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Cong Ty Co Phan Chan Nuoi C.P. Viet Nam\Desktop\BAO CAO\STOCK EMTYBAG\2026\Tháng 05\"/>
    </mc:Choice>
  </mc:AlternateContent>
  <xr:revisionPtr revIDLastSave="0" documentId="13_ncr:1_{3FAEA7B2-DE24-4F2C-9680-C9DD98FA570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GRO" sheetId="17" r:id="rId1"/>
    <sheet name="CP&amp;STAR" sheetId="18" r:id="rId2"/>
    <sheet name="NASA &amp; NUVO" sheetId="19" r:id="rId3"/>
    <sheet name="FARM" sheetId="15" r:id="rId4"/>
    <sheet name="TOTAL" sheetId="20" r:id="rId5"/>
    <sheet name="MAP" sheetId="25" r:id="rId6"/>
    <sheet name="Bao Trắng" sheetId="24" r:id="rId7"/>
    <sheet name="SUMPK" sheetId="22" r:id="rId8"/>
    <sheet name="USAGE" sheetId="23" r:id="rId9"/>
  </sheets>
  <externalReferences>
    <externalReference r:id="rId10"/>
  </externalReferences>
  <definedNames>
    <definedName name="_xlnm._FilterDatabase" localSheetId="5" hidden="1">MAP!$P$1:$P$288</definedName>
    <definedName name="_MS3" localSheetId="3">#REF!</definedName>
    <definedName name="_MS3">#REF!</definedName>
    <definedName name="JKJHGFDZ" localSheetId="3">#REF!</definedName>
    <definedName name="JKJHGFDZ">#REF!</definedName>
    <definedName name="_xlnm.Print_Titles">#N/A</definedName>
    <definedName name="sd" localSheetId="3">#REF!</definedName>
    <definedName name="sd">#REF!</definedName>
    <definedName name="sg" localSheetId="3">#REF!</definedName>
    <definedName name="sg">#REF!</definedName>
    <definedName name="t" localSheetId="3">#REF!</definedName>
    <definedName name="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5" l="1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A59" i="25" s="1"/>
  <c r="B60" i="25"/>
  <c r="A60" i="25" s="1"/>
  <c r="B61" i="25"/>
  <c r="A61" i="25" s="1"/>
  <c r="B62" i="25"/>
  <c r="B63" i="25"/>
  <c r="B64" i="25"/>
  <c r="B65" i="25"/>
  <c r="B66" i="25"/>
  <c r="B67" i="25"/>
  <c r="B68" i="25"/>
  <c r="B69" i="25"/>
  <c r="B70" i="25"/>
  <c r="B71" i="25"/>
  <c r="B72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B139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C139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G123" i="25"/>
  <c r="G124" i="25"/>
  <c r="G125" i="25"/>
  <c r="G126" i="25"/>
  <c r="G127" i="25"/>
  <c r="G128" i="25"/>
  <c r="G129" i="25"/>
  <c r="G130" i="25"/>
  <c r="G131" i="25"/>
  <c r="G132" i="25"/>
  <c r="G133" i="25"/>
  <c r="G134" i="25"/>
  <c r="G135" i="25"/>
  <c r="G136" i="25"/>
  <c r="G137" i="25"/>
  <c r="G138" i="25"/>
  <c r="G139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C121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G107" i="25"/>
  <c r="G108" i="25"/>
  <c r="G109" i="25"/>
  <c r="G110" i="25"/>
  <c r="G111" i="25"/>
  <c r="G112" i="25"/>
  <c r="G113" i="25"/>
  <c r="G114" i="25"/>
  <c r="G115" i="25"/>
  <c r="G116" i="25"/>
  <c r="G117" i="25"/>
  <c r="G118" i="25"/>
  <c r="G119" i="25"/>
  <c r="G120" i="25"/>
  <c r="G121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D58" i="25"/>
  <c r="D59" i="25"/>
  <c r="D60" i="25"/>
  <c r="D61" i="25"/>
  <c r="D62" i="25"/>
  <c r="A62" i="25" s="1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G104" i="25"/>
  <c r="G105" i="25"/>
  <c r="C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D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G2" i="25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K9" i="18"/>
  <c r="K10" i="18"/>
  <c r="K11" i="18"/>
  <c r="J9" i="18"/>
  <c r="J8" i="18"/>
  <c r="J10" i="18"/>
  <c r="J11" i="18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5" i="17"/>
  <c r="J56" i="17"/>
  <c r="J57" i="17"/>
  <c r="J58" i="17"/>
  <c r="J59" i="17"/>
  <c r="J60" i="17"/>
  <c r="J61" i="17"/>
  <c r="J62" i="17"/>
  <c r="J63" i="17"/>
  <c r="J64" i="17"/>
  <c r="J65" i="17"/>
  <c r="J66" i="17"/>
  <c r="J67" i="17"/>
  <c r="J68" i="17"/>
  <c r="J69" i="17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F64" i="18"/>
  <c r="G64" i="18"/>
  <c r="H64" i="18"/>
  <c r="I64" i="18"/>
  <c r="K64" i="18"/>
  <c r="I6" i="23"/>
  <c r="H2" i="23"/>
  <c r="F23" i="18"/>
  <c r="W9" i="18"/>
  <c r="FAV8" i="15"/>
  <c r="FAW8" i="15" s="1"/>
  <c r="FAV9" i="15"/>
  <c r="FAW9" i="15" s="1"/>
  <c r="FAV10" i="15"/>
  <c r="FAW10" i="15" s="1"/>
  <c r="FAV11" i="15"/>
  <c r="FAW11" i="15" s="1"/>
  <c r="FAV12" i="15"/>
  <c r="FAW12" i="15" s="1"/>
  <c r="FAV13" i="15"/>
  <c r="FAW13" i="15" s="1"/>
  <c r="FAV14" i="15"/>
  <c r="FAW14" i="15" s="1"/>
  <c r="FAV15" i="15"/>
  <c r="FAW15" i="15" s="1"/>
  <c r="FAV16" i="15"/>
  <c r="FAW16" i="15" s="1"/>
  <c r="FAV17" i="15"/>
  <c r="FAW17" i="15" s="1"/>
  <c r="FAV18" i="15"/>
  <c r="FAW18" i="15" s="1"/>
  <c r="FAV19" i="15"/>
  <c r="FAW19" i="15"/>
  <c r="FAV20" i="15"/>
  <c r="FAW20" i="15" s="1"/>
  <c r="FAV21" i="15"/>
  <c r="FAW21" i="15" s="1"/>
  <c r="FAV22" i="15"/>
  <c r="FAW22" i="15" s="1"/>
  <c r="FAV23" i="15"/>
  <c r="FAW23" i="15" s="1"/>
  <c r="FAV7" i="15"/>
  <c r="FAW7" i="15" s="1"/>
  <c r="ENE26" i="19"/>
  <c r="ENF26" i="19"/>
  <c r="ENE27" i="19"/>
  <c r="ENF27" i="19"/>
  <c r="ENE28" i="19"/>
  <c r="ENF28" i="19"/>
  <c r="ENE29" i="19"/>
  <c r="ENF29" i="19"/>
  <c r="ENE25" i="19"/>
  <c r="ENF25" i="19" s="1"/>
  <c r="ENE8" i="19"/>
  <c r="ENF8" i="19" s="1"/>
  <c r="ENE9" i="19"/>
  <c r="ENF9" i="19" s="1"/>
  <c r="ENE10" i="19"/>
  <c r="ENF10" i="19"/>
  <c r="ENE11" i="19"/>
  <c r="ENF11" i="19" s="1"/>
  <c r="ENE12" i="19"/>
  <c r="ENF12" i="19" s="1"/>
  <c r="ENE13" i="19"/>
  <c r="ENF13" i="19"/>
  <c r="ENE14" i="19"/>
  <c r="ENF14" i="19" s="1"/>
  <c r="ENE15" i="19"/>
  <c r="ENF15" i="19" s="1"/>
  <c r="ENE16" i="19"/>
  <c r="ENF16" i="19"/>
  <c r="ENE7" i="19"/>
  <c r="ENF7" i="19" s="1"/>
  <c r="FAE32" i="18"/>
  <c r="FAF32" i="18" s="1"/>
  <c r="FAE33" i="18"/>
  <c r="FAF33" i="18" s="1"/>
  <c r="FAE34" i="18"/>
  <c r="FAF34" i="18" s="1"/>
  <c r="FAE35" i="18"/>
  <c r="FAF35" i="18" s="1"/>
  <c r="FAE36" i="18"/>
  <c r="FAF36" i="18" s="1"/>
  <c r="FAE37" i="18"/>
  <c r="FAF37" i="18" s="1"/>
  <c r="FAE38" i="18"/>
  <c r="FAF38" i="18" s="1"/>
  <c r="FAE39" i="18"/>
  <c r="FAF39" i="18" s="1"/>
  <c r="FAE40" i="18"/>
  <c r="FAF40" i="18" s="1"/>
  <c r="FAE41" i="18"/>
  <c r="FAF41" i="18" s="1"/>
  <c r="FAE42" i="18"/>
  <c r="FAF42" i="18" s="1"/>
  <c r="FAE43" i="18"/>
  <c r="FAF43" i="18"/>
  <c r="FAE44" i="18"/>
  <c r="FAF44" i="18" s="1"/>
  <c r="FAE45" i="18"/>
  <c r="FAF45" i="18" s="1"/>
  <c r="FAE46" i="18"/>
  <c r="FAF46" i="18" s="1"/>
  <c r="FAE47" i="18"/>
  <c r="FAF47" i="18" s="1"/>
  <c r="FAE48" i="18"/>
  <c r="FAF48" i="18" s="1"/>
  <c r="FAE49" i="18"/>
  <c r="FAF49" i="18" s="1"/>
  <c r="FAE50" i="18"/>
  <c r="FAF50" i="18" s="1"/>
  <c r="FAE51" i="18"/>
  <c r="FAF51" i="18" s="1"/>
  <c r="FAE52" i="18"/>
  <c r="FAF52" i="18" s="1"/>
  <c r="FAE53" i="18"/>
  <c r="FAF53" i="18" s="1"/>
  <c r="FAE54" i="18"/>
  <c r="FAF54" i="18" s="1"/>
  <c r="FAE55" i="18"/>
  <c r="FAF55" i="18"/>
  <c r="FAE56" i="18"/>
  <c r="FAF56" i="18" s="1"/>
  <c r="FAE57" i="18"/>
  <c r="FAF57" i="18" s="1"/>
  <c r="FAE58" i="18"/>
  <c r="FAF58" i="18" s="1"/>
  <c r="FAE59" i="18"/>
  <c r="FAF59" i="18" s="1"/>
  <c r="FAE60" i="18"/>
  <c r="FAF60" i="18" s="1"/>
  <c r="FAE61" i="18"/>
  <c r="FAF61" i="18"/>
  <c r="FAE62" i="18"/>
  <c r="FAF62" i="18" s="1"/>
  <c r="FAE31" i="18"/>
  <c r="FAF31" i="18" s="1"/>
  <c r="FAE8" i="18"/>
  <c r="FAF8" i="18" s="1"/>
  <c r="FAE10" i="18"/>
  <c r="FAF10" i="18" s="1"/>
  <c r="FAE11" i="18"/>
  <c r="FAF11" i="18" s="1"/>
  <c r="FAE12" i="18"/>
  <c r="FAF12" i="18" s="1"/>
  <c r="FAE13" i="18"/>
  <c r="FAF13" i="18" s="1"/>
  <c r="FAE14" i="18"/>
  <c r="FAF14" i="18" s="1"/>
  <c r="FAE15" i="18"/>
  <c r="FAF15" i="18" s="1"/>
  <c r="FAE16" i="18"/>
  <c r="FAF16" i="18" s="1"/>
  <c r="FAE17" i="18"/>
  <c r="FAF17" i="18"/>
  <c r="FAE18" i="18"/>
  <c r="FAF18" i="18"/>
  <c r="FAE19" i="18"/>
  <c r="FAF19" i="18" s="1"/>
  <c r="FAE20" i="18"/>
  <c r="FAF20" i="18" s="1"/>
  <c r="FAE21" i="18"/>
  <c r="FAF21" i="18" s="1"/>
  <c r="FAE22" i="18"/>
  <c r="FAF22" i="18" s="1"/>
  <c r="FAE7" i="18"/>
  <c r="FAF7" i="18" s="1"/>
  <c r="HY13" i="17"/>
  <c r="HZ13" i="17" s="1"/>
  <c r="HY14" i="17"/>
  <c r="HZ14" i="17" s="1"/>
  <c r="HY15" i="17"/>
  <c r="HZ15" i="17" s="1"/>
  <c r="HY16" i="17"/>
  <c r="HZ16" i="17" s="1"/>
  <c r="HY17" i="17"/>
  <c r="HZ17" i="17" s="1"/>
  <c r="HY18" i="17"/>
  <c r="HZ18" i="17" s="1"/>
  <c r="HY19" i="17"/>
  <c r="HZ19" i="17" s="1"/>
  <c r="HY20" i="17"/>
  <c r="HZ20" i="17" s="1"/>
  <c r="HY21" i="17"/>
  <c r="HZ21" i="17" s="1"/>
  <c r="HY22" i="17"/>
  <c r="HZ22" i="17"/>
  <c r="HY23" i="17"/>
  <c r="HZ23" i="17" s="1"/>
  <c r="HY24" i="17"/>
  <c r="HZ24" i="17" s="1"/>
  <c r="HY25" i="17"/>
  <c r="HZ25" i="17" s="1"/>
  <c r="HY26" i="17"/>
  <c r="HZ26" i="17" s="1"/>
  <c r="HY27" i="17"/>
  <c r="HZ27" i="17"/>
  <c r="HY28" i="17"/>
  <c r="HZ28" i="17" s="1"/>
  <c r="HY29" i="17"/>
  <c r="HZ29" i="17"/>
  <c r="HY30" i="17"/>
  <c r="HZ30" i="17" s="1"/>
  <c r="HY31" i="17"/>
  <c r="HZ31" i="17" s="1"/>
  <c r="HY32" i="17"/>
  <c r="HZ32" i="17"/>
  <c r="HY33" i="17"/>
  <c r="HZ33" i="17" s="1"/>
  <c r="HY34" i="17"/>
  <c r="HZ34" i="17"/>
  <c r="HY35" i="17"/>
  <c r="HZ35" i="17"/>
  <c r="HY36" i="17"/>
  <c r="HZ36" i="17" s="1"/>
  <c r="HY37" i="17"/>
  <c r="HZ37" i="17" s="1"/>
  <c r="HY38" i="17"/>
  <c r="HZ38" i="17" s="1"/>
  <c r="HY39" i="17"/>
  <c r="HZ39" i="17"/>
  <c r="HY40" i="17"/>
  <c r="HZ40" i="17" s="1"/>
  <c r="HY41" i="17"/>
  <c r="HZ41" i="17"/>
  <c r="HY42" i="17"/>
  <c r="HZ42" i="17"/>
  <c r="HY43" i="17"/>
  <c r="HZ43" i="17" s="1"/>
  <c r="HY44" i="17"/>
  <c r="HZ44" i="17" s="1"/>
  <c r="HY45" i="17"/>
  <c r="HZ45" i="17" s="1"/>
  <c r="HY46" i="17"/>
  <c r="HZ46" i="17" s="1"/>
  <c r="HY47" i="17"/>
  <c r="HZ47" i="17" s="1"/>
  <c r="HY48" i="17"/>
  <c r="HZ48" i="17"/>
  <c r="HY49" i="17"/>
  <c r="HZ49" i="17" s="1"/>
  <c r="HY50" i="17"/>
  <c r="HZ50" i="17"/>
  <c r="HY51" i="17"/>
  <c r="HZ51" i="17" s="1"/>
  <c r="HY52" i="17"/>
  <c r="HZ52" i="17" s="1"/>
  <c r="HY53" i="17"/>
  <c r="HZ53" i="17"/>
  <c r="HY54" i="17"/>
  <c r="HZ54" i="17"/>
  <c r="HY55" i="17"/>
  <c r="HZ55" i="17" s="1"/>
  <c r="HY56" i="17"/>
  <c r="HZ56" i="17" s="1"/>
  <c r="HY57" i="17"/>
  <c r="HZ57" i="17" s="1"/>
  <c r="HY58" i="17"/>
  <c r="HZ58" i="17" s="1"/>
  <c r="HY59" i="17"/>
  <c r="HZ59" i="17" s="1"/>
  <c r="HY60" i="17"/>
  <c r="HZ60" i="17"/>
  <c r="HY61" i="17"/>
  <c r="HZ61" i="17" s="1"/>
  <c r="HY62" i="17"/>
  <c r="HZ62" i="17" s="1"/>
  <c r="HY63" i="17"/>
  <c r="HZ63" i="17" s="1"/>
  <c r="HY64" i="17"/>
  <c r="HZ64" i="17" s="1"/>
  <c r="HY65" i="17"/>
  <c r="HZ65" i="17"/>
  <c r="HY66" i="17"/>
  <c r="HZ66" i="17" s="1"/>
  <c r="HY67" i="17"/>
  <c r="HZ67" i="17" s="1"/>
  <c r="HY68" i="17"/>
  <c r="HZ68" i="17" s="1"/>
  <c r="HY69" i="17"/>
  <c r="HZ69" i="17" s="1"/>
  <c r="HY70" i="17"/>
  <c r="HZ70" i="17" s="1"/>
  <c r="HY71" i="17"/>
  <c r="HZ71" i="17"/>
  <c r="HY72" i="17"/>
  <c r="HZ72" i="17"/>
  <c r="HY12" i="17"/>
  <c r="HZ12" i="17" s="1"/>
  <c r="W59" i="18"/>
  <c r="W60" i="18"/>
  <c r="W61" i="18"/>
  <c r="W62" i="18"/>
  <c r="EZX59" i="18"/>
  <c r="EZX60" i="18"/>
  <c r="F84" i="17"/>
  <c r="X39" i="17"/>
  <c r="X40" i="17"/>
  <c r="X41" i="17"/>
  <c r="X42" i="17"/>
  <c r="X43" i="17"/>
  <c r="Q39" i="17"/>
  <c r="Q50" i="17"/>
  <c r="S50" i="17"/>
  <c r="Q47" i="17"/>
  <c r="S47" i="17"/>
  <c r="O39" i="17"/>
  <c r="O40" i="17"/>
  <c r="Q41" i="17"/>
  <c r="Q42" i="17"/>
  <c r="Q43" i="17"/>
  <c r="Q44" i="17"/>
  <c r="S42" i="17"/>
  <c r="S43" i="17"/>
  <c r="S44" i="17"/>
  <c r="X44" i="17"/>
  <c r="A58" i="25" l="1"/>
  <c r="FAN8" i="15"/>
  <c r="FAO8" i="15" s="1"/>
  <c r="FAN9" i="15"/>
  <c r="FAO9" i="15" s="1"/>
  <c r="FAN10" i="15"/>
  <c r="FAO10" i="15" s="1"/>
  <c r="FAN11" i="15"/>
  <c r="FAO11" i="15" s="1"/>
  <c r="FAN12" i="15"/>
  <c r="FAO12" i="15" s="1"/>
  <c r="FAN13" i="15"/>
  <c r="FAO13" i="15"/>
  <c r="FAN14" i="15"/>
  <c r="FAO14" i="15" s="1"/>
  <c r="FAN15" i="15"/>
  <c r="FAO15" i="15" s="1"/>
  <c r="FAN16" i="15"/>
  <c r="FAO16" i="15"/>
  <c r="FAN17" i="15"/>
  <c r="FAO17" i="15" s="1"/>
  <c r="FAN18" i="15"/>
  <c r="FAO18" i="15" s="1"/>
  <c r="FAN19" i="15"/>
  <c r="FAO19" i="15"/>
  <c r="FAN20" i="15"/>
  <c r="FAO20" i="15" s="1"/>
  <c r="FAN21" i="15"/>
  <c r="FAO21" i="15" s="1"/>
  <c r="FAN22" i="15"/>
  <c r="FAO22" i="15" s="1"/>
  <c r="FAN23" i="15"/>
  <c r="FAO23" i="15" s="1"/>
  <c r="FAN7" i="15"/>
  <c r="FAO7" i="15" s="1"/>
  <c r="EMW26" i="19"/>
  <c r="EMX26" i="19"/>
  <c r="EMW27" i="19"/>
  <c r="EMX27" i="19"/>
  <c r="EMW28" i="19"/>
  <c r="EMX28" i="19"/>
  <c r="EMW29" i="19"/>
  <c r="EMX29" i="19"/>
  <c r="EMW25" i="19"/>
  <c r="EMX25" i="19" s="1"/>
  <c r="EMW8" i="19"/>
  <c r="EMX8" i="19" s="1"/>
  <c r="EMW9" i="19"/>
  <c r="EMX9" i="19"/>
  <c r="EMW10" i="19"/>
  <c r="EMX10" i="19" s="1"/>
  <c r="EMW11" i="19"/>
  <c r="EMX11" i="19" s="1"/>
  <c r="EMW12" i="19"/>
  <c r="EMX12" i="19" s="1"/>
  <c r="EMW13" i="19"/>
  <c r="EMX13" i="19"/>
  <c r="EMW14" i="19"/>
  <c r="EMX14" i="19" s="1"/>
  <c r="EMW15" i="19"/>
  <c r="EMX15" i="19"/>
  <c r="EMW16" i="19"/>
  <c r="EMX16" i="19"/>
  <c r="EMW7" i="19"/>
  <c r="EMX7" i="19" s="1"/>
  <c r="EZW32" i="18"/>
  <c r="EZX32" i="18" s="1"/>
  <c r="EZW33" i="18"/>
  <c r="EZX33" i="18"/>
  <c r="EZW34" i="18"/>
  <c r="EZX34" i="18"/>
  <c r="EZW35" i="18"/>
  <c r="EZX35" i="18" s="1"/>
  <c r="EZW36" i="18"/>
  <c r="EZX36" i="18"/>
  <c r="EZW37" i="18"/>
  <c r="EZX37" i="18"/>
  <c r="EZW38" i="18"/>
  <c r="EZX38" i="18" s="1"/>
  <c r="EZW39" i="18"/>
  <c r="EZX39" i="18" s="1"/>
  <c r="EZW40" i="18"/>
  <c r="EZX40" i="18" s="1"/>
  <c r="EZW41" i="18"/>
  <c r="EZX41" i="18" s="1"/>
  <c r="EZW42" i="18"/>
  <c r="EZX42" i="18" s="1"/>
  <c r="EZW43" i="18"/>
  <c r="EZX43" i="18" s="1"/>
  <c r="EZW44" i="18"/>
  <c r="EZX44" i="18" s="1"/>
  <c r="EZW45" i="18"/>
  <c r="EZX45" i="18" s="1"/>
  <c r="EZW46" i="18"/>
  <c r="EZX46" i="18" s="1"/>
  <c r="EZW47" i="18"/>
  <c r="EZX47" i="18" s="1"/>
  <c r="EZW48" i="18"/>
  <c r="EZX48" i="18"/>
  <c r="EZW49" i="18"/>
  <c r="EZX49" i="18"/>
  <c r="EZW50" i="18"/>
  <c r="EZX50" i="18"/>
  <c r="EZW51" i="18"/>
  <c r="EZX51" i="18" s="1"/>
  <c r="EZW52" i="18"/>
  <c r="EZX52" i="18" s="1"/>
  <c r="EZW53" i="18"/>
  <c r="EZX53" i="18"/>
  <c r="EZW54" i="18"/>
  <c r="EZX54" i="18"/>
  <c r="EZW55" i="18"/>
  <c r="EZX55" i="18" s="1"/>
  <c r="EZW56" i="18"/>
  <c r="EZX56" i="18"/>
  <c r="EZW57" i="18"/>
  <c r="EZX57" i="18" s="1"/>
  <c r="EZW58" i="18"/>
  <c r="EZX58" i="18" s="1"/>
  <c r="EZW61" i="18"/>
  <c r="EZX61" i="18" s="1"/>
  <c r="EZW62" i="18"/>
  <c r="EZX62" i="18" s="1"/>
  <c r="EZW31" i="18"/>
  <c r="EZX31" i="18" s="1"/>
  <c r="EZW8" i="18"/>
  <c r="EZX8" i="18" s="1"/>
  <c r="EZW10" i="18"/>
  <c r="EZX10" i="18" s="1"/>
  <c r="EZW11" i="18"/>
  <c r="EZX11" i="18" s="1"/>
  <c r="EZW12" i="18"/>
  <c r="EZX12" i="18" s="1"/>
  <c r="EZW13" i="18"/>
  <c r="EZX13" i="18"/>
  <c r="EZW14" i="18"/>
  <c r="EZX14" i="18" s="1"/>
  <c r="EZW15" i="18"/>
  <c r="EZX15" i="18"/>
  <c r="EZW16" i="18"/>
  <c r="EZX16" i="18" s="1"/>
  <c r="EZW17" i="18"/>
  <c r="EZX17" i="18" s="1"/>
  <c r="EZW18" i="18"/>
  <c r="EZX18" i="18" s="1"/>
  <c r="EZW19" i="18"/>
  <c r="EZX19" i="18" s="1"/>
  <c r="EZW20" i="18"/>
  <c r="EZX20" i="18" s="1"/>
  <c r="EZW21" i="18"/>
  <c r="EZX21" i="18" s="1"/>
  <c r="EZW22" i="18"/>
  <c r="EZX22" i="18" s="1"/>
  <c r="EZW7" i="18"/>
  <c r="EZX7" i="18" s="1"/>
  <c r="HQ13" i="17"/>
  <c r="HR13" i="17" s="1"/>
  <c r="HQ14" i="17"/>
  <c r="HR14" i="17" s="1"/>
  <c r="HQ15" i="17"/>
  <c r="HR15" i="17" s="1"/>
  <c r="HQ16" i="17"/>
  <c r="HR16" i="17" s="1"/>
  <c r="HQ17" i="17"/>
  <c r="HR17" i="17" s="1"/>
  <c r="HQ18" i="17"/>
  <c r="HR18" i="17" s="1"/>
  <c r="HQ19" i="17"/>
  <c r="HR19" i="17"/>
  <c r="HQ20" i="17"/>
  <c r="HR20" i="17" s="1"/>
  <c r="HQ21" i="17"/>
  <c r="HR21" i="17" s="1"/>
  <c r="HQ22" i="17"/>
  <c r="HR22" i="17" s="1"/>
  <c r="HQ23" i="17"/>
  <c r="HR23" i="17" s="1"/>
  <c r="HQ24" i="17"/>
  <c r="HR24" i="17" s="1"/>
  <c r="HQ25" i="17"/>
  <c r="HR25" i="17" s="1"/>
  <c r="HQ26" i="17"/>
  <c r="HR26" i="17" s="1"/>
  <c r="HQ27" i="17"/>
  <c r="HR27" i="17" s="1"/>
  <c r="HQ28" i="17"/>
  <c r="HR28" i="17" s="1"/>
  <c r="HQ29" i="17"/>
  <c r="HR29" i="17" s="1"/>
  <c r="HQ30" i="17"/>
  <c r="HR30" i="17" s="1"/>
  <c r="HQ31" i="17"/>
  <c r="HR31" i="17"/>
  <c r="HQ32" i="17"/>
  <c r="HR32" i="17" s="1"/>
  <c r="HQ33" i="17"/>
  <c r="HR33" i="17" s="1"/>
  <c r="HQ34" i="17"/>
  <c r="HR34" i="17" s="1"/>
  <c r="HQ35" i="17"/>
  <c r="HR35" i="17" s="1"/>
  <c r="HQ36" i="17"/>
  <c r="HR36" i="17"/>
  <c r="HQ37" i="17"/>
  <c r="HR37" i="17" s="1"/>
  <c r="HQ38" i="17"/>
  <c r="HR38" i="17" s="1"/>
  <c r="HQ39" i="17"/>
  <c r="HR39" i="17" s="1"/>
  <c r="HQ40" i="17"/>
  <c r="HR40" i="17" s="1"/>
  <c r="HQ41" i="17"/>
  <c r="HR41" i="17" s="1"/>
  <c r="HQ42" i="17"/>
  <c r="HR42" i="17" s="1"/>
  <c r="HQ43" i="17"/>
  <c r="HR43" i="17" s="1"/>
  <c r="HQ44" i="17"/>
  <c r="HR44" i="17" s="1"/>
  <c r="HQ45" i="17"/>
  <c r="HR45" i="17"/>
  <c r="HQ46" i="17"/>
  <c r="HR46" i="17" s="1"/>
  <c r="HQ47" i="17"/>
  <c r="HR47" i="17"/>
  <c r="HQ48" i="17"/>
  <c r="HR48" i="17" s="1"/>
  <c r="HQ49" i="17"/>
  <c r="HR49" i="17" s="1"/>
  <c r="HQ50" i="17"/>
  <c r="HR50" i="17" s="1"/>
  <c r="HQ51" i="17"/>
  <c r="HR51" i="17"/>
  <c r="HQ52" i="17"/>
  <c r="HR52" i="17"/>
  <c r="HQ53" i="17"/>
  <c r="HR53" i="17" s="1"/>
  <c r="HQ54" i="17"/>
  <c r="HR54" i="17" s="1"/>
  <c r="HQ55" i="17"/>
  <c r="HR55" i="17" s="1"/>
  <c r="HQ56" i="17"/>
  <c r="HR56" i="17" s="1"/>
  <c r="HQ57" i="17"/>
  <c r="HR57" i="17" s="1"/>
  <c r="HQ58" i="17"/>
  <c r="HR58" i="17" s="1"/>
  <c r="HQ59" i="17"/>
  <c r="HR59" i="17" s="1"/>
  <c r="HQ60" i="17"/>
  <c r="HR60" i="17" s="1"/>
  <c r="HQ61" i="17"/>
  <c r="HR61" i="17" s="1"/>
  <c r="HQ62" i="17"/>
  <c r="HR62" i="17" s="1"/>
  <c r="HQ63" i="17"/>
  <c r="HR63" i="17" s="1"/>
  <c r="HQ64" i="17"/>
  <c r="HR64" i="17"/>
  <c r="HQ65" i="17"/>
  <c r="HR65" i="17" s="1"/>
  <c r="HQ66" i="17"/>
  <c r="HR66" i="17" s="1"/>
  <c r="HQ67" i="17"/>
  <c r="HR67" i="17" s="1"/>
  <c r="HQ68" i="17"/>
  <c r="HR68" i="17" s="1"/>
  <c r="HQ69" i="17"/>
  <c r="HR69" i="17" s="1"/>
  <c r="HQ70" i="17"/>
  <c r="HR70" i="17" s="1"/>
  <c r="HQ71" i="17"/>
  <c r="HR71" i="17"/>
  <c r="HQ72" i="17"/>
  <c r="HR72" i="17"/>
  <c r="HQ12" i="17"/>
  <c r="HR12" i="17" s="1"/>
  <c r="C48" i="22"/>
  <c r="B48" i="22" s="1"/>
  <c r="A48" i="22" s="1"/>
  <c r="HI13" i="17" l="1"/>
  <c r="HJ13" i="17" s="1"/>
  <c r="HI14" i="17"/>
  <c r="HJ14" i="17" s="1"/>
  <c r="HI15" i="17"/>
  <c r="HJ15" i="17" s="1"/>
  <c r="HI16" i="17"/>
  <c r="HJ16" i="17" s="1"/>
  <c r="HI17" i="17"/>
  <c r="HJ17" i="17" s="1"/>
  <c r="HI18" i="17"/>
  <c r="HJ18" i="17" s="1"/>
  <c r="HI19" i="17"/>
  <c r="HJ19" i="17" s="1"/>
  <c r="HI20" i="17"/>
  <c r="HJ20" i="17"/>
  <c r="HI21" i="17"/>
  <c r="HJ21" i="17"/>
  <c r="HI22" i="17"/>
  <c r="HJ22" i="17"/>
  <c r="HI23" i="17"/>
  <c r="HJ23" i="17" s="1"/>
  <c r="HI24" i="17"/>
  <c r="HJ24" i="17" s="1"/>
  <c r="HI25" i="17"/>
  <c r="HJ25" i="17" s="1"/>
  <c r="HI26" i="17"/>
  <c r="HJ26" i="17" s="1"/>
  <c r="HI27" i="17"/>
  <c r="HJ27" i="17" s="1"/>
  <c r="HI28" i="17"/>
  <c r="HJ28" i="17" s="1"/>
  <c r="HI29" i="17"/>
  <c r="HJ29" i="17" s="1"/>
  <c r="HI30" i="17"/>
  <c r="HJ30" i="17" s="1"/>
  <c r="HI31" i="17"/>
  <c r="HJ31" i="17"/>
  <c r="HI32" i="17"/>
  <c r="HJ32" i="17" s="1"/>
  <c r="HI33" i="17"/>
  <c r="HJ33" i="17" s="1"/>
  <c r="HI34" i="17"/>
  <c r="HJ34" i="17" s="1"/>
  <c r="HI35" i="17"/>
  <c r="HJ35" i="17" s="1"/>
  <c r="HI36" i="17"/>
  <c r="HJ36" i="17" s="1"/>
  <c r="HI37" i="17"/>
  <c r="HJ37" i="17" s="1"/>
  <c r="HI38" i="17"/>
  <c r="HJ38" i="17" s="1"/>
  <c r="HI39" i="17"/>
  <c r="HJ39" i="17" s="1"/>
  <c r="HI40" i="17"/>
  <c r="HJ40" i="17" s="1"/>
  <c r="HI41" i="17"/>
  <c r="HJ41" i="17" s="1"/>
  <c r="HI42" i="17"/>
  <c r="HJ42" i="17"/>
  <c r="HI43" i="17"/>
  <c r="HJ43" i="17" s="1"/>
  <c r="HI44" i="17"/>
  <c r="HJ44" i="17" s="1"/>
  <c r="HI45" i="17"/>
  <c r="HJ45" i="17" s="1"/>
  <c r="HI46" i="17"/>
  <c r="HJ46" i="17" s="1"/>
  <c r="HI47" i="17"/>
  <c r="HJ47" i="17" s="1"/>
  <c r="HI48" i="17"/>
  <c r="HJ48" i="17" s="1"/>
  <c r="HI49" i="17"/>
  <c r="HJ49" i="17"/>
  <c r="HI50" i="17"/>
  <c r="HJ50" i="17" s="1"/>
  <c r="HI51" i="17"/>
  <c r="HJ51" i="17"/>
  <c r="HI52" i="17"/>
  <c r="HJ52" i="17" s="1"/>
  <c r="HI53" i="17"/>
  <c r="HJ53" i="17" s="1"/>
  <c r="HI54" i="17"/>
  <c r="HJ54" i="17" s="1"/>
  <c r="HI55" i="17"/>
  <c r="HJ55" i="17"/>
  <c r="HI56" i="17"/>
  <c r="HJ56" i="17" s="1"/>
  <c r="HI57" i="17"/>
  <c r="HJ57" i="17" s="1"/>
  <c r="HI58" i="17"/>
  <c r="HJ58" i="17" s="1"/>
  <c r="HI59" i="17"/>
  <c r="HJ59" i="17" s="1"/>
  <c r="HI60" i="17"/>
  <c r="HJ60" i="17"/>
  <c r="HI61" i="17"/>
  <c r="HJ61" i="17" s="1"/>
  <c r="HI62" i="17"/>
  <c r="HJ62" i="17" s="1"/>
  <c r="HI63" i="17"/>
  <c r="HJ63" i="17" s="1"/>
  <c r="HI64" i="17"/>
  <c r="HJ64" i="17"/>
  <c r="HI65" i="17"/>
  <c r="HJ65" i="17" s="1"/>
  <c r="HI66" i="17"/>
  <c r="HJ66" i="17" s="1"/>
  <c r="HI67" i="17"/>
  <c r="HJ67" i="17" s="1"/>
  <c r="HI68" i="17"/>
  <c r="HJ68" i="17" s="1"/>
  <c r="HI69" i="17"/>
  <c r="HJ69" i="17" s="1"/>
  <c r="HI70" i="17"/>
  <c r="HJ70" i="17" s="1"/>
  <c r="HI71" i="17"/>
  <c r="HJ71" i="17"/>
  <c r="HI72" i="17"/>
  <c r="HJ72" i="17" s="1"/>
  <c r="HI12" i="17"/>
  <c r="HJ12" i="17" s="1"/>
  <c r="EZO32" i="18"/>
  <c r="EZP32" i="18" s="1"/>
  <c r="EZO33" i="18"/>
  <c r="EZP33" i="18" s="1"/>
  <c r="EZO34" i="18"/>
  <c r="EZP34" i="18" s="1"/>
  <c r="EZO35" i="18"/>
  <c r="EZP35" i="18" s="1"/>
  <c r="EZO36" i="18"/>
  <c r="EZP36" i="18" s="1"/>
  <c r="EZO37" i="18"/>
  <c r="EZP37" i="18" s="1"/>
  <c r="EZO38" i="18"/>
  <c r="EZP38" i="18" s="1"/>
  <c r="EZO39" i="18"/>
  <c r="EZP39" i="18" s="1"/>
  <c r="EZO40" i="18"/>
  <c r="EZP40" i="18"/>
  <c r="EZO41" i="18"/>
  <c r="EZP41" i="18" s="1"/>
  <c r="EZO42" i="18"/>
  <c r="EZP42" i="18" s="1"/>
  <c r="EZO43" i="18"/>
  <c r="EZP43" i="18"/>
  <c r="EZO44" i="18"/>
  <c r="EZP44" i="18" s="1"/>
  <c r="EZO45" i="18"/>
  <c r="EZP45" i="18" s="1"/>
  <c r="EZO46" i="18"/>
  <c r="EZP46" i="18" s="1"/>
  <c r="EZO47" i="18"/>
  <c r="EZP47" i="18" s="1"/>
  <c r="EZO48" i="18"/>
  <c r="EZP48" i="18" s="1"/>
  <c r="EZO49" i="18"/>
  <c r="EZP49" i="18" s="1"/>
  <c r="EZO50" i="18"/>
  <c r="EZP50" i="18" s="1"/>
  <c r="EZO51" i="18"/>
  <c r="EZP51" i="18"/>
  <c r="EZO52" i="18"/>
  <c r="EZP52" i="18"/>
  <c r="EZO53" i="18"/>
  <c r="EZP53" i="18" s="1"/>
  <c r="EZO54" i="18"/>
  <c r="EZP54" i="18" s="1"/>
  <c r="EZO55" i="18"/>
  <c r="EZP55" i="18" s="1"/>
  <c r="EZO56" i="18"/>
  <c r="EZP56" i="18"/>
  <c r="EZO57" i="18"/>
  <c r="EZP57" i="18" s="1"/>
  <c r="EZO58" i="18"/>
  <c r="EZP58" i="18"/>
  <c r="EZO61" i="18"/>
  <c r="EZP61" i="18"/>
  <c r="EZO62" i="18"/>
  <c r="EZP62" i="18"/>
  <c r="EZO31" i="18"/>
  <c r="EZP31" i="18" s="1"/>
  <c r="EZO20" i="18"/>
  <c r="EZP20" i="18" s="1"/>
  <c r="EZO21" i="18"/>
  <c r="EZP21" i="18"/>
  <c r="EZO22" i="18"/>
  <c r="EZP22" i="18"/>
  <c r="EMO26" i="19"/>
  <c r="EMP26" i="19" s="1"/>
  <c r="EMO27" i="19"/>
  <c r="EMP27" i="19"/>
  <c r="EMO28" i="19"/>
  <c r="EMP28" i="19"/>
  <c r="EMO29" i="19"/>
  <c r="EMP29" i="19"/>
  <c r="EMO25" i="19"/>
  <c r="EMP25" i="19" s="1"/>
  <c r="EMO8" i="19"/>
  <c r="EMP8" i="19" s="1"/>
  <c r="EMO9" i="19"/>
  <c r="EMP9" i="19" s="1"/>
  <c r="EMO10" i="19"/>
  <c r="EMP10" i="19" s="1"/>
  <c r="EMO11" i="19"/>
  <c r="EMP11" i="19" s="1"/>
  <c r="EMO12" i="19"/>
  <c r="EMP12" i="19" s="1"/>
  <c r="EMO13" i="19"/>
  <c r="EMP13" i="19"/>
  <c r="EMO14" i="19"/>
  <c r="EMP14" i="19"/>
  <c r="EMO15" i="19"/>
  <c r="EMP15" i="19"/>
  <c r="EMO16" i="19"/>
  <c r="EMP16" i="19"/>
  <c r="EMO7" i="19"/>
  <c r="EMP7" i="19" s="1"/>
  <c r="FAF8" i="15"/>
  <c r="FAG8" i="15" s="1"/>
  <c r="FAF9" i="15"/>
  <c r="FAG9" i="15" s="1"/>
  <c r="FAF10" i="15"/>
  <c r="FAG10" i="15" s="1"/>
  <c r="FAF11" i="15"/>
  <c r="FAG11" i="15" s="1"/>
  <c r="FAF12" i="15"/>
  <c r="FAG12" i="15" s="1"/>
  <c r="FAF13" i="15"/>
  <c r="FAG13" i="15"/>
  <c r="FAF14" i="15"/>
  <c r="FAG14" i="15" s="1"/>
  <c r="FAF15" i="15"/>
  <c r="FAG15" i="15"/>
  <c r="FAF16" i="15"/>
  <c r="FAG16" i="15" s="1"/>
  <c r="FAF17" i="15"/>
  <c r="FAG17" i="15" s="1"/>
  <c r="FAF18" i="15"/>
  <c r="FAG18" i="15" s="1"/>
  <c r="FAF19" i="15"/>
  <c r="FAG19" i="15" s="1"/>
  <c r="FAF20" i="15"/>
  <c r="FAG20" i="15" s="1"/>
  <c r="FAF21" i="15"/>
  <c r="FAG21" i="15" s="1"/>
  <c r="FAF22" i="15"/>
  <c r="FAG22" i="15" s="1"/>
  <c r="FAF23" i="15"/>
  <c r="FAG23" i="15" s="1"/>
  <c r="FAF7" i="15"/>
  <c r="FAG7" i="15" s="1"/>
  <c r="C14" i="22"/>
  <c r="B14" i="22" s="1"/>
  <c r="A14" i="22" s="1"/>
  <c r="HA13" i="17"/>
  <c r="HB13" i="17" s="1"/>
  <c r="HA14" i="17"/>
  <c r="HB14" i="17" s="1"/>
  <c r="HA15" i="17"/>
  <c r="HB15" i="17" s="1"/>
  <c r="HA16" i="17"/>
  <c r="HB16" i="17" s="1"/>
  <c r="HA17" i="17"/>
  <c r="HB17" i="17" s="1"/>
  <c r="HA18" i="17"/>
  <c r="HB18" i="17" s="1"/>
  <c r="HA19" i="17"/>
  <c r="HB19" i="17" s="1"/>
  <c r="HA20" i="17"/>
  <c r="HB20" i="17"/>
  <c r="HA21" i="17"/>
  <c r="HB21" i="17"/>
  <c r="HA22" i="17"/>
  <c r="HB22" i="17" s="1"/>
  <c r="HA23" i="17"/>
  <c r="HB23" i="17" s="1"/>
  <c r="HA24" i="17"/>
  <c r="HB24" i="17" s="1"/>
  <c r="HA25" i="17"/>
  <c r="HB25" i="17"/>
  <c r="HA26" i="17"/>
  <c r="HB26" i="17" s="1"/>
  <c r="HA27" i="17"/>
  <c r="HB27" i="17" s="1"/>
  <c r="HA28" i="17"/>
  <c r="HB28" i="17" s="1"/>
  <c r="HA29" i="17"/>
  <c r="HB29" i="17" s="1"/>
  <c r="HA30" i="17"/>
  <c r="HB30" i="17"/>
  <c r="HA31" i="17"/>
  <c r="HB31" i="17" s="1"/>
  <c r="HA32" i="17"/>
  <c r="HB32" i="17"/>
  <c r="HA33" i="17"/>
  <c r="HB33" i="17" s="1"/>
  <c r="HA34" i="17"/>
  <c r="HB34" i="17" s="1"/>
  <c r="HA35" i="17"/>
  <c r="HB35" i="17" s="1"/>
  <c r="HA36" i="17"/>
  <c r="HB36" i="17" s="1"/>
  <c r="HA37" i="17"/>
  <c r="HB37" i="17" s="1"/>
  <c r="HA38" i="17"/>
  <c r="HB38" i="17" s="1"/>
  <c r="HA39" i="17"/>
  <c r="HB39" i="17" s="1"/>
  <c r="HA40" i="17"/>
  <c r="HB40" i="17" s="1"/>
  <c r="HA41" i="17"/>
  <c r="HB41" i="17" s="1"/>
  <c r="HA42" i="17"/>
  <c r="HB42" i="17" s="1"/>
  <c r="HA43" i="17"/>
  <c r="HB43" i="17"/>
  <c r="HA44" i="17"/>
  <c r="HB44" i="17" s="1"/>
  <c r="HA45" i="17"/>
  <c r="HB45" i="17" s="1"/>
  <c r="HA46" i="17"/>
  <c r="HB46" i="17" s="1"/>
  <c r="HA47" i="17"/>
  <c r="HB47" i="17" s="1"/>
  <c r="HA48" i="17"/>
  <c r="HB48" i="17"/>
  <c r="HA49" i="17"/>
  <c r="HB49" i="17"/>
  <c r="HA50" i="17"/>
  <c r="HB50" i="17" s="1"/>
  <c r="HA51" i="17"/>
  <c r="HB51" i="17" s="1"/>
  <c r="HA52" i="17"/>
  <c r="HB52" i="17" s="1"/>
  <c r="HA53" i="17"/>
  <c r="HB53" i="17" s="1"/>
  <c r="HA54" i="17"/>
  <c r="HB54" i="17" s="1"/>
  <c r="HA55" i="17"/>
  <c r="HB55" i="17" s="1"/>
  <c r="HA56" i="17"/>
  <c r="HB56" i="17"/>
  <c r="HA57" i="17"/>
  <c r="HB57" i="17"/>
  <c r="HA58" i="17"/>
  <c r="HB58" i="17"/>
  <c r="HA59" i="17"/>
  <c r="HB59" i="17"/>
  <c r="HA60" i="17"/>
  <c r="HB60" i="17" s="1"/>
  <c r="HA61" i="17"/>
  <c r="HB61" i="17" s="1"/>
  <c r="HA62" i="17"/>
  <c r="HB62" i="17" s="1"/>
  <c r="HA63" i="17"/>
  <c r="HB63" i="17" s="1"/>
  <c r="HA64" i="17"/>
  <c r="HB64" i="17" s="1"/>
  <c r="HA65" i="17"/>
  <c r="HB65" i="17" s="1"/>
  <c r="HA66" i="17"/>
  <c r="HB66" i="17" s="1"/>
  <c r="HA67" i="17"/>
  <c r="HB67" i="17" s="1"/>
  <c r="HA68" i="17"/>
  <c r="HB68" i="17" s="1"/>
  <c r="HA69" i="17"/>
  <c r="HB69" i="17"/>
  <c r="HA70" i="17"/>
  <c r="HB70" i="17" s="1"/>
  <c r="HA71" i="17"/>
  <c r="HB71" i="17"/>
  <c r="HA12" i="17"/>
  <c r="HB12" i="17" s="1"/>
  <c r="EZG32" i="18"/>
  <c r="EZH32" i="18" s="1"/>
  <c r="EZG33" i="18"/>
  <c r="EZH33" i="18" s="1"/>
  <c r="EZG34" i="18"/>
  <c r="EZH34" i="18"/>
  <c r="EZG35" i="18"/>
  <c r="EZH35" i="18" s="1"/>
  <c r="EZG36" i="18"/>
  <c r="EZH36" i="18" s="1"/>
  <c r="EZG37" i="18"/>
  <c r="EZH37" i="18"/>
  <c r="EZG38" i="18"/>
  <c r="EZH38" i="18" s="1"/>
  <c r="EZG39" i="18"/>
  <c r="EZH39" i="18"/>
  <c r="EZG40" i="18"/>
  <c r="EZH40" i="18" s="1"/>
  <c r="EZG41" i="18"/>
  <c r="EZH41" i="18" s="1"/>
  <c r="EZG42" i="18"/>
  <c r="EZH42" i="18" s="1"/>
  <c r="EZG43" i="18"/>
  <c r="EZH43" i="18" s="1"/>
  <c r="EZG44" i="18"/>
  <c r="EZH44" i="18" s="1"/>
  <c r="EZG45" i="18"/>
  <c r="EZH45" i="18" s="1"/>
  <c r="EZG46" i="18"/>
  <c r="EZH46" i="18" s="1"/>
  <c r="EZG47" i="18"/>
  <c r="EZH47" i="18" s="1"/>
  <c r="EZG48" i="18"/>
  <c r="EZH48" i="18" s="1"/>
  <c r="EZG49" i="18"/>
  <c r="EZH49" i="18"/>
  <c r="EZG50" i="18"/>
  <c r="EZH50" i="18" s="1"/>
  <c r="EZG51" i="18"/>
  <c r="EZH51" i="18" s="1"/>
  <c r="EZG52" i="18"/>
  <c r="EZH52" i="18"/>
  <c r="EZG53" i="18"/>
  <c r="EZH53" i="18"/>
  <c r="EZG54" i="18"/>
  <c r="EZH54" i="18" s="1"/>
  <c r="EZG55" i="18"/>
  <c r="EZH55" i="18" s="1"/>
  <c r="EZG56" i="18"/>
  <c r="EZH56" i="18" s="1"/>
  <c r="EZG57" i="18"/>
  <c r="EZH57" i="18"/>
  <c r="EZG58" i="18"/>
  <c r="EZH58" i="18"/>
  <c r="EZG61" i="18"/>
  <c r="EZH61" i="18" s="1"/>
  <c r="EZG62" i="18"/>
  <c r="EZH62" i="18" s="1"/>
  <c r="EZG31" i="18"/>
  <c r="EZH31" i="18" s="1"/>
  <c r="EZG8" i="18"/>
  <c r="EZH8" i="18" s="1"/>
  <c r="EZG10" i="18"/>
  <c r="EZH10" i="18" s="1"/>
  <c r="EZG11" i="18"/>
  <c r="EZH11" i="18" s="1"/>
  <c r="EZG12" i="18"/>
  <c r="EZH12" i="18"/>
  <c r="EZG13" i="18"/>
  <c r="EZH13" i="18"/>
  <c r="EZG14" i="18"/>
  <c r="EZH14" i="18" s="1"/>
  <c r="EZG15" i="18"/>
  <c r="EZH15" i="18" s="1"/>
  <c r="EZG16" i="18"/>
  <c r="EZH16" i="18" s="1"/>
  <c r="EZG17" i="18"/>
  <c r="EZH17" i="18" s="1"/>
  <c r="EZG18" i="18"/>
  <c r="EZH18" i="18" s="1"/>
  <c r="EZG19" i="18"/>
  <c r="EZH19" i="18" s="1"/>
  <c r="EZG20" i="18"/>
  <c r="EZH20" i="18" s="1"/>
  <c r="EZG21" i="18"/>
  <c r="EZH21" i="18" s="1"/>
  <c r="EZG22" i="18"/>
  <c r="EZH22" i="18" s="1"/>
  <c r="EZG7" i="18"/>
  <c r="EZH7" i="18" s="1"/>
  <c r="EMG26" i="19"/>
  <c r="EMH26" i="19" s="1"/>
  <c r="EMG27" i="19"/>
  <c r="EMH27" i="19"/>
  <c r="EMG28" i="19"/>
  <c r="EMH28" i="19"/>
  <c r="EMG29" i="19"/>
  <c r="EMH29" i="19"/>
  <c r="EMG25" i="19"/>
  <c r="EMH25" i="19" s="1"/>
  <c r="EMG8" i="19"/>
  <c r="EMH8" i="19" s="1"/>
  <c r="EMG9" i="19"/>
  <c r="EMH9" i="19"/>
  <c r="EMG10" i="19"/>
  <c r="EMH10" i="19" s="1"/>
  <c r="EMG11" i="19"/>
  <c r="EMH11" i="19"/>
  <c r="EMG12" i="19"/>
  <c r="EMH12" i="19" s="1"/>
  <c r="EMG13" i="19"/>
  <c r="EMH13" i="19" s="1"/>
  <c r="EMG14" i="19"/>
  <c r="EMH14" i="19" s="1"/>
  <c r="EMG15" i="19"/>
  <c r="EMH15" i="19"/>
  <c r="EMG16" i="19"/>
  <c r="EMH16" i="19"/>
  <c r="EMG7" i="19"/>
  <c r="EMH7" i="19" s="1"/>
  <c r="EZX8" i="15"/>
  <c r="EZY8" i="15" s="1"/>
  <c r="EZX9" i="15"/>
  <c r="EZY9" i="15" s="1"/>
  <c r="EZX10" i="15"/>
  <c r="EZY10" i="15" s="1"/>
  <c r="EZX11" i="15"/>
  <c r="EZY11" i="15"/>
  <c r="EZX12" i="15"/>
  <c r="EZY12" i="15" s="1"/>
  <c r="EZX13" i="15"/>
  <c r="EZY13" i="15" s="1"/>
  <c r="EZX14" i="15"/>
  <c r="EZY14" i="15" s="1"/>
  <c r="EZX15" i="15"/>
  <c r="EZY15" i="15" s="1"/>
  <c r="EZX16" i="15"/>
  <c r="EZY16" i="15" s="1"/>
  <c r="EZX17" i="15"/>
  <c r="EZY17" i="15"/>
  <c r="EZX18" i="15"/>
  <c r="EZY18" i="15" s="1"/>
  <c r="EZX19" i="15"/>
  <c r="EZY19" i="15" s="1"/>
  <c r="EZX20" i="15"/>
  <c r="EZY20" i="15" s="1"/>
  <c r="EZX21" i="15"/>
  <c r="EZY21" i="15" s="1"/>
  <c r="EZX22" i="15"/>
  <c r="EZY22" i="15" s="1"/>
  <c r="EZX23" i="15"/>
  <c r="EZY23" i="15" s="1"/>
  <c r="EZX7" i="15"/>
  <c r="EZY7" i="15" s="1"/>
  <c r="D9" i="20" l="1"/>
  <c r="D16" i="20" s="1"/>
  <c r="I9" i="20"/>
  <c r="I16" i="20" s="1"/>
  <c r="N64" i="18"/>
  <c r="O64" i="18"/>
  <c r="P64" i="18"/>
  <c r="Q64" i="18"/>
  <c r="R64" i="18"/>
  <c r="S64" i="18"/>
  <c r="T64" i="18"/>
  <c r="U64" i="18"/>
  <c r="V64" i="18"/>
  <c r="X64" i="18"/>
  <c r="E64" i="18"/>
  <c r="C9" i="20" s="1"/>
  <c r="C16" i="20" s="1"/>
  <c r="F63" i="18"/>
  <c r="G63" i="18"/>
  <c r="H63" i="18"/>
  <c r="I63" i="18"/>
  <c r="N63" i="18"/>
  <c r="P63" i="18"/>
  <c r="S63" i="18"/>
  <c r="U63" i="18"/>
  <c r="X63" i="18"/>
  <c r="E63" i="18"/>
  <c r="E9" i="20"/>
  <c r="E16" i="20" s="1"/>
  <c r="F9" i="20"/>
  <c r="F16" i="20" s="1"/>
  <c r="G9" i="20"/>
  <c r="G16" i="20" s="1"/>
  <c r="W58" i="18"/>
  <c r="EZP8" i="15"/>
  <c r="EZQ8" i="15" s="1"/>
  <c r="EZP9" i="15"/>
  <c r="EZQ9" i="15" s="1"/>
  <c r="EZP10" i="15"/>
  <c r="EZQ10" i="15" s="1"/>
  <c r="EZP11" i="15"/>
  <c r="EZQ11" i="15" s="1"/>
  <c r="EZP12" i="15"/>
  <c r="EZQ12" i="15" s="1"/>
  <c r="EZP13" i="15"/>
  <c r="EZQ13" i="15" s="1"/>
  <c r="EZP14" i="15"/>
  <c r="EZQ14" i="15"/>
  <c r="EZP15" i="15"/>
  <c r="EZQ15" i="15"/>
  <c r="EZP16" i="15"/>
  <c r="EZQ16" i="15" s="1"/>
  <c r="EZP17" i="15"/>
  <c r="EZQ17" i="15" s="1"/>
  <c r="EZP18" i="15"/>
  <c r="EZQ18" i="15" s="1"/>
  <c r="EZP19" i="15"/>
  <c r="EZQ19" i="15" s="1"/>
  <c r="EZP20" i="15"/>
  <c r="EZQ20" i="15" s="1"/>
  <c r="EZP21" i="15"/>
  <c r="EZQ21" i="15" s="1"/>
  <c r="EZP22" i="15"/>
  <c r="EZQ22" i="15" s="1"/>
  <c r="EZP23" i="15"/>
  <c r="EZQ23" i="15"/>
  <c r="EZP7" i="15"/>
  <c r="EZQ7" i="15" s="1"/>
  <c r="ELY26" i="19"/>
  <c r="ELZ26" i="19" s="1"/>
  <c r="ELY27" i="19"/>
  <c r="ELZ27" i="19" s="1"/>
  <c r="ELY28" i="19"/>
  <c r="ELZ28" i="19"/>
  <c r="ELY29" i="19"/>
  <c r="ELZ29" i="19" s="1"/>
  <c r="ELY25" i="19"/>
  <c r="ELZ25" i="19" s="1"/>
  <c r="ELY8" i="19"/>
  <c r="ELZ8" i="19" s="1"/>
  <c r="ELY10" i="19"/>
  <c r="ELZ10" i="19" s="1"/>
  <c r="ELY11" i="19"/>
  <c r="ELZ11" i="19" s="1"/>
  <c r="ELY12" i="19"/>
  <c r="ELZ12" i="19"/>
  <c r="ELY13" i="19"/>
  <c r="ELZ13" i="19"/>
  <c r="ELY14" i="19"/>
  <c r="ELZ14" i="19" s="1"/>
  <c r="ELY15" i="19"/>
  <c r="ELZ15" i="19" s="1"/>
  <c r="ELY16" i="19"/>
  <c r="ELZ16" i="19" s="1"/>
  <c r="ELY7" i="19"/>
  <c r="ELZ7" i="19" s="1"/>
  <c r="EYY8" i="18"/>
  <c r="EYZ8" i="18" s="1"/>
  <c r="EYY10" i="18"/>
  <c r="EYZ10" i="18" s="1"/>
  <c r="EYY11" i="18"/>
  <c r="EYZ11" i="18" s="1"/>
  <c r="EYY12" i="18"/>
  <c r="EYZ12" i="18" s="1"/>
  <c r="EYY13" i="18"/>
  <c r="EYZ13" i="18" s="1"/>
  <c r="EYY14" i="18"/>
  <c r="EYZ14" i="18" s="1"/>
  <c r="EYY15" i="18"/>
  <c r="EYZ15" i="18" s="1"/>
  <c r="EYY16" i="18"/>
  <c r="EYZ16" i="18" s="1"/>
  <c r="EYY17" i="18"/>
  <c r="EYZ17" i="18" s="1"/>
  <c r="EYY18" i="18"/>
  <c r="EYZ18" i="18" s="1"/>
  <c r="EYY19" i="18"/>
  <c r="EYZ19" i="18"/>
  <c r="EYY20" i="18"/>
  <c r="EYZ20" i="18" s="1"/>
  <c r="EYY21" i="18"/>
  <c r="EYZ21" i="18" s="1"/>
  <c r="EYY22" i="18"/>
  <c r="EYZ22" i="18" s="1"/>
  <c r="EYY7" i="18"/>
  <c r="EYZ7" i="18" s="1"/>
  <c r="EYY32" i="18"/>
  <c r="EYZ32" i="18" s="1"/>
  <c r="EYY33" i="18"/>
  <c r="EYZ33" i="18" s="1"/>
  <c r="EYY34" i="18"/>
  <c r="EYZ34" i="18" s="1"/>
  <c r="EYY35" i="18"/>
  <c r="EYZ35" i="18" s="1"/>
  <c r="EYY36" i="18"/>
  <c r="EYZ36" i="18" s="1"/>
  <c r="EYY37" i="18"/>
  <c r="EYZ37" i="18" s="1"/>
  <c r="EYY38" i="18"/>
  <c r="EYZ38" i="18" s="1"/>
  <c r="EYY39" i="18"/>
  <c r="EYZ39" i="18" s="1"/>
  <c r="EYY40" i="18"/>
  <c r="EYZ40" i="18" s="1"/>
  <c r="EYY41" i="18"/>
  <c r="EYZ41" i="18" s="1"/>
  <c r="EYY42" i="18"/>
  <c r="EYZ42" i="18" s="1"/>
  <c r="EYY43" i="18"/>
  <c r="EYZ43" i="18" s="1"/>
  <c r="EYY44" i="18"/>
  <c r="EYZ44" i="18" s="1"/>
  <c r="EYY45" i="18"/>
  <c r="EYZ45" i="18" s="1"/>
  <c r="EYY46" i="18"/>
  <c r="EYZ46" i="18" s="1"/>
  <c r="EYY47" i="18"/>
  <c r="EYZ47" i="18" s="1"/>
  <c r="EYY48" i="18"/>
  <c r="EYZ48" i="18" s="1"/>
  <c r="EYY49" i="18"/>
  <c r="EYZ49" i="18" s="1"/>
  <c r="EYY50" i="18"/>
  <c r="EYZ50" i="18" s="1"/>
  <c r="EYY51" i="18"/>
  <c r="EYZ51" i="18" s="1"/>
  <c r="EYY52" i="18"/>
  <c r="EYZ52" i="18" s="1"/>
  <c r="EYY53" i="18"/>
  <c r="EYZ53" i="18" s="1"/>
  <c r="EYY54" i="18"/>
  <c r="EYZ54" i="18" s="1"/>
  <c r="EYY55" i="18"/>
  <c r="EYZ55" i="18" s="1"/>
  <c r="EYY56" i="18"/>
  <c r="EYZ56" i="18" s="1"/>
  <c r="EYY57" i="18"/>
  <c r="EYZ57" i="18" s="1"/>
  <c r="EYY62" i="18"/>
  <c r="EYZ62" i="18" s="1"/>
  <c r="EYY31" i="18"/>
  <c r="EYZ31" i="18" s="1"/>
  <c r="GS13" i="17"/>
  <c r="GT13" i="17" s="1"/>
  <c r="GS14" i="17"/>
  <c r="GT14" i="17" s="1"/>
  <c r="GS15" i="17"/>
  <c r="GT15" i="17" s="1"/>
  <c r="GS16" i="17"/>
  <c r="GT16" i="17" s="1"/>
  <c r="GS17" i="17"/>
  <c r="GT17" i="17" s="1"/>
  <c r="GS18" i="17"/>
  <c r="GT18" i="17" s="1"/>
  <c r="GS19" i="17"/>
  <c r="GT19" i="17" s="1"/>
  <c r="GS20" i="17"/>
  <c r="GT20" i="17" s="1"/>
  <c r="GS21" i="17"/>
  <c r="GT21" i="17" s="1"/>
  <c r="GS22" i="17"/>
  <c r="GT22" i="17"/>
  <c r="GS23" i="17"/>
  <c r="GT23" i="17" s="1"/>
  <c r="GS24" i="17"/>
  <c r="GT24" i="17" s="1"/>
  <c r="GS25" i="17"/>
  <c r="GT25" i="17" s="1"/>
  <c r="GS26" i="17"/>
  <c r="GT26" i="17" s="1"/>
  <c r="GS27" i="17"/>
  <c r="GT27" i="17" s="1"/>
  <c r="GS28" i="17"/>
  <c r="GT28" i="17" s="1"/>
  <c r="GS29" i="17"/>
  <c r="GT29" i="17" s="1"/>
  <c r="GS30" i="17"/>
  <c r="GT30" i="17" s="1"/>
  <c r="GS31" i="17"/>
  <c r="GT31" i="17" s="1"/>
  <c r="GS32" i="17"/>
  <c r="GT32" i="17" s="1"/>
  <c r="GS33" i="17"/>
  <c r="GT33" i="17" s="1"/>
  <c r="GS34" i="17"/>
  <c r="GT34" i="17" s="1"/>
  <c r="GS35" i="17"/>
  <c r="GT35" i="17" s="1"/>
  <c r="GS36" i="17"/>
  <c r="GT36" i="17" s="1"/>
  <c r="GS37" i="17"/>
  <c r="GT37" i="17" s="1"/>
  <c r="GS38" i="17"/>
  <c r="GT38" i="17" s="1"/>
  <c r="GS39" i="17"/>
  <c r="GT39" i="17"/>
  <c r="GS40" i="17"/>
  <c r="GT40" i="17" s="1"/>
  <c r="GS41" i="17"/>
  <c r="GT41" i="17"/>
  <c r="GS42" i="17"/>
  <c r="GT42" i="17" s="1"/>
  <c r="GS43" i="17"/>
  <c r="GT43" i="17" s="1"/>
  <c r="GS44" i="17"/>
  <c r="GT44" i="17" s="1"/>
  <c r="GS45" i="17"/>
  <c r="GT45" i="17" s="1"/>
  <c r="GS46" i="17"/>
  <c r="GT46" i="17"/>
  <c r="GS47" i="17"/>
  <c r="GT47" i="17" s="1"/>
  <c r="GS48" i="17"/>
  <c r="GT48" i="17" s="1"/>
  <c r="GS49" i="17"/>
  <c r="GT49" i="17" s="1"/>
  <c r="GS50" i="17"/>
  <c r="GT50" i="17" s="1"/>
  <c r="GS51" i="17"/>
  <c r="GT51" i="17"/>
  <c r="GS52" i="17"/>
  <c r="GT52" i="17" s="1"/>
  <c r="GS53" i="17"/>
  <c r="GT53" i="17" s="1"/>
  <c r="GS54" i="17"/>
  <c r="GT54" i="17"/>
  <c r="GS55" i="17"/>
  <c r="GT55" i="17" s="1"/>
  <c r="GS56" i="17"/>
  <c r="GT56" i="17" s="1"/>
  <c r="GS57" i="17"/>
  <c r="GT57" i="17"/>
  <c r="GS58" i="17"/>
  <c r="GT58" i="17" s="1"/>
  <c r="GS59" i="17"/>
  <c r="GT59" i="17" s="1"/>
  <c r="GS60" i="17"/>
  <c r="GT60" i="17" s="1"/>
  <c r="GS61" i="17"/>
  <c r="GT61" i="17" s="1"/>
  <c r="GS62" i="17"/>
  <c r="GT62" i="17" s="1"/>
  <c r="GS63" i="17"/>
  <c r="GT63" i="17" s="1"/>
  <c r="GS64" i="17"/>
  <c r="GT64" i="17" s="1"/>
  <c r="GS65" i="17"/>
  <c r="GT65" i="17" s="1"/>
  <c r="GS66" i="17"/>
  <c r="GT66" i="17"/>
  <c r="GS67" i="17"/>
  <c r="GT67" i="17" s="1"/>
  <c r="GS68" i="17"/>
  <c r="GT68" i="17" s="1"/>
  <c r="GS69" i="17"/>
  <c r="GT69" i="17" s="1"/>
  <c r="GS70" i="17"/>
  <c r="GT70" i="17" s="1"/>
  <c r="GS71" i="17"/>
  <c r="GT71" i="17" s="1"/>
  <c r="GS72" i="17"/>
  <c r="GT72" i="17" s="1"/>
  <c r="GS12" i="17"/>
  <c r="GT12" i="17" s="1"/>
  <c r="W64" i="18" l="1"/>
  <c r="X45" i="17"/>
  <c r="X46" i="17"/>
  <c r="X47" i="17"/>
  <c r="X48" i="17"/>
  <c r="X49" i="17"/>
  <c r="X50" i="17"/>
  <c r="X51" i="17"/>
  <c r="W18" i="15"/>
  <c r="O18" i="15"/>
  <c r="Q10" i="15"/>
  <c r="Q18" i="15"/>
  <c r="R18" i="15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5" i="17"/>
  <c r="S46" i="17"/>
  <c r="S48" i="17"/>
  <c r="S49" i="17"/>
  <c r="S51" i="17"/>
  <c r="W40" i="17" l="1"/>
  <c r="U40" i="17"/>
  <c r="A140" i="25"/>
  <c r="G146" i="25"/>
  <c r="S12" i="17"/>
  <c r="EZH8" i="15"/>
  <c r="EZI8" i="15" s="1"/>
  <c r="EZH9" i="15"/>
  <c r="EZI9" i="15" s="1"/>
  <c r="EZH10" i="15"/>
  <c r="EZI10" i="15" s="1"/>
  <c r="EZH11" i="15"/>
  <c r="EZI11" i="15" s="1"/>
  <c r="EZH12" i="15"/>
  <c r="EZI12" i="15" s="1"/>
  <c r="EZH13" i="15"/>
  <c r="EZI13" i="15" s="1"/>
  <c r="EZH14" i="15"/>
  <c r="EZI14" i="15" s="1"/>
  <c r="EZH15" i="15"/>
  <c r="EZI15" i="15" s="1"/>
  <c r="EZH16" i="15"/>
  <c r="EZI16" i="15" s="1"/>
  <c r="EZH17" i="15"/>
  <c r="EZI17" i="15" s="1"/>
  <c r="EZH19" i="15"/>
  <c r="EZI19" i="15" s="1"/>
  <c r="EZH20" i="15"/>
  <c r="EZI20" i="15" s="1"/>
  <c r="EZH21" i="15"/>
  <c r="EZI21" i="15" s="1"/>
  <c r="EZH22" i="15"/>
  <c r="EZI22" i="15" s="1"/>
  <c r="EZH23" i="15"/>
  <c r="EZI23" i="15" s="1"/>
  <c r="EZH7" i="15"/>
  <c r="EZI7" i="15" s="1"/>
  <c r="ELQ26" i="19"/>
  <c r="ELR26" i="19" s="1"/>
  <c r="ELQ27" i="19"/>
  <c r="ELR27" i="19"/>
  <c r="ELQ28" i="19"/>
  <c r="ELR28" i="19" s="1"/>
  <c r="ELQ29" i="19"/>
  <c r="ELR29" i="19" s="1"/>
  <c r="ELQ25" i="19"/>
  <c r="ELR25" i="19" s="1"/>
  <c r="ELQ8" i="19"/>
  <c r="ELR8" i="19" s="1"/>
  <c r="ELQ10" i="19"/>
  <c r="ELR10" i="19" s="1"/>
  <c r="ELQ11" i="19"/>
  <c r="ELR11" i="19" s="1"/>
  <c r="ELQ12" i="19"/>
  <c r="ELR12" i="19" s="1"/>
  <c r="ELQ13" i="19"/>
  <c r="ELR13" i="19" s="1"/>
  <c r="ELQ14" i="19"/>
  <c r="ELR14" i="19" s="1"/>
  <c r="ELQ15" i="19"/>
  <c r="ELR15" i="19" s="1"/>
  <c r="ELQ16" i="19"/>
  <c r="ELR16" i="19"/>
  <c r="ELQ7" i="19"/>
  <c r="ELR7" i="19" s="1"/>
  <c r="EYQ32" i="18"/>
  <c r="EYR32" i="18" s="1"/>
  <c r="EYQ33" i="18"/>
  <c r="EYR33" i="18" s="1"/>
  <c r="EYQ34" i="18"/>
  <c r="EYR34" i="18" s="1"/>
  <c r="EYQ35" i="18"/>
  <c r="EYR35" i="18" s="1"/>
  <c r="EYQ36" i="18"/>
  <c r="EYR36" i="18" s="1"/>
  <c r="EYQ37" i="18"/>
  <c r="EYR37" i="18" s="1"/>
  <c r="EYQ38" i="18"/>
  <c r="EYR38" i="18" s="1"/>
  <c r="EYQ39" i="18"/>
  <c r="EYR39" i="18" s="1"/>
  <c r="EYQ40" i="18"/>
  <c r="EYR40" i="18" s="1"/>
  <c r="EYQ41" i="18"/>
  <c r="EYR41" i="18" s="1"/>
  <c r="EYQ42" i="18"/>
  <c r="EYR42" i="18" s="1"/>
  <c r="EYQ43" i="18"/>
  <c r="EYR43" i="18" s="1"/>
  <c r="EYQ44" i="18"/>
  <c r="EYR44" i="18" s="1"/>
  <c r="EYQ45" i="18"/>
  <c r="EYR45" i="18" s="1"/>
  <c r="EYQ46" i="18"/>
  <c r="EYR46" i="18" s="1"/>
  <c r="EYQ47" i="18"/>
  <c r="EYR47" i="18" s="1"/>
  <c r="EYQ48" i="18"/>
  <c r="EYR48" i="18" s="1"/>
  <c r="EYQ49" i="18"/>
  <c r="EYR49" i="18" s="1"/>
  <c r="EYQ50" i="18"/>
  <c r="EYR50" i="18" s="1"/>
  <c r="EYQ51" i="18"/>
  <c r="EYR51" i="18" s="1"/>
  <c r="EYQ52" i="18"/>
  <c r="EYR52" i="18" s="1"/>
  <c r="EYQ53" i="18"/>
  <c r="EYR53" i="18" s="1"/>
  <c r="EYQ54" i="18"/>
  <c r="EYR54" i="18" s="1"/>
  <c r="EYQ55" i="18"/>
  <c r="EYR55" i="18" s="1"/>
  <c r="EYQ56" i="18"/>
  <c r="EYR56" i="18" s="1"/>
  <c r="EYQ57" i="18"/>
  <c r="EYR57" i="18" s="1"/>
  <c r="EYQ62" i="18"/>
  <c r="EYR62" i="18" s="1"/>
  <c r="EYQ31" i="18"/>
  <c r="EYR31" i="18" s="1"/>
  <c r="EYQ8" i="18"/>
  <c r="EYR8" i="18" s="1"/>
  <c r="EYQ10" i="18"/>
  <c r="EYR10" i="18" s="1"/>
  <c r="EYQ11" i="18"/>
  <c r="EYR11" i="18" s="1"/>
  <c r="EYQ12" i="18"/>
  <c r="EYR12" i="18" s="1"/>
  <c r="EYQ13" i="18"/>
  <c r="EYR13" i="18"/>
  <c r="EYQ14" i="18"/>
  <c r="EYR14" i="18" s="1"/>
  <c r="EYQ15" i="18"/>
  <c r="EYR15" i="18" s="1"/>
  <c r="EYQ16" i="18"/>
  <c r="EYR16" i="18" s="1"/>
  <c r="EYQ17" i="18"/>
  <c r="EYR17" i="18" s="1"/>
  <c r="EYQ18" i="18"/>
  <c r="EYR18" i="18" s="1"/>
  <c r="EYQ19" i="18"/>
  <c r="EYR19" i="18" s="1"/>
  <c r="EYQ20" i="18"/>
  <c r="EYR20" i="18" s="1"/>
  <c r="EYQ21" i="18"/>
  <c r="EYR21" i="18" s="1"/>
  <c r="EYQ22" i="18"/>
  <c r="EYR22" i="18" s="1"/>
  <c r="EYQ7" i="18"/>
  <c r="EYR7" i="18" s="1"/>
  <c r="GK13" i="17"/>
  <c r="GL13" i="17" s="1"/>
  <c r="GK14" i="17"/>
  <c r="GL14" i="17" s="1"/>
  <c r="GK15" i="17"/>
  <c r="GL15" i="17" s="1"/>
  <c r="GK16" i="17"/>
  <c r="GL16" i="17" s="1"/>
  <c r="GK17" i="17"/>
  <c r="GL17" i="17" s="1"/>
  <c r="GK18" i="17"/>
  <c r="GL18" i="17" s="1"/>
  <c r="GK19" i="17"/>
  <c r="GL19" i="17" s="1"/>
  <c r="GK20" i="17"/>
  <c r="GL20" i="17" s="1"/>
  <c r="GK21" i="17"/>
  <c r="GL21" i="17" s="1"/>
  <c r="GK22" i="17"/>
  <c r="GL22" i="17" s="1"/>
  <c r="GK23" i="17"/>
  <c r="GL23" i="17" s="1"/>
  <c r="GK24" i="17"/>
  <c r="GL24" i="17" s="1"/>
  <c r="GK25" i="17"/>
  <c r="GL25" i="17" s="1"/>
  <c r="GK26" i="17"/>
  <c r="GL26" i="17" s="1"/>
  <c r="GK27" i="17"/>
  <c r="GL27" i="17"/>
  <c r="GK28" i="17"/>
  <c r="GL28" i="17" s="1"/>
  <c r="GK29" i="17"/>
  <c r="GL29" i="17" s="1"/>
  <c r="GK30" i="17"/>
  <c r="GL30" i="17" s="1"/>
  <c r="GK31" i="17"/>
  <c r="GL31" i="17" s="1"/>
  <c r="GK32" i="17"/>
  <c r="GL32" i="17" s="1"/>
  <c r="GK33" i="17"/>
  <c r="GL33" i="17" s="1"/>
  <c r="GK34" i="17"/>
  <c r="GL34" i="17" s="1"/>
  <c r="GK35" i="17"/>
  <c r="GL35" i="17" s="1"/>
  <c r="GK36" i="17"/>
  <c r="GL36" i="17" s="1"/>
  <c r="GK37" i="17"/>
  <c r="GL37" i="17" s="1"/>
  <c r="GK38" i="17"/>
  <c r="GL38" i="17"/>
  <c r="GK39" i="17"/>
  <c r="GL39" i="17" s="1"/>
  <c r="GK40" i="17"/>
  <c r="GL40" i="17" s="1"/>
  <c r="GK41" i="17"/>
  <c r="GL41" i="17"/>
  <c r="GK43" i="17"/>
  <c r="GL43" i="17" s="1"/>
  <c r="GK44" i="17"/>
  <c r="GL44" i="17" s="1"/>
  <c r="GK45" i="17"/>
  <c r="GL45" i="17" s="1"/>
  <c r="GK46" i="17"/>
  <c r="GL46" i="17" s="1"/>
  <c r="GK48" i="17"/>
  <c r="GL48" i="17" s="1"/>
  <c r="GK49" i="17"/>
  <c r="GL49" i="17" s="1"/>
  <c r="GK51" i="17"/>
  <c r="GL51" i="17" s="1"/>
  <c r="GK52" i="17"/>
  <c r="GL52" i="17" s="1"/>
  <c r="GK53" i="17"/>
  <c r="GL53" i="17" s="1"/>
  <c r="GK54" i="17"/>
  <c r="GL54" i="17" s="1"/>
  <c r="GK55" i="17"/>
  <c r="GL55" i="17" s="1"/>
  <c r="GK56" i="17"/>
  <c r="GL56" i="17" s="1"/>
  <c r="GK57" i="17"/>
  <c r="GL57" i="17" s="1"/>
  <c r="GK58" i="17"/>
  <c r="GL58" i="17" s="1"/>
  <c r="GK59" i="17"/>
  <c r="GL59" i="17" s="1"/>
  <c r="GK60" i="17"/>
  <c r="GL60" i="17" s="1"/>
  <c r="GK61" i="17"/>
  <c r="GL61" i="17" s="1"/>
  <c r="GK62" i="17"/>
  <c r="GL62" i="17" s="1"/>
  <c r="GK63" i="17"/>
  <c r="GL63" i="17" s="1"/>
  <c r="GK64" i="17"/>
  <c r="GL64" i="17" s="1"/>
  <c r="GK65" i="17"/>
  <c r="GL65" i="17" s="1"/>
  <c r="GK66" i="17"/>
  <c r="GL66" i="17" s="1"/>
  <c r="GK67" i="17"/>
  <c r="GL67" i="17" s="1"/>
  <c r="GK68" i="17"/>
  <c r="GL68" i="17" s="1"/>
  <c r="GK69" i="17"/>
  <c r="GL69" i="17" s="1"/>
  <c r="GK70" i="17"/>
  <c r="GL70" i="17" s="1"/>
  <c r="GK71" i="17"/>
  <c r="GL71" i="17" s="1"/>
  <c r="GK12" i="17"/>
  <c r="GL12" i="17" s="1"/>
  <c r="A144" i="25" l="1"/>
  <c r="A145" i="25"/>
  <c r="EYZ8" i="15"/>
  <c r="EZA8" i="15" s="1"/>
  <c r="EYZ9" i="15"/>
  <c r="EZA9" i="15" s="1"/>
  <c r="EYZ10" i="15"/>
  <c r="EZA10" i="15"/>
  <c r="EYZ11" i="15"/>
  <c r="EZA11" i="15" s="1"/>
  <c r="EYZ12" i="15"/>
  <c r="EZA12" i="15" s="1"/>
  <c r="EYZ13" i="15"/>
  <c r="EZA13" i="15"/>
  <c r="EYZ14" i="15"/>
  <c r="EZA14" i="15"/>
  <c r="EYZ15" i="15"/>
  <c r="EZA15" i="15" s="1"/>
  <c r="EYZ16" i="15"/>
  <c r="EZA16" i="15" s="1"/>
  <c r="EYZ17" i="15"/>
  <c r="EZA17" i="15" s="1"/>
  <c r="EYZ19" i="15"/>
  <c r="EZA19" i="15" s="1"/>
  <c r="EYZ20" i="15"/>
  <c r="EZA20" i="15" s="1"/>
  <c r="EYZ21" i="15"/>
  <c r="EZA21" i="15" s="1"/>
  <c r="EYZ22" i="15"/>
  <c r="EZA22" i="15" s="1"/>
  <c r="EYZ23" i="15"/>
  <c r="EZA23" i="15"/>
  <c r="EYZ7" i="15"/>
  <c r="EZA7" i="15" s="1"/>
  <c r="ELI26" i="19"/>
  <c r="ELJ26" i="19"/>
  <c r="ELI27" i="19"/>
  <c r="ELJ27" i="19" s="1"/>
  <c r="ELI28" i="19"/>
  <c r="ELJ28" i="19"/>
  <c r="ELI29" i="19"/>
  <c r="ELJ29" i="19" s="1"/>
  <c r="ELI25" i="19"/>
  <c r="ELJ25" i="19" s="1"/>
  <c r="ELI8" i="19"/>
  <c r="ELJ8" i="19" s="1"/>
  <c r="ELI10" i="19"/>
  <c r="ELJ10" i="19" s="1"/>
  <c r="ELI11" i="19"/>
  <c r="ELJ11" i="19" s="1"/>
  <c r="ELI12" i="19"/>
  <c r="ELJ12" i="19" s="1"/>
  <c r="ELI13" i="19"/>
  <c r="ELJ13" i="19" s="1"/>
  <c r="ELI14" i="19"/>
  <c r="ELJ14" i="19" s="1"/>
  <c r="ELI15" i="19"/>
  <c r="ELJ15" i="19" s="1"/>
  <c r="ELI16" i="19"/>
  <c r="ELJ16" i="19" s="1"/>
  <c r="ELI7" i="19"/>
  <c r="ELJ7" i="19" s="1"/>
  <c r="EYI32" i="18"/>
  <c r="EYJ32" i="18" s="1"/>
  <c r="EYI33" i="18"/>
  <c r="EYJ33" i="18" s="1"/>
  <c r="EYI34" i="18"/>
  <c r="EYJ34" i="18" s="1"/>
  <c r="EYI35" i="18"/>
  <c r="EYJ35" i="18" s="1"/>
  <c r="EYI36" i="18"/>
  <c r="EYJ36" i="18" s="1"/>
  <c r="EYI37" i="18"/>
  <c r="EYJ37" i="18" s="1"/>
  <c r="EYI38" i="18"/>
  <c r="EYJ38" i="18" s="1"/>
  <c r="EYI39" i="18"/>
  <c r="EYJ39" i="18" s="1"/>
  <c r="EYI40" i="18"/>
  <c r="EYJ40" i="18" s="1"/>
  <c r="EYI41" i="18"/>
  <c r="EYJ41" i="18" s="1"/>
  <c r="EYI42" i="18"/>
  <c r="EYJ42" i="18"/>
  <c r="EYI43" i="18"/>
  <c r="EYJ43" i="18" s="1"/>
  <c r="EYI44" i="18"/>
  <c r="EYJ44" i="18" s="1"/>
  <c r="EYI45" i="18"/>
  <c r="EYJ45" i="18" s="1"/>
  <c r="EYI46" i="18"/>
  <c r="EYJ46" i="18" s="1"/>
  <c r="EYI47" i="18"/>
  <c r="EYJ47" i="18" s="1"/>
  <c r="EYI48" i="18"/>
  <c r="EYJ48" i="18" s="1"/>
  <c r="EYI49" i="18"/>
  <c r="EYJ49" i="18" s="1"/>
  <c r="EYI50" i="18"/>
  <c r="EYJ50" i="18" s="1"/>
  <c r="EYI51" i="18"/>
  <c r="EYJ51" i="18" s="1"/>
  <c r="EYI52" i="18"/>
  <c r="EYJ52" i="18" s="1"/>
  <c r="EYI53" i="18"/>
  <c r="EYJ53" i="18" s="1"/>
  <c r="EYI54" i="18"/>
  <c r="EYJ54" i="18" s="1"/>
  <c r="EYI55" i="18"/>
  <c r="EYJ55" i="18"/>
  <c r="EYI56" i="18"/>
  <c r="EYJ56" i="18" s="1"/>
  <c r="EYI57" i="18"/>
  <c r="EYJ57" i="18"/>
  <c r="EYI62" i="18"/>
  <c r="EYJ62" i="18"/>
  <c r="EYI31" i="18"/>
  <c r="EYJ31" i="18" s="1"/>
  <c r="EYI8" i="18"/>
  <c r="EYJ8" i="18" s="1"/>
  <c r="EYI10" i="18"/>
  <c r="EYJ10" i="18" s="1"/>
  <c r="EYI11" i="18"/>
  <c r="EYJ11" i="18" s="1"/>
  <c r="EYI12" i="18"/>
  <c r="EYJ12" i="18" s="1"/>
  <c r="EYI13" i="18"/>
  <c r="EYJ13" i="18" s="1"/>
  <c r="EYI14" i="18"/>
  <c r="EYJ14" i="18"/>
  <c r="EYI15" i="18"/>
  <c r="EYJ15" i="18" s="1"/>
  <c r="EYI16" i="18"/>
  <c r="EYJ16" i="18" s="1"/>
  <c r="EYI17" i="18"/>
  <c r="EYJ17" i="18" s="1"/>
  <c r="EYI18" i="18"/>
  <c r="EYJ18" i="18" s="1"/>
  <c r="EYI19" i="18"/>
  <c r="EYJ19" i="18" s="1"/>
  <c r="EYI20" i="18"/>
  <c r="EYJ20" i="18" s="1"/>
  <c r="EYI21" i="18"/>
  <c r="EYJ21" i="18" s="1"/>
  <c r="EYI22" i="18"/>
  <c r="EYJ22" i="18"/>
  <c r="EYI7" i="18"/>
  <c r="EYJ7" i="18" s="1"/>
  <c r="GC13" i="17"/>
  <c r="GD13" i="17" s="1"/>
  <c r="GC14" i="17"/>
  <c r="GD14" i="17" s="1"/>
  <c r="GC15" i="17"/>
  <c r="GD15" i="17" s="1"/>
  <c r="GC16" i="17"/>
  <c r="GD16" i="17" s="1"/>
  <c r="GC17" i="17"/>
  <c r="GD17" i="17" s="1"/>
  <c r="GC18" i="17"/>
  <c r="GD18" i="17" s="1"/>
  <c r="GC19" i="17"/>
  <c r="GD19" i="17" s="1"/>
  <c r="GC20" i="17"/>
  <c r="GD20" i="17"/>
  <c r="GC21" i="17"/>
  <c r="GD21" i="17" s="1"/>
  <c r="GC22" i="17"/>
  <c r="GD22" i="17" s="1"/>
  <c r="GC23" i="17"/>
  <c r="GD23" i="17" s="1"/>
  <c r="GC24" i="17"/>
  <c r="GD24" i="17" s="1"/>
  <c r="GC25" i="17"/>
  <c r="GD25" i="17" s="1"/>
  <c r="GC26" i="17"/>
  <c r="GD26" i="17"/>
  <c r="GC27" i="17"/>
  <c r="GD27" i="17"/>
  <c r="GC28" i="17"/>
  <c r="GD28" i="17" s="1"/>
  <c r="GC29" i="17"/>
  <c r="GD29" i="17"/>
  <c r="GC30" i="17"/>
  <c r="GD30" i="17" s="1"/>
  <c r="GC31" i="17"/>
  <c r="GD31" i="17" s="1"/>
  <c r="GC32" i="17"/>
  <c r="GD32" i="17" s="1"/>
  <c r="GC33" i="17"/>
  <c r="GD33" i="17" s="1"/>
  <c r="GC34" i="17"/>
  <c r="GD34" i="17" s="1"/>
  <c r="GC35" i="17"/>
  <c r="GD35" i="17" s="1"/>
  <c r="GC36" i="17"/>
  <c r="GD36" i="17" s="1"/>
  <c r="GC37" i="17"/>
  <c r="GD37" i="17"/>
  <c r="GC38" i="17"/>
  <c r="GD38" i="17" s="1"/>
  <c r="GC39" i="17"/>
  <c r="GD39" i="17" s="1"/>
  <c r="GC40" i="17"/>
  <c r="GD40" i="17" s="1"/>
  <c r="GC41" i="17"/>
  <c r="GD41" i="17"/>
  <c r="GC43" i="17"/>
  <c r="GD43" i="17" s="1"/>
  <c r="GC44" i="17"/>
  <c r="GD44" i="17" s="1"/>
  <c r="GC45" i="17"/>
  <c r="GD45" i="17" s="1"/>
  <c r="GC46" i="17"/>
  <c r="GD46" i="17" s="1"/>
  <c r="GC48" i="17"/>
  <c r="GD48" i="17" s="1"/>
  <c r="GC49" i="17"/>
  <c r="GD49" i="17" s="1"/>
  <c r="GC51" i="17"/>
  <c r="GD51" i="17" s="1"/>
  <c r="GC52" i="17"/>
  <c r="GD52" i="17" s="1"/>
  <c r="GC53" i="17"/>
  <c r="GD53" i="17" s="1"/>
  <c r="GC54" i="17"/>
  <c r="GD54" i="17" s="1"/>
  <c r="GC55" i="17"/>
  <c r="GD55" i="17" s="1"/>
  <c r="GC56" i="17"/>
  <c r="GD56" i="17" s="1"/>
  <c r="GC57" i="17"/>
  <c r="GD57" i="17" s="1"/>
  <c r="GC58" i="17"/>
  <c r="GD58" i="17" s="1"/>
  <c r="GC59" i="17"/>
  <c r="GD59" i="17" s="1"/>
  <c r="GC60" i="17"/>
  <c r="GD60" i="17" s="1"/>
  <c r="GC61" i="17"/>
  <c r="GD61" i="17" s="1"/>
  <c r="GC62" i="17"/>
  <c r="GD62" i="17" s="1"/>
  <c r="GC63" i="17"/>
  <c r="GD63" i="17" s="1"/>
  <c r="GC64" i="17"/>
  <c r="GD64" i="17" s="1"/>
  <c r="GC65" i="17"/>
  <c r="GD65" i="17" s="1"/>
  <c r="GC66" i="17"/>
  <c r="GD66" i="17" s="1"/>
  <c r="GC67" i="17"/>
  <c r="GD67" i="17" s="1"/>
  <c r="GC68" i="17"/>
  <c r="GD68" i="17"/>
  <c r="GC69" i="17"/>
  <c r="GD69" i="17" s="1"/>
  <c r="GC70" i="17"/>
  <c r="GD70" i="17"/>
  <c r="GC71" i="17"/>
  <c r="GD71" i="17" s="1"/>
  <c r="GC12" i="17"/>
  <c r="GD12" i="17" s="1"/>
  <c r="EYR8" i="15" l="1"/>
  <c r="EYS8" i="15" s="1"/>
  <c r="EYR9" i="15"/>
  <c r="EYS9" i="15" s="1"/>
  <c r="EYR10" i="15"/>
  <c r="EYS10" i="15" s="1"/>
  <c r="EYR11" i="15"/>
  <c r="EYS11" i="15" s="1"/>
  <c r="EYR12" i="15"/>
  <c r="EYS12" i="15" s="1"/>
  <c r="EYR13" i="15"/>
  <c r="EYS13" i="15" s="1"/>
  <c r="EYR14" i="15"/>
  <c r="EYS14" i="15" s="1"/>
  <c r="EYR15" i="15"/>
  <c r="EYS15" i="15"/>
  <c r="EYR16" i="15"/>
  <c r="EYS16" i="15"/>
  <c r="EYR17" i="15"/>
  <c r="EYS17" i="15"/>
  <c r="EYR19" i="15"/>
  <c r="EYS19" i="15" s="1"/>
  <c r="EYR20" i="15"/>
  <c r="EYS20" i="15"/>
  <c r="EYR21" i="15"/>
  <c r="EYS21" i="15" s="1"/>
  <c r="EYR22" i="15"/>
  <c r="EYS22" i="15"/>
  <c r="EYR23" i="15"/>
  <c r="EYS23" i="15" s="1"/>
  <c r="EYR7" i="15"/>
  <c r="EYS7" i="15" s="1"/>
  <c r="ELA26" i="19"/>
  <c r="ELB26" i="19"/>
  <c r="ELA27" i="19"/>
  <c r="ELB27" i="19"/>
  <c r="ELA28" i="19"/>
  <c r="ELB28" i="19"/>
  <c r="ELA29" i="19"/>
  <c r="ELB29" i="19" s="1"/>
  <c r="ELA25" i="19"/>
  <c r="ELB25" i="19" s="1"/>
  <c r="ELA8" i="19"/>
  <c r="ELB8" i="19" s="1"/>
  <c r="ELA10" i="19"/>
  <c r="ELB10" i="19" s="1"/>
  <c r="ELA11" i="19"/>
  <c r="ELB11" i="19" s="1"/>
  <c r="ELA12" i="19"/>
  <c r="ELB12" i="19" s="1"/>
  <c r="ELA13" i="19"/>
  <c r="ELB13" i="19" s="1"/>
  <c r="ELA14" i="19"/>
  <c r="ELB14" i="19" s="1"/>
  <c r="ELA15" i="19"/>
  <c r="ELB15" i="19"/>
  <c r="ELA16" i="19"/>
  <c r="ELB16" i="19" s="1"/>
  <c r="ELA7" i="19"/>
  <c r="ELB7" i="19" s="1"/>
  <c r="EYA32" i="18"/>
  <c r="EYB32" i="18" s="1"/>
  <c r="EYA33" i="18"/>
  <c r="EYB33" i="18" s="1"/>
  <c r="EYA34" i="18"/>
  <c r="EYB34" i="18" s="1"/>
  <c r="EYA35" i="18"/>
  <c r="EYB35" i="18" s="1"/>
  <c r="EYA36" i="18"/>
  <c r="EYB36" i="18" s="1"/>
  <c r="EYA37" i="18"/>
  <c r="EYB37" i="18" s="1"/>
  <c r="EYA38" i="18"/>
  <c r="EYB38" i="18" s="1"/>
  <c r="EYA39" i="18"/>
  <c r="EYB39" i="18"/>
  <c r="EYA40" i="18"/>
  <c r="EYB40" i="18" s="1"/>
  <c r="EYA41" i="18"/>
  <c r="EYB41" i="18" s="1"/>
  <c r="EYA42" i="18"/>
  <c r="EYB42" i="18" s="1"/>
  <c r="EYA43" i="18"/>
  <c r="EYB43" i="18" s="1"/>
  <c r="EYA44" i="18"/>
  <c r="EYB44" i="18" s="1"/>
  <c r="EYA45" i="18"/>
  <c r="EYB45" i="18" s="1"/>
  <c r="EYA46" i="18"/>
  <c r="EYB46" i="18" s="1"/>
  <c r="EYA47" i="18"/>
  <c r="EYB47" i="18" s="1"/>
  <c r="EYA48" i="18"/>
  <c r="EYB48" i="18" s="1"/>
  <c r="EYA49" i="18"/>
  <c r="EYB49" i="18" s="1"/>
  <c r="EYA50" i="18"/>
  <c r="EYB50" i="18" s="1"/>
  <c r="EYA51" i="18"/>
  <c r="EYB51" i="18" s="1"/>
  <c r="EYA52" i="18"/>
  <c r="EYB52" i="18" s="1"/>
  <c r="EYA53" i="18"/>
  <c r="EYB53" i="18"/>
  <c r="EYA54" i="18"/>
  <c r="EYB54" i="18" s="1"/>
  <c r="EYA55" i="18"/>
  <c r="EYB55" i="18" s="1"/>
  <c r="EYA56" i="18"/>
  <c r="EYB56" i="18" s="1"/>
  <c r="EYA57" i="18"/>
  <c r="EYB57" i="18" s="1"/>
  <c r="EYA62" i="18"/>
  <c r="EYB62" i="18"/>
  <c r="EYA31" i="18"/>
  <c r="EYB31" i="18" s="1"/>
  <c r="EYA8" i="18"/>
  <c r="EYB8" i="18" s="1"/>
  <c r="EYA10" i="18"/>
  <c r="EYB10" i="18" s="1"/>
  <c r="EYA11" i="18"/>
  <c r="EYB11" i="18" s="1"/>
  <c r="EYA12" i="18"/>
  <c r="EYB12" i="18" s="1"/>
  <c r="EYA13" i="18"/>
  <c r="EYB13" i="18" s="1"/>
  <c r="EYA14" i="18"/>
  <c r="EYB14" i="18" s="1"/>
  <c r="EYA15" i="18"/>
  <c r="EYB15" i="18" s="1"/>
  <c r="EYA16" i="18"/>
  <c r="EYB16" i="18" s="1"/>
  <c r="EYA17" i="18"/>
  <c r="EYB17" i="18" s="1"/>
  <c r="EYA18" i="18"/>
  <c r="EYB18" i="18" s="1"/>
  <c r="EYA19" i="18"/>
  <c r="EYB19" i="18" s="1"/>
  <c r="EYA20" i="18"/>
  <c r="EYB20" i="18" s="1"/>
  <c r="EYA21" i="18"/>
  <c r="EYB21" i="18" s="1"/>
  <c r="EYA22" i="18"/>
  <c r="EYB22" i="18" s="1"/>
  <c r="EYA7" i="18"/>
  <c r="EYB7" i="18" s="1"/>
  <c r="FU13" i="17"/>
  <c r="FV13" i="17" s="1"/>
  <c r="FU14" i="17"/>
  <c r="FV14" i="17" s="1"/>
  <c r="FU15" i="17"/>
  <c r="FV15" i="17"/>
  <c r="FU16" i="17"/>
  <c r="FV16" i="17" s="1"/>
  <c r="FU17" i="17"/>
  <c r="FV17" i="17" s="1"/>
  <c r="FU18" i="17"/>
  <c r="FV18" i="17" s="1"/>
  <c r="FU19" i="17"/>
  <c r="FV19" i="17" s="1"/>
  <c r="FU20" i="17"/>
  <c r="FV20" i="17" s="1"/>
  <c r="FU21" i="17"/>
  <c r="FV21" i="17" s="1"/>
  <c r="FU22" i="17"/>
  <c r="FV22" i="17" s="1"/>
  <c r="FU23" i="17"/>
  <c r="FV23" i="17" s="1"/>
  <c r="FU24" i="17"/>
  <c r="FV24" i="17" s="1"/>
  <c r="FU25" i="17"/>
  <c r="FV25" i="17" s="1"/>
  <c r="FU26" i="17"/>
  <c r="FV26" i="17" s="1"/>
  <c r="FU27" i="17"/>
  <c r="FV27" i="17" s="1"/>
  <c r="FU28" i="17"/>
  <c r="FV28" i="17" s="1"/>
  <c r="FU29" i="17"/>
  <c r="FV29" i="17" s="1"/>
  <c r="FU30" i="17"/>
  <c r="FV30" i="17" s="1"/>
  <c r="FU31" i="17"/>
  <c r="FV31" i="17" s="1"/>
  <c r="FU32" i="17"/>
  <c r="FV32" i="17" s="1"/>
  <c r="FU33" i="17"/>
  <c r="FV33" i="17" s="1"/>
  <c r="FU34" i="17"/>
  <c r="FV34" i="17" s="1"/>
  <c r="FU35" i="17"/>
  <c r="FV35" i="17" s="1"/>
  <c r="FU36" i="17"/>
  <c r="FV36" i="17" s="1"/>
  <c r="FU37" i="17"/>
  <c r="FV37" i="17" s="1"/>
  <c r="FU38" i="17"/>
  <c r="FV38" i="17" s="1"/>
  <c r="FU39" i="17"/>
  <c r="FV39" i="17" s="1"/>
  <c r="FU40" i="17"/>
  <c r="FV40" i="17" s="1"/>
  <c r="FU41" i="17"/>
  <c r="FV41" i="17" s="1"/>
  <c r="FU43" i="17"/>
  <c r="FV43" i="17" s="1"/>
  <c r="FU44" i="17"/>
  <c r="FV44" i="17" s="1"/>
  <c r="FU45" i="17"/>
  <c r="FV45" i="17" s="1"/>
  <c r="FU46" i="17"/>
  <c r="FV46" i="17"/>
  <c r="FU48" i="17"/>
  <c r="FV48" i="17" s="1"/>
  <c r="FU49" i="17"/>
  <c r="FV49" i="17" s="1"/>
  <c r="FU51" i="17"/>
  <c r="FV51" i="17" s="1"/>
  <c r="FU52" i="17"/>
  <c r="FV52" i="17"/>
  <c r="FU53" i="17"/>
  <c r="FV53" i="17" s="1"/>
  <c r="FU54" i="17"/>
  <c r="FV54" i="17" s="1"/>
  <c r="FU55" i="17"/>
  <c r="FV55" i="17" s="1"/>
  <c r="FU56" i="17"/>
  <c r="FV56" i="17" s="1"/>
  <c r="FU57" i="17"/>
  <c r="FV57" i="17" s="1"/>
  <c r="FU58" i="17"/>
  <c r="FV58" i="17" s="1"/>
  <c r="FU59" i="17"/>
  <c r="FV59" i="17"/>
  <c r="FU60" i="17"/>
  <c r="FV60" i="17" s="1"/>
  <c r="FU61" i="17"/>
  <c r="FV61" i="17" s="1"/>
  <c r="FU62" i="17"/>
  <c r="FV62" i="17" s="1"/>
  <c r="FU63" i="17"/>
  <c r="FV63" i="17" s="1"/>
  <c r="FU64" i="17"/>
  <c r="FV64" i="17" s="1"/>
  <c r="FU65" i="17"/>
  <c r="FV65" i="17" s="1"/>
  <c r="FU66" i="17"/>
  <c r="FV66" i="17" s="1"/>
  <c r="FU67" i="17"/>
  <c r="FV67" i="17" s="1"/>
  <c r="FU68" i="17"/>
  <c r="FV68" i="17"/>
  <c r="FU69" i="17"/>
  <c r="FV69" i="17" s="1"/>
  <c r="FU70" i="17"/>
  <c r="FV70" i="17" s="1"/>
  <c r="FU71" i="17"/>
  <c r="FV71" i="17" s="1"/>
  <c r="FU72" i="17"/>
  <c r="FV72" i="17" s="1"/>
  <c r="FU12" i="17"/>
  <c r="FV12" i="17" s="1"/>
  <c r="FM13" i="17"/>
  <c r="FN13" i="17" s="1"/>
  <c r="FM14" i="17"/>
  <c r="FN14" i="17" s="1"/>
  <c r="FM15" i="17"/>
  <c r="FN15" i="17" s="1"/>
  <c r="FM16" i="17"/>
  <c r="FN16" i="17" s="1"/>
  <c r="FM17" i="17"/>
  <c r="FN17" i="17" s="1"/>
  <c r="FM18" i="17"/>
  <c r="FN18" i="17" s="1"/>
  <c r="FM19" i="17"/>
  <c r="FN19" i="17" s="1"/>
  <c r="FM20" i="17"/>
  <c r="FN20" i="17" s="1"/>
  <c r="FM21" i="17"/>
  <c r="FN21" i="17" s="1"/>
  <c r="FM22" i="17"/>
  <c r="FN22" i="17" s="1"/>
  <c r="FM23" i="17"/>
  <c r="FN23" i="17" s="1"/>
  <c r="FM24" i="17"/>
  <c r="FN24" i="17" s="1"/>
  <c r="FM25" i="17"/>
  <c r="FN25" i="17"/>
  <c r="FM26" i="17"/>
  <c r="FN26" i="17" s="1"/>
  <c r="FM27" i="17"/>
  <c r="FN27" i="17" s="1"/>
  <c r="FM28" i="17"/>
  <c r="FN28" i="17"/>
  <c r="FM29" i="17"/>
  <c r="FN29" i="17" s="1"/>
  <c r="FM30" i="17"/>
  <c r="FN30" i="17" s="1"/>
  <c r="FM31" i="17"/>
  <c r="FN31" i="17" s="1"/>
  <c r="FM32" i="17"/>
  <c r="FN32" i="17" s="1"/>
  <c r="FM33" i="17"/>
  <c r="FN33" i="17" s="1"/>
  <c r="FM34" i="17"/>
  <c r="FN34" i="17" s="1"/>
  <c r="FM35" i="17"/>
  <c r="FN35" i="17" s="1"/>
  <c r="FM36" i="17"/>
  <c r="FN36" i="17" s="1"/>
  <c r="FM37" i="17"/>
  <c r="FN37" i="17" s="1"/>
  <c r="FM38" i="17"/>
  <c r="FN38" i="17" s="1"/>
  <c r="FM39" i="17"/>
  <c r="FN39" i="17" s="1"/>
  <c r="FM40" i="17"/>
  <c r="FN40" i="17" s="1"/>
  <c r="FM41" i="17"/>
  <c r="FN41" i="17" s="1"/>
  <c r="FM43" i="17"/>
  <c r="FN43" i="17" s="1"/>
  <c r="FM44" i="17"/>
  <c r="FN44" i="17" s="1"/>
  <c r="FM45" i="17"/>
  <c r="FN45" i="17" s="1"/>
  <c r="FM46" i="17"/>
  <c r="FN46" i="17" s="1"/>
  <c r="FM48" i="17"/>
  <c r="FN48" i="17" s="1"/>
  <c r="FM49" i="17"/>
  <c r="FN49" i="17" s="1"/>
  <c r="FM51" i="17"/>
  <c r="FN51" i="17" s="1"/>
  <c r="FM52" i="17"/>
  <c r="FN52" i="17" s="1"/>
  <c r="FM53" i="17"/>
  <c r="FN53" i="17" s="1"/>
  <c r="FM54" i="17"/>
  <c r="FN54" i="17" s="1"/>
  <c r="FM55" i="17"/>
  <c r="FN55" i="17" s="1"/>
  <c r="FM56" i="17"/>
  <c r="FN56" i="17"/>
  <c r="FM57" i="17"/>
  <c r="FN57" i="17" s="1"/>
  <c r="FM58" i="17"/>
  <c r="FN58" i="17" s="1"/>
  <c r="FM59" i="17"/>
  <c r="FN59" i="17" s="1"/>
  <c r="FM60" i="17"/>
  <c r="FN60" i="17" s="1"/>
  <c r="FM61" i="17"/>
  <c r="FN61" i="17" s="1"/>
  <c r="FM62" i="17"/>
  <c r="FN62" i="17" s="1"/>
  <c r="FM63" i="17"/>
  <c r="FN63" i="17" s="1"/>
  <c r="FM64" i="17"/>
  <c r="FN64" i="17" s="1"/>
  <c r="FM65" i="17"/>
  <c r="FN65" i="17" s="1"/>
  <c r="FM66" i="17"/>
  <c r="FN66" i="17" s="1"/>
  <c r="FM67" i="17"/>
  <c r="FN67" i="17" s="1"/>
  <c r="FM68" i="17"/>
  <c r="FN68" i="17" s="1"/>
  <c r="FM69" i="17"/>
  <c r="FN69" i="17" s="1"/>
  <c r="FM70" i="17"/>
  <c r="FN70" i="17" s="1"/>
  <c r="FM71" i="17"/>
  <c r="FN71" i="17" s="1"/>
  <c r="FM72" i="17"/>
  <c r="FN72" i="17" s="1"/>
  <c r="FM12" i="17"/>
  <c r="FN12" i="17" s="1"/>
  <c r="EXS32" i="18"/>
  <c r="EXT32" i="18" s="1"/>
  <c r="EXS33" i="18"/>
  <c r="EXT33" i="18" s="1"/>
  <c r="EXS34" i="18"/>
  <c r="EXT34" i="18" s="1"/>
  <c r="EXS35" i="18"/>
  <c r="EXT35" i="18" s="1"/>
  <c r="EXS36" i="18"/>
  <c r="EXT36" i="18" s="1"/>
  <c r="EXS37" i="18"/>
  <c r="EXT37" i="18" s="1"/>
  <c r="EXS38" i="18"/>
  <c r="EXT38" i="18" s="1"/>
  <c r="EXS39" i="18"/>
  <c r="EXT39" i="18" s="1"/>
  <c r="EXS40" i="18"/>
  <c r="EXT40" i="18" s="1"/>
  <c r="EXS41" i="18"/>
  <c r="EXT41" i="18" s="1"/>
  <c r="EXS42" i="18"/>
  <c r="EXT42" i="18" s="1"/>
  <c r="EXS43" i="18"/>
  <c r="EXT43" i="18" s="1"/>
  <c r="EXS44" i="18"/>
  <c r="EXT44" i="18" s="1"/>
  <c r="EXS45" i="18"/>
  <c r="EXT45" i="18" s="1"/>
  <c r="EXS46" i="18"/>
  <c r="EXT46" i="18" s="1"/>
  <c r="EXS47" i="18"/>
  <c r="EXT47" i="18" s="1"/>
  <c r="EXS48" i="18"/>
  <c r="EXT48" i="18" s="1"/>
  <c r="EXS49" i="18"/>
  <c r="EXT49" i="18" s="1"/>
  <c r="EXS50" i="18"/>
  <c r="EXT50" i="18" s="1"/>
  <c r="EXS51" i="18"/>
  <c r="EXT51" i="18" s="1"/>
  <c r="EXS52" i="18"/>
  <c r="EXT52" i="18" s="1"/>
  <c r="EXS53" i="18"/>
  <c r="EXT53" i="18" s="1"/>
  <c r="EXS54" i="18"/>
  <c r="EXT54" i="18" s="1"/>
  <c r="EXS55" i="18"/>
  <c r="EXT55" i="18"/>
  <c r="EXS56" i="18"/>
  <c r="EXT56" i="18" s="1"/>
  <c r="EXS57" i="18"/>
  <c r="EXT57" i="18" s="1"/>
  <c r="EXS62" i="18"/>
  <c r="EXT62" i="18" s="1"/>
  <c r="EXS31" i="18"/>
  <c r="EXT31" i="18" s="1"/>
  <c r="EXS8" i="18"/>
  <c r="EXT8" i="18" s="1"/>
  <c r="EXS10" i="18"/>
  <c r="EXT10" i="18" s="1"/>
  <c r="EXS11" i="18"/>
  <c r="EXT11" i="18" s="1"/>
  <c r="EXS12" i="18"/>
  <c r="EXT12" i="18" s="1"/>
  <c r="EXS13" i="18"/>
  <c r="EXT13" i="18" s="1"/>
  <c r="EXS14" i="18"/>
  <c r="EXT14" i="18" s="1"/>
  <c r="EXS15" i="18"/>
  <c r="EXT15" i="18" s="1"/>
  <c r="EXS16" i="18"/>
  <c r="EXT16" i="18" s="1"/>
  <c r="EXS17" i="18"/>
  <c r="EXT17" i="18" s="1"/>
  <c r="EXS18" i="18"/>
  <c r="EXT18" i="18" s="1"/>
  <c r="EXS19" i="18"/>
  <c r="EXT19" i="18" s="1"/>
  <c r="EXS20" i="18"/>
  <c r="EXT20" i="18" s="1"/>
  <c r="EXS21" i="18"/>
  <c r="EXT21" i="18" s="1"/>
  <c r="EXS22" i="18"/>
  <c r="EXT22" i="18" s="1"/>
  <c r="EXS7" i="18"/>
  <c r="EXT7" i="18" s="1"/>
  <c r="EKS26" i="19"/>
  <c r="EKT26" i="19"/>
  <c r="EKS27" i="19"/>
  <c r="EKT27" i="19"/>
  <c r="EKS28" i="19"/>
  <c r="EKT28" i="19"/>
  <c r="EKS29" i="19"/>
  <c r="EKT29" i="19" s="1"/>
  <c r="EKS25" i="19"/>
  <c r="EKT25" i="19" s="1"/>
  <c r="EKS8" i="19"/>
  <c r="EKT8" i="19" s="1"/>
  <c r="EKS10" i="19"/>
  <c r="EKT10" i="19" s="1"/>
  <c r="EKS11" i="19"/>
  <c r="EKT11" i="19" s="1"/>
  <c r="EKS12" i="19"/>
  <c r="EKT12" i="19" s="1"/>
  <c r="EKS13" i="19"/>
  <c r="EKT13" i="19"/>
  <c r="EKS14" i="19"/>
  <c r="EKT14" i="19" s="1"/>
  <c r="EKS15" i="19"/>
  <c r="EKT15" i="19" s="1"/>
  <c r="EKS16" i="19"/>
  <c r="EKT16" i="19"/>
  <c r="EKS7" i="19"/>
  <c r="EKT7" i="19" s="1"/>
  <c r="EYJ8" i="15"/>
  <c r="EYK8" i="15" s="1"/>
  <c r="EYJ9" i="15"/>
  <c r="EYK9" i="15" s="1"/>
  <c r="EYJ10" i="15"/>
  <c r="EYK10" i="15" s="1"/>
  <c r="EYJ11" i="15"/>
  <c r="EYK11" i="15" s="1"/>
  <c r="EYJ12" i="15"/>
  <c r="EYK12" i="15"/>
  <c r="EYJ13" i="15"/>
  <c r="EYK13" i="15" s="1"/>
  <c r="EYJ14" i="15"/>
  <c r="EYK14" i="15" s="1"/>
  <c r="EYJ15" i="15"/>
  <c r="EYK15" i="15"/>
  <c r="EYJ16" i="15"/>
  <c r="EYK16" i="15" s="1"/>
  <c r="EYJ17" i="15"/>
  <c r="EYK17" i="15" s="1"/>
  <c r="EYJ19" i="15"/>
  <c r="EYK19" i="15" s="1"/>
  <c r="EYJ20" i="15"/>
  <c r="EYK20" i="15" s="1"/>
  <c r="EYJ21" i="15"/>
  <c r="EYK21" i="15" s="1"/>
  <c r="EYJ22" i="15"/>
  <c r="EYK22" i="15" s="1"/>
  <c r="EYJ23" i="15"/>
  <c r="EYK23" i="15" s="1"/>
  <c r="EYJ7" i="15"/>
  <c r="EYK7" i="15" s="1"/>
  <c r="EYB8" i="15"/>
  <c r="EYC8" i="15" s="1"/>
  <c r="EYB9" i="15"/>
  <c r="EYC9" i="15" s="1"/>
  <c r="EYB10" i="15"/>
  <c r="EYC10" i="15" s="1"/>
  <c r="EYB11" i="15"/>
  <c r="EYC11" i="15" s="1"/>
  <c r="EYB12" i="15"/>
  <c r="EYC12" i="15" s="1"/>
  <c r="EYB13" i="15"/>
  <c r="EYC13" i="15" s="1"/>
  <c r="EYB14" i="15"/>
  <c r="EYC14" i="15" s="1"/>
  <c r="EYB15" i="15"/>
  <c r="EYC15" i="15" s="1"/>
  <c r="EYB16" i="15"/>
  <c r="EYC16" i="15" s="1"/>
  <c r="EYB17" i="15"/>
  <c r="EYC17" i="15" s="1"/>
  <c r="EYB19" i="15"/>
  <c r="EYC19" i="15" s="1"/>
  <c r="EYB20" i="15"/>
  <c r="EYC20" i="15" s="1"/>
  <c r="EYB21" i="15"/>
  <c r="EYC21" i="15"/>
  <c r="EYB22" i="15"/>
  <c r="EYC22" i="15" s="1"/>
  <c r="EYB23" i="15"/>
  <c r="EYC23" i="15" s="1"/>
  <c r="EYB7" i="15"/>
  <c r="EYC7" i="15" s="1"/>
  <c r="EKK26" i="19"/>
  <c r="EKL26" i="19" s="1"/>
  <c r="EKK27" i="19"/>
  <c r="EKL27" i="19"/>
  <c r="EKK28" i="19"/>
  <c r="EKL28" i="19"/>
  <c r="EKK29" i="19"/>
  <c r="EKL29" i="19"/>
  <c r="EKK25" i="19"/>
  <c r="EKL25" i="19" s="1"/>
  <c r="EKK8" i="19"/>
  <c r="EKL8" i="19" s="1"/>
  <c r="EKK10" i="19"/>
  <c r="EKL10" i="19"/>
  <c r="EKK11" i="19"/>
  <c r="EKL11" i="19" s="1"/>
  <c r="EKK12" i="19"/>
  <c r="EKL12" i="19"/>
  <c r="EKK13" i="19"/>
  <c r="EKL13" i="19" s="1"/>
  <c r="EKK14" i="19"/>
  <c r="EKL14" i="19"/>
  <c r="EKK15" i="19"/>
  <c r="EKL15" i="19" s="1"/>
  <c r="EKK16" i="19"/>
  <c r="EKL16" i="19"/>
  <c r="EKK7" i="19"/>
  <c r="EKL7" i="19" s="1"/>
  <c r="EXK32" i="18"/>
  <c r="EXL32" i="18"/>
  <c r="EXK33" i="18"/>
  <c r="EXL33" i="18" s="1"/>
  <c r="EXK34" i="18"/>
  <c r="EXL34" i="18" s="1"/>
  <c r="EXK35" i="18"/>
  <c r="EXL35" i="18" s="1"/>
  <c r="EXK36" i="18"/>
  <c r="EXL36" i="18" s="1"/>
  <c r="EXK37" i="18"/>
  <c r="EXL37" i="18" s="1"/>
  <c r="EXK38" i="18"/>
  <c r="EXL38" i="18" s="1"/>
  <c r="EXK39" i="18"/>
  <c r="EXL39" i="18" s="1"/>
  <c r="EXK40" i="18"/>
  <c r="EXL40" i="18" s="1"/>
  <c r="EXK41" i="18"/>
  <c r="EXL41" i="18" s="1"/>
  <c r="EXK42" i="18"/>
  <c r="EXL42" i="18" s="1"/>
  <c r="EXK43" i="18"/>
  <c r="EXL43" i="18" s="1"/>
  <c r="EXK44" i="18"/>
  <c r="EXL44" i="18" s="1"/>
  <c r="EXK45" i="18"/>
  <c r="EXL45" i="18" s="1"/>
  <c r="EXK46" i="18"/>
  <c r="EXL46" i="18" s="1"/>
  <c r="EXK47" i="18"/>
  <c r="EXL47" i="18" s="1"/>
  <c r="EXK48" i="18"/>
  <c r="EXL48" i="18" s="1"/>
  <c r="EXK49" i="18"/>
  <c r="EXL49" i="18" s="1"/>
  <c r="EXK50" i="18"/>
  <c r="EXL50" i="18" s="1"/>
  <c r="EXK51" i="18"/>
  <c r="EXL51" i="18" s="1"/>
  <c r="EXK52" i="18"/>
  <c r="EXL52" i="18" s="1"/>
  <c r="EXK53" i="18"/>
  <c r="EXL53" i="18" s="1"/>
  <c r="EXK54" i="18"/>
  <c r="EXL54" i="18" s="1"/>
  <c r="EXK55" i="18"/>
  <c r="EXL55" i="18" s="1"/>
  <c r="EXK56" i="18"/>
  <c r="EXL56" i="18" s="1"/>
  <c r="EXK57" i="18"/>
  <c r="EXL57" i="18" s="1"/>
  <c r="EXK62" i="18"/>
  <c r="EXL62" i="18" s="1"/>
  <c r="EXK31" i="18"/>
  <c r="EXL31" i="18" s="1"/>
  <c r="EXK8" i="18"/>
  <c r="EXL8" i="18" s="1"/>
  <c r="EXK10" i="18"/>
  <c r="EXL10" i="18" s="1"/>
  <c r="EXK11" i="18"/>
  <c r="EXL11" i="18" s="1"/>
  <c r="EXK12" i="18"/>
  <c r="EXL12" i="18" s="1"/>
  <c r="EXK13" i="18"/>
  <c r="EXL13" i="18" s="1"/>
  <c r="EXK14" i="18"/>
  <c r="EXL14" i="18" s="1"/>
  <c r="EXK15" i="18"/>
  <c r="EXL15" i="18" s="1"/>
  <c r="EXK16" i="18"/>
  <c r="EXL16" i="18" s="1"/>
  <c r="EXK17" i="18"/>
  <c r="EXL17" i="18" s="1"/>
  <c r="EXK18" i="18"/>
  <c r="EXL18" i="18" s="1"/>
  <c r="EXK19" i="18"/>
  <c r="EXL19" i="18" s="1"/>
  <c r="EXK20" i="18"/>
  <c r="EXL20" i="18" s="1"/>
  <c r="EXK21" i="18"/>
  <c r="EXL21" i="18" s="1"/>
  <c r="EXK22" i="18"/>
  <c r="EXL22" i="18" s="1"/>
  <c r="EXK7" i="18"/>
  <c r="EXL7" i="18" s="1"/>
  <c r="FE13" i="17"/>
  <c r="FF13" i="17" s="1"/>
  <c r="FE14" i="17"/>
  <c r="FF14" i="17" s="1"/>
  <c r="FE15" i="17"/>
  <c r="FF15" i="17" s="1"/>
  <c r="FE16" i="17"/>
  <c r="FF16" i="17" s="1"/>
  <c r="FE17" i="17"/>
  <c r="FF17" i="17" s="1"/>
  <c r="FE18" i="17"/>
  <c r="FF18" i="17" s="1"/>
  <c r="FE19" i="17"/>
  <c r="FF19" i="17" s="1"/>
  <c r="FE20" i="17"/>
  <c r="FF20" i="17" s="1"/>
  <c r="FE21" i="17"/>
  <c r="FF21" i="17" s="1"/>
  <c r="FE22" i="17"/>
  <c r="FF22" i="17" s="1"/>
  <c r="FE23" i="17"/>
  <c r="FF23" i="17" s="1"/>
  <c r="FE24" i="17"/>
  <c r="FF24" i="17" s="1"/>
  <c r="FE25" i="17"/>
  <c r="FF25" i="17" s="1"/>
  <c r="FE26" i="17"/>
  <c r="FF26" i="17" s="1"/>
  <c r="FE27" i="17"/>
  <c r="FF27" i="17" s="1"/>
  <c r="FE28" i="17"/>
  <c r="FF28" i="17" s="1"/>
  <c r="FE29" i="17"/>
  <c r="FF29" i="17" s="1"/>
  <c r="FE30" i="17"/>
  <c r="FF30" i="17" s="1"/>
  <c r="FE31" i="17"/>
  <c r="FF31" i="17" s="1"/>
  <c r="FE32" i="17"/>
  <c r="FF32" i="17" s="1"/>
  <c r="FE33" i="17"/>
  <c r="FF33" i="17" s="1"/>
  <c r="FE34" i="17"/>
  <c r="FF34" i="17" s="1"/>
  <c r="FE35" i="17"/>
  <c r="FF35" i="17" s="1"/>
  <c r="FE36" i="17"/>
  <c r="FF36" i="17" s="1"/>
  <c r="FE37" i="17"/>
  <c r="FF37" i="17" s="1"/>
  <c r="FE38" i="17"/>
  <c r="FF38" i="17" s="1"/>
  <c r="FE39" i="17"/>
  <c r="FF39" i="17" s="1"/>
  <c r="FE40" i="17"/>
  <c r="FF40" i="17" s="1"/>
  <c r="FE41" i="17"/>
  <c r="FF41" i="17" s="1"/>
  <c r="FE43" i="17"/>
  <c r="FF43" i="17" s="1"/>
  <c r="FE44" i="17"/>
  <c r="FF44" i="17" s="1"/>
  <c r="FE45" i="17"/>
  <c r="FF45" i="17" s="1"/>
  <c r="FE46" i="17"/>
  <c r="FF46" i="17" s="1"/>
  <c r="FE48" i="17"/>
  <c r="FF48" i="17" s="1"/>
  <c r="FE49" i="17"/>
  <c r="FF49" i="17" s="1"/>
  <c r="FE51" i="17"/>
  <c r="FF51" i="17" s="1"/>
  <c r="FE52" i="17"/>
  <c r="FF52" i="17" s="1"/>
  <c r="FE53" i="17"/>
  <c r="FF53" i="17" s="1"/>
  <c r="FE54" i="17"/>
  <c r="FF54" i="17" s="1"/>
  <c r="FE55" i="17"/>
  <c r="FF55" i="17" s="1"/>
  <c r="FE56" i="17"/>
  <c r="FF56" i="17" s="1"/>
  <c r="FE57" i="17"/>
  <c r="FF57" i="17" s="1"/>
  <c r="FE58" i="17"/>
  <c r="FF58" i="17" s="1"/>
  <c r="FE59" i="17"/>
  <c r="FF59" i="17" s="1"/>
  <c r="FE60" i="17"/>
  <c r="FF60" i="17" s="1"/>
  <c r="FE61" i="17"/>
  <c r="FF61" i="17" s="1"/>
  <c r="FE62" i="17"/>
  <c r="FF62" i="17" s="1"/>
  <c r="FE63" i="17"/>
  <c r="FF63" i="17" s="1"/>
  <c r="FE64" i="17"/>
  <c r="FF64" i="17"/>
  <c r="FE65" i="17"/>
  <c r="FF65" i="17" s="1"/>
  <c r="FE66" i="17"/>
  <c r="FF66" i="17" s="1"/>
  <c r="FE67" i="17"/>
  <c r="FF67" i="17" s="1"/>
  <c r="FE68" i="17"/>
  <c r="FF68" i="17" s="1"/>
  <c r="FE69" i="17"/>
  <c r="FF69" i="17" s="1"/>
  <c r="FE70" i="17"/>
  <c r="FF70" i="17" s="1"/>
  <c r="FE71" i="17"/>
  <c r="FF71" i="17" s="1"/>
  <c r="FE72" i="17"/>
  <c r="FF72" i="17" s="1"/>
  <c r="FE12" i="17"/>
  <c r="FF12" i="17" s="1"/>
  <c r="F17" i="19" l="1"/>
  <c r="EW13" i="17" l="1"/>
  <c r="EX13" i="17" s="1"/>
  <c r="EW14" i="17"/>
  <c r="EX14" i="17" s="1"/>
  <c r="EW15" i="17"/>
  <c r="EX15" i="17" s="1"/>
  <c r="EW16" i="17"/>
  <c r="EX16" i="17" s="1"/>
  <c r="EW17" i="17"/>
  <c r="EX17" i="17" s="1"/>
  <c r="EW18" i="17"/>
  <c r="EX18" i="17" s="1"/>
  <c r="EW19" i="17"/>
  <c r="EX19" i="17"/>
  <c r="EW20" i="17"/>
  <c r="EX20" i="17" s="1"/>
  <c r="EW21" i="17"/>
  <c r="EX21" i="17" s="1"/>
  <c r="EW22" i="17"/>
  <c r="EX22" i="17"/>
  <c r="EW23" i="17"/>
  <c r="EX23" i="17" s="1"/>
  <c r="EW24" i="17"/>
  <c r="EX24" i="17" s="1"/>
  <c r="EW25" i="17"/>
  <c r="EX25" i="17" s="1"/>
  <c r="EW26" i="17"/>
  <c r="EX26" i="17" s="1"/>
  <c r="EW27" i="17"/>
  <c r="EX27" i="17" s="1"/>
  <c r="EW28" i="17"/>
  <c r="EX28" i="17" s="1"/>
  <c r="EW29" i="17"/>
  <c r="EX29" i="17" s="1"/>
  <c r="EW30" i="17"/>
  <c r="EX30" i="17" s="1"/>
  <c r="EW31" i="17"/>
  <c r="EX31" i="17" s="1"/>
  <c r="EW32" i="17"/>
  <c r="EX32" i="17" s="1"/>
  <c r="EW33" i="17"/>
  <c r="EX33" i="17" s="1"/>
  <c r="EW34" i="17"/>
  <c r="EX34" i="17" s="1"/>
  <c r="EW35" i="17"/>
  <c r="EX35" i="17" s="1"/>
  <c r="EW36" i="17"/>
  <c r="EX36" i="17" s="1"/>
  <c r="EW37" i="17"/>
  <c r="EX37" i="17" s="1"/>
  <c r="EW38" i="17"/>
  <c r="EX38" i="17" s="1"/>
  <c r="EW39" i="17"/>
  <c r="EX39" i="17" s="1"/>
  <c r="EW40" i="17"/>
  <c r="EX40" i="17"/>
  <c r="EW41" i="17"/>
  <c r="EX41" i="17" s="1"/>
  <c r="EW43" i="17"/>
  <c r="EX43" i="17" s="1"/>
  <c r="EW44" i="17"/>
  <c r="EX44" i="17" s="1"/>
  <c r="EW45" i="17"/>
  <c r="EX45" i="17" s="1"/>
  <c r="EW46" i="17"/>
  <c r="EX46" i="17" s="1"/>
  <c r="EW48" i="17"/>
  <c r="EX48" i="17" s="1"/>
  <c r="EW49" i="17"/>
  <c r="EX49" i="17" s="1"/>
  <c r="EW51" i="17"/>
  <c r="EX51" i="17" s="1"/>
  <c r="EW52" i="17"/>
  <c r="EX52" i="17" s="1"/>
  <c r="EW53" i="17"/>
  <c r="EX53" i="17" s="1"/>
  <c r="EW54" i="17"/>
  <c r="EX54" i="17" s="1"/>
  <c r="EW55" i="17"/>
  <c r="EX55" i="17" s="1"/>
  <c r="EW56" i="17"/>
  <c r="EX56" i="17" s="1"/>
  <c r="EW57" i="17"/>
  <c r="EX57" i="17" s="1"/>
  <c r="EW58" i="17"/>
  <c r="EX58" i="17" s="1"/>
  <c r="EW59" i="17"/>
  <c r="EX59" i="17" s="1"/>
  <c r="EW60" i="17"/>
  <c r="EX60" i="17" s="1"/>
  <c r="EW61" i="17"/>
  <c r="EX61" i="17"/>
  <c r="EW62" i="17"/>
  <c r="EX62" i="17" s="1"/>
  <c r="EW63" i="17"/>
  <c r="EX63" i="17" s="1"/>
  <c r="EW64" i="17"/>
  <c r="EX64" i="17"/>
  <c r="EW65" i="17"/>
  <c r="EX65" i="17" s="1"/>
  <c r="EW66" i="17"/>
  <c r="EX66" i="17" s="1"/>
  <c r="EW67" i="17"/>
  <c r="EX67" i="17" s="1"/>
  <c r="EW68" i="17"/>
  <c r="EX68" i="17" s="1"/>
  <c r="EW69" i="17"/>
  <c r="EX69" i="17" s="1"/>
  <c r="EW70" i="17"/>
  <c r="EX70" i="17" s="1"/>
  <c r="EW71" i="17"/>
  <c r="EX71" i="17" s="1"/>
  <c r="EW12" i="17"/>
  <c r="EX12" i="17" s="1"/>
  <c r="EXC32" i="18"/>
  <c r="EXD32" i="18"/>
  <c r="EXC33" i="18"/>
  <c r="EXD33" i="18"/>
  <c r="EXC34" i="18"/>
  <c r="EXD34" i="18"/>
  <c r="EXC35" i="18"/>
  <c r="EXD35" i="18" s="1"/>
  <c r="EXC36" i="18"/>
  <c r="EXD36" i="18" s="1"/>
  <c r="EXC37" i="18"/>
  <c r="EXD37" i="18" s="1"/>
  <c r="EXC38" i="18"/>
  <c r="EXD38" i="18" s="1"/>
  <c r="EXC39" i="18"/>
  <c r="EXD39" i="18" s="1"/>
  <c r="EXC40" i="18"/>
  <c r="EXD40" i="18"/>
  <c r="EXC41" i="18"/>
  <c r="EXD41" i="18" s="1"/>
  <c r="EXC42" i="18"/>
  <c r="EXD42" i="18" s="1"/>
  <c r="EXC43" i="18"/>
  <c r="EXD43" i="18"/>
  <c r="EXC44" i="18"/>
  <c r="EXD44" i="18" s="1"/>
  <c r="EXC45" i="18"/>
  <c r="EXD45" i="18" s="1"/>
  <c r="EXC46" i="18"/>
  <c r="EXD46" i="18" s="1"/>
  <c r="EXC47" i="18"/>
  <c r="EXD47" i="18" s="1"/>
  <c r="EXC48" i="18"/>
  <c r="EXD48" i="18" s="1"/>
  <c r="EXC49" i="18"/>
  <c r="EXD49" i="18" s="1"/>
  <c r="EXC50" i="18"/>
  <c r="EXD50" i="18" s="1"/>
  <c r="EXC51" i="18"/>
  <c r="EXD51" i="18"/>
  <c r="EXC52" i="18"/>
  <c r="EXD52" i="18"/>
  <c r="EXC53" i="18"/>
  <c r="EXD53" i="18" s="1"/>
  <c r="EXC54" i="18"/>
  <c r="EXD54" i="18" s="1"/>
  <c r="EXC55" i="18"/>
  <c r="EXD55" i="18" s="1"/>
  <c r="EXC56" i="18"/>
  <c r="EXD56" i="18" s="1"/>
  <c r="EXC57" i="18"/>
  <c r="EXD57" i="18" s="1"/>
  <c r="EXC62" i="18"/>
  <c r="EXD62" i="18" s="1"/>
  <c r="EXC31" i="18"/>
  <c r="EXD31" i="18" s="1"/>
  <c r="EXC8" i="18"/>
  <c r="EXD8" i="18" s="1"/>
  <c r="EXC10" i="18"/>
  <c r="EXD10" i="18" s="1"/>
  <c r="EXC11" i="18"/>
  <c r="EXD11" i="18" s="1"/>
  <c r="EXC12" i="18"/>
  <c r="EXD12" i="18" s="1"/>
  <c r="EXC13" i="18"/>
  <c r="EXD13" i="18" s="1"/>
  <c r="EXC14" i="18"/>
  <c r="EXD14" i="18" s="1"/>
  <c r="EXC15" i="18"/>
  <c r="EXD15" i="18" s="1"/>
  <c r="EXC16" i="18"/>
  <c r="EXD16" i="18" s="1"/>
  <c r="EXC17" i="18"/>
  <c r="EXD17" i="18" s="1"/>
  <c r="EXC18" i="18"/>
  <c r="EXD18" i="18" s="1"/>
  <c r="EXC19" i="18"/>
  <c r="EXD19" i="18"/>
  <c r="EXC20" i="18"/>
  <c r="EXD20" i="18" s="1"/>
  <c r="EXC21" i="18"/>
  <c r="EXD21" i="18" s="1"/>
  <c r="EXC22" i="18"/>
  <c r="EXD22" i="18" s="1"/>
  <c r="EXC7" i="18"/>
  <c r="EXD7" i="18" s="1"/>
  <c r="EKC26" i="19"/>
  <c r="EKD26" i="19"/>
  <c r="EKC27" i="19"/>
  <c r="EKD27" i="19"/>
  <c r="EKC28" i="19"/>
  <c r="EKD28" i="19"/>
  <c r="EKC29" i="19"/>
  <c r="EKD29" i="19" s="1"/>
  <c r="EKC25" i="19"/>
  <c r="EKD25" i="19" s="1"/>
  <c r="EKC8" i="19"/>
  <c r="EKD8" i="19" s="1"/>
  <c r="EKC10" i="19"/>
  <c r="EKD10" i="19" s="1"/>
  <c r="EKC11" i="19"/>
  <c r="EKD11" i="19"/>
  <c r="EKC12" i="19"/>
  <c r="EKD12" i="19" s="1"/>
  <c r="EKC13" i="19"/>
  <c r="EKD13" i="19" s="1"/>
  <c r="EKC14" i="19"/>
  <c r="EKD14" i="19" s="1"/>
  <c r="EKC15" i="19"/>
  <c r="EKD15" i="19" s="1"/>
  <c r="EKC16" i="19"/>
  <c r="EKD16" i="19"/>
  <c r="EKC7" i="19"/>
  <c r="EKD7" i="19" s="1"/>
  <c r="EXT8" i="15"/>
  <c r="EXU8" i="15"/>
  <c r="EXT9" i="15"/>
  <c r="EXU9" i="15" s="1"/>
  <c r="EXT10" i="15"/>
  <c r="EXU10" i="15" s="1"/>
  <c r="EXT11" i="15"/>
  <c r="EXU11" i="15"/>
  <c r="EXT12" i="15"/>
  <c r="EXU12" i="15" s="1"/>
  <c r="EXT13" i="15"/>
  <c r="EXU13" i="15"/>
  <c r="EXT14" i="15"/>
  <c r="EXU14" i="15" s="1"/>
  <c r="EXT15" i="15"/>
  <c r="EXU15" i="15" s="1"/>
  <c r="EXT16" i="15"/>
  <c r="EXU16" i="15"/>
  <c r="EXT17" i="15"/>
  <c r="EXU17" i="15"/>
  <c r="EXT19" i="15"/>
  <c r="EXU19" i="15"/>
  <c r="EXT20" i="15"/>
  <c r="EXU20" i="15" s="1"/>
  <c r="EXT21" i="15"/>
  <c r="EXU21" i="15" s="1"/>
  <c r="EXT22" i="15"/>
  <c r="EXU22" i="15" s="1"/>
  <c r="EXT23" i="15"/>
  <c r="EXU23" i="15" s="1"/>
  <c r="EXT7" i="15"/>
  <c r="EXU7" i="15" s="1"/>
  <c r="EO13" i="17" l="1"/>
  <c r="EP13" i="17" s="1"/>
  <c r="EO14" i="17"/>
  <c r="EP14" i="17" s="1"/>
  <c r="EO15" i="17"/>
  <c r="EP15" i="17" s="1"/>
  <c r="EO16" i="17"/>
  <c r="EP16" i="17" s="1"/>
  <c r="EO17" i="17"/>
  <c r="EP17" i="17" s="1"/>
  <c r="EO18" i="17"/>
  <c r="EP18" i="17" s="1"/>
  <c r="EO19" i="17"/>
  <c r="EP19" i="17" s="1"/>
  <c r="EO20" i="17"/>
  <c r="EP20" i="17" s="1"/>
  <c r="EO21" i="17"/>
  <c r="EP21" i="17" s="1"/>
  <c r="EO22" i="17"/>
  <c r="EP22" i="17" s="1"/>
  <c r="EO23" i="17"/>
  <c r="EP23" i="17" s="1"/>
  <c r="EO24" i="17"/>
  <c r="EP24" i="17"/>
  <c r="EO25" i="17"/>
  <c r="EP25" i="17" s="1"/>
  <c r="EO26" i="17"/>
  <c r="EP26" i="17" s="1"/>
  <c r="EO27" i="17"/>
  <c r="EP27" i="17" s="1"/>
  <c r="EO28" i="17"/>
  <c r="EP28" i="17" s="1"/>
  <c r="EO29" i="17"/>
  <c r="EP29" i="17" s="1"/>
  <c r="EO30" i="17"/>
  <c r="EP30" i="17" s="1"/>
  <c r="EO31" i="17"/>
  <c r="EP31" i="17" s="1"/>
  <c r="EO32" i="17"/>
  <c r="EP32" i="17" s="1"/>
  <c r="EO33" i="17"/>
  <c r="EP33" i="17" s="1"/>
  <c r="EO34" i="17"/>
  <c r="EP34" i="17" s="1"/>
  <c r="EO35" i="17"/>
  <c r="EP35" i="17"/>
  <c r="EO36" i="17"/>
  <c r="EP36" i="17" s="1"/>
  <c r="EO37" i="17"/>
  <c r="EP37" i="17" s="1"/>
  <c r="EO38" i="17"/>
  <c r="EP38" i="17" s="1"/>
  <c r="EO39" i="17"/>
  <c r="EP39" i="17" s="1"/>
  <c r="EO40" i="17"/>
  <c r="EP40" i="17" s="1"/>
  <c r="EO41" i="17"/>
  <c r="EP41" i="17" s="1"/>
  <c r="EO43" i="17"/>
  <c r="EP43" i="17" s="1"/>
  <c r="EO44" i="17"/>
  <c r="EP44" i="17" s="1"/>
  <c r="EO45" i="17"/>
  <c r="EP45" i="17" s="1"/>
  <c r="EO46" i="17"/>
  <c r="EP46" i="17" s="1"/>
  <c r="EO48" i="17"/>
  <c r="EP48" i="17" s="1"/>
  <c r="EO49" i="17"/>
  <c r="EP49" i="17" s="1"/>
  <c r="EO51" i="17"/>
  <c r="EP51" i="17" s="1"/>
  <c r="EO52" i="17"/>
  <c r="EP52" i="17" s="1"/>
  <c r="EO53" i="17"/>
  <c r="EP53" i="17" s="1"/>
  <c r="EO54" i="17"/>
  <c r="EP54" i="17" s="1"/>
  <c r="EO55" i="17"/>
  <c r="EP55" i="17" s="1"/>
  <c r="EO56" i="17"/>
  <c r="EP56" i="17" s="1"/>
  <c r="EO57" i="17"/>
  <c r="EP57" i="17" s="1"/>
  <c r="EO58" i="17"/>
  <c r="EP58" i="17" s="1"/>
  <c r="EO59" i="17"/>
  <c r="EP59" i="17" s="1"/>
  <c r="EO60" i="17"/>
  <c r="EP60" i="17" s="1"/>
  <c r="EO61" i="17"/>
  <c r="EP61" i="17" s="1"/>
  <c r="EO62" i="17"/>
  <c r="EP62" i="17" s="1"/>
  <c r="EO63" i="17"/>
  <c r="EP63" i="17" s="1"/>
  <c r="EO64" i="17"/>
  <c r="EP64" i="17" s="1"/>
  <c r="EO65" i="17"/>
  <c r="EP65" i="17" s="1"/>
  <c r="EO66" i="17"/>
  <c r="EP66" i="17" s="1"/>
  <c r="EO67" i="17"/>
  <c r="EP67" i="17" s="1"/>
  <c r="EO68" i="17"/>
  <c r="EP68" i="17" s="1"/>
  <c r="EO69" i="17"/>
  <c r="EP69" i="17" s="1"/>
  <c r="EO70" i="17"/>
  <c r="EP70" i="17" s="1"/>
  <c r="EO71" i="17"/>
  <c r="EP71" i="17" s="1"/>
  <c r="EO12" i="17"/>
  <c r="EP12" i="17" s="1"/>
  <c r="EWU32" i="18"/>
  <c r="EWV32" i="18" s="1"/>
  <c r="EWU33" i="18"/>
  <c r="EWV33" i="18" s="1"/>
  <c r="EWU34" i="18"/>
  <c r="EWV34" i="18" s="1"/>
  <c r="EWU35" i="18"/>
  <c r="EWV35" i="18" s="1"/>
  <c r="EWU36" i="18"/>
  <c r="EWV36" i="18" s="1"/>
  <c r="EWU37" i="18"/>
  <c r="EWV37" i="18" s="1"/>
  <c r="EWU38" i="18"/>
  <c r="EWV38" i="18" s="1"/>
  <c r="EWU39" i="18"/>
  <c r="EWV39" i="18" s="1"/>
  <c r="EWU40" i="18"/>
  <c r="EWV40" i="18" s="1"/>
  <c r="EWU41" i="18"/>
  <c r="EWV41" i="18" s="1"/>
  <c r="EWU42" i="18"/>
  <c r="EWV42" i="18" s="1"/>
  <c r="EWU43" i="18"/>
  <c r="EWV43" i="18" s="1"/>
  <c r="EWU44" i="18"/>
  <c r="EWV44" i="18" s="1"/>
  <c r="EWU45" i="18"/>
  <c r="EWV45" i="18"/>
  <c r="EWU46" i="18"/>
  <c r="EWV46" i="18"/>
  <c r="EWU47" i="18"/>
  <c r="EWV47" i="18" s="1"/>
  <c r="EWU48" i="18"/>
  <c r="EWV48" i="18" s="1"/>
  <c r="EWU49" i="18"/>
  <c r="EWV49" i="18" s="1"/>
  <c r="EWU50" i="18"/>
  <c r="EWV50" i="18" s="1"/>
  <c r="EWU51" i="18"/>
  <c r="EWV51" i="18" s="1"/>
  <c r="EWU52" i="18"/>
  <c r="EWV52" i="18" s="1"/>
  <c r="EWU53" i="18"/>
  <c r="EWV53" i="18" s="1"/>
  <c r="EWU54" i="18"/>
  <c r="EWV54" i="18" s="1"/>
  <c r="EWU55" i="18"/>
  <c r="EWV55" i="18" s="1"/>
  <c r="EWU56" i="18"/>
  <c r="EWV56" i="18"/>
  <c r="EWU57" i="18"/>
  <c r="EWV57" i="18" s="1"/>
  <c r="EWU62" i="18"/>
  <c r="EWV62" i="18" s="1"/>
  <c r="EWU31" i="18"/>
  <c r="EWV31" i="18" s="1"/>
  <c r="EWU8" i="18"/>
  <c r="EWV8" i="18" s="1"/>
  <c r="EWU10" i="18"/>
  <c r="EWV10" i="18" s="1"/>
  <c r="EWU11" i="18"/>
  <c r="EWV11" i="18" s="1"/>
  <c r="EWU12" i="18"/>
  <c r="EWV12" i="18" s="1"/>
  <c r="EWU13" i="18"/>
  <c r="EWV13" i="18" s="1"/>
  <c r="EWU14" i="18"/>
  <c r="EWV14" i="18" s="1"/>
  <c r="EWU15" i="18"/>
  <c r="EWV15" i="18" s="1"/>
  <c r="EWU16" i="18"/>
  <c r="EWV16" i="18" s="1"/>
  <c r="EWU17" i="18"/>
  <c r="EWV17" i="18" s="1"/>
  <c r="EWU18" i="18"/>
  <c r="EWV18" i="18" s="1"/>
  <c r="EWU19" i="18"/>
  <c r="EWV19" i="18" s="1"/>
  <c r="EWU20" i="18"/>
  <c r="EWV20" i="18" s="1"/>
  <c r="EWU21" i="18"/>
  <c r="EWV21" i="18" s="1"/>
  <c r="EWU22" i="18"/>
  <c r="EWV22" i="18" s="1"/>
  <c r="EWU7" i="18"/>
  <c r="EWV7" i="18" s="1"/>
  <c r="EJU26" i="19"/>
  <c r="EJV26" i="19" s="1"/>
  <c r="EJU27" i="19"/>
  <c r="EJV27" i="19" s="1"/>
  <c r="EJU28" i="19"/>
  <c r="EJV28" i="19" s="1"/>
  <c r="EJU29" i="19"/>
  <c r="EJV29" i="19" s="1"/>
  <c r="EJU25" i="19"/>
  <c r="EJV25" i="19" s="1"/>
  <c r="EJU8" i="19"/>
  <c r="EJV8" i="19" s="1"/>
  <c r="EJU10" i="19"/>
  <c r="EJV10" i="19"/>
  <c r="EJU11" i="19"/>
  <c r="EJV11" i="19" s="1"/>
  <c r="EJU12" i="19"/>
  <c r="EJV12" i="19"/>
  <c r="EJU13" i="19"/>
  <c r="EJV13" i="19" s="1"/>
  <c r="EJU14" i="19"/>
  <c r="EJV14" i="19" s="1"/>
  <c r="EJU15" i="19"/>
  <c r="EJV15" i="19" s="1"/>
  <c r="EJU16" i="19"/>
  <c r="EJV16" i="19" s="1"/>
  <c r="EJU7" i="19"/>
  <c r="EJV7" i="19" s="1"/>
  <c r="EXL8" i="15"/>
  <c r="EXM8" i="15" s="1"/>
  <c r="EXL9" i="15"/>
  <c r="EXM9" i="15" s="1"/>
  <c r="EXL10" i="15"/>
  <c r="EXM10" i="15"/>
  <c r="EXL11" i="15"/>
  <c r="EXM11" i="15"/>
  <c r="EXL12" i="15"/>
  <c r="EXM12" i="15" s="1"/>
  <c r="EXL13" i="15"/>
  <c r="EXM13" i="15" s="1"/>
  <c r="EXL14" i="15"/>
  <c r="EXM14" i="15" s="1"/>
  <c r="EXL15" i="15"/>
  <c r="EXM15" i="15" s="1"/>
  <c r="EXL16" i="15"/>
  <c r="EXM16" i="15" s="1"/>
  <c r="EXL17" i="15"/>
  <c r="EXM17" i="15" s="1"/>
  <c r="EXL19" i="15"/>
  <c r="EXM19" i="15" s="1"/>
  <c r="EXL20" i="15"/>
  <c r="EXM20" i="15" s="1"/>
  <c r="EXL21" i="15"/>
  <c r="EXM21" i="15"/>
  <c r="EXL22" i="15"/>
  <c r="EXM22" i="15" s="1"/>
  <c r="EXL23" i="15"/>
  <c r="EXM23" i="15"/>
  <c r="EXL7" i="15"/>
  <c r="EXM7" i="15" s="1"/>
  <c r="H83" i="17"/>
  <c r="EG13" i="17"/>
  <c r="EH13" i="17" s="1"/>
  <c r="EG14" i="17"/>
  <c r="EH14" i="17" s="1"/>
  <c r="EG15" i="17"/>
  <c r="EH15" i="17" s="1"/>
  <c r="EG16" i="17"/>
  <c r="EH16" i="17" s="1"/>
  <c r="EG17" i="17"/>
  <c r="EH17" i="17" s="1"/>
  <c r="EG18" i="17"/>
  <c r="EH18" i="17" s="1"/>
  <c r="EG19" i="17"/>
  <c r="EH19" i="17" s="1"/>
  <c r="EG20" i="17"/>
  <c r="EH20" i="17" s="1"/>
  <c r="EG21" i="17"/>
  <c r="EH21" i="17" s="1"/>
  <c r="EG22" i="17"/>
  <c r="EH22" i="17" s="1"/>
  <c r="EG23" i="17"/>
  <c r="EH23" i="17" s="1"/>
  <c r="EG24" i="17"/>
  <c r="EH24" i="17" s="1"/>
  <c r="EG25" i="17"/>
  <c r="EH25" i="17" s="1"/>
  <c r="EG26" i="17"/>
  <c r="EH26" i="17" s="1"/>
  <c r="EG27" i="17"/>
  <c r="EH27" i="17" s="1"/>
  <c r="EG28" i="17"/>
  <c r="EH28" i="17" s="1"/>
  <c r="EG29" i="17"/>
  <c r="EH29" i="17" s="1"/>
  <c r="EG30" i="17"/>
  <c r="EH30" i="17" s="1"/>
  <c r="EG31" i="17"/>
  <c r="EH31" i="17" s="1"/>
  <c r="EG32" i="17"/>
  <c r="EH32" i="17" s="1"/>
  <c r="EG33" i="17"/>
  <c r="EH33" i="17" s="1"/>
  <c r="EG34" i="17"/>
  <c r="EH34" i="17" s="1"/>
  <c r="EG35" i="17"/>
  <c r="EH35" i="17" s="1"/>
  <c r="EG36" i="17"/>
  <c r="EH36" i="17" s="1"/>
  <c r="EG37" i="17"/>
  <c r="EH37" i="17" s="1"/>
  <c r="EG38" i="17"/>
  <c r="EH38" i="17" s="1"/>
  <c r="EG39" i="17"/>
  <c r="EH39" i="17" s="1"/>
  <c r="EG40" i="17"/>
  <c r="EH40" i="17" s="1"/>
  <c r="EG41" i="17"/>
  <c r="EH41" i="17" s="1"/>
  <c r="EG43" i="17"/>
  <c r="EH43" i="17"/>
  <c r="EG44" i="17"/>
  <c r="EH44" i="17" s="1"/>
  <c r="EG45" i="17"/>
  <c r="EH45" i="17" s="1"/>
  <c r="EG46" i="17"/>
  <c r="EH46" i="17" s="1"/>
  <c r="EG48" i="17"/>
  <c r="EH48" i="17" s="1"/>
  <c r="EG49" i="17"/>
  <c r="EH49" i="17" s="1"/>
  <c r="EG51" i="17"/>
  <c r="EH51" i="17" s="1"/>
  <c r="EG52" i="17"/>
  <c r="EH52" i="17" s="1"/>
  <c r="EG53" i="17"/>
  <c r="EH53" i="17" s="1"/>
  <c r="EG54" i="17"/>
  <c r="EH54" i="17" s="1"/>
  <c r="EG55" i="17"/>
  <c r="EH55" i="17" s="1"/>
  <c r="EG56" i="17"/>
  <c r="EH56" i="17" s="1"/>
  <c r="EG57" i="17"/>
  <c r="EH57" i="17" s="1"/>
  <c r="EG58" i="17"/>
  <c r="EH58" i="17" s="1"/>
  <c r="EG59" i="17"/>
  <c r="EH59" i="17" s="1"/>
  <c r="EG60" i="17"/>
  <c r="EH60" i="17" s="1"/>
  <c r="EG61" i="17"/>
  <c r="EH61" i="17" s="1"/>
  <c r="EG62" i="17"/>
  <c r="EH62" i="17" s="1"/>
  <c r="EG63" i="17"/>
  <c r="EH63" i="17" s="1"/>
  <c r="EG64" i="17"/>
  <c r="EH64" i="17" s="1"/>
  <c r="EG65" i="17"/>
  <c r="EH65" i="17" s="1"/>
  <c r="EG66" i="17"/>
  <c r="EH66" i="17" s="1"/>
  <c r="EG67" i="17"/>
  <c r="EH67" i="17" s="1"/>
  <c r="EG68" i="17"/>
  <c r="EH68" i="17" s="1"/>
  <c r="EG69" i="17"/>
  <c r="EH69" i="17" s="1"/>
  <c r="EG70" i="17"/>
  <c r="EH70" i="17" s="1"/>
  <c r="EG71" i="17"/>
  <c r="EH71" i="17" s="1"/>
  <c r="EG72" i="17"/>
  <c r="EH72" i="17" s="1"/>
  <c r="EG12" i="17"/>
  <c r="EH12" i="17" s="1"/>
  <c r="EWM8" i="18"/>
  <c r="EWN8" i="18" s="1"/>
  <c r="EWM10" i="18"/>
  <c r="EWN10" i="18" s="1"/>
  <c r="EWM11" i="18"/>
  <c r="EWN11" i="18" s="1"/>
  <c r="EWM12" i="18"/>
  <c r="EWN12" i="18" s="1"/>
  <c r="EWM13" i="18"/>
  <c r="EWN13" i="18" s="1"/>
  <c r="EWM14" i="18"/>
  <c r="EWN14" i="18" s="1"/>
  <c r="EWM15" i="18"/>
  <c r="EWN15" i="18" s="1"/>
  <c r="EWM16" i="18"/>
  <c r="EWN16" i="18" s="1"/>
  <c r="EWM17" i="18"/>
  <c r="EWN17" i="18" s="1"/>
  <c r="EWM18" i="18"/>
  <c r="EWN18" i="18" s="1"/>
  <c r="EWM19" i="18"/>
  <c r="EWN19" i="18" s="1"/>
  <c r="EWM20" i="18"/>
  <c r="EWN20" i="18" s="1"/>
  <c r="EWM21" i="18"/>
  <c r="EWN21" i="18" s="1"/>
  <c r="EWM22" i="18"/>
  <c r="EWN22" i="18" s="1"/>
  <c r="EWM7" i="18"/>
  <c r="EWN7" i="18" s="1"/>
  <c r="EWM32" i="18"/>
  <c r="EWN32" i="18" s="1"/>
  <c r="EWM33" i="18"/>
  <c r="EWN33" i="18" s="1"/>
  <c r="EWM34" i="18"/>
  <c r="EWN34" i="18" s="1"/>
  <c r="EWM35" i="18"/>
  <c r="EWN35" i="18" s="1"/>
  <c r="EWM36" i="18"/>
  <c r="EWN36" i="18" s="1"/>
  <c r="EWM37" i="18"/>
  <c r="EWN37" i="18" s="1"/>
  <c r="EWM38" i="18"/>
  <c r="EWN38" i="18" s="1"/>
  <c r="EWM39" i="18"/>
  <c r="EWN39" i="18" s="1"/>
  <c r="EWM40" i="18"/>
  <c r="EWN40" i="18" s="1"/>
  <c r="EWM41" i="18"/>
  <c r="EWN41" i="18" s="1"/>
  <c r="EWM42" i="18"/>
  <c r="EWN42" i="18" s="1"/>
  <c r="EWM43" i="18"/>
  <c r="EWN43" i="18" s="1"/>
  <c r="EWM44" i="18"/>
  <c r="EWN44" i="18" s="1"/>
  <c r="EWM45" i="18"/>
  <c r="EWN45" i="18" s="1"/>
  <c r="EWM46" i="18"/>
  <c r="EWN46" i="18" s="1"/>
  <c r="EWM47" i="18"/>
  <c r="EWN47" i="18" s="1"/>
  <c r="EWM48" i="18"/>
  <c r="EWN48" i="18" s="1"/>
  <c r="EWM49" i="18"/>
  <c r="EWN49" i="18" s="1"/>
  <c r="EWM50" i="18"/>
  <c r="EWN50" i="18" s="1"/>
  <c r="EWM51" i="18"/>
  <c r="EWN51" i="18" s="1"/>
  <c r="EWM52" i="18"/>
  <c r="EWN52" i="18" s="1"/>
  <c r="EWM53" i="18"/>
  <c r="EWN53" i="18" s="1"/>
  <c r="EWM54" i="18"/>
  <c r="EWN54" i="18" s="1"/>
  <c r="EWM55" i="18"/>
  <c r="EWN55" i="18" s="1"/>
  <c r="EWM56" i="18"/>
  <c r="EWN56" i="18" s="1"/>
  <c r="EWM57" i="18"/>
  <c r="EWN57" i="18" s="1"/>
  <c r="EWM62" i="18"/>
  <c r="EWN62" i="18"/>
  <c r="EWM31" i="18"/>
  <c r="EWN31" i="18" s="1"/>
  <c r="EJM26" i="19"/>
  <c r="EJN26" i="19" s="1"/>
  <c r="EJM27" i="19"/>
  <c r="EJN27" i="19"/>
  <c r="EJM28" i="19"/>
  <c r="EJN28" i="19"/>
  <c r="EJM29" i="19"/>
  <c r="EJN29" i="19"/>
  <c r="EJM25" i="19"/>
  <c r="EJN25" i="19" s="1"/>
  <c r="EJM8" i="19"/>
  <c r="EJN8" i="19" s="1"/>
  <c r="EJM10" i="19"/>
  <c r="EJN10" i="19"/>
  <c r="EJM11" i="19"/>
  <c r="EJN11" i="19" s="1"/>
  <c r="EJM12" i="19"/>
  <c r="EJN12" i="19"/>
  <c r="EJM13" i="19"/>
  <c r="EJN13" i="19" s="1"/>
  <c r="EJM14" i="19"/>
  <c r="EJN14" i="19" s="1"/>
  <c r="EJM15" i="19"/>
  <c r="EJN15" i="19" s="1"/>
  <c r="EJM16" i="19"/>
  <c r="EJN16" i="19"/>
  <c r="EJM7" i="19"/>
  <c r="EJN7" i="19" s="1"/>
  <c r="EXD8" i="15"/>
  <c r="EXE8" i="15" s="1"/>
  <c r="EXD9" i="15"/>
  <c r="EXE9" i="15" s="1"/>
  <c r="EXD10" i="15"/>
  <c r="EXE10" i="15" s="1"/>
  <c r="EXD11" i="15"/>
  <c r="EXE11" i="15"/>
  <c r="EXD12" i="15"/>
  <c r="EXE12" i="15" s="1"/>
  <c r="EXD13" i="15"/>
  <c r="EXE13" i="15" s="1"/>
  <c r="EXD14" i="15"/>
  <c r="EXE14" i="15" s="1"/>
  <c r="EXD15" i="15"/>
  <c r="EXE15" i="15"/>
  <c r="EXD16" i="15"/>
  <c r="EXE16" i="15" s="1"/>
  <c r="EXD17" i="15"/>
  <c r="EXE17" i="15"/>
  <c r="EXD19" i="15"/>
  <c r="EXE19" i="15" s="1"/>
  <c r="EXD20" i="15"/>
  <c r="EXE20" i="15" s="1"/>
  <c r="EXD21" i="15"/>
  <c r="EXE21" i="15" s="1"/>
  <c r="EXD22" i="15"/>
  <c r="EXE22" i="15"/>
  <c r="EXD23" i="15"/>
  <c r="EXE23" i="15" s="1"/>
  <c r="EXD7" i="15"/>
  <c r="EXE7" i="15" s="1"/>
  <c r="G17" i="19" l="1"/>
  <c r="H17" i="19"/>
  <c r="I17" i="19"/>
  <c r="K17" i="19"/>
  <c r="N17" i="19"/>
  <c r="DY13" i="17" l="1"/>
  <c r="DZ13" i="17" s="1"/>
  <c r="DY14" i="17"/>
  <c r="DZ14" i="17" s="1"/>
  <c r="DY15" i="17"/>
  <c r="DZ15" i="17" s="1"/>
  <c r="DY16" i="17"/>
  <c r="DZ16" i="17" s="1"/>
  <c r="DY17" i="17"/>
  <c r="DZ17" i="17" s="1"/>
  <c r="DY18" i="17"/>
  <c r="DZ18" i="17" s="1"/>
  <c r="DY19" i="17"/>
  <c r="DZ19" i="17" s="1"/>
  <c r="DY20" i="17"/>
  <c r="DZ20" i="17" s="1"/>
  <c r="DY21" i="17"/>
  <c r="DZ21" i="17"/>
  <c r="DY22" i="17"/>
  <c r="DZ22" i="17"/>
  <c r="DY23" i="17"/>
  <c r="DZ23" i="17" s="1"/>
  <c r="DY24" i="17"/>
  <c r="DZ24" i="17" s="1"/>
  <c r="DY25" i="17"/>
  <c r="DZ25" i="17" s="1"/>
  <c r="DY26" i="17"/>
  <c r="DZ26" i="17" s="1"/>
  <c r="DY27" i="17"/>
  <c r="DZ27" i="17" s="1"/>
  <c r="DY28" i="17"/>
  <c r="DZ28" i="17"/>
  <c r="DY29" i="17"/>
  <c r="DZ29" i="17" s="1"/>
  <c r="DY30" i="17"/>
  <c r="DZ30" i="17" s="1"/>
  <c r="DY31" i="17"/>
  <c r="DZ31" i="17" s="1"/>
  <c r="DY32" i="17"/>
  <c r="DZ32" i="17" s="1"/>
  <c r="DY33" i="17"/>
  <c r="DZ33" i="17" s="1"/>
  <c r="DY34" i="17"/>
  <c r="DZ34" i="17" s="1"/>
  <c r="DY35" i="17"/>
  <c r="DZ35" i="17" s="1"/>
  <c r="DY36" i="17"/>
  <c r="DZ36" i="17" s="1"/>
  <c r="DY37" i="17"/>
  <c r="DZ37" i="17" s="1"/>
  <c r="DY38" i="17"/>
  <c r="DZ38" i="17"/>
  <c r="DY39" i="17"/>
  <c r="DZ39" i="17" s="1"/>
  <c r="DY40" i="17"/>
  <c r="DZ40" i="17"/>
  <c r="DY41" i="17"/>
  <c r="DZ41" i="17" s="1"/>
  <c r="DY43" i="17"/>
  <c r="DZ43" i="17" s="1"/>
  <c r="DY44" i="17"/>
  <c r="DZ44" i="17" s="1"/>
  <c r="DY45" i="17"/>
  <c r="DZ45" i="17" s="1"/>
  <c r="DY46" i="17"/>
  <c r="DZ46" i="17" s="1"/>
  <c r="DY48" i="17"/>
  <c r="DZ48" i="17" s="1"/>
  <c r="DY49" i="17"/>
  <c r="DZ49" i="17" s="1"/>
  <c r="DY51" i="17"/>
  <c r="DZ51" i="17" s="1"/>
  <c r="DY52" i="17"/>
  <c r="DZ52" i="17" s="1"/>
  <c r="DY53" i="17"/>
  <c r="DZ53" i="17" s="1"/>
  <c r="DY54" i="17"/>
  <c r="DZ54" i="17" s="1"/>
  <c r="DY55" i="17"/>
  <c r="DZ55" i="17" s="1"/>
  <c r="DY56" i="17"/>
  <c r="DZ56" i="17" s="1"/>
  <c r="DY57" i="17"/>
  <c r="DZ57" i="17" s="1"/>
  <c r="DY58" i="17"/>
  <c r="DZ58" i="17" s="1"/>
  <c r="DY59" i="17"/>
  <c r="DZ59" i="17" s="1"/>
  <c r="DY60" i="17"/>
  <c r="DZ60" i="17" s="1"/>
  <c r="DY61" i="17"/>
  <c r="DZ61" i="17" s="1"/>
  <c r="DY62" i="17"/>
  <c r="DZ62" i="17" s="1"/>
  <c r="DY63" i="17"/>
  <c r="DZ63" i="17" s="1"/>
  <c r="DY64" i="17"/>
  <c r="DZ64" i="17" s="1"/>
  <c r="DY65" i="17"/>
  <c r="DZ65" i="17" s="1"/>
  <c r="DY66" i="17"/>
  <c r="DZ66" i="17"/>
  <c r="DY67" i="17"/>
  <c r="DZ67" i="17" s="1"/>
  <c r="DY68" i="17"/>
  <c r="DZ68" i="17" s="1"/>
  <c r="DY69" i="17"/>
  <c r="DZ69" i="17" s="1"/>
  <c r="DY70" i="17"/>
  <c r="DZ70" i="17" s="1"/>
  <c r="DY71" i="17"/>
  <c r="DZ71" i="17" s="1"/>
  <c r="DY72" i="17"/>
  <c r="DZ72" i="17" s="1"/>
  <c r="DY12" i="17"/>
  <c r="DZ12" i="17" s="1"/>
  <c r="EWE32" i="18"/>
  <c r="EWF32" i="18" s="1"/>
  <c r="EWE33" i="18"/>
  <c r="EWF33" i="18"/>
  <c r="EWE34" i="18"/>
  <c r="EWF34" i="18"/>
  <c r="EWE35" i="18"/>
  <c r="EWF35" i="18" s="1"/>
  <c r="EWE36" i="18"/>
  <c r="EWF36" i="18" s="1"/>
  <c r="EWE37" i="18"/>
  <c r="EWF37" i="18" s="1"/>
  <c r="EWE38" i="18"/>
  <c r="EWF38" i="18" s="1"/>
  <c r="EWE39" i="18"/>
  <c r="EWF39" i="18" s="1"/>
  <c r="EWE40" i="18"/>
  <c r="EWF40" i="18" s="1"/>
  <c r="EWE41" i="18"/>
  <c r="EWF41" i="18" s="1"/>
  <c r="EWE42" i="18"/>
  <c r="EWF42" i="18" s="1"/>
  <c r="EWE43" i="18"/>
  <c r="EWF43" i="18" s="1"/>
  <c r="EWE44" i="18"/>
  <c r="EWF44" i="18" s="1"/>
  <c r="EWE45" i="18"/>
  <c r="EWF45" i="18" s="1"/>
  <c r="EWE46" i="18"/>
  <c r="EWF46" i="18" s="1"/>
  <c r="EWE47" i="18"/>
  <c r="EWF47" i="18" s="1"/>
  <c r="EWE48" i="18"/>
  <c r="EWF48" i="18" s="1"/>
  <c r="EWE49" i="18"/>
  <c r="EWF49" i="18" s="1"/>
  <c r="EWE50" i="18"/>
  <c r="EWF50" i="18" s="1"/>
  <c r="EWE51" i="18"/>
  <c r="EWF51" i="18" s="1"/>
  <c r="EWE52" i="18"/>
  <c r="EWF52" i="18"/>
  <c r="EWE53" i="18"/>
  <c r="EWF53" i="18"/>
  <c r="EWE54" i="18"/>
  <c r="EWF54" i="18" s="1"/>
  <c r="EWE55" i="18"/>
  <c r="EWF55" i="18" s="1"/>
  <c r="EWE56" i="18"/>
  <c r="EWF56" i="18" s="1"/>
  <c r="EWE57" i="18"/>
  <c r="EWF57" i="18" s="1"/>
  <c r="EWE62" i="18"/>
  <c r="EWF62" i="18" s="1"/>
  <c r="EWE31" i="18"/>
  <c r="EWF31" i="18" s="1"/>
  <c r="EWE8" i="18"/>
  <c r="EWF8" i="18" s="1"/>
  <c r="EWE10" i="18"/>
  <c r="EWF10" i="18" s="1"/>
  <c r="EWE11" i="18"/>
  <c r="EWF11" i="18" s="1"/>
  <c r="EWE12" i="18"/>
  <c r="EWF12" i="18" s="1"/>
  <c r="EWE13" i="18"/>
  <c r="EWF13" i="18" s="1"/>
  <c r="EWE14" i="18"/>
  <c r="EWF14" i="18" s="1"/>
  <c r="EWE15" i="18"/>
  <c r="EWF15" i="18" s="1"/>
  <c r="EWE16" i="18"/>
  <c r="EWF16" i="18" s="1"/>
  <c r="EWE17" i="18"/>
  <c r="EWF17" i="18" s="1"/>
  <c r="EWE18" i="18"/>
  <c r="EWF18" i="18" s="1"/>
  <c r="EWE19" i="18"/>
  <c r="EWF19" i="18" s="1"/>
  <c r="EWE20" i="18"/>
  <c r="EWF20" i="18" s="1"/>
  <c r="EWE21" i="18"/>
  <c r="EWF21" i="18" s="1"/>
  <c r="EWE22" i="18"/>
  <c r="EWF22" i="18" s="1"/>
  <c r="EWE7" i="18"/>
  <c r="EWF7" i="18" s="1"/>
  <c r="EJE26" i="19"/>
  <c r="EJF26" i="19"/>
  <c r="EJE27" i="19"/>
  <c r="EJF27" i="19"/>
  <c r="EJE28" i="19"/>
  <c r="EJF28" i="19" s="1"/>
  <c r="EJE29" i="19"/>
  <c r="EJF29" i="19" s="1"/>
  <c r="EJE25" i="19"/>
  <c r="EJF25" i="19" s="1"/>
  <c r="EJE8" i="19"/>
  <c r="EJF8" i="19" s="1"/>
  <c r="EJE10" i="19"/>
  <c r="EJF10" i="19" s="1"/>
  <c r="EJE11" i="19"/>
  <c r="EJF11" i="19" s="1"/>
  <c r="EJE12" i="19"/>
  <c r="EJF12" i="19" s="1"/>
  <c r="EJE13" i="19"/>
  <c r="EJF13" i="19"/>
  <c r="EJE14" i="19"/>
  <c r="EJF14" i="19"/>
  <c r="EJE15" i="19"/>
  <c r="EJF15" i="19"/>
  <c r="EJE16" i="19"/>
  <c r="EJF16" i="19" s="1"/>
  <c r="EJE7" i="19"/>
  <c r="EJF7" i="19" s="1"/>
  <c r="EWV8" i="15"/>
  <c r="EWW8" i="15" s="1"/>
  <c r="EWV9" i="15"/>
  <c r="EWW9" i="15" s="1"/>
  <c r="EWV10" i="15"/>
  <c r="EWW10" i="15" s="1"/>
  <c r="EWV11" i="15"/>
  <c r="EWW11" i="15" s="1"/>
  <c r="EWV12" i="15"/>
  <c r="EWW12" i="15"/>
  <c r="EWV13" i="15"/>
  <c r="EWW13" i="15" s="1"/>
  <c r="EWV14" i="15"/>
  <c r="EWW14" i="15" s="1"/>
  <c r="EWV15" i="15"/>
  <c r="EWW15" i="15" s="1"/>
  <c r="EWV16" i="15"/>
  <c r="EWW16" i="15" s="1"/>
  <c r="EWV17" i="15"/>
  <c r="EWW17" i="15"/>
  <c r="EWV19" i="15"/>
  <c r="EWW19" i="15" s="1"/>
  <c r="EWV20" i="15"/>
  <c r="EWW20" i="15" s="1"/>
  <c r="EWV21" i="15"/>
  <c r="EWW21" i="15" s="1"/>
  <c r="EWV22" i="15"/>
  <c r="EWW22" i="15" s="1"/>
  <c r="EWV23" i="15"/>
  <c r="EWW23" i="15" s="1"/>
  <c r="EWV7" i="15"/>
  <c r="EWW7" i="15" s="1"/>
  <c r="EWN8" i="15" l="1"/>
  <c r="EWO8" i="15" s="1"/>
  <c r="EWN9" i="15"/>
  <c r="EWO9" i="15" s="1"/>
  <c r="EWN10" i="15"/>
  <c r="EWO10" i="15" s="1"/>
  <c r="EWN11" i="15"/>
  <c r="EWO11" i="15" s="1"/>
  <c r="EWN12" i="15"/>
  <c r="EWO12" i="15" s="1"/>
  <c r="EWN13" i="15"/>
  <c r="EWO13" i="15" s="1"/>
  <c r="EWN14" i="15"/>
  <c r="EWO14" i="15" s="1"/>
  <c r="EWN15" i="15"/>
  <c r="EWO15" i="15"/>
  <c r="EWN16" i="15"/>
  <c r="EWO16" i="15" s="1"/>
  <c r="EWN17" i="15"/>
  <c r="EWO17" i="15" s="1"/>
  <c r="EWN19" i="15"/>
  <c r="EWO19" i="15" s="1"/>
  <c r="EWN20" i="15"/>
  <c r="EWO20" i="15" s="1"/>
  <c r="EWN21" i="15"/>
  <c r="EWO21" i="15" s="1"/>
  <c r="EWN22" i="15"/>
  <c r="EWO22" i="15" s="1"/>
  <c r="EWN23" i="15"/>
  <c r="EWO23" i="15" s="1"/>
  <c r="EWN7" i="15"/>
  <c r="EWO7" i="15" s="1"/>
  <c r="EIW26" i="19"/>
  <c r="EIX26" i="19"/>
  <c r="EIW27" i="19"/>
  <c r="EIX27" i="19" s="1"/>
  <c r="EIW28" i="19"/>
  <c r="EIX28" i="19" s="1"/>
  <c r="EIW29" i="19"/>
  <c r="EIX29" i="19" s="1"/>
  <c r="EIW25" i="19"/>
  <c r="EIX25" i="19" s="1"/>
  <c r="EIW8" i="19"/>
  <c r="EIX8" i="19" s="1"/>
  <c r="EIW10" i="19"/>
  <c r="EIX10" i="19" s="1"/>
  <c r="EIW11" i="19"/>
  <c r="EIX11" i="19" s="1"/>
  <c r="EIW12" i="19"/>
  <c r="EIX12" i="19"/>
  <c r="EIW13" i="19"/>
  <c r="EIX13" i="19" s="1"/>
  <c r="EIW14" i="19"/>
  <c r="EIX14" i="19"/>
  <c r="EIW15" i="19"/>
  <c r="EIX15" i="19" s="1"/>
  <c r="EIW16" i="19"/>
  <c r="EIX16" i="19" s="1"/>
  <c r="EIW7" i="19"/>
  <c r="EIX7" i="19" s="1"/>
  <c r="EVW32" i="18"/>
  <c r="EVX32" i="18" s="1"/>
  <c r="EVW33" i="18"/>
  <c r="EVX33" i="18" s="1"/>
  <c r="EVW34" i="18"/>
  <c r="EVX34" i="18" s="1"/>
  <c r="EVW35" i="18"/>
  <c r="EVX35" i="18" s="1"/>
  <c r="EVW36" i="18"/>
  <c r="EVX36" i="18" s="1"/>
  <c r="EVW37" i="18"/>
  <c r="EVX37" i="18" s="1"/>
  <c r="EVW38" i="18"/>
  <c r="EVX38" i="18" s="1"/>
  <c r="EVW39" i="18"/>
  <c r="EVX39" i="18" s="1"/>
  <c r="EVW40" i="18"/>
  <c r="EVX40" i="18" s="1"/>
  <c r="EVW41" i="18"/>
  <c r="EVX41" i="18" s="1"/>
  <c r="EVW42" i="18"/>
  <c r="EVX42" i="18" s="1"/>
  <c r="EVW43" i="18"/>
  <c r="EVX43" i="18" s="1"/>
  <c r="EVW44" i="18"/>
  <c r="EVX44" i="18" s="1"/>
  <c r="EVW45" i="18"/>
  <c r="EVX45" i="18" s="1"/>
  <c r="EVW46" i="18"/>
  <c r="EVX46" i="18" s="1"/>
  <c r="EVW47" i="18"/>
  <c r="EVX47" i="18" s="1"/>
  <c r="EVW48" i="18"/>
  <c r="EVX48" i="18" s="1"/>
  <c r="EVW49" i="18"/>
  <c r="EVX49" i="18" s="1"/>
  <c r="EVW50" i="18"/>
  <c r="EVX50" i="18" s="1"/>
  <c r="EVW51" i="18"/>
  <c r="EVX51" i="18" s="1"/>
  <c r="EVW52" i="18"/>
  <c r="EVX52" i="18" s="1"/>
  <c r="EVW53" i="18"/>
  <c r="EVX53" i="18" s="1"/>
  <c r="EVW54" i="18"/>
  <c r="EVX54" i="18" s="1"/>
  <c r="EVW55" i="18"/>
  <c r="EVX55" i="18" s="1"/>
  <c r="EVW56" i="18"/>
  <c r="EVX56" i="18" s="1"/>
  <c r="EVW57" i="18"/>
  <c r="EVX57" i="18" s="1"/>
  <c r="EVW62" i="18"/>
  <c r="EVX62" i="18" s="1"/>
  <c r="EVW31" i="18"/>
  <c r="EVX31" i="18" s="1"/>
  <c r="EVW8" i="18"/>
  <c r="EVX8" i="18" s="1"/>
  <c r="EVW10" i="18"/>
  <c r="EVX10" i="18" s="1"/>
  <c r="EVW11" i="18"/>
  <c r="EVX11" i="18" s="1"/>
  <c r="EVW12" i="18"/>
  <c r="EVX12" i="18" s="1"/>
  <c r="EVW13" i="18"/>
  <c r="EVX13" i="18" s="1"/>
  <c r="EVW14" i="18"/>
  <c r="EVX14" i="18" s="1"/>
  <c r="EVW15" i="18"/>
  <c r="EVX15" i="18" s="1"/>
  <c r="EVW16" i="18"/>
  <c r="EVX16" i="18" s="1"/>
  <c r="EVW17" i="18"/>
  <c r="EVX17" i="18"/>
  <c r="EVW18" i="18"/>
  <c r="EVX18" i="18" s="1"/>
  <c r="EVW19" i="18"/>
  <c r="EVX19" i="18" s="1"/>
  <c r="EVW20" i="18"/>
  <c r="EVX20" i="18" s="1"/>
  <c r="EVW21" i="18"/>
  <c r="EVX21" i="18" s="1"/>
  <c r="EVW22" i="18"/>
  <c r="EVX22" i="18" s="1"/>
  <c r="EVW7" i="18"/>
  <c r="EVX7" i="18" s="1"/>
  <c r="DQ13" i="17"/>
  <c r="DR13" i="17" s="1"/>
  <c r="DQ14" i="17"/>
  <c r="DR14" i="17" s="1"/>
  <c r="DQ15" i="17"/>
  <c r="DR15" i="17" s="1"/>
  <c r="DQ16" i="17"/>
  <c r="DR16" i="17" s="1"/>
  <c r="DQ17" i="17"/>
  <c r="DR17" i="17" s="1"/>
  <c r="DQ18" i="17"/>
  <c r="DR18" i="17" s="1"/>
  <c r="DQ19" i="17"/>
  <c r="DR19" i="17"/>
  <c r="DQ20" i="17"/>
  <c r="DR20" i="17" s="1"/>
  <c r="DQ21" i="17"/>
  <c r="DR21" i="17" s="1"/>
  <c r="DQ22" i="17"/>
  <c r="DR22" i="17" s="1"/>
  <c r="DQ23" i="17"/>
  <c r="DR23" i="17"/>
  <c r="DQ24" i="17"/>
  <c r="DR24" i="17" s="1"/>
  <c r="DQ25" i="17"/>
  <c r="DR25" i="17" s="1"/>
  <c r="DQ26" i="17"/>
  <c r="DR26" i="17" s="1"/>
  <c r="DQ27" i="17"/>
  <c r="DR27" i="17" s="1"/>
  <c r="DQ28" i="17"/>
  <c r="DR28" i="17" s="1"/>
  <c r="DQ29" i="17"/>
  <c r="DR29" i="17" s="1"/>
  <c r="DQ30" i="17"/>
  <c r="DR30" i="17" s="1"/>
  <c r="DQ31" i="17"/>
  <c r="DR31" i="17" s="1"/>
  <c r="DQ32" i="17"/>
  <c r="DR32" i="17" s="1"/>
  <c r="DQ33" i="17"/>
  <c r="DR33" i="17" s="1"/>
  <c r="DQ34" i="17"/>
  <c r="DR34" i="17" s="1"/>
  <c r="DQ35" i="17"/>
  <c r="DR35" i="17" s="1"/>
  <c r="DQ36" i="17"/>
  <c r="DR36" i="17"/>
  <c r="DQ37" i="17"/>
  <c r="DR37" i="17" s="1"/>
  <c r="DQ38" i="17"/>
  <c r="DR38" i="17" s="1"/>
  <c r="DQ39" i="17"/>
  <c r="DR39" i="17" s="1"/>
  <c r="DQ40" i="17"/>
  <c r="DR40" i="17"/>
  <c r="DQ41" i="17"/>
  <c r="DR41" i="17" s="1"/>
  <c r="DQ43" i="17"/>
  <c r="DR43" i="17" s="1"/>
  <c r="DQ44" i="17"/>
  <c r="DR44" i="17" s="1"/>
  <c r="DQ45" i="17"/>
  <c r="DR45" i="17" s="1"/>
  <c r="DQ46" i="17"/>
  <c r="DR46" i="17" s="1"/>
  <c r="DQ48" i="17"/>
  <c r="DR48" i="17"/>
  <c r="DQ49" i="17"/>
  <c r="DR49" i="17" s="1"/>
  <c r="DQ51" i="17"/>
  <c r="DR51" i="17" s="1"/>
  <c r="DQ52" i="17"/>
  <c r="DR52" i="17"/>
  <c r="DQ53" i="17"/>
  <c r="DR53" i="17"/>
  <c r="DQ54" i="17"/>
  <c r="DR54" i="17" s="1"/>
  <c r="DQ55" i="17"/>
  <c r="DR55" i="17" s="1"/>
  <c r="DQ56" i="17"/>
  <c r="DR56" i="17" s="1"/>
  <c r="DQ57" i="17"/>
  <c r="DR57" i="17" s="1"/>
  <c r="DQ58" i="17"/>
  <c r="DR58" i="17" s="1"/>
  <c r="DQ59" i="17"/>
  <c r="DR59" i="17" s="1"/>
  <c r="DQ60" i="17"/>
  <c r="DR60" i="17" s="1"/>
  <c r="DQ61" i="17"/>
  <c r="DR61" i="17" s="1"/>
  <c r="DQ62" i="17"/>
  <c r="DR62" i="17" s="1"/>
  <c r="DQ63" i="17"/>
  <c r="DR63" i="17" s="1"/>
  <c r="DQ64" i="17"/>
  <c r="DR64" i="17" s="1"/>
  <c r="DQ65" i="17"/>
  <c r="DR65" i="17"/>
  <c r="DQ66" i="17"/>
  <c r="DR66" i="17" s="1"/>
  <c r="DQ67" i="17"/>
  <c r="DR67" i="17"/>
  <c r="DQ68" i="17"/>
  <c r="DR68" i="17" s="1"/>
  <c r="DQ69" i="17"/>
  <c r="DR69" i="17" s="1"/>
  <c r="DQ70" i="17"/>
  <c r="DR70" i="17" s="1"/>
  <c r="DQ71" i="17"/>
  <c r="DR71" i="17" s="1"/>
  <c r="DQ72" i="17"/>
  <c r="DR72" i="17" s="1"/>
  <c r="DQ12" i="17"/>
  <c r="DR12" i="17" s="1"/>
  <c r="C12" i="22" l="1"/>
  <c r="B12" i="22" s="1"/>
  <c r="A12" i="22" s="1"/>
  <c r="C13" i="22"/>
  <c r="B13" i="22" s="1"/>
  <c r="E10" i="24"/>
  <c r="F10" i="24"/>
  <c r="E11" i="24"/>
  <c r="F11" i="24"/>
  <c r="D11" i="24"/>
  <c r="D10" i="24"/>
  <c r="G6" i="24"/>
  <c r="G7" i="24"/>
  <c r="G8" i="24"/>
  <c r="A13" i="22" l="1"/>
  <c r="G11" i="24"/>
  <c r="DI13" i="17"/>
  <c r="DJ13" i="17" s="1"/>
  <c r="DI14" i="17"/>
  <c r="DJ14" i="17" s="1"/>
  <c r="DI15" i="17"/>
  <c r="DJ15" i="17" s="1"/>
  <c r="DI16" i="17"/>
  <c r="DJ16" i="17" s="1"/>
  <c r="DI17" i="17"/>
  <c r="DJ17" i="17" s="1"/>
  <c r="DI18" i="17"/>
  <c r="DJ18" i="17" s="1"/>
  <c r="DI19" i="17"/>
  <c r="DJ19" i="17" s="1"/>
  <c r="DI20" i="17"/>
  <c r="DJ20" i="17" s="1"/>
  <c r="DI21" i="17"/>
  <c r="DJ21" i="17" s="1"/>
  <c r="DI22" i="17"/>
  <c r="DJ22" i="17"/>
  <c r="DI23" i="17"/>
  <c r="DJ23" i="17" s="1"/>
  <c r="DI24" i="17"/>
  <c r="DJ24" i="17" s="1"/>
  <c r="DI25" i="17"/>
  <c r="DJ25" i="17" s="1"/>
  <c r="DI26" i="17"/>
  <c r="DJ26" i="17" s="1"/>
  <c r="DI27" i="17"/>
  <c r="DJ27" i="17" s="1"/>
  <c r="DI28" i="17"/>
  <c r="DJ28" i="17" s="1"/>
  <c r="DI29" i="17"/>
  <c r="DJ29" i="17" s="1"/>
  <c r="DI30" i="17"/>
  <c r="DJ30" i="17" s="1"/>
  <c r="DI31" i="17"/>
  <c r="DJ31" i="17" s="1"/>
  <c r="DI32" i="17"/>
  <c r="DJ32" i="17" s="1"/>
  <c r="DI33" i="17"/>
  <c r="DJ33" i="17" s="1"/>
  <c r="DI34" i="17"/>
  <c r="DJ34" i="17" s="1"/>
  <c r="DI35" i="17"/>
  <c r="DJ35" i="17" s="1"/>
  <c r="DI36" i="17"/>
  <c r="DJ36" i="17" s="1"/>
  <c r="DI37" i="17"/>
  <c r="DJ37" i="17" s="1"/>
  <c r="DI38" i="17"/>
  <c r="DJ38" i="17" s="1"/>
  <c r="DI39" i="17"/>
  <c r="DJ39" i="17" s="1"/>
  <c r="DI40" i="17"/>
  <c r="DJ40" i="17" s="1"/>
  <c r="DI41" i="17"/>
  <c r="DJ41" i="17" s="1"/>
  <c r="DI43" i="17"/>
  <c r="DJ43" i="17" s="1"/>
  <c r="DI44" i="17"/>
  <c r="DJ44" i="17" s="1"/>
  <c r="DI45" i="17"/>
  <c r="DJ45" i="17"/>
  <c r="DI46" i="17"/>
  <c r="DJ46" i="17" s="1"/>
  <c r="DI48" i="17"/>
  <c r="DJ48" i="17" s="1"/>
  <c r="DI49" i="17"/>
  <c r="DJ49" i="17" s="1"/>
  <c r="DI51" i="17"/>
  <c r="DJ51" i="17" s="1"/>
  <c r="DI52" i="17"/>
  <c r="DJ52" i="17" s="1"/>
  <c r="DI53" i="17"/>
  <c r="DJ53" i="17"/>
  <c r="DI54" i="17"/>
  <c r="DJ54" i="17" s="1"/>
  <c r="DI55" i="17"/>
  <c r="DJ55" i="17"/>
  <c r="DI56" i="17"/>
  <c r="DJ56" i="17" s="1"/>
  <c r="DI57" i="17"/>
  <c r="DJ57" i="17" s="1"/>
  <c r="DI58" i="17"/>
  <c r="DJ58" i="17" s="1"/>
  <c r="DI59" i="17"/>
  <c r="DJ59" i="17" s="1"/>
  <c r="DI60" i="17"/>
  <c r="DJ60" i="17" s="1"/>
  <c r="DI61" i="17"/>
  <c r="DJ61" i="17" s="1"/>
  <c r="DI62" i="17"/>
  <c r="DJ62" i="17" s="1"/>
  <c r="DI63" i="17"/>
  <c r="DJ63" i="17" s="1"/>
  <c r="DI64" i="17"/>
  <c r="DJ64" i="17" s="1"/>
  <c r="DI65" i="17"/>
  <c r="DJ65" i="17" s="1"/>
  <c r="DI66" i="17"/>
  <c r="DJ66" i="17" s="1"/>
  <c r="DI67" i="17"/>
  <c r="DJ67" i="17" s="1"/>
  <c r="DI68" i="17"/>
  <c r="DJ68" i="17" s="1"/>
  <c r="DI69" i="17"/>
  <c r="DJ69" i="17" s="1"/>
  <c r="DI70" i="17"/>
  <c r="DJ70" i="17" s="1"/>
  <c r="DI71" i="17"/>
  <c r="DJ71" i="17" s="1"/>
  <c r="DI12" i="17"/>
  <c r="DJ12" i="17" s="1"/>
  <c r="EVO47" i="18"/>
  <c r="EVP47" i="18" s="1"/>
  <c r="EVO8" i="18"/>
  <c r="EVP8" i="18" s="1"/>
  <c r="EVO10" i="18"/>
  <c r="EVP10" i="18"/>
  <c r="EVO11" i="18"/>
  <c r="EVP11" i="18" s="1"/>
  <c r="EVO12" i="18"/>
  <c r="EVP12" i="18" s="1"/>
  <c r="EVO13" i="18"/>
  <c r="EVP13" i="18" s="1"/>
  <c r="EVO14" i="18"/>
  <c r="EVP14" i="18" s="1"/>
  <c r="EVO15" i="18"/>
  <c r="EVP15" i="18" s="1"/>
  <c r="EVO16" i="18"/>
  <c r="EVP16" i="18" s="1"/>
  <c r="EVO17" i="18"/>
  <c r="EVP17" i="18"/>
  <c r="EVO18" i="18"/>
  <c r="EVP18" i="18" s="1"/>
  <c r="EVO19" i="18"/>
  <c r="EVP19" i="18" s="1"/>
  <c r="EVO20" i="18"/>
  <c r="EVP20" i="18" s="1"/>
  <c r="EVO21" i="18"/>
  <c r="EVP21" i="18" s="1"/>
  <c r="EVO22" i="18"/>
  <c r="EVP22" i="18" s="1"/>
  <c r="EVO7" i="18"/>
  <c r="EVP7" i="18" s="1"/>
  <c r="EIO26" i="19"/>
  <c r="EIP26" i="19" s="1"/>
  <c r="EIO27" i="19"/>
  <c r="EIP27" i="19" s="1"/>
  <c r="EIO28" i="19"/>
  <c r="EIP28" i="19"/>
  <c r="EIO29" i="19"/>
  <c r="EIP29" i="19"/>
  <c r="EIO25" i="19"/>
  <c r="EIP25" i="19" s="1"/>
  <c r="EIO8" i="19"/>
  <c r="EIP8" i="19"/>
  <c r="EIO10" i="19"/>
  <c r="EIP10" i="19" s="1"/>
  <c r="EIO11" i="19"/>
  <c r="EIP11" i="19" s="1"/>
  <c r="EIO12" i="19"/>
  <c r="EIP12" i="19" s="1"/>
  <c r="EIO13" i="19"/>
  <c r="EIP13" i="19" s="1"/>
  <c r="EIO14" i="19"/>
  <c r="EIP14" i="19" s="1"/>
  <c r="EIO15" i="19"/>
  <c r="EIP15" i="19"/>
  <c r="EIO16" i="19"/>
  <c r="EIP16" i="19" s="1"/>
  <c r="EIO7" i="19"/>
  <c r="EIP7" i="19" s="1"/>
  <c r="EWF8" i="15"/>
  <c r="EWG8" i="15" s="1"/>
  <c r="EWF9" i="15"/>
  <c r="EWG9" i="15" s="1"/>
  <c r="EWF10" i="15"/>
  <c r="EWG10" i="15" s="1"/>
  <c r="EWF11" i="15"/>
  <c r="EWG11" i="15" s="1"/>
  <c r="EWF12" i="15"/>
  <c r="EWG12" i="15" s="1"/>
  <c r="EWF13" i="15"/>
  <c r="EWG13" i="15" s="1"/>
  <c r="EWF14" i="15"/>
  <c r="EWG14" i="15" s="1"/>
  <c r="EWF15" i="15"/>
  <c r="EWG15" i="15"/>
  <c r="EWF16" i="15"/>
  <c r="EWG16" i="15" s="1"/>
  <c r="EWF17" i="15"/>
  <c r="EWG17" i="15" s="1"/>
  <c r="EWF19" i="15"/>
  <c r="EWG19" i="15" s="1"/>
  <c r="EWF20" i="15"/>
  <c r="EWG20" i="15" s="1"/>
  <c r="EWF21" i="15"/>
  <c r="EWG21" i="15" s="1"/>
  <c r="EWF22" i="15"/>
  <c r="EWG22" i="15" s="1"/>
  <c r="EWF23" i="15"/>
  <c r="EWG23" i="15" s="1"/>
  <c r="EWF7" i="15"/>
  <c r="EWG7" i="15" s="1"/>
  <c r="DA13" i="17"/>
  <c r="DB13" i="17" s="1"/>
  <c r="DA14" i="17"/>
  <c r="DB14" i="17" s="1"/>
  <c r="DA15" i="17"/>
  <c r="DB15" i="17" s="1"/>
  <c r="DA16" i="17"/>
  <c r="DB16" i="17" s="1"/>
  <c r="DA17" i="17"/>
  <c r="DB17" i="17" s="1"/>
  <c r="DA18" i="17"/>
  <c r="DB18" i="17" s="1"/>
  <c r="DA19" i="17"/>
  <c r="DB19" i="17" s="1"/>
  <c r="DA20" i="17"/>
  <c r="DB20" i="17" s="1"/>
  <c r="DA21" i="17"/>
  <c r="DB21" i="17" s="1"/>
  <c r="DA22" i="17"/>
  <c r="DB22" i="17" s="1"/>
  <c r="DA23" i="17"/>
  <c r="DB23" i="17" s="1"/>
  <c r="DA24" i="17"/>
  <c r="DB24" i="17" s="1"/>
  <c r="DA25" i="17"/>
  <c r="DB25" i="17" s="1"/>
  <c r="DA26" i="17"/>
  <c r="DB26" i="17" s="1"/>
  <c r="DA27" i="17"/>
  <c r="DB27" i="17" s="1"/>
  <c r="DA28" i="17"/>
  <c r="DB28" i="17" s="1"/>
  <c r="DA29" i="17"/>
  <c r="DB29" i="17" s="1"/>
  <c r="DA30" i="17"/>
  <c r="DB30" i="17"/>
  <c r="DA31" i="17"/>
  <c r="DB31" i="17" s="1"/>
  <c r="DA32" i="17"/>
  <c r="DB32" i="17" s="1"/>
  <c r="DA33" i="17"/>
  <c r="DB33" i="17" s="1"/>
  <c r="DA34" i="17"/>
  <c r="DB34" i="17" s="1"/>
  <c r="DA35" i="17"/>
  <c r="DB35" i="17" s="1"/>
  <c r="DA36" i="17"/>
  <c r="DB36" i="17"/>
  <c r="DA37" i="17"/>
  <c r="DB37" i="17" s="1"/>
  <c r="DA38" i="17"/>
  <c r="DB38" i="17" s="1"/>
  <c r="DA39" i="17"/>
  <c r="DB39" i="17" s="1"/>
  <c r="DA40" i="17"/>
  <c r="DB40" i="17" s="1"/>
  <c r="DA41" i="17"/>
  <c r="DB41" i="17" s="1"/>
  <c r="DA43" i="17"/>
  <c r="DB43" i="17" s="1"/>
  <c r="DA44" i="17"/>
  <c r="DB44" i="17" s="1"/>
  <c r="DA45" i="17"/>
  <c r="DB45" i="17"/>
  <c r="DA46" i="17"/>
  <c r="DB46" i="17" s="1"/>
  <c r="DA48" i="17"/>
  <c r="DB48" i="17" s="1"/>
  <c r="DA49" i="17"/>
  <c r="DB49" i="17" s="1"/>
  <c r="DA51" i="17"/>
  <c r="DB51" i="17" s="1"/>
  <c r="DA52" i="17"/>
  <c r="DB52" i="17" s="1"/>
  <c r="DA53" i="17"/>
  <c r="DB53" i="17" s="1"/>
  <c r="DA54" i="17"/>
  <c r="DB54" i="17" s="1"/>
  <c r="DA55" i="17"/>
  <c r="DB55" i="17" s="1"/>
  <c r="DA56" i="17"/>
  <c r="DB56" i="17" s="1"/>
  <c r="DA57" i="17"/>
  <c r="DB57" i="17" s="1"/>
  <c r="DA58" i="17"/>
  <c r="DB58" i="17" s="1"/>
  <c r="DA59" i="17"/>
  <c r="DB59" i="17" s="1"/>
  <c r="DA60" i="17"/>
  <c r="DB60" i="17" s="1"/>
  <c r="DA61" i="17"/>
  <c r="DB61" i="17" s="1"/>
  <c r="DA62" i="17"/>
  <c r="DB62" i="17" s="1"/>
  <c r="DA63" i="17"/>
  <c r="DB63" i="17" s="1"/>
  <c r="DA64" i="17"/>
  <c r="DB64" i="17" s="1"/>
  <c r="DA65" i="17"/>
  <c r="DB65" i="17" s="1"/>
  <c r="DA66" i="17"/>
  <c r="DB66" i="17" s="1"/>
  <c r="DA67" i="17"/>
  <c r="DB67" i="17" s="1"/>
  <c r="DA68" i="17"/>
  <c r="DB68" i="17" s="1"/>
  <c r="DA69" i="17"/>
  <c r="DB69" i="17"/>
  <c r="DA70" i="17"/>
  <c r="DB70" i="17" s="1"/>
  <c r="DA71" i="17"/>
  <c r="DB71" i="17" s="1"/>
  <c r="DA12" i="17"/>
  <c r="DB12" i="17" s="1"/>
  <c r="EVG32" i="18"/>
  <c r="EVH32" i="18" s="1"/>
  <c r="EVG33" i="18"/>
  <c r="EVH33" i="18" s="1"/>
  <c r="EVG34" i="18"/>
  <c r="EVH34" i="18" s="1"/>
  <c r="EVG35" i="18"/>
  <c r="EVH35" i="18" s="1"/>
  <c r="EVG36" i="18"/>
  <c r="EVH36" i="18" s="1"/>
  <c r="EVG37" i="18"/>
  <c r="EVH37" i="18" s="1"/>
  <c r="EVG38" i="18"/>
  <c r="EVH38" i="18" s="1"/>
  <c r="EVG39" i="18"/>
  <c r="EVH39" i="18" s="1"/>
  <c r="EVG40" i="18"/>
  <c r="EVH40" i="18" s="1"/>
  <c r="EVG41" i="18"/>
  <c r="EVH41" i="18" s="1"/>
  <c r="EVG42" i="18"/>
  <c r="EVH42" i="18" s="1"/>
  <c r="EVG43" i="18"/>
  <c r="EVH43" i="18" s="1"/>
  <c r="EVG44" i="18"/>
  <c r="EVH44" i="18" s="1"/>
  <c r="EVG45" i="18"/>
  <c r="EVH45" i="18" s="1"/>
  <c r="EVG46" i="18"/>
  <c r="EVH46" i="18" s="1"/>
  <c r="EVG47" i="18"/>
  <c r="EVH47" i="18" s="1"/>
  <c r="EVG48" i="18"/>
  <c r="EVH48" i="18" s="1"/>
  <c r="EVG49" i="18"/>
  <c r="EVH49" i="18" s="1"/>
  <c r="EVG50" i="18"/>
  <c r="EVH50" i="18" s="1"/>
  <c r="EVG51" i="18"/>
  <c r="EVH51" i="18" s="1"/>
  <c r="EVG52" i="18"/>
  <c r="EVH52" i="18" s="1"/>
  <c r="EVG53" i="18"/>
  <c r="EVH53" i="18" s="1"/>
  <c r="EVG54" i="18"/>
  <c r="EVH54" i="18" s="1"/>
  <c r="EVG55" i="18"/>
  <c r="EVH55" i="18" s="1"/>
  <c r="EVG56" i="18"/>
  <c r="EVH56" i="18" s="1"/>
  <c r="EVG57" i="18"/>
  <c r="EVH57" i="18"/>
  <c r="EVG62" i="18"/>
  <c r="EVH62" i="18" s="1"/>
  <c r="EVG8" i="18"/>
  <c r="EVH8" i="18" s="1"/>
  <c r="EVG10" i="18"/>
  <c r="EVH10" i="18" s="1"/>
  <c r="EVG11" i="18"/>
  <c r="EVH11" i="18" s="1"/>
  <c r="EVG12" i="18"/>
  <c r="EVH12" i="18" s="1"/>
  <c r="EVG13" i="18"/>
  <c r="EVH13" i="18" s="1"/>
  <c r="EVG14" i="18"/>
  <c r="EVH14" i="18" s="1"/>
  <c r="EVG15" i="18"/>
  <c r="EVH15" i="18" s="1"/>
  <c r="EVG16" i="18"/>
  <c r="EVH16" i="18" s="1"/>
  <c r="EVG17" i="18"/>
  <c r="EVH17" i="18" s="1"/>
  <c r="EVG18" i="18"/>
  <c r="EVH18" i="18" s="1"/>
  <c r="EVG19" i="18"/>
  <c r="EVH19" i="18" s="1"/>
  <c r="EVG20" i="18"/>
  <c r="EVH20" i="18" s="1"/>
  <c r="EVG21" i="18"/>
  <c r="EVH21" i="18" s="1"/>
  <c r="EVG22" i="18"/>
  <c r="EVH22" i="18" s="1"/>
  <c r="EVG31" i="18"/>
  <c r="EVH31" i="18" s="1"/>
  <c r="EVG7" i="18"/>
  <c r="EVH7" i="18" s="1"/>
  <c r="EIG26" i="19"/>
  <c r="EIH26" i="19"/>
  <c r="EIG27" i="19"/>
  <c r="EIH27" i="19" s="1"/>
  <c r="EIG28" i="19"/>
  <c r="EIH28" i="19" s="1"/>
  <c r="EIG29" i="19"/>
  <c r="EIH29" i="19"/>
  <c r="EIG25" i="19"/>
  <c r="EIH25" i="19" s="1"/>
  <c r="EIG8" i="19"/>
  <c r="EIH8" i="19" s="1"/>
  <c r="EIG10" i="19"/>
  <c r="EIH10" i="19" s="1"/>
  <c r="EIG11" i="19"/>
  <c r="EIH11" i="19" s="1"/>
  <c r="EIG12" i="19"/>
  <c r="EIH12" i="19"/>
  <c r="EIG13" i="19"/>
  <c r="EIH13" i="19" s="1"/>
  <c r="EIG14" i="19"/>
  <c r="EIH14" i="19" s="1"/>
  <c r="EIG15" i="19"/>
  <c r="EIH15" i="19" s="1"/>
  <c r="EIG16" i="19"/>
  <c r="EIH16" i="19" s="1"/>
  <c r="EIG7" i="19"/>
  <c r="EIH7" i="19" s="1"/>
  <c r="EVX8" i="15"/>
  <c r="EVY8" i="15" s="1"/>
  <c r="EVX9" i="15"/>
  <c r="EVY9" i="15" s="1"/>
  <c r="EVX10" i="15"/>
  <c r="EVY10" i="15"/>
  <c r="EVX11" i="15"/>
  <c r="EVY11" i="15" s="1"/>
  <c r="EVX12" i="15"/>
  <c r="EVY12" i="15" s="1"/>
  <c r="EVX13" i="15"/>
  <c r="EVY13" i="15" s="1"/>
  <c r="EVX14" i="15"/>
  <c r="EVY14" i="15" s="1"/>
  <c r="EVX15" i="15"/>
  <c r="EVY15" i="15"/>
  <c r="EVX16" i="15"/>
  <c r="EVY16" i="15" s="1"/>
  <c r="EVX17" i="15"/>
  <c r="EVY17" i="15" s="1"/>
  <c r="EVX19" i="15"/>
  <c r="EVY19" i="15" s="1"/>
  <c r="EVX20" i="15"/>
  <c r="EVY20" i="15" s="1"/>
  <c r="EVX21" i="15"/>
  <c r="EVY21" i="15" s="1"/>
  <c r="EVX22" i="15"/>
  <c r="EVY22" i="15"/>
  <c r="EVX23" i="15"/>
  <c r="EVY23" i="15" s="1"/>
  <c r="EVX7" i="15"/>
  <c r="EVY7" i="15" s="1"/>
  <c r="V33" i="18" l="1"/>
  <c r="V34" i="18"/>
  <c r="V50" i="18"/>
  <c r="X29" i="17"/>
  <c r="X23" i="17" l="1"/>
  <c r="X24" i="17"/>
  <c r="X25" i="17"/>
  <c r="X26" i="17"/>
  <c r="X27" i="17"/>
  <c r="CS13" i="17" l="1"/>
  <c r="CT13" i="17" s="1"/>
  <c r="CS14" i="17"/>
  <c r="CT14" i="17" s="1"/>
  <c r="CS15" i="17"/>
  <c r="CT15" i="17" s="1"/>
  <c r="CS16" i="17"/>
  <c r="CT16" i="17" s="1"/>
  <c r="CS17" i="17"/>
  <c r="CT17" i="17" s="1"/>
  <c r="CS18" i="17"/>
  <c r="CT18" i="17" s="1"/>
  <c r="CS19" i="17"/>
  <c r="CT19" i="17" s="1"/>
  <c r="CS20" i="17"/>
  <c r="CT20" i="17"/>
  <c r="CS21" i="17"/>
  <c r="CT21" i="17" s="1"/>
  <c r="CS22" i="17"/>
  <c r="CT22" i="17" s="1"/>
  <c r="CS23" i="17"/>
  <c r="CT23" i="17" s="1"/>
  <c r="CS24" i="17"/>
  <c r="CT24" i="17" s="1"/>
  <c r="CS25" i="17"/>
  <c r="CT25" i="17" s="1"/>
  <c r="CS26" i="17"/>
  <c r="CT26" i="17" s="1"/>
  <c r="CS27" i="17"/>
  <c r="CT27" i="17" s="1"/>
  <c r="CS28" i="17"/>
  <c r="CT28" i="17" s="1"/>
  <c r="CS29" i="17"/>
  <c r="CT29" i="17" s="1"/>
  <c r="CS30" i="17"/>
  <c r="CT30" i="17" s="1"/>
  <c r="CS31" i="17"/>
  <c r="CT31" i="17" s="1"/>
  <c r="CS32" i="17"/>
  <c r="CT32" i="17" s="1"/>
  <c r="CS33" i="17"/>
  <c r="CT33" i="17" s="1"/>
  <c r="CS34" i="17"/>
  <c r="CT34" i="17" s="1"/>
  <c r="CS35" i="17"/>
  <c r="CT35" i="17"/>
  <c r="CS36" i="17"/>
  <c r="CT36" i="17" s="1"/>
  <c r="CS37" i="17"/>
  <c r="CT37" i="17"/>
  <c r="CS38" i="17"/>
  <c r="CT38" i="17" s="1"/>
  <c r="CS39" i="17"/>
  <c r="CT39" i="17" s="1"/>
  <c r="CS40" i="17"/>
  <c r="CT40" i="17"/>
  <c r="CS41" i="17"/>
  <c r="CT41" i="17" s="1"/>
  <c r="CS43" i="17"/>
  <c r="CT43" i="17" s="1"/>
  <c r="CS44" i="17"/>
  <c r="CT44" i="17" s="1"/>
  <c r="CS45" i="17"/>
  <c r="CT45" i="17" s="1"/>
  <c r="CS46" i="17"/>
  <c r="CT46" i="17" s="1"/>
  <c r="CS48" i="17"/>
  <c r="CT48" i="17" s="1"/>
  <c r="CS49" i="17"/>
  <c r="CT49" i="17" s="1"/>
  <c r="CS51" i="17"/>
  <c r="CT51" i="17" s="1"/>
  <c r="CS52" i="17"/>
  <c r="CT52" i="17" s="1"/>
  <c r="CS53" i="17"/>
  <c r="CT53" i="17" s="1"/>
  <c r="CS54" i="17"/>
  <c r="CT54" i="17" s="1"/>
  <c r="CS55" i="17"/>
  <c r="CT55" i="17" s="1"/>
  <c r="CS56" i="17"/>
  <c r="CT56" i="17" s="1"/>
  <c r="CS57" i="17"/>
  <c r="CT57" i="17" s="1"/>
  <c r="CS58" i="17"/>
  <c r="CT58" i="17"/>
  <c r="CS59" i="17"/>
  <c r="CT59" i="17"/>
  <c r="CS60" i="17"/>
  <c r="CT60" i="17" s="1"/>
  <c r="CS61" i="17"/>
  <c r="CT61" i="17" s="1"/>
  <c r="CS62" i="17"/>
  <c r="CT62" i="17" s="1"/>
  <c r="CS63" i="17"/>
  <c r="CT63" i="17" s="1"/>
  <c r="CS64" i="17"/>
  <c r="CT64" i="17" s="1"/>
  <c r="CS65" i="17"/>
  <c r="CT65" i="17" s="1"/>
  <c r="CS66" i="17"/>
  <c r="CT66" i="17" s="1"/>
  <c r="CS67" i="17"/>
  <c r="CT67" i="17" s="1"/>
  <c r="CS68" i="17"/>
  <c r="CT68" i="17" s="1"/>
  <c r="CS69" i="17"/>
  <c r="CT69" i="17" s="1"/>
  <c r="CS70" i="17"/>
  <c r="CT70" i="17"/>
  <c r="CS71" i="17"/>
  <c r="CT71" i="17" s="1"/>
  <c r="CS72" i="17"/>
  <c r="CT72" i="17"/>
  <c r="CS12" i="17"/>
  <c r="CT12" i="17" s="1"/>
  <c r="EUY32" i="18"/>
  <c r="EUZ32" i="18" s="1"/>
  <c r="EUY33" i="18"/>
  <c r="EUZ33" i="18" s="1"/>
  <c r="EUY34" i="18"/>
  <c r="EUZ34" i="18" s="1"/>
  <c r="EUY35" i="18"/>
  <c r="EUZ35" i="18" s="1"/>
  <c r="EUY36" i="18"/>
  <c r="EUZ36" i="18" s="1"/>
  <c r="EUY37" i="18"/>
  <c r="EUZ37" i="18"/>
  <c r="EUY38" i="18"/>
  <c r="EUZ38" i="18" s="1"/>
  <c r="EUY39" i="18"/>
  <c r="EUZ39" i="18" s="1"/>
  <c r="EUY40" i="18"/>
  <c r="EUZ40" i="18" s="1"/>
  <c r="EUY41" i="18"/>
  <c r="EUZ41" i="18" s="1"/>
  <c r="EUY42" i="18"/>
  <c r="EUZ42" i="18" s="1"/>
  <c r="EUY43" i="18"/>
  <c r="EUZ43" i="18" s="1"/>
  <c r="EUY44" i="18"/>
  <c r="EUZ44" i="18" s="1"/>
  <c r="EUY45" i="18"/>
  <c r="EUZ45" i="18" s="1"/>
  <c r="EUY46" i="18"/>
  <c r="EUZ46" i="18" s="1"/>
  <c r="EUY47" i="18"/>
  <c r="EUZ47" i="18"/>
  <c r="EUY48" i="18"/>
  <c r="EUZ48" i="18" s="1"/>
  <c r="EUY49" i="18"/>
  <c r="EUZ49" i="18"/>
  <c r="EUY50" i="18"/>
  <c r="EUZ50" i="18" s="1"/>
  <c r="EUY51" i="18"/>
  <c r="EUZ51" i="18" s="1"/>
  <c r="EUY52" i="18"/>
  <c r="EUZ52" i="18" s="1"/>
  <c r="EUY53" i="18"/>
  <c r="EUZ53" i="18" s="1"/>
  <c r="EUY54" i="18"/>
  <c r="EUZ54" i="18" s="1"/>
  <c r="EUY55" i="18"/>
  <c r="EUZ55" i="18"/>
  <c r="EUY56" i="18"/>
  <c r="EUZ56" i="18" s="1"/>
  <c r="EUY57" i="18"/>
  <c r="EUZ57" i="18" s="1"/>
  <c r="EUY62" i="18"/>
  <c r="EUZ62" i="18" s="1"/>
  <c r="EUY31" i="18"/>
  <c r="EUZ31" i="18" s="1"/>
  <c r="EUY8" i="18"/>
  <c r="EUZ8" i="18" s="1"/>
  <c r="EUY10" i="18"/>
  <c r="EUZ10" i="18" s="1"/>
  <c r="EUY11" i="18"/>
  <c r="EUZ11" i="18" s="1"/>
  <c r="EUY12" i="18"/>
  <c r="EUZ12" i="18" s="1"/>
  <c r="EUY13" i="18"/>
  <c r="EUZ13" i="18" s="1"/>
  <c r="EUY14" i="18"/>
  <c r="EUZ14" i="18"/>
  <c r="EUY15" i="18"/>
  <c r="EUZ15" i="18" s="1"/>
  <c r="EUY16" i="18"/>
  <c r="EUZ16" i="18" s="1"/>
  <c r="EUY17" i="18"/>
  <c r="EUZ17" i="18" s="1"/>
  <c r="EUY18" i="18"/>
  <c r="EUZ18" i="18" s="1"/>
  <c r="EUY19" i="18"/>
  <c r="EUZ19" i="18" s="1"/>
  <c r="EUY20" i="18"/>
  <c r="EUZ20" i="18" s="1"/>
  <c r="EUY21" i="18"/>
  <c r="EUZ21" i="18" s="1"/>
  <c r="EUY22" i="18"/>
  <c r="EUZ22" i="18" s="1"/>
  <c r="EUY7" i="18"/>
  <c r="EUZ7" i="18" s="1"/>
  <c r="EHY26" i="19"/>
  <c r="EHZ26" i="19"/>
  <c r="EHY27" i="19"/>
  <c r="EHZ27" i="19" s="1"/>
  <c r="EHY28" i="19"/>
  <c r="EHZ28" i="19" s="1"/>
  <c r="EHY29" i="19"/>
  <c r="EHZ29" i="19" s="1"/>
  <c r="EHY25" i="19"/>
  <c r="EHZ25" i="19" s="1"/>
  <c r="EHY8" i="19"/>
  <c r="EHZ8" i="19" s="1"/>
  <c r="EHY10" i="19"/>
  <c r="EHZ10" i="19"/>
  <c r="EHY11" i="19"/>
  <c r="EHZ11" i="19" s="1"/>
  <c r="EHY12" i="19"/>
  <c r="EHZ12" i="19" s="1"/>
  <c r="EHY13" i="19"/>
  <c r="EHZ13" i="19" s="1"/>
  <c r="EHY14" i="19"/>
  <c r="EHZ14" i="19"/>
  <c r="EHY15" i="19"/>
  <c r="EHZ15" i="19"/>
  <c r="EHY16" i="19"/>
  <c r="EHZ16" i="19" s="1"/>
  <c r="EHY17" i="19"/>
  <c r="EHZ17" i="19"/>
  <c r="EHY7" i="19"/>
  <c r="EHZ7" i="19" s="1"/>
  <c r="EVP8" i="15"/>
  <c r="EVQ8" i="15" s="1"/>
  <c r="EVP9" i="15"/>
  <c r="EVQ9" i="15" s="1"/>
  <c r="EVP10" i="15"/>
  <c r="EVQ10" i="15" s="1"/>
  <c r="EVP11" i="15"/>
  <c r="EVQ11" i="15" s="1"/>
  <c r="EVP12" i="15"/>
  <c r="EVQ12" i="15" s="1"/>
  <c r="EVP13" i="15"/>
  <c r="EVQ13" i="15" s="1"/>
  <c r="EVP14" i="15"/>
  <c r="EVQ14" i="15" s="1"/>
  <c r="EVP15" i="15"/>
  <c r="EVQ15" i="15" s="1"/>
  <c r="EVP16" i="15"/>
  <c r="EVQ16" i="15" s="1"/>
  <c r="EVP17" i="15"/>
  <c r="EVQ17" i="15" s="1"/>
  <c r="EVP19" i="15"/>
  <c r="EVQ19" i="15" s="1"/>
  <c r="EVP20" i="15"/>
  <c r="EVQ20" i="15" s="1"/>
  <c r="EVP21" i="15"/>
  <c r="EVQ21" i="15" s="1"/>
  <c r="EVP22" i="15"/>
  <c r="EVQ22" i="15" s="1"/>
  <c r="EVP23" i="15"/>
  <c r="EVQ23" i="15" s="1"/>
  <c r="EVP7" i="15"/>
  <c r="EVQ7" i="15" s="1"/>
  <c r="O28" i="17"/>
  <c r="O36" i="17"/>
  <c r="EVH8" i="15" l="1"/>
  <c r="EVI8" i="15" s="1"/>
  <c r="EVH9" i="15"/>
  <c r="EVI9" i="15" s="1"/>
  <c r="EVH10" i="15"/>
  <c r="EVI10" i="15" s="1"/>
  <c r="EVH11" i="15"/>
  <c r="EVI11" i="15" s="1"/>
  <c r="EVH12" i="15"/>
  <c r="EVI12" i="15" s="1"/>
  <c r="EVH13" i="15"/>
  <c r="EVI13" i="15" s="1"/>
  <c r="EVH14" i="15"/>
  <c r="EVI14" i="15" s="1"/>
  <c r="EVH15" i="15"/>
  <c r="EVI15" i="15" s="1"/>
  <c r="EVH16" i="15"/>
  <c r="EVI16" i="15"/>
  <c r="EVH17" i="15"/>
  <c r="EVI17" i="15" s="1"/>
  <c r="EVH19" i="15"/>
  <c r="EVI19" i="15" s="1"/>
  <c r="EVH20" i="15"/>
  <c r="EVI20" i="15" s="1"/>
  <c r="EVH21" i="15"/>
  <c r="EVI21" i="15" s="1"/>
  <c r="EVH22" i="15"/>
  <c r="EVI22" i="15" s="1"/>
  <c r="EVH23" i="15"/>
  <c r="EVI23" i="15" s="1"/>
  <c r="EVH7" i="15"/>
  <c r="EVI7" i="15" s="1"/>
  <c r="EHQ26" i="19"/>
  <c r="EHR26" i="19"/>
  <c r="EHQ27" i="19"/>
  <c r="EHR27" i="19" s="1"/>
  <c r="EHQ28" i="19"/>
  <c r="EHR28" i="19"/>
  <c r="EHQ29" i="19"/>
  <c r="EHR29" i="19"/>
  <c r="EHQ25" i="19"/>
  <c r="EHR25" i="19" s="1"/>
  <c r="EHQ8" i="19"/>
  <c r="EHR8" i="19" s="1"/>
  <c r="EHQ10" i="19"/>
  <c r="EHR10" i="19" s="1"/>
  <c r="EHQ11" i="19"/>
  <c r="EHR11" i="19" s="1"/>
  <c r="EHQ12" i="19"/>
  <c r="EHR12" i="19" s="1"/>
  <c r="EHQ13" i="19"/>
  <c r="EHR13" i="19" s="1"/>
  <c r="EHQ14" i="19"/>
  <c r="EHR14" i="19" s="1"/>
  <c r="EHQ15" i="19"/>
  <c r="EHR15" i="19"/>
  <c r="EHQ16" i="19"/>
  <c r="EHR16" i="19" s="1"/>
  <c r="EHQ17" i="19"/>
  <c r="EHR17" i="19"/>
  <c r="EHQ7" i="19"/>
  <c r="EHR7" i="19" s="1"/>
  <c r="EUQ32" i="18"/>
  <c r="EUR32" i="18" s="1"/>
  <c r="EUQ33" i="18"/>
  <c r="EUR33" i="18" s="1"/>
  <c r="EUQ34" i="18"/>
  <c r="EUR34" i="18" s="1"/>
  <c r="EUQ35" i="18"/>
  <c r="EUR35" i="18" s="1"/>
  <c r="EUQ36" i="18"/>
  <c r="EUR36" i="18" s="1"/>
  <c r="EUQ37" i="18"/>
  <c r="EUR37" i="18" s="1"/>
  <c r="EUQ38" i="18"/>
  <c r="EUR38" i="18" s="1"/>
  <c r="EUQ39" i="18"/>
  <c r="EUR39" i="18"/>
  <c r="EUQ40" i="18"/>
  <c r="EUR40" i="18" s="1"/>
  <c r="EUQ41" i="18"/>
  <c r="EUR41" i="18"/>
  <c r="EUQ42" i="18"/>
  <c r="EUR42" i="18" s="1"/>
  <c r="EUQ43" i="18"/>
  <c r="EUR43" i="18" s="1"/>
  <c r="EUQ44" i="18"/>
  <c r="EUR44" i="18" s="1"/>
  <c r="EUQ45" i="18"/>
  <c r="EUR45" i="18" s="1"/>
  <c r="EUQ46" i="18"/>
  <c r="EUR46" i="18" s="1"/>
  <c r="EUQ47" i="18"/>
  <c r="EUR47" i="18" s="1"/>
  <c r="EUQ48" i="18"/>
  <c r="EUR48" i="18" s="1"/>
  <c r="EUQ49" i="18"/>
  <c r="EUR49" i="18" s="1"/>
  <c r="EUQ50" i="18"/>
  <c r="EUR50" i="18" s="1"/>
  <c r="EUQ51" i="18"/>
  <c r="EUR51" i="18" s="1"/>
  <c r="EUQ52" i="18"/>
  <c r="EUR52" i="18" s="1"/>
  <c r="EUQ53" i="18"/>
  <c r="EUR53" i="18" s="1"/>
  <c r="EUQ54" i="18"/>
  <c r="EUR54" i="18"/>
  <c r="EUQ55" i="18"/>
  <c r="EUR55" i="18" s="1"/>
  <c r="EUQ56" i="18"/>
  <c r="EUR56" i="18"/>
  <c r="EUQ57" i="18"/>
  <c r="EUR57" i="18" s="1"/>
  <c r="EUQ62" i="18"/>
  <c r="EUR62" i="18"/>
  <c r="EUQ31" i="18"/>
  <c r="EUR31" i="18" s="1"/>
  <c r="EUQ22" i="18"/>
  <c r="EUR22" i="18" s="1"/>
  <c r="CK13" i="17"/>
  <c r="CL13" i="17" s="1"/>
  <c r="CK14" i="17"/>
  <c r="CL14" i="17" s="1"/>
  <c r="CK15" i="17"/>
  <c r="CL15" i="17" s="1"/>
  <c r="CK16" i="17"/>
  <c r="CL16" i="17" s="1"/>
  <c r="CK17" i="17"/>
  <c r="CL17" i="17" s="1"/>
  <c r="CK18" i="17"/>
  <c r="CL18" i="17" s="1"/>
  <c r="CK19" i="17"/>
  <c r="CL19" i="17" s="1"/>
  <c r="CK20" i="17"/>
  <c r="CL20" i="17" s="1"/>
  <c r="CK21" i="17"/>
  <c r="CL21" i="17" s="1"/>
  <c r="CK22" i="17"/>
  <c r="CL22" i="17" s="1"/>
  <c r="CK23" i="17"/>
  <c r="CL23" i="17" s="1"/>
  <c r="CK24" i="17"/>
  <c r="CL24" i="17" s="1"/>
  <c r="CK25" i="17"/>
  <c r="CL25" i="17" s="1"/>
  <c r="CK26" i="17"/>
  <c r="CL26" i="17" s="1"/>
  <c r="CK27" i="17"/>
  <c r="CL27" i="17" s="1"/>
  <c r="CK28" i="17"/>
  <c r="CL28" i="17" s="1"/>
  <c r="CK29" i="17"/>
  <c r="CL29" i="17"/>
  <c r="CK30" i="17"/>
  <c r="CL30" i="17" s="1"/>
  <c r="CK31" i="17"/>
  <c r="CL31" i="17" s="1"/>
  <c r="CK32" i="17"/>
  <c r="CL32" i="17" s="1"/>
  <c r="CK33" i="17"/>
  <c r="CL33" i="17" s="1"/>
  <c r="CK34" i="17"/>
  <c r="CL34" i="17" s="1"/>
  <c r="CK35" i="17"/>
  <c r="CL35" i="17" s="1"/>
  <c r="CK36" i="17"/>
  <c r="CL36" i="17" s="1"/>
  <c r="CK37" i="17"/>
  <c r="CL37" i="17" s="1"/>
  <c r="CK38" i="17"/>
  <c r="CL38" i="17" s="1"/>
  <c r="CK39" i="17"/>
  <c r="CL39" i="17" s="1"/>
  <c r="CK40" i="17"/>
  <c r="CL40" i="17" s="1"/>
  <c r="CK41" i="17"/>
  <c r="CL41" i="17" s="1"/>
  <c r="CK43" i="17"/>
  <c r="CL43" i="17" s="1"/>
  <c r="CK44" i="17"/>
  <c r="CL44" i="17" s="1"/>
  <c r="CK45" i="17"/>
  <c r="CL45" i="17" s="1"/>
  <c r="CK46" i="17"/>
  <c r="CL46" i="17" s="1"/>
  <c r="CK48" i="17"/>
  <c r="CL48" i="17" s="1"/>
  <c r="CK49" i="17"/>
  <c r="CL49" i="17" s="1"/>
  <c r="CK51" i="17"/>
  <c r="CL51" i="17" s="1"/>
  <c r="CK52" i="17"/>
  <c r="CL52" i="17" s="1"/>
  <c r="CK53" i="17"/>
  <c r="CL53" i="17" s="1"/>
  <c r="CK54" i="17"/>
  <c r="CL54" i="17" s="1"/>
  <c r="CK55" i="17"/>
  <c r="CL55" i="17" s="1"/>
  <c r="CK56" i="17"/>
  <c r="CL56" i="17" s="1"/>
  <c r="CK57" i="17"/>
  <c r="CL57" i="17" s="1"/>
  <c r="CK58" i="17"/>
  <c r="CL58" i="17" s="1"/>
  <c r="CK59" i="17"/>
  <c r="CL59" i="17" s="1"/>
  <c r="CK60" i="17"/>
  <c r="CL60" i="17" s="1"/>
  <c r="CK61" i="17"/>
  <c r="CL61" i="17" s="1"/>
  <c r="CK62" i="17"/>
  <c r="CL62" i="17" s="1"/>
  <c r="CK63" i="17"/>
  <c r="CL63" i="17" s="1"/>
  <c r="CK64" i="17"/>
  <c r="CL64" i="17" s="1"/>
  <c r="CK65" i="17"/>
  <c r="CL65" i="17" s="1"/>
  <c r="CK66" i="17"/>
  <c r="CL66" i="17" s="1"/>
  <c r="CK67" i="17"/>
  <c r="CL67" i="17"/>
  <c r="CK68" i="17"/>
  <c r="CL68" i="17" s="1"/>
  <c r="CK69" i="17"/>
  <c r="CL69" i="17" s="1"/>
  <c r="CK70" i="17"/>
  <c r="CL70" i="17" s="1"/>
  <c r="CK71" i="17"/>
  <c r="CL71" i="17" s="1"/>
  <c r="CK12" i="17"/>
  <c r="CL12" i="17" s="1"/>
  <c r="G8" i="20"/>
  <c r="I11" i="20"/>
  <c r="E15" i="20"/>
  <c r="F15" i="20"/>
  <c r="G15" i="20"/>
  <c r="H15" i="20"/>
  <c r="I15" i="20"/>
  <c r="J15" i="20"/>
  <c r="K15" i="20"/>
  <c r="E8" i="20"/>
  <c r="F8" i="20"/>
  <c r="Y63" i="18"/>
  <c r="Z63" i="18"/>
  <c r="AA63" i="18"/>
  <c r="AB63" i="18"/>
  <c r="F73" i="17"/>
  <c r="G73" i="17"/>
  <c r="H73" i="17"/>
  <c r="F5" i="20" s="1"/>
  <c r="I73" i="17"/>
  <c r="G5" i="20" s="1"/>
  <c r="K73" i="17"/>
  <c r="N73" i="17"/>
  <c r="N74" i="17" s="1"/>
  <c r="P73" i="17"/>
  <c r="P74" i="17" s="1"/>
  <c r="Q73" i="17"/>
  <c r="S73" i="17"/>
  <c r="T73" i="17"/>
  <c r="T74" i="17" s="1"/>
  <c r="V73" i="17"/>
  <c r="V74" i="17" s="1"/>
  <c r="E73" i="17"/>
  <c r="G74" i="17" l="1"/>
  <c r="E5" i="20"/>
  <c r="F74" i="17"/>
  <c r="D6" i="20" s="1"/>
  <c r="D5" i="20"/>
  <c r="D13" i="20" s="1"/>
  <c r="E74" i="17"/>
  <c r="C6" i="20" s="1"/>
  <c r="C5" i="20"/>
  <c r="K74" i="17"/>
  <c r="I5" i="20"/>
  <c r="I74" i="17"/>
  <c r="H74" i="17"/>
  <c r="F13" i="20" l="1"/>
  <c r="F6" i="20"/>
  <c r="G13" i="20"/>
  <c r="G6" i="20"/>
  <c r="I13" i="20"/>
  <c r="I6" i="20"/>
  <c r="E13" i="20"/>
  <c r="E6" i="20"/>
  <c r="CC13" i="17"/>
  <c r="CD13" i="17" s="1"/>
  <c r="CC14" i="17"/>
  <c r="CD14" i="17" s="1"/>
  <c r="CC15" i="17"/>
  <c r="CD15" i="17" s="1"/>
  <c r="CC16" i="17"/>
  <c r="CD16" i="17"/>
  <c r="CC17" i="17"/>
  <c r="CD17" i="17" s="1"/>
  <c r="CC18" i="17"/>
  <c r="CD18" i="17" s="1"/>
  <c r="CC19" i="17"/>
  <c r="CD19" i="17" s="1"/>
  <c r="CC20" i="17"/>
  <c r="CD20" i="17" s="1"/>
  <c r="CC21" i="17"/>
  <c r="CD21" i="17" s="1"/>
  <c r="CC22" i="17"/>
  <c r="CD22" i="17" s="1"/>
  <c r="CC23" i="17"/>
  <c r="CD23" i="17" s="1"/>
  <c r="CC24" i="17"/>
  <c r="CD24" i="17" s="1"/>
  <c r="CC25" i="17"/>
  <c r="CD25" i="17" s="1"/>
  <c r="CC26" i="17"/>
  <c r="CD26" i="17" s="1"/>
  <c r="CC27" i="17"/>
  <c r="CD27" i="17" s="1"/>
  <c r="CC28" i="17"/>
  <c r="CD28" i="17" s="1"/>
  <c r="CC29" i="17"/>
  <c r="CD29" i="17" s="1"/>
  <c r="CC30" i="17"/>
  <c r="CD30" i="17"/>
  <c r="CC31" i="17"/>
  <c r="CD31" i="17" s="1"/>
  <c r="CC32" i="17"/>
  <c r="CD32" i="17"/>
  <c r="CC33" i="17"/>
  <c r="CD33" i="17" s="1"/>
  <c r="CC34" i="17"/>
  <c r="CD34" i="17" s="1"/>
  <c r="CC35" i="17"/>
  <c r="CD35" i="17" s="1"/>
  <c r="CC36" i="17"/>
  <c r="CD36" i="17" s="1"/>
  <c r="CC37" i="17"/>
  <c r="CD37" i="17" s="1"/>
  <c r="CC38" i="17"/>
  <c r="CD38" i="17"/>
  <c r="CC39" i="17"/>
  <c r="CD39" i="17" s="1"/>
  <c r="CC40" i="17"/>
  <c r="CD40" i="17" s="1"/>
  <c r="CC41" i="17"/>
  <c r="CD41" i="17" s="1"/>
  <c r="CC43" i="17"/>
  <c r="CD43" i="17" s="1"/>
  <c r="CC44" i="17"/>
  <c r="CD44" i="17" s="1"/>
  <c r="CC45" i="17"/>
  <c r="CD45" i="17" s="1"/>
  <c r="CC46" i="17"/>
  <c r="CD46" i="17" s="1"/>
  <c r="CC48" i="17"/>
  <c r="CD48" i="17" s="1"/>
  <c r="CC49" i="17"/>
  <c r="CD49" i="17" s="1"/>
  <c r="CC51" i="17"/>
  <c r="CD51" i="17" s="1"/>
  <c r="CC52" i="17"/>
  <c r="CD52" i="17"/>
  <c r="CC53" i="17"/>
  <c r="CD53" i="17" s="1"/>
  <c r="CC54" i="17"/>
  <c r="CD54" i="17"/>
  <c r="CC55" i="17"/>
  <c r="CD55" i="17" s="1"/>
  <c r="CC56" i="17"/>
  <c r="CD56" i="17" s="1"/>
  <c r="CC57" i="17"/>
  <c r="CD57" i="17" s="1"/>
  <c r="CC58" i="17"/>
  <c r="CD58" i="17" s="1"/>
  <c r="CC59" i="17"/>
  <c r="CD59" i="17" s="1"/>
  <c r="CC60" i="17"/>
  <c r="CD60" i="17" s="1"/>
  <c r="CC61" i="17"/>
  <c r="CD61" i="17" s="1"/>
  <c r="CC62" i="17"/>
  <c r="CD62" i="17" s="1"/>
  <c r="CC63" i="17"/>
  <c r="CD63" i="17" s="1"/>
  <c r="CC64" i="17"/>
  <c r="CD64" i="17" s="1"/>
  <c r="CC65" i="17"/>
  <c r="CD65" i="17" s="1"/>
  <c r="CC66" i="17"/>
  <c r="CD66" i="17" s="1"/>
  <c r="CC67" i="17"/>
  <c r="CD67" i="17" s="1"/>
  <c r="CC68" i="17"/>
  <c r="CD68" i="17" s="1"/>
  <c r="CC69" i="17"/>
  <c r="CD69" i="17" s="1"/>
  <c r="CC70" i="17"/>
  <c r="CD70" i="17" s="1"/>
  <c r="CC71" i="17"/>
  <c r="CD71" i="17" s="1"/>
  <c r="CC72" i="17"/>
  <c r="CD72" i="17" s="1"/>
  <c r="CC12" i="17"/>
  <c r="CD12" i="17" s="1"/>
  <c r="EUI32" i="18"/>
  <c r="EUJ32" i="18" s="1"/>
  <c r="EUI33" i="18"/>
  <c r="EUJ33" i="18" s="1"/>
  <c r="EUI34" i="18"/>
  <c r="EUJ34" i="18" s="1"/>
  <c r="EUI35" i="18"/>
  <c r="EUJ35" i="18" s="1"/>
  <c r="EUI36" i="18"/>
  <c r="EUJ36" i="18" s="1"/>
  <c r="EUI37" i="18"/>
  <c r="EUJ37" i="18" s="1"/>
  <c r="EUI38" i="18"/>
  <c r="EUJ38" i="18" s="1"/>
  <c r="EUI39" i="18"/>
  <c r="EUJ39" i="18" s="1"/>
  <c r="EUI40" i="18"/>
  <c r="EUJ40" i="18" s="1"/>
  <c r="EUI41" i="18"/>
  <c r="EUJ41" i="18" s="1"/>
  <c r="EUI42" i="18"/>
  <c r="EUJ42" i="18" s="1"/>
  <c r="EUI43" i="18"/>
  <c r="EUJ43" i="18"/>
  <c r="EUI44" i="18"/>
  <c r="EUJ44" i="18" s="1"/>
  <c r="EUI45" i="18"/>
  <c r="EUJ45" i="18" s="1"/>
  <c r="EUI46" i="18"/>
  <c r="EUJ46" i="18"/>
  <c r="EUI47" i="18"/>
  <c r="EUJ47" i="18" s="1"/>
  <c r="EUI48" i="18"/>
  <c r="EUJ48" i="18" s="1"/>
  <c r="EUI49" i="18"/>
  <c r="EUJ49" i="18" s="1"/>
  <c r="EUI50" i="18"/>
  <c r="EUJ50" i="18" s="1"/>
  <c r="EUI51" i="18"/>
  <c r="EUJ51" i="18" s="1"/>
  <c r="EUI52" i="18"/>
  <c r="EUJ52" i="18" s="1"/>
  <c r="EUI53" i="18"/>
  <c r="EUJ53" i="18" s="1"/>
  <c r="EUI54" i="18"/>
  <c r="EUJ54" i="18" s="1"/>
  <c r="EUI55" i="18"/>
  <c r="EUJ55" i="18" s="1"/>
  <c r="EUI56" i="18"/>
  <c r="EUJ56" i="18" s="1"/>
  <c r="EUI57" i="18"/>
  <c r="EUJ57" i="18" s="1"/>
  <c r="EUI62" i="18"/>
  <c r="EUJ62" i="18" s="1"/>
  <c r="EUI31" i="18"/>
  <c r="EUJ31" i="18" s="1"/>
  <c r="EUI8" i="18"/>
  <c r="EUJ8" i="18" s="1"/>
  <c r="EUI10" i="18"/>
  <c r="EUJ10" i="18" s="1"/>
  <c r="EUI11" i="18"/>
  <c r="EUJ11" i="18" s="1"/>
  <c r="EUI12" i="18"/>
  <c r="EUJ12" i="18" s="1"/>
  <c r="EUI13" i="18"/>
  <c r="EUJ13" i="18" s="1"/>
  <c r="EUI14" i="18"/>
  <c r="EUJ14" i="18" s="1"/>
  <c r="EUI15" i="18"/>
  <c r="EUJ15" i="18" s="1"/>
  <c r="EUI16" i="18"/>
  <c r="EUJ16" i="18" s="1"/>
  <c r="EUI17" i="18"/>
  <c r="EUJ17" i="18" s="1"/>
  <c r="EUI18" i="18"/>
  <c r="EUJ18" i="18" s="1"/>
  <c r="EUI19" i="18"/>
  <c r="EUJ19" i="18" s="1"/>
  <c r="EUI20" i="18"/>
  <c r="EUJ20" i="18" s="1"/>
  <c r="EUI21" i="18"/>
  <c r="EUJ21" i="18" s="1"/>
  <c r="EUI22" i="18"/>
  <c r="EUJ22" i="18" s="1"/>
  <c r="EUI7" i="18"/>
  <c r="EUJ7" i="18" s="1"/>
  <c r="EHI26" i="19"/>
  <c r="EHJ26" i="19" s="1"/>
  <c r="EHI27" i="19"/>
  <c r="EHJ27" i="19" s="1"/>
  <c r="EHI28" i="19"/>
  <c r="EHJ28" i="19" s="1"/>
  <c r="EHI29" i="19"/>
  <c r="EHJ29" i="19" s="1"/>
  <c r="EHI25" i="19"/>
  <c r="EHJ25" i="19" s="1"/>
  <c r="EHI8" i="19"/>
  <c r="EHJ8" i="19" s="1"/>
  <c r="EHI10" i="19"/>
  <c r="EHJ10" i="19" s="1"/>
  <c r="EHI11" i="19"/>
  <c r="EHJ11" i="19" s="1"/>
  <c r="EHI12" i="19"/>
  <c r="EHJ12" i="19" s="1"/>
  <c r="EHI13" i="19"/>
  <c r="EHJ13" i="19" s="1"/>
  <c r="EHI14" i="19"/>
  <c r="EHJ14" i="19" s="1"/>
  <c r="EHI15" i="19"/>
  <c r="EHJ15" i="19"/>
  <c r="EHI16" i="19"/>
  <c r="EHJ16" i="19"/>
  <c r="EHI17" i="19"/>
  <c r="EHJ17" i="19"/>
  <c r="EHI7" i="19"/>
  <c r="EHJ7" i="19" s="1"/>
  <c r="EUZ8" i="15"/>
  <c r="EVA8" i="15" s="1"/>
  <c r="EUZ9" i="15"/>
  <c r="EVA9" i="15" s="1"/>
  <c r="EUZ10" i="15"/>
  <c r="EVA10" i="15"/>
  <c r="EUZ11" i="15"/>
  <c r="EVA11" i="15"/>
  <c r="EUZ12" i="15"/>
  <c r="EVA12" i="15" s="1"/>
  <c r="EUZ13" i="15"/>
  <c r="EVA13" i="15" s="1"/>
  <c r="EUZ14" i="15"/>
  <c r="EVA14" i="15" s="1"/>
  <c r="EUZ15" i="15"/>
  <c r="EVA15" i="15" s="1"/>
  <c r="EUZ16" i="15"/>
  <c r="EVA16" i="15"/>
  <c r="EUZ17" i="15"/>
  <c r="EVA17" i="15" s="1"/>
  <c r="EUZ19" i="15"/>
  <c r="EVA19" i="15" s="1"/>
  <c r="EUZ20" i="15"/>
  <c r="EVA20" i="15" s="1"/>
  <c r="EUZ21" i="15"/>
  <c r="EVA21" i="15"/>
  <c r="EUZ22" i="15"/>
  <c r="EVA22" i="15"/>
  <c r="EUZ23" i="15"/>
  <c r="EVA23" i="15" s="1"/>
  <c r="EUZ7" i="15"/>
  <c r="EVA7" i="15" s="1"/>
  <c r="W28" i="17" l="1"/>
  <c r="W29" i="17"/>
  <c r="W31" i="17"/>
  <c r="W45" i="17"/>
  <c r="W52" i="17"/>
  <c r="W71" i="17"/>
  <c r="EUR8" i="15"/>
  <c r="EUS8" i="15" s="1"/>
  <c r="EUR9" i="15"/>
  <c r="EUS9" i="15" s="1"/>
  <c r="EUR10" i="15"/>
  <c r="EUS10" i="15" s="1"/>
  <c r="EUR11" i="15"/>
  <c r="EUS11" i="15" s="1"/>
  <c r="EUR12" i="15"/>
  <c r="EUS12" i="15" s="1"/>
  <c r="EUR13" i="15"/>
  <c r="EUS13" i="15"/>
  <c r="EUR14" i="15"/>
  <c r="EUS14" i="15" s="1"/>
  <c r="EUR15" i="15"/>
  <c r="EUS15" i="15" s="1"/>
  <c r="EUR16" i="15"/>
  <c r="EUS16" i="15" s="1"/>
  <c r="EUR17" i="15"/>
  <c r="EUS17" i="15" s="1"/>
  <c r="EUR19" i="15"/>
  <c r="EUS19" i="15" s="1"/>
  <c r="EUR20" i="15"/>
  <c r="EUS20" i="15"/>
  <c r="EUR21" i="15"/>
  <c r="EUS21" i="15" s="1"/>
  <c r="EUR22" i="15"/>
  <c r="EUS22" i="15" s="1"/>
  <c r="EUR23" i="15"/>
  <c r="EUS23" i="15"/>
  <c r="EUR7" i="15"/>
  <c r="EUS7" i="15" s="1"/>
  <c r="EHA26" i="19"/>
  <c r="EHB26" i="19" s="1"/>
  <c r="EHA27" i="19"/>
  <c r="EHB27" i="19"/>
  <c r="EHA28" i="19"/>
  <c r="EHB28" i="19" s="1"/>
  <c r="EHA29" i="19"/>
  <c r="EHB29" i="19"/>
  <c r="EHA25" i="19"/>
  <c r="EHB25" i="19" s="1"/>
  <c r="EHA8" i="19"/>
  <c r="EHB8" i="19" s="1"/>
  <c r="EHA10" i="19"/>
  <c r="EHB10" i="19" s="1"/>
  <c r="EHA11" i="19"/>
  <c r="EHB11" i="19" s="1"/>
  <c r="EHA12" i="19"/>
  <c r="EHB12" i="19" s="1"/>
  <c r="EHA13" i="19"/>
  <c r="EHB13" i="19" s="1"/>
  <c r="EHA14" i="19"/>
  <c r="EHB14" i="19"/>
  <c r="EHA15" i="19"/>
  <c r="EHB15" i="19" s="1"/>
  <c r="EHA16" i="19"/>
  <c r="EHB16" i="19"/>
  <c r="EHA17" i="19"/>
  <c r="EHB17" i="19"/>
  <c r="EHA7" i="19"/>
  <c r="EHB7" i="19" s="1"/>
  <c r="EUA32" i="18"/>
  <c r="EUB32" i="18" s="1"/>
  <c r="EUA33" i="18"/>
  <c r="EUB33" i="18" s="1"/>
  <c r="EUA34" i="18"/>
  <c r="EUB34" i="18" s="1"/>
  <c r="EUA35" i="18"/>
  <c r="EUB35" i="18" s="1"/>
  <c r="EUA36" i="18"/>
  <c r="EUB36" i="18" s="1"/>
  <c r="EUA37" i="18"/>
  <c r="EUB37" i="18" s="1"/>
  <c r="EUA38" i="18"/>
  <c r="EUB38" i="18" s="1"/>
  <c r="EUA39" i="18"/>
  <c r="EUB39" i="18" s="1"/>
  <c r="EUA40" i="18"/>
  <c r="EUB40" i="18" s="1"/>
  <c r="EUA41" i="18"/>
  <c r="EUB41" i="18" s="1"/>
  <c r="EUA42" i="18"/>
  <c r="EUB42" i="18" s="1"/>
  <c r="EUA43" i="18"/>
  <c r="EUB43" i="18" s="1"/>
  <c r="EUA44" i="18"/>
  <c r="EUB44" i="18"/>
  <c r="EUA45" i="18"/>
  <c r="EUB45" i="18" s="1"/>
  <c r="EUA46" i="18"/>
  <c r="EUB46" i="18" s="1"/>
  <c r="EUA47" i="18"/>
  <c r="EUB47" i="18" s="1"/>
  <c r="EUA48" i="18"/>
  <c r="EUB48" i="18" s="1"/>
  <c r="EUA49" i="18"/>
  <c r="EUB49" i="18" s="1"/>
  <c r="EUA50" i="18"/>
  <c r="EUB50" i="18" s="1"/>
  <c r="EUA51" i="18"/>
  <c r="EUB51" i="18" s="1"/>
  <c r="EUA52" i="18"/>
  <c r="EUB52" i="18" s="1"/>
  <c r="EUA53" i="18"/>
  <c r="EUB53" i="18"/>
  <c r="EUA54" i="18"/>
  <c r="EUB54" i="18"/>
  <c r="EUA55" i="18"/>
  <c r="EUB55" i="18" s="1"/>
  <c r="EUA56" i="18"/>
  <c r="EUB56" i="18" s="1"/>
  <c r="EUA57" i="18"/>
  <c r="EUB57" i="18" s="1"/>
  <c r="EUA62" i="18"/>
  <c r="EUB62" i="18" s="1"/>
  <c r="EUA31" i="18"/>
  <c r="EUB31" i="18" s="1"/>
  <c r="EUA8" i="18"/>
  <c r="EUB8" i="18" s="1"/>
  <c r="EUA10" i="18"/>
  <c r="EUB10" i="18" s="1"/>
  <c r="EUA11" i="18"/>
  <c r="EUB11" i="18" s="1"/>
  <c r="EUA12" i="18"/>
  <c r="EUB12" i="18" s="1"/>
  <c r="EUA13" i="18"/>
  <c r="EUB13" i="18" s="1"/>
  <c r="EUA14" i="18"/>
  <c r="EUB14" i="18" s="1"/>
  <c r="EUA15" i="18"/>
  <c r="EUB15" i="18" s="1"/>
  <c r="EUA16" i="18"/>
  <c r="EUB16" i="18" s="1"/>
  <c r="EUA17" i="18"/>
  <c r="EUB17" i="18"/>
  <c r="EUA18" i="18"/>
  <c r="EUB18" i="18"/>
  <c r="EUA19" i="18"/>
  <c r="EUB19" i="18" s="1"/>
  <c r="EUA20" i="18"/>
  <c r="EUB20" i="18"/>
  <c r="EUA21" i="18"/>
  <c r="EUB21" i="18" s="1"/>
  <c r="EUA22" i="18"/>
  <c r="EUB22" i="18" s="1"/>
  <c r="EUA7" i="18"/>
  <c r="EUB7" i="18" s="1"/>
  <c r="BU13" i="17"/>
  <c r="BV13" i="17" s="1"/>
  <c r="BU14" i="17"/>
  <c r="BV14" i="17" s="1"/>
  <c r="BU15" i="17"/>
  <c r="BV15" i="17" s="1"/>
  <c r="BU16" i="17"/>
  <c r="BV16" i="17" s="1"/>
  <c r="BU17" i="17"/>
  <c r="BV17" i="17" s="1"/>
  <c r="BU18" i="17"/>
  <c r="BV18" i="17" s="1"/>
  <c r="BU19" i="17"/>
  <c r="BV19" i="17" s="1"/>
  <c r="BU20" i="17"/>
  <c r="BV20" i="17" s="1"/>
  <c r="BU21" i="17"/>
  <c r="BV21" i="17" s="1"/>
  <c r="BU22" i="17"/>
  <c r="BV22" i="17" s="1"/>
  <c r="BU23" i="17"/>
  <c r="BV23" i="17" s="1"/>
  <c r="BU24" i="17"/>
  <c r="BV24" i="17" s="1"/>
  <c r="BU25" i="17"/>
  <c r="BV25" i="17" s="1"/>
  <c r="BU26" i="17"/>
  <c r="BV26" i="17" s="1"/>
  <c r="BU27" i="17"/>
  <c r="BV27" i="17" s="1"/>
  <c r="BU28" i="17"/>
  <c r="BV28" i="17" s="1"/>
  <c r="BU29" i="17"/>
  <c r="BV29" i="17" s="1"/>
  <c r="BU30" i="17"/>
  <c r="BV30" i="17" s="1"/>
  <c r="BU31" i="17"/>
  <c r="BV31" i="17" s="1"/>
  <c r="BU32" i="17"/>
  <c r="BV32" i="17" s="1"/>
  <c r="BU33" i="17"/>
  <c r="BV33" i="17" s="1"/>
  <c r="BU34" i="17"/>
  <c r="BV34" i="17" s="1"/>
  <c r="BU35" i="17"/>
  <c r="BV35" i="17" s="1"/>
  <c r="BU36" i="17"/>
  <c r="BV36" i="17" s="1"/>
  <c r="BU37" i="17"/>
  <c r="BV37" i="17" s="1"/>
  <c r="BU38" i="17"/>
  <c r="BV38" i="17" s="1"/>
  <c r="BU39" i="17"/>
  <c r="BV39" i="17"/>
  <c r="BU40" i="17"/>
  <c r="BV40" i="17" s="1"/>
  <c r="BU41" i="17"/>
  <c r="BV41" i="17" s="1"/>
  <c r="BU43" i="17"/>
  <c r="BV43" i="17" s="1"/>
  <c r="BU44" i="17"/>
  <c r="BV44" i="17" s="1"/>
  <c r="BU45" i="17"/>
  <c r="BV45" i="17" s="1"/>
  <c r="BU46" i="17"/>
  <c r="BV46" i="17" s="1"/>
  <c r="BU48" i="17"/>
  <c r="BV48" i="17" s="1"/>
  <c r="BU49" i="17"/>
  <c r="BV49" i="17" s="1"/>
  <c r="BU51" i="17"/>
  <c r="BV51" i="17" s="1"/>
  <c r="BU52" i="17"/>
  <c r="BV52" i="17" s="1"/>
  <c r="BU53" i="17"/>
  <c r="BV53" i="17" s="1"/>
  <c r="BU54" i="17"/>
  <c r="BV54" i="17" s="1"/>
  <c r="BU55" i="17"/>
  <c r="BV55" i="17" s="1"/>
  <c r="BU56" i="17"/>
  <c r="BV56" i="17" s="1"/>
  <c r="BU57" i="17"/>
  <c r="BV57" i="17" s="1"/>
  <c r="BU58" i="17"/>
  <c r="BV58" i="17"/>
  <c r="BU59" i="17"/>
  <c r="BV59" i="17" s="1"/>
  <c r="BU60" i="17"/>
  <c r="BV60" i="17" s="1"/>
  <c r="BU61" i="17"/>
  <c r="BV61" i="17" s="1"/>
  <c r="BU62" i="17"/>
  <c r="BV62" i="17" s="1"/>
  <c r="BU63" i="17"/>
  <c r="BV63" i="17" s="1"/>
  <c r="BU64" i="17"/>
  <c r="BV64" i="17" s="1"/>
  <c r="BU65" i="17"/>
  <c r="BV65" i="17" s="1"/>
  <c r="BU66" i="17"/>
  <c r="BV66" i="17" s="1"/>
  <c r="BU67" i="17"/>
  <c r="BV67" i="17" s="1"/>
  <c r="BU68" i="17"/>
  <c r="BV68" i="17" s="1"/>
  <c r="BU69" i="17"/>
  <c r="BV69" i="17" s="1"/>
  <c r="BU70" i="17"/>
  <c r="BV70" i="17" s="1"/>
  <c r="BU71" i="17"/>
  <c r="BV71" i="17" s="1"/>
  <c r="BU72" i="17"/>
  <c r="BV72" i="17"/>
  <c r="BU12" i="17"/>
  <c r="BV12" i="17" s="1"/>
  <c r="F32" i="20" l="1"/>
  <c r="X52" i="17" l="1"/>
  <c r="EUJ8" i="15"/>
  <c r="EUK8" i="15" s="1"/>
  <c r="EUJ9" i="15"/>
  <c r="EUK9" i="15" s="1"/>
  <c r="EUJ10" i="15"/>
  <c r="EUK10" i="15" s="1"/>
  <c r="EUJ11" i="15"/>
  <c r="EUK11" i="15" s="1"/>
  <c r="EUJ12" i="15"/>
  <c r="EUK12" i="15" s="1"/>
  <c r="EUJ13" i="15"/>
  <c r="EUK13" i="15" s="1"/>
  <c r="EUJ14" i="15"/>
  <c r="EUK14" i="15" s="1"/>
  <c r="EUJ15" i="15"/>
  <c r="EUK15" i="15" s="1"/>
  <c r="EUJ16" i="15"/>
  <c r="EUK16" i="15" s="1"/>
  <c r="EUJ17" i="15"/>
  <c r="EUK17" i="15" s="1"/>
  <c r="EUJ19" i="15"/>
  <c r="EUK19" i="15" s="1"/>
  <c r="EUJ20" i="15"/>
  <c r="EUK20" i="15" s="1"/>
  <c r="EUJ21" i="15"/>
  <c r="EUK21" i="15" s="1"/>
  <c r="EUJ22" i="15"/>
  <c r="EUK22" i="15" s="1"/>
  <c r="EUJ23" i="15"/>
  <c r="EUK23" i="15" s="1"/>
  <c r="EUJ7" i="15"/>
  <c r="EUK7" i="15" s="1"/>
  <c r="EGS26" i="19"/>
  <c r="EGT26" i="19"/>
  <c r="EGS27" i="19"/>
  <c r="EGT27" i="19" s="1"/>
  <c r="EGS28" i="19"/>
  <c r="EGT28" i="19"/>
  <c r="EGS29" i="19"/>
  <c r="EGT29" i="19" s="1"/>
  <c r="EGS25" i="19"/>
  <c r="EGT25" i="19" s="1"/>
  <c r="EGS8" i="19"/>
  <c r="EGT8" i="19" s="1"/>
  <c r="EGS10" i="19"/>
  <c r="EGT10" i="19" s="1"/>
  <c r="EGS11" i="19"/>
  <c r="EGT11" i="19" s="1"/>
  <c r="EGS12" i="19"/>
  <c r="EGT12" i="19" s="1"/>
  <c r="EGS13" i="19"/>
  <c r="EGT13" i="19" s="1"/>
  <c r="EGS14" i="19"/>
  <c r="EGT14" i="19"/>
  <c r="EGS15" i="19"/>
  <c r="EGT15" i="19" s="1"/>
  <c r="EGS16" i="19"/>
  <c r="EGT16" i="19" s="1"/>
  <c r="EGS17" i="19"/>
  <c r="EGT17" i="19"/>
  <c r="EGS7" i="19"/>
  <c r="EGT7" i="19" s="1"/>
  <c r="ETS32" i="18"/>
  <c r="ETT32" i="18" s="1"/>
  <c r="ETS33" i="18"/>
  <c r="ETT33" i="18" s="1"/>
  <c r="ETS34" i="18"/>
  <c r="ETT34" i="18" s="1"/>
  <c r="ETS35" i="18"/>
  <c r="ETT35" i="18" s="1"/>
  <c r="ETS36" i="18"/>
  <c r="ETT36" i="18" s="1"/>
  <c r="ETS37" i="18"/>
  <c r="ETT37" i="18" s="1"/>
  <c r="ETS38" i="18"/>
  <c r="ETT38" i="18" s="1"/>
  <c r="ETS39" i="18"/>
  <c r="ETT39" i="18" s="1"/>
  <c r="ETS40" i="18"/>
  <c r="ETT40" i="18" s="1"/>
  <c r="ETS41" i="18"/>
  <c r="ETT41" i="18" s="1"/>
  <c r="ETS42" i="18"/>
  <c r="ETT42" i="18" s="1"/>
  <c r="ETS43" i="18"/>
  <c r="ETT43" i="18" s="1"/>
  <c r="ETS44" i="18"/>
  <c r="ETT44" i="18" s="1"/>
  <c r="ETS45" i="18"/>
  <c r="ETT45" i="18" s="1"/>
  <c r="ETS46" i="18"/>
  <c r="ETT46" i="18" s="1"/>
  <c r="ETS47" i="18"/>
  <c r="ETT47" i="18" s="1"/>
  <c r="ETS48" i="18"/>
  <c r="ETT48" i="18" s="1"/>
  <c r="ETS49" i="18"/>
  <c r="ETT49" i="18" s="1"/>
  <c r="ETS50" i="18"/>
  <c r="ETT50" i="18" s="1"/>
  <c r="ETS51" i="18"/>
  <c r="ETT51" i="18" s="1"/>
  <c r="ETS52" i="18"/>
  <c r="ETT52" i="18" s="1"/>
  <c r="ETS53" i="18"/>
  <c r="ETT53" i="18" s="1"/>
  <c r="ETS54" i="18"/>
  <c r="ETT54" i="18" s="1"/>
  <c r="ETS55" i="18"/>
  <c r="ETT55" i="18" s="1"/>
  <c r="ETS56" i="18"/>
  <c r="ETT56" i="18"/>
  <c r="ETS57" i="18"/>
  <c r="ETT57" i="18"/>
  <c r="ETS62" i="18"/>
  <c r="ETT62" i="18" s="1"/>
  <c r="ETS31" i="18"/>
  <c r="ETT31" i="18" s="1"/>
  <c r="ETS8" i="18"/>
  <c r="ETT8" i="18" s="1"/>
  <c r="ETS10" i="18"/>
  <c r="ETT10" i="18" s="1"/>
  <c r="ETS11" i="18"/>
  <c r="ETT11" i="18" s="1"/>
  <c r="ETS12" i="18"/>
  <c r="ETT12" i="18" s="1"/>
  <c r="ETS13" i="18"/>
  <c r="ETT13" i="18" s="1"/>
  <c r="ETS14" i="18"/>
  <c r="ETT14" i="18" s="1"/>
  <c r="ETS15" i="18"/>
  <c r="ETT15" i="18" s="1"/>
  <c r="ETS16" i="18"/>
  <c r="ETT16" i="18"/>
  <c r="ETS17" i="18"/>
  <c r="ETT17" i="18" s="1"/>
  <c r="ETS18" i="18"/>
  <c r="ETT18" i="18" s="1"/>
  <c r="ETS19" i="18"/>
  <c r="ETT19" i="18" s="1"/>
  <c r="ETS20" i="18"/>
  <c r="ETT20" i="18" s="1"/>
  <c r="ETS21" i="18"/>
  <c r="ETT21" i="18" s="1"/>
  <c r="ETS22" i="18"/>
  <c r="ETT22" i="18"/>
  <c r="ETS7" i="18"/>
  <c r="ETT7" i="18" s="1"/>
  <c r="BM13" i="17"/>
  <c r="BN13" i="17" s="1"/>
  <c r="BM14" i="17"/>
  <c r="BN14" i="17" s="1"/>
  <c r="BM15" i="17"/>
  <c r="BN15" i="17" s="1"/>
  <c r="BM16" i="17"/>
  <c r="BN16" i="17" s="1"/>
  <c r="BM17" i="17"/>
  <c r="BN17" i="17" s="1"/>
  <c r="BM18" i="17"/>
  <c r="BN18" i="17" s="1"/>
  <c r="BM19" i="17"/>
  <c r="BN19" i="17" s="1"/>
  <c r="BM20" i="17"/>
  <c r="BN20" i="17" s="1"/>
  <c r="BM21" i="17"/>
  <c r="BN21" i="17" s="1"/>
  <c r="BM22" i="17"/>
  <c r="BN22" i="17" s="1"/>
  <c r="BM23" i="17"/>
  <c r="BN23" i="17" s="1"/>
  <c r="BM24" i="17"/>
  <c r="BN24" i="17" s="1"/>
  <c r="BM25" i="17"/>
  <c r="BN25" i="17" s="1"/>
  <c r="BM26" i="17"/>
  <c r="BN26" i="17" s="1"/>
  <c r="BM27" i="17"/>
  <c r="BN27" i="17" s="1"/>
  <c r="BM28" i="17"/>
  <c r="BN28" i="17" s="1"/>
  <c r="BM29" i="17"/>
  <c r="BN29" i="17" s="1"/>
  <c r="BM30" i="17"/>
  <c r="BN30" i="17" s="1"/>
  <c r="BM31" i="17"/>
  <c r="BN31" i="17" s="1"/>
  <c r="BM32" i="17"/>
  <c r="BN32" i="17" s="1"/>
  <c r="BM33" i="17"/>
  <c r="BN33" i="17" s="1"/>
  <c r="BM34" i="17"/>
  <c r="BN34" i="17" s="1"/>
  <c r="BM35" i="17"/>
  <c r="BN35" i="17" s="1"/>
  <c r="BM36" i="17"/>
  <c r="BN36" i="17" s="1"/>
  <c r="BM37" i="17"/>
  <c r="BN37" i="17"/>
  <c r="BM38" i="17"/>
  <c r="BN38" i="17" s="1"/>
  <c r="BM39" i="17"/>
  <c r="BN39" i="17" s="1"/>
  <c r="BM40" i="17"/>
  <c r="BN40" i="17" s="1"/>
  <c r="BM41" i="17"/>
  <c r="BN41" i="17" s="1"/>
  <c r="BM43" i="17"/>
  <c r="BN43" i="17" s="1"/>
  <c r="BM44" i="17"/>
  <c r="BN44" i="17"/>
  <c r="BM45" i="17"/>
  <c r="BN45" i="17" s="1"/>
  <c r="BM46" i="17"/>
  <c r="BN46" i="17" s="1"/>
  <c r="BM48" i="17"/>
  <c r="BN48" i="17" s="1"/>
  <c r="BM49" i="17"/>
  <c r="BN49" i="17" s="1"/>
  <c r="BM51" i="17"/>
  <c r="BN51" i="17"/>
  <c r="BM52" i="17"/>
  <c r="BN52" i="17" s="1"/>
  <c r="BM53" i="17"/>
  <c r="BN53" i="17"/>
  <c r="BM54" i="17"/>
  <c r="BN54" i="17" s="1"/>
  <c r="BM55" i="17"/>
  <c r="BN55" i="17" s="1"/>
  <c r="BM56" i="17"/>
  <c r="BN56" i="17" s="1"/>
  <c r="BM57" i="17"/>
  <c r="BN57" i="17" s="1"/>
  <c r="BM58" i="17"/>
  <c r="BN58" i="17" s="1"/>
  <c r="BM59" i="17"/>
  <c r="BN59" i="17" s="1"/>
  <c r="BM60" i="17"/>
  <c r="BN60" i="17" s="1"/>
  <c r="BM61" i="17"/>
  <c r="BN61" i="17" s="1"/>
  <c r="BM62" i="17"/>
  <c r="BN62" i="17" s="1"/>
  <c r="BM63" i="17"/>
  <c r="BN63" i="17" s="1"/>
  <c r="BM64" i="17"/>
  <c r="BN64" i="17" s="1"/>
  <c r="BM65" i="17"/>
  <c r="BN65" i="17" s="1"/>
  <c r="BM66" i="17"/>
  <c r="BN66" i="17" s="1"/>
  <c r="BM67" i="17"/>
  <c r="BN67" i="17" s="1"/>
  <c r="BM68" i="17"/>
  <c r="BN68" i="17" s="1"/>
  <c r="BM69" i="17"/>
  <c r="BN69" i="17" s="1"/>
  <c r="BM70" i="17"/>
  <c r="BN70" i="17" s="1"/>
  <c r="BM71" i="17"/>
  <c r="BN71" i="17" s="1"/>
  <c r="BM72" i="17"/>
  <c r="BN72" i="17" s="1"/>
  <c r="BM12" i="17"/>
  <c r="BN12" i="17" s="1"/>
  <c r="EUB8" i="15" l="1"/>
  <c r="EUC8" i="15" s="1"/>
  <c r="EUB9" i="15"/>
  <c r="EUC9" i="15" s="1"/>
  <c r="EUB10" i="15"/>
  <c r="EUC10" i="15" s="1"/>
  <c r="EUB11" i="15"/>
  <c r="EUC11" i="15"/>
  <c r="EUB12" i="15"/>
  <c r="EUC12" i="15"/>
  <c r="EUB13" i="15"/>
  <c r="EUC13" i="15" s="1"/>
  <c r="EUB14" i="15"/>
  <c r="EUC14" i="15"/>
  <c r="EUB15" i="15"/>
  <c r="EUC15" i="15" s="1"/>
  <c r="EUB16" i="15"/>
  <c r="EUC16" i="15" s="1"/>
  <c r="EUB17" i="15"/>
  <c r="EUC17" i="15" s="1"/>
  <c r="EUB19" i="15"/>
  <c r="EUC19" i="15" s="1"/>
  <c r="EUB20" i="15"/>
  <c r="EUC20" i="15"/>
  <c r="EUB21" i="15"/>
  <c r="EUC21" i="15" s="1"/>
  <c r="EUB22" i="15"/>
  <c r="EUC22" i="15" s="1"/>
  <c r="EUB23" i="15"/>
  <c r="EUC23" i="15" s="1"/>
  <c r="EUB7" i="15"/>
  <c r="EUC7" i="15" s="1"/>
  <c r="EGK26" i="19"/>
  <c r="EGL26" i="19"/>
  <c r="EGK27" i="19"/>
  <c r="EGL27" i="19" s="1"/>
  <c r="EGK28" i="19"/>
  <c r="EGL28" i="19"/>
  <c r="EGK29" i="19"/>
  <c r="EGL29" i="19"/>
  <c r="EGK25" i="19"/>
  <c r="EGL25" i="19" s="1"/>
  <c r="EGK8" i="19"/>
  <c r="EGL8" i="19" s="1"/>
  <c r="EGK10" i="19"/>
  <c r="EGL10" i="19" s="1"/>
  <c r="EGK11" i="19"/>
  <c r="EGL11" i="19" s="1"/>
  <c r="EGK12" i="19"/>
  <c r="EGL12" i="19" s="1"/>
  <c r="EGK13" i="19"/>
  <c r="EGL13" i="19"/>
  <c r="EGK14" i="19"/>
  <c r="EGL14" i="19"/>
  <c r="EGK15" i="19"/>
  <c r="EGL15" i="19" s="1"/>
  <c r="EGK16" i="19"/>
  <c r="EGL16" i="19" s="1"/>
  <c r="EGK17" i="19"/>
  <c r="EGL17" i="19"/>
  <c r="EGK7" i="19"/>
  <c r="EGL7" i="19" s="1"/>
  <c r="ETK32" i="18"/>
  <c r="ETL32" i="18" s="1"/>
  <c r="ETK33" i="18"/>
  <c r="ETL33" i="18" s="1"/>
  <c r="ETK34" i="18"/>
  <c r="ETL34" i="18" s="1"/>
  <c r="ETK35" i="18"/>
  <c r="ETL35" i="18" s="1"/>
  <c r="ETK36" i="18"/>
  <c r="ETL36" i="18" s="1"/>
  <c r="ETK37" i="18"/>
  <c r="ETL37" i="18" s="1"/>
  <c r="ETK38" i="18"/>
  <c r="ETL38" i="18" s="1"/>
  <c r="ETK39" i="18"/>
  <c r="ETL39" i="18" s="1"/>
  <c r="ETK40" i="18"/>
  <c r="ETL40" i="18" s="1"/>
  <c r="ETK41" i="18"/>
  <c r="ETL41" i="18" s="1"/>
  <c r="ETK42" i="18"/>
  <c r="ETL42" i="18" s="1"/>
  <c r="ETK43" i="18"/>
  <c r="ETL43" i="18" s="1"/>
  <c r="ETK44" i="18"/>
  <c r="ETL44" i="18"/>
  <c r="ETK45" i="18"/>
  <c r="ETL45" i="18" s="1"/>
  <c r="ETK46" i="18"/>
  <c r="ETL46" i="18" s="1"/>
  <c r="ETK47" i="18"/>
  <c r="ETL47" i="18" s="1"/>
  <c r="ETK48" i="18"/>
  <c r="ETL48" i="18" s="1"/>
  <c r="ETK49" i="18"/>
  <c r="ETL49" i="18" s="1"/>
  <c r="ETK50" i="18"/>
  <c r="ETL50" i="18" s="1"/>
  <c r="ETK51" i="18"/>
  <c r="ETL51" i="18" s="1"/>
  <c r="ETK52" i="18"/>
  <c r="ETL52" i="18" s="1"/>
  <c r="ETK53" i="18"/>
  <c r="ETL53" i="18" s="1"/>
  <c r="ETK54" i="18"/>
  <c r="ETL54" i="18"/>
  <c r="ETK55" i="18"/>
  <c r="ETL55" i="18" s="1"/>
  <c r="ETK56" i="18"/>
  <c r="ETL56" i="18" s="1"/>
  <c r="ETK57" i="18"/>
  <c r="ETL57" i="18" s="1"/>
  <c r="ETK62" i="18"/>
  <c r="ETL62" i="18"/>
  <c r="ETK31" i="18"/>
  <c r="ETL31" i="18" s="1"/>
  <c r="ETK8" i="18"/>
  <c r="ETL8" i="18" s="1"/>
  <c r="ETK10" i="18"/>
  <c r="ETL10" i="18" s="1"/>
  <c r="ETK11" i="18"/>
  <c r="ETL11" i="18" s="1"/>
  <c r="ETK12" i="18"/>
  <c r="ETL12" i="18" s="1"/>
  <c r="ETK13" i="18"/>
  <c r="ETL13" i="18" s="1"/>
  <c r="ETK14" i="18"/>
  <c r="ETL14" i="18" s="1"/>
  <c r="ETK15" i="18"/>
  <c r="ETL15" i="18" s="1"/>
  <c r="ETK16" i="18"/>
  <c r="ETL16" i="18" s="1"/>
  <c r="ETK17" i="18"/>
  <c r="ETL17" i="18" s="1"/>
  <c r="ETK18" i="18"/>
  <c r="ETL18" i="18" s="1"/>
  <c r="ETK19" i="18"/>
  <c r="ETL19" i="18" s="1"/>
  <c r="ETK20" i="18"/>
  <c r="ETL20" i="18"/>
  <c r="ETK21" i="18"/>
  <c r="ETL21" i="18" s="1"/>
  <c r="ETK22" i="18"/>
  <c r="ETL22" i="18" s="1"/>
  <c r="ETK7" i="18"/>
  <c r="ETL7" i="18" s="1"/>
  <c r="BE13" i="17"/>
  <c r="BF13" i="17" s="1"/>
  <c r="BE14" i="17"/>
  <c r="BF14" i="17" s="1"/>
  <c r="BE15" i="17"/>
  <c r="BF15" i="17" s="1"/>
  <c r="BE16" i="17"/>
  <c r="BF16" i="17" s="1"/>
  <c r="BE17" i="17"/>
  <c r="BF17" i="17"/>
  <c r="BE18" i="17"/>
  <c r="BF18" i="17" s="1"/>
  <c r="BE19" i="17"/>
  <c r="BF19" i="17" s="1"/>
  <c r="BE20" i="17"/>
  <c r="BF20" i="17" s="1"/>
  <c r="BE21" i="17"/>
  <c r="BF21" i="17" s="1"/>
  <c r="BE22" i="17"/>
  <c r="BF22" i="17" s="1"/>
  <c r="BE23" i="17"/>
  <c r="BF23" i="17" s="1"/>
  <c r="BE24" i="17"/>
  <c r="BF24" i="17" s="1"/>
  <c r="BE25" i="17"/>
  <c r="BF25" i="17" s="1"/>
  <c r="BE26" i="17"/>
  <c r="BF26" i="17" s="1"/>
  <c r="BE27" i="17"/>
  <c r="BF27" i="17" s="1"/>
  <c r="BE28" i="17"/>
  <c r="BF28" i="17" s="1"/>
  <c r="BE29" i="17"/>
  <c r="BF29" i="17"/>
  <c r="BE30" i="17"/>
  <c r="BF30" i="17" s="1"/>
  <c r="BE31" i="17"/>
  <c r="BF31" i="17" s="1"/>
  <c r="BE32" i="17"/>
  <c r="BF32" i="17"/>
  <c r="BE33" i="17"/>
  <c r="BF33" i="17" s="1"/>
  <c r="BE34" i="17"/>
  <c r="BF34" i="17" s="1"/>
  <c r="BE35" i="17"/>
  <c r="BF35" i="17" s="1"/>
  <c r="BE36" i="17"/>
  <c r="BF36" i="17" s="1"/>
  <c r="BE37" i="17"/>
  <c r="BF37" i="17"/>
  <c r="BE38" i="17"/>
  <c r="BF38" i="17"/>
  <c r="BE39" i="17"/>
  <c r="BF39" i="17" s="1"/>
  <c r="BE40" i="17"/>
  <c r="BF40" i="17" s="1"/>
  <c r="BE41" i="17"/>
  <c r="BF41" i="17" s="1"/>
  <c r="BE43" i="17"/>
  <c r="BF43" i="17" s="1"/>
  <c r="BE44" i="17"/>
  <c r="BF44" i="17" s="1"/>
  <c r="BE45" i="17"/>
  <c r="BF45" i="17" s="1"/>
  <c r="BE46" i="17"/>
  <c r="BF46" i="17" s="1"/>
  <c r="BE48" i="17"/>
  <c r="BF48" i="17" s="1"/>
  <c r="BE49" i="17"/>
  <c r="BF49" i="17" s="1"/>
  <c r="BE51" i="17"/>
  <c r="BF51" i="17" s="1"/>
  <c r="BE52" i="17"/>
  <c r="BF52" i="17" s="1"/>
  <c r="BE53" i="17"/>
  <c r="BF53" i="17" s="1"/>
  <c r="BE54" i="17"/>
  <c r="BF54" i="17" s="1"/>
  <c r="BE55" i="17"/>
  <c r="BF55" i="17" s="1"/>
  <c r="BE56" i="17"/>
  <c r="BF56" i="17"/>
  <c r="BE57" i="17"/>
  <c r="BF57" i="17" s="1"/>
  <c r="BE58" i="17"/>
  <c r="BF58" i="17" s="1"/>
  <c r="BE59" i="17"/>
  <c r="BF59" i="17" s="1"/>
  <c r="BE60" i="17"/>
  <c r="BF60" i="17" s="1"/>
  <c r="BE61" i="17"/>
  <c r="BF61" i="17" s="1"/>
  <c r="BE62" i="17"/>
  <c r="BF62" i="17" s="1"/>
  <c r="BE63" i="17"/>
  <c r="BF63" i="17" s="1"/>
  <c r="BE64" i="17"/>
  <c r="BF64" i="17"/>
  <c r="BE65" i="17"/>
  <c r="BF65" i="17" s="1"/>
  <c r="BE66" i="17"/>
  <c r="BF66" i="17" s="1"/>
  <c r="BE67" i="17"/>
  <c r="BF67" i="17" s="1"/>
  <c r="BE68" i="17"/>
  <c r="BF68" i="17" s="1"/>
  <c r="BE69" i="17"/>
  <c r="BF69" i="17" s="1"/>
  <c r="BE70" i="17"/>
  <c r="BF70" i="17" s="1"/>
  <c r="BE71" i="17"/>
  <c r="BF71" i="17" s="1"/>
  <c r="BE72" i="17"/>
  <c r="BF72" i="17" s="1"/>
  <c r="BE12" i="17"/>
  <c r="BF12" i="17" s="1"/>
  <c r="Q53" i="18"/>
  <c r="R53" i="18"/>
  <c r="V53" i="18" s="1"/>
  <c r="Q54" i="18"/>
  <c r="R54" i="18"/>
  <c r="V54" i="18" s="1"/>
  <c r="Q55" i="18"/>
  <c r="R55" i="18"/>
  <c r="Q56" i="18"/>
  <c r="R56" i="18"/>
  <c r="V56" i="18" s="1"/>
  <c r="Q57" i="18"/>
  <c r="R57" i="18"/>
  <c r="V57" i="18" s="1"/>
  <c r="T57" i="18" l="1"/>
  <c r="T54" i="18"/>
  <c r="T53" i="18"/>
  <c r="T56" i="18"/>
  <c r="T55" i="18"/>
  <c r="V55" i="18"/>
  <c r="ETT8" i="15"/>
  <c r="ETU8" i="15"/>
  <c r="ETT9" i="15"/>
  <c r="ETU9" i="15" s="1"/>
  <c r="ETT10" i="15"/>
  <c r="ETU10" i="15" s="1"/>
  <c r="ETT11" i="15"/>
  <c r="ETU11" i="15" s="1"/>
  <c r="ETT12" i="15"/>
  <c r="ETU12" i="15" s="1"/>
  <c r="ETT13" i="15"/>
  <c r="ETU13" i="15" s="1"/>
  <c r="ETT14" i="15"/>
  <c r="ETU14" i="15" s="1"/>
  <c r="ETT15" i="15"/>
  <c r="ETU15" i="15" s="1"/>
  <c r="ETT16" i="15"/>
  <c r="ETU16" i="15" s="1"/>
  <c r="ETT17" i="15"/>
  <c r="ETU17" i="15" s="1"/>
  <c r="ETT19" i="15"/>
  <c r="ETU19" i="15" s="1"/>
  <c r="ETT20" i="15"/>
  <c r="ETU20" i="15" s="1"/>
  <c r="ETT21" i="15"/>
  <c r="ETU21" i="15" s="1"/>
  <c r="ETT22" i="15"/>
  <c r="ETU22" i="15" s="1"/>
  <c r="ETT23" i="15"/>
  <c r="ETU23" i="15" s="1"/>
  <c r="ETT7" i="15"/>
  <c r="ETU7" i="15" s="1"/>
  <c r="EGC26" i="19"/>
  <c r="EGD26" i="19" s="1"/>
  <c r="EGC27" i="19"/>
  <c r="EGD27" i="19"/>
  <c r="EGC28" i="19"/>
  <c r="EGD28" i="19" s="1"/>
  <c r="EGC29" i="19"/>
  <c r="EGD29" i="19" s="1"/>
  <c r="EGC25" i="19"/>
  <c r="EGD25" i="19" s="1"/>
  <c r="EGC8" i="19"/>
  <c r="EGD8" i="19"/>
  <c r="EGC10" i="19"/>
  <c r="EGD10" i="19"/>
  <c r="EGC11" i="19"/>
  <c r="EGD11" i="19"/>
  <c r="EGC12" i="19"/>
  <c r="EGD12" i="19" s="1"/>
  <c r="EGC13" i="19"/>
  <c r="EGD13" i="19" s="1"/>
  <c r="EGC14" i="19"/>
  <c r="EGD14" i="19"/>
  <c r="EGC15" i="19"/>
  <c r="EGD15" i="19" s="1"/>
  <c r="EGC16" i="19"/>
  <c r="EGD16" i="19" s="1"/>
  <c r="EGC17" i="19"/>
  <c r="EGD17" i="19"/>
  <c r="EGC7" i="19"/>
  <c r="EGD7" i="19" s="1"/>
  <c r="ETC32" i="18"/>
  <c r="ETD32" i="18" s="1"/>
  <c r="ETC33" i="18"/>
  <c r="ETD33" i="18" s="1"/>
  <c r="ETC34" i="18"/>
  <c r="ETD34" i="18" s="1"/>
  <c r="ETC35" i="18"/>
  <c r="ETD35" i="18" s="1"/>
  <c r="ETC36" i="18"/>
  <c r="ETD36" i="18"/>
  <c r="ETC37" i="18"/>
  <c r="ETD37" i="18"/>
  <c r="ETC38" i="18"/>
  <c r="ETD38" i="18"/>
  <c r="ETC39" i="18"/>
  <c r="ETD39" i="18" s="1"/>
  <c r="ETC40" i="18"/>
  <c r="ETD40" i="18" s="1"/>
  <c r="ETC41" i="18"/>
  <c r="ETD41" i="18" s="1"/>
  <c r="ETC42" i="18"/>
  <c r="ETD42" i="18" s="1"/>
  <c r="ETC43" i="18"/>
  <c r="ETD43" i="18" s="1"/>
  <c r="ETC44" i="18"/>
  <c r="ETD44" i="18" s="1"/>
  <c r="ETC45" i="18"/>
  <c r="ETD45" i="18" s="1"/>
  <c r="ETC46" i="18"/>
  <c r="ETD46" i="18" s="1"/>
  <c r="ETC47" i="18"/>
  <c r="ETD47" i="18" s="1"/>
  <c r="ETC48" i="18"/>
  <c r="ETD48" i="18" s="1"/>
  <c r="ETC49" i="18"/>
  <c r="ETD49" i="18" s="1"/>
  <c r="ETC50" i="18"/>
  <c r="ETD50" i="18" s="1"/>
  <c r="ETC51" i="18"/>
  <c r="ETD51" i="18" s="1"/>
  <c r="ETC52" i="18"/>
  <c r="ETD52" i="18" s="1"/>
  <c r="ETC53" i="18"/>
  <c r="ETD53" i="18" s="1"/>
  <c r="ETC54" i="18"/>
  <c r="ETD54" i="18" s="1"/>
  <c r="ETC55" i="18"/>
  <c r="ETD55" i="18" s="1"/>
  <c r="ETC56" i="18"/>
  <c r="ETD56" i="18"/>
  <c r="ETC57" i="18"/>
  <c r="ETD57" i="18" s="1"/>
  <c r="ETC62" i="18"/>
  <c r="ETD62" i="18" s="1"/>
  <c r="ETC31" i="18"/>
  <c r="ETD31" i="18" s="1"/>
  <c r="ETC8" i="18"/>
  <c r="ETD8" i="18" s="1"/>
  <c r="ETC10" i="18"/>
  <c r="ETD10" i="18" s="1"/>
  <c r="ETC11" i="18"/>
  <c r="ETD11" i="18" s="1"/>
  <c r="ETC12" i="18"/>
  <c r="ETD12" i="18" s="1"/>
  <c r="ETC13" i="18"/>
  <c r="ETD13" i="18" s="1"/>
  <c r="ETC14" i="18"/>
  <c r="ETD14" i="18" s="1"/>
  <c r="ETC15" i="18"/>
  <c r="ETD15" i="18" s="1"/>
  <c r="ETC16" i="18"/>
  <c r="ETD16" i="18"/>
  <c r="ETC17" i="18"/>
  <c r="ETD17" i="18" s="1"/>
  <c r="ETC18" i="18"/>
  <c r="ETD18" i="18" s="1"/>
  <c r="ETC19" i="18"/>
  <c r="ETD19" i="18" s="1"/>
  <c r="ETC20" i="18"/>
  <c r="ETD20" i="18" s="1"/>
  <c r="ETC21" i="18"/>
  <c r="ETD21" i="18" s="1"/>
  <c r="ETC22" i="18"/>
  <c r="ETD22" i="18" s="1"/>
  <c r="ETC7" i="18"/>
  <c r="ETD7" i="18" s="1"/>
  <c r="AW13" i="17"/>
  <c r="AX13" i="17" s="1"/>
  <c r="AW14" i="17"/>
  <c r="AX14" i="17" s="1"/>
  <c r="AW15" i="17"/>
  <c r="AX15" i="17" s="1"/>
  <c r="AW16" i="17"/>
  <c r="AX16" i="17" s="1"/>
  <c r="AW17" i="17"/>
  <c r="AX17" i="17"/>
  <c r="AW18" i="17"/>
  <c r="AX18" i="17" s="1"/>
  <c r="AW19" i="17"/>
  <c r="AX19" i="17" s="1"/>
  <c r="AW20" i="17"/>
  <c r="AX20" i="17"/>
  <c r="AW21" i="17"/>
  <c r="AX21" i="17" s="1"/>
  <c r="AW22" i="17"/>
  <c r="AX22" i="17" s="1"/>
  <c r="AW23" i="17"/>
  <c r="AX23" i="17" s="1"/>
  <c r="AW24" i="17"/>
  <c r="AX24" i="17" s="1"/>
  <c r="AW25" i="17"/>
  <c r="AX25" i="17" s="1"/>
  <c r="AW26" i="17"/>
  <c r="AX26" i="17" s="1"/>
  <c r="AW27" i="17"/>
  <c r="AX27" i="17" s="1"/>
  <c r="AW28" i="17"/>
  <c r="AX28" i="17" s="1"/>
  <c r="AW29" i="17"/>
  <c r="AX29" i="17"/>
  <c r="AW30" i="17"/>
  <c r="AX30" i="17" s="1"/>
  <c r="AW31" i="17"/>
  <c r="AX31" i="17" s="1"/>
  <c r="AW32" i="17"/>
  <c r="AX32" i="17" s="1"/>
  <c r="AW33" i="17"/>
  <c r="AX33" i="17" s="1"/>
  <c r="AW34" i="17"/>
  <c r="AX34" i="17" s="1"/>
  <c r="AW35" i="17"/>
  <c r="AX35" i="17" s="1"/>
  <c r="AW36" i="17"/>
  <c r="AX36" i="17"/>
  <c r="AW37" i="17"/>
  <c r="AX37" i="17"/>
  <c r="AW38" i="17"/>
  <c r="AX38" i="17" s="1"/>
  <c r="AW39" i="17"/>
  <c r="AX39" i="17" s="1"/>
  <c r="AW40" i="17"/>
  <c r="AX40" i="17" s="1"/>
  <c r="AW41" i="17"/>
  <c r="AX41" i="17" s="1"/>
  <c r="AW43" i="17"/>
  <c r="AX43" i="17" s="1"/>
  <c r="AW44" i="17"/>
  <c r="AX44" i="17" s="1"/>
  <c r="AW45" i="17"/>
  <c r="AX45" i="17" s="1"/>
  <c r="AW46" i="17"/>
  <c r="AX46" i="17" s="1"/>
  <c r="AW48" i="17"/>
  <c r="AX48" i="17" s="1"/>
  <c r="AW49" i="17"/>
  <c r="AX49" i="17" s="1"/>
  <c r="AW51" i="17"/>
  <c r="AX51" i="17" s="1"/>
  <c r="AW52" i="17"/>
  <c r="AX52" i="17" s="1"/>
  <c r="AW53" i="17"/>
  <c r="AX53" i="17"/>
  <c r="AW54" i="17"/>
  <c r="AX54" i="17" s="1"/>
  <c r="AW55" i="17"/>
  <c r="AX55" i="17" s="1"/>
  <c r="AW56" i="17"/>
  <c r="AX56" i="17" s="1"/>
  <c r="AW57" i="17"/>
  <c r="AX57" i="17" s="1"/>
  <c r="AW58" i="17"/>
  <c r="AX58" i="17" s="1"/>
  <c r="AW59" i="17"/>
  <c r="AX59" i="17" s="1"/>
  <c r="AW60" i="17"/>
  <c r="AX60" i="17" s="1"/>
  <c r="AW61" i="17"/>
  <c r="AX61" i="17" s="1"/>
  <c r="AW62" i="17"/>
  <c r="AX62" i="17" s="1"/>
  <c r="AW63" i="17"/>
  <c r="AX63" i="17" s="1"/>
  <c r="AW64" i="17"/>
  <c r="AX64" i="17" s="1"/>
  <c r="AW65" i="17"/>
  <c r="AX65" i="17"/>
  <c r="AW66" i="17"/>
  <c r="AX66" i="17" s="1"/>
  <c r="AW67" i="17"/>
  <c r="AX67" i="17" s="1"/>
  <c r="AW68" i="17"/>
  <c r="AX68" i="17" s="1"/>
  <c r="AW69" i="17"/>
  <c r="AX69" i="17" s="1"/>
  <c r="AW70" i="17"/>
  <c r="AX70" i="17" s="1"/>
  <c r="AW71" i="17"/>
  <c r="AX71" i="17" s="1"/>
  <c r="AW72" i="17"/>
  <c r="AX72" i="17" s="1"/>
  <c r="AW12" i="17"/>
  <c r="AX12" i="17" s="1"/>
  <c r="A141" i="25" l="1"/>
  <c r="A149" i="25"/>
  <c r="A150" i="25"/>
  <c r="A120" i="25"/>
  <c r="A124" i="25"/>
  <c r="A128" i="25"/>
  <c r="A132" i="25"/>
  <c r="A95" i="25"/>
  <c r="A103" i="25"/>
  <c r="A113" i="25"/>
  <c r="A116" i="25"/>
  <c r="A2" i="25"/>
  <c r="A3" i="25"/>
  <c r="A4" i="25"/>
  <c r="A7" i="25"/>
  <c r="A8" i="25"/>
  <c r="A9" i="25"/>
  <c r="A10" i="25"/>
  <c r="A11" i="25"/>
  <c r="A12" i="25"/>
  <c r="A13" i="25"/>
  <c r="A14" i="25"/>
  <c r="A15" i="25"/>
  <c r="A17" i="25"/>
  <c r="A18" i="25"/>
  <c r="A24" i="25"/>
  <c r="A25" i="25"/>
  <c r="A27" i="25"/>
  <c r="A29" i="25"/>
  <c r="A30" i="25"/>
  <c r="A31" i="25"/>
  <c r="A32" i="25"/>
  <c r="A33" i="25"/>
  <c r="A34" i="25"/>
  <c r="A35" i="25"/>
  <c r="A36" i="25"/>
  <c r="A37" i="25"/>
  <c r="A39" i="25"/>
  <c r="A41" i="25"/>
  <c r="A42" i="25"/>
  <c r="A43" i="25"/>
  <c r="A44" i="25"/>
  <c r="A48" i="25"/>
  <c r="A49" i="25"/>
  <c r="A50" i="25"/>
  <c r="A51" i="25"/>
  <c r="A52" i="25"/>
  <c r="A53" i="25"/>
  <c r="A54" i="25"/>
  <c r="A63" i="25"/>
  <c r="A64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B165" i="25"/>
  <c r="A165" i="25" s="1"/>
  <c r="B164" i="25"/>
  <c r="A164" i="25" s="1"/>
  <c r="B163" i="25"/>
  <c r="A163" i="25" s="1"/>
  <c r="B162" i="25"/>
  <c r="A162" i="25" s="1"/>
  <c r="B161" i="25"/>
  <c r="A161" i="25" s="1"/>
  <c r="B160" i="25"/>
  <c r="A160" i="25" s="1"/>
  <c r="B159" i="25"/>
  <c r="A159" i="25" s="1"/>
  <c r="B158" i="25"/>
  <c r="A158" i="25" s="1"/>
  <c r="B157" i="25"/>
  <c r="A157" i="25" s="1"/>
  <c r="B156" i="25"/>
  <c r="A156" i="25" s="1"/>
  <c r="B155" i="25"/>
  <c r="A155" i="25" s="1"/>
  <c r="B154" i="25"/>
  <c r="A154" i="25" s="1"/>
  <c r="B153" i="25"/>
  <c r="A153" i="25" s="1"/>
  <c r="B152" i="25"/>
  <c r="A152" i="25" s="1"/>
  <c r="B151" i="25"/>
  <c r="A151" i="25" s="1"/>
  <c r="A148" i="25"/>
  <c r="A146" i="25"/>
  <c r="A143" i="25"/>
  <c r="A142" i="25"/>
  <c r="A139" i="25"/>
  <c r="A138" i="25"/>
  <c r="A137" i="25"/>
  <c r="A136" i="25"/>
  <c r="A135" i="25"/>
  <c r="A134" i="25"/>
  <c r="A133" i="25"/>
  <c r="A131" i="25"/>
  <c r="A130" i="25"/>
  <c r="A129" i="25"/>
  <c r="A127" i="25"/>
  <c r="A126" i="25"/>
  <c r="A125" i="25"/>
  <c r="A123" i="25"/>
  <c r="A122" i="25"/>
  <c r="A121" i="25"/>
  <c r="A119" i="25"/>
  <c r="A118" i="25"/>
  <c r="A117" i="25"/>
  <c r="A115" i="25"/>
  <c r="A114" i="25"/>
  <c r="A112" i="25"/>
  <c r="A111" i="25"/>
  <c r="A110" i="25"/>
  <c r="A108" i="25"/>
  <c r="A102" i="25"/>
  <c r="A101" i="25"/>
  <c r="A100" i="25"/>
  <c r="A99" i="25"/>
  <c r="A98" i="25"/>
  <c r="A97" i="25"/>
  <c r="A96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47" i="25"/>
  <c r="A46" i="25"/>
  <c r="A45" i="25"/>
  <c r="A40" i="25"/>
  <c r="A38" i="25"/>
  <c r="A28" i="25"/>
  <c r="A26" i="25"/>
  <c r="A23" i="25"/>
  <c r="A22" i="25"/>
  <c r="A21" i="25"/>
  <c r="A20" i="25"/>
  <c r="A19" i="25"/>
  <c r="A16" i="25"/>
  <c r="A6" i="25"/>
  <c r="A5" i="25"/>
  <c r="A147" i="25" l="1"/>
  <c r="C13" i="20" l="1"/>
  <c r="ETL8" i="15" l="1"/>
  <c r="ETM8" i="15" s="1"/>
  <c r="ETL9" i="15"/>
  <c r="ETM9" i="15" s="1"/>
  <c r="ETL10" i="15"/>
  <c r="ETM10" i="15" s="1"/>
  <c r="ETL11" i="15"/>
  <c r="ETM11" i="15" s="1"/>
  <c r="ETL12" i="15"/>
  <c r="ETM12" i="15" s="1"/>
  <c r="ETL13" i="15"/>
  <c r="ETM13" i="15" s="1"/>
  <c r="ETL14" i="15"/>
  <c r="ETM14" i="15" s="1"/>
  <c r="ETL15" i="15"/>
  <c r="ETM15" i="15"/>
  <c r="ETL16" i="15"/>
  <c r="ETM16" i="15"/>
  <c r="ETL17" i="15"/>
  <c r="ETM17" i="15"/>
  <c r="ETL19" i="15"/>
  <c r="ETM19" i="15" s="1"/>
  <c r="ETL20" i="15"/>
  <c r="ETM20" i="15" s="1"/>
  <c r="ETL21" i="15"/>
  <c r="ETM21" i="15" s="1"/>
  <c r="ETL22" i="15"/>
  <c r="ETM22" i="15" s="1"/>
  <c r="ETL23" i="15"/>
  <c r="ETM23" i="15" s="1"/>
  <c r="ETL7" i="15"/>
  <c r="ETM7" i="15" s="1"/>
  <c r="EFU26" i="19"/>
  <c r="EFV26" i="19" s="1"/>
  <c r="EFU27" i="19"/>
  <c r="EFV27" i="19" s="1"/>
  <c r="EFU28" i="19"/>
  <c r="EFV28" i="19" s="1"/>
  <c r="EFU29" i="19"/>
  <c r="EFV29" i="19"/>
  <c r="EFU25" i="19"/>
  <c r="EFV25" i="19" s="1"/>
  <c r="EFU8" i="19"/>
  <c r="EFV8" i="19" s="1"/>
  <c r="EFU10" i="19"/>
  <c r="EFV10" i="19"/>
  <c r="EFU11" i="19"/>
  <c r="EFV11" i="19"/>
  <c r="EFU12" i="19"/>
  <c r="EFV12" i="19"/>
  <c r="EFU13" i="19"/>
  <c r="EFV13" i="19" s="1"/>
  <c r="EFU14" i="19"/>
  <c r="EFV14" i="19" s="1"/>
  <c r="EFU15" i="19"/>
  <c r="EFV15" i="19" s="1"/>
  <c r="EFU16" i="19"/>
  <c r="EFV16" i="19"/>
  <c r="EFU17" i="19"/>
  <c r="EFV17" i="19" s="1"/>
  <c r="EFU7" i="19"/>
  <c r="EFV7" i="19" s="1"/>
  <c r="ESU32" i="18"/>
  <c r="ESV32" i="18" s="1"/>
  <c r="ESU33" i="18"/>
  <c r="ESV33" i="18" s="1"/>
  <c r="ESU34" i="18"/>
  <c r="ESV34" i="18" s="1"/>
  <c r="ESU35" i="18"/>
  <c r="ESV35" i="18" s="1"/>
  <c r="ESU36" i="18"/>
  <c r="ESV36" i="18" s="1"/>
  <c r="ESU37" i="18"/>
  <c r="ESV37" i="18" s="1"/>
  <c r="ESU38" i="18"/>
  <c r="ESV38" i="18" s="1"/>
  <c r="ESU39" i="18"/>
  <c r="ESV39" i="18" s="1"/>
  <c r="ESU40" i="18"/>
  <c r="ESV40" i="18" s="1"/>
  <c r="ESU41" i="18"/>
  <c r="ESV41" i="18" s="1"/>
  <c r="ESU42" i="18"/>
  <c r="ESV42" i="18" s="1"/>
  <c r="ESU43" i="18"/>
  <c r="ESV43" i="18" s="1"/>
  <c r="ESU44" i="18"/>
  <c r="ESV44" i="18" s="1"/>
  <c r="ESU45" i="18"/>
  <c r="ESV45" i="18" s="1"/>
  <c r="ESU46" i="18"/>
  <c r="ESV46" i="18" s="1"/>
  <c r="ESU47" i="18"/>
  <c r="ESV47" i="18" s="1"/>
  <c r="ESU48" i="18"/>
  <c r="ESV48" i="18" s="1"/>
  <c r="ESU49" i="18"/>
  <c r="ESV49" i="18" s="1"/>
  <c r="ESU50" i="18"/>
  <c r="ESV50" i="18" s="1"/>
  <c r="ESU51" i="18"/>
  <c r="ESV51" i="18" s="1"/>
  <c r="ESU52" i="18"/>
  <c r="ESV52" i="18" s="1"/>
  <c r="ESU53" i="18"/>
  <c r="ESV53" i="18" s="1"/>
  <c r="ESU54" i="18"/>
  <c r="ESV54" i="18" s="1"/>
  <c r="ESU55" i="18"/>
  <c r="ESV55" i="18" s="1"/>
  <c r="ESU56" i="18"/>
  <c r="ESV56" i="18" s="1"/>
  <c r="ESU57" i="18"/>
  <c r="ESV57" i="18" s="1"/>
  <c r="ESU62" i="18"/>
  <c r="ESV62" i="18" s="1"/>
  <c r="ESU31" i="18"/>
  <c r="ESV31" i="18" s="1"/>
  <c r="ESU8" i="18"/>
  <c r="ESV8" i="18" s="1"/>
  <c r="ESU10" i="18"/>
  <c r="ESV10" i="18" s="1"/>
  <c r="ESU11" i="18"/>
  <c r="ESV11" i="18" s="1"/>
  <c r="ESU12" i="18"/>
  <c r="ESV12" i="18" s="1"/>
  <c r="ESU13" i="18"/>
  <c r="ESV13" i="18" s="1"/>
  <c r="ESU14" i="18"/>
  <c r="ESV14" i="18" s="1"/>
  <c r="ESU15" i="18"/>
  <c r="ESV15" i="18" s="1"/>
  <c r="ESU16" i="18"/>
  <c r="ESV16" i="18" s="1"/>
  <c r="ESU17" i="18"/>
  <c r="ESV17" i="18" s="1"/>
  <c r="ESU18" i="18"/>
  <c r="ESV18" i="18" s="1"/>
  <c r="ESU19" i="18"/>
  <c r="ESV19" i="18" s="1"/>
  <c r="ESU20" i="18"/>
  <c r="ESV20" i="18" s="1"/>
  <c r="ESU21" i="18"/>
  <c r="ESV21" i="18" s="1"/>
  <c r="ESU22" i="18"/>
  <c r="ESV22" i="18" s="1"/>
  <c r="ESU7" i="18"/>
  <c r="ESV7" i="18" s="1"/>
  <c r="AO13" i="17"/>
  <c r="AP13" i="17" s="1"/>
  <c r="AO14" i="17"/>
  <c r="AP14" i="17"/>
  <c r="AO15" i="17"/>
  <c r="AP15" i="17" s="1"/>
  <c r="AO16" i="17"/>
  <c r="AP16" i="17" s="1"/>
  <c r="AO17" i="17"/>
  <c r="AP17" i="17" s="1"/>
  <c r="AO18" i="17"/>
  <c r="AP18" i="17" s="1"/>
  <c r="AO19" i="17"/>
  <c r="AP19" i="17" s="1"/>
  <c r="AO20" i="17"/>
  <c r="AP20" i="17" s="1"/>
  <c r="AO21" i="17"/>
  <c r="AP21" i="17" s="1"/>
  <c r="AO22" i="17"/>
  <c r="AP22" i="17" s="1"/>
  <c r="AO23" i="17"/>
  <c r="AP23" i="17" s="1"/>
  <c r="AO24" i="17"/>
  <c r="AP24" i="17" s="1"/>
  <c r="AO25" i="17"/>
  <c r="AP25" i="17" s="1"/>
  <c r="AO26" i="17"/>
  <c r="AP26" i="17" s="1"/>
  <c r="AO27" i="17"/>
  <c r="AP27" i="17" s="1"/>
  <c r="AO28" i="17"/>
  <c r="AP28" i="17" s="1"/>
  <c r="AO29" i="17"/>
  <c r="AP29" i="17" s="1"/>
  <c r="AO30" i="17"/>
  <c r="AP30" i="17"/>
  <c r="AO31" i="17"/>
  <c r="AP31" i="17" s="1"/>
  <c r="AO32" i="17"/>
  <c r="AP32" i="17" s="1"/>
  <c r="AO33" i="17"/>
  <c r="AP33" i="17" s="1"/>
  <c r="AO34" i="17"/>
  <c r="AP34" i="17" s="1"/>
  <c r="AO35" i="17"/>
  <c r="AP35" i="17" s="1"/>
  <c r="AO36" i="17"/>
  <c r="AP36" i="17" s="1"/>
  <c r="AO37" i="17"/>
  <c r="AP37" i="17" s="1"/>
  <c r="AO38" i="17"/>
  <c r="AP38" i="17" s="1"/>
  <c r="AO39" i="17"/>
  <c r="AP39" i="17" s="1"/>
  <c r="AO40" i="17"/>
  <c r="AP40" i="17" s="1"/>
  <c r="AO41" i="17"/>
  <c r="AP41" i="17" s="1"/>
  <c r="AO43" i="17"/>
  <c r="AP43" i="17" s="1"/>
  <c r="AO44" i="17"/>
  <c r="AP44" i="17" s="1"/>
  <c r="AO45" i="17"/>
  <c r="AP45" i="17" s="1"/>
  <c r="AO46" i="17"/>
  <c r="AP46" i="17" s="1"/>
  <c r="AO48" i="17"/>
  <c r="AP48" i="17"/>
  <c r="AO49" i="17"/>
  <c r="AP49" i="17" s="1"/>
  <c r="AO51" i="17"/>
  <c r="AP51" i="17" s="1"/>
  <c r="AO52" i="17"/>
  <c r="AP52" i="17" s="1"/>
  <c r="AO53" i="17"/>
  <c r="AP53" i="17" s="1"/>
  <c r="AO54" i="17"/>
  <c r="AP54" i="17" s="1"/>
  <c r="AO55" i="17"/>
  <c r="AP55" i="17" s="1"/>
  <c r="AO56" i="17"/>
  <c r="AP56" i="17" s="1"/>
  <c r="AO57" i="17"/>
  <c r="AP57" i="17" s="1"/>
  <c r="AO58" i="17"/>
  <c r="AP58" i="17" s="1"/>
  <c r="AO59" i="17"/>
  <c r="AP59" i="17" s="1"/>
  <c r="AO60" i="17"/>
  <c r="AP60" i="17" s="1"/>
  <c r="AO61" i="17"/>
  <c r="AP61" i="17" s="1"/>
  <c r="AO62" i="17"/>
  <c r="AP62" i="17" s="1"/>
  <c r="AO63" i="17"/>
  <c r="AP63" i="17" s="1"/>
  <c r="AO64" i="17"/>
  <c r="AP64" i="17" s="1"/>
  <c r="AO65" i="17"/>
  <c r="AP65" i="17" s="1"/>
  <c r="AO66" i="17"/>
  <c r="AP66" i="17" s="1"/>
  <c r="AO67" i="17"/>
  <c r="AP67" i="17" s="1"/>
  <c r="AO68" i="17"/>
  <c r="AP68" i="17"/>
  <c r="AO69" i="17"/>
  <c r="AP69" i="17" s="1"/>
  <c r="AO70" i="17"/>
  <c r="AP70" i="17" s="1"/>
  <c r="AO71" i="17"/>
  <c r="AP71" i="17" s="1"/>
  <c r="AO72" i="17"/>
  <c r="AP72" i="17" s="1"/>
  <c r="AO12" i="17"/>
  <c r="AP12" i="17" s="1"/>
  <c r="ETD8" i="15" l="1"/>
  <c r="ETE8" i="15" s="1"/>
  <c r="ETD9" i="15"/>
  <c r="ETE9" i="15" s="1"/>
  <c r="ETD10" i="15"/>
  <c r="ETE10" i="15" s="1"/>
  <c r="ETD11" i="15"/>
  <c r="ETE11" i="15" s="1"/>
  <c r="ETD12" i="15"/>
  <c r="ETE12" i="15" s="1"/>
  <c r="ETD13" i="15"/>
  <c r="ETE13" i="15" s="1"/>
  <c r="ETD14" i="15"/>
  <c r="ETE14" i="15" s="1"/>
  <c r="ETD15" i="15"/>
  <c r="ETE15" i="15" s="1"/>
  <c r="ETD16" i="15"/>
  <c r="ETE16" i="15" s="1"/>
  <c r="ETD17" i="15"/>
  <c r="ETE17" i="15" s="1"/>
  <c r="ETD19" i="15"/>
  <c r="ETE19" i="15" s="1"/>
  <c r="ETD20" i="15"/>
  <c r="ETE20" i="15" s="1"/>
  <c r="ETD21" i="15"/>
  <c r="ETE21" i="15" s="1"/>
  <c r="ETD22" i="15"/>
  <c r="ETE22" i="15" s="1"/>
  <c r="ETD23" i="15"/>
  <c r="ETE23" i="15" s="1"/>
  <c r="ETD7" i="15"/>
  <c r="ETE7" i="15" s="1"/>
  <c r="EFM26" i="19"/>
  <c r="EFN26" i="19" s="1"/>
  <c r="EFM27" i="19"/>
  <c r="EFN27" i="19"/>
  <c r="EFM28" i="19"/>
  <c r="EFN28" i="19"/>
  <c r="EFM29" i="19"/>
  <c r="EFN29" i="19"/>
  <c r="EFM25" i="19"/>
  <c r="EFN25" i="19" s="1"/>
  <c r="EFM8" i="19"/>
  <c r="EFN8" i="19" s="1"/>
  <c r="EFM10" i="19"/>
  <c r="EFN10" i="19" s="1"/>
  <c r="EFM11" i="19"/>
  <c r="EFN11" i="19" s="1"/>
  <c r="EFM12" i="19"/>
  <c r="EFN12" i="19" s="1"/>
  <c r="EFM13" i="19"/>
  <c r="EFN13" i="19" s="1"/>
  <c r="EFM14" i="19"/>
  <c r="EFN14" i="19"/>
  <c r="EFM15" i="19"/>
  <c r="EFN15" i="19"/>
  <c r="EFM16" i="19"/>
  <c r="EFN16" i="19" s="1"/>
  <c r="EFM17" i="19"/>
  <c r="EFN17" i="19"/>
  <c r="EFM7" i="19"/>
  <c r="EFN7" i="19" s="1"/>
  <c r="ESM32" i="18"/>
  <c r="ESN32" i="18" s="1"/>
  <c r="ESM33" i="18"/>
  <c r="ESN33" i="18" s="1"/>
  <c r="ESM34" i="18"/>
  <c r="ESN34" i="18" s="1"/>
  <c r="ESM35" i="18"/>
  <c r="ESN35" i="18" s="1"/>
  <c r="ESM36" i="18"/>
  <c r="ESN36" i="18" s="1"/>
  <c r="ESM37" i="18"/>
  <c r="ESN37" i="18" s="1"/>
  <c r="ESM38" i="18"/>
  <c r="ESN38" i="18" s="1"/>
  <c r="ESM39" i="18"/>
  <c r="ESN39" i="18" s="1"/>
  <c r="ESM40" i="18"/>
  <c r="ESN40" i="18" s="1"/>
  <c r="ESM41" i="18"/>
  <c r="ESN41" i="18" s="1"/>
  <c r="ESM42" i="18"/>
  <c r="ESN42" i="18" s="1"/>
  <c r="ESM43" i="18"/>
  <c r="ESN43" i="18" s="1"/>
  <c r="ESM44" i="18"/>
  <c r="ESN44" i="18"/>
  <c r="ESM45" i="18"/>
  <c r="ESN45" i="18" s="1"/>
  <c r="ESM46" i="18"/>
  <c r="ESN46" i="18" s="1"/>
  <c r="ESM47" i="18"/>
  <c r="ESN47" i="18" s="1"/>
  <c r="ESM48" i="18"/>
  <c r="ESN48" i="18" s="1"/>
  <c r="ESM49" i="18"/>
  <c r="ESN49" i="18" s="1"/>
  <c r="ESM50" i="18"/>
  <c r="ESN50" i="18" s="1"/>
  <c r="ESM51" i="18"/>
  <c r="ESN51" i="18" s="1"/>
  <c r="ESM52" i="18"/>
  <c r="ESN52" i="18" s="1"/>
  <c r="ESM53" i="18"/>
  <c r="ESN53" i="18" s="1"/>
  <c r="ESM54" i="18"/>
  <c r="ESN54" i="18" s="1"/>
  <c r="ESM55" i="18"/>
  <c r="ESN55" i="18"/>
  <c r="ESM56" i="18"/>
  <c r="ESN56" i="18" s="1"/>
  <c r="ESM57" i="18"/>
  <c r="ESN57" i="18"/>
  <c r="ESM62" i="18"/>
  <c r="ESN62" i="18"/>
  <c r="ESM31" i="18"/>
  <c r="ESN31" i="18" s="1"/>
  <c r="ESM8" i="18"/>
  <c r="ESN8" i="18" s="1"/>
  <c r="ESM10" i="18"/>
  <c r="ESN10" i="18"/>
  <c r="ESM11" i="18"/>
  <c r="ESN11" i="18" s="1"/>
  <c r="ESM12" i="18"/>
  <c r="ESN12" i="18" s="1"/>
  <c r="ESM13" i="18"/>
  <c r="ESN13" i="18"/>
  <c r="ESM14" i="18"/>
  <c r="ESN14" i="18" s="1"/>
  <c r="ESM15" i="18"/>
  <c r="ESN15" i="18" s="1"/>
  <c r="ESM16" i="18"/>
  <c r="ESN16" i="18" s="1"/>
  <c r="ESM17" i="18"/>
  <c r="ESN17" i="18" s="1"/>
  <c r="ESM18" i="18"/>
  <c r="ESN18" i="18" s="1"/>
  <c r="ESM19" i="18"/>
  <c r="ESN19" i="18"/>
  <c r="ESM20" i="18"/>
  <c r="ESN20" i="18" s="1"/>
  <c r="ESM21" i="18"/>
  <c r="ESN21" i="18"/>
  <c r="ESM22" i="18"/>
  <c r="ESN22" i="18" s="1"/>
  <c r="ESM7" i="18"/>
  <c r="ESN7" i="18" s="1"/>
  <c r="AG13" i="17"/>
  <c r="AH13" i="17" s="1"/>
  <c r="AG14" i="17"/>
  <c r="AH14" i="17" s="1"/>
  <c r="AG15" i="17"/>
  <c r="AH15" i="17" s="1"/>
  <c r="AG16" i="17"/>
  <c r="AH16" i="17" s="1"/>
  <c r="AG17" i="17"/>
  <c r="AH17" i="17" s="1"/>
  <c r="AG18" i="17"/>
  <c r="AH18" i="17" s="1"/>
  <c r="AG19" i="17"/>
  <c r="AH19" i="17" s="1"/>
  <c r="AG20" i="17"/>
  <c r="AH20" i="17" s="1"/>
  <c r="AG21" i="17"/>
  <c r="AH21" i="17" s="1"/>
  <c r="AG22" i="17"/>
  <c r="AH22" i="17" s="1"/>
  <c r="AG23" i="17"/>
  <c r="AH23" i="17" s="1"/>
  <c r="AG24" i="17"/>
  <c r="AH24" i="17" s="1"/>
  <c r="AG25" i="17"/>
  <c r="AH25" i="17" s="1"/>
  <c r="AG26" i="17"/>
  <c r="AH26" i="17" s="1"/>
  <c r="AG27" i="17"/>
  <c r="AH27" i="17" s="1"/>
  <c r="AG28" i="17"/>
  <c r="AH28" i="17" s="1"/>
  <c r="AG29" i="17"/>
  <c r="AH29" i="17" s="1"/>
  <c r="AG30" i="17"/>
  <c r="AH30" i="17" s="1"/>
  <c r="AG31" i="17"/>
  <c r="AH31" i="17" s="1"/>
  <c r="AG32" i="17"/>
  <c r="AH32" i="17" s="1"/>
  <c r="AG33" i="17"/>
  <c r="AH33" i="17" s="1"/>
  <c r="AG34" i="17"/>
  <c r="AH34" i="17" s="1"/>
  <c r="AG35" i="17"/>
  <c r="AH35" i="17" s="1"/>
  <c r="AG36" i="17"/>
  <c r="AH36" i="17" s="1"/>
  <c r="AG37" i="17"/>
  <c r="AH37" i="17" s="1"/>
  <c r="AG38" i="17"/>
  <c r="AH38" i="17" s="1"/>
  <c r="AG41" i="17"/>
  <c r="AH41" i="17" s="1"/>
  <c r="AG43" i="17"/>
  <c r="AH43" i="17" s="1"/>
  <c r="AG46" i="17"/>
  <c r="AH46" i="17" s="1"/>
  <c r="AG48" i="17"/>
  <c r="AH48" i="17" s="1"/>
  <c r="AG49" i="17"/>
  <c r="AH49" i="17" s="1"/>
  <c r="AG51" i="17"/>
  <c r="AH51" i="17" s="1"/>
  <c r="AG52" i="17"/>
  <c r="AH52" i="17" s="1"/>
  <c r="AG53" i="17"/>
  <c r="AH53" i="17" s="1"/>
  <c r="AG54" i="17"/>
  <c r="AH54" i="17" s="1"/>
  <c r="AG55" i="17"/>
  <c r="AH55" i="17" s="1"/>
  <c r="AG56" i="17"/>
  <c r="AH56" i="17" s="1"/>
  <c r="AG57" i="17"/>
  <c r="AH57" i="17" s="1"/>
  <c r="AG58" i="17"/>
  <c r="AH58" i="17" s="1"/>
  <c r="AG59" i="17"/>
  <c r="AH59" i="17" s="1"/>
  <c r="AG60" i="17"/>
  <c r="AH60" i="17" s="1"/>
  <c r="AG61" i="17"/>
  <c r="AH61" i="17" s="1"/>
  <c r="AG62" i="17"/>
  <c r="AH62" i="17" s="1"/>
  <c r="AG63" i="17"/>
  <c r="AH63" i="17" s="1"/>
  <c r="AG64" i="17"/>
  <c r="AH64" i="17" s="1"/>
  <c r="AG65" i="17"/>
  <c r="AH65" i="17" s="1"/>
  <c r="AG66" i="17"/>
  <c r="AH66" i="17" s="1"/>
  <c r="AG67" i="17"/>
  <c r="AH67" i="17" s="1"/>
  <c r="AG68" i="17"/>
  <c r="AH68" i="17" s="1"/>
  <c r="AG69" i="17"/>
  <c r="AH69" i="17" s="1"/>
  <c r="AG70" i="17"/>
  <c r="AH70" i="17" s="1"/>
  <c r="AG71" i="17"/>
  <c r="AH71" i="17" s="1"/>
  <c r="AG72" i="17"/>
  <c r="AH72" i="17" s="1"/>
  <c r="AG12" i="17"/>
  <c r="AH12" i="17" s="1"/>
  <c r="ESV8" i="15" l="1"/>
  <c r="ESW8" i="15" s="1"/>
  <c r="ESV9" i="15"/>
  <c r="ESW9" i="15" s="1"/>
  <c r="ESV10" i="15"/>
  <c r="ESW10" i="15" s="1"/>
  <c r="ESV11" i="15"/>
  <c r="ESW11" i="15" s="1"/>
  <c r="ESV12" i="15"/>
  <c r="ESW12" i="15" s="1"/>
  <c r="ESV13" i="15"/>
  <c r="ESW13" i="15" s="1"/>
  <c r="ESV14" i="15"/>
  <c r="ESW14" i="15" s="1"/>
  <c r="ESV15" i="15"/>
  <c r="ESW15" i="15" s="1"/>
  <c r="ESV16" i="15"/>
  <c r="ESW16" i="15" s="1"/>
  <c r="ESV17" i="15"/>
  <c r="ESW17" i="15" s="1"/>
  <c r="ESV19" i="15"/>
  <c r="ESW19" i="15" s="1"/>
  <c r="ESV20" i="15"/>
  <c r="ESW20" i="15" s="1"/>
  <c r="ESV21" i="15"/>
  <c r="ESW21" i="15" s="1"/>
  <c r="ESV22" i="15"/>
  <c r="ESW22" i="15" s="1"/>
  <c r="ESV23" i="15"/>
  <c r="ESW23" i="15" s="1"/>
  <c r="ESV7" i="15"/>
  <c r="ESW7" i="15" s="1"/>
  <c r="EFE26" i="19"/>
  <c r="EFF26" i="19" s="1"/>
  <c r="EFE27" i="19"/>
  <c r="EFF27" i="19" s="1"/>
  <c r="EFE28" i="19"/>
  <c r="EFF28" i="19" s="1"/>
  <c r="EFE29" i="19"/>
  <c r="EFF29" i="19" s="1"/>
  <c r="EFE25" i="19"/>
  <c r="EFF25" i="19" s="1"/>
  <c r="EFE8" i="19"/>
  <c r="EFF8" i="19" s="1"/>
  <c r="EFE10" i="19"/>
  <c r="EFF10" i="19"/>
  <c r="EFE11" i="19"/>
  <c r="EFF11" i="19" s="1"/>
  <c r="EFE12" i="19"/>
  <c r="EFF12" i="19"/>
  <c r="EFE13" i="19"/>
  <c r="EFF13" i="19"/>
  <c r="EFE14" i="19"/>
  <c r="EFF14" i="19"/>
  <c r="EFE15" i="19"/>
  <c r="EFF15" i="19"/>
  <c r="EFE16" i="19"/>
  <c r="EFF16" i="19" s="1"/>
  <c r="EFE17" i="19"/>
  <c r="EFF17" i="19"/>
  <c r="EFE7" i="19"/>
  <c r="EFF7" i="19" s="1"/>
  <c r="ESE32" i="18"/>
  <c r="ESF32" i="18" s="1"/>
  <c r="ESE33" i="18"/>
  <c r="ESF33" i="18" s="1"/>
  <c r="ESE34" i="18"/>
  <c r="ESF34" i="18" s="1"/>
  <c r="ESE35" i="18"/>
  <c r="ESF35" i="18" s="1"/>
  <c r="ESE36" i="18"/>
  <c r="ESF36" i="18" s="1"/>
  <c r="ESE37" i="18"/>
  <c r="ESF37" i="18" s="1"/>
  <c r="ESE38" i="18"/>
  <c r="ESF38" i="18" s="1"/>
  <c r="ESE39" i="18"/>
  <c r="ESF39" i="18" s="1"/>
  <c r="ESE40" i="18"/>
  <c r="ESF40" i="18" s="1"/>
  <c r="ESE41" i="18"/>
  <c r="ESF41" i="18" s="1"/>
  <c r="ESE42" i="18"/>
  <c r="ESF42" i="18" s="1"/>
  <c r="ESE43" i="18"/>
  <c r="ESF43" i="18" s="1"/>
  <c r="ESE44" i="18"/>
  <c r="ESF44" i="18" s="1"/>
  <c r="ESE45" i="18"/>
  <c r="ESF45" i="18" s="1"/>
  <c r="ESE46" i="18"/>
  <c r="ESF46" i="18" s="1"/>
  <c r="ESE47" i="18"/>
  <c r="ESF47" i="18" s="1"/>
  <c r="ESE48" i="18"/>
  <c r="ESF48" i="18" s="1"/>
  <c r="ESE49" i="18"/>
  <c r="ESF49" i="18" s="1"/>
  <c r="ESE50" i="18"/>
  <c r="ESF50" i="18" s="1"/>
  <c r="ESE51" i="18"/>
  <c r="ESF51" i="18" s="1"/>
  <c r="ESE52" i="18"/>
  <c r="ESF52" i="18" s="1"/>
  <c r="ESE53" i="18"/>
  <c r="ESF53" i="18" s="1"/>
  <c r="ESE54" i="18"/>
  <c r="ESF54" i="18" s="1"/>
  <c r="ESE55" i="18"/>
  <c r="ESF55" i="18" s="1"/>
  <c r="ESE56" i="18"/>
  <c r="ESF56" i="18" s="1"/>
  <c r="ESE57" i="18"/>
  <c r="ESF57" i="18" s="1"/>
  <c r="ESE62" i="18"/>
  <c r="ESF62" i="18" s="1"/>
  <c r="ESE31" i="18"/>
  <c r="ESF31" i="18" s="1"/>
  <c r="ESE8" i="18"/>
  <c r="ESF8" i="18" s="1"/>
  <c r="ESE10" i="18"/>
  <c r="ESF10" i="18" s="1"/>
  <c r="ESE11" i="18"/>
  <c r="ESF11" i="18" s="1"/>
  <c r="ESE12" i="18"/>
  <c r="ESF12" i="18" s="1"/>
  <c r="ESE13" i="18"/>
  <c r="ESF13" i="18"/>
  <c r="ESE14" i="18"/>
  <c r="ESF14" i="18" s="1"/>
  <c r="ESE15" i="18"/>
  <c r="ESF15" i="18" s="1"/>
  <c r="ESE16" i="18"/>
  <c r="ESF16" i="18" s="1"/>
  <c r="ESE17" i="18"/>
  <c r="ESF17" i="18" s="1"/>
  <c r="ESE18" i="18"/>
  <c r="ESF18" i="18"/>
  <c r="ESE19" i="18"/>
  <c r="ESF19" i="18" s="1"/>
  <c r="ESE20" i="18"/>
  <c r="ESF20" i="18" s="1"/>
  <c r="ESE21" i="18"/>
  <c r="ESF21" i="18" s="1"/>
  <c r="ESE22" i="18"/>
  <c r="ESF22" i="18" s="1"/>
  <c r="ESE7" i="18"/>
  <c r="ESF7" i="18" s="1"/>
  <c r="X17" i="17" l="1"/>
  <c r="ESN8" i="15"/>
  <c r="ESO8" i="15" s="1"/>
  <c r="ESN9" i="15"/>
  <c r="ESO9" i="15"/>
  <c r="ESN10" i="15"/>
  <c r="ESO10" i="15" s="1"/>
  <c r="ESN11" i="15"/>
  <c r="ESO11" i="15" s="1"/>
  <c r="ESN12" i="15"/>
  <c r="ESO12" i="15" s="1"/>
  <c r="ESN13" i="15"/>
  <c r="ESO13" i="15" s="1"/>
  <c r="ESN14" i="15"/>
  <c r="ESO14" i="15"/>
  <c r="ESN15" i="15"/>
  <c r="ESO15" i="15" s="1"/>
  <c r="ESN16" i="15"/>
  <c r="ESO16" i="15" s="1"/>
  <c r="ESN17" i="15"/>
  <c r="ESO17" i="15" s="1"/>
  <c r="ESN19" i="15"/>
  <c r="ESO19" i="15" s="1"/>
  <c r="ESN20" i="15"/>
  <c r="ESO20" i="15" s="1"/>
  <c r="ESN21" i="15"/>
  <c r="ESO21" i="15" s="1"/>
  <c r="ESN22" i="15"/>
  <c r="ESO22" i="15" s="1"/>
  <c r="ESN23" i="15"/>
  <c r="ESO23" i="15" s="1"/>
  <c r="ESN7" i="15"/>
  <c r="ESO7" i="15" s="1"/>
  <c r="EEW26" i="19"/>
  <c r="EEX26" i="19" s="1"/>
  <c r="EEW27" i="19"/>
  <c r="EEX27" i="19"/>
  <c r="EEW28" i="19"/>
  <c r="EEX28" i="19"/>
  <c r="EEW29" i="19"/>
  <c r="EEX29" i="19"/>
  <c r="EEW25" i="19"/>
  <c r="EEX25" i="19" s="1"/>
  <c r="EEW8" i="19"/>
  <c r="EEX8" i="19" s="1"/>
  <c r="EEW10" i="19"/>
  <c r="EEX10" i="19" s="1"/>
  <c r="EEW11" i="19"/>
  <c r="EEX11" i="19"/>
  <c r="EEW12" i="19"/>
  <c r="EEX12" i="19"/>
  <c r="EEW13" i="19"/>
  <c r="EEX13" i="19"/>
  <c r="EEW14" i="19"/>
  <c r="EEX14" i="19"/>
  <c r="EEW15" i="19"/>
  <c r="EEX15" i="19"/>
  <c r="EEW16" i="19"/>
  <c r="EEX16" i="19" s="1"/>
  <c r="EEW17" i="19"/>
  <c r="EEX17" i="19"/>
  <c r="EEW7" i="19"/>
  <c r="EEX7" i="19" s="1"/>
  <c r="ERW32" i="18"/>
  <c r="ERX32" i="18" s="1"/>
  <c r="ERW33" i="18"/>
  <c r="ERX33" i="18" s="1"/>
  <c r="ERW34" i="18"/>
  <c r="ERX34" i="18" s="1"/>
  <c r="ERW35" i="18"/>
  <c r="ERX35" i="18" s="1"/>
  <c r="ERW36" i="18"/>
  <c r="ERX36" i="18" s="1"/>
  <c r="ERW37" i="18"/>
  <c r="ERX37" i="18" s="1"/>
  <c r="ERW38" i="18"/>
  <c r="ERX38" i="18" s="1"/>
  <c r="ERW39" i="18"/>
  <c r="ERX39" i="18" s="1"/>
  <c r="ERW40" i="18"/>
  <c r="ERX40" i="18" s="1"/>
  <c r="ERW41" i="18"/>
  <c r="ERX41" i="18" s="1"/>
  <c r="ERW42" i="18"/>
  <c r="ERX42" i="18" s="1"/>
  <c r="ERW43" i="18"/>
  <c r="ERX43" i="18"/>
  <c r="ERW44" i="18"/>
  <c r="ERX44" i="18" s="1"/>
  <c r="ERW45" i="18"/>
  <c r="ERX45" i="18" s="1"/>
  <c r="ERW46" i="18"/>
  <c r="ERX46" i="18" s="1"/>
  <c r="ERW47" i="18"/>
  <c r="ERX47" i="18" s="1"/>
  <c r="ERW48" i="18"/>
  <c r="ERX48" i="18" s="1"/>
  <c r="ERW49" i="18"/>
  <c r="ERX49" i="18" s="1"/>
  <c r="ERW50" i="18"/>
  <c r="ERX50" i="18" s="1"/>
  <c r="ERW51" i="18"/>
  <c r="ERX51" i="18" s="1"/>
  <c r="ERW52" i="18"/>
  <c r="ERX52" i="18" s="1"/>
  <c r="ERW53" i="18"/>
  <c r="ERX53" i="18"/>
  <c r="ERW54" i="18"/>
  <c r="ERX54" i="18" s="1"/>
  <c r="ERW55" i="18"/>
  <c r="ERX55" i="18"/>
  <c r="ERW56" i="18"/>
  <c r="ERX56" i="18" s="1"/>
  <c r="ERW57" i="18"/>
  <c r="ERX57" i="18" s="1"/>
  <c r="ERW62" i="18"/>
  <c r="ERX62" i="18"/>
  <c r="ERW31" i="18"/>
  <c r="ERX31" i="18" s="1"/>
  <c r="ERW8" i="18"/>
  <c r="ERX8" i="18" s="1"/>
  <c r="ERW10" i="18"/>
  <c r="ERX10" i="18" s="1"/>
  <c r="ERW11" i="18"/>
  <c r="ERX11" i="18" s="1"/>
  <c r="ERW12" i="18"/>
  <c r="ERX12" i="18" s="1"/>
  <c r="ERW13" i="18"/>
  <c r="ERX13" i="18" s="1"/>
  <c r="ERW14" i="18"/>
  <c r="ERX14" i="18" s="1"/>
  <c r="ERW15" i="18"/>
  <c r="ERX15" i="18" s="1"/>
  <c r="ERW16" i="18"/>
  <c r="ERX16" i="18" s="1"/>
  <c r="ERW17" i="18"/>
  <c r="ERX17" i="18" s="1"/>
  <c r="ERW18" i="18"/>
  <c r="ERX18" i="18" s="1"/>
  <c r="ERW19" i="18"/>
  <c r="ERX19" i="18"/>
  <c r="ERW20" i="18"/>
  <c r="ERX20" i="18" s="1"/>
  <c r="ERW21" i="18"/>
  <c r="ERX21" i="18" s="1"/>
  <c r="ERW22" i="18"/>
  <c r="ERX22" i="18" s="1"/>
  <c r="ERW7" i="18"/>
  <c r="ERX7" i="18" s="1"/>
  <c r="W12" i="19" l="1"/>
  <c r="ERO32" i="18"/>
  <c r="ERP32" i="18" s="1"/>
  <c r="ERO33" i="18"/>
  <c r="ERP33" i="18" s="1"/>
  <c r="ERO34" i="18"/>
  <c r="ERP34" i="18" s="1"/>
  <c r="ERO35" i="18"/>
  <c r="ERP35" i="18"/>
  <c r="ERO36" i="18"/>
  <c r="ERP36" i="18"/>
  <c r="ERO37" i="18"/>
  <c r="ERP37" i="18" s="1"/>
  <c r="ERO38" i="18"/>
  <c r="ERP38" i="18"/>
  <c r="ERO39" i="18"/>
  <c r="ERP39" i="18"/>
  <c r="ERO40" i="18"/>
  <c r="ERP40" i="18" s="1"/>
  <c r="ERO41" i="18"/>
  <c r="ERP41" i="18" s="1"/>
  <c r="ERO42" i="18"/>
  <c r="ERP42" i="18" s="1"/>
  <c r="ERO43" i="18"/>
  <c r="ERP43" i="18"/>
  <c r="ERO44" i="18"/>
  <c r="ERP44" i="18" s="1"/>
  <c r="ERO45" i="18"/>
  <c r="ERP45" i="18" s="1"/>
  <c r="ERO46" i="18"/>
  <c r="ERP46" i="18"/>
  <c r="ERO47" i="18"/>
  <c r="ERP47" i="18" s="1"/>
  <c r="ERO48" i="18"/>
  <c r="ERP48" i="18" s="1"/>
  <c r="ERO49" i="18"/>
  <c r="ERP49" i="18"/>
  <c r="ERO50" i="18"/>
  <c r="ERP50" i="18" s="1"/>
  <c r="ERO51" i="18"/>
  <c r="ERP51" i="18" s="1"/>
  <c r="ERO52" i="18"/>
  <c r="ERP52" i="18" s="1"/>
  <c r="ERO53" i="18"/>
  <c r="ERP53" i="18" s="1"/>
  <c r="ERO54" i="18"/>
  <c r="ERP54" i="18" s="1"/>
  <c r="ERO55" i="18"/>
  <c r="ERP55" i="18"/>
  <c r="ERO56" i="18"/>
  <c r="ERP56" i="18" s="1"/>
  <c r="ERO57" i="18"/>
  <c r="ERP57" i="18" s="1"/>
  <c r="ERO62" i="18"/>
  <c r="ERP62" i="18"/>
  <c r="ERO31" i="18"/>
  <c r="ERP31" i="18" s="1"/>
  <c r="ERO8" i="18"/>
  <c r="ERP8" i="18" s="1"/>
  <c r="ERO10" i="18"/>
  <c r="ERP10" i="18" s="1"/>
  <c r="ERO11" i="18"/>
  <c r="ERP11" i="18" s="1"/>
  <c r="ERO12" i="18"/>
  <c r="ERP12" i="18" s="1"/>
  <c r="ERO13" i="18"/>
  <c r="ERP13" i="18" s="1"/>
  <c r="ERO14" i="18"/>
  <c r="ERP14" i="18"/>
  <c r="ERO15" i="18"/>
  <c r="ERP15" i="18"/>
  <c r="ERO16" i="18"/>
  <c r="ERP16" i="18"/>
  <c r="ERO17" i="18"/>
  <c r="ERP17" i="18" s="1"/>
  <c r="ERO18" i="18"/>
  <c r="ERP18" i="18" s="1"/>
  <c r="ERO19" i="18"/>
  <c r="ERP19" i="18" s="1"/>
  <c r="ERO20" i="18"/>
  <c r="ERP20" i="18" s="1"/>
  <c r="ERO21" i="18"/>
  <c r="ERP21" i="18" s="1"/>
  <c r="ERO22" i="18"/>
  <c r="ERP22" i="18" s="1"/>
  <c r="ERO7" i="18"/>
  <c r="ERP7" i="18" s="1"/>
  <c r="EEO26" i="19"/>
  <c r="EEP26" i="19" s="1"/>
  <c r="EEO27" i="19"/>
  <c r="EEP27" i="19" s="1"/>
  <c r="EEO28" i="19"/>
  <c r="EEP28" i="19"/>
  <c r="EEO29" i="19"/>
  <c r="EEP29" i="19"/>
  <c r="EEO25" i="19"/>
  <c r="EEP25" i="19" s="1"/>
  <c r="EEO8" i="19"/>
  <c r="EEP8" i="19" s="1"/>
  <c r="EEO10" i="19"/>
  <c r="EEP10" i="19" s="1"/>
  <c r="EEO11" i="19"/>
  <c r="EEP11" i="19" s="1"/>
  <c r="EEO12" i="19"/>
  <c r="EEP12" i="19" s="1"/>
  <c r="EEO13" i="19"/>
  <c r="EEP13" i="19" s="1"/>
  <c r="EEO14" i="19"/>
  <c r="EEP14" i="19" s="1"/>
  <c r="EEO15" i="19"/>
  <c r="EEP15" i="19" s="1"/>
  <c r="EEO16" i="19"/>
  <c r="EEP16" i="19" s="1"/>
  <c r="EEO17" i="19"/>
  <c r="EEP17" i="19"/>
  <c r="EEO7" i="19"/>
  <c r="EEP7" i="19" s="1"/>
  <c r="ESF8" i="15"/>
  <c r="ESG8" i="15" s="1"/>
  <c r="ESF9" i="15"/>
  <c r="ESG9" i="15" s="1"/>
  <c r="ESF10" i="15"/>
  <c r="ESG10" i="15" s="1"/>
  <c r="ESF11" i="15"/>
  <c r="ESG11" i="15" s="1"/>
  <c r="ESF12" i="15"/>
  <c r="ESG12" i="15" s="1"/>
  <c r="ESF13" i="15"/>
  <c r="ESG13" i="15" s="1"/>
  <c r="ESF14" i="15"/>
  <c r="ESG14" i="15" s="1"/>
  <c r="ESF15" i="15"/>
  <c r="ESG15" i="15" s="1"/>
  <c r="ESF16" i="15"/>
  <c r="ESG16" i="15" s="1"/>
  <c r="ESF17" i="15"/>
  <c r="ESG17" i="15"/>
  <c r="ESF19" i="15"/>
  <c r="ESG19" i="15" s="1"/>
  <c r="ESF20" i="15"/>
  <c r="ESG20" i="15" s="1"/>
  <c r="ESF21" i="15"/>
  <c r="ESG21" i="15" s="1"/>
  <c r="ESF22" i="15"/>
  <c r="ESG22" i="15" s="1"/>
  <c r="ESF23" i="15"/>
  <c r="ESG23" i="15" s="1"/>
  <c r="ESF7" i="15"/>
  <c r="ESG7" i="15" s="1"/>
  <c r="ERX8" i="15" l="1"/>
  <c r="ERY8" i="15" s="1"/>
  <c r="ERX9" i="15"/>
  <c r="ERY9" i="15" s="1"/>
  <c r="ERX10" i="15"/>
  <c r="ERY10" i="15" s="1"/>
  <c r="ERX11" i="15"/>
  <c r="ERY11" i="15" s="1"/>
  <c r="ERX12" i="15"/>
  <c r="ERY12" i="15" s="1"/>
  <c r="ERX13" i="15"/>
  <c r="ERY13" i="15" s="1"/>
  <c r="ERX14" i="15"/>
  <c r="ERY14" i="15" s="1"/>
  <c r="ERX15" i="15"/>
  <c r="ERY15" i="15" s="1"/>
  <c r="ERX16" i="15"/>
  <c r="ERY16" i="15" s="1"/>
  <c r="ERX17" i="15"/>
  <c r="ERY17" i="15" s="1"/>
  <c r="ERX19" i="15"/>
  <c r="ERY19" i="15" s="1"/>
  <c r="ERX20" i="15"/>
  <c r="ERY20" i="15"/>
  <c r="ERX21" i="15"/>
  <c r="ERY21" i="15" s="1"/>
  <c r="ERX22" i="15"/>
  <c r="ERY22" i="15" s="1"/>
  <c r="ERX23" i="15"/>
  <c r="ERY23" i="15" s="1"/>
  <c r="ERX7" i="15"/>
  <c r="ERY7" i="15" s="1"/>
  <c r="EEG26" i="19"/>
  <c r="EEH26" i="19" s="1"/>
  <c r="EEG27" i="19"/>
  <c r="EEH27" i="19" s="1"/>
  <c r="EEG28" i="19"/>
  <c r="EEH28" i="19" s="1"/>
  <c r="EEG29" i="19"/>
  <c r="EEH29" i="19" s="1"/>
  <c r="EEG25" i="19"/>
  <c r="EEH25" i="19" s="1"/>
  <c r="EEG8" i="19"/>
  <c r="EEH8" i="19" s="1"/>
  <c r="EEG10" i="19"/>
  <c r="EEH10" i="19" s="1"/>
  <c r="EEG11" i="19"/>
  <c r="EEH11" i="19" s="1"/>
  <c r="EEG13" i="19"/>
  <c r="EEH13" i="19"/>
  <c r="EEG14" i="19"/>
  <c r="EEH14" i="19" s="1"/>
  <c r="EEG15" i="19"/>
  <c r="EEH15" i="19"/>
  <c r="EEG16" i="19"/>
  <c r="EEH16" i="19" s="1"/>
  <c r="EEG17" i="19"/>
  <c r="EEH17" i="19" s="1"/>
  <c r="EEG7" i="19"/>
  <c r="EEH7" i="19" s="1"/>
  <c r="ERG32" i="18"/>
  <c r="ERH32" i="18" s="1"/>
  <c r="ERG33" i="18"/>
  <c r="ERH33" i="18" s="1"/>
  <c r="ERG34" i="18"/>
  <c r="ERH34" i="18" s="1"/>
  <c r="ERG35" i="18"/>
  <c r="ERH35" i="18" s="1"/>
  <c r="ERG36" i="18"/>
  <c r="ERH36" i="18" s="1"/>
  <c r="ERG37" i="18"/>
  <c r="ERH37" i="18" s="1"/>
  <c r="ERG38" i="18"/>
  <c r="ERH38" i="18" s="1"/>
  <c r="ERG39" i="18"/>
  <c r="ERH39" i="18" s="1"/>
  <c r="ERG40" i="18"/>
  <c r="ERH40" i="18" s="1"/>
  <c r="ERG41" i="18"/>
  <c r="ERH41" i="18" s="1"/>
  <c r="ERG42" i="18"/>
  <c r="ERH42" i="18" s="1"/>
  <c r="ERG43" i="18"/>
  <c r="ERH43" i="18" s="1"/>
  <c r="ERG44" i="18"/>
  <c r="ERH44" i="18" s="1"/>
  <c r="ERG45" i="18"/>
  <c r="ERH45" i="18"/>
  <c r="ERG46" i="18"/>
  <c r="ERH46" i="18"/>
  <c r="ERG47" i="18"/>
  <c r="ERH47" i="18"/>
  <c r="ERG48" i="18"/>
  <c r="ERH48" i="18" s="1"/>
  <c r="ERG49" i="18"/>
  <c r="ERH49" i="18" s="1"/>
  <c r="ERG50" i="18"/>
  <c r="ERH50" i="18"/>
  <c r="ERG51" i="18"/>
  <c r="ERH51" i="18" s="1"/>
  <c r="ERG52" i="18"/>
  <c r="ERH52" i="18" s="1"/>
  <c r="ERG53" i="18"/>
  <c r="ERH53" i="18" s="1"/>
  <c r="ERG54" i="18"/>
  <c r="ERH54" i="18" s="1"/>
  <c r="ERG55" i="18"/>
  <c r="ERH55" i="18" s="1"/>
  <c r="ERG56" i="18"/>
  <c r="ERH56" i="18" s="1"/>
  <c r="ERG57" i="18"/>
  <c r="ERH57" i="18" s="1"/>
  <c r="ERG62" i="18"/>
  <c r="ERH62" i="18" s="1"/>
  <c r="ERG31" i="18"/>
  <c r="ERH31" i="18" s="1"/>
  <c r="ERG8" i="18"/>
  <c r="ERH8" i="18" s="1"/>
  <c r="ERG10" i="18"/>
  <c r="ERH10" i="18" s="1"/>
  <c r="ERG11" i="18"/>
  <c r="ERH11" i="18" s="1"/>
  <c r="ERG12" i="18"/>
  <c r="ERH12" i="18" s="1"/>
  <c r="ERG13" i="18"/>
  <c r="ERH13" i="18" s="1"/>
  <c r="ERG14" i="18"/>
  <c r="ERH14" i="18" s="1"/>
  <c r="ERG15" i="18"/>
  <c r="ERH15" i="18" s="1"/>
  <c r="ERG16" i="18"/>
  <c r="ERH16" i="18" s="1"/>
  <c r="ERG17" i="18"/>
  <c r="ERH17" i="18" s="1"/>
  <c r="ERG18" i="18"/>
  <c r="ERH18" i="18" s="1"/>
  <c r="ERG19" i="18"/>
  <c r="ERH19" i="18"/>
  <c r="ERG20" i="18"/>
  <c r="ERH20" i="18" s="1"/>
  <c r="ERG21" i="18"/>
  <c r="ERH21" i="18" s="1"/>
  <c r="ERG22" i="18"/>
  <c r="ERH22" i="18" s="1"/>
  <c r="ERG7" i="18"/>
  <c r="ERH7" i="18" s="1"/>
  <c r="EDY26" i="19"/>
  <c r="EDZ26" i="19"/>
  <c r="EDY27" i="19"/>
  <c r="EDZ27" i="19" s="1"/>
  <c r="EDY28" i="19"/>
  <c r="EDZ28" i="19" s="1"/>
  <c r="EDY29" i="19"/>
  <c r="EDZ29" i="19"/>
  <c r="ERP8" i="15" l="1"/>
  <c r="ERQ8" i="15" s="1"/>
  <c r="ERP9" i="15"/>
  <c r="ERQ9" i="15" s="1"/>
  <c r="ERP10" i="15"/>
  <c r="ERQ10" i="15" s="1"/>
  <c r="ERP11" i="15"/>
  <c r="ERQ11" i="15" s="1"/>
  <c r="ERP12" i="15"/>
  <c r="ERQ12" i="15" s="1"/>
  <c r="ERP13" i="15"/>
  <c r="ERQ13" i="15" s="1"/>
  <c r="ERP14" i="15"/>
  <c r="ERQ14" i="15" s="1"/>
  <c r="ERP15" i="15"/>
  <c r="ERQ15" i="15" s="1"/>
  <c r="ERP16" i="15"/>
  <c r="ERQ16" i="15" s="1"/>
  <c r="ERP17" i="15"/>
  <c r="ERQ17" i="15" s="1"/>
  <c r="ERP19" i="15"/>
  <c r="ERQ19" i="15" s="1"/>
  <c r="ERP20" i="15"/>
  <c r="ERQ20" i="15" s="1"/>
  <c r="ERP21" i="15"/>
  <c r="ERQ21" i="15" s="1"/>
  <c r="ERP22" i="15"/>
  <c r="ERQ22" i="15" s="1"/>
  <c r="ERP23" i="15"/>
  <c r="ERQ23" i="15" s="1"/>
  <c r="ERP7" i="15"/>
  <c r="ERQ7" i="15" s="1"/>
  <c r="EDY25" i="19"/>
  <c r="EDZ25" i="19" s="1"/>
  <c r="EDY8" i="19"/>
  <c r="EDZ8" i="19" s="1"/>
  <c r="EDY10" i="19"/>
  <c r="EDZ10" i="19" s="1"/>
  <c r="EDY11" i="19"/>
  <c r="EDZ11" i="19" s="1"/>
  <c r="EDY13" i="19"/>
  <c r="EDZ13" i="19" s="1"/>
  <c r="EDY14" i="19"/>
  <c r="EDZ14" i="19" s="1"/>
  <c r="EDY15" i="19"/>
  <c r="EDZ15" i="19" s="1"/>
  <c r="EDY16" i="19"/>
  <c r="EDZ16" i="19" s="1"/>
  <c r="EDY17" i="19"/>
  <c r="EDZ17" i="19"/>
  <c r="EDY7" i="19"/>
  <c r="EDZ7" i="19" s="1"/>
  <c r="EQY32" i="18"/>
  <c r="EQZ32" i="18" s="1"/>
  <c r="EQY33" i="18"/>
  <c r="EQZ33" i="18" s="1"/>
  <c r="EQY34" i="18"/>
  <c r="EQZ34" i="18" s="1"/>
  <c r="EQY35" i="18"/>
  <c r="EQZ35" i="18" s="1"/>
  <c r="EQY36" i="18"/>
  <c r="EQZ36" i="18"/>
  <c r="EQY37" i="18"/>
  <c r="EQZ37" i="18" s="1"/>
  <c r="EQY38" i="18"/>
  <c r="EQZ38" i="18" s="1"/>
  <c r="EQY39" i="18"/>
  <c r="EQZ39" i="18" s="1"/>
  <c r="EQY40" i="18"/>
  <c r="EQZ40" i="18" s="1"/>
  <c r="EQY41" i="18"/>
  <c r="EQZ41" i="18" s="1"/>
  <c r="EQY42" i="18"/>
  <c r="EQZ42" i="18" s="1"/>
  <c r="EQY43" i="18"/>
  <c r="EQZ43" i="18" s="1"/>
  <c r="EQY44" i="18"/>
  <c r="EQZ44" i="18" s="1"/>
  <c r="EQY45" i="18"/>
  <c r="EQZ45" i="18" s="1"/>
  <c r="EQY46" i="18"/>
  <c r="EQZ46" i="18" s="1"/>
  <c r="EQY47" i="18"/>
  <c r="EQZ47" i="18" s="1"/>
  <c r="EQY48" i="18"/>
  <c r="EQZ48" i="18" s="1"/>
  <c r="EQY49" i="18"/>
  <c r="EQZ49" i="18" s="1"/>
  <c r="EQY50" i="18"/>
  <c r="EQZ50" i="18" s="1"/>
  <c r="EQY51" i="18"/>
  <c r="EQZ51" i="18" s="1"/>
  <c r="EQY52" i="18"/>
  <c r="EQZ52" i="18" s="1"/>
  <c r="EQY53" i="18"/>
  <c r="EQZ53" i="18" s="1"/>
  <c r="EQY54" i="18"/>
  <c r="EQZ54" i="18"/>
  <c r="EQY55" i="18"/>
  <c r="EQZ55" i="18" s="1"/>
  <c r="EQY56" i="18"/>
  <c r="EQZ56" i="18" s="1"/>
  <c r="EQY57" i="18"/>
  <c r="EQZ57" i="18" s="1"/>
  <c r="EQY62" i="18"/>
  <c r="EQZ62" i="18" s="1"/>
  <c r="EQY31" i="18"/>
  <c r="EQZ31" i="18" s="1"/>
  <c r="EQY8" i="18"/>
  <c r="EQZ8" i="18" s="1"/>
  <c r="EQY10" i="18"/>
  <c r="EQZ10" i="18" s="1"/>
  <c r="EQY11" i="18"/>
  <c r="EQZ11" i="18" s="1"/>
  <c r="EQY12" i="18"/>
  <c r="EQZ12" i="18" s="1"/>
  <c r="EQY13" i="18"/>
  <c r="EQZ13" i="18" s="1"/>
  <c r="EQY14" i="18"/>
  <c r="EQZ14" i="18" s="1"/>
  <c r="EQY15" i="18"/>
  <c r="EQZ15" i="18" s="1"/>
  <c r="EQY16" i="18"/>
  <c r="EQZ16" i="18" s="1"/>
  <c r="EQY17" i="18"/>
  <c r="EQZ17" i="18" s="1"/>
  <c r="EQY18" i="18"/>
  <c r="EQZ18" i="18" s="1"/>
  <c r="EQY19" i="18"/>
  <c r="EQZ19" i="18" s="1"/>
  <c r="EQY20" i="18"/>
  <c r="EQZ20" i="18" s="1"/>
  <c r="EQY21" i="18"/>
  <c r="EQZ21" i="18"/>
  <c r="EQY22" i="18"/>
  <c r="EQZ22" i="18" s="1"/>
  <c r="EQY7" i="18"/>
  <c r="EQZ7" i="18" s="1"/>
  <c r="U28" i="17"/>
  <c r="U29" i="17"/>
  <c r="U31" i="17"/>
  <c r="R25" i="17"/>
  <c r="R26" i="17"/>
  <c r="R27" i="17"/>
  <c r="R28" i="17"/>
  <c r="R29" i="17"/>
  <c r="R31" i="17"/>
  <c r="R32" i="17"/>
  <c r="R33" i="17"/>
  <c r="ERH8" i="15"/>
  <c r="ERI8" i="15" s="1"/>
  <c r="ERH9" i="15"/>
  <c r="ERI9" i="15" s="1"/>
  <c r="ERH10" i="15"/>
  <c r="ERI10" i="15" s="1"/>
  <c r="ERH11" i="15"/>
  <c r="ERI11" i="15" s="1"/>
  <c r="ERH12" i="15"/>
  <c r="ERI12" i="15" s="1"/>
  <c r="ERH13" i="15"/>
  <c r="ERI13" i="15" s="1"/>
  <c r="ERH14" i="15"/>
  <c r="ERI14" i="15" s="1"/>
  <c r="ERH15" i="15"/>
  <c r="ERI15" i="15" s="1"/>
  <c r="ERH16" i="15"/>
  <c r="ERI16" i="15" s="1"/>
  <c r="ERH17" i="15"/>
  <c r="ERI17" i="15" s="1"/>
  <c r="ERH19" i="15"/>
  <c r="ERI19" i="15" s="1"/>
  <c r="ERH20" i="15"/>
  <c r="ERI20" i="15" s="1"/>
  <c r="ERH21" i="15"/>
  <c r="ERI21" i="15" s="1"/>
  <c r="ERH22" i="15"/>
  <c r="ERI22" i="15" s="1"/>
  <c r="ERH23" i="15"/>
  <c r="ERI23" i="15" s="1"/>
  <c r="ERH7" i="15"/>
  <c r="ERI7" i="15" s="1"/>
  <c r="EDQ26" i="19"/>
  <c r="EDR26" i="19"/>
  <c r="EDQ27" i="19"/>
  <c r="EDR27" i="19" s="1"/>
  <c r="EDQ28" i="19"/>
  <c r="EDR28" i="19"/>
  <c r="EDQ29" i="19"/>
  <c r="EDR29" i="19" s="1"/>
  <c r="EDQ25" i="19"/>
  <c r="EDR25" i="19" s="1"/>
  <c r="EDQ8" i="19"/>
  <c r="EDR8" i="19" s="1"/>
  <c r="EDQ10" i="19"/>
  <c r="EDR10" i="19" s="1"/>
  <c r="EDQ11" i="19"/>
  <c r="EDR11" i="19" s="1"/>
  <c r="EDQ13" i="19"/>
  <c r="EDR13" i="19" s="1"/>
  <c r="EDQ14" i="19"/>
  <c r="EDR14" i="19" s="1"/>
  <c r="EDQ15" i="19"/>
  <c r="EDR15" i="19" s="1"/>
  <c r="EDQ16" i="19"/>
  <c r="EDR16" i="19" s="1"/>
  <c r="EDQ17" i="19"/>
  <c r="EDR17" i="19"/>
  <c r="EDQ7" i="19"/>
  <c r="EDR7" i="19" s="1"/>
  <c r="EQQ32" i="18"/>
  <c r="EQR32" i="18" s="1"/>
  <c r="EQQ33" i="18"/>
  <c r="EQR33" i="18" s="1"/>
  <c r="EQQ34" i="18"/>
  <c r="EQR34" i="18" s="1"/>
  <c r="EQQ35" i="18"/>
  <c r="EQR35" i="18" s="1"/>
  <c r="EQQ36" i="18"/>
  <c r="EQR36" i="18" s="1"/>
  <c r="EQQ37" i="18"/>
  <c r="EQR37" i="18" s="1"/>
  <c r="EQQ38" i="18"/>
  <c r="EQR38" i="18" s="1"/>
  <c r="EQQ39" i="18"/>
  <c r="EQR39" i="18" s="1"/>
  <c r="EQQ40" i="18"/>
  <c r="EQR40" i="18" s="1"/>
  <c r="EQQ41" i="18"/>
  <c r="EQR41" i="18" s="1"/>
  <c r="EQQ42" i="18"/>
  <c r="EQR42" i="18" s="1"/>
  <c r="EQQ43" i="18"/>
  <c r="EQR43" i="18" s="1"/>
  <c r="EQQ44" i="18"/>
  <c r="EQR44" i="18" s="1"/>
  <c r="EQQ45" i="18"/>
  <c r="EQR45" i="18" s="1"/>
  <c r="EQQ46" i="18"/>
  <c r="EQR46" i="18" s="1"/>
  <c r="EQQ47" i="18"/>
  <c r="EQR47" i="18" s="1"/>
  <c r="EQQ48" i="18"/>
  <c r="EQR48" i="18" s="1"/>
  <c r="EQQ49" i="18"/>
  <c r="EQR49" i="18" s="1"/>
  <c r="EQQ50" i="18"/>
  <c r="EQR50" i="18"/>
  <c r="EQQ51" i="18"/>
  <c r="EQR51" i="18" s="1"/>
  <c r="EQQ52" i="18"/>
  <c r="EQR52" i="18" s="1"/>
  <c r="EQQ53" i="18"/>
  <c r="EQR53" i="18" s="1"/>
  <c r="EQQ54" i="18"/>
  <c r="EQR54" i="18" s="1"/>
  <c r="EQQ55" i="18"/>
  <c r="EQR55" i="18" s="1"/>
  <c r="EQQ56" i="18"/>
  <c r="EQR56" i="18" s="1"/>
  <c r="EQQ57" i="18"/>
  <c r="EQR57" i="18" s="1"/>
  <c r="EQQ62" i="18"/>
  <c r="EQR62" i="18" s="1"/>
  <c r="EQQ31" i="18"/>
  <c r="EQR31" i="18" s="1"/>
  <c r="EQQ8" i="18"/>
  <c r="EQR8" i="18" s="1"/>
  <c r="EQQ10" i="18"/>
  <c r="EQR10" i="18" s="1"/>
  <c r="EQQ11" i="18"/>
  <c r="EQR11" i="18" s="1"/>
  <c r="EQQ12" i="18"/>
  <c r="EQR12" i="18" s="1"/>
  <c r="EQQ13" i="18"/>
  <c r="EQR13" i="18" s="1"/>
  <c r="EQQ14" i="18"/>
  <c r="EQR14" i="18"/>
  <c r="EQQ15" i="18"/>
  <c r="EQR15" i="18" s="1"/>
  <c r="EQQ16" i="18"/>
  <c r="EQR16" i="18" s="1"/>
  <c r="EQQ17" i="18"/>
  <c r="EQR17" i="18" s="1"/>
  <c r="EQQ18" i="18"/>
  <c r="EQR18" i="18" s="1"/>
  <c r="EQQ19" i="18"/>
  <c r="EQR19" i="18" s="1"/>
  <c r="EQQ20" i="18"/>
  <c r="EQR20" i="18" s="1"/>
  <c r="EQQ21" i="18"/>
  <c r="EQR21" i="18" s="1"/>
  <c r="EQQ22" i="18"/>
  <c r="EQR22" i="18" s="1"/>
  <c r="EQQ7" i="18"/>
  <c r="EQR7" i="18" s="1"/>
  <c r="X28" i="17"/>
  <c r="X30" i="17"/>
  <c r="X31" i="17"/>
  <c r="X32" i="17"/>
  <c r="X33" i="17"/>
  <c r="G9" i="24"/>
  <c r="EQI32" i="18"/>
  <c r="EQJ32" i="18" s="1"/>
  <c r="EQI33" i="18"/>
  <c r="EQJ33" i="18" s="1"/>
  <c r="EQI34" i="18"/>
  <c r="EQJ34" i="18" s="1"/>
  <c r="EQI35" i="18"/>
  <c r="EQJ35" i="18" s="1"/>
  <c r="EQI36" i="18"/>
  <c r="EQJ36" i="18" s="1"/>
  <c r="EQI37" i="18"/>
  <c r="EQJ37" i="18" s="1"/>
  <c r="EQI38" i="18"/>
  <c r="EQJ38" i="18" s="1"/>
  <c r="EQI39" i="18"/>
  <c r="EQJ39" i="18" s="1"/>
  <c r="EQI40" i="18"/>
  <c r="EQJ40" i="18" s="1"/>
  <c r="EQI41" i="18"/>
  <c r="EQJ41" i="18" s="1"/>
  <c r="EQI42" i="18"/>
  <c r="EQJ42" i="18" s="1"/>
  <c r="EQI43" i="18"/>
  <c r="EQJ43" i="18" s="1"/>
  <c r="EQI44" i="18"/>
  <c r="EQJ44" i="18" s="1"/>
  <c r="EQI45" i="18"/>
  <c r="EQJ45" i="18" s="1"/>
  <c r="EQI46" i="18"/>
  <c r="EQJ46" i="18" s="1"/>
  <c r="EQI47" i="18"/>
  <c r="EQJ47" i="18"/>
  <c r="EQI48" i="18"/>
  <c r="EQJ48" i="18"/>
  <c r="EQI49" i="18"/>
  <c r="EQJ49" i="18" s="1"/>
  <c r="EQI50" i="18"/>
  <c r="EQJ50" i="18" s="1"/>
  <c r="EQI51" i="18"/>
  <c r="EQJ51" i="18" s="1"/>
  <c r="EQI52" i="18"/>
  <c r="EQJ52" i="18" s="1"/>
  <c r="EQI53" i="18"/>
  <c r="EQJ53" i="18" s="1"/>
  <c r="EQI54" i="18"/>
  <c r="EQJ54" i="18" s="1"/>
  <c r="EQI55" i="18"/>
  <c r="EQJ55" i="18" s="1"/>
  <c r="EQI56" i="18"/>
  <c r="EQJ56" i="18" s="1"/>
  <c r="EQI57" i="18"/>
  <c r="EQJ57" i="18" s="1"/>
  <c r="EQI62" i="18"/>
  <c r="EQJ62" i="18" s="1"/>
  <c r="EQI31" i="18"/>
  <c r="EQJ31" i="18" s="1"/>
  <c r="EQI8" i="18"/>
  <c r="EQJ8" i="18" s="1"/>
  <c r="EQI10" i="18"/>
  <c r="EQJ10" i="18" s="1"/>
  <c r="EQI11" i="18"/>
  <c r="EQJ11" i="18" s="1"/>
  <c r="EQI12" i="18"/>
  <c r="EQJ12" i="18" s="1"/>
  <c r="EQI13" i="18"/>
  <c r="EQJ13" i="18" s="1"/>
  <c r="EQI14" i="18"/>
  <c r="EQJ14" i="18" s="1"/>
  <c r="EQI15" i="18"/>
  <c r="EQJ15" i="18" s="1"/>
  <c r="EQI16" i="18"/>
  <c r="EQJ16" i="18" s="1"/>
  <c r="EQI17" i="18"/>
  <c r="EQJ17" i="18" s="1"/>
  <c r="EQI18" i="18"/>
  <c r="EQJ18" i="18" s="1"/>
  <c r="EQI19" i="18"/>
  <c r="EQJ19" i="18" s="1"/>
  <c r="EQI20" i="18"/>
  <c r="EQJ20" i="18" s="1"/>
  <c r="EQI21" i="18"/>
  <c r="EQJ21" i="18" s="1"/>
  <c r="EQI22" i="18"/>
  <c r="EQJ22" i="18" s="1"/>
  <c r="EQI7" i="18"/>
  <c r="EQJ7" i="18" s="1"/>
  <c r="EDI26" i="19"/>
  <c r="EDJ26" i="19" s="1"/>
  <c r="EDI27" i="19"/>
  <c r="EDJ27" i="19" s="1"/>
  <c r="EDI28" i="19"/>
  <c r="EDJ28" i="19" s="1"/>
  <c r="EDI29" i="19"/>
  <c r="EDJ29" i="19" s="1"/>
  <c r="EDI25" i="19"/>
  <c r="EDJ25" i="19" s="1"/>
  <c r="EDI8" i="19"/>
  <c r="EDJ8" i="19"/>
  <c r="EDI10" i="19"/>
  <c r="EDJ10" i="19"/>
  <c r="EDI11" i="19"/>
  <c r="EDJ11" i="19" s="1"/>
  <c r="EDI13" i="19"/>
  <c r="EDJ13" i="19" s="1"/>
  <c r="EDI14" i="19"/>
  <c r="EDJ14" i="19" s="1"/>
  <c r="EDI15" i="19"/>
  <c r="EDJ15" i="19"/>
  <c r="EDI16" i="19"/>
  <c r="EDJ16" i="19" s="1"/>
  <c r="EDI17" i="19"/>
  <c r="EDJ17" i="19"/>
  <c r="EDI7" i="19"/>
  <c r="EDJ7" i="19" s="1"/>
  <c r="EQZ8" i="15"/>
  <c r="ERA8" i="15" s="1"/>
  <c r="EQZ9" i="15"/>
  <c r="ERA9" i="15" s="1"/>
  <c r="EQZ10" i="15"/>
  <c r="ERA10" i="15" s="1"/>
  <c r="EQZ11" i="15"/>
  <c r="ERA11" i="15" s="1"/>
  <c r="EQZ12" i="15"/>
  <c r="ERA12" i="15" s="1"/>
  <c r="EQZ13" i="15"/>
  <c r="ERA13" i="15" s="1"/>
  <c r="EQZ14" i="15"/>
  <c r="ERA14" i="15" s="1"/>
  <c r="EQZ15" i="15"/>
  <c r="ERA15" i="15" s="1"/>
  <c r="EQZ16" i="15"/>
  <c r="ERA16" i="15" s="1"/>
  <c r="EQZ17" i="15"/>
  <c r="ERA17" i="15" s="1"/>
  <c r="EQZ19" i="15"/>
  <c r="ERA19" i="15" s="1"/>
  <c r="EQZ20" i="15"/>
  <c r="ERA20" i="15" s="1"/>
  <c r="EQZ21" i="15"/>
  <c r="ERA21" i="15" s="1"/>
  <c r="EQZ22" i="15"/>
  <c r="ERA22" i="15" s="1"/>
  <c r="EQZ23" i="15"/>
  <c r="ERA23" i="15" s="1"/>
  <c r="EQZ7" i="15"/>
  <c r="ERA7" i="15" s="1"/>
  <c r="V11" i="18"/>
  <c r="W11" i="18"/>
  <c r="W12" i="18"/>
  <c r="K12" i="18"/>
  <c r="K56" i="18"/>
  <c r="W56" i="18" l="1"/>
  <c r="EQA48" i="18"/>
  <c r="EQB48" i="18" s="1"/>
  <c r="EQA49" i="18"/>
  <c r="EQB49" i="18"/>
  <c r="EQA50" i="18"/>
  <c r="EQB50" i="18" s="1"/>
  <c r="EQA51" i="18"/>
  <c r="EQB51" i="18" s="1"/>
  <c r="EQA52" i="18"/>
  <c r="EQB52" i="18" s="1"/>
  <c r="EQA53" i="18"/>
  <c r="EQB53" i="18" s="1"/>
  <c r="EQA54" i="18"/>
  <c r="EQB54" i="18" s="1"/>
  <c r="EQA55" i="18"/>
  <c r="EQB55" i="18" s="1"/>
  <c r="EQA57" i="18"/>
  <c r="EQB57" i="18" s="1"/>
  <c r="EQA62" i="18"/>
  <c r="EQB62" i="18" s="1"/>
  <c r="EQA8" i="18"/>
  <c r="EQB8" i="18" s="1"/>
  <c r="EQA10" i="18"/>
  <c r="EQB10" i="18" s="1"/>
  <c r="EQA12" i="18"/>
  <c r="EQB12" i="18" s="1"/>
  <c r="EQA13" i="18"/>
  <c r="EQB13" i="18" s="1"/>
  <c r="EQA14" i="18"/>
  <c r="EQB14" i="18" s="1"/>
  <c r="EQA15" i="18"/>
  <c r="EQB15" i="18" s="1"/>
  <c r="EQA16" i="18"/>
  <c r="EQB16" i="18" s="1"/>
  <c r="EQA17" i="18"/>
  <c r="EQB17" i="18" s="1"/>
  <c r="EQA18" i="18"/>
  <c r="EQB18" i="18" s="1"/>
  <c r="EQA19" i="18"/>
  <c r="EQB19" i="18" s="1"/>
  <c r="EQA20" i="18"/>
  <c r="EQB20" i="18" s="1"/>
  <c r="EQA21" i="18"/>
  <c r="EQB21" i="18" s="1"/>
  <c r="EQA22" i="18"/>
  <c r="EQB22" i="18" s="1"/>
  <c r="EQA7" i="18"/>
  <c r="EQB7" i="18" s="1"/>
  <c r="EDA26" i="19"/>
  <c r="EDB26" i="19" s="1"/>
  <c r="EDA27" i="19"/>
  <c r="EDB27" i="19"/>
  <c r="EDA28" i="19"/>
  <c r="EDB28" i="19" s="1"/>
  <c r="EDA29" i="19"/>
  <c r="EDB29" i="19"/>
  <c r="EDA25" i="19"/>
  <c r="EDB25" i="19" s="1"/>
  <c r="EDA8" i="19"/>
  <c r="EDB8" i="19" s="1"/>
  <c r="EDA10" i="19"/>
  <c r="EDB10" i="19" s="1"/>
  <c r="EDA11" i="19"/>
  <c r="EDB11" i="19" s="1"/>
  <c r="EDA13" i="19"/>
  <c r="EDB13" i="19" s="1"/>
  <c r="EDA14" i="19"/>
  <c r="EDB14" i="19" s="1"/>
  <c r="EDA15" i="19"/>
  <c r="EDB15" i="19" s="1"/>
  <c r="EDA16" i="19"/>
  <c r="EDB16" i="19" s="1"/>
  <c r="EDA17" i="19"/>
  <c r="EDB17" i="19" s="1"/>
  <c r="EDA7" i="19"/>
  <c r="EDB7" i="19" s="1"/>
  <c r="EQR8" i="15"/>
  <c r="EQS8" i="15" s="1"/>
  <c r="EQR9" i="15"/>
  <c r="EQS9" i="15" s="1"/>
  <c r="EQR10" i="15"/>
  <c r="EQS10" i="15" s="1"/>
  <c r="EQR11" i="15"/>
  <c r="EQS11" i="15" s="1"/>
  <c r="EQR12" i="15"/>
  <c r="EQS12" i="15" s="1"/>
  <c r="EQR13" i="15"/>
  <c r="EQS13" i="15" s="1"/>
  <c r="EQR14" i="15"/>
  <c r="EQS14" i="15" s="1"/>
  <c r="EQR15" i="15"/>
  <c r="EQS15" i="15" s="1"/>
  <c r="EQR16" i="15"/>
  <c r="EQS16" i="15" s="1"/>
  <c r="EQR17" i="15"/>
  <c r="EQS17" i="15" s="1"/>
  <c r="EQR19" i="15"/>
  <c r="EQS19" i="15" s="1"/>
  <c r="EQR20" i="15"/>
  <c r="EQS20" i="15" s="1"/>
  <c r="EQR21" i="15"/>
  <c r="EQS21" i="15" s="1"/>
  <c r="EQR22" i="15"/>
  <c r="EQS22" i="15" s="1"/>
  <c r="EQR23" i="15"/>
  <c r="EQS23" i="15" s="1"/>
  <c r="EQR7" i="15"/>
  <c r="EQS7" i="15" s="1"/>
  <c r="EPS32" i="18" l="1"/>
  <c r="EPT32" i="18" s="1"/>
  <c r="EPS33" i="18"/>
  <c r="EPT33" i="18" s="1"/>
  <c r="EPS34" i="18"/>
  <c r="EPT34" i="18" s="1"/>
  <c r="EPS35" i="18"/>
  <c r="EPT35" i="18" s="1"/>
  <c r="EPS36" i="18"/>
  <c r="EPT36" i="18" s="1"/>
  <c r="EPS37" i="18"/>
  <c r="EPT37" i="18" s="1"/>
  <c r="EPS38" i="18"/>
  <c r="EPT38" i="18" s="1"/>
  <c r="EPS39" i="18"/>
  <c r="EPT39" i="18" s="1"/>
  <c r="EPS40" i="18"/>
  <c r="EPT40" i="18" s="1"/>
  <c r="EPS41" i="18"/>
  <c r="EPT41" i="18" s="1"/>
  <c r="EPS42" i="18"/>
  <c r="EPT42" i="18" s="1"/>
  <c r="EPS43" i="18"/>
  <c r="EPT43" i="18" s="1"/>
  <c r="EPS44" i="18"/>
  <c r="EPT44" i="18" s="1"/>
  <c r="EPS45" i="18"/>
  <c r="EPT45" i="18" s="1"/>
  <c r="EPS46" i="18"/>
  <c r="EPT46" i="18" s="1"/>
  <c r="EPS47" i="18"/>
  <c r="EPT47" i="18" s="1"/>
  <c r="EPS48" i="18"/>
  <c r="EPT48" i="18" s="1"/>
  <c r="EPS49" i="18"/>
  <c r="EPT49" i="18" s="1"/>
  <c r="EPS50" i="18"/>
  <c r="EPT50" i="18" s="1"/>
  <c r="EPS51" i="18"/>
  <c r="EPT51" i="18" s="1"/>
  <c r="EPS52" i="18"/>
  <c r="EPT52" i="18" s="1"/>
  <c r="EPS53" i="18"/>
  <c r="EPT53" i="18" s="1"/>
  <c r="EPS54" i="18"/>
  <c r="EPT54" i="18" s="1"/>
  <c r="EPS55" i="18"/>
  <c r="EPT55" i="18" s="1"/>
  <c r="EPS57" i="18"/>
  <c r="EPT57" i="18" s="1"/>
  <c r="EPS62" i="18"/>
  <c r="EPT62" i="18" s="1"/>
  <c r="EPS31" i="18"/>
  <c r="EPT31" i="18" s="1"/>
  <c r="EPS8" i="18"/>
  <c r="EPT8" i="18" s="1"/>
  <c r="EPS10" i="18"/>
  <c r="EPT10" i="18" s="1"/>
  <c r="EPS12" i="18"/>
  <c r="EPT12" i="18" s="1"/>
  <c r="EPS13" i="18"/>
  <c r="EPT13" i="18" s="1"/>
  <c r="EPS14" i="18"/>
  <c r="EPT14" i="18" s="1"/>
  <c r="EPS15" i="18"/>
  <c r="EPT15" i="18" s="1"/>
  <c r="EPS16" i="18"/>
  <c r="EPT16" i="18" s="1"/>
  <c r="EPS17" i="18"/>
  <c r="EPT17" i="18" s="1"/>
  <c r="EPS18" i="18"/>
  <c r="EPT18" i="18" s="1"/>
  <c r="EPS19" i="18"/>
  <c r="EPT19" i="18" s="1"/>
  <c r="EPS20" i="18"/>
  <c r="EPT20" i="18" s="1"/>
  <c r="EPS21" i="18"/>
  <c r="EPT21" i="18" s="1"/>
  <c r="EPS22" i="18"/>
  <c r="EPT22" i="18" s="1"/>
  <c r="EPS7" i="18"/>
  <c r="EPT7" i="18" s="1"/>
  <c r="ECS26" i="19"/>
  <c r="ECT26" i="19" s="1"/>
  <c r="ECS27" i="19"/>
  <c r="ECT27" i="19" s="1"/>
  <c r="ECS28" i="19"/>
  <c r="ECT28" i="19"/>
  <c r="ECS29" i="19"/>
  <c r="ECT29" i="19" s="1"/>
  <c r="ECS25" i="19"/>
  <c r="ECT25" i="19" s="1"/>
  <c r="ECS8" i="19"/>
  <c r="ECT8" i="19"/>
  <c r="ECS10" i="19"/>
  <c r="ECT10" i="19" s="1"/>
  <c r="ECS11" i="19"/>
  <c r="ECT11" i="19" s="1"/>
  <c r="ECS13" i="19"/>
  <c r="ECT13" i="19" s="1"/>
  <c r="ECS14" i="19"/>
  <c r="ECT14" i="19" s="1"/>
  <c r="ECS15" i="19"/>
  <c r="ECT15" i="19" s="1"/>
  <c r="ECS16" i="19"/>
  <c r="ECT16" i="19" s="1"/>
  <c r="ECS17" i="19"/>
  <c r="ECT17" i="19" s="1"/>
  <c r="ECS7" i="19"/>
  <c r="ECT7" i="19" s="1"/>
  <c r="EQJ8" i="15"/>
  <c r="EQK8" i="15" s="1"/>
  <c r="EQJ9" i="15"/>
  <c r="EQK9" i="15" s="1"/>
  <c r="EQJ10" i="15"/>
  <c r="EQK10" i="15" s="1"/>
  <c r="EQJ11" i="15"/>
  <c r="EQK11" i="15" s="1"/>
  <c r="EQJ12" i="15"/>
  <c r="EQK12" i="15" s="1"/>
  <c r="EQJ13" i="15"/>
  <c r="EQK13" i="15" s="1"/>
  <c r="EQJ14" i="15"/>
  <c r="EQK14" i="15" s="1"/>
  <c r="EQJ15" i="15"/>
  <c r="EQK15" i="15" s="1"/>
  <c r="EQJ16" i="15"/>
  <c r="EQK16" i="15" s="1"/>
  <c r="EQJ17" i="15"/>
  <c r="EQK17" i="15" s="1"/>
  <c r="EQJ19" i="15"/>
  <c r="EQK19" i="15" s="1"/>
  <c r="EQJ20" i="15"/>
  <c r="EQK20" i="15" s="1"/>
  <c r="EQJ21" i="15"/>
  <c r="EQK21" i="15" s="1"/>
  <c r="EQJ22" i="15"/>
  <c r="EQK22" i="15" s="1"/>
  <c r="EQJ23" i="15"/>
  <c r="EQK23" i="15" s="1"/>
  <c r="EQJ7" i="15"/>
  <c r="EQK7" i="15" s="1"/>
  <c r="EQB8" i="15"/>
  <c r="EQC8" i="15" s="1"/>
  <c r="EQB9" i="15"/>
  <c r="EQC9" i="15" s="1"/>
  <c r="EQB10" i="15"/>
  <c r="EQC10" i="15" s="1"/>
  <c r="EQB11" i="15"/>
  <c r="EQC11" i="15" s="1"/>
  <c r="EQB12" i="15"/>
  <c r="EQC12" i="15" s="1"/>
  <c r="EQB13" i="15"/>
  <c r="EQC13" i="15" s="1"/>
  <c r="EQB14" i="15"/>
  <c r="EQC14" i="15" s="1"/>
  <c r="EQB15" i="15"/>
  <c r="EQC15" i="15" s="1"/>
  <c r="EQB16" i="15"/>
  <c r="EQC16" i="15" s="1"/>
  <c r="EQB17" i="15"/>
  <c r="EQC17" i="15" s="1"/>
  <c r="EQB19" i="15"/>
  <c r="EQC19" i="15" s="1"/>
  <c r="EQB20" i="15"/>
  <c r="EQC20" i="15" s="1"/>
  <c r="EQB21" i="15"/>
  <c r="EQC21" i="15" s="1"/>
  <c r="EQB22" i="15"/>
  <c r="EQC22" i="15" s="1"/>
  <c r="EQB23" i="15"/>
  <c r="EQC23" i="15" s="1"/>
  <c r="EQB7" i="15"/>
  <c r="EQC7" i="15" s="1"/>
  <c r="ECK26" i="19"/>
  <c r="ECL26" i="19" s="1"/>
  <c r="ECK27" i="19"/>
  <c r="ECL27" i="19" s="1"/>
  <c r="ECK28" i="19"/>
  <c r="ECL28" i="19" s="1"/>
  <c r="ECK29" i="19"/>
  <c r="ECL29" i="19" s="1"/>
  <c r="ECK25" i="19"/>
  <c r="ECL25" i="19" s="1"/>
  <c r="ECK8" i="19"/>
  <c r="ECL8" i="19" s="1"/>
  <c r="ECK10" i="19"/>
  <c r="ECL10" i="19" s="1"/>
  <c r="ECK11" i="19"/>
  <c r="ECL11" i="19" s="1"/>
  <c r="ECK13" i="19"/>
  <c r="ECL13" i="19" s="1"/>
  <c r="ECK14" i="19"/>
  <c r="ECL14" i="19" s="1"/>
  <c r="ECK15" i="19"/>
  <c r="ECL15" i="19" s="1"/>
  <c r="ECK16" i="19"/>
  <c r="ECL16" i="19" s="1"/>
  <c r="ECK17" i="19"/>
  <c r="ECL17" i="19" s="1"/>
  <c r="ECK7" i="19"/>
  <c r="ECL7" i="19" s="1"/>
  <c r="EPK32" i="18"/>
  <c r="EPL32" i="18" s="1"/>
  <c r="EPK33" i="18"/>
  <c r="EPL33" i="18" s="1"/>
  <c r="EPK34" i="18"/>
  <c r="EPL34" i="18" s="1"/>
  <c r="EPK35" i="18"/>
  <c r="EPL35" i="18" s="1"/>
  <c r="EPK36" i="18"/>
  <c r="EPL36" i="18" s="1"/>
  <c r="EPK37" i="18"/>
  <c r="EPL37" i="18" s="1"/>
  <c r="EPK38" i="18"/>
  <c r="EPL38" i="18" s="1"/>
  <c r="EPK39" i="18"/>
  <c r="EPL39" i="18" s="1"/>
  <c r="EPK40" i="18"/>
  <c r="EPL40" i="18" s="1"/>
  <c r="EPK41" i="18"/>
  <c r="EPL41" i="18" s="1"/>
  <c r="EPK42" i="18"/>
  <c r="EPL42" i="18" s="1"/>
  <c r="EPK43" i="18"/>
  <c r="EPL43" i="18" s="1"/>
  <c r="EPK44" i="18"/>
  <c r="EPL44" i="18" s="1"/>
  <c r="EPK45" i="18"/>
  <c r="EPL45" i="18" s="1"/>
  <c r="EPK46" i="18"/>
  <c r="EPL46" i="18" s="1"/>
  <c r="EPK47" i="18"/>
  <c r="EPL47" i="18"/>
  <c r="EPK48" i="18"/>
  <c r="EPL48" i="18" s="1"/>
  <c r="EPK49" i="18"/>
  <c r="EPL49" i="18" s="1"/>
  <c r="EPK50" i="18"/>
  <c r="EPL50" i="18" s="1"/>
  <c r="EPK51" i="18"/>
  <c r="EPL51" i="18" s="1"/>
  <c r="EPK52" i="18"/>
  <c r="EPL52" i="18" s="1"/>
  <c r="EPK53" i="18"/>
  <c r="EPL53" i="18" s="1"/>
  <c r="EPK54" i="18"/>
  <c r="EPL54" i="18" s="1"/>
  <c r="EPK55" i="18"/>
  <c r="EPL55" i="18" s="1"/>
  <c r="EPK57" i="18"/>
  <c r="EPL57" i="18" s="1"/>
  <c r="EPK62" i="18"/>
  <c r="EPL62" i="18" s="1"/>
  <c r="EPK31" i="18"/>
  <c r="EPL31" i="18" s="1"/>
  <c r="EPC32" i="18"/>
  <c r="EPD32" i="18" s="1"/>
  <c r="EPC33" i="18"/>
  <c r="EPD33" i="18" s="1"/>
  <c r="EPC34" i="18"/>
  <c r="EPD34" i="18" s="1"/>
  <c r="EPC35" i="18"/>
  <c r="EPD35" i="18" s="1"/>
  <c r="EPC36" i="18"/>
  <c r="EPD36" i="18" s="1"/>
  <c r="EPC37" i="18"/>
  <c r="EPD37" i="18" s="1"/>
  <c r="EPC38" i="18"/>
  <c r="EPD38" i="18" s="1"/>
  <c r="EPC39" i="18"/>
  <c r="EPD39" i="18" s="1"/>
  <c r="EPC40" i="18"/>
  <c r="EPD40" i="18" s="1"/>
  <c r="EPC41" i="18"/>
  <c r="EPD41" i="18" s="1"/>
  <c r="EPC42" i="18"/>
  <c r="EPD42" i="18" s="1"/>
  <c r="EPC43" i="18"/>
  <c r="EPD43" i="18" s="1"/>
  <c r="EPC44" i="18"/>
  <c r="EPD44" i="18" s="1"/>
  <c r="EPC45" i="18"/>
  <c r="EPD45" i="18" s="1"/>
  <c r="EPC46" i="18"/>
  <c r="EPD46" i="18" s="1"/>
  <c r="EPC47" i="18"/>
  <c r="EPD47" i="18" s="1"/>
  <c r="EPC48" i="18"/>
  <c r="EPD48" i="18" s="1"/>
  <c r="EPC49" i="18"/>
  <c r="EPD49" i="18" s="1"/>
  <c r="EPC50" i="18"/>
  <c r="EPD50" i="18" s="1"/>
  <c r="EPC51" i="18"/>
  <c r="EPD51" i="18" s="1"/>
  <c r="EPC52" i="18"/>
  <c r="EPD52" i="18" s="1"/>
  <c r="EPC53" i="18"/>
  <c r="EPD53" i="18" s="1"/>
  <c r="EPC54" i="18"/>
  <c r="EPD54" i="18" s="1"/>
  <c r="EPC55" i="18"/>
  <c r="EPD55" i="18" s="1"/>
  <c r="EPC57" i="18"/>
  <c r="EPD57" i="18" s="1"/>
  <c r="EPC62" i="18"/>
  <c r="EPD62" i="18" s="1"/>
  <c r="EPC31" i="18"/>
  <c r="EPD31" i="18" s="1"/>
  <c r="EPC8" i="18"/>
  <c r="EPD8" i="18" s="1"/>
  <c r="EPC10" i="18"/>
  <c r="EPD10" i="18" s="1"/>
  <c r="EPC12" i="18"/>
  <c r="EPD12" i="18" s="1"/>
  <c r="EPC13" i="18"/>
  <c r="EPD13" i="18" s="1"/>
  <c r="EPC14" i="18"/>
  <c r="EPD14" i="18" s="1"/>
  <c r="EPC15" i="18"/>
  <c r="EPD15" i="18" s="1"/>
  <c r="EPC16" i="18"/>
  <c r="EPD16" i="18" s="1"/>
  <c r="EPC17" i="18"/>
  <c r="EPD17" i="18" s="1"/>
  <c r="EPC18" i="18"/>
  <c r="EPD18" i="18" s="1"/>
  <c r="EPC19" i="18"/>
  <c r="EPD19" i="18" s="1"/>
  <c r="EPC20" i="18"/>
  <c r="EPD20" i="18" s="1"/>
  <c r="EPC21" i="18"/>
  <c r="EPD21" i="18" s="1"/>
  <c r="EPC22" i="18"/>
  <c r="EPD22" i="18" s="1"/>
  <c r="EPC7" i="18"/>
  <c r="EPD7" i="18" s="1"/>
  <c r="ECC26" i="19"/>
  <c r="ECD26" i="19" s="1"/>
  <c r="ECC27" i="19"/>
  <c r="ECD27" i="19" s="1"/>
  <c r="ECC28" i="19"/>
  <c r="ECD28" i="19"/>
  <c r="ECC29" i="19"/>
  <c r="ECD29" i="19" s="1"/>
  <c r="ECC25" i="19"/>
  <c r="ECD25" i="19" s="1"/>
  <c r="ECC8" i="19"/>
  <c r="ECD8" i="19" s="1"/>
  <c r="ECC10" i="19"/>
  <c r="ECD10" i="19" s="1"/>
  <c r="ECC11" i="19"/>
  <c r="ECD11" i="19" s="1"/>
  <c r="ECC13" i="19"/>
  <c r="ECD13" i="19" s="1"/>
  <c r="ECC14" i="19"/>
  <c r="ECD14" i="19" s="1"/>
  <c r="ECC15" i="19"/>
  <c r="ECD15" i="19" s="1"/>
  <c r="ECC16" i="19"/>
  <c r="ECD16" i="19" s="1"/>
  <c r="ECC17" i="19"/>
  <c r="ECD17" i="19" s="1"/>
  <c r="ECC7" i="19"/>
  <c r="ECD7" i="19" s="1"/>
  <c r="EPT8" i="15"/>
  <c r="EPU8" i="15" s="1"/>
  <c r="EPT9" i="15"/>
  <c r="EPU9" i="15" s="1"/>
  <c r="EPT10" i="15"/>
  <c r="EPU10" i="15" s="1"/>
  <c r="EPT11" i="15"/>
  <c r="EPU11" i="15" s="1"/>
  <c r="EPT12" i="15"/>
  <c r="EPU12" i="15"/>
  <c r="EPT13" i="15"/>
  <c r="EPU13" i="15" s="1"/>
  <c r="EPT14" i="15"/>
  <c r="EPU14" i="15" s="1"/>
  <c r="EPT15" i="15"/>
  <c r="EPU15" i="15" s="1"/>
  <c r="EPT16" i="15"/>
  <c r="EPU16" i="15" s="1"/>
  <c r="EPT17" i="15"/>
  <c r="EPU17" i="15" s="1"/>
  <c r="EPT19" i="15"/>
  <c r="EPU19" i="15" s="1"/>
  <c r="EPT20" i="15"/>
  <c r="EPU20" i="15" s="1"/>
  <c r="EPT21" i="15"/>
  <c r="EPU21" i="15"/>
  <c r="EPT22" i="15"/>
  <c r="EPU22" i="15" s="1"/>
  <c r="EPT23" i="15"/>
  <c r="EPU23" i="15" s="1"/>
  <c r="EPT7" i="15"/>
  <c r="EPU7" i="15" s="1"/>
  <c r="EOU32" i="18"/>
  <c r="EOV32" i="18" s="1"/>
  <c r="EOU33" i="18"/>
  <c r="EOV33" i="18" s="1"/>
  <c r="EOU34" i="18"/>
  <c r="EOV34" i="18" s="1"/>
  <c r="EOU35" i="18"/>
  <c r="EOV35" i="18" s="1"/>
  <c r="EOU36" i="18"/>
  <c r="EOV36" i="18" s="1"/>
  <c r="EOU37" i="18"/>
  <c r="EOV37" i="18" s="1"/>
  <c r="EOU38" i="18"/>
  <c r="EOV38" i="18" s="1"/>
  <c r="EOU39" i="18"/>
  <c r="EOV39" i="18" s="1"/>
  <c r="EOU40" i="18"/>
  <c r="EOV40" i="18" s="1"/>
  <c r="EOU41" i="18"/>
  <c r="EOV41" i="18" s="1"/>
  <c r="EOU42" i="18"/>
  <c r="EOV42" i="18" s="1"/>
  <c r="EOU43" i="18"/>
  <c r="EOV43" i="18" s="1"/>
  <c r="EOU44" i="18"/>
  <c r="EOV44" i="18" s="1"/>
  <c r="EOU45" i="18"/>
  <c r="EOV45" i="18" s="1"/>
  <c r="EOU46" i="18"/>
  <c r="EOV46" i="18" s="1"/>
  <c r="EOU47" i="18"/>
  <c r="EOV47" i="18" s="1"/>
  <c r="EOU48" i="18"/>
  <c r="EOV48" i="18" s="1"/>
  <c r="EOU49" i="18"/>
  <c r="EOV49" i="18" s="1"/>
  <c r="EOU50" i="18"/>
  <c r="EOV50" i="18" s="1"/>
  <c r="EOU51" i="18"/>
  <c r="EOV51" i="18" s="1"/>
  <c r="EOU52" i="18"/>
  <c r="EOV52" i="18" s="1"/>
  <c r="EOU53" i="18"/>
  <c r="EOV53" i="18" s="1"/>
  <c r="EOU54" i="18"/>
  <c r="EOV54" i="18" s="1"/>
  <c r="EOU55" i="18"/>
  <c r="EOV55" i="18" s="1"/>
  <c r="EOU57" i="18"/>
  <c r="EOV57" i="18" s="1"/>
  <c r="EOU62" i="18"/>
  <c r="EOV62" i="18" s="1"/>
  <c r="EOU31" i="18"/>
  <c r="EOV31" i="18" s="1"/>
  <c r="EOU8" i="18"/>
  <c r="EOV8" i="18" s="1"/>
  <c r="EOU10" i="18"/>
  <c r="EOV10" i="18" s="1"/>
  <c r="EOU12" i="18"/>
  <c r="EOV12" i="18" s="1"/>
  <c r="EOU13" i="18"/>
  <c r="EOV13" i="18" s="1"/>
  <c r="EOU14" i="18"/>
  <c r="EOV14" i="18" s="1"/>
  <c r="EOU15" i="18"/>
  <c r="EOV15" i="18" s="1"/>
  <c r="EOU16" i="18"/>
  <c r="EOV16" i="18" s="1"/>
  <c r="EOU17" i="18"/>
  <c r="EOV17" i="18" s="1"/>
  <c r="EOU18" i="18"/>
  <c r="EOV18" i="18" s="1"/>
  <c r="EOU19" i="18"/>
  <c r="EOV19" i="18" s="1"/>
  <c r="EOU20" i="18"/>
  <c r="EOV20" i="18" s="1"/>
  <c r="EOU21" i="18"/>
  <c r="EOV21" i="18" s="1"/>
  <c r="EOU22" i="18"/>
  <c r="EOV22" i="18" s="1"/>
  <c r="EOU7" i="18"/>
  <c r="EOV7" i="18" s="1"/>
  <c r="EBU26" i="19"/>
  <c r="EBV26" i="19" s="1"/>
  <c r="EBU27" i="19"/>
  <c r="EBV27" i="19" s="1"/>
  <c r="EBU28" i="19"/>
  <c r="EBV28" i="19" s="1"/>
  <c r="EBU29" i="19"/>
  <c r="EBV29" i="19" s="1"/>
  <c r="EBU25" i="19"/>
  <c r="EBV25" i="19" s="1"/>
  <c r="EBU8" i="19"/>
  <c r="EBV8" i="19" s="1"/>
  <c r="EBU10" i="19"/>
  <c r="EBV10" i="19" s="1"/>
  <c r="EBU11" i="19"/>
  <c r="EBV11" i="19" s="1"/>
  <c r="EBU13" i="19"/>
  <c r="EBV13" i="19" s="1"/>
  <c r="EBU14" i="19"/>
  <c r="EBV14" i="19" s="1"/>
  <c r="EBU15" i="19"/>
  <c r="EBV15" i="19" s="1"/>
  <c r="EBU16" i="19"/>
  <c r="EBV16" i="19" s="1"/>
  <c r="EBU7" i="19"/>
  <c r="EBV7" i="19" s="1"/>
  <c r="EPL8" i="15"/>
  <c r="EPM8" i="15" s="1"/>
  <c r="EPL9" i="15"/>
  <c r="EPM9" i="15" s="1"/>
  <c r="EPL10" i="15"/>
  <c r="EPM10" i="15" s="1"/>
  <c r="EPL11" i="15"/>
  <c r="EPM11" i="15" s="1"/>
  <c r="EPL12" i="15"/>
  <c r="EPM12" i="15" s="1"/>
  <c r="EPL13" i="15"/>
  <c r="EPM13" i="15" s="1"/>
  <c r="EPL14" i="15"/>
  <c r="EPM14" i="15" s="1"/>
  <c r="EPL15" i="15"/>
  <c r="EPM15" i="15" s="1"/>
  <c r="EPL16" i="15"/>
  <c r="EPM16" i="15" s="1"/>
  <c r="EPL17" i="15"/>
  <c r="EPM17" i="15" s="1"/>
  <c r="EPL19" i="15"/>
  <c r="EPM19" i="15" s="1"/>
  <c r="EPL20" i="15"/>
  <c r="EPM20" i="15" s="1"/>
  <c r="EPL21" i="15"/>
  <c r="EPM21" i="15" s="1"/>
  <c r="EPL22" i="15"/>
  <c r="EPM22" i="15" s="1"/>
  <c r="EPL23" i="15"/>
  <c r="EPM23" i="15" s="1"/>
  <c r="EPL7" i="15"/>
  <c r="EPM7" i="15" s="1"/>
  <c r="EON32" i="18"/>
  <c r="EON33" i="18"/>
  <c r="EON34" i="18"/>
  <c r="EON35" i="18"/>
  <c r="EON36" i="18"/>
  <c r="EON37" i="18"/>
  <c r="EON38" i="18"/>
  <c r="EON39" i="18"/>
  <c r="EON40" i="18"/>
  <c r="EON41" i="18"/>
  <c r="EON42" i="18"/>
  <c r="EON43" i="18"/>
  <c r="EON44" i="18"/>
  <c r="EON45" i="18"/>
  <c r="EON46" i="18"/>
  <c r="EON47" i="18"/>
  <c r="EON48" i="18"/>
  <c r="EON49" i="18"/>
  <c r="EON50" i="18"/>
  <c r="EON51" i="18"/>
  <c r="EON52" i="18"/>
  <c r="EON53" i="18"/>
  <c r="EON54" i="18"/>
  <c r="EON55" i="18"/>
  <c r="EON57" i="18"/>
  <c r="EON62" i="18"/>
  <c r="EON31" i="18"/>
  <c r="EOM22" i="18"/>
  <c r="EON22" i="18" s="1"/>
  <c r="EBM8" i="19"/>
  <c r="EBN8" i="19" s="1"/>
  <c r="EBM10" i="19"/>
  <c r="EBN10" i="19" s="1"/>
  <c r="EBM11" i="19"/>
  <c r="EBN11" i="19" s="1"/>
  <c r="EBM13" i="19"/>
  <c r="EBN13" i="19" s="1"/>
  <c r="EBM14" i="19"/>
  <c r="EBN14" i="19"/>
  <c r="EBM15" i="19"/>
  <c r="EBN15" i="19" s="1"/>
  <c r="EBM16" i="19"/>
  <c r="EBN16" i="19" s="1"/>
  <c r="EBM7" i="19"/>
  <c r="EBN7" i="19" s="1"/>
  <c r="EPD8" i="15"/>
  <c r="EPE8" i="15" s="1"/>
  <c r="EPD9" i="15"/>
  <c r="EPE9" i="15" s="1"/>
  <c r="EPD10" i="15"/>
  <c r="EPE10" i="15" s="1"/>
  <c r="EPD11" i="15"/>
  <c r="EPE11" i="15" s="1"/>
  <c r="EPD12" i="15"/>
  <c r="EPE12" i="15" s="1"/>
  <c r="EPD13" i="15"/>
  <c r="EPE13" i="15" s="1"/>
  <c r="EPD14" i="15"/>
  <c r="EPE14" i="15" s="1"/>
  <c r="EPD15" i="15"/>
  <c r="EPE15" i="15" s="1"/>
  <c r="EPD16" i="15"/>
  <c r="EPE16" i="15" s="1"/>
  <c r="EPD17" i="15"/>
  <c r="EPE17" i="15" s="1"/>
  <c r="EPD19" i="15"/>
  <c r="EPE19" i="15" s="1"/>
  <c r="EPD20" i="15"/>
  <c r="EPE20" i="15" s="1"/>
  <c r="EPD21" i="15"/>
  <c r="EPE21" i="15" s="1"/>
  <c r="EPD22" i="15"/>
  <c r="EPE22" i="15" s="1"/>
  <c r="EPD23" i="15"/>
  <c r="EPE23" i="15" s="1"/>
  <c r="EPD7" i="15"/>
  <c r="EPE7" i="15" s="1"/>
  <c r="EOE32" i="18"/>
  <c r="EOF32" i="18" s="1"/>
  <c r="EOE33" i="18"/>
  <c r="EOF33" i="18" s="1"/>
  <c r="EOE34" i="18"/>
  <c r="EOF34" i="18" s="1"/>
  <c r="EOE35" i="18"/>
  <c r="EOF35" i="18" s="1"/>
  <c r="EOE36" i="18"/>
  <c r="EOF36" i="18" s="1"/>
  <c r="EOE37" i="18"/>
  <c r="EOF37" i="18" s="1"/>
  <c r="EOE38" i="18"/>
  <c r="EOF38" i="18" s="1"/>
  <c r="EOE39" i="18"/>
  <c r="EOF39" i="18" s="1"/>
  <c r="EOE40" i="18"/>
  <c r="EOF40" i="18" s="1"/>
  <c r="EOE41" i="18"/>
  <c r="EOF41" i="18" s="1"/>
  <c r="EOE42" i="18"/>
  <c r="EOF42" i="18" s="1"/>
  <c r="EOE43" i="18"/>
  <c r="EOF43" i="18" s="1"/>
  <c r="EOE44" i="18"/>
  <c r="EOF44" i="18" s="1"/>
  <c r="EOE45" i="18"/>
  <c r="EOF45" i="18" s="1"/>
  <c r="EOE46" i="18"/>
  <c r="EOF46" i="18" s="1"/>
  <c r="EOE47" i="18"/>
  <c r="EOF47" i="18" s="1"/>
  <c r="EOE48" i="18"/>
  <c r="EOF48" i="18" s="1"/>
  <c r="EOE49" i="18"/>
  <c r="EOF49" i="18" s="1"/>
  <c r="EOE50" i="18"/>
  <c r="EOF50" i="18" s="1"/>
  <c r="EOE51" i="18"/>
  <c r="EOF51" i="18" s="1"/>
  <c r="EOE52" i="18"/>
  <c r="EOF52" i="18" s="1"/>
  <c r="EOE53" i="18"/>
  <c r="EOF53" i="18" s="1"/>
  <c r="EOE54" i="18"/>
  <c r="EOF54" i="18" s="1"/>
  <c r="EOE55" i="18"/>
  <c r="EOF55" i="18" s="1"/>
  <c r="EOE57" i="18"/>
  <c r="EOF57" i="18" s="1"/>
  <c r="EOE62" i="18"/>
  <c r="EOF62" i="18" s="1"/>
  <c r="EOE31" i="18"/>
  <c r="EOF31" i="18" s="1"/>
  <c r="EOE8" i="18"/>
  <c r="EOF8" i="18" s="1"/>
  <c r="EOE10" i="18"/>
  <c r="EOF10" i="18" s="1"/>
  <c r="EOE12" i="18"/>
  <c r="EOF12" i="18" s="1"/>
  <c r="EOE13" i="18"/>
  <c r="EOF13" i="18" s="1"/>
  <c r="EOE14" i="18"/>
  <c r="EOF14" i="18" s="1"/>
  <c r="EOE15" i="18"/>
  <c r="EOF15" i="18" s="1"/>
  <c r="EOE16" i="18"/>
  <c r="EOF16" i="18" s="1"/>
  <c r="EOE17" i="18"/>
  <c r="EOF17" i="18" s="1"/>
  <c r="EOE18" i="18"/>
  <c r="EOF18" i="18" s="1"/>
  <c r="EOE19" i="18"/>
  <c r="EOF19" i="18" s="1"/>
  <c r="EOE20" i="18"/>
  <c r="EOF20" i="18" s="1"/>
  <c r="EOE21" i="18"/>
  <c r="EOF21" i="18" s="1"/>
  <c r="EOE22" i="18"/>
  <c r="EOF22" i="18" s="1"/>
  <c r="EOE7" i="18"/>
  <c r="EOF7" i="18" s="1"/>
  <c r="EBE25" i="19"/>
  <c r="EBF25" i="19" s="1"/>
  <c r="EBE26" i="19"/>
  <c r="EBF26" i="19" s="1"/>
  <c r="EBE27" i="19"/>
  <c r="EBF27" i="19" s="1"/>
  <c r="EBE28" i="19"/>
  <c r="EBF28" i="19" s="1"/>
  <c r="EBE29" i="19"/>
  <c r="EBF29" i="19" s="1"/>
  <c r="EBE8" i="19"/>
  <c r="EBF8" i="19" s="1"/>
  <c r="EBE10" i="19"/>
  <c r="EBF10" i="19" s="1"/>
  <c r="EBE11" i="19"/>
  <c r="EBF11" i="19" s="1"/>
  <c r="EBE13" i="19"/>
  <c r="EBF13" i="19" s="1"/>
  <c r="EBE14" i="19"/>
  <c r="EBF14" i="19" s="1"/>
  <c r="EBE15" i="19"/>
  <c r="EBF15" i="19" s="1"/>
  <c r="EBE16" i="19"/>
  <c r="EBF16" i="19" s="1"/>
  <c r="EBE7" i="19"/>
  <c r="EBF7" i="19" s="1"/>
  <c r="EOV8" i="15"/>
  <c r="EOW8" i="15" s="1"/>
  <c r="EOV9" i="15"/>
  <c r="EOW9" i="15" s="1"/>
  <c r="EOV10" i="15"/>
  <c r="EOW10" i="15" s="1"/>
  <c r="EOV11" i="15"/>
  <c r="EOW11" i="15" s="1"/>
  <c r="EOV12" i="15"/>
  <c r="EOW12" i="15" s="1"/>
  <c r="EOV13" i="15"/>
  <c r="EOW13" i="15" s="1"/>
  <c r="EOV14" i="15"/>
  <c r="EOW14" i="15" s="1"/>
  <c r="EOV15" i="15"/>
  <c r="EOW15" i="15" s="1"/>
  <c r="EOV16" i="15"/>
  <c r="EOW16" i="15" s="1"/>
  <c r="EOV17" i="15"/>
  <c r="EOW17" i="15" s="1"/>
  <c r="EOV19" i="15"/>
  <c r="EOW19" i="15" s="1"/>
  <c r="EOV20" i="15"/>
  <c r="EOW20" i="15" s="1"/>
  <c r="EOV21" i="15"/>
  <c r="EOW21" i="15"/>
  <c r="EOV22" i="15"/>
  <c r="EOW22" i="15" s="1"/>
  <c r="EOV23" i="15"/>
  <c r="EOW23" i="15" s="1"/>
  <c r="EOV7" i="15"/>
  <c r="EOW7" i="15" s="1"/>
  <c r="ENW32" i="18"/>
  <c r="ENX32" i="18" s="1"/>
  <c r="ENW33" i="18"/>
  <c r="ENX33" i="18" s="1"/>
  <c r="ENW34" i="18"/>
  <c r="ENX34" i="18" s="1"/>
  <c r="ENW35" i="18"/>
  <c r="ENX35" i="18" s="1"/>
  <c r="ENW36" i="18"/>
  <c r="ENX36" i="18" s="1"/>
  <c r="ENW37" i="18"/>
  <c r="ENX37" i="18" s="1"/>
  <c r="ENW38" i="18"/>
  <c r="ENX38" i="18" s="1"/>
  <c r="ENW39" i="18"/>
  <c r="ENX39" i="18" s="1"/>
  <c r="ENW40" i="18"/>
  <c r="ENX40" i="18" s="1"/>
  <c r="ENW41" i="18"/>
  <c r="ENX41" i="18" s="1"/>
  <c r="ENW42" i="18"/>
  <c r="ENX42" i="18" s="1"/>
  <c r="ENW43" i="18"/>
  <c r="ENX43" i="18" s="1"/>
  <c r="ENW44" i="18"/>
  <c r="ENX44" i="18" s="1"/>
  <c r="ENW45" i="18"/>
  <c r="ENX45" i="18" s="1"/>
  <c r="ENW46" i="18"/>
  <c r="ENX46" i="18" s="1"/>
  <c r="ENW47" i="18"/>
  <c r="ENX47" i="18" s="1"/>
  <c r="ENW48" i="18"/>
  <c r="ENX48" i="18" s="1"/>
  <c r="ENW49" i="18"/>
  <c r="ENX49" i="18" s="1"/>
  <c r="ENW50" i="18"/>
  <c r="ENX50" i="18" s="1"/>
  <c r="ENW51" i="18"/>
  <c r="ENX51" i="18" s="1"/>
  <c r="ENW52" i="18"/>
  <c r="ENX52" i="18" s="1"/>
  <c r="ENW53" i="18"/>
  <c r="ENX53" i="18" s="1"/>
  <c r="ENW54" i="18"/>
  <c r="ENX54" i="18" s="1"/>
  <c r="ENW55" i="18"/>
  <c r="ENX55" i="18" s="1"/>
  <c r="ENW57" i="18"/>
  <c r="ENX57" i="18" s="1"/>
  <c r="ENW62" i="18"/>
  <c r="ENX62" i="18" s="1"/>
  <c r="ENW31" i="18"/>
  <c r="ENX31" i="18" s="1"/>
  <c r="ENW8" i="18"/>
  <c r="ENX8" i="18" s="1"/>
  <c r="ENW10" i="18"/>
  <c r="ENX10" i="18" s="1"/>
  <c r="ENW12" i="18"/>
  <c r="ENX12" i="18" s="1"/>
  <c r="ENW13" i="18"/>
  <c r="ENX13" i="18" s="1"/>
  <c r="ENW14" i="18"/>
  <c r="ENX14" i="18" s="1"/>
  <c r="ENW15" i="18"/>
  <c r="ENX15" i="18" s="1"/>
  <c r="ENW16" i="18"/>
  <c r="ENX16" i="18" s="1"/>
  <c r="ENW17" i="18"/>
  <c r="ENX17" i="18" s="1"/>
  <c r="ENW18" i="18"/>
  <c r="ENX18" i="18" s="1"/>
  <c r="ENW19" i="18"/>
  <c r="ENX19" i="18" s="1"/>
  <c r="ENW20" i="18"/>
  <c r="ENX20" i="18" s="1"/>
  <c r="ENW21" i="18"/>
  <c r="ENX21" i="18" s="1"/>
  <c r="ENW22" i="18"/>
  <c r="ENX22" i="18" s="1"/>
  <c r="ENW7" i="18"/>
  <c r="ENX7" i="18" s="1"/>
  <c r="EAW26" i="19"/>
  <c r="EAX26" i="19" s="1"/>
  <c r="EAW27" i="19"/>
  <c r="EAX27" i="19" s="1"/>
  <c r="EAW28" i="19"/>
  <c r="EAX28" i="19" s="1"/>
  <c r="EAW29" i="19"/>
  <c r="EAX29" i="19" s="1"/>
  <c r="EAW25" i="19"/>
  <c r="EAX25" i="19" s="1"/>
  <c r="EAW8" i="19"/>
  <c r="EAX8" i="19" s="1"/>
  <c r="EAW10" i="19"/>
  <c r="EAX10" i="19" s="1"/>
  <c r="EAW11" i="19"/>
  <c r="EAX11" i="19" s="1"/>
  <c r="EAW13" i="19"/>
  <c r="EAX13" i="19" s="1"/>
  <c r="EAW14" i="19"/>
  <c r="EAX14" i="19"/>
  <c r="EAW15" i="19"/>
  <c r="EAX15" i="19" s="1"/>
  <c r="EAW16" i="19"/>
  <c r="EAX16" i="19" s="1"/>
  <c r="EAW7" i="19"/>
  <c r="EAX7" i="19" s="1"/>
  <c r="EON8" i="15"/>
  <c r="EOO8" i="15" s="1"/>
  <c r="EON9" i="15"/>
  <c r="EOO9" i="15" s="1"/>
  <c r="EON10" i="15"/>
  <c r="EOO10" i="15" s="1"/>
  <c r="EON11" i="15"/>
  <c r="EOO11" i="15" s="1"/>
  <c r="EON12" i="15"/>
  <c r="EOO12" i="15" s="1"/>
  <c r="EON13" i="15"/>
  <c r="EOO13" i="15" s="1"/>
  <c r="EON14" i="15"/>
  <c r="EOO14" i="15" s="1"/>
  <c r="EON15" i="15"/>
  <c r="EOO15" i="15" s="1"/>
  <c r="EON16" i="15"/>
  <c r="EOO16" i="15" s="1"/>
  <c r="EON17" i="15"/>
  <c r="EOO17" i="15" s="1"/>
  <c r="EON19" i="15"/>
  <c r="EOO19" i="15" s="1"/>
  <c r="EON20" i="15"/>
  <c r="EOO20" i="15" s="1"/>
  <c r="EON21" i="15"/>
  <c r="EOO21" i="15" s="1"/>
  <c r="EON22" i="15"/>
  <c r="EOO22" i="15" s="1"/>
  <c r="EON23" i="15"/>
  <c r="EOO23" i="15" s="1"/>
  <c r="EON7" i="15"/>
  <c r="EOO7" i="15" s="1"/>
  <c r="ENO32" i="18"/>
  <c r="ENP32" i="18" s="1"/>
  <c r="ENO33" i="18"/>
  <c r="ENP33" i="18" s="1"/>
  <c r="ENO34" i="18"/>
  <c r="ENP34" i="18" s="1"/>
  <c r="ENO35" i="18"/>
  <c r="ENP35" i="18" s="1"/>
  <c r="ENO36" i="18"/>
  <c r="ENP36" i="18" s="1"/>
  <c r="ENO37" i="18"/>
  <c r="ENP37" i="18" s="1"/>
  <c r="ENO38" i="18"/>
  <c r="ENP38" i="18" s="1"/>
  <c r="ENO39" i="18"/>
  <c r="ENP39" i="18" s="1"/>
  <c r="ENO40" i="18"/>
  <c r="ENP40" i="18" s="1"/>
  <c r="ENO41" i="18"/>
  <c r="ENP41" i="18" s="1"/>
  <c r="ENO42" i="18"/>
  <c r="ENP42" i="18" s="1"/>
  <c r="ENO43" i="18"/>
  <c r="ENP43" i="18" s="1"/>
  <c r="ENO44" i="18"/>
  <c r="ENP44" i="18" s="1"/>
  <c r="ENO45" i="18"/>
  <c r="ENP45" i="18" s="1"/>
  <c r="ENO46" i="18"/>
  <c r="ENP46" i="18" s="1"/>
  <c r="ENO47" i="18"/>
  <c r="ENP47" i="18" s="1"/>
  <c r="ENO48" i="18"/>
  <c r="ENP48" i="18" s="1"/>
  <c r="ENO49" i="18"/>
  <c r="ENP49" i="18" s="1"/>
  <c r="ENO50" i="18"/>
  <c r="ENP50" i="18" s="1"/>
  <c r="ENO51" i="18"/>
  <c r="ENP51" i="18" s="1"/>
  <c r="ENO52" i="18"/>
  <c r="ENP52" i="18" s="1"/>
  <c r="ENO53" i="18"/>
  <c r="ENP53" i="18" s="1"/>
  <c r="ENO54" i="18"/>
  <c r="ENP54" i="18" s="1"/>
  <c r="ENO55" i="18"/>
  <c r="ENP55" i="18" s="1"/>
  <c r="ENO57" i="18"/>
  <c r="ENP57" i="18" s="1"/>
  <c r="ENO62" i="18"/>
  <c r="ENP62" i="18" s="1"/>
  <c r="ENO31" i="18"/>
  <c r="ENP31" i="18" s="1"/>
  <c r="ENO8" i="18"/>
  <c r="ENP8" i="18" s="1"/>
  <c r="ENO10" i="18"/>
  <c r="ENP10" i="18" s="1"/>
  <c r="ENO12" i="18"/>
  <c r="ENP12" i="18" s="1"/>
  <c r="ENO13" i="18"/>
  <c r="ENP13" i="18" s="1"/>
  <c r="ENO14" i="18"/>
  <c r="ENP14" i="18" s="1"/>
  <c r="ENO15" i="18"/>
  <c r="ENP15" i="18" s="1"/>
  <c r="ENO16" i="18"/>
  <c r="ENP16" i="18" s="1"/>
  <c r="ENO17" i="18"/>
  <c r="ENP17" i="18" s="1"/>
  <c r="ENO18" i="18"/>
  <c r="ENP18" i="18" s="1"/>
  <c r="ENO19" i="18"/>
  <c r="ENP19" i="18" s="1"/>
  <c r="ENO20" i="18"/>
  <c r="ENP20" i="18" s="1"/>
  <c r="ENO21" i="18"/>
  <c r="ENP21" i="18" s="1"/>
  <c r="ENO22" i="18"/>
  <c r="ENP22" i="18" s="1"/>
  <c r="ENO7" i="18"/>
  <c r="ENP7" i="18" s="1"/>
  <c r="EAO26" i="19"/>
  <c r="EAP26" i="19" s="1"/>
  <c r="EAO27" i="19"/>
  <c r="EAP27" i="19" s="1"/>
  <c r="EAO28" i="19"/>
  <c r="EAP28" i="19" s="1"/>
  <c r="EAO29" i="19"/>
  <c r="EAP29" i="19" s="1"/>
  <c r="EAO25" i="19"/>
  <c r="EAP25" i="19" s="1"/>
  <c r="EAO8" i="19"/>
  <c r="EAP8" i="19" s="1"/>
  <c r="EAO10" i="19"/>
  <c r="EAP10" i="19" s="1"/>
  <c r="EAO11" i="19"/>
  <c r="EAP11" i="19" s="1"/>
  <c r="EAO13" i="19"/>
  <c r="EAP13" i="19" s="1"/>
  <c r="EAO14" i="19"/>
  <c r="EAP14" i="19" s="1"/>
  <c r="EAO15" i="19"/>
  <c r="EAP15" i="19" s="1"/>
  <c r="EAO16" i="19"/>
  <c r="EAP16" i="19" s="1"/>
  <c r="EAO7" i="19"/>
  <c r="EAP7" i="19" s="1"/>
  <c r="ENG32" i="18" l="1"/>
  <c r="ENH32" i="18" s="1"/>
  <c r="ENG33" i="18"/>
  <c r="ENH33" i="18" s="1"/>
  <c r="ENG34" i="18"/>
  <c r="ENH34" i="18" s="1"/>
  <c r="ENG35" i="18"/>
  <c r="ENH35" i="18" s="1"/>
  <c r="ENG36" i="18"/>
  <c r="ENH36" i="18" s="1"/>
  <c r="ENG37" i="18"/>
  <c r="ENH37" i="18" s="1"/>
  <c r="ENG38" i="18"/>
  <c r="ENH38" i="18" s="1"/>
  <c r="ENG39" i="18"/>
  <c r="ENH39" i="18" s="1"/>
  <c r="ENG40" i="18"/>
  <c r="ENH40" i="18" s="1"/>
  <c r="ENG41" i="18"/>
  <c r="ENH41" i="18" s="1"/>
  <c r="ENG42" i="18"/>
  <c r="ENH42" i="18" s="1"/>
  <c r="ENG43" i="18"/>
  <c r="ENH43" i="18" s="1"/>
  <c r="ENG44" i="18"/>
  <c r="ENH44" i="18" s="1"/>
  <c r="ENG45" i="18"/>
  <c r="ENH45" i="18" s="1"/>
  <c r="ENG46" i="18"/>
  <c r="ENH46" i="18" s="1"/>
  <c r="ENG47" i="18"/>
  <c r="ENH47" i="18" s="1"/>
  <c r="ENG48" i="18"/>
  <c r="ENH48" i="18" s="1"/>
  <c r="ENG49" i="18"/>
  <c r="ENH49" i="18" s="1"/>
  <c r="ENG50" i="18"/>
  <c r="ENH50" i="18" s="1"/>
  <c r="ENG51" i="18"/>
  <c r="ENH51" i="18" s="1"/>
  <c r="ENG52" i="18"/>
  <c r="ENH52" i="18" s="1"/>
  <c r="ENG53" i="18"/>
  <c r="ENH53" i="18" s="1"/>
  <c r="ENG54" i="18"/>
  <c r="ENH54" i="18" s="1"/>
  <c r="ENG55" i="18"/>
  <c r="ENH55" i="18" s="1"/>
  <c r="ENG57" i="18"/>
  <c r="ENH57" i="18" s="1"/>
  <c r="ENG62" i="18"/>
  <c r="ENH62" i="18" s="1"/>
  <c r="ENG31" i="18"/>
  <c r="ENH31" i="18" s="1"/>
  <c r="ENG8" i="18"/>
  <c r="ENH8" i="18" s="1"/>
  <c r="ENG10" i="18"/>
  <c r="ENH10" i="18" s="1"/>
  <c r="ENG12" i="18"/>
  <c r="ENH12" i="18" s="1"/>
  <c r="ENG13" i="18"/>
  <c r="ENH13" i="18" s="1"/>
  <c r="ENG14" i="18"/>
  <c r="ENH14" i="18" s="1"/>
  <c r="ENG15" i="18"/>
  <c r="ENH15" i="18" s="1"/>
  <c r="ENG16" i="18"/>
  <c r="ENH16" i="18" s="1"/>
  <c r="ENG17" i="18"/>
  <c r="ENH17" i="18" s="1"/>
  <c r="ENG18" i="18"/>
  <c r="ENH18" i="18" s="1"/>
  <c r="ENG19" i="18"/>
  <c r="ENH19" i="18" s="1"/>
  <c r="ENG20" i="18"/>
  <c r="ENH20" i="18" s="1"/>
  <c r="ENG21" i="18"/>
  <c r="ENH21" i="18" s="1"/>
  <c r="ENG22" i="18"/>
  <c r="ENH22" i="18" s="1"/>
  <c r="ENG7" i="18"/>
  <c r="ENH7" i="18" s="1"/>
  <c r="EAG26" i="19"/>
  <c r="EAH26" i="19" s="1"/>
  <c r="EAG27" i="19"/>
  <c r="EAH27" i="19" s="1"/>
  <c r="EAG28" i="19"/>
  <c r="EAH28" i="19" s="1"/>
  <c r="EAG29" i="19"/>
  <c r="EAH29" i="19" s="1"/>
  <c r="EAG25" i="19"/>
  <c r="EAH25" i="19" s="1"/>
  <c r="EAG8" i="19"/>
  <c r="EAH8" i="19" s="1"/>
  <c r="EAG10" i="19"/>
  <c r="EAH10" i="19" s="1"/>
  <c r="EAG11" i="19"/>
  <c r="EAH11" i="19"/>
  <c r="EAG13" i="19"/>
  <c r="EAH13" i="19" s="1"/>
  <c r="EAG14" i="19"/>
  <c r="EAH14" i="19" s="1"/>
  <c r="EAG15" i="19"/>
  <c r="EAH15" i="19" s="1"/>
  <c r="EAG16" i="19"/>
  <c r="EAH16" i="19" s="1"/>
  <c r="EAG7" i="19"/>
  <c r="EAH7" i="19" s="1"/>
  <c r="ENX8" i="15"/>
  <c r="ENY8" i="15" s="1"/>
  <c r="ENX9" i="15"/>
  <c r="ENY9" i="15" s="1"/>
  <c r="ENX10" i="15"/>
  <c r="ENY10" i="15" s="1"/>
  <c r="ENX11" i="15"/>
  <c r="ENY11" i="15" s="1"/>
  <c r="ENX12" i="15"/>
  <c r="ENY12" i="15" s="1"/>
  <c r="ENX13" i="15"/>
  <c r="ENY13" i="15" s="1"/>
  <c r="ENX14" i="15"/>
  <c r="ENY14" i="15" s="1"/>
  <c r="ENX15" i="15"/>
  <c r="ENY15" i="15" s="1"/>
  <c r="ENX16" i="15"/>
  <c r="ENY16" i="15" s="1"/>
  <c r="ENX17" i="15"/>
  <c r="ENY17" i="15" s="1"/>
  <c r="ENX19" i="15"/>
  <c r="ENY19" i="15" s="1"/>
  <c r="ENX20" i="15"/>
  <c r="ENY20" i="15" s="1"/>
  <c r="ENX21" i="15"/>
  <c r="ENY21" i="15" s="1"/>
  <c r="ENX22" i="15"/>
  <c r="ENY22" i="15" s="1"/>
  <c r="ENX23" i="15"/>
  <c r="ENY23" i="15" s="1"/>
  <c r="ENX7" i="15"/>
  <c r="ENY7" i="15" s="1"/>
  <c r="W20" i="15"/>
  <c r="W50" i="18"/>
  <c r="W51" i="18"/>
  <c r="W52" i="18"/>
  <c r="W53" i="18"/>
  <c r="W54" i="18"/>
  <c r="W55" i="18"/>
  <c r="W57" i="18"/>
  <c r="EMY32" i="18"/>
  <c r="EMZ32" i="18" s="1"/>
  <c r="EMY33" i="18"/>
  <c r="EMZ33" i="18" s="1"/>
  <c r="EMY34" i="18"/>
  <c r="EMZ34" i="18" s="1"/>
  <c r="EMY35" i="18"/>
  <c r="EMZ35" i="18" s="1"/>
  <c r="EMY36" i="18"/>
  <c r="EMZ36" i="18" s="1"/>
  <c r="EMY37" i="18"/>
  <c r="EMZ37" i="18" s="1"/>
  <c r="EMY38" i="18"/>
  <c r="EMZ38" i="18" s="1"/>
  <c r="EMY39" i="18"/>
  <c r="EMZ39" i="18" s="1"/>
  <c r="EMY40" i="18"/>
  <c r="EMZ40" i="18" s="1"/>
  <c r="EMY41" i="18"/>
  <c r="EMZ41" i="18" s="1"/>
  <c r="EMY42" i="18"/>
  <c r="EMZ42" i="18" s="1"/>
  <c r="EMY43" i="18"/>
  <c r="EMZ43" i="18" s="1"/>
  <c r="EMY44" i="18"/>
  <c r="EMZ44" i="18" s="1"/>
  <c r="EMY45" i="18"/>
  <c r="EMZ45" i="18" s="1"/>
  <c r="EMY46" i="18"/>
  <c r="EMZ46" i="18" s="1"/>
  <c r="EMY47" i="18"/>
  <c r="EMZ47" i="18" s="1"/>
  <c r="EMY48" i="18"/>
  <c r="EMZ48" i="18" s="1"/>
  <c r="EMY49" i="18"/>
  <c r="EMZ49" i="18" s="1"/>
  <c r="EMY50" i="18"/>
  <c r="EMZ50" i="18" s="1"/>
  <c r="EMY51" i="18"/>
  <c r="EMZ51" i="18" s="1"/>
  <c r="EMY52" i="18"/>
  <c r="EMZ52" i="18" s="1"/>
  <c r="EMY53" i="18"/>
  <c r="EMZ53" i="18" s="1"/>
  <c r="EMY54" i="18"/>
  <c r="EMZ54" i="18" s="1"/>
  <c r="EMY55" i="18"/>
  <c r="EMZ55" i="18" s="1"/>
  <c r="EMY57" i="18"/>
  <c r="EMZ57" i="18" s="1"/>
  <c r="EMY62" i="18"/>
  <c r="EMZ62" i="18"/>
  <c r="EMY31" i="18"/>
  <c r="EMZ31" i="18" s="1"/>
  <c r="EMY8" i="18"/>
  <c r="EMZ8" i="18" s="1"/>
  <c r="EMY10" i="18"/>
  <c r="EMZ10" i="18"/>
  <c r="EMY12" i="18"/>
  <c r="EMZ12" i="18" s="1"/>
  <c r="EMY13" i="18"/>
  <c r="EMZ13" i="18" s="1"/>
  <c r="EMY14" i="18"/>
  <c r="EMZ14" i="18" s="1"/>
  <c r="EMY15" i="18"/>
  <c r="EMZ15" i="18" s="1"/>
  <c r="EMY16" i="18"/>
  <c r="EMZ16" i="18" s="1"/>
  <c r="EMY17" i="18"/>
  <c r="EMZ17" i="18" s="1"/>
  <c r="EMY18" i="18"/>
  <c r="EMZ18" i="18" s="1"/>
  <c r="EMY19" i="18"/>
  <c r="EMZ19" i="18" s="1"/>
  <c r="EMY20" i="18"/>
  <c r="EMZ20" i="18" s="1"/>
  <c r="EMY21" i="18"/>
  <c r="EMZ21" i="18" s="1"/>
  <c r="EMY22" i="18"/>
  <c r="EMZ22" i="18" s="1"/>
  <c r="EMY7" i="18"/>
  <c r="EMZ7" i="18" s="1"/>
  <c r="DZY26" i="19"/>
  <c r="DZZ26" i="19" s="1"/>
  <c r="DZY27" i="19"/>
  <c r="DZZ27" i="19"/>
  <c r="DZY28" i="19"/>
  <c r="DZZ28" i="19" s="1"/>
  <c r="DZY29" i="19"/>
  <c r="DZZ29" i="19" s="1"/>
  <c r="DZY25" i="19"/>
  <c r="DZZ25" i="19" s="1"/>
  <c r="DZY8" i="19"/>
  <c r="DZZ8" i="19" s="1"/>
  <c r="DZY10" i="19"/>
  <c r="DZZ10" i="19" s="1"/>
  <c r="DZY11" i="19"/>
  <c r="DZZ11" i="19" s="1"/>
  <c r="DZY13" i="19"/>
  <c r="DZZ13" i="19" s="1"/>
  <c r="DZY14" i="19"/>
  <c r="DZZ14" i="19" s="1"/>
  <c r="DZY15" i="19"/>
  <c r="DZZ15" i="19" s="1"/>
  <c r="DZY16" i="19"/>
  <c r="DZZ16" i="19" s="1"/>
  <c r="DZY7" i="19"/>
  <c r="DZZ7" i="19" s="1"/>
  <c r="ENP8" i="15"/>
  <c r="ENQ8" i="15" s="1"/>
  <c r="ENP9" i="15"/>
  <c r="ENQ9" i="15" s="1"/>
  <c r="ENP10" i="15"/>
  <c r="ENQ10" i="15" s="1"/>
  <c r="ENP11" i="15"/>
  <c r="ENQ11" i="15" s="1"/>
  <c r="ENP12" i="15"/>
  <c r="ENQ12" i="15" s="1"/>
  <c r="ENP13" i="15"/>
  <c r="ENQ13" i="15" s="1"/>
  <c r="ENP14" i="15"/>
  <c r="ENQ14" i="15" s="1"/>
  <c r="ENP15" i="15"/>
  <c r="ENQ15" i="15" s="1"/>
  <c r="ENP16" i="15"/>
  <c r="ENQ16" i="15" s="1"/>
  <c r="ENP17" i="15"/>
  <c r="ENQ17" i="15" s="1"/>
  <c r="ENP19" i="15"/>
  <c r="ENQ19" i="15" s="1"/>
  <c r="ENP20" i="15"/>
  <c r="ENQ20" i="15" s="1"/>
  <c r="ENP21" i="15"/>
  <c r="ENQ21" i="15" s="1"/>
  <c r="ENP22" i="15"/>
  <c r="ENQ22" i="15"/>
  <c r="ENP23" i="15"/>
  <c r="ENQ23" i="15" s="1"/>
  <c r="ENP7" i="15"/>
  <c r="ENQ7" i="15" s="1"/>
  <c r="Q36" i="17" l="1"/>
  <c r="R20" i="15"/>
  <c r="EMQ32" i="18" l="1"/>
  <c r="EMR32" i="18" s="1"/>
  <c r="EMQ33" i="18"/>
  <c r="EMR33" i="18" s="1"/>
  <c r="EMQ34" i="18"/>
  <c r="EMR34" i="18" s="1"/>
  <c r="EMQ35" i="18"/>
  <c r="EMR35" i="18" s="1"/>
  <c r="EMQ36" i="18"/>
  <c r="EMR36" i="18"/>
  <c r="EMQ37" i="18"/>
  <c r="EMR37" i="18" s="1"/>
  <c r="EMQ38" i="18"/>
  <c r="EMR38" i="18" s="1"/>
  <c r="EMQ39" i="18"/>
  <c r="EMR39" i="18" s="1"/>
  <c r="EMQ40" i="18"/>
  <c r="EMR40" i="18" s="1"/>
  <c r="EMQ41" i="18"/>
  <c r="EMR41" i="18" s="1"/>
  <c r="EMQ42" i="18"/>
  <c r="EMR42" i="18"/>
  <c r="EMQ43" i="18"/>
  <c r="EMR43" i="18" s="1"/>
  <c r="EMQ44" i="18"/>
  <c r="EMR44" i="18" s="1"/>
  <c r="EMQ45" i="18"/>
  <c r="EMR45" i="18" s="1"/>
  <c r="EMQ46" i="18"/>
  <c r="EMR46" i="18" s="1"/>
  <c r="EMQ47" i="18"/>
  <c r="EMR47" i="18" s="1"/>
  <c r="EMQ48" i="18"/>
  <c r="EMR48" i="18" s="1"/>
  <c r="EMQ49" i="18"/>
  <c r="EMR49" i="18" s="1"/>
  <c r="EMQ50" i="18"/>
  <c r="EMR50" i="18"/>
  <c r="EMQ51" i="18"/>
  <c r="EMR51" i="18" s="1"/>
  <c r="EMQ52" i="18"/>
  <c r="EMR52" i="18" s="1"/>
  <c r="EMQ53" i="18"/>
  <c r="EMR53" i="18"/>
  <c r="EMQ54" i="18"/>
  <c r="EMR54" i="18" s="1"/>
  <c r="EMQ55" i="18"/>
  <c r="EMR55" i="18" s="1"/>
  <c r="EMQ57" i="18"/>
  <c r="EMR57" i="18" s="1"/>
  <c r="EMQ62" i="18"/>
  <c r="EMR62" i="18" s="1"/>
  <c r="EMQ31" i="18"/>
  <c r="EMR31" i="18" s="1"/>
  <c r="EMQ8" i="18"/>
  <c r="EMR8" i="18" s="1"/>
  <c r="EMQ10" i="18"/>
  <c r="EMR10" i="18" s="1"/>
  <c r="EMQ12" i="18"/>
  <c r="EMR12" i="18" s="1"/>
  <c r="EMQ13" i="18"/>
  <c r="EMR13" i="18" s="1"/>
  <c r="EMQ14" i="18"/>
  <c r="EMR14" i="18" s="1"/>
  <c r="EMQ15" i="18"/>
  <c r="EMR15" i="18" s="1"/>
  <c r="EMQ16" i="18"/>
  <c r="EMR16" i="18" s="1"/>
  <c r="EMQ17" i="18"/>
  <c r="EMR17" i="18" s="1"/>
  <c r="EMQ18" i="18"/>
  <c r="EMR18" i="18" s="1"/>
  <c r="EMQ19" i="18"/>
  <c r="EMR19" i="18" s="1"/>
  <c r="EMQ20" i="18"/>
  <c r="EMR20" i="18" s="1"/>
  <c r="EMQ21" i="18"/>
  <c r="EMR21" i="18" s="1"/>
  <c r="EMQ22" i="18"/>
  <c r="EMR22" i="18" s="1"/>
  <c r="EMQ7" i="18"/>
  <c r="EMR7" i="18" s="1"/>
  <c r="DZQ26" i="19"/>
  <c r="DZR26" i="19"/>
  <c r="DZQ27" i="19"/>
  <c r="DZR27" i="19"/>
  <c r="DZQ28" i="19"/>
  <c r="DZR28" i="19" s="1"/>
  <c r="DZQ29" i="19"/>
  <c r="DZR29" i="19" s="1"/>
  <c r="DZQ25" i="19"/>
  <c r="DZR25" i="19" s="1"/>
  <c r="DZQ8" i="19"/>
  <c r="DZR8" i="19" s="1"/>
  <c r="DZQ10" i="19"/>
  <c r="DZR10" i="19"/>
  <c r="DZQ11" i="19"/>
  <c r="DZR11" i="19" s="1"/>
  <c r="DZQ13" i="19"/>
  <c r="DZR13" i="19" s="1"/>
  <c r="DZQ14" i="19"/>
  <c r="DZR14" i="19" s="1"/>
  <c r="DZQ15" i="19"/>
  <c r="DZR15" i="19" s="1"/>
  <c r="DZQ16" i="19"/>
  <c r="DZR16" i="19" s="1"/>
  <c r="DZQ7" i="19"/>
  <c r="DZR7" i="19" s="1"/>
  <c r="ENH8" i="15"/>
  <c r="ENI8" i="15" s="1"/>
  <c r="ENH9" i="15"/>
  <c r="ENI9" i="15" s="1"/>
  <c r="ENH10" i="15"/>
  <c r="ENI10" i="15" s="1"/>
  <c r="ENH11" i="15"/>
  <c r="ENI11" i="15" s="1"/>
  <c r="ENH12" i="15"/>
  <c r="ENI12" i="15" s="1"/>
  <c r="ENH13" i="15"/>
  <c r="ENI13" i="15" s="1"/>
  <c r="ENH14" i="15"/>
  <c r="ENI14" i="15" s="1"/>
  <c r="ENH15" i="15"/>
  <c r="ENI15" i="15" s="1"/>
  <c r="ENH16" i="15"/>
  <c r="ENI16" i="15" s="1"/>
  <c r="ENH17" i="15"/>
  <c r="ENI17" i="15" s="1"/>
  <c r="ENH19" i="15"/>
  <c r="ENI19" i="15" s="1"/>
  <c r="ENH20" i="15"/>
  <c r="ENI20" i="15" s="1"/>
  <c r="ENH21" i="15"/>
  <c r="ENI21" i="15" s="1"/>
  <c r="ENH22" i="15"/>
  <c r="ENI22" i="15" s="1"/>
  <c r="ENH23" i="15"/>
  <c r="ENI23" i="15" s="1"/>
  <c r="ENH7" i="15"/>
  <c r="ENI7" i="15" s="1"/>
  <c r="K50" i="18"/>
  <c r="K51" i="18"/>
  <c r="K52" i="18"/>
  <c r="K53" i="18"/>
  <c r="K54" i="18"/>
  <c r="K55" i="18"/>
  <c r="K57" i="18"/>
  <c r="EMI32" i="18" l="1"/>
  <c r="EMJ32" i="18" s="1"/>
  <c r="EMI33" i="18"/>
  <c r="EMJ33" i="18" s="1"/>
  <c r="EMI34" i="18"/>
  <c r="EMJ34" i="18" s="1"/>
  <c r="EMI35" i="18"/>
  <c r="EMJ35" i="18" s="1"/>
  <c r="EMI36" i="18"/>
  <c r="EMJ36" i="18" s="1"/>
  <c r="EMI37" i="18"/>
  <c r="EMJ37" i="18" s="1"/>
  <c r="EMI38" i="18"/>
  <c r="EMJ38" i="18" s="1"/>
  <c r="EMI39" i="18"/>
  <c r="EMJ39" i="18" s="1"/>
  <c r="EMI40" i="18"/>
  <c r="EMJ40" i="18" s="1"/>
  <c r="EMI41" i="18"/>
  <c r="EMJ41" i="18" s="1"/>
  <c r="EMI42" i="18"/>
  <c r="EMJ42" i="18" s="1"/>
  <c r="EMI43" i="18"/>
  <c r="EMJ43" i="18" s="1"/>
  <c r="EMI44" i="18"/>
  <c r="EMJ44" i="18" s="1"/>
  <c r="EMI45" i="18"/>
  <c r="EMJ45" i="18" s="1"/>
  <c r="EMI46" i="18"/>
  <c r="EMJ46" i="18"/>
  <c r="EMI47" i="18"/>
  <c r="EMJ47" i="18" s="1"/>
  <c r="EMI48" i="18"/>
  <c r="EMJ48" i="18" s="1"/>
  <c r="EMI49" i="18"/>
  <c r="EMJ49" i="18" s="1"/>
  <c r="EMI50" i="18"/>
  <c r="EMJ50" i="18" s="1"/>
  <c r="EMI51" i="18"/>
  <c r="EMJ51" i="18" s="1"/>
  <c r="EMI52" i="18"/>
  <c r="EMJ52" i="18" s="1"/>
  <c r="EMI53" i="18"/>
  <c r="EMJ53" i="18" s="1"/>
  <c r="EMI54" i="18"/>
  <c r="EMJ54" i="18" s="1"/>
  <c r="EMI55" i="18"/>
  <c r="EMJ55" i="18"/>
  <c r="EMI57" i="18"/>
  <c r="EMJ57" i="18"/>
  <c r="EMI62" i="18"/>
  <c r="EMJ62" i="18" s="1"/>
  <c r="EMI31" i="18"/>
  <c r="EMJ31" i="18" s="1"/>
  <c r="EMI8" i="18"/>
  <c r="EMJ8" i="18" s="1"/>
  <c r="EMI10" i="18"/>
  <c r="EMJ10" i="18" s="1"/>
  <c r="EMI12" i="18"/>
  <c r="EMJ12" i="18" s="1"/>
  <c r="EMI13" i="18"/>
  <c r="EMJ13" i="18" s="1"/>
  <c r="EMI14" i="18"/>
  <c r="EMJ14" i="18" s="1"/>
  <c r="EMI15" i="18"/>
  <c r="EMJ15" i="18" s="1"/>
  <c r="EMI16" i="18"/>
  <c r="EMJ16" i="18" s="1"/>
  <c r="EMI17" i="18"/>
  <c r="EMJ17" i="18" s="1"/>
  <c r="EMI18" i="18"/>
  <c r="EMJ18" i="18" s="1"/>
  <c r="EMI19" i="18"/>
  <c r="EMJ19" i="18" s="1"/>
  <c r="EMI20" i="18"/>
  <c r="EMJ20" i="18" s="1"/>
  <c r="EMI21" i="18"/>
  <c r="EMJ21" i="18" s="1"/>
  <c r="EMI22" i="18"/>
  <c r="EMJ22" i="18" s="1"/>
  <c r="EMI7" i="18"/>
  <c r="EMJ7" i="18" s="1"/>
  <c r="DZI26" i="19"/>
  <c r="DZJ26" i="19"/>
  <c r="DZI27" i="19"/>
  <c r="DZJ27" i="19" s="1"/>
  <c r="DZI28" i="19"/>
  <c r="DZJ28" i="19" s="1"/>
  <c r="DZI29" i="19"/>
  <c r="DZJ29" i="19" s="1"/>
  <c r="DZI25" i="19"/>
  <c r="DZJ25" i="19" s="1"/>
  <c r="DZI8" i="19"/>
  <c r="DZJ8" i="19" s="1"/>
  <c r="DZI10" i="19"/>
  <c r="DZJ10" i="19" s="1"/>
  <c r="DZI11" i="19"/>
  <c r="DZJ11" i="19" s="1"/>
  <c r="DZI13" i="19"/>
  <c r="DZJ13" i="19" s="1"/>
  <c r="DZI14" i="19"/>
  <c r="DZJ14" i="19" s="1"/>
  <c r="DZI15" i="19"/>
  <c r="DZJ15" i="19" s="1"/>
  <c r="DZI16" i="19"/>
  <c r="DZJ16" i="19"/>
  <c r="DZI7" i="19"/>
  <c r="DZJ7" i="19" s="1"/>
  <c r="EMZ8" i="15"/>
  <c r="ENA8" i="15" s="1"/>
  <c r="EMZ9" i="15"/>
  <c r="ENA9" i="15" s="1"/>
  <c r="EMZ10" i="15"/>
  <c r="ENA10" i="15" s="1"/>
  <c r="EMZ11" i="15"/>
  <c r="ENA11" i="15" s="1"/>
  <c r="EMZ12" i="15"/>
  <c r="ENA12" i="15" s="1"/>
  <c r="EMZ13" i="15"/>
  <c r="ENA13" i="15" s="1"/>
  <c r="EMZ14" i="15"/>
  <c r="ENA14" i="15" s="1"/>
  <c r="EMZ15" i="15"/>
  <c r="ENA15" i="15" s="1"/>
  <c r="EMZ16" i="15"/>
  <c r="ENA16" i="15" s="1"/>
  <c r="EMZ17" i="15"/>
  <c r="ENA17" i="15" s="1"/>
  <c r="EMZ19" i="15"/>
  <c r="ENA19" i="15" s="1"/>
  <c r="EMZ21" i="15"/>
  <c r="ENA21" i="15" s="1"/>
  <c r="EMZ22" i="15"/>
  <c r="ENA22" i="15" s="1"/>
  <c r="EMZ23" i="15"/>
  <c r="ENA23" i="15" s="1"/>
  <c r="EMZ7" i="15"/>
  <c r="ENA7" i="15" s="1"/>
  <c r="EMA32" i="18"/>
  <c r="EMB32" i="18" s="1"/>
  <c r="EMA33" i="18"/>
  <c r="EMB33" i="18" s="1"/>
  <c r="EMA34" i="18"/>
  <c r="EMB34" i="18" s="1"/>
  <c r="EMA35" i="18"/>
  <c r="EMB35" i="18" s="1"/>
  <c r="EMA36" i="18"/>
  <c r="EMB36" i="18" s="1"/>
  <c r="EMA37" i="18"/>
  <c r="EMB37" i="18" s="1"/>
  <c r="EMA38" i="18"/>
  <c r="EMB38" i="18" s="1"/>
  <c r="EMA39" i="18"/>
  <c r="EMB39" i="18" s="1"/>
  <c r="EMA40" i="18"/>
  <c r="EMB40" i="18" s="1"/>
  <c r="EMA41" i="18"/>
  <c r="EMB41" i="18" s="1"/>
  <c r="EMA42" i="18"/>
  <c r="EMB42" i="18" s="1"/>
  <c r="EMA43" i="18"/>
  <c r="EMB43" i="18" s="1"/>
  <c r="EMA44" i="18"/>
  <c r="EMB44" i="18" s="1"/>
  <c r="EMA45" i="18"/>
  <c r="EMB45" i="18"/>
  <c r="EMA46" i="18"/>
  <c r="EMB46" i="18" s="1"/>
  <c r="EMA47" i="18"/>
  <c r="EMB47" i="18" s="1"/>
  <c r="EMA48" i="18"/>
  <c r="EMB48" i="18" s="1"/>
  <c r="EMA49" i="18"/>
  <c r="EMB49" i="18" s="1"/>
  <c r="EMA50" i="18"/>
  <c r="EMB50" i="18" s="1"/>
  <c r="EMA51" i="18"/>
  <c r="EMB51" i="18" s="1"/>
  <c r="EMA52" i="18"/>
  <c r="EMB52" i="18" s="1"/>
  <c r="EMA53" i="18"/>
  <c r="EMB53" i="18" s="1"/>
  <c r="EMA54" i="18"/>
  <c r="EMB54" i="18" s="1"/>
  <c r="EMA55" i="18"/>
  <c r="EMB55" i="18" s="1"/>
  <c r="EMA57" i="18"/>
  <c r="EMB57" i="18" s="1"/>
  <c r="EMA62" i="18"/>
  <c r="EMB62" i="18" s="1"/>
  <c r="EMA31" i="18"/>
  <c r="EMB31" i="18" s="1"/>
  <c r="EMA8" i="18"/>
  <c r="EMB8" i="18" s="1"/>
  <c r="EMA10" i="18"/>
  <c r="EMB10" i="18" s="1"/>
  <c r="EMA12" i="18"/>
  <c r="EMB12" i="18"/>
  <c r="EMA13" i="18"/>
  <c r="EMB13" i="18" s="1"/>
  <c r="EMA14" i="18"/>
  <c r="EMB14" i="18" s="1"/>
  <c r="EMA15" i="18"/>
  <c r="EMB15" i="18" s="1"/>
  <c r="EMA16" i="18"/>
  <c r="EMB16" i="18"/>
  <c r="EMA17" i="18"/>
  <c r="EMB17" i="18" s="1"/>
  <c r="EMA18" i="18"/>
  <c r="EMB18" i="18" s="1"/>
  <c r="EMA19" i="18"/>
  <c r="EMB19" i="18" s="1"/>
  <c r="EMA20" i="18"/>
  <c r="EMB20" i="18" s="1"/>
  <c r="EMA21" i="18"/>
  <c r="EMB21" i="18" s="1"/>
  <c r="EMA22" i="18"/>
  <c r="EMB22" i="18" s="1"/>
  <c r="EMA7" i="18"/>
  <c r="EMB7" i="18" s="1"/>
  <c r="DZA26" i="19"/>
  <c r="DZB26" i="19" s="1"/>
  <c r="DZA27" i="19"/>
  <c r="DZB27" i="19" s="1"/>
  <c r="DZA28" i="19"/>
  <c r="DZB28" i="19"/>
  <c r="DZA29" i="19"/>
  <c r="DZB29" i="19" s="1"/>
  <c r="DZA25" i="19"/>
  <c r="DZB25" i="19" s="1"/>
  <c r="DZA8" i="19"/>
  <c r="DZB8" i="19" s="1"/>
  <c r="DZA10" i="19"/>
  <c r="DZB10" i="19" s="1"/>
  <c r="DZA11" i="19"/>
  <c r="DZB11" i="19" s="1"/>
  <c r="DZA13" i="19"/>
  <c r="DZB13" i="19" s="1"/>
  <c r="DZA14" i="19"/>
  <c r="DZB14" i="19" s="1"/>
  <c r="DZA15" i="19"/>
  <c r="DZB15" i="19" s="1"/>
  <c r="DZA16" i="19"/>
  <c r="DZB16" i="19" s="1"/>
  <c r="DZA7" i="19"/>
  <c r="DZB7" i="19" s="1"/>
  <c r="EMR8" i="15"/>
  <c r="EMS8" i="15" s="1"/>
  <c r="EMR9" i="15"/>
  <c r="EMS9" i="15" s="1"/>
  <c r="EMR10" i="15"/>
  <c r="EMS10" i="15"/>
  <c r="EMR11" i="15"/>
  <c r="EMS11" i="15" s="1"/>
  <c r="EMR12" i="15"/>
  <c r="EMS12" i="15" s="1"/>
  <c r="EMR13" i="15"/>
  <c r="EMS13" i="15" s="1"/>
  <c r="EMR14" i="15"/>
  <c r="EMS14" i="15" s="1"/>
  <c r="EMR15" i="15"/>
  <c r="EMS15" i="15" s="1"/>
  <c r="EMR16" i="15"/>
  <c r="EMS16" i="15" s="1"/>
  <c r="EMR17" i="15"/>
  <c r="EMS17" i="15" s="1"/>
  <c r="EMR19" i="15"/>
  <c r="EMS19" i="15" s="1"/>
  <c r="EMR21" i="15"/>
  <c r="EMS21" i="15" s="1"/>
  <c r="EMR22" i="15"/>
  <c r="EMS22" i="15" s="1"/>
  <c r="EMR23" i="15"/>
  <c r="EMS23" i="15" s="1"/>
  <c r="EMR7" i="15"/>
  <c r="EMS7" i="15" s="1"/>
  <c r="X19" i="17" l="1"/>
  <c r="X20" i="17"/>
  <c r="Q51" i="18"/>
  <c r="R51" i="18"/>
  <c r="CPZ51" i="18"/>
  <c r="CQA51" i="18" s="1"/>
  <c r="CQH51" i="18"/>
  <c r="CQI51" i="18" s="1"/>
  <c r="CQP51" i="18"/>
  <c r="CQQ51" i="18" s="1"/>
  <c r="CQX51" i="18"/>
  <c r="CQY51" i="18" s="1"/>
  <c r="CRF51" i="18"/>
  <c r="CRG51" i="18" s="1"/>
  <c r="CRN51" i="18"/>
  <c r="CRO51" i="18" s="1"/>
  <c r="CRV51" i="18"/>
  <c r="CRW51" i="18" s="1"/>
  <c r="CSD51" i="18"/>
  <c r="CSE51" i="18" s="1"/>
  <c r="CST51" i="18"/>
  <c r="CSU51" i="18" s="1"/>
  <c r="CTB51" i="18"/>
  <c r="CTC51" i="18" s="1"/>
  <c r="CTJ51" i="18"/>
  <c r="CTK51" i="18" s="1"/>
  <c r="CTR51" i="18"/>
  <c r="CTS51" i="18" s="1"/>
  <c r="CTZ51" i="18"/>
  <c r="CUA51" i="18" s="1"/>
  <c r="CUH51" i="18"/>
  <c r="CUI51" i="18" s="1"/>
  <c r="CUP51" i="18"/>
  <c r="CUQ51" i="18" s="1"/>
  <c r="CUX51" i="18"/>
  <c r="CUY51" i="18" s="1"/>
  <c r="CVF51" i="18"/>
  <c r="CVG51" i="18" s="1"/>
  <c r="CVN51" i="18"/>
  <c r="CVO51" i="18" s="1"/>
  <c r="CVV51" i="18"/>
  <c r="CVW51" i="18" s="1"/>
  <c r="CWD51" i="18"/>
  <c r="CWE51" i="18" s="1"/>
  <c r="CWL51" i="18"/>
  <c r="CWM51" i="18" s="1"/>
  <c r="CWT51" i="18"/>
  <c r="CWU51" i="18" s="1"/>
  <c r="CXB51" i="18"/>
  <c r="CXC51" i="18" s="1"/>
  <c r="CXJ51" i="18"/>
  <c r="CXK51" i="18" s="1"/>
  <c r="CXR51" i="18"/>
  <c r="CXS51" i="18" s="1"/>
  <c r="CXZ51" i="18"/>
  <c r="CYA51" i="18" s="1"/>
  <c r="CYH51" i="18"/>
  <c r="CYI51" i="18" s="1"/>
  <c r="CYP51" i="18"/>
  <c r="CYQ51" i="18" s="1"/>
  <c r="CYX51" i="18"/>
  <c r="CYY51" i="18" s="1"/>
  <c r="CZF51" i="18"/>
  <c r="CZG51" i="18" s="1"/>
  <c r="CZN51" i="18"/>
  <c r="CZO51" i="18" s="1"/>
  <c r="CZV51" i="18"/>
  <c r="CZW51" i="18" s="1"/>
  <c r="DAD51" i="18"/>
  <c r="DAE51" i="18" s="1"/>
  <c r="DAL51" i="18"/>
  <c r="DAM51" i="18" s="1"/>
  <c r="DAT51" i="18"/>
  <c r="DAU51" i="18" s="1"/>
  <c r="DBB51" i="18"/>
  <c r="DBC51" i="18" s="1"/>
  <c r="DBJ51" i="18"/>
  <c r="DBK51" i="18" s="1"/>
  <c r="DBR51" i="18"/>
  <c r="DBS51" i="18" s="1"/>
  <c r="DBZ51" i="18"/>
  <c r="DCA51" i="18" s="1"/>
  <c r="DCH51" i="18"/>
  <c r="DCI51" i="18" s="1"/>
  <c r="DCP51" i="18"/>
  <c r="DCQ51" i="18" s="1"/>
  <c r="DCX51" i="18"/>
  <c r="DCY51" i="18" s="1"/>
  <c r="DDF51" i="18"/>
  <c r="DDG51" i="18" s="1"/>
  <c r="DDN51" i="18"/>
  <c r="DDO51" i="18" s="1"/>
  <c r="DDV51" i="18"/>
  <c r="DDW51" i="18" s="1"/>
  <c r="DED51" i="18"/>
  <c r="DEE51" i="18" s="1"/>
  <c r="DEL51" i="18"/>
  <c r="DEM51" i="18" s="1"/>
  <c r="DET51" i="18"/>
  <c r="DEU51" i="18" s="1"/>
  <c r="DFB51" i="18"/>
  <c r="DFC51" i="18" s="1"/>
  <c r="DFJ51" i="18"/>
  <c r="DFK51" i="18" s="1"/>
  <c r="DFR51" i="18"/>
  <c r="DFS51" i="18" s="1"/>
  <c r="DFZ51" i="18"/>
  <c r="DGA51" i="18" s="1"/>
  <c r="DGH51" i="18"/>
  <c r="DGI51" i="18" s="1"/>
  <c r="DGP51" i="18"/>
  <c r="DGQ51" i="18" s="1"/>
  <c r="DGX51" i="18"/>
  <c r="DGY51" i="18" s="1"/>
  <c r="DHF51" i="18"/>
  <c r="DHG51" i="18" s="1"/>
  <c r="DHN51" i="18"/>
  <c r="DHO51" i="18" s="1"/>
  <c r="DHV51" i="18"/>
  <c r="DHW51" i="18" s="1"/>
  <c r="DID51" i="18"/>
  <c r="DIE51" i="18" s="1"/>
  <c r="DIL51" i="18"/>
  <c r="DIM51" i="18" s="1"/>
  <c r="DIT51" i="18"/>
  <c r="DIU51" i="18" s="1"/>
  <c r="DJB51" i="18"/>
  <c r="DJC51" i="18" s="1"/>
  <c r="DJJ51" i="18"/>
  <c r="DJK51" i="18" s="1"/>
  <c r="DJR51" i="18"/>
  <c r="DJS51" i="18" s="1"/>
  <c r="DJZ51" i="18"/>
  <c r="DKA51" i="18" s="1"/>
  <c r="DKH51" i="18"/>
  <c r="DKI51" i="18" s="1"/>
  <c r="DKP51" i="18"/>
  <c r="DKQ51" i="18" s="1"/>
  <c r="DKX51" i="18"/>
  <c r="DKY51" i="18" s="1"/>
  <c r="DLF51" i="18"/>
  <c r="DLG51" i="18" s="1"/>
  <c r="DLN51" i="18"/>
  <c r="DLO51" i="18" s="1"/>
  <c r="DLV51" i="18"/>
  <c r="DLW51" i="18" s="1"/>
  <c r="DMD51" i="18"/>
  <c r="DME51" i="18" s="1"/>
  <c r="DML51" i="18"/>
  <c r="DMM51" i="18" s="1"/>
  <c r="DMT51" i="18"/>
  <c r="DMU51" i="18" s="1"/>
  <c r="DNB51" i="18"/>
  <c r="DNC51" i="18" s="1"/>
  <c r="DNJ51" i="18"/>
  <c r="DNK51" i="18" s="1"/>
  <c r="DNR51" i="18"/>
  <c r="DNS51" i="18" s="1"/>
  <c r="DNZ51" i="18"/>
  <c r="DOA51" i="18" s="1"/>
  <c r="DOH51" i="18"/>
  <c r="DOI51" i="18" s="1"/>
  <c r="DOP51" i="18"/>
  <c r="DOQ51" i="18"/>
  <c r="DOX51" i="18"/>
  <c r="DOY51" i="18" s="1"/>
  <c r="DPF51" i="18"/>
  <c r="DPG51" i="18" s="1"/>
  <c r="DPN51" i="18"/>
  <c r="DPO51" i="18" s="1"/>
  <c r="DPV51" i="18"/>
  <c r="DPW51" i="18" s="1"/>
  <c r="DQD51" i="18"/>
  <c r="DQE51" i="18" s="1"/>
  <c r="DQL51" i="18"/>
  <c r="DQM51" i="18" s="1"/>
  <c r="DQT51" i="18"/>
  <c r="DQU51" i="18" s="1"/>
  <c r="DRB51" i="18"/>
  <c r="DRC51" i="18" s="1"/>
  <c r="DRJ51" i="18"/>
  <c r="DRK51" i="18" s="1"/>
  <c r="DRR51" i="18"/>
  <c r="DRS51" i="18" s="1"/>
  <c r="DRZ51" i="18"/>
  <c r="DSA51" i="18" s="1"/>
  <c r="DSH51" i="18"/>
  <c r="DSI51" i="18" s="1"/>
  <c r="DSP51" i="18"/>
  <c r="DSQ51" i="18" s="1"/>
  <c r="DSX51" i="18"/>
  <c r="DSY51" i="18" s="1"/>
  <c r="DTF51" i="18"/>
  <c r="DTG51" i="18" s="1"/>
  <c r="DTN51" i="18"/>
  <c r="DTO51" i="18" s="1"/>
  <c r="DTV51" i="18"/>
  <c r="DTW51" i="18" s="1"/>
  <c r="DUD51" i="18"/>
  <c r="DUE51" i="18" s="1"/>
  <c r="DUL51" i="18"/>
  <c r="DUM51" i="18" s="1"/>
  <c r="DUT51" i="18"/>
  <c r="DUU51" i="18" s="1"/>
  <c r="DVB51" i="18"/>
  <c r="DVC51" i="18" s="1"/>
  <c r="DVJ51" i="18"/>
  <c r="DVK51" i="18" s="1"/>
  <c r="DVR51" i="18"/>
  <c r="DVS51" i="18" s="1"/>
  <c r="DVZ51" i="18"/>
  <c r="DWA51" i="18" s="1"/>
  <c r="DWH51" i="18"/>
  <c r="DWI51" i="18" s="1"/>
  <c r="DWP51" i="18"/>
  <c r="DWQ51" i="18" s="1"/>
  <c r="DWX51" i="18"/>
  <c r="DWY51" i="18" s="1"/>
  <c r="DXF51" i="18"/>
  <c r="DXG51" i="18" s="1"/>
  <c r="DXN51" i="18"/>
  <c r="DXO51" i="18" s="1"/>
  <c r="DXV51" i="18"/>
  <c r="DXW51" i="18" s="1"/>
  <c r="DYD51" i="18"/>
  <c r="DYE51" i="18" s="1"/>
  <c r="DYL51" i="18"/>
  <c r="DYM51" i="18" s="1"/>
  <c r="DYT51" i="18"/>
  <c r="DYU51" i="18" s="1"/>
  <c r="DZB51" i="18"/>
  <c r="DZC51" i="18" s="1"/>
  <c r="DZJ51" i="18"/>
  <c r="DZK51" i="18" s="1"/>
  <c r="DZR51" i="18"/>
  <c r="DZS51" i="18" s="1"/>
  <c r="DZZ51" i="18"/>
  <c r="EAA51" i="18" s="1"/>
  <c r="EAH51" i="18"/>
  <c r="EAI51" i="18" s="1"/>
  <c r="EAP51" i="18"/>
  <c r="EAQ51" i="18" s="1"/>
  <c r="EAX51" i="18"/>
  <c r="EAY51" i="18" s="1"/>
  <c r="EBF51" i="18"/>
  <c r="EBG51" i="18" s="1"/>
  <c r="EBN51" i="18"/>
  <c r="EBO51" i="18" s="1"/>
  <c r="EBV51" i="18"/>
  <c r="EBW51" i="18" s="1"/>
  <c r="ECD51" i="18"/>
  <c r="ECE51" i="18" s="1"/>
  <c r="ECL51" i="18"/>
  <c r="ECM51" i="18" s="1"/>
  <c r="ECT51" i="18"/>
  <c r="ECU51" i="18" s="1"/>
  <c r="EDB51" i="18"/>
  <c r="EDC51" i="18" s="1"/>
  <c r="EDJ51" i="18"/>
  <c r="EDK51" i="18" s="1"/>
  <c r="EDR51" i="18"/>
  <c r="EDS51" i="18" s="1"/>
  <c r="EDZ51" i="18"/>
  <c r="EEA51" i="18" s="1"/>
  <c r="EEH51" i="18"/>
  <c r="EEI51" i="18" s="1"/>
  <c r="EEP51" i="18"/>
  <c r="EEQ51" i="18" s="1"/>
  <c r="EEX51" i="18"/>
  <c r="EEY51" i="18" s="1"/>
  <c r="EFF51" i="18"/>
  <c r="EFG51" i="18" s="1"/>
  <c r="EFN51" i="18"/>
  <c r="EFO51" i="18" s="1"/>
  <c r="EFV51" i="18"/>
  <c r="EFW51" i="18" s="1"/>
  <c r="EGD51" i="18"/>
  <c r="EGE51" i="18" s="1"/>
  <c r="EGL51" i="18"/>
  <c r="EGM51" i="18" s="1"/>
  <c r="EGT51" i="18"/>
  <c r="EGU51" i="18" s="1"/>
  <c r="EHB51" i="18"/>
  <c r="EHC51" i="18" s="1"/>
  <c r="EHJ51" i="18"/>
  <c r="EHK51" i="18" s="1"/>
  <c r="EHR51" i="18"/>
  <c r="EHS51" i="18" s="1"/>
  <c r="EHZ51" i="18"/>
  <c r="EIA51" i="18" s="1"/>
  <c r="EIH51" i="18"/>
  <c r="EII51" i="18" s="1"/>
  <c r="EIP51" i="18"/>
  <c r="EIQ51" i="18" s="1"/>
  <c r="EIX51" i="18"/>
  <c r="EIY51" i="18" s="1"/>
  <c r="EJF51" i="18"/>
  <c r="EJG51" i="18" s="1"/>
  <c r="EJN51" i="18"/>
  <c r="EJO51" i="18" s="1"/>
  <c r="EJV51" i="18"/>
  <c r="EJW51" i="18" s="1"/>
  <c r="EKD51" i="18"/>
  <c r="EKE51" i="18" s="1"/>
  <c r="EKL51" i="18"/>
  <c r="EKM51" i="18" s="1"/>
  <c r="EKT51" i="18"/>
  <c r="EKU51" i="18" s="1"/>
  <c r="ELC51" i="18"/>
  <c r="ELD51" i="18" s="1"/>
  <c r="ELK51" i="18"/>
  <c r="ELL51" i="18" s="1"/>
  <c r="ELS51" i="18"/>
  <c r="ELT51" i="18" s="1"/>
  <c r="EMJ8" i="15"/>
  <c r="EMK8" i="15" s="1"/>
  <c r="EMJ9" i="15"/>
  <c r="EMK9" i="15"/>
  <c r="EMJ10" i="15"/>
  <c r="EMK10" i="15" s="1"/>
  <c r="EMJ11" i="15"/>
  <c r="EMK11" i="15" s="1"/>
  <c r="EMJ12" i="15"/>
  <c r="EMK12" i="15" s="1"/>
  <c r="EMJ13" i="15"/>
  <c r="EMK13" i="15" s="1"/>
  <c r="EMJ14" i="15"/>
  <c r="EMK14" i="15" s="1"/>
  <c r="EMJ15" i="15"/>
  <c r="EMK15" i="15" s="1"/>
  <c r="EMJ16" i="15"/>
  <c r="EMK16" i="15" s="1"/>
  <c r="EMJ17" i="15"/>
  <c r="EMK17" i="15" s="1"/>
  <c r="EMJ19" i="15"/>
  <c r="EMK19" i="15" s="1"/>
  <c r="EMJ21" i="15"/>
  <c r="EMK21" i="15" s="1"/>
  <c r="EMJ22" i="15"/>
  <c r="EMK22" i="15"/>
  <c r="EMJ23" i="15"/>
  <c r="EMK23" i="15" s="1"/>
  <c r="EMJ7" i="15"/>
  <c r="EMK7" i="15" s="1"/>
  <c r="DYS26" i="19"/>
  <c r="DYT26" i="19" s="1"/>
  <c r="DYS27" i="19"/>
  <c r="DYT27" i="19" s="1"/>
  <c r="DYS28" i="19"/>
  <c r="DYT28" i="19" s="1"/>
  <c r="DYS29" i="19"/>
  <c r="DYT29" i="19" s="1"/>
  <c r="DYS25" i="19"/>
  <c r="DYT25" i="19" s="1"/>
  <c r="DYS8" i="19"/>
  <c r="DYT8" i="19" s="1"/>
  <c r="DYS10" i="19"/>
  <c r="DYT10" i="19" s="1"/>
  <c r="DYS11" i="19"/>
  <c r="DYT11" i="19" s="1"/>
  <c r="DYS13" i="19"/>
  <c r="DYT13" i="19" s="1"/>
  <c r="DYS14" i="19"/>
  <c r="DYT14" i="19" s="1"/>
  <c r="DYS15" i="19"/>
  <c r="DYT15" i="19"/>
  <c r="DYS16" i="19"/>
  <c r="DYT16" i="19" s="1"/>
  <c r="DYS7" i="19"/>
  <c r="DYT7" i="19" s="1"/>
  <c r="ELS32" i="18"/>
  <c r="ELT32" i="18" s="1"/>
  <c r="ELS33" i="18"/>
  <c r="ELT33" i="18" s="1"/>
  <c r="ELS34" i="18"/>
  <c r="ELT34" i="18" s="1"/>
  <c r="ELS35" i="18"/>
  <c r="ELT35" i="18" s="1"/>
  <c r="ELS36" i="18"/>
  <c r="ELT36" i="18" s="1"/>
  <c r="ELS37" i="18"/>
  <c r="ELT37" i="18" s="1"/>
  <c r="ELS38" i="18"/>
  <c r="ELT38" i="18" s="1"/>
  <c r="ELS39" i="18"/>
  <c r="ELT39" i="18" s="1"/>
  <c r="ELS40" i="18"/>
  <c r="ELT40" i="18" s="1"/>
  <c r="ELS41" i="18"/>
  <c r="ELT41" i="18" s="1"/>
  <c r="ELS42" i="18"/>
  <c r="ELT42" i="18" s="1"/>
  <c r="ELS43" i="18"/>
  <c r="ELT43" i="18" s="1"/>
  <c r="ELS44" i="18"/>
  <c r="ELT44" i="18" s="1"/>
  <c r="ELS45" i="18"/>
  <c r="ELT45" i="18" s="1"/>
  <c r="ELS46" i="18"/>
  <c r="ELT46" i="18" s="1"/>
  <c r="ELS47" i="18"/>
  <c r="ELT47" i="18" s="1"/>
  <c r="ELS48" i="18"/>
  <c r="ELT48" i="18" s="1"/>
  <c r="ELS49" i="18"/>
  <c r="ELT49" i="18" s="1"/>
  <c r="ELS52" i="18"/>
  <c r="ELT52" i="18" s="1"/>
  <c r="ELS53" i="18"/>
  <c r="ELT53" i="18" s="1"/>
  <c r="ELS54" i="18"/>
  <c r="ELT54" i="18" s="1"/>
  <c r="ELS55" i="18"/>
  <c r="ELT55" i="18" s="1"/>
  <c r="ELS62" i="18"/>
  <c r="ELT62" i="18" s="1"/>
  <c r="ELS31" i="18"/>
  <c r="ELT31" i="18" s="1"/>
  <c r="ELS8" i="18"/>
  <c r="ELT8" i="18" s="1"/>
  <c r="ELS10" i="18"/>
  <c r="ELT10" i="18" s="1"/>
  <c r="ELS12" i="18"/>
  <c r="ELT12" i="18" s="1"/>
  <c r="ELS13" i="18"/>
  <c r="ELT13" i="18" s="1"/>
  <c r="ELS14" i="18"/>
  <c r="ELT14" i="18" s="1"/>
  <c r="ELS15" i="18"/>
  <c r="ELT15" i="18" s="1"/>
  <c r="ELS16" i="18"/>
  <c r="ELT16" i="18" s="1"/>
  <c r="ELS17" i="18"/>
  <c r="ELT17" i="18" s="1"/>
  <c r="ELS18" i="18"/>
  <c r="ELT18" i="18" s="1"/>
  <c r="ELS19" i="18"/>
  <c r="ELT19" i="18" s="1"/>
  <c r="ELS20" i="18"/>
  <c r="ELT20" i="18" s="1"/>
  <c r="ELS21" i="18"/>
  <c r="ELT21" i="18" s="1"/>
  <c r="ELS22" i="18"/>
  <c r="ELT22" i="18" s="1"/>
  <c r="ELS7" i="18"/>
  <c r="ELT7" i="18" s="1"/>
  <c r="ELK32" i="18"/>
  <c r="ELL32" i="18" s="1"/>
  <c r="ELK33" i="18"/>
  <c r="ELL33" i="18" s="1"/>
  <c r="ELK34" i="18"/>
  <c r="ELL34" i="18" s="1"/>
  <c r="ELK35" i="18"/>
  <c r="ELL35" i="18" s="1"/>
  <c r="ELK36" i="18"/>
  <c r="ELL36" i="18" s="1"/>
  <c r="ELK37" i="18"/>
  <c r="ELL37" i="18" s="1"/>
  <c r="ELK38" i="18"/>
  <c r="ELL38" i="18" s="1"/>
  <c r="ELK39" i="18"/>
  <c r="ELL39" i="18" s="1"/>
  <c r="ELK40" i="18"/>
  <c r="ELL40" i="18" s="1"/>
  <c r="ELK41" i="18"/>
  <c r="ELL41" i="18" s="1"/>
  <c r="ELK42" i="18"/>
  <c r="ELL42" i="18" s="1"/>
  <c r="ELK43" i="18"/>
  <c r="ELL43" i="18" s="1"/>
  <c r="ELK44" i="18"/>
  <c r="ELL44" i="18" s="1"/>
  <c r="ELK45" i="18"/>
  <c r="ELL45" i="18" s="1"/>
  <c r="ELK46" i="18"/>
  <c r="ELL46" i="18" s="1"/>
  <c r="ELK47" i="18"/>
  <c r="ELL47" i="18" s="1"/>
  <c r="ELK48" i="18"/>
  <c r="ELL48" i="18" s="1"/>
  <c r="ELK49" i="18"/>
  <c r="ELL49" i="18" s="1"/>
  <c r="ELK52" i="18"/>
  <c r="ELL52" i="18" s="1"/>
  <c r="ELK53" i="18"/>
  <c r="ELL53" i="18" s="1"/>
  <c r="ELK54" i="18"/>
  <c r="ELL54" i="18" s="1"/>
  <c r="ELK55" i="18"/>
  <c r="ELL55" i="18" s="1"/>
  <c r="ELK62" i="18"/>
  <c r="ELL62" i="18" s="1"/>
  <c r="ELK31" i="18"/>
  <c r="ELL31" i="18" s="1"/>
  <c r="ELK8" i="18"/>
  <c r="ELL8" i="18" s="1"/>
  <c r="ELK10" i="18"/>
  <c r="ELL10" i="18" s="1"/>
  <c r="ELK12" i="18"/>
  <c r="ELL12" i="18" s="1"/>
  <c r="ELK13" i="18"/>
  <c r="ELL13" i="18" s="1"/>
  <c r="ELK14" i="18"/>
  <c r="ELL14" i="18" s="1"/>
  <c r="ELK15" i="18"/>
  <c r="ELL15" i="18" s="1"/>
  <c r="ELK16" i="18"/>
  <c r="ELL16" i="18" s="1"/>
  <c r="ELK17" i="18"/>
  <c r="ELL17" i="18" s="1"/>
  <c r="ELK18" i="18"/>
  <c r="ELL18" i="18" s="1"/>
  <c r="ELK19" i="18"/>
  <c r="ELL19" i="18" s="1"/>
  <c r="ELK20" i="18"/>
  <c r="ELL20" i="18" s="1"/>
  <c r="ELK21" i="18"/>
  <c r="ELL21" i="18" s="1"/>
  <c r="ELK22" i="18"/>
  <c r="ELL22" i="18" s="1"/>
  <c r="ELK7" i="18"/>
  <c r="ELL7" i="18" s="1"/>
  <c r="DYK26" i="19"/>
  <c r="DYL26" i="19" s="1"/>
  <c r="DYK27" i="19"/>
  <c r="DYL27" i="19" s="1"/>
  <c r="DYK28" i="19"/>
  <c r="DYL28" i="19" s="1"/>
  <c r="DYK29" i="19"/>
  <c r="DYL29" i="19" s="1"/>
  <c r="DYK25" i="19"/>
  <c r="DYL25" i="19" s="1"/>
  <c r="DYK8" i="19"/>
  <c r="DYL8" i="19"/>
  <c r="DYK10" i="19"/>
  <c r="DYL10" i="19" s="1"/>
  <c r="DYK11" i="19"/>
  <c r="DYL11" i="19" s="1"/>
  <c r="DYK13" i="19"/>
  <c r="DYL13" i="19" s="1"/>
  <c r="DYK14" i="19"/>
  <c r="DYL14" i="19" s="1"/>
  <c r="DYK15" i="19"/>
  <c r="DYL15" i="19"/>
  <c r="DYK16" i="19"/>
  <c r="DYL16" i="19" s="1"/>
  <c r="DYK7" i="19"/>
  <c r="DYL7" i="19" s="1"/>
  <c r="EMB8" i="15"/>
  <c r="EMC8" i="15" s="1"/>
  <c r="EMB9" i="15"/>
  <c r="EMC9" i="15" s="1"/>
  <c r="EMB10" i="15"/>
  <c r="EMC10" i="15" s="1"/>
  <c r="EMB11" i="15"/>
  <c r="EMC11" i="15" s="1"/>
  <c r="EMB12" i="15"/>
  <c r="EMC12" i="15" s="1"/>
  <c r="EMB13" i="15"/>
  <c r="EMC13" i="15" s="1"/>
  <c r="EMB14" i="15"/>
  <c r="EMC14" i="15" s="1"/>
  <c r="EMB15" i="15"/>
  <c r="EMC15" i="15" s="1"/>
  <c r="EMB16" i="15"/>
  <c r="EMC16" i="15" s="1"/>
  <c r="EMB17" i="15"/>
  <c r="EMC17" i="15" s="1"/>
  <c r="EMB19" i="15"/>
  <c r="EMC19" i="15" s="1"/>
  <c r="EMB21" i="15"/>
  <c r="EMC21" i="15" s="1"/>
  <c r="EMB22" i="15"/>
  <c r="EMC22" i="15" s="1"/>
  <c r="EMB23" i="15"/>
  <c r="EMC23" i="15" s="1"/>
  <c r="EMB7" i="15"/>
  <c r="EMC7" i="15" s="1"/>
  <c r="W49" i="18" l="1"/>
  <c r="W32" i="18"/>
  <c r="W33" i="18"/>
  <c r="W34" i="18"/>
  <c r="W35" i="18"/>
  <c r="W36" i="18"/>
  <c r="W37" i="18"/>
  <c r="W38" i="18"/>
  <c r="W39" i="18"/>
  <c r="W40" i="18"/>
  <c r="W4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W8" i="18"/>
  <c r="W10" i="18"/>
  <c r="W13" i="18"/>
  <c r="W14" i="18"/>
  <c r="W15" i="18"/>
  <c r="W16" i="18"/>
  <c r="W17" i="18"/>
  <c r="W18" i="18"/>
  <c r="W19" i="18"/>
  <c r="W20" i="18"/>
  <c r="W42" i="18"/>
  <c r="W43" i="18"/>
  <c r="W44" i="18"/>
  <c r="W45" i="18"/>
  <c r="W46" i="18"/>
  <c r="W47" i="18"/>
  <c r="W48" i="18"/>
  <c r="X34" i="17"/>
  <c r="X35" i="17"/>
  <c r="X36" i="17"/>
  <c r="X37" i="17"/>
  <c r="X38" i="17"/>
  <c r="X53" i="17"/>
  <c r="X54" i="17"/>
  <c r="X55" i="17"/>
  <c r="X56" i="17"/>
  <c r="X57" i="17"/>
  <c r="X58" i="17"/>
  <c r="X59" i="17"/>
  <c r="X60" i="17"/>
  <c r="X61" i="17"/>
  <c r="X62" i="17"/>
  <c r="X63" i="17"/>
  <c r="X64" i="17"/>
  <c r="X65" i="17"/>
  <c r="X66" i="17"/>
  <c r="X67" i="17"/>
  <c r="X68" i="17"/>
  <c r="X69" i="17"/>
  <c r="X70" i="17"/>
  <c r="X71" i="17"/>
  <c r="X72" i="17"/>
  <c r="ELC32" i="18"/>
  <c r="ELD32" i="18" s="1"/>
  <c r="ELC33" i="18"/>
  <c r="ELD33" i="18" s="1"/>
  <c r="ELC35" i="18"/>
  <c r="ELD35" i="18" s="1"/>
  <c r="ELC36" i="18"/>
  <c r="ELD36" i="18" s="1"/>
  <c r="ELC37" i="18"/>
  <c r="ELD37" i="18" s="1"/>
  <c r="ELC38" i="18"/>
  <c r="ELD38" i="18" s="1"/>
  <c r="ELC39" i="18"/>
  <c r="ELD39" i="18" s="1"/>
  <c r="ELC40" i="18"/>
  <c r="ELD40" i="18" s="1"/>
  <c r="ELC41" i="18"/>
  <c r="ELD41" i="18" s="1"/>
  <c r="ELC42" i="18"/>
  <c r="ELD42" i="18" s="1"/>
  <c r="ELC43" i="18"/>
  <c r="ELD43" i="18" s="1"/>
  <c r="ELC44" i="18"/>
  <c r="ELD44" i="18" s="1"/>
  <c r="ELC45" i="18"/>
  <c r="ELD45" i="18" s="1"/>
  <c r="ELC46" i="18"/>
  <c r="ELD46" i="18" s="1"/>
  <c r="ELC47" i="18"/>
  <c r="ELD47" i="18" s="1"/>
  <c r="ELC48" i="18"/>
  <c r="ELD48" i="18" s="1"/>
  <c r="ELC49" i="18"/>
  <c r="ELD49" i="18" s="1"/>
  <c r="ELC52" i="18"/>
  <c r="ELD52" i="18" s="1"/>
  <c r="ELC62" i="18"/>
  <c r="ELD62" i="18" s="1"/>
  <c r="ELC31" i="18"/>
  <c r="ELD31" i="18" s="1"/>
  <c r="ELC8" i="18"/>
  <c r="ELD8" i="18" s="1"/>
  <c r="ELC10" i="18"/>
  <c r="ELD10" i="18" s="1"/>
  <c r="ELC12" i="18"/>
  <c r="ELD12" i="18" s="1"/>
  <c r="ELC13" i="18"/>
  <c r="ELD13" i="18" s="1"/>
  <c r="ELC14" i="18"/>
  <c r="ELD14" i="18" s="1"/>
  <c r="ELC15" i="18"/>
  <c r="ELD15" i="18" s="1"/>
  <c r="ELC16" i="18"/>
  <c r="ELD16" i="18" s="1"/>
  <c r="ELC17" i="18"/>
  <c r="ELD17" i="18" s="1"/>
  <c r="ELC18" i="18"/>
  <c r="ELD18" i="18" s="1"/>
  <c r="ELC19" i="18"/>
  <c r="ELD19" i="18" s="1"/>
  <c r="ELC20" i="18"/>
  <c r="ELD20" i="18" s="1"/>
  <c r="ELC21" i="18"/>
  <c r="ELD21" i="18" s="1"/>
  <c r="ELC22" i="18"/>
  <c r="ELD22" i="18" s="1"/>
  <c r="ELC7" i="18"/>
  <c r="ELD7" i="18" s="1"/>
  <c r="DYC26" i="19"/>
  <c r="DYD26" i="19" s="1"/>
  <c r="DYC27" i="19"/>
  <c r="DYD27" i="19" s="1"/>
  <c r="DYC28" i="19"/>
  <c r="DYD28" i="19" s="1"/>
  <c r="DYC29" i="19"/>
  <c r="DYD29" i="19"/>
  <c r="DYC25" i="19"/>
  <c r="DYD25" i="19" s="1"/>
  <c r="DYC8" i="19"/>
  <c r="DYD8" i="19" s="1"/>
  <c r="DYC10" i="19"/>
  <c r="DYD10" i="19" s="1"/>
  <c r="DYC11" i="19"/>
  <c r="DYD11" i="19" s="1"/>
  <c r="DYC13" i="19"/>
  <c r="DYD13" i="19"/>
  <c r="DYC14" i="19"/>
  <c r="DYD14" i="19" s="1"/>
  <c r="DYC15" i="19"/>
  <c r="DYD15" i="19" s="1"/>
  <c r="DYC16" i="19"/>
  <c r="DYD16" i="19" s="1"/>
  <c r="DYC7" i="19"/>
  <c r="DYD7" i="19" s="1"/>
  <c r="ELT8" i="15"/>
  <c r="ELU8" i="15" s="1"/>
  <c r="ELT9" i="15"/>
  <c r="ELU9" i="15" s="1"/>
  <c r="ELT10" i="15"/>
  <c r="ELU10" i="15" s="1"/>
  <c r="ELT11" i="15"/>
  <c r="ELU11" i="15" s="1"/>
  <c r="ELT12" i="15"/>
  <c r="ELU12" i="15" s="1"/>
  <c r="ELT13" i="15"/>
  <c r="ELU13" i="15" s="1"/>
  <c r="ELT14" i="15"/>
  <c r="ELU14" i="15" s="1"/>
  <c r="ELT15" i="15"/>
  <c r="ELU15" i="15" s="1"/>
  <c r="ELT16" i="15"/>
  <c r="ELU16" i="15" s="1"/>
  <c r="ELT17" i="15"/>
  <c r="ELU17" i="15" s="1"/>
  <c r="ELT19" i="15"/>
  <c r="ELU19" i="15" s="1"/>
  <c r="ELT21" i="15"/>
  <c r="ELU21" i="15" s="1"/>
  <c r="ELT22" i="15"/>
  <c r="ELU22" i="15" s="1"/>
  <c r="ELT23" i="15"/>
  <c r="ELU23" i="15" s="1"/>
  <c r="ELT7" i="15"/>
  <c r="ELU7" i="15" s="1"/>
  <c r="EKT32" i="18"/>
  <c r="EKU32" i="18" s="1"/>
  <c r="EKT35" i="18"/>
  <c r="EKU35" i="18" s="1"/>
  <c r="EKT36" i="18"/>
  <c r="EKU36" i="18" s="1"/>
  <c r="EKT37" i="18"/>
  <c r="EKU37" i="18" s="1"/>
  <c r="EKT38" i="18"/>
  <c r="EKU38" i="18" s="1"/>
  <c r="EKT39" i="18"/>
  <c r="EKU39" i="18" s="1"/>
  <c r="EKT40" i="18"/>
  <c r="EKU40" i="18" s="1"/>
  <c r="EKT41" i="18"/>
  <c r="EKU41" i="18" s="1"/>
  <c r="EKT42" i="18"/>
  <c r="EKU42" i="18" s="1"/>
  <c r="EKT43" i="18"/>
  <c r="EKU43" i="18" s="1"/>
  <c r="EKT44" i="18"/>
  <c r="EKU44" i="18" s="1"/>
  <c r="EKT45" i="18"/>
  <c r="EKU45" i="18" s="1"/>
  <c r="EKT46" i="18"/>
  <c r="EKU46" i="18" s="1"/>
  <c r="EKT47" i="18"/>
  <c r="EKU47" i="18" s="1"/>
  <c r="EKT48" i="18"/>
  <c r="EKU48" i="18" s="1"/>
  <c r="EKT49" i="18"/>
  <c r="EKU49" i="18" s="1"/>
  <c r="EKT52" i="18"/>
  <c r="EKU52" i="18" s="1"/>
  <c r="EKT62" i="18"/>
  <c r="EKU62" i="18" s="1"/>
  <c r="EKT31" i="18"/>
  <c r="EKU31" i="18" s="1"/>
  <c r="EKT8" i="18"/>
  <c r="EKU8" i="18" s="1"/>
  <c r="EKT10" i="18"/>
  <c r="EKU10" i="18" s="1"/>
  <c r="EKT12" i="18"/>
  <c r="EKU12" i="18" s="1"/>
  <c r="EKT13" i="18"/>
  <c r="EKU13" i="18" s="1"/>
  <c r="EKT14" i="18"/>
  <c r="EKU14" i="18" s="1"/>
  <c r="EKT15" i="18"/>
  <c r="EKU15" i="18" s="1"/>
  <c r="EKT16" i="18"/>
  <c r="EKU16" i="18" s="1"/>
  <c r="EKT17" i="18"/>
  <c r="EKU17" i="18" s="1"/>
  <c r="EKT18" i="18"/>
  <c r="EKU18" i="18" s="1"/>
  <c r="EKT19" i="18"/>
  <c r="EKU19" i="18" s="1"/>
  <c r="EKT20" i="18"/>
  <c r="EKU20" i="18" s="1"/>
  <c r="EKT21" i="18"/>
  <c r="EKU21" i="18" s="1"/>
  <c r="EKT22" i="18"/>
  <c r="EKU22" i="18" s="1"/>
  <c r="EKT7" i="18"/>
  <c r="EKU7" i="18" s="1"/>
  <c r="DXT26" i="19"/>
  <c r="DXU26" i="19" s="1"/>
  <c r="DXT27" i="19"/>
  <c r="DXU27" i="19" s="1"/>
  <c r="DXT28" i="19"/>
  <c r="DXU28" i="19" s="1"/>
  <c r="DXT29" i="19"/>
  <c r="DXU29" i="19" s="1"/>
  <c r="DXT25" i="19"/>
  <c r="DXU25" i="19" s="1"/>
  <c r="DXT8" i="19"/>
  <c r="DXU8" i="19" s="1"/>
  <c r="DXT10" i="19"/>
  <c r="DXU10" i="19" s="1"/>
  <c r="DXT11" i="19"/>
  <c r="DXU11" i="19" s="1"/>
  <c r="DXT13" i="19"/>
  <c r="DXU13" i="19"/>
  <c r="DXT14" i="19"/>
  <c r="DXU14" i="19" s="1"/>
  <c r="DXT15" i="19"/>
  <c r="DXU15" i="19" s="1"/>
  <c r="DXT16" i="19"/>
  <c r="DXU16" i="19" s="1"/>
  <c r="DXT7" i="19"/>
  <c r="DXU7" i="19" s="1"/>
  <c r="ELK8" i="15"/>
  <c r="ELL8" i="15" s="1"/>
  <c r="ELK9" i="15"/>
  <c r="ELL9" i="15" s="1"/>
  <c r="ELK10" i="15"/>
  <c r="ELL10" i="15" s="1"/>
  <c r="ELK11" i="15"/>
  <c r="ELL11" i="15" s="1"/>
  <c r="ELK12" i="15"/>
  <c r="ELL12" i="15" s="1"/>
  <c r="ELK13" i="15"/>
  <c r="ELL13" i="15" s="1"/>
  <c r="ELK14" i="15"/>
  <c r="ELL14" i="15" s="1"/>
  <c r="ELK15" i="15"/>
  <c r="ELL15" i="15" s="1"/>
  <c r="ELK16" i="15"/>
  <c r="ELL16" i="15" s="1"/>
  <c r="ELK17" i="15"/>
  <c r="ELL17" i="15" s="1"/>
  <c r="ELK19" i="15"/>
  <c r="ELL19" i="15" s="1"/>
  <c r="ELK21" i="15"/>
  <c r="ELL21" i="15" s="1"/>
  <c r="ELK22" i="15"/>
  <c r="ELL22" i="15" s="1"/>
  <c r="ELK23" i="15"/>
  <c r="ELL23" i="15" s="1"/>
  <c r="ELK7" i="15"/>
  <c r="ELL7" i="15" s="1"/>
  <c r="EKL32" i="18"/>
  <c r="EKM32" i="18" s="1"/>
  <c r="EKL35" i="18"/>
  <c r="EKM35" i="18" s="1"/>
  <c r="EKL36" i="18"/>
  <c r="EKM36" i="18" s="1"/>
  <c r="EKL37" i="18"/>
  <c r="EKM37" i="18" s="1"/>
  <c r="EKL38" i="18"/>
  <c r="EKM38" i="18" s="1"/>
  <c r="EKL39" i="18"/>
  <c r="EKM39" i="18" s="1"/>
  <c r="EKL40" i="18"/>
  <c r="EKM40" i="18" s="1"/>
  <c r="EKL41" i="18"/>
  <c r="EKM41" i="18" s="1"/>
  <c r="EKL42" i="18"/>
  <c r="EKM42" i="18" s="1"/>
  <c r="EKL43" i="18"/>
  <c r="EKM43" i="18" s="1"/>
  <c r="EKL44" i="18"/>
  <c r="EKM44" i="18" s="1"/>
  <c r="EKL45" i="18"/>
  <c r="EKM45" i="18" s="1"/>
  <c r="EKL46" i="18"/>
  <c r="EKM46" i="18" s="1"/>
  <c r="EKL47" i="18"/>
  <c r="EKM47" i="18" s="1"/>
  <c r="EKL48" i="18"/>
  <c r="EKM48" i="18" s="1"/>
  <c r="EKL49" i="18"/>
  <c r="EKM49" i="18" s="1"/>
  <c r="EKL52" i="18"/>
  <c r="EKM52" i="18" s="1"/>
  <c r="EKL62" i="18"/>
  <c r="EKM62" i="18" s="1"/>
  <c r="EKL31" i="18"/>
  <c r="EKM31" i="18" s="1"/>
  <c r="EKL8" i="18"/>
  <c r="EKM8" i="18" s="1"/>
  <c r="EKL10" i="18"/>
  <c r="EKM10" i="18" s="1"/>
  <c r="EKL12" i="18"/>
  <c r="EKM12" i="18" s="1"/>
  <c r="EKL13" i="18"/>
  <c r="EKM13" i="18" s="1"/>
  <c r="EKL14" i="18"/>
  <c r="EKM14" i="18" s="1"/>
  <c r="EKL15" i="18"/>
  <c r="EKM15" i="18" s="1"/>
  <c r="EKL16" i="18"/>
  <c r="EKM16" i="18" s="1"/>
  <c r="EKL17" i="18"/>
  <c r="EKM17" i="18" s="1"/>
  <c r="EKL18" i="18"/>
  <c r="EKM18" i="18" s="1"/>
  <c r="EKL19" i="18"/>
  <c r="EKM19" i="18" s="1"/>
  <c r="EKL20" i="18"/>
  <c r="EKM20" i="18" s="1"/>
  <c r="EKL21" i="18"/>
  <c r="EKM21" i="18" s="1"/>
  <c r="EKL22" i="18"/>
  <c r="EKM22" i="18" s="1"/>
  <c r="EKL7" i="18"/>
  <c r="EKM7" i="18" s="1"/>
  <c r="DXL26" i="19"/>
  <c r="DXM26" i="19" s="1"/>
  <c r="DXL27" i="19"/>
  <c r="DXM27" i="19" s="1"/>
  <c r="DXL28" i="19"/>
  <c r="DXM28" i="19" s="1"/>
  <c r="DXL29" i="19"/>
  <c r="DXM29" i="19" s="1"/>
  <c r="DXL25" i="19"/>
  <c r="DXM25" i="19" s="1"/>
  <c r="DXL8" i="19"/>
  <c r="DXM8" i="19" s="1"/>
  <c r="DXL10" i="19"/>
  <c r="DXM10" i="19" s="1"/>
  <c r="DXL11" i="19"/>
  <c r="DXM11" i="19" s="1"/>
  <c r="DXL13" i="19"/>
  <c r="DXM13" i="19" s="1"/>
  <c r="DXL14" i="19"/>
  <c r="DXM14" i="19" s="1"/>
  <c r="DXL15" i="19"/>
  <c r="DXM15" i="19" s="1"/>
  <c r="DXL16" i="19"/>
  <c r="DXM16" i="19" s="1"/>
  <c r="DXL7" i="19"/>
  <c r="DXM7" i="19" s="1"/>
  <c r="ELC8" i="15"/>
  <c r="ELD8" i="15" s="1"/>
  <c r="ELC9" i="15"/>
  <c r="ELD9" i="15" s="1"/>
  <c r="ELC10" i="15"/>
  <c r="ELD10" i="15" s="1"/>
  <c r="ELC11" i="15"/>
  <c r="ELD11" i="15" s="1"/>
  <c r="ELC12" i="15"/>
  <c r="ELD12" i="15" s="1"/>
  <c r="ELC13" i="15"/>
  <c r="ELD13" i="15" s="1"/>
  <c r="ELC14" i="15"/>
  <c r="ELD14" i="15" s="1"/>
  <c r="ELC15" i="15"/>
  <c r="ELD15" i="15" s="1"/>
  <c r="ELC16" i="15"/>
  <c r="ELD16" i="15" s="1"/>
  <c r="ELC17" i="15"/>
  <c r="ELD17" i="15" s="1"/>
  <c r="ELC19" i="15"/>
  <c r="ELD19" i="15" s="1"/>
  <c r="ELC21" i="15"/>
  <c r="ELD21" i="15" s="1"/>
  <c r="ELC22" i="15"/>
  <c r="ELD22" i="15" s="1"/>
  <c r="ELC23" i="15"/>
  <c r="ELD23" i="15" s="1"/>
  <c r="ELC7" i="15"/>
  <c r="ELD7" i="15" s="1"/>
  <c r="EKU8" i="15"/>
  <c r="EKV8" i="15" s="1"/>
  <c r="EKU9" i="15"/>
  <c r="EKV9" i="15" s="1"/>
  <c r="EKU10" i="15"/>
  <c r="EKV10" i="15" s="1"/>
  <c r="EKU11" i="15"/>
  <c r="EKV11" i="15" s="1"/>
  <c r="EKU12" i="15"/>
  <c r="EKV12" i="15" s="1"/>
  <c r="EKU13" i="15"/>
  <c r="EKV13" i="15" s="1"/>
  <c r="EKU14" i="15"/>
  <c r="EKV14" i="15" s="1"/>
  <c r="EKU15" i="15"/>
  <c r="EKV15" i="15" s="1"/>
  <c r="EKU16" i="15"/>
  <c r="EKV16" i="15" s="1"/>
  <c r="EKU17" i="15"/>
  <c r="EKV17" i="15" s="1"/>
  <c r="EKU19" i="15"/>
  <c r="EKV19" i="15" s="1"/>
  <c r="EKU21" i="15"/>
  <c r="EKV21" i="15" s="1"/>
  <c r="EKU22" i="15"/>
  <c r="EKV22" i="15" s="1"/>
  <c r="EKU23" i="15"/>
  <c r="EKV23" i="15" s="1"/>
  <c r="EKU7" i="15"/>
  <c r="EKV7" i="15" s="1"/>
  <c r="DXD26" i="19"/>
  <c r="DXE26" i="19" s="1"/>
  <c r="DXD27" i="19"/>
  <c r="DXE27" i="19"/>
  <c r="DXD28" i="19"/>
  <c r="DXE28" i="19"/>
  <c r="DXD29" i="19"/>
  <c r="DXE29" i="19" s="1"/>
  <c r="DXD25" i="19"/>
  <c r="DXE25" i="19" s="1"/>
  <c r="DXD8" i="19"/>
  <c r="DXE8" i="19" s="1"/>
  <c r="DXD10" i="19"/>
  <c r="DXE10" i="19" s="1"/>
  <c r="DXD11" i="19"/>
  <c r="DXE11" i="19" s="1"/>
  <c r="DXD13" i="19"/>
  <c r="DXE13" i="19" s="1"/>
  <c r="DXD14" i="19"/>
  <c r="DXE14" i="19" s="1"/>
  <c r="DXD15" i="19"/>
  <c r="DXE15" i="19" s="1"/>
  <c r="DXD16" i="19"/>
  <c r="DXE16" i="19" s="1"/>
  <c r="DXD7" i="19"/>
  <c r="DXE7" i="19" s="1"/>
  <c r="EKD32" i="18"/>
  <c r="EKE32" i="18" s="1"/>
  <c r="EKD35" i="18"/>
  <c r="EKE35" i="18" s="1"/>
  <c r="EKD36" i="18"/>
  <c r="EKE36" i="18" s="1"/>
  <c r="EKD37" i="18"/>
  <c r="EKE37" i="18" s="1"/>
  <c r="EKD38" i="18"/>
  <c r="EKE38" i="18" s="1"/>
  <c r="EKD39" i="18"/>
  <c r="EKE39" i="18" s="1"/>
  <c r="EKD40" i="18"/>
  <c r="EKE40" i="18" s="1"/>
  <c r="EKD41" i="18"/>
  <c r="EKE41" i="18" s="1"/>
  <c r="EKD42" i="18"/>
  <c r="EKE42" i="18" s="1"/>
  <c r="EKD43" i="18"/>
  <c r="EKE43" i="18" s="1"/>
  <c r="EKD44" i="18"/>
  <c r="EKE44" i="18" s="1"/>
  <c r="EKD45" i="18"/>
  <c r="EKE45" i="18" s="1"/>
  <c r="EKD46" i="18"/>
  <c r="EKE46" i="18" s="1"/>
  <c r="EKD47" i="18"/>
  <c r="EKE47" i="18" s="1"/>
  <c r="EKD48" i="18"/>
  <c r="EKE48" i="18" s="1"/>
  <c r="EKD49" i="18"/>
  <c r="EKE49" i="18" s="1"/>
  <c r="EKD52" i="18"/>
  <c r="EKE52" i="18" s="1"/>
  <c r="EKD62" i="18"/>
  <c r="EKE62" i="18" s="1"/>
  <c r="EKD31" i="18"/>
  <c r="EKE31" i="18" s="1"/>
  <c r="EKD8" i="18"/>
  <c r="EKE8" i="18" s="1"/>
  <c r="EKD10" i="18"/>
  <c r="EKE10" i="18" s="1"/>
  <c r="EKD12" i="18"/>
  <c r="EKE12" i="18" s="1"/>
  <c r="EKD13" i="18"/>
  <c r="EKE13" i="18" s="1"/>
  <c r="EKD14" i="18"/>
  <c r="EKE14" i="18" s="1"/>
  <c r="EKD15" i="18"/>
  <c r="EKE15" i="18" s="1"/>
  <c r="EKD16" i="18"/>
  <c r="EKE16" i="18" s="1"/>
  <c r="EKD17" i="18"/>
  <c r="EKE17" i="18" s="1"/>
  <c r="EKD18" i="18"/>
  <c r="EKE18" i="18" s="1"/>
  <c r="EKD19" i="18"/>
  <c r="EKE19" i="18" s="1"/>
  <c r="EKD20" i="18"/>
  <c r="EKE20" i="18" s="1"/>
  <c r="EKD21" i="18"/>
  <c r="EKE21" i="18" s="1"/>
  <c r="EKD22" i="18"/>
  <c r="EKE22" i="18" s="1"/>
  <c r="EKD7" i="18"/>
  <c r="EKE7" i="18" s="1"/>
  <c r="P8" i="19"/>
  <c r="P10" i="19"/>
  <c r="P11" i="19"/>
  <c r="P13" i="19"/>
  <c r="P14" i="19"/>
  <c r="P15" i="19"/>
  <c r="EJV32" i="18" l="1"/>
  <c r="EJW32" i="18" s="1"/>
  <c r="EJV35" i="18"/>
  <c r="EJW35" i="18" s="1"/>
  <c r="EJV36" i="18"/>
  <c r="EJW36" i="18" s="1"/>
  <c r="EJV37" i="18"/>
  <c r="EJW37" i="18" s="1"/>
  <c r="EJV38" i="18"/>
  <c r="EJW38" i="18" s="1"/>
  <c r="EJV39" i="18"/>
  <c r="EJW39" i="18" s="1"/>
  <c r="EJV40" i="18"/>
  <c r="EJW40" i="18" s="1"/>
  <c r="EJV41" i="18"/>
  <c r="EJW41" i="18" s="1"/>
  <c r="EJV42" i="18"/>
  <c r="EJW42" i="18" s="1"/>
  <c r="EJV43" i="18"/>
  <c r="EJW43" i="18" s="1"/>
  <c r="EJV44" i="18"/>
  <c r="EJW44" i="18" s="1"/>
  <c r="EJV45" i="18"/>
  <c r="EJW45" i="18" s="1"/>
  <c r="EJV46" i="18"/>
  <c r="EJW46" i="18" s="1"/>
  <c r="EJV47" i="18"/>
  <c r="EJW47" i="18" s="1"/>
  <c r="EJV48" i="18"/>
  <c r="EJW48" i="18" s="1"/>
  <c r="EJV49" i="18"/>
  <c r="EJW49" i="18" s="1"/>
  <c r="EJV52" i="18"/>
  <c r="EJW52" i="18" s="1"/>
  <c r="EJV62" i="18"/>
  <c r="EJW62" i="18" s="1"/>
  <c r="EJV31" i="18"/>
  <c r="EJW31" i="18" s="1"/>
  <c r="EJV8" i="18"/>
  <c r="EJW8" i="18" s="1"/>
  <c r="EJV10" i="18"/>
  <c r="EJW10" i="18" s="1"/>
  <c r="EJV12" i="18"/>
  <c r="EJW12" i="18" s="1"/>
  <c r="EJV13" i="18"/>
  <c r="EJW13" i="18" s="1"/>
  <c r="EJV14" i="18"/>
  <c r="EJW14" i="18" s="1"/>
  <c r="EJV15" i="18"/>
  <c r="EJW15" i="18" s="1"/>
  <c r="EJV16" i="18"/>
  <c r="EJW16" i="18" s="1"/>
  <c r="EJV17" i="18"/>
  <c r="EJW17" i="18" s="1"/>
  <c r="EJV18" i="18"/>
  <c r="EJW18" i="18" s="1"/>
  <c r="EJV19" i="18"/>
  <c r="EJW19" i="18" s="1"/>
  <c r="EJV20" i="18"/>
  <c r="EJW20" i="18" s="1"/>
  <c r="EJV21" i="18"/>
  <c r="EJW21" i="18" s="1"/>
  <c r="EJV22" i="18"/>
  <c r="EJW22" i="18" s="1"/>
  <c r="EJV7" i="18"/>
  <c r="EJW7" i="18" s="1"/>
  <c r="DWV26" i="19"/>
  <c r="DWW26" i="19"/>
  <c r="DWV27" i="19"/>
  <c r="DWW27" i="19"/>
  <c r="DWV28" i="19"/>
  <c r="DWW28" i="19" s="1"/>
  <c r="DWV29" i="19"/>
  <c r="DWW29" i="19"/>
  <c r="DWV25" i="19"/>
  <c r="DWW25" i="19" s="1"/>
  <c r="DWV8" i="19"/>
  <c r="DWW8" i="19" s="1"/>
  <c r="DWV10" i="19"/>
  <c r="DWW10" i="19" s="1"/>
  <c r="DWV11" i="19"/>
  <c r="DWW11" i="19" s="1"/>
  <c r="DWV13" i="19"/>
  <c r="DWW13" i="19" s="1"/>
  <c r="DWV14" i="19"/>
  <c r="DWW14" i="19"/>
  <c r="DWV15" i="19"/>
  <c r="DWW15" i="19" s="1"/>
  <c r="DWV16" i="19"/>
  <c r="DWW16" i="19" s="1"/>
  <c r="DWV7" i="19"/>
  <c r="DWW7" i="19" s="1"/>
  <c r="EKM8" i="15"/>
  <c r="EKN8" i="15" s="1"/>
  <c r="EKM9" i="15"/>
  <c r="EKN9" i="15" s="1"/>
  <c r="EKM10" i="15"/>
  <c r="EKN10" i="15" s="1"/>
  <c r="EKM11" i="15"/>
  <c r="EKN11" i="15" s="1"/>
  <c r="EKM12" i="15"/>
  <c r="EKN12" i="15" s="1"/>
  <c r="EKM13" i="15"/>
  <c r="EKN13" i="15" s="1"/>
  <c r="EKM14" i="15"/>
  <c r="EKN14" i="15" s="1"/>
  <c r="EKM15" i="15"/>
  <c r="EKN15" i="15" s="1"/>
  <c r="EKM16" i="15"/>
  <c r="EKN16" i="15" s="1"/>
  <c r="EKM17" i="15"/>
  <c r="EKN17" i="15" s="1"/>
  <c r="EKM19" i="15"/>
  <c r="EKN19" i="15" s="1"/>
  <c r="EKM21" i="15"/>
  <c r="EKN21" i="15" s="1"/>
  <c r="EKM22" i="15"/>
  <c r="EKN22" i="15" s="1"/>
  <c r="EKM23" i="15"/>
  <c r="EKN23" i="15" s="1"/>
  <c r="EKM7" i="15"/>
  <c r="EKN7" i="15" s="1"/>
  <c r="EKE8" i="15"/>
  <c r="EKF8" i="15" s="1"/>
  <c r="EKE9" i="15"/>
  <c r="EKF9" i="15" s="1"/>
  <c r="EKE10" i="15"/>
  <c r="EKF10" i="15" s="1"/>
  <c r="EKE11" i="15"/>
  <c r="EKF11" i="15" s="1"/>
  <c r="EKE12" i="15"/>
  <c r="EKF12" i="15" s="1"/>
  <c r="EKE13" i="15"/>
  <c r="EKF13" i="15" s="1"/>
  <c r="EKE14" i="15"/>
  <c r="EKF14" i="15" s="1"/>
  <c r="EKE15" i="15"/>
  <c r="EKF15" i="15" s="1"/>
  <c r="EKE16" i="15"/>
  <c r="EKF16" i="15" s="1"/>
  <c r="EKE17" i="15"/>
  <c r="EKF17" i="15" s="1"/>
  <c r="EKE19" i="15"/>
  <c r="EKF19" i="15" s="1"/>
  <c r="EKE21" i="15"/>
  <c r="EKF21" i="15" s="1"/>
  <c r="EKE22" i="15"/>
  <c r="EKF22" i="15" s="1"/>
  <c r="EKE23" i="15"/>
  <c r="EKF23" i="15" s="1"/>
  <c r="EKE7" i="15"/>
  <c r="EKF7" i="15" s="1"/>
  <c r="DWN26" i="19"/>
  <c r="DWO26" i="19" s="1"/>
  <c r="DWN27" i="19"/>
  <c r="DWO27" i="19" s="1"/>
  <c r="DWN28" i="19"/>
  <c r="DWO28" i="19"/>
  <c r="DWN29" i="19"/>
  <c r="DWO29" i="19" s="1"/>
  <c r="DWN25" i="19"/>
  <c r="DWO25" i="19" s="1"/>
  <c r="DWN8" i="19"/>
  <c r="DWO8" i="19" s="1"/>
  <c r="DWN10" i="19"/>
  <c r="DWO10" i="19" s="1"/>
  <c r="DWN11" i="19"/>
  <c r="DWO11" i="19" s="1"/>
  <c r="DWN13" i="19"/>
  <c r="DWO13" i="19" s="1"/>
  <c r="DWN14" i="19"/>
  <c r="DWO14" i="19" s="1"/>
  <c r="DWN15" i="19"/>
  <c r="DWO15" i="19"/>
  <c r="DWN16" i="19"/>
  <c r="DWO16" i="19" s="1"/>
  <c r="DWN7" i="19"/>
  <c r="DWO7" i="19" s="1"/>
  <c r="EJN32" i="18"/>
  <c r="EJO32" i="18" s="1"/>
  <c r="EJN35" i="18"/>
  <c r="EJO35" i="18" s="1"/>
  <c r="EJN36" i="18"/>
  <c r="EJO36" i="18" s="1"/>
  <c r="EJN37" i="18"/>
  <c r="EJO37" i="18" s="1"/>
  <c r="EJN38" i="18"/>
  <c r="EJO38" i="18" s="1"/>
  <c r="EJN39" i="18"/>
  <c r="EJO39" i="18" s="1"/>
  <c r="EJN40" i="18"/>
  <c r="EJO40" i="18" s="1"/>
  <c r="EJN41" i="18"/>
  <c r="EJO41" i="18" s="1"/>
  <c r="EJN42" i="18"/>
  <c r="EJO42" i="18" s="1"/>
  <c r="EJN43" i="18"/>
  <c r="EJO43" i="18" s="1"/>
  <c r="EJN44" i="18"/>
  <c r="EJO44" i="18" s="1"/>
  <c r="EJN45" i="18"/>
  <c r="EJO45" i="18" s="1"/>
  <c r="EJN46" i="18"/>
  <c r="EJO46" i="18" s="1"/>
  <c r="EJN47" i="18"/>
  <c r="EJO47" i="18" s="1"/>
  <c r="EJN48" i="18"/>
  <c r="EJO48" i="18" s="1"/>
  <c r="EJN49" i="18"/>
  <c r="EJO49" i="18" s="1"/>
  <c r="EJN52" i="18"/>
  <c r="EJO52" i="18" s="1"/>
  <c r="EJN62" i="18"/>
  <c r="EJO62" i="18" s="1"/>
  <c r="EJN31" i="18"/>
  <c r="EJO31" i="18" s="1"/>
  <c r="EJN8" i="18"/>
  <c r="EJO8" i="18" s="1"/>
  <c r="EJN10" i="18"/>
  <c r="EJO10" i="18" s="1"/>
  <c r="EJN12" i="18"/>
  <c r="EJO12" i="18" s="1"/>
  <c r="EJN13" i="18"/>
  <c r="EJO13" i="18" s="1"/>
  <c r="EJN14" i="18"/>
  <c r="EJO14" i="18" s="1"/>
  <c r="EJN15" i="18"/>
  <c r="EJO15" i="18" s="1"/>
  <c r="EJN16" i="18"/>
  <c r="EJO16" i="18" s="1"/>
  <c r="EJN17" i="18"/>
  <c r="EJO17" i="18" s="1"/>
  <c r="EJN18" i="18"/>
  <c r="EJO18" i="18" s="1"/>
  <c r="EJN19" i="18"/>
  <c r="EJO19" i="18" s="1"/>
  <c r="EJN20" i="18"/>
  <c r="EJO20" i="18" s="1"/>
  <c r="EJN21" i="18"/>
  <c r="EJO21" i="18" s="1"/>
  <c r="EJN22" i="18"/>
  <c r="EJO22" i="18" s="1"/>
  <c r="EJN7" i="18"/>
  <c r="EJO7" i="18" s="1"/>
  <c r="EJF32" i="18" l="1"/>
  <c r="EJG32" i="18" s="1"/>
  <c r="EJF35" i="18"/>
  <c r="EJG35" i="18" s="1"/>
  <c r="EJF36" i="18"/>
  <c r="EJG36" i="18" s="1"/>
  <c r="EJF37" i="18"/>
  <c r="EJG37" i="18" s="1"/>
  <c r="EJF38" i="18"/>
  <c r="EJG38" i="18" s="1"/>
  <c r="EJF39" i="18"/>
  <c r="EJG39" i="18" s="1"/>
  <c r="EJF40" i="18"/>
  <c r="EJG40" i="18" s="1"/>
  <c r="EJF41" i="18"/>
  <c r="EJG41" i="18" s="1"/>
  <c r="EJF42" i="18"/>
  <c r="EJG42" i="18" s="1"/>
  <c r="EJF43" i="18"/>
  <c r="EJG43" i="18" s="1"/>
  <c r="EJF44" i="18"/>
  <c r="EJG44" i="18" s="1"/>
  <c r="EJF45" i="18"/>
  <c r="EJG45" i="18" s="1"/>
  <c r="EJF46" i="18"/>
  <c r="EJG46" i="18" s="1"/>
  <c r="EJF47" i="18"/>
  <c r="EJG47" i="18" s="1"/>
  <c r="EJF48" i="18"/>
  <c r="EJG48" i="18" s="1"/>
  <c r="EJF49" i="18"/>
  <c r="EJG49" i="18" s="1"/>
  <c r="EJF52" i="18"/>
  <c r="EJG52" i="18" s="1"/>
  <c r="EJF62" i="18"/>
  <c r="EJG62" i="18" s="1"/>
  <c r="EJF31" i="18"/>
  <c r="EJG31" i="18" s="1"/>
  <c r="EJF8" i="18"/>
  <c r="EJG8" i="18" s="1"/>
  <c r="EJF10" i="18"/>
  <c r="EJG10" i="18" s="1"/>
  <c r="EJF12" i="18"/>
  <c r="EJG12" i="18" s="1"/>
  <c r="EJF13" i="18"/>
  <c r="EJG13" i="18" s="1"/>
  <c r="EJF14" i="18"/>
  <c r="EJG14" i="18" s="1"/>
  <c r="EJF15" i="18"/>
  <c r="EJG15" i="18" s="1"/>
  <c r="EJF16" i="18"/>
  <c r="EJG16" i="18" s="1"/>
  <c r="EJF17" i="18"/>
  <c r="EJG17" i="18" s="1"/>
  <c r="EJF18" i="18"/>
  <c r="EJG18" i="18" s="1"/>
  <c r="EJF19" i="18"/>
  <c r="EJG19" i="18" s="1"/>
  <c r="EJF20" i="18"/>
  <c r="EJG20" i="18" s="1"/>
  <c r="EJF21" i="18"/>
  <c r="EJG21" i="18" s="1"/>
  <c r="EJF22" i="18"/>
  <c r="EJG22" i="18" s="1"/>
  <c r="EJF7" i="18"/>
  <c r="EJG7" i="18" s="1"/>
  <c r="DWF26" i="19"/>
  <c r="DWG26" i="19" s="1"/>
  <c r="DWF27" i="19"/>
  <c r="DWG27" i="19" s="1"/>
  <c r="DWF28" i="19"/>
  <c r="DWG28" i="19" s="1"/>
  <c r="DWF29" i="19"/>
  <c r="DWG29" i="19" s="1"/>
  <c r="DWF25" i="19"/>
  <c r="DWG25" i="19" s="1"/>
  <c r="DWF8" i="19"/>
  <c r="DWG8" i="19" s="1"/>
  <c r="DWF10" i="19"/>
  <c r="DWG10" i="19" s="1"/>
  <c r="DWF11" i="19"/>
  <c r="DWG11" i="19" s="1"/>
  <c r="DWF13" i="19"/>
  <c r="DWG13" i="19" s="1"/>
  <c r="DWF14" i="19"/>
  <c r="DWG14" i="19" s="1"/>
  <c r="DWF15" i="19"/>
  <c r="DWG15" i="19" s="1"/>
  <c r="DWF16" i="19"/>
  <c r="DWG16" i="19" s="1"/>
  <c r="DWF7" i="19"/>
  <c r="DWG7" i="19" s="1"/>
  <c r="EJW8" i="15"/>
  <c r="EJX8" i="15" s="1"/>
  <c r="EJW9" i="15"/>
  <c r="EJX9" i="15" s="1"/>
  <c r="EJW10" i="15"/>
  <c r="EJX10" i="15" s="1"/>
  <c r="EJW11" i="15"/>
  <c r="EJX11" i="15" s="1"/>
  <c r="EJW12" i="15"/>
  <c r="EJX12" i="15" s="1"/>
  <c r="EJW13" i="15"/>
  <c r="EJX13" i="15" s="1"/>
  <c r="EJW14" i="15"/>
  <c r="EJX14" i="15" s="1"/>
  <c r="EJW15" i="15"/>
  <c r="EJX15" i="15" s="1"/>
  <c r="EJW16" i="15"/>
  <c r="EJX16" i="15" s="1"/>
  <c r="EJW17" i="15"/>
  <c r="EJX17" i="15" s="1"/>
  <c r="EJW19" i="15"/>
  <c r="EJX19" i="15" s="1"/>
  <c r="EJW21" i="15"/>
  <c r="EJX21" i="15" s="1"/>
  <c r="EJW22" i="15"/>
  <c r="EJX22" i="15" s="1"/>
  <c r="EJW23" i="15"/>
  <c r="EJX23" i="15" s="1"/>
  <c r="EJW7" i="15"/>
  <c r="EJX7" i="15" s="1"/>
  <c r="EIX32" i="18"/>
  <c r="EIY32" i="18" s="1"/>
  <c r="EIX35" i="18"/>
  <c r="EIY35" i="18" s="1"/>
  <c r="EIX36" i="18"/>
  <c r="EIY36" i="18" s="1"/>
  <c r="EIX37" i="18"/>
  <c r="EIY37" i="18" s="1"/>
  <c r="EIX38" i="18"/>
  <c r="EIY38" i="18" s="1"/>
  <c r="EIX39" i="18"/>
  <c r="EIY39" i="18" s="1"/>
  <c r="EIX40" i="18"/>
  <c r="EIY40" i="18" s="1"/>
  <c r="EIX41" i="18"/>
  <c r="EIY41" i="18" s="1"/>
  <c r="EIX42" i="18"/>
  <c r="EIY42" i="18" s="1"/>
  <c r="EIX43" i="18"/>
  <c r="EIY43" i="18" s="1"/>
  <c r="EIX44" i="18"/>
  <c r="EIY44" i="18" s="1"/>
  <c r="EIX45" i="18"/>
  <c r="EIY45" i="18" s="1"/>
  <c r="EIX46" i="18"/>
  <c r="EIY46" i="18" s="1"/>
  <c r="EIX47" i="18"/>
  <c r="EIY47" i="18" s="1"/>
  <c r="EIX48" i="18"/>
  <c r="EIY48" i="18" s="1"/>
  <c r="EIX49" i="18"/>
  <c r="EIY49" i="18" s="1"/>
  <c r="EIX52" i="18"/>
  <c r="EIY52" i="18" s="1"/>
  <c r="EIX62" i="18"/>
  <c r="EIY62" i="18" s="1"/>
  <c r="EIX31" i="18"/>
  <c r="EIY31" i="18" s="1"/>
  <c r="EIX8" i="18"/>
  <c r="EIY8" i="18" s="1"/>
  <c r="EIX10" i="18"/>
  <c r="EIY10" i="18" s="1"/>
  <c r="EIX12" i="18"/>
  <c r="EIY12" i="18" s="1"/>
  <c r="EIX13" i="18"/>
  <c r="EIY13" i="18" s="1"/>
  <c r="EIX14" i="18"/>
  <c r="EIY14" i="18" s="1"/>
  <c r="EIX15" i="18"/>
  <c r="EIY15" i="18" s="1"/>
  <c r="EIX16" i="18"/>
  <c r="EIY16" i="18" s="1"/>
  <c r="EIX17" i="18"/>
  <c r="EIY17" i="18" s="1"/>
  <c r="EIX18" i="18"/>
  <c r="EIY18" i="18" s="1"/>
  <c r="EIX19" i="18"/>
  <c r="EIY19" i="18" s="1"/>
  <c r="EIX20" i="18"/>
  <c r="EIY20" i="18" s="1"/>
  <c r="EIX21" i="18"/>
  <c r="EIY21" i="18" s="1"/>
  <c r="EIX22" i="18"/>
  <c r="EIY22" i="18" s="1"/>
  <c r="EIX7" i="18"/>
  <c r="EIY7" i="18" s="1"/>
  <c r="DVX26" i="19"/>
  <c r="DVY26" i="19" s="1"/>
  <c r="DVX27" i="19"/>
  <c r="DVY27" i="19" s="1"/>
  <c r="DVX28" i="19"/>
  <c r="DVY28" i="19" s="1"/>
  <c r="DVX29" i="19"/>
  <c r="DVY29" i="19" s="1"/>
  <c r="DVX25" i="19"/>
  <c r="DVY25" i="19" s="1"/>
  <c r="DVX8" i="19"/>
  <c r="DVY8" i="19" s="1"/>
  <c r="DVX10" i="19"/>
  <c r="DVY10" i="19" s="1"/>
  <c r="DVX11" i="19"/>
  <c r="DVY11" i="19" s="1"/>
  <c r="DVX13" i="19"/>
  <c r="DVY13" i="19" s="1"/>
  <c r="DVX14" i="19"/>
  <c r="DVY14" i="19" s="1"/>
  <c r="DVX15" i="19"/>
  <c r="DVY15" i="19" s="1"/>
  <c r="DVX16" i="19"/>
  <c r="DVY16" i="19" s="1"/>
  <c r="DVX7" i="19"/>
  <c r="DVY7" i="19" s="1"/>
  <c r="EJO8" i="15"/>
  <c r="EJP8" i="15" s="1"/>
  <c r="EJO9" i="15"/>
  <c r="EJP9" i="15" s="1"/>
  <c r="EJO10" i="15"/>
  <c r="EJP10" i="15" s="1"/>
  <c r="EJO11" i="15"/>
  <c r="EJP11" i="15" s="1"/>
  <c r="EJO12" i="15"/>
  <c r="EJP12" i="15" s="1"/>
  <c r="EJO13" i="15"/>
  <c r="EJP13" i="15" s="1"/>
  <c r="EJO14" i="15"/>
  <c r="EJP14" i="15" s="1"/>
  <c r="EJO15" i="15"/>
  <c r="EJP15" i="15" s="1"/>
  <c r="EJO16" i="15"/>
  <c r="EJP16" i="15" s="1"/>
  <c r="EJO17" i="15"/>
  <c r="EJP17" i="15" s="1"/>
  <c r="EJO19" i="15"/>
  <c r="EJP19" i="15" s="1"/>
  <c r="EJO21" i="15"/>
  <c r="EJP21" i="15" s="1"/>
  <c r="EJO22" i="15"/>
  <c r="EJP22" i="15" s="1"/>
  <c r="EJO23" i="15"/>
  <c r="EJP23" i="15" s="1"/>
  <c r="EJO7" i="15"/>
  <c r="EJP7" i="15" s="1"/>
  <c r="EJG8" i="15"/>
  <c r="EJH8" i="15" s="1"/>
  <c r="EJG9" i="15"/>
  <c r="EJH9" i="15" s="1"/>
  <c r="EJG10" i="15"/>
  <c r="EJH10" i="15" s="1"/>
  <c r="EJG11" i="15"/>
  <c r="EJH11" i="15" s="1"/>
  <c r="EJG12" i="15"/>
  <c r="EJH12" i="15" s="1"/>
  <c r="EJG13" i="15"/>
  <c r="EJH13" i="15" s="1"/>
  <c r="EJG14" i="15"/>
  <c r="EJH14" i="15" s="1"/>
  <c r="EJG15" i="15"/>
  <c r="EJH15" i="15" s="1"/>
  <c r="EJG16" i="15"/>
  <c r="EJH16" i="15" s="1"/>
  <c r="EJG17" i="15"/>
  <c r="EJH17" i="15" s="1"/>
  <c r="EJG19" i="15"/>
  <c r="EJH19" i="15" s="1"/>
  <c r="EJG21" i="15"/>
  <c r="EJH21" i="15" s="1"/>
  <c r="EJG22" i="15"/>
  <c r="EJH22" i="15" s="1"/>
  <c r="EJG23" i="15"/>
  <c r="EJH23" i="15" s="1"/>
  <c r="EJG7" i="15"/>
  <c r="EJH7" i="15" s="1"/>
  <c r="DVP26" i="19"/>
  <c r="DVQ26" i="19" s="1"/>
  <c r="DVP27" i="19"/>
  <c r="DVQ27" i="19" s="1"/>
  <c r="DVP28" i="19"/>
  <c r="DVQ28" i="19" s="1"/>
  <c r="DVP29" i="19"/>
  <c r="DVQ29" i="19" s="1"/>
  <c r="DVP25" i="19"/>
  <c r="DVQ25" i="19" s="1"/>
  <c r="DVP8" i="19"/>
  <c r="DVQ8" i="19"/>
  <c r="DVP10" i="19"/>
  <c r="DVQ10" i="19" s="1"/>
  <c r="DVP11" i="19"/>
  <c r="DVQ11" i="19" s="1"/>
  <c r="DVP13" i="19"/>
  <c r="DVQ13" i="19" s="1"/>
  <c r="DVP14" i="19"/>
  <c r="DVQ14" i="19" s="1"/>
  <c r="DVP15" i="19"/>
  <c r="DVQ15" i="19" s="1"/>
  <c r="DVP16" i="19"/>
  <c r="DVQ16" i="19" s="1"/>
  <c r="DVP7" i="19"/>
  <c r="DVQ7" i="19" s="1"/>
  <c r="EIP32" i="18"/>
  <c r="EIQ32" i="18" s="1"/>
  <c r="EIP35" i="18"/>
  <c r="EIQ35" i="18" s="1"/>
  <c r="EIP36" i="18"/>
  <c r="EIQ36" i="18" s="1"/>
  <c r="EIP37" i="18"/>
  <c r="EIQ37" i="18" s="1"/>
  <c r="EIP38" i="18"/>
  <c r="EIQ38" i="18" s="1"/>
  <c r="EIP39" i="18"/>
  <c r="EIQ39" i="18" s="1"/>
  <c r="EIP40" i="18"/>
  <c r="EIQ40" i="18" s="1"/>
  <c r="EIP41" i="18"/>
  <c r="EIQ41" i="18" s="1"/>
  <c r="EIP42" i="18"/>
  <c r="EIQ42" i="18" s="1"/>
  <c r="EIP43" i="18"/>
  <c r="EIQ43" i="18" s="1"/>
  <c r="EIP44" i="18"/>
  <c r="EIQ44" i="18" s="1"/>
  <c r="EIP45" i="18"/>
  <c r="EIQ45" i="18" s="1"/>
  <c r="EIP46" i="18"/>
  <c r="EIQ46" i="18" s="1"/>
  <c r="EIP47" i="18"/>
  <c r="EIQ47" i="18" s="1"/>
  <c r="EIP48" i="18"/>
  <c r="EIQ48" i="18" s="1"/>
  <c r="EIP49" i="18"/>
  <c r="EIQ49" i="18" s="1"/>
  <c r="EIP52" i="18"/>
  <c r="EIQ52" i="18" s="1"/>
  <c r="EIP62" i="18"/>
  <c r="EIQ62" i="18" s="1"/>
  <c r="EIP31" i="18"/>
  <c r="EIQ31" i="18" s="1"/>
  <c r="EIP8" i="18"/>
  <c r="EIQ8" i="18" s="1"/>
  <c r="EIP10" i="18"/>
  <c r="EIQ10" i="18" s="1"/>
  <c r="EIP12" i="18"/>
  <c r="EIQ12" i="18" s="1"/>
  <c r="EIP13" i="18"/>
  <c r="EIQ13" i="18" s="1"/>
  <c r="EIP14" i="18"/>
  <c r="EIQ14" i="18" s="1"/>
  <c r="EIP15" i="18"/>
  <c r="EIQ15" i="18" s="1"/>
  <c r="EIP16" i="18"/>
  <c r="EIQ16" i="18" s="1"/>
  <c r="EIP17" i="18"/>
  <c r="EIQ17" i="18"/>
  <c r="EIP18" i="18"/>
  <c r="EIQ18" i="18" s="1"/>
  <c r="EIP19" i="18"/>
  <c r="EIQ19" i="18" s="1"/>
  <c r="EIP20" i="18"/>
  <c r="EIQ20" i="18" s="1"/>
  <c r="EIP21" i="18"/>
  <c r="EIQ21" i="18" s="1"/>
  <c r="EIP22" i="18"/>
  <c r="EIQ22" i="18" s="1"/>
  <c r="EIP7" i="18"/>
  <c r="EIQ7" i="18" s="1"/>
  <c r="EIH32" i="18"/>
  <c r="EII32" i="18" s="1"/>
  <c r="EIH35" i="18"/>
  <c r="EII35" i="18" s="1"/>
  <c r="EIH36" i="18"/>
  <c r="EII36" i="18" s="1"/>
  <c r="EIH37" i="18"/>
  <c r="EII37" i="18" s="1"/>
  <c r="EIH38" i="18"/>
  <c r="EII38" i="18" s="1"/>
  <c r="EIH39" i="18"/>
  <c r="EII39" i="18" s="1"/>
  <c r="EIH40" i="18"/>
  <c r="EII40" i="18" s="1"/>
  <c r="EIH41" i="18"/>
  <c r="EII41" i="18" s="1"/>
  <c r="EIH42" i="18"/>
  <c r="EII42" i="18" s="1"/>
  <c r="EIH43" i="18"/>
  <c r="EII43" i="18" s="1"/>
  <c r="EIH44" i="18"/>
  <c r="EII44" i="18" s="1"/>
  <c r="EIH45" i="18"/>
  <c r="EII45" i="18" s="1"/>
  <c r="EIH46" i="18"/>
  <c r="EII46" i="18" s="1"/>
  <c r="EIH47" i="18"/>
  <c r="EII47" i="18" s="1"/>
  <c r="EIH48" i="18"/>
  <c r="EII48" i="18" s="1"/>
  <c r="EIH49" i="18"/>
  <c r="EII49" i="18" s="1"/>
  <c r="EIH52" i="18"/>
  <c r="EII52" i="18" s="1"/>
  <c r="EIH62" i="18"/>
  <c r="EII62" i="18" s="1"/>
  <c r="EIH31" i="18"/>
  <c r="EII31" i="18" s="1"/>
  <c r="EIH8" i="18"/>
  <c r="EII8" i="18" s="1"/>
  <c r="EIH10" i="18"/>
  <c r="EII10" i="18" s="1"/>
  <c r="EIH12" i="18"/>
  <c r="EII12" i="18" s="1"/>
  <c r="EIH13" i="18"/>
  <c r="EII13" i="18" s="1"/>
  <c r="EIH14" i="18"/>
  <c r="EII14" i="18" s="1"/>
  <c r="EIH15" i="18"/>
  <c r="EII15" i="18" s="1"/>
  <c r="EIH16" i="18"/>
  <c r="EII16" i="18" s="1"/>
  <c r="EIH17" i="18"/>
  <c r="EII17" i="18" s="1"/>
  <c r="EIH18" i="18"/>
  <c r="EII18" i="18" s="1"/>
  <c r="EIH19" i="18"/>
  <c r="EII19" i="18" s="1"/>
  <c r="EIH20" i="18"/>
  <c r="EII20" i="18" s="1"/>
  <c r="EIH21" i="18"/>
  <c r="EII21" i="18" s="1"/>
  <c r="EIH22" i="18"/>
  <c r="EII22" i="18" s="1"/>
  <c r="EIH7" i="18"/>
  <c r="EII7" i="18" s="1"/>
  <c r="DVH26" i="19"/>
  <c r="DVI26" i="19" s="1"/>
  <c r="DVH27" i="19"/>
  <c r="DVI27" i="19" s="1"/>
  <c r="DVH28" i="19"/>
  <c r="DVI28" i="19"/>
  <c r="DVH29" i="19"/>
  <c r="DVI29" i="19" s="1"/>
  <c r="DVH30" i="19"/>
  <c r="DVI30" i="19" s="1"/>
  <c r="DVH25" i="19"/>
  <c r="DVI25" i="19" s="1"/>
  <c r="DVH8" i="19"/>
  <c r="DVI8" i="19" s="1"/>
  <c r="DVH10" i="19"/>
  <c r="DVI10" i="19" s="1"/>
  <c r="DVH11" i="19"/>
  <c r="DVI11" i="19" s="1"/>
  <c r="DVH13" i="19"/>
  <c r="DVI13" i="19" s="1"/>
  <c r="DVH14" i="19"/>
  <c r="DVI14" i="19" s="1"/>
  <c r="DVH15" i="19"/>
  <c r="DVI15" i="19" s="1"/>
  <c r="DVH16" i="19"/>
  <c r="DVI16" i="19" s="1"/>
  <c r="DVH7" i="19"/>
  <c r="DVI7" i="19" s="1"/>
  <c r="EIY8" i="15"/>
  <c r="EIZ8" i="15" s="1"/>
  <c r="EIY9" i="15"/>
  <c r="EIZ9" i="15" s="1"/>
  <c r="EIY10" i="15"/>
  <c r="EIZ10" i="15" s="1"/>
  <c r="EIY11" i="15"/>
  <c r="EIZ11" i="15" s="1"/>
  <c r="EIY12" i="15"/>
  <c r="EIZ12" i="15" s="1"/>
  <c r="EIY13" i="15"/>
  <c r="EIZ13" i="15" s="1"/>
  <c r="EIY14" i="15"/>
  <c r="EIZ14" i="15" s="1"/>
  <c r="EIY15" i="15"/>
  <c r="EIZ15" i="15" s="1"/>
  <c r="EIY16" i="15"/>
  <c r="EIZ16" i="15" s="1"/>
  <c r="EIY17" i="15"/>
  <c r="EIZ17" i="15" s="1"/>
  <c r="EIY19" i="15"/>
  <c r="EIZ19" i="15" s="1"/>
  <c r="EIY21" i="15"/>
  <c r="EIZ21" i="15" s="1"/>
  <c r="EIY22" i="15"/>
  <c r="EIZ22" i="15" s="1"/>
  <c r="EIY23" i="15"/>
  <c r="EIZ23" i="15" s="1"/>
  <c r="EIY7" i="15"/>
  <c r="EIZ7" i="15" s="1"/>
  <c r="F24" i="15"/>
  <c r="EIQ8" i="15"/>
  <c r="EIR8" i="15" s="1"/>
  <c r="EIQ9" i="15"/>
  <c r="EIR9" i="15" s="1"/>
  <c r="EIQ10" i="15"/>
  <c r="EIR10" i="15" s="1"/>
  <c r="EIQ11" i="15"/>
  <c r="EIR11" i="15" s="1"/>
  <c r="EIQ12" i="15"/>
  <c r="EIR12" i="15" s="1"/>
  <c r="EIQ13" i="15"/>
  <c r="EIR13" i="15" s="1"/>
  <c r="EIQ14" i="15"/>
  <c r="EIR14" i="15" s="1"/>
  <c r="EIQ15" i="15"/>
  <c r="EIR15" i="15" s="1"/>
  <c r="EIQ16" i="15"/>
  <c r="EIR16" i="15" s="1"/>
  <c r="EIQ17" i="15"/>
  <c r="EIR17" i="15" s="1"/>
  <c r="EIQ19" i="15"/>
  <c r="EIR19" i="15" s="1"/>
  <c r="EIQ21" i="15"/>
  <c r="EIR21" i="15" s="1"/>
  <c r="EIQ22" i="15"/>
  <c r="EIR22" i="15" s="1"/>
  <c r="EIQ23" i="15"/>
  <c r="EIR23" i="15" s="1"/>
  <c r="EIQ7" i="15"/>
  <c r="EIR7" i="15" s="1"/>
  <c r="DUZ26" i="19"/>
  <c r="DVA26" i="19"/>
  <c r="DUZ27" i="19"/>
  <c r="DVA27" i="19" s="1"/>
  <c r="DUZ28" i="19"/>
  <c r="DVA28" i="19" s="1"/>
  <c r="DUZ29" i="19"/>
  <c r="DVA29" i="19"/>
  <c r="DUZ30" i="19"/>
  <c r="DVA30" i="19"/>
  <c r="DUZ25" i="19"/>
  <c r="DVA25" i="19" s="1"/>
  <c r="DUZ8" i="19"/>
  <c r="DVA8" i="19" s="1"/>
  <c r="DUZ10" i="19"/>
  <c r="DVA10" i="19" s="1"/>
  <c r="DUZ11" i="19"/>
  <c r="DVA11" i="19" s="1"/>
  <c r="DUZ13" i="19"/>
  <c r="DVA13" i="19" s="1"/>
  <c r="DUZ14" i="19"/>
  <c r="DVA14" i="19" s="1"/>
  <c r="DUZ15" i="19"/>
  <c r="DVA15" i="19" s="1"/>
  <c r="DUZ16" i="19"/>
  <c r="DVA16" i="19" s="1"/>
  <c r="DUZ7" i="19"/>
  <c r="DVA7" i="19" s="1"/>
  <c r="EHZ32" i="18"/>
  <c r="EIA32" i="18" s="1"/>
  <c r="EHZ35" i="18"/>
  <c r="EIA35" i="18" s="1"/>
  <c r="EHZ36" i="18"/>
  <c r="EIA36" i="18" s="1"/>
  <c r="EHZ37" i="18"/>
  <c r="EIA37" i="18" s="1"/>
  <c r="EHZ38" i="18"/>
  <c r="EIA38" i="18" s="1"/>
  <c r="EHZ39" i="18"/>
  <c r="EIA39" i="18" s="1"/>
  <c r="EHZ40" i="18"/>
  <c r="EIA40" i="18" s="1"/>
  <c r="EHZ41" i="18"/>
  <c r="EIA41" i="18" s="1"/>
  <c r="EHZ42" i="18"/>
  <c r="EIA42" i="18" s="1"/>
  <c r="EHZ43" i="18"/>
  <c r="EIA43" i="18" s="1"/>
  <c r="EHZ44" i="18"/>
  <c r="EIA44" i="18" s="1"/>
  <c r="EHZ45" i="18"/>
  <c r="EIA45" i="18" s="1"/>
  <c r="EHZ46" i="18"/>
  <c r="EIA46" i="18" s="1"/>
  <c r="EHZ47" i="18"/>
  <c r="EIA47" i="18" s="1"/>
  <c r="EHZ48" i="18"/>
  <c r="EIA48" i="18" s="1"/>
  <c r="EHZ49" i="18"/>
  <c r="EIA49" i="18" s="1"/>
  <c r="EHZ52" i="18"/>
  <c r="EIA52" i="18" s="1"/>
  <c r="EHZ62" i="18"/>
  <c r="EIA62" i="18" s="1"/>
  <c r="EHZ31" i="18"/>
  <c r="EIA31" i="18" s="1"/>
  <c r="EHZ8" i="18"/>
  <c r="EIA8" i="18" s="1"/>
  <c r="EHZ10" i="18"/>
  <c r="EIA10" i="18" s="1"/>
  <c r="EHZ12" i="18"/>
  <c r="EIA12" i="18" s="1"/>
  <c r="EHZ13" i="18"/>
  <c r="EIA13" i="18" s="1"/>
  <c r="EHZ14" i="18"/>
  <c r="EIA14" i="18" s="1"/>
  <c r="EHZ15" i="18"/>
  <c r="EIA15" i="18" s="1"/>
  <c r="EHZ16" i="18"/>
  <c r="EIA16" i="18" s="1"/>
  <c r="EHZ17" i="18"/>
  <c r="EIA17" i="18" s="1"/>
  <c r="EHZ18" i="18"/>
  <c r="EIA18" i="18" s="1"/>
  <c r="EHZ19" i="18"/>
  <c r="EIA19" i="18" s="1"/>
  <c r="EHZ20" i="18"/>
  <c r="EIA20" i="18" s="1"/>
  <c r="EHZ21" i="18"/>
  <c r="EIA21" i="18" s="1"/>
  <c r="EHZ22" i="18"/>
  <c r="EIA22" i="18" s="1"/>
  <c r="EHZ7" i="18"/>
  <c r="EIA7" i="18" s="1"/>
  <c r="R47" i="18"/>
  <c r="R48" i="18"/>
  <c r="R49" i="18"/>
  <c r="Q48" i="18"/>
  <c r="Q49" i="18"/>
  <c r="T47" i="18" l="1"/>
  <c r="V47" i="18"/>
  <c r="T48" i="18"/>
  <c r="V48" i="18"/>
  <c r="EHR32" i="18"/>
  <c r="EHS32" i="18" s="1"/>
  <c r="EHR35" i="18"/>
  <c r="EHS35" i="18" s="1"/>
  <c r="EHR36" i="18"/>
  <c r="EHS36" i="18" s="1"/>
  <c r="EHR37" i="18"/>
  <c r="EHS37" i="18" s="1"/>
  <c r="EHR38" i="18"/>
  <c r="EHS38" i="18" s="1"/>
  <c r="EHR39" i="18"/>
  <c r="EHS39" i="18" s="1"/>
  <c r="EHR40" i="18"/>
  <c r="EHS40" i="18" s="1"/>
  <c r="EHR41" i="18"/>
  <c r="EHS41" i="18" s="1"/>
  <c r="EHR42" i="18"/>
  <c r="EHS42" i="18" s="1"/>
  <c r="EHR43" i="18"/>
  <c r="EHS43" i="18" s="1"/>
  <c r="EHR44" i="18"/>
  <c r="EHS44" i="18" s="1"/>
  <c r="EHR45" i="18"/>
  <c r="EHS45" i="18" s="1"/>
  <c r="EHR46" i="18"/>
  <c r="EHS46" i="18" s="1"/>
  <c r="EHR47" i="18"/>
  <c r="EHS47" i="18" s="1"/>
  <c r="EHR48" i="18"/>
  <c r="EHS48" i="18" s="1"/>
  <c r="EHR49" i="18"/>
  <c r="EHS49" i="18" s="1"/>
  <c r="EHR52" i="18"/>
  <c r="EHS52" i="18" s="1"/>
  <c r="EHR62" i="18"/>
  <c r="EHS62" i="18" s="1"/>
  <c r="EHR31" i="18"/>
  <c r="EHS31" i="18" s="1"/>
  <c r="EHR8" i="18"/>
  <c r="EHS8" i="18" s="1"/>
  <c r="EHR10" i="18"/>
  <c r="EHS10" i="18" s="1"/>
  <c r="EHR12" i="18"/>
  <c r="EHS12" i="18" s="1"/>
  <c r="EHR13" i="18"/>
  <c r="EHS13" i="18" s="1"/>
  <c r="EHR14" i="18"/>
  <c r="EHS14" i="18"/>
  <c r="EHR15" i="18"/>
  <c r="EHS15" i="18" s="1"/>
  <c r="EHR16" i="18"/>
  <c r="EHS16" i="18" s="1"/>
  <c r="EHR17" i="18"/>
  <c r="EHS17" i="18" s="1"/>
  <c r="EHR18" i="18"/>
  <c r="EHS18" i="18" s="1"/>
  <c r="EHR19" i="18"/>
  <c r="EHS19" i="18" s="1"/>
  <c r="EHR20" i="18"/>
  <c r="EHS20" i="18" s="1"/>
  <c r="EHR21" i="18"/>
  <c r="EHS21" i="18"/>
  <c r="EHR22" i="18"/>
  <c r="EHS22" i="18" s="1"/>
  <c r="EHR7" i="18"/>
  <c r="EHS7" i="18" s="1"/>
  <c r="DUR26" i="19"/>
  <c r="DUS26" i="19" s="1"/>
  <c r="DUR27" i="19"/>
  <c r="DUS27" i="19" s="1"/>
  <c r="DUR28" i="19"/>
  <c r="DUS28" i="19" s="1"/>
  <c r="DUR29" i="19"/>
  <c r="DUS29" i="19" s="1"/>
  <c r="DUR30" i="19"/>
  <c r="DUS30" i="19" s="1"/>
  <c r="DUR25" i="19"/>
  <c r="DUS25" i="19" s="1"/>
  <c r="DUR8" i="19"/>
  <c r="DUS8" i="19"/>
  <c r="DUR10" i="19"/>
  <c r="DUS10" i="19" s="1"/>
  <c r="DUR11" i="19"/>
  <c r="DUS11" i="19" s="1"/>
  <c r="DUR13" i="19"/>
  <c r="DUS13" i="19" s="1"/>
  <c r="DUR14" i="19"/>
  <c r="DUS14" i="19"/>
  <c r="DUR15" i="19"/>
  <c r="DUS15" i="19"/>
  <c r="DUR16" i="19"/>
  <c r="DUS16" i="19" s="1"/>
  <c r="DUR7" i="19"/>
  <c r="DUS7" i="19" s="1"/>
  <c r="EII8" i="15"/>
  <c r="EIJ8" i="15" s="1"/>
  <c r="EII9" i="15"/>
  <c r="EIJ9" i="15" s="1"/>
  <c r="EII10" i="15"/>
  <c r="EIJ10" i="15" s="1"/>
  <c r="EII11" i="15"/>
  <c r="EIJ11" i="15" s="1"/>
  <c r="EII12" i="15"/>
  <c r="EIJ12" i="15" s="1"/>
  <c r="EII13" i="15"/>
  <c r="EIJ13" i="15" s="1"/>
  <c r="EII14" i="15"/>
  <c r="EIJ14" i="15" s="1"/>
  <c r="EII15" i="15"/>
  <c r="EIJ15" i="15" s="1"/>
  <c r="EII16" i="15"/>
  <c r="EIJ16" i="15" s="1"/>
  <c r="EII17" i="15"/>
  <c r="EIJ17" i="15" s="1"/>
  <c r="EII19" i="15"/>
  <c r="EIJ19" i="15" s="1"/>
  <c r="EII21" i="15"/>
  <c r="EIJ21" i="15" s="1"/>
  <c r="EII22" i="15"/>
  <c r="EIJ22" i="15" s="1"/>
  <c r="EII23" i="15"/>
  <c r="EIJ23" i="15" s="1"/>
  <c r="EII7" i="15"/>
  <c r="EIJ7" i="15" s="1"/>
  <c r="EIA8" i="15"/>
  <c r="EIB8" i="15" s="1"/>
  <c r="EIA9" i="15"/>
  <c r="EIB9" i="15" s="1"/>
  <c r="EIA10" i="15"/>
  <c r="EIB10" i="15" s="1"/>
  <c r="EIA11" i="15"/>
  <c r="EIB11" i="15" s="1"/>
  <c r="EIA12" i="15"/>
  <c r="EIB12" i="15" s="1"/>
  <c r="EIA13" i="15"/>
  <c r="EIB13" i="15" s="1"/>
  <c r="EIA14" i="15"/>
  <c r="EIB14" i="15" s="1"/>
  <c r="EIA15" i="15"/>
  <c r="EIB15" i="15" s="1"/>
  <c r="EIA16" i="15"/>
  <c r="EIB16" i="15" s="1"/>
  <c r="EIA17" i="15"/>
  <c r="EIB17" i="15" s="1"/>
  <c r="EIA19" i="15"/>
  <c r="EIB19" i="15" s="1"/>
  <c r="EIA21" i="15"/>
  <c r="EIB21" i="15" s="1"/>
  <c r="EIA22" i="15"/>
  <c r="EIB22" i="15" s="1"/>
  <c r="EIA23" i="15"/>
  <c r="EIB23" i="15" s="1"/>
  <c r="EIA7" i="15"/>
  <c r="EIB7" i="15" s="1"/>
  <c r="DUJ26" i="19"/>
  <c r="DUK26" i="19" s="1"/>
  <c r="DUJ27" i="19"/>
  <c r="DUK27" i="19" s="1"/>
  <c r="DUJ28" i="19"/>
  <c r="DUK28" i="19"/>
  <c r="DUJ29" i="19"/>
  <c r="DUK29" i="19" s="1"/>
  <c r="DUJ30" i="19"/>
  <c r="DUK30" i="19"/>
  <c r="DUJ25" i="19"/>
  <c r="DUK25" i="19" s="1"/>
  <c r="DUJ8" i="19"/>
  <c r="DUK8" i="19" s="1"/>
  <c r="DUJ10" i="19"/>
  <c r="DUK10" i="19" s="1"/>
  <c r="DUJ11" i="19"/>
  <c r="DUK11" i="19" s="1"/>
  <c r="DUJ13" i="19"/>
  <c r="DUK13" i="19" s="1"/>
  <c r="DUJ14" i="19"/>
  <c r="DUK14" i="19"/>
  <c r="DUJ15" i="19"/>
  <c r="DUK15" i="19" s="1"/>
  <c r="DUJ16" i="19"/>
  <c r="DUK16" i="19" s="1"/>
  <c r="DUJ7" i="19"/>
  <c r="DUK7" i="19" s="1"/>
  <c r="EHJ32" i="18"/>
  <c r="EHK32" i="18" s="1"/>
  <c r="EHJ35" i="18"/>
  <c r="EHK35" i="18" s="1"/>
  <c r="EHJ36" i="18"/>
  <c r="EHK36" i="18" s="1"/>
  <c r="EHJ37" i="18"/>
  <c r="EHK37" i="18" s="1"/>
  <c r="EHJ38" i="18"/>
  <c r="EHK38" i="18" s="1"/>
  <c r="EHJ39" i="18"/>
  <c r="EHK39" i="18" s="1"/>
  <c r="EHJ40" i="18"/>
  <c r="EHK40" i="18" s="1"/>
  <c r="EHJ41" i="18"/>
  <c r="EHK41" i="18" s="1"/>
  <c r="EHJ42" i="18"/>
  <c r="EHK42" i="18" s="1"/>
  <c r="EHJ43" i="18"/>
  <c r="EHK43" i="18" s="1"/>
  <c r="EHJ44" i="18"/>
  <c r="EHK44" i="18" s="1"/>
  <c r="EHJ45" i="18"/>
  <c r="EHK45" i="18" s="1"/>
  <c r="EHJ46" i="18"/>
  <c r="EHK46" i="18" s="1"/>
  <c r="EHJ47" i="18"/>
  <c r="EHK47" i="18" s="1"/>
  <c r="EHJ48" i="18"/>
  <c r="EHK48" i="18" s="1"/>
  <c r="EHJ49" i="18"/>
  <c r="EHK49" i="18" s="1"/>
  <c r="EHJ52" i="18"/>
  <c r="EHK52" i="18" s="1"/>
  <c r="EHJ62" i="18"/>
  <c r="EHK62" i="18" s="1"/>
  <c r="EHJ31" i="18"/>
  <c r="EHK31" i="18" s="1"/>
  <c r="EHJ8" i="18"/>
  <c r="EHK8" i="18" s="1"/>
  <c r="EHJ10" i="18"/>
  <c r="EHK10" i="18" s="1"/>
  <c r="EHJ12" i="18"/>
  <c r="EHK12" i="18" s="1"/>
  <c r="EHJ13" i="18"/>
  <c r="EHK13" i="18" s="1"/>
  <c r="EHJ14" i="18"/>
  <c r="EHK14" i="18" s="1"/>
  <c r="EHJ15" i="18"/>
  <c r="EHK15" i="18" s="1"/>
  <c r="EHJ16" i="18"/>
  <c r="EHK16" i="18" s="1"/>
  <c r="EHJ17" i="18"/>
  <c r="EHK17" i="18" s="1"/>
  <c r="EHJ18" i="18"/>
  <c r="EHK18" i="18" s="1"/>
  <c r="EHJ19" i="18"/>
  <c r="EHK19" i="18" s="1"/>
  <c r="EHJ20" i="18"/>
  <c r="EHK20" i="18" s="1"/>
  <c r="EHJ21" i="18"/>
  <c r="EHK21" i="18" s="1"/>
  <c r="EHJ22" i="18"/>
  <c r="EHK22" i="18" s="1"/>
  <c r="EHJ7" i="18"/>
  <c r="EHK7" i="18" s="1"/>
  <c r="Q67" i="17"/>
  <c r="U71" i="17"/>
  <c r="Q52" i="17" l="1"/>
  <c r="EHB62" i="18" l="1"/>
  <c r="EHC62" i="18" s="1"/>
  <c r="EHS8" i="15"/>
  <c r="EHT8" i="15" s="1"/>
  <c r="EHS9" i="15"/>
  <c r="EHT9" i="15" s="1"/>
  <c r="EHS10" i="15"/>
  <c r="EHT10" i="15" s="1"/>
  <c r="EHS11" i="15"/>
  <c r="EHT11" i="15" s="1"/>
  <c r="EHS12" i="15"/>
  <c r="EHT12" i="15" s="1"/>
  <c r="EHS13" i="15"/>
  <c r="EHT13" i="15" s="1"/>
  <c r="EHS14" i="15"/>
  <c r="EHT14" i="15" s="1"/>
  <c r="EHS15" i="15"/>
  <c r="EHT15" i="15" s="1"/>
  <c r="EHS16" i="15"/>
  <c r="EHT16" i="15" s="1"/>
  <c r="EHS17" i="15"/>
  <c r="EHT17" i="15" s="1"/>
  <c r="EHS19" i="15"/>
  <c r="EHT19" i="15" s="1"/>
  <c r="EHS21" i="15"/>
  <c r="EHT21" i="15" s="1"/>
  <c r="EHS22" i="15"/>
  <c r="EHT22" i="15" s="1"/>
  <c r="EHS23" i="15"/>
  <c r="EHT23" i="15" s="1"/>
  <c r="EHS7" i="15"/>
  <c r="EHT7" i="15" s="1"/>
  <c r="DUB26" i="19"/>
  <c r="DUC26" i="19" s="1"/>
  <c r="DUB27" i="19"/>
  <c r="DUC27" i="19" s="1"/>
  <c r="DUB28" i="19"/>
  <c r="DUC28" i="19" s="1"/>
  <c r="DUB29" i="19"/>
  <c r="DUC29" i="19" s="1"/>
  <c r="DUB30" i="19"/>
  <c r="DUC30" i="19" s="1"/>
  <c r="DUB25" i="19"/>
  <c r="DUC25" i="19" s="1"/>
  <c r="DUB8" i="19"/>
  <c r="DUC8" i="19" s="1"/>
  <c r="DUB10" i="19"/>
  <c r="DUC10" i="19" s="1"/>
  <c r="DUB11" i="19"/>
  <c r="DUC11" i="19" s="1"/>
  <c r="DUB13" i="19"/>
  <c r="DUC13" i="19" s="1"/>
  <c r="DUB14" i="19"/>
  <c r="DUC14" i="19" s="1"/>
  <c r="DUB15" i="19"/>
  <c r="DUC15" i="19" s="1"/>
  <c r="DUB16" i="19"/>
  <c r="DUC16" i="19" s="1"/>
  <c r="DUB7" i="19"/>
  <c r="DUC7" i="19" s="1"/>
  <c r="EHB32" i="18"/>
  <c r="EHC32" i="18" s="1"/>
  <c r="EHB35" i="18"/>
  <c r="EHC35" i="18" s="1"/>
  <c r="EHB36" i="18"/>
  <c r="EHC36" i="18" s="1"/>
  <c r="EHB37" i="18"/>
  <c r="EHC37" i="18" s="1"/>
  <c r="EHB38" i="18"/>
  <c r="EHC38" i="18" s="1"/>
  <c r="EHB39" i="18"/>
  <c r="EHC39" i="18" s="1"/>
  <c r="EHB40" i="18"/>
  <c r="EHC40" i="18" s="1"/>
  <c r="EHB41" i="18"/>
  <c r="EHC41" i="18" s="1"/>
  <c r="EHB42" i="18"/>
  <c r="EHC42" i="18" s="1"/>
  <c r="EHB43" i="18"/>
  <c r="EHC43" i="18" s="1"/>
  <c r="EHB44" i="18"/>
  <c r="EHC44" i="18" s="1"/>
  <c r="EHB45" i="18"/>
  <c r="EHC45" i="18" s="1"/>
  <c r="EHB46" i="18"/>
  <c r="EHC46" i="18" s="1"/>
  <c r="EHB47" i="18"/>
  <c r="EHC47" i="18" s="1"/>
  <c r="EHB48" i="18"/>
  <c r="EHC48" i="18" s="1"/>
  <c r="EHB49" i="18"/>
  <c r="EHC49" i="18" s="1"/>
  <c r="EHB52" i="18"/>
  <c r="EHC52" i="18" s="1"/>
  <c r="EHB31" i="18"/>
  <c r="EHC31" i="18" s="1"/>
  <c r="EHB8" i="18"/>
  <c r="EHC8" i="18" s="1"/>
  <c r="EHB10" i="18"/>
  <c r="EHC10" i="18" s="1"/>
  <c r="EHB12" i="18"/>
  <c r="EHC12" i="18" s="1"/>
  <c r="EHB13" i="18"/>
  <c r="EHC13" i="18" s="1"/>
  <c r="EHB14" i="18"/>
  <c r="EHC14" i="18" s="1"/>
  <c r="EHB15" i="18"/>
  <c r="EHC15" i="18" s="1"/>
  <c r="EHB16" i="18"/>
  <c r="EHC16" i="18" s="1"/>
  <c r="EHB17" i="18"/>
  <c r="EHC17" i="18" s="1"/>
  <c r="EHB18" i="18"/>
  <c r="EHC18" i="18" s="1"/>
  <c r="EHB19" i="18"/>
  <c r="EHC19" i="18" s="1"/>
  <c r="EHB20" i="18"/>
  <c r="EHC20" i="18" s="1"/>
  <c r="EHB21" i="18"/>
  <c r="EHC21" i="18" s="1"/>
  <c r="EHB22" i="18"/>
  <c r="EHC22" i="18" s="1"/>
  <c r="EHB7" i="18"/>
  <c r="EHC7" i="18" s="1"/>
  <c r="EGT8" i="18"/>
  <c r="EGU8" i="18" s="1"/>
  <c r="EGT10" i="18"/>
  <c r="EGU10" i="18" s="1"/>
  <c r="EGT12" i="18"/>
  <c r="EGU12" i="18" s="1"/>
  <c r="EGT13" i="18"/>
  <c r="EGU13" i="18" s="1"/>
  <c r="EGT14" i="18"/>
  <c r="EGU14" i="18" s="1"/>
  <c r="EGT15" i="18"/>
  <c r="EGU15" i="18" s="1"/>
  <c r="EGT16" i="18"/>
  <c r="EGU16" i="18" s="1"/>
  <c r="EGT17" i="18"/>
  <c r="EGU17" i="18" s="1"/>
  <c r="EGT18" i="18"/>
  <c r="EGU18" i="18" s="1"/>
  <c r="EGT19" i="18"/>
  <c r="EGU19" i="18" s="1"/>
  <c r="EGT20" i="18"/>
  <c r="EGU20" i="18" s="1"/>
  <c r="EGT21" i="18"/>
  <c r="EGU21" i="18" s="1"/>
  <c r="EGT22" i="18"/>
  <c r="EGU22" i="18" s="1"/>
  <c r="EGT7" i="18"/>
  <c r="EGU7" i="18" s="1"/>
  <c r="EGT32" i="18"/>
  <c r="EGU32" i="18" s="1"/>
  <c r="EGT35" i="18"/>
  <c r="EGU35" i="18" s="1"/>
  <c r="EGT36" i="18"/>
  <c r="EGU36" i="18" s="1"/>
  <c r="EGT37" i="18"/>
  <c r="EGU37" i="18" s="1"/>
  <c r="EGT38" i="18"/>
  <c r="EGU38" i="18" s="1"/>
  <c r="EGT39" i="18"/>
  <c r="EGU39" i="18" s="1"/>
  <c r="EGT40" i="18"/>
  <c r="EGU40" i="18" s="1"/>
  <c r="EGT41" i="18"/>
  <c r="EGU41" i="18" s="1"/>
  <c r="EGT42" i="18"/>
  <c r="EGU42" i="18" s="1"/>
  <c r="EGT43" i="18"/>
  <c r="EGU43" i="18" s="1"/>
  <c r="EGT44" i="18"/>
  <c r="EGU44" i="18" s="1"/>
  <c r="EGT45" i="18"/>
  <c r="EGU45" i="18" s="1"/>
  <c r="EGT46" i="18"/>
  <c r="EGU46" i="18" s="1"/>
  <c r="EGT47" i="18"/>
  <c r="EGU47" i="18" s="1"/>
  <c r="EGT48" i="18"/>
  <c r="EGU48" i="18" s="1"/>
  <c r="EGT49" i="18"/>
  <c r="EGU49" i="18" s="1"/>
  <c r="EGT52" i="18"/>
  <c r="EGU52" i="18" s="1"/>
  <c r="EGT62" i="18"/>
  <c r="EGU62" i="18" s="1"/>
  <c r="EGT31" i="18"/>
  <c r="EGU31" i="18" s="1"/>
  <c r="DTT26" i="19"/>
  <c r="DTU26" i="19" s="1"/>
  <c r="DTT27" i="19"/>
  <c r="DTU27" i="19" s="1"/>
  <c r="DTT28" i="19"/>
  <c r="DTU28" i="19" s="1"/>
  <c r="DTT29" i="19"/>
  <c r="DTU29" i="19" s="1"/>
  <c r="DTT30" i="19"/>
  <c r="DTU30" i="19" s="1"/>
  <c r="DTT25" i="19"/>
  <c r="DTU25" i="19" s="1"/>
  <c r="DTT8" i="19"/>
  <c r="DTU8" i="19" s="1"/>
  <c r="DTT10" i="19"/>
  <c r="DTU10" i="19" s="1"/>
  <c r="DTT11" i="19"/>
  <c r="DTU11" i="19" s="1"/>
  <c r="DTT13" i="19"/>
  <c r="DTU13" i="19" s="1"/>
  <c r="DTT14" i="19"/>
  <c r="DTU14" i="19" s="1"/>
  <c r="DTT15" i="19"/>
  <c r="DTU15" i="19" s="1"/>
  <c r="DTT16" i="19"/>
  <c r="DTU16" i="19" s="1"/>
  <c r="DTT7" i="19"/>
  <c r="DTU7" i="19" s="1"/>
  <c r="EHK8" i="15"/>
  <c r="EHL8" i="15" s="1"/>
  <c r="EHK9" i="15"/>
  <c r="EHL9" i="15" s="1"/>
  <c r="EHK10" i="15"/>
  <c r="EHL10" i="15" s="1"/>
  <c r="EHK11" i="15"/>
  <c r="EHL11" i="15" s="1"/>
  <c r="EHK12" i="15"/>
  <c r="EHL12" i="15" s="1"/>
  <c r="EHK13" i="15"/>
  <c r="EHL13" i="15" s="1"/>
  <c r="EHK14" i="15"/>
  <c r="EHL14" i="15" s="1"/>
  <c r="EHK15" i="15"/>
  <c r="EHL15" i="15" s="1"/>
  <c r="EHK16" i="15"/>
  <c r="EHL16" i="15" s="1"/>
  <c r="EHK17" i="15"/>
  <c r="EHL17" i="15" s="1"/>
  <c r="EHK19" i="15"/>
  <c r="EHL19" i="15" s="1"/>
  <c r="EHK21" i="15"/>
  <c r="EHL21" i="15" s="1"/>
  <c r="EHK22" i="15"/>
  <c r="EHL22" i="15" s="1"/>
  <c r="EHK23" i="15"/>
  <c r="EHL23" i="15" s="1"/>
  <c r="EHK7" i="15"/>
  <c r="EHL7" i="15" s="1"/>
  <c r="EGL32" i="18"/>
  <c r="EGM32" i="18" s="1"/>
  <c r="EGL35" i="18"/>
  <c r="EGM35" i="18" s="1"/>
  <c r="EGL36" i="18"/>
  <c r="EGM36" i="18" s="1"/>
  <c r="EGL37" i="18"/>
  <c r="EGM37" i="18" s="1"/>
  <c r="EGL38" i="18"/>
  <c r="EGM38" i="18" s="1"/>
  <c r="EGL39" i="18"/>
  <c r="EGM39" i="18" s="1"/>
  <c r="EGL40" i="18"/>
  <c r="EGM40" i="18" s="1"/>
  <c r="EGL41" i="18"/>
  <c r="EGM41" i="18" s="1"/>
  <c r="EGL42" i="18"/>
  <c r="EGM42" i="18" s="1"/>
  <c r="EGL43" i="18"/>
  <c r="EGM43" i="18" s="1"/>
  <c r="EGL44" i="18"/>
  <c r="EGM44" i="18" s="1"/>
  <c r="EGL45" i="18"/>
  <c r="EGM45" i="18" s="1"/>
  <c r="EGL46" i="18"/>
  <c r="EGM46" i="18" s="1"/>
  <c r="EGL47" i="18"/>
  <c r="EGM47" i="18" s="1"/>
  <c r="EGL48" i="18"/>
  <c r="EGM48" i="18" s="1"/>
  <c r="EGL49" i="18"/>
  <c r="EGM49" i="18" s="1"/>
  <c r="EGL52" i="18"/>
  <c r="EGM52" i="18" s="1"/>
  <c r="EGL62" i="18"/>
  <c r="EGM62" i="18" s="1"/>
  <c r="EGL31" i="18"/>
  <c r="EGM31" i="18" s="1"/>
  <c r="EGL8" i="18"/>
  <c r="EGM8" i="18" s="1"/>
  <c r="EGL10" i="18"/>
  <c r="EGM10" i="18" s="1"/>
  <c r="EGL12" i="18"/>
  <c r="EGM12" i="18" s="1"/>
  <c r="EGL13" i="18"/>
  <c r="EGM13" i="18" s="1"/>
  <c r="EGL14" i="18"/>
  <c r="EGM14" i="18" s="1"/>
  <c r="EGL15" i="18"/>
  <c r="EGM15" i="18" s="1"/>
  <c r="EGL16" i="18"/>
  <c r="EGM16" i="18" s="1"/>
  <c r="EGL17" i="18"/>
  <c r="EGM17" i="18" s="1"/>
  <c r="EGL18" i="18"/>
  <c r="EGM18" i="18" s="1"/>
  <c r="EGL19" i="18"/>
  <c r="EGM19" i="18" s="1"/>
  <c r="EGL20" i="18"/>
  <c r="EGM20" i="18" s="1"/>
  <c r="EGL21" i="18"/>
  <c r="EGM21" i="18" s="1"/>
  <c r="EGL22" i="18"/>
  <c r="EGM22" i="18" s="1"/>
  <c r="EGL7" i="18"/>
  <c r="EGM7" i="18" s="1"/>
  <c r="DTL25" i="19"/>
  <c r="DTM25" i="19" s="1"/>
  <c r="DTL8" i="19"/>
  <c r="DTM8" i="19" s="1"/>
  <c r="DTL10" i="19"/>
  <c r="DTM10" i="19" s="1"/>
  <c r="DTL11" i="19"/>
  <c r="DTM11" i="19" s="1"/>
  <c r="DTL13" i="19"/>
  <c r="DTM13" i="19" s="1"/>
  <c r="DTL14" i="19"/>
  <c r="DTM14" i="19" s="1"/>
  <c r="DTL15" i="19"/>
  <c r="DTM15" i="19" s="1"/>
  <c r="DTL16" i="19"/>
  <c r="DTM16" i="19" s="1"/>
  <c r="DTL7" i="19"/>
  <c r="DTM7" i="19" s="1"/>
  <c r="EHC8" i="15"/>
  <c r="EHD8" i="15" s="1"/>
  <c r="EHC9" i="15"/>
  <c r="EHD9" i="15" s="1"/>
  <c r="EHC10" i="15"/>
  <c r="EHD10" i="15" s="1"/>
  <c r="EHC11" i="15"/>
  <c r="EHD11" i="15" s="1"/>
  <c r="EHC12" i="15"/>
  <c r="EHD12" i="15" s="1"/>
  <c r="EHC13" i="15"/>
  <c r="EHD13" i="15" s="1"/>
  <c r="EHC14" i="15"/>
  <c r="EHD14" i="15" s="1"/>
  <c r="EHC15" i="15"/>
  <c r="EHD15" i="15" s="1"/>
  <c r="EHC16" i="15"/>
  <c r="EHD16" i="15" s="1"/>
  <c r="EHC17" i="15"/>
  <c r="EHD17" i="15" s="1"/>
  <c r="EHC19" i="15"/>
  <c r="EHD19" i="15" s="1"/>
  <c r="EHC21" i="15"/>
  <c r="EHD21" i="15" s="1"/>
  <c r="EHC22" i="15"/>
  <c r="EHD22" i="15" s="1"/>
  <c r="EHC23" i="15"/>
  <c r="EHD23" i="15" s="1"/>
  <c r="EHC7" i="15"/>
  <c r="EHD7" i="15" s="1"/>
  <c r="EGD32" i="18"/>
  <c r="EGE32" i="18" s="1"/>
  <c r="EGD35" i="18"/>
  <c r="EGE35" i="18" s="1"/>
  <c r="EGD36" i="18"/>
  <c r="EGE36" i="18" s="1"/>
  <c r="EGD37" i="18"/>
  <c r="EGE37" i="18" s="1"/>
  <c r="EGD38" i="18"/>
  <c r="EGE38" i="18" s="1"/>
  <c r="EGD39" i="18"/>
  <c r="EGE39" i="18" s="1"/>
  <c r="EGD40" i="18"/>
  <c r="EGE40" i="18" s="1"/>
  <c r="EGD41" i="18"/>
  <c r="EGE41" i="18" s="1"/>
  <c r="EGD42" i="18"/>
  <c r="EGE42" i="18" s="1"/>
  <c r="EGD43" i="18"/>
  <c r="EGE43" i="18" s="1"/>
  <c r="EGD44" i="18"/>
  <c r="EGE44" i="18" s="1"/>
  <c r="EGD45" i="18"/>
  <c r="EGE45" i="18" s="1"/>
  <c r="EGD46" i="18"/>
  <c r="EGE46" i="18" s="1"/>
  <c r="EGD47" i="18"/>
  <c r="EGE47" i="18" s="1"/>
  <c r="EGD48" i="18"/>
  <c r="EGE48" i="18" s="1"/>
  <c r="EGD49" i="18"/>
  <c r="EGE49" i="18" s="1"/>
  <c r="EGD52" i="18"/>
  <c r="EGE52" i="18" s="1"/>
  <c r="EGD62" i="18"/>
  <c r="EGE62" i="18" s="1"/>
  <c r="EGD31" i="18"/>
  <c r="EGE31" i="18" s="1"/>
  <c r="EGD8" i="18"/>
  <c r="EGE8" i="18" s="1"/>
  <c r="EGD10" i="18"/>
  <c r="EGE10" i="18" s="1"/>
  <c r="EGD12" i="18"/>
  <c r="EGE12" i="18" s="1"/>
  <c r="EGD13" i="18"/>
  <c r="EGE13" i="18" s="1"/>
  <c r="EGD14" i="18"/>
  <c r="EGE14" i="18" s="1"/>
  <c r="EGD15" i="18"/>
  <c r="EGE15" i="18" s="1"/>
  <c r="EGD16" i="18"/>
  <c r="EGE16" i="18" s="1"/>
  <c r="EGD17" i="18"/>
  <c r="EGE17" i="18" s="1"/>
  <c r="EGD18" i="18"/>
  <c r="EGE18" i="18" s="1"/>
  <c r="EGD19" i="18"/>
  <c r="EGE19" i="18" s="1"/>
  <c r="EGD20" i="18"/>
  <c r="EGE20" i="18" s="1"/>
  <c r="EGD21" i="18"/>
  <c r="EGE21" i="18" s="1"/>
  <c r="EGD22" i="18"/>
  <c r="EGE22" i="18" s="1"/>
  <c r="EGD7" i="18"/>
  <c r="EGE7" i="18" s="1"/>
  <c r="DTD26" i="19"/>
  <c r="DTE26" i="19" s="1"/>
  <c r="DTD27" i="19"/>
  <c r="DTE27" i="19" s="1"/>
  <c r="DTD28" i="19"/>
  <c r="DTE28" i="19" s="1"/>
  <c r="DTD29" i="19"/>
  <c r="DTE29" i="19" s="1"/>
  <c r="DTD25" i="19"/>
  <c r="DTE25" i="19" s="1"/>
  <c r="DTD8" i="19"/>
  <c r="DTE8" i="19" s="1"/>
  <c r="DTD10" i="19"/>
  <c r="DTE10" i="19" s="1"/>
  <c r="DTD11" i="19"/>
  <c r="DTE11" i="19" s="1"/>
  <c r="DTD13" i="19"/>
  <c r="DTE13" i="19" s="1"/>
  <c r="DTD14" i="19"/>
  <c r="DTE14" i="19" s="1"/>
  <c r="DTD15" i="19"/>
  <c r="DTE15" i="19" s="1"/>
  <c r="DTD16" i="19"/>
  <c r="DTE16" i="19" s="1"/>
  <c r="DTD7" i="19"/>
  <c r="DTE7" i="19" s="1"/>
  <c r="EGU8" i="15"/>
  <c r="EGV8" i="15" s="1"/>
  <c r="EGU9" i="15"/>
  <c r="EGV9" i="15" s="1"/>
  <c r="EGU10" i="15"/>
  <c r="EGV10" i="15" s="1"/>
  <c r="EGU11" i="15"/>
  <c r="EGV11" i="15" s="1"/>
  <c r="EGU12" i="15"/>
  <c r="EGV12" i="15" s="1"/>
  <c r="EGU13" i="15"/>
  <c r="EGV13" i="15" s="1"/>
  <c r="EGU14" i="15"/>
  <c r="EGV14" i="15" s="1"/>
  <c r="EGU15" i="15"/>
  <c r="EGV15" i="15" s="1"/>
  <c r="EGU16" i="15"/>
  <c r="EGV16" i="15" s="1"/>
  <c r="EGU17" i="15"/>
  <c r="EGV17" i="15" s="1"/>
  <c r="EGU19" i="15"/>
  <c r="EGV19" i="15" s="1"/>
  <c r="EGU21" i="15"/>
  <c r="EGV21" i="15" s="1"/>
  <c r="EGU22" i="15"/>
  <c r="EGV22" i="15" s="1"/>
  <c r="EGU23" i="15"/>
  <c r="EGV23" i="15" s="1"/>
  <c r="EGU7" i="15"/>
  <c r="EGV7" i="15" s="1"/>
  <c r="EFV32" i="18"/>
  <c r="EFW32" i="18" s="1"/>
  <c r="EFV35" i="18"/>
  <c r="EFW35" i="18" s="1"/>
  <c r="EFV36" i="18"/>
  <c r="EFW36" i="18" s="1"/>
  <c r="EFV37" i="18"/>
  <c r="EFW37" i="18" s="1"/>
  <c r="EFV38" i="18"/>
  <c r="EFW38" i="18" s="1"/>
  <c r="EFV39" i="18"/>
  <c r="EFW39" i="18" s="1"/>
  <c r="EFV40" i="18"/>
  <c r="EFW40" i="18" s="1"/>
  <c r="EFV41" i="18"/>
  <c r="EFW41" i="18" s="1"/>
  <c r="EFV42" i="18"/>
  <c r="EFW42" i="18" s="1"/>
  <c r="EFV43" i="18"/>
  <c r="EFW43" i="18" s="1"/>
  <c r="EFV44" i="18"/>
  <c r="EFW44" i="18" s="1"/>
  <c r="EFV45" i="18"/>
  <c r="EFW45" i="18" s="1"/>
  <c r="EFV46" i="18"/>
  <c r="EFW46" i="18" s="1"/>
  <c r="EFV47" i="18"/>
  <c r="EFW47" i="18" s="1"/>
  <c r="EFV48" i="18"/>
  <c r="EFW48" i="18" s="1"/>
  <c r="EFV49" i="18"/>
  <c r="EFW49" i="18" s="1"/>
  <c r="EFV52" i="18"/>
  <c r="EFW52" i="18" s="1"/>
  <c r="EFV62" i="18"/>
  <c r="EFW62" i="18" s="1"/>
  <c r="EFV31" i="18"/>
  <c r="EFW31" i="18" s="1"/>
  <c r="EFV8" i="18"/>
  <c r="EFW8" i="18" s="1"/>
  <c r="EFV10" i="18"/>
  <c r="EFW10" i="18" s="1"/>
  <c r="EFV12" i="18"/>
  <c r="EFW12" i="18" s="1"/>
  <c r="EFV13" i="18"/>
  <c r="EFW13" i="18" s="1"/>
  <c r="EFV14" i="18"/>
  <c r="EFW14" i="18" s="1"/>
  <c r="EFV15" i="18"/>
  <c r="EFW15" i="18" s="1"/>
  <c r="EFV16" i="18"/>
  <c r="EFW16" i="18" s="1"/>
  <c r="EFV17" i="18"/>
  <c r="EFW17" i="18" s="1"/>
  <c r="EFV18" i="18"/>
  <c r="EFW18" i="18" s="1"/>
  <c r="EFV19" i="18"/>
  <c r="EFW19" i="18" s="1"/>
  <c r="EFV20" i="18"/>
  <c r="EFW20" i="18" s="1"/>
  <c r="EFV21" i="18"/>
  <c r="EFW21" i="18" s="1"/>
  <c r="EFV22" i="18"/>
  <c r="EFW22" i="18" s="1"/>
  <c r="EFV7" i="18"/>
  <c r="EFW7" i="18" s="1"/>
  <c r="DSV26" i="19"/>
  <c r="DSW26" i="19" s="1"/>
  <c r="DSV27" i="19"/>
  <c r="DSW27" i="19" s="1"/>
  <c r="DSV28" i="19"/>
  <c r="DSW28" i="19" s="1"/>
  <c r="DSV29" i="19"/>
  <c r="DSW29" i="19" s="1"/>
  <c r="DSV25" i="19"/>
  <c r="DSW25" i="19" s="1"/>
  <c r="DSV8" i="19"/>
  <c r="DSW8" i="19" s="1"/>
  <c r="DSV10" i="19"/>
  <c r="DSW10" i="19" s="1"/>
  <c r="DSV11" i="19"/>
  <c r="DSW11" i="19" s="1"/>
  <c r="DSV13" i="19"/>
  <c r="DSW13" i="19" s="1"/>
  <c r="DSV14" i="19"/>
  <c r="DSW14" i="19" s="1"/>
  <c r="DSV15" i="19"/>
  <c r="DSW15" i="19" s="1"/>
  <c r="DSV16" i="19"/>
  <c r="DSW16" i="19" s="1"/>
  <c r="DSV7" i="19"/>
  <c r="DSW7" i="19" s="1"/>
  <c r="EGM8" i="15"/>
  <c r="EGN8" i="15" s="1"/>
  <c r="EGM9" i="15"/>
  <c r="EGN9" i="15" s="1"/>
  <c r="EGM10" i="15"/>
  <c r="EGN10" i="15" s="1"/>
  <c r="EGM11" i="15"/>
  <c r="EGN11" i="15" s="1"/>
  <c r="EGM12" i="15"/>
  <c r="EGN12" i="15" s="1"/>
  <c r="EGM13" i="15"/>
  <c r="EGN13" i="15" s="1"/>
  <c r="EGM14" i="15"/>
  <c r="EGN14" i="15" s="1"/>
  <c r="EGM15" i="15"/>
  <c r="EGN15" i="15" s="1"/>
  <c r="EGM16" i="15"/>
  <c r="EGN16" i="15" s="1"/>
  <c r="EGM17" i="15"/>
  <c r="EGN17" i="15" s="1"/>
  <c r="EGM19" i="15"/>
  <c r="EGN19" i="15" s="1"/>
  <c r="EGM21" i="15"/>
  <c r="EGN21" i="15" s="1"/>
  <c r="EGM22" i="15"/>
  <c r="EGN22" i="15" s="1"/>
  <c r="EGM23" i="15"/>
  <c r="EGN23" i="15" s="1"/>
  <c r="EGM7" i="15"/>
  <c r="EGN7" i="15" s="1"/>
  <c r="EFN7" i="18"/>
  <c r="EFO7" i="18" s="1"/>
  <c r="EGE8" i="15"/>
  <c r="EGF8" i="15" s="1"/>
  <c r="EGE9" i="15"/>
  <c r="EGF9" i="15" s="1"/>
  <c r="EGE10" i="15"/>
  <c r="EGF10" i="15" s="1"/>
  <c r="EGE11" i="15"/>
  <c r="EGF11" i="15" s="1"/>
  <c r="EGE12" i="15"/>
  <c r="EGF12" i="15" s="1"/>
  <c r="EGE13" i="15"/>
  <c r="EGF13" i="15" s="1"/>
  <c r="EGE14" i="15"/>
  <c r="EGF14" i="15" s="1"/>
  <c r="EGE15" i="15"/>
  <c r="EGF15" i="15" s="1"/>
  <c r="EGE16" i="15"/>
  <c r="EGF16" i="15" s="1"/>
  <c r="EGE17" i="15"/>
  <c r="EGF17" i="15" s="1"/>
  <c r="EGE19" i="15"/>
  <c r="EGF19" i="15" s="1"/>
  <c r="EGE21" i="15"/>
  <c r="EGF21" i="15" s="1"/>
  <c r="EGE22" i="15"/>
  <c r="EGF22" i="15" s="1"/>
  <c r="EGE23" i="15"/>
  <c r="EGF23" i="15" s="1"/>
  <c r="EGE7" i="15"/>
  <c r="EGF7" i="15" s="1"/>
  <c r="DSN26" i="19"/>
  <c r="DSO26" i="19" s="1"/>
  <c r="DSN27" i="19"/>
  <c r="DSO27" i="19" s="1"/>
  <c r="DSN28" i="19"/>
  <c r="DSO28" i="19" s="1"/>
  <c r="DSN29" i="19"/>
  <c r="DSO29" i="19" s="1"/>
  <c r="DSN25" i="19"/>
  <c r="DSO25" i="19" s="1"/>
  <c r="DSN8" i="19"/>
  <c r="DSO8" i="19" s="1"/>
  <c r="DSN10" i="19"/>
  <c r="DSO10" i="19" s="1"/>
  <c r="DSN11" i="19"/>
  <c r="DSO11" i="19"/>
  <c r="DSN13" i="19"/>
  <c r="DSO13" i="19" s="1"/>
  <c r="DSN14" i="19"/>
  <c r="DSO14" i="19" s="1"/>
  <c r="DSN15" i="19"/>
  <c r="DSO15" i="19" s="1"/>
  <c r="DSN16" i="19"/>
  <c r="DSO16" i="19" s="1"/>
  <c r="DSN7" i="19"/>
  <c r="DSO7" i="19" s="1"/>
  <c r="EFN32" i="18"/>
  <c r="EFO32" i="18" s="1"/>
  <c r="EFN35" i="18"/>
  <c r="EFO35" i="18" s="1"/>
  <c r="EFN36" i="18"/>
  <c r="EFO36" i="18" s="1"/>
  <c r="EFN37" i="18"/>
  <c r="EFO37" i="18" s="1"/>
  <c r="EFN38" i="18"/>
  <c r="EFO38" i="18" s="1"/>
  <c r="EFN39" i="18"/>
  <c r="EFO39" i="18" s="1"/>
  <c r="EFN40" i="18"/>
  <c r="EFO40" i="18" s="1"/>
  <c r="EFN41" i="18"/>
  <c r="EFO41" i="18" s="1"/>
  <c r="EFN42" i="18"/>
  <c r="EFO42" i="18" s="1"/>
  <c r="EFN43" i="18"/>
  <c r="EFO43" i="18" s="1"/>
  <c r="EFN44" i="18"/>
  <c r="EFO44" i="18" s="1"/>
  <c r="EFN45" i="18"/>
  <c r="EFO45" i="18" s="1"/>
  <c r="EFN46" i="18"/>
  <c r="EFO46" i="18" s="1"/>
  <c r="EFN47" i="18"/>
  <c r="EFO47" i="18" s="1"/>
  <c r="EFN49" i="18"/>
  <c r="EFO49" i="18" s="1"/>
  <c r="EFN52" i="18"/>
  <c r="EFO52" i="18" s="1"/>
  <c r="EFN62" i="18"/>
  <c r="EFO62" i="18" s="1"/>
  <c r="EFN31" i="18"/>
  <c r="EFO31" i="18" s="1"/>
  <c r="EFN8" i="18"/>
  <c r="EFO8" i="18" s="1"/>
  <c r="EFN10" i="18"/>
  <c r="EFO10" i="18" s="1"/>
  <c r="EFN12" i="18"/>
  <c r="EFO12" i="18" s="1"/>
  <c r="EFN13" i="18"/>
  <c r="EFO13" i="18" s="1"/>
  <c r="EFN14" i="18"/>
  <c r="EFO14" i="18" s="1"/>
  <c r="EFN15" i="18"/>
  <c r="EFO15" i="18" s="1"/>
  <c r="EFN16" i="18"/>
  <c r="EFO16" i="18" s="1"/>
  <c r="EFN17" i="18"/>
  <c r="EFO17" i="18" s="1"/>
  <c r="EFN18" i="18"/>
  <c r="EFO18" i="18" s="1"/>
  <c r="EFN19" i="18"/>
  <c r="EFO19" i="18" s="1"/>
  <c r="EFN20" i="18"/>
  <c r="EFO20" i="18" s="1"/>
  <c r="EFN21" i="18"/>
  <c r="EFO21" i="18" s="1"/>
  <c r="EFN22" i="18"/>
  <c r="EFO22" i="18" s="1"/>
  <c r="EFF32" i="18" l="1"/>
  <c r="EFG32" i="18" s="1"/>
  <c r="EFF35" i="18"/>
  <c r="EFG35" i="18" s="1"/>
  <c r="EFF36" i="18"/>
  <c r="EFG36" i="18" s="1"/>
  <c r="EFF37" i="18"/>
  <c r="EFG37" i="18" s="1"/>
  <c r="EFF38" i="18"/>
  <c r="EFG38" i="18" s="1"/>
  <c r="EFF39" i="18"/>
  <c r="EFG39" i="18" s="1"/>
  <c r="EFF40" i="18"/>
  <c r="EFG40" i="18" s="1"/>
  <c r="EFF41" i="18"/>
  <c r="EFG41" i="18" s="1"/>
  <c r="EFF42" i="18"/>
  <c r="EFG42" i="18" s="1"/>
  <c r="EFF43" i="18"/>
  <c r="EFG43" i="18" s="1"/>
  <c r="EFF44" i="18"/>
  <c r="EFG44" i="18" s="1"/>
  <c r="EFF45" i="18"/>
  <c r="EFG45" i="18" s="1"/>
  <c r="EFF46" i="18"/>
  <c r="EFG46" i="18" s="1"/>
  <c r="EFF47" i="18"/>
  <c r="EFG47" i="18" s="1"/>
  <c r="EFF49" i="18"/>
  <c r="EFG49" i="18" s="1"/>
  <c r="EFF52" i="18"/>
  <c r="EFG52" i="18" s="1"/>
  <c r="EFF62" i="18"/>
  <c r="EFG62" i="18" s="1"/>
  <c r="EFF31" i="18"/>
  <c r="EFG31" i="18" s="1"/>
  <c r="EFF8" i="18"/>
  <c r="EFG8" i="18" s="1"/>
  <c r="EFF10" i="18"/>
  <c r="EFG10" i="18" s="1"/>
  <c r="EFF12" i="18"/>
  <c r="EFG12" i="18" s="1"/>
  <c r="EFF13" i="18"/>
  <c r="EFG13" i="18" s="1"/>
  <c r="EFF14" i="18"/>
  <c r="EFG14" i="18" s="1"/>
  <c r="EFF15" i="18"/>
  <c r="EFG15" i="18" s="1"/>
  <c r="EFF16" i="18"/>
  <c r="EFG16" i="18" s="1"/>
  <c r="EFF17" i="18"/>
  <c r="EFG17" i="18" s="1"/>
  <c r="EFF18" i="18"/>
  <c r="EFG18" i="18" s="1"/>
  <c r="EFF19" i="18"/>
  <c r="EFG19" i="18" s="1"/>
  <c r="EFF20" i="18"/>
  <c r="EFG20" i="18" s="1"/>
  <c r="EFF21" i="18"/>
  <c r="EFG21" i="18" s="1"/>
  <c r="EFF22" i="18"/>
  <c r="EFG22" i="18" s="1"/>
  <c r="EFF7" i="18"/>
  <c r="EFG7" i="18" s="1"/>
  <c r="DSF26" i="19"/>
  <c r="DSG26" i="19" s="1"/>
  <c r="DSF27" i="19"/>
  <c r="DSG27" i="19" s="1"/>
  <c r="DSF28" i="19"/>
  <c r="DSG28" i="19" s="1"/>
  <c r="DSF29" i="19"/>
  <c r="DSG29" i="19" s="1"/>
  <c r="DSF25" i="19"/>
  <c r="DSG25" i="19" s="1"/>
  <c r="DSF8" i="19"/>
  <c r="DSG8" i="19" s="1"/>
  <c r="DSF10" i="19"/>
  <c r="DSG10" i="19" s="1"/>
  <c r="DSF11" i="19"/>
  <c r="DSG11" i="19" s="1"/>
  <c r="DSF13" i="19"/>
  <c r="DSG13" i="19" s="1"/>
  <c r="DSF14" i="19"/>
  <c r="DSG14" i="19" s="1"/>
  <c r="DSF15" i="19"/>
  <c r="DSG15" i="19" s="1"/>
  <c r="DSF16" i="19"/>
  <c r="DSG16" i="19" s="1"/>
  <c r="DSF7" i="19"/>
  <c r="DSG7" i="19" s="1"/>
  <c r="EFW8" i="15"/>
  <c r="EFX8" i="15" s="1"/>
  <c r="EFW9" i="15"/>
  <c r="EFX9" i="15" s="1"/>
  <c r="EFW10" i="15"/>
  <c r="EFX10" i="15" s="1"/>
  <c r="EFW11" i="15"/>
  <c r="EFX11" i="15" s="1"/>
  <c r="EFW12" i="15"/>
  <c r="EFX12" i="15" s="1"/>
  <c r="EFW13" i="15"/>
  <c r="EFX13" i="15" s="1"/>
  <c r="EFW14" i="15"/>
  <c r="EFX14" i="15" s="1"/>
  <c r="EFW15" i="15"/>
  <c r="EFX15" i="15" s="1"/>
  <c r="EFW16" i="15"/>
  <c r="EFX16" i="15" s="1"/>
  <c r="EFW17" i="15"/>
  <c r="EFX17" i="15" s="1"/>
  <c r="EFW19" i="15"/>
  <c r="EFX19" i="15" s="1"/>
  <c r="EFW21" i="15"/>
  <c r="EFX21" i="15" s="1"/>
  <c r="EFW22" i="15"/>
  <c r="EFX22" i="15" s="1"/>
  <c r="EFW23" i="15"/>
  <c r="EFX23" i="15" s="1"/>
  <c r="EFW7" i="15"/>
  <c r="EFX7" i="15" s="1"/>
  <c r="EFO8" i="15" l="1"/>
  <c r="EFP8" i="15" s="1"/>
  <c r="EFO9" i="15"/>
  <c r="EFP9" i="15" s="1"/>
  <c r="EFO10" i="15"/>
  <c r="EFP10" i="15" s="1"/>
  <c r="EFO11" i="15"/>
  <c r="EFP11" i="15" s="1"/>
  <c r="EFO12" i="15"/>
  <c r="EFP12" i="15" s="1"/>
  <c r="EFO13" i="15"/>
  <c r="EFP13" i="15" s="1"/>
  <c r="EFO14" i="15"/>
  <c r="EFP14" i="15" s="1"/>
  <c r="EFO15" i="15"/>
  <c r="EFP15" i="15" s="1"/>
  <c r="EFO16" i="15"/>
  <c r="EFP16" i="15" s="1"/>
  <c r="EFO17" i="15"/>
  <c r="EFP17" i="15" s="1"/>
  <c r="EFO19" i="15"/>
  <c r="EFP19" i="15" s="1"/>
  <c r="EFO21" i="15"/>
  <c r="EFP21" i="15" s="1"/>
  <c r="EFO22" i="15"/>
  <c r="EFP22" i="15" s="1"/>
  <c r="EFO23" i="15"/>
  <c r="EFP23" i="15" s="1"/>
  <c r="EFO7" i="15"/>
  <c r="EFP7" i="15" s="1"/>
  <c r="DRX26" i="19"/>
  <c r="DRY26" i="19" s="1"/>
  <c r="DRX27" i="19"/>
  <c r="DRY27" i="19" s="1"/>
  <c r="DRX28" i="19"/>
  <c r="DRY28" i="19" s="1"/>
  <c r="DRX29" i="19"/>
  <c r="DRY29" i="19" s="1"/>
  <c r="DRX25" i="19"/>
  <c r="DRY25" i="19" s="1"/>
  <c r="DRX8" i="19"/>
  <c r="DRY8" i="19"/>
  <c r="DRX10" i="19"/>
  <c r="DRY10" i="19" s="1"/>
  <c r="DRX11" i="19"/>
  <c r="DRY11" i="19" s="1"/>
  <c r="DRX13" i="19"/>
  <c r="DRY13" i="19" s="1"/>
  <c r="DRX14" i="19"/>
  <c r="DRY14" i="19"/>
  <c r="DRX15" i="19"/>
  <c r="DRY15" i="19" s="1"/>
  <c r="DRX16" i="19"/>
  <c r="DRY16" i="19" s="1"/>
  <c r="DRX7" i="19"/>
  <c r="DRY7" i="19" s="1"/>
  <c r="EEX32" i="18"/>
  <c r="EEY32" i="18" s="1"/>
  <c r="EEX35" i="18"/>
  <c r="EEY35" i="18" s="1"/>
  <c r="EEX36" i="18"/>
  <c r="EEY36" i="18" s="1"/>
  <c r="EEX37" i="18"/>
  <c r="EEY37" i="18"/>
  <c r="EEX38" i="18"/>
  <c r="EEY38" i="18" s="1"/>
  <c r="EEX39" i="18"/>
  <c r="EEY39" i="18" s="1"/>
  <c r="EEX40" i="18"/>
  <c r="EEY40" i="18" s="1"/>
  <c r="EEX41" i="18"/>
  <c r="EEY41" i="18" s="1"/>
  <c r="EEX42" i="18"/>
  <c r="EEY42" i="18" s="1"/>
  <c r="EEX43" i="18"/>
  <c r="EEY43" i="18" s="1"/>
  <c r="EEX44" i="18"/>
  <c r="EEY44" i="18" s="1"/>
  <c r="EEX45" i="18"/>
  <c r="EEY45" i="18" s="1"/>
  <c r="EEX46" i="18"/>
  <c r="EEY46" i="18" s="1"/>
  <c r="EEX47" i="18"/>
  <c r="EEY47" i="18" s="1"/>
  <c r="EEX49" i="18"/>
  <c r="EEY49" i="18" s="1"/>
  <c r="EEX52" i="18"/>
  <c r="EEY52" i="18" s="1"/>
  <c r="EEX62" i="18"/>
  <c r="EEY62" i="18" s="1"/>
  <c r="EEX31" i="18"/>
  <c r="EEY31" i="18" s="1"/>
  <c r="EEX8" i="18"/>
  <c r="EEY8" i="18" s="1"/>
  <c r="EEX10" i="18"/>
  <c r="EEY10" i="18" s="1"/>
  <c r="EEX12" i="18"/>
  <c r="EEY12" i="18" s="1"/>
  <c r="EEX13" i="18"/>
  <c r="EEY13" i="18" s="1"/>
  <c r="EEX14" i="18"/>
  <c r="EEY14" i="18" s="1"/>
  <c r="EEX15" i="18"/>
  <c r="EEY15" i="18" s="1"/>
  <c r="EEX16" i="18"/>
  <c r="EEY16" i="18" s="1"/>
  <c r="EEX17" i="18"/>
  <c r="EEY17" i="18" s="1"/>
  <c r="EEX18" i="18"/>
  <c r="EEY18" i="18" s="1"/>
  <c r="EEX19" i="18"/>
  <c r="EEY19" i="18" s="1"/>
  <c r="EEX20" i="18"/>
  <c r="EEY20" i="18" s="1"/>
  <c r="EEX21" i="18"/>
  <c r="EEY21" i="18" s="1"/>
  <c r="EEX22" i="18"/>
  <c r="EEY22" i="18" s="1"/>
  <c r="EEX7" i="18"/>
  <c r="EEY7" i="18" s="1"/>
  <c r="Q33" i="17"/>
  <c r="EFG8" i="15" l="1"/>
  <c r="EFH8" i="15" s="1"/>
  <c r="EFG9" i="15"/>
  <c r="EFH9" i="15" s="1"/>
  <c r="EFG10" i="15"/>
  <c r="EFH10" i="15" s="1"/>
  <c r="EFG11" i="15"/>
  <c r="EFH11" i="15" s="1"/>
  <c r="EFG12" i="15"/>
  <c r="EFH12" i="15" s="1"/>
  <c r="EFG13" i="15"/>
  <c r="EFH13" i="15" s="1"/>
  <c r="EFG14" i="15"/>
  <c r="EFH14" i="15" s="1"/>
  <c r="EFG15" i="15"/>
  <c r="EFH15" i="15" s="1"/>
  <c r="EFG16" i="15"/>
  <c r="EFH16" i="15" s="1"/>
  <c r="EFG17" i="15"/>
  <c r="EFH17" i="15" s="1"/>
  <c r="EFG19" i="15"/>
  <c r="EFH19" i="15" s="1"/>
  <c r="EFG21" i="15"/>
  <c r="EFH21" i="15" s="1"/>
  <c r="EFG22" i="15"/>
  <c r="EFH22" i="15" s="1"/>
  <c r="EFG23" i="15"/>
  <c r="EFH23" i="15" s="1"/>
  <c r="EFG7" i="15"/>
  <c r="EFH7" i="15" s="1"/>
  <c r="DRP26" i="19"/>
  <c r="DRQ26" i="19" s="1"/>
  <c r="DRP27" i="19"/>
  <c r="DRQ27" i="19"/>
  <c r="DRP28" i="19"/>
  <c r="DRQ28" i="19" s="1"/>
  <c r="DRP29" i="19"/>
  <c r="DRQ29" i="19" s="1"/>
  <c r="DRP25" i="19"/>
  <c r="DRQ25" i="19" s="1"/>
  <c r="DRP8" i="19"/>
  <c r="DRQ8" i="19" s="1"/>
  <c r="DRP10" i="19"/>
  <c r="DRQ10" i="19" s="1"/>
  <c r="DRP11" i="19"/>
  <c r="DRQ11" i="19" s="1"/>
  <c r="DRP13" i="19"/>
  <c r="DRQ13" i="19" s="1"/>
  <c r="DRP14" i="19"/>
  <c r="DRQ14" i="19" s="1"/>
  <c r="DRP15" i="19"/>
  <c r="DRQ15" i="19" s="1"/>
  <c r="DRP16" i="19"/>
  <c r="DRQ16" i="19" s="1"/>
  <c r="DRP7" i="19"/>
  <c r="DRQ7" i="19" s="1"/>
  <c r="EEP32" i="18"/>
  <c r="EEQ32" i="18" s="1"/>
  <c r="EEP35" i="18"/>
  <c r="EEQ35" i="18" s="1"/>
  <c r="EEP36" i="18"/>
  <c r="EEQ36" i="18" s="1"/>
  <c r="EEP37" i="18"/>
  <c r="EEQ37" i="18" s="1"/>
  <c r="EEP38" i="18"/>
  <c r="EEQ38" i="18" s="1"/>
  <c r="EEP39" i="18"/>
  <c r="EEQ39" i="18" s="1"/>
  <c r="EEP40" i="18"/>
  <c r="EEQ40" i="18" s="1"/>
  <c r="EEP41" i="18"/>
  <c r="EEQ41" i="18" s="1"/>
  <c r="EEP42" i="18"/>
  <c r="EEQ42" i="18" s="1"/>
  <c r="EEP43" i="18"/>
  <c r="EEQ43" i="18" s="1"/>
  <c r="EEP44" i="18"/>
  <c r="EEQ44" i="18" s="1"/>
  <c r="EEP45" i="18"/>
  <c r="EEQ45" i="18" s="1"/>
  <c r="EEP46" i="18"/>
  <c r="EEQ46" i="18" s="1"/>
  <c r="EEP47" i="18"/>
  <c r="EEQ47" i="18" s="1"/>
  <c r="EEP49" i="18"/>
  <c r="EEQ49" i="18" s="1"/>
  <c r="EEP52" i="18"/>
  <c r="EEQ52" i="18" s="1"/>
  <c r="EEP62" i="18"/>
  <c r="EEQ62" i="18" s="1"/>
  <c r="EEP31" i="18"/>
  <c r="EEQ31" i="18" s="1"/>
  <c r="EEP8" i="18"/>
  <c r="EEQ8" i="18" s="1"/>
  <c r="EEP10" i="18"/>
  <c r="EEQ10" i="18" s="1"/>
  <c r="EEP12" i="18"/>
  <c r="EEQ12" i="18" s="1"/>
  <c r="EEP13" i="18"/>
  <c r="EEQ13" i="18" s="1"/>
  <c r="EEP14" i="18"/>
  <c r="EEQ14" i="18" s="1"/>
  <c r="EEP15" i="18"/>
  <c r="EEQ15" i="18" s="1"/>
  <c r="EEP16" i="18"/>
  <c r="EEQ16" i="18" s="1"/>
  <c r="EEP17" i="18"/>
  <c r="EEQ17" i="18" s="1"/>
  <c r="EEP18" i="18"/>
  <c r="EEQ18" i="18" s="1"/>
  <c r="EEP19" i="18"/>
  <c r="EEQ19" i="18" s="1"/>
  <c r="EEP20" i="18"/>
  <c r="EEQ20" i="18" s="1"/>
  <c r="EEP21" i="18"/>
  <c r="EEQ21" i="18" s="1"/>
  <c r="EEP22" i="18"/>
  <c r="EEQ22" i="18" s="1"/>
  <c r="EEP7" i="18"/>
  <c r="EEQ7" i="18" s="1"/>
  <c r="EEH32" i="18"/>
  <c r="EEI32" i="18" s="1"/>
  <c r="EEH35" i="18"/>
  <c r="EEI35" i="18" s="1"/>
  <c r="EEH36" i="18"/>
  <c r="EEI36" i="18" s="1"/>
  <c r="EEH37" i="18"/>
  <c r="EEI37" i="18" s="1"/>
  <c r="EEH38" i="18"/>
  <c r="EEI38" i="18" s="1"/>
  <c r="EEH39" i="18"/>
  <c r="EEI39" i="18" s="1"/>
  <c r="EEH40" i="18"/>
  <c r="EEI40" i="18" s="1"/>
  <c r="EEH41" i="18"/>
  <c r="EEI41" i="18" s="1"/>
  <c r="EEH42" i="18"/>
  <c r="EEI42" i="18" s="1"/>
  <c r="EEH43" i="18"/>
  <c r="EEI43" i="18" s="1"/>
  <c r="EEH44" i="18"/>
  <c r="EEI44" i="18" s="1"/>
  <c r="EEH45" i="18"/>
  <c r="EEI45" i="18" s="1"/>
  <c r="EEH46" i="18"/>
  <c r="EEI46" i="18" s="1"/>
  <c r="EEH47" i="18"/>
  <c r="EEI47" i="18" s="1"/>
  <c r="EEH49" i="18"/>
  <c r="EEI49" i="18" s="1"/>
  <c r="EEH52" i="18"/>
  <c r="EEI52" i="18" s="1"/>
  <c r="EEH62" i="18"/>
  <c r="EEI62" i="18" s="1"/>
  <c r="EEH31" i="18"/>
  <c r="EEI31" i="18" s="1"/>
  <c r="EEH8" i="18"/>
  <c r="EEI8" i="18" s="1"/>
  <c r="EEH10" i="18"/>
  <c r="EEI10" i="18" s="1"/>
  <c r="EEH12" i="18"/>
  <c r="EEI12" i="18" s="1"/>
  <c r="EEH13" i="18"/>
  <c r="EEI13" i="18" s="1"/>
  <c r="EEH14" i="18"/>
  <c r="EEI14" i="18" s="1"/>
  <c r="EEH15" i="18"/>
  <c r="EEI15" i="18" s="1"/>
  <c r="EEH16" i="18"/>
  <c r="EEI16" i="18" s="1"/>
  <c r="EEH17" i="18"/>
  <c r="EEI17" i="18" s="1"/>
  <c r="EEH18" i="18"/>
  <c r="EEI18" i="18" s="1"/>
  <c r="EEH19" i="18"/>
  <c r="EEI19" i="18" s="1"/>
  <c r="EEH20" i="18"/>
  <c r="EEI20" i="18" s="1"/>
  <c r="EEH21" i="18"/>
  <c r="EEI21" i="18" s="1"/>
  <c r="EEH22" i="18"/>
  <c r="EEI22" i="18" s="1"/>
  <c r="EEH7" i="18"/>
  <c r="EEI7" i="18" s="1"/>
  <c r="DRH26" i="19"/>
  <c r="DRI26" i="19" s="1"/>
  <c r="DRH27" i="19"/>
  <c r="DRI27" i="19" s="1"/>
  <c r="DRH28" i="19"/>
  <c r="DRI28" i="19" s="1"/>
  <c r="DRH29" i="19"/>
  <c r="DRI29" i="19"/>
  <c r="DRH25" i="19"/>
  <c r="DRI25" i="19" s="1"/>
  <c r="DRH8" i="19"/>
  <c r="DRI8" i="19" s="1"/>
  <c r="DRH10" i="19"/>
  <c r="DRI10" i="19" s="1"/>
  <c r="DRH11" i="19"/>
  <c r="DRI11" i="19" s="1"/>
  <c r="DRH13" i="19"/>
  <c r="DRI13" i="19" s="1"/>
  <c r="DRH14" i="19"/>
  <c r="DRI14" i="19" s="1"/>
  <c r="DRH15" i="19"/>
  <c r="DRI15" i="19" s="1"/>
  <c r="DRH16" i="19"/>
  <c r="DRI16" i="19" s="1"/>
  <c r="DRH7" i="19"/>
  <c r="DRI7" i="19" s="1"/>
  <c r="EEY8" i="15"/>
  <c r="EEZ8" i="15" s="1"/>
  <c r="EEY9" i="15"/>
  <c r="EEZ9" i="15" s="1"/>
  <c r="EEY10" i="15"/>
  <c r="EEZ10" i="15" s="1"/>
  <c r="EEY11" i="15"/>
  <c r="EEZ11" i="15" s="1"/>
  <c r="EEY12" i="15"/>
  <c r="EEZ12" i="15" s="1"/>
  <c r="EEY13" i="15"/>
  <c r="EEZ13" i="15" s="1"/>
  <c r="EEY14" i="15"/>
  <c r="EEZ14" i="15" s="1"/>
  <c r="EEY15" i="15"/>
  <c r="EEZ15" i="15" s="1"/>
  <c r="EEY16" i="15"/>
  <c r="EEZ16" i="15" s="1"/>
  <c r="EEY17" i="15"/>
  <c r="EEZ17" i="15" s="1"/>
  <c r="EEY19" i="15"/>
  <c r="EEZ19" i="15" s="1"/>
  <c r="EEY21" i="15"/>
  <c r="EEZ21" i="15" s="1"/>
  <c r="EEY22" i="15"/>
  <c r="EEZ22" i="15" s="1"/>
  <c r="EEY23" i="15"/>
  <c r="EEZ23" i="15" s="1"/>
  <c r="EEY7" i="15"/>
  <c r="EEZ7" i="15" s="1"/>
  <c r="EEQ8" i="15"/>
  <c r="EER8" i="15" s="1"/>
  <c r="EEQ9" i="15"/>
  <c r="EER9" i="15" s="1"/>
  <c r="EEQ10" i="15"/>
  <c r="EER10" i="15" s="1"/>
  <c r="EEQ11" i="15"/>
  <c r="EER11" i="15" s="1"/>
  <c r="EEQ12" i="15"/>
  <c r="EER12" i="15" s="1"/>
  <c r="EEQ13" i="15"/>
  <c r="EER13" i="15" s="1"/>
  <c r="EEQ14" i="15"/>
  <c r="EER14" i="15" s="1"/>
  <c r="EEQ15" i="15"/>
  <c r="EER15" i="15" s="1"/>
  <c r="EEQ16" i="15"/>
  <c r="EER16" i="15" s="1"/>
  <c r="EEQ17" i="15"/>
  <c r="EER17" i="15" s="1"/>
  <c r="EEQ19" i="15"/>
  <c r="EER19" i="15" s="1"/>
  <c r="EEQ21" i="15"/>
  <c r="EER21" i="15" s="1"/>
  <c r="EEQ22" i="15"/>
  <c r="EER22" i="15" s="1"/>
  <c r="EEQ23" i="15"/>
  <c r="EER23" i="15" s="1"/>
  <c r="EEQ7" i="15"/>
  <c r="EER7" i="15" s="1"/>
  <c r="DQZ26" i="19"/>
  <c r="DRA26" i="19" s="1"/>
  <c r="DQZ27" i="19"/>
  <c r="DRA27" i="19" s="1"/>
  <c r="DQZ28" i="19"/>
  <c r="DRA28" i="19" s="1"/>
  <c r="DQZ29" i="19"/>
  <c r="DRA29" i="19" s="1"/>
  <c r="DQZ25" i="19"/>
  <c r="DRA25" i="19" s="1"/>
  <c r="DQZ8" i="19"/>
  <c r="DRA8" i="19" s="1"/>
  <c r="DQZ10" i="19"/>
  <c r="DRA10" i="19" s="1"/>
  <c r="DQZ11" i="19"/>
  <c r="DRA11" i="19" s="1"/>
  <c r="DQZ13" i="19"/>
  <c r="DRA13" i="19" s="1"/>
  <c r="DQZ14" i="19"/>
  <c r="DRA14" i="19" s="1"/>
  <c r="DQZ15" i="19"/>
  <c r="DRA15" i="19" s="1"/>
  <c r="DQZ16" i="19"/>
  <c r="DRA16" i="19" s="1"/>
  <c r="DQZ7" i="19"/>
  <c r="DRA7" i="19" s="1"/>
  <c r="EDZ32" i="18"/>
  <c r="EEA32" i="18" s="1"/>
  <c r="EDZ35" i="18"/>
  <c r="EEA35" i="18" s="1"/>
  <c r="EDZ36" i="18"/>
  <c r="EEA36" i="18" s="1"/>
  <c r="EDZ37" i="18"/>
  <c r="EEA37" i="18" s="1"/>
  <c r="EDZ38" i="18"/>
  <c r="EEA38" i="18" s="1"/>
  <c r="EDZ39" i="18"/>
  <c r="EEA39" i="18" s="1"/>
  <c r="EDZ40" i="18"/>
  <c r="EEA40" i="18" s="1"/>
  <c r="EDZ41" i="18"/>
  <c r="EEA41" i="18" s="1"/>
  <c r="EDZ42" i="18"/>
  <c r="EEA42" i="18" s="1"/>
  <c r="EDZ43" i="18"/>
  <c r="EEA43" i="18" s="1"/>
  <c r="EDZ44" i="18"/>
  <c r="EEA44" i="18" s="1"/>
  <c r="EDZ45" i="18"/>
  <c r="EEA45" i="18" s="1"/>
  <c r="EDZ46" i="18"/>
  <c r="EEA46" i="18" s="1"/>
  <c r="EDZ47" i="18"/>
  <c r="EEA47" i="18" s="1"/>
  <c r="EDZ49" i="18"/>
  <c r="EEA49" i="18" s="1"/>
  <c r="EDZ52" i="18"/>
  <c r="EEA52" i="18" s="1"/>
  <c r="EDZ62" i="18"/>
  <c r="EEA62" i="18" s="1"/>
  <c r="EDZ31" i="18"/>
  <c r="EEA31" i="18" s="1"/>
  <c r="EDZ8" i="18"/>
  <c r="EEA8" i="18" s="1"/>
  <c r="EDZ10" i="18"/>
  <c r="EEA10" i="18" s="1"/>
  <c r="EDZ12" i="18"/>
  <c r="EEA12" i="18" s="1"/>
  <c r="EDZ13" i="18"/>
  <c r="EEA13" i="18" s="1"/>
  <c r="EDZ14" i="18"/>
  <c r="EEA14" i="18" s="1"/>
  <c r="EDZ15" i="18"/>
  <c r="EEA15" i="18" s="1"/>
  <c r="EDZ16" i="18"/>
  <c r="EEA16" i="18" s="1"/>
  <c r="EDZ17" i="18"/>
  <c r="EEA17" i="18" s="1"/>
  <c r="EDZ18" i="18"/>
  <c r="EEA18" i="18" s="1"/>
  <c r="EDZ19" i="18"/>
  <c r="EEA19" i="18" s="1"/>
  <c r="EDZ20" i="18"/>
  <c r="EEA20" i="18" s="1"/>
  <c r="EDZ21" i="18"/>
  <c r="EEA21" i="18" s="1"/>
  <c r="EDZ22" i="18"/>
  <c r="EEA22" i="18" s="1"/>
  <c r="EDZ7" i="18"/>
  <c r="EEA7" i="18" s="1"/>
  <c r="EDR32" i="18"/>
  <c r="EDS32" i="18" s="1"/>
  <c r="EDR35" i="18"/>
  <c r="EDS35" i="18" s="1"/>
  <c r="EDR36" i="18"/>
  <c r="EDS36" i="18" s="1"/>
  <c r="EDR37" i="18"/>
  <c r="EDS37" i="18" s="1"/>
  <c r="EDR38" i="18"/>
  <c r="EDS38" i="18" s="1"/>
  <c r="EDR39" i="18"/>
  <c r="EDS39" i="18" s="1"/>
  <c r="EDR40" i="18"/>
  <c r="EDS40" i="18" s="1"/>
  <c r="EDR41" i="18"/>
  <c r="EDS41" i="18" s="1"/>
  <c r="EDR42" i="18"/>
  <c r="EDS42" i="18" s="1"/>
  <c r="EDR43" i="18"/>
  <c r="EDS43" i="18" s="1"/>
  <c r="EDR44" i="18"/>
  <c r="EDS44" i="18" s="1"/>
  <c r="EDR45" i="18"/>
  <c r="EDS45" i="18" s="1"/>
  <c r="EDR46" i="18"/>
  <c r="EDS46" i="18" s="1"/>
  <c r="EDR47" i="18"/>
  <c r="EDS47" i="18" s="1"/>
  <c r="EDR49" i="18"/>
  <c r="EDS49" i="18" s="1"/>
  <c r="EDR52" i="18"/>
  <c r="EDS52" i="18" s="1"/>
  <c r="EDR62" i="18"/>
  <c r="EDS62" i="18" s="1"/>
  <c r="EDR31" i="18"/>
  <c r="EDS31" i="18" s="1"/>
  <c r="EDR22" i="18"/>
  <c r="EDS22" i="18" s="1"/>
  <c r="DQR26" i="19"/>
  <c r="DQS26" i="19" s="1"/>
  <c r="DQR27" i="19"/>
  <c r="DQS27" i="19" s="1"/>
  <c r="DQR28" i="19"/>
  <c r="DQS28" i="19" s="1"/>
  <c r="DQR29" i="19"/>
  <c r="DQS29" i="19" s="1"/>
  <c r="DQR25" i="19"/>
  <c r="DQS25" i="19" s="1"/>
  <c r="DQR8" i="19"/>
  <c r="DQS8" i="19" s="1"/>
  <c r="DQR10" i="19"/>
  <c r="DQS10" i="19" s="1"/>
  <c r="DQR11" i="19"/>
  <c r="DQS11" i="19" s="1"/>
  <c r="DQR13" i="19"/>
  <c r="DQS13" i="19" s="1"/>
  <c r="DQR14" i="19"/>
  <c r="DQS14" i="19" s="1"/>
  <c r="DQR15" i="19"/>
  <c r="DQS15" i="19" s="1"/>
  <c r="DQR16" i="19"/>
  <c r="DQS16" i="19" s="1"/>
  <c r="DQR7" i="19"/>
  <c r="DQS7" i="19" s="1"/>
  <c r="EEI8" i="15"/>
  <c r="EEJ8" i="15" s="1"/>
  <c r="EEI9" i="15"/>
  <c r="EEJ9" i="15" s="1"/>
  <c r="EEI10" i="15"/>
  <c r="EEJ10" i="15" s="1"/>
  <c r="EEI11" i="15"/>
  <c r="EEJ11" i="15" s="1"/>
  <c r="EEI12" i="15"/>
  <c r="EEJ12" i="15" s="1"/>
  <c r="EEI13" i="15"/>
  <c r="EEJ13" i="15" s="1"/>
  <c r="EEI14" i="15"/>
  <c r="EEJ14" i="15" s="1"/>
  <c r="EEI15" i="15"/>
  <c r="EEJ15" i="15" s="1"/>
  <c r="EEI16" i="15"/>
  <c r="EEJ16" i="15" s="1"/>
  <c r="EEI17" i="15"/>
  <c r="EEJ17" i="15" s="1"/>
  <c r="EEI19" i="15"/>
  <c r="EEJ19" i="15" s="1"/>
  <c r="EEI21" i="15"/>
  <c r="EEJ21" i="15" s="1"/>
  <c r="EEI22" i="15"/>
  <c r="EEJ22" i="15" s="1"/>
  <c r="EEI23" i="15"/>
  <c r="EEJ23" i="15" s="1"/>
  <c r="EEI7" i="15"/>
  <c r="EEJ7" i="15" s="1"/>
  <c r="R31" i="18"/>
  <c r="R32" i="18"/>
  <c r="EEA14" i="15"/>
  <c r="EEB14" i="15" s="1"/>
  <c r="W14" i="15"/>
  <c r="R14" i="15"/>
  <c r="G24" i="15" l="1"/>
  <c r="E12" i="20" s="1"/>
  <c r="E17" i="20" s="1"/>
  <c r="H24" i="15"/>
  <c r="F12" i="20" s="1"/>
  <c r="F17" i="20" s="1"/>
  <c r="I24" i="15"/>
  <c r="G12" i="20" s="1"/>
  <c r="G17" i="20" s="1"/>
  <c r="N24" i="15"/>
  <c r="U24" i="15"/>
  <c r="E24" i="15"/>
  <c r="EEA8" i="15" l="1"/>
  <c r="EEB8" i="15" s="1"/>
  <c r="EEA9" i="15"/>
  <c r="EEB9" i="15" s="1"/>
  <c r="EEA10" i="15"/>
  <c r="EEB10" i="15" s="1"/>
  <c r="EEA11" i="15"/>
  <c r="EEB11" i="15" s="1"/>
  <c r="EEA12" i="15"/>
  <c r="EEB12" i="15" s="1"/>
  <c r="EEA13" i="15"/>
  <c r="EEB13" i="15" s="1"/>
  <c r="EEA15" i="15"/>
  <c r="EEB15" i="15" s="1"/>
  <c r="EEA16" i="15"/>
  <c r="EEB16" i="15" s="1"/>
  <c r="EEA17" i="15"/>
  <c r="EEB17" i="15" s="1"/>
  <c r="EEA19" i="15"/>
  <c r="EEB19" i="15"/>
  <c r="EEA21" i="15"/>
  <c r="EEB21" i="15" s="1"/>
  <c r="EEA22" i="15"/>
  <c r="EEB22" i="15" s="1"/>
  <c r="EEA23" i="15"/>
  <c r="EEB23" i="15" s="1"/>
  <c r="EEA7" i="15"/>
  <c r="EEB7" i="15" s="1"/>
  <c r="DQJ26" i="19"/>
  <c r="DQK26" i="19" s="1"/>
  <c r="DQJ27" i="19"/>
  <c r="DQK27" i="19" s="1"/>
  <c r="DQJ28" i="19"/>
  <c r="DQK28" i="19" s="1"/>
  <c r="DQJ29" i="19"/>
  <c r="DQK29" i="19" s="1"/>
  <c r="DQJ25" i="19"/>
  <c r="DQK25" i="19" s="1"/>
  <c r="DQJ8" i="19"/>
  <c r="DQK8" i="19" s="1"/>
  <c r="DQJ10" i="19"/>
  <c r="DQK10" i="19" s="1"/>
  <c r="DQJ11" i="19"/>
  <c r="DQK11" i="19" s="1"/>
  <c r="DQJ13" i="19"/>
  <c r="DQK13" i="19" s="1"/>
  <c r="DQJ14" i="19"/>
  <c r="DQK14" i="19" s="1"/>
  <c r="DQJ15" i="19"/>
  <c r="DQK15" i="19" s="1"/>
  <c r="DQJ16" i="19"/>
  <c r="DQK16" i="19" s="1"/>
  <c r="DQJ7" i="19"/>
  <c r="DQK7" i="19" s="1"/>
  <c r="EDJ32" i="18"/>
  <c r="EDK32" i="18" s="1"/>
  <c r="EDJ35" i="18"/>
  <c r="EDK35" i="18" s="1"/>
  <c r="EDJ36" i="18"/>
  <c r="EDK36" i="18" s="1"/>
  <c r="EDJ37" i="18"/>
  <c r="EDK37" i="18" s="1"/>
  <c r="EDJ38" i="18"/>
  <c r="EDK38" i="18" s="1"/>
  <c r="EDJ39" i="18"/>
  <c r="EDK39" i="18"/>
  <c r="EDJ40" i="18"/>
  <c r="EDK40" i="18" s="1"/>
  <c r="EDJ41" i="18"/>
  <c r="EDK41" i="18" s="1"/>
  <c r="EDJ42" i="18"/>
  <c r="EDK42" i="18" s="1"/>
  <c r="EDJ43" i="18"/>
  <c r="EDK43" i="18" s="1"/>
  <c r="EDJ44" i="18"/>
  <c r="EDK44" i="18" s="1"/>
  <c r="EDJ45" i="18"/>
  <c r="EDK45" i="18" s="1"/>
  <c r="EDJ46" i="18"/>
  <c r="EDK46" i="18" s="1"/>
  <c r="EDJ47" i="18"/>
  <c r="EDK47" i="18" s="1"/>
  <c r="EDJ49" i="18"/>
  <c r="EDK49" i="18" s="1"/>
  <c r="EDJ52" i="18"/>
  <c r="EDK52" i="18"/>
  <c r="EDJ62" i="18"/>
  <c r="EDK62" i="18" s="1"/>
  <c r="EDJ31" i="18"/>
  <c r="EDK31" i="18" s="1"/>
  <c r="EDJ8" i="18"/>
  <c r="EDK8" i="18" s="1"/>
  <c r="EDJ10" i="18"/>
  <c r="EDK10" i="18" s="1"/>
  <c r="EDJ12" i="18"/>
  <c r="EDK12" i="18" s="1"/>
  <c r="EDJ13" i="18"/>
  <c r="EDK13" i="18" s="1"/>
  <c r="EDJ14" i="18"/>
  <c r="EDK14" i="18" s="1"/>
  <c r="EDJ15" i="18"/>
  <c r="EDK15" i="18" s="1"/>
  <c r="EDJ16" i="18"/>
  <c r="EDK16" i="18" s="1"/>
  <c r="EDJ17" i="18"/>
  <c r="EDK17" i="18" s="1"/>
  <c r="EDJ18" i="18"/>
  <c r="EDK18" i="18" s="1"/>
  <c r="EDJ19" i="18"/>
  <c r="EDK19" i="18" s="1"/>
  <c r="EDJ20" i="18"/>
  <c r="EDK20" i="18" s="1"/>
  <c r="EDJ21" i="18"/>
  <c r="EDK21" i="18" s="1"/>
  <c r="EDJ22" i="18"/>
  <c r="EDK22" i="18" s="1"/>
  <c r="EDJ7" i="18"/>
  <c r="EDK7" i="18" s="1"/>
  <c r="EDB32" i="18" l="1"/>
  <c r="EDC32" i="18" s="1"/>
  <c r="EDB35" i="18"/>
  <c r="EDC35" i="18" s="1"/>
  <c r="EDB36" i="18"/>
  <c r="EDC36" i="18" s="1"/>
  <c r="EDB37" i="18"/>
  <c r="EDC37" i="18" s="1"/>
  <c r="EDB38" i="18"/>
  <c r="EDC38" i="18" s="1"/>
  <c r="EDB39" i="18"/>
  <c r="EDC39" i="18" s="1"/>
  <c r="EDB40" i="18"/>
  <c r="EDC40" i="18" s="1"/>
  <c r="EDB41" i="18"/>
  <c r="EDC41" i="18" s="1"/>
  <c r="EDB42" i="18"/>
  <c r="EDC42" i="18" s="1"/>
  <c r="EDB43" i="18"/>
  <c r="EDC43" i="18" s="1"/>
  <c r="EDB44" i="18"/>
  <c r="EDC44" i="18" s="1"/>
  <c r="EDB45" i="18"/>
  <c r="EDC45" i="18" s="1"/>
  <c r="EDB46" i="18"/>
  <c r="EDC46" i="18" s="1"/>
  <c r="EDB47" i="18"/>
  <c r="EDC47" i="18" s="1"/>
  <c r="EDB49" i="18"/>
  <c r="EDC49" i="18" s="1"/>
  <c r="EDB52" i="18"/>
  <c r="EDC52" i="18" s="1"/>
  <c r="EDB62" i="18"/>
  <c r="EDC62" i="18" s="1"/>
  <c r="EDB31" i="18"/>
  <c r="EDC31" i="18" s="1"/>
  <c r="EDB8" i="18"/>
  <c r="EDC8" i="18" s="1"/>
  <c r="EDB10" i="18"/>
  <c r="EDC10" i="18" s="1"/>
  <c r="EDB12" i="18"/>
  <c r="EDC12" i="18" s="1"/>
  <c r="EDB13" i="18"/>
  <c r="EDC13" i="18" s="1"/>
  <c r="EDB14" i="18"/>
  <c r="EDC14" i="18" s="1"/>
  <c r="EDB15" i="18"/>
  <c r="EDC15" i="18" s="1"/>
  <c r="EDB16" i="18"/>
  <c r="EDC16" i="18" s="1"/>
  <c r="EDB17" i="18"/>
  <c r="EDC17" i="18" s="1"/>
  <c r="EDB18" i="18"/>
  <c r="EDC18" i="18" s="1"/>
  <c r="EDB19" i="18"/>
  <c r="EDC19" i="18" s="1"/>
  <c r="EDB20" i="18"/>
  <c r="EDC20" i="18" s="1"/>
  <c r="EDB21" i="18"/>
  <c r="EDC21" i="18" s="1"/>
  <c r="EDB22" i="18"/>
  <c r="EDC22" i="18" s="1"/>
  <c r="EDB7" i="18"/>
  <c r="EDC7" i="18" s="1"/>
  <c r="DQB26" i="19"/>
  <c r="DQC26" i="19"/>
  <c r="DQB27" i="19"/>
  <c r="DQC27" i="19" s="1"/>
  <c r="DQB28" i="19"/>
  <c r="DQC28" i="19"/>
  <c r="DQB29" i="19"/>
  <c r="DQC29" i="19" s="1"/>
  <c r="DQB25" i="19"/>
  <c r="DQC25" i="19" s="1"/>
  <c r="DQB8" i="19"/>
  <c r="DQC8" i="19" s="1"/>
  <c r="DQB10" i="19"/>
  <c r="DQC10" i="19" s="1"/>
  <c r="DQB11" i="19"/>
  <c r="DQC11" i="19" s="1"/>
  <c r="DQB13" i="19"/>
  <c r="DQC13" i="19" s="1"/>
  <c r="DQB14" i="19"/>
  <c r="DQC14" i="19" s="1"/>
  <c r="DQB15" i="19"/>
  <c r="DQC15" i="19"/>
  <c r="DQB16" i="19"/>
  <c r="DQC16" i="19" s="1"/>
  <c r="DQB7" i="19"/>
  <c r="DQC7" i="19" s="1"/>
  <c r="EDS8" i="15"/>
  <c r="EDT8" i="15" s="1"/>
  <c r="EDS9" i="15"/>
  <c r="EDT9" i="15" s="1"/>
  <c r="EDS10" i="15"/>
  <c r="EDT10" i="15" s="1"/>
  <c r="EDS11" i="15"/>
  <c r="EDT11" i="15" s="1"/>
  <c r="EDS12" i="15"/>
  <c r="EDT12" i="15" s="1"/>
  <c r="EDS13" i="15"/>
  <c r="EDT13" i="15" s="1"/>
  <c r="EDS15" i="15"/>
  <c r="EDT15" i="15" s="1"/>
  <c r="EDS16" i="15"/>
  <c r="EDT16" i="15" s="1"/>
  <c r="EDS17" i="15"/>
  <c r="EDT17" i="15" s="1"/>
  <c r="EDS19" i="15"/>
  <c r="EDT19" i="15" s="1"/>
  <c r="EDS21" i="15"/>
  <c r="EDT21" i="15" s="1"/>
  <c r="EDS22" i="15"/>
  <c r="EDT22" i="15"/>
  <c r="EDS23" i="15"/>
  <c r="EDT23" i="15"/>
  <c r="EDS7" i="15"/>
  <c r="EDT7" i="15" s="1"/>
  <c r="ECT32" i="18" l="1"/>
  <c r="ECU32" i="18" s="1"/>
  <c r="ECT35" i="18"/>
  <c r="ECU35" i="18" s="1"/>
  <c r="ECT36" i="18"/>
  <c r="ECU36" i="18" s="1"/>
  <c r="ECT37" i="18"/>
  <c r="ECU37" i="18" s="1"/>
  <c r="ECT38" i="18"/>
  <c r="ECU38" i="18" s="1"/>
  <c r="ECT39" i="18"/>
  <c r="ECU39" i="18" s="1"/>
  <c r="ECT40" i="18"/>
  <c r="ECU40" i="18" s="1"/>
  <c r="ECT41" i="18"/>
  <c r="ECU41" i="18" s="1"/>
  <c r="ECT42" i="18"/>
  <c r="ECU42" i="18" s="1"/>
  <c r="ECT43" i="18"/>
  <c r="ECU43" i="18" s="1"/>
  <c r="ECT44" i="18"/>
  <c r="ECU44" i="18" s="1"/>
  <c r="ECT45" i="18"/>
  <c r="ECU45" i="18" s="1"/>
  <c r="ECT46" i="18"/>
  <c r="ECU46" i="18" s="1"/>
  <c r="ECT47" i="18"/>
  <c r="ECU47" i="18" s="1"/>
  <c r="ECT49" i="18"/>
  <c r="ECU49" i="18" s="1"/>
  <c r="ECT52" i="18"/>
  <c r="ECU52" i="18" s="1"/>
  <c r="ECT62" i="18"/>
  <c r="ECU62" i="18" s="1"/>
  <c r="ECT31" i="18"/>
  <c r="ECU31" i="18" s="1"/>
  <c r="ECT8" i="18"/>
  <c r="ECU8" i="18" s="1"/>
  <c r="ECT10" i="18"/>
  <c r="ECU10" i="18" s="1"/>
  <c r="ECT12" i="18"/>
  <c r="ECU12" i="18" s="1"/>
  <c r="ECT13" i="18"/>
  <c r="ECU13" i="18" s="1"/>
  <c r="ECT14" i="18"/>
  <c r="ECU14" i="18" s="1"/>
  <c r="ECT15" i="18"/>
  <c r="ECU15" i="18" s="1"/>
  <c r="ECT16" i="18"/>
  <c r="ECU16" i="18" s="1"/>
  <c r="ECT17" i="18"/>
  <c r="ECU17" i="18" s="1"/>
  <c r="ECT18" i="18"/>
  <c r="ECU18" i="18" s="1"/>
  <c r="ECT19" i="18"/>
  <c r="ECU19" i="18" s="1"/>
  <c r="ECT20" i="18"/>
  <c r="ECU20" i="18" s="1"/>
  <c r="ECT21" i="18"/>
  <c r="ECU21" i="18" s="1"/>
  <c r="ECT22" i="18"/>
  <c r="ECU22" i="18" s="1"/>
  <c r="ECT7" i="18"/>
  <c r="ECU7" i="18" s="1"/>
  <c r="DPT26" i="19"/>
  <c r="DPU26" i="19" s="1"/>
  <c r="DPT27" i="19"/>
  <c r="DPU27" i="19" s="1"/>
  <c r="DPT28" i="19"/>
  <c r="DPU28" i="19" s="1"/>
  <c r="DPT29" i="19"/>
  <c r="DPU29" i="19" s="1"/>
  <c r="DPT25" i="19"/>
  <c r="DPU25" i="19" s="1"/>
  <c r="DPT8" i="19"/>
  <c r="DPU8" i="19" s="1"/>
  <c r="DPT10" i="19"/>
  <c r="DPU10" i="19" s="1"/>
  <c r="DPT11" i="19"/>
  <c r="DPU11" i="19" s="1"/>
  <c r="DPT13" i="19"/>
  <c r="DPU13" i="19" s="1"/>
  <c r="DPT14" i="19"/>
  <c r="DPU14" i="19" s="1"/>
  <c r="DPT15" i="19"/>
  <c r="DPU15" i="19" s="1"/>
  <c r="DPT16" i="19"/>
  <c r="DPU16" i="19" s="1"/>
  <c r="DPT7" i="19"/>
  <c r="DPU7" i="19" s="1"/>
  <c r="EDK8" i="15"/>
  <c r="EDL8" i="15" s="1"/>
  <c r="EDK9" i="15"/>
  <c r="EDL9" i="15" s="1"/>
  <c r="EDK10" i="15"/>
  <c r="EDL10" i="15" s="1"/>
  <c r="EDK11" i="15"/>
  <c r="EDL11" i="15"/>
  <c r="EDK12" i="15"/>
  <c r="EDL12" i="15" s="1"/>
  <c r="EDK13" i="15"/>
  <c r="EDL13" i="15" s="1"/>
  <c r="EDK15" i="15"/>
  <c r="EDL15" i="15" s="1"/>
  <c r="EDK16" i="15"/>
  <c r="EDL16" i="15" s="1"/>
  <c r="EDK17" i="15"/>
  <c r="EDL17" i="15" s="1"/>
  <c r="EDK19" i="15"/>
  <c r="EDL19" i="15" s="1"/>
  <c r="EDK21" i="15"/>
  <c r="EDL21" i="15" s="1"/>
  <c r="EDK22" i="15"/>
  <c r="EDL22" i="15" s="1"/>
  <c r="EDK23" i="15"/>
  <c r="EDL23" i="15" s="1"/>
  <c r="EDK7" i="15"/>
  <c r="EDL7" i="15" s="1"/>
  <c r="ECL32" i="18" l="1"/>
  <c r="ECM32" i="18" s="1"/>
  <c r="ECL35" i="18"/>
  <c r="ECM35" i="18" s="1"/>
  <c r="ECL36" i="18"/>
  <c r="ECM36" i="18" s="1"/>
  <c r="ECL37" i="18"/>
  <c r="ECM37" i="18" s="1"/>
  <c r="ECL38" i="18"/>
  <c r="ECM38" i="18" s="1"/>
  <c r="ECL39" i="18"/>
  <c r="ECM39" i="18" s="1"/>
  <c r="ECL40" i="18"/>
  <c r="ECM40" i="18" s="1"/>
  <c r="ECL41" i="18"/>
  <c r="ECM41" i="18" s="1"/>
  <c r="ECL42" i="18"/>
  <c r="ECM42" i="18" s="1"/>
  <c r="ECL43" i="18"/>
  <c r="ECM43" i="18" s="1"/>
  <c r="ECL44" i="18"/>
  <c r="ECM44" i="18" s="1"/>
  <c r="ECL45" i="18"/>
  <c r="ECM45" i="18" s="1"/>
  <c r="ECL46" i="18"/>
  <c r="ECM46" i="18" s="1"/>
  <c r="ECL47" i="18"/>
  <c r="ECM47" i="18" s="1"/>
  <c r="ECL49" i="18"/>
  <c r="ECM49" i="18" s="1"/>
  <c r="ECL52" i="18"/>
  <c r="ECM52" i="18" s="1"/>
  <c r="ECL62" i="18"/>
  <c r="ECM62" i="18" s="1"/>
  <c r="ECL31" i="18"/>
  <c r="ECM31" i="18" s="1"/>
  <c r="ECL8" i="18"/>
  <c r="ECM8" i="18" s="1"/>
  <c r="ECL10" i="18"/>
  <c r="ECM10" i="18" s="1"/>
  <c r="ECL12" i="18"/>
  <c r="ECM12" i="18" s="1"/>
  <c r="ECL13" i="18"/>
  <c r="ECM13" i="18" s="1"/>
  <c r="ECL14" i="18"/>
  <c r="ECM14" i="18" s="1"/>
  <c r="ECL15" i="18"/>
  <c r="ECM15" i="18" s="1"/>
  <c r="ECL16" i="18"/>
  <c r="ECM16" i="18" s="1"/>
  <c r="ECL17" i="18"/>
  <c r="ECM17" i="18" s="1"/>
  <c r="ECL18" i="18"/>
  <c r="ECM18" i="18" s="1"/>
  <c r="ECL19" i="18"/>
  <c r="ECM19" i="18" s="1"/>
  <c r="ECL20" i="18"/>
  <c r="ECM20" i="18" s="1"/>
  <c r="ECL21" i="18"/>
  <c r="ECM21" i="18" s="1"/>
  <c r="ECL22" i="18"/>
  <c r="ECM22" i="18" s="1"/>
  <c r="ECL7" i="18"/>
  <c r="ECM7" i="18" s="1"/>
  <c r="DPL26" i="19"/>
  <c r="DPM26" i="19"/>
  <c r="DPL27" i="19"/>
  <c r="DPM27" i="19" s="1"/>
  <c r="DPL28" i="19"/>
  <c r="DPM28" i="19" s="1"/>
  <c r="DPL29" i="19"/>
  <c r="DPM29" i="19" s="1"/>
  <c r="DPL25" i="19"/>
  <c r="DPM25" i="19" s="1"/>
  <c r="DPL8" i="19"/>
  <c r="DPM8" i="19" s="1"/>
  <c r="DPL10" i="19"/>
  <c r="DPM10" i="19" s="1"/>
  <c r="DPL11" i="19"/>
  <c r="DPM11" i="19" s="1"/>
  <c r="DPL13" i="19"/>
  <c r="DPM13" i="19" s="1"/>
  <c r="DPL14" i="19"/>
  <c r="DPM14" i="19" s="1"/>
  <c r="DPL15" i="19"/>
  <c r="DPM15" i="19" s="1"/>
  <c r="DPL16" i="19"/>
  <c r="DPM16" i="19" s="1"/>
  <c r="DPL7" i="19"/>
  <c r="DPM7" i="19" s="1"/>
  <c r="EDC8" i="15"/>
  <c r="EDD8" i="15" s="1"/>
  <c r="EDC9" i="15"/>
  <c r="EDD9" i="15" s="1"/>
  <c r="EDC10" i="15"/>
  <c r="EDD10" i="15" s="1"/>
  <c r="EDC11" i="15"/>
  <c r="EDD11" i="15" s="1"/>
  <c r="EDC12" i="15"/>
  <c r="EDD12" i="15" s="1"/>
  <c r="EDC13" i="15"/>
  <c r="EDD13" i="15" s="1"/>
  <c r="EDC15" i="15"/>
  <c r="EDD15" i="15" s="1"/>
  <c r="EDC16" i="15"/>
  <c r="EDD16" i="15" s="1"/>
  <c r="EDC17" i="15"/>
  <c r="EDD17" i="15" s="1"/>
  <c r="EDC19" i="15"/>
  <c r="EDD19" i="15" s="1"/>
  <c r="EDC21" i="15"/>
  <c r="EDD21" i="15" s="1"/>
  <c r="EDC22" i="15"/>
  <c r="EDD22" i="15" s="1"/>
  <c r="EDC23" i="15"/>
  <c r="EDD23" i="15" s="1"/>
  <c r="EDC7" i="15"/>
  <c r="EDD7" i="15" s="1"/>
  <c r="ECD32" i="18" l="1"/>
  <c r="ECE32" i="18" s="1"/>
  <c r="ECD35" i="18"/>
  <c r="ECE35" i="18" s="1"/>
  <c r="ECD36" i="18"/>
  <c r="ECE36" i="18" s="1"/>
  <c r="ECD37" i="18"/>
  <c r="ECE37" i="18" s="1"/>
  <c r="ECD38" i="18"/>
  <c r="ECE38" i="18" s="1"/>
  <c r="ECD39" i="18"/>
  <c r="ECE39" i="18" s="1"/>
  <c r="ECD40" i="18"/>
  <c r="ECE40" i="18" s="1"/>
  <c r="ECD41" i="18"/>
  <c r="ECE41" i="18" s="1"/>
  <c r="ECD42" i="18"/>
  <c r="ECE42" i="18" s="1"/>
  <c r="ECD43" i="18"/>
  <c r="ECE43" i="18" s="1"/>
  <c r="ECD44" i="18"/>
  <c r="ECE44" i="18" s="1"/>
  <c r="ECD45" i="18"/>
  <c r="ECE45" i="18" s="1"/>
  <c r="ECD46" i="18"/>
  <c r="ECE46" i="18" s="1"/>
  <c r="ECD47" i="18"/>
  <c r="ECE47" i="18" s="1"/>
  <c r="ECD49" i="18"/>
  <c r="ECE49" i="18" s="1"/>
  <c r="ECD52" i="18"/>
  <c r="ECE52" i="18" s="1"/>
  <c r="ECD62" i="18"/>
  <c r="ECE62" i="18" s="1"/>
  <c r="ECD31" i="18"/>
  <c r="ECE31" i="18" s="1"/>
  <c r="ECD8" i="18"/>
  <c r="ECE8" i="18" s="1"/>
  <c r="ECD10" i="18"/>
  <c r="ECE10" i="18" s="1"/>
  <c r="ECD12" i="18"/>
  <c r="ECE12" i="18" s="1"/>
  <c r="ECD13" i="18"/>
  <c r="ECE13" i="18" s="1"/>
  <c r="ECD14" i="18"/>
  <c r="ECE14" i="18" s="1"/>
  <c r="ECD15" i="18"/>
  <c r="ECE15" i="18" s="1"/>
  <c r="ECD16" i="18"/>
  <c r="ECE16" i="18" s="1"/>
  <c r="ECD17" i="18"/>
  <c r="ECE17" i="18" s="1"/>
  <c r="ECD18" i="18"/>
  <c r="ECE18" i="18" s="1"/>
  <c r="ECD19" i="18"/>
  <c r="ECE19" i="18" s="1"/>
  <c r="ECD20" i="18"/>
  <c r="ECE20" i="18" s="1"/>
  <c r="ECD21" i="18"/>
  <c r="ECE21" i="18" s="1"/>
  <c r="ECD22" i="18"/>
  <c r="ECE22" i="18" s="1"/>
  <c r="ECD7" i="18"/>
  <c r="ECE7" i="18" s="1"/>
  <c r="DPD26" i="19"/>
  <c r="DPE26" i="19" s="1"/>
  <c r="DPD27" i="19"/>
  <c r="DPE27" i="19" s="1"/>
  <c r="DPD28" i="19"/>
  <c r="DPE28" i="19" s="1"/>
  <c r="DPD29" i="19"/>
  <c r="DPE29" i="19" s="1"/>
  <c r="DPD25" i="19"/>
  <c r="DPE25" i="19" s="1"/>
  <c r="DPD8" i="19"/>
  <c r="DPE8" i="19" s="1"/>
  <c r="DPD10" i="19"/>
  <c r="DPE10" i="19" s="1"/>
  <c r="DPD11" i="19"/>
  <c r="DPE11" i="19" s="1"/>
  <c r="DPD13" i="19"/>
  <c r="DPE13" i="19" s="1"/>
  <c r="DPD14" i="19"/>
  <c r="DPE14" i="19" s="1"/>
  <c r="DPD15" i="19"/>
  <c r="DPE15" i="19" s="1"/>
  <c r="DPD16" i="19"/>
  <c r="DPE16" i="19" s="1"/>
  <c r="DPD7" i="19"/>
  <c r="DPE7" i="19" s="1"/>
  <c r="ECU8" i="15"/>
  <c r="ECV8" i="15" s="1"/>
  <c r="ECU9" i="15"/>
  <c r="ECV9" i="15" s="1"/>
  <c r="ECU10" i="15"/>
  <c r="ECV10" i="15" s="1"/>
  <c r="ECU11" i="15"/>
  <c r="ECV11" i="15" s="1"/>
  <c r="ECU12" i="15"/>
  <c r="ECV12" i="15" s="1"/>
  <c r="ECU13" i="15"/>
  <c r="ECV13" i="15" s="1"/>
  <c r="ECU15" i="15"/>
  <c r="ECV15" i="15" s="1"/>
  <c r="ECU16" i="15"/>
  <c r="ECV16" i="15" s="1"/>
  <c r="ECU17" i="15"/>
  <c r="ECV17" i="15" s="1"/>
  <c r="ECU19" i="15"/>
  <c r="ECV19" i="15" s="1"/>
  <c r="ECU21" i="15"/>
  <c r="ECV21" i="15" s="1"/>
  <c r="ECU22" i="15"/>
  <c r="ECV22" i="15" s="1"/>
  <c r="ECU23" i="15"/>
  <c r="ECV23" i="15" s="1"/>
  <c r="ECU7" i="15"/>
  <c r="ECV7" i="15" s="1"/>
  <c r="EBV32" i="18"/>
  <c r="EBW32" i="18" s="1"/>
  <c r="EBV35" i="18"/>
  <c r="EBW35" i="18" s="1"/>
  <c r="EBV36" i="18"/>
  <c r="EBW36" i="18" s="1"/>
  <c r="EBV37" i="18"/>
  <c r="EBW37" i="18" s="1"/>
  <c r="EBV38" i="18"/>
  <c r="EBW38" i="18" s="1"/>
  <c r="EBV39" i="18"/>
  <c r="EBW39" i="18" s="1"/>
  <c r="EBV40" i="18"/>
  <c r="EBW40" i="18" s="1"/>
  <c r="EBV41" i="18"/>
  <c r="EBW41" i="18" s="1"/>
  <c r="EBV42" i="18"/>
  <c r="EBW42" i="18" s="1"/>
  <c r="EBV43" i="18"/>
  <c r="EBW43" i="18" s="1"/>
  <c r="EBV44" i="18"/>
  <c r="EBW44" i="18" s="1"/>
  <c r="EBV45" i="18"/>
  <c r="EBW45" i="18" s="1"/>
  <c r="EBV46" i="18"/>
  <c r="EBW46" i="18" s="1"/>
  <c r="EBV47" i="18"/>
  <c r="EBW47" i="18" s="1"/>
  <c r="EBV49" i="18"/>
  <c r="EBW49" i="18" s="1"/>
  <c r="EBV52" i="18"/>
  <c r="EBW52" i="18" s="1"/>
  <c r="EBV62" i="18"/>
  <c r="EBW62" i="18" s="1"/>
  <c r="EBV31" i="18"/>
  <c r="EBW31" i="18" s="1"/>
  <c r="EBV8" i="18"/>
  <c r="EBW8" i="18" s="1"/>
  <c r="EBV10" i="18"/>
  <c r="EBW10" i="18" s="1"/>
  <c r="EBV12" i="18"/>
  <c r="EBW12" i="18" s="1"/>
  <c r="EBV13" i="18"/>
  <c r="EBW13" i="18" s="1"/>
  <c r="EBV14" i="18"/>
  <c r="EBW14" i="18" s="1"/>
  <c r="EBV15" i="18"/>
  <c r="EBW15" i="18" s="1"/>
  <c r="EBV16" i="18"/>
  <c r="EBW16" i="18" s="1"/>
  <c r="EBV17" i="18"/>
  <c r="EBW17" i="18" s="1"/>
  <c r="EBV18" i="18"/>
  <c r="EBW18" i="18" s="1"/>
  <c r="EBV19" i="18"/>
  <c r="EBW19" i="18" s="1"/>
  <c r="EBV20" i="18"/>
  <c r="EBW20" i="18" s="1"/>
  <c r="EBV21" i="18"/>
  <c r="EBW21" i="18" s="1"/>
  <c r="EBV22" i="18"/>
  <c r="EBW22" i="18" s="1"/>
  <c r="EBV7" i="18"/>
  <c r="EBW7" i="18" s="1"/>
  <c r="DOV26" i="19"/>
  <c r="DOW26" i="19" s="1"/>
  <c r="DOV27" i="19"/>
  <c r="DOW27" i="19" s="1"/>
  <c r="DOV28" i="19"/>
  <c r="DOW28" i="19" s="1"/>
  <c r="DOV29" i="19"/>
  <c r="DOW29" i="19" s="1"/>
  <c r="DOV25" i="19"/>
  <c r="DOW25" i="19" s="1"/>
  <c r="DOV8" i="19"/>
  <c r="DOW8" i="19" s="1"/>
  <c r="DOV10" i="19"/>
  <c r="DOW10" i="19" s="1"/>
  <c r="DOV11" i="19"/>
  <c r="DOW11" i="19" s="1"/>
  <c r="DOV13" i="19"/>
  <c r="DOW13" i="19" s="1"/>
  <c r="DOV14" i="19"/>
  <c r="DOW14" i="19" s="1"/>
  <c r="DOV15" i="19"/>
  <c r="DOW15" i="19" s="1"/>
  <c r="DOV16" i="19"/>
  <c r="DOW16" i="19" s="1"/>
  <c r="DOV7" i="19"/>
  <c r="DOW7" i="19" s="1"/>
  <c r="ECM8" i="15"/>
  <c r="ECN8" i="15" s="1"/>
  <c r="ECM9" i="15"/>
  <c r="ECN9" i="15" s="1"/>
  <c r="ECM10" i="15"/>
  <c r="ECN10" i="15" s="1"/>
  <c r="ECM11" i="15"/>
  <c r="ECN11" i="15" s="1"/>
  <c r="ECM12" i="15"/>
  <c r="ECN12" i="15" s="1"/>
  <c r="ECM13" i="15"/>
  <c r="ECN13" i="15" s="1"/>
  <c r="ECM15" i="15"/>
  <c r="ECN15" i="15" s="1"/>
  <c r="ECM16" i="15"/>
  <c r="ECN16" i="15" s="1"/>
  <c r="ECM17" i="15"/>
  <c r="ECN17" i="15" s="1"/>
  <c r="ECM19" i="15"/>
  <c r="ECN19" i="15" s="1"/>
  <c r="ECM21" i="15"/>
  <c r="ECN21" i="15" s="1"/>
  <c r="ECM22" i="15"/>
  <c r="ECN22" i="15" s="1"/>
  <c r="ECM23" i="15"/>
  <c r="ECN23" i="15" s="1"/>
  <c r="ECM7" i="15"/>
  <c r="ECN7" i="15" s="1"/>
  <c r="ECE8" i="15"/>
  <c r="ECF8" i="15" s="1"/>
  <c r="ECE9" i="15"/>
  <c r="ECF9" i="15" s="1"/>
  <c r="ECE10" i="15"/>
  <c r="ECF10" i="15" s="1"/>
  <c r="ECE11" i="15"/>
  <c r="ECF11" i="15" s="1"/>
  <c r="ECE12" i="15"/>
  <c r="ECF12" i="15" s="1"/>
  <c r="ECE13" i="15"/>
  <c r="ECF13" i="15" s="1"/>
  <c r="ECE15" i="15"/>
  <c r="ECF15" i="15" s="1"/>
  <c r="ECE16" i="15"/>
  <c r="ECF16" i="15" s="1"/>
  <c r="ECE17" i="15"/>
  <c r="ECF17" i="15" s="1"/>
  <c r="ECE19" i="15"/>
  <c r="ECF19" i="15" s="1"/>
  <c r="ECE21" i="15"/>
  <c r="ECF21" i="15" s="1"/>
  <c r="ECE22" i="15"/>
  <c r="ECF22" i="15" s="1"/>
  <c r="ECE23" i="15"/>
  <c r="ECF23" i="15" s="1"/>
  <c r="ECE7" i="15"/>
  <c r="ECF7" i="15" s="1"/>
  <c r="DON26" i="19"/>
  <c r="DOO26" i="19" s="1"/>
  <c r="DON27" i="19"/>
  <c r="DOO27" i="19" s="1"/>
  <c r="DON28" i="19"/>
  <c r="DOO28" i="19" s="1"/>
  <c r="DON29" i="19"/>
  <c r="DOO29" i="19" s="1"/>
  <c r="DON25" i="19"/>
  <c r="DOO25" i="19" s="1"/>
  <c r="DON8" i="19"/>
  <c r="DOO8" i="19" s="1"/>
  <c r="DON10" i="19"/>
  <c r="DOO10" i="19" s="1"/>
  <c r="DON11" i="19"/>
  <c r="DOO11" i="19" s="1"/>
  <c r="DON13" i="19"/>
  <c r="DOO13" i="19" s="1"/>
  <c r="DON14" i="19"/>
  <c r="DOO14" i="19" s="1"/>
  <c r="DON15" i="19"/>
  <c r="DOO15" i="19" s="1"/>
  <c r="DON16" i="19"/>
  <c r="DOO16" i="19" s="1"/>
  <c r="DON7" i="19"/>
  <c r="DOO7" i="19" s="1"/>
  <c r="EBN32" i="18"/>
  <c r="EBO32" i="18" s="1"/>
  <c r="EBN35" i="18"/>
  <c r="EBO35" i="18" s="1"/>
  <c r="EBN36" i="18"/>
  <c r="EBO36" i="18" s="1"/>
  <c r="EBN37" i="18"/>
  <c r="EBO37" i="18" s="1"/>
  <c r="EBN38" i="18"/>
  <c r="EBO38" i="18" s="1"/>
  <c r="EBN39" i="18"/>
  <c r="EBO39" i="18" s="1"/>
  <c r="EBN40" i="18"/>
  <c r="EBO40" i="18" s="1"/>
  <c r="EBN41" i="18"/>
  <c r="EBO41" i="18" s="1"/>
  <c r="EBN42" i="18"/>
  <c r="EBO42" i="18" s="1"/>
  <c r="EBN43" i="18"/>
  <c r="EBO43" i="18" s="1"/>
  <c r="EBN44" i="18"/>
  <c r="EBO44" i="18" s="1"/>
  <c r="EBN45" i="18"/>
  <c r="EBO45" i="18" s="1"/>
  <c r="EBN46" i="18"/>
  <c r="EBO46" i="18" s="1"/>
  <c r="EBN47" i="18"/>
  <c r="EBO47" i="18" s="1"/>
  <c r="EBN49" i="18"/>
  <c r="EBO49" i="18" s="1"/>
  <c r="EBN52" i="18"/>
  <c r="EBO52" i="18" s="1"/>
  <c r="EBN62" i="18"/>
  <c r="EBO62" i="18" s="1"/>
  <c r="EBN31" i="18"/>
  <c r="EBO31" i="18" s="1"/>
  <c r="EBN8" i="18"/>
  <c r="EBO8" i="18" s="1"/>
  <c r="EBN10" i="18"/>
  <c r="EBO10" i="18" s="1"/>
  <c r="EBN12" i="18"/>
  <c r="EBO12" i="18" s="1"/>
  <c r="EBN13" i="18"/>
  <c r="EBO13" i="18" s="1"/>
  <c r="EBN14" i="18"/>
  <c r="EBO14" i="18" s="1"/>
  <c r="EBN15" i="18"/>
  <c r="EBO15" i="18" s="1"/>
  <c r="EBN16" i="18"/>
  <c r="EBO16" i="18" s="1"/>
  <c r="EBN17" i="18"/>
  <c r="EBO17" i="18" s="1"/>
  <c r="EBN18" i="18"/>
  <c r="EBO18" i="18" s="1"/>
  <c r="EBN19" i="18"/>
  <c r="EBO19" i="18" s="1"/>
  <c r="EBN20" i="18"/>
  <c r="EBO20" i="18" s="1"/>
  <c r="EBN21" i="18"/>
  <c r="EBO21" i="18" s="1"/>
  <c r="EBN22" i="18"/>
  <c r="EBO22" i="18" s="1"/>
  <c r="EBN7" i="18"/>
  <c r="EBO7" i="18" s="1"/>
  <c r="EBF32" i="18"/>
  <c r="EBG32" i="18" s="1"/>
  <c r="EBF35" i="18"/>
  <c r="EBG35" i="18" s="1"/>
  <c r="EBF36" i="18"/>
  <c r="EBG36" i="18" s="1"/>
  <c r="EBF37" i="18"/>
  <c r="EBG37" i="18" s="1"/>
  <c r="EBF38" i="18"/>
  <c r="EBG38" i="18" s="1"/>
  <c r="EBF39" i="18"/>
  <c r="EBG39" i="18" s="1"/>
  <c r="EBF40" i="18"/>
  <c r="EBG40" i="18" s="1"/>
  <c r="EBF41" i="18"/>
  <c r="EBG41" i="18" s="1"/>
  <c r="EBF42" i="18"/>
  <c r="EBG42" i="18" s="1"/>
  <c r="EBF43" i="18"/>
  <c r="EBG43" i="18" s="1"/>
  <c r="EBF44" i="18"/>
  <c r="EBG44" i="18" s="1"/>
  <c r="EBF45" i="18"/>
  <c r="EBG45" i="18" s="1"/>
  <c r="EBF46" i="18"/>
  <c r="EBG46" i="18" s="1"/>
  <c r="EBF47" i="18"/>
  <c r="EBG47" i="18" s="1"/>
  <c r="EBF49" i="18"/>
  <c r="EBG49" i="18" s="1"/>
  <c r="EBF52" i="18"/>
  <c r="EBG52" i="18" s="1"/>
  <c r="EBF62" i="18"/>
  <c r="EBG62" i="18" s="1"/>
  <c r="EBF31" i="18"/>
  <c r="EBG31" i="18" s="1"/>
  <c r="EBF8" i="18"/>
  <c r="EBG8" i="18" s="1"/>
  <c r="EBF10" i="18"/>
  <c r="EBG10" i="18" s="1"/>
  <c r="EBF12" i="18"/>
  <c r="EBG12" i="18" s="1"/>
  <c r="EBF13" i="18"/>
  <c r="EBG13" i="18" s="1"/>
  <c r="EBF14" i="18"/>
  <c r="EBG14" i="18" s="1"/>
  <c r="EBF15" i="18"/>
  <c r="EBG15" i="18" s="1"/>
  <c r="EBF16" i="18"/>
  <c r="EBG16" i="18" s="1"/>
  <c r="EBF17" i="18"/>
  <c r="EBG17" i="18" s="1"/>
  <c r="EBF18" i="18"/>
  <c r="EBG18" i="18" s="1"/>
  <c r="EBF19" i="18"/>
  <c r="EBG19" i="18" s="1"/>
  <c r="EBF20" i="18"/>
  <c r="EBG20" i="18" s="1"/>
  <c r="EBF21" i="18"/>
  <c r="EBG21" i="18" s="1"/>
  <c r="EBF22" i="18"/>
  <c r="EBG22" i="18" s="1"/>
  <c r="EBF7" i="18"/>
  <c r="EBG7" i="18" s="1"/>
  <c r="DOF26" i="19"/>
  <c r="DOG26" i="19" s="1"/>
  <c r="DOF27" i="19"/>
  <c r="DOG27" i="19" s="1"/>
  <c r="DOF28" i="19"/>
  <c r="DOG28" i="19" s="1"/>
  <c r="DOF29" i="19"/>
  <c r="DOG29" i="19" s="1"/>
  <c r="DOF25" i="19"/>
  <c r="DOG25" i="19" s="1"/>
  <c r="DOF8" i="19"/>
  <c r="DOG8" i="19" s="1"/>
  <c r="DOF10" i="19"/>
  <c r="DOG10" i="19" s="1"/>
  <c r="DOF11" i="19"/>
  <c r="DOG11" i="19" s="1"/>
  <c r="DOF13" i="19"/>
  <c r="DOG13" i="19" s="1"/>
  <c r="DOF14" i="19"/>
  <c r="DOG14" i="19" s="1"/>
  <c r="DOF15" i="19"/>
  <c r="DOG15" i="19" s="1"/>
  <c r="DOF16" i="19"/>
  <c r="DOG16" i="19" s="1"/>
  <c r="DOF7" i="19"/>
  <c r="DOG7" i="19" s="1"/>
  <c r="EBW8" i="15"/>
  <c r="EBX8" i="15" s="1"/>
  <c r="EBW9" i="15"/>
  <c r="EBX9" i="15" s="1"/>
  <c r="EBW10" i="15"/>
  <c r="EBX10" i="15" s="1"/>
  <c r="EBW11" i="15"/>
  <c r="EBX11" i="15" s="1"/>
  <c r="EBW12" i="15"/>
  <c r="EBX12" i="15" s="1"/>
  <c r="EBW13" i="15"/>
  <c r="EBX13" i="15" s="1"/>
  <c r="EBW15" i="15"/>
  <c r="EBX15" i="15" s="1"/>
  <c r="EBW16" i="15"/>
  <c r="EBX16" i="15" s="1"/>
  <c r="EBW17" i="15"/>
  <c r="EBX17" i="15" s="1"/>
  <c r="EBW19" i="15"/>
  <c r="EBX19" i="15" s="1"/>
  <c r="EBW21" i="15"/>
  <c r="EBX21" i="15" s="1"/>
  <c r="EBW22" i="15"/>
  <c r="EBX22" i="15" s="1"/>
  <c r="EBW23" i="15"/>
  <c r="EBX23" i="15" s="1"/>
  <c r="EBW7" i="15"/>
  <c r="EBX7" i="15" s="1"/>
  <c r="EAX32" i="18"/>
  <c r="EAY32" i="18" s="1"/>
  <c r="EAX35" i="18"/>
  <c r="EAY35" i="18" s="1"/>
  <c r="EAX36" i="18"/>
  <c r="EAY36" i="18" s="1"/>
  <c r="EAX37" i="18"/>
  <c r="EAY37" i="18" s="1"/>
  <c r="EAX38" i="18"/>
  <c r="EAY38" i="18" s="1"/>
  <c r="EAX39" i="18"/>
  <c r="EAY39" i="18" s="1"/>
  <c r="EAX40" i="18"/>
  <c r="EAY40" i="18" s="1"/>
  <c r="EAX41" i="18"/>
  <c r="EAY41" i="18" s="1"/>
  <c r="EAX42" i="18"/>
  <c r="EAY42" i="18" s="1"/>
  <c r="EAX43" i="18"/>
  <c r="EAY43" i="18" s="1"/>
  <c r="EAX44" i="18"/>
  <c r="EAY44" i="18" s="1"/>
  <c r="EAX45" i="18"/>
  <c r="EAY45" i="18" s="1"/>
  <c r="EAX46" i="18"/>
  <c r="EAY46" i="18" s="1"/>
  <c r="EAX47" i="18"/>
  <c r="EAY47" i="18" s="1"/>
  <c r="EAX49" i="18"/>
  <c r="EAY49" i="18" s="1"/>
  <c r="EAX52" i="18"/>
  <c r="EAY52" i="18" s="1"/>
  <c r="EAX62" i="18"/>
  <c r="EAY62" i="18" s="1"/>
  <c r="EAX31" i="18"/>
  <c r="EAY31" i="18" s="1"/>
  <c r="EAX8" i="18"/>
  <c r="EAY8" i="18" s="1"/>
  <c r="EAX10" i="18"/>
  <c r="EAY10" i="18" s="1"/>
  <c r="EAX12" i="18"/>
  <c r="EAY12" i="18" s="1"/>
  <c r="EAX13" i="18"/>
  <c r="EAY13" i="18" s="1"/>
  <c r="EAX14" i="18"/>
  <c r="EAY14" i="18" s="1"/>
  <c r="EAX15" i="18"/>
  <c r="EAY15" i="18" s="1"/>
  <c r="EAX16" i="18"/>
  <c r="EAY16" i="18" s="1"/>
  <c r="EAX17" i="18"/>
  <c r="EAY17" i="18" s="1"/>
  <c r="EAX18" i="18"/>
  <c r="EAY18" i="18" s="1"/>
  <c r="EAX19" i="18"/>
  <c r="EAY19" i="18" s="1"/>
  <c r="EAX20" i="18"/>
  <c r="EAY20" i="18" s="1"/>
  <c r="EAX21" i="18"/>
  <c r="EAY21" i="18" s="1"/>
  <c r="EAX22" i="18"/>
  <c r="EAY22" i="18" s="1"/>
  <c r="EAX7" i="18"/>
  <c r="EAY7" i="18" s="1"/>
  <c r="DNX26" i="19"/>
  <c r="DNY26" i="19" s="1"/>
  <c r="DNX27" i="19"/>
  <c r="DNY27" i="19" s="1"/>
  <c r="DNX28" i="19"/>
  <c r="DNY28" i="19"/>
  <c r="DNX29" i="19"/>
  <c r="DNY29" i="19" s="1"/>
  <c r="DNX25" i="19"/>
  <c r="DNY25" i="19" s="1"/>
  <c r="DNX8" i="19"/>
  <c r="DNY8" i="19" s="1"/>
  <c r="DNX10" i="19"/>
  <c r="DNY10" i="19" s="1"/>
  <c r="DNX11" i="19"/>
  <c r="DNY11" i="19" s="1"/>
  <c r="DNX13" i="19"/>
  <c r="DNY13" i="19" s="1"/>
  <c r="DNX14" i="19"/>
  <c r="DNY14" i="19" s="1"/>
  <c r="DNX15" i="19"/>
  <c r="DNY15" i="19" s="1"/>
  <c r="DNX16" i="19"/>
  <c r="DNY16" i="19" s="1"/>
  <c r="DNX7" i="19"/>
  <c r="DNY7" i="19" s="1"/>
  <c r="EBO8" i="15"/>
  <c r="EBP8" i="15" s="1"/>
  <c r="EBO9" i="15"/>
  <c r="EBP9" i="15" s="1"/>
  <c r="EBO10" i="15"/>
  <c r="EBP10" i="15" s="1"/>
  <c r="EBO11" i="15"/>
  <c r="EBP11" i="15" s="1"/>
  <c r="EBO12" i="15"/>
  <c r="EBP12" i="15" s="1"/>
  <c r="EBO13" i="15"/>
  <c r="EBP13" i="15" s="1"/>
  <c r="EBO15" i="15"/>
  <c r="EBP15" i="15" s="1"/>
  <c r="EBO16" i="15"/>
  <c r="EBP16" i="15" s="1"/>
  <c r="EBO17" i="15"/>
  <c r="EBP17" i="15" s="1"/>
  <c r="EBO19" i="15"/>
  <c r="EBP19" i="15" s="1"/>
  <c r="EBO21" i="15"/>
  <c r="EBP21" i="15" s="1"/>
  <c r="EBO22" i="15"/>
  <c r="EBP22" i="15" s="1"/>
  <c r="EBO23" i="15"/>
  <c r="EBP23" i="15" s="1"/>
  <c r="EBO7" i="15"/>
  <c r="EBP7" i="15" s="1"/>
  <c r="EAP8" i="18" l="1"/>
  <c r="EAQ8" i="18" s="1"/>
  <c r="EAP10" i="18"/>
  <c r="EAQ10" i="18" s="1"/>
  <c r="EAP12" i="18"/>
  <c r="EAQ12" i="18" s="1"/>
  <c r="EAP13" i="18"/>
  <c r="EAQ13" i="18" s="1"/>
  <c r="EAP14" i="18"/>
  <c r="EAQ14" i="18" s="1"/>
  <c r="EAP15" i="18"/>
  <c r="EAQ15" i="18" s="1"/>
  <c r="EAP16" i="18"/>
  <c r="EAQ16" i="18" s="1"/>
  <c r="EAP17" i="18"/>
  <c r="EAQ17" i="18" s="1"/>
  <c r="EAP18" i="18"/>
  <c r="EAQ18" i="18" s="1"/>
  <c r="EAP19" i="18"/>
  <c r="EAQ19" i="18" s="1"/>
  <c r="EAP20" i="18"/>
  <c r="EAQ20" i="18" s="1"/>
  <c r="EAP21" i="18"/>
  <c r="EAQ21" i="18" s="1"/>
  <c r="EAP22" i="18"/>
  <c r="EAQ22" i="18" s="1"/>
  <c r="EAP7" i="18"/>
  <c r="EAQ7" i="18" s="1"/>
  <c r="EAP32" i="18"/>
  <c r="EAQ32" i="18" s="1"/>
  <c r="EAP35" i="18"/>
  <c r="EAQ35" i="18" s="1"/>
  <c r="EAP36" i="18"/>
  <c r="EAQ36" i="18" s="1"/>
  <c r="EAP37" i="18"/>
  <c r="EAQ37" i="18" s="1"/>
  <c r="EAP38" i="18"/>
  <c r="EAQ38" i="18" s="1"/>
  <c r="EAP39" i="18"/>
  <c r="EAQ39" i="18" s="1"/>
  <c r="EAP40" i="18"/>
  <c r="EAQ40" i="18" s="1"/>
  <c r="EAP41" i="18"/>
  <c r="EAQ41" i="18" s="1"/>
  <c r="EAP42" i="18"/>
  <c r="EAQ42" i="18" s="1"/>
  <c r="EAP43" i="18"/>
  <c r="EAQ43" i="18" s="1"/>
  <c r="EAP44" i="18"/>
  <c r="EAQ44" i="18" s="1"/>
  <c r="EAP45" i="18"/>
  <c r="EAQ45" i="18" s="1"/>
  <c r="EAP46" i="18"/>
  <c r="EAQ46" i="18" s="1"/>
  <c r="EAP47" i="18"/>
  <c r="EAQ47" i="18" s="1"/>
  <c r="EAP49" i="18"/>
  <c r="EAQ49" i="18" s="1"/>
  <c r="EAP52" i="18"/>
  <c r="EAQ52" i="18" s="1"/>
  <c r="EAP62" i="18"/>
  <c r="EAQ62" i="18" s="1"/>
  <c r="EAP31" i="18"/>
  <c r="EAQ31" i="18" s="1"/>
  <c r="DNP25" i="19"/>
  <c r="DNQ25" i="19" s="1"/>
  <c r="DNP8" i="19"/>
  <c r="DNQ8" i="19" s="1"/>
  <c r="DNP10" i="19"/>
  <c r="DNQ10" i="19" s="1"/>
  <c r="DNP11" i="19"/>
  <c r="DNQ11" i="19" s="1"/>
  <c r="DNP13" i="19"/>
  <c r="DNQ13" i="19" s="1"/>
  <c r="DNP14" i="19"/>
  <c r="DNQ14" i="19" s="1"/>
  <c r="DNP15" i="19"/>
  <c r="DNQ15" i="19" s="1"/>
  <c r="DNP16" i="19"/>
  <c r="DNQ16" i="19" s="1"/>
  <c r="DNP26" i="19"/>
  <c r="DNQ26" i="19" s="1"/>
  <c r="DNP27" i="19"/>
  <c r="DNQ27" i="19" s="1"/>
  <c r="DNP28" i="19"/>
  <c r="DNQ28" i="19" s="1"/>
  <c r="DNP29" i="19"/>
  <c r="DNQ29" i="19" s="1"/>
  <c r="DNP7" i="19"/>
  <c r="DNQ7" i="19" s="1"/>
  <c r="EBG8" i="15"/>
  <c r="EBH8" i="15" s="1"/>
  <c r="EBG9" i="15"/>
  <c r="EBH9" i="15" s="1"/>
  <c r="EBG10" i="15"/>
  <c r="EBH10" i="15" s="1"/>
  <c r="EBG11" i="15"/>
  <c r="EBH11" i="15" s="1"/>
  <c r="EBG12" i="15"/>
  <c r="EBH12" i="15" s="1"/>
  <c r="EBG13" i="15"/>
  <c r="EBH13" i="15" s="1"/>
  <c r="EBG15" i="15"/>
  <c r="EBH15" i="15" s="1"/>
  <c r="EBG16" i="15"/>
  <c r="EBH16" i="15" s="1"/>
  <c r="EBG17" i="15"/>
  <c r="EBH17" i="15" s="1"/>
  <c r="EBG19" i="15"/>
  <c r="EBH19" i="15" s="1"/>
  <c r="EBG21" i="15"/>
  <c r="EBH21" i="15" s="1"/>
  <c r="EBG22" i="15"/>
  <c r="EBH22" i="15" s="1"/>
  <c r="EBG23" i="15"/>
  <c r="EBH23" i="15" s="1"/>
  <c r="EBG7" i="15"/>
  <c r="EBH7" i="15" s="1"/>
  <c r="EAY8" i="15"/>
  <c r="EAZ8" i="15" s="1"/>
  <c r="EAY9" i="15"/>
  <c r="EAZ9" i="15" s="1"/>
  <c r="EAY10" i="15"/>
  <c r="EAZ10" i="15" s="1"/>
  <c r="EAY11" i="15"/>
  <c r="EAZ11" i="15" s="1"/>
  <c r="EAY12" i="15"/>
  <c r="EAZ12" i="15" s="1"/>
  <c r="EAY13" i="15"/>
  <c r="EAZ13" i="15" s="1"/>
  <c r="EAY15" i="15"/>
  <c r="EAZ15" i="15" s="1"/>
  <c r="EAY16" i="15"/>
  <c r="EAZ16" i="15" s="1"/>
  <c r="EAY17" i="15"/>
  <c r="EAZ17" i="15" s="1"/>
  <c r="EAY19" i="15"/>
  <c r="EAZ19" i="15" s="1"/>
  <c r="EAY21" i="15"/>
  <c r="EAZ21" i="15" s="1"/>
  <c r="EAY22" i="15"/>
  <c r="EAZ22" i="15" s="1"/>
  <c r="EAY23" i="15"/>
  <c r="EAZ23" i="15" s="1"/>
  <c r="EAY7" i="15"/>
  <c r="EAZ7" i="15" s="1"/>
  <c r="DNH26" i="19"/>
  <c r="DNI26" i="19" s="1"/>
  <c r="DNH27" i="19"/>
  <c r="DNI27" i="19" s="1"/>
  <c r="DNH28" i="19"/>
  <c r="DNI28" i="19" s="1"/>
  <c r="DNH29" i="19"/>
  <c r="DNI29" i="19" s="1"/>
  <c r="DNH25" i="19"/>
  <c r="DNI25" i="19" s="1"/>
  <c r="DNH8" i="19"/>
  <c r="DNI8" i="19" s="1"/>
  <c r="DNH10" i="19"/>
  <c r="DNI10" i="19" s="1"/>
  <c r="DNH11" i="19"/>
  <c r="DNI11" i="19" s="1"/>
  <c r="DNH13" i="19"/>
  <c r="DNI13" i="19" s="1"/>
  <c r="DNH14" i="19"/>
  <c r="DNI14" i="19" s="1"/>
  <c r="DNH15" i="19"/>
  <c r="DNI15" i="19" s="1"/>
  <c r="DNH16" i="19"/>
  <c r="DNI16" i="19" s="1"/>
  <c r="DNH7" i="19"/>
  <c r="DNI7" i="19" s="1"/>
  <c r="EAH32" i="18"/>
  <c r="EAI32" i="18" s="1"/>
  <c r="EAH35" i="18"/>
  <c r="EAI35" i="18" s="1"/>
  <c r="EAH36" i="18"/>
  <c r="EAI36" i="18" s="1"/>
  <c r="EAH37" i="18"/>
  <c r="EAI37" i="18" s="1"/>
  <c r="EAH38" i="18"/>
  <c r="EAI38" i="18" s="1"/>
  <c r="EAH39" i="18"/>
  <c r="EAI39" i="18" s="1"/>
  <c r="EAH40" i="18"/>
  <c r="EAI40" i="18" s="1"/>
  <c r="EAH41" i="18"/>
  <c r="EAI41" i="18" s="1"/>
  <c r="EAH42" i="18"/>
  <c r="EAI42" i="18" s="1"/>
  <c r="EAH43" i="18"/>
  <c r="EAI43" i="18" s="1"/>
  <c r="EAH44" i="18"/>
  <c r="EAI44" i="18" s="1"/>
  <c r="EAH45" i="18"/>
  <c r="EAI45" i="18" s="1"/>
  <c r="EAH46" i="18"/>
  <c r="EAI46" i="18" s="1"/>
  <c r="EAH47" i="18"/>
  <c r="EAI47" i="18" s="1"/>
  <c r="EAH49" i="18"/>
  <c r="EAI49" i="18" s="1"/>
  <c r="EAH52" i="18"/>
  <c r="EAI52" i="18" s="1"/>
  <c r="EAH62" i="18"/>
  <c r="EAI62" i="18" s="1"/>
  <c r="EAH31" i="18"/>
  <c r="EAI31" i="18" s="1"/>
  <c r="EAH8" i="18"/>
  <c r="EAI8" i="18" s="1"/>
  <c r="EAH10" i="18"/>
  <c r="EAI10" i="18" s="1"/>
  <c r="EAH12" i="18"/>
  <c r="EAI12" i="18" s="1"/>
  <c r="EAH13" i="18"/>
  <c r="EAI13" i="18" s="1"/>
  <c r="EAH14" i="18"/>
  <c r="EAI14" i="18" s="1"/>
  <c r="EAH15" i="18"/>
  <c r="EAI15" i="18" s="1"/>
  <c r="EAH16" i="18"/>
  <c r="EAI16" i="18" s="1"/>
  <c r="EAH17" i="18"/>
  <c r="EAI17" i="18" s="1"/>
  <c r="EAH18" i="18"/>
  <c r="EAI18" i="18" s="1"/>
  <c r="EAH19" i="18"/>
  <c r="EAI19" i="18" s="1"/>
  <c r="EAH20" i="18"/>
  <c r="EAI20" i="18" s="1"/>
  <c r="EAH21" i="18"/>
  <c r="EAI21" i="18" s="1"/>
  <c r="EAH22" i="18"/>
  <c r="EAI22" i="18" s="1"/>
  <c r="EAH7" i="18"/>
  <c r="EAI7" i="18" s="1"/>
  <c r="DZZ32" i="18"/>
  <c r="EAA32" i="18" s="1"/>
  <c r="DZZ35" i="18"/>
  <c r="EAA35" i="18" s="1"/>
  <c r="DZZ36" i="18"/>
  <c r="EAA36" i="18" s="1"/>
  <c r="DZZ37" i="18"/>
  <c r="EAA37" i="18" s="1"/>
  <c r="DZZ38" i="18"/>
  <c r="EAA38" i="18" s="1"/>
  <c r="DZZ39" i="18"/>
  <c r="EAA39" i="18" s="1"/>
  <c r="DZZ40" i="18"/>
  <c r="EAA40" i="18" s="1"/>
  <c r="DZZ41" i="18"/>
  <c r="EAA41" i="18" s="1"/>
  <c r="DZZ42" i="18"/>
  <c r="EAA42" i="18" s="1"/>
  <c r="DZZ43" i="18"/>
  <c r="EAA43" i="18" s="1"/>
  <c r="DZZ44" i="18"/>
  <c r="EAA44" i="18" s="1"/>
  <c r="DZZ45" i="18"/>
  <c r="EAA45" i="18" s="1"/>
  <c r="DZZ46" i="18"/>
  <c r="EAA46" i="18" s="1"/>
  <c r="DZZ47" i="18"/>
  <c r="EAA47" i="18" s="1"/>
  <c r="DZZ49" i="18"/>
  <c r="EAA49" i="18" s="1"/>
  <c r="DZZ52" i="18"/>
  <c r="EAA52" i="18" s="1"/>
  <c r="DZZ62" i="18"/>
  <c r="EAA62" i="18" s="1"/>
  <c r="DZZ31" i="18"/>
  <c r="EAA31" i="18" s="1"/>
  <c r="DZZ8" i="18"/>
  <c r="EAA8" i="18" s="1"/>
  <c r="DZZ10" i="18"/>
  <c r="EAA10" i="18" s="1"/>
  <c r="DZZ12" i="18"/>
  <c r="EAA12" i="18" s="1"/>
  <c r="DZZ13" i="18"/>
  <c r="EAA13" i="18" s="1"/>
  <c r="DZZ14" i="18"/>
  <c r="EAA14" i="18" s="1"/>
  <c r="DZZ15" i="18"/>
  <c r="EAA15" i="18" s="1"/>
  <c r="DZZ16" i="18"/>
  <c r="EAA16" i="18" s="1"/>
  <c r="DZZ17" i="18"/>
  <c r="EAA17" i="18" s="1"/>
  <c r="DZZ18" i="18"/>
  <c r="EAA18" i="18" s="1"/>
  <c r="DZZ19" i="18"/>
  <c r="EAA19" i="18" s="1"/>
  <c r="DZZ20" i="18"/>
  <c r="EAA20" i="18" s="1"/>
  <c r="DZZ21" i="18"/>
  <c r="EAA21" i="18" s="1"/>
  <c r="DZZ22" i="18"/>
  <c r="EAA22" i="18" s="1"/>
  <c r="DZZ7" i="18"/>
  <c r="EAA7" i="18" s="1"/>
  <c r="DMZ26" i="19"/>
  <c r="DNA26" i="19" s="1"/>
  <c r="DMZ27" i="19"/>
  <c r="DNA27" i="19" s="1"/>
  <c r="DMZ28" i="19"/>
  <c r="DNA28" i="19" s="1"/>
  <c r="DMZ29" i="19"/>
  <c r="DNA29" i="19" s="1"/>
  <c r="DMZ25" i="19"/>
  <c r="DNA25" i="19" s="1"/>
  <c r="DMZ8" i="19"/>
  <c r="DNA8" i="19" s="1"/>
  <c r="DMZ10" i="19"/>
  <c r="DNA10" i="19" s="1"/>
  <c r="DMZ11" i="19"/>
  <c r="DNA11" i="19" s="1"/>
  <c r="DMZ13" i="19"/>
  <c r="DNA13" i="19"/>
  <c r="DMZ14" i="19"/>
  <c r="DNA14" i="19" s="1"/>
  <c r="DMZ15" i="19"/>
  <c r="DNA15" i="19" s="1"/>
  <c r="DMZ16" i="19"/>
  <c r="DNA16" i="19" s="1"/>
  <c r="DMZ7" i="19"/>
  <c r="DNA7" i="19" s="1"/>
  <c r="EAQ8" i="15"/>
  <c r="EAR8" i="15" s="1"/>
  <c r="EAQ9" i="15"/>
  <c r="EAR9" i="15" s="1"/>
  <c r="EAQ10" i="15"/>
  <c r="EAR10" i="15" s="1"/>
  <c r="EAQ11" i="15"/>
  <c r="EAR11" i="15" s="1"/>
  <c r="EAQ12" i="15"/>
  <c r="EAR12" i="15" s="1"/>
  <c r="EAQ13" i="15"/>
  <c r="EAR13" i="15" s="1"/>
  <c r="EAQ15" i="15"/>
  <c r="EAR15" i="15" s="1"/>
  <c r="EAQ16" i="15"/>
  <c r="EAR16" i="15" s="1"/>
  <c r="EAQ17" i="15"/>
  <c r="EAR17" i="15" s="1"/>
  <c r="EAQ19" i="15"/>
  <c r="EAR19" i="15" s="1"/>
  <c r="EAQ21" i="15"/>
  <c r="EAR21" i="15" s="1"/>
  <c r="EAQ22" i="15"/>
  <c r="EAR22" i="15" s="1"/>
  <c r="EAQ23" i="15"/>
  <c r="EAR23" i="15" s="1"/>
  <c r="EAQ7" i="15"/>
  <c r="EAR7" i="15" s="1"/>
  <c r="DZR32" i="18"/>
  <c r="DZS32" i="18" s="1"/>
  <c r="DZR35" i="18"/>
  <c r="DZS35" i="18" s="1"/>
  <c r="DZR36" i="18"/>
  <c r="DZS36" i="18" s="1"/>
  <c r="DZR37" i="18"/>
  <c r="DZS37" i="18" s="1"/>
  <c r="DZR38" i="18"/>
  <c r="DZS38" i="18" s="1"/>
  <c r="DZR39" i="18"/>
  <c r="DZS39" i="18" s="1"/>
  <c r="DZR40" i="18"/>
  <c r="DZS40" i="18" s="1"/>
  <c r="DZR41" i="18"/>
  <c r="DZS41" i="18" s="1"/>
  <c r="DZR42" i="18"/>
  <c r="DZS42" i="18" s="1"/>
  <c r="DZR43" i="18"/>
  <c r="DZS43" i="18" s="1"/>
  <c r="DZR44" i="18"/>
  <c r="DZS44" i="18" s="1"/>
  <c r="DZR45" i="18"/>
  <c r="DZS45" i="18" s="1"/>
  <c r="DZR46" i="18"/>
  <c r="DZS46" i="18" s="1"/>
  <c r="DZR47" i="18"/>
  <c r="DZS47" i="18" s="1"/>
  <c r="DZR49" i="18"/>
  <c r="DZS49" i="18" s="1"/>
  <c r="DZR52" i="18"/>
  <c r="DZS52" i="18" s="1"/>
  <c r="DZR62" i="18"/>
  <c r="DZS62" i="18" s="1"/>
  <c r="DZR31" i="18"/>
  <c r="DZS31" i="18" s="1"/>
  <c r="DZR8" i="18"/>
  <c r="DZS8" i="18" s="1"/>
  <c r="DZR10" i="18"/>
  <c r="DZS10" i="18" s="1"/>
  <c r="DZR12" i="18"/>
  <c r="DZS12" i="18" s="1"/>
  <c r="DZR13" i="18"/>
  <c r="DZS13" i="18" s="1"/>
  <c r="DZR14" i="18"/>
  <c r="DZS14" i="18" s="1"/>
  <c r="DZR15" i="18"/>
  <c r="DZS15" i="18" s="1"/>
  <c r="DZR16" i="18"/>
  <c r="DZS16" i="18" s="1"/>
  <c r="DZR17" i="18"/>
  <c r="DZS17" i="18" s="1"/>
  <c r="DZR18" i="18"/>
  <c r="DZS18" i="18" s="1"/>
  <c r="DZR19" i="18"/>
  <c r="DZS19" i="18" s="1"/>
  <c r="DZR20" i="18"/>
  <c r="DZS20" i="18" s="1"/>
  <c r="DZR21" i="18"/>
  <c r="DZS21" i="18" s="1"/>
  <c r="DZR22" i="18"/>
  <c r="DZS22" i="18" s="1"/>
  <c r="DZR7" i="18"/>
  <c r="DZS7" i="18" s="1"/>
  <c r="DMR26" i="19"/>
  <c r="DMS26" i="19" s="1"/>
  <c r="DMR27" i="19"/>
  <c r="DMS27" i="19" s="1"/>
  <c r="DMR28" i="19"/>
  <c r="DMS28" i="19" s="1"/>
  <c r="DMR29" i="19"/>
  <c r="DMS29" i="19" s="1"/>
  <c r="DMR25" i="19"/>
  <c r="DMS25" i="19" s="1"/>
  <c r="DMR8" i="19"/>
  <c r="DMS8" i="19" s="1"/>
  <c r="DMR10" i="19"/>
  <c r="DMS10" i="19" s="1"/>
  <c r="DMR11" i="19"/>
  <c r="DMS11" i="19" s="1"/>
  <c r="DMR13" i="19"/>
  <c r="DMS13" i="19" s="1"/>
  <c r="DMR14" i="19"/>
  <c r="DMS14" i="19" s="1"/>
  <c r="DMR15" i="19"/>
  <c r="DMS15" i="19" s="1"/>
  <c r="DMR16" i="19"/>
  <c r="DMS16" i="19" s="1"/>
  <c r="DMR7" i="19"/>
  <c r="DMS7" i="19" s="1"/>
  <c r="EAI8" i="15"/>
  <c r="EAJ8" i="15" s="1"/>
  <c r="EAI9" i="15"/>
  <c r="EAJ9" i="15" s="1"/>
  <c r="EAI10" i="15"/>
  <c r="EAJ10" i="15" s="1"/>
  <c r="EAI11" i="15"/>
  <c r="EAJ11" i="15" s="1"/>
  <c r="EAI12" i="15"/>
  <c r="EAJ12" i="15" s="1"/>
  <c r="EAI13" i="15"/>
  <c r="EAJ13" i="15" s="1"/>
  <c r="EAI15" i="15"/>
  <c r="EAJ15" i="15" s="1"/>
  <c r="EAI16" i="15"/>
  <c r="EAJ16" i="15" s="1"/>
  <c r="EAI17" i="15"/>
  <c r="EAJ17" i="15" s="1"/>
  <c r="EAI19" i="15"/>
  <c r="EAJ19" i="15" s="1"/>
  <c r="EAI21" i="15"/>
  <c r="EAJ21" i="15" s="1"/>
  <c r="EAI22" i="15"/>
  <c r="EAJ22" i="15" s="1"/>
  <c r="EAI23" i="15"/>
  <c r="EAJ23" i="15" s="1"/>
  <c r="EAI7" i="15"/>
  <c r="EAJ7" i="15" s="1"/>
  <c r="DZJ32" i="18" l="1"/>
  <c r="DZK32" i="18" s="1"/>
  <c r="DZJ35" i="18"/>
  <c r="DZK35" i="18" s="1"/>
  <c r="DZJ36" i="18"/>
  <c r="DZK36" i="18" s="1"/>
  <c r="DZJ37" i="18"/>
  <c r="DZK37" i="18" s="1"/>
  <c r="DZJ38" i="18"/>
  <c r="DZK38" i="18" s="1"/>
  <c r="DZJ39" i="18"/>
  <c r="DZK39" i="18" s="1"/>
  <c r="DZJ40" i="18"/>
  <c r="DZK40" i="18" s="1"/>
  <c r="DZJ41" i="18"/>
  <c r="DZK41" i="18" s="1"/>
  <c r="DZJ42" i="18"/>
  <c r="DZK42" i="18" s="1"/>
  <c r="DZJ43" i="18"/>
  <c r="DZK43" i="18" s="1"/>
  <c r="DZJ44" i="18"/>
  <c r="DZK44" i="18" s="1"/>
  <c r="DZJ45" i="18"/>
  <c r="DZK45" i="18" s="1"/>
  <c r="DZJ46" i="18"/>
  <c r="DZK46" i="18" s="1"/>
  <c r="DZJ47" i="18"/>
  <c r="DZK47" i="18" s="1"/>
  <c r="DZJ49" i="18"/>
  <c r="DZK49" i="18" s="1"/>
  <c r="DZJ52" i="18"/>
  <c r="DZK52" i="18" s="1"/>
  <c r="DZJ62" i="18"/>
  <c r="DZK62" i="18" s="1"/>
  <c r="DZJ31" i="18"/>
  <c r="DZK31" i="18" s="1"/>
  <c r="DZJ22" i="18"/>
  <c r="DZK22" i="18" s="1"/>
  <c r="DMJ26" i="19"/>
  <c r="DMK26" i="19" s="1"/>
  <c r="DMJ27" i="19"/>
  <c r="DMK27" i="19" s="1"/>
  <c r="DMJ28" i="19"/>
  <c r="DMK28" i="19"/>
  <c r="DMJ29" i="19"/>
  <c r="DMK29" i="19" s="1"/>
  <c r="DMJ25" i="19"/>
  <c r="DMK25" i="19" s="1"/>
  <c r="DMJ8" i="19"/>
  <c r="DMK8" i="19" s="1"/>
  <c r="DMJ10" i="19"/>
  <c r="DMK10" i="19"/>
  <c r="DMJ11" i="19"/>
  <c r="DMK11" i="19" s="1"/>
  <c r="DMJ13" i="19"/>
  <c r="DMK13" i="19" s="1"/>
  <c r="DMJ14" i="19"/>
  <c r="DMK14" i="19" s="1"/>
  <c r="DMJ15" i="19"/>
  <c r="DMK15" i="19" s="1"/>
  <c r="DMJ16" i="19"/>
  <c r="DMK16" i="19" s="1"/>
  <c r="DMJ7" i="19"/>
  <c r="DMK7" i="19" s="1"/>
  <c r="EAA8" i="15"/>
  <c r="EAB8" i="15" s="1"/>
  <c r="EAA9" i="15"/>
  <c r="EAB9" i="15" s="1"/>
  <c r="EAA10" i="15"/>
  <c r="EAB10" i="15" s="1"/>
  <c r="EAA11" i="15"/>
  <c r="EAB11" i="15" s="1"/>
  <c r="EAA12" i="15"/>
  <c r="EAB12" i="15" s="1"/>
  <c r="EAA13" i="15"/>
  <c r="EAB13" i="15" s="1"/>
  <c r="EAA15" i="15"/>
  <c r="EAB15" i="15" s="1"/>
  <c r="EAA16" i="15"/>
  <c r="EAB16" i="15" s="1"/>
  <c r="EAA17" i="15"/>
  <c r="EAB17" i="15" s="1"/>
  <c r="EAA19" i="15"/>
  <c r="EAB19" i="15" s="1"/>
  <c r="EAA21" i="15"/>
  <c r="EAB21" i="15" s="1"/>
  <c r="EAA22" i="15"/>
  <c r="EAB22" i="15" s="1"/>
  <c r="EAA23" i="15"/>
  <c r="EAB23" i="15" s="1"/>
  <c r="EAA7" i="15"/>
  <c r="EAB7" i="15" s="1"/>
  <c r="DZB32" i="18"/>
  <c r="DZC32" i="18" s="1"/>
  <c r="DZB35" i="18"/>
  <c r="DZC35" i="18" s="1"/>
  <c r="DZB36" i="18"/>
  <c r="DZC36" i="18" s="1"/>
  <c r="DZB37" i="18"/>
  <c r="DZC37" i="18" s="1"/>
  <c r="DZB38" i="18"/>
  <c r="DZC38" i="18" s="1"/>
  <c r="DZB39" i="18"/>
  <c r="DZC39" i="18" s="1"/>
  <c r="DZB40" i="18"/>
  <c r="DZC40" i="18" s="1"/>
  <c r="DZB41" i="18"/>
  <c r="DZC41" i="18" s="1"/>
  <c r="DZB42" i="18"/>
  <c r="DZC42" i="18" s="1"/>
  <c r="DZB43" i="18"/>
  <c r="DZC43" i="18" s="1"/>
  <c r="DZB44" i="18"/>
  <c r="DZC44" i="18" s="1"/>
  <c r="DZB45" i="18"/>
  <c r="DZC45" i="18" s="1"/>
  <c r="DZB46" i="18"/>
  <c r="DZC46" i="18" s="1"/>
  <c r="DZB47" i="18"/>
  <c r="DZC47" i="18" s="1"/>
  <c r="DZB49" i="18"/>
  <c r="DZC49" i="18" s="1"/>
  <c r="DZB52" i="18"/>
  <c r="DZC52" i="18" s="1"/>
  <c r="DZB62" i="18"/>
  <c r="DZC62" i="18" s="1"/>
  <c r="DZB31" i="18"/>
  <c r="DZC31" i="18" s="1"/>
  <c r="DZB8" i="18"/>
  <c r="DZC8" i="18" s="1"/>
  <c r="DZB10" i="18"/>
  <c r="DZC10" i="18" s="1"/>
  <c r="DZB12" i="18"/>
  <c r="DZC12" i="18" s="1"/>
  <c r="DZB13" i="18"/>
  <c r="DZC13" i="18" s="1"/>
  <c r="DZB14" i="18"/>
  <c r="DZC14" i="18" s="1"/>
  <c r="DZB15" i="18"/>
  <c r="DZC15" i="18" s="1"/>
  <c r="DZB16" i="18"/>
  <c r="DZC16" i="18" s="1"/>
  <c r="DZB17" i="18"/>
  <c r="DZC17" i="18" s="1"/>
  <c r="DZB18" i="18"/>
  <c r="DZC18" i="18" s="1"/>
  <c r="DZB19" i="18"/>
  <c r="DZC19" i="18" s="1"/>
  <c r="DZB20" i="18"/>
  <c r="DZC20" i="18" s="1"/>
  <c r="DZB21" i="18"/>
  <c r="DZC21" i="18" s="1"/>
  <c r="DZB22" i="18"/>
  <c r="DZC22" i="18" s="1"/>
  <c r="DZB7" i="18"/>
  <c r="DZC7" i="18" s="1"/>
  <c r="DMB26" i="19"/>
  <c r="DMC26" i="19" s="1"/>
  <c r="DMB27" i="19"/>
  <c r="DMC27" i="19" s="1"/>
  <c r="DMB28" i="19"/>
  <c r="DMC28" i="19" s="1"/>
  <c r="DMB29" i="19"/>
  <c r="DMC29" i="19" s="1"/>
  <c r="DMB25" i="19"/>
  <c r="DMC25" i="19" s="1"/>
  <c r="DMB8" i="19"/>
  <c r="DMC8" i="19" s="1"/>
  <c r="DMB10" i="19"/>
  <c r="DMC10" i="19" s="1"/>
  <c r="DMB11" i="19"/>
  <c r="DMC11" i="19" s="1"/>
  <c r="DMB13" i="19"/>
  <c r="DMC13" i="19" s="1"/>
  <c r="DMB14" i="19"/>
  <c r="DMC14" i="19" s="1"/>
  <c r="DMB15" i="19"/>
  <c r="DMC15" i="19" s="1"/>
  <c r="DMB16" i="19"/>
  <c r="DMC16" i="19" s="1"/>
  <c r="DZS8" i="15"/>
  <c r="DZT8" i="15" s="1"/>
  <c r="DZS9" i="15"/>
  <c r="DZT9" i="15" s="1"/>
  <c r="DZS10" i="15"/>
  <c r="DZT10" i="15" s="1"/>
  <c r="DZS11" i="15"/>
  <c r="DZT11" i="15" s="1"/>
  <c r="DZS12" i="15"/>
  <c r="DZT12" i="15" s="1"/>
  <c r="DZS13" i="15"/>
  <c r="DZT13" i="15" s="1"/>
  <c r="DZS15" i="15"/>
  <c r="DZT15" i="15" s="1"/>
  <c r="DZS16" i="15"/>
  <c r="DZT16" i="15" s="1"/>
  <c r="DZS17" i="15"/>
  <c r="DZT17" i="15" s="1"/>
  <c r="DZS19" i="15"/>
  <c r="DZT19" i="15" s="1"/>
  <c r="DZS21" i="15"/>
  <c r="DZT21" i="15" s="1"/>
  <c r="DZS22" i="15"/>
  <c r="DZT22" i="15" s="1"/>
  <c r="DZS23" i="15"/>
  <c r="DZT23" i="15" s="1"/>
  <c r="DMB7" i="19"/>
  <c r="DMC7" i="19" s="1"/>
  <c r="DZS7" i="15"/>
  <c r="DZT7" i="15" s="1"/>
  <c r="G23" i="18"/>
  <c r="E7" i="20" s="1"/>
  <c r="H23" i="18"/>
  <c r="F7" i="20" s="1"/>
  <c r="I23" i="18"/>
  <c r="G7" i="20" s="1"/>
  <c r="DZK8" i="15" l="1"/>
  <c r="DZL8" i="15" s="1"/>
  <c r="DZK9" i="15"/>
  <c r="DZL9" i="15" s="1"/>
  <c r="DZK10" i="15"/>
  <c r="DZL10" i="15" s="1"/>
  <c r="DZK11" i="15"/>
  <c r="DZL11" i="15" s="1"/>
  <c r="DZK12" i="15"/>
  <c r="DZL12" i="15" s="1"/>
  <c r="DZK13" i="15"/>
  <c r="DZL13" i="15" s="1"/>
  <c r="DZK15" i="15"/>
  <c r="DZL15" i="15" s="1"/>
  <c r="DZK16" i="15"/>
  <c r="DZL16" i="15" s="1"/>
  <c r="DZK17" i="15"/>
  <c r="DZL17" i="15" s="1"/>
  <c r="DZK19" i="15"/>
  <c r="DZL19" i="15" s="1"/>
  <c r="DZK21" i="15"/>
  <c r="DZL21" i="15" s="1"/>
  <c r="DZK22" i="15"/>
  <c r="DZL22" i="15" s="1"/>
  <c r="DZK23" i="15"/>
  <c r="DZL23" i="15" s="1"/>
  <c r="DZK7" i="15"/>
  <c r="DZL7" i="15" s="1"/>
  <c r="DLT26" i="19"/>
  <c r="DLU26" i="19" s="1"/>
  <c r="DLT27" i="19"/>
  <c r="DLU27" i="19" s="1"/>
  <c r="DLT28" i="19"/>
  <c r="DLU28" i="19" s="1"/>
  <c r="DLT29" i="19"/>
  <c r="DLU29" i="19" s="1"/>
  <c r="DLT25" i="19"/>
  <c r="DLU25" i="19" s="1"/>
  <c r="DLT8" i="19"/>
  <c r="DLU8" i="19" s="1"/>
  <c r="DLT10" i="19"/>
  <c r="DLU10" i="19" s="1"/>
  <c r="DLT11" i="19"/>
  <c r="DLU11" i="19" s="1"/>
  <c r="DLT13" i="19"/>
  <c r="DLU13" i="19" s="1"/>
  <c r="DLT14" i="19"/>
  <c r="DLU14" i="19"/>
  <c r="DLT15" i="19"/>
  <c r="DLU15" i="19" s="1"/>
  <c r="DLT16" i="19"/>
  <c r="DLU16" i="19" s="1"/>
  <c r="DLT7" i="19"/>
  <c r="DLU7" i="19" s="1"/>
  <c r="DYT32" i="18"/>
  <c r="DYU32" i="18" s="1"/>
  <c r="DYT35" i="18"/>
  <c r="DYU35" i="18" s="1"/>
  <c r="DYT36" i="18"/>
  <c r="DYU36" i="18" s="1"/>
  <c r="DYT37" i="18"/>
  <c r="DYU37" i="18" s="1"/>
  <c r="DYT38" i="18"/>
  <c r="DYU38" i="18" s="1"/>
  <c r="DYT39" i="18"/>
  <c r="DYU39" i="18" s="1"/>
  <c r="DYT40" i="18"/>
  <c r="DYU40" i="18" s="1"/>
  <c r="DYT41" i="18"/>
  <c r="DYU41" i="18" s="1"/>
  <c r="DYT42" i="18"/>
  <c r="DYU42" i="18" s="1"/>
  <c r="DYT43" i="18"/>
  <c r="DYU43" i="18" s="1"/>
  <c r="DYT44" i="18"/>
  <c r="DYU44" i="18" s="1"/>
  <c r="DYT45" i="18"/>
  <c r="DYU45" i="18" s="1"/>
  <c r="DYT46" i="18"/>
  <c r="DYU46" i="18" s="1"/>
  <c r="DYT47" i="18"/>
  <c r="DYU47" i="18" s="1"/>
  <c r="DYT49" i="18"/>
  <c r="DYU49" i="18" s="1"/>
  <c r="DYT52" i="18"/>
  <c r="DYU52" i="18" s="1"/>
  <c r="DYT62" i="18"/>
  <c r="DYU62" i="18" s="1"/>
  <c r="DYT31" i="18"/>
  <c r="DYU31" i="18" s="1"/>
  <c r="DYT8" i="18"/>
  <c r="DYU8" i="18" s="1"/>
  <c r="DYT10" i="18"/>
  <c r="DYU10" i="18" s="1"/>
  <c r="DYT12" i="18"/>
  <c r="DYU12" i="18" s="1"/>
  <c r="DYT13" i="18"/>
  <c r="DYU13" i="18" s="1"/>
  <c r="DYT14" i="18"/>
  <c r="DYU14" i="18" s="1"/>
  <c r="DYT15" i="18"/>
  <c r="DYU15" i="18" s="1"/>
  <c r="DYT16" i="18"/>
  <c r="DYU16" i="18" s="1"/>
  <c r="DYT17" i="18"/>
  <c r="DYU17" i="18" s="1"/>
  <c r="DYT18" i="18"/>
  <c r="DYU18" i="18" s="1"/>
  <c r="DYT19" i="18"/>
  <c r="DYU19" i="18" s="1"/>
  <c r="DYT20" i="18"/>
  <c r="DYU20" i="18" s="1"/>
  <c r="DYT21" i="18"/>
  <c r="DYU21" i="18" s="1"/>
  <c r="DYT22" i="18"/>
  <c r="DYU22" i="18" s="1"/>
  <c r="DYT7" i="18"/>
  <c r="DYU7" i="18" s="1"/>
  <c r="DYL32" i="18" l="1"/>
  <c r="DYM32" i="18" s="1"/>
  <c r="DYL35" i="18"/>
  <c r="DYM35" i="18" s="1"/>
  <c r="DYL36" i="18"/>
  <c r="DYM36" i="18" s="1"/>
  <c r="DYL37" i="18"/>
  <c r="DYM37" i="18" s="1"/>
  <c r="DYL38" i="18"/>
  <c r="DYM38" i="18" s="1"/>
  <c r="DYL39" i="18"/>
  <c r="DYM39" i="18" s="1"/>
  <c r="DYL40" i="18"/>
  <c r="DYM40" i="18" s="1"/>
  <c r="DYL41" i="18"/>
  <c r="DYM41" i="18" s="1"/>
  <c r="DYL42" i="18"/>
  <c r="DYM42" i="18" s="1"/>
  <c r="DYL43" i="18"/>
  <c r="DYM43" i="18" s="1"/>
  <c r="DYL44" i="18"/>
  <c r="DYM44" i="18" s="1"/>
  <c r="DYL45" i="18"/>
  <c r="DYM45" i="18" s="1"/>
  <c r="DYL46" i="18"/>
  <c r="DYM46" i="18" s="1"/>
  <c r="DYL47" i="18"/>
  <c r="DYM47" i="18" s="1"/>
  <c r="DYL49" i="18"/>
  <c r="DYM49" i="18" s="1"/>
  <c r="DYL52" i="18"/>
  <c r="DYM52" i="18" s="1"/>
  <c r="DYL62" i="18"/>
  <c r="DYM62" i="18" s="1"/>
  <c r="DYL31" i="18"/>
  <c r="DYM31" i="18" s="1"/>
  <c r="DYL8" i="18"/>
  <c r="DYM8" i="18" s="1"/>
  <c r="DYL10" i="18"/>
  <c r="DYM10" i="18" s="1"/>
  <c r="DYL12" i="18"/>
  <c r="DYM12" i="18" s="1"/>
  <c r="DYL13" i="18"/>
  <c r="DYM13" i="18" s="1"/>
  <c r="DYL14" i="18"/>
  <c r="DYM14" i="18" s="1"/>
  <c r="DYL15" i="18"/>
  <c r="DYM15" i="18" s="1"/>
  <c r="DYL16" i="18"/>
  <c r="DYM16" i="18" s="1"/>
  <c r="DYL17" i="18"/>
  <c r="DYM17" i="18" s="1"/>
  <c r="DYL18" i="18"/>
  <c r="DYM18" i="18" s="1"/>
  <c r="DYL19" i="18"/>
  <c r="DYM19" i="18" s="1"/>
  <c r="DYL20" i="18"/>
  <c r="DYM20" i="18" s="1"/>
  <c r="DYL21" i="18"/>
  <c r="DYM21" i="18" s="1"/>
  <c r="DYL22" i="18"/>
  <c r="DYM22" i="18" s="1"/>
  <c r="DYL7" i="18"/>
  <c r="DYM7" i="18" s="1"/>
  <c r="DLL26" i="19"/>
  <c r="DLM26" i="19" s="1"/>
  <c r="DLL27" i="19"/>
  <c r="DLM27" i="19" s="1"/>
  <c r="DLL28" i="19"/>
  <c r="DLM28" i="19" s="1"/>
  <c r="DLL29" i="19"/>
  <c r="DLM29" i="19" s="1"/>
  <c r="DLL25" i="19"/>
  <c r="DLM25" i="19" s="1"/>
  <c r="DLL8" i="19"/>
  <c r="DLM8" i="19" s="1"/>
  <c r="DLL10" i="19"/>
  <c r="DLM10" i="19" s="1"/>
  <c r="DLL11" i="19"/>
  <c r="DLM11" i="19" s="1"/>
  <c r="DLL13" i="19"/>
  <c r="DLM13" i="19" s="1"/>
  <c r="DLL14" i="19"/>
  <c r="DLM14" i="19" s="1"/>
  <c r="DLL15" i="19"/>
  <c r="DLM15" i="19" s="1"/>
  <c r="DLL16" i="19"/>
  <c r="DLM16" i="19" s="1"/>
  <c r="DLL7" i="19"/>
  <c r="DLM7" i="19" s="1"/>
  <c r="DZC8" i="15"/>
  <c r="DZD8" i="15" s="1"/>
  <c r="DZC9" i="15"/>
  <c r="DZD9" i="15" s="1"/>
  <c r="DZC10" i="15"/>
  <c r="DZD10" i="15" s="1"/>
  <c r="DZC11" i="15"/>
  <c r="DZD11" i="15" s="1"/>
  <c r="DZC12" i="15"/>
  <c r="DZD12" i="15" s="1"/>
  <c r="DZC13" i="15"/>
  <c r="DZD13" i="15" s="1"/>
  <c r="DZC15" i="15"/>
  <c r="DZD15" i="15" s="1"/>
  <c r="DZC16" i="15"/>
  <c r="DZD16" i="15" s="1"/>
  <c r="DZC17" i="15"/>
  <c r="DZD17" i="15" s="1"/>
  <c r="DZC19" i="15"/>
  <c r="DZD19" i="15" s="1"/>
  <c r="DZC21" i="15"/>
  <c r="DZD21" i="15" s="1"/>
  <c r="DZC22" i="15"/>
  <c r="DZD22" i="15" s="1"/>
  <c r="DZC23" i="15"/>
  <c r="DZD23" i="15" s="1"/>
  <c r="DZC7" i="15"/>
  <c r="DZD7" i="15" s="1"/>
  <c r="DYD32" i="18" l="1"/>
  <c r="DYE32" i="18" s="1"/>
  <c r="DYD35" i="18"/>
  <c r="DYE35" i="18" s="1"/>
  <c r="DYD36" i="18"/>
  <c r="DYE36" i="18" s="1"/>
  <c r="DYD37" i="18"/>
  <c r="DYE37" i="18" s="1"/>
  <c r="DYD38" i="18"/>
  <c r="DYE38" i="18" s="1"/>
  <c r="DYD39" i="18"/>
  <c r="DYE39" i="18" s="1"/>
  <c r="DYD40" i="18"/>
  <c r="DYE40" i="18" s="1"/>
  <c r="DYD41" i="18"/>
  <c r="DYE41" i="18" s="1"/>
  <c r="DYD42" i="18"/>
  <c r="DYE42" i="18" s="1"/>
  <c r="DYD43" i="18"/>
  <c r="DYE43" i="18" s="1"/>
  <c r="DYD44" i="18"/>
  <c r="DYE44" i="18" s="1"/>
  <c r="DYD45" i="18"/>
  <c r="DYE45" i="18" s="1"/>
  <c r="DYD46" i="18"/>
  <c r="DYE46" i="18" s="1"/>
  <c r="DYD47" i="18"/>
  <c r="DYE47" i="18" s="1"/>
  <c r="DYD49" i="18"/>
  <c r="DYE49" i="18" s="1"/>
  <c r="DYD52" i="18"/>
  <c r="DYE52" i="18" s="1"/>
  <c r="DYD62" i="18"/>
  <c r="DYE62" i="18" s="1"/>
  <c r="DYD31" i="18"/>
  <c r="DYE31" i="18" s="1"/>
  <c r="DYD8" i="18"/>
  <c r="DYE8" i="18" s="1"/>
  <c r="DYD10" i="18"/>
  <c r="DYE10" i="18" s="1"/>
  <c r="DYD12" i="18"/>
  <c r="DYE12" i="18" s="1"/>
  <c r="DYD13" i="18"/>
  <c r="DYE13" i="18" s="1"/>
  <c r="DYD14" i="18"/>
  <c r="DYE14" i="18" s="1"/>
  <c r="DYD15" i="18"/>
  <c r="DYE15" i="18" s="1"/>
  <c r="DYD16" i="18"/>
  <c r="DYE16" i="18" s="1"/>
  <c r="DYD17" i="18"/>
  <c r="DYE17" i="18" s="1"/>
  <c r="DYD18" i="18"/>
  <c r="DYE18" i="18" s="1"/>
  <c r="DYD19" i="18"/>
  <c r="DYE19" i="18" s="1"/>
  <c r="DYD20" i="18"/>
  <c r="DYE20" i="18" s="1"/>
  <c r="DYD21" i="18"/>
  <c r="DYE21" i="18" s="1"/>
  <c r="DYD22" i="18"/>
  <c r="DYE22" i="18" s="1"/>
  <c r="DYD7" i="18"/>
  <c r="DYE7" i="18" s="1"/>
  <c r="DLD26" i="19"/>
  <c r="DLE26" i="19" s="1"/>
  <c r="DLD27" i="19"/>
  <c r="DLE27" i="19" s="1"/>
  <c r="DLD28" i="19"/>
  <c r="DLE28" i="19" s="1"/>
  <c r="DLD29" i="19"/>
  <c r="DLE29" i="19" s="1"/>
  <c r="DLD25" i="19"/>
  <c r="DLE25" i="19" s="1"/>
  <c r="DLD8" i="19"/>
  <c r="DLE8" i="19" s="1"/>
  <c r="DLD10" i="19"/>
  <c r="DLE10" i="19" s="1"/>
  <c r="DLD11" i="19"/>
  <c r="DLE11" i="19" s="1"/>
  <c r="DLD13" i="19"/>
  <c r="DLE13" i="19" s="1"/>
  <c r="DLD14" i="19"/>
  <c r="DLE14" i="19" s="1"/>
  <c r="DLD15" i="19"/>
  <c r="DLE15" i="19" s="1"/>
  <c r="DLD16" i="19"/>
  <c r="DLE16" i="19" s="1"/>
  <c r="DLD7" i="19"/>
  <c r="DLE7" i="19" s="1"/>
  <c r="DYU8" i="15"/>
  <c r="DYV8" i="15" s="1"/>
  <c r="DYU9" i="15"/>
  <c r="DYV9" i="15" s="1"/>
  <c r="DYU10" i="15"/>
  <c r="DYV10" i="15" s="1"/>
  <c r="DYU11" i="15"/>
  <c r="DYV11" i="15" s="1"/>
  <c r="DYU12" i="15"/>
  <c r="DYV12" i="15" s="1"/>
  <c r="DYU13" i="15"/>
  <c r="DYV13" i="15" s="1"/>
  <c r="DYU15" i="15"/>
  <c r="DYV15" i="15" s="1"/>
  <c r="DYU16" i="15"/>
  <c r="DYV16" i="15" s="1"/>
  <c r="DYU17" i="15"/>
  <c r="DYV17" i="15" s="1"/>
  <c r="DYU19" i="15"/>
  <c r="DYV19" i="15" s="1"/>
  <c r="DYU21" i="15"/>
  <c r="DYV21" i="15" s="1"/>
  <c r="DYU22" i="15"/>
  <c r="DYV22" i="15" s="1"/>
  <c r="DYU23" i="15"/>
  <c r="DYV23" i="15" s="1"/>
  <c r="DYU7" i="15"/>
  <c r="DYV7" i="15" s="1"/>
  <c r="Q31" i="18" l="1"/>
  <c r="Q32" i="18"/>
  <c r="W31" i="18"/>
  <c r="W63" i="18" s="1"/>
  <c r="DXV32" i="18"/>
  <c r="DXW32" i="18" s="1"/>
  <c r="DXV35" i="18"/>
  <c r="DXW35" i="18" s="1"/>
  <c r="DXV36" i="18"/>
  <c r="DXW36" i="18" s="1"/>
  <c r="DXV37" i="18"/>
  <c r="DXW37" i="18" s="1"/>
  <c r="DXV38" i="18"/>
  <c r="DXW38" i="18" s="1"/>
  <c r="DXV39" i="18"/>
  <c r="DXW39" i="18" s="1"/>
  <c r="DXV40" i="18"/>
  <c r="DXW40" i="18" s="1"/>
  <c r="DXV41" i="18"/>
  <c r="DXW41" i="18" s="1"/>
  <c r="DXV42" i="18"/>
  <c r="DXW42" i="18" s="1"/>
  <c r="DXV43" i="18"/>
  <c r="DXW43" i="18" s="1"/>
  <c r="DXV44" i="18"/>
  <c r="DXW44" i="18" s="1"/>
  <c r="DXV45" i="18"/>
  <c r="DXW45" i="18" s="1"/>
  <c r="DXV46" i="18"/>
  <c r="DXW46" i="18" s="1"/>
  <c r="DXV47" i="18"/>
  <c r="DXW47" i="18" s="1"/>
  <c r="DXV49" i="18"/>
  <c r="DXW49" i="18" s="1"/>
  <c r="DXV52" i="18"/>
  <c r="DXW52" i="18" s="1"/>
  <c r="DXV62" i="18"/>
  <c r="DXW62" i="18" s="1"/>
  <c r="DXV31" i="18"/>
  <c r="DXW31" i="18" s="1"/>
  <c r="DXV8" i="18"/>
  <c r="DXW8" i="18" s="1"/>
  <c r="DXV10" i="18"/>
  <c r="DXW10" i="18" s="1"/>
  <c r="DXV12" i="18"/>
  <c r="DXW12" i="18" s="1"/>
  <c r="DXV13" i="18"/>
  <c r="DXW13" i="18" s="1"/>
  <c r="DXV14" i="18"/>
  <c r="DXW14" i="18" s="1"/>
  <c r="DXV15" i="18"/>
  <c r="DXW15" i="18" s="1"/>
  <c r="DXV16" i="18"/>
  <c r="DXW16" i="18" s="1"/>
  <c r="DXV17" i="18"/>
  <c r="DXW17" i="18" s="1"/>
  <c r="DXV18" i="18"/>
  <c r="DXW18" i="18" s="1"/>
  <c r="DXV19" i="18"/>
  <c r="DXW19" i="18" s="1"/>
  <c r="DXV20" i="18"/>
  <c r="DXW20" i="18" s="1"/>
  <c r="DXV21" i="18"/>
  <c r="DXW21" i="18" s="1"/>
  <c r="DXV22" i="18"/>
  <c r="DXW22" i="18" s="1"/>
  <c r="DXV7" i="18"/>
  <c r="DXW7" i="18" s="1"/>
  <c r="DKV26" i="19"/>
  <c r="DKW26" i="19" s="1"/>
  <c r="DKV27" i="19"/>
  <c r="DKW27" i="19" s="1"/>
  <c r="DKV28" i="19"/>
  <c r="DKW28" i="19" s="1"/>
  <c r="DKV29" i="19"/>
  <c r="DKW29" i="19" s="1"/>
  <c r="DKV25" i="19"/>
  <c r="DKW25" i="19" s="1"/>
  <c r="DKV8" i="19"/>
  <c r="DKW8" i="19" s="1"/>
  <c r="DKV10" i="19"/>
  <c r="DKW10" i="19" s="1"/>
  <c r="DKV11" i="19"/>
  <c r="DKW11" i="19" s="1"/>
  <c r="DKV13" i="19"/>
  <c r="DKW13" i="19" s="1"/>
  <c r="DKV14" i="19"/>
  <c r="DKW14" i="19" s="1"/>
  <c r="DKV15" i="19"/>
  <c r="DKW15" i="19" s="1"/>
  <c r="DKV16" i="19"/>
  <c r="DKW16" i="19" s="1"/>
  <c r="DKV7" i="19"/>
  <c r="DKW7" i="19" s="1"/>
  <c r="DYM8" i="15"/>
  <c r="DYN8" i="15" s="1"/>
  <c r="DYM9" i="15"/>
  <c r="DYN9" i="15" s="1"/>
  <c r="DYM10" i="15"/>
  <c r="DYN10" i="15" s="1"/>
  <c r="DYM11" i="15"/>
  <c r="DYN11" i="15" s="1"/>
  <c r="DYM12" i="15"/>
  <c r="DYN12" i="15" s="1"/>
  <c r="DYM13" i="15"/>
  <c r="DYN13" i="15" s="1"/>
  <c r="DYM15" i="15"/>
  <c r="DYN15" i="15" s="1"/>
  <c r="DYM16" i="15"/>
  <c r="DYN16" i="15" s="1"/>
  <c r="DYM17" i="15"/>
  <c r="DYN17" i="15" s="1"/>
  <c r="DYM19" i="15"/>
  <c r="DYN19" i="15" s="1"/>
  <c r="DYM21" i="15"/>
  <c r="DYN21" i="15" s="1"/>
  <c r="DYM22" i="15"/>
  <c r="DYN22" i="15" s="1"/>
  <c r="DYM23" i="15"/>
  <c r="DYN23" i="15" s="1"/>
  <c r="DYM7" i="15"/>
  <c r="DYN7" i="15" s="1"/>
  <c r="K31" i="18"/>
  <c r="K63" i="18" s="1"/>
  <c r="I8" i="20" l="1"/>
  <c r="DYE8" i="15"/>
  <c r="DYF8" i="15" s="1"/>
  <c r="DYE9" i="15"/>
  <c r="DYF9" i="15" s="1"/>
  <c r="DYE10" i="15"/>
  <c r="DYF10" i="15" s="1"/>
  <c r="DYE11" i="15"/>
  <c r="DYF11" i="15" s="1"/>
  <c r="DYE12" i="15"/>
  <c r="DYF12" i="15" s="1"/>
  <c r="DYE13" i="15"/>
  <c r="DYF13" i="15" s="1"/>
  <c r="DYE15" i="15"/>
  <c r="DYF15" i="15" s="1"/>
  <c r="DYE16" i="15"/>
  <c r="DYF16" i="15" s="1"/>
  <c r="DYE17" i="15"/>
  <c r="DYF17" i="15" s="1"/>
  <c r="DYE19" i="15"/>
  <c r="DYF19" i="15" s="1"/>
  <c r="DYE21" i="15"/>
  <c r="DYF21" i="15" s="1"/>
  <c r="DYE22" i="15"/>
  <c r="DYF22" i="15" s="1"/>
  <c r="DYE23" i="15"/>
  <c r="DYF23" i="15" s="1"/>
  <c r="DYE7" i="15"/>
  <c r="DYF7" i="15" s="1"/>
  <c r="DKN26" i="19"/>
  <c r="DKO26" i="19" s="1"/>
  <c r="DKN27" i="19"/>
  <c r="DKO27" i="19" s="1"/>
  <c r="DKN28" i="19"/>
  <c r="DKO28" i="19" s="1"/>
  <c r="DKN29" i="19"/>
  <c r="DKO29" i="19" s="1"/>
  <c r="DKN25" i="19"/>
  <c r="DKO25" i="19" s="1"/>
  <c r="DKN8" i="19"/>
  <c r="DKO8" i="19" s="1"/>
  <c r="DKN10" i="19"/>
  <c r="DKO10" i="19" s="1"/>
  <c r="DKN11" i="19"/>
  <c r="DKO11" i="19" s="1"/>
  <c r="DKN13" i="19"/>
  <c r="DKO13" i="19" s="1"/>
  <c r="DKN14" i="19"/>
  <c r="DKO14" i="19" s="1"/>
  <c r="DKN15" i="19"/>
  <c r="DKO15" i="19" s="1"/>
  <c r="DKN16" i="19"/>
  <c r="DKO16" i="19" s="1"/>
  <c r="DKN7" i="19"/>
  <c r="DKO7" i="19" s="1"/>
  <c r="DXN35" i="18"/>
  <c r="DXO35" i="18" s="1"/>
  <c r="DXN36" i="18"/>
  <c r="DXO36" i="18" s="1"/>
  <c r="DXN37" i="18"/>
  <c r="DXO37" i="18" s="1"/>
  <c r="DXN38" i="18"/>
  <c r="DXO38" i="18" s="1"/>
  <c r="DXN39" i="18"/>
  <c r="DXO39" i="18" s="1"/>
  <c r="DXN40" i="18"/>
  <c r="DXO40" i="18" s="1"/>
  <c r="DXN41" i="18"/>
  <c r="DXO41" i="18" s="1"/>
  <c r="DXN42" i="18"/>
  <c r="DXO42" i="18" s="1"/>
  <c r="DXN43" i="18"/>
  <c r="DXO43" i="18" s="1"/>
  <c r="DXN44" i="18"/>
  <c r="DXO44" i="18" s="1"/>
  <c r="DXN45" i="18"/>
  <c r="DXO45" i="18" s="1"/>
  <c r="DXN46" i="18"/>
  <c r="DXO46" i="18" s="1"/>
  <c r="DXN47" i="18"/>
  <c r="DXO47" i="18" s="1"/>
  <c r="DXN49" i="18"/>
  <c r="DXO49" i="18" s="1"/>
  <c r="DXN52" i="18"/>
  <c r="DXO52" i="18" s="1"/>
  <c r="DXN62" i="18"/>
  <c r="DXO62" i="18" s="1"/>
  <c r="DXN8" i="18"/>
  <c r="DXO8" i="18" s="1"/>
  <c r="DXN10" i="18"/>
  <c r="DXO10" i="18" s="1"/>
  <c r="DXN12" i="18"/>
  <c r="DXO12" i="18" s="1"/>
  <c r="DXN13" i="18"/>
  <c r="DXO13" i="18" s="1"/>
  <c r="DXN14" i="18"/>
  <c r="DXO14" i="18" s="1"/>
  <c r="DXN15" i="18"/>
  <c r="DXO15" i="18" s="1"/>
  <c r="DXN16" i="18"/>
  <c r="DXO16" i="18" s="1"/>
  <c r="DXN17" i="18"/>
  <c r="DXO17" i="18" s="1"/>
  <c r="DXN18" i="18"/>
  <c r="DXO18" i="18" s="1"/>
  <c r="DXN19" i="18"/>
  <c r="DXO19" i="18" s="1"/>
  <c r="DXN20" i="18"/>
  <c r="DXO20" i="18" s="1"/>
  <c r="DXN21" i="18"/>
  <c r="DXO21" i="18" s="1"/>
  <c r="DXN22" i="18"/>
  <c r="DXO22" i="18" s="1"/>
  <c r="DXN7" i="18"/>
  <c r="DXO7" i="18" s="1"/>
  <c r="DXW8" i="15"/>
  <c r="DXX8" i="15" s="1"/>
  <c r="DXW9" i="15"/>
  <c r="DXX9" i="15" s="1"/>
  <c r="DXW10" i="15"/>
  <c r="DXX10" i="15" s="1"/>
  <c r="DXW11" i="15"/>
  <c r="DXX11" i="15" s="1"/>
  <c r="DXW12" i="15"/>
  <c r="DXX12" i="15" s="1"/>
  <c r="DXW13" i="15"/>
  <c r="DXX13" i="15" s="1"/>
  <c r="DXW15" i="15"/>
  <c r="DXX15" i="15" s="1"/>
  <c r="DXW16" i="15"/>
  <c r="DXX16" i="15" s="1"/>
  <c r="DXW17" i="15"/>
  <c r="DXX17" i="15" s="1"/>
  <c r="DXW19" i="15"/>
  <c r="DXX19" i="15" s="1"/>
  <c r="DXW21" i="15"/>
  <c r="DXX21" i="15" s="1"/>
  <c r="DXW22" i="15"/>
  <c r="DXX22" i="15" s="1"/>
  <c r="DXW23" i="15"/>
  <c r="DXX23" i="15" s="1"/>
  <c r="DXW7" i="15"/>
  <c r="DXX7" i="15" s="1"/>
  <c r="DKF26" i="19"/>
  <c r="DKG26" i="19" s="1"/>
  <c r="DKF27" i="19"/>
  <c r="DKG27" i="19" s="1"/>
  <c r="DKF28" i="19"/>
  <c r="DKG28" i="19" s="1"/>
  <c r="DKF29" i="19"/>
  <c r="DKG29" i="19" s="1"/>
  <c r="DKF25" i="19"/>
  <c r="DKG25" i="19" s="1"/>
  <c r="DKF8" i="19"/>
  <c r="DKG8" i="19" s="1"/>
  <c r="DKF10" i="19"/>
  <c r="DKG10" i="19" s="1"/>
  <c r="DKF11" i="19"/>
  <c r="DKG11" i="19" s="1"/>
  <c r="DKF13" i="19"/>
  <c r="DKG13" i="19" s="1"/>
  <c r="DKF14" i="19"/>
  <c r="DKG14" i="19" s="1"/>
  <c r="DKF15" i="19"/>
  <c r="DKG15" i="19" s="1"/>
  <c r="DKF16" i="19"/>
  <c r="DKG16" i="19" s="1"/>
  <c r="DKF7" i="19"/>
  <c r="DKG7" i="19" s="1"/>
  <c r="DXF35" i="18"/>
  <c r="DXG35" i="18" s="1"/>
  <c r="DXF36" i="18"/>
  <c r="DXG36" i="18" s="1"/>
  <c r="DXF37" i="18"/>
  <c r="DXG37" i="18" s="1"/>
  <c r="DXF38" i="18"/>
  <c r="DXG38" i="18" s="1"/>
  <c r="DXF39" i="18"/>
  <c r="DXG39" i="18" s="1"/>
  <c r="DXF40" i="18"/>
  <c r="DXG40" i="18" s="1"/>
  <c r="DXF41" i="18"/>
  <c r="DXG41" i="18" s="1"/>
  <c r="DXF42" i="18"/>
  <c r="DXG42" i="18" s="1"/>
  <c r="DXF43" i="18"/>
  <c r="DXG43" i="18" s="1"/>
  <c r="DXF44" i="18"/>
  <c r="DXG44" i="18" s="1"/>
  <c r="DXF45" i="18"/>
  <c r="DXG45" i="18" s="1"/>
  <c r="DXF46" i="18"/>
  <c r="DXG46" i="18" s="1"/>
  <c r="DXF47" i="18"/>
  <c r="DXG47" i="18" s="1"/>
  <c r="DXF49" i="18"/>
  <c r="DXG49" i="18" s="1"/>
  <c r="DXF52" i="18"/>
  <c r="DXG52" i="18" s="1"/>
  <c r="DXF62" i="18"/>
  <c r="DXG62" i="18" s="1"/>
  <c r="DXF8" i="18"/>
  <c r="DXG8" i="18" s="1"/>
  <c r="DXF10" i="18"/>
  <c r="DXG10" i="18" s="1"/>
  <c r="DXF12" i="18"/>
  <c r="DXG12" i="18" s="1"/>
  <c r="DXF13" i="18"/>
  <c r="DXG13" i="18" s="1"/>
  <c r="DXF14" i="18"/>
  <c r="DXG14" i="18" s="1"/>
  <c r="DXF15" i="18"/>
  <c r="DXG15" i="18" s="1"/>
  <c r="DXF16" i="18"/>
  <c r="DXG16" i="18" s="1"/>
  <c r="DXF17" i="18"/>
  <c r="DXG17" i="18" s="1"/>
  <c r="DXF18" i="18"/>
  <c r="DXG18" i="18" s="1"/>
  <c r="DXF19" i="18"/>
  <c r="DXG19" i="18" s="1"/>
  <c r="DXF20" i="18"/>
  <c r="DXG20" i="18" s="1"/>
  <c r="DXF21" i="18"/>
  <c r="DXG21" i="18" s="1"/>
  <c r="DXF22" i="18"/>
  <c r="DXG22" i="18" s="1"/>
  <c r="DXF7" i="18"/>
  <c r="DXG7" i="18" s="1"/>
  <c r="DWX8" i="18" l="1"/>
  <c r="DWY8" i="18" s="1"/>
  <c r="DWX10" i="18"/>
  <c r="DWY10" i="18" s="1"/>
  <c r="DWX12" i="18"/>
  <c r="DWY12" i="18" s="1"/>
  <c r="DWX13" i="18"/>
  <c r="DWY13" i="18" s="1"/>
  <c r="DWX14" i="18"/>
  <c r="DWY14" i="18" s="1"/>
  <c r="DWX15" i="18"/>
  <c r="DWY15" i="18" s="1"/>
  <c r="DWX16" i="18"/>
  <c r="DWY16" i="18" s="1"/>
  <c r="DWX17" i="18"/>
  <c r="DWY17" i="18" s="1"/>
  <c r="DWX18" i="18"/>
  <c r="DWY18" i="18" s="1"/>
  <c r="DWX19" i="18"/>
  <c r="DWY19" i="18" s="1"/>
  <c r="DWX20" i="18"/>
  <c r="DWY20" i="18" s="1"/>
  <c r="DWX21" i="18"/>
  <c r="DWY21" i="18" s="1"/>
  <c r="DWX22" i="18"/>
  <c r="DWY22" i="18" s="1"/>
  <c r="DWX7" i="18"/>
  <c r="DWY7" i="18" s="1"/>
  <c r="DWX35" i="18"/>
  <c r="DWY35" i="18" s="1"/>
  <c r="DWX36" i="18"/>
  <c r="DWY36" i="18" s="1"/>
  <c r="DWX37" i="18"/>
  <c r="DWY37" i="18" s="1"/>
  <c r="DWX38" i="18"/>
  <c r="DWY38" i="18" s="1"/>
  <c r="DWX39" i="18"/>
  <c r="DWY39" i="18" s="1"/>
  <c r="DWX40" i="18"/>
  <c r="DWY40" i="18" s="1"/>
  <c r="DWX41" i="18"/>
  <c r="DWY41" i="18" s="1"/>
  <c r="DWX42" i="18"/>
  <c r="DWY42" i="18" s="1"/>
  <c r="DWX43" i="18"/>
  <c r="DWY43" i="18" s="1"/>
  <c r="DWX44" i="18"/>
  <c r="DWY44" i="18" s="1"/>
  <c r="DWX45" i="18"/>
  <c r="DWY45" i="18" s="1"/>
  <c r="DWX46" i="18"/>
  <c r="DWY46" i="18" s="1"/>
  <c r="DWX47" i="18"/>
  <c r="DWY47" i="18" s="1"/>
  <c r="DWX49" i="18"/>
  <c r="DWY49" i="18" s="1"/>
  <c r="DWX52" i="18"/>
  <c r="DWY52" i="18" s="1"/>
  <c r="DWX62" i="18"/>
  <c r="DWY62" i="18" s="1"/>
  <c r="DJX26" i="19"/>
  <c r="DJY26" i="19" s="1"/>
  <c r="DJX27" i="19"/>
  <c r="DJY27" i="19" s="1"/>
  <c r="DJX28" i="19"/>
  <c r="DJY28" i="19" s="1"/>
  <c r="DJX29" i="19"/>
  <c r="DJY29" i="19" s="1"/>
  <c r="DJX25" i="19"/>
  <c r="DJY25" i="19" s="1"/>
  <c r="DJX7" i="19"/>
  <c r="DJY7" i="19" s="1"/>
  <c r="DJX8" i="19"/>
  <c r="DJY8" i="19" s="1"/>
  <c r="DJX10" i="19"/>
  <c r="DJY10" i="19" s="1"/>
  <c r="DJX11" i="19"/>
  <c r="DJY11" i="19" s="1"/>
  <c r="DJX13" i="19"/>
  <c r="DJY13" i="19" s="1"/>
  <c r="DJX14" i="19"/>
  <c r="DJY14" i="19" s="1"/>
  <c r="DJX15" i="19"/>
  <c r="DJY15" i="19" s="1"/>
  <c r="DJX16" i="19"/>
  <c r="DJY16" i="19" s="1"/>
  <c r="DXO8" i="15"/>
  <c r="DXP8" i="15" s="1"/>
  <c r="DXO9" i="15"/>
  <c r="DXP9" i="15" s="1"/>
  <c r="DXO10" i="15"/>
  <c r="DXP10" i="15" s="1"/>
  <c r="DXO11" i="15"/>
  <c r="DXP11" i="15" s="1"/>
  <c r="DXO12" i="15"/>
  <c r="DXP12" i="15" s="1"/>
  <c r="DXO13" i="15"/>
  <c r="DXP13" i="15" s="1"/>
  <c r="DXO15" i="15"/>
  <c r="DXP15" i="15" s="1"/>
  <c r="DXO16" i="15"/>
  <c r="DXP16" i="15" s="1"/>
  <c r="DXO17" i="15"/>
  <c r="DXP17" i="15" s="1"/>
  <c r="DXO19" i="15"/>
  <c r="DXP19" i="15" s="1"/>
  <c r="DXO21" i="15"/>
  <c r="DXP21" i="15" s="1"/>
  <c r="DXO22" i="15"/>
  <c r="DXP22" i="15" s="1"/>
  <c r="DXO23" i="15"/>
  <c r="DXP23" i="15" s="1"/>
  <c r="DXO7" i="15"/>
  <c r="DXP7" i="15" s="1"/>
  <c r="S24" i="15" l="1"/>
  <c r="P24" i="15"/>
  <c r="DWP35" i="18" l="1"/>
  <c r="DWQ35" i="18" s="1"/>
  <c r="DWP36" i="18"/>
  <c r="DWQ36" i="18" s="1"/>
  <c r="DWP37" i="18"/>
  <c r="DWQ37" i="18" s="1"/>
  <c r="DWP38" i="18"/>
  <c r="DWQ38" i="18" s="1"/>
  <c r="DWP39" i="18"/>
  <c r="DWQ39" i="18" s="1"/>
  <c r="DWP40" i="18"/>
  <c r="DWQ40" i="18" s="1"/>
  <c r="DWP41" i="18"/>
  <c r="DWQ41" i="18" s="1"/>
  <c r="DWP42" i="18"/>
  <c r="DWQ42" i="18" s="1"/>
  <c r="DWP43" i="18"/>
  <c r="DWQ43" i="18" s="1"/>
  <c r="DWP44" i="18"/>
  <c r="DWQ44" i="18" s="1"/>
  <c r="DWP45" i="18"/>
  <c r="DWQ45" i="18" s="1"/>
  <c r="DWP46" i="18"/>
  <c r="DWQ46" i="18" s="1"/>
  <c r="DWP47" i="18"/>
  <c r="DWQ47" i="18" s="1"/>
  <c r="DWP49" i="18"/>
  <c r="DWQ49" i="18" s="1"/>
  <c r="DWP52" i="18"/>
  <c r="DWQ52" i="18" s="1"/>
  <c r="DWP62" i="18"/>
  <c r="DWQ62" i="18" s="1"/>
  <c r="DWP8" i="18"/>
  <c r="DWQ8" i="18" s="1"/>
  <c r="DWP10" i="18"/>
  <c r="DWQ10" i="18" s="1"/>
  <c r="DWP12" i="18"/>
  <c r="DWQ12" i="18" s="1"/>
  <c r="DWP13" i="18"/>
  <c r="DWQ13" i="18" s="1"/>
  <c r="DWP14" i="18"/>
  <c r="DWQ14" i="18" s="1"/>
  <c r="DWP15" i="18"/>
  <c r="DWQ15" i="18" s="1"/>
  <c r="DWP16" i="18"/>
  <c r="DWQ16" i="18" s="1"/>
  <c r="DWP17" i="18"/>
  <c r="DWQ17" i="18" s="1"/>
  <c r="DWP18" i="18"/>
  <c r="DWQ18" i="18" s="1"/>
  <c r="DWP19" i="18"/>
  <c r="DWQ19" i="18" s="1"/>
  <c r="DWP20" i="18"/>
  <c r="DWQ20" i="18" s="1"/>
  <c r="DWP21" i="18"/>
  <c r="DWQ21" i="18" s="1"/>
  <c r="DWP22" i="18"/>
  <c r="DWQ22" i="18" s="1"/>
  <c r="DWP7" i="18"/>
  <c r="DWQ7" i="18" s="1"/>
  <c r="DJP26" i="19"/>
  <c r="DJQ26" i="19" s="1"/>
  <c r="DJP27" i="19"/>
  <c r="DJQ27" i="19" s="1"/>
  <c r="DJP28" i="19"/>
  <c r="DJQ28" i="19" s="1"/>
  <c r="DJP29" i="19"/>
  <c r="DJQ29" i="19" s="1"/>
  <c r="DJP25" i="19"/>
  <c r="DJQ25" i="19" s="1"/>
  <c r="DJP7" i="19"/>
  <c r="DJQ7" i="19" s="1"/>
  <c r="DJP8" i="19"/>
  <c r="DJQ8" i="19" s="1"/>
  <c r="DJP10" i="19"/>
  <c r="DJQ10" i="19" s="1"/>
  <c r="DJP11" i="19"/>
  <c r="DJQ11" i="19" s="1"/>
  <c r="DJP13" i="19"/>
  <c r="DJQ13" i="19" s="1"/>
  <c r="DJP14" i="19"/>
  <c r="DJQ14" i="19" s="1"/>
  <c r="DJP15" i="19"/>
  <c r="DJQ15" i="19" s="1"/>
  <c r="DJP16" i="19"/>
  <c r="DJQ16" i="19" s="1"/>
  <c r="DXG8" i="15"/>
  <c r="DXH8" i="15" s="1"/>
  <c r="DXG9" i="15"/>
  <c r="DXH9" i="15" s="1"/>
  <c r="DXG10" i="15"/>
  <c r="DXH10" i="15" s="1"/>
  <c r="DXG11" i="15"/>
  <c r="DXH11" i="15" s="1"/>
  <c r="DXG12" i="15"/>
  <c r="DXH12" i="15" s="1"/>
  <c r="DXG13" i="15"/>
  <c r="DXH13" i="15" s="1"/>
  <c r="DXG15" i="15"/>
  <c r="DXH15" i="15" s="1"/>
  <c r="DXG16" i="15"/>
  <c r="DXH16" i="15" s="1"/>
  <c r="DXG17" i="15"/>
  <c r="DXH17" i="15" s="1"/>
  <c r="DXG19" i="15"/>
  <c r="DXH19" i="15" s="1"/>
  <c r="DXG21" i="15"/>
  <c r="DXH21" i="15" s="1"/>
  <c r="DXG22" i="15"/>
  <c r="DXH22" i="15" s="1"/>
  <c r="DXG23" i="15"/>
  <c r="DXH23" i="15" s="1"/>
  <c r="DXG7" i="15"/>
  <c r="DXH7" i="15" s="1"/>
  <c r="DWH35" i="18"/>
  <c r="DWI35" i="18" s="1"/>
  <c r="DWH36" i="18"/>
  <c r="DWI36" i="18" s="1"/>
  <c r="DWH37" i="18"/>
  <c r="DWI37" i="18" s="1"/>
  <c r="DWH38" i="18"/>
  <c r="DWI38" i="18" s="1"/>
  <c r="DWH39" i="18"/>
  <c r="DWI39" i="18" s="1"/>
  <c r="DWH40" i="18"/>
  <c r="DWI40" i="18" s="1"/>
  <c r="DWH41" i="18"/>
  <c r="DWI41" i="18" s="1"/>
  <c r="DWH42" i="18"/>
  <c r="DWI42" i="18" s="1"/>
  <c r="DWH43" i="18"/>
  <c r="DWI43" i="18" s="1"/>
  <c r="DWH44" i="18"/>
  <c r="DWI44" i="18" s="1"/>
  <c r="DWH45" i="18"/>
  <c r="DWI45" i="18" s="1"/>
  <c r="DWH46" i="18"/>
  <c r="DWI46" i="18" s="1"/>
  <c r="DWH47" i="18"/>
  <c r="DWI47" i="18" s="1"/>
  <c r="DWH49" i="18"/>
  <c r="DWI49" i="18" s="1"/>
  <c r="DWH52" i="18"/>
  <c r="DWI52" i="18" s="1"/>
  <c r="DWH62" i="18"/>
  <c r="DWI62" i="18" s="1"/>
  <c r="DWH8" i="18"/>
  <c r="DWI8" i="18" s="1"/>
  <c r="DWH10" i="18"/>
  <c r="DWI10" i="18" s="1"/>
  <c r="DWH12" i="18"/>
  <c r="DWI12" i="18" s="1"/>
  <c r="DWH13" i="18"/>
  <c r="DWI13" i="18" s="1"/>
  <c r="DWH14" i="18"/>
  <c r="DWI14" i="18" s="1"/>
  <c r="DWH15" i="18"/>
  <c r="DWI15" i="18" s="1"/>
  <c r="DWH16" i="18"/>
  <c r="DWI16" i="18" s="1"/>
  <c r="DWH17" i="18"/>
  <c r="DWI17" i="18" s="1"/>
  <c r="DWH18" i="18"/>
  <c r="DWI18" i="18" s="1"/>
  <c r="DWH19" i="18"/>
  <c r="DWI19" i="18" s="1"/>
  <c r="DWH20" i="18"/>
  <c r="DWI20" i="18" s="1"/>
  <c r="DWH21" i="18"/>
  <c r="DWI21" i="18" s="1"/>
  <c r="DWH22" i="18"/>
  <c r="DWI22" i="18" s="1"/>
  <c r="DWH7" i="18"/>
  <c r="DWI7" i="18" s="1"/>
  <c r="DJH26" i="19"/>
  <c r="DJI26" i="19" s="1"/>
  <c r="DJH27" i="19"/>
  <c r="DJI27" i="19" s="1"/>
  <c r="DJH28" i="19"/>
  <c r="DJI28" i="19" s="1"/>
  <c r="DJH29" i="19"/>
  <c r="DJI29" i="19" s="1"/>
  <c r="DJH25" i="19"/>
  <c r="DJI25" i="19" s="1"/>
  <c r="DJH7" i="19"/>
  <c r="DJI7" i="19" s="1"/>
  <c r="DJH8" i="19"/>
  <c r="DJI8" i="19" s="1"/>
  <c r="DJH10" i="19"/>
  <c r="DJI10" i="19" s="1"/>
  <c r="DJH11" i="19"/>
  <c r="DJI11" i="19" s="1"/>
  <c r="DJH13" i="19"/>
  <c r="DJI13" i="19" s="1"/>
  <c r="DJH14" i="19"/>
  <c r="DJI14" i="19" s="1"/>
  <c r="DJH15" i="19"/>
  <c r="DJI15" i="19" s="1"/>
  <c r="DJH16" i="19"/>
  <c r="DJI16" i="19" s="1"/>
  <c r="DWY8" i="15"/>
  <c r="DWZ8" i="15" s="1"/>
  <c r="DWY9" i="15"/>
  <c r="DWZ9" i="15" s="1"/>
  <c r="DWY10" i="15"/>
  <c r="DWZ10" i="15" s="1"/>
  <c r="DWY11" i="15"/>
  <c r="DWZ11" i="15" s="1"/>
  <c r="DWY12" i="15"/>
  <c r="DWZ12" i="15" s="1"/>
  <c r="DWY13" i="15"/>
  <c r="DWZ13" i="15" s="1"/>
  <c r="DWY15" i="15"/>
  <c r="DWZ15" i="15" s="1"/>
  <c r="DWY16" i="15"/>
  <c r="DWZ16" i="15" s="1"/>
  <c r="DWY17" i="15"/>
  <c r="DWZ17" i="15" s="1"/>
  <c r="DWY19" i="15"/>
  <c r="DWZ19" i="15" s="1"/>
  <c r="DWY21" i="15"/>
  <c r="DWZ21" i="15" s="1"/>
  <c r="DWY22" i="15"/>
  <c r="DWZ22" i="15" s="1"/>
  <c r="DWY23" i="15"/>
  <c r="DWZ23" i="15" s="1"/>
  <c r="DWY7" i="15"/>
  <c r="DWZ7" i="15" s="1"/>
  <c r="DVZ35" i="18" l="1"/>
  <c r="DWA35" i="18" s="1"/>
  <c r="DVZ36" i="18"/>
  <c r="DWA36" i="18" s="1"/>
  <c r="DVZ37" i="18"/>
  <c r="DWA37" i="18" s="1"/>
  <c r="DVZ38" i="18"/>
  <c r="DWA38" i="18" s="1"/>
  <c r="DVZ39" i="18"/>
  <c r="DWA39" i="18" s="1"/>
  <c r="DVZ40" i="18"/>
  <c r="DWA40" i="18" s="1"/>
  <c r="DVZ41" i="18"/>
  <c r="DWA41" i="18" s="1"/>
  <c r="DVZ42" i="18"/>
  <c r="DWA42" i="18" s="1"/>
  <c r="DVZ43" i="18"/>
  <c r="DWA43" i="18" s="1"/>
  <c r="DVZ44" i="18"/>
  <c r="DWA44" i="18" s="1"/>
  <c r="DVZ45" i="18"/>
  <c r="DWA45" i="18" s="1"/>
  <c r="DVZ46" i="18"/>
  <c r="DWA46" i="18" s="1"/>
  <c r="DVZ47" i="18"/>
  <c r="DWA47" i="18" s="1"/>
  <c r="DVZ49" i="18"/>
  <c r="DWA49" i="18" s="1"/>
  <c r="DVZ52" i="18"/>
  <c r="DWA52" i="18" s="1"/>
  <c r="DVZ62" i="18"/>
  <c r="DWA62" i="18" s="1"/>
  <c r="DVZ8" i="18"/>
  <c r="DWA8" i="18" s="1"/>
  <c r="DVZ10" i="18"/>
  <c r="DWA10" i="18" s="1"/>
  <c r="DVZ12" i="18"/>
  <c r="DWA12" i="18" s="1"/>
  <c r="DVZ13" i="18"/>
  <c r="DWA13" i="18" s="1"/>
  <c r="DVZ14" i="18"/>
  <c r="DWA14" i="18" s="1"/>
  <c r="DVZ15" i="18"/>
  <c r="DWA15" i="18" s="1"/>
  <c r="DVZ16" i="18"/>
  <c r="DWA16" i="18" s="1"/>
  <c r="DVZ17" i="18"/>
  <c r="DWA17" i="18" s="1"/>
  <c r="DVZ18" i="18"/>
  <c r="DWA18" i="18" s="1"/>
  <c r="DVZ19" i="18"/>
  <c r="DWA19" i="18" s="1"/>
  <c r="DVZ20" i="18"/>
  <c r="DWA20" i="18" s="1"/>
  <c r="DVZ21" i="18"/>
  <c r="DWA21" i="18" s="1"/>
  <c r="DVZ22" i="18"/>
  <c r="DWA22" i="18" s="1"/>
  <c r="DVZ7" i="18"/>
  <c r="DWA7" i="18" s="1"/>
  <c r="DIZ25" i="19"/>
  <c r="DJA25" i="19" s="1"/>
  <c r="DIZ26" i="19"/>
  <c r="DJA26" i="19" s="1"/>
  <c r="DIZ27" i="19"/>
  <c r="DJA27" i="19" s="1"/>
  <c r="DIZ28" i="19"/>
  <c r="DJA28" i="19" s="1"/>
  <c r="DIZ29" i="19"/>
  <c r="DJA29" i="19" s="1"/>
  <c r="DIZ7" i="19"/>
  <c r="DJA7" i="19" s="1"/>
  <c r="DIZ8" i="19"/>
  <c r="DJA8" i="19" s="1"/>
  <c r="DIZ10" i="19"/>
  <c r="DJA10" i="19" s="1"/>
  <c r="DIZ11" i="19"/>
  <c r="DJA11" i="19" s="1"/>
  <c r="DIZ13" i="19"/>
  <c r="DJA13" i="19" s="1"/>
  <c r="DIZ14" i="19"/>
  <c r="DJA14" i="19" s="1"/>
  <c r="DIZ15" i="19"/>
  <c r="DJA15" i="19" s="1"/>
  <c r="DIZ16" i="19"/>
  <c r="DJA16" i="19" s="1"/>
  <c r="DWQ8" i="15"/>
  <c r="DWR8" i="15" s="1"/>
  <c r="DWQ9" i="15"/>
  <c r="DWR9" i="15" s="1"/>
  <c r="DWQ10" i="15"/>
  <c r="DWR10" i="15" s="1"/>
  <c r="DWQ11" i="15"/>
  <c r="DWR11" i="15" s="1"/>
  <c r="DWQ12" i="15"/>
  <c r="DWR12" i="15" s="1"/>
  <c r="DWQ13" i="15"/>
  <c r="DWR13" i="15" s="1"/>
  <c r="DWQ15" i="15"/>
  <c r="DWR15" i="15" s="1"/>
  <c r="DWQ16" i="15"/>
  <c r="DWR16" i="15" s="1"/>
  <c r="DWQ17" i="15"/>
  <c r="DWR17" i="15" s="1"/>
  <c r="DWQ19" i="15"/>
  <c r="DWR19" i="15" s="1"/>
  <c r="DWQ21" i="15"/>
  <c r="DWR21" i="15" s="1"/>
  <c r="DWQ22" i="15"/>
  <c r="DWR22" i="15" s="1"/>
  <c r="DWQ23" i="15"/>
  <c r="DWR23" i="15" s="1"/>
  <c r="DWQ7" i="15"/>
  <c r="DWR7" i="15" s="1"/>
  <c r="DWI8" i="15"/>
  <c r="DWJ8" i="15" s="1"/>
  <c r="DWI9" i="15"/>
  <c r="DWJ9" i="15" s="1"/>
  <c r="DWI10" i="15"/>
  <c r="DWJ10" i="15" s="1"/>
  <c r="DWI11" i="15"/>
  <c r="DWJ11" i="15" s="1"/>
  <c r="DWI12" i="15"/>
  <c r="DWJ12" i="15" s="1"/>
  <c r="DWI13" i="15"/>
  <c r="DWJ13" i="15" s="1"/>
  <c r="DWI15" i="15"/>
  <c r="DWJ15" i="15" s="1"/>
  <c r="DWI16" i="15"/>
  <c r="DWJ16" i="15" s="1"/>
  <c r="DWI17" i="15"/>
  <c r="DWJ17" i="15" s="1"/>
  <c r="DWI19" i="15"/>
  <c r="DWJ19" i="15" s="1"/>
  <c r="DWI21" i="15"/>
  <c r="DWJ21" i="15" s="1"/>
  <c r="DWI22" i="15"/>
  <c r="DWJ22" i="15" s="1"/>
  <c r="DWI23" i="15"/>
  <c r="DWJ23" i="15" s="1"/>
  <c r="DWI7" i="15"/>
  <c r="DWJ7" i="15" s="1"/>
  <c r="DIR25" i="19"/>
  <c r="DIS25" i="19" s="1"/>
  <c r="DIR26" i="19"/>
  <c r="DIS26" i="19" s="1"/>
  <c r="DIR27" i="19"/>
  <c r="DIS27" i="19" s="1"/>
  <c r="DIR28" i="19"/>
  <c r="DIS28" i="19" s="1"/>
  <c r="DIR29" i="19"/>
  <c r="DIS29" i="19" s="1"/>
  <c r="DIR7" i="19"/>
  <c r="DIS7" i="19" s="1"/>
  <c r="DIR8" i="19"/>
  <c r="DIS8" i="19" s="1"/>
  <c r="DIR10" i="19"/>
  <c r="DIS10" i="19" s="1"/>
  <c r="DIR11" i="19"/>
  <c r="DIS11" i="19" s="1"/>
  <c r="DIR13" i="19"/>
  <c r="DIS13" i="19" s="1"/>
  <c r="DIR14" i="19"/>
  <c r="DIS14" i="19" s="1"/>
  <c r="DIR15" i="19"/>
  <c r="DIS15" i="19" s="1"/>
  <c r="DIR16" i="19"/>
  <c r="DIS16" i="19" s="1"/>
  <c r="DVR35" i="18"/>
  <c r="DVS35" i="18" s="1"/>
  <c r="DVR36" i="18"/>
  <c r="DVS36" i="18" s="1"/>
  <c r="DVR37" i="18"/>
  <c r="DVS37" i="18" s="1"/>
  <c r="DVR38" i="18"/>
  <c r="DVS38" i="18" s="1"/>
  <c r="DVR39" i="18"/>
  <c r="DVS39" i="18" s="1"/>
  <c r="DVR40" i="18"/>
  <c r="DVS40" i="18" s="1"/>
  <c r="DVR41" i="18"/>
  <c r="DVS41" i="18" s="1"/>
  <c r="DVR42" i="18"/>
  <c r="DVS42" i="18" s="1"/>
  <c r="DVR43" i="18"/>
  <c r="DVS43" i="18" s="1"/>
  <c r="DVR44" i="18"/>
  <c r="DVS44" i="18" s="1"/>
  <c r="DVR45" i="18"/>
  <c r="DVS45" i="18" s="1"/>
  <c r="DVR46" i="18"/>
  <c r="DVS46" i="18" s="1"/>
  <c r="DVR47" i="18"/>
  <c r="DVS47" i="18" s="1"/>
  <c r="DVR49" i="18"/>
  <c r="DVS49" i="18" s="1"/>
  <c r="DVR52" i="18"/>
  <c r="DVS52" i="18" s="1"/>
  <c r="DVR62" i="18"/>
  <c r="DVS62" i="18" s="1"/>
  <c r="DVR8" i="18"/>
  <c r="DVS8" i="18" s="1"/>
  <c r="DVR10" i="18"/>
  <c r="DVS10" i="18" s="1"/>
  <c r="DVR12" i="18"/>
  <c r="DVS12" i="18" s="1"/>
  <c r="DVR13" i="18"/>
  <c r="DVS13" i="18" s="1"/>
  <c r="DVR14" i="18"/>
  <c r="DVS14" i="18" s="1"/>
  <c r="DVR15" i="18"/>
  <c r="DVS15" i="18" s="1"/>
  <c r="DVR16" i="18"/>
  <c r="DVS16" i="18" s="1"/>
  <c r="DVR17" i="18"/>
  <c r="DVS17" i="18" s="1"/>
  <c r="DVR18" i="18"/>
  <c r="DVS18" i="18" s="1"/>
  <c r="DVR19" i="18"/>
  <c r="DVS19" i="18" s="1"/>
  <c r="DVR20" i="18"/>
  <c r="DVS20" i="18" s="1"/>
  <c r="DVR21" i="18"/>
  <c r="DVS21" i="18" s="1"/>
  <c r="DVR22" i="18"/>
  <c r="DVS22" i="18" s="1"/>
  <c r="DVR7" i="18"/>
  <c r="DVS7" i="18" s="1"/>
  <c r="DVJ35" i="18" l="1"/>
  <c r="DVK35" i="18" s="1"/>
  <c r="DVJ36" i="18"/>
  <c r="DVK36" i="18" s="1"/>
  <c r="DVJ37" i="18"/>
  <c r="DVK37" i="18" s="1"/>
  <c r="DVJ38" i="18"/>
  <c r="DVK38" i="18" s="1"/>
  <c r="DVJ39" i="18"/>
  <c r="DVK39" i="18" s="1"/>
  <c r="DVJ40" i="18"/>
  <c r="DVK40" i="18" s="1"/>
  <c r="DVJ41" i="18"/>
  <c r="DVK41" i="18" s="1"/>
  <c r="DVJ42" i="18"/>
  <c r="DVK42" i="18" s="1"/>
  <c r="DVJ43" i="18"/>
  <c r="DVK43" i="18" s="1"/>
  <c r="DVJ44" i="18"/>
  <c r="DVK44" i="18" s="1"/>
  <c r="DVJ45" i="18"/>
  <c r="DVK45" i="18" s="1"/>
  <c r="DVJ46" i="18"/>
  <c r="DVK46" i="18" s="1"/>
  <c r="DVJ47" i="18"/>
  <c r="DVK47" i="18" s="1"/>
  <c r="DVJ49" i="18"/>
  <c r="DVK49" i="18" s="1"/>
  <c r="DVJ52" i="18"/>
  <c r="DVK52" i="18" s="1"/>
  <c r="DVJ62" i="18"/>
  <c r="DVK62" i="18" s="1"/>
  <c r="DVJ8" i="18"/>
  <c r="DVK8" i="18" s="1"/>
  <c r="DVJ10" i="18"/>
  <c r="DVK10" i="18" s="1"/>
  <c r="DVJ12" i="18"/>
  <c r="DVK12" i="18" s="1"/>
  <c r="DVJ13" i="18"/>
  <c r="DVK13" i="18" s="1"/>
  <c r="DVJ14" i="18"/>
  <c r="DVK14" i="18" s="1"/>
  <c r="DVJ15" i="18"/>
  <c r="DVK15" i="18" s="1"/>
  <c r="DVJ16" i="18"/>
  <c r="DVK16" i="18" s="1"/>
  <c r="DVJ17" i="18"/>
  <c r="DVK17" i="18" s="1"/>
  <c r="DVJ18" i="18"/>
  <c r="DVK18" i="18" s="1"/>
  <c r="DVJ19" i="18"/>
  <c r="DVK19" i="18" s="1"/>
  <c r="DVJ20" i="18"/>
  <c r="DVK20" i="18" s="1"/>
  <c r="DVJ21" i="18"/>
  <c r="DVK21" i="18" s="1"/>
  <c r="DVJ22" i="18"/>
  <c r="DVK22" i="18" s="1"/>
  <c r="DVJ7" i="18"/>
  <c r="DVK7" i="18" s="1"/>
  <c r="DIJ25" i="19"/>
  <c r="DIK25" i="19" s="1"/>
  <c r="DIJ26" i="19"/>
  <c r="DIK26" i="19" s="1"/>
  <c r="DIJ27" i="19"/>
  <c r="DIK27" i="19" s="1"/>
  <c r="DIJ28" i="19"/>
  <c r="DIK28" i="19" s="1"/>
  <c r="DIJ29" i="19"/>
  <c r="DIK29" i="19" s="1"/>
  <c r="DIJ7" i="19"/>
  <c r="DIK7" i="19" s="1"/>
  <c r="DIJ8" i="19"/>
  <c r="DIK8" i="19" s="1"/>
  <c r="DIJ10" i="19"/>
  <c r="DIK10" i="19" s="1"/>
  <c r="DIJ11" i="19"/>
  <c r="DIK11" i="19" s="1"/>
  <c r="DIJ13" i="19"/>
  <c r="DIK13" i="19" s="1"/>
  <c r="DIJ14" i="19"/>
  <c r="DIK14" i="19" s="1"/>
  <c r="DIJ15" i="19"/>
  <c r="DIK15" i="19" s="1"/>
  <c r="DIJ16" i="19"/>
  <c r="DIK16" i="19" s="1"/>
  <c r="DWA8" i="15"/>
  <c r="DWB8" i="15" s="1"/>
  <c r="DWA9" i="15"/>
  <c r="DWB9" i="15" s="1"/>
  <c r="DWA10" i="15"/>
  <c r="DWB10" i="15" s="1"/>
  <c r="DWA11" i="15"/>
  <c r="DWB11" i="15" s="1"/>
  <c r="DWA12" i="15"/>
  <c r="DWB12" i="15" s="1"/>
  <c r="DWA13" i="15"/>
  <c r="DWB13" i="15" s="1"/>
  <c r="DWA15" i="15"/>
  <c r="DWB15" i="15" s="1"/>
  <c r="DWA16" i="15"/>
  <c r="DWB16" i="15" s="1"/>
  <c r="DWA17" i="15"/>
  <c r="DWB17" i="15" s="1"/>
  <c r="DWA19" i="15"/>
  <c r="DWB19" i="15" s="1"/>
  <c r="DWA21" i="15"/>
  <c r="DWB21" i="15" s="1"/>
  <c r="DWA22" i="15"/>
  <c r="DWB22" i="15" s="1"/>
  <c r="DWA23" i="15"/>
  <c r="DWB23" i="15" s="1"/>
  <c r="DWA7" i="15"/>
  <c r="DWB7" i="15" s="1"/>
  <c r="DVB35" i="18"/>
  <c r="DVC35" i="18" s="1"/>
  <c r="DVB36" i="18"/>
  <c r="DVC36" i="18" s="1"/>
  <c r="DVB37" i="18"/>
  <c r="DVC37" i="18" s="1"/>
  <c r="DVB38" i="18"/>
  <c r="DVC38" i="18" s="1"/>
  <c r="DVB39" i="18"/>
  <c r="DVC39" i="18" s="1"/>
  <c r="DVB40" i="18"/>
  <c r="DVC40" i="18" s="1"/>
  <c r="DVB41" i="18"/>
  <c r="DVC41" i="18" s="1"/>
  <c r="DVB42" i="18"/>
  <c r="DVC42" i="18" s="1"/>
  <c r="DVB43" i="18"/>
  <c r="DVC43" i="18" s="1"/>
  <c r="DVB44" i="18"/>
  <c r="DVC44" i="18" s="1"/>
  <c r="DVB45" i="18"/>
  <c r="DVC45" i="18" s="1"/>
  <c r="DVB46" i="18"/>
  <c r="DVC46" i="18" s="1"/>
  <c r="DVB47" i="18"/>
  <c r="DVC47" i="18" s="1"/>
  <c r="DVB49" i="18"/>
  <c r="DVC49" i="18" s="1"/>
  <c r="DVB52" i="18"/>
  <c r="DVC52" i="18" s="1"/>
  <c r="DVB62" i="18"/>
  <c r="DVC62" i="18" s="1"/>
  <c r="DVB8" i="18"/>
  <c r="DVC8" i="18" s="1"/>
  <c r="DVB10" i="18"/>
  <c r="DVC10" i="18" s="1"/>
  <c r="DVB12" i="18"/>
  <c r="DVC12" i="18" s="1"/>
  <c r="DVB13" i="18"/>
  <c r="DVC13" i="18" s="1"/>
  <c r="DVB14" i="18"/>
  <c r="DVC14" i="18" s="1"/>
  <c r="DVB15" i="18"/>
  <c r="DVC15" i="18" s="1"/>
  <c r="DVB16" i="18"/>
  <c r="DVC16" i="18" s="1"/>
  <c r="DVB17" i="18"/>
  <c r="DVC17" i="18" s="1"/>
  <c r="DVB18" i="18"/>
  <c r="DVC18" i="18" s="1"/>
  <c r="DVB19" i="18"/>
  <c r="DVC19" i="18" s="1"/>
  <c r="DVB20" i="18"/>
  <c r="DVC20" i="18" s="1"/>
  <c r="DVB21" i="18"/>
  <c r="DVC21" i="18" s="1"/>
  <c r="DVB7" i="18"/>
  <c r="DVC7" i="18" s="1"/>
  <c r="DIB25" i="19"/>
  <c r="DIC25" i="19" s="1"/>
  <c r="DIB26" i="19"/>
  <c r="DIC26" i="19" s="1"/>
  <c r="DIB27" i="19"/>
  <c r="DIC27" i="19" s="1"/>
  <c r="DIB28" i="19"/>
  <c r="DIC28" i="19" s="1"/>
  <c r="DIB29" i="19"/>
  <c r="DIC29" i="19" s="1"/>
  <c r="DIB7" i="19"/>
  <c r="DIC7" i="19" s="1"/>
  <c r="DIB8" i="19"/>
  <c r="DIC8" i="19" s="1"/>
  <c r="DIB10" i="19"/>
  <c r="DIC10" i="19" s="1"/>
  <c r="DIB11" i="19"/>
  <c r="DIC11" i="19" s="1"/>
  <c r="DIB13" i="19"/>
  <c r="DIC13" i="19" s="1"/>
  <c r="DIB14" i="19"/>
  <c r="DIC14" i="19" s="1"/>
  <c r="DIB15" i="19"/>
  <c r="DIC15" i="19" s="1"/>
  <c r="DIB16" i="19"/>
  <c r="DIC16" i="19" s="1"/>
  <c r="DVS8" i="15"/>
  <c r="DVT8" i="15" s="1"/>
  <c r="DVS9" i="15"/>
  <c r="DVT9" i="15" s="1"/>
  <c r="DVS10" i="15"/>
  <c r="DVT10" i="15" s="1"/>
  <c r="DVS11" i="15"/>
  <c r="DVT11" i="15" s="1"/>
  <c r="DVS12" i="15"/>
  <c r="DVT12" i="15" s="1"/>
  <c r="DVS13" i="15"/>
  <c r="DVT13" i="15" s="1"/>
  <c r="DVS15" i="15"/>
  <c r="DVT15" i="15" s="1"/>
  <c r="DVS16" i="15"/>
  <c r="DVT16" i="15" s="1"/>
  <c r="DVS17" i="15"/>
  <c r="DVT17" i="15" s="1"/>
  <c r="DVS19" i="15"/>
  <c r="DVT19" i="15" s="1"/>
  <c r="DVS21" i="15"/>
  <c r="DVT21" i="15" s="1"/>
  <c r="DVS22" i="15"/>
  <c r="DVT22" i="15" s="1"/>
  <c r="DVS23" i="15"/>
  <c r="DVT23" i="15" s="1"/>
  <c r="DVS7" i="15"/>
  <c r="DVT7" i="15" s="1"/>
  <c r="V7" i="19"/>
  <c r="W7" i="19"/>
  <c r="W8" i="19"/>
  <c r="W10" i="19"/>
  <c r="W11" i="19"/>
  <c r="W13" i="19"/>
  <c r="W14" i="19"/>
  <c r="W15" i="19"/>
  <c r="W16" i="19"/>
  <c r="X13" i="17"/>
  <c r="X14" i="17"/>
  <c r="X15" i="17"/>
  <c r="X16" i="17"/>
  <c r="X18" i="17"/>
  <c r="X21" i="17"/>
  <c r="X22" i="17"/>
  <c r="DVK8" i="15"/>
  <c r="DVL8" i="15" s="1"/>
  <c r="DVK9" i="15"/>
  <c r="DVL9" i="15" s="1"/>
  <c r="DVK10" i="15"/>
  <c r="DVL10" i="15" s="1"/>
  <c r="DVK11" i="15"/>
  <c r="DVL11" i="15" s="1"/>
  <c r="DVK12" i="15"/>
  <c r="DVL12" i="15" s="1"/>
  <c r="DVK13" i="15"/>
  <c r="DVL13" i="15" s="1"/>
  <c r="DVK15" i="15"/>
  <c r="DVL15" i="15" s="1"/>
  <c r="DVK16" i="15"/>
  <c r="DVL16" i="15" s="1"/>
  <c r="DVK17" i="15"/>
  <c r="DVL17" i="15" s="1"/>
  <c r="DVK19" i="15"/>
  <c r="DVL19" i="15" s="1"/>
  <c r="DVK21" i="15"/>
  <c r="DVL21" i="15" s="1"/>
  <c r="DVK22" i="15"/>
  <c r="DVL22" i="15" s="1"/>
  <c r="DVK23" i="15"/>
  <c r="DVL23" i="15" s="1"/>
  <c r="DVK7" i="15"/>
  <c r="DVL7" i="15" s="1"/>
  <c r="DHT25" i="19"/>
  <c r="DHU25" i="19" s="1"/>
  <c r="DHT26" i="19"/>
  <c r="DHU26" i="19" s="1"/>
  <c r="DHT27" i="19"/>
  <c r="DHU27" i="19" s="1"/>
  <c r="DHT28" i="19"/>
  <c r="DHU28" i="19" s="1"/>
  <c r="DHT29" i="19"/>
  <c r="DHU29" i="19" s="1"/>
  <c r="DHT7" i="19"/>
  <c r="DHU7" i="19" s="1"/>
  <c r="DHT8" i="19"/>
  <c r="DHU8" i="19" s="1"/>
  <c r="DHT10" i="19"/>
  <c r="DHU10" i="19" s="1"/>
  <c r="DHT11" i="19"/>
  <c r="DHU11" i="19" s="1"/>
  <c r="DHT13" i="19"/>
  <c r="DHU13" i="19" s="1"/>
  <c r="DHT14" i="19"/>
  <c r="DHU14" i="19" s="1"/>
  <c r="DHT15" i="19"/>
  <c r="DHU15" i="19" s="1"/>
  <c r="DHT16" i="19"/>
  <c r="DHU16" i="19" s="1"/>
  <c r="DUT35" i="18"/>
  <c r="DUU35" i="18" s="1"/>
  <c r="DUT36" i="18"/>
  <c r="DUU36" i="18" s="1"/>
  <c r="DUT37" i="18"/>
  <c r="DUU37" i="18" s="1"/>
  <c r="DUT38" i="18"/>
  <c r="DUU38" i="18" s="1"/>
  <c r="DUT39" i="18"/>
  <c r="DUU39" i="18" s="1"/>
  <c r="DUT40" i="18"/>
  <c r="DUU40" i="18" s="1"/>
  <c r="DUT41" i="18"/>
  <c r="DUU41" i="18" s="1"/>
  <c r="DUT42" i="18"/>
  <c r="DUU42" i="18" s="1"/>
  <c r="DUT43" i="18"/>
  <c r="DUU43" i="18" s="1"/>
  <c r="DUT44" i="18"/>
  <c r="DUU44" i="18" s="1"/>
  <c r="DUT45" i="18"/>
  <c r="DUU45" i="18" s="1"/>
  <c r="DUT46" i="18"/>
  <c r="DUU46" i="18" s="1"/>
  <c r="DUT47" i="18"/>
  <c r="DUU47" i="18" s="1"/>
  <c r="DUT49" i="18"/>
  <c r="DUU49" i="18" s="1"/>
  <c r="DUT52" i="18"/>
  <c r="DUU52" i="18" s="1"/>
  <c r="DUT62" i="18"/>
  <c r="DUU62" i="18" s="1"/>
  <c r="DUT8" i="18"/>
  <c r="DUU8" i="18" s="1"/>
  <c r="DUT10" i="18"/>
  <c r="DUU10" i="18" s="1"/>
  <c r="DUT12" i="18"/>
  <c r="DUU12" i="18" s="1"/>
  <c r="DUT13" i="18"/>
  <c r="DUU13" i="18" s="1"/>
  <c r="DUT14" i="18"/>
  <c r="DUU14" i="18" s="1"/>
  <c r="DUT15" i="18"/>
  <c r="DUU15" i="18" s="1"/>
  <c r="DUT16" i="18"/>
  <c r="DUU16" i="18" s="1"/>
  <c r="DUT17" i="18"/>
  <c r="DUU17" i="18" s="1"/>
  <c r="DUT18" i="18"/>
  <c r="DUU18" i="18" s="1"/>
  <c r="DUT19" i="18"/>
  <c r="DUU19" i="18" s="1"/>
  <c r="DUT20" i="18"/>
  <c r="DUU20" i="18" s="1"/>
  <c r="DUT21" i="18"/>
  <c r="DUU21" i="18" s="1"/>
  <c r="DUT7" i="18"/>
  <c r="DUU7" i="18" s="1"/>
  <c r="DUL35" i="18"/>
  <c r="DUM35" i="18" s="1"/>
  <c r="DUL36" i="18"/>
  <c r="DUM36" i="18" s="1"/>
  <c r="DUL37" i="18"/>
  <c r="DUM37" i="18" s="1"/>
  <c r="DUL38" i="18"/>
  <c r="DUM38" i="18" s="1"/>
  <c r="DUL39" i="18"/>
  <c r="DUM39" i="18" s="1"/>
  <c r="DUL40" i="18"/>
  <c r="DUM40" i="18" s="1"/>
  <c r="DUL41" i="18"/>
  <c r="DUM41" i="18" s="1"/>
  <c r="DUL42" i="18"/>
  <c r="DUM42" i="18" s="1"/>
  <c r="DUL43" i="18"/>
  <c r="DUM43" i="18" s="1"/>
  <c r="DUL44" i="18"/>
  <c r="DUM44" i="18" s="1"/>
  <c r="DUL45" i="18"/>
  <c r="DUM45" i="18" s="1"/>
  <c r="DUL46" i="18"/>
  <c r="DUM46" i="18" s="1"/>
  <c r="DUL47" i="18"/>
  <c r="DUM47" i="18" s="1"/>
  <c r="DUL49" i="18"/>
  <c r="DUM49" i="18" s="1"/>
  <c r="DUL52" i="18"/>
  <c r="DUM52" i="18" s="1"/>
  <c r="DUL62" i="18"/>
  <c r="DUM62" i="18" s="1"/>
  <c r="DUL8" i="18"/>
  <c r="DUM8" i="18" s="1"/>
  <c r="DUL10" i="18"/>
  <c r="DUM10" i="18" s="1"/>
  <c r="DUL12" i="18"/>
  <c r="DUM12" i="18" s="1"/>
  <c r="DUL13" i="18"/>
  <c r="DUM13" i="18" s="1"/>
  <c r="DUL14" i="18"/>
  <c r="DUM14" i="18" s="1"/>
  <c r="DUL15" i="18"/>
  <c r="DUM15" i="18" s="1"/>
  <c r="DUL16" i="18"/>
  <c r="DUM16" i="18" s="1"/>
  <c r="DUL17" i="18"/>
  <c r="DUM17" i="18" s="1"/>
  <c r="DUL18" i="18"/>
  <c r="DUM18" i="18" s="1"/>
  <c r="DUL19" i="18"/>
  <c r="DUM19" i="18" s="1"/>
  <c r="DUL20" i="18"/>
  <c r="DUM20" i="18" s="1"/>
  <c r="DUL21" i="18"/>
  <c r="DUM21" i="18" s="1"/>
  <c r="DUL7" i="18"/>
  <c r="DUM7" i="18" s="1"/>
  <c r="DHL25" i="19"/>
  <c r="DHM25" i="19" s="1"/>
  <c r="DHL26" i="19"/>
  <c r="DHM26" i="19" s="1"/>
  <c r="DHL27" i="19"/>
  <c r="DHM27" i="19" s="1"/>
  <c r="DHL28" i="19"/>
  <c r="DHM28" i="19" s="1"/>
  <c r="DHL29" i="19"/>
  <c r="DHM29" i="19" s="1"/>
  <c r="DHL7" i="19"/>
  <c r="DHM7" i="19" s="1"/>
  <c r="DHL8" i="19"/>
  <c r="DHM8" i="19" s="1"/>
  <c r="DHL10" i="19"/>
  <c r="DHM10" i="19" s="1"/>
  <c r="DHL11" i="19"/>
  <c r="DHM11" i="19" s="1"/>
  <c r="DHL13" i="19"/>
  <c r="DHM13" i="19" s="1"/>
  <c r="DHL14" i="19"/>
  <c r="DHM14" i="19" s="1"/>
  <c r="DHL15" i="19"/>
  <c r="DHM15" i="19" s="1"/>
  <c r="DHL16" i="19"/>
  <c r="DHM16" i="19" s="1"/>
  <c r="DVC8" i="15"/>
  <c r="DVD8" i="15" s="1"/>
  <c r="DVC9" i="15"/>
  <c r="DVD9" i="15" s="1"/>
  <c r="DVC10" i="15"/>
  <c r="DVD10" i="15" s="1"/>
  <c r="DVC11" i="15"/>
  <c r="DVD11" i="15" s="1"/>
  <c r="DVC12" i="15"/>
  <c r="DVD12" i="15" s="1"/>
  <c r="DVC13" i="15"/>
  <c r="DVD13" i="15" s="1"/>
  <c r="DVC15" i="15"/>
  <c r="DVD15" i="15" s="1"/>
  <c r="DVC16" i="15"/>
  <c r="DVD16" i="15" s="1"/>
  <c r="DVC17" i="15"/>
  <c r="DVD17" i="15" s="1"/>
  <c r="DVC19" i="15"/>
  <c r="DVD19" i="15" s="1"/>
  <c r="DVC21" i="15"/>
  <c r="DVD21" i="15" s="1"/>
  <c r="DVC22" i="15"/>
  <c r="DVD22" i="15" s="1"/>
  <c r="DVC23" i="15"/>
  <c r="DVD23" i="15" s="1"/>
  <c r="DVC7" i="15"/>
  <c r="DVD7" i="15" s="1"/>
  <c r="DUD35" i="18"/>
  <c r="DUE35" i="18" s="1"/>
  <c r="DUD36" i="18"/>
  <c r="DUE36" i="18" s="1"/>
  <c r="DUD37" i="18"/>
  <c r="DUE37" i="18" s="1"/>
  <c r="DUD38" i="18"/>
  <c r="DUE38" i="18" s="1"/>
  <c r="DUD39" i="18"/>
  <c r="DUE39" i="18" s="1"/>
  <c r="DUD40" i="18"/>
  <c r="DUE40" i="18" s="1"/>
  <c r="DUD41" i="18"/>
  <c r="DUE41" i="18" s="1"/>
  <c r="DUD42" i="18"/>
  <c r="DUE42" i="18" s="1"/>
  <c r="DUD43" i="18"/>
  <c r="DUE43" i="18" s="1"/>
  <c r="DUD44" i="18"/>
  <c r="DUE44" i="18" s="1"/>
  <c r="DUD45" i="18"/>
  <c r="DUE45" i="18" s="1"/>
  <c r="DUD46" i="18"/>
  <c r="DUE46" i="18" s="1"/>
  <c r="DUD47" i="18"/>
  <c r="DUE47" i="18" s="1"/>
  <c r="DUD49" i="18"/>
  <c r="DUE49" i="18" s="1"/>
  <c r="DUD52" i="18"/>
  <c r="DUE52" i="18" s="1"/>
  <c r="DUD62" i="18"/>
  <c r="DUE62" i="18" s="1"/>
  <c r="DUD8" i="18"/>
  <c r="DUE8" i="18" s="1"/>
  <c r="DUD10" i="18"/>
  <c r="DUE10" i="18" s="1"/>
  <c r="DUD12" i="18"/>
  <c r="DUE12" i="18" s="1"/>
  <c r="DUD13" i="18"/>
  <c r="DUE13" i="18" s="1"/>
  <c r="DUD14" i="18"/>
  <c r="DUE14" i="18" s="1"/>
  <c r="DUD15" i="18"/>
  <c r="DUE15" i="18" s="1"/>
  <c r="DUD16" i="18"/>
  <c r="DUE16" i="18" s="1"/>
  <c r="DUD17" i="18"/>
  <c r="DUE17" i="18" s="1"/>
  <c r="DUD18" i="18"/>
  <c r="DUE18" i="18" s="1"/>
  <c r="DUD19" i="18"/>
  <c r="DUE19" i="18" s="1"/>
  <c r="DUD20" i="18"/>
  <c r="DUE20" i="18" s="1"/>
  <c r="DUD21" i="18"/>
  <c r="DUE21" i="18" s="1"/>
  <c r="DUD22" i="18"/>
  <c r="DUE22" i="18" s="1"/>
  <c r="DUD7" i="18"/>
  <c r="DUE7" i="18" s="1"/>
  <c r="DUU8" i="15"/>
  <c r="DUV8" i="15" s="1"/>
  <c r="DUU9" i="15"/>
  <c r="DUV9" i="15" s="1"/>
  <c r="DUU10" i="15"/>
  <c r="DUV10" i="15" s="1"/>
  <c r="DUU11" i="15"/>
  <c r="DUV11" i="15" s="1"/>
  <c r="DUU12" i="15"/>
  <c r="DUV12" i="15" s="1"/>
  <c r="DUU13" i="15"/>
  <c r="DUV13" i="15" s="1"/>
  <c r="DUU15" i="15"/>
  <c r="DUV15" i="15" s="1"/>
  <c r="DUU16" i="15"/>
  <c r="DUV16" i="15" s="1"/>
  <c r="DUU17" i="15"/>
  <c r="DUV17" i="15" s="1"/>
  <c r="DUU19" i="15"/>
  <c r="DUV19" i="15" s="1"/>
  <c r="DUU21" i="15"/>
  <c r="DUV21" i="15" s="1"/>
  <c r="DUU22" i="15"/>
  <c r="DUV22" i="15" s="1"/>
  <c r="DUU23" i="15"/>
  <c r="DUV23" i="15" s="1"/>
  <c r="DUU7" i="15"/>
  <c r="DUV7" i="15" s="1"/>
  <c r="DHD25" i="19"/>
  <c r="DHE25" i="19" s="1"/>
  <c r="DHD26" i="19"/>
  <c r="DHE26" i="19" s="1"/>
  <c r="DHD27" i="19"/>
  <c r="DHE27" i="19" s="1"/>
  <c r="DHD28" i="19"/>
  <c r="DHE28" i="19" s="1"/>
  <c r="DHD29" i="19"/>
  <c r="DHE29" i="19" s="1"/>
  <c r="DHD7" i="19"/>
  <c r="DHE7" i="19" s="1"/>
  <c r="DHD8" i="19"/>
  <c r="DHE8" i="19" s="1"/>
  <c r="DHD10" i="19"/>
  <c r="DHE10" i="19" s="1"/>
  <c r="DHD11" i="19"/>
  <c r="DHE11" i="19" s="1"/>
  <c r="DHD13" i="19"/>
  <c r="DHE13" i="19" s="1"/>
  <c r="DHD14" i="19"/>
  <c r="DHE14" i="19" s="1"/>
  <c r="DHD15" i="19"/>
  <c r="DHE15" i="19" s="1"/>
  <c r="DHD16" i="19"/>
  <c r="DHE16" i="19" s="1"/>
  <c r="DUM8" i="15"/>
  <c r="DUN8" i="15" s="1"/>
  <c r="DUM9" i="15"/>
  <c r="DUN9" i="15" s="1"/>
  <c r="DUM10" i="15"/>
  <c r="DUN10" i="15" s="1"/>
  <c r="DUM11" i="15"/>
  <c r="DUN11" i="15" s="1"/>
  <c r="DUM12" i="15"/>
  <c r="DUN12" i="15" s="1"/>
  <c r="DUM13" i="15"/>
  <c r="DUN13" i="15" s="1"/>
  <c r="DUM15" i="15"/>
  <c r="DUN15" i="15" s="1"/>
  <c r="DUM16" i="15"/>
  <c r="DUN16" i="15" s="1"/>
  <c r="DUM17" i="15"/>
  <c r="DUN17" i="15" s="1"/>
  <c r="DUM19" i="15"/>
  <c r="DUN19" i="15" s="1"/>
  <c r="DUM21" i="15"/>
  <c r="DUN21" i="15" s="1"/>
  <c r="DUM22" i="15"/>
  <c r="DUN22" i="15" s="1"/>
  <c r="DUM23" i="15"/>
  <c r="DUN23" i="15" s="1"/>
  <c r="DUM7" i="15"/>
  <c r="DUN7" i="15" s="1"/>
  <c r="DGV25" i="19"/>
  <c r="DGW25" i="19" s="1"/>
  <c r="DGV26" i="19"/>
  <c r="DGW26" i="19" s="1"/>
  <c r="DGV27" i="19"/>
  <c r="DGW27" i="19" s="1"/>
  <c r="DGV28" i="19"/>
  <c r="DGW28" i="19" s="1"/>
  <c r="DGV29" i="19"/>
  <c r="DGW29" i="19" s="1"/>
  <c r="DGV7" i="19"/>
  <c r="DGW7" i="19" s="1"/>
  <c r="DGV8" i="19"/>
  <c r="DGW8" i="19" s="1"/>
  <c r="DGV10" i="19"/>
  <c r="DGW10" i="19" s="1"/>
  <c r="DGV11" i="19"/>
  <c r="DGW11" i="19" s="1"/>
  <c r="DGV13" i="19"/>
  <c r="DGW13" i="19" s="1"/>
  <c r="DGV14" i="19"/>
  <c r="DGW14" i="19" s="1"/>
  <c r="DGV15" i="19"/>
  <c r="DGW15" i="19" s="1"/>
  <c r="DGV16" i="19"/>
  <c r="DGW16" i="19" s="1"/>
  <c r="DTV35" i="18"/>
  <c r="DTW35" i="18" s="1"/>
  <c r="DTV36" i="18"/>
  <c r="DTW36" i="18" s="1"/>
  <c r="DTV37" i="18"/>
  <c r="DTW37" i="18" s="1"/>
  <c r="DTV38" i="18"/>
  <c r="DTW38" i="18" s="1"/>
  <c r="DTV39" i="18"/>
  <c r="DTW39" i="18" s="1"/>
  <c r="DTV40" i="18"/>
  <c r="DTW40" i="18" s="1"/>
  <c r="DTV41" i="18"/>
  <c r="DTW41" i="18" s="1"/>
  <c r="DTV42" i="18"/>
  <c r="DTW42" i="18" s="1"/>
  <c r="DTV43" i="18"/>
  <c r="DTW43" i="18" s="1"/>
  <c r="DTV44" i="18"/>
  <c r="DTW44" i="18" s="1"/>
  <c r="DTV45" i="18"/>
  <c r="DTW45" i="18" s="1"/>
  <c r="DTV46" i="18"/>
  <c r="DTW46" i="18" s="1"/>
  <c r="DTV47" i="18"/>
  <c r="DTW47" i="18" s="1"/>
  <c r="DTV49" i="18"/>
  <c r="DTW49" i="18" s="1"/>
  <c r="DTV52" i="18"/>
  <c r="DTW52" i="18" s="1"/>
  <c r="DTV62" i="18"/>
  <c r="DTW62" i="18" s="1"/>
  <c r="DTV8" i="18"/>
  <c r="DTW8" i="18" s="1"/>
  <c r="DTV10" i="18"/>
  <c r="DTW10" i="18" s="1"/>
  <c r="DTV12" i="18"/>
  <c r="DTW12" i="18" s="1"/>
  <c r="DTV13" i="18"/>
  <c r="DTW13" i="18" s="1"/>
  <c r="DTV14" i="18"/>
  <c r="DTW14" i="18" s="1"/>
  <c r="DTV15" i="18"/>
  <c r="DTW15" i="18" s="1"/>
  <c r="DTV16" i="18"/>
  <c r="DTW16" i="18" s="1"/>
  <c r="DTV17" i="18"/>
  <c r="DTW17" i="18" s="1"/>
  <c r="DTV18" i="18"/>
  <c r="DTW18" i="18" s="1"/>
  <c r="DTV19" i="18"/>
  <c r="DTW19" i="18" s="1"/>
  <c r="DTV20" i="18"/>
  <c r="DTW20" i="18" s="1"/>
  <c r="DTV21" i="18"/>
  <c r="DTW21" i="18" s="1"/>
  <c r="DTV22" i="18"/>
  <c r="DTW22" i="18" s="1"/>
  <c r="DTV7" i="18"/>
  <c r="DTW7" i="18" s="1"/>
  <c r="DTN35" i="18" l="1"/>
  <c r="DTO35" i="18" s="1"/>
  <c r="DTN36" i="18"/>
  <c r="DTO36" i="18" s="1"/>
  <c r="DTN37" i="18"/>
  <c r="DTO37" i="18" s="1"/>
  <c r="DTN38" i="18"/>
  <c r="DTO38" i="18" s="1"/>
  <c r="DTN39" i="18"/>
  <c r="DTO39" i="18" s="1"/>
  <c r="DTN40" i="18"/>
  <c r="DTO40" i="18" s="1"/>
  <c r="DTN41" i="18"/>
  <c r="DTO41" i="18" s="1"/>
  <c r="DTN42" i="18"/>
  <c r="DTO42" i="18" s="1"/>
  <c r="DTN43" i="18"/>
  <c r="DTO43" i="18" s="1"/>
  <c r="DTN44" i="18"/>
  <c r="DTO44" i="18" s="1"/>
  <c r="DTN45" i="18"/>
  <c r="DTO45" i="18" s="1"/>
  <c r="DTN46" i="18"/>
  <c r="DTO46" i="18" s="1"/>
  <c r="DTN47" i="18"/>
  <c r="DTO47" i="18" s="1"/>
  <c r="DTN49" i="18"/>
  <c r="DTO49" i="18" s="1"/>
  <c r="DTN52" i="18"/>
  <c r="DTO52" i="18" s="1"/>
  <c r="DTN62" i="18"/>
  <c r="DTO62" i="18" s="1"/>
  <c r="DTN8" i="18"/>
  <c r="DTO8" i="18" s="1"/>
  <c r="DTN10" i="18"/>
  <c r="DTO10" i="18" s="1"/>
  <c r="DTN12" i="18"/>
  <c r="DTO12" i="18" s="1"/>
  <c r="DTN13" i="18"/>
  <c r="DTO13" i="18" s="1"/>
  <c r="DTN14" i="18"/>
  <c r="DTO14" i="18" s="1"/>
  <c r="DTN15" i="18"/>
  <c r="DTO15" i="18" s="1"/>
  <c r="DTN16" i="18"/>
  <c r="DTO16" i="18" s="1"/>
  <c r="DTN17" i="18"/>
  <c r="DTO17" i="18" s="1"/>
  <c r="DTN18" i="18"/>
  <c r="DTO18" i="18" s="1"/>
  <c r="DTN19" i="18"/>
  <c r="DTO19" i="18" s="1"/>
  <c r="DTN20" i="18"/>
  <c r="DTO20" i="18" s="1"/>
  <c r="DTN21" i="18"/>
  <c r="DTO21" i="18" s="1"/>
  <c r="DTN22" i="18"/>
  <c r="DTO22" i="18" s="1"/>
  <c r="DTN7" i="18"/>
  <c r="DTO7" i="18" s="1"/>
  <c r="DGN25" i="19"/>
  <c r="DGO25" i="19" s="1"/>
  <c r="DGN26" i="19"/>
  <c r="DGO26" i="19" s="1"/>
  <c r="DGN27" i="19"/>
  <c r="DGO27" i="19" s="1"/>
  <c r="DGN28" i="19"/>
  <c r="DGO28" i="19" s="1"/>
  <c r="DGN29" i="19"/>
  <c r="DGO29" i="19" s="1"/>
  <c r="DGN7" i="19"/>
  <c r="DGO7" i="19" s="1"/>
  <c r="DGN8" i="19"/>
  <c r="DGO8" i="19" s="1"/>
  <c r="DGN10" i="19"/>
  <c r="DGO10" i="19" s="1"/>
  <c r="DGN11" i="19"/>
  <c r="DGO11" i="19" s="1"/>
  <c r="DGN13" i="19"/>
  <c r="DGO13" i="19" s="1"/>
  <c r="DGN14" i="19"/>
  <c r="DGO14" i="19" s="1"/>
  <c r="DGN15" i="19"/>
  <c r="DGO15" i="19" s="1"/>
  <c r="DGN16" i="19"/>
  <c r="DGO16" i="19" s="1"/>
  <c r="DUE8" i="15"/>
  <c r="DUF8" i="15" s="1"/>
  <c r="DUE9" i="15"/>
  <c r="DUF9" i="15" s="1"/>
  <c r="DUE10" i="15"/>
  <c r="DUF10" i="15" s="1"/>
  <c r="DUE11" i="15"/>
  <c r="DUF11" i="15" s="1"/>
  <c r="DUE12" i="15"/>
  <c r="DUF12" i="15" s="1"/>
  <c r="DUE13" i="15"/>
  <c r="DUF13" i="15" s="1"/>
  <c r="DUE15" i="15"/>
  <c r="DUF15" i="15" s="1"/>
  <c r="DUE16" i="15"/>
  <c r="DUF16" i="15" s="1"/>
  <c r="DUE17" i="15"/>
  <c r="DUF17" i="15" s="1"/>
  <c r="DUE19" i="15"/>
  <c r="DUF19" i="15" s="1"/>
  <c r="DUE21" i="15"/>
  <c r="DUF21" i="15" s="1"/>
  <c r="DUE22" i="15"/>
  <c r="DUF22" i="15" s="1"/>
  <c r="DUE23" i="15"/>
  <c r="DUF23" i="15" s="1"/>
  <c r="DUE7" i="15"/>
  <c r="DUF7" i="15" s="1"/>
  <c r="DTF35" i="18" l="1"/>
  <c r="DTG35" i="18" s="1"/>
  <c r="DTF36" i="18"/>
  <c r="DTG36" i="18" s="1"/>
  <c r="DTF37" i="18"/>
  <c r="DTG37" i="18" s="1"/>
  <c r="DTF38" i="18"/>
  <c r="DTG38" i="18" s="1"/>
  <c r="DTF39" i="18"/>
  <c r="DTG39" i="18" s="1"/>
  <c r="DTF40" i="18"/>
  <c r="DTG40" i="18" s="1"/>
  <c r="DTF41" i="18"/>
  <c r="DTG41" i="18" s="1"/>
  <c r="DTF42" i="18"/>
  <c r="DTG42" i="18" s="1"/>
  <c r="DTF43" i="18"/>
  <c r="DTG43" i="18" s="1"/>
  <c r="DTF44" i="18"/>
  <c r="DTG44" i="18" s="1"/>
  <c r="DTF45" i="18"/>
  <c r="DTG45" i="18" s="1"/>
  <c r="DTF46" i="18"/>
  <c r="DTG46" i="18" s="1"/>
  <c r="DTF47" i="18"/>
  <c r="DTG47" i="18" s="1"/>
  <c r="DTF49" i="18"/>
  <c r="DTG49" i="18" s="1"/>
  <c r="DTF52" i="18"/>
  <c r="DTG52" i="18" s="1"/>
  <c r="DTF62" i="18"/>
  <c r="DTG62" i="18" s="1"/>
  <c r="DTF8" i="18"/>
  <c r="DTG8" i="18" s="1"/>
  <c r="DTF10" i="18"/>
  <c r="DTG10" i="18" s="1"/>
  <c r="DTF12" i="18"/>
  <c r="DTG12" i="18" s="1"/>
  <c r="DTF13" i="18"/>
  <c r="DTG13" i="18" s="1"/>
  <c r="DTF14" i="18"/>
  <c r="DTG14" i="18" s="1"/>
  <c r="DTF15" i="18"/>
  <c r="DTG15" i="18" s="1"/>
  <c r="DTF16" i="18"/>
  <c r="DTG16" i="18" s="1"/>
  <c r="DTF17" i="18"/>
  <c r="DTG17" i="18" s="1"/>
  <c r="DTF18" i="18"/>
  <c r="DTG18" i="18" s="1"/>
  <c r="DTF19" i="18"/>
  <c r="DTG19" i="18" s="1"/>
  <c r="DTF20" i="18"/>
  <c r="DTG20" i="18" s="1"/>
  <c r="DTF21" i="18"/>
  <c r="DTG21" i="18" s="1"/>
  <c r="DTF22" i="18"/>
  <c r="DTG22" i="18" s="1"/>
  <c r="DTF7" i="18"/>
  <c r="DTG7" i="18" s="1"/>
  <c r="DGF25" i="19"/>
  <c r="DGG25" i="19" s="1"/>
  <c r="DGF26" i="19"/>
  <c r="DGG26" i="19" s="1"/>
  <c r="DGF27" i="19"/>
  <c r="DGG27" i="19" s="1"/>
  <c r="DGF28" i="19"/>
  <c r="DGG28" i="19" s="1"/>
  <c r="DGF29" i="19"/>
  <c r="DGG29" i="19" s="1"/>
  <c r="DGF7" i="19"/>
  <c r="DGG7" i="19" s="1"/>
  <c r="DGF8" i="19"/>
  <c r="DGG8" i="19" s="1"/>
  <c r="DGF10" i="19"/>
  <c r="DGG10" i="19" s="1"/>
  <c r="DGF11" i="19"/>
  <c r="DGG11" i="19" s="1"/>
  <c r="DGF13" i="19"/>
  <c r="DGG13" i="19" s="1"/>
  <c r="DGF14" i="19"/>
  <c r="DGG14" i="19" s="1"/>
  <c r="DGF15" i="19"/>
  <c r="DGG15" i="19" s="1"/>
  <c r="DGF16" i="19"/>
  <c r="DGG16" i="19" s="1"/>
  <c r="DTW8" i="15"/>
  <c r="DTX8" i="15" s="1"/>
  <c r="DTW9" i="15"/>
  <c r="DTX9" i="15" s="1"/>
  <c r="DTW10" i="15"/>
  <c r="DTX10" i="15" s="1"/>
  <c r="DTW11" i="15"/>
  <c r="DTX11" i="15" s="1"/>
  <c r="DTW12" i="15"/>
  <c r="DTX12" i="15" s="1"/>
  <c r="DTW13" i="15"/>
  <c r="DTX13" i="15" s="1"/>
  <c r="DTW15" i="15"/>
  <c r="DTX15" i="15" s="1"/>
  <c r="DTW16" i="15"/>
  <c r="DTX16" i="15" s="1"/>
  <c r="DTW17" i="15"/>
  <c r="DTX17" i="15" s="1"/>
  <c r="DTW19" i="15"/>
  <c r="DTX19" i="15" s="1"/>
  <c r="DTW21" i="15"/>
  <c r="DTX21" i="15" s="1"/>
  <c r="DTW22" i="15"/>
  <c r="DTX22" i="15" s="1"/>
  <c r="DTW23" i="15"/>
  <c r="DTX23" i="15" s="1"/>
  <c r="DTW7" i="15"/>
  <c r="DTX7" i="15" s="1"/>
  <c r="DSX35" i="18" l="1"/>
  <c r="DSY35" i="18" s="1"/>
  <c r="DSX36" i="18"/>
  <c r="DSY36" i="18" s="1"/>
  <c r="DSX37" i="18"/>
  <c r="DSY37" i="18" s="1"/>
  <c r="DSX38" i="18"/>
  <c r="DSY38" i="18" s="1"/>
  <c r="DSX39" i="18"/>
  <c r="DSY39" i="18" s="1"/>
  <c r="DSX40" i="18"/>
  <c r="DSY40" i="18" s="1"/>
  <c r="DSX41" i="18"/>
  <c r="DSY41" i="18" s="1"/>
  <c r="DSX42" i="18"/>
  <c r="DSY42" i="18" s="1"/>
  <c r="DSX43" i="18"/>
  <c r="DSY43" i="18" s="1"/>
  <c r="DSX44" i="18"/>
  <c r="DSY44" i="18" s="1"/>
  <c r="DSX45" i="18"/>
  <c r="DSY45" i="18" s="1"/>
  <c r="DSX46" i="18"/>
  <c r="DSY46" i="18" s="1"/>
  <c r="DSX47" i="18"/>
  <c r="DSY47" i="18" s="1"/>
  <c r="DSX49" i="18"/>
  <c r="DSY49" i="18" s="1"/>
  <c r="DSX52" i="18"/>
  <c r="DSY52" i="18" s="1"/>
  <c r="DSX62" i="18"/>
  <c r="DSY62" i="18" s="1"/>
  <c r="DSX8" i="18"/>
  <c r="DSY8" i="18" s="1"/>
  <c r="DSX10" i="18"/>
  <c r="DSY10" i="18" s="1"/>
  <c r="DSX12" i="18"/>
  <c r="DSY12" i="18" s="1"/>
  <c r="DSX13" i="18"/>
  <c r="DSY13" i="18" s="1"/>
  <c r="DSX14" i="18"/>
  <c r="DSY14" i="18" s="1"/>
  <c r="DSX15" i="18"/>
  <c r="DSY15" i="18" s="1"/>
  <c r="DSX16" i="18"/>
  <c r="DSY16" i="18" s="1"/>
  <c r="DSX17" i="18"/>
  <c r="DSY17" i="18" s="1"/>
  <c r="DSX18" i="18"/>
  <c r="DSY18" i="18" s="1"/>
  <c r="DSX19" i="18"/>
  <c r="DSY19" i="18" s="1"/>
  <c r="DSX20" i="18"/>
  <c r="DSY20" i="18" s="1"/>
  <c r="DSX21" i="18"/>
  <c r="DSY21" i="18" s="1"/>
  <c r="DSX22" i="18"/>
  <c r="DSY22" i="18" s="1"/>
  <c r="DSX7" i="18"/>
  <c r="DSY7" i="18" s="1"/>
  <c r="DTO8" i="15"/>
  <c r="DTP8" i="15" s="1"/>
  <c r="DTO9" i="15"/>
  <c r="DTP9" i="15" s="1"/>
  <c r="DTO10" i="15"/>
  <c r="DTP10" i="15" s="1"/>
  <c r="DTO11" i="15"/>
  <c r="DTP11" i="15" s="1"/>
  <c r="DTO12" i="15"/>
  <c r="DTP12" i="15" s="1"/>
  <c r="DTO13" i="15"/>
  <c r="DTP13" i="15" s="1"/>
  <c r="DTO15" i="15"/>
  <c r="DTP15" i="15" s="1"/>
  <c r="DTO16" i="15"/>
  <c r="DTP16" i="15" s="1"/>
  <c r="DTO17" i="15"/>
  <c r="DTP17" i="15" s="1"/>
  <c r="DTO19" i="15"/>
  <c r="DTP19" i="15" s="1"/>
  <c r="DTO21" i="15"/>
  <c r="DTP21" i="15" s="1"/>
  <c r="DTO22" i="15"/>
  <c r="DTP22" i="15" s="1"/>
  <c r="DTO23" i="15"/>
  <c r="DTP23" i="15" s="1"/>
  <c r="DFX25" i="19"/>
  <c r="DFY25" i="19" s="1"/>
  <c r="DFX26" i="19"/>
  <c r="DFY26" i="19" s="1"/>
  <c r="DFX27" i="19"/>
  <c r="DFY27" i="19" s="1"/>
  <c r="DFX28" i="19"/>
  <c r="DFY28" i="19" s="1"/>
  <c r="DFX29" i="19"/>
  <c r="DFY29" i="19" s="1"/>
  <c r="DFX7" i="19"/>
  <c r="DFY7" i="19" s="1"/>
  <c r="DFX8" i="19"/>
  <c r="DFY8" i="19" s="1"/>
  <c r="DFX10" i="19"/>
  <c r="DFY10" i="19" s="1"/>
  <c r="DFX11" i="19"/>
  <c r="DFY11" i="19" s="1"/>
  <c r="DFX13" i="19"/>
  <c r="DFY13" i="19" s="1"/>
  <c r="DFX14" i="19"/>
  <c r="DFY14" i="19" s="1"/>
  <c r="DFX15" i="19"/>
  <c r="DFY15" i="19" s="1"/>
  <c r="DFX16" i="19"/>
  <c r="DFY16" i="19" s="1"/>
  <c r="DTO7" i="15"/>
  <c r="DTP7" i="15" s="1"/>
  <c r="DTG8" i="15" l="1"/>
  <c r="DTH8" i="15" s="1"/>
  <c r="DTG9" i="15"/>
  <c r="DTH9" i="15" s="1"/>
  <c r="DTG10" i="15"/>
  <c r="DTH10" i="15" s="1"/>
  <c r="DTG11" i="15"/>
  <c r="DTH11" i="15" s="1"/>
  <c r="DTG12" i="15"/>
  <c r="DTH12" i="15" s="1"/>
  <c r="DTG13" i="15"/>
  <c r="DTH13" i="15" s="1"/>
  <c r="DTG15" i="15"/>
  <c r="DTH15" i="15" s="1"/>
  <c r="DTG16" i="15"/>
  <c r="DTH16" i="15" s="1"/>
  <c r="DTG17" i="15"/>
  <c r="DTH17" i="15" s="1"/>
  <c r="DTG19" i="15"/>
  <c r="DTH19" i="15" s="1"/>
  <c r="DTG21" i="15"/>
  <c r="DTH21" i="15" s="1"/>
  <c r="DTG22" i="15"/>
  <c r="DTH22" i="15" s="1"/>
  <c r="DTG23" i="15"/>
  <c r="DTH23" i="15" s="1"/>
  <c r="DTG7" i="15"/>
  <c r="DTH7" i="15" s="1"/>
  <c r="DFP25" i="19"/>
  <c r="DFQ25" i="19" s="1"/>
  <c r="DFP26" i="19"/>
  <c r="DFQ26" i="19" s="1"/>
  <c r="DFP27" i="19"/>
  <c r="DFQ27" i="19" s="1"/>
  <c r="DFP28" i="19"/>
  <c r="DFQ28" i="19" s="1"/>
  <c r="DFP29" i="19"/>
  <c r="DFQ29" i="19" s="1"/>
  <c r="DFP7" i="19"/>
  <c r="DFQ7" i="19" s="1"/>
  <c r="DFP8" i="19"/>
  <c r="DFQ8" i="19" s="1"/>
  <c r="DFP10" i="19"/>
  <c r="DFQ10" i="19" s="1"/>
  <c r="DFP11" i="19"/>
  <c r="DFQ11" i="19" s="1"/>
  <c r="DFP13" i="19"/>
  <c r="DFQ13" i="19" s="1"/>
  <c r="DFP14" i="19"/>
  <c r="DFQ14" i="19" s="1"/>
  <c r="DFP15" i="19"/>
  <c r="DFQ15" i="19" s="1"/>
  <c r="DFP16" i="19"/>
  <c r="DFQ16" i="19" s="1"/>
  <c r="DSP22" i="18"/>
  <c r="DSQ22" i="18" s="1"/>
  <c r="DSP35" i="18"/>
  <c r="DSQ35" i="18" s="1"/>
  <c r="DSP36" i="18"/>
  <c r="DSQ36" i="18" s="1"/>
  <c r="DSP37" i="18"/>
  <c r="DSQ37" i="18" s="1"/>
  <c r="DSP38" i="18"/>
  <c r="DSQ38" i="18" s="1"/>
  <c r="DSP39" i="18"/>
  <c r="DSQ39" i="18" s="1"/>
  <c r="DSP40" i="18"/>
  <c r="DSQ40" i="18" s="1"/>
  <c r="DSP41" i="18"/>
  <c r="DSQ41" i="18" s="1"/>
  <c r="DSP42" i="18"/>
  <c r="DSQ42" i="18" s="1"/>
  <c r="DSP43" i="18"/>
  <c r="DSQ43" i="18" s="1"/>
  <c r="DSP44" i="18"/>
  <c r="DSQ44" i="18" s="1"/>
  <c r="DSP45" i="18"/>
  <c r="DSQ45" i="18" s="1"/>
  <c r="DSP46" i="18"/>
  <c r="DSQ46" i="18" s="1"/>
  <c r="DSP47" i="18"/>
  <c r="DSQ47" i="18" s="1"/>
  <c r="DSP49" i="18"/>
  <c r="DSQ49" i="18" s="1"/>
  <c r="DSP52" i="18"/>
  <c r="DSQ52" i="18" s="1"/>
  <c r="DSP62" i="18"/>
  <c r="DSQ62" i="18" s="1"/>
  <c r="DSP8" i="18"/>
  <c r="DSQ8" i="18" s="1"/>
  <c r="DSP10" i="18"/>
  <c r="DSQ10" i="18" s="1"/>
  <c r="DSP12" i="18"/>
  <c r="DSQ12" i="18" s="1"/>
  <c r="DSP13" i="18"/>
  <c r="DSQ13" i="18" s="1"/>
  <c r="DSP14" i="18"/>
  <c r="DSQ14" i="18" s="1"/>
  <c r="DSP15" i="18"/>
  <c r="DSQ15" i="18" s="1"/>
  <c r="DSP16" i="18"/>
  <c r="DSQ16" i="18" s="1"/>
  <c r="DSP17" i="18"/>
  <c r="DSQ17" i="18" s="1"/>
  <c r="DSP18" i="18"/>
  <c r="DSQ18" i="18" s="1"/>
  <c r="DSP19" i="18"/>
  <c r="DSQ19" i="18" s="1"/>
  <c r="DSP20" i="18"/>
  <c r="DSQ20" i="18" s="1"/>
  <c r="DSP21" i="18"/>
  <c r="DSQ21" i="18" s="1"/>
  <c r="DSP7" i="18"/>
  <c r="DSQ7" i="18" s="1"/>
  <c r="DSH35" i="18" l="1"/>
  <c r="DSI35" i="18" s="1"/>
  <c r="DSH36" i="18"/>
  <c r="DSI36" i="18" s="1"/>
  <c r="DSH37" i="18"/>
  <c r="DSI37" i="18" s="1"/>
  <c r="DSH38" i="18"/>
  <c r="DSI38" i="18" s="1"/>
  <c r="DSH39" i="18"/>
  <c r="DSI39" i="18" s="1"/>
  <c r="DSH40" i="18"/>
  <c r="DSI40" i="18" s="1"/>
  <c r="DSH41" i="18"/>
  <c r="DSI41" i="18" s="1"/>
  <c r="DSH42" i="18"/>
  <c r="DSI42" i="18" s="1"/>
  <c r="DSH43" i="18"/>
  <c r="DSI43" i="18" s="1"/>
  <c r="DSH44" i="18"/>
  <c r="DSI44" i="18" s="1"/>
  <c r="DSH45" i="18"/>
  <c r="DSI45" i="18" s="1"/>
  <c r="DSH46" i="18"/>
  <c r="DSI46" i="18" s="1"/>
  <c r="DSH47" i="18"/>
  <c r="DSI47" i="18" s="1"/>
  <c r="DSH49" i="18"/>
  <c r="DSI49" i="18" s="1"/>
  <c r="DSH52" i="18"/>
  <c r="DSI52" i="18" s="1"/>
  <c r="DSH62" i="18"/>
  <c r="DSI62" i="18" s="1"/>
  <c r="DSH8" i="18"/>
  <c r="DSI8" i="18" s="1"/>
  <c r="DSH10" i="18"/>
  <c r="DSI10" i="18" s="1"/>
  <c r="DSH12" i="18"/>
  <c r="DSI12" i="18" s="1"/>
  <c r="DSH13" i="18"/>
  <c r="DSI13" i="18" s="1"/>
  <c r="DSH14" i="18"/>
  <c r="DSI14" i="18" s="1"/>
  <c r="DSH15" i="18"/>
  <c r="DSI15" i="18" s="1"/>
  <c r="DSH16" i="18"/>
  <c r="DSI16" i="18" s="1"/>
  <c r="DSH17" i="18"/>
  <c r="DSI17" i="18" s="1"/>
  <c r="DSH18" i="18"/>
  <c r="DSI18" i="18" s="1"/>
  <c r="DSH19" i="18"/>
  <c r="DSI19" i="18" s="1"/>
  <c r="DSH20" i="18"/>
  <c r="DSI20" i="18" s="1"/>
  <c r="DSH21" i="18"/>
  <c r="DSI21" i="18" s="1"/>
  <c r="DSH22" i="18"/>
  <c r="DSI22" i="18" s="1"/>
  <c r="DSH7" i="18"/>
  <c r="DSI7" i="18" s="1"/>
  <c r="DFH25" i="19"/>
  <c r="DFI25" i="19" s="1"/>
  <c r="DFH26" i="19"/>
  <c r="DFI26" i="19" s="1"/>
  <c r="DFH27" i="19"/>
  <c r="DFI27" i="19" s="1"/>
  <c r="DFH28" i="19"/>
  <c r="DFI28" i="19" s="1"/>
  <c r="DFH29" i="19"/>
  <c r="DFI29" i="19" s="1"/>
  <c r="DFH7" i="19"/>
  <c r="DFI7" i="19" s="1"/>
  <c r="DFH8" i="19"/>
  <c r="DFI8" i="19" s="1"/>
  <c r="DFH10" i="19"/>
  <c r="DFI10" i="19" s="1"/>
  <c r="DFH11" i="19"/>
  <c r="DFI11" i="19" s="1"/>
  <c r="DFH13" i="19"/>
  <c r="DFI13" i="19" s="1"/>
  <c r="DFH14" i="19"/>
  <c r="DFI14" i="19" s="1"/>
  <c r="DFH15" i="19"/>
  <c r="DFI15" i="19" s="1"/>
  <c r="DFH16" i="19"/>
  <c r="DFI16" i="19" s="1"/>
  <c r="DSY8" i="15"/>
  <c r="DSZ8" i="15" s="1"/>
  <c r="DSY9" i="15"/>
  <c r="DSZ9" i="15" s="1"/>
  <c r="DSY10" i="15"/>
  <c r="DSZ10" i="15" s="1"/>
  <c r="DSY11" i="15"/>
  <c r="DSZ11" i="15" s="1"/>
  <c r="DSY12" i="15"/>
  <c r="DSZ12" i="15" s="1"/>
  <c r="DSY13" i="15"/>
  <c r="DSZ13" i="15" s="1"/>
  <c r="DSY15" i="15"/>
  <c r="DSZ15" i="15" s="1"/>
  <c r="DSY16" i="15"/>
  <c r="DSZ16" i="15" s="1"/>
  <c r="DSY17" i="15"/>
  <c r="DSZ17" i="15" s="1"/>
  <c r="DSY19" i="15"/>
  <c r="DSZ19" i="15" s="1"/>
  <c r="DSY21" i="15"/>
  <c r="DSZ21" i="15" s="1"/>
  <c r="DSY22" i="15"/>
  <c r="DSZ22" i="15" s="1"/>
  <c r="DSY23" i="15"/>
  <c r="DSZ23" i="15" s="1"/>
  <c r="DSY7" i="15"/>
  <c r="DSZ7" i="15" s="1"/>
  <c r="DRZ35" i="18"/>
  <c r="DSA35" i="18" s="1"/>
  <c r="DRZ36" i="18"/>
  <c r="DSA36" i="18" s="1"/>
  <c r="DRZ37" i="18"/>
  <c r="DSA37" i="18" s="1"/>
  <c r="DRZ38" i="18"/>
  <c r="DSA38" i="18" s="1"/>
  <c r="DRZ39" i="18"/>
  <c r="DSA39" i="18" s="1"/>
  <c r="DRZ40" i="18"/>
  <c r="DSA40" i="18" s="1"/>
  <c r="DRZ41" i="18"/>
  <c r="DSA41" i="18" s="1"/>
  <c r="DRZ42" i="18"/>
  <c r="DSA42" i="18" s="1"/>
  <c r="DRZ43" i="18"/>
  <c r="DSA43" i="18" s="1"/>
  <c r="DRZ44" i="18"/>
  <c r="DSA44" i="18" s="1"/>
  <c r="DRZ45" i="18"/>
  <c r="DSA45" i="18" s="1"/>
  <c r="DRZ46" i="18"/>
  <c r="DSA46" i="18" s="1"/>
  <c r="DRZ47" i="18"/>
  <c r="DSA47" i="18" s="1"/>
  <c r="DRZ49" i="18"/>
  <c r="DSA49" i="18" s="1"/>
  <c r="DRZ52" i="18"/>
  <c r="DSA52" i="18" s="1"/>
  <c r="DRZ62" i="18"/>
  <c r="DSA62" i="18" s="1"/>
  <c r="DRZ8" i="18"/>
  <c r="DSA8" i="18" s="1"/>
  <c r="DRZ10" i="18"/>
  <c r="DSA10" i="18" s="1"/>
  <c r="DRZ12" i="18"/>
  <c r="DSA12" i="18" s="1"/>
  <c r="DRZ13" i="18"/>
  <c r="DSA13" i="18" s="1"/>
  <c r="DRZ14" i="18"/>
  <c r="DSA14" i="18" s="1"/>
  <c r="DRZ15" i="18"/>
  <c r="DSA15" i="18" s="1"/>
  <c r="DRZ16" i="18"/>
  <c r="DSA16" i="18" s="1"/>
  <c r="DRZ17" i="18"/>
  <c r="DSA17" i="18" s="1"/>
  <c r="DRZ18" i="18"/>
  <c r="DSA18" i="18" s="1"/>
  <c r="DRZ19" i="18"/>
  <c r="DSA19" i="18" s="1"/>
  <c r="DRZ20" i="18"/>
  <c r="DSA20" i="18" s="1"/>
  <c r="DRZ21" i="18"/>
  <c r="DSA21" i="18" s="1"/>
  <c r="DRZ22" i="18"/>
  <c r="DSA22" i="18" s="1"/>
  <c r="DRZ7" i="18"/>
  <c r="DSA7" i="18" s="1"/>
  <c r="DEZ25" i="19"/>
  <c r="DFA25" i="19" s="1"/>
  <c r="DEZ26" i="19"/>
  <c r="DFA26" i="19" s="1"/>
  <c r="DEZ27" i="19"/>
  <c r="DFA27" i="19" s="1"/>
  <c r="DEZ28" i="19"/>
  <c r="DFA28" i="19" s="1"/>
  <c r="DEZ29" i="19"/>
  <c r="DFA29" i="19" s="1"/>
  <c r="DEZ7" i="19"/>
  <c r="DFA7" i="19" s="1"/>
  <c r="DEZ8" i="19"/>
  <c r="DFA8" i="19" s="1"/>
  <c r="DEZ10" i="19"/>
  <c r="DFA10" i="19" s="1"/>
  <c r="DEZ11" i="19"/>
  <c r="DFA11" i="19" s="1"/>
  <c r="DEZ13" i="19"/>
  <c r="DFA13" i="19" s="1"/>
  <c r="DEZ14" i="19"/>
  <c r="DFA14" i="19" s="1"/>
  <c r="DEZ15" i="19"/>
  <c r="DFA15" i="19" s="1"/>
  <c r="DEZ16" i="19"/>
  <c r="DFA16" i="19" s="1"/>
  <c r="DSQ8" i="15"/>
  <c r="DSR8" i="15" s="1"/>
  <c r="DSQ9" i="15"/>
  <c r="DSR9" i="15" s="1"/>
  <c r="DSQ10" i="15"/>
  <c r="DSR10" i="15" s="1"/>
  <c r="DSQ11" i="15"/>
  <c r="DSR11" i="15" s="1"/>
  <c r="DSQ12" i="15"/>
  <c r="DSR12" i="15" s="1"/>
  <c r="DSQ13" i="15"/>
  <c r="DSR13" i="15" s="1"/>
  <c r="DSQ15" i="15"/>
  <c r="DSR15" i="15" s="1"/>
  <c r="DSQ16" i="15"/>
  <c r="DSR16" i="15" s="1"/>
  <c r="DSQ17" i="15"/>
  <c r="DSR17" i="15" s="1"/>
  <c r="DSQ19" i="15"/>
  <c r="DSR19" i="15" s="1"/>
  <c r="DSQ21" i="15"/>
  <c r="DSR21" i="15" s="1"/>
  <c r="DSQ22" i="15"/>
  <c r="DSR22" i="15" s="1"/>
  <c r="DSQ23" i="15"/>
  <c r="DSR23" i="15" s="1"/>
  <c r="DSQ7" i="15"/>
  <c r="DSR7" i="15" s="1"/>
  <c r="T7" i="19"/>
  <c r="Q7" i="19"/>
  <c r="DRR35" i="18"/>
  <c r="DRS35" i="18" s="1"/>
  <c r="DRR36" i="18"/>
  <c r="DRS36" i="18" s="1"/>
  <c r="DRR37" i="18"/>
  <c r="DRS37" i="18" s="1"/>
  <c r="DRR38" i="18"/>
  <c r="DRS38" i="18" s="1"/>
  <c r="DRR39" i="18"/>
  <c r="DRS39" i="18" s="1"/>
  <c r="DRR40" i="18"/>
  <c r="DRS40" i="18" s="1"/>
  <c r="DRR41" i="18"/>
  <c r="DRS41" i="18" s="1"/>
  <c r="DRR42" i="18"/>
  <c r="DRS42" i="18" s="1"/>
  <c r="DRR43" i="18"/>
  <c r="DRS43" i="18" s="1"/>
  <c r="DRR44" i="18"/>
  <c r="DRS44" i="18" s="1"/>
  <c r="DRR45" i="18"/>
  <c r="DRS45" i="18" s="1"/>
  <c r="DRR46" i="18"/>
  <c r="DRS46" i="18" s="1"/>
  <c r="DRR47" i="18"/>
  <c r="DRS47" i="18" s="1"/>
  <c r="DRR49" i="18"/>
  <c r="DRS49" i="18" s="1"/>
  <c r="DRR52" i="18"/>
  <c r="DRS52" i="18" s="1"/>
  <c r="DRR62" i="18"/>
  <c r="DRS62" i="18" s="1"/>
  <c r="DRR8" i="18"/>
  <c r="DRS8" i="18" s="1"/>
  <c r="DRR10" i="18"/>
  <c r="DRS10" i="18" s="1"/>
  <c r="DRR12" i="18"/>
  <c r="DRS12" i="18" s="1"/>
  <c r="DRR13" i="18"/>
  <c r="DRS13" i="18" s="1"/>
  <c r="DRR14" i="18"/>
  <c r="DRS14" i="18" s="1"/>
  <c r="DRR15" i="18"/>
  <c r="DRS15" i="18" s="1"/>
  <c r="DRR16" i="18"/>
  <c r="DRS16" i="18" s="1"/>
  <c r="DRR17" i="18"/>
  <c r="DRS17" i="18" s="1"/>
  <c r="DRR18" i="18"/>
  <c r="DRS18" i="18" s="1"/>
  <c r="DRR19" i="18"/>
  <c r="DRS19" i="18" s="1"/>
  <c r="DRR20" i="18"/>
  <c r="DRS20" i="18" s="1"/>
  <c r="DRR21" i="18"/>
  <c r="DRS21" i="18" s="1"/>
  <c r="DRR22" i="18"/>
  <c r="DRS22" i="18" s="1"/>
  <c r="DRR7" i="18"/>
  <c r="DRS7" i="18" s="1"/>
  <c r="DER25" i="19"/>
  <c r="DES25" i="19" s="1"/>
  <c r="DER26" i="19"/>
  <c r="DES26" i="19" s="1"/>
  <c r="DER27" i="19"/>
  <c r="DES27" i="19" s="1"/>
  <c r="DER28" i="19"/>
  <c r="DES28" i="19" s="1"/>
  <c r="DER29" i="19"/>
  <c r="DES29" i="19" s="1"/>
  <c r="DER7" i="19"/>
  <c r="DES7" i="19" s="1"/>
  <c r="DER8" i="19"/>
  <c r="DES8" i="19" s="1"/>
  <c r="DER10" i="19"/>
  <c r="DES10" i="19" s="1"/>
  <c r="DER11" i="19"/>
  <c r="DES11" i="19" s="1"/>
  <c r="DER13" i="19"/>
  <c r="DES13" i="19" s="1"/>
  <c r="DER14" i="19"/>
  <c r="DES14" i="19" s="1"/>
  <c r="DER15" i="19"/>
  <c r="DES15" i="19" s="1"/>
  <c r="DER16" i="19"/>
  <c r="DES16" i="19" s="1"/>
  <c r="DSI8" i="15"/>
  <c r="DSJ8" i="15" s="1"/>
  <c r="DSI9" i="15"/>
  <c r="DSJ9" i="15" s="1"/>
  <c r="DSI10" i="15"/>
  <c r="DSJ10" i="15" s="1"/>
  <c r="DSI11" i="15"/>
  <c r="DSJ11" i="15" s="1"/>
  <c r="DSI12" i="15"/>
  <c r="DSJ12" i="15" s="1"/>
  <c r="DSI13" i="15"/>
  <c r="DSJ13" i="15" s="1"/>
  <c r="DSI15" i="15"/>
  <c r="DSJ15" i="15" s="1"/>
  <c r="DSI16" i="15"/>
  <c r="DSJ16" i="15" s="1"/>
  <c r="DSI17" i="15"/>
  <c r="DSJ17" i="15" s="1"/>
  <c r="DSI19" i="15"/>
  <c r="DSJ19" i="15" s="1"/>
  <c r="DSI21" i="15"/>
  <c r="DSJ21" i="15" s="1"/>
  <c r="DSI22" i="15"/>
  <c r="DSJ22" i="15" s="1"/>
  <c r="DSI23" i="15"/>
  <c r="DSJ23" i="15" s="1"/>
  <c r="DSI7" i="15"/>
  <c r="DSJ7" i="15" s="1"/>
  <c r="DRJ36" i="18" l="1"/>
  <c r="DRK36" i="18" s="1"/>
  <c r="DRJ37" i="18"/>
  <c r="DRK37" i="18" s="1"/>
  <c r="DRJ38" i="18"/>
  <c r="DRK38" i="18" s="1"/>
  <c r="DRJ39" i="18"/>
  <c r="DRK39" i="18" s="1"/>
  <c r="DRJ40" i="18"/>
  <c r="DRK40" i="18" s="1"/>
  <c r="DRJ41" i="18"/>
  <c r="DRK41" i="18" s="1"/>
  <c r="DRJ42" i="18"/>
  <c r="DRK42" i="18" s="1"/>
  <c r="DRJ43" i="18"/>
  <c r="DRK43" i="18" s="1"/>
  <c r="DRJ44" i="18"/>
  <c r="DRK44" i="18" s="1"/>
  <c r="DRJ45" i="18"/>
  <c r="DRK45" i="18" s="1"/>
  <c r="DRJ46" i="18"/>
  <c r="DRK46" i="18" s="1"/>
  <c r="DRJ47" i="18"/>
  <c r="DRK47" i="18" s="1"/>
  <c r="DRJ49" i="18"/>
  <c r="DRK49" i="18" s="1"/>
  <c r="DRJ52" i="18"/>
  <c r="DRK52" i="18" s="1"/>
  <c r="DRJ62" i="18"/>
  <c r="DRK62" i="18" s="1"/>
  <c r="DRJ35" i="18"/>
  <c r="DRK35" i="18" s="1"/>
  <c r="DRJ8" i="18"/>
  <c r="DRK8" i="18" s="1"/>
  <c r="DRJ10" i="18"/>
  <c r="DRK10" i="18" s="1"/>
  <c r="DRJ12" i="18"/>
  <c r="DRK12" i="18" s="1"/>
  <c r="DRJ13" i="18"/>
  <c r="DRK13" i="18" s="1"/>
  <c r="DRJ14" i="18"/>
  <c r="DRK14" i="18" s="1"/>
  <c r="DRJ15" i="18"/>
  <c r="DRK15" i="18" s="1"/>
  <c r="DRJ16" i="18"/>
  <c r="DRK16" i="18" s="1"/>
  <c r="DRJ17" i="18"/>
  <c r="DRK17" i="18" s="1"/>
  <c r="DRJ18" i="18"/>
  <c r="DRK18" i="18" s="1"/>
  <c r="DRJ19" i="18"/>
  <c r="DRK19" i="18" s="1"/>
  <c r="DRJ20" i="18"/>
  <c r="DRK20" i="18" s="1"/>
  <c r="DRJ21" i="18"/>
  <c r="DRK21" i="18" s="1"/>
  <c r="DRJ22" i="18"/>
  <c r="DRK22" i="18" s="1"/>
  <c r="DRJ7" i="18"/>
  <c r="DRK7" i="18" s="1"/>
  <c r="DEJ25" i="19"/>
  <c r="DEK25" i="19" s="1"/>
  <c r="DEJ26" i="19"/>
  <c r="DEK26" i="19" s="1"/>
  <c r="DEJ27" i="19"/>
  <c r="DEK27" i="19" s="1"/>
  <c r="DEJ28" i="19"/>
  <c r="DEK28" i="19" s="1"/>
  <c r="DEJ29" i="19"/>
  <c r="DEK29" i="19" s="1"/>
  <c r="DEJ7" i="19"/>
  <c r="DEK7" i="19" s="1"/>
  <c r="DEJ8" i="19"/>
  <c r="DEK8" i="19" s="1"/>
  <c r="DEJ10" i="19"/>
  <c r="DEK10" i="19" s="1"/>
  <c r="DEJ11" i="19"/>
  <c r="DEK11" i="19" s="1"/>
  <c r="DEJ13" i="19"/>
  <c r="DEK13" i="19" s="1"/>
  <c r="DEJ14" i="19"/>
  <c r="DEK14" i="19" s="1"/>
  <c r="DEJ15" i="19"/>
  <c r="DEK15" i="19" s="1"/>
  <c r="DEJ16" i="19"/>
  <c r="DEK16" i="19" s="1"/>
  <c r="DSA8" i="15"/>
  <c r="DSB8" i="15" s="1"/>
  <c r="DSA9" i="15"/>
  <c r="DSB9" i="15" s="1"/>
  <c r="DSA10" i="15"/>
  <c r="DSB10" i="15" s="1"/>
  <c r="DSA11" i="15"/>
  <c r="DSB11" i="15" s="1"/>
  <c r="DSA12" i="15"/>
  <c r="DSB12" i="15" s="1"/>
  <c r="DSA13" i="15"/>
  <c r="DSB13" i="15" s="1"/>
  <c r="DSA15" i="15"/>
  <c r="DSB15" i="15" s="1"/>
  <c r="DSA16" i="15"/>
  <c r="DSB16" i="15" s="1"/>
  <c r="DSA17" i="15"/>
  <c r="DSB17" i="15" s="1"/>
  <c r="DSA19" i="15"/>
  <c r="DSB19" i="15" s="1"/>
  <c r="DSA21" i="15"/>
  <c r="DSB21" i="15" s="1"/>
  <c r="DSA22" i="15"/>
  <c r="DSB22" i="15" s="1"/>
  <c r="DSA23" i="15"/>
  <c r="DSB23" i="15" s="1"/>
  <c r="DSA7" i="15"/>
  <c r="DSB7" i="15" s="1"/>
  <c r="DRB36" i="18"/>
  <c r="DRC36" i="18" s="1"/>
  <c r="DRB37" i="18"/>
  <c r="DRC37" i="18" s="1"/>
  <c r="DRB38" i="18"/>
  <c r="DRC38" i="18" s="1"/>
  <c r="DRB39" i="18"/>
  <c r="DRC39" i="18" s="1"/>
  <c r="DRB40" i="18"/>
  <c r="DRC40" i="18" s="1"/>
  <c r="DRB41" i="18"/>
  <c r="DRC41" i="18" s="1"/>
  <c r="DRB42" i="18"/>
  <c r="DRC42" i="18" s="1"/>
  <c r="DRB43" i="18"/>
  <c r="DRC43" i="18" s="1"/>
  <c r="DRB44" i="18"/>
  <c r="DRC44" i="18" s="1"/>
  <c r="DRB45" i="18"/>
  <c r="DRC45" i="18" s="1"/>
  <c r="DRB46" i="18"/>
  <c r="DRC46" i="18" s="1"/>
  <c r="DRB47" i="18"/>
  <c r="DRC47" i="18" s="1"/>
  <c r="DRB49" i="18"/>
  <c r="DRC49" i="18" s="1"/>
  <c r="DRB52" i="18"/>
  <c r="DRC52" i="18" s="1"/>
  <c r="DRB62" i="18"/>
  <c r="DRC62" i="18" s="1"/>
  <c r="DRB35" i="18"/>
  <c r="DRC35" i="18" s="1"/>
  <c r="DRB8" i="18"/>
  <c r="DRC8" i="18" s="1"/>
  <c r="DRB10" i="18"/>
  <c r="DRC10" i="18" s="1"/>
  <c r="DRB12" i="18"/>
  <c r="DRC12" i="18" s="1"/>
  <c r="DRB13" i="18"/>
  <c r="DRC13" i="18" s="1"/>
  <c r="DRB14" i="18"/>
  <c r="DRC14" i="18" s="1"/>
  <c r="DRB15" i="18"/>
  <c r="DRC15" i="18" s="1"/>
  <c r="DRB16" i="18"/>
  <c r="DRC16" i="18" s="1"/>
  <c r="DRB17" i="18"/>
  <c r="DRC17" i="18" s="1"/>
  <c r="DRB18" i="18"/>
  <c r="DRC18" i="18" s="1"/>
  <c r="DRB19" i="18"/>
  <c r="DRC19" i="18" s="1"/>
  <c r="DRB20" i="18"/>
  <c r="DRC20" i="18" s="1"/>
  <c r="DRB21" i="18"/>
  <c r="DRC21" i="18" s="1"/>
  <c r="DRB22" i="18"/>
  <c r="DRC22" i="18" s="1"/>
  <c r="DRB7" i="18"/>
  <c r="DRC7" i="18" s="1"/>
  <c r="DEB25" i="19"/>
  <c r="DEC25" i="19" s="1"/>
  <c r="DEB26" i="19"/>
  <c r="DEC26" i="19" s="1"/>
  <c r="DEB27" i="19"/>
  <c r="DEC27" i="19" s="1"/>
  <c r="DEB28" i="19"/>
  <c r="DEC28" i="19" s="1"/>
  <c r="DEB29" i="19"/>
  <c r="DEC29" i="19" s="1"/>
  <c r="DEB7" i="19"/>
  <c r="DEC7" i="19" s="1"/>
  <c r="DEB8" i="19"/>
  <c r="DEC8" i="19" s="1"/>
  <c r="DEB10" i="19"/>
  <c r="DEC10" i="19" s="1"/>
  <c r="DEB11" i="19"/>
  <c r="DEC11" i="19" s="1"/>
  <c r="DEB13" i="19"/>
  <c r="DEC13" i="19" s="1"/>
  <c r="DEB14" i="19"/>
  <c r="DEC14" i="19" s="1"/>
  <c r="DEB15" i="19"/>
  <c r="DEC15" i="19" s="1"/>
  <c r="DEB16" i="19"/>
  <c r="DEC16" i="19" s="1"/>
  <c r="DRS8" i="15"/>
  <c r="DRT8" i="15" s="1"/>
  <c r="DRS9" i="15"/>
  <c r="DRT9" i="15" s="1"/>
  <c r="DRS10" i="15"/>
  <c r="DRT10" i="15" s="1"/>
  <c r="DRS11" i="15"/>
  <c r="DRT11" i="15" s="1"/>
  <c r="DRS12" i="15"/>
  <c r="DRT12" i="15" s="1"/>
  <c r="DRS13" i="15"/>
  <c r="DRT13" i="15" s="1"/>
  <c r="DRS15" i="15"/>
  <c r="DRT15" i="15" s="1"/>
  <c r="DRS16" i="15"/>
  <c r="DRT16" i="15" s="1"/>
  <c r="DRS17" i="15"/>
  <c r="DRT17" i="15" s="1"/>
  <c r="DRS19" i="15"/>
  <c r="DRT19" i="15" s="1"/>
  <c r="DRS21" i="15"/>
  <c r="DRT21" i="15" s="1"/>
  <c r="DRS22" i="15"/>
  <c r="DRT22" i="15" s="1"/>
  <c r="DRS23" i="15"/>
  <c r="DRT23" i="15" s="1"/>
  <c r="DRS7" i="15"/>
  <c r="DRT7" i="15" s="1"/>
  <c r="D11" i="20"/>
  <c r="G30" i="19"/>
  <c r="E10" i="20" s="1"/>
  <c r="H30" i="19"/>
  <c r="F10" i="20" s="1"/>
  <c r="I30" i="19"/>
  <c r="G10" i="20" s="1"/>
  <c r="F30" i="19"/>
  <c r="D10" i="20" s="1"/>
  <c r="E11" i="20"/>
  <c r="F11" i="20"/>
  <c r="G11" i="20"/>
  <c r="N23" i="18"/>
  <c r="D7" i="20"/>
  <c r="D8" i="20"/>
  <c r="G14" i="20" l="1"/>
  <c r="G18" i="20" s="1"/>
  <c r="E14" i="20"/>
  <c r="E18" i="20" s="1"/>
  <c r="F14" i="20"/>
  <c r="F18" i="20" s="1"/>
  <c r="D14" i="20"/>
  <c r="D12" i="20"/>
  <c r="D17" i="20" s="1"/>
  <c r="C12" i="20"/>
  <c r="E17" i="19"/>
  <c r="D15" i="20"/>
  <c r="DQT36" i="18"/>
  <c r="DQU36" i="18" s="1"/>
  <c r="DQT37" i="18"/>
  <c r="DQU37" i="18" s="1"/>
  <c r="DQT38" i="18"/>
  <c r="DQU38" i="18" s="1"/>
  <c r="DQT39" i="18"/>
  <c r="DQU39" i="18" s="1"/>
  <c r="DQT40" i="18"/>
  <c r="DQU40" i="18" s="1"/>
  <c r="DQT41" i="18"/>
  <c r="DQU41" i="18" s="1"/>
  <c r="DQT42" i="18"/>
  <c r="DQU42" i="18" s="1"/>
  <c r="DQT43" i="18"/>
  <c r="DQU43" i="18" s="1"/>
  <c r="DQT44" i="18"/>
  <c r="DQU44" i="18" s="1"/>
  <c r="DQT45" i="18"/>
  <c r="DQU45" i="18" s="1"/>
  <c r="DQT46" i="18"/>
  <c r="DQU46" i="18" s="1"/>
  <c r="DQT47" i="18"/>
  <c r="DQU47" i="18" s="1"/>
  <c r="DQT49" i="18"/>
  <c r="DQU49" i="18" s="1"/>
  <c r="DQT52" i="18"/>
  <c r="DQU52" i="18" s="1"/>
  <c r="DQT62" i="18"/>
  <c r="DQU62" i="18" s="1"/>
  <c r="DQT35" i="18"/>
  <c r="DQU35" i="18" s="1"/>
  <c r="DQT8" i="18"/>
  <c r="DQU8" i="18" s="1"/>
  <c r="DQT10" i="18"/>
  <c r="DQU10" i="18" s="1"/>
  <c r="DQT12" i="18"/>
  <c r="DQU12" i="18" s="1"/>
  <c r="DQT13" i="18"/>
  <c r="DQU13" i="18" s="1"/>
  <c r="DQT14" i="18"/>
  <c r="DQU14" i="18" s="1"/>
  <c r="DQT15" i="18"/>
  <c r="DQU15" i="18" s="1"/>
  <c r="DQT16" i="18"/>
  <c r="DQU16" i="18" s="1"/>
  <c r="DQT17" i="18"/>
  <c r="DQU17" i="18" s="1"/>
  <c r="DQT18" i="18"/>
  <c r="DQU18" i="18" s="1"/>
  <c r="DQT19" i="18"/>
  <c r="DQU19" i="18" s="1"/>
  <c r="DQT20" i="18"/>
  <c r="DQU20" i="18" s="1"/>
  <c r="DQT21" i="18"/>
  <c r="DQU21" i="18" s="1"/>
  <c r="DQT22" i="18"/>
  <c r="DQU22" i="18" s="1"/>
  <c r="DQT7" i="18"/>
  <c r="DQU7" i="18" s="1"/>
  <c r="DDT25" i="19"/>
  <c r="DDU25" i="19" s="1"/>
  <c r="DDT26" i="19"/>
  <c r="DDU26" i="19" s="1"/>
  <c r="DDT27" i="19"/>
  <c r="DDU27" i="19" s="1"/>
  <c r="DDT28" i="19"/>
  <c r="DDU28" i="19" s="1"/>
  <c r="DDT29" i="19"/>
  <c r="DDU29" i="19" s="1"/>
  <c r="DDT7" i="19"/>
  <c r="DDU7" i="19" s="1"/>
  <c r="DDT8" i="19"/>
  <c r="DDU8" i="19" s="1"/>
  <c r="DDT10" i="19"/>
  <c r="DDU10" i="19" s="1"/>
  <c r="DDT11" i="19"/>
  <c r="DDU11" i="19" s="1"/>
  <c r="DDT13" i="19"/>
  <c r="DDU13" i="19" s="1"/>
  <c r="DDT14" i="19"/>
  <c r="DDU14" i="19" s="1"/>
  <c r="DDT15" i="19"/>
  <c r="DDU15" i="19" s="1"/>
  <c r="DDT16" i="19"/>
  <c r="DDU16" i="19" s="1"/>
  <c r="DRK8" i="15"/>
  <c r="DRL8" i="15" s="1"/>
  <c r="DRK9" i="15"/>
  <c r="DRL9" i="15" s="1"/>
  <c r="DRK10" i="15"/>
  <c r="DRL10" i="15" s="1"/>
  <c r="DRK11" i="15"/>
  <c r="DRL11" i="15" s="1"/>
  <c r="DRK12" i="15"/>
  <c r="DRL12" i="15" s="1"/>
  <c r="DRK13" i="15"/>
  <c r="DRL13" i="15" s="1"/>
  <c r="DRK15" i="15"/>
  <c r="DRL15" i="15" s="1"/>
  <c r="DRK16" i="15"/>
  <c r="DRL16" i="15" s="1"/>
  <c r="DRK17" i="15"/>
  <c r="DRL17" i="15" s="1"/>
  <c r="DRK19" i="15"/>
  <c r="DRL19" i="15" s="1"/>
  <c r="DRK21" i="15"/>
  <c r="DRL21" i="15" s="1"/>
  <c r="DRK22" i="15"/>
  <c r="DRL22" i="15" s="1"/>
  <c r="DRK23" i="15"/>
  <c r="DRL23" i="15" s="1"/>
  <c r="DRK7" i="15"/>
  <c r="DRL7" i="15" s="1"/>
  <c r="DRC15" i="15"/>
  <c r="DRD15" i="15" s="1"/>
  <c r="DRC12" i="15"/>
  <c r="DRD12" i="15" s="1"/>
  <c r="DRC9" i="15"/>
  <c r="DRD9" i="15" s="1"/>
  <c r="DRC7" i="15"/>
  <c r="DRD7" i="15" s="1"/>
  <c r="DRC8" i="15"/>
  <c r="DRD8" i="15" s="1"/>
  <c r="DRC10" i="15"/>
  <c r="DRD10" i="15" s="1"/>
  <c r="DRC11" i="15"/>
  <c r="DRD11" i="15" s="1"/>
  <c r="DRC13" i="15"/>
  <c r="DRD13" i="15" s="1"/>
  <c r="DRC16" i="15"/>
  <c r="DRD16" i="15" s="1"/>
  <c r="DRC17" i="15"/>
  <c r="DRD17" i="15" s="1"/>
  <c r="DRC19" i="15"/>
  <c r="DRD19" i="15" s="1"/>
  <c r="DRC21" i="15"/>
  <c r="DRD21" i="15" s="1"/>
  <c r="DRC22" i="15"/>
  <c r="DRD22" i="15" s="1"/>
  <c r="DRC23" i="15"/>
  <c r="DRD23" i="15" s="1"/>
  <c r="DDL25" i="19"/>
  <c r="DDM25" i="19" s="1"/>
  <c r="DDL26" i="19"/>
  <c r="DDM26" i="19" s="1"/>
  <c r="DDL27" i="19"/>
  <c r="DDM27" i="19" s="1"/>
  <c r="DDL28" i="19"/>
  <c r="DDM28" i="19" s="1"/>
  <c r="DDL29" i="19"/>
  <c r="DDM29" i="19" s="1"/>
  <c r="DDL7" i="19"/>
  <c r="DDM7" i="19" s="1"/>
  <c r="DDL8" i="19"/>
  <c r="DDM8" i="19" s="1"/>
  <c r="DDL10" i="19"/>
  <c r="DDM10" i="19" s="1"/>
  <c r="DDL11" i="19"/>
  <c r="DDM11" i="19" s="1"/>
  <c r="DDL13" i="19"/>
  <c r="DDM13" i="19" s="1"/>
  <c r="DDL14" i="19"/>
  <c r="DDM14" i="19" s="1"/>
  <c r="DDL15" i="19"/>
  <c r="DDM15" i="19" s="1"/>
  <c r="DDL16" i="19"/>
  <c r="DDM16" i="19" s="1"/>
  <c r="DQL36" i="18"/>
  <c r="DQM36" i="18" s="1"/>
  <c r="DQL37" i="18"/>
  <c r="DQM37" i="18" s="1"/>
  <c r="DQL38" i="18"/>
  <c r="DQM38" i="18" s="1"/>
  <c r="DQL39" i="18"/>
  <c r="DQM39" i="18" s="1"/>
  <c r="DQL40" i="18"/>
  <c r="DQM40" i="18" s="1"/>
  <c r="DQL41" i="18"/>
  <c r="DQM41" i="18" s="1"/>
  <c r="DQL42" i="18"/>
  <c r="DQM42" i="18" s="1"/>
  <c r="DQL43" i="18"/>
  <c r="DQM43" i="18" s="1"/>
  <c r="DQL44" i="18"/>
  <c r="DQM44" i="18" s="1"/>
  <c r="DQL45" i="18"/>
  <c r="DQM45" i="18" s="1"/>
  <c r="DQL46" i="18"/>
  <c r="DQM46" i="18" s="1"/>
  <c r="DQL47" i="18"/>
  <c r="DQM47" i="18" s="1"/>
  <c r="DQL49" i="18"/>
  <c r="DQM49" i="18" s="1"/>
  <c r="DQL52" i="18"/>
  <c r="DQM52" i="18" s="1"/>
  <c r="DQL62" i="18"/>
  <c r="DQM62" i="18" s="1"/>
  <c r="DQL35" i="18"/>
  <c r="DQM35" i="18" s="1"/>
  <c r="DQL8" i="18"/>
  <c r="DQM8" i="18" s="1"/>
  <c r="DQL10" i="18"/>
  <c r="DQM10" i="18" s="1"/>
  <c r="DQL12" i="18"/>
  <c r="DQM12" i="18" s="1"/>
  <c r="DQL13" i="18"/>
  <c r="DQM13" i="18" s="1"/>
  <c r="DQL14" i="18"/>
  <c r="DQM14" i="18" s="1"/>
  <c r="DQL15" i="18"/>
  <c r="DQM15" i="18" s="1"/>
  <c r="DQL16" i="18"/>
  <c r="DQM16" i="18" s="1"/>
  <c r="DQL17" i="18"/>
  <c r="DQM17" i="18" s="1"/>
  <c r="DQL18" i="18"/>
  <c r="DQM18" i="18" s="1"/>
  <c r="DQL19" i="18"/>
  <c r="DQM19" i="18" s="1"/>
  <c r="DQL20" i="18"/>
  <c r="DQM20" i="18" s="1"/>
  <c r="DQL21" i="18"/>
  <c r="DQM21" i="18" s="1"/>
  <c r="DQL22" i="18"/>
  <c r="DQM22" i="18" s="1"/>
  <c r="DQL7" i="18"/>
  <c r="DQM7" i="18" s="1"/>
  <c r="DQD36" i="18"/>
  <c r="DQE36" i="18" s="1"/>
  <c r="DQD37" i="18"/>
  <c r="DQE37" i="18" s="1"/>
  <c r="DQD38" i="18"/>
  <c r="DQE38" i="18" s="1"/>
  <c r="DQD39" i="18"/>
  <c r="DQE39" i="18" s="1"/>
  <c r="DQD40" i="18"/>
  <c r="DQE40" i="18" s="1"/>
  <c r="DQD41" i="18"/>
  <c r="DQE41" i="18" s="1"/>
  <c r="DQD42" i="18"/>
  <c r="DQE42" i="18" s="1"/>
  <c r="DQD43" i="18"/>
  <c r="DQE43" i="18" s="1"/>
  <c r="DQD44" i="18"/>
  <c r="DQE44" i="18" s="1"/>
  <c r="DQD45" i="18"/>
  <c r="DQE45" i="18" s="1"/>
  <c r="DQD46" i="18"/>
  <c r="DQE46" i="18" s="1"/>
  <c r="DQD47" i="18"/>
  <c r="DQE47" i="18" s="1"/>
  <c r="DQD49" i="18"/>
  <c r="DQE49" i="18" s="1"/>
  <c r="DQD52" i="18"/>
  <c r="DQE52" i="18" s="1"/>
  <c r="DQD62" i="18"/>
  <c r="DQE62" i="18" s="1"/>
  <c r="DQD35" i="18"/>
  <c r="DQE35" i="18" s="1"/>
  <c r="DQD8" i="18"/>
  <c r="DQE8" i="18" s="1"/>
  <c r="DQD10" i="18"/>
  <c r="DQE10" i="18" s="1"/>
  <c r="DQD12" i="18"/>
  <c r="DQE12" i="18" s="1"/>
  <c r="DQD13" i="18"/>
  <c r="DQE13" i="18" s="1"/>
  <c r="DQD14" i="18"/>
  <c r="DQE14" i="18" s="1"/>
  <c r="DQD15" i="18"/>
  <c r="DQE15" i="18" s="1"/>
  <c r="DQD16" i="18"/>
  <c r="DQE16" i="18" s="1"/>
  <c r="DQD17" i="18"/>
  <c r="DQE17" i="18" s="1"/>
  <c r="DQD18" i="18"/>
  <c r="DQE18" i="18" s="1"/>
  <c r="DQD19" i="18"/>
  <c r="DQE19" i="18" s="1"/>
  <c r="DQD20" i="18"/>
  <c r="DQE20" i="18" s="1"/>
  <c r="DQD21" i="18"/>
  <c r="DQE21" i="18" s="1"/>
  <c r="DQD22" i="18"/>
  <c r="DQE22" i="18" s="1"/>
  <c r="DQD7" i="18"/>
  <c r="DQE7" i="18" s="1"/>
  <c r="DDD25" i="19"/>
  <c r="DDE25" i="19" s="1"/>
  <c r="DDD26" i="19"/>
  <c r="DDE26" i="19" s="1"/>
  <c r="DDD27" i="19"/>
  <c r="DDE27" i="19" s="1"/>
  <c r="DDD28" i="19"/>
  <c r="DDE28" i="19" s="1"/>
  <c r="DDD29" i="19"/>
  <c r="DDE29" i="19" s="1"/>
  <c r="DDD7" i="19"/>
  <c r="DDE7" i="19" s="1"/>
  <c r="DDD8" i="19"/>
  <c r="DDE8" i="19" s="1"/>
  <c r="DDD10" i="19"/>
  <c r="DDE10" i="19" s="1"/>
  <c r="DDD11" i="19"/>
  <c r="DDE11" i="19" s="1"/>
  <c r="DDD13" i="19"/>
  <c r="DDE13" i="19" s="1"/>
  <c r="DDD14" i="19"/>
  <c r="DDE14" i="19" s="1"/>
  <c r="DDD15" i="19"/>
  <c r="DDE15" i="19" s="1"/>
  <c r="DDD16" i="19"/>
  <c r="DDE16" i="19" s="1"/>
  <c r="DQU8" i="15"/>
  <c r="DQV8" i="15" s="1"/>
  <c r="DQU9" i="15"/>
  <c r="DQV9" i="15" s="1"/>
  <c r="DQU10" i="15"/>
  <c r="DQV10" i="15" s="1"/>
  <c r="DQU11" i="15"/>
  <c r="DQV11" i="15" s="1"/>
  <c r="DQU12" i="15"/>
  <c r="DQV12" i="15" s="1"/>
  <c r="DQU13" i="15"/>
  <c r="DQV13" i="15" s="1"/>
  <c r="DQU15" i="15"/>
  <c r="DQV15" i="15" s="1"/>
  <c r="DQU16" i="15"/>
  <c r="DQV16" i="15" s="1"/>
  <c r="DQU17" i="15"/>
  <c r="DQV17" i="15" s="1"/>
  <c r="DQU19" i="15"/>
  <c r="DQV19" i="15" s="1"/>
  <c r="DQU21" i="15"/>
  <c r="DQV21" i="15" s="1"/>
  <c r="DQU22" i="15"/>
  <c r="DQV22" i="15" s="1"/>
  <c r="DQU23" i="15"/>
  <c r="DQV23" i="15" s="1"/>
  <c r="DQU7" i="15"/>
  <c r="DQV7" i="15" s="1"/>
  <c r="D18" i="20" l="1"/>
  <c r="DPV36" i="18"/>
  <c r="DPW36" i="18" s="1"/>
  <c r="DPV37" i="18"/>
  <c r="DPW37" i="18" s="1"/>
  <c r="DPV38" i="18"/>
  <c r="DPW38" i="18" s="1"/>
  <c r="DPV39" i="18"/>
  <c r="DPW39" i="18" s="1"/>
  <c r="DPV40" i="18"/>
  <c r="DPW40" i="18" s="1"/>
  <c r="DPV41" i="18"/>
  <c r="DPW41" i="18" s="1"/>
  <c r="DPV42" i="18"/>
  <c r="DPW42" i="18" s="1"/>
  <c r="DPV43" i="18"/>
  <c r="DPW43" i="18" s="1"/>
  <c r="DPV44" i="18"/>
  <c r="DPW44" i="18" s="1"/>
  <c r="DPV45" i="18"/>
  <c r="DPW45" i="18" s="1"/>
  <c r="DPV46" i="18"/>
  <c r="DPW46" i="18" s="1"/>
  <c r="DPV47" i="18"/>
  <c r="DPW47" i="18" s="1"/>
  <c r="DPV49" i="18"/>
  <c r="DPW49" i="18" s="1"/>
  <c r="DPV52" i="18"/>
  <c r="DPW52" i="18" s="1"/>
  <c r="DPV62" i="18"/>
  <c r="DPW62" i="18" s="1"/>
  <c r="DPV35" i="18"/>
  <c r="DPW35" i="18" s="1"/>
  <c r="DPV8" i="18"/>
  <c r="DPW8" i="18" s="1"/>
  <c r="DPV10" i="18"/>
  <c r="DPW10" i="18" s="1"/>
  <c r="DPV12" i="18"/>
  <c r="DPW12" i="18" s="1"/>
  <c r="DPV13" i="18"/>
  <c r="DPW13" i="18" s="1"/>
  <c r="DPV14" i="18"/>
  <c r="DPW14" i="18" s="1"/>
  <c r="DPV15" i="18"/>
  <c r="DPW15" i="18" s="1"/>
  <c r="DPV16" i="18"/>
  <c r="DPW16" i="18" s="1"/>
  <c r="DPV17" i="18"/>
  <c r="DPW17" i="18" s="1"/>
  <c r="DPV18" i="18"/>
  <c r="DPW18" i="18" s="1"/>
  <c r="DPV19" i="18"/>
  <c r="DPW19" i="18" s="1"/>
  <c r="DPV20" i="18"/>
  <c r="DPW20" i="18" s="1"/>
  <c r="DPV21" i="18"/>
  <c r="DPW21" i="18" s="1"/>
  <c r="DPV22" i="18"/>
  <c r="DPW22" i="18" s="1"/>
  <c r="DPV7" i="18"/>
  <c r="DPW7" i="18" s="1"/>
  <c r="DCV25" i="19"/>
  <c r="DCW25" i="19" s="1"/>
  <c r="DCV26" i="19"/>
  <c r="DCW26" i="19" s="1"/>
  <c r="DCV27" i="19"/>
  <c r="DCW27" i="19" s="1"/>
  <c r="DCV28" i="19"/>
  <c r="DCW28" i="19" s="1"/>
  <c r="DCV29" i="19"/>
  <c r="DCW29" i="19" s="1"/>
  <c r="DCV7" i="19"/>
  <c r="DCW7" i="19" s="1"/>
  <c r="DCV8" i="19"/>
  <c r="DCW8" i="19" s="1"/>
  <c r="DCV10" i="19"/>
  <c r="DCW10" i="19" s="1"/>
  <c r="DCV11" i="19"/>
  <c r="DCW11" i="19" s="1"/>
  <c r="DCV13" i="19"/>
  <c r="DCW13" i="19" s="1"/>
  <c r="DCV14" i="19"/>
  <c r="DCW14" i="19" s="1"/>
  <c r="DCV15" i="19"/>
  <c r="DCW15" i="19" s="1"/>
  <c r="DCV16" i="19"/>
  <c r="DCW16" i="19" s="1"/>
  <c r="DQM8" i="15"/>
  <c r="DQN8" i="15" s="1"/>
  <c r="DQM9" i="15"/>
  <c r="DQN9" i="15" s="1"/>
  <c r="DQM10" i="15"/>
  <c r="DQN10" i="15" s="1"/>
  <c r="DQM11" i="15"/>
  <c r="DQN11" i="15" s="1"/>
  <c r="DQM12" i="15"/>
  <c r="DQN12" i="15" s="1"/>
  <c r="DQM13" i="15"/>
  <c r="DQN13" i="15" s="1"/>
  <c r="DQM15" i="15"/>
  <c r="DQN15" i="15" s="1"/>
  <c r="DQM16" i="15"/>
  <c r="DQN16" i="15" s="1"/>
  <c r="DQM17" i="15"/>
  <c r="DQN17" i="15" s="1"/>
  <c r="DQM19" i="15"/>
  <c r="DQN19" i="15" s="1"/>
  <c r="DQM21" i="15"/>
  <c r="DQN21" i="15" s="1"/>
  <c r="DQM22" i="15"/>
  <c r="DQN22" i="15" s="1"/>
  <c r="DQM23" i="15"/>
  <c r="DQN23" i="15" s="1"/>
  <c r="DQM7" i="15"/>
  <c r="DQN7" i="15" s="1"/>
  <c r="DPN36" i="18"/>
  <c r="DPO36" i="18" s="1"/>
  <c r="DPN37" i="18"/>
  <c r="DPO37" i="18" s="1"/>
  <c r="DPN38" i="18"/>
  <c r="DPO38" i="18" s="1"/>
  <c r="DPN39" i="18"/>
  <c r="DPO39" i="18" s="1"/>
  <c r="DPN40" i="18"/>
  <c r="DPO40" i="18" s="1"/>
  <c r="DPN41" i="18"/>
  <c r="DPO41" i="18" s="1"/>
  <c r="DPN42" i="18"/>
  <c r="DPO42" i="18" s="1"/>
  <c r="DPN43" i="18"/>
  <c r="DPO43" i="18" s="1"/>
  <c r="DPN44" i="18"/>
  <c r="DPO44" i="18" s="1"/>
  <c r="DPN45" i="18"/>
  <c r="DPO45" i="18" s="1"/>
  <c r="DPN46" i="18"/>
  <c r="DPO46" i="18" s="1"/>
  <c r="DPN47" i="18"/>
  <c r="DPO47" i="18" s="1"/>
  <c r="DPN49" i="18"/>
  <c r="DPO49" i="18" s="1"/>
  <c r="DPN52" i="18"/>
  <c r="DPO52" i="18" s="1"/>
  <c r="DPN62" i="18"/>
  <c r="DPO62" i="18" s="1"/>
  <c r="DPN35" i="18"/>
  <c r="DPO35" i="18" s="1"/>
  <c r="DPN8" i="18"/>
  <c r="DPO8" i="18" s="1"/>
  <c r="DPN10" i="18"/>
  <c r="DPO10" i="18" s="1"/>
  <c r="DPN12" i="18"/>
  <c r="DPO12" i="18" s="1"/>
  <c r="DPN13" i="18"/>
  <c r="DPO13" i="18" s="1"/>
  <c r="DPN14" i="18"/>
  <c r="DPO14" i="18" s="1"/>
  <c r="DPN15" i="18"/>
  <c r="DPO15" i="18" s="1"/>
  <c r="DPN16" i="18"/>
  <c r="DPO16" i="18" s="1"/>
  <c r="DPN17" i="18"/>
  <c r="DPO17" i="18" s="1"/>
  <c r="DPN18" i="18"/>
  <c r="DPO18" i="18" s="1"/>
  <c r="DPN19" i="18"/>
  <c r="DPO19" i="18" s="1"/>
  <c r="DPN20" i="18"/>
  <c r="DPO20" i="18" s="1"/>
  <c r="DPN21" i="18"/>
  <c r="DPO21" i="18" s="1"/>
  <c r="DPN22" i="18"/>
  <c r="DPO22" i="18" s="1"/>
  <c r="DPN7" i="18"/>
  <c r="DPO7" i="18" s="1"/>
  <c r="DCN25" i="19"/>
  <c r="DCO25" i="19" s="1"/>
  <c r="DCN26" i="19"/>
  <c r="DCO26" i="19" s="1"/>
  <c r="DCN27" i="19"/>
  <c r="DCO27" i="19" s="1"/>
  <c r="DCN28" i="19"/>
  <c r="DCO28" i="19" s="1"/>
  <c r="DCN29" i="19"/>
  <c r="DCO29" i="19" s="1"/>
  <c r="DCN7" i="19"/>
  <c r="DCO7" i="19" s="1"/>
  <c r="DCN8" i="19"/>
  <c r="DCO8" i="19" s="1"/>
  <c r="DCN10" i="19"/>
  <c r="DCO10" i="19" s="1"/>
  <c r="DCN11" i="19"/>
  <c r="DCO11" i="19" s="1"/>
  <c r="DCN13" i="19"/>
  <c r="DCO13" i="19" s="1"/>
  <c r="DCN14" i="19"/>
  <c r="DCO14" i="19" s="1"/>
  <c r="DCN15" i="19"/>
  <c r="DCO15" i="19" s="1"/>
  <c r="DCN16" i="19"/>
  <c r="DCO16" i="19" s="1"/>
  <c r="DPF36" i="18"/>
  <c r="DPG36" i="18" s="1"/>
  <c r="DPF37" i="18"/>
  <c r="DPG37" i="18" s="1"/>
  <c r="DPF38" i="18"/>
  <c r="DPG38" i="18" s="1"/>
  <c r="DPF39" i="18"/>
  <c r="DPG39" i="18" s="1"/>
  <c r="DPF40" i="18"/>
  <c r="DPG40" i="18" s="1"/>
  <c r="DPF41" i="18"/>
  <c r="DPG41" i="18" s="1"/>
  <c r="DPF42" i="18"/>
  <c r="DPG42" i="18" s="1"/>
  <c r="DPF43" i="18"/>
  <c r="DPG43" i="18" s="1"/>
  <c r="DPF44" i="18"/>
  <c r="DPG44" i="18" s="1"/>
  <c r="DPF45" i="18"/>
  <c r="DPG45" i="18" s="1"/>
  <c r="DPF46" i="18"/>
  <c r="DPG46" i="18" s="1"/>
  <c r="DPF47" i="18"/>
  <c r="DPG47" i="18" s="1"/>
  <c r="DPF49" i="18"/>
  <c r="DPG49" i="18" s="1"/>
  <c r="DPF52" i="18"/>
  <c r="DPG52" i="18" s="1"/>
  <c r="DPF62" i="18"/>
  <c r="DPG62" i="18" s="1"/>
  <c r="DPF35" i="18"/>
  <c r="DPG35" i="18" s="1"/>
  <c r="DPF8" i="18"/>
  <c r="DPG8" i="18" s="1"/>
  <c r="DPF10" i="18"/>
  <c r="DPG10" i="18" s="1"/>
  <c r="DPF12" i="18"/>
  <c r="DPG12" i="18" s="1"/>
  <c r="DPF13" i="18"/>
  <c r="DPG13" i="18" s="1"/>
  <c r="DPF14" i="18"/>
  <c r="DPG14" i="18" s="1"/>
  <c r="DPF15" i="18"/>
  <c r="DPG15" i="18" s="1"/>
  <c r="DPF16" i="18"/>
  <c r="DPG16" i="18" s="1"/>
  <c r="DPF17" i="18"/>
  <c r="DPG17" i="18" s="1"/>
  <c r="DPF18" i="18"/>
  <c r="DPG18" i="18" s="1"/>
  <c r="DPF19" i="18"/>
  <c r="DPG19" i="18" s="1"/>
  <c r="DPF20" i="18"/>
  <c r="DPG20" i="18" s="1"/>
  <c r="DPF21" i="18"/>
  <c r="DPG21" i="18" s="1"/>
  <c r="DPF22" i="18"/>
  <c r="DPG22" i="18" s="1"/>
  <c r="DPF7" i="18"/>
  <c r="DPG7" i="18" s="1"/>
  <c r="DCF25" i="19"/>
  <c r="DCG25" i="19" s="1"/>
  <c r="DCF26" i="19"/>
  <c r="DCG26" i="19" s="1"/>
  <c r="DCF27" i="19"/>
  <c r="DCG27" i="19" s="1"/>
  <c r="DCF28" i="19"/>
  <c r="DCG28" i="19" s="1"/>
  <c r="DCF29" i="19"/>
  <c r="DCG29" i="19" s="1"/>
  <c r="DCF7" i="19"/>
  <c r="DCG7" i="19" s="1"/>
  <c r="DCF8" i="19"/>
  <c r="DCG8" i="19" s="1"/>
  <c r="DCF10" i="19"/>
  <c r="DCG10" i="19" s="1"/>
  <c r="DCF11" i="19"/>
  <c r="DCG11" i="19" s="1"/>
  <c r="DCF13" i="19"/>
  <c r="DCG13" i="19" s="1"/>
  <c r="DCF14" i="19"/>
  <c r="DCG14" i="19" s="1"/>
  <c r="DCF15" i="19"/>
  <c r="DCG15" i="19" s="1"/>
  <c r="DCF16" i="19"/>
  <c r="DCG16" i="19" s="1"/>
  <c r="DPW8" i="15"/>
  <c r="DPX8" i="15" s="1"/>
  <c r="DPW9" i="15"/>
  <c r="DPX9" i="15" s="1"/>
  <c r="DPW10" i="15"/>
  <c r="DPX10" i="15" s="1"/>
  <c r="DPW11" i="15"/>
  <c r="DPX11" i="15" s="1"/>
  <c r="DPW12" i="15"/>
  <c r="DPX12" i="15" s="1"/>
  <c r="DPW13" i="15"/>
  <c r="DPX13" i="15" s="1"/>
  <c r="DPW15" i="15"/>
  <c r="DPX15" i="15" s="1"/>
  <c r="DPW16" i="15"/>
  <c r="DPX16" i="15" s="1"/>
  <c r="DPW17" i="15"/>
  <c r="DPX17" i="15" s="1"/>
  <c r="DPW19" i="15"/>
  <c r="DPX19" i="15" s="1"/>
  <c r="DPW21" i="15"/>
  <c r="DPX21" i="15" s="1"/>
  <c r="DPW22" i="15"/>
  <c r="DPX22" i="15" s="1"/>
  <c r="DPW23" i="15"/>
  <c r="DPX23" i="15" s="1"/>
  <c r="DPW7" i="15"/>
  <c r="DPX7" i="15" s="1"/>
  <c r="Q16" i="17"/>
  <c r="DPO8" i="15"/>
  <c r="DPP8" i="15" s="1"/>
  <c r="DPO9" i="15"/>
  <c r="DPP9" i="15" s="1"/>
  <c r="DPO10" i="15"/>
  <c r="DPP10" i="15" s="1"/>
  <c r="DPO11" i="15"/>
  <c r="DPP11" i="15" s="1"/>
  <c r="DPO12" i="15"/>
  <c r="DPP12" i="15" s="1"/>
  <c r="DPO13" i="15"/>
  <c r="DPP13" i="15" s="1"/>
  <c r="DPO15" i="15"/>
  <c r="DPP15" i="15" s="1"/>
  <c r="DPO16" i="15"/>
  <c r="DPP16" i="15" s="1"/>
  <c r="DPO17" i="15"/>
  <c r="DPP17" i="15" s="1"/>
  <c r="DPO19" i="15"/>
  <c r="DPP19" i="15" s="1"/>
  <c r="DPO21" i="15"/>
  <c r="DPP21" i="15" s="1"/>
  <c r="DPO22" i="15"/>
  <c r="DPP22" i="15" s="1"/>
  <c r="DPO23" i="15"/>
  <c r="DPP23" i="15" s="1"/>
  <c r="DPO7" i="15"/>
  <c r="DPP7" i="15" s="1"/>
  <c r="DBX25" i="19"/>
  <c r="DBY25" i="19" s="1"/>
  <c r="DBX26" i="19"/>
  <c r="DBY26" i="19" s="1"/>
  <c r="DBX27" i="19"/>
  <c r="DBY27" i="19" s="1"/>
  <c r="DBX28" i="19"/>
  <c r="DBY28" i="19" s="1"/>
  <c r="DBX29" i="19"/>
  <c r="DBY29" i="19" s="1"/>
  <c r="DBX7" i="19"/>
  <c r="DBY7" i="19" s="1"/>
  <c r="DBX8" i="19"/>
  <c r="DBY8" i="19" s="1"/>
  <c r="DBX10" i="19"/>
  <c r="DBY10" i="19" s="1"/>
  <c r="DBX11" i="19"/>
  <c r="DBY11" i="19" s="1"/>
  <c r="DBX13" i="19"/>
  <c r="DBY13" i="19" s="1"/>
  <c r="DBX14" i="19"/>
  <c r="DBY14" i="19" s="1"/>
  <c r="DBX15" i="19"/>
  <c r="DBY15" i="19" s="1"/>
  <c r="DBX16" i="19"/>
  <c r="DBY16" i="19" s="1"/>
  <c r="DOX36" i="18"/>
  <c r="DOY36" i="18" s="1"/>
  <c r="DOX37" i="18"/>
  <c r="DOY37" i="18" s="1"/>
  <c r="DOX38" i="18"/>
  <c r="DOY38" i="18" s="1"/>
  <c r="DOX39" i="18"/>
  <c r="DOY39" i="18" s="1"/>
  <c r="DOX40" i="18"/>
  <c r="DOY40" i="18" s="1"/>
  <c r="DOX41" i="18"/>
  <c r="DOY41" i="18" s="1"/>
  <c r="DOX42" i="18"/>
  <c r="DOY42" i="18" s="1"/>
  <c r="DOX43" i="18"/>
  <c r="DOY43" i="18" s="1"/>
  <c r="DOX44" i="18"/>
  <c r="DOY44" i="18" s="1"/>
  <c r="DOX45" i="18"/>
  <c r="DOY45" i="18" s="1"/>
  <c r="DOX46" i="18"/>
  <c r="DOY46" i="18" s="1"/>
  <c r="DOX47" i="18"/>
  <c r="DOY47" i="18" s="1"/>
  <c r="DOX49" i="18"/>
  <c r="DOY49" i="18" s="1"/>
  <c r="DOX52" i="18"/>
  <c r="DOY52" i="18" s="1"/>
  <c r="DOX62" i="18"/>
  <c r="DOY62" i="18" s="1"/>
  <c r="DOX35" i="18"/>
  <c r="DOY35" i="18" s="1"/>
  <c r="DOX8" i="18"/>
  <c r="DOY8" i="18" s="1"/>
  <c r="DOX10" i="18"/>
  <c r="DOY10" i="18" s="1"/>
  <c r="DOX12" i="18"/>
  <c r="DOY12" i="18" s="1"/>
  <c r="DOX13" i="18"/>
  <c r="DOY13" i="18" s="1"/>
  <c r="DOX14" i="18"/>
  <c r="DOY14" i="18" s="1"/>
  <c r="DOX15" i="18"/>
  <c r="DOY15" i="18" s="1"/>
  <c r="DOX16" i="18"/>
  <c r="DOY16" i="18" s="1"/>
  <c r="DOX17" i="18"/>
  <c r="DOY17" i="18" s="1"/>
  <c r="DOX18" i="18"/>
  <c r="DOY18" i="18" s="1"/>
  <c r="DOX19" i="18"/>
  <c r="DOY19" i="18" s="1"/>
  <c r="DOX20" i="18"/>
  <c r="DOY20" i="18" s="1"/>
  <c r="DOX21" i="18"/>
  <c r="DOY21" i="18" s="1"/>
  <c r="DOX22" i="18"/>
  <c r="DOY22" i="18" s="1"/>
  <c r="DOX7" i="18"/>
  <c r="DOY7" i="18" s="1"/>
  <c r="DPG8" i="15"/>
  <c r="DPH8" i="15" s="1"/>
  <c r="DPG9" i="15"/>
  <c r="DPH9" i="15" s="1"/>
  <c r="DPG10" i="15"/>
  <c r="DPH10" i="15" s="1"/>
  <c r="DPG11" i="15"/>
  <c r="DPH11" i="15" s="1"/>
  <c r="DPG12" i="15"/>
  <c r="DPH12" i="15" s="1"/>
  <c r="DPG13" i="15"/>
  <c r="DPH13" i="15" s="1"/>
  <c r="DPG15" i="15"/>
  <c r="DPH15" i="15" s="1"/>
  <c r="DPG16" i="15"/>
  <c r="DPH16" i="15" s="1"/>
  <c r="DPG17" i="15"/>
  <c r="DPH17" i="15" s="1"/>
  <c r="DPG19" i="15"/>
  <c r="DPH19" i="15" s="1"/>
  <c r="DPG21" i="15"/>
  <c r="DPH21" i="15" s="1"/>
  <c r="DPG22" i="15"/>
  <c r="DPH22" i="15" s="1"/>
  <c r="DPG23" i="15"/>
  <c r="DPH23" i="15" s="1"/>
  <c r="DPG7" i="15"/>
  <c r="DPH7" i="15" s="1"/>
  <c r="DBP25" i="19"/>
  <c r="DBQ25" i="19" s="1"/>
  <c r="DBP26" i="19"/>
  <c r="DBQ26" i="19" s="1"/>
  <c r="DBP27" i="19"/>
  <c r="DBQ27" i="19" s="1"/>
  <c r="DBP28" i="19"/>
  <c r="DBQ28" i="19" s="1"/>
  <c r="DBP29" i="19"/>
  <c r="DBQ29" i="19" s="1"/>
  <c r="DBP7" i="19"/>
  <c r="DBQ7" i="19" s="1"/>
  <c r="DBP8" i="19"/>
  <c r="DBQ8" i="19" s="1"/>
  <c r="DBP10" i="19"/>
  <c r="DBQ10" i="19" s="1"/>
  <c r="DBP11" i="19"/>
  <c r="DBQ11" i="19" s="1"/>
  <c r="DBP13" i="19"/>
  <c r="DBQ13" i="19" s="1"/>
  <c r="DBP14" i="19"/>
  <c r="DBQ14" i="19" s="1"/>
  <c r="DBP15" i="19"/>
  <c r="DBQ15" i="19" s="1"/>
  <c r="DBP16" i="19"/>
  <c r="DBQ16" i="19" s="1"/>
  <c r="DOP36" i="18"/>
  <c r="DOQ36" i="18" s="1"/>
  <c r="DOP37" i="18"/>
  <c r="DOQ37" i="18" s="1"/>
  <c r="DOP38" i="18"/>
  <c r="DOQ38" i="18" s="1"/>
  <c r="DOP39" i="18"/>
  <c r="DOQ39" i="18" s="1"/>
  <c r="DOP40" i="18"/>
  <c r="DOQ40" i="18" s="1"/>
  <c r="DOP41" i="18"/>
  <c r="DOQ41" i="18" s="1"/>
  <c r="DOP42" i="18"/>
  <c r="DOQ42" i="18" s="1"/>
  <c r="DOP43" i="18"/>
  <c r="DOQ43" i="18" s="1"/>
  <c r="DOP44" i="18"/>
  <c r="DOQ44" i="18" s="1"/>
  <c r="DOP45" i="18"/>
  <c r="DOQ45" i="18" s="1"/>
  <c r="DOP46" i="18"/>
  <c r="DOQ46" i="18" s="1"/>
  <c r="DOP47" i="18"/>
  <c r="DOQ47" i="18" s="1"/>
  <c r="DOP49" i="18"/>
  <c r="DOQ49" i="18" s="1"/>
  <c r="DOP52" i="18"/>
  <c r="DOQ52" i="18" s="1"/>
  <c r="DOP62" i="18"/>
  <c r="DOQ62" i="18" s="1"/>
  <c r="DOP35" i="18"/>
  <c r="DOQ35" i="18" s="1"/>
  <c r="DOP8" i="18"/>
  <c r="DOQ8" i="18" s="1"/>
  <c r="DOP10" i="18"/>
  <c r="DOQ10" i="18" s="1"/>
  <c r="DOP12" i="18"/>
  <c r="DOQ12" i="18" s="1"/>
  <c r="DOP13" i="18"/>
  <c r="DOQ13" i="18" s="1"/>
  <c r="DOP14" i="18"/>
  <c r="DOQ14" i="18" s="1"/>
  <c r="DOP15" i="18"/>
  <c r="DOQ15" i="18" s="1"/>
  <c r="DOP16" i="18"/>
  <c r="DOQ16" i="18" s="1"/>
  <c r="DOP17" i="18"/>
  <c r="DOQ17" i="18" s="1"/>
  <c r="DOP18" i="18"/>
  <c r="DOQ18" i="18" s="1"/>
  <c r="DOP19" i="18"/>
  <c r="DOQ19" i="18" s="1"/>
  <c r="DOP20" i="18"/>
  <c r="DOQ20" i="18" s="1"/>
  <c r="DOP21" i="18"/>
  <c r="DOQ21" i="18" s="1"/>
  <c r="DOP22" i="18"/>
  <c r="DOQ22" i="18" s="1"/>
  <c r="DOP7" i="18"/>
  <c r="DOQ7" i="18" s="1"/>
  <c r="DOH36" i="18" l="1"/>
  <c r="DOI36" i="18" s="1"/>
  <c r="DOH37" i="18"/>
  <c r="DOI37" i="18" s="1"/>
  <c r="DOH38" i="18"/>
  <c r="DOI38" i="18" s="1"/>
  <c r="DOH39" i="18"/>
  <c r="DOI39" i="18" s="1"/>
  <c r="DOH40" i="18"/>
  <c r="DOI40" i="18" s="1"/>
  <c r="DOH41" i="18"/>
  <c r="DOI41" i="18" s="1"/>
  <c r="DOH42" i="18"/>
  <c r="DOI42" i="18" s="1"/>
  <c r="DOH43" i="18"/>
  <c r="DOI43" i="18" s="1"/>
  <c r="DOH44" i="18"/>
  <c r="DOI44" i="18" s="1"/>
  <c r="DOH45" i="18"/>
  <c r="DOI45" i="18" s="1"/>
  <c r="DOH46" i="18"/>
  <c r="DOI46" i="18" s="1"/>
  <c r="DOH47" i="18"/>
  <c r="DOI47" i="18" s="1"/>
  <c r="DOH49" i="18"/>
  <c r="DOI49" i="18" s="1"/>
  <c r="DOH52" i="18"/>
  <c r="DOI52" i="18" s="1"/>
  <c r="DOH62" i="18"/>
  <c r="DOI62" i="18" s="1"/>
  <c r="DOH35" i="18"/>
  <c r="DOI35" i="18" s="1"/>
  <c r="DOH8" i="18"/>
  <c r="DOI8" i="18" s="1"/>
  <c r="DOH10" i="18"/>
  <c r="DOI10" i="18" s="1"/>
  <c r="DOH12" i="18"/>
  <c r="DOI12" i="18" s="1"/>
  <c r="DOH13" i="18"/>
  <c r="DOI13" i="18" s="1"/>
  <c r="DOH14" i="18"/>
  <c r="DOI14" i="18" s="1"/>
  <c r="DOH15" i="18"/>
  <c r="DOI15" i="18" s="1"/>
  <c r="DOH16" i="18"/>
  <c r="DOI16" i="18" s="1"/>
  <c r="DOH17" i="18"/>
  <c r="DOI17" i="18" s="1"/>
  <c r="DOH18" i="18"/>
  <c r="DOI18" i="18" s="1"/>
  <c r="DOH19" i="18"/>
  <c r="DOI19" i="18" s="1"/>
  <c r="DOH20" i="18"/>
  <c r="DOI20" i="18" s="1"/>
  <c r="DOH21" i="18"/>
  <c r="DOI21" i="18" s="1"/>
  <c r="DOH22" i="18"/>
  <c r="DOI22" i="18" s="1"/>
  <c r="DOH7" i="18"/>
  <c r="DOI7" i="18" s="1"/>
  <c r="DBH25" i="19"/>
  <c r="DBI25" i="19" s="1"/>
  <c r="DBH26" i="19"/>
  <c r="DBI26" i="19" s="1"/>
  <c r="DBH27" i="19"/>
  <c r="DBI27" i="19" s="1"/>
  <c r="DBH28" i="19"/>
  <c r="DBI28" i="19" s="1"/>
  <c r="DBH29" i="19"/>
  <c r="DBI29" i="19" s="1"/>
  <c r="DBH7" i="19"/>
  <c r="DBI7" i="19" s="1"/>
  <c r="DBH8" i="19"/>
  <c r="DBI8" i="19" s="1"/>
  <c r="DBH10" i="19"/>
  <c r="DBI10" i="19" s="1"/>
  <c r="DBH11" i="19"/>
  <c r="DBI11" i="19" s="1"/>
  <c r="DBH13" i="19"/>
  <c r="DBI13" i="19" s="1"/>
  <c r="DBH14" i="19"/>
  <c r="DBI14" i="19" s="1"/>
  <c r="DBH15" i="19"/>
  <c r="DBI15" i="19" s="1"/>
  <c r="DBH16" i="19"/>
  <c r="DBI16" i="19" s="1"/>
  <c r="DOY8" i="15"/>
  <c r="DOZ8" i="15" s="1"/>
  <c r="DOY9" i="15"/>
  <c r="DOZ9" i="15" s="1"/>
  <c r="DOY10" i="15"/>
  <c r="DOZ10" i="15" s="1"/>
  <c r="DOY11" i="15"/>
  <c r="DOZ11" i="15" s="1"/>
  <c r="DOY12" i="15"/>
  <c r="DOZ12" i="15" s="1"/>
  <c r="DOY13" i="15"/>
  <c r="DOZ13" i="15" s="1"/>
  <c r="DOY15" i="15"/>
  <c r="DOZ15" i="15" s="1"/>
  <c r="DOY16" i="15"/>
  <c r="DOZ16" i="15" s="1"/>
  <c r="DOY17" i="15"/>
  <c r="DOZ17" i="15" s="1"/>
  <c r="DOY19" i="15"/>
  <c r="DOZ19" i="15" s="1"/>
  <c r="DOY21" i="15"/>
  <c r="DOZ21" i="15" s="1"/>
  <c r="DOY22" i="15"/>
  <c r="DOZ22" i="15" s="1"/>
  <c r="DOY23" i="15"/>
  <c r="DOZ23" i="15" s="1"/>
  <c r="DOY7" i="15"/>
  <c r="DOZ7" i="15" s="1"/>
  <c r="DOQ8" i="15"/>
  <c r="DOR8" i="15" s="1"/>
  <c r="DOQ9" i="15"/>
  <c r="DOR9" i="15" s="1"/>
  <c r="DOQ10" i="15"/>
  <c r="DOR10" i="15" s="1"/>
  <c r="DOQ11" i="15"/>
  <c r="DOR11" i="15" s="1"/>
  <c r="DOQ12" i="15"/>
  <c r="DOR12" i="15" s="1"/>
  <c r="DOQ13" i="15"/>
  <c r="DOR13" i="15" s="1"/>
  <c r="DOQ15" i="15"/>
  <c r="DOR15" i="15" s="1"/>
  <c r="DOQ16" i="15"/>
  <c r="DOR16" i="15" s="1"/>
  <c r="DOQ17" i="15"/>
  <c r="DOR17" i="15" s="1"/>
  <c r="DOQ19" i="15"/>
  <c r="DOR19" i="15" s="1"/>
  <c r="DOQ21" i="15"/>
  <c r="DOR21" i="15" s="1"/>
  <c r="DOQ22" i="15"/>
  <c r="DOR22" i="15" s="1"/>
  <c r="DOQ23" i="15"/>
  <c r="DOR23" i="15" s="1"/>
  <c r="DOQ7" i="15"/>
  <c r="DOR7" i="15" s="1"/>
  <c r="DAZ25" i="19"/>
  <c r="DBA25" i="19" s="1"/>
  <c r="DAZ26" i="19"/>
  <c r="DBA26" i="19" s="1"/>
  <c r="DAZ27" i="19"/>
  <c r="DBA27" i="19" s="1"/>
  <c r="DAZ28" i="19"/>
  <c r="DBA28" i="19" s="1"/>
  <c r="DAZ29" i="19"/>
  <c r="DBA29" i="19" s="1"/>
  <c r="DAZ7" i="19"/>
  <c r="DBA7" i="19" s="1"/>
  <c r="DAZ8" i="19"/>
  <c r="DBA8" i="19" s="1"/>
  <c r="DAZ10" i="19"/>
  <c r="DBA10" i="19" s="1"/>
  <c r="DAZ11" i="19"/>
  <c r="DBA11" i="19" s="1"/>
  <c r="DAZ13" i="19"/>
  <c r="DBA13" i="19" s="1"/>
  <c r="DAZ14" i="19"/>
  <c r="DBA14" i="19" s="1"/>
  <c r="DAZ15" i="19"/>
  <c r="DBA15" i="19" s="1"/>
  <c r="DAZ16" i="19"/>
  <c r="DBA16" i="19" s="1"/>
  <c r="DNZ36" i="18"/>
  <c r="DOA36" i="18" s="1"/>
  <c r="DNZ37" i="18"/>
  <c r="DOA37" i="18" s="1"/>
  <c r="DNZ38" i="18"/>
  <c r="DOA38" i="18" s="1"/>
  <c r="DNZ39" i="18"/>
  <c r="DOA39" i="18" s="1"/>
  <c r="DNZ40" i="18"/>
  <c r="DOA40" i="18" s="1"/>
  <c r="DNZ41" i="18"/>
  <c r="DOA41" i="18" s="1"/>
  <c r="DNZ42" i="18"/>
  <c r="DOA42" i="18" s="1"/>
  <c r="DNZ43" i="18"/>
  <c r="DOA43" i="18" s="1"/>
  <c r="DNZ44" i="18"/>
  <c r="DOA44" i="18" s="1"/>
  <c r="DNZ45" i="18"/>
  <c r="DOA45" i="18" s="1"/>
  <c r="DNZ46" i="18"/>
  <c r="DOA46" i="18" s="1"/>
  <c r="DNZ47" i="18"/>
  <c r="DOA47" i="18" s="1"/>
  <c r="DNZ49" i="18"/>
  <c r="DOA49" i="18" s="1"/>
  <c r="DNZ52" i="18"/>
  <c r="DOA52" i="18" s="1"/>
  <c r="DNZ62" i="18"/>
  <c r="DOA62" i="18" s="1"/>
  <c r="DNZ35" i="18"/>
  <c r="DOA35" i="18" s="1"/>
  <c r="DNZ8" i="18"/>
  <c r="DOA8" i="18" s="1"/>
  <c r="DNZ10" i="18"/>
  <c r="DOA10" i="18" s="1"/>
  <c r="DNZ12" i="18"/>
  <c r="DOA12" i="18" s="1"/>
  <c r="DNZ13" i="18"/>
  <c r="DOA13" i="18" s="1"/>
  <c r="DNZ14" i="18"/>
  <c r="DOA14" i="18" s="1"/>
  <c r="DNZ15" i="18"/>
  <c r="DOA15" i="18" s="1"/>
  <c r="DNZ16" i="18"/>
  <c r="DOA16" i="18" s="1"/>
  <c r="DNZ17" i="18"/>
  <c r="DOA17" i="18" s="1"/>
  <c r="DNZ18" i="18"/>
  <c r="DOA18" i="18" s="1"/>
  <c r="DNZ19" i="18"/>
  <c r="DOA19" i="18" s="1"/>
  <c r="DNZ20" i="18"/>
  <c r="DOA20" i="18" s="1"/>
  <c r="DNZ21" i="18"/>
  <c r="DOA21" i="18" s="1"/>
  <c r="DNZ22" i="18"/>
  <c r="DOA22" i="18" s="1"/>
  <c r="DNZ7" i="18"/>
  <c r="DOA7" i="18" s="1"/>
  <c r="DNR36" i="18"/>
  <c r="DNS36" i="18" s="1"/>
  <c r="DNR37" i="18"/>
  <c r="DNS37" i="18" s="1"/>
  <c r="DNR38" i="18"/>
  <c r="DNS38" i="18" s="1"/>
  <c r="DNR39" i="18"/>
  <c r="DNS39" i="18" s="1"/>
  <c r="DNR40" i="18"/>
  <c r="DNS40" i="18" s="1"/>
  <c r="DNR41" i="18"/>
  <c r="DNS41" i="18" s="1"/>
  <c r="DNR42" i="18"/>
  <c r="DNS42" i="18" s="1"/>
  <c r="DNR43" i="18"/>
  <c r="DNS43" i="18" s="1"/>
  <c r="DNR44" i="18"/>
  <c r="DNS44" i="18" s="1"/>
  <c r="DNR45" i="18"/>
  <c r="DNS45" i="18" s="1"/>
  <c r="DNR46" i="18"/>
  <c r="DNS46" i="18" s="1"/>
  <c r="DNR47" i="18"/>
  <c r="DNS47" i="18" s="1"/>
  <c r="DNR49" i="18"/>
  <c r="DNS49" i="18" s="1"/>
  <c r="DNR52" i="18"/>
  <c r="DNS52" i="18" s="1"/>
  <c r="DNR62" i="18"/>
  <c r="DNS62" i="18" s="1"/>
  <c r="DNR35" i="18"/>
  <c r="DNS35" i="18" s="1"/>
  <c r="DNR8" i="18"/>
  <c r="DNS8" i="18" s="1"/>
  <c r="DNR10" i="18"/>
  <c r="DNS10" i="18" s="1"/>
  <c r="DNR12" i="18"/>
  <c r="DNS12" i="18" s="1"/>
  <c r="DNR13" i="18"/>
  <c r="DNS13" i="18" s="1"/>
  <c r="DNR14" i="18"/>
  <c r="DNS14" i="18" s="1"/>
  <c r="DNR15" i="18"/>
  <c r="DNS15" i="18" s="1"/>
  <c r="DNR16" i="18"/>
  <c r="DNS16" i="18" s="1"/>
  <c r="DNR17" i="18"/>
  <c r="DNS17" i="18" s="1"/>
  <c r="DNR18" i="18"/>
  <c r="DNS18" i="18" s="1"/>
  <c r="DNR19" i="18"/>
  <c r="DNS19" i="18" s="1"/>
  <c r="DNR20" i="18"/>
  <c r="DNS20" i="18" s="1"/>
  <c r="DNR21" i="18"/>
  <c r="DNS21" i="18" s="1"/>
  <c r="DNR22" i="18"/>
  <c r="DNS22" i="18" s="1"/>
  <c r="DNR7" i="18"/>
  <c r="DNS7" i="18" s="1"/>
  <c r="DAR25" i="19"/>
  <c r="DAS25" i="19" s="1"/>
  <c r="DAR26" i="19"/>
  <c r="DAS26" i="19" s="1"/>
  <c r="DAR27" i="19"/>
  <c r="DAS27" i="19" s="1"/>
  <c r="DAR28" i="19"/>
  <c r="DAS28" i="19" s="1"/>
  <c r="DAR29" i="19"/>
  <c r="DAS29" i="19" s="1"/>
  <c r="DAR7" i="19"/>
  <c r="DAS7" i="19" s="1"/>
  <c r="DAR8" i="19"/>
  <c r="DAS8" i="19" s="1"/>
  <c r="DAR10" i="19"/>
  <c r="DAS10" i="19" s="1"/>
  <c r="DAR11" i="19"/>
  <c r="DAS11" i="19" s="1"/>
  <c r="DAR13" i="19"/>
  <c r="DAS13" i="19" s="1"/>
  <c r="DAR14" i="19"/>
  <c r="DAS14" i="19" s="1"/>
  <c r="DAR15" i="19"/>
  <c r="DAS15" i="19" s="1"/>
  <c r="DAR16" i="19"/>
  <c r="DAS16" i="19" s="1"/>
  <c r="DOI8" i="15"/>
  <c r="DOJ8" i="15" s="1"/>
  <c r="DOI9" i="15"/>
  <c r="DOJ9" i="15" s="1"/>
  <c r="DOI10" i="15"/>
  <c r="DOJ10" i="15" s="1"/>
  <c r="DOI11" i="15"/>
  <c r="DOJ11" i="15" s="1"/>
  <c r="DOI12" i="15"/>
  <c r="DOJ12" i="15" s="1"/>
  <c r="DOI13" i="15"/>
  <c r="DOJ13" i="15" s="1"/>
  <c r="DOI15" i="15"/>
  <c r="DOJ15" i="15" s="1"/>
  <c r="DOI16" i="15"/>
  <c r="DOJ16" i="15" s="1"/>
  <c r="DOI17" i="15"/>
  <c r="DOJ17" i="15" s="1"/>
  <c r="DOI19" i="15"/>
  <c r="DOJ19" i="15" s="1"/>
  <c r="DOI21" i="15"/>
  <c r="DOJ21" i="15" s="1"/>
  <c r="DOI22" i="15"/>
  <c r="DOJ22" i="15" s="1"/>
  <c r="DOI23" i="15"/>
  <c r="DOJ23" i="15" s="1"/>
  <c r="DOI7" i="15"/>
  <c r="DOJ7" i="15" s="1"/>
  <c r="DNJ36" i="18" l="1"/>
  <c r="DNK36" i="18" s="1"/>
  <c r="DNJ37" i="18"/>
  <c r="DNK37" i="18" s="1"/>
  <c r="DNJ38" i="18"/>
  <c r="DNK38" i="18" s="1"/>
  <c r="DNJ39" i="18"/>
  <c r="DNK39" i="18" s="1"/>
  <c r="DNJ40" i="18"/>
  <c r="DNK40" i="18" s="1"/>
  <c r="DNJ41" i="18"/>
  <c r="DNK41" i="18" s="1"/>
  <c r="DNJ42" i="18"/>
  <c r="DNK42" i="18" s="1"/>
  <c r="DNJ43" i="18"/>
  <c r="DNK43" i="18" s="1"/>
  <c r="DNJ44" i="18"/>
  <c r="DNK44" i="18" s="1"/>
  <c r="DNJ45" i="18"/>
  <c r="DNK45" i="18" s="1"/>
  <c r="DNJ46" i="18"/>
  <c r="DNK46" i="18" s="1"/>
  <c r="DNJ47" i="18"/>
  <c r="DNK47" i="18" s="1"/>
  <c r="DNJ49" i="18"/>
  <c r="DNK49" i="18" s="1"/>
  <c r="DNJ52" i="18"/>
  <c r="DNK52" i="18" s="1"/>
  <c r="DNJ62" i="18"/>
  <c r="DNK62" i="18" s="1"/>
  <c r="DNJ35" i="18"/>
  <c r="DNK35" i="18" s="1"/>
  <c r="DNJ8" i="18"/>
  <c r="DNK8" i="18" s="1"/>
  <c r="DNJ10" i="18"/>
  <c r="DNK10" i="18" s="1"/>
  <c r="DNJ12" i="18"/>
  <c r="DNK12" i="18" s="1"/>
  <c r="DNJ13" i="18"/>
  <c r="DNK13" i="18" s="1"/>
  <c r="DNJ14" i="18"/>
  <c r="DNK14" i="18" s="1"/>
  <c r="DNJ15" i="18"/>
  <c r="DNK15" i="18" s="1"/>
  <c r="DNJ16" i="18"/>
  <c r="DNK16" i="18" s="1"/>
  <c r="DNJ17" i="18"/>
  <c r="DNK17" i="18" s="1"/>
  <c r="DNJ18" i="18"/>
  <c r="DNK18" i="18" s="1"/>
  <c r="DNJ19" i="18"/>
  <c r="DNK19" i="18" s="1"/>
  <c r="DNJ20" i="18"/>
  <c r="DNK20" i="18" s="1"/>
  <c r="DNJ21" i="18"/>
  <c r="DNK21" i="18" s="1"/>
  <c r="DNJ22" i="18"/>
  <c r="DNK22" i="18" s="1"/>
  <c r="DNJ7" i="18"/>
  <c r="DNK7" i="18" s="1"/>
  <c r="DAJ25" i="19"/>
  <c r="DAK25" i="19" s="1"/>
  <c r="DAJ26" i="19"/>
  <c r="DAK26" i="19" s="1"/>
  <c r="DAJ27" i="19"/>
  <c r="DAK27" i="19" s="1"/>
  <c r="DAJ28" i="19"/>
  <c r="DAK28" i="19" s="1"/>
  <c r="DAJ29" i="19"/>
  <c r="DAK29" i="19" s="1"/>
  <c r="DAJ7" i="19"/>
  <c r="DAK7" i="19" s="1"/>
  <c r="DAJ8" i="19"/>
  <c r="DAK8" i="19" s="1"/>
  <c r="DAJ10" i="19"/>
  <c r="DAK10" i="19" s="1"/>
  <c r="DAJ11" i="19"/>
  <c r="DAK11" i="19" s="1"/>
  <c r="DAJ13" i="19"/>
  <c r="DAK13" i="19" s="1"/>
  <c r="DAJ14" i="19"/>
  <c r="DAK14" i="19" s="1"/>
  <c r="DAJ15" i="19"/>
  <c r="DAK15" i="19" s="1"/>
  <c r="DAJ16" i="19"/>
  <c r="DAK16" i="19" s="1"/>
  <c r="DOA8" i="15"/>
  <c r="DOB8" i="15" s="1"/>
  <c r="DOA9" i="15"/>
  <c r="DOB9" i="15" s="1"/>
  <c r="DOA10" i="15"/>
  <c r="DOB10" i="15" s="1"/>
  <c r="DOA11" i="15"/>
  <c r="DOB11" i="15" s="1"/>
  <c r="DOA12" i="15"/>
  <c r="DOB12" i="15" s="1"/>
  <c r="DOA13" i="15"/>
  <c r="DOB13" i="15" s="1"/>
  <c r="DOA15" i="15"/>
  <c r="DOB15" i="15" s="1"/>
  <c r="DOA16" i="15"/>
  <c r="DOB16" i="15" s="1"/>
  <c r="DOA17" i="15"/>
  <c r="DOB17" i="15" s="1"/>
  <c r="DOA19" i="15"/>
  <c r="DOB19" i="15" s="1"/>
  <c r="DOA21" i="15"/>
  <c r="DOB21" i="15" s="1"/>
  <c r="DOA22" i="15"/>
  <c r="DOB22" i="15" s="1"/>
  <c r="DOA23" i="15"/>
  <c r="DOB23" i="15" s="1"/>
  <c r="DOA7" i="15"/>
  <c r="DOB7" i="15" s="1"/>
  <c r="DNS8" i="15"/>
  <c r="DNT8" i="15" s="1"/>
  <c r="DNS9" i="15"/>
  <c r="DNT9" i="15" s="1"/>
  <c r="DNS10" i="15"/>
  <c r="DNT10" i="15" s="1"/>
  <c r="DNS11" i="15"/>
  <c r="DNT11" i="15" s="1"/>
  <c r="DNS12" i="15"/>
  <c r="DNT12" i="15" s="1"/>
  <c r="DNS13" i="15"/>
  <c r="DNT13" i="15" s="1"/>
  <c r="DNS15" i="15"/>
  <c r="DNT15" i="15" s="1"/>
  <c r="DNS16" i="15"/>
  <c r="DNT16" i="15" s="1"/>
  <c r="DNS17" i="15"/>
  <c r="DNT17" i="15" s="1"/>
  <c r="DNS19" i="15"/>
  <c r="DNT19" i="15" s="1"/>
  <c r="DNS21" i="15"/>
  <c r="DNT21" i="15" s="1"/>
  <c r="DNS22" i="15"/>
  <c r="DNT22" i="15" s="1"/>
  <c r="DNS23" i="15"/>
  <c r="DNT23" i="15" s="1"/>
  <c r="DNS7" i="15"/>
  <c r="DNT7" i="15" s="1"/>
  <c r="DAB25" i="19"/>
  <c r="DAC25" i="19" s="1"/>
  <c r="DAB26" i="19"/>
  <c r="DAC26" i="19" s="1"/>
  <c r="DAB27" i="19"/>
  <c r="DAC27" i="19" s="1"/>
  <c r="DAB28" i="19"/>
  <c r="DAC28" i="19" s="1"/>
  <c r="DAB29" i="19"/>
  <c r="DAC29" i="19" s="1"/>
  <c r="DAB7" i="19"/>
  <c r="DAC7" i="19" s="1"/>
  <c r="DAB8" i="19"/>
  <c r="DAC8" i="19" s="1"/>
  <c r="DAB10" i="19"/>
  <c r="DAC10" i="19" s="1"/>
  <c r="DAB11" i="19"/>
  <c r="DAC11" i="19" s="1"/>
  <c r="DAB13" i="19"/>
  <c r="DAC13" i="19" s="1"/>
  <c r="DAB14" i="19"/>
  <c r="DAC14" i="19" s="1"/>
  <c r="DAB15" i="19"/>
  <c r="DAC15" i="19" s="1"/>
  <c r="DAB16" i="19"/>
  <c r="DAC16" i="19" s="1"/>
  <c r="DNB36" i="18"/>
  <c r="DNC36" i="18" s="1"/>
  <c r="DNB37" i="18"/>
  <c r="DNC37" i="18" s="1"/>
  <c r="DNB38" i="18"/>
  <c r="DNC38" i="18" s="1"/>
  <c r="DNB39" i="18"/>
  <c r="DNC39" i="18" s="1"/>
  <c r="DNB40" i="18"/>
  <c r="DNC40" i="18" s="1"/>
  <c r="DNB41" i="18"/>
  <c r="DNC41" i="18" s="1"/>
  <c r="DNB42" i="18"/>
  <c r="DNC42" i="18" s="1"/>
  <c r="DNB43" i="18"/>
  <c r="DNC43" i="18" s="1"/>
  <c r="DNB44" i="18"/>
  <c r="DNC44" i="18" s="1"/>
  <c r="DNB45" i="18"/>
  <c r="DNC45" i="18" s="1"/>
  <c r="DNB46" i="18"/>
  <c r="DNC46" i="18" s="1"/>
  <c r="DNB47" i="18"/>
  <c r="DNC47" i="18" s="1"/>
  <c r="DNB49" i="18"/>
  <c r="DNC49" i="18" s="1"/>
  <c r="DNB52" i="18"/>
  <c r="DNC52" i="18" s="1"/>
  <c r="DNB62" i="18"/>
  <c r="DNC62" i="18" s="1"/>
  <c r="DNB8" i="18"/>
  <c r="DNC8" i="18" s="1"/>
  <c r="DNB10" i="18"/>
  <c r="DNC10" i="18" s="1"/>
  <c r="DNB12" i="18"/>
  <c r="DNC12" i="18" s="1"/>
  <c r="DNB13" i="18"/>
  <c r="DNC13" i="18" s="1"/>
  <c r="DNB14" i="18"/>
  <c r="DNC14" i="18" s="1"/>
  <c r="DNB15" i="18"/>
  <c r="DNC15" i="18" s="1"/>
  <c r="DNB16" i="18"/>
  <c r="DNC16" i="18" s="1"/>
  <c r="DNB17" i="18"/>
  <c r="DNC17" i="18" s="1"/>
  <c r="DNB18" i="18"/>
  <c r="DNC18" i="18" s="1"/>
  <c r="DNB19" i="18"/>
  <c r="DNC19" i="18" s="1"/>
  <c r="DNB20" i="18"/>
  <c r="DNC20" i="18" s="1"/>
  <c r="DNB21" i="18"/>
  <c r="DNC21" i="18" s="1"/>
  <c r="DNB22" i="18"/>
  <c r="DNC22" i="18" s="1"/>
  <c r="DNB35" i="18"/>
  <c r="DNC35" i="18" s="1"/>
  <c r="DNB7" i="18"/>
  <c r="DNC7" i="18" s="1"/>
  <c r="DNK8" i="15" l="1"/>
  <c r="DNL8" i="15" s="1"/>
  <c r="DNK9" i="15"/>
  <c r="DNL9" i="15" s="1"/>
  <c r="DNK10" i="15"/>
  <c r="DNL10" i="15" s="1"/>
  <c r="DNK11" i="15"/>
  <c r="DNL11" i="15" s="1"/>
  <c r="DNK12" i="15"/>
  <c r="DNL12" i="15" s="1"/>
  <c r="DNK13" i="15"/>
  <c r="DNL13" i="15" s="1"/>
  <c r="DNK15" i="15"/>
  <c r="DNL15" i="15" s="1"/>
  <c r="DNK16" i="15"/>
  <c r="DNL16" i="15" s="1"/>
  <c r="DNK17" i="15"/>
  <c r="DNL17" i="15" s="1"/>
  <c r="DNK19" i="15"/>
  <c r="DNL19" i="15" s="1"/>
  <c r="DNK21" i="15"/>
  <c r="DNL21" i="15" s="1"/>
  <c r="DNK22" i="15"/>
  <c r="DNL22" i="15" s="1"/>
  <c r="DNK23" i="15"/>
  <c r="DNL23" i="15" s="1"/>
  <c r="DNK7" i="15"/>
  <c r="DNL7" i="15" s="1"/>
  <c r="CZT25" i="19"/>
  <c r="CZU25" i="19" s="1"/>
  <c r="CZT26" i="19"/>
  <c r="CZU26" i="19" s="1"/>
  <c r="CZT27" i="19"/>
  <c r="CZU27" i="19" s="1"/>
  <c r="CZT28" i="19"/>
  <c r="CZU28" i="19" s="1"/>
  <c r="CZT29" i="19"/>
  <c r="CZU29" i="19" s="1"/>
  <c r="CZT7" i="19"/>
  <c r="CZU7" i="19" s="1"/>
  <c r="CZT8" i="19"/>
  <c r="CZU8" i="19" s="1"/>
  <c r="CZT10" i="19"/>
  <c r="CZU10" i="19" s="1"/>
  <c r="CZT11" i="19"/>
  <c r="CZU11" i="19" s="1"/>
  <c r="CZT13" i="19"/>
  <c r="CZU13" i="19" s="1"/>
  <c r="CZT14" i="19"/>
  <c r="CZU14" i="19" s="1"/>
  <c r="CZT15" i="19"/>
  <c r="CZU15" i="19" s="1"/>
  <c r="CZT16" i="19"/>
  <c r="CZU16" i="19" s="1"/>
  <c r="DMT36" i="18"/>
  <c r="DMU36" i="18" s="1"/>
  <c r="DMT37" i="18"/>
  <c r="DMU37" i="18" s="1"/>
  <c r="DMT38" i="18"/>
  <c r="DMU38" i="18" s="1"/>
  <c r="DMT39" i="18"/>
  <c r="DMU39" i="18" s="1"/>
  <c r="DMT40" i="18"/>
  <c r="DMU40" i="18" s="1"/>
  <c r="DMT41" i="18"/>
  <c r="DMU41" i="18" s="1"/>
  <c r="DMT42" i="18"/>
  <c r="DMU42" i="18" s="1"/>
  <c r="DMT43" i="18"/>
  <c r="DMU43" i="18" s="1"/>
  <c r="DMT44" i="18"/>
  <c r="DMU44" i="18" s="1"/>
  <c r="DMT45" i="18"/>
  <c r="DMU45" i="18" s="1"/>
  <c r="DMT46" i="18"/>
  <c r="DMU46" i="18" s="1"/>
  <c r="DMT47" i="18"/>
  <c r="DMU47" i="18" s="1"/>
  <c r="DMT49" i="18"/>
  <c r="DMU49" i="18" s="1"/>
  <c r="DMT52" i="18"/>
  <c r="DMU52" i="18" s="1"/>
  <c r="DMT62" i="18"/>
  <c r="DMU62" i="18" s="1"/>
  <c r="DMT35" i="18"/>
  <c r="DMU35" i="18" s="1"/>
  <c r="DMT8" i="18"/>
  <c r="DMU8" i="18" s="1"/>
  <c r="DMT10" i="18"/>
  <c r="DMU10" i="18" s="1"/>
  <c r="DMT12" i="18"/>
  <c r="DMU12" i="18" s="1"/>
  <c r="DMT13" i="18"/>
  <c r="DMU13" i="18" s="1"/>
  <c r="DMT14" i="18"/>
  <c r="DMU14" i="18" s="1"/>
  <c r="DMT15" i="18"/>
  <c r="DMU15" i="18" s="1"/>
  <c r="DMT16" i="18"/>
  <c r="DMU16" i="18" s="1"/>
  <c r="DMT17" i="18"/>
  <c r="DMU17" i="18" s="1"/>
  <c r="DMT18" i="18"/>
  <c r="DMU18" i="18" s="1"/>
  <c r="DMT19" i="18"/>
  <c r="DMU19" i="18" s="1"/>
  <c r="DMT20" i="18"/>
  <c r="DMU20" i="18" s="1"/>
  <c r="DMT21" i="18"/>
  <c r="DMU21" i="18" s="1"/>
  <c r="DMT22" i="18"/>
  <c r="DMU22" i="18" s="1"/>
  <c r="DMT7" i="18"/>
  <c r="DMU7" i="18" s="1"/>
  <c r="DNC8" i="15" l="1"/>
  <c r="DND8" i="15" s="1"/>
  <c r="DNC9" i="15"/>
  <c r="DND9" i="15" s="1"/>
  <c r="DNC10" i="15"/>
  <c r="DND10" i="15" s="1"/>
  <c r="DNC11" i="15"/>
  <c r="DND11" i="15" s="1"/>
  <c r="DNC12" i="15"/>
  <c r="DND12" i="15" s="1"/>
  <c r="DNC13" i="15"/>
  <c r="DND13" i="15" s="1"/>
  <c r="DNC15" i="15"/>
  <c r="DND15" i="15" s="1"/>
  <c r="DNC16" i="15"/>
  <c r="DND16" i="15" s="1"/>
  <c r="DNC17" i="15"/>
  <c r="DND17" i="15" s="1"/>
  <c r="DNC19" i="15"/>
  <c r="DND19" i="15" s="1"/>
  <c r="DNC21" i="15"/>
  <c r="DND21" i="15" s="1"/>
  <c r="DNC22" i="15"/>
  <c r="DND22" i="15" s="1"/>
  <c r="DNC23" i="15"/>
  <c r="DND23" i="15" s="1"/>
  <c r="DNC7" i="15"/>
  <c r="DND7" i="15" s="1"/>
  <c r="CZL25" i="19"/>
  <c r="CZM25" i="19" s="1"/>
  <c r="CZL26" i="19"/>
  <c r="CZM26" i="19" s="1"/>
  <c r="CZL27" i="19"/>
  <c r="CZM27" i="19" s="1"/>
  <c r="CZL28" i="19"/>
  <c r="CZM28" i="19" s="1"/>
  <c r="CZL29" i="19"/>
  <c r="CZM29" i="19" s="1"/>
  <c r="CZL7" i="19"/>
  <c r="CZM7" i="19" s="1"/>
  <c r="CZL8" i="19"/>
  <c r="CZM8" i="19" s="1"/>
  <c r="CZL10" i="19"/>
  <c r="CZM10" i="19" s="1"/>
  <c r="CZL11" i="19"/>
  <c r="CZM11" i="19" s="1"/>
  <c r="CZL13" i="19"/>
  <c r="CZM13" i="19" s="1"/>
  <c r="CZL14" i="19"/>
  <c r="CZM14" i="19" s="1"/>
  <c r="CZL15" i="19"/>
  <c r="CZM15" i="19" s="1"/>
  <c r="CZL16" i="19"/>
  <c r="CZM16" i="19" s="1"/>
  <c r="DML36" i="18"/>
  <c r="DMM36" i="18" s="1"/>
  <c r="DML37" i="18"/>
  <c r="DMM37" i="18" s="1"/>
  <c r="DML38" i="18"/>
  <c r="DMM38" i="18" s="1"/>
  <c r="DML39" i="18"/>
  <c r="DMM39" i="18" s="1"/>
  <c r="DML40" i="18"/>
  <c r="DMM40" i="18" s="1"/>
  <c r="DML41" i="18"/>
  <c r="DMM41" i="18" s="1"/>
  <c r="DML42" i="18"/>
  <c r="DMM42" i="18" s="1"/>
  <c r="DML43" i="18"/>
  <c r="DMM43" i="18" s="1"/>
  <c r="DML44" i="18"/>
  <c r="DMM44" i="18" s="1"/>
  <c r="DML45" i="18"/>
  <c r="DMM45" i="18" s="1"/>
  <c r="DML46" i="18"/>
  <c r="DMM46" i="18" s="1"/>
  <c r="DML47" i="18"/>
  <c r="DMM47" i="18" s="1"/>
  <c r="DML49" i="18"/>
  <c r="DMM49" i="18" s="1"/>
  <c r="DML52" i="18"/>
  <c r="DMM52" i="18" s="1"/>
  <c r="DML62" i="18"/>
  <c r="DMM62" i="18" s="1"/>
  <c r="DML35" i="18"/>
  <c r="DMM35" i="18" s="1"/>
  <c r="DML8" i="18"/>
  <c r="DMM8" i="18" s="1"/>
  <c r="DML10" i="18"/>
  <c r="DMM10" i="18" s="1"/>
  <c r="DML12" i="18"/>
  <c r="DMM12" i="18" s="1"/>
  <c r="DML13" i="18"/>
  <c r="DMM13" i="18" s="1"/>
  <c r="DML14" i="18"/>
  <c r="DMM14" i="18" s="1"/>
  <c r="DML15" i="18"/>
  <c r="DMM15" i="18" s="1"/>
  <c r="DML16" i="18"/>
  <c r="DMM16" i="18" s="1"/>
  <c r="DML17" i="18"/>
  <c r="DMM17" i="18" s="1"/>
  <c r="DML18" i="18"/>
  <c r="DMM18" i="18" s="1"/>
  <c r="DML19" i="18"/>
  <c r="DMM19" i="18" s="1"/>
  <c r="DML20" i="18"/>
  <c r="DMM20" i="18" s="1"/>
  <c r="DML21" i="18"/>
  <c r="DMM21" i="18" s="1"/>
  <c r="DML22" i="18"/>
  <c r="DMM22" i="18" s="1"/>
  <c r="DML7" i="18"/>
  <c r="DMM7" i="18" s="1"/>
  <c r="E30" i="19"/>
  <c r="DMD36" i="18"/>
  <c r="DME36" i="18" s="1"/>
  <c r="DMD37" i="18"/>
  <c r="DME37" i="18" s="1"/>
  <c r="DMD38" i="18"/>
  <c r="DME38" i="18" s="1"/>
  <c r="DMD39" i="18"/>
  <c r="DME39" i="18" s="1"/>
  <c r="DMD40" i="18"/>
  <c r="DME40" i="18" s="1"/>
  <c r="DMD41" i="18"/>
  <c r="DME41" i="18" s="1"/>
  <c r="DMD42" i="18"/>
  <c r="DME42" i="18" s="1"/>
  <c r="DMD43" i="18"/>
  <c r="DME43" i="18" s="1"/>
  <c r="DMD44" i="18"/>
  <c r="DME44" i="18" s="1"/>
  <c r="DMD45" i="18"/>
  <c r="DME45" i="18" s="1"/>
  <c r="DMD46" i="18"/>
  <c r="DME46" i="18" s="1"/>
  <c r="DMD47" i="18"/>
  <c r="DME47" i="18" s="1"/>
  <c r="DMD49" i="18"/>
  <c r="DME49" i="18" s="1"/>
  <c r="DMD52" i="18"/>
  <c r="DME52" i="18" s="1"/>
  <c r="DMD62" i="18"/>
  <c r="DME62" i="18" s="1"/>
  <c r="DMD35" i="18"/>
  <c r="DME35" i="18" s="1"/>
  <c r="DMD8" i="18"/>
  <c r="DME8" i="18" s="1"/>
  <c r="DMD10" i="18"/>
  <c r="DME10" i="18" s="1"/>
  <c r="DMD12" i="18"/>
  <c r="DME12" i="18" s="1"/>
  <c r="DMD13" i="18"/>
  <c r="DME13" i="18" s="1"/>
  <c r="DMD14" i="18"/>
  <c r="DME14" i="18" s="1"/>
  <c r="DMD15" i="18"/>
  <c r="DME15" i="18" s="1"/>
  <c r="DMD16" i="18"/>
  <c r="DME16" i="18" s="1"/>
  <c r="DMD17" i="18"/>
  <c r="DME17" i="18" s="1"/>
  <c r="DMD18" i="18"/>
  <c r="DME18" i="18" s="1"/>
  <c r="DMD19" i="18"/>
  <c r="DME19" i="18" s="1"/>
  <c r="DMD20" i="18"/>
  <c r="DME20" i="18" s="1"/>
  <c r="DMD21" i="18"/>
  <c r="DME21" i="18" s="1"/>
  <c r="DMD22" i="18"/>
  <c r="DME22" i="18" s="1"/>
  <c r="DMD7" i="18"/>
  <c r="DME7" i="18" s="1"/>
  <c r="CZD26" i="19"/>
  <c r="CZE26" i="19" s="1"/>
  <c r="CZD27" i="19"/>
  <c r="CZE27" i="19" s="1"/>
  <c r="CZD28" i="19"/>
  <c r="CZE28" i="19" s="1"/>
  <c r="CZD29" i="19"/>
  <c r="CZE29" i="19" s="1"/>
  <c r="CZD25" i="19"/>
  <c r="CZE25" i="19" s="1"/>
  <c r="CZD7" i="19"/>
  <c r="CZE7" i="19" s="1"/>
  <c r="CZD8" i="19"/>
  <c r="CZE8" i="19" s="1"/>
  <c r="CZD10" i="19"/>
  <c r="CZE10" i="19" s="1"/>
  <c r="CZD11" i="19"/>
  <c r="CZE11" i="19" s="1"/>
  <c r="CZD13" i="19"/>
  <c r="CZE13" i="19" s="1"/>
  <c r="CZD14" i="19"/>
  <c r="CZE14" i="19" s="1"/>
  <c r="CZD15" i="19"/>
  <c r="CZE15" i="19" s="1"/>
  <c r="CZD16" i="19"/>
  <c r="CZE16" i="19" s="1"/>
  <c r="DMU8" i="15"/>
  <c r="DMV8" i="15" s="1"/>
  <c r="DMU9" i="15"/>
  <c r="DMV9" i="15" s="1"/>
  <c r="DMU10" i="15"/>
  <c r="DMV10" i="15" s="1"/>
  <c r="DMU11" i="15"/>
  <c r="DMV11" i="15" s="1"/>
  <c r="DMU12" i="15"/>
  <c r="DMV12" i="15" s="1"/>
  <c r="DMU13" i="15"/>
  <c r="DMV13" i="15" s="1"/>
  <c r="DMU15" i="15"/>
  <c r="DMV15" i="15" s="1"/>
  <c r="DMU16" i="15"/>
  <c r="DMV16" i="15" s="1"/>
  <c r="DMU17" i="15"/>
  <c r="DMV17" i="15" s="1"/>
  <c r="DMU19" i="15"/>
  <c r="DMV19" i="15" s="1"/>
  <c r="DMU21" i="15"/>
  <c r="DMV21" i="15" s="1"/>
  <c r="DMU22" i="15"/>
  <c r="DMV22" i="15" s="1"/>
  <c r="DMU23" i="15"/>
  <c r="DMV23" i="15" s="1"/>
  <c r="DMU7" i="15"/>
  <c r="DMV7" i="15" s="1"/>
  <c r="DMM8" i="15" l="1"/>
  <c r="DMN8" i="15" s="1"/>
  <c r="DMM9" i="15"/>
  <c r="DMN9" i="15" s="1"/>
  <c r="DMM10" i="15"/>
  <c r="DMN10" i="15" s="1"/>
  <c r="DMM11" i="15"/>
  <c r="DMN11" i="15" s="1"/>
  <c r="DMM12" i="15"/>
  <c r="DMN12" i="15" s="1"/>
  <c r="DMM13" i="15"/>
  <c r="DMN13" i="15" s="1"/>
  <c r="DMM15" i="15"/>
  <c r="DMN15" i="15" s="1"/>
  <c r="DMM16" i="15"/>
  <c r="DMN16" i="15" s="1"/>
  <c r="DMM17" i="15"/>
  <c r="DMN17" i="15" s="1"/>
  <c r="DMM19" i="15"/>
  <c r="DMN19" i="15" s="1"/>
  <c r="DMM21" i="15"/>
  <c r="DMN21" i="15" s="1"/>
  <c r="DMM22" i="15"/>
  <c r="DMN22" i="15" s="1"/>
  <c r="DMM23" i="15"/>
  <c r="DMN23" i="15" s="1"/>
  <c r="DMM7" i="15"/>
  <c r="DMN7" i="15" s="1"/>
  <c r="CYV26" i="19"/>
  <c r="CYW26" i="19" s="1"/>
  <c r="CYV27" i="19"/>
  <c r="CYW27" i="19" s="1"/>
  <c r="CYV28" i="19"/>
  <c r="CYW28" i="19" s="1"/>
  <c r="CYV29" i="19"/>
  <c r="CYW29" i="19" s="1"/>
  <c r="CYV25" i="19"/>
  <c r="CYW25" i="19" s="1"/>
  <c r="CYV7" i="19"/>
  <c r="CYW7" i="19" s="1"/>
  <c r="CYV8" i="19"/>
  <c r="CYW8" i="19" s="1"/>
  <c r="CYV10" i="19"/>
  <c r="CYW10" i="19" s="1"/>
  <c r="CYV11" i="19"/>
  <c r="CYW11" i="19" s="1"/>
  <c r="CYV13" i="19"/>
  <c r="CYW13" i="19" s="1"/>
  <c r="CYV14" i="19"/>
  <c r="CYW14" i="19" s="1"/>
  <c r="CYV15" i="19"/>
  <c r="CYW15" i="19" s="1"/>
  <c r="CYV16" i="19"/>
  <c r="CYW16" i="19" s="1"/>
  <c r="DLV36" i="18"/>
  <c r="DLW36" i="18" s="1"/>
  <c r="DLV37" i="18"/>
  <c r="DLW37" i="18" s="1"/>
  <c r="DLV38" i="18"/>
  <c r="DLW38" i="18" s="1"/>
  <c r="DLV39" i="18"/>
  <c r="DLW39" i="18" s="1"/>
  <c r="DLV40" i="18"/>
  <c r="DLW40" i="18" s="1"/>
  <c r="DLV41" i="18"/>
  <c r="DLW41" i="18" s="1"/>
  <c r="DLV42" i="18"/>
  <c r="DLW42" i="18" s="1"/>
  <c r="DLV43" i="18"/>
  <c r="DLW43" i="18" s="1"/>
  <c r="DLV44" i="18"/>
  <c r="DLW44" i="18" s="1"/>
  <c r="DLV45" i="18"/>
  <c r="DLW45" i="18" s="1"/>
  <c r="DLV46" i="18"/>
  <c r="DLW46" i="18" s="1"/>
  <c r="DLV47" i="18"/>
  <c r="DLW47" i="18" s="1"/>
  <c r="DLV49" i="18"/>
  <c r="DLW49" i="18" s="1"/>
  <c r="DLV52" i="18"/>
  <c r="DLW52" i="18" s="1"/>
  <c r="DLV62" i="18"/>
  <c r="DLW62" i="18" s="1"/>
  <c r="DLV35" i="18"/>
  <c r="DLW35" i="18" s="1"/>
  <c r="DLV8" i="18"/>
  <c r="DLW8" i="18" s="1"/>
  <c r="DLV10" i="18"/>
  <c r="DLW10" i="18" s="1"/>
  <c r="DLV12" i="18"/>
  <c r="DLW12" i="18" s="1"/>
  <c r="DLV13" i="18"/>
  <c r="DLW13" i="18" s="1"/>
  <c r="DLV14" i="18"/>
  <c r="DLW14" i="18" s="1"/>
  <c r="DLV15" i="18"/>
  <c r="DLW15" i="18" s="1"/>
  <c r="DLV16" i="18"/>
  <c r="DLW16" i="18" s="1"/>
  <c r="DLV17" i="18"/>
  <c r="DLW17" i="18" s="1"/>
  <c r="DLV18" i="18"/>
  <c r="DLW18" i="18" s="1"/>
  <c r="DLV19" i="18"/>
  <c r="DLW19" i="18" s="1"/>
  <c r="DLV20" i="18"/>
  <c r="DLW20" i="18" s="1"/>
  <c r="DLV21" i="18"/>
  <c r="DLW21" i="18" s="1"/>
  <c r="DLV22" i="18"/>
  <c r="DLW22" i="18" s="1"/>
  <c r="DLV7" i="18"/>
  <c r="DLW7" i="18" s="1"/>
  <c r="DLN36" i="18"/>
  <c r="DLO36" i="18" s="1"/>
  <c r="DLN37" i="18"/>
  <c r="DLO37" i="18" s="1"/>
  <c r="DLN38" i="18"/>
  <c r="DLO38" i="18" s="1"/>
  <c r="DLN39" i="18"/>
  <c r="DLO39" i="18" s="1"/>
  <c r="DLN40" i="18"/>
  <c r="DLO40" i="18" s="1"/>
  <c r="DLN41" i="18"/>
  <c r="DLO41" i="18" s="1"/>
  <c r="DLN42" i="18"/>
  <c r="DLO42" i="18" s="1"/>
  <c r="DLN43" i="18"/>
  <c r="DLO43" i="18" s="1"/>
  <c r="DLN44" i="18"/>
  <c r="DLO44" i="18" s="1"/>
  <c r="DLN45" i="18"/>
  <c r="DLO45" i="18" s="1"/>
  <c r="DLN46" i="18"/>
  <c r="DLO46" i="18" s="1"/>
  <c r="DLN47" i="18"/>
  <c r="DLO47" i="18" s="1"/>
  <c r="DLN49" i="18"/>
  <c r="DLO49" i="18" s="1"/>
  <c r="DLN52" i="18"/>
  <c r="DLO52" i="18" s="1"/>
  <c r="DLN62" i="18"/>
  <c r="DLO62" i="18" s="1"/>
  <c r="DLN35" i="18"/>
  <c r="DLO35" i="18" s="1"/>
  <c r="DLN22" i="18"/>
  <c r="DLO22" i="18" s="1"/>
  <c r="CYN26" i="19"/>
  <c r="CYO26" i="19" s="1"/>
  <c r="CYN27" i="19"/>
  <c r="CYO27" i="19" s="1"/>
  <c r="CYN28" i="19"/>
  <c r="CYO28" i="19" s="1"/>
  <c r="CYN29" i="19"/>
  <c r="CYO29" i="19" s="1"/>
  <c r="CYN25" i="19"/>
  <c r="CYO25" i="19" s="1"/>
  <c r="CYN7" i="19"/>
  <c r="CYO7" i="19" s="1"/>
  <c r="CYN8" i="19"/>
  <c r="CYO8" i="19" s="1"/>
  <c r="CYN10" i="19"/>
  <c r="CYO10" i="19" s="1"/>
  <c r="CYN11" i="19"/>
  <c r="CYO11" i="19" s="1"/>
  <c r="CYN13" i="19"/>
  <c r="CYO13" i="19" s="1"/>
  <c r="CYN14" i="19"/>
  <c r="CYO14" i="19" s="1"/>
  <c r="CYN15" i="19"/>
  <c r="CYO15" i="19" s="1"/>
  <c r="CYN16" i="19"/>
  <c r="CYO16" i="19" s="1"/>
  <c r="DME8" i="15"/>
  <c r="DMF8" i="15" s="1"/>
  <c r="DME9" i="15"/>
  <c r="DMF9" i="15" s="1"/>
  <c r="DME10" i="15"/>
  <c r="DMF10" i="15" s="1"/>
  <c r="DME11" i="15"/>
  <c r="DMF11" i="15" s="1"/>
  <c r="DME12" i="15"/>
  <c r="DMF12" i="15" s="1"/>
  <c r="DME13" i="15"/>
  <c r="DMF13" i="15" s="1"/>
  <c r="DME15" i="15"/>
  <c r="DMF15" i="15" s="1"/>
  <c r="DME16" i="15"/>
  <c r="DMF16" i="15" s="1"/>
  <c r="DME17" i="15"/>
  <c r="DMF17" i="15" s="1"/>
  <c r="DME19" i="15"/>
  <c r="DMF19" i="15" s="1"/>
  <c r="DME21" i="15"/>
  <c r="DMF21" i="15" s="1"/>
  <c r="DME22" i="15"/>
  <c r="DMF22" i="15" s="1"/>
  <c r="DME23" i="15"/>
  <c r="DMF23" i="15" s="1"/>
  <c r="DME7" i="15"/>
  <c r="DMF7" i="15" s="1"/>
  <c r="DLF36" i="18"/>
  <c r="DLG36" i="18" s="1"/>
  <c r="DLF37" i="18"/>
  <c r="DLG37" i="18" s="1"/>
  <c r="DLF38" i="18"/>
  <c r="DLG38" i="18" s="1"/>
  <c r="DLF39" i="18"/>
  <c r="DLG39" i="18" s="1"/>
  <c r="DLF40" i="18"/>
  <c r="DLG40" i="18" s="1"/>
  <c r="DLF41" i="18"/>
  <c r="DLG41" i="18" s="1"/>
  <c r="DLF42" i="18"/>
  <c r="DLG42" i="18" s="1"/>
  <c r="DLF43" i="18"/>
  <c r="DLG43" i="18" s="1"/>
  <c r="DLF44" i="18"/>
  <c r="DLG44" i="18" s="1"/>
  <c r="DLF45" i="18"/>
  <c r="DLG45" i="18" s="1"/>
  <c r="DLF46" i="18"/>
  <c r="DLG46" i="18" s="1"/>
  <c r="DLF47" i="18"/>
  <c r="DLG47" i="18" s="1"/>
  <c r="DLF49" i="18"/>
  <c r="DLG49" i="18" s="1"/>
  <c r="DLF52" i="18"/>
  <c r="DLG52" i="18" s="1"/>
  <c r="DLF62" i="18"/>
  <c r="DLG62" i="18" s="1"/>
  <c r="DLF35" i="18"/>
  <c r="DLG35" i="18" s="1"/>
  <c r="DLF8" i="18"/>
  <c r="DLG8" i="18" s="1"/>
  <c r="DLF10" i="18"/>
  <c r="DLG10" i="18" s="1"/>
  <c r="DLF12" i="18"/>
  <c r="DLG12" i="18" s="1"/>
  <c r="DLF13" i="18"/>
  <c r="DLG13" i="18" s="1"/>
  <c r="DLF14" i="18"/>
  <c r="DLG14" i="18" s="1"/>
  <c r="DLF15" i="18"/>
  <c r="DLG15" i="18" s="1"/>
  <c r="DLF16" i="18"/>
  <c r="DLG16" i="18" s="1"/>
  <c r="DLF17" i="18"/>
  <c r="DLG17" i="18" s="1"/>
  <c r="DLF18" i="18"/>
  <c r="DLG18" i="18" s="1"/>
  <c r="DLF19" i="18"/>
  <c r="DLG19" i="18" s="1"/>
  <c r="DLF20" i="18"/>
  <c r="DLG20" i="18" s="1"/>
  <c r="DLF21" i="18"/>
  <c r="DLG21" i="18" s="1"/>
  <c r="DLF22" i="18"/>
  <c r="DLG22" i="18" s="1"/>
  <c r="DLF7" i="18"/>
  <c r="DLG7" i="18" s="1"/>
  <c r="DLW8" i="15" l="1"/>
  <c r="DLX8" i="15" s="1"/>
  <c r="DLW9" i="15"/>
  <c r="DLX9" i="15" s="1"/>
  <c r="DLW10" i="15"/>
  <c r="DLX10" i="15" s="1"/>
  <c r="DLW11" i="15"/>
  <c r="DLX11" i="15" s="1"/>
  <c r="DLW12" i="15"/>
  <c r="DLX12" i="15" s="1"/>
  <c r="DLW13" i="15"/>
  <c r="DLX13" i="15" s="1"/>
  <c r="DLW15" i="15"/>
  <c r="DLX15" i="15" s="1"/>
  <c r="DLW16" i="15"/>
  <c r="DLX16" i="15" s="1"/>
  <c r="DLW17" i="15"/>
  <c r="DLX17" i="15" s="1"/>
  <c r="DLW19" i="15"/>
  <c r="DLX19" i="15" s="1"/>
  <c r="DLW21" i="15"/>
  <c r="DLX21" i="15" s="1"/>
  <c r="DLW22" i="15"/>
  <c r="DLX22" i="15" s="1"/>
  <c r="DLW23" i="15"/>
  <c r="DLX23" i="15" s="1"/>
  <c r="CYF26" i="19"/>
  <c r="CYG26" i="19" s="1"/>
  <c r="CYF27" i="19"/>
  <c r="CYG27" i="19" s="1"/>
  <c r="CYF28" i="19"/>
  <c r="CYG28" i="19" s="1"/>
  <c r="CYF29" i="19"/>
  <c r="CYG29" i="19" s="1"/>
  <c r="CYF25" i="19"/>
  <c r="CYG25" i="19" s="1"/>
  <c r="CYF7" i="19"/>
  <c r="CYG7" i="19" s="1"/>
  <c r="CYF8" i="19"/>
  <c r="CYG8" i="19" s="1"/>
  <c r="CYF10" i="19"/>
  <c r="CYG10" i="19" s="1"/>
  <c r="CYF11" i="19"/>
  <c r="CYG11" i="19" s="1"/>
  <c r="CYF13" i="19"/>
  <c r="CYG13" i="19" s="1"/>
  <c r="CYF14" i="19"/>
  <c r="CYG14" i="19" s="1"/>
  <c r="CYF15" i="19"/>
  <c r="CYG15" i="19" s="1"/>
  <c r="CYF16" i="19"/>
  <c r="CYG16" i="19" s="1"/>
  <c r="DLW7" i="15"/>
  <c r="DLX7" i="15" s="1"/>
  <c r="DKX36" i="18" l="1"/>
  <c r="DKY36" i="18" s="1"/>
  <c r="DKX37" i="18"/>
  <c r="DKY37" i="18" s="1"/>
  <c r="DKX38" i="18"/>
  <c r="DKY38" i="18" s="1"/>
  <c r="DKX39" i="18"/>
  <c r="DKY39" i="18" s="1"/>
  <c r="DKX40" i="18"/>
  <c r="DKY40" i="18" s="1"/>
  <c r="DKX41" i="18"/>
  <c r="DKY41" i="18" s="1"/>
  <c r="DKX42" i="18"/>
  <c r="DKY42" i="18" s="1"/>
  <c r="DKX43" i="18"/>
  <c r="DKY43" i="18" s="1"/>
  <c r="DKX44" i="18"/>
  <c r="DKY44" i="18" s="1"/>
  <c r="DKX45" i="18"/>
  <c r="DKY45" i="18" s="1"/>
  <c r="DKX46" i="18"/>
  <c r="DKY46" i="18" s="1"/>
  <c r="DKX47" i="18"/>
  <c r="DKY47" i="18" s="1"/>
  <c r="DKX49" i="18"/>
  <c r="DKY49" i="18" s="1"/>
  <c r="DKX52" i="18"/>
  <c r="DKY52" i="18" s="1"/>
  <c r="DKX62" i="18"/>
  <c r="DKY62" i="18" s="1"/>
  <c r="DKX35" i="18"/>
  <c r="DKY35" i="18" s="1"/>
  <c r="DKX8" i="18"/>
  <c r="DKY8" i="18" s="1"/>
  <c r="DKX10" i="18"/>
  <c r="DKY10" i="18" s="1"/>
  <c r="DKX12" i="18"/>
  <c r="DKY12" i="18" s="1"/>
  <c r="DKX13" i="18"/>
  <c r="DKY13" i="18" s="1"/>
  <c r="DKX14" i="18"/>
  <c r="DKY14" i="18" s="1"/>
  <c r="DKX15" i="18"/>
  <c r="DKY15" i="18" s="1"/>
  <c r="DKX16" i="18"/>
  <c r="DKY16" i="18" s="1"/>
  <c r="DKX17" i="18"/>
  <c r="DKY17" i="18" s="1"/>
  <c r="DKX18" i="18"/>
  <c r="DKY18" i="18" s="1"/>
  <c r="DKX19" i="18"/>
  <c r="DKY19" i="18" s="1"/>
  <c r="DKX20" i="18"/>
  <c r="DKY20" i="18" s="1"/>
  <c r="DKX21" i="18"/>
  <c r="DKY21" i="18" s="1"/>
  <c r="DKX22" i="18"/>
  <c r="DKY22" i="18" s="1"/>
  <c r="DKX7" i="18"/>
  <c r="DKY7" i="18" s="1"/>
  <c r="CXX26" i="19"/>
  <c r="CXY26" i="19" s="1"/>
  <c r="CXX27" i="19"/>
  <c r="CXY27" i="19" s="1"/>
  <c r="CXX28" i="19"/>
  <c r="CXY28" i="19" s="1"/>
  <c r="CXX29" i="19"/>
  <c r="CXY29" i="19" s="1"/>
  <c r="CXX25" i="19"/>
  <c r="CXY25" i="19" s="1"/>
  <c r="CXX7" i="19"/>
  <c r="CXY7" i="19" s="1"/>
  <c r="CXX8" i="19"/>
  <c r="CXY8" i="19" s="1"/>
  <c r="CXX10" i="19"/>
  <c r="CXY10" i="19" s="1"/>
  <c r="CXX11" i="19"/>
  <c r="CXY11" i="19" s="1"/>
  <c r="CXX13" i="19"/>
  <c r="CXY13" i="19" s="1"/>
  <c r="CXX14" i="19"/>
  <c r="CXY14" i="19" s="1"/>
  <c r="CXX15" i="19"/>
  <c r="CXY15" i="19" s="1"/>
  <c r="CXX16" i="19"/>
  <c r="CXY16" i="19" s="1"/>
  <c r="DLO8" i="15"/>
  <c r="DLP8" i="15" s="1"/>
  <c r="DLO9" i="15"/>
  <c r="DLP9" i="15" s="1"/>
  <c r="DLO10" i="15"/>
  <c r="DLP10" i="15" s="1"/>
  <c r="DLO11" i="15"/>
  <c r="DLP11" i="15" s="1"/>
  <c r="DLO12" i="15"/>
  <c r="DLP12" i="15" s="1"/>
  <c r="DLO13" i="15"/>
  <c r="DLP13" i="15" s="1"/>
  <c r="DLO15" i="15"/>
  <c r="DLP15" i="15" s="1"/>
  <c r="DLO16" i="15"/>
  <c r="DLP16" i="15" s="1"/>
  <c r="DLO17" i="15"/>
  <c r="DLP17" i="15" s="1"/>
  <c r="DLO19" i="15"/>
  <c r="DLP19" i="15" s="1"/>
  <c r="DLO21" i="15"/>
  <c r="DLP21" i="15" s="1"/>
  <c r="DLO22" i="15"/>
  <c r="DLP22" i="15" s="1"/>
  <c r="DLO23" i="15"/>
  <c r="DLP23" i="15" s="1"/>
  <c r="DLO7" i="15"/>
  <c r="DLP7" i="15" s="1"/>
  <c r="CXP16" i="19" l="1"/>
  <c r="CXQ16" i="19" s="1"/>
  <c r="DLG8" i="15"/>
  <c r="DLH8" i="15" s="1"/>
  <c r="DLG9" i="15"/>
  <c r="DLH9" i="15" s="1"/>
  <c r="DLG10" i="15"/>
  <c r="DLH10" i="15" s="1"/>
  <c r="DLG11" i="15"/>
  <c r="DLH11" i="15" s="1"/>
  <c r="DLG12" i="15"/>
  <c r="DLH12" i="15" s="1"/>
  <c r="DLG13" i="15"/>
  <c r="DLH13" i="15" s="1"/>
  <c r="DLG15" i="15"/>
  <c r="DLH15" i="15" s="1"/>
  <c r="DLG16" i="15"/>
  <c r="DLH16" i="15" s="1"/>
  <c r="DLG17" i="15"/>
  <c r="DLH17" i="15" s="1"/>
  <c r="DLG19" i="15"/>
  <c r="DLH19" i="15" s="1"/>
  <c r="DLG21" i="15"/>
  <c r="DLH21" i="15" s="1"/>
  <c r="DLG22" i="15"/>
  <c r="DLH22" i="15" s="1"/>
  <c r="DLG23" i="15"/>
  <c r="DLH23" i="15" s="1"/>
  <c r="DLG7" i="15"/>
  <c r="DLH7" i="15" s="1"/>
  <c r="CXP26" i="19"/>
  <c r="CXQ26" i="19" s="1"/>
  <c r="CXP27" i="19"/>
  <c r="CXQ27" i="19" s="1"/>
  <c r="CXP28" i="19"/>
  <c r="CXQ28" i="19" s="1"/>
  <c r="CXP29" i="19"/>
  <c r="CXQ29" i="19" s="1"/>
  <c r="CXP25" i="19"/>
  <c r="CXQ25" i="19" s="1"/>
  <c r="CXP7" i="19"/>
  <c r="CXQ7" i="19" s="1"/>
  <c r="CXP8" i="19"/>
  <c r="CXQ8" i="19" s="1"/>
  <c r="CXP10" i="19"/>
  <c r="CXQ10" i="19" s="1"/>
  <c r="CXP11" i="19"/>
  <c r="CXQ11" i="19" s="1"/>
  <c r="CXP13" i="19"/>
  <c r="CXQ13" i="19" s="1"/>
  <c r="CXP14" i="19"/>
  <c r="CXQ14" i="19" s="1"/>
  <c r="CXP15" i="19"/>
  <c r="CXQ15" i="19" s="1"/>
  <c r="DKP36" i="18"/>
  <c r="DKQ36" i="18" s="1"/>
  <c r="DKP37" i="18"/>
  <c r="DKQ37" i="18" s="1"/>
  <c r="DKP38" i="18"/>
  <c r="DKQ38" i="18" s="1"/>
  <c r="DKP39" i="18"/>
  <c r="DKQ39" i="18" s="1"/>
  <c r="DKP40" i="18"/>
  <c r="DKQ40" i="18" s="1"/>
  <c r="DKP41" i="18"/>
  <c r="DKQ41" i="18" s="1"/>
  <c r="DKP42" i="18"/>
  <c r="DKQ42" i="18" s="1"/>
  <c r="DKP43" i="18"/>
  <c r="DKQ43" i="18" s="1"/>
  <c r="DKP44" i="18"/>
  <c r="DKQ44" i="18" s="1"/>
  <c r="DKP45" i="18"/>
  <c r="DKQ45" i="18" s="1"/>
  <c r="DKP46" i="18"/>
  <c r="DKQ46" i="18" s="1"/>
  <c r="DKP47" i="18"/>
  <c r="DKQ47" i="18" s="1"/>
  <c r="DKP49" i="18"/>
  <c r="DKQ49" i="18" s="1"/>
  <c r="DKP52" i="18"/>
  <c r="DKQ52" i="18" s="1"/>
  <c r="DKP62" i="18"/>
  <c r="DKQ62" i="18" s="1"/>
  <c r="DKP35" i="18"/>
  <c r="DKQ35" i="18" s="1"/>
  <c r="DKP8" i="18"/>
  <c r="DKQ8" i="18" s="1"/>
  <c r="DKP10" i="18"/>
  <c r="DKQ10" i="18" s="1"/>
  <c r="DKP12" i="18"/>
  <c r="DKQ12" i="18" s="1"/>
  <c r="DKP13" i="18"/>
  <c r="DKQ13" i="18" s="1"/>
  <c r="DKP14" i="18"/>
  <c r="DKQ14" i="18" s="1"/>
  <c r="DKP15" i="18"/>
  <c r="DKQ15" i="18" s="1"/>
  <c r="DKP16" i="18"/>
  <c r="DKQ16" i="18" s="1"/>
  <c r="DKP17" i="18"/>
  <c r="DKQ17" i="18" s="1"/>
  <c r="DKP18" i="18"/>
  <c r="DKQ18" i="18" s="1"/>
  <c r="DKP19" i="18"/>
  <c r="DKQ19" i="18" s="1"/>
  <c r="DKP20" i="18"/>
  <c r="DKQ20" i="18" s="1"/>
  <c r="DKP21" i="18"/>
  <c r="DKQ21" i="18" s="1"/>
  <c r="DKP22" i="18"/>
  <c r="DKQ22" i="18" s="1"/>
  <c r="DKP7" i="18"/>
  <c r="DKQ7" i="18" s="1"/>
  <c r="DKH36" i="18" l="1"/>
  <c r="DKI36" i="18" s="1"/>
  <c r="DKH37" i="18"/>
  <c r="DKI37" i="18" s="1"/>
  <c r="DKH38" i="18"/>
  <c r="DKI38" i="18" s="1"/>
  <c r="DKH39" i="18"/>
  <c r="DKI39" i="18" s="1"/>
  <c r="DKH40" i="18"/>
  <c r="DKI40" i="18" s="1"/>
  <c r="DKH41" i="18"/>
  <c r="DKI41" i="18" s="1"/>
  <c r="DKH42" i="18"/>
  <c r="DKI42" i="18" s="1"/>
  <c r="DKH43" i="18"/>
  <c r="DKI43" i="18" s="1"/>
  <c r="DKH44" i="18"/>
  <c r="DKI44" i="18" s="1"/>
  <c r="DKH45" i="18"/>
  <c r="DKI45" i="18" s="1"/>
  <c r="DKH46" i="18"/>
  <c r="DKI46" i="18" s="1"/>
  <c r="DKH47" i="18"/>
  <c r="DKI47" i="18" s="1"/>
  <c r="DKH49" i="18"/>
  <c r="DKI49" i="18" s="1"/>
  <c r="DKH52" i="18"/>
  <c r="DKI52" i="18" s="1"/>
  <c r="DKH62" i="18"/>
  <c r="DKI62" i="18" s="1"/>
  <c r="DKH35" i="18"/>
  <c r="DKI35" i="18" s="1"/>
  <c r="DKH8" i="18"/>
  <c r="DKI8" i="18" s="1"/>
  <c r="DKH10" i="18"/>
  <c r="DKI10" i="18" s="1"/>
  <c r="DKH12" i="18"/>
  <c r="DKI12" i="18" s="1"/>
  <c r="DKH13" i="18"/>
  <c r="DKI13" i="18" s="1"/>
  <c r="DKH14" i="18"/>
  <c r="DKI14" i="18" s="1"/>
  <c r="DKH15" i="18"/>
  <c r="DKI15" i="18" s="1"/>
  <c r="DKH16" i="18"/>
  <c r="DKI16" i="18" s="1"/>
  <c r="DKH17" i="18"/>
  <c r="DKI17" i="18" s="1"/>
  <c r="DKH18" i="18"/>
  <c r="DKI18" i="18" s="1"/>
  <c r="DKH19" i="18"/>
  <c r="DKI19" i="18" s="1"/>
  <c r="DKH20" i="18"/>
  <c r="DKI20" i="18" s="1"/>
  <c r="DKH21" i="18"/>
  <c r="DKI21" i="18" s="1"/>
  <c r="DKH22" i="18"/>
  <c r="DKI22" i="18" s="1"/>
  <c r="DKH7" i="18"/>
  <c r="DKI7" i="18" s="1"/>
  <c r="CXH26" i="19"/>
  <c r="CXI26" i="19" s="1"/>
  <c r="CXH27" i="19"/>
  <c r="CXI27" i="19" s="1"/>
  <c r="CXH28" i="19"/>
  <c r="CXI28" i="19" s="1"/>
  <c r="CXH29" i="19"/>
  <c r="CXI29" i="19" s="1"/>
  <c r="CXH25" i="19"/>
  <c r="CXI25" i="19" s="1"/>
  <c r="CXH7" i="19"/>
  <c r="CXI7" i="19" s="1"/>
  <c r="CXH8" i="19"/>
  <c r="CXI8" i="19" s="1"/>
  <c r="CXH10" i="19"/>
  <c r="CXI10" i="19" s="1"/>
  <c r="CXH11" i="19"/>
  <c r="CXI11" i="19" s="1"/>
  <c r="CXH13" i="19"/>
  <c r="CXI13" i="19" s="1"/>
  <c r="CXH14" i="19"/>
  <c r="CXI14" i="19" s="1"/>
  <c r="CXH15" i="19"/>
  <c r="CXI15" i="19" s="1"/>
  <c r="CXH16" i="19"/>
  <c r="CXI16" i="19" s="1"/>
  <c r="DKY8" i="15"/>
  <c r="DKZ8" i="15" s="1"/>
  <c r="DKY9" i="15"/>
  <c r="DKZ9" i="15" s="1"/>
  <c r="DKY10" i="15"/>
  <c r="DKZ10" i="15" s="1"/>
  <c r="DKY11" i="15"/>
  <c r="DKZ11" i="15" s="1"/>
  <c r="DKY12" i="15"/>
  <c r="DKZ12" i="15" s="1"/>
  <c r="DKY13" i="15"/>
  <c r="DKZ13" i="15" s="1"/>
  <c r="DKY15" i="15"/>
  <c r="DKZ15" i="15" s="1"/>
  <c r="DKY16" i="15"/>
  <c r="DKZ16" i="15" s="1"/>
  <c r="DKY17" i="15"/>
  <c r="DKZ17" i="15" s="1"/>
  <c r="DKY19" i="15"/>
  <c r="DKZ19" i="15" s="1"/>
  <c r="DKY21" i="15"/>
  <c r="DKZ21" i="15" s="1"/>
  <c r="DKY22" i="15"/>
  <c r="DKZ22" i="15" s="1"/>
  <c r="DKY23" i="15"/>
  <c r="DKZ23" i="15" s="1"/>
  <c r="DKY7" i="15"/>
  <c r="DKZ7" i="15" s="1"/>
  <c r="DJZ36" i="18"/>
  <c r="DKA36" i="18" s="1"/>
  <c r="DJZ37" i="18"/>
  <c r="DKA37" i="18" s="1"/>
  <c r="DJZ38" i="18"/>
  <c r="DKA38" i="18" s="1"/>
  <c r="DJZ39" i="18"/>
  <c r="DKA39" i="18" s="1"/>
  <c r="DJZ40" i="18"/>
  <c r="DKA40" i="18" s="1"/>
  <c r="DJZ41" i="18"/>
  <c r="DKA41" i="18" s="1"/>
  <c r="DJZ42" i="18"/>
  <c r="DKA42" i="18" s="1"/>
  <c r="DJZ43" i="18"/>
  <c r="DKA43" i="18" s="1"/>
  <c r="DJZ44" i="18"/>
  <c r="DKA44" i="18" s="1"/>
  <c r="DJZ45" i="18"/>
  <c r="DKA45" i="18" s="1"/>
  <c r="DJZ46" i="18"/>
  <c r="DKA46" i="18" s="1"/>
  <c r="DJZ47" i="18"/>
  <c r="DKA47" i="18" s="1"/>
  <c r="DJZ49" i="18"/>
  <c r="DKA49" i="18" s="1"/>
  <c r="DJZ52" i="18"/>
  <c r="DKA52" i="18" s="1"/>
  <c r="DJZ62" i="18"/>
  <c r="DKA62" i="18" s="1"/>
  <c r="DJZ35" i="18"/>
  <c r="DKA35" i="18" s="1"/>
  <c r="DJZ8" i="18"/>
  <c r="DKA8" i="18" s="1"/>
  <c r="DJZ10" i="18"/>
  <c r="DKA10" i="18" s="1"/>
  <c r="DJZ12" i="18"/>
  <c r="DKA12" i="18" s="1"/>
  <c r="DJZ13" i="18"/>
  <c r="DKA13" i="18" s="1"/>
  <c r="DJZ14" i="18"/>
  <c r="DKA14" i="18" s="1"/>
  <c r="DJZ15" i="18"/>
  <c r="DKA15" i="18" s="1"/>
  <c r="DJZ16" i="18"/>
  <c r="DKA16" i="18" s="1"/>
  <c r="DJZ17" i="18"/>
  <c r="DKA17" i="18" s="1"/>
  <c r="DJZ18" i="18"/>
  <c r="DKA18" i="18" s="1"/>
  <c r="DJZ19" i="18"/>
  <c r="DKA19" i="18" s="1"/>
  <c r="DJZ20" i="18"/>
  <c r="DKA20" i="18" s="1"/>
  <c r="DJZ21" i="18"/>
  <c r="DKA21" i="18" s="1"/>
  <c r="DJZ22" i="18"/>
  <c r="DKA22" i="18" s="1"/>
  <c r="DJZ7" i="18"/>
  <c r="DKA7" i="18" s="1"/>
  <c r="CWZ26" i="19"/>
  <c r="CXA26" i="19" s="1"/>
  <c r="CWZ27" i="19"/>
  <c r="CXA27" i="19" s="1"/>
  <c r="CWZ28" i="19"/>
  <c r="CXA28" i="19" s="1"/>
  <c r="CWZ29" i="19"/>
  <c r="CXA29" i="19" s="1"/>
  <c r="CWZ25" i="19"/>
  <c r="CXA25" i="19" s="1"/>
  <c r="CWZ7" i="19"/>
  <c r="CXA7" i="19" s="1"/>
  <c r="CWZ8" i="19"/>
  <c r="CXA8" i="19" s="1"/>
  <c r="CWZ10" i="19"/>
  <c r="CXA10" i="19" s="1"/>
  <c r="CWZ11" i="19"/>
  <c r="CXA11" i="19" s="1"/>
  <c r="CWZ13" i="19"/>
  <c r="CXA13" i="19" s="1"/>
  <c r="CWZ14" i="19"/>
  <c r="CXA14" i="19" s="1"/>
  <c r="CWZ15" i="19"/>
  <c r="CXA15" i="19" s="1"/>
  <c r="CWZ16" i="19"/>
  <c r="CXA16" i="19" s="1"/>
  <c r="DKQ8" i="15"/>
  <c r="DKR8" i="15" s="1"/>
  <c r="DKQ9" i="15"/>
  <c r="DKR9" i="15" s="1"/>
  <c r="DKQ10" i="15"/>
  <c r="DKR10" i="15" s="1"/>
  <c r="DKQ11" i="15"/>
  <c r="DKR11" i="15" s="1"/>
  <c r="DKQ12" i="15"/>
  <c r="DKR12" i="15" s="1"/>
  <c r="DKQ13" i="15"/>
  <c r="DKR13" i="15" s="1"/>
  <c r="DKQ15" i="15"/>
  <c r="DKR15" i="15" s="1"/>
  <c r="DKQ16" i="15"/>
  <c r="DKR16" i="15" s="1"/>
  <c r="DKQ17" i="15"/>
  <c r="DKR17" i="15" s="1"/>
  <c r="DKQ19" i="15"/>
  <c r="DKR19" i="15" s="1"/>
  <c r="DKQ21" i="15"/>
  <c r="DKR21" i="15" s="1"/>
  <c r="DKQ22" i="15"/>
  <c r="DKR22" i="15" s="1"/>
  <c r="DKQ23" i="15"/>
  <c r="DKR23" i="15" s="1"/>
  <c r="DKQ7" i="15"/>
  <c r="DKR7" i="15" s="1"/>
  <c r="DJR36" i="18"/>
  <c r="DJS36" i="18" s="1"/>
  <c r="DJR37" i="18"/>
  <c r="DJS37" i="18" s="1"/>
  <c r="DJR38" i="18"/>
  <c r="DJS38" i="18" s="1"/>
  <c r="DJR39" i="18"/>
  <c r="DJS39" i="18" s="1"/>
  <c r="DJR40" i="18"/>
  <c r="DJS40" i="18" s="1"/>
  <c r="DJR41" i="18"/>
  <c r="DJS41" i="18" s="1"/>
  <c r="DJR42" i="18"/>
  <c r="DJS42" i="18" s="1"/>
  <c r="DJR43" i="18"/>
  <c r="DJS43" i="18" s="1"/>
  <c r="DJR44" i="18"/>
  <c r="DJS44" i="18" s="1"/>
  <c r="DJR45" i="18"/>
  <c r="DJS45" i="18" s="1"/>
  <c r="DJR46" i="18"/>
  <c r="DJS46" i="18" s="1"/>
  <c r="DJR47" i="18"/>
  <c r="DJS47" i="18" s="1"/>
  <c r="DJR49" i="18"/>
  <c r="DJS49" i="18" s="1"/>
  <c r="DJR52" i="18"/>
  <c r="DJS52" i="18" s="1"/>
  <c r="DJR62" i="18"/>
  <c r="DJS62" i="18" s="1"/>
  <c r="DJR35" i="18"/>
  <c r="DJS35" i="18" s="1"/>
  <c r="DJR8" i="18"/>
  <c r="DJS8" i="18" s="1"/>
  <c r="DJR10" i="18"/>
  <c r="DJS10" i="18" s="1"/>
  <c r="DJR12" i="18"/>
  <c r="DJS12" i="18" s="1"/>
  <c r="DJR13" i="18"/>
  <c r="DJS13" i="18" s="1"/>
  <c r="DJR14" i="18"/>
  <c r="DJS14" i="18" s="1"/>
  <c r="DJR15" i="18"/>
  <c r="DJS15" i="18" s="1"/>
  <c r="DJR16" i="18"/>
  <c r="DJS16" i="18" s="1"/>
  <c r="DJR17" i="18"/>
  <c r="DJS17" i="18" s="1"/>
  <c r="DJR18" i="18"/>
  <c r="DJS18" i="18" s="1"/>
  <c r="DJR19" i="18"/>
  <c r="DJS19" i="18" s="1"/>
  <c r="DJR20" i="18"/>
  <c r="DJS20" i="18" s="1"/>
  <c r="DJR21" i="18"/>
  <c r="DJS21" i="18" s="1"/>
  <c r="DJR22" i="18"/>
  <c r="DJS22" i="18" s="1"/>
  <c r="DJR7" i="18"/>
  <c r="DJS7" i="18" s="1"/>
  <c r="CWR26" i="19"/>
  <c r="CWS26" i="19" s="1"/>
  <c r="CWR27" i="19"/>
  <c r="CWS27" i="19" s="1"/>
  <c r="CWR28" i="19"/>
  <c r="CWS28" i="19" s="1"/>
  <c r="CWR29" i="19"/>
  <c r="CWS29" i="19" s="1"/>
  <c r="CWR25" i="19"/>
  <c r="CWS25" i="19" s="1"/>
  <c r="CWR7" i="19"/>
  <c r="CWS7" i="19" s="1"/>
  <c r="CWR8" i="19"/>
  <c r="CWS8" i="19" s="1"/>
  <c r="CWR10" i="19"/>
  <c r="CWS10" i="19" s="1"/>
  <c r="CWR11" i="19"/>
  <c r="CWS11" i="19" s="1"/>
  <c r="CWR13" i="19"/>
  <c r="CWS13" i="19" s="1"/>
  <c r="CWR14" i="19"/>
  <c r="CWS14" i="19" s="1"/>
  <c r="CWR15" i="19"/>
  <c r="CWS15" i="19" s="1"/>
  <c r="CWR16" i="19"/>
  <c r="CWS16" i="19" s="1"/>
  <c r="DKI8" i="15"/>
  <c r="DKJ8" i="15" s="1"/>
  <c r="DKI9" i="15"/>
  <c r="DKJ9" i="15" s="1"/>
  <c r="DKI10" i="15"/>
  <c r="DKJ10" i="15" s="1"/>
  <c r="DKI11" i="15"/>
  <c r="DKJ11" i="15" s="1"/>
  <c r="DKI12" i="15"/>
  <c r="DKJ12" i="15" s="1"/>
  <c r="DKI13" i="15"/>
  <c r="DKJ13" i="15" s="1"/>
  <c r="DKI15" i="15"/>
  <c r="DKJ15" i="15" s="1"/>
  <c r="DKI16" i="15"/>
  <c r="DKJ16" i="15" s="1"/>
  <c r="DKI17" i="15"/>
  <c r="DKJ17" i="15" s="1"/>
  <c r="DKI19" i="15"/>
  <c r="DKJ19" i="15" s="1"/>
  <c r="DKI21" i="15"/>
  <c r="DKJ21" i="15" s="1"/>
  <c r="DKI22" i="15"/>
  <c r="DKJ22" i="15" s="1"/>
  <c r="DKI23" i="15"/>
  <c r="DKJ23" i="15" s="1"/>
  <c r="DKI7" i="15"/>
  <c r="DKJ7" i="15" s="1"/>
  <c r="DKA8" i="15" l="1"/>
  <c r="DKB8" i="15" s="1"/>
  <c r="DKA9" i="15"/>
  <c r="DKB9" i="15" s="1"/>
  <c r="DKA10" i="15"/>
  <c r="DKB10" i="15" s="1"/>
  <c r="DKA11" i="15"/>
  <c r="DKB11" i="15" s="1"/>
  <c r="DKA12" i="15"/>
  <c r="DKB12" i="15" s="1"/>
  <c r="DKA13" i="15"/>
  <c r="DKB13" i="15" s="1"/>
  <c r="DKA15" i="15"/>
  <c r="DKB15" i="15" s="1"/>
  <c r="DKA16" i="15"/>
  <c r="DKB16" i="15" s="1"/>
  <c r="DKA17" i="15"/>
  <c r="DKB17" i="15" s="1"/>
  <c r="DKA19" i="15"/>
  <c r="DKB19" i="15" s="1"/>
  <c r="DKA21" i="15"/>
  <c r="DKB21" i="15" s="1"/>
  <c r="DKA22" i="15"/>
  <c r="DKB22" i="15" s="1"/>
  <c r="DKA23" i="15"/>
  <c r="DKB23" i="15" s="1"/>
  <c r="DKA7" i="15"/>
  <c r="DKB7" i="15" s="1"/>
  <c r="CWJ26" i="19"/>
  <c r="CWK26" i="19" s="1"/>
  <c r="CWJ27" i="19"/>
  <c r="CWK27" i="19" s="1"/>
  <c r="CWJ28" i="19"/>
  <c r="CWK28" i="19" s="1"/>
  <c r="CWJ29" i="19"/>
  <c r="CWK29" i="19" s="1"/>
  <c r="CWJ25" i="19"/>
  <c r="CWK25" i="19" s="1"/>
  <c r="CWJ7" i="19"/>
  <c r="CWK7" i="19" s="1"/>
  <c r="CWJ8" i="19"/>
  <c r="CWK8" i="19" s="1"/>
  <c r="CWJ10" i="19"/>
  <c r="CWK10" i="19" s="1"/>
  <c r="CWJ11" i="19"/>
  <c r="CWK11" i="19" s="1"/>
  <c r="CWJ13" i="19"/>
  <c r="CWK13" i="19" s="1"/>
  <c r="CWJ14" i="19"/>
  <c r="CWK14" i="19" s="1"/>
  <c r="CWJ15" i="19"/>
  <c r="CWK15" i="19" s="1"/>
  <c r="CWJ16" i="19"/>
  <c r="CWK16" i="19" s="1"/>
  <c r="DJJ36" i="18"/>
  <c r="DJK36" i="18" s="1"/>
  <c r="DJJ37" i="18"/>
  <c r="DJK37" i="18" s="1"/>
  <c r="DJJ38" i="18"/>
  <c r="DJK38" i="18" s="1"/>
  <c r="DJJ39" i="18"/>
  <c r="DJK39" i="18" s="1"/>
  <c r="DJJ40" i="18"/>
  <c r="DJK40" i="18" s="1"/>
  <c r="DJJ41" i="18"/>
  <c r="DJK41" i="18" s="1"/>
  <c r="DJJ42" i="18"/>
  <c r="DJK42" i="18" s="1"/>
  <c r="DJJ43" i="18"/>
  <c r="DJK43" i="18" s="1"/>
  <c r="DJJ44" i="18"/>
  <c r="DJK44" i="18" s="1"/>
  <c r="DJJ45" i="18"/>
  <c r="DJK45" i="18" s="1"/>
  <c r="DJJ46" i="18"/>
  <c r="DJK46" i="18" s="1"/>
  <c r="DJJ47" i="18"/>
  <c r="DJK47" i="18" s="1"/>
  <c r="DJJ49" i="18"/>
  <c r="DJK49" i="18" s="1"/>
  <c r="DJJ52" i="18"/>
  <c r="DJK52" i="18" s="1"/>
  <c r="DJJ62" i="18"/>
  <c r="DJK62" i="18" s="1"/>
  <c r="DJJ35" i="18"/>
  <c r="DJK35" i="18" s="1"/>
  <c r="DJJ8" i="18"/>
  <c r="DJK8" i="18" s="1"/>
  <c r="DJJ10" i="18"/>
  <c r="DJK10" i="18" s="1"/>
  <c r="DJJ12" i="18"/>
  <c r="DJK12" i="18" s="1"/>
  <c r="DJJ13" i="18"/>
  <c r="DJK13" i="18" s="1"/>
  <c r="DJJ14" i="18"/>
  <c r="DJK14" i="18" s="1"/>
  <c r="DJJ15" i="18"/>
  <c r="DJK15" i="18" s="1"/>
  <c r="DJJ16" i="18"/>
  <c r="DJK16" i="18" s="1"/>
  <c r="DJJ17" i="18"/>
  <c r="DJK17" i="18" s="1"/>
  <c r="DJJ18" i="18"/>
  <c r="DJK18" i="18" s="1"/>
  <c r="DJJ19" i="18"/>
  <c r="DJK19" i="18" s="1"/>
  <c r="DJJ20" i="18"/>
  <c r="DJK20" i="18" s="1"/>
  <c r="DJJ21" i="18"/>
  <c r="DJK21" i="18" s="1"/>
  <c r="DJJ22" i="18"/>
  <c r="DJK22" i="18" s="1"/>
  <c r="DJJ7" i="18"/>
  <c r="DJK7" i="18" s="1"/>
  <c r="DJS8" i="15"/>
  <c r="DJT8" i="15" s="1"/>
  <c r="DJS9" i="15"/>
  <c r="DJT9" i="15" s="1"/>
  <c r="DJS10" i="15"/>
  <c r="DJT10" i="15" s="1"/>
  <c r="DJS11" i="15"/>
  <c r="DJT11" i="15" s="1"/>
  <c r="DJS12" i="15"/>
  <c r="DJT12" i="15" s="1"/>
  <c r="DJS13" i="15"/>
  <c r="DJT13" i="15" s="1"/>
  <c r="DJS15" i="15"/>
  <c r="DJT15" i="15" s="1"/>
  <c r="DJS16" i="15"/>
  <c r="DJT16" i="15" s="1"/>
  <c r="DJS17" i="15"/>
  <c r="DJT17" i="15" s="1"/>
  <c r="DJS19" i="15"/>
  <c r="DJT19" i="15" s="1"/>
  <c r="DJS21" i="15"/>
  <c r="DJT21" i="15" s="1"/>
  <c r="DJS22" i="15"/>
  <c r="DJT22" i="15" s="1"/>
  <c r="DJS23" i="15"/>
  <c r="DJT23" i="15" s="1"/>
  <c r="DJS7" i="15"/>
  <c r="DJT7" i="15" s="1"/>
  <c r="CWB26" i="19"/>
  <c r="CWC26" i="19" s="1"/>
  <c r="CWB27" i="19"/>
  <c r="CWC27" i="19" s="1"/>
  <c r="CWB28" i="19"/>
  <c r="CWC28" i="19" s="1"/>
  <c r="CWB29" i="19"/>
  <c r="CWC29" i="19" s="1"/>
  <c r="CWB25" i="19"/>
  <c r="CWC25" i="19" s="1"/>
  <c r="CWB7" i="19"/>
  <c r="CWC7" i="19" s="1"/>
  <c r="CWB8" i="19"/>
  <c r="CWC8" i="19" s="1"/>
  <c r="CWB10" i="19"/>
  <c r="CWC10" i="19" s="1"/>
  <c r="CWB11" i="19"/>
  <c r="CWC11" i="19" s="1"/>
  <c r="CWB13" i="19"/>
  <c r="CWC13" i="19" s="1"/>
  <c r="CWB14" i="19"/>
  <c r="CWC14" i="19" s="1"/>
  <c r="CWB15" i="19"/>
  <c r="CWC15" i="19" s="1"/>
  <c r="CWB16" i="19"/>
  <c r="CWC16" i="19" s="1"/>
  <c r="DJB36" i="18"/>
  <c r="DJC36" i="18" s="1"/>
  <c r="DJB37" i="18"/>
  <c r="DJC37" i="18" s="1"/>
  <c r="DJB38" i="18"/>
  <c r="DJC38" i="18" s="1"/>
  <c r="DJB39" i="18"/>
  <c r="DJC39" i="18" s="1"/>
  <c r="DJB40" i="18"/>
  <c r="DJC40" i="18" s="1"/>
  <c r="DJB41" i="18"/>
  <c r="DJC41" i="18" s="1"/>
  <c r="DJB42" i="18"/>
  <c r="DJC42" i="18" s="1"/>
  <c r="DJB43" i="18"/>
  <c r="DJC43" i="18" s="1"/>
  <c r="DJB44" i="18"/>
  <c r="DJC44" i="18" s="1"/>
  <c r="DJB45" i="18"/>
  <c r="DJC45" i="18" s="1"/>
  <c r="DJB46" i="18"/>
  <c r="DJC46" i="18" s="1"/>
  <c r="DJB47" i="18"/>
  <c r="DJC47" i="18" s="1"/>
  <c r="DJB49" i="18"/>
  <c r="DJC49" i="18" s="1"/>
  <c r="DJB52" i="18"/>
  <c r="DJC52" i="18" s="1"/>
  <c r="DJB62" i="18"/>
  <c r="DJC62" i="18" s="1"/>
  <c r="DJB35" i="18"/>
  <c r="DJC35" i="18" s="1"/>
  <c r="DJK8" i="15"/>
  <c r="DJL8" i="15" s="1"/>
  <c r="DJK9" i="15"/>
  <c r="DJL9" i="15" s="1"/>
  <c r="DJK10" i="15"/>
  <c r="DJL10" i="15" s="1"/>
  <c r="DJK11" i="15"/>
  <c r="DJL11" i="15" s="1"/>
  <c r="DJK12" i="15"/>
  <c r="DJL12" i="15" s="1"/>
  <c r="DJK13" i="15"/>
  <c r="DJL13" i="15" s="1"/>
  <c r="DJK15" i="15"/>
  <c r="DJL15" i="15" s="1"/>
  <c r="DJK16" i="15"/>
  <c r="DJL16" i="15" s="1"/>
  <c r="DJK17" i="15"/>
  <c r="DJL17" i="15" s="1"/>
  <c r="DJK19" i="15"/>
  <c r="DJL19" i="15" s="1"/>
  <c r="DJK21" i="15"/>
  <c r="DJL21" i="15" s="1"/>
  <c r="DJK22" i="15"/>
  <c r="DJL22" i="15" s="1"/>
  <c r="DJK23" i="15"/>
  <c r="DJL23" i="15" s="1"/>
  <c r="DJK7" i="15"/>
  <c r="DJL7" i="15" s="1"/>
  <c r="CVT26" i="19"/>
  <c r="CVU26" i="19" s="1"/>
  <c r="CVT27" i="19"/>
  <c r="CVU27" i="19" s="1"/>
  <c r="CVT28" i="19"/>
  <c r="CVU28" i="19" s="1"/>
  <c r="CVT29" i="19"/>
  <c r="CVU29" i="19" s="1"/>
  <c r="CVT25" i="19"/>
  <c r="CVU25" i="19" s="1"/>
  <c r="CVT7" i="19"/>
  <c r="CVU7" i="19" s="1"/>
  <c r="CVT8" i="19"/>
  <c r="CVU8" i="19" s="1"/>
  <c r="CVT10" i="19"/>
  <c r="CVU10" i="19" s="1"/>
  <c r="CVT11" i="19"/>
  <c r="CVU11" i="19" s="1"/>
  <c r="CVT13" i="19"/>
  <c r="CVU13" i="19" s="1"/>
  <c r="CVT14" i="19"/>
  <c r="CVU14" i="19" s="1"/>
  <c r="CVT15" i="19"/>
  <c r="CVU15" i="19" s="1"/>
  <c r="CVT16" i="19"/>
  <c r="CVU16" i="19" s="1"/>
  <c r="DIT36" i="18"/>
  <c r="DIU36" i="18" s="1"/>
  <c r="DIT37" i="18"/>
  <c r="DIU37" i="18" s="1"/>
  <c r="DIT38" i="18"/>
  <c r="DIU38" i="18" s="1"/>
  <c r="DIT39" i="18"/>
  <c r="DIU39" i="18" s="1"/>
  <c r="DIT40" i="18"/>
  <c r="DIU40" i="18" s="1"/>
  <c r="DIT41" i="18"/>
  <c r="DIU41" i="18" s="1"/>
  <c r="DIT42" i="18"/>
  <c r="DIU42" i="18" s="1"/>
  <c r="DIT43" i="18"/>
  <c r="DIU43" i="18" s="1"/>
  <c r="DIT44" i="18"/>
  <c r="DIU44" i="18" s="1"/>
  <c r="DIT45" i="18"/>
  <c r="DIU45" i="18" s="1"/>
  <c r="DIT46" i="18"/>
  <c r="DIU46" i="18" s="1"/>
  <c r="DIT47" i="18"/>
  <c r="DIU47" i="18" s="1"/>
  <c r="DIT49" i="18"/>
  <c r="DIU49" i="18" s="1"/>
  <c r="DIT52" i="18"/>
  <c r="DIU52" i="18" s="1"/>
  <c r="DIT62" i="18"/>
  <c r="DIU62" i="18" s="1"/>
  <c r="DIT35" i="18"/>
  <c r="DIU35" i="18" s="1"/>
  <c r="DIT8" i="18"/>
  <c r="DIU8" i="18" s="1"/>
  <c r="DIT10" i="18"/>
  <c r="DIU10" i="18" s="1"/>
  <c r="DIT12" i="18"/>
  <c r="DIU12" i="18" s="1"/>
  <c r="DIT13" i="18"/>
  <c r="DIU13" i="18" s="1"/>
  <c r="DIT14" i="18"/>
  <c r="DIU14" i="18" s="1"/>
  <c r="DIT15" i="18"/>
  <c r="DIU15" i="18" s="1"/>
  <c r="DIT16" i="18"/>
  <c r="DIU16" i="18" s="1"/>
  <c r="DIT17" i="18"/>
  <c r="DIU17" i="18" s="1"/>
  <c r="DIT18" i="18"/>
  <c r="DIU18" i="18" s="1"/>
  <c r="DIT19" i="18"/>
  <c r="DIU19" i="18" s="1"/>
  <c r="DIT20" i="18"/>
  <c r="DIU20" i="18" s="1"/>
  <c r="DIT21" i="18"/>
  <c r="DIU21" i="18" s="1"/>
  <c r="DIT22" i="18"/>
  <c r="DIU22" i="18" s="1"/>
  <c r="DIT7" i="18"/>
  <c r="DIU7" i="18" s="1"/>
  <c r="DIL36" i="18"/>
  <c r="DIM36" i="18" s="1"/>
  <c r="DIL37" i="18"/>
  <c r="DIM37" i="18" s="1"/>
  <c r="DIL38" i="18"/>
  <c r="DIM38" i="18" s="1"/>
  <c r="DIL39" i="18"/>
  <c r="DIM39" i="18" s="1"/>
  <c r="DIL40" i="18"/>
  <c r="DIM40" i="18" s="1"/>
  <c r="DIL41" i="18"/>
  <c r="DIM41" i="18" s="1"/>
  <c r="DIL42" i="18"/>
  <c r="DIM42" i="18" s="1"/>
  <c r="DIL43" i="18"/>
  <c r="DIM43" i="18" s="1"/>
  <c r="DIL44" i="18"/>
  <c r="DIM44" i="18" s="1"/>
  <c r="DIL45" i="18"/>
  <c r="DIM45" i="18" s="1"/>
  <c r="DIL46" i="18"/>
  <c r="DIM46" i="18" s="1"/>
  <c r="DIL47" i="18"/>
  <c r="DIM47" i="18" s="1"/>
  <c r="DIL49" i="18"/>
  <c r="DIM49" i="18" s="1"/>
  <c r="DIL52" i="18"/>
  <c r="DIM52" i="18" s="1"/>
  <c r="DIL62" i="18"/>
  <c r="DIM62" i="18" s="1"/>
  <c r="DIL35" i="18"/>
  <c r="DIM35" i="18" s="1"/>
  <c r="DIL8" i="18"/>
  <c r="DIM8" i="18" s="1"/>
  <c r="DIL10" i="18"/>
  <c r="DIM10" i="18" s="1"/>
  <c r="DIL12" i="18"/>
  <c r="DIM12" i="18" s="1"/>
  <c r="DIL13" i="18"/>
  <c r="DIM13" i="18" s="1"/>
  <c r="DIL14" i="18"/>
  <c r="DIM14" i="18" s="1"/>
  <c r="DIL15" i="18"/>
  <c r="DIM15" i="18" s="1"/>
  <c r="DIL16" i="18"/>
  <c r="DIM16" i="18" s="1"/>
  <c r="DIL17" i="18"/>
  <c r="DIM17" i="18" s="1"/>
  <c r="DIL18" i="18"/>
  <c r="DIM18" i="18" s="1"/>
  <c r="DIL19" i="18"/>
  <c r="DIM19" i="18" s="1"/>
  <c r="DIL20" i="18"/>
  <c r="DIM20" i="18" s="1"/>
  <c r="DIL21" i="18"/>
  <c r="DIM21" i="18" s="1"/>
  <c r="DIL22" i="18"/>
  <c r="DIM22" i="18" s="1"/>
  <c r="DIL7" i="18"/>
  <c r="DIM7" i="18" s="1"/>
  <c r="CVL26" i="19"/>
  <c r="CVM26" i="19" s="1"/>
  <c r="CVL27" i="19"/>
  <c r="CVM27" i="19" s="1"/>
  <c r="CVL28" i="19"/>
  <c r="CVM28" i="19" s="1"/>
  <c r="CVL29" i="19"/>
  <c r="CVM29" i="19" s="1"/>
  <c r="CVL25" i="19"/>
  <c r="CVM25" i="19" s="1"/>
  <c r="CVL7" i="19"/>
  <c r="CVM7" i="19" s="1"/>
  <c r="CVL8" i="19"/>
  <c r="CVM8" i="19" s="1"/>
  <c r="CVL10" i="19"/>
  <c r="CVM10" i="19" s="1"/>
  <c r="CVL11" i="19"/>
  <c r="CVM11" i="19" s="1"/>
  <c r="CVL13" i="19"/>
  <c r="CVM13" i="19" s="1"/>
  <c r="CVL14" i="19"/>
  <c r="CVM14" i="19" s="1"/>
  <c r="CVL15" i="19"/>
  <c r="CVM15" i="19" s="1"/>
  <c r="CVL16" i="19"/>
  <c r="CVM16" i="19" s="1"/>
  <c r="DJC8" i="15"/>
  <c r="DJD8" i="15" s="1"/>
  <c r="DJC9" i="15"/>
  <c r="DJD9" i="15" s="1"/>
  <c r="DJC10" i="15"/>
  <c r="DJD10" i="15" s="1"/>
  <c r="DJC11" i="15"/>
  <c r="DJD11" i="15" s="1"/>
  <c r="DJC12" i="15"/>
  <c r="DJD12" i="15" s="1"/>
  <c r="DJC13" i="15"/>
  <c r="DJD13" i="15" s="1"/>
  <c r="DJC15" i="15"/>
  <c r="DJD15" i="15" s="1"/>
  <c r="DJC16" i="15"/>
  <c r="DJD16" i="15" s="1"/>
  <c r="DJC17" i="15"/>
  <c r="DJD17" i="15" s="1"/>
  <c r="DJC19" i="15"/>
  <c r="DJD19" i="15" s="1"/>
  <c r="DJC21" i="15"/>
  <c r="DJD21" i="15" s="1"/>
  <c r="DJC22" i="15"/>
  <c r="DJD22" i="15" s="1"/>
  <c r="DJC23" i="15"/>
  <c r="DJD23" i="15" s="1"/>
  <c r="DJC7" i="15"/>
  <c r="DJD7" i="15" s="1"/>
  <c r="G5" i="24" l="1"/>
  <c r="G10" i="24" s="1"/>
  <c r="DIU8" i="15"/>
  <c r="DIV8" i="15" s="1"/>
  <c r="DIU9" i="15"/>
  <c r="DIV9" i="15" s="1"/>
  <c r="DIU10" i="15"/>
  <c r="DIV10" i="15" s="1"/>
  <c r="DIU11" i="15"/>
  <c r="DIV11" i="15" s="1"/>
  <c r="DIU12" i="15"/>
  <c r="DIV12" i="15" s="1"/>
  <c r="DIU13" i="15"/>
  <c r="DIV13" i="15" s="1"/>
  <c r="DIU15" i="15"/>
  <c r="DIV15" i="15" s="1"/>
  <c r="DIU16" i="15"/>
  <c r="DIV16" i="15" s="1"/>
  <c r="DIU17" i="15"/>
  <c r="DIV17" i="15" s="1"/>
  <c r="DIU19" i="15"/>
  <c r="DIV19" i="15" s="1"/>
  <c r="DIU21" i="15"/>
  <c r="DIV21" i="15" s="1"/>
  <c r="DIU22" i="15"/>
  <c r="DIV22" i="15" s="1"/>
  <c r="DIU23" i="15"/>
  <c r="DIV23" i="15" s="1"/>
  <c r="DIU7" i="15"/>
  <c r="DIV7" i="15" s="1"/>
  <c r="CVD26" i="19"/>
  <c r="CVE26" i="19" s="1"/>
  <c r="CVD27" i="19"/>
  <c r="CVE27" i="19" s="1"/>
  <c r="CVD28" i="19"/>
  <c r="CVE28" i="19" s="1"/>
  <c r="CVD29" i="19"/>
  <c r="CVE29" i="19" s="1"/>
  <c r="CVD25" i="19"/>
  <c r="CVE25" i="19" s="1"/>
  <c r="CVD7" i="19"/>
  <c r="CVE7" i="19" s="1"/>
  <c r="CVD8" i="19"/>
  <c r="CVE8" i="19" s="1"/>
  <c r="CVD10" i="19"/>
  <c r="CVE10" i="19" s="1"/>
  <c r="CVD11" i="19"/>
  <c r="CVE11" i="19" s="1"/>
  <c r="CVD13" i="19"/>
  <c r="CVE13" i="19" s="1"/>
  <c r="CVD14" i="19"/>
  <c r="CVE14" i="19" s="1"/>
  <c r="CVD15" i="19"/>
  <c r="CVE15" i="19" s="1"/>
  <c r="CVD16" i="19"/>
  <c r="CVE16" i="19" s="1"/>
  <c r="DID36" i="18"/>
  <c r="DIE36" i="18" s="1"/>
  <c r="DID37" i="18"/>
  <c r="DIE37" i="18" s="1"/>
  <c r="DID38" i="18"/>
  <c r="DIE38" i="18" s="1"/>
  <c r="DID39" i="18"/>
  <c r="DIE39" i="18" s="1"/>
  <c r="DID40" i="18"/>
  <c r="DIE40" i="18" s="1"/>
  <c r="DID41" i="18"/>
  <c r="DIE41" i="18" s="1"/>
  <c r="DID42" i="18"/>
  <c r="DIE42" i="18" s="1"/>
  <c r="DID43" i="18"/>
  <c r="DIE43" i="18" s="1"/>
  <c r="DID44" i="18"/>
  <c r="DIE44" i="18" s="1"/>
  <c r="DID45" i="18"/>
  <c r="DIE45" i="18" s="1"/>
  <c r="DID46" i="18"/>
  <c r="DIE46" i="18" s="1"/>
  <c r="DID47" i="18"/>
  <c r="DIE47" i="18" s="1"/>
  <c r="DID49" i="18"/>
  <c r="DIE49" i="18" s="1"/>
  <c r="DID52" i="18"/>
  <c r="DIE52" i="18" s="1"/>
  <c r="DID62" i="18"/>
  <c r="DIE62" i="18" s="1"/>
  <c r="DID35" i="18"/>
  <c r="DIE35" i="18" s="1"/>
  <c r="DID8" i="18"/>
  <c r="DIE8" i="18" s="1"/>
  <c r="DID10" i="18"/>
  <c r="DIE10" i="18" s="1"/>
  <c r="DID12" i="18"/>
  <c r="DIE12" i="18" s="1"/>
  <c r="DID13" i="18"/>
  <c r="DIE13" i="18" s="1"/>
  <c r="DID14" i="18"/>
  <c r="DIE14" i="18" s="1"/>
  <c r="DID15" i="18"/>
  <c r="DIE15" i="18" s="1"/>
  <c r="DID16" i="18"/>
  <c r="DIE16" i="18" s="1"/>
  <c r="DID17" i="18"/>
  <c r="DIE17" i="18" s="1"/>
  <c r="DID18" i="18"/>
  <c r="DIE18" i="18" s="1"/>
  <c r="DID19" i="18"/>
  <c r="DIE19" i="18" s="1"/>
  <c r="DID20" i="18"/>
  <c r="DIE20" i="18" s="1"/>
  <c r="DID21" i="18"/>
  <c r="DIE21" i="18" s="1"/>
  <c r="DID22" i="18"/>
  <c r="DIE22" i="18" s="1"/>
  <c r="DID7" i="18"/>
  <c r="DIE7" i="18" s="1"/>
  <c r="DIM8" i="15"/>
  <c r="DIN8" i="15" s="1"/>
  <c r="DIM9" i="15"/>
  <c r="DIN9" i="15" s="1"/>
  <c r="DIM10" i="15"/>
  <c r="DIN10" i="15" s="1"/>
  <c r="DIM11" i="15"/>
  <c r="DIN11" i="15" s="1"/>
  <c r="DIM12" i="15"/>
  <c r="DIN12" i="15" s="1"/>
  <c r="DIM13" i="15"/>
  <c r="DIN13" i="15" s="1"/>
  <c r="DIM15" i="15"/>
  <c r="DIN15" i="15" s="1"/>
  <c r="DIM16" i="15"/>
  <c r="DIN16" i="15" s="1"/>
  <c r="DIM17" i="15"/>
  <c r="DIN17" i="15" s="1"/>
  <c r="DIM19" i="15"/>
  <c r="DIN19" i="15" s="1"/>
  <c r="DIM21" i="15"/>
  <c r="DIN21" i="15" s="1"/>
  <c r="DIM22" i="15"/>
  <c r="DIN22" i="15" s="1"/>
  <c r="DIM23" i="15"/>
  <c r="DIN23" i="15" s="1"/>
  <c r="DIM7" i="15"/>
  <c r="DIN7" i="15" s="1"/>
  <c r="CUV26" i="19"/>
  <c r="CUW26" i="19" s="1"/>
  <c r="CUV27" i="19"/>
  <c r="CUW27" i="19" s="1"/>
  <c r="CUV28" i="19"/>
  <c r="CUW28" i="19" s="1"/>
  <c r="CUV29" i="19"/>
  <c r="CUW29" i="19" s="1"/>
  <c r="CUV25" i="19"/>
  <c r="CUW25" i="19" s="1"/>
  <c r="CUV7" i="19"/>
  <c r="CUW7" i="19" s="1"/>
  <c r="CUV8" i="19"/>
  <c r="CUW8" i="19" s="1"/>
  <c r="CUV10" i="19"/>
  <c r="CUW10" i="19" s="1"/>
  <c r="CUV11" i="19"/>
  <c r="CUW11" i="19" s="1"/>
  <c r="CUV13" i="19"/>
  <c r="CUW13" i="19" s="1"/>
  <c r="CUV14" i="19"/>
  <c r="CUW14" i="19" s="1"/>
  <c r="CUV15" i="19"/>
  <c r="CUW15" i="19" s="1"/>
  <c r="CUV16" i="19"/>
  <c r="CUW16" i="19" s="1"/>
  <c r="DHV36" i="18"/>
  <c r="DHW36" i="18" s="1"/>
  <c r="DHV37" i="18"/>
  <c r="DHW37" i="18" s="1"/>
  <c r="DHV38" i="18"/>
  <c r="DHW38" i="18" s="1"/>
  <c r="DHV39" i="18"/>
  <c r="DHW39" i="18" s="1"/>
  <c r="DHV40" i="18"/>
  <c r="DHW40" i="18" s="1"/>
  <c r="DHV41" i="18"/>
  <c r="DHW41" i="18" s="1"/>
  <c r="DHV42" i="18"/>
  <c r="DHW42" i="18" s="1"/>
  <c r="DHV43" i="18"/>
  <c r="DHW43" i="18" s="1"/>
  <c r="DHV44" i="18"/>
  <c r="DHW44" i="18" s="1"/>
  <c r="DHV45" i="18"/>
  <c r="DHW45" i="18" s="1"/>
  <c r="DHV46" i="18"/>
  <c r="DHW46" i="18" s="1"/>
  <c r="DHV47" i="18"/>
  <c r="DHW47" i="18" s="1"/>
  <c r="DHV49" i="18"/>
  <c r="DHW49" i="18" s="1"/>
  <c r="DHV52" i="18"/>
  <c r="DHW52" i="18" s="1"/>
  <c r="DHV62" i="18"/>
  <c r="DHW62" i="18" s="1"/>
  <c r="DHV35" i="18"/>
  <c r="DHW35" i="18" s="1"/>
  <c r="DHV8" i="18"/>
  <c r="DHW8" i="18" s="1"/>
  <c r="DHV10" i="18"/>
  <c r="DHW10" i="18" s="1"/>
  <c r="DHV12" i="18"/>
  <c r="DHW12" i="18" s="1"/>
  <c r="DHV13" i="18"/>
  <c r="DHW13" i="18" s="1"/>
  <c r="DHV14" i="18"/>
  <c r="DHW14" i="18" s="1"/>
  <c r="DHV15" i="18"/>
  <c r="DHW15" i="18" s="1"/>
  <c r="DHV16" i="18"/>
  <c r="DHW16" i="18" s="1"/>
  <c r="DHV17" i="18"/>
  <c r="DHW17" i="18" s="1"/>
  <c r="DHV18" i="18"/>
  <c r="DHW18" i="18" s="1"/>
  <c r="DHV19" i="18"/>
  <c r="DHW19" i="18" s="1"/>
  <c r="DHV20" i="18"/>
  <c r="DHW20" i="18" s="1"/>
  <c r="DHV21" i="18"/>
  <c r="DHW21" i="18" s="1"/>
  <c r="DHV22" i="18"/>
  <c r="DHW22" i="18" s="1"/>
  <c r="DHV7" i="18"/>
  <c r="DHW7" i="18" s="1"/>
  <c r="DIE8" i="15" l="1"/>
  <c r="DIF8" i="15" s="1"/>
  <c r="DIE9" i="15"/>
  <c r="DIF9" i="15" s="1"/>
  <c r="DIE10" i="15"/>
  <c r="DIF10" i="15" s="1"/>
  <c r="DIE11" i="15"/>
  <c r="DIF11" i="15" s="1"/>
  <c r="DIE12" i="15"/>
  <c r="DIF12" i="15" s="1"/>
  <c r="DIE13" i="15"/>
  <c r="DIF13" i="15" s="1"/>
  <c r="DIE15" i="15"/>
  <c r="DIF15" i="15" s="1"/>
  <c r="DIE16" i="15"/>
  <c r="DIF16" i="15" s="1"/>
  <c r="DIE17" i="15"/>
  <c r="DIF17" i="15" s="1"/>
  <c r="DIE19" i="15"/>
  <c r="DIF19" i="15" s="1"/>
  <c r="DIE21" i="15"/>
  <c r="DIF21" i="15" s="1"/>
  <c r="DIE22" i="15"/>
  <c r="DIF22" i="15" s="1"/>
  <c r="DIE23" i="15"/>
  <c r="DIF23" i="15" s="1"/>
  <c r="DIE7" i="15"/>
  <c r="DIF7" i="15" s="1"/>
  <c r="CUN26" i="19"/>
  <c r="CUO26" i="19" s="1"/>
  <c r="CUN27" i="19"/>
  <c r="CUO27" i="19" s="1"/>
  <c r="CUN28" i="19"/>
  <c r="CUO28" i="19" s="1"/>
  <c r="CUN29" i="19"/>
  <c r="CUO29" i="19" s="1"/>
  <c r="CUN25" i="19"/>
  <c r="CUO25" i="19" s="1"/>
  <c r="CUN7" i="19"/>
  <c r="CUO7" i="19" s="1"/>
  <c r="CUN8" i="19"/>
  <c r="CUO8" i="19" s="1"/>
  <c r="CUN10" i="19"/>
  <c r="CUO10" i="19" s="1"/>
  <c r="CUN11" i="19"/>
  <c r="CUO11" i="19" s="1"/>
  <c r="CUN13" i="19"/>
  <c r="CUO13" i="19" s="1"/>
  <c r="CUN14" i="19"/>
  <c r="CUO14" i="19" s="1"/>
  <c r="CUN15" i="19"/>
  <c r="CUO15" i="19" s="1"/>
  <c r="CUN16" i="19"/>
  <c r="CUO16" i="19" s="1"/>
  <c r="DHN36" i="18"/>
  <c r="DHO36" i="18" s="1"/>
  <c r="DHN37" i="18"/>
  <c r="DHO37" i="18" s="1"/>
  <c r="DHN38" i="18"/>
  <c r="DHO38" i="18" s="1"/>
  <c r="DHN39" i="18"/>
  <c r="DHO39" i="18" s="1"/>
  <c r="DHN40" i="18"/>
  <c r="DHO40" i="18" s="1"/>
  <c r="DHN41" i="18"/>
  <c r="DHO41" i="18" s="1"/>
  <c r="DHN42" i="18"/>
  <c r="DHO42" i="18" s="1"/>
  <c r="DHN43" i="18"/>
  <c r="DHO43" i="18" s="1"/>
  <c r="DHN44" i="18"/>
  <c r="DHO44" i="18" s="1"/>
  <c r="DHN45" i="18"/>
  <c r="DHO45" i="18" s="1"/>
  <c r="DHN46" i="18"/>
  <c r="DHO46" i="18" s="1"/>
  <c r="DHN47" i="18"/>
  <c r="DHO47" i="18" s="1"/>
  <c r="DHN49" i="18"/>
  <c r="DHO49" i="18" s="1"/>
  <c r="DHN52" i="18"/>
  <c r="DHO52" i="18" s="1"/>
  <c r="DHN62" i="18"/>
  <c r="DHO62" i="18" s="1"/>
  <c r="DHN35" i="18"/>
  <c r="DHO35" i="18" s="1"/>
  <c r="DHN8" i="18"/>
  <c r="DHO8" i="18" s="1"/>
  <c r="DHN10" i="18"/>
  <c r="DHO10" i="18" s="1"/>
  <c r="DHN12" i="18"/>
  <c r="DHO12" i="18" s="1"/>
  <c r="DHN13" i="18"/>
  <c r="DHO13" i="18" s="1"/>
  <c r="DHN14" i="18"/>
  <c r="DHO14" i="18" s="1"/>
  <c r="DHN15" i="18"/>
  <c r="DHO15" i="18" s="1"/>
  <c r="DHN16" i="18"/>
  <c r="DHO16" i="18" s="1"/>
  <c r="DHN17" i="18"/>
  <c r="DHO17" i="18" s="1"/>
  <c r="DHN18" i="18"/>
  <c r="DHO18" i="18" s="1"/>
  <c r="DHN19" i="18"/>
  <c r="DHO19" i="18" s="1"/>
  <c r="DHN20" i="18"/>
  <c r="DHO20" i="18" s="1"/>
  <c r="DHN21" i="18"/>
  <c r="DHO21" i="18" s="1"/>
  <c r="DHN22" i="18"/>
  <c r="DHO22" i="18" s="1"/>
  <c r="DHN7" i="18"/>
  <c r="DHO7" i="18" s="1"/>
  <c r="DHF36" i="18"/>
  <c r="DHG36" i="18" s="1"/>
  <c r="DHF37" i="18"/>
  <c r="DHG37" i="18" s="1"/>
  <c r="DHF38" i="18"/>
  <c r="DHG38" i="18" s="1"/>
  <c r="DHF39" i="18"/>
  <c r="DHG39" i="18" s="1"/>
  <c r="DHF40" i="18"/>
  <c r="DHG40" i="18" s="1"/>
  <c r="DHF41" i="18"/>
  <c r="DHG41" i="18" s="1"/>
  <c r="DHF42" i="18"/>
  <c r="DHG42" i="18" s="1"/>
  <c r="DHF43" i="18"/>
  <c r="DHG43" i="18" s="1"/>
  <c r="DHF44" i="18"/>
  <c r="DHG44" i="18" s="1"/>
  <c r="DHF45" i="18"/>
  <c r="DHG45" i="18" s="1"/>
  <c r="DHF46" i="18"/>
  <c r="DHG46" i="18" s="1"/>
  <c r="DHF47" i="18"/>
  <c r="DHG47" i="18" s="1"/>
  <c r="DHF49" i="18"/>
  <c r="DHG49" i="18" s="1"/>
  <c r="DHF52" i="18"/>
  <c r="DHG52" i="18" s="1"/>
  <c r="DHF62" i="18"/>
  <c r="DHG62" i="18" s="1"/>
  <c r="DHF35" i="18"/>
  <c r="DHG35" i="18" s="1"/>
  <c r="DHF8" i="18"/>
  <c r="DHG8" i="18" s="1"/>
  <c r="DHF10" i="18"/>
  <c r="DHG10" i="18" s="1"/>
  <c r="DHF12" i="18"/>
  <c r="DHG12" i="18" s="1"/>
  <c r="DHF13" i="18"/>
  <c r="DHG13" i="18" s="1"/>
  <c r="DHF14" i="18"/>
  <c r="DHG14" i="18" s="1"/>
  <c r="DHF15" i="18"/>
  <c r="DHG15" i="18" s="1"/>
  <c r="DHF16" i="18"/>
  <c r="DHG16" i="18" s="1"/>
  <c r="DHF17" i="18"/>
  <c r="DHG17" i="18" s="1"/>
  <c r="DHF18" i="18"/>
  <c r="DHG18" i="18" s="1"/>
  <c r="DHF19" i="18"/>
  <c r="DHG19" i="18" s="1"/>
  <c r="DHF20" i="18"/>
  <c r="DHG20" i="18" s="1"/>
  <c r="DHF21" i="18"/>
  <c r="DHG21" i="18" s="1"/>
  <c r="DHF22" i="18"/>
  <c r="DHG22" i="18" s="1"/>
  <c r="DHF7" i="18"/>
  <c r="DHG7" i="18" s="1"/>
  <c r="CUF26" i="19"/>
  <c r="CUG26" i="19" s="1"/>
  <c r="CUF27" i="19"/>
  <c r="CUG27" i="19" s="1"/>
  <c r="CUF28" i="19"/>
  <c r="CUG28" i="19" s="1"/>
  <c r="CUF29" i="19"/>
  <c r="CUG29" i="19" s="1"/>
  <c r="CUF25" i="19"/>
  <c r="CUG25" i="19" s="1"/>
  <c r="CUF7" i="19"/>
  <c r="CUG7" i="19" s="1"/>
  <c r="CUF8" i="19"/>
  <c r="CUG8" i="19" s="1"/>
  <c r="CUF10" i="19"/>
  <c r="CUG10" i="19" s="1"/>
  <c r="CUF11" i="19"/>
  <c r="CUG11" i="19" s="1"/>
  <c r="CUF13" i="19"/>
  <c r="CUG13" i="19" s="1"/>
  <c r="CUF14" i="19"/>
  <c r="CUG14" i="19" s="1"/>
  <c r="CUF15" i="19"/>
  <c r="CUG15" i="19" s="1"/>
  <c r="CUF16" i="19"/>
  <c r="CUG16" i="19" s="1"/>
  <c r="DHW8" i="15"/>
  <c r="DHX8" i="15" s="1"/>
  <c r="DHW9" i="15"/>
  <c r="DHX9" i="15" s="1"/>
  <c r="DHW10" i="15"/>
  <c r="DHX10" i="15" s="1"/>
  <c r="DHW11" i="15"/>
  <c r="DHX11" i="15" s="1"/>
  <c r="DHW12" i="15"/>
  <c r="DHX12" i="15" s="1"/>
  <c r="DHW13" i="15"/>
  <c r="DHX13" i="15" s="1"/>
  <c r="DHW15" i="15"/>
  <c r="DHX15" i="15" s="1"/>
  <c r="DHW16" i="15"/>
  <c r="DHX16" i="15" s="1"/>
  <c r="DHW17" i="15"/>
  <c r="DHX17" i="15" s="1"/>
  <c r="DHW19" i="15"/>
  <c r="DHX19" i="15" s="1"/>
  <c r="DHW21" i="15"/>
  <c r="DHX21" i="15" s="1"/>
  <c r="DHW22" i="15"/>
  <c r="DHX22" i="15" s="1"/>
  <c r="DHW23" i="15"/>
  <c r="DHX23" i="15" s="1"/>
  <c r="DHW7" i="15"/>
  <c r="DHX7" i="15" s="1"/>
  <c r="DGX36" i="18"/>
  <c r="DGY36" i="18" s="1"/>
  <c r="DGX37" i="18"/>
  <c r="DGY37" i="18" s="1"/>
  <c r="DGX38" i="18"/>
  <c r="DGY38" i="18" s="1"/>
  <c r="DGX39" i="18"/>
  <c r="DGY39" i="18" s="1"/>
  <c r="DGX40" i="18"/>
  <c r="DGY40" i="18" s="1"/>
  <c r="DGX41" i="18"/>
  <c r="DGY41" i="18" s="1"/>
  <c r="DGX42" i="18"/>
  <c r="DGY42" i="18" s="1"/>
  <c r="DGX43" i="18"/>
  <c r="DGY43" i="18" s="1"/>
  <c r="DGX44" i="18"/>
  <c r="DGY44" i="18" s="1"/>
  <c r="DGX45" i="18"/>
  <c r="DGY45" i="18" s="1"/>
  <c r="DGX46" i="18"/>
  <c r="DGY46" i="18" s="1"/>
  <c r="DGX47" i="18"/>
  <c r="DGY47" i="18" s="1"/>
  <c r="DGX49" i="18"/>
  <c r="DGY49" i="18" s="1"/>
  <c r="DGX52" i="18"/>
  <c r="DGY52" i="18" s="1"/>
  <c r="DGX62" i="18"/>
  <c r="DGY62" i="18" s="1"/>
  <c r="DGX35" i="18"/>
  <c r="DGY35" i="18" s="1"/>
  <c r="DGX8" i="18"/>
  <c r="DGY8" i="18" s="1"/>
  <c r="DGX10" i="18"/>
  <c r="DGY10" i="18" s="1"/>
  <c r="DGX12" i="18"/>
  <c r="DGY12" i="18" s="1"/>
  <c r="DGX13" i="18"/>
  <c r="DGY13" i="18" s="1"/>
  <c r="DGX14" i="18"/>
  <c r="DGY14" i="18" s="1"/>
  <c r="DGX15" i="18"/>
  <c r="DGY15" i="18" s="1"/>
  <c r="DGX16" i="18"/>
  <c r="DGY16" i="18" s="1"/>
  <c r="DGX17" i="18"/>
  <c r="DGY17" i="18" s="1"/>
  <c r="DGX18" i="18"/>
  <c r="DGY18" i="18" s="1"/>
  <c r="DGX19" i="18"/>
  <c r="DGY19" i="18" s="1"/>
  <c r="DGX20" i="18"/>
  <c r="DGY20" i="18" s="1"/>
  <c r="DGX21" i="18"/>
  <c r="DGY21" i="18" s="1"/>
  <c r="DGX22" i="18"/>
  <c r="DGY22" i="18" s="1"/>
  <c r="DGX7" i="18"/>
  <c r="DGY7" i="18" s="1"/>
  <c r="CTX26" i="19"/>
  <c r="CTY26" i="19" s="1"/>
  <c r="CTX27" i="19"/>
  <c r="CTY27" i="19" s="1"/>
  <c r="CTX28" i="19"/>
  <c r="CTY28" i="19" s="1"/>
  <c r="CTX29" i="19"/>
  <c r="CTY29" i="19" s="1"/>
  <c r="CTX25" i="19"/>
  <c r="CTY25" i="19" s="1"/>
  <c r="CTX7" i="19"/>
  <c r="CTY7" i="19" s="1"/>
  <c r="CTX8" i="19"/>
  <c r="CTY8" i="19" s="1"/>
  <c r="CTX10" i="19"/>
  <c r="CTY10" i="19" s="1"/>
  <c r="CTX11" i="19"/>
  <c r="CTY11" i="19" s="1"/>
  <c r="CTX13" i="19"/>
  <c r="CTY13" i="19" s="1"/>
  <c r="CTX14" i="19"/>
  <c r="CTY14" i="19" s="1"/>
  <c r="CTX15" i="19"/>
  <c r="CTY15" i="19" s="1"/>
  <c r="CTX16" i="19"/>
  <c r="CTY16" i="19" s="1"/>
  <c r="DHO8" i="15"/>
  <c r="DHP8" i="15" s="1"/>
  <c r="DHO9" i="15"/>
  <c r="DHP9" i="15" s="1"/>
  <c r="DHO10" i="15"/>
  <c r="DHP10" i="15" s="1"/>
  <c r="DHO11" i="15"/>
  <c r="DHP11" i="15" s="1"/>
  <c r="DHO12" i="15"/>
  <c r="DHP12" i="15" s="1"/>
  <c r="DHO13" i="15"/>
  <c r="DHP13" i="15" s="1"/>
  <c r="DHO15" i="15"/>
  <c r="DHP15" i="15" s="1"/>
  <c r="DHO16" i="15"/>
  <c r="DHP16" i="15" s="1"/>
  <c r="DHO17" i="15"/>
  <c r="DHP17" i="15" s="1"/>
  <c r="DHO19" i="15"/>
  <c r="DHP19" i="15" s="1"/>
  <c r="DHO21" i="15"/>
  <c r="DHP21" i="15" s="1"/>
  <c r="DHO22" i="15"/>
  <c r="DHP22" i="15" s="1"/>
  <c r="DHO23" i="15"/>
  <c r="DHP23" i="15" s="1"/>
  <c r="DHO7" i="15"/>
  <c r="DHP7" i="15" s="1"/>
  <c r="DGP36" i="18" l="1"/>
  <c r="DGQ36" i="18" s="1"/>
  <c r="DGP37" i="18"/>
  <c r="DGQ37" i="18" s="1"/>
  <c r="DGP38" i="18"/>
  <c r="DGQ38" i="18" s="1"/>
  <c r="DGP39" i="18"/>
  <c r="DGQ39" i="18" s="1"/>
  <c r="DGP40" i="18"/>
  <c r="DGQ40" i="18" s="1"/>
  <c r="DGP41" i="18"/>
  <c r="DGQ41" i="18" s="1"/>
  <c r="DGP42" i="18"/>
  <c r="DGQ42" i="18" s="1"/>
  <c r="DGP43" i="18"/>
  <c r="DGQ43" i="18" s="1"/>
  <c r="DGP44" i="18"/>
  <c r="DGQ44" i="18" s="1"/>
  <c r="DGP45" i="18"/>
  <c r="DGQ45" i="18" s="1"/>
  <c r="DGP46" i="18"/>
  <c r="DGQ46" i="18" s="1"/>
  <c r="DGP47" i="18"/>
  <c r="DGQ47" i="18" s="1"/>
  <c r="DGP49" i="18"/>
  <c r="DGQ49" i="18" s="1"/>
  <c r="DGP52" i="18"/>
  <c r="DGQ52" i="18" s="1"/>
  <c r="DGP62" i="18"/>
  <c r="DGQ62" i="18" s="1"/>
  <c r="DGP35" i="18"/>
  <c r="DGQ35" i="18" s="1"/>
  <c r="DGP8" i="18"/>
  <c r="DGQ8" i="18" s="1"/>
  <c r="DGP10" i="18"/>
  <c r="DGQ10" i="18" s="1"/>
  <c r="DGP12" i="18"/>
  <c r="DGQ12" i="18" s="1"/>
  <c r="DGP13" i="18"/>
  <c r="DGQ13" i="18" s="1"/>
  <c r="DGP14" i="18"/>
  <c r="DGQ14" i="18" s="1"/>
  <c r="DGP15" i="18"/>
  <c r="DGQ15" i="18" s="1"/>
  <c r="DGP16" i="18"/>
  <c r="DGQ16" i="18" s="1"/>
  <c r="DGP17" i="18"/>
  <c r="DGQ17" i="18" s="1"/>
  <c r="DGP18" i="18"/>
  <c r="DGQ18" i="18" s="1"/>
  <c r="DGP19" i="18"/>
  <c r="DGQ19" i="18" s="1"/>
  <c r="DGP20" i="18"/>
  <c r="DGQ20" i="18" s="1"/>
  <c r="DGP21" i="18"/>
  <c r="DGQ21" i="18" s="1"/>
  <c r="DGP22" i="18"/>
  <c r="DGQ22" i="18" s="1"/>
  <c r="DGP7" i="18"/>
  <c r="DGQ7" i="18" s="1"/>
  <c r="CTP26" i="19"/>
  <c r="CTQ26" i="19" s="1"/>
  <c r="CTP27" i="19"/>
  <c r="CTQ27" i="19" s="1"/>
  <c r="CTP28" i="19"/>
  <c r="CTQ28" i="19" s="1"/>
  <c r="CTP29" i="19"/>
  <c r="CTQ29" i="19" s="1"/>
  <c r="CTP25" i="19"/>
  <c r="CTQ25" i="19" s="1"/>
  <c r="CTP7" i="19"/>
  <c r="CTQ7" i="19" s="1"/>
  <c r="CTP8" i="19"/>
  <c r="CTQ8" i="19" s="1"/>
  <c r="CTP10" i="19"/>
  <c r="CTQ10" i="19" s="1"/>
  <c r="CTP11" i="19"/>
  <c r="CTQ11" i="19" s="1"/>
  <c r="CTP13" i="19"/>
  <c r="CTQ13" i="19" s="1"/>
  <c r="CTP14" i="19"/>
  <c r="CTQ14" i="19" s="1"/>
  <c r="CTP15" i="19"/>
  <c r="CTQ15" i="19" s="1"/>
  <c r="CTP16" i="19"/>
  <c r="CTQ16" i="19" s="1"/>
  <c r="DHG8" i="15"/>
  <c r="DHH8" i="15" s="1"/>
  <c r="DHG9" i="15"/>
  <c r="DHH9" i="15" s="1"/>
  <c r="DHG10" i="15"/>
  <c r="DHH10" i="15" s="1"/>
  <c r="DHG11" i="15"/>
  <c r="DHH11" i="15" s="1"/>
  <c r="DHG12" i="15"/>
  <c r="DHH12" i="15" s="1"/>
  <c r="DHG13" i="15"/>
  <c r="DHH13" i="15" s="1"/>
  <c r="DHG15" i="15"/>
  <c r="DHH15" i="15" s="1"/>
  <c r="DHG16" i="15"/>
  <c r="DHH16" i="15" s="1"/>
  <c r="DHG17" i="15"/>
  <c r="DHH17" i="15" s="1"/>
  <c r="DHG19" i="15"/>
  <c r="DHH19" i="15" s="1"/>
  <c r="DHG21" i="15"/>
  <c r="DHH21" i="15" s="1"/>
  <c r="DHG22" i="15"/>
  <c r="DHH22" i="15" s="1"/>
  <c r="DHG23" i="15"/>
  <c r="DHH23" i="15" s="1"/>
  <c r="DHG7" i="15"/>
  <c r="DHH7" i="15" s="1"/>
  <c r="R41" i="18" l="1"/>
  <c r="DGH36" i="18" l="1"/>
  <c r="DGI36" i="18" s="1"/>
  <c r="DGH37" i="18"/>
  <c r="DGI37" i="18" s="1"/>
  <c r="DGH38" i="18"/>
  <c r="DGI38" i="18" s="1"/>
  <c r="DGH39" i="18"/>
  <c r="DGI39" i="18" s="1"/>
  <c r="DGH40" i="18"/>
  <c r="DGI40" i="18" s="1"/>
  <c r="DGH41" i="18"/>
  <c r="DGI41" i="18" s="1"/>
  <c r="DGH42" i="18"/>
  <c r="DGI42" i="18" s="1"/>
  <c r="DGH43" i="18"/>
  <c r="DGI43" i="18" s="1"/>
  <c r="DGH44" i="18"/>
  <c r="DGI44" i="18" s="1"/>
  <c r="DGH45" i="18"/>
  <c r="DGI45" i="18" s="1"/>
  <c r="DGH46" i="18"/>
  <c r="DGI46" i="18" s="1"/>
  <c r="DGH47" i="18"/>
  <c r="DGI47" i="18" s="1"/>
  <c r="DGH49" i="18"/>
  <c r="DGI49" i="18" s="1"/>
  <c r="DGH52" i="18"/>
  <c r="DGI52" i="18" s="1"/>
  <c r="DGH62" i="18"/>
  <c r="DGI62" i="18" s="1"/>
  <c r="DGH35" i="18"/>
  <c r="DGI35" i="18" s="1"/>
  <c r="DGH8" i="18"/>
  <c r="DGI8" i="18" s="1"/>
  <c r="DGH10" i="18"/>
  <c r="DGI10" i="18" s="1"/>
  <c r="DGH12" i="18"/>
  <c r="DGI12" i="18" s="1"/>
  <c r="DGH13" i="18"/>
  <c r="DGI13" i="18" s="1"/>
  <c r="DGH14" i="18"/>
  <c r="DGI14" i="18" s="1"/>
  <c r="DGH15" i="18"/>
  <c r="DGI15" i="18" s="1"/>
  <c r="DGH16" i="18"/>
  <c r="DGI16" i="18" s="1"/>
  <c r="DGH17" i="18"/>
  <c r="DGI17" i="18" s="1"/>
  <c r="DGH18" i="18"/>
  <c r="DGI18" i="18" s="1"/>
  <c r="DGH19" i="18"/>
  <c r="DGI19" i="18" s="1"/>
  <c r="DGH20" i="18"/>
  <c r="DGI20" i="18" s="1"/>
  <c r="DGH21" i="18"/>
  <c r="DGI21" i="18" s="1"/>
  <c r="DGH22" i="18"/>
  <c r="DGI22" i="18" s="1"/>
  <c r="DGH7" i="18"/>
  <c r="DGI7" i="18" s="1"/>
  <c r="CTH26" i="19"/>
  <c r="CTI26" i="19" s="1"/>
  <c r="CTH27" i="19"/>
  <c r="CTI27" i="19" s="1"/>
  <c r="CTH28" i="19"/>
  <c r="CTI28" i="19" s="1"/>
  <c r="CTH29" i="19"/>
  <c r="CTI29" i="19" s="1"/>
  <c r="CTH25" i="19"/>
  <c r="CTI25" i="19" s="1"/>
  <c r="CTH7" i="19"/>
  <c r="CTI7" i="19" s="1"/>
  <c r="CTH8" i="19"/>
  <c r="CTI8" i="19" s="1"/>
  <c r="CTH10" i="19"/>
  <c r="CTI10" i="19" s="1"/>
  <c r="CTH11" i="19"/>
  <c r="CTI11" i="19" s="1"/>
  <c r="CTH13" i="19"/>
  <c r="CTI13" i="19" s="1"/>
  <c r="CTH14" i="19"/>
  <c r="CTI14" i="19" s="1"/>
  <c r="CTH15" i="19"/>
  <c r="CTI15" i="19" s="1"/>
  <c r="CTH16" i="19"/>
  <c r="CTI16" i="19" s="1"/>
  <c r="DGY8" i="15"/>
  <c r="DGZ8" i="15" s="1"/>
  <c r="DGY9" i="15"/>
  <c r="DGZ9" i="15" s="1"/>
  <c r="DGY10" i="15"/>
  <c r="DGZ10" i="15" s="1"/>
  <c r="DGY11" i="15"/>
  <c r="DGZ11" i="15" s="1"/>
  <c r="DGY12" i="15"/>
  <c r="DGZ12" i="15" s="1"/>
  <c r="DGY13" i="15"/>
  <c r="DGZ13" i="15" s="1"/>
  <c r="DGY15" i="15"/>
  <c r="DGZ15" i="15" s="1"/>
  <c r="DGY16" i="15"/>
  <c r="DGZ16" i="15" s="1"/>
  <c r="DGY17" i="15"/>
  <c r="DGZ17" i="15" s="1"/>
  <c r="DGY19" i="15"/>
  <c r="DGZ19" i="15" s="1"/>
  <c r="DGY21" i="15"/>
  <c r="DGZ21" i="15" s="1"/>
  <c r="DGY22" i="15"/>
  <c r="DGZ22" i="15" s="1"/>
  <c r="DGY23" i="15"/>
  <c r="DGZ23" i="15" s="1"/>
  <c r="DGY7" i="15"/>
  <c r="DGZ7" i="15" s="1"/>
  <c r="DFZ36" i="18"/>
  <c r="DGA36" i="18" s="1"/>
  <c r="DFZ37" i="18"/>
  <c r="DGA37" i="18" s="1"/>
  <c r="DFZ38" i="18"/>
  <c r="DGA38" i="18" s="1"/>
  <c r="DFZ39" i="18"/>
  <c r="DGA39" i="18" s="1"/>
  <c r="DFZ40" i="18"/>
  <c r="DGA40" i="18" s="1"/>
  <c r="DFZ41" i="18"/>
  <c r="DGA41" i="18" s="1"/>
  <c r="DFZ42" i="18"/>
  <c r="DGA42" i="18" s="1"/>
  <c r="DFZ43" i="18"/>
  <c r="DGA43" i="18" s="1"/>
  <c r="DFZ44" i="18"/>
  <c r="DGA44" i="18" s="1"/>
  <c r="DFZ45" i="18"/>
  <c r="DGA45" i="18" s="1"/>
  <c r="DFZ46" i="18"/>
  <c r="DGA46" i="18" s="1"/>
  <c r="DFZ47" i="18"/>
  <c r="DGA47" i="18" s="1"/>
  <c r="DFZ49" i="18"/>
  <c r="DGA49" i="18" s="1"/>
  <c r="DFZ52" i="18"/>
  <c r="DGA52" i="18" s="1"/>
  <c r="DFZ62" i="18"/>
  <c r="DGA62" i="18" s="1"/>
  <c r="DFZ35" i="18"/>
  <c r="DGA35" i="18" s="1"/>
  <c r="DFZ8" i="18"/>
  <c r="DGA8" i="18" s="1"/>
  <c r="DFZ10" i="18"/>
  <c r="DGA10" i="18" s="1"/>
  <c r="DFZ12" i="18"/>
  <c r="DGA12" i="18" s="1"/>
  <c r="DFZ13" i="18"/>
  <c r="DGA13" i="18" s="1"/>
  <c r="DFZ14" i="18"/>
  <c r="DGA14" i="18" s="1"/>
  <c r="DFZ15" i="18"/>
  <c r="DGA15" i="18" s="1"/>
  <c r="DFZ16" i="18"/>
  <c r="DGA16" i="18" s="1"/>
  <c r="DFZ17" i="18"/>
  <c r="DGA17" i="18" s="1"/>
  <c r="DFZ18" i="18"/>
  <c r="DGA18" i="18" s="1"/>
  <c r="DFZ19" i="18"/>
  <c r="DGA19" i="18" s="1"/>
  <c r="DFZ20" i="18"/>
  <c r="DGA20" i="18" s="1"/>
  <c r="DFZ21" i="18"/>
  <c r="DGA21" i="18" s="1"/>
  <c r="DFZ22" i="18"/>
  <c r="DGA22" i="18" s="1"/>
  <c r="DFZ7" i="18"/>
  <c r="DGA7" i="18" s="1"/>
  <c r="CSZ26" i="19"/>
  <c r="CTA26" i="19" s="1"/>
  <c r="CSZ27" i="19"/>
  <c r="CTA27" i="19" s="1"/>
  <c r="CSZ28" i="19"/>
  <c r="CTA28" i="19" s="1"/>
  <c r="CSZ29" i="19"/>
  <c r="CTA29" i="19" s="1"/>
  <c r="CSZ25" i="19"/>
  <c r="CTA25" i="19" s="1"/>
  <c r="CSZ7" i="19"/>
  <c r="CTA7" i="19" s="1"/>
  <c r="CSZ8" i="19"/>
  <c r="CTA8" i="19" s="1"/>
  <c r="CSZ10" i="19"/>
  <c r="CTA10" i="19" s="1"/>
  <c r="CSZ11" i="19"/>
  <c r="CTA11" i="19" s="1"/>
  <c r="CSZ13" i="19"/>
  <c r="CTA13" i="19" s="1"/>
  <c r="CSZ14" i="19"/>
  <c r="CTA14" i="19" s="1"/>
  <c r="CSZ15" i="19"/>
  <c r="CTA15" i="19" s="1"/>
  <c r="CSZ16" i="19"/>
  <c r="CTA16" i="19" s="1"/>
  <c r="DGQ8" i="15"/>
  <c r="DGR8" i="15" s="1"/>
  <c r="DGQ9" i="15"/>
  <c r="DGR9" i="15" s="1"/>
  <c r="DGQ10" i="15"/>
  <c r="DGR10" i="15" s="1"/>
  <c r="DGQ11" i="15"/>
  <c r="DGR11" i="15" s="1"/>
  <c r="DGQ12" i="15"/>
  <c r="DGR12" i="15" s="1"/>
  <c r="DGQ13" i="15"/>
  <c r="DGR13" i="15" s="1"/>
  <c r="DGQ15" i="15"/>
  <c r="DGR15" i="15" s="1"/>
  <c r="DGQ16" i="15"/>
  <c r="DGR16" i="15" s="1"/>
  <c r="DGQ17" i="15"/>
  <c r="DGR17" i="15" s="1"/>
  <c r="DGQ19" i="15"/>
  <c r="DGR19" i="15" s="1"/>
  <c r="DGQ21" i="15"/>
  <c r="DGR21" i="15" s="1"/>
  <c r="DGQ22" i="15"/>
  <c r="DGR22" i="15" s="1"/>
  <c r="DGQ23" i="15"/>
  <c r="DGR23" i="15" s="1"/>
  <c r="DGQ7" i="15"/>
  <c r="DGR7" i="15" s="1"/>
  <c r="DGI8" i="15" l="1"/>
  <c r="DGJ8" i="15" s="1"/>
  <c r="DGI9" i="15"/>
  <c r="DGJ9" i="15" s="1"/>
  <c r="DGI10" i="15"/>
  <c r="DGJ10" i="15" s="1"/>
  <c r="DGI11" i="15"/>
  <c r="DGJ11" i="15" s="1"/>
  <c r="DGI12" i="15"/>
  <c r="DGJ12" i="15" s="1"/>
  <c r="DGI13" i="15"/>
  <c r="DGJ13" i="15" s="1"/>
  <c r="DGI15" i="15"/>
  <c r="DGJ15" i="15" s="1"/>
  <c r="DGI16" i="15"/>
  <c r="DGJ16" i="15" s="1"/>
  <c r="DGI17" i="15"/>
  <c r="DGJ17" i="15" s="1"/>
  <c r="DGI19" i="15"/>
  <c r="DGJ19" i="15" s="1"/>
  <c r="DGI21" i="15"/>
  <c r="DGJ21" i="15" s="1"/>
  <c r="DGI22" i="15"/>
  <c r="DGJ22" i="15" s="1"/>
  <c r="DGI23" i="15"/>
  <c r="DGJ23" i="15" s="1"/>
  <c r="DGI7" i="15"/>
  <c r="DGJ7" i="15" s="1"/>
  <c r="CSR26" i="19"/>
  <c r="CSS26" i="19" s="1"/>
  <c r="CSR27" i="19"/>
  <c r="CSS27" i="19" s="1"/>
  <c r="CSR28" i="19"/>
  <c r="CSS28" i="19" s="1"/>
  <c r="CSR29" i="19"/>
  <c r="CSS29" i="19" s="1"/>
  <c r="CSR25" i="19"/>
  <c r="CSS25" i="19" s="1"/>
  <c r="CSR7" i="19"/>
  <c r="CSS7" i="19" s="1"/>
  <c r="CSR8" i="19"/>
  <c r="CSS8" i="19" s="1"/>
  <c r="CSR10" i="19"/>
  <c r="CSS10" i="19" s="1"/>
  <c r="CSR11" i="19"/>
  <c r="CSS11" i="19" s="1"/>
  <c r="CSR13" i="19"/>
  <c r="CSS13" i="19" s="1"/>
  <c r="CSR14" i="19"/>
  <c r="CSS14" i="19" s="1"/>
  <c r="CSR15" i="19"/>
  <c r="CSS15" i="19" s="1"/>
  <c r="CSR16" i="19"/>
  <c r="CSS16" i="19" s="1"/>
  <c r="DFR36" i="18"/>
  <c r="DFS36" i="18" s="1"/>
  <c r="DFR37" i="18"/>
  <c r="DFS37" i="18" s="1"/>
  <c r="DFR38" i="18"/>
  <c r="DFS38" i="18" s="1"/>
  <c r="DFR39" i="18"/>
  <c r="DFS39" i="18" s="1"/>
  <c r="DFR40" i="18"/>
  <c r="DFS40" i="18" s="1"/>
  <c r="DFR41" i="18"/>
  <c r="DFS41" i="18" s="1"/>
  <c r="DFR42" i="18"/>
  <c r="DFS42" i="18" s="1"/>
  <c r="DFR43" i="18"/>
  <c r="DFS43" i="18" s="1"/>
  <c r="DFR44" i="18"/>
  <c r="DFS44" i="18" s="1"/>
  <c r="DFR45" i="18"/>
  <c r="DFS45" i="18" s="1"/>
  <c r="DFR46" i="18"/>
  <c r="DFS46" i="18" s="1"/>
  <c r="DFR47" i="18"/>
  <c r="DFS47" i="18" s="1"/>
  <c r="DFR49" i="18"/>
  <c r="DFS49" i="18" s="1"/>
  <c r="DFR52" i="18"/>
  <c r="DFS52" i="18" s="1"/>
  <c r="DFR62" i="18"/>
  <c r="DFS62" i="18" s="1"/>
  <c r="DFR35" i="18"/>
  <c r="DFS35" i="18" s="1"/>
  <c r="DFR8" i="18"/>
  <c r="DFS8" i="18" s="1"/>
  <c r="DFR10" i="18"/>
  <c r="DFS10" i="18" s="1"/>
  <c r="DFR12" i="18"/>
  <c r="DFS12" i="18" s="1"/>
  <c r="DFR13" i="18"/>
  <c r="DFS13" i="18" s="1"/>
  <c r="DFR14" i="18"/>
  <c r="DFS14" i="18" s="1"/>
  <c r="DFR15" i="18"/>
  <c r="DFS15" i="18" s="1"/>
  <c r="DFR16" i="18"/>
  <c r="DFS16" i="18" s="1"/>
  <c r="DFR17" i="18"/>
  <c r="DFS17" i="18" s="1"/>
  <c r="DFR18" i="18"/>
  <c r="DFS18" i="18" s="1"/>
  <c r="DFR19" i="18"/>
  <c r="DFS19" i="18" s="1"/>
  <c r="DFR20" i="18"/>
  <c r="DFS20" i="18" s="1"/>
  <c r="DFR21" i="18"/>
  <c r="DFS21" i="18" s="1"/>
  <c r="DFR22" i="18"/>
  <c r="DFS22" i="18" s="1"/>
  <c r="DFR7" i="18"/>
  <c r="DFS7" i="18" s="1"/>
  <c r="DGA8" i="15"/>
  <c r="DGB8" i="15" s="1"/>
  <c r="DGA9" i="15"/>
  <c r="DGB9" i="15" s="1"/>
  <c r="DGA10" i="15"/>
  <c r="DGB10" i="15" s="1"/>
  <c r="DGA11" i="15"/>
  <c r="DGB11" i="15" s="1"/>
  <c r="DGA12" i="15"/>
  <c r="DGB12" i="15" s="1"/>
  <c r="DGA13" i="15"/>
  <c r="DGB13" i="15" s="1"/>
  <c r="DGA15" i="15"/>
  <c r="DGB15" i="15" s="1"/>
  <c r="DGA16" i="15"/>
  <c r="DGB16" i="15" s="1"/>
  <c r="DGA17" i="15"/>
  <c r="DGB17" i="15" s="1"/>
  <c r="DGA19" i="15"/>
  <c r="DGB19" i="15" s="1"/>
  <c r="DGA21" i="15"/>
  <c r="DGB21" i="15" s="1"/>
  <c r="DGA22" i="15"/>
  <c r="DGB22" i="15" s="1"/>
  <c r="DGA23" i="15"/>
  <c r="DGB23" i="15" s="1"/>
  <c r="DGA7" i="15"/>
  <c r="DGB7" i="15" s="1"/>
  <c r="CSJ26" i="19"/>
  <c r="CSK26" i="19" s="1"/>
  <c r="CSJ27" i="19"/>
  <c r="CSK27" i="19" s="1"/>
  <c r="CSJ28" i="19"/>
  <c r="CSK28" i="19" s="1"/>
  <c r="CSJ29" i="19"/>
  <c r="CSK29" i="19" s="1"/>
  <c r="CSJ25" i="19"/>
  <c r="CSK25" i="19" s="1"/>
  <c r="CSJ7" i="19"/>
  <c r="CSK7" i="19" s="1"/>
  <c r="CSJ8" i="19"/>
  <c r="CSK8" i="19" s="1"/>
  <c r="CSJ10" i="19"/>
  <c r="CSK10" i="19" s="1"/>
  <c r="CSJ11" i="19"/>
  <c r="CSK11" i="19" s="1"/>
  <c r="CSJ13" i="19"/>
  <c r="CSK13" i="19" s="1"/>
  <c r="CSJ14" i="19"/>
  <c r="CSK14" i="19" s="1"/>
  <c r="CSJ15" i="19"/>
  <c r="CSK15" i="19" s="1"/>
  <c r="CSJ16" i="19"/>
  <c r="CSK16" i="19" s="1"/>
  <c r="DFJ36" i="18"/>
  <c r="DFK36" i="18" s="1"/>
  <c r="DFJ37" i="18"/>
  <c r="DFK37" i="18" s="1"/>
  <c r="DFJ38" i="18"/>
  <c r="DFK38" i="18" s="1"/>
  <c r="DFJ39" i="18"/>
  <c r="DFK39" i="18" s="1"/>
  <c r="DFJ40" i="18"/>
  <c r="DFK40" i="18" s="1"/>
  <c r="DFJ41" i="18"/>
  <c r="DFK41" i="18" s="1"/>
  <c r="DFJ42" i="18"/>
  <c r="DFK42" i="18" s="1"/>
  <c r="DFJ43" i="18"/>
  <c r="DFK43" i="18" s="1"/>
  <c r="DFJ44" i="18"/>
  <c r="DFK44" i="18" s="1"/>
  <c r="DFJ45" i="18"/>
  <c r="DFK45" i="18" s="1"/>
  <c r="DFJ46" i="18"/>
  <c r="DFK46" i="18" s="1"/>
  <c r="DFJ47" i="18"/>
  <c r="DFK47" i="18" s="1"/>
  <c r="DFJ49" i="18"/>
  <c r="DFK49" i="18" s="1"/>
  <c r="DFJ52" i="18"/>
  <c r="DFK52" i="18" s="1"/>
  <c r="DFJ62" i="18"/>
  <c r="DFK62" i="18" s="1"/>
  <c r="DFJ35" i="18"/>
  <c r="DFK35" i="18" s="1"/>
  <c r="DFJ8" i="18"/>
  <c r="DFK8" i="18" s="1"/>
  <c r="DFJ10" i="18"/>
  <c r="DFK10" i="18" s="1"/>
  <c r="DFJ12" i="18"/>
  <c r="DFK12" i="18" s="1"/>
  <c r="DFJ13" i="18"/>
  <c r="DFK13" i="18" s="1"/>
  <c r="DFJ14" i="18"/>
  <c r="DFK14" i="18" s="1"/>
  <c r="DFJ15" i="18"/>
  <c r="DFK15" i="18" s="1"/>
  <c r="DFJ16" i="18"/>
  <c r="DFK16" i="18" s="1"/>
  <c r="DFJ17" i="18"/>
  <c r="DFK17" i="18" s="1"/>
  <c r="DFJ18" i="18"/>
  <c r="DFK18" i="18" s="1"/>
  <c r="DFJ19" i="18"/>
  <c r="DFK19" i="18" s="1"/>
  <c r="DFJ20" i="18"/>
  <c r="DFK20" i="18" s="1"/>
  <c r="DFJ21" i="18"/>
  <c r="DFK21" i="18" s="1"/>
  <c r="DFJ22" i="18"/>
  <c r="DFK22" i="18" s="1"/>
  <c r="DFJ7" i="18"/>
  <c r="DFK7" i="18" s="1"/>
  <c r="DFB36" i="18" l="1"/>
  <c r="DFC36" i="18" s="1"/>
  <c r="DFB37" i="18"/>
  <c r="DFC37" i="18" s="1"/>
  <c r="DFB38" i="18"/>
  <c r="DFC38" i="18" s="1"/>
  <c r="DFB39" i="18"/>
  <c r="DFC39" i="18" s="1"/>
  <c r="DFB40" i="18"/>
  <c r="DFC40" i="18" s="1"/>
  <c r="DFB41" i="18"/>
  <c r="DFC41" i="18" s="1"/>
  <c r="DFB42" i="18"/>
  <c r="DFC42" i="18" s="1"/>
  <c r="DFB43" i="18"/>
  <c r="DFC43" i="18" s="1"/>
  <c r="DFB44" i="18"/>
  <c r="DFC44" i="18" s="1"/>
  <c r="DFB45" i="18"/>
  <c r="DFC45" i="18" s="1"/>
  <c r="DFB46" i="18"/>
  <c r="DFC46" i="18" s="1"/>
  <c r="DFB47" i="18"/>
  <c r="DFC47" i="18" s="1"/>
  <c r="DFB49" i="18"/>
  <c r="DFC49" i="18" s="1"/>
  <c r="DFB52" i="18"/>
  <c r="DFC52" i="18" s="1"/>
  <c r="DFB62" i="18"/>
  <c r="DFC62" i="18" s="1"/>
  <c r="DFB35" i="18"/>
  <c r="DFC35" i="18" s="1"/>
  <c r="DFB8" i="18"/>
  <c r="DFC8" i="18" s="1"/>
  <c r="DFB10" i="18"/>
  <c r="DFC10" i="18" s="1"/>
  <c r="DFB12" i="18"/>
  <c r="DFC12" i="18" s="1"/>
  <c r="DFB13" i="18"/>
  <c r="DFC13" i="18" s="1"/>
  <c r="DFB14" i="18"/>
  <c r="DFC14" i="18" s="1"/>
  <c r="DFB15" i="18"/>
  <c r="DFC15" i="18" s="1"/>
  <c r="DFB16" i="18"/>
  <c r="DFC16" i="18" s="1"/>
  <c r="DFB17" i="18"/>
  <c r="DFC17" i="18" s="1"/>
  <c r="DFB18" i="18"/>
  <c r="DFC18" i="18" s="1"/>
  <c r="DFB19" i="18"/>
  <c r="DFC19" i="18" s="1"/>
  <c r="DFB20" i="18"/>
  <c r="DFC20" i="18" s="1"/>
  <c r="DFB21" i="18"/>
  <c r="DFC21" i="18" s="1"/>
  <c r="DFB22" i="18"/>
  <c r="DFC22" i="18" s="1"/>
  <c r="DFB7" i="18"/>
  <c r="DFC7" i="18" s="1"/>
  <c r="CSB26" i="19"/>
  <c r="CSC26" i="19" s="1"/>
  <c r="CSB27" i="19"/>
  <c r="CSC27" i="19" s="1"/>
  <c r="CSB28" i="19"/>
  <c r="CSC28" i="19" s="1"/>
  <c r="CSB29" i="19"/>
  <c r="CSC29" i="19" s="1"/>
  <c r="CSB25" i="19"/>
  <c r="CSC25" i="19" s="1"/>
  <c r="CSB7" i="19"/>
  <c r="CSC7" i="19" s="1"/>
  <c r="CSB8" i="19"/>
  <c r="CSC8" i="19" s="1"/>
  <c r="CSB10" i="19"/>
  <c r="CSC10" i="19" s="1"/>
  <c r="CSB11" i="19"/>
  <c r="CSC11" i="19" s="1"/>
  <c r="CSB13" i="19"/>
  <c r="CSC13" i="19" s="1"/>
  <c r="CSB14" i="19"/>
  <c r="CSC14" i="19" s="1"/>
  <c r="CSB15" i="19"/>
  <c r="CSC15" i="19" s="1"/>
  <c r="CSB16" i="19"/>
  <c r="CSC16" i="19" s="1"/>
  <c r="DFS8" i="15"/>
  <c r="DFT8" i="15" s="1"/>
  <c r="DFS9" i="15"/>
  <c r="DFT9" i="15" s="1"/>
  <c r="DFS10" i="15"/>
  <c r="DFT10" i="15" s="1"/>
  <c r="DFS11" i="15"/>
  <c r="DFT11" i="15" s="1"/>
  <c r="DFS12" i="15"/>
  <c r="DFT12" i="15" s="1"/>
  <c r="DFS13" i="15"/>
  <c r="DFT13" i="15" s="1"/>
  <c r="DFS15" i="15"/>
  <c r="DFT15" i="15" s="1"/>
  <c r="DFS16" i="15"/>
  <c r="DFT16" i="15" s="1"/>
  <c r="DFS17" i="15"/>
  <c r="DFT17" i="15" s="1"/>
  <c r="DFS19" i="15"/>
  <c r="DFT19" i="15" s="1"/>
  <c r="DFS21" i="15"/>
  <c r="DFT21" i="15" s="1"/>
  <c r="DFS22" i="15"/>
  <c r="DFT22" i="15" s="1"/>
  <c r="DFS23" i="15"/>
  <c r="DFT23" i="15" s="1"/>
  <c r="DFS7" i="15"/>
  <c r="DFT7" i="15" s="1"/>
  <c r="DFK8" i="15" l="1"/>
  <c r="DFL8" i="15" s="1"/>
  <c r="DFK9" i="15"/>
  <c r="DFL9" i="15" s="1"/>
  <c r="DFK10" i="15"/>
  <c r="DFL10" i="15" s="1"/>
  <c r="DFK11" i="15"/>
  <c r="DFL11" i="15" s="1"/>
  <c r="DFK12" i="15"/>
  <c r="DFL12" i="15" s="1"/>
  <c r="DFK13" i="15"/>
  <c r="DFL13" i="15" s="1"/>
  <c r="DFK15" i="15"/>
  <c r="DFL15" i="15" s="1"/>
  <c r="DFK16" i="15"/>
  <c r="DFL16" i="15" s="1"/>
  <c r="DFK17" i="15"/>
  <c r="DFL17" i="15" s="1"/>
  <c r="DFK19" i="15"/>
  <c r="DFL19" i="15" s="1"/>
  <c r="DFK21" i="15"/>
  <c r="DFL21" i="15" s="1"/>
  <c r="DFK22" i="15"/>
  <c r="DFL22" i="15" s="1"/>
  <c r="DFK23" i="15"/>
  <c r="DFL23" i="15" s="1"/>
  <c r="DFK7" i="15"/>
  <c r="DFL7" i="15" s="1"/>
  <c r="CRT26" i="19"/>
  <c r="CRU26" i="19" s="1"/>
  <c r="CRT27" i="19"/>
  <c r="CRU27" i="19" s="1"/>
  <c r="CRT28" i="19"/>
  <c r="CRU28" i="19" s="1"/>
  <c r="CRT29" i="19"/>
  <c r="CRU29" i="19" s="1"/>
  <c r="CRT25" i="19"/>
  <c r="CRU25" i="19" s="1"/>
  <c r="CRT7" i="19"/>
  <c r="CRU7" i="19" s="1"/>
  <c r="CRT8" i="19"/>
  <c r="CRU8" i="19" s="1"/>
  <c r="CRT10" i="19"/>
  <c r="CRU10" i="19" s="1"/>
  <c r="CRT11" i="19"/>
  <c r="CRU11" i="19" s="1"/>
  <c r="CRT13" i="19"/>
  <c r="CRU13" i="19" s="1"/>
  <c r="CRT14" i="19"/>
  <c r="CRU14" i="19" s="1"/>
  <c r="CRT15" i="19"/>
  <c r="CRU15" i="19" s="1"/>
  <c r="CRT16" i="19"/>
  <c r="CRU16" i="19" s="1"/>
  <c r="DET36" i="18"/>
  <c r="DEU36" i="18" s="1"/>
  <c r="DET37" i="18"/>
  <c r="DEU37" i="18" s="1"/>
  <c r="DET38" i="18"/>
  <c r="DEU38" i="18" s="1"/>
  <c r="DET39" i="18"/>
  <c r="DEU39" i="18" s="1"/>
  <c r="DET40" i="18"/>
  <c r="DEU40" i="18" s="1"/>
  <c r="DET41" i="18"/>
  <c r="DEU41" i="18" s="1"/>
  <c r="DET42" i="18"/>
  <c r="DEU42" i="18" s="1"/>
  <c r="DET43" i="18"/>
  <c r="DEU43" i="18" s="1"/>
  <c r="DET44" i="18"/>
  <c r="DEU44" i="18" s="1"/>
  <c r="DET45" i="18"/>
  <c r="DEU45" i="18" s="1"/>
  <c r="DET46" i="18"/>
  <c r="DEU46" i="18" s="1"/>
  <c r="DET49" i="18"/>
  <c r="DEU49" i="18" s="1"/>
  <c r="DET52" i="18"/>
  <c r="DEU52" i="18" s="1"/>
  <c r="DET62" i="18"/>
  <c r="DEU62" i="18" s="1"/>
  <c r="DET35" i="18"/>
  <c r="DEU35" i="18" s="1"/>
  <c r="DET8" i="18"/>
  <c r="DEU8" i="18" s="1"/>
  <c r="DET10" i="18"/>
  <c r="DEU10" i="18" s="1"/>
  <c r="DET12" i="18"/>
  <c r="DEU12" i="18" s="1"/>
  <c r="DET13" i="18"/>
  <c r="DEU13" i="18" s="1"/>
  <c r="DET14" i="18"/>
  <c r="DEU14" i="18" s="1"/>
  <c r="DET15" i="18"/>
  <c r="DEU15" i="18" s="1"/>
  <c r="DET16" i="18"/>
  <c r="DEU16" i="18" s="1"/>
  <c r="DET17" i="18"/>
  <c r="DEU17" i="18" s="1"/>
  <c r="DET18" i="18"/>
  <c r="DEU18" i="18" s="1"/>
  <c r="DET19" i="18"/>
  <c r="DEU19" i="18" s="1"/>
  <c r="DET20" i="18"/>
  <c r="DEU20" i="18" s="1"/>
  <c r="DET21" i="18"/>
  <c r="DEU21" i="18" s="1"/>
  <c r="DET22" i="18"/>
  <c r="DEU22" i="18" s="1"/>
  <c r="DET7" i="18"/>
  <c r="DEU7" i="18" s="1"/>
  <c r="DFC8" i="15" l="1"/>
  <c r="DFD8" i="15" s="1"/>
  <c r="DFC9" i="15"/>
  <c r="DFD9" i="15" s="1"/>
  <c r="DFC10" i="15"/>
  <c r="DFD10" i="15" s="1"/>
  <c r="DFC11" i="15"/>
  <c r="DFD11" i="15" s="1"/>
  <c r="DFC12" i="15"/>
  <c r="DFD12" i="15" s="1"/>
  <c r="DFC13" i="15"/>
  <c r="DFD13" i="15" s="1"/>
  <c r="DFC15" i="15"/>
  <c r="DFD15" i="15" s="1"/>
  <c r="DFC16" i="15"/>
  <c r="DFD16" i="15" s="1"/>
  <c r="DFC17" i="15"/>
  <c r="DFD17" i="15" s="1"/>
  <c r="DFC19" i="15"/>
  <c r="DFD19" i="15" s="1"/>
  <c r="DFC21" i="15"/>
  <c r="DFD21" i="15" s="1"/>
  <c r="DFC22" i="15"/>
  <c r="DFD22" i="15" s="1"/>
  <c r="DFC23" i="15"/>
  <c r="DFD23" i="15" s="1"/>
  <c r="DFC7" i="15"/>
  <c r="DFD7" i="15" s="1"/>
  <c r="CRL26" i="19"/>
  <c r="CRM26" i="19" s="1"/>
  <c r="CRL27" i="19"/>
  <c r="CRM27" i="19" s="1"/>
  <c r="CRL28" i="19"/>
  <c r="CRM28" i="19" s="1"/>
  <c r="CRL29" i="19"/>
  <c r="CRM29" i="19" s="1"/>
  <c r="CRL25" i="19"/>
  <c r="CRM25" i="19" s="1"/>
  <c r="CRL7" i="19"/>
  <c r="CRM7" i="19" s="1"/>
  <c r="CRL8" i="19"/>
  <c r="CRM8" i="19" s="1"/>
  <c r="CRL10" i="19"/>
  <c r="CRM10" i="19" s="1"/>
  <c r="CRL11" i="19"/>
  <c r="CRM11" i="19" s="1"/>
  <c r="CRL13" i="19"/>
  <c r="CRM13" i="19" s="1"/>
  <c r="CRL14" i="19"/>
  <c r="CRM14" i="19" s="1"/>
  <c r="CRL15" i="19"/>
  <c r="CRM15" i="19" s="1"/>
  <c r="CRL16" i="19"/>
  <c r="CRM16" i="19" s="1"/>
  <c r="DEL40" i="18"/>
  <c r="DEM40" i="18" s="1"/>
  <c r="DEL42" i="18"/>
  <c r="DEM42" i="18" s="1"/>
  <c r="DEL43" i="18"/>
  <c r="DEM43" i="18" s="1"/>
  <c r="DEL44" i="18"/>
  <c r="DEM44" i="18" s="1"/>
  <c r="DEL45" i="18"/>
  <c r="DEM45" i="18" s="1"/>
  <c r="DEL46" i="18"/>
  <c r="DEM46" i="18" s="1"/>
  <c r="DEL49" i="18"/>
  <c r="DEM49" i="18" s="1"/>
  <c r="DEL52" i="18"/>
  <c r="DEM52" i="18" s="1"/>
  <c r="DEL62" i="18"/>
  <c r="DEM62" i="18" s="1"/>
  <c r="DEL8" i="18"/>
  <c r="DEM8" i="18" s="1"/>
  <c r="DEL10" i="18"/>
  <c r="DEM10" i="18" s="1"/>
  <c r="DEL12" i="18"/>
  <c r="DEM12" i="18" s="1"/>
  <c r="DEL13" i="18"/>
  <c r="DEM13" i="18" s="1"/>
  <c r="DEL14" i="18"/>
  <c r="DEM14" i="18" s="1"/>
  <c r="DEL15" i="18"/>
  <c r="DEM15" i="18" s="1"/>
  <c r="DEL16" i="18"/>
  <c r="DEM16" i="18" s="1"/>
  <c r="DEL17" i="18"/>
  <c r="DEM17" i="18" s="1"/>
  <c r="DEL18" i="18"/>
  <c r="DEM18" i="18" s="1"/>
  <c r="DEL19" i="18"/>
  <c r="DEM19" i="18" s="1"/>
  <c r="DEL20" i="18"/>
  <c r="DEM20" i="18" s="1"/>
  <c r="DEL21" i="18"/>
  <c r="DEM21" i="18" s="1"/>
  <c r="DEL22" i="18"/>
  <c r="DEM22" i="18" s="1"/>
  <c r="DEL7" i="18"/>
  <c r="DEM7" i="18" s="1"/>
  <c r="DEU8" i="15"/>
  <c r="DEV8" i="15" s="1"/>
  <c r="DEU9" i="15"/>
  <c r="DEV9" i="15" s="1"/>
  <c r="DEU10" i="15"/>
  <c r="DEV10" i="15" s="1"/>
  <c r="DEU11" i="15"/>
  <c r="DEV11" i="15" s="1"/>
  <c r="DEU12" i="15"/>
  <c r="DEV12" i="15" s="1"/>
  <c r="DEU13" i="15"/>
  <c r="DEV13" i="15" s="1"/>
  <c r="DEU15" i="15"/>
  <c r="DEV15" i="15" s="1"/>
  <c r="DEU16" i="15"/>
  <c r="DEV16" i="15" s="1"/>
  <c r="DEU17" i="15"/>
  <c r="DEV17" i="15" s="1"/>
  <c r="DEU19" i="15"/>
  <c r="DEV19" i="15" s="1"/>
  <c r="DEU21" i="15"/>
  <c r="DEV21" i="15" s="1"/>
  <c r="DEU22" i="15"/>
  <c r="DEV22" i="15" s="1"/>
  <c r="DEU23" i="15"/>
  <c r="DEV23" i="15" s="1"/>
  <c r="DEU7" i="15"/>
  <c r="DEV7" i="15" s="1"/>
  <c r="CRD26" i="19"/>
  <c r="CRE26" i="19" s="1"/>
  <c r="CRD27" i="19"/>
  <c r="CRE27" i="19" s="1"/>
  <c r="CRD28" i="19"/>
  <c r="CRE28" i="19" s="1"/>
  <c r="CRD29" i="19"/>
  <c r="CRE29" i="19" s="1"/>
  <c r="CRD25" i="19"/>
  <c r="CRE25" i="19" s="1"/>
  <c r="CRD8" i="19"/>
  <c r="CRE8" i="19" s="1"/>
  <c r="CRD10" i="19"/>
  <c r="CRE10" i="19" s="1"/>
  <c r="CRD11" i="19"/>
  <c r="CRE11" i="19" s="1"/>
  <c r="CRD13" i="19"/>
  <c r="CRE13" i="19" s="1"/>
  <c r="CRD14" i="19"/>
  <c r="CRE14" i="19" s="1"/>
  <c r="CRD15" i="19"/>
  <c r="CRE15" i="19" s="1"/>
  <c r="CRD16" i="19"/>
  <c r="CRE16" i="19" s="1"/>
  <c r="DED36" i="18"/>
  <c r="DEE36" i="18" s="1"/>
  <c r="DED37" i="18"/>
  <c r="DEE37" i="18" s="1"/>
  <c r="DED38" i="18"/>
  <c r="DEE38" i="18" s="1"/>
  <c r="DED39" i="18"/>
  <c r="DEE39" i="18" s="1"/>
  <c r="DED40" i="18"/>
  <c r="DEE40" i="18" s="1"/>
  <c r="DED42" i="18"/>
  <c r="DEE42" i="18" s="1"/>
  <c r="DED43" i="18"/>
  <c r="DEE43" i="18" s="1"/>
  <c r="DED44" i="18"/>
  <c r="DEE44" i="18" s="1"/>
  <c r="DED45" i="18"/>
  <c r="DEE45" i="18" s="1"/>
  <c r="DED46" i="18"/>
  <c r="DEE46" i="18" s="1"/>
  <c r="DED49" i="18"/>
  <c r="DEE49" i="18" s="1"/>
  <c r="DED52" i="18"/>
  <c r="DEE52" i="18" s="1"/>
  <c r="DED62" i="18"/>
  <c r="DEE62" i="18" s="1"/>
  <c r="DED35" i="18"/>
  <c r="DEE35" i="18" s="1"/>
  <c r="DED8" i="18"/>
  <c r="DEE8" i="18" s="1"/>
  <c r="DED10" i="18"/>
  <c r="DEE10" i="18" s="1"/>
  <c r="DED12" i="18"/>
  <c r="DEE12" i="18" s="1"/>
  <c r="DED13" i="18"/>
  <c r="DEE13" i="18" s="1"/>
  <c r="DED14" i="18"/>
  <c r="DEE14" i="18" s="1"/>
  <c r="DED15" i="18"/>
  <c r="DEE15" i="18" s="1"/>
  <c r="DED16" i="18"/>
  <c r="DEE16" i="18" s="1"/>
  <c r="DED17" i="18"/>
  <c r="DEE17" i="18" s="1"/>
  <c r="DED18" i="18"/>
  <c r="DEE18" i="18" s="1"/>
  <c r="DED19" i="18"/>
  <c r="DEE19" i="18" s="1"/>
  <c r="DED20" i="18"/>
  <c r="DEE20" i="18" s="1"/>
  <c r="DED21" i="18"/>
  <c r="DEE21" i="18" s="1"/>
  <c r="DED22" i="18"/>
  <c r="DEE22" i="18" s="1"/>
  <c r="DED7" i="18"/>
  <c r="DEE7" i="18" s="1"/>
  <c r="DDV36" i="18" l="1"/>
  <c r="DDW36" i="18" s="1"/>
  <c r="DDV37" i="18"/>
  <c r="DDW37" i="18" s="1"/>
  <c r="DDV38" i="18"/>
  <c r="DDW38" i="18" s="1"/>
  <c r="DDV39" i="18"/>
  <c r="DDW39" i="18" s="1"/>
  <c r="DDV40" i="18"/>
  <c r="DDW40" i="18" s="1"/>
  <c r="DDV42" i="18"/>
  <c r="DDW42" i="18" s="1"/>
  <c r="DDV43" i="18"/>
  <c r="DDW43" i="18" s="1"/>
  <c r="DDV44" i="18"/>
  <c r="DDW44" i="18" s="1"/>
  <c r="DDV45" i="18"/>
  <c r="DDW45" i="18" s="1"/>
  <c r="DDV46" i="18"/>
  <c r="DDW46" i="18" s="1"/>
  <c r="DDV49" i="18"/>
  <c r="DDW49" i="18" s="1"/>
  <c r="DDV52" i="18"/>
  <c r="DDW52" i="18" s="1"/>
  <c r="DDV62" i="18"/>
  <c r="DDW62" i="18" s="1"/>
  <c r="DDV35" i="18"/>
  <c r="DDW35" i="18" s="1"/>
  <c r="DDV8" i="18"/>
  <c r="DDW8" i="18" s="1"/>
  <c r="DDV10" i="18"/>
  <c r="DDW10" i="18" s="1"/>
  <c r="DDV12" i="18"/>
  <c r="DDW12" i="18" s="1"/>
  <c r="DDV13" i="18"/>
  <c r="DDW13" i="18" s="1"/>
  <c r="DDV14" i="18"/>
  <c r="DDW14" i="18" s="1"/>
  <c r="DDV15" i="18"/>
  <c r="DDW15" i="18" s="1"/>
  <c r="DDV16" i="18"/>
  <c r="DDW16" i="18" s="1"/>
  <c r="DDV17" i="18"/>
  <c r="DDW17" i="18" s="1"/>
  <c r="DDV18" i="18"/>
  <c r="DDW18" i="18" s="1"/>
  <c r="DDV19" i="18"/>
  <c r="DDW19" i="18" s="1"/>
  <c r="DDV20" i="18"/>
  <c r="DDW20" i="18" s="1"/>
  <c r="DDV21" i="18"/>
  <c r="DDW21" i="18" s="1"/>
  <c r="DDV22" i="18"/>
  <c r="DDW22" i="18" s="1"/>
  <c r="DDV7" i="18"/>
  <c r="DDW7" i="18" s="1"/>
  <c r="CQV26" i="19"/>
  <c r="CQW26" i="19" s="1"/>
  <c r="CQV27" i="19"/>
  <c r="CQW27" i="19" s="1"/>
  <c r="CQV28" i="19"/>
  <c r="CQW28" i="19" s="1"/>
  <c r="CQV29" i="19"/>
  <c r="CQW29" i="19" s="1"/>
  <c r="CQV25" i="19"/>
  <c r="CQW25" i="19" s="1"/>
  <c r="CQV8" i="19"/>
  <c r="CQW8" i="19" s="1"/>
  <c r="CQV10" i="19"/>
  <c r="CQW10" i="19" s="1"/>
  <c r="CQV11" i="19"/>
  <c r="CQW11" i="19" s="1"/>
  <c r="CQV13" i="19"/>
  <c r="CQW13" i="19" s="1"/>
  <c r="CQV14" i="19"/>
  <c r="CQW14" i="19" s="1"/>
  <c r="CQV15" i="19"/>
  <c r="CQW15" i="19" s="1"/>
  <c r="CQV16" i="19"/>
  <c r="CQW16" i="19" s="1"/>
  <c r="DEM8" i="15"/>
  <c r="DEN8" i="15" s="1"/>
  <c r="DEM9" i="15"/>
  <c r="DEN9" i="15" s="1"/>
  <c r="DEM10" i="15"/>
  <c r="DEN10" i="15" s="1"/>
  <c r="DEM11" i="15"/>
  <c r="DEN11" i="15" s="1"/>
  <c r="DEM12" i="15"/>
  <c r="DEN12" i="15" s="1"/>
  <c r="DEM13" i="15"/>
  <c r="DEN13" i="15" s="1"/>
  <c r="DEM15" i="15"/>
  <c r="DEN15" i="15" s="1"/>
  <c r="DEM16" i="15"/>
  <c r="DEN16" i="15" s="1"/>
  <c r="DEM17" i="15"/>
  <c r="DEN17" i="15" s="1"/>
  <c r="DEM19" i="15"/>
  <c r="DEN19" i="15" s="1"/>
  <c r="DEM21" i="15"/>
  <c r="DEN21" i="15" s="1"/>
  <c r="DEM22" i="15"/>
  <c r="DEN22" i="15" s="1"/>
  <c r="DEM23" i="15"/>
  <c r="DEN23" i="15" s="1"/>
  <c r="DEM7" i="15"/>
  <c r="DEN7" i="15" s="1"/>
  <c r="DDN36" i="18" l="1"/>
  <c r="DDO36" i="18" s="1"/>
  <c r="DDN37" i="18"/>
  <c r="DDO37" i="18" s="1"/>
  <c r="DDN38" i="18"/>
  <c r="DDO38" i="18" s="1"/>
  <c r="DDN39" i="18"/>
  <c r="DDO39" i="18" s="1"/>
  <c r="DDN40" i="18"/>
  <c r="DDO40" i="18" s="1"/>
  <c r="DDN42" i="18"/>
  <c r="DDO42" i="18" s="1"/>
  <c r="DDN43" i="18"/>
  <c r="DDO43" i="18" s="1"/>
  <c r="DDN44" i="18"/>
  <c r="DDO44" i="18" s="1"/>
  <c r="DDN45" i="18"/>
  <c r="DDO45" i="18" s="1"/>
  <c r="DDN46" i="18"/>
  <c r="DDO46" i="18" s="1"/>
  <c r="DDN49" i="18"/>
  <c r="DDO49" i="18" s="1"/>
  <c r="DDN52" i="18"/>
  <c r="DDO52" i="18" s="1"/>
  <c r="DDN62" i="18"/>
  <c r="DDO62" i="18" s="1"/>
  <c r="DDN35" i="18"/>
  <c r="DDO35" i="18" s="1"/>
  <c r="DDN8" i="18"/>
  <c r="DDO8" i="18" s="1"/>
  <c r="DDN10" i="18"/>
  <c r="DDO10" i="18" s="1"/>
  <c r="DDN12" i="18"/>
  <c r="DDO12" i="18" s="1"/>
  <c r="DDN13" i="18"/>
  <c r="DDO13" i="18" s="1"/>
  <c r="DDN14" i="18"/>
  <c r="DDO14" i="18" s="1"/>
  <c r="DDN15" i="18"/>
  <c r="DDO15" i="18" s="1"/>
  <c r="DDN16" i="18"/>
  <c r="DDO16" i="18" s="1"/>
  <c r="DDN17" i="18"/>
  <c r="DDO17" i="18" s="1"/>
  <c r="DDN18" i="18"/>
  <c r="DDO18" i="18" s="1"/>
  <c r="DDN19" i="18"/>
  <c r="DDO19" i="18" s="1"/>
  <c r="DDN20" i="18"/>
  <c r="DDO20" i="18" s="1"/>
  <c r="DDN21" i="18"/>
  <c r="DDO21" i="18" s="1"/>
  <c r="DDN22" i="18"/>
  <c r="DDO22" i="18" s="1"/>
  <c r="DDN7" i="18"/>
  <c r="DDO7" i="18" s="1"/>
  <c r="CQN26" i="19"/>
  <c r="CQO26" i="19" s="1"/>
  <c r="CQN27" i="19"/>
  <c r="CQO27" i="19" s="1"/>
  <c r="CQN28" i="19"/>
  <c r="CQO28" i="19" s="1"/>
  <c r="CQN29" i="19"/>
  <c r="CQO29" i="19" s="1"/>
  <c r="CQN25" i="19"/>
  <c r="CQO25" i="19" s="1"/>
  <c r="CQN8" i="19"/>
  <c r="CQO8" i="19" s="1"/>
  <c r="CQN10" i="19"/>
  <c r="CQO10" i="19" s="1"/>
  <c r="CQN11" i="19"/>
  <c r="CQO11" i="19" s="1"/>
  <c r="CQN13" i="19"/>
  <c r="CQO13" i="19" s="1"/>
  <c r="CQN14" i="19"/>
  <c r="CQO14" i="19" s="1"/>
  <c r="CQN15" i="19"/>
  <c r="CQO15" i="19" s="1"/>
  <c r="CQN16" i="19"/>
  <c r="CQO16" i="19" s="1"/>
  <c r="DEE8" i="15"/>
  <c r="DEF8" i="15" s="1"/>
  <c r="DEE9" i="15"/>
  <c r="DEF9" i="15" s="1"/>
  <c r="DEE10" i="15"/>
  <c r="DEF10" i="15" s="1"/>
  <c r="DEE11" i="15"/>
  <c r="DEF11" i="15" s="1"/>
  <c r="DEE12" i="15"/>
  <c r="DEF12" i="15" s="1"/>
  <c r="DEE13" i="15"/>
  <c r="DEF13" i="15" s="1"/>
  <c r="DEE15" i="15"/>
  <c r="DEF15" i="15" s="1"/>
  <c r="DEE16" i="15"/>
  <c r="DEF16" i="15" s="1"/>
  <c r="DEE17" i="15"/>
  <c r="DEF17" i="15" s="1"/>
  <c r="DEE19" i="15"/>
  <c r="DEF19" i="15" s="1"/>
  <c r="DEE21" i="15"/>
  <c r="DEF21" i="15" s="1"/>
  <c r="DEE22" i="15"/>
  <c r="DEF22" i="15" s="1"/>
  <c r="DEE23" i="15"/>
  <c r="DEF23" i="15" s="1"/>
  <c r="DEE7" i="15"/>
  <c r="DEF7" i="15" s="1"/>
  <c r="DDW8" i="15" l="1"/>
  <c r="DDX8" i="15" s="1"/>
  <c r="DDW9" i="15"/>
  <c r="DDX9" i="15" s="1"/>
  <c r="DDW10" i="15"/>
  <c r="DDX10" i="15" s="1"/>
  <c r="DDW11" i="15"/>
  <c r="DDX11" i="15" s="1"/>
  <c r="DDW12" i="15"/>
  <c r="DDX12" i="15" s="1"/>
  <c r="DDW13" i="15"/>
  <c r="DDX13" i="15" s="1"/>
  <c r="DDW15" i="15"/>
  <c r="DDX15" i="15" s="1"/>
  <c r="DDW16" i="15"/>
  <c r="DDX16" i="15" s="1"/>
  <c r="DDW17" i="15"/>
  <c r="DDX17" i="15" s="1"/>
  <c r="DDW19" i="15"/>
  <c r="DDX19" i="15" s="1"/>
  <c r="DDW21" i="15"/>
  <c r="DDX21" i="15" s="1"/>
  <c r="DDW22" i="15"/>
  <c r="DDX22" i="15" s="1"/>
  <c r="DDW23" i="15"/>
  <c r="DDX23" i="15" s="1"/>
  <c r="DDW7" i="15"/>
  <c r="DDX7" i="15" s="1"/>
  <c r="CQF26" i="19"/>
  <c r="CQG26" i="19" s="1"/>
  <c r="CQF27" i="19"/>
  <c r="CQG27" i="19" s="1"/>
  <c r="CQF28" i="19"/>
  <c r="CQG28" i="19" s="1"/>
  <c r="CQF29" i="19"/>
  <c r="CQG29" i="19" s="1"/>
  <c r="CQF25" i="19"/>
  <c r="CQG25" i="19" s="1"/>
  <c r="CQF8" i="19"/>
  <c r="CQG8" i="19" s="1"/>
  <c r="CQF10" i="19"/>
  <c r="CQG10" i="19" s="1"/>
  <c r="CQF11" i="19"/>
  <c r="CQG11" i="19" s="1"/>
  <c r="CQF13" i="19"/>
  <c r="CQG13" i="19" s="1"/>
  <c r="CQF14" i="19"/>
  <c r="CQG14" i="19" s="1"/>
  <c r="CQF15" i="19"/>
  <c r="CQG15" i="19" s="1"/>
  <c r="CQF16" i="19"/>
  <c r="CQG16" i="19" s="1"/>
  <c r="DDF36" i="18"/>
  <c r="DDG36" i="18" s="1"/>
  <c r="DDF37" i="18"/>
  <c r="DDG37" i="18" s="1"/>
  <c r="DDF38" i="18"/>
  <c r="DDG38" i="18" s="1"/>
  <c r="DDF39" i="18"/>
  <c r="DDG39" i="18" s="1"/>
  <c r="DDF40" i="18"/>
  <c r="DDG40" i="18" s="1"/>
  <c r="DDF42" i="18"/>
  <c r="DDG42" i="18" s="1"/>
  <c r="DDF43" i="18"/>
  <c r="DDG43" i="18" s="1"/>
  <c r="DDF44" i="18"/>
  <c r="DDG44" i="18" s="1"/>
  <c r="DDF45" i="18"/>
  <c r="DDG45" i="18" s="1"/>
  <c r="DDF46" i="18"/>
  <c r="DDG46" i="18" s="1"/>
  <c r="DDF49" i="18"/>
  <c r="DDG49" i="18" s="1"/>
  <c r="DDF52" i="18"/>
  <c r="DDG52" i="18" s="1"/>
  <c r="DDF62" i="18"/>
  <c r="DDG62" i="18" s="1"/>
  <c r="DDF35" i="18"/>
  <c r="DDG35" i="18" s="1"/>
  <c r="DDF8" i="18"/>
  <c r="DDG8" i="18" s="1"/>
  <c r="DDF10" i="18"/>
  <c r="DDG10" i="18" s="1"/>
  <c r="DDF12" i="18"/>
  <c r="DDG12" i="18" s="1"/>
  <c r="DDF13" i="18"/>
  <c r="DDG13" i="18" s="1"/>
  <c r="DDF14" i="18"/>
  <c r="DDG14" i="18" s="1"/>
  <c r="DDF15" i="18"/>
  <c r="DDG15" i="18" s="1"/>
  <c r="DDF16" i="18"/>
  <c r="DDG16" i="18" s="1"/>
  <c r="DDF17" i="18"/>
  <c r="DDG17" i="18" s="1"/>
  <c r="DDF18" i="18"/>
  <c r="DDG18" i="18" s="1"/>
  <c r="DDF19" i="18"/>
  <c r="DDG19" i="18" s="1"/>
  <c r="DDF20" i="18"/>
  <c r="DDG20" i="18" s="1"/>
  <c r="DDF21" i="18"/>
  <c r="DDG21" i="18" s="1"/>
  <c r="DDF22" i="18"/>
  <c r="DDG22" i="18" s="1"/>
  <c r="DDF7" i="18"/>
  <c r="DDG7" i="18" s="1"/>
  <c r="DCX36" i="18" l="1"/>
  <c r="DCY36" i="18" s="1"/>
  <c r="DCX37" i="18"/>
  <c r="DCY37" i="18" s="1"/>
  <c r="DCX38" i="18"/>
  <c r="DCY38" i="18" s="1"/>
  <c r="DCX39" i="18"/>
  <c r="DCY39" i="18" s="1"/>
  <c r="DCX40" i="18"/>
  <c r="DCY40" i="18" s="1"/>
  <c r="DCX42" i="18"/>
  <c r="DCY42" i="18" s="1"/>
  <c r="DCX43" i="18"/>
  <c r="DCY43" i="18" s="1"/>
  <c r="DCX44" i="18"/>
  <c r="DCY44" i="18" s="1"/>
  <c r="DCX45" i="18"/>
  <c r="DCY45" i="18" s="1"/>
  <c r="DCX46" i="18"/>
  <c r="DCY46" i="18" s="1"/>
  <c r="DCX49" i="18"/>
  <c r="DCY49" i="18" s="1"/>
  <c r="DCX52" i="18"/>
  <c r="DCY52" i="18" s="1"/>
  <c r="DCX62" i="18"/>
  <c r="DCY62" i="18" s="1"/>
  <c r="DCX35" i="18"/>
  <c r="DCY35" i="18" s="1"/>
  <c r="DCX8" i="18"/>
  <c r="DCY8" i="18" s="1"/>
  <c r="DCX10" i="18"/>
  <c r="DCY10" i="18" s="1"/>
  <c r="DCX12" i="18"/>
  <c r="DCY12" i="18" s="1"/>
  <c r="DCX13" i="18"/>
  <c r="DCY13" i="18" s="1"/>
  <c r="DCX14" i="18"/>
  <c r="DCY14" i="18" s="1"/>
  <c r="DCX15" i="18"/>
  <c r="DCY15" i="18" s="1"/>
  <c r="DCX16" i="18"/>
  <c r="DCY16" i="18" s="1"/>
  <c r="DCX17" i="18"/>
  <c r="DCY17" i="18" s="1"/>
  <c r="DCX18" i="18"/>
  <c r="DCY18" i="18" s="1"/>
  <c r="DCX19" i="18"/>
  <c r="DCY19" i="18" s="1"/>
  <c r="DCX20" i="18"/>
  <c r="DCY20" i="18" s="1"/>
  <c r="DCX21" i="18"/>
  <c r="DCY21" i="18" s="1"/>
  <c r="DCX22" i="18"/>
  <c r="DCY22" i="18" s="1"/>
  <c r="DCX7" i="18"/>
  <c r="DCY7" i="18" s="1"/>
  <c r="CPX26" i="19"/>
  <c r="CPY26" i="19" s="1"/>
  <c r="CPX27" i="19"/>
  <c r="CPY27" i="19" s="1"/>
  <c r="CPX28" i="19"/>
  <c r="CPY28" i="19" s="1"/>
  <c r="CPX29" i="19"/>
  <c r="CPY29" i="19" s="1"/>
  <c r="CPX25" i="19"/>
  <c r="CPY25" i="19" s="1"/>
  <c r="CPX8" i="19"/>
  <c r="CPY8" i="19" s="1"/>
  <c r="CPX10" i="19"/>
  <c r="CPY10" i="19" s="1"/>
  <c r="CPX11" i="19"/>
  <c r="CPY11" i="19" s="1"/>
  <c r="CPX13" i="19"/>
  <c r="CPY13" i="19" s="1"/>
  <c r="CPX14" i="19"/>
  <c r="CPY14" i="19" s="1"/>
  <c r="CPX15" i="19"/>
  <c r="CPY15" i="19" s="1"/>
  <c r="CPX16" i="19"/>
  <c r="CPY16" i="19" s="1"/>
  <c r="DDO8" i="15"/>
  <c r="DDP8" i="15" s="1"/>
  <c r="DDO9" i="15"/>
  <c r="DDP9" i="15" s="1"/>
  <c r="DDO10" i="15"/>
  <c r="DDP10" i="15" s="1"/>
  <c r="DDO11" i="15"/>
  <c r="DDP11" i="15" s="1"/>
  <c r="DDO12" i="15"/>
  <c r="DDP12" i="15" s="1"/>
  <c r="DDO13" i="15"/>
  <c r="DDP13" i="15" s="1"/>
  <c r="DDO15" i="15"/>
  <c r="DDP15" i="15" s="1"/>
  <c r="DDO16" i="15"/>
  <c r="DDP16" i="15" s="1"/>
  <c r="DDO17" i="15"/>
  <c r="DDP17" i="15" s="1"/>
  <c r="DDO19" i="15"/>
  <c r="DDP19" i="15" s="1"/>
  <c r="DDO21" i="15"/>
  <c r="DDP21" i="15" s="1"/>
  <c r="DDO22" i="15"/>
  <c r="DDP22" i="15" s="1"/>
  <c r="DDO23" i="15"/>
  <c r="DDP23" i="15" s="1"/>
  <c r="DDO7" i="15"/>
  <c r="DDP7" i="15" s="1"/>
  <c r="G83" i="17" l="1"/>
  <c r="K8" i="18"/>
  <c r="K13" i="18"/>
  <c r="K14" i="18"/>
  <c r="DDG8" i="15"/>
  <c r="DDH8" i="15" s="1"/>
  <c r="DDG9" i="15"/>
  <c r="DDH9" i="15" s="1"/>
  <c r="DDG10" i="15"/>
  <c r="DDH10" i="15" s="1"/>
  <c r="DDG11" i="15"/>
  <c r="DDH11" i="15" s="1"/>
  <c r="DDG12" i="15"/>
  <c r="DDH12" i="15" s="1"/>
  <c r="DDG13" i="15"/>
  <c r="DDH13" i="15" s="1"/>
  <c r="DDG15" i="15"/>
  <c r="DDH15" i="15" s="1"/>
  <c r="DDG16" i="15"/>
  <c r="DDH16" i="15" s="1"/>
  <c r="DDG17" i="15"/>
  <c r="DDH17" i="15" s="1"/>
  <c r="DDG19" i="15"/>
  <c r="DDH19" i="15" s="1"/>
  <c r="DDG21" i="15"/>
  <c r="DDH21" i="15" s="1"/>
  <c r="DDG22" i="15"/>
  <c r="DDH22" i="15" s="1"/>
  <c r="DDG23" i="15"/>
  <c r="DDH23" i="15" s="1"/>
  <c r="DDG7" i="15"/>
  <c r="DDH7" i="15" s="1"/>
  <c r="CPP26" i="19"/>
  <c r="CPQ26" i="19" s="1"/>
  <c r="CPP27" i="19"/>
  <c r="CPQ27" i="19" s="1"/>
  <c r="CPP28" i="19"/>
  <c r="CPQ28" i="19" s="1"/>
  <c r="CPP29" i="19"/>
  <c r="CPQ29" i="19" s="1"/>
  <c r="CPP25" i="19"/>
  <c r="CPQ25" i="19" s="1"/>
  <c r="CPP8" i="19"/>
  <c r="CPQ8" i="19" s="1"/>
  <c r="CPP10" i="19"/>
  <c r="CPQ10" i="19" s="1"/>
  <c r="CPP11" i="19"/>
  <c r="CPQ11" i="19" s="1"/>
  <c r="CPP13" i="19"/>
  <c r="CPQ13" i="19" s="1"/>
  <c r="CPP14" i="19"/>
  <c r="CPQ14" i="19" s="1"/>
  <c r="CPP15" i="19"/>
  <c r="CPQ15" i="19" s="1"/>
  <c r="CPP16" i="19"/>
  <c r="CPQ16" i="19" s="1"/>
  <c r="DCP36" i="18"/>
  <c r="DCQ36" i="18" s="1"/>
  <c r="DCP37" i="18"/>
  <c r="DCQ37" i="18" s="1"/>
  <c r="DCP38" i="18"/>
  <c r="DCQ38" i="18" s="1"/>
  <c r="DCP39" i="18"/>
  <c r="DCQ39" i="18" s="1"/>
  <c r="DCP40" i="18"/>
  <c r="DCQ40" i="18" s="1"/>
  <c r="DCP42" i="18"/>
  <c r="DCQ42" i="18" s="1"/>
  <c r="DCP43" i="18"/>
  <c r="DCQ43" i="18" s="1"/>
  <c r="DCP44" i="18"/>
  <c r="DCQ44" i="18" s="1"/>
  <c r="DCP45" i="18"/>
  <c r="DCQ45" i="18" s="1"/>
  <c r="DCP46" i="18"/>
  <c r="DCQ46" i="18" s="1"/>
  <c r="DCP49" i="18"/>
  <c r="DCQ49" i="18" s="1"/>
  <c r="DCP52" i="18"/>
  <c r="DCQ52" i="18" s="1"/>
  <c r="DCP62" i="18"/>
  <c r="DCQ62" i="18" s="1"/>
  <c r="DCP35" i="18"/>
  <c r="DCQ35" i="18" s="1"/>
  <c r="DCP8" i="18"/>
  <c r="DCQ8" i="18" s="1"/>
  <c r="DCP10" i="18"/>
  <c r="DCQ10" i="18" s="1"/>
  <c r="DCP12" i="18"/>
  <c r="DCQ12" i="18" s="1"/>
  <c r="DCP13" i="18"/>
  <c r="DCQ13" i="18" s="1"/>
  <c r="DCP14" i="18"/>
  <c r="DCQ14" i="18" s="1"/>
  <c r="DCP15" i="18"/>
  <c r="DCQ15" i="18" s="1"/>
  <c r="DCP16" i="18"/>
  <c r="DCQ16" i="18" s="1"/>
  <c r="DCP17" i="18"/>
  <c r="DCQ17" i="18" s="1"/>
  <c r="DCP18" i="18"/>
  <c r="DCQ18" i="18" s="1"/>
  <c r="DCP19" i="18"/>
  <c r="DCQ19" i="18" s="1"/>
  <c r="DCP20" i="18"/>
  <c r="DCQ20" i="18" s="1"/>
  <c r="DCP21" i="18"/>
  <c r="DCQ21" i="18" s="1"/>
  <c r="DCP22" i="18"/>
  <c r="DCQ22" i="18" s="1"/>
  <c r="DCP7" i="18"/>
  <c r="DCQ7" i="18" s="1"/>
  <c r="J83" i="17" l="1"/>
  <c r="DCG42" i="18"/>
  <c r="DCH42" i="18" s="1"/>
  <c r="DCI42" i="18" s="1"/>
  <c r="DCG14" i="18"/>
  <c r="DCH14" i="18" s="1"/>
  <c r="DCI14" i="18" s="1"/>
  <c r="DCE39" i="18"/>
  <c r="DCH39" i="18" s="1"/>
  <c r="DCI39" i="18" s="1"/>
  <c r="DCB16" i="18"/>
  <c r="DCH16" i="18" s="1"/>
  <c r="DCI16" i="18" s="1"/>
  <c r="DCB15" i="18"/>
  <c r="DCH15" i="18" s="1"/>
  <c r="DCI15" i="18" s="1"/>
  <c r="DCH36" i="18"/>
  <c r="DCI36" i="18" s="1"/>
  <c r="DCH37" i="18"/>
  <c r="DCI37" i="18" s="1"/>
  <c r="DCH38" i="18"/>
  <c r="DCI38" i="18" s="1"/>
  <c r="DCH40" i="18"/>
  <c r="DCI40" i="18" s="1"/>
  <c r="DCH43" i="18"/>
  <c r="DCI43" i="18" s="1"/>
  <c r="DCH44" i="18"/>
  <c r="DCI44" i="18" s="1"/>
  <c r="DCH45" i="18"/>
  <c r="DCI45" i="18" s="1"/>
  <c r="DCH46" i="18"/>
  <c r="DCI46" i="18" s="1"/>
  <c r="DCH49" i="18"/>
  <c r="DCI49" i="18" s="1"/>
  <c r="DCH52" i="18"/>
  <c r="DCI52" i="18" s="1"/>
  <c r="DCH62" i="18"/>
  <c r="DCI62" i="18" s="1"/>
  <c r="DCH35" i="18"/>
  <c r="DCI35" i="18" s="1"/>
  <c r="DCH8" i="18"/>
  <c r="DCI8" i="18" s="1"/>
  <c r="DCH10" i="18"/>
  <c r="DCI10" i="18" s="1"/>
  <c r="DCH12" i="18"/>
  <c r="DCI12" i="18" s="1"/>
  <c r="DCH13" i="18"/>
  <c r="DCI13" i="18" s="1"/>
  <c r="DCH17" i="18"/>
  <c r="DCI17" i="18" s="1"/>
  <c r="DCH18" i="18"/>
  <c r="DCI18" i="18" s="1"/>
  <c r="DCH19" i="18"/>
  <c r="DCI19" i="18" s="1"/>
  <c r="DCH20" i="18"/>
  <c r="DCI20" i="18" s="1"/>
  <c r="DCH21" i="18"/>
  <c r="DCI21" i="18" s="1"/>
  <c r="DCH22" i="18"/>
  <c r="DCI22" i="18" s="1"/>
  <c r="DCH7" i="18"/>
  <c r="DCI7" i="18" s="1"/>
  <c r="CPH26" i="19"/>
  <c r="CPI26" i="19" s="1"/>
  <c r="CPH27" i="19"/>
  <c r="CPI27" i="19" s="1"/>
  <c r="CPH28" i="19"/>
  <c r="CPI28" i="19" s="1"/>
  <c r="CPH29" i="19"/>
  <c r="CPI29" i="19" s="1"/>
  <c r="CPH25" i="19"/>
  <c r="CPI25" i="19" s="1"/>
  <c r="CPH8" i="19"/>
  <c r="CPI8" i="19" s="1"/>
  <c r="CPH10" i="19"/>
  <c r="CPI10" i="19" s="1"/>
  <c r="CPH11" i="19"/>
  <c r="CPI11" i="19" s="1"/>
  <c r="CPH13" i="19"/>
  <c r="CPI13" i="19" s="1"/>
  <c r="CPH14" i="19"/>
  <c r="CPI14" i="19" s="1"/>
  <c r="CPH15" i="19"/>
  <c r="CPI15" i="19" s="1"/>
  <c r="CPH16" i="19"/>
  <c r="CPI16" i="19" s="1"/>
  <c r="DCY8" i="15"/>
  <c r="DCZ8" i="15" s="1"/>
  <c r="DCY9" i="15"/>
  <c r="DCZ9" i="15" s="1"/>
  <c r="DCY10" i="15"/>
  <c r="DCZ10" i="15" s="1"/>
  <c r="DCY11" i="15"/>
  <c r="DCZ11" i="15" s="1"/>
  <c r="DCY12" i="15"/>
  <c r="DCZ12" i="15" s="1"/>
  <c r="DCY13" i="15"/>
  <c r="DCZ13" i="15" s="1"/>
  <c r="DCY15" i="15"/>
  <c r="DCZ15" i="15" s="1"/>
  <c r="DCY16" i="15"/>
  <c r="DCZ16" i="15" s="1"/>
  <c r="DCY17" i="15"/>
  <c r="DCZ17" i="15" s="1"/>
  <c r="DCY19" i="15"/>
  <c r="DCZ19" i="15" s="1"/>
  <c r="DCY21" i="15"/>
  <c r="DCZ21" i="15" s="1"/>
  <c r="DCY22" i="15"/>
  <c r="DCZ22" i="15" s="1"/>
  <c r="DCY23" i="15"/>
  <c r="DCZ23" i="15" s="1"/>
  <c r="DCY7" i="15"/>
  <c r="DCZ7" i="15" s="1"/>
  <c r="DBZ36" i="18" l="1"/>
  <c r="DCA36" i="18" s="1"/>
  <c r="DBZ37" i="18"/>
  <c r="DCA37" i="18" s="1"/>
  <c r="DBZ38" i="18"/>
  <c r="DCA38" i="18" s="1"/>
  <c r="DBZ39" i="18"/>
  <c r="DCA39" i="18" s="1"/>
  <c r="DBZ40" i="18"/>
  <c r="DCA40" i="18" s="1"/>
  <c r="DBZ42" i="18"/>
  <c r="DCA42" i="18" s="1"/>
  <c r="DBZ43" i="18"/>
  <c r="DCA43" i="18" s="1"/>
  <c r="DBZ44" i="18"/>
  <c r="DCA44" i="18" s="1"/>
  <c r="DBZ45" i="18"/>
  <c r="DCA45" i="18" s="1"/>
  <c r="DBZ46" i="18"/>
  <c r="DCA46" i="18" s="1"/>
  <c r="DBZ49" i="18"/>
  <c r="DCA49" i="18" s="1"/>
  <c r="DBZ52" i="18"/>
  <c r="DCA52" i="18" s="1"/>
  <c r="DBZ62" i="18"/>
  <c r="DCA62" i="18" s="1"/>
  <c r="DBZ35" i="18"/>
  <c r="DCA35" i="18" s="1"/>
  <c r="DBZ8" i="18"/>
  <c r="DCA8" i="18" s="1"/>
  <c r="DBZ10" i="18"/>
  <c r="DCA10" i="18" s="1"/>
  <c r="DBZ12" i="18"/>
  <c r="DCA12" i="18" s="1"/>
  <c r="DBZ13" i="18"/>
  <c r="DCA13" i="18" s="1"/>
  <c r="DBZ14" i="18"/>
  <c r="DCA14" i="18" s="1"/>
  <c r="DBZ15" i="18"/>
  <c r="DCA15" i="18" s="1"/>
  <c r="DBZ16" i="18"/>
  <c r="DCA16" i="18" s="1"/>
  <c r="DBZ17" i="18"/>
  <c r="DCA17" i="18" s="1"/>
  <c r="DBZ18" i="18"/>
  <c r="DCA18" i="18" s="1"/>
  <c r="DBZ19" i="18"/>
  <c r="DCA19" i="18" s="1"/>
  <c r="DBZ20" i="18"/>
  <c r="DCA20" i="18" s="1"/>
  <c r="DBZ21" i="18"/>
  <c r="DCA21" i="18" s="1"/>
  <c r="DBZ22" i="18"/>
  <c r="DCA22" i="18" s="1"/>
  <c r="DBZ7" i="18"/>
  <c r="DCA7" i="18" s="1"/>
  <c r="COZ26" i="19"/>
  <c r="CPA26" i="19" s="1"/>
  <c r="COZ27" i="19"/>
  <c r="CPA27" i="19" s="1"/>
  <c r="COZ28" i="19"/>
  <c r="CPA28" i="19" s="1"/>
  <c r="COZ29" i="19"/>
  <c r="CPA29" i="19" s="1"/>
  <c r="COZ25" i="19"/>
  <c r="CPA25" i="19" s="1"/>
  <c r="COZ8" i="19"/>
  <c r="CPA8" i="19" s="1"/>
  <c r="COZ10" i="19"/>
  <c r="CPA10" i="19" s="1"/>
  <c r="COZ11" i="19"/>
  <c r="CPA11" i="19" s="1"/>
  <c r="COZ13" i="19"/>
  <c r="CPA13" i="19" s="1"/>
  <c r="COZ14" i="19"/>
  <c r="CPA14" i="19" s="1"/>
  <c r="COZ15" i="19"/>
  <c r="CPA15" i="19" s="1"/>
  <c r="COZ16" i="19"/>
  <c r="CPA16" i="19" s="1"/>
  <c r="DCQ8" i="15"/>
  <c r="DCR8" i="15" s="1"/>
  <c r="DCQ9" i="15"/>
  <c r="DCR9" i="15" s="1"/>
  <c r="DCQ10" i="15"/>
  <c r="DCR10" i="15" s="1"/>
  <c r="DCQ11" i="15"/>
  <c r="DCR11" i="15" s="1"/>
  <c r="DCQ12" i="15"/>
  <c r="DCR12" i="15" s="1"/>
  <c r="DCQ13" i="15"/>
  <c r="DCR13" i="15" s="1"/>
  <c r="DCQ15" i="15"/>
  <c r="DCR15" i="15" s="1"/>
  <c r="DCQ16" i="15"/>
  <c r="DCR16" i="15" s="1"/>
  <c r="DCQ17" i="15"/>
  <c r="DCR17" i="15" s="1"/>
  <c r="DCQ19" i="15"/>
  <c r="DCR19" i="15" s="1"/>
  <c r="DCQ21" i="15"/>
  <c r="DCR21" i="15" s="1"/>
  <c r="DCQ22" i="15"/>
  <c r="DCR22" i="15" s="1"/>
  <c r="DCQ23" i="15"/>
  <c r="DCR23" i="15" s="1"/>
  <c r="DCQ7" i="15"/>
  <c r="DCR7" i="15" s="1"/>
  <c r="R36" i="18"/>
  <c r="R37" i="18"/>
  <c r="R38" i="18"/>
  <c r="R39" i="18"/>
  <c r="V39" i="18" s="1"/>
  <c r="R40" i="18"/>
  <c r="R42" i="18"/>
  <c r="R43" i="18"/>
  <c r="R44" i="18"/>
  <c r="R45" i="18"/>
  <c r="R46" i="18"/>
  <c r="R52" i="18"/>
  <c r="V52" i="18" s="1"/>
  <c r="R8" i="19"/>
  <c r="R10" i="19"/>
  <c r="V10" i="19" s="1"/>
  <c r="R11" i="19"/>
  <c r="R13" i="19"/>
  <c r="R14" i="19"/>
  <c r="R16" i="19"/>
  <c r="DBR36" i="18"/>
  <c r="DBS36" i="18" s="1"/>
  <c r="DBR37" i="18"/>
  <c r="DBS37" i="18" s="1"/>
  <c r="DBR38" i="18"/>
  <c r="DBS38" i="18" s="1"/>
  <c r="DBR39" i="18"/>
  <c r="DBS39" i="18" s="1"/>
  <c r="DBR40" i="18"/>
  <c r="DBS40" i="18" s="1"/>
  <c r="DBR42" i="18"/>
  <c r="DBS42" i="18" s="1"/>
  <c r="DBR43" i="18"/>
  <c r="DBS43" i="18" s="1"/>
  <c r="DBR44" i="18"/>
  <c r="DBS44" i="18" s="1"/>
  <c r="DBR45" i="18"/>
  <c r="DBS45" i="18" s="1"/>
  <c r="DBR46" i="18"/>
  <c r="DBS46" i="18" s="1"/>
  <c r="DBR49" i="18"/>
  <c r="DBS49" i="18" s="1"/>
  <c r="DBR52" i="18"/>
  <c r="DBS52" i="18" s="1"/>
  <c r="DBR62" i="18"/>
  <c r="DBS62" i="18" s="1"/>
  <c r="DBR35" i="18"/>
  <c r="DBS35" i="18" s="1"/>
  <c r="DBR8" i="18"/>
  <c r="DBS8" i="18" s="1"/>
  <c r="DBR10" i="18"/>
  <c r="DBS10" i="18" s="1"/>
  <c r="DBR12" i="18"/>
  <c r="DBS12" i="18" s="1"/>
  <c r="DBR13" i="18"/>
  <c r="DBS13" i="18" s="1"/>
  <c r="DBR14" i="18"/>
  <c r="DBS14" i="18" s="1"/>
  <c r="DBR15" i="18"/>
  <c r="DBS15" i="18" s="1"/>
  <c r="DBR16" i="18"/>
  <c r="DBS16" i="18" s="1"/>
  <c r="DBR17" i="18"/>
  <c r="DBS17" i="18" s="1"/>
  <c r="DBR18" i="18"/>
  <c r="DBS18" i="18" s="1"/>
  <c r="DBR19" i="18"/>
  <c r="DBS19" i="18" s="1"/>
  <c r="DBR20" i="18"/>
  <c r="DBS20" i="18" s="1"/>
  <c r="DBR21" i="18"/>
  <c r="DBS21" i="18" s="1"/>
  <c r="DBR22" i="18"/>
  <c r="DBS22" i="18" s="1"/>
  <c r="DBR7" i="18"/>
  <c r="DBS7" i="18" s="1"/>
  <c r="COR26" i="19"/>
  <c r="COS26" i="19" s="1"/>
  <c r="COR27" i="19"/>
  <c r="COS27" i="19" s="1"/>
  <c r="COR28" i="19"/>
  <c r="COS28" i="19" s="1"/>
  <c r="COR29" i="19"/>
  <c r="COS29" i="19" s="1"/>
  <c r="COR25" i="19"/>
  <c r="COS25" i="19" s="1"/>
  <c r="COR8" i="19"/>
  <c r="COS8" i="19" s="1"/>
  <c r="COR10" i="19"/>
  <c r="COS10" i="19" s="1"/>
  <c r="COR11" i="19"/>
  <c r="COS11" i="19" s="1"/>
  <c r="COR13" i="19"/>
  <c r="COS13" i="19" s="1"/>
  <c r="COR14" i="19"/>
  <c r="COS14" i="19" s="1"/>
  <c r="COR15" i="19"/>
  <c r="COS15" i="19" s="1"/>
  <c r="COR16" i="19"/>
  <c r="COS16" i="19" s="1"/>
  <c r="DCI8" i="15"/>
  <c r="DCJ8" i="15" s="1"/>
  <c r="DCI9" i="15"/>
  <c r="DCJ9" i="15" s="1"/>
  <c r="DCI10" i="15"/>
  <c r="DCJ10" i="15" s="1"/>
  <c r="DCI11" i="15"/>
  <c r="DCJ11" i="15" s="1"/>
  <c r="DCI12" i="15"/>
  <c r="DCJ12" i="15" s="1"/>
  <c r="DCI13" i="15"/>
  <c r="DCJ13" i="15" s="1"/>
  <c r="DCI15" i="15"/>
  <c r="DCJ15" i="15" s="1"/>
  <c r="DCI16" i="15"/>
  <c r="DCJ16" i="15" s="1"/>
  <c r="DCI17" i="15"/>
  <c r="DCJ17" i="15" s="1"/>
  <c r="DCI19" i="15"/>
  <c r="DCJ19" i="15" s="1"/>
  <c r="DCI21" i="15"/>
  <c r="DCJ21" i="15" s="1"/>
  <c r="DCI22" i="15"/>
  <c r="DCJ22" i="15" s="1"/>
  <c r="DCI23" i="15"/>
  <c r="DCJ23" i="15" s="1"/>
  <c r="DCI7" i="15"/>
  <c r="DCJ7" i="15" s="1"/>
  <c r="T39" i="18" l="1"/>
  <c r="E23" i="18"/>
  <c r="DBJ36" i="18"/>
  <c r="DBK36" i="18" s="1"/>
  <c r="DBJ37" i="18"/>
  <c r="DBK37" i="18" s="1"/>
  <c r="DBJ38" i="18"/>
  <c r="DBK38" i="18" s="1"/>
  <c r="DBJ39" i="18"/>
  <c r="DBK39" i="18" s="1"/>
  <c r="DBJ40" i="18"/>
  <c r="DBK40" i="18" s="1"/>
  <c r="DBJ42" i="18"/>
  <c r="DBK42" i="18" s="1"/>
  <c r="DBJ43" i="18"/>
  <c r="DBK43" i="18" s="1"/>
  <c r="DBJ44" i="18"/>
  <c r="DBK44" i="18" s="1"/>
  <c r="DBJ45" i="18"/>
  <c r="DBK45" i="18" s="1"/>
  <c r="DBJ46" i="18"/>
  <c r="DBK46" i="18" s="1"/>
  <c r="DBJ49" i="18"/>
  <c r="DBK49" i="18" s="1"/>
  <c r="DBJ52" i="18"/>
  <c r="DBK52" i="18" s="1"/>
  <c r="DBJ62" i="18"/>
  <c r="DBK62" i="18" s="1"/>
  <c r="DBJ35" i="18"/>
  <c r="DBK35" i="18" s="1"/>
  <c r="DBJ8" i="18"/>
  <c r="DBK8" i="18" s="1"/>
  <c r="DBJ10" i="18"/>
  <c r="DBK10" i="18" s="1"/>
  <c r="DBJ12" i="18"/>
  <c r="DBK12" i="18" s="1"/>
  <c r="DBJ13" i="18"/>
  <c r="DBK13" i="18" s="1"/>
  <c r="DBJ14" i="18"/>
  <c r="DBK14" i="18" s="1"/>
  <c r="DBJ15" i="18"/>
  <c r="DBK15" i="18" s="1"/>
  <c r="DBJ16" i="18"/>
  <c r="DBK16" i="18" s="1"/>
  <c r="DBJ17" i="18"/>
  <c r="DBK17" i="18" s="1"/>
  <c r="DBJ18" i="18"/>
  <c r="DBK18" i="18" s="1"/>
  <c r="DBJ19" i="18"/>
  <c r="DBK19" i="18" s="1"/>
  <c r="DBJ20" i="18"/>
  <c r="DBK20" i="18" s="1"/>
  <c r="DBJ21" i="18"/>
  <c r="DBK21" i="18" s="1"/>
  <c r="DBJ22" i="18"/>
  <c r="DBK22" i="18" s="1"/>
  <c r="DBJ7" i="18"/>
  <c r="DBK7" i="18" s="1"/>
  <c r="COJ26" i="19"/>
  <c r="COK26" i="19" s="1"/>
  <c r="COJ27" i="19"/>
  <c r="COK27" i="19" s="1"/>
  <c r="COJ28" i="19"/>
  <c r="COK28" i="19" s="1"/>
  <c r="COJ29" i="19"/>
  <c r="COK29" i="19" s="1"/>
  <c r="COJ25" i="19"/>
  <c r="COK25" i="19" s="1"/>
  <c r="COJ8" i="19"/>
  <c r="COK8" i="19" s="1"/>
  <c r="COJ10" i="19"/>
  <c r="COK10" i="19" s="1"/>
  <c r="COJ11" i="19"/>
  <c r="COK11" i="19" s="1"/>
  <c r="COJ13" i="19"/>
  <c r="COK13" i="19" s="1"/>
  <c r="COJ14" i="19"/>
  <c r="COK14" i="19" s="1"/>
  <c r="COJ15" i="19"/>
  <c r="COK15" i="19" s="1"/>
  <c r="COJ16" i="19"/>
  <c r="COK16" i="19" s="1"/>
  <c r="DCA8" i="15"/>
  <c r="DCB8" i="15" s="1"/>
  <c r="DCA9" i="15"/>
  <c r="DCB9" i="15" s="1"/>
  <c r="DCA10" i="15"/>
  <c r="DCB10" i="15" s="1"/>
  <c r="DCA11" i="15"/>
  <c r="DCB11" i="15" s="1"/>
  <c r="DCA12" i="15"/>
  <c r="DCB12" i="15" s="1"/>
  <c r="DCA13" i="15"/>
  <c r="DCB13" i="15" s="1"/>
  <c r="DCA15" i="15"/>
  <c r="DCB15" i="15" s="1"/>
  <c r="DCA16" i="15"/>
  <c r="DCB16" i="15" s="1"/>
  <c r="DCA17" i="15"/>
  <c r="DCB17" i="15" s="1"/>
  <c r="DCA19" i="15"/>
  <c r="DCB19" i="15" s="1"/>
  <c r="DCA21" i="15"/>
  <c r="DCB21" i="15" s="1"/>
  <c r="DCA22" i="15"/>
  <c r="DCB22" i="15" s="1"/>
  <c r="DCA23" i="15"/>
  <c r="DCB23" i="15" s="1"/>
  <c r="DCA7" i="15"/>
  <c r="DCB7" i="15" s="1"/>
  <c r="DBS8" i="15"/>
  <c r="DBT8" i="15" s="1"/>
  <c r="DBS9" i="15"/>
  <c r="DBT9" i="15" s="1"/>
  <c r="DBS10" i="15"/>
  <c r="DBT10" i="15" s="1"/>
  <c r="DBS11" i="15"/>
  <c r="DBT11" i="15" s="1"/>
  <c r="DBS12" i="15"/>
  <c r="DBT12" i="15" s="1"/>
  <c r="DBS13" i="15"/>
  <c r="DBT13" i="15" s="1"/>
  <c r="DBS15" i="15"/>
  <c r="DBT15" i="15" s="1"/>
  <c r="DBS16" i="15"/>
  <c r="DBT16" i="15" s="1"/>
  <c r="DBS17" i="15"/>
  <c r="DBT17" i="15" s="1"/>
  <c r="DBS19" i="15"/>
  <c r="DBT19" i="15" s="1"/>
  <c r="DBS21" i="15"/>
  <c r="DBT21" i="15" s="1"/>
  <c r="DBS22" i="15"/>
  <c r="DBT22" i="15" s="1"/>
  <c r="DBS23" i="15"/>
  <c r="DBT23" i="15" s="1"/>
  <c r="DBS7" i="15"/>
  <c r="DBT7" i="15" s="1"/>
  <c r="COB26" i="19"/>
  <c r="COC26" i="19" s="1"/>
  <c r="COB27" i="19"/>
  <c r="COC27" i="19" s="1"/>
  <c r="COB28" i="19"/>
  <c r="COC28" i="19" s="1"/>
  <c r="COB29" i="19"/>
  <c r="COC29" i="19" s="1"/>
  <c r="COB25" i="19"/>
  <c r="COC25" i="19" s="1"/>
  <c r="COB8" i="19"/>
  <c r="COC8" i="19" s="1"/>
  <c r="COB10" i="19"/>
  <c r="COC10" i="19" s="1"/>
  <c r="COB11" i="19"/>
  <c r="COC11" i="19" s="1"/>
  <c r="COB13" i="19"/>
  <c r="COC13" i="19" s="1"/>
  <c r="COB14" i="19"/>
  <c r="COC14" i="19" s="1"/>
  <c r="COB15" i="19"/>
  <c r="COC15" i="19" s="1"/>
  <c r="COB16" i="19"/>
  <c r="COC16" i="19" s="1"/>
  <c r="DBB36" i="18"/>
  <c r="DBC36" i="18" s="1"/>
  <c r="DBB37" i="18"/>
  <c r="DBC37" i="18" s="1"/>
  <c r="DBB38" i="18"/>
  <c r="DBC38" i="18" s="1"/>
  <c r="DBB39" i="18"/>
  <c r="DBC39" i="18" s="1"/>
  <c r="DBB40" i="18"/>
  <c r="DBC40" i="18" s="1"/>
  <c r="DBB42" i="18"/>
  <c r="DBC42" i="18" s="1"/>
  <c r="DBB43" i="18"/>
  <c r="DBC43" i="18" s="1"/>
  <c r="DBB44" i="18"/>
  <c r="DBC44" i="18" s="1"/>
  <c r="DBB45" i="18"/>
  <c r="DBC45" i="18" s="1"/>
  <c r="DBB46" i="18"/>
  <c r="DBC46" i="18" s="1"/>
  <c r="DBB49" i="18"/>
  <c r="DBC49" i="18" s="1"/>
  <c r="DBB52" i="18"/>
  <c r="DBC52" i="18" s="1"/>
  <c r="DBB62" i="18"/>
  <c r="DBC62" i="18" s="1"/>
  <c r="DBB35" i="18"/>
  <c r="DBC35" i="18" s="1"/>
  <c r="DBB8" i="18"/>
  <c r="DBC8" i="18" s="1"/>
  <c r="DBB10" i="18"/>
  <c r="DBC10" i="18" s="1"/>
  <c r="DBB12" i="18"/>
  <c r="DBC12" i="18" s="1"/>
  <c r="DBB13" i="18"/>
  <c r="DBC13" i="18" s="1"/>
  <c r="DBB14" i="18"/>
  <c r="DBC14" i="18" s="1"/>
  <c r="DBB15" i="18"/>
  <c r="DBC15" i="18" s="1"/>
  <c r="DBB16" i="18"/>
  <c r="DBC16" i="18" s="1"/>
  <c r="DBB17" i="18"/>
  <c r="DBC17" i="18" s="1"/>
  <c r="DBB18" i="18"/>
  <c r="DBC18" i="18" s="1"/>
  <c r="DBB19" i="18"/>
  <c r="DBC19" i="18" s="1"/>
  <c r="DBB20" i="18"/>
  <c r="DBC20" i="18" s="1"/>
  <c r="DBB21" i="18"/>
  <c r="DBC21" i="18" s="1"/>
  <c r="DBB22" i="18"/>
  <c r="DBC22" i="18" s="1"/>
  <c r="DBB7" i="18"/>
  <c r="DBC7" i="18" s="1"/>
  <c r="DAT36" i="18"/>
  <c r="DAU36" i="18" s="1"/>
  <c r="DAT37" i="18"/>
  <c r="DAU37" i="18" s="1"/>
  <c r="DAT38" i="18"/>
  <c r="DAU38" i="18" s="1"/>
  <c r="DAT39" i="18"/>
  <c r="DAU39" i="18" s="1"/>
  <c r="DAT40" i="18"/>
  <c r="DAU40" i="18" s="1"/>
  <c r="DAT42" i="18"/>
  <c r="DAU42" i="18" s="1"/>
  <c r="DAT43" i="18"/>
  <c r="DAU43" i="18" s="1"/>
  <c r="DAT44" i="18"/>
  <c r="DAU44" i="18" s="1"/>
  <c r="DAT45" i="18"/>
  <c r="DAU45" i="18" s="1"/>
  <c r="DAT46" i="18"/>
  <c r="DAU46" i="18" s="1"/>
  <c r="DAT49" i="18"/>
  <c r="DAU49" i="18" s="1"/>
  <c r="DAT52" i="18"/>
  <c r="DAU52" i="18" s="1"/>
  <c r="DAT62" i="18"/>
  <c r="DAU62" i="18" s="1"/>
  <c r="DAT35" i="18"/>
  <c r="DAU35" i="18" s="1"/>
  <c r="DAT8" i="18"/>
  <c r="DAU8" i="18" s="1"/>
  <c r="DAT10" i="18"/>
  <c r="DAU10" i="18" s="1"/>
  <c r="DAT12" i="18"/>
  <c r="DAU12" i="18" s="1"/>
  <c r="DAT13" i="18"/>
  <c r="DAU13" i="18" s="1"/>
  <c r="DAT14" i="18"/>
  <c r="DAU14" i="18" s="1"/>
  <c r="DAT15" i="18"/>
  <c r="DAU15" i="18" s="1"/>
  <c r="DAT16" i="18"/>
  <c r="DAU16" i="18" s="1"/>
  <c r="DAT17" i="18"/>
  <c r="DAU17" i="18" s="1"/>
  <c r="DAT18" i="18"/>
  <c r="DAU18" i="18" s="1"/>
  <c r="DAT19" i="18"/>
  <c r="DAU19" i="18" s="1"/>
  <c r="DAT20" i="18"/>
  <c r="DAU20" i="18" s="1"/>
  <c r="DAT21" i="18"/>
  <c r="DAU21" i="18" s="1"/>
  <c r="DAT22" i="18"/>
  <c r="DAU22" i="18" s="1"/>
  <c r="DAT7" i="18"/>
  <c r="DAU7" i="18" s="1"/>
  <c r="CNT26" i="19"/>
  <c r="CNU26" i="19" s="1"/>
  <c r="CNT27" i="19"/>
  <c r="CNU27" i="19" s="1"/>
  <c r="CNT28" i="19"/>
  <c r="CNU28" i="19" s="1"/>
  <c r="CNT29" i="19"/>
  <c r="CNU29" i="19" s="1"/>
  <c r="CNT25" i="19"/>
  <c r="CNU25" i="19" s="1"/>
  <c r="CNT8" i="19"/>
  <c r="CNU8" i="19" s="1"/>
  <c r="CNT10" i="19"/>
  <c r="CNU10" i="19" s="1"/>
  <c r="CNT11" i="19"/>
  <c r="CNU11" i="19" s="1"/>
  <c r="CNT13" i="19"/>
  <c r="CNU13" i="19" s="1"/>
  <c r="CNT14" i="19"/>
  <c r="CNU14" i="19" s="1"/>
  <c r="CNT15" i="19"/>
  <c r="CNU15" i="19" s="1"/>
  <c r="CNT16" i="19"/>
  <c r="CNU16" i="19" s="1"/>
  <c r="DBK8" i="15"/>
  <c r="DBL8" i="15" s="1"/>
  <c r="DBK9" i="15"/>
  <c r="DBL9" i="15" s="1"/>
  <c r="DBK10" i="15"/>
  <c r="DBL10" i="15" s="1"/>
  <c r="DBK11" i="15"/>
  <c r="DBL11" i="15" s="1"/>
  <c r="DBK12" i="15"/>
  <c r="DBL12" i="15" s="1"/>
  <c r="DBK13" i="15"/>
  <c r="DBL13" i="15" s="1"/>
  <c r="DBK15" i="15"/>
  <c r="DBL15" i="15" s="1"/>
  <c r="DBK16" i="15"/>
  <c r="DBL16" i="15" s="1"/>
  <c r="DBK17" i="15"/>
  <c r="DBL17" i="15" s="1"/>
  <c r="DBK19" i="15"/>
  <c r="DBL19" i="15" s="1"/>
  <c r="DBK21" i="15"/>
  <c r="DBL21" i="15" s="1"/>
  <c r="DBK22" i="15"/>
  <c r="DBL22" i="15" s="1"/>
  <c r="DBK23" i="15"/>
  <c r="DBL23" i="15" s="1"/>
  <c r="DBK7" i="15"/>
  <c r="DBL7" i="15" s="1"/>
  <c r="DBC8" i="15"/>
  <c r="DBD8" i="15" s="1"/>
  <c r="DBC9" i="15"/>
  <c r="DBD9" i="15" s="1"/>
  <c r="DBC10" i="15"/>
  <c r="DBD10" i="15" s="1"/>
  <c r="DBC11" i="15"/>
  <c r="DBD11" i="15" s="1"/>
  <c r="DBC12" i="15"/>
  <c r="DBD12" i="15" s="1"/>
  <c r="DBC13" i="15"/>
  <c r="DBD13" i="15" s="1"/>
  <c r="DBC15" i="15"/>
  <c r="DBD15" i="15" s="1"/>
  <c r="DBC16" i="15"/>
  <c r="DBD16" i="15" s="1"/>
  <c r="DBC17" i="15"/>
  <c r="DBD17" i="15" s="1"/>
  <c r="DBC19" i="15"/>
  <c r="DBD19" i="15" s="1"/>
  <c r="DBC21" i="15"/>
  <c r="DBD21" i="15" s="1"/>
  <c r="DBC22" i="15"/>
  <c r="DBD22" i="15" s="1"/>
  <c r="DBC23" i="15"/>
  <c r="DBD23" i="15" s="1"/>
  <c r="DBC7" i="15"/>
  <c r="DBD7" i="15" s="1"/>
  <c r="CNL26" i="19"/>
  <c r="CNM26" i="19" s="1"/>
  <c r="CNL27" i="19"/>
  <c r="CNM27" i="19" s="1"/>
  <c r="CNL28" i="19"/>
  <c r="CNM28" i="19" s="1"/>
  <c r="CNL29" i="19"/>
  <c r="CNM29" i="19" s="1"/>
  <c r="CNL25" i="19"/>
  <c r="CNM25" i="19" s="1"/>
  <c r="CNL8" i="19"/>
  <c r="CNM8" i="19" s="1"/>
  <c r="CNL10" i="19"/>
  <c r="CNM10" i="19" s="1"/>
  <c r="CNL11" i="19"/>
  <c r="CNM11" i="19" s="1"/>
  <c r="CNL13" i="19"/>
  <c r="CNM13" i="19" s="1"/>
  <c r="CNL14" i="19"/>
  <c r="CNM14" i="19" s="1"/>
  <c r="CNL15" i="19"/>
  <c r="CNM15" i="19" s="1"/>
  <c r="CNL16" i="19"/>
  <c r="CNM16" i="19" s="1"/>
  <c r="DAL36" i="18"/>
  <c r="DAM36" i="18" s="1"/>
  <c r="DAL37" i="18"/>
  <c r="DAM37" i="18" s="1"/>
  <c r="DAL38" i="18"/>
  <c r="DAM38" i="18" s="1"/>
  <c r="DAL39" i="18"/>
  <c r="DAM39" i="18" s="1"/>
  <c r="DAL40" i="18"/>
  <c r="DAM40" i="18" s="1"/>
  <c r="DAL42" i="18"/>
  <c r="DAM42" i="18" s="1"/>
  <c r="DAL43" i="18"/>
  <c r="DAM43" i="18" s="1"/>
  <c r="DAL44" i="18"/>
  <c r="DAM44" i="18" s="1"/>
  <c r="DAL45" i="18"/>
  <c r="DAM45" i="18" s="1"/>
  <c r="DAL46" i="18"/>
  <c r="DAM46" i="18" s="1"/>
  <c r="DAL49" i="18"/>
  <c r="DAM49" i="18" s="1"/>
  <c r="DAL52" i="18"/>
  <c r="DAM52" i="18" s="1"/>
  <c r="DAL62" i="18"/>
  <c r="DAM62" i="18" s="1"/>
  <c r="DAL35" i="18"/>
  <c r="DAM35" i="18" s="1"/>
  <c r="DAL8" i="18"/>
  <c r="DAM8" i="18" s="1"/>
  <c r="DAL10" i="18"/>
  <c r="DAM10" i="18" s="1"/>
  <c r="DAL12" i="18"/>
  <c r="DAM12" i="18" s="1"/>
  <c r="DAL13" i="18"/>
  <c r="DAM13" i="18" s="1"/>
  <c r="DAL14" i="18"/>
  <c r="DAM14" i="18" s="1"/>
  <c r="DAL15" i="18"/>
  <c r="DAM15" i="18" s="1"/>
  <c r="DAL16" i="18"/>
  <c r="DAM16" i="18" s="1"/>
  <c r="DAL17" i="18"/>
  <c r="DAM17" i="18" s="1"/>
  <c r="DAL18" i="18"/>
  <c r="DAM18" i="18" s="1"/>
  <c r="DAL19" i="18"/>
  <c r="DAM19" i="18" s="1"/>
  <c r="DAL20" i="18"/>
  <c r="DAM20" i="18" s="1"/>
  <c r="DAL21" i="18"/>
  <c r="DAM21" i="18" s="1"/>
  <c r="DAL22" i="18"/>
  <c r="DAM22" i="18" s="1"/>
  <c r="DAL7" i="18"/>
  <c r="DAM7" i="18" s="1"/>
  <c r="DAD36" i="18"/>
  <c r="DAE36" i="18" s="1"/>
  <c r="DAD37" i="18"/>
  <c r="DAE37" i="18" s="1"/>
  <c r="DAD38" i="18"/>
  <c r="DAE38" i="18" s="1"/>
  <c r="DAD39" i="18"/>
  <c r="DAE39" i="18" s="1"/>
  <c r="DAD40" i="18"/>
  <c r="DAE40" i="18" s="1"/>
  <c r="DAD42" i="18"/>
  <c r="DAE42" i="18" s="1"/>
  <c r="DAD43" i="18"/>
  <c r="DAE43" i="18" s="1"/>
  <c r="DAD44" i="18"/>
  <c r="DAE44" i="18" s="1"/>
  <c r="DAD45" i="18"/>
  <c r="DAE45" i="18" s="1"/>
  <c r="DAD46" i="18"/>
  <c r="DAE46" i="18" s="1"/>
  <c r="DAD49" i="18"/>
  <c r="DAE49" i="18" s="1"/>
  <c r="DAD52" i="18"/>
  <c r="DAE52" i="18" s="1"/>
  <c r="DAD62" i="18"/>
  <c r="DAE62" i="18" s="1"/>
  <c r="DAD35" i="18"/>
  <c r="DAE35" i="18" s="1"/>
  <c r="DAD8" i="18"/>
  <c r="DAE8" i="18" s="1"/>
  <c r="DAD10" i="18"/>
  <c r="DAE10" i="18" s="1"/>
  <c r="DAD12" i="18"/>
  <c r="DAE12" i="18" s="1"/>
  <c r="DAD13" i="18"/>
  <c r="DAE13" i="18" s="1"/>
  <c r="DAD14" i="18"/>
  <c r="DAE14" i="18" s="1"/>
  <c r="DAD15" i="18"/>
  <c r="DAE15" i="18" s="1"/>
  <c r="DAD16" i="18"/>
  <c r="DAE16" i="18" s="1"/>
  <c r="DAD17" i="18"/>
  <c r="DAE17" i="18" s="1"/>
  <c r="DAD18" i="18"/>
  <c r="DAE18" i="18" s="1"/>
  <c r="DAD19" i="18"/>
  <c r="DAE19" i="18" s="1"/>
  <c r="DAD20" i="18"/>
  <c r="DAE20" i="18" s="1"/>
  <c r="DAD21" i="18"/>
  <c r="DAE21" i="18" s="1"/>
  <c r="DAD22" i="18"/>
  <c r="DAE22" i="18" s="1"/>
  <c r="DAD7" i="18"/>
  <c r="DAE7" i="18" s="1"/>
  <c r="CND26" i="19"/>
  <c r="CNE26" i="19" s="1"/>
  <c r="CND27" i="19"/>
  <c r="CNE27" i="19" s="1"/>
  <c r="CND28" i="19"/>
  <c r="CNE28" i="19" s="1"/>
  <c r="CND29" i="19"/>
  <c r="CNE29" i="19" s="1"/>
  <c r="CND25" i="19"/>
  <c r="CNE25" i="19" s="1"/>
  <c r="CND10" i="19"/>
  <c r="CNE10" i="19" s="1"/>
  <c r="CND11" i="19"/>
  <c r="CNE11" i="19" s="1"/>
  <c r="CND13" i="19"/>
  <c r="CNE13" i="19" s="1"/>
  <c r="CND14" i="19"/>
  <c r="CNE14" i="19" s="1"/>
  <c r="CND15" i="19"/>
  <c r="CNE15" i="19" s="1"/>
  <c r="CND16" i="19"/>
  <c r="CNE16" i="19" s="1"/>
  <c r="DAU8" i="15"/>
  <c r="DAV8" i="15" s="1"/>
  <c r="DAU9" i="15"/>
  <c r="DAV9" i="15" s="1"/>
  <c r="DAU10" i="15"/>
  <c r="DAV10" i="15" s="1"/>
  <c r="DAU11" i="15"/>
  <c r="DAV11" i="15" s="1"/>
  <c r="DAU12" i="15"/>
  <c r="DAV12" i="15" s="1"/>
  <c r="DAU13" i="15"/>
  <c r="DAV13" i="15" s="1"/>
  <c r="DAU15" i="15"/>
  <c r="DAV15" i="15" s="1"/>
  <c r="DAU16" i="15"/>
  <c r="DAV16" i="15" s="1"/>
  <c r="DAU17" i="15"/>
  <c r="DAV17" i="15" s="1"/>
  <c r="DAU19" i="15"/>
  <c r="DAV19" i="15" s="1"/>
  <c r="DAU21" i="15"/>
  <c r="DAV21" i="15" s="1"/>
  <c r="DAU22" i="15"/>
  <c r="DAV22" i="15" s="1"/>
  <c r="DAU23" i="15"/>
  <c r="DAV23" i="15" s="1"/>
  <c r="DAU7" i="15"/>
  <c r="DAV7" i="15" s="1"/>
  <c r="DAM8" i="15"/>
  <c r="DAN8" i="15" s="1"/>
  <c r="DAM9" i="15"/>
  <c r="DAN9" i="15" s="1"/>
  <c r="DAM10" i="15"/>
  <c r="DAN10" i="15" s="1"/>
  <c r="DAM11" i="15"/>
  <c r="DAN11" i="15" s="1"/>
  <c r="DAM12" i="15"/>
  <c r="DAN12" i="15" s="1"/>
  <c r="DAM13" i="15"/>
  <c r="DAN13" i="15" s="1"/>
  <c r="DAM15" i="15"/>
  <c r="DAN15" i="15" s="1"/>
  <c r="DAM16" i="15"/>
  <c r="DAN16" i="15" s="1"/>
  <c r="DAM17" i="15"/>
  <c r="DAN17" i="15" s="1"/>
  <c r="DAM19" i="15"/>
  <c r="DAN19" i="15" s="1"/>
  <c r="DAM21" i="15"/>
  <c r="DAN21" i="15" s="1"/>
  <c r="DAM22" i="15"/>
  <c r="DAN22" i="15" s="1"/>
  <c r="DAM23" i="15"/>
  <c r="DAN23" i="15" s="1"/>
  <c r="DAM7" i="15"/>
  <c r="DAN7" i="15" s="1"/>
  <c r="CMV26" i="19"/>
  <c r="CMW26" i="19" s="1"/>
  <c r="CMV27" i="19"/>
  <c r="CMW27" i="19" s="1"/>
  <c r="CMV28" i="19"/>
  <c r="CMW28" i="19" s="1"/>
  <c r="CMV29" i="19"/>
  <c r="CMW29" i="19" s="1"/>
  <c r="CMV25" i="19"/>
  <c r="CMW25" i="19" s="1"/>
  <c r="CMV10" i="19"/>
  <c r="CMW10" i="19" s="1"/>
  <c r="CMV11" i="19"/>
  <c r="CMW11" i="19" s="1"/>
  <c r="CMV13" i="19"/>
  <c r="CMW13" i="19" s="1"/>
  <c r="CMV14" i="19"/>
  <c r="CMW14" i="19" s="1"/>
  <c r="CMV15" i="19"/>
  <c r="CMW15" i="19" s="1"/>
  <c r="CMV16" i="19"/>
  <c r="CMW16" i="19" s="1"/>
  <c r="CZV36" i="18"/>
  <c r="CZW36" i="18" s="1"/>
  <c r="CZV37" i="18"/>
  <c r="CZW37" i="18" s="1"/>
  <c r="CZV38" i="18"/>
  <c r="CZW38" i="18" s="1"/>
  <c r="CZV39" i="18"/>
  <c r="CZW39" i="18" s="1"/>
  <c r="CZV40" i="18"/>
  <c r="CZW40" i="18" s="1"/>
  <c r="CZV42" i="18"/>
  <c r="CZW42" i="18" s="1"/>
  <c r="CZV43" i="18"/>
  <c r="CZW43" i="18" s="1"/>
  <c r="CZV44" i="18"/>
  <c r="CZW44" i="18" s="1"/>
  <c r="CZV45" i="18"/>
  <c r="CZW45" i="18" s="1"/>
  <c r="CZV46" i="18"/>
  <c r="CZW46" i="18" s="1"/>
  <c r="CZV49" i="18"/>
  <c r="CZW49" i="18" s="1"/>
  <c r="CZV52" i="18"/>
  <c r="CZW52" i="18" s="1"/>
  <c r="CZV62" i="18"/>
  <c r="CZW62" i="18" s="1"/>
  <c r="CZV35" i="18"/>
  <c r="CZW35" i="18" s="1"/>
  <c r="CZV8" i="18"/>
  <c r="CZW8" i="18" s="1"/>
  <c r="CZV10" i="18"/>
  <c r="CZW10" i="18" s="1"/>
  <c r="CZV12" i="18"/>
  <c r="CZW12" i="18" s="1"/>
  <c r="CZV13" i="18"/>
  <c r="CZW13" i="18" s="1"/>
  <c r="CZV14" i="18"/>
  <c r="CZW14" i="18" s="1"/>
  <c r="CZV15" i="18"/>
  <c r="CZW15" i="18" s="1"/>
  <c r="CZV16" i="18"/>
  <c r="CZW16" i="18" s="1"/>
  <c r="CZV17" i="18"/>
  <c r="CZW17" i="18" s="1"/>
  <c r="CZV18" i="18"/>
  <c r="CZW18" i="18" s="1"/>
  <c r="CZV19" i="18"/>
  <c r="CZW19" i="18" s="1"/>
  <c r="CZV20" i="18"/>
  <c r="CZW20" i="18" s="1"/>
  <c r="CZV21" i="18"/>
  <c r="CZW21" i="18" s="1"/>
  <c r="CZV22" i="18"/>
  <c r="CZW22" i="18" s="1"/>
  <c r="CZV7" i="18"/>
  <c r="CZW7" i="18" s="1"/>
  <c r="CMN15" i="19"/>
  <c r="CMO15" i="19" s="1"/>
  <c r="CMF15" i="19"/>
  <c r="CMG15" i="19" s="1"/>
  <c r="CLX15" i="19"/>
  <c r="CLY15" i="19" s="1"/>
  <c r="CLP15" i="19"/>
  <c r="CLQ15" i="19" s="1"/>
  <c r="CLH15" i="19"/>
  <c r="CLI15" i="19" s="1"/>
  <c r="CKZ15" i="19"/>
  <c r="CLA15" i="19" s="1"/>
  <c r="CKR15" i="19"/>
  <c r="CKS15" i="19" s="1"/>
  <c r="CKJ15" i="19"/>
  <c r="CKK15" i="19" s="1"/>
  <c r="CKB15" i="19"/>
  <c r="CKC15" i="19" s="1"/>
  <c r="CJT15" i="19"/>
  <c r="CJU15" i="19" s="1"/>
  <c r="CJL15" i="19"/>
  <c r="CJM15" i="19" s="1"/>
  <c r="CJD15" i="19"/>
  <c r="CJE15" i="19" s="1"/>
  <c r="CIV15" i="19"/>
  <c r="CIW15" i="19" s="1"/>
  <c r="CIN15" i="19"/>
  <c r="CIO15" i="19" s="1"/>
  <c r="CIF15" i="19"/>
  <c r="CIG15" i="19" s="1"/>
  <c r="CHX15" i="19"/>
  <c r="CHY15" i="19" s="1"/>
  <c r="CHP15" i="19"/>
  <c r="CHQ15" i="19" s="1"/>
  <c r="CHH15" i="19"/>
  <c r="CHI15" i="19" s="1"/>
  <c r="CGZ15" i="19"/>
  <c r="CHA15" i="19" s="1"/>
  <c r="CGR15" i="19"/>
  <c r="CGS15" i="19" s="1"/>
  <c r="CGJ15" i="19"/>
  <c r="CGK15" i="19" s="1"/>
  <c r="CGB15" i="19"/>
  <c r="CGC15" i="19" s="1"/>
  <c r="CFT15" i="19"/>
  <c r="CFU15" i="19" s="1"/>
  <c r="CFL15" i="19"/>
  <c r="CFM15" i="19" s="1"/>
  <c r="CFD15" i="19"/>
  <c r="CFE15" i="19" s="1"/>
  <c r="CDZ15" i="19"/>
  <c r="CEA15" i="19" s="1"/>
  <c r="CDR15" i="19"/>
  <c r="CDS15" i="19" s="1"/>
  <c r="CDJ15" i="19"/>
  <c r="CDK15" i="19" s="1"/>
  <c r="CDB15" i="19"/>
  <c r="CDC15" i="19" s="1"/>
  <c r="CCT15" i="19"/>
  <c r="CCU15" i="19" s="1"/>
  <c r="CCL15" i="19"/>
  <c r="CCM15" i="19" s="1"/>
  <c r="CCD15" i="19"/>
  <c r="CCE15" i="19" s="1"/>
  <c r="CBV15" i="19"/>
  <c r="CBW15" i="19" s="1"/>
  <c r="CBN15" i="19"/>
  <c r="CBO15" i="19" s="1"/>
  <c r="CBF15" i="19"/>
  <c r="CBG15" i="19" s="1"/>
  <c r="CAX15" i="19"/>
  <c r="CAY15" i="19" s="1"/>
  <c r="CAP15" i="19"/>
  <c r="CAQ15" i="19" s="1"/>
  <c r="CAH15" i="19"/>
  <c r="CAI15" i="19" s="1"/>
  <c r="BZZ15" i="19"/>
  <c r="CAA15" i="19" s="1"/>
  <c r="BZR15" i="19"/>
  <c r="BZS15" i="19" s="1"/>
  <c r="BZJ15" i="19"/>
  <c r="BZK15" i="19" s="1"/>
  <c r="BZB15" i="19"/>
  <c r="BZC15" i="19" s="1"/>
  <c r="BYT15" i="19"/>
  <c r="BYU15" i="19" s="1"/>
  <c r="BYL15" i="19"/>
  <c r="BYM15" i="19" s="1"/>
  <c r="BYD15" i="19"/>
  <c r="BYE15" i="19" s="1"/>
  <c r="BXV15" i="19"/>
  <c r="BXW15" i="19" s="1"/>
  <c r="BXN15" i="19"/>
  <c r="BXO15" i="19" s="1"/>
  <c r="BXF15" i="19"/>
  <c r="BXG15" i="19" s="1"/>
  <c r="BWX15" i="19"/>
  <c r="BWY15" i="19" s="1"/>
  <c r="BWP15" i="19"/>
  <c r="BWQ15" i="19" s="1"/>
  <c r="BWH15" i="19"/>
  <c r="BWI15" i="19" s="1"/>
  <c r="BVZ15" i="19"/>
  <c r="BWA15" i="19" s="1"/>
  <c r="BVR15" i="19"/>
  <c r="BVS15" i="19" s="1"/>
  <c r="BVJ15" i="19"/>
  <c r="BVK15" i="19" s="1"/>
  <c r="BVB15" i="19"/>
  <c r="BVC15" i="19" s="1"/>
  <c r="BUT15" i="19"/>
  <c r="BUU15" i="19" s="1"/>
  <c r="BUL15" i="19"/>
  <c r="BUM15" i="19" s="1"/>
  <c r="BUD15" i="19"/>
  <c r="BUE15" i="19" s="1"/>
  <c r="BTV15" i="19"/>
  <c r="BTW15" i="19" s="1"/>
  <c r="BTN15" i="19"/>
  <c r="BTO15" i="19" s="1"/>
  <c r="BTF15" i="19"/>
  <c r="BTG15" i="19" s="1"/>
  <c r="BSX15" i="19"/>
  <c r="BSY15" i="19" s="1"/>
  <c r="BSP15" i="19"/>
  <c r="BSQ15" i="19" s="1"/>
  <c r="BSH15" i="19"/>
  <c r="BSI15" i="19" s="1"/>
  <c r="BRZ15" i="19"/>
  <c r="BSA15" i="19" s="1"/>
  <c r="BRR15" i="19"/>
  <c r="BRS15" i="19" s="1"/>
  <c r="BRJ15" i="19"/>
  <c r="BRK15" i="19" s="1"/>
  <c r="BRB15" i="19"/>
  <c r="BRC15" i="19" s="1"/>
  <c r="BQT15" i="19"/>
  <c r="BQU15" i="19" s="1"/>
  <c r="BQL15" i="19"/>
  <c r="BQM15" i="19" s="1"/>
  <c r="BQD15" i="19"/>
  <c r="BQE15" i="19" s="1"/>
  <c r="BPV15" i="19"/>
  <c r="BPW15" i="19" s="1"/>
  <c r="BPN15" i="19"/>
  <c r="BPO15" i="19" s="1"/>
  <c r="BPF15" i="19"/>
  <c r="BPG15" i="19" s="1"/>
  <c r="BOX15" i="19"/>
  <c r="BOY15" i="19" s="1"/>
  <c r="BOP15" i="19"/>
  <c r="BOQ15" i="19" s="1"/>
  <c r="BOH15" i="19"/>
  <c r="BOI15" i="19" s="1"/>
  <c r="BNZ15" i="19"/>
  <c r="BOA15" i="19" s="1"/>
  <c r="BNR15" i="19"/>
  <c r="BNS15" i="19" s="1"/>
  <c r="BNJ15" i="19"/>
  <c r="BNK15" i="19" s="1"/>
  <c r="BNB15" i="19"/>
  <c r="BNC15" i="19" s="1"/>
  <c r="BMT15" i="19"/>
  <c r="BMU15" i="19" s="1"/>
  <c r="BML15" i="19"/>
  <c r="BMM15" i="19" s="1"/>
  <c r="BMD15" i="19"/>
  <c r="BME15" i="19" s="1"/>
  <c r="BLV15" i="19"/>
  <c r="BLW15" i="19" s="1"/>
  <c r="BLN15" i="19"/>
  <c r="BLO15" i="19" s="1"/>
  <c r="BLF15" i="19"/>
  <c r="BLG15" i="19" s="1"/>
  <c r="BKX15" i="19"/>
  <c r="BKY15" i="19" s="1"/>
  <c r="BKP15" i="19"/>
  <c r="BKQ15" i="19" s="1"/>
  <c r="BKH15" i="19"/>
  <c r="BKI15" i="19" s="1"/>
  <c r="BJZ15" i="19"/>
  <c r="BKA15" i="19" s="1"/>
  <c r="BJR15" i="19"/>
  <c r="BJS15" i="19" s="1"/>
  <c r="BJJ15" i="19"/>
  <c r="BJK15" i="19" s="1"/>
  <c r="BJB15" i="19"/>
  <c r="BJC15" i="19" s="1"/>
  <c r="BIT15" i="19"/>
  <c r="BIU15" i="19" s="1"/>
  <c r="BIL15" i="19"/>
  <c r="BIM15" i="19" s="1"/>
  <c r="BID15" i="19"/>
  <c r="BIE15" i="19" s="1"/>
  <c r="BHV15" i="19"/>
  <c r="BHW15" i="19" s="1"/>
  <c r="BHN15" i="19"/>
  <c r="BHO15" i="19" s="1"/>
  <c r="BHF15" i="19"/>
  <c r="BHG15" i="19" s="1"/>
  <c r="BGX15" i="19"/>
  <c r="BGY15" i="19" s="1"/>
  <c r="BGP15" i="19"/>
  <c r="BGQ15" i="19" s="1"/>
  <c r="BGH15" i="19"/>
  <c r="BGI15" i="19" s="1"/>
  <c r="BFZ15" i="19"/>
  <c r="BGA15" i="19" s="1"/>
  <c r="BFR15" i="19"/>
  <c r="BFS15" i="19" s="1"/>
  <c r="BFJ15" i="19"/>
  <c r="BFK15" i="19" s="1"/>
  <c r="BFB15" i="19"/>
  <c r="BFC15" i="19" s="1"/>
  <c r="BET15" i="19"/>
  <c r="BEU15" i="19" s="1"/>
  <c r="BEL15" i="19"/>
  <c r="BEM15" i="19" s="1"/>
  <c r="BED15" i="19"/>
  <c r="BEE15" i="19" s="1"/>
  <c r="BDV15" i="19"/>
  <c r="BDW15" i="19" s="1"/>
  <c r="BDN15" i="19"/>
  <c r="BDO15" i="19" s="1"/>
  <c r="BDF15" i="19"/>
  <c r="BDG15" i="19" s="1"/>
  <c r="BCX15" i="19"/>
  <c r="BCY15" i="19" s="1"/>
  <c r="BCP15" i="19"/>
  <c r="BCQ15" i="19" s="1"/>
  <c r="BCH15" i="19"/>
  <c r="BCI15" i="19" s="1"/>
  <c r="BBZ15" i="19"/>
  <c r="BCA15" i="19" s="1"/>
  <c r="BBR15" i="19"/>
  <c r="BBS15" i="19" s="1"/>
  <c r="BBJ15" i="19"/>
  <c r="BBK15" i="19" s="1"/>
  <c r="BBB15" i="19"/>
  <c r="BBC15" i="19" s="1"/>
  <c r="BAT15" i="19"/>
  <c r="BAU15" i="19" s="1"/>
  <c r="BAL15" i="19"/>
  <c r="BAM15" i="19" s="1"/>
  <c r="BAD15" i="19"/>
  <c r="BAE15" i="19" s="1"/>
  <c r="AZV15" i="19"/>
  <c r="AZW15" i="19" s="1"/>
  <c r="AZN15" i="19"/>
  <c r="AZO15" i="19" s="1"/>
  <c r="AZF15" i="19"/>
  <c r="AZG15" i="19" s="1"/>
  <c r="AYX15" i="19"/>
  <c r="AYY15" i="19" s="1"/>
  <c r="AYP15" i="19"/>
  <c r="AYQ15" i="19" s="1"/>
  <c r="AYH15" i="19"/>
  <c r="AYI15" i="19" s="1"/>
  <c r="AXZ15" i="19"/>
  <c r="AYA15" i="19" s="1"/>
  <c r="AXR15" i="19"/>
  <c r="AXS15" i="19" s="1"/>
  <c r="AXJ15" i="19"/>
  <c r="AXK15" i="19" s="1"/>
  <c r="AXB15" i="19"/>
  <c r="AXC15" i="19" s="1"/>
  <c r="AWT15" i="19"/>
  <c r="AWU15" i="19" s="1"/>
  <c r="AWL15" i="19"/>
  <c r="AWM15" i="19" s="1"/>
  <c r="AWD15" i="19"/>
  <c r="AWE15" i="19" s="1"/>
  <c r="AVV15" i="19"/>
  <c r="AVW15" i="19" s="1"/>
  <c r="AVN15" i="19"/>
  <c r="AVO15" i="19" s="1"/>
  <c r="AVF15" i="19"/>
  <c r="AVG15" i="19" s="1"/>
  <c r="AUX15" i="19"/>
  <c r="AUY15" i="19" s="1"/>
  <c r="AUP15" i="19"/>
  <c r="AUQ15" i="19" s="1"/>
  <c r="AUH15" i="19"/>
  <c r="AUI15" i="19" s="1"/>
  <c r="ATZ15" i="19"/>
  <c r="AUA15" i="19" s="1"/>
  <c r="ATR15" i="19"/>
  <c r="ATS15" i="19" s="1"/>
  <c r="ATJ15" i="19"/>
  <c r="ATK15" i="19" s="1"/>
  <c r="ATB15" i="19"/>
  <c r="ATC15" i="19" s="1"/>
  <c r="AST15" i="19"/>
  <c r="ASU15" i="19" s="1"/>
  <c r="ASL15" i="19"/>
  <c r="ASM15" i="19" s="1"/>
  <c r="ASD15" i="19"/>
  <c r="ASE15" i="19" s="1"/>
  <c r="ARV15" i="19"/>
  <c r="ARW15" i="19" s="1"/>
  <c r="ARN15" i="19"/>
  <c r="ARO15" i="19" s="1"/>
  <c r="ARF15" i="19"/>
  <c r="ARG15" i="19" s="1"/>
  <c r="AQX15" i="19"/>
  <c r="AQY15" i="19" s="1"/>
  <c r="AQP15" i="19"/>
  <c r="AQQ15" i="19" s="1"/>
  <c r="AQH15" i="19"/>
  <c r="AQI15" i="19" s="1"/>
  <c r="APZ15" i="19"/>
  <c r="AQA15" i="19" s="1"/>
  <c r="APR15" i="19"/>
  <c r="APS15" i="19" s="1"/>
  <c r="APJ15" i="19"/>
  <c r="APK15" i="19" s="1"/>
  <c r="APB15" i="19"/>
  <c r="APC15" i="19" s="1"/>
  <c r="AOT15" i="19"/>
  <c r="AOU15" i="19" s="1"/>
  <c r="AOL15" i="19"/>
  <c r="AOM15" i="19" s="1"/>
  <c r="AOD15" i="19"/>
  <c r="AOE15" i="19" s="1"/>
  <c r="ANV15" i="19"/>
  <c r="ANW15" i="19" s="1"/>
  <c r="ANN15" i="19"/>
  <c r="ANO15" i="19" s="1"/>
  <c r="ANF15" i="19"/>
  <c r="ANG15" i="19" s="1"/>
  <c r="AMX15" i="19"/>
  <c r="AMY15" i="19" s="1"/>
  <c r="AMP15" i="19"/>
  <c r="AMQ15" i="19" s="1"/>
  <c r="AMH15" i="19"/>
  <c r="AMI15" i="19" s="1"/>
  <c r="ALZ15" i="19"/>
  <c r="AMA15" i="19" s="1"/>
  <c r="ALR15" i="19"/>
  <c r="ALS15" i="19" s="1"/>
  <c r="ALJ15" i="19"/>
  <c r="ALK15" i="19" s="1"/>
  <c r="ALB15" i="19"/>
  <c r="ALC15" i="19" s="1"/>
  <c r="AKT15" i="19"/>
  <c r="AKU15" i="19" s="1"/>
  <c r="AKL15" i="19"/>
  <c r="AKM15" i="19" s="1"/>
  <c r="AKD15" i="19"/>
  <c r="AKE15" i="19" s="1"/>
  <c r="AJV15" i="19"/>
  <c r="AJW15" i="19" s="1"/>
  <c r="AJN15" i="19"/>
  <c r="AJO15" i="19" s="1"/>
  <c r="AJF15" i="19"/>
  <c r="AJG15" i="19" s="1"/>
  <c r="AIX15" i="19"/>
  <c r="AIY15" i="19" s="1"/>
  <c r="AIP15" i="19"/>
  <c r="AIQ15" i="19" s="1"/>
  <c r="AIH15" i="19"/>
  <c r="AII15" i="19" s="1"/>
  <c r="AHZ15" i="19"/>
  <c r="AIA15" i="19" s="1"/>
  <c r="AHR15" i="19"/>
  <c r="AHS15" i="19" s="1"/>
  <c r="AHJ15" i="19"/>
  <c r="AHK15" i="19" s="1"/>
  <c r="AHB15" i="19"/>
  <c r="AHC15" i="19" s="1"/>
  <c r="AGT15" i="19"/>
  <c r="AGU15" i="19" s="1"/>
  <c r="AGL15" i="19"/>
  <c r="AGM15" i="19" s="1"/>
  <c r="AGD15" i="19"/>
  <c r="AGE15" i="19" s="1"/>
  <c r="AFV15" i="19"/>
  <c r="AFW15" i="19" s="1"/>
  <c r="AFN15" i="19"/>
  <c r="AFO15" i="19" s="1"/>
  <c r="AFF15" i="19"/>
  <c r="AFG15" i="19" s="1"/>
  <c r="AEX15" i="19"/>
  <c r="AEY15" i="19" s="1"/>
  <c r="AEP15" i="19"/>
  <c r="AEQ15" i="19" s="1"/>
  <c r="AEH15" i="19"/>
  <c r="AEI15" i="19" s="1"/>
  <c r="ADZ15" i="19"/>
  <c r="AEA15" i="19" s="1"/>
  <c r="ADR15" i="19"/>
  <c r="ADS15" i="19" s="1"/>
  <c r="ADJ15" i="19"/>
  <c r="ADK15" i="19" s="1"/>
  <c r="ADB15" i="19"/>
  <c r="ADC15" i="19" s="1"/>
  <c r="ACT15" i="19"/>
  <c r="ACU15" i="19" s="1"/>
  <c r="ACL15" i="19"/>
  <c r="ACM15" i="19" s="1"/>
  <c r="ACD15" i="19"/>
  <c r="ACE15" i="19" s="1"/>
  <c r="ABV15" i="19"/>
  <c r="ABW15" i="19" s="1"/>
  <c r="ABN15" i="19"/>
  <c r="ABO15" i="19" s="1"/>
  <c r="ABF15" i="19"/>
  <c r="ABG15" i="19" s="1"/>
  <c r="AAX15" i="19"/>
  <c r="AAY15" i="19" s="1"/>
  <c r="AAP15" i="19"/>
  <c r="AAQ15" i="19" s="1"/>
  <c r="AAH15" i="19"/>
  <c r="AAI15" i="19" s="1"/>
  <c r="ZZ15" i="19"/>
  <c r="AAA15" i="19" s="1"/>
  <c r="ZR15" i="19"/>
  <c r="ZS15" i="19" s="1"/>
  <c r="ZJ15" i="19"/>
  <c r="ZK15" i="19" s="1"/>
  <c r="ZB15" i="19"/>
  <c r="ZC15" i="19" s="1"/>
  <c r="YT15" i="19"/>
  <c r="YU15" i="19" s="1"/>
  <c r="YK15" i="19"/>
  <c r="YL15" i="19" s="1"/>
  <c r="YB15" i="19"/>
  <c r="YC15" i="19" s="1"/>
  <c r="XT15" i="19"/>
  <c r="XU15" i="19" s="1"/>
  <c r="XL15" i="19"/>
  <c r="XM15" i="19" s="1"/>
  <c r="XD15" i="19"/>
  <c r="XE15" i="19" s="1"/>
  <c r="WU15" i="19"/>
  <c r="WV15" i="19" s="1"/>
  <c r="WL15" i="19"/>
  <c r="WM15" i="19" s="1"/>
  <c r="WC15" i="19"/>
  <c r="WD15" i="19" s="1"/>
  <c r="VT15" i="19"/>
  <c r="VU15" i="19" s="1"/>
  <c r="VK15" i="19"/>
  <c r="VL15" i="19" s="1"/>
  <c r="VC15" i="19"/>
  <c r="VD15" i="19" s="1"/>
  <c r="UU15" i="19"/>
  <c r="UV15" i="19" s="1"/>
  <c r="UM15" i="19"/>
  <c r="UN15" i="19" s="1"/>
  <c r="UE15" i="19"/>
  <c r="UF15" i="19" s="1"/>
  <c r="TW15" i="19"/>
  <c r="TX15" i="19" s="1"/>
  <c r="TN15" i="19"/>
  <c r="TO15" i="19" s="1"/>
  <c r="TF15" i="19"/>
  <c r="TG15" i="19" s="1"/>
  <c r="SX15" i="19"/>
  <c r="SY15" i="19" s="1"/>
  <c r="SP15" i="19"/>
  <c r="SQ15" i="19" s="1"/>
  <c r="SH15" i="19"/>
  <c r="SI15" i="19" s="1"/>
  <c r="RZ15" i="19"/>
  <c r="SA15" i="19" s="1"/>
  <c r="RR15" i="19"/>
  <c r="RS15" i="19" s="1"/>
  <c r="RJ15" i="19"/>
  <c r="RK15" i="19" s="1"/>
  <c r="RB15" i="19"/>
  <c r="RC15" i="19" s="1"/>
  <c r="QT15" i="19"/>
  <c r="QU15" i="19" s="1"/>
  <c r="QL15" i="19"/>
  <c r="QM15" i="19" s="1"/>
  <c r="QD15" i="19"/>
  <c r="QE15" i="19" s="1"/>
  <c r="PV15" i="19"/>
  <c r="PW15" i="19" s="1"/>
  <c r="PN15" i="19"/>
  <c r="PO15" i="19" s="1"/>
  <c r="PF15" i="19"/>
  <c r="PG15" i="19" s="1"/>
  <c r="OX15" i="19"/>
  <c r="OY15" i="19" s="1"/>
  <c r="OP15" i="19"/>
  <c r="OQ15" i="19" s="1"/>
  <c r="OH15" i="19"/>
  <c r="OI15" i="19" s="1"/>
  <c r="NZ15" i="19"/>
  <c r="OA15" i="19" s="1"/>
  <c r="NR15" i="19"/>
  <c r="NS15" i="19" s="1"/>
  <c r="NJ15" i="19"/>
  <c r="NK15" i="19" s="1"/>
  <c r="NB15" i="19"/>
  <c r="NC15" i="19" s="1"/>
  <c r="MT15" i="19"/>
  <c r="MU15" i="19" s="1"/>
  <c r="ML15" i="19"/>
  <c r="MM15" i="19" s="1"/>
  <c r="MD15" i="19"/>
  <c r="ME15" i="19" s="1"/>
  <c r="LV15" i="19"/>
  <c r="LW15" i="19" s="1"/>
  <c r="LN15" i="19"/>
  <c r="LO15" i="19" s="1"/>
  <c r="LF15" i="19"/>
  <c r="LG15" i="19" s="1"/>
  <c r="KX15" i="19"/>
  <c r="KY15" i="19" s="1"/>
  <c r="KP15" i="19"/>
  <c r="KQ15" i="19" s="1"/>
  <c r="KH15" i="19"/>
  <c r="KI15" i="19" s="1"/>
  <c r="JZ15" i="19"/>
  <c r="KA15" i="19" s="1"/>
  <c r="JR15" i="19"/>
  <c r="JS15" i="19" s="1"/>
  <c r="JJ15" i="19"/>
  <c r="JK15" i="19" s="1"/>
  <c r="JB15" i="19"/>
  <c r="JC15" i="19" s="1"/>
  <c r="IT15" i="19"/>
  <c r="IU15" i="19" s="1"/>
  <c r="IL15" i="19"/>
  <c r="IM15" i="19" s="1"/>
  <c r="ID15" i="19"/>
  <c r="IE15" i="19" s="1"/>
  <c r="HV15" i="19"/>
  <c r="HW15" i="19" s="1"/>
  <c r="HN15" i="19"/>
  <c r="HO15" i="19" s="1"/>
  <c r="HF15" i="19"/>
  <c r="HG15" i="19" s="1"/>
  <c r="GX15" i="19"/>
  <c r="GY15" i="19" s="1"/>
  <c r="GP15" i="19"/>
  <c r="GQ15" i="19" s="1"/>
  <c r="GH15" i="19"/>
  <c r="GI15" i="19" s="1"/>
  <c r="FZ15" i="19"/>
  <c r="GA15" i="19" s="1"/>
  <c r="FR15" i="19"/>
  <c r="FS15" i="19" s="1"/>
  <c r="FJ15" i="19"/>
  <c r="FK15" i="19" s="1"/>
  <c r="FB15" i="19"/>
  <c r="FC15" i="19" s="1"/>
  <c r="ET15" i="19"/>
  <c r="EU15" i="19" s="1"/>
  <c r="EL15" i="19"/>
  <c r="EM15" i="19" s="1"/>
  <c r="ED15" i="19"/>
  <c r="EE15" i="19" s="1"/>
  <c r="DV15" i="19"/>
  <c r="DW15" i="19" s="1"/>
  <c r="DN15" i="19"/>
  <c r="DO15" i="19" s="1"/>
  <c r="DF15" i="19"/>
  <c r="DG15" i="19" s="1"/>
  <c r="CX15" i="19"/>
  <c r="CY15" i="19" s="1"/>
  <c r="CP15" i="19"/>
  <c r="CQ15" i="19" s="1"/>
  <c r="CH15" i="19"/>
  <c r="CI15" i="19" s="1"/>
  <c r="BZ15" i="19"/>
  <c r="CA15" i="19" s="1"/>
  <c r="BR15" i="19"/>
  <c r="BS15" i="19" s="1"/>
  <c r="BJ15" i="19"/>
  <c r="BK15" i="19" s="1"/>
  <c r="BB15" i="19"/>
  <c r="BC15" i="19" s="1"/>
  <c r="AT15" i="19"/>
  <c r="AU15" i="19" s="1"/>
  <c r="AL15" i="19"/>
  <c r="AM15" i="19" s="1"/>
  <c r="R15" i="19"/>
  <c r="DAE8" i="15"/>
  <c r="DAF8" i="15" s="1"/>
  <c r="DAE9" i="15"/>
  <c r="DAF9" i="15" s="1"/>
  <c r="DAE10" i="15"/>
  <c r="DAF10" i="15" s="1"/>
  <c r="DAE11" i="15"/>
  <c r="DAF11" i="15" s="1"/>
  <c r="DAE12" i="15"/>
  <c r="DAF12" i="15" s="1"/>
  <c r="DAE13" i="15"/>
  <c r="DAF13" i="15" s="1"/>
  <c r="DAE15" i="15"/>
  <c r="DAF15" i="15" s="1"/>
  <c r="DAE16" i="15"/>
  <c r="DAF16" i="15" s="1"/>
  <c r="DAE17" i="15"/>
  <c r="DAF17" i="15" s="1"/>
  <c r="DAE19" i="15"/>
  <c r="DAF19" i="15" s="1"/>
  <c r="DAE21" i="15"/>
  <c r="DAF21" i="15" s="1"/>
  <c r="DAE22" i="15"/>
  <c r="DAF22" i="15" s="1"/>
  <c r="DAE23" i="15"/>
  <c r="DAF23" i="15" s="1"/>
  <c r="DAE7" i="15"/>
  <c r="DAF7" i="15" s="1"/>
  <c r="CMN26" i="19"/>
  <c r="CMO26" i="19" s="1"/>
  <c r="CMN27" i="19"/>
  <c r="CMO27" i="19" s="1"/>
  <c r="CMN28" i="19"/>
  <c r="CMO28" i="19" s="1"/>
  <c r="CMN29" i="19"/>
  <c r="CMO29" i="19" s="1"/>
  <c r="CMN25" i="19"/>
  <c r="CMO25" i="19" s="1"/>
  <c r="CMN10" i="19"/>
  <c r="CMO10" i="19" s="1"/>
  <c r="CMN11" i="19"/>
  <c r="CMO11" i="19" s="1"/>
  <c r="CMN13" i="19"/>
  <c r="CMO13" i="19" s="1"/>
  <c r="CMN14" i="19"/>
  <c r="CMO14" i="19" s="1"/>
  <c r="CZN36" i="18"/>
  <c r="CZO36" i="18" s="1"/>
  <c r="CZN37" i="18"/>
  <c r="CZO37" i="18" s="1"/>
  <c r="CZN38" i="18"/>
  <c r="CZO38" i="18" s="1"/>
  <c r="CZN39" i="18"/>
  <c r="CZO39" i="18" s="1"/>
  <c r="CZN40" i="18"/>
  <c r="CZO40" i="18" s="1"/>
  <c r="CZN42" i="18"/>
  <c r="CZO42" i="18" s="1"/>
  <c r="CZN43" i="18"/>
  <c r="CZO43" i="18" s="1"/>
  <c r="CZN44" i="18"/>
  <c r="CZO44" i="18" s="1"/>
  <c r="CZN45" i="18"/>
  <c r="CZO45" i="18" s="1"/>
  <c r="CZN46" i="18"/>
  <c r="CZO46" i="18" s="1"/>
  <c r="CZN49" i="18"/>
  <c r="CZO49" i="18" s="1"/>
  <c r="CZN52" i="18"/>
  <c r="CZO52" i="18" s="1"/>
  <c r="CZN62" i="18"/>
  <c r="CZO62" i="18" s="1"/>
  <c r="CZN35" i="18"/>
  <c r="CZO35" i="18" s="1"/>
  <c r="CZN8" i="18"/>
  <c r="CZO8" i="18" s="1"/>
  <c r="CZN10" i="18"/>
  <c r="CZO10" i="18" s="1"/>
  <c r="CZN12" i="18"/>
  <c r="CZO12" i="18" s="1"/>
  <c r="CZN13" i="18"/>
  <c r="CZO13" i="18" s="1"/>
  <c r="CZN14" i="18"/>
  <c r="CZO14" i="18" s="1"/>
  <c r="CZN15" i="18"/>
  <c r="CZO15" i="18" s="1"/>
  <c r="CZN16" i="18"/>
  <c r="CZO16" i="18" s="1"/>
  <c r="CZN17" i="18"/>
  <c r="CZO17" i="18" s="1"/>
  <c r="CZN18" i="18"/>
  <c r="CZO18" i="18" s="1"/>
  <c r="CZN19" i="18"/>
  <c r="CZO19" i="18" s="1"/>
  <c r="CZN20" i="18"/>
  <c r="CZO20" i="18" s="1"/>
  <c r="CZN21" i="18"/>
  <c r="CZO21" i="18" s="1"/>
  <c r="CZN22" i="18"/>
  <c r="CZO22" i="18" s="1"/>
  <c r="CZN7" i="18"/>
  <c r="CZO7" i="18" s="1"/>
  <c r="CZF36" i="18"/>
  <c r="CZG36" i="18" s="1"/>
  <c r="CZF37" i="18"/>
  <c r="CZG37" i="18" s="1"/>
  <c r="CZF38" i="18"/>
  <c r="CZG38" i="18" s="1"/>
  <c r="CZF39" i="18"/>
  <c r="CZG39" i="18" s="1"/>
  <c r="CZF40" i="18"/>
  <c r="CZG40" i="18" s="1"/>
  <c r="CZF42" i="18"/>
  <c r="CZG42" i="18" s="1"/>
  <c r="CZF43" i="18"/>
  <c r="CZG43" i="18" s="1"/>
  <c r="CZF44" i="18"/>
  <c r="CZG44" i="18" s="1"/>
  <c r="CZF45" i="18"/>
  <c r="CZG45" i="18" s="1"/>
  <c r="CZF46" i="18"/>
  <c r="CZG46" i="18" s="1"/>
  <c r="CZF49" i="18"/>
  <c r="CZG49" i="18" s="1"/>
  <c r="CZF52" i="18"/>
  <c r="CZG52" i="18" s="1"/>
  <c r="CZF62" i="18"/>
  <c r="CZG62" i="18" s="1"/>
  <c r="CZF35" i="18"/>
  <c r="CZG35" i="18" s="1"/>
  <c r="CZF8" i="18"/>
  <c r="CZG8" i="18" s="1"/>
  <c r="CZF10" i="18"/>
  <c r="CZG10" i="18" s="1"/>
  <c r="CZF12" i="18"/>
  <c r="CZG12" i="18" s="1"/>
  <c r="CZF13" i="18"/>
  <c r="CZG13" i="18" s="1"/>
  <c r="CZF14" i="18"/>
  <c r="CZG14" i="18" s="1"/>
  <c r="CZF15" i="18"/>
  <c r="CZG15" i="18" s="1"/>
  <c r="CZF16" i="18"/>
  <c r="CZG16" i="18" s="1"/>
  <c r="CZF17" i="18"/>
  <c r="CZG17" i="18" s="1"/>
  <c r="CZF18" i="18"/>
  <c r="CZG18" i="18" s="1"/>
  <c r="CZF19" i="18"/>
  <c r="CZG19" i="18" s="1"/>
  <c r="CZF20" i="18"/>
  <c r="CZG20" i="18" s="1"/>
  <c r="CZF21" i="18"/>
  <c r="CZG21" i="18" s="1"/>
  <c r="CZF22" i="18"/>
  <c r="CZG22" i="18" s="1"/>
  <c r="CZF7" i="18"/>
  <c r="CZG7" i="18" s="1"/>
  <c r="CMF26" i="19"/>
  <c r="CMG26" i="19" s="1"/>
  <c r="CMF27" i="19"/>
  <c r="CMG27" i="19" s="1"/>
  <c r="CMF28" i="19"/>
  <c r="CMG28" i="19" s="1"/>
  <c r="CMF29" i="19"/>
  <c r="CMG29" i="19" s="1"/>
  <c r="CMF25" i="19"/>
  <c r="CMG25" i="19" s="1"/>
  <c r="CMF10" i="19"/>
  <c r="CMG10" i="19" s="1"/>
  <c r="CMF11" i="19"/>
  <c r="CMG11" i="19" s="1"/>
  <c r="CMF13" i="19"/>
  <c r="CMG13" i="19" s="1"/>
  <c r="CMF14" i="19"/>
  <c r="CMG14" i="19" s="1"/>
  <c r="CZW8" i="15"/>
  <c r="CZX8" i="15" s="1"/>
  <c r="CZW9" i="15"/>
  <c r="CZX9" i="15" s="1"/>
  <c r="CZW10" i="15"/>
  <c r="CZX10" i="15" s="1"/>
  <c r="CZW11" i="15"/>
  <c r="CZX11" i="15" s="1"/>
  <c r="CZW12" i="15"/>
  <c r="CZX12" i="15" s="1"/>
  <c r="CZW13" i="15"/>
  <c r="CZX13" i="15" s="1"/>
  <c r="CZW15" i="15"/>
  <c r="CZX15" i="15" s="1"/>
  <c r="CZW16" i="15"/>
  <c r="CZX16" i="15" s="1"/>
  <c r="CZW17" i="15"/>
  <c r="CZX17" i="15" s="1"/>
  <c r="CZW19" i="15"/>
  <c r="CZX19" i="15" s="1"/>
  <c r="CZW21" i="15"/>
  <c r="CZX21" i="15" s="1"/>
  <c r="CZW22" i="15"/>
  <c r="CZX22" i="15" s="1"/>
  <c r="CZW23" i="15"/>
  <c r="CZX23" i="15" s="1"/>
  <c r="CZW7" i="15"/>
  <c r="CZX7" i="15" s="1"/>
  <c r="CYX36" i="18"/>
  <c r="CYY36" i="18" s="1"/>
  <c r="CYX37" i="18"/>
  <c r="CYY37" i="18" s="1"/>
  <c r="CYX38" i="18"/>
  <c r="CYY38" i="18" s="1"/>
  <c r="CYX39" i="18"/>
  <c r="CYY39" i="18" s="1"/>
  <c r="CYX40" i="18"/>
  <c r="CYY40" i="18" s="1"/>
  <c r="CYX42" i="18"/>
  <c r="CYY42" i="18" s="1"/>
  <c r="CYX43" i="18"/>
  <c r="CYY43" i="18" s="1"/>
  <c r="CYX44" i="18"/>
  <c r="CYY44" i="18" s="1"/>
  <c r="CYX45" i="18"/>
  <c r="CYY45" i="18" s="1"/>
  <c r="CYX46" i="18"/>
  <c r="CYY46" i="18" s="1"/>
  <c r="CYX49" i="18"/>
  <c r="CYY49" i="18" s="1"/>
  <c r="CYX52" i="18"/>
  <c r="CYY52" i="18" s="1"/>
  <c r="CYX62" i="18"/>
  <c r="CYY62" i="18" s="1"/>
  <c r="CYX35" i="18"/>
  <c r="CYY35" i="18" s="1"/>
  <c r="CYX8" i="18"/>
  <c r="CYY8" i="18" s="1"/>
  <c r="CYX10" i="18"/>
  <c r="CYY10" i="18" s="1"/>
  <c r="CYX12" i="18"/>
  <c r="CYY12" i="18" s="1"/>
  <c r="CYX13" i="18"/>
  <c r="CYY13" i="18" s="1"/>
  <c r="CYX14" i="18"/>
  <c r="CYY14" i="18" s="1"/>
  <c r="CYX15" i="18"/>
  <c r="CYY15" i="18" s="1"/>
  <c r="CYX16" i="18"/>
  <c r="CYY16" i="18" s="1"/>
  <c r="CYX17" i="18"/>
  <c r="CYY17" i="18" s="1"/>
  <c r="CYX18" i="18"/>
  <c r="CYY18" i="18" s="1"/>
  <c r="CYX19" i="18"/>
  <c r="CYY19" i="18" s="1"/>
  <c r="CYX20" i="18"/>
  <c r="CYY20" i="18" s="1"/>
  <c r="CYX21" i="18"/>
  <c r="CYY21" i="18" s="1"/>
  <c r="CYX22" i="18"/>
  <c r="CYY22" i="18" s="1"/>
  <c r="CYX7" i="18"/>
  <c r="CYY7" i="18" s="1"/>
  <c r="CLX26" i="19"/>
  <c r="CLY26" i="19" s="1"/>
  <c r="CLX27" i="19"/>
  <c r="CLY27" i="19" s="1"/>
  <c r="CLX28" i="19"/>
  <c r="CLY28" i="19" s="1"/>
  <c r="CLX29" i="19"/>
  <c r="CLY29" i="19" s="1"/>
  <c r="CLX25" i="19"/>
  <c r="CLY25" i="19" s="1"/>
  <c r="CLX10" i="19"/>
  <c r="CLY10" i="19" s="1"/>
  <c r="CLX11" i="19"/>
  <c r="CLY11" i="19" s="1"/>
  <c r="CLX13" i="19"/>
  <c r="CLY13" i="19" s="1"/>
  <c r="CLX14" i="19"/>
  <c r="CLY14" i="19" s="1"/>
  <c r="CZO8" i="15"/>
  <c r="CZP8" i="15" s="1"/>
  <c r="CZO9" i="15"/>
  <c r="CZP9" i="15" s="1"/>
  <c r="CZO10" i="15"/>
  <c r="CZP10" i="15" s="1"/>
  <c r="CZO11" i="15"/>
  <c r="CZP11" i="15" s="1"/>
  <c r="CZO12" i="15"/>
  <c r="CZP12" i="15" s="1"/>
  <c r="CZO13" i="15"/>
  <c r="CZP13" i="15" s="1"/>
  <c r="CZO15" i="15"/>
  <c r="CZP15" i="15" s="1"/>
  <c r="CZO16" i="15"/>
  <c r="CZP16" i="15" s="1"/>
  <c r="CZO17" i="15"/>
  <c r="CZP17" i="15" s="1"/>
  <c r="CZO19" i="15"/>
  <c r="CZP19" i="15" s="1"/>
  <c r="CZO21" i="15"/>
  <c r="CZP21" i="15" s="1"/>
  <c r="CZO22" i="15"/>
  <c r="CZP22" i="15" s="1"/>
  <c r="CZO23" i="15"/>
  <c r="CZP23" i="15" s="1"/>
  <c r="CZO7" i="15"/>
  <c r="CZP7" i="15" s="1"/>
  <c r="CYP36" i="18"/>
  <c r="CYQ36" i="18" s="1"/>
  <c r="CYP37" i="18"/>
  <c r="CYQ37" i="18" s="1"/>
  <c r="CYP38" i="18"/>
  <c r="CYQ38" i="18" s="1"/>
  <c r="CYP39" i="18"/>
  <c r="CYQ39" i="18" s="1"/>
  <c r="CYP40" i="18"/>
  <c r="CYQ40" i="18" s="1"/>
  <c r="CYP42" i="18"/>
  <c r="CYQ42" i="18" s="1"/>
  <c r="CYP43" i="18"/>
  <c r="CYQ43" i="18" s="1"/>
  <c r="CYP44" i="18"/>
  <c r="CYQ44" i="18" s="1"/>
  <c r="CYP45" i="18"/>
  <c r="CYQ45" i="18" s="1"/>
  <c r="CYP46" i="18"/>
  <c r="CYQ46" i="18" s="1"/>
  <c r="CYP49" i="18"/>
  <c r="CYQ49" i="18" s="1"/>
  <c r="CYP52" i="18"/>
  <c r="CYQ52" i="18" s="1"/>
  <c r="CYP62" i="18"/>
  <c r="CYQ62" i="18" s="1"/>
  <c r="CYP35" i="18"/>
  <c r="CYQ35" i="18" s="1"/>
  <c r="CYP8" i="18"/>
  <c r="CYQ8" i="18" s="1"/>
  <c r="CYP10" i="18"/>
  <c r="CYQ10" i="18" s="1"/>
  <c r="CYP12" i="18"/>
  <c r="CYQ12" i="18" s="1"/>
  <c r="CYP13" i="18"/>
  <c r="CYQ13" i="18" s="1"/>
  <c r="CYP14" i="18"/>
  <c r="CYQ14" i="18" s="1"/>
  <c r="CYP15" i="18"/>
  <c r="CYQ15" i="18" s="1"/>
  <c r="CYP16" i="18"/>
  <c r="CYQ16" i="18" s="1"/>
  <c r="CYP17" i="18"/>
  <c r="CYQ17" i="18" s="1"/>
  <c r="CYP18" i="18"/>
  <c r="CYQ18" i="18" s="1"/>
  <c r="CYP19" i="18"/>
  <c r="CYQ19" i="18" s="1"/>
  <c r="CYP20" i="18"/>
  <c r="CYQ20" i="18" s="1"/>
  <c r="CYP21" i="18"/>
  <c r="CYQ21" i="18" s="1"/>
  <c r="CYP22" i="18"/>
  <c r="CYQ22" i="18" s="1"/>
  <c r="CYP7" i="18"/>
  <c r="CYQ7" i="18" s="1"/>
  <c r="CLP26" i="19"/>
  <c r="CLQ26" i="19" s="1"/>
  <c r="CLP27" i="19"/>
  <c r="CLQ27" i="19" s="1"/>
  <c r="CLP28" i="19"/>
  <c r="CLQ28" i="19" s="1"/>
  <c r="CLP29" i="19"/>
  <c r="CLQ29" i="19" s="1"/>
  <c r="CLP25" i="19"/>
  <c r="CLQ25" i="19" s="1"/>
  <c r="CLP10" i="19"/>
  <c r="CLQ10" i="19" s="1"/>
  <c r="CLP11" i="19"/>
  <c r="CLQ11" i="19" s="1"/>
  <c r="CLP13" i="19"/>
  <c r="CLQ13" i="19" s="1"/>
  <c r="CLP14" i="19"/>
  <c r="CLQ14" i="19" s="1"/>
  <c r="CZG8" i="15"/>
  <c r="CZH8" i="15" s="1"/>
  <c r="CZG9" i="15"/>
  <c r="CZH9" i="15" s="1"/>
  <c r="CZG10" i="15"/>
  <c r="CZH10" i="15" s="1"/>
  <c r="CZG11" i="15"/>
  <c r="CZH11" i="15" s="1"/>
  <c r="CZG12" i="15"/>
  <c r="CZH12" i="15" s="1"/>
  <c r="CZG13" i="15"/>
  <c r="CZH13" i="15" s="1"/>
  <c r="CZG15" i="15"/>
  <c r="CZH15" i="15" s="1"/>
  <c r="CZG16" i="15"/>
  <c r="CZH16" i="15" s="1"/>
  <c r="CZG17" i="15"/>
  <c r="CZH17" i="15" s="1"/>
  <c r="CZG19" i="15"/>
  <c r="CZH19" i="15" s="1"/>
  <c r="CZG21" i="15"/>
  <c r="CZH21" i="15" s="1"/>
  <c r="CZG22" i="15"/>
  <c r="CZH22" i="15" s="1"/>
  <c r="CZG23" i="15"/>
  <c r="CZH23" i="15" s="1"/>
  <c r="CZG7" i="15"/>
  <c r="CZH7" i="15" s="1"/>
  <c r="CYH36" i="18"/>
  <c r="CYI36" i="18" s="1"/>
  <c r="CYH37" i="18"/>
  <c r="CYI37" i="18" s="1"/>
  <c r="CYH38" i="18"/>
  <c r="CYI38" i="18" s="1"/>
  <c r="CYH39" i="18"/>
  <c r="CYI39" i="18" s="1"/>
  <c r="CYH40" i="18"/>
  <c r="CYI40" i="18" s="1"/>
  <c r="CYH42" i="18"/>
  <c r="CYI42" i="18" s="1"/>
  <c r="CYH43" i="18"/>
  <c r="CYI43" i="18" s="1"/>
  <c r="CYH44" i="18"/>
  <c r="CYI44" i="18" s="1"/>
  <c r="CYH45" i="18"/>
  <c r="CYI45" i="18" s="1"/>
  <c r="CYH46" i="18"/>
  <c r="CYI46" i="18" s="1"/>
  <c r="CYH49" i="18"/>
  <c r="CYI49" i="18" s="1"/>
  <c r="CYH52" i="18"/>
  <c r="CYI52" i="18" s="1"/>
  <c r="CYH62" i="18"/>
  <c r="CYI62" i="18" s="1"/>
  <c r="CYH35" i="18"/>
  <c r="CYI35" i="18" s="1"/>
  <c r="CYH8" i="18"/>
  <c r="CYI8" i="18" s="1"/>
  <c r="CYH10" i="18"/>
  <c r="CYI10" i="18" s="1"/>
  <c r="CYH12" i="18"/>
  <c r="CYI12" i="18" s="1"/>
  <c r="CYH13" i="18"/>
  <c r="CYI13" i="18" s="1"/>
  <c r="CYH14" i="18"/>
  <c r="CYI14" i="18" s="1"/>
  <c r="CYH15" i="18"/>
  <c r="CYI15" i="18" s="1"/>
  <c r="CYH16" i="18"/>
  <c r="CYI16" i="18" s="1"/>
  <c r="CYH17" i="18"/>
  <c r="CYI17" i="18" s="1"/>
  <c r="CYH18" i="18"/>
  <c r="CYI18" i="18" s="1"/>
  <c r="CYH19" i="18"/>
  <c r="CYI19" i="18" s="1"/>
  <c r="CYH20" i="18"/>
  <c r="CYI20" i="18" s="1"/>
  <c r="CYH21" i="18"/>
  <c r="CYI21" i="18" s="1"/>
  <c r="CYH22" i="18"/>
  <c r="CYI22" i="18" s="1"/>
  <c r="CYH7" i="18"/>
  <c r="CYI7" i="18" s="1"/>
  <c r="CLH25" i="19"/>
  <c r="CLI25" i="19" s="1"/>
  <c r="CLH26" i="19"/>
  <c r="CLI26" i="19" s="1"/>
  <c r="CLH27" i="19"/>
  <c r="CLI27" i="19" s="1"/>
  <c r="CLH28" i="19"/>
  <c r="CLI28" i="19" s="1"/>
  <c r="CLH29" i="19"/>
  <c r="CLI29" i="19" s="1"/>
  <c r="CLH10" i="19"/>
  <c r="CLI10" i="19" s="1"/>
  <c r="CLH11" i="19"/>
  <c r="CLI11" i="19" s="1"/>
  <c r="CLH13" i="19"/>
  <c r="CLI13" i="19" s="1"/>
  <c r="CLH14" i="19"/>
  <c r="CLI14" i="19" s="1"/>
  <c r="CYY8" i="15"/>
  <c r="CYZ8" i="15" s="1"/>
  <c r="CYY9" i="15"/>
  <c r="CYZ9" i="15" s="1"/>
  <c r="CYY10" i="15"/>
  <c r="CYZ10" i="15" s="1"/>
  <c r="CYY11" i="15"/>
  <c r="CYZ11" i="15" s="1"/>
  <c r="CYY12" i="15"/>
  <c r="CYZ12" i="15" s="1"/>
  <c r="CYY13" i="15"/>
  <c r="CYZ13" i="15" s="1"/>
  <c r="CYY15" i="15"/>
  <c r="CYZ15" i="15" s="1"/>
  <c r="CYY16" i="15"/>
  <c r="CYZ16" i="15" s="1"/>
  <c r="CYY17" i="15"/>
  <c r="CYZ17" i="15" s="1"/>
  <c r="CYY19" i="15"/>
  <c r="CYZ19" i="15" s="1"/>
  <c r="CYY21" i="15"/>
  <c r="CYZ21" i="15" s="1"/>
  <c r="CYY22" i="15"/>
  <c r="CYZ22" i="15" s="1"/>
  <c r="CYY23" i="15"/>
  <c r="CYZ23" i="15" s="1"/>
  <c r="CYY7" i="15"/>
  <c r="CYZ7" i="15" s="1"/>
  <c r="CXZ36" i="18"/>
  <c r="CYA36" i="18" s="1"/>
  <c r="CXZ37" i="18"/>
  <c r="CYA37" i="18" s="1"/>
  <c r="CXZ38" i="18"/>
  <c r="CYA38" i="18" s="1"/>
  <c r="CXZ39" i="18"/>
  <c r="CYA39" i="18" s="1"/>
  <c r="CXZ40" i="18"/>
  <c r="CYA40" i="18" s="1"/>
  <c r="CXZ42" i="18"/>
  <c r="CYA42" i="18" s="1"/>
  <c r="CXZ43" i="18"/>
  <c r="CYA43" i="18" s="1"/>
  <c r="CXZ44" i="18"/>
  <c r="CYA44" i="18" s="1"/>
  <c r="CXZ45" i="18"/>
  <c r="CYA45" i="18" s="1"/>
  <c r="CXZ46" i="18"/>
  <c r="CYA46" i="18" s="1"/>
  <c r="CXZ49" i="18"/>
  <c r="CYA49" i="18" s="1"/>
  <c r="CXZ52" i="18"/>
  <c r="CYA52" i="18" s="1"/>
  <c r="CXZ62" i="18"/>
  <c r="CYA62" i="18" s="1"/>
  <c r="CXZ35" i="18"/>
  <c r="CYA35" i="18" s="1"/>
  <c r="CXZ8" i="18"/>
  <c r="CYA8" i="18" s="1"/>
  <c r="CXZ10" i="18"/>
  <c r="CYA10" i="18" s="1"/>
  <c r="CXZ12" i="18"/>
  <c r="CYA12" i="18" s="1"/>
  <c r="CXZ13" i="18"/>
  <c r="CYA13" i="18" s="1"/>
  <c r="CXZ14" i="18"/>
  <c r="CYA14" i="18" s="1"/>
  <c r="CXZ15" i="18"/>
  <c r="CYA15" i="18" s="1"/>
  <c r="CXZ16" i="18"/>
  <c r="CYA16" i="18" s="1"/>
  <c r="CXZ17" i="18"/>
  <c r="CYA17" i="18" s="1"/>
  <c r="CXZ18" i="18"/>
  <c r="CYA18" i="18" s="1"/>
  <c r="CXZ19" i="18"/>
  <c r="CYA19" i="18" s="1"/>
  <c r="CXZ20" i="18"/>
  <c r="CYA20" i="18" s="1"/>
  <c r="CXZ21" i="18"/>
  <c r="CYA21" i="18" s="1"/>
  <c r="CXZ22" i="18"/>
  <c r="CYA22" i="18" s="1"/>
  <c r="CXZ7" i="18"/>
  <c r="CYA7" i="18" s="1"/>
  <c r="CKZ26" i="19"/>
  <c r="CLA26" i="19" s="1"/>
  <c r="CKZ27" i="19"/>
  <c r="CLA27" i="19" s="1"/>
  <c r="CKZ28" i="19"/>
  <c r="CLA28" i="19" s="1"/>
  <c r="CKZ29" i="19"/>
  <c r="CLA29" i="19" s="1"/>
  <c r="CKZ25" i="19"/>
  <c r="CLA25" i="19" s="1"/>
  <c r="CKZ10" i="19"/>
  <c r="CLA10" i="19" s="1"/>
  <c r="CKZ11" i="19"/>
  <c r="CLA11" i="19" s="1"/>
  <c r="CKZ13" i="19"/>
  <c r="CLA13" i="19" s="1"/>
  <c r="CKZ14" i="19"/>
  <c r="CLA14" i="19" s="1"/>
  <c r="CYQ8" i="15"/>
  <c r="CYR8" i="15" s="1"/>
  <c r="CYQ9" i="15"/>
  <c r="CYR9" i="15" s="1"/>
  <c r="CYQ10" i="15"/>
  <c r="CYR10" i="15" s="1"/>
  <c r="CYQ11" i="15"/>
  <c r="CYR11" i="15" s="1"/>
  <c r="CYQ12" i="15"/>
  <c r="CYR12" i="15" s="1"/>
  <c r="CYQ13" i="15"/>
  <c r="CYR13" i="15" s="1"/>
  <c r="CYQ15" i="15"/>
  <c r="CYR15" i="15" s="1"/>
  <c r="CYQ16" i="15"/>
  <c r="CYR16" i="15" s="1"/>
  <c r="CYQ17" i="15"/>
  <c r="CYR17" i="15" s="1"/>
  <c r="CYQ19" i="15"/>
  <c r="CYR19" i="15" s="1"/>
  <c r="CYQ21" i="15"/>
  <c r="CYR21" i="15" s="1"/>
  <c r="CYQ22" i="15"/>
  <c r="CYR22" i="15" s="1"/>
  <c r="CYQ23" i="15"/>
  <c r="CYR23" i="15" s="1"/>
  <c r="CYQ7" i="15"/>
  <c r="CYR7" i="15" s="1"/>
  <c r="CXR36" i="18"/>
  <c r="CXS36" i="18" s="1"/>
  <c r="CXR37" i="18"/>
  <c r="CXS37" i="18" s="1"/>
  <c r="CXR38" i="18"/>
  <c r="CXS38" i="18" s="1"/>
  <c r="CXR39" i="18"/>
  <c r="CXS39" i="18" s="1"/>
  <c r="CXR40" i="18"/>
  <c r="CXS40" i="18" s="1"/>
  <c r="CXR42" i="18"/>
  <c r="CXS42" i="18" s="1"/>
  <c r="CXR43" i="18"/>
  <c r="CXS43" i="18" s="1"/>
  <c r="CXR44" i="18"/>
  <c r="CXS44" i="18" s="1"/>
  <c r="CXR45" i="18"/>
  <c r="CXS45" i="18" s="1"/>
  <c r="CXR46" i="18"/>
  <c r="CXS46" i="18" s="1"/>
  <c r="CXR49" i="18"/>
  <c r="CXS49" i="18" s="1"/>
  <c r="CXR52" i="18"/>
  <c r="CXS52" i="18" s="1"/>
  <c r="CXR62" i="18"/>
  <c r="CXS62" i="18" s="1"/>
  <c r="CXR35" i="18"/>
  <c r="CXS35" i="18" s="1"/>
  <c r="CXR8" i="18"/>
  <c r="CXS8" i="18" s="1"/>
  <c r="CXR10" i="18"/>
  <c r="CXS10" i="18" s="1"/>
  <c r="CXR12" i="18"/>
  <c r="CXS12" i="18" s="1"/>
  <c r="CXR13" i="18"/>
  <c r="CXS13" i="18" s="1"/>
  <c r="CXR14" i="18"/>
  <c r="CXS14" i="18" s="1"/>
  <c r="CXR15" i="18"/>
  <c r="CXS15" i="18" s="1"/>
  <c r="CXR16" i="18"/>
  <c r="CXS16" i="18" s="1"/>
  <c r="CXR17" i="18"/>
  <c r="CXS17" i="18" s="1"/>
  <c r="CXR18" i="18"/>
  <c r="CXS18" i="18" s="1"/>
  <c r="CXR19" i="18"/>
  <c r="CXS19" i="18" s="1"/>
  <c r="CXR20" i="18"/>
  <c r="CXS20" i="18" s="1"/>
  <c r="CXR21" i="18"/>
  <c r="CXS21" i="18" s="1"/>
  <c r="CXR22" i="18"/>
  <c r="CXS22" i="18" s="1"/>
  <c r="CXR7" i="18"/>
  <c r="CXS7" i="18" s="1"/>
  <c r="CKR26" i="19"/>
  <c r="CKS26" i="19" s="1"/>
  <c r="CKR27" i="19"/>
  <c r="CKS27" i="19" s="1"/>
  <c r="CKR28" i="19"/>
  <c r="CKS28" i="19" s="1"/>
  <c r="CKR29" i="19"/>
  <c r="CKS29" i="19" s="1"/>
  <c r="CKR25" i="19"/>
  <c r="CKS25" i="19" s="1"/>
  <c r="CKR10" i="19"/>
  <c r="CKS10" i="19" s="1"/>
  <c r="CKR11" i="19"/>
  <c r="CKS11" i="19" s="1"/>
  <c r="CKR13" i="19"/>
  <c r="CKS13" i="19" s="1"/>
  <c r="CKR14" i="19"/>
  <c r="CKS14" i="19" s="1"/>
  <c r="CYI8" i="15"/>
  <c r="CYJ8" i="15" s="1"/>
  <c r="CYI9" i="15"/>
  <c r="CYJ9" i="15" s="1"/>
  <c r="CYI10" i="15"/>
  <c r="CYJ10" i="15" s="1"/>
  <c r="CYI11" i="15"/>
  <c r="CYJ11" i="15" s="1"/>
  <c r="CYI12" i="15"/>
  <c r="CYJ12" i="15" s="1"/>
  <c r="CYI13" i="15"/>
  <c r="CYJ13" i="15" s="1"/>
  <c r="CYI15" i="15"/>
  <c r="CYJ15" i="15" s="1"/>
  <c r="CYI16" i="15"/>
  <c r="CYJ16" i="15" s="1"/>
  <c r="CYI17" i="15"/>
  <c r="CYJ17" i="15" s="1"/>
  <c r="CYI19" i="15"/>
  <c r="CYJ19" i="15" s="1"/>
  <c r="CYI21" i="15"/>
  <c r="CYJ21" i="15" s="1"/>
  <c r="CYI22" i="15"/>
  <c r="CYJ22" i="15" s="1"/>
  <c r="CYI23" i="15"/>
  <c r="CYJ23" i="15" s="1"/>
  <c r="CYI7" i="15"/>
  <c r="CYJ7" i="15" s="1"/>
  <c r="CXJ36" i="18" l="1"/>
  <c r="CXK36" i="18" s="1"/>
  <c r="CXJ37" i="18"/>
  <c r="CXK37" i="18" s="1"/>
  <c r="CXJ38" i="18"/>
  <c r="CXK38" i="18" s="1"/>
  <c r="CXJ39" i="18"/>
  <c r="CXK39" i="18" s="1"/>
  <c r="CXJ40" i="18"/>
  <c r="CXK40" i="18" s="1"/>
  <c r="CXJ42" i="18"/>
  <c r="CXK42" i="18" s="1"/>
  <c r="CXJ43" i="18"/>
  <c r="CXK43" i="18" s="1"/>
  <c r="CXJ44" i="18"/>
  <c r="CXK44" i="18" s="1"/>
  <c r="CXJ45" i="18"/>
  <c r="CXK45" i="18" s="1"/>
  <c r="CXJ46" i="18"/>
  <c r="CXK46" i="18" s="1"/>
  <c r="CXJ49" i="18"/>
  <c r="CXK49" i="18" s="1"/>
  <c r="CXJ52" i="18"/>
  <c r="CXK52" i="18" s="1"/>
  <c r="CXJ62" i="18"/>
  <c r="CXK62" i="18" s="1"/>
  <c r="CXJ35" i="18"/>
  <c r="CXK35" i="18" s="1"/>
  <c r="CXJ8" i="18"/>
  <c r="CXK8" i="18" s="1"/>
  <c r="CXJ10" i="18"/>
  <c r="CXK10" i="18" s="1"/>
  <c r="CXJ12" i="18"/>
  <c r="CXK12" i="18" s="1"/>
  <c r="CXJ13" i="18"/>
  <c r="CXK13" i="18" s="1"/>
  <c r="CXJ14" i="18"/>
  <c r="CXK14" i="18" s="1"/>
  <c r="CXJ15" i="18"/>
  <c r="CXK15" i="18" s="1"/>
  <c r="CXJ16" i="18"/>
  <c r="CXK16" i="18" s="1"/>
  <c r="CXJ17" i="18"/>
  <c r="CXK17" i="18" s="1"/>
  <c r="CXJ18" i="18"/>
  <c r="CXK18" i="18" s="1"/>
  <c r="CXJ19" i="18"/>
  <c r="CXK19" i="18" s="1"/>
  <c r="CXJ20" i="18"/>
  <c r="CXK20" i="18" s="1"/>
  <c r="CXJ21" i="18"/>
  <c r="CXK21" i="18" s="1"/>
  <c r="CXJ22" i="18"/>
  <c r="CXK22" i="18" s="1"/>
  <c r="CXJ7" i="18"/>
  <c r="CXK7" i="18" s="1"/>
  <c r="CKJ26" i="19"/>
  <c r="CKK26" i="19" s="1"/>
  <c r="CKJ27" i="19"/>
  <c r="CKK27" i="19" s="1"/>
  <c r="CKJ28" i="19"/>
  <c r="CKK28" i="19" s="1"/>
  <c r="CKJ29" i="19"/>
  <c r="CKK29" i="19" s="1"/>
  <c r="CKJ25" i="19"/>
  <c r="CKK25" i="19" s="1"/>
  <c r="CKJ10" i="19"/>
  <c r="CKK10" i="19" s="1"/>
  <c r="CKJ11" i="19"/>
  <c r="CKK11" i="19" s="1"/>
  <c r="CKJ13" i="19"/>
  <c r="CKK13" i="19" s="1"/>
  <c r="CKJ14" i="19"/>
  <c r="CKK14" i="19" s="1"/>
  <c r="CYA8" i="15"/>
  <c r="CYB8" i="15" s="1"/>
  <c r="CYA9" i="15"/>
  <c r="CYB9" i="15" s="1"/>
  <c r="CYA10" i="15"/>
  <c r="CYB10" i="15" s="1"/>
  <c r="CYA11" i="15"/>
  <c r="CYB11" i="15" s="1"/>
  <c r="CYA12" i="15"/>
  <c r="CYB12" i="15" s="1"/>
  <c r="CYA13" i="15"/>
  <c r="CYB13" i="15" s="1"/>
  <c r="CYA15" i="15"/>
  <c r="CYB15" i="15" s="1"/>
  <c r="CYA16" i="15"/>
  <c r="CYB16" i="15" s="1"/>
  <c r="CYA17" i="15"/>
  <c r="CYB17" i="15" s="1"/>
  <c r="CYA19" i="15"/>
  <c r="CYB19" i="15" s="1"/>
  <c r="CYA21" i="15"/>
  <c r="CYB21" i="15" s="1"/>
  <c r="CYA22" i="15"/>
  <c r="CYB22" i="15" s="1"/>
  <c r="CYA23" i="15"/>
  <c r="CYB23" i="15" s="1"/>
  <c r="CYA7" i="15"/>
  <c r="CYB7" i="15" s="1"/>
  <c r="CXB36" i="18" l="1"/>
  <c r="CXC36" i="18" s="1"/>
  <c r="CXB37" i="18"/>
  <c r="CXC37" i="18" s="1"/>
  <c r="CXB38" i="18"/>
  <c r="CXC38" i="18" s="1"/>
  <c r="CXB39" i="18"/>
  <c r="CXC39" i="18" s="1"/>
  <c r="CXB40" i="18"/>
  <c r="CXC40" i="18" s="1"/>
  <c r="CXB42" i="18"/>
  <c r="CXC42" i="18" s="1"/>
  <c r="CXB43" i="18"/>
  <c r="CXC43" i="18" s="1"/>
  <c r="CXB44" i="18"/>
  <c r="CXC44" i="18" s="1"/>
  <c r="CXB45" i="18"/>
  <c r="CXC45" i="18" s="1"/>
  <c r="CXB46" i="18"/>
  <c r="CXC46" i="18" s="1"/>
  <c r="CXB49" i="18"/>
  <c r="CXC49" i="18" s="1"/>
  <c r="CXB52" i="18"/>
  <c r="CXC52" i="18" s="1"/>
  <c r="CXB62" i="18"/>
  <c r="CXC62" i="18" s="1"/>
  <c r="CXB35" i="18"/>
  <c r="CXC35" i="18" s="1"/>
  <c r="CXB8" i="18"/>
  <c r="CXC8" i="18" s="1"/>
  <c r="CXB10" i="18"/>
  <c r="CXC10" i="18" s="1"/>
  <c r="CXB12" i="18"/>
  <c r="CXC12" i="18" s="1"/>
  <c r="CXB13" i="18"/>
  <c r="CXC13" i="18" s="1"/>
  <c r="CXB14" i="18"/>
  <c r="CXC14" i="18" s="1"/>
  <c r="CXB15" i="18"/>
  <c r="CXC15" i="18" s="1"/>
  <c r="CXB16" i="18"/>
  <c r="CXC16" i="18" s="1"/>
  <c r="CXB17" i="18"/>
  <c r="CXC17" i="18" s="1"/>
  <c r="CXB18" i="18"/>
  <c r="CXC18" i="18" s="1"/>
  <c r="CXB19" i="18"/>
  <c r="CXC19" i="18" s="1"/>
  <c r="CXB20" i="18"/>
  <c r="CXC20" i="18" s="1"/>
  <c r="CXB21" i="18"/>
  <c r="CXC21" i="18" s="1"/>
  <c r="CXB22" i="18"/>
  <c r="CXC22" i="18" s="1"/>
  <c r="CXB7" i="18"/>
  <c r="CXC7" i="18" s="1"/>
  <c r="CKB26" i="19"/>
  <c r="CKC26" i="19" s="1"/>
  <c r="CKB27" i="19"/>
  <c r="CKC27" i="19" s="1"/>
  <c r="CKB28" i="19"/>
  <c r="CKC28" i="19" s="1"/>
  <c r="CKB29" i="19"/>
  <c r="CKC29" i="19" s="1"/>
  <c r="CKB25" i="19"/>
  <c r="CKC25" i="19" s="1"/>
  <c r="CKB10" i="19"/>
  <c r="CKC10" i="19" s="1"/>
  <c r="CKB11" i="19"/>
  <c r="CKC11" i="19" s="1"/>
  <c r="CKB13" i="19"/>
  <c r="CKC13" i="19" s="1"/>
  <c r="CKB14" i="19"/>
  <c r="CKC14" i="19" s="1"/>
  <c r="CXS8" i="15"/>
  <c r="CXT8" i="15" s="1"/>
  <c r="CXS9" i="15"/>
  <c r="CXT9" i="15" s="1"/>
  <c r="CXS10" i="15"/>
  <c r="CXT10" i="15" s="1"/>
  <c r="CXS11" i="15"/>
  <c r="CXT11" i="15" s="1"/>
  <c r="CXS12" i="15"/>
  <c r="CXT12" i="15" s="1"/>
  <c r="CXS13" i="15"/>
  <c r="CXT13" i="15" s="1"/>
  <c r="CXS15" i="15"/>
  <c r="CXT15" i="15" s="1"/>
  <c r="CXS16" i="15"/>
  <c r="CXT16" i="15" s="1"/>
  <c r="CXS17" i="15"/>
  <c r="CXT17" i="15" s="1"/>
  <c r="CXS19" i="15"/>
  <c r="CXT19" i="15" s="1"/>
  <c r="CXS21" i="15"/>
  <c r="CXT21" i="15" s="1"/>
  <c r="CXS22" i="15"/>
  <c r="CXT22" i="15" s="1"/>
  <c r="CXS23" i="15"/>
  <c r="CXT23" i="15" s="1"/>
  <c r="CXS7" i="15"/>
  <c r="CXT7" i="15" s="1"/>
  <c r="CWT36" i="18"/>
  <c r="CWU36" i="18" s="1"/>
  <c r="CWT37" i="18"/>
  <c r="CWU37" i="18" s="1"/>
  <c r="CWT38" i="18"/>
  <c r="CWU38" i="18" s="1"/>
  <c r="CWT39" i="18"/>
  <c r="CWU39" i="18" s="1"/>
  <c r="CWT40" i="18"/>
  <c r="CWU40" i="18" s="1"/>
  <c r="CWT42" i="18"/>
  <c r="CWU42" i="18" s="1"/>
  <c r="CWT43" i="18"/>
  <c r="CWU43" i="18" s="1"/>
  <c r="CWT44" i="18"/>
  <c r="CWU44" i="18" s="1"/>
  <c r="CWT45" i="18"/>
  <c r="CWU45" i="18" s="1"/>
  <c r="CWT46" i="18"/>
  <c r="CWU46" i="18" s="1"/>
  <c r="CWT49" i="18"/>
  <c r="CWU49" i="18" s="1"/>
  <c r="CWT52" i="18"/>
  <c r="CWU52" i="18" s="1"/>
  <c r="CWT62" i="18"/>
  <c r="CWU62" i="18" s="1"/>
  <c r="CWT35" i="18"/>
  <c r="CWU35" i="18" s="1"/>
  <c r="CWT8" i="18"/>
  <c r="CWU8" i="18" s="1"/>
  <c r="CWT10" i="18"/>
  <c r="CWU10" i="18" s="1"/>
  <c r="CWT12" i="18"/>
  <c r="CWU12" i="18" s="1"/>
  <c r="CWT13" i="18"/>
  <c r="CWU13" i="18" s="1"/>
  <c r="CWT14" i="18"/>
  <c r="CWU14" i="18" s="1"/>
  <c r="CWT15" i="18"/>
  <c r="CWU15" i="18" s="1"/>
  <c r="CWT16" i="18"/>
  <c r="CWU16" i="18" s="1"/>
  <c r="CWT17" i="18"/>
  <c r="CWU17" i="18" s="1"/>
  <c r="CWT18" i="18"/>
  <c r="CWU18" i="18" s="1"/>
  <c r="CWT19" i="18"/>
  <c r="CWU19" i="18" s="1"/>
  <c r="CWT20" i="18"/>
  <c r="CWU20" i="18" s="1"/>
  <c r="CWT21" i="18"/>
  <c r="CWU21" i="18" s="1"/>
  <c r="CWT22" i="18"/>
  <c r="CWU22" i="18" s="1"/>
  <c r="CWT7" i="18"/>
  <c r="CWU7" i="18" s="1"/>
  <c r="CJT26" i="19"/>
  <c r="CJU26" i="19" s="1"/>
  <c r="CJT27" i="19"/>
  <c r="CJU27" i="19" s="1"/>
  <c r="CJT28" i="19"/>
  <c r="CJU28" i="19" s="1"/>
  <c r="CJT29" i="19"/>
  <c r="CJU29" i="19" s="1"/>
  <c r="CJT25" i="19"/>
  <c r="CJU25" i="19" s="1"/>
  <c r="CJT10" i="19"/>
  <c r="CJU10" i="19" s="1"/>
  <c r="CJT11" i="19"/>
  <c r="CJU11" i="19" s="1"/>
  <c r="CJT13" i="19"/>
  <c r="CJU13" i="19" s="1"/>
  <c r="CJT14" i="19"/>
  <c r="CJU14" i="19" s="1"/>
  <c r="CXK8" i="15"/>
  <c r="CXL8" i="15" s="1"/>
  <c r="CXK9" i="15"/>
  <c r="CXL9" i="15" s="1"/>
  <c r="CXK10" i="15"/>
  <c r="CXL10" i="15" s="1"/>
  <c r="CXK11" i="15"/>
  <c r="CXL11" i="15" s="1"/>
  <c r="CXK12" i="15"/>
  <c r="CXL12" i="15" s="1"/>
  <c r="CXK13" i="15"/>
  <c r="CXL13" i="15" s="1"/>
  <c r="CXK15" i="15"/>
  <c r="CXL15" i="15" s="1"/>
  <c r="CXK16" i="15"/>
  <c r="CXL16" i="15" s="1"/>
  <c r="CXK17" i="15"/>
  <c r="CXL17" i="15" s="1"/>
  <c r="CXK19" i="15"/>
  <c r="CXL19" i="15" s="1"/>
  <c r="CXK21" i="15"/>
  <c r="CXL21" i="15" s="1"/>
  <c r="CXK22" i="15"/>
  <c r="CXL22" i="15" s="1"/>
  <c r="CXK23" i="15"/>
  <c r="CXL23" i="15" s="1"/>
  <c r="CXK7" i="15"/>
  <c r="CXL7" i="15" s="1"/>
  <c r="CXC8" i="15" l="1"/>
  <c r="CXD8" i="15" s="1"/>
  <c r="CXC9" i="15"/>
  <c r="CXD9" i="15" s="1"/>
  <c r="CXC10" i="15"/>
  <c r="CXD10" i="15" s="1"/>
  <c r="CXC11" i="15"/>
  <c r="CXD11" i="15" s="1"/>
  <c r="CXC12" i="15"/>
  <c r="CXD12" i="15" s="1"/>
  <c r="CXC13" i="15"/>
  <c r="CXD13" i="15" s="1"/>
  <c r="CXC15" i="15"/>
  <c r="CXD15" i="15" s="1"/>
  <c r="CXC16" i="15"/>
  <c r="CXD16" i="15" s="1"/>
  <c r="CXC17" i="15"/>
  <c r="CXD17" i="15" s="1"/>
  <c r="CXC19" i="15"/>
  <c r="CXD19" i="15" s="1"/>
  <c r="CXC21" i="15"/>
  <c r="CXD21" i="15" s="1"/>
  <c r="CXC22" i="15"/>
  <c r="CXD22" i="15" s="1"/>
  <c r="CXC23" i="15"/>
  <c r="CXD23" i="15" s="1"/>
  <c r="CXC7" i="15"/>
  <c r="CXD7" i="15" s="1"/>
  <c r="CJL26" i="19"/>
  <c r="CJM26" i="19" s="1"/>
  <c r="CJL27" i="19"/>
  <c r="CJM27" i="19" s="1"/>
  <c r="CJL28" i="19"/>
  <c r="CJM28" i="19" s="1"/>
  <c r="CJL29" i="19"/>
  <c r="CJM29" i="19" s="1"/>
  <c r="CJL25" i="19"/>
  <c r="CJM25" i="19" s="1"/>
  <c r="CJL10" i="19"/>
  <c r="CJM10" i="19" s="1"/>
  <c r="CJL11" i="19"/>
  <c r="CJM11" i="19" s="1"/>
  <c r="CJL13" i="19"/>
  <c r="CJM13" i="19" s="1"/>
  <c r="CJL14" i="19"/>
  <c r="CJM14" i="19" s="1"/>
  <c r="CWL36" i="18"/>
  <c r="CWM36" i="18" s="1"/>
  <c r="CWL37" i="18"/>
  <c r="CWM37" i="18" s="1"/>
  <c r="CWL38" i="18"/>
  <c r="CWM38" i="18" s="1"/>
  <c r="CWL39" i="18"/>
  <c r="CWM39" i="18" s="1"/>
  <c r="CWL40" i="18"/>
  <c r="CWM40" i="18" s="1"/>
  <c r="CWL42" i="18"/>
  <c r="CWM42" i="18" s="1"/>
  <c r="CWL43" i="18"/>
  <c r="CWM43" i="18" s="1"/>
  <c r="CWL44" i="18"/>
  <c r="CWM44" i="18" s="1"/>
  <c r="CWL45" i="18"/>
  <c r="CWM45" i="18" s="1"/>
  <c r="CWL46" i="18"/>
  <c r="CWM46" i="18" s="1"/>
  <c r="CWL49" i="18"/>
  <c r="CWM49" i="18" s="1"/>
  <c r="CWL52" i="18"/>
  <c r="CWM52" i="18" s="1"/>
  <c r="CWL62" i="18"/>
  <c r="CWM62" i="18" s="1"/>
  <c r="CWL35" i="18"/>
  <c r="CWM35" i="18" s="1"/>
  <c r="CWL8" i="18"/>
  <c r="CWM8" i="18" s="1"/>
  <c r="CWL10" i="18"/>
  <c r="CWM10" i="18" s="1"/>
  <c r="CWL12" i="18"/>
  <c r="CWM12" i="18" s="1"/>
  <c r="CWL13" i="18"/>
  <c r="CWM13" i="18" s="1"/>
  <c r="CWL14" i="18"/>
  <c r="CWM14" i="18" s="1"/>
  <c r="CWL15" i="18"/>
  <c r="CWM15" i="18" s="1"/>
  <c r="CWL16" i="18"/>
  <c r="CWM16" i="18" s="1"/>
  <c r="CWL17" i="18"/>
  <c r="CWM17" i="18" s="1"/>
  <c r="CWL18" i="18"/>
  <c r="CWM18" i="18" s="1"/>
  <c r="CWL19" i="18"/>
  <c r="CWM19" i="18" s="1"/>
  <c r="CWL20" i="18"/>
  <c r="CWM20" i="18" s="1"/>
  <c r="CWL21" i="18"/>
  <c r="CWM21" i="18" s="1"/>
  <c r="CWL22" i="18"/>
  <c r="CWM22" i="18" s="1"/>
  <c r="CWL7" i="18"/>
  <c r="CWM7" i="18" s="1"/>
  <c r="CWD36" i="18" l="1"/>
  <c r="CWE36" i="18" s="1"/>
  <c r="CWD37" i="18"/>
  <c r="CWE37" i="18" s="1"/>
  <c r="CWD38" i="18"/>
  <c r="CWE38" i="18" s="1"/>
  <c r="CWD39" i="18"/>
  <c r="CWE39" i="18" s="1"/>
  <c r="CWD40" i="18"/>
  <c r="CWE40" i="18" s="1"/>
  <c r="CWD42" i="18"/>
  <c r="CWE42" i="18" s="1"/>
  <c r="CWD43" i="18"/>
  <c r="CWE43" i="18" s="1"/>
  <c r="CWD44" i="18"/>
  <c r="CWE44" i="18" s="1"/>
  <c r="CWD45" i="18"/>
  <c r="CWE45" i="18" s="1"/>
  <c r="CWD46" i="18"/>
  <c r="CWE46" i="18" s="1"/>
  <c r="CWD49" i="18"/>
  <c r="CWE49" i="18" s="1"/>
  <c r="CWD52" i="18"/>
  <c r="CWE52" i="18" s="1"/>
  <c r="CWD62" i="18"/>
  <c r="CWE62" i="18" s="1"/>
  <c r="CWD35" i="18"/>
  <c r="CWE35" i="18" s="1"/>
  <c r="CWD8" i="18"/>
  <c r="CWE8" i="18" s="1"/>
  <c r="CWD10" i="18"/>
  <c r="CWE10" i="18" s="1"/>
  <c r="CWD12" i="18"/>
  <c r="CWE12" i="18" s="1"/>
  <c r="CWD13" i="18"/>
  <c r="CWE13" i="18" s="1"/>
  <c r="CWD14" i="18"/>
  <c r="CWE14" i="18" s="1"/>
  <c r="CWD15" i="18"/>
  <c r="CWE15" i="18" s="1"/>
  <c r="CWD16" i="18"/>
  <c r="CWE16" i="18" s="1"/>
  <c r="CWD17" i="18"/>
  <c r="CWE17" i="18" s="1"/>
  <c r="CWD18" i="18"/>
  <c r="CWE18" i="18" s="1"/>
  <c r="CWD19" i="18"/>
  <c r="CWE19" i="18" s="1"/>
  <c r="CWD20" i="18"/>
  <c r="CWE20" i="18" s="1"/>
  <c r="CWD21" i="18"/>
  <c r="CWE21" i="18" s="1"/>
  <c r="CWD22" i="18"/>
  <c r="CWE22" i="18" s="1"/>
  <c r="CWD7" i="18"/>
  <c r="CWE7" i="18" s="1"/>
  <c r="CJD26" i="19"/>
  <c r="CJE26" i="19" s="1"/>
  <c r="CJD27" i="19"/>
  <c r="CJE27" i="19" s="1"/>
  <c r="CJD28" i="19"/>
  <c r="CJE28" i="19" s="1"/>
  <c r="CJD29" i="19"/>
  <c r="CJE29" i="19" s="1"/>
  <c r="CJD25" i="19"/>
  <c r="CJE25" i="19" s="1"/>
  <c r="CJD10" i="19"/>
  <c r="CJE10" i="19" s="1"/>
  <c r="CJD11" i="19"/>
  <c r="CJE11" i="19" s="1"/>
  <c r="CJD13" i="19"/>
  <c r="CJE13" i="19" s="1"/>
  <c r="CJD14" i="19"/>
  <c r="CJE14" i="19" s="1"/>
  <c r="CWU8" i="15"/>
  <c r="CWV8" i="15" s="1"/>
  <c r="CWU9" i="15"/>
  <c r="CWV9" i="15" s="1"/>
  <c r="CWU10" i="15"/>
  <c r="CWV10" i="15" s="1"/>
  <c r="CWU11" i="15"/>
  <c r="CWV11" i="15" s="1"/>
  <c r="CWU12" i="15"/>
  <c r="CWV12" i="15" s="1"/>
  <c r="CWU13" i="15"/>
  <c r="CWV13" i="15" s="1"/>
  <c r="CWU15" i="15"/>
  <c r="CWV15" i="15" s="1"/>
  <c r="CWU16" i="15"/>
  <c r="CWV16" i="15" s="1"/>
  <c r="CWU17" i="15"/>
  <c r="CWV17" i="15" s="1"/>
  <c r="CWU19" i="15"/>
  <c r="CWV19" i="15" s="1"/>
  <c r="CWU21" i="15"/>
  <c r="CWV21" i="15" s="1"/>
  <c r="CWU22" i="15"/>
  <c r="CWV22" i="15" s="1"/>
  <c r="CWU23" i="15"/>
  <c r="CWV23" i="15" s="1"/>
  <c r="CWU7" i="15"/>
  <c r="CWV7" i="15" s="1"/>
  <c r="G84" i="17"/>
  <c r="CVV36" i="18"/>
  <c r="CVW36" i="18" s="1"/>
  <c r="CVV37" i="18"/>
  <c r="CVW37" i="18" s="1"/>
  <c r="CVV38" i="18"/>
  <c r="CVW38" i="18" s="1"/>
  <c r="CVV39" i="18"/>
  <c r="CVW39" i="18" s="1"/>
  <c r="CVV40" i="18"/>
  <c r="CVW40" i="18" s="1"/>
  <c r="CVV42" i="18"/>
  <c r="CVW42" i="18" s="1"/>
  <c r="CVV43" i="18"/>
  <c r="CVW43" i="18" s="1"/>
  <c r="CVV44" i="18"/>
  <c r="CVW44" i="18" s="1"/>
  <c r="CVV45" i="18"/>
  <c r="CVW45" i="18" s="1"/>
  <c r="CVV46" i="18"/>
  <c r="CVW46" i="18" s="1"/>
  <c r="CVV49" i="18"/>
  <c r="CVW49" i="18" s="1"/>
  <c r="CVV52" i="18"/>
  <c r="CVW52" i="18" s="1"/>
  <c r="CVV62" i="18"/>
  <c r="CVW62" i="18" s="1"/>
  <c r="CVV35" i="18"/>
  <c r="CVW35" i="18" s="1"/>
  <c r="CVV8" i="18"/>
  <c r="CVW8" i="18" s="1"/>
  <c r="CVV10" i="18"/>
  <c r="CVW10" i="18" s="1"/>
  <c r="CVV12" i="18"/>
  <c r="CVW12" i="18" s="1"/>
  <c r="CVV13" i="18"/>
  <c r="CVW13" i="18" s="1"/>
  <c r="CVV14" i="18"/>
  <c r="CVW14" i="18" s="1"/>
  <c r="CVV15" i="18"/>
  <c r="CVW15" i="18" s="1"/>
  <c r="CVV16" i="18"/>
  <c r="CVW16" i="18" s="1"/>
  <c r="CVV17" i="18"/>
  <c r="CVW17" i="18" s="1"/>
  <c r="CVV18" i="18"/>
  <c r="CVW18" i="18" s="1"/>
  <c r="CVV19" i="18"/>
  <c r="CVW19" i="18" s="1"/>
  <c r="CVV20" i="18"/>
  <c r="CVW20" i="18" s="1"/>
  <c r="CVV21" i="18"/>
  <c r="CVW21" i="18" s="1"/>
  <c r="CVV22" i="18"/>
  <c r="CVW22" i="18" s="1"/>
  <c r="CVV7" i="18"/>
  <c r="CVW7" i="18" s="1"/>
  <c r="CIV26" i="19"/>
  <c r="CIW26" i="19" s="1"/>
  <c r="CIV27" i="19"/>
  <c r="CIW27" i="19" s="1"/>
  <c r="CIV28" i="19"/>
  <c r="CIW28" i="19" s="1"/>
  <c r="CIV29" i="19"/>
  <c r="CIW29" i="19" s="1"/>
  <c r="CIV25" i="19"/>
  <c r="CIW25" i="19" s="1"/>
  <c r="CIV10" i="19"/>
  <c r="CIW10" i="19" s="1"/>
  <c r="CIV11" i="19"/>
  <c r="CIW11" i="19" s="1"/>
  <c r="CIV13" i="19"/>
  <c r="CIW13" i="19" s="1"/>
  <c r="CIV14" i="19"/>
  <c r="CIW14" i="19" s="1"/>
  <c r="CWM8" i="15"/>
  <c r="CWN8" i="15" s="1"/>
  <c r="CWM9" i="15"/>
  <c r="CWN9" i="15" s="1"/>
  <c r="CWM10" i="15"/>
  <c r="CWN10" i="15" s="1"/>
  <c r="CWM11" i="15"/>
  <c r="CWN11" i="15" s="1"/>
  <c r="CWM12" i="15"/>
  <c r="CWN12" i="15" s="1"/>
  <c r="CWM13" i="15"/>
  <c r="CWN13" i="15" s="1"/>
  <c r="CWM15" i="15"/>
  <c r="CWN15" i="15" s="1"/>
  <c r="CWM16" i="15"/>
  <c r="CWN16" i="15" s="1"/>
  <c r="CWM17" i="15"/>
  <c r="CWN17" i="15" s="1"/>
  <c r="CWM19" i="15"/>
  <c r="CWN19" i="15" s="1"/>
  <c r="CWM21" i="15"/>
  <c r="CWN21" i="15" s="1"/>
  <c r="CWM22" i="15"/>
  <c r="CWN22" i="15" s="1"/>
  <c r="CWM23" i="15"/>
  <c r="CWN23" i="15" s="1"/>
  <c r="CWM7" i="15"/>
  <c r="CWN7" i="15" s="1"/>
  <c r="CVN36" i="18"/>
  <c r="CVO36" i="18" s="1"/>
  <c r="CVN37" i="18"/>
  <c r="CVO37" i="18" s="1"/>
  <c r="CVN38" i="18"/>
  <c r="CVO38" i="18" s="1"/>
  <c r="CVN39" i="18"/>
  <c r="CVO39" i="18" s="1"/>
  <c r="CVN40" i="18"/>
  <c r="CVO40" i="18" s="1"/>
  <c r="CVN42" i="18"/>
  <c r="CVO42" i="18" s="1"/>
  <c r="CVN43" i="18"/>
  <c r="CVO43" i="18" s="1"/>
  <c r="CVN44" i="18"/>
  <c r="CVO44" i="18" s="1"/>
  <c r="CVN45" i="18"/>
  <c r="CVO45" i="18" s="1"/>
  <c r="CVN46" i="18"/>
  <c r="CVO46" i="18" s="1"/>
  <c r="CVN49" i="18"/>
  <c r="CVO49" i="18" s="1"/>
  <c r="CVN52" i="18"/>
  <c r="CVO52" i="18" s="1"/>
  <c r="CVN62" i="18"/>
  <c r="CVO62" i="18" s="1"/>
  <c r="CVN35" i="18"/>
  <c r="CVO35" i="18" s="1"/>
  <c r="CVN8" i="18"/>
  <c r="CVO8" i="18" s="1"/>
  <c r="CVN10" i="18"/>
  <c r="CVO10" i="18" s="1"/>
  <c r="CVN12" i="18"/>
  <c r="CVO12" i="18" s="1"/>
  <c r="CVN13" i="18"/>
  <c r="CVO13" i="18" s="1"/>
  <c r="CVN14" i="18"/>
  <c r="CVO14" i="18" s="1"/>
  <c r="CVN15" i="18"/>
  <c r="CVO15" i="18" s="1"/>
  <c r="CVN16" i="18"/>
  <c r="CVO16" i="18" s="1"/>
  <c r="CVN17" i="18"/>
  <c r="CVO17" i="18" s="1"/>
  <c r="CVN18" i="18"/>
  <c r="CVO18" i="18" s="1"/>
  <c r="CVN19" i="18"/>
  <c r="CVO19" i="18" s="1"/>
  <c r="CVN20" i="18"/>
  <c r="CVO20" i="18" s="1"/>
  <c r="CVN21" i="18"/>
  <c r="CVO21" i="18" s="1"/>
  <c r="CVN22" i="18"/>
  <c r="CVO22" i="18" s="1"/>
  <c r="CVN7" i="18"/>
  <c r="CVO7" i="18" s="1"/>
  <c r="CIN26" i="19"/>
  <c r="CIO26" i="19" s="1"/>
  <c r="CIN27" i="19"/>
  <c r="CIO27" i="19" s="1"/>
  <c r="CIN28" i="19"/>
  <c r="CIO28" i="19" s="1"/>
  <c r="CIN29" i="19"/>
  <c r="CIO29" i="19" s="1"/>
  <c r="CIN25" i="19"/>
  <c r="CIO25" i="19" s="1"/>
  <c r="CIN10" i="19"/>
  <c r="CIO10" i="19" s="1"/>
  <c r="CIN11" i="19"/>
  <c r="CIO11" i="19" s="1"/>
  <c r="CIN13" i="19"/>
  <c r="CIO13" i="19" s="1"/>
  <c r="CIN14" i="19"/>
  <c r="CIO14" i="19" s="1"/>
  <c r="CWE8" i="15"/>
  <c r="CWF8" i="15" s="1"/>
  <c r="CWE9" i="15"/>
  <c r="CWF9" i="15" s="1"/>
  <c r="CWE10" i="15"/>
  <c r="CWF10" i="15" s="1"/>
  <c r="CWE11" i="15"/>
  <c r="CWF11" i="15" s="1"/>
  <c r="CWE12" i="15"/>
  <c r="CWF12" i="15" s="1"/>
  <c r="CWE13" i="15"/>
  <c r="CWF13" i="15" s="1"/>
  <c r="CWE15" i="15"/>
  <c r="CWF15" i="15" s="1"/>
  <c r="CWE16" i="15"/>
  <c r="CWF16" i="15" s="1"/>
  <c r="CWE17" i="15"/>
  <c r="CWF17" i="15" s="1"/>
  <c r="CWE19" i="15"/>
  <c r="CWF19" i="15" s="1"/>
  <c r="CWE21" i="15"/>
  <c r="CWF21" i="15" s="1"/>
  <c r="CWE22" i="15"/>
  <c r="CWF22" i="15" s="1"/>
  <c r="CWE23" i="15"/>
  <c r="CWF23" i="15" s="1"/>
  <c r="CWE7" i="15"/>
  <c r="CWF7" i="15" s="1"/>
  <c r="CVW8" i="15"/>
  <c r="CVX8" i="15" s="1"/>
  <c r="CVW9" i="15"/>
  <c r="CVX9" i="15" s="1"/>
  <c r="CVW10" i="15"/>
  <c r="CVX10" i="15" s="1"/>
  <c r="CVW11" i="15"/>
  <c r="CVX11" i="15" s="1"/>
  <c r="CVW12" i="15"/>
  <c r="CVX12" i="15" s="1"/>
  <c r="CVW13" i="15"/>
  <c r="CVX13" i="15" s="1"/>
  <c r="CVW15" i="15"/>
  <c r="CVX15" i="15" s="1"/>
  <c r="CVW16" i="15"/>
  <c r="CVX16" i="15" s="1"/>
  <c r="CVW17" i="15"/>
  <c r="CVX17" i="15" s="1"/>
  <c r="CVW19" i="15"/>
  <c r="CVX19" i="15" s="1"/>
  <c r="CVW21" i="15"/>
  <c r="CVX21" i="15" s="1"/>
  <c r="CVW22" i="15"/>
  <c r="CVX22" i="15" s="1"/>
  <c r="CVW23" i="15"/>
  <c r="CVX23" i="15" s="1"/>
  <c r="CVW7" i="15"/>
  <c r="CVX7" i="15" s="1"/>
  <c r="CIF26" i="19"/>
  <c r="CIG26" i="19" s="1"/>
  <c r="CIF27" i="19"/>
  <c r="CIG27" i="19" s="1"/>
  <c r="CIF28" i="19"/>
  <c r="CIG28" i="19" s="1"/>
  <c r="CIF29" i="19"/>
  <c r="CIG29" i="19" s="1"/>
  <c r="CIF25" i="19"/>
  <c r="CIG25" i="19" s="1"/>
  <c r="CIF10" i="19"/>
  <c r="CIG10" i="19" s="1"/>
  <c r="CIF11" i="19"/>
  <c r="CIG11" i="19" s="1"/>
  <c r="CIF13" i="19"/>
  <c r="CIG13" i="19" s="1"/>
  <c r="CIF14" i="19"/>
  <c r="CIG14" i="19" s="1"/>
  <c r="CVF36" i="18"/>
  <c r="CVG36" i="18" s="1"/>
  <c r="CVF37" i="18"/>
  <c r="CVG37" i="18" s="1"/>
  <c r="CVF38" i="18"/>
  <c r="CVG38" i="18" s="1"/>
  <c r="CVF39" i="18"/>
  <c r="CVG39" i="18" s="1"/>
  <c r="CVF40" i="18"/>
  <c r="CVG40" i="18" s="1"/>
  <c r="CVF42" i="18"/>
  <c r="CVG42" i="18" s="1"/>
  <c r="CVF43" i="18"/>
  <c r="CVG43" i="18" s="1"/>
  <c r="CVF44" i="18"/>
  <c r="CVG44" i="18" s="1"/>
  <c r="CVF45" i="18"/>
  <c r="CVG45" i="18" s="1"/>
  <c r="CVF46" i="18"/>
  <c r="CVG46" i="18" s="1"/>
  <c r="CVF49" i="18"/>
  <c r="CVG49" i="18" s="1"/>
  <c r="CVF52" i="18"/>
  <c r="CVG52" i="18" s="1"/>
  <c r="CVF62" i="18"/>
  <c r="CVG62" i="18" s="1"/>
  <c r="CVF35" i="18"/>
  <c r="CVG35" i="18" s="1"/>
  <c r="CVF8" i="18"/>
  <c r="CVG8" i="18" s="1"/>
  <c r="CVF10" i="18"/>
  <c r="CVG10" i="18" s="1"/>
  <c r="CVF12" i="18"/>
  <c r="CVG12" i="18" s="1"/>
  <c r="CVF13" i="18"/>
  <c r="CVG13" i="18" s="1"/>
  <c r="CVF14" i="18"/>
  <c r="CVG14" i="18" s="1"/>
  <c r="CVF15" i="18"/>
  <c r="CVG15" i="18" s="1"/>
  <c r="CVF16" i="18"/>
  <c r="CVG16" i="18" s="1"/>
  <c r="CVF17" i="18"/>
  <c r="CVG17" i="18" s="1"/>
  <c r="CVF18" i="18"/>
  <c r="CVG18" i="18" s="1"/>
  <c r="CVF19" i="18"/>
  <c r="CVG19" i="18" s="1"/>
  <c r="CVF20" i="18"/>
  <c r="CVG20" i="18" s="1"/>
  <c r="CVF21" i="18"/>
  <c r="CVG21" i="18" s="1"/>
  <c r="CVF22" i="18"/>
  <c r="CVG22" i="18" s="1"/>
  <c r="CVF7" i="18"/>
  <c r="CVG7" i="18" s="1"/>
  <c r="CUV17" i="18"/>
  <c r="CUX17" i="18" s="1"/>
  <c r="CUY17" i="18" s="1"/>
  <c r="CUX36" i="18"/>
  <c r="CUY36" i="18" s="1"/>
  <c r="CUX37" i="18"/>
  <c r="CUY37" i="18" s="1"/>
  <c r="CUX38" i="18"/>
  <c r="CUY38" i="18" s="1"/>
  <c r="CUX39" i="18"/>
  <c r="CUY39" i="18" s="1"/>
  <c r="CUX40" i="18"/>
  <c r="CUY40" i="18" s="1"/>
  <c r="CUX42" i="18"/>
  <c r="CUY42" i="18" s="1"/>
  <c r="CUX43" i="18"/>
  <c r="CUY43" i="18" s="1"/>
  <c r="CUX44" i="18"/>
  <c r="CUY44" i="18" s="1"/>
  <c r="CUX45" i="18"/>
  <c r="CUY45" i="18" s="1"/>
  <c r="CUX46" i="18"/>
  <c r="CUY46" i="18" s="1"/>
  <c r="CUX49" i="18"/>
  <c r="CUY49" i="18" s="1"/>
  <c r="CUX52" i="18"/>
  <c r="CUY52" i="18" s="1"/>
  <c r="CUX62" i="18"/>
  <c r="CUY62" i="18" s="1"/>
  <c r="CUX35" i="18"/>
  <c r="CUY35" i="18" s="1"/>
  <c r="CUX8" i="18"/>
  <c r="CUY8" i="18" s="1"/>
  <c r="CUX10" i="18"/>
  <c r="CUY10" i="18" s="1"/>
  <c r="CUX12" i="18"/>
  <c r="CUY12" i="18" s="1"/>
  <c r="CUX13" i="18"/>
  <c r="CUY13" i="18" s="1"/>
  <c r="CUX14" i="18"/>
  <c r="CUY14" i="18" s="1"/>
  <c r="CUX15" i="18"/>
  <c r="CUY15" i="18" s="1"/>
  <c r="CUX16" i="18"/>
  <c r="CUY16" i="18" s="1"/>
  <c r="CUX18" i="18"/>
  <c r="CUY18" i="18" s="1"/>
  <c r="CUX19" i="18"/>
  <c r="CUY19" i="18" s="1"/>
  <c r="CUX20" i="18"/>
  <c r="CUY20" i="18" s="1"/>
  <c r="CUX21" i="18"/>
  <c r="CUY21" i="18" s="1"/>
  <c r="CUX22" i="18"/>
  <c r="CUY22" i="18" s="1"/>
  <c r="CUX7" i="18"/>
  <c r="CUY7" i="18" s="1"/>
  <c r="CHX26" i="19"/>
  <c r="CHY26" i="19" s="1"/>
  <c r="CHX27" i="19"/>
  <c r="CHY27" i="19" s="1"/>
  <c r="CHX28" i="19"/>
  <c r="CHY28" i="19" s="1"/>
  <c r="CHX29" i="19"/>
  <c r="CHY29" i="19" s="1"/>
  <c r="CHX25" i="19"/>
  <c r="CHY25" i="19" s="1"/>
  <c r="CHX10" i="19"/>
  <c r="CHY10" i="19" s="1"/>
  <c r="CHX11" i="19"/>
  <c r="CHY11" i="19" s="1"/>
  <c r="CHX13" i="19"/>
  <c r="CHY13" i="19" s="1"/>
  <c r="CHX14" i="19"/>
  <c r="CHY14" i="19" s="1"/>
  <c r="CUL39" i="18"/>
  <c r="CUP39" i="18" s="1"/>
  <c r="CUQ39" i="18" s="1"/>
  <c r="CUL15" i="18"/>
  <c r="CUP15" i="18" s="1"/>
  <c r="CUQ15" i="18" s="1"/>
  <c r="CUP36" i="18"/>
  <c r="CUQ36" i="18" s="1"/>
  <c r="CUP37" i="18"/>
  <c r="CUQ37" i="18" s="1"/>
  <c r="CUP38" i="18"/>
  <c r="CUQ38" i="18" s="1"/>
  <c r="CUP40" i="18"/>
  <c r="CUQ40" i="18" s="1"/>
  <c r="CUP42" i="18"/>
  <c r="CUQ42" i="18" s="1"/>
  <c r="CUP43" i="18"/>
  <c r="CUQ43" i="18" s="1"/>
  <c r="CUP44" i="18"/>
  <c r="CUQ44" i="18" s="1"/>
  <c r="CUP45" i="18"/>
  <c r="CUQ45" i="18" s="1"/>
  <c r="CUP46" i="18"/>
  <c r="CUQ46" i="18" s="1"/>
  <c r="CUP49" i="18"/>
  <c r="CUQ49" i="18" s="1"/>
  <c r="CUP52" i="18"/>
  <c r="CUQ52" i="18" s="1"/>
  <c r="CUP62" i="18"/>
  <c r="CUQ62" i="18" s="1"/>
  <c r="CUP35" i="18"/>
  <c r="CUQ35" i="18" s="1"/>
  <c r="CUP8" i="18"/>
  <c r="CUQ8" i="18" s="1"/>
  <c r="CUP10" i="18"/>
  <c r="CUQ10" i="18" s="1"/>
  <c r="CUP12" i="18"/>
  <c r="CUQ12" i="18" s="1"/>
  <c r="CUP13" i="18"/>
  <c r="CUQ13" i="18" s="1"/>
  <c r="CUP14" i="18"/>
  <c r="CUQ14" i="18" s="1"/>
  <c r="CUP16" i="18"/>
  <c r="CUQ16" i="18" s="1"/>
  <c r="CUP17" i="18"/>
  <c r="CUQ17" i="18" s="1"/>
  <c r="CUP18" i="18"/>
  <c r="CUQ18" i="18" s="1"/>
  <c r="CUP19" i="18"/>
  <c r="CUQ19" i="18" s="1"/>
  <c r="CUP20" i="18"/>
  <c r="CUQ20" i="18" s="1"/>
  <c r="CUP21" i="18"/>
  <c r="CUQ21" i="18" s="1"/>
  <c r="CUP22" i="18"/>
  <c r="CUQ22" i="18" s="1"/>
  <c r="CVG8" i="15"/>
  <c r="CVH8" i="15" s="1"/>
  <c r="CVG9" i="15"/>
  <c r="CVH9" i="15" s="1"/>
  <c r="CVG10" i="15"/>
  <c r="CVH10" i="15" s="1"/>
  <c r="CVG11" i="15"/>
  <c r="CVH11" i="15" s="1"/>
  <c r="CVG12" i="15"/>
  <c r="CVH12" i="15" s="1"/>
  <c r="CVG13" i="15"/>
  <c r="CVH13" i="15" s="1"/>
  <c r="CVG15" i="15"/>
  <c r="CVH15" i="15" s="1"/>
  <c r="CVG16" i="15"/>
  <c r="CVH16" i="15" s="1"/>
  <c r="CVG17" i="15"/>
  <c r="CVH17" i="15" s="1"/>
  <c r="CVG19" i="15"/>
  <c r="CVH19" i="15" s="1"/>
  <c r="CVG21" i="15"/>
  <c r="CVH21" i="15" s="1"/>
  <c r="CVG22" i="15"/>
  <c r="CVH22" i="15" s="1"/>
  <c r="CVG23" i="15"/>
  <c r="CVH23" i="15" s="1"/>
  <c r="CUP7" i="18"/>
  <c r="CUQ7" i="18" s="1"/>
  <c r="CHP26" i="19"/>
  <c r="CHQ26" i="19" s="1"/>
  <c r="CHP27" i="19"/>
  <c r="CHQ27" i="19" s="1"/>
  <c r="CHP28" i="19"/>
  <c r="CHQ28" i="19" s="1"/>
  <c r="CHP29" i="19"/>
  <c r="CHQ29" i="19" s="1"/>
  <c r="CHP25" i="19"/>
  <c r="CHQ25" i="19" s="1"/>
  <c r="CHP10" i="19"/>
  <c r="CHQ10" i="19" s="1"/>
  <c r="CHP11" i="19"/>
  <c r="CHQ11" i="19" s="1"/>
  <c r="CHP13" i="19"/>
  <c r="CHQ13" i="19" s="1"/>
  <c r="CHP14" i="19"/>
  <c r="CHQ14" i="19" s="1"/>
  <c r="CVG7" i="15"/>
  <c r="CVH7" i="15" s="1"/>
  <c r="CUY8" i="15"/>
  <c r="CUZ8" i="15" s="1"/>
  <c r="CUY9" i="15"/>
  <c r="CUZ9" i="15" s="1"/>
  <c r="CUY10" i="15"/>
  <c r="CUZ10" i="15" s="1"/>
  <c r="CUY11" i="15"/>
  <c r="CUZ11" i="15" s="1"/>
  <c r="CUY12" i="15"/>
  <c r="CUZ12" i="15" s="1"/>
  <c r="CUY13" i="15"/>
  <c r="CUZ13" i="15" s="1"/>
  <c r="CUY15" i="15"/>
  <c r="CUZ15" i="15" s="1"/>
  <c r="CUY16" i="15"/>
  <c r="CUZ16" i="15" s="1"/>
  <c r="CUY17" i="15"/>
  <c r="CUZ17" i="15" s="1"/>
  <c r="CUY19" i="15"/>
  <c r="CUZ19" i="15" s="1"/>
  <c r="CUY21" i="15"/>
  <c r="CUZ21" i="15" s="1"/>
  <c r="CUY22" i="15"/>
  <c r="CUZ22" i="15" s="1"/>
  <c r="CUY23" i="15"/>
  <c r="CUZ23" i="15" s="1"/>
  <c r="CUY7" i="15"/>
  <c r="CUZ7" i="15" s="1"/>
  <c r="CHH26" i="19"/>
  <c r="CHI26" i="19" s="1"/>
  <c r="CHH27" i="19"/>
  <c r="CHI27" i="19" s="1"/>
  <c r="CHH28" i="19"/>
  <c r="CHI28" i="19" s="1"/>
  <c r="CHH29" i="19"/>
  <c r="CHI29" i="19" s="1"/>
  <c r="CHH25" i="19"/>
  <c r="CHI25" i="19" s="1"/>
  <c r="CHH10" i="19"/>
  <c r="CHI10" i="19" s="1"/>
  <c r="CHH11" i="19"/>
  <c r="CHI11" i="19" s="1"/>
  <c r="CHH13" i="19"/>
  <c r="CHI13" i="19" s="1"/>
  <c r="CHH14" i="19"/>
  <c r="CHI14" i="19" s="1"/>
  <c r="CUH36" i="18"/>
  <c r="CUI36" i="18" s="1"/>
  <c r="CUH37" i="18"/>
  <c r="CUI37" i="18" s="1"/>
  <c r="CUH38" i="18"/>
  <c r="CUI38" i="18" s="1"/>
  <c r="CUH39" i="18"/>
  <c r="CUI39" i="18" s="1"/>
  <c r="CUH40" i="18"/>
  <c r="CUI40" i="18" s="1"/>
  <c r="CUH42" i="18"/>
  <c r="CUI42" i="18" s="1"/>
  <c r="CUH43" i="18"/>
  <c r="CUI43" i="18" s="1"/>
  <c r="CUH44" i="18"/>
  <c r="CUI44" i="18" s="1"/>
  <c r="CUH45" i="18"/>
  <c r="CUI45" i="18" s="1"/>
  <c r="CUH46" i="18"/>
  <c r="CUI46" i="18" s="1"/>
  <c r="CUH49" i="18"/>
  <c r="CUI49" i="18" s="1"/>
  <c r="CUH52" i="18"/>
  <c r="CUI52" i="18" s="1"/>
  <c r="CUH62" i="18"/>
  <c r="CUI62" i="18" s="1"/>
  <c r="CUH35" i="18"/>
  <c r="CUI35" i="18" s="1"/>
  <c r="CUH8" i="18"/>
  <c r="CUI8" i="18" s="1"/>
  <c r="CUH10" i="18"/>
  <c r="CUI10" i="18" s="1"/>
  <c r="CUH12" i="18"/>
  <c r="CUI12" i="18" s="1"/>
  <c r="CUH13" i="18"/>
  <c r="CUI13" i="18" s="1"/>
  <c r="CUH14" i="18"/>
  <c r="CUI14" i="18" s="1"/>
  <c r="CUH15" i="18"/>
  <c r="CUI15" i="18" s="1"/>
  <c r="CUH16" i="18"/>
  <c r="CUI16" i="18" s="1"/>
  <c r="CUH17" i="18"/>
  <c r="CUI17" i="18" s="1"/>
  <c r="CUH18" i="18"/>
  <c r="CUI18" i="18" s="1"/>
  <c r="CUH19" i="18"/>
  <c r="CUI19" i="18" s="1"/>
  <c r="CUH20" i="18"/>
  <c r="CUI20" i="18" s="1"/>
  <c r="CUH21" i="18"/>
  <c r="CUI21" i="18" s="1"/>
  <c r="CUH22" i="18"/>
  <c r="CUI22" i="18" s="1"/>
  <c r="CUH7" i="18"/>
  <c r="CUI7" i="18" s="1"/>
  <c r="CUQ8" i="15" l="1"/>
  <c r="CUR8" i="15" s="1"/>
  <c r="CUQ9" i="15"/>
  <c r="CUR9" i="15" s="1"/>
  <c r="CUQ10" i="15"/>
  <c r="CUR10" i="15" s="1"/>
  <c r="CUQ11" i="15"/>
  <c r="CUR11" i="15" s="1"/>
  <c r="CUQ12" i="15"/>
  <c r="CUR12" i="15" s="1"/>
  <c r="CUQ13" i="15"/>
  <c r="CUR13" i="15" s="1"/>
  <c r="CUQ15" i="15"/>
  <c r="CUR15" i="15" s="1"/>
  <c r="CUQ16" i="15"/>
  <c r="CUR16" i="15" s="1"/>
  <c r="CUQ17" i="15"/>
  <c r="CUR17" i="15" s="1"/>
  <c r="CUQ19" i="15"/>
  <c r="CUR19" i="15" s="1"/>
  <c r="CUQ21" i="15"/>
  <c r="CUR21" i="15" s="1"/>
  <c r="CUQ22" i="15"/>
  <c r="CUR22" i="15" s="1"/>
  <c r="CUQ23" i="15"/>
  <c r="CUR23" i="15" s="1"/>
  <c r="CUQ7" i="15"/>
  <c r="CUR7" i="15" s="1"/>
  <c r="CGZ26" i="19"/>
  <c r="CHA26" i="19" s="1"/>
  <c r="CGZ27" i="19"/>
  <c r="CHA27" i="19" s="1"/>
  <c r="CGZ28" i="19"/>
  <c r="CHA28" i="19" s="1"/>
  <c r="CGZ29" i="19"/>
  <c r="CHA29" i="19" s="1"/>
  <c r="CGZ25" i="19"/>
  <c r="CHA25" i="19" s="1"/>
  <c r="CGZ10" i="19"/>
  <c r="CHA10" i="19" s="1"/>
  <c r="CGZ11" i="19"/>
  <c r="CHA11" i="19" s="1"/>
  <c r="CGZ13" i="19"/>
  <c r="CHA13" i="19" s="1"/>
  <c r="CGZ14" i="19"/>
  <c r="CHA14" i="19" s="1"/>
  <c r="CTZ36" i="18"/>
  <c r="CUA36" i="18" s="1"/>
  <c r="CTZ37" i="18"/>
  <c r="CUA37" i="18" s="1"/>
  <c r="CTZ38" i="18"/>
  <c r="CUA38" i="18" s="1"/>
  <c r="CTZ39" i="18"/>
  <c r="CUA39" i="18" s="1"/>
  <c r="CTZ40" i="18"/>
  <c r="CUA40" i="18" s="1"/>
  <c r="CTZ42" i="18"/>
  <c r="CUA42" i="18" s="1"/>
  <c r="CTZ43" i="18"/>
  <c r="CUA43" i="18" s="1"/>
  <c r="CTZ44" i="18"/>
  <c r="CUA44" i="18" s="1"/>
  <c r="CTZ45" i="18"/>
  <c r="CUA45" i="18" s="1"/>
  <c r="CTZ46" i="18"/>
  <c r="CUA46" i="18" s="1"/>
  <c r="CTZ49" i="18"/>
  <c r="CUA49" i="18" s="1"/>
  <c r="CTZ52" i="18"/>
  <c r="CUA52" i="18" s="1"/>
  <c r="CTZ62" i="18"/>
  <c r="CUA62" i="18" s="1"/>
  <c r="CTZ35" i="18"/>
  <c r="CUA35" i="18" s="1"/>
  <c r="CTZ8" i="18"/>
  <c r="CUA8" i="18" s="1"/>
  <c r="CTZ10" i="18"/>
  <c r="CUA10" i="18" s="1"/>
  <c r="CTZ12" i="18"/>
  <c r="CUA12" i="18" s="1"/>
  <c r="CTZ13" i="18"/>
  <c r="CUA13" i="18" s="1"/>
  <c r="CTZ14" i="18"/>
  <c r="CUA14" i="18" s="1"/>
  <c r="CTZ15" i="18"/>
  <c r="CUA15" i="18" s="1"/>
  <c r="CTZ16" i="18"/>
  <c r="CUA16" i="18" s="1"/>
  <c r="CTZ17" i="18"/>
  <c r="CUA17" i="18" s="1"/>
  <c r="CTZ18" i="18"/>
  <c r="CUA18" i="18" s="1"/>
  <c r="CTZ19" i="18"/>
  <c r="CUA19" i="18" s="1"/>
  <c r="CUA20" i="18"/>
  <c r="CTZ21" i="18"/>
  <c r="CUA21" i="18" s="1"/>
  <c r="CTZ22" i="18"/>
  <c r="CUA22" i="18" s="1"/>
  <c r="CTZ7" i="18"/>
  <c r="CUA7" i="18" s="1"/>
  <c r="CUI12" i="15"/>
  <c r="CUJ12" i="15" s="1"/>
  <c r="CUI7" i="15"/>
  <c r="CUJ7" i="15" s="1"/>
  <c r="Q13" i="17"/>
  <c r="Q14" i="17"/>
  <c r="Q15" i="17"/>
  <c r="Q18" i="17"/>
  <c r="Q20" i="17"/>
  <c r="Q21" i="17"/>
  <c r="Q22" i="17"/>
  <c r="Q23" i="17"/>
  <c r="Q24" i="17"/>
  <c r="Q30" i="17"/>
  <c r="Q32" i="17"/>
  <c r="Q34" i="17"/>
  <c r="Q35" i="17"/>
  <c r="Q37" i="17"/>
  <c r="Q38" i="17"/>
  <c r="Q46" i="17"/>
  <c r="Q48" i="17"/>
  <c r="Q49" i="17"/>
  <c r="Q51" i="17"/>
  <c r="Q53" i="17"/>
  <c r="W53" i="17"/>
  <c r="Q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8" i="17"/>
  <c r="Q69" i="17"/>
  <c r="Q70" i="17"/>
  <c r="Q72" i="17"/>
  <c r="S72" i="17"/>
  <c r="CTN10" i="18"/>
  <c r="CTR10" i="18" s="1"/>
  <c r="CTS10" i="18" s="1"/>
  <c r="CTR36" i="18"/>
  <c r="CTS36" i="18" s="1"/>
  <c r="CTR37" i="18"/>
  <c r="CTS37" i="18" s="1"/>
  <c r="CTR38" i="18"/>
  <c r="CTS38" i="18" s="1"/>
  <c r="CTR39" i="18"/>
  <c r="CTS39" i="18" s="1"/>
  <c r="CTR40" i="18"/>
  <c r="CTS40" i="18" s="1"/>
  <c r="CTR42" i="18"/>
  <c r="CTS42" i="18" s="1"/>
  <c r="CTR43" i="18"/>
  <c r="CTS43" i="18" s="1"/>
  <c r="CTR44" i="18"/>
  <c r="CTS44" i="18" s="1"/>
  <c r="CTR45" i="18"/>
  <c r="CTS45" i="18" s="1"/>
  <c r="CTR46" i="18"/>
  <c r="CTS46" i="18" s="1"/>
  <c r="CTR49" i="18"/>
  <c r="CTS49" i="18" s="1"/>
  <c r="CTR52" i="18"/>
  <c r="CTS52" i="18" s="1"/>
  <c r="CTR62" i="18"/>
  <c r="CTS62" i="18" s="1"/>
  <c r="CTR35" i="18"/>
  <c r="CTS35" i="18" s="1"/>
  <c r="CTR8" i="18"/>
  <c r="CTS8" i="18" s="1"/>
  <c r="CTR12" i="18"/>
  <c r="CTS12" i="18" s="1"/>
  <c r="CTR13" i="18"/>
  <c r="CTS13" i="18" s="1"/>
  <c r="CTR14" i="18"/>
  <c r="CTS14" i="18" s="1"/>
  <c r="CTR15" i="18"/>
  <c r="CTS15" i="18" s="1"/>
  <c r="CTR16" i="18"/>
  <c r="CTS16" i="18" s="1"/>
  <c r="CTR17" i="18"/>
  <c r="CTS17" i="18" s="1"/>
  <c r="CTR18" i="18"/>
  <c r="CTS18" i="18" s="1"/>
  <c r="CTR19" i="18"/>
  <c r="CTS19" i="18" s="1"/>
  <c r="CTR20" i="18"/>
  <c r="CTS20" i="18" s="1"/>
  <c r="CTR21" i="18"/>
  <c r="CTS21" i="18" s="1"/>
  <c r="CTR22" i="18"/>
  <c r="CTS22" i="18" s="1"/>
  <c r="CTR7" i="18"/>
  <c r="CTS7" i="18" s="1"/>
  <c r="CGR26" i="19"/>
  <c r="CGS26" i="19" s="1"/>
  <c r="CGR27" i="19"/>
  <c r="CGS27" i="19" s="1"/>
  <c r="CGR28" i="19"/>
  <c r="CGS28" i="19" s="1"/>
  <c r="CGR29" i="19"/>
  <c r="CGS29" i="19" s="1"/>
  <c r="CGR25" i="19"/>
  <c r="CGS25" i="19" s="1"/>
  <c r="CGR10" i="19"/>
  <c r="CGS10" i="19" s="1"/>
  <c r="CGR11" i="19"/>
  <c r="CGS11" i="19" s="1"/>
  <c r="CGR13" i="19"/>
  <c r="CGS13" i="19" s="1"/>
  <c r="CGR14" i="19"/>
  <c r="CGS14" i="19" s="1"/>
  <c r="CUI8" i="15"/>
  <c r="CUJ8" i="15" s="1"/>
  <c r="CUI9" i="15"/>
  <c r="CUJ9" i="15" s="1"/>
  <c r="CUI10" i="15"/>
  <c r="CUJ10" i="15" s="1"/>
  <c r="CUI11" i="15"/>
  <c r="CUJ11" i="15" s="1"/>
  <c r="CUI13" i="15"/>
  <c r="CUJ13" i="15" s="1"/>
  <c r="CUI15" i="15"/>
  <c r="CUJ15" i="15" s="1"/>
  <c r="CUI16" i="15"/>
  <c r="CUJ16" i="15" s="1"/>
  <c r="CUI17" i="15"/>
  <c r="CUJ17" i="15" s="1"/>
  <c r="CUI19" i="15"/>
  <c r="CUJ19" i="15" s="1"/>
  <c r="CUI21" i="15"/>
  <c r="CUJ21" i="15" s="1"/>
  <c r="CUI22" i="15"/>
  <c r="CUJ22" i="15" s="1"/>
  <c r="CUI23" i="15"/>
  <c r="CUJ23" i="15" s="1"/>
  <c r="CTJ36" i="18"/>
  <c r="CTK36" i="18" s="1"/>
  <c r="CTJ37" i="18"/>
  <c r="CTK37" i="18" s="1"/>
  <c r="CTJ38" i="18"/>
  <c r="CTK38" i="18" s="1"/>
  <c r="CTJ39" i="18"/>
  <c r="CTK39" i="18" s="1"/>
  <c r="CTJ40" i="18"/>
  <c r="CTK40" i="18" s="1"/>
  <c r="CTJ42" i="18"/>
  <c r="CTK42" i="18" s="1"/>
  <c r="CTJ43" i="18"/>
  <c r="CTK43" i="18" s="1"/>
  <c r="CTJ44" i="18"/>
  <c r="CTK44" i="18" s="1"/>
  <c r="CTJ45" i="18"/>
  <c r="CTK45" i="18" s="1"/>
  <c r="CTJ46" i="18"/>
  <c r="CTK46" i="18" s="1"/>
  <c r="CTJ49" i="18"/>
  <c r="CTK49" i="18" s="1"/>
  <c r="CTJ52" i="18"/>
  <c r="CTK52" i="18" s="1"/>
  <c r="CTJ62" i="18"/>
  <c r="CTK62" i="18" s="1"/>
  <c r="CTJ35" i="18"/>
  <c r="CTK35" i="18" s="1"/>
  <c r="CTJ8" i="18"/>
  <c r="CTK8" i="18" s="1"/>
  <c r="CTJ10" i="18"/>
  <c r="CTK10" i="18" s="1"/>
  <c r="CTJ12" i="18"/>
  <c r="CTK12" i="18" s="1"/>
  <c r="CTJ13" i="18"/>
  <c r="CTK13" i="18" s="1"/>
  <c r="CTJ14" i="18"/>
  <c r="CTK14" i="18" s="1"/>
  <c r="CTJ15" i="18"/>
  <c r="CTK15" i="18" s="1"/>
  <c r="CTJ16" i="18"/>
  <c r="CTK16" i="18" s="1"/>
  <c r="CTJ17" i="18"/>
  <c r="CTK17" i="18" s="1"/>
  <c r="CTJ18" i="18"/>
  <c r="CTK18" i="18" s="1"/>
  <c r="CTJ19" i="18"/>
  <c r="CTK19" i="18" s="1"/>
  <c r="CTJ20" i="18"/>
  <c r="CTK20" i="18" s="1"/>
  <c r="CTJ21" i="18"/>
  <c r="CTK21" i="18" s="1"/>
  <c r="CTJ22" i="18"/>
  <c r="CTK22" i="18" s="1"/>
  <c r="CTJ7" i="18"/>
  <c r="CTK7" i="18" s="1"/>
  <c r="CGJ26" i="19"/>
  <c r="CGK26" i="19" s="1"/>
  <c r="CGJ27" i="19"/>
  <c r="CGK27" i="19" s="1"/>
  <c r="CGJ28" i="19"/>
  <c r="CGK28" i="19" s="1"/>
  <c r="CGJ29" i="19"/>
  <c r="CGK29" i="19" s="1"/>
  <c r="CGJ25" i="19"/>
  <c r="CGK25" i="19" s="1"/>
  <c r="CGJ10" i="19"/>
  <c r="CGK10" i="19" s="1"/>
  <c r="CGJ11" i="19"/>
  <c r="CGK11" i="19" s="1"/>
  <c r="CGJ13" i="19"/>
  <c r="CGK13" i="19" s="1"/>
  <c r="CGJ14" i="19"/>
  <c r="CGK14" i="19" s="1"/>
  <c r="CUA8" i="15"/>
  <c r="CUB8" i="15" s="1"/>
  <c r="CUA9" i="15"/>
  <c r="CUB9" i="15" s="1"/>
  <c r="CUA10" i="15"/>
  <c r="CUB10" i="15" s="1"/>
  <c r="CUA11" i="15"/>
  <c r="CUB11" i="15" s="1"/>
  <c r="CUA12" i="15"/>
  <c r="CUB12" i="15" s="1"/>
  <c r="CUA13" i="15"/>
  <c r="CUB13" i="15" s="1"/>
  <c r="CUA15" i="15"/>
  <c r="CUB15" i="15" s="1"/>
  <c r="CUA16" i="15"/>
  <c r="CUB16" i="15" s="1"/>
  <c r="CUA17" i="15"/>
  <c r="CUB17" i="15" s="1"/>
  <c r="CUA19" i="15"/>
  <c r="CUB19" i="15" s="1"/>
  <c r="CUA21" i="15"/>
  <c r="CUB21" i="15" s="1"/>
  <c r="CUA22" i="15"/>
  <c r="CUB22" i="15" s="1"/>
  <c r="CUA23" i="15"/>
  <c r="CUB23" i="15" s="1"/>
  <c r="CUA7" i="15"/>
  <c r="CUB7" i="15" s="1"/>
  <c r="CTB36" i="18"/>
  <c r="CTC36" i="18" s="1"/>
  <c r="CTB37" i="18"/>
  <c r="CTC37" i="18" s="1"/>
  <c r="CTB38" i="18"/>
  <c r="CTC38" i="18" s="1"/>
  <c r="CTB39" i="18"/>
  <c r="CTC39" i="18" s="1"/>
  <c r="CTB40" i="18"/>
  <c r="CTC40" i="18" s="1"/>
  <c r="CTB42" i="18"/>
  <c r="CTC42" i="18" s="1"/>
  <c r="CTB43" i="18"/>
  <c r="CTC43" i="18" s="1"/>
  <c r="CTB44" i="18"/>
  <c r="CTC44" i="18" s="1"/>
  <c r="CTB45" i="18"/>
  <c r="CTC45" i="18" s="1"/>
  <c r="CTB46" i="18"/>
  <c r="CTC46" i="18" s="1"/>
  <c r="CTB49" i="18"/>
  <c r="CTC49" i="18" s="1"/>
  <c r="CTB52" i="18"/>
  <c r="CTC52" i="18" s="1"/>
  <c r="CTB62" i="18"/>
  <c r="CTC62" i="18" s="1"/>
  <c r="CTB35" i="18"/>
  <c r="CTC35" i="18" s="1"/>
  <c r="CTB8" i="18"/>
  <c r="CTC8" i="18" s="1"/>
  <c r="CTB10" i="18"/>
  <c r="CTC10" i="18" s="1"/>
  <c r="CTB12" i="18"/>
  <c r="CTC12" i="18" s="1"/>
  <c r="CTB13" i="18"/>
  <c r="CTC13" i="18" s="1"/>
  <c r="CTB14" i="18"/>
  <c r="CTC14" i="18" s="1"/>
  <c r="CTB15" i="18"/>
  <c r="CTC15" i="18" s="1"/>
  <c r="CTB16" i="18"/>
  <c r="CTC16" i="18" s="1"/>
  <c r="CTB17" i="18"/>
  <c r="CTC17" i="18" s="1"/>
  <c r="CTB18" i="18"/>
  <c r="CTC18" i="18" s="1"/>
  <c r="CTB19" i="18"/>
  <c r="CTC19" i="18" s="1"/>
  <c r="CTB20" i="18"/>
  <c r="CTC20" i="18" s="1"/>
  <c r="CTB21" i="18"/>
  <c r="CTC21" i="18" s="1"/>
  <c r="CTB22" i="18"/>
  <c r="CTC22" i="18" s="1"/>
  <c r="CTB7" i="18"/>
  <c r="CTC7" i="18" s="1"/>
  <c r="CGB26" i="19"/>
  <c r="CGC26" i="19" s="1"/>
  <c r="CGB27" i="19"/>
  <c r="CGC27" i="19" s="1"/>
  <c r="CGB28" i="19"/>
  <c r="CGC28" i="19" s="1"/>
  <c r="CGB29" i="19"/>
  <c r="CGC29" i="19" s="1"/>
  <c r="CGB25" i="19"/>
  <c r="CGC25" i="19" s="1"/>
  <c r="CGB10" i="19"/>
  <c r="CGC10" i="19" s="1"/>
  <c r="CGB11" i="19"/>
  <c r="CGC11" i="19" s="1"/>
  <c r="CGB13" i="19"/>
  <c r="CGC13" i="19" s="1"/>
  <c r="CGB14" i="19"/>
  <c r="CGC14" i="19" s="1"/>
  <c r="CTS8" i="15"/>
  <c r="CTT8" i="15" s="1"/>
  <c r="CTS9" i="15"/>
  <c r="CTT9" i="15" s="1"/>
  <c r="CTS10" i="15"/>
  <c r="CTT10" i="15" s="1"/>
  <c r="CTS11" i="15"/>
  <c r="CTT11" i="15" s="1"/>
  <c r="CTS12" i="15"/>
  <c r="CTT12" i="15" s="1"/>
  <c r="CTS13" i="15"/>
  <c r="CTT13" i="15" s="1"/>
  <c r="CTS15" i="15"/>
  <c r="CTT15" i="15" s="1"/>
  <c r="CTS16" i="15"/>
  <c r="CTT16" i="15" s="1"/>
  <c r="CTS17" i="15"/>
  <c r="CTT17" i="15" s="1"/>
  <c r="CTS19" i="15"/>
  <c r="CTT19" i="15" s="1"/>
  <c r="CTS21" i="15"/>
  <c r="CTT21" i="15" s="1"/>
  <c r="CTS22" i="15"/>
  <c r="CTT22" i="15" s="1"/>
  <c r="CTS23" i="15"/>
  <c r="CTT23" i="15" s="1"/>
  <c r="CTS7" i="15"/>
  <c r="CTT7" i="15" s="1"/>
  <c r="CST36" i="18"/>
  <c r="CSU36" i="18" s="1"/>
  <c r="CST37" i="18"/>
  <c r="CSU37" i="18" s="1"/>
  <c r="CST38" i="18"/>
  <c r="CSU38" i="18" s="1"/>
  <c r="CST39" i="18"/>
  <c r="CSU39" i="18" s="1"/>
  <c r="CST40" i="18"/>
  <c r="CSU40" i="18" s="1"/>
  <c r="CST42" i="18"/>
  <c r="CSU42" i="18" s="1"/>
  <c r="CST43" i="18"/>
  <c r="CSU43" i="18" s="1"/>
  <c r="CST44" i="18"/>
  <c r="CSU44" i="18" s="1"/>
  <c r="CST45" i="18"/>
  <c r="CSU45" i="18" s="1"/>
  <c r="CST46" i="18"/>
  <c r="CSU46" i="18" s="1"/>
  <c r="CST49" i="18"/>
  <c r="CSU49" i="18" s="1"/>
  <c r="CST52" i="18"/>
  <c r="CSU52" i="18" s="1"/>
  <c r="CST62" i="18"/>
  <c r="CSU62" i="18" s="1"/>
  <c r="CST35" i="18"/>
  <c r="CSU35" i="18" s="1"/>
  <c r="CST8" i="18"/>
  <c r="CSU8" i="18" s="1"/>
  <c r="CST10" i="18"/>
  <c r="CSU10" i="18" s="1"/>
  <c r="CST12" i="18"/>
  <c r="CSU12" i="18" s="1"/>
  <c r="CST13" i="18"/>
  <c r="CSU13" i="18" s="1"/>
  <c r="CST14" i="18"/>
  <c r="CSU14" i="18" s="1"/>
  <c r="CST15" i="18"/>
  <c r="CSU15" i="18" s="1"/>
  <c r="CST16" i="18"/>
  <c r="CSU16" i="18" s="1"/>
  <c r="CST17" i="18"/>
  <c r="CSU17" i="18" s="1"/>
  <c r="CST18" i="18"/>
  <c r="CSU18" i="18" s="1"/>
  <c r="CST19" i="18"/>
  <c r="CSU19" i="18" s="1"/>
  <c r="CST20" i="18"/>
  <c r="CSU20" i="18" s="1"/>
  <c r="CST21" i="18"/>
  <c r="CSU21" i="18" s="1"/>
  <c r="CST22" i="18"/>
  <c r="CSU22" i="18" s="1"/>
  <c r="CST7" i="18"/>
  <c r="CSU7" i="18" s="1"/>
  <c r="CFT26" i="19"/>
  <c r="CFU26" i="19" s="1"/>
  <c r="CFT27" i="19"/>
  <c r="CFU27" i="19" s="1"/>
  <c r="CFT28" i="19"/>
  <c r="CFU28" i="19" s="1"/>
  <c r="CFT29" i="19"/>
  <c r="CFU29" i="19" s="1"/>
  <c r="CFT25" i="19"/>
  <c r="CFU25" i="19" s="1"/>
  <c r="CFT10" i="19"/>
  <c r="CFU10" i="19" s="1"/>
  <c r="CFT11" i="19"/>
  <c r="CFU11" i="19" s="1"/>
  <c r="CFT13" i="19"/>
  <c r="CFU13" i="19" s="1"/>
  <c r="CFT14" i="19"/>
  <c r="CFU14" i="19" s="1"/>
  <c r="CTK8" i="15"/>
  <c r="CTL8" i="15" s="1"/>
  <c r="CTK9" i="15"/>
  <c r="CTL9" i="15" s="1"/>
  <c r="CTK10" i="15"/>
  <c r="CTL10" i="15" s="1"/>
  <c r="CTK11" i="15"/>
  <c r="CTL11" i="15" s="1"/>
  <c r="CTK12" i="15"/>
  <c r="CTL12" i="15" s="1"/>
  <c r="CTK13" i="15"/>
  <c r="CTL13" i="15" s="1"/>
  <c r="CTK15" i="15"/>
  <c r="CTL15" i="15" s="1"/>
  <c r="CTK16" i="15"/>
  <c r="CTL16" i="15" s="1"/>
  <c r="CTK17" i="15"/>
  <c r="CTL17" i="15" s="1"/>
  <c r="CTK19" i="15"/>
  <c r="CTL19" i="15" s="1"/>
  <c r="CTK21" i="15"/>
  <c r="CTL21" i="15" s="1"/>
  <c r="CTK22" i="15"/>
  <c r="CTL22" i="15" s="1"/>
  <c r="CTK23" i="15"/>
  <c r="CTL23" i="15" s="1"/>
  <c r="CTK7" i="15"/>
  <c r="CTL7" i="15" s="1"/>
  <c r="CSL45" i="18" l="1"/>
  <c r="CSM45" i="18" s="1"/>
  <c r="CSL8" i="18"/>
  <c r="CSM8" i="18" s="1"/>
  <c r="CSL10" i="18"/>
  <c r="CSM10" i="18" s="1"/>
  <c r="CSL12" i="18"/>
  <c r="CSM12" i="18" s="1"/>
  <c r="CSL13" i="18"/>
  <c r="CSM13" i="18" s="1"/>
  <c r="CSL14" i="18"/>
  <c r="CSM14" i="18" s="1"/>
  <c r="CSL15" i="18"/>
  <c r="CSM15" i="18" s="1"/>
  <c r="CSL16" i="18"/>
  <c r="CSM16" i="18" s="1"/>
  <c r="CSL17" i="18"/>
  <c r="CSM17" i="18" s="1"/>
  <c r="CSL18" i="18"/>
  <c r="CSM18" i="18" s="1"/>
  <c r="CSL19" i="18"/>
  <c r="CSM19" i="18" s="1"/>
  <c r="CSL20" i="18"/>
  <c r="CSM20" i="18" s="1"/>
  <c r="CSL21" i="18"/>
  <c r="CSM21" i="18" s="1"/>
  <c r="CSL22" i="18"/>
  <c r="CSM22" i="18" s="1"/>
  <c r="CSL7" i="18"/>
  <c r="CSM7" i="18" s="1"/>
  <c r="CFL26" i="19"/>
  <c r="CFM26" i="19" s="1"/>
  <c r="CFL27" i="19"/>
  <c r="CFM27" i="19" s="1"/>
  <c r="CFL28" i="19"/>
  <c r="CFM28" i="19" s="1"/>
  <c r="CFL29" i="19"/>
  <c r="CFM29" i="19" s="1"/>
  <c r="CFL25" i="19"/>
  <c r="CFM25" i="19" s="1"/>
  <c r="CFL10" i="19"/>
  <c r="CFM10" i="19" s="1"/>
  <c r="CFL11" i="19"/>
  <c r="CFM11" i="19" s="1"/>
  <c r="CFL13" i="19"/>
  <c r="CFM13" i="19" s="1"/>
  <c r="CFL14" i="19"/>
  <c r="CFM14" i="19" s="1"/>
  <c r="CFL6" i="19"/>
  <c r="CFM6" i="19" s="1"/>
  <c r="CTC8" i="15"/>
  <c r="CTD8" i="15" s="1"/>
  <c r="CTC9" i="15"/>
  <c r="CTD9" i="15" s="1"/>
  <c r="CTC10" i="15"/>
  <c r="CTD10" i="15" s="1"/>
  <c r="CTC11" i="15"/>
  <c r="CTD11" i="15" s="1"/>
  <c r="CTC12" i="15"/>
  <c r="CTD12" i="15" s="1"/>
  <c r="CTC13" i="15"/>
  <c r="CTD13" i="15" s="1"/>
  <c r="CTC15" i="15"/>
  <c r="CTD15" i="15" s="1"/>
  <c r="CTC16" i="15"/>
  <c r="CTD16" i="15" s="1"/>
  <c r="CTC17" i="15"/>
  <c r="CTD17" i="15" s="1"/>
  <c r="CTC19" i="15"/>
  <c r="CTD19" i="15" s="1"/>
  <c r="CTC21" i="15"/>
  <c r="CTD21" i="15" s="1"/>
  <c r="CTC22" i="15"/>
  <c r="CTD22" i="15" s="1"/>
  <c r="CTC23" i="15"/>
  <c r="CTD23" i="15" s="1"/>
  <c r="CTC7" i="15"/>
  <c r="CTD7" i="15" s="1"/>
  <c r="CSU8" i="15"/>
  <c r="CSV8" i="15" s="1"/>
  <c r="CSU9" i="15"/>
  <c r="CSV9" i="15" s="1"/>
  <c r="CSU10" i="15"/>
  <c r="CSV10" i="15" s="1"/>
  <c r="CSU11" i="15"/>
  <c r="CSV11" i="15" s="1"/>
  <c r="CSU12" i="15"/>
  <c r="CSV12" i="15" s="1"/>
  <c r="CSU13" i="15"/>
  <c r="CSV13" i="15" s="1"/>
  <c r="CSU15" i="15"/>
  <c r="CSV15" i="15" s="1"/>
  <c r="CSU16" i="15"/>
  <c r="CSV16" i="15" s="1"/>
  <c r="CSU17" i="15"/>
  <c r="CSV17" i="15" s="1"/>
  <c r="CSU19" i="15"/>
  <c r="CSV19" i="15" s="1"/>
  <c r="CSU21" i="15"/>
  <c r="CSV21" i="15" s="1"/>
  <c r="CSU22" i="15"/>
  <c r="CSV22" i="15" s="1"/>
  <c r="CSU23" i="15"/>
  <c r="CSV23" i="15" s="1"/>
  <c r="CSU7" i="15"/>
  <c r="CSV7" i="15" s="1"/>
  <c r="CFD26" i="19"/>
  <c r="CFE26" i="19" s="1"/>
  <c r="CFD27" i="19"/>
  <c r="CFE27" i="19" s="1"/>
  <c r="CFD28" i="19"/>
  <c r="CFE28" i="19" s="1"/>
  <c r="CFD29" i="19"/>
  <c r="CFE29" i="19" s="1"/>
  <c r="CFD25" i="19"/>
  <c r="CFE25" i="19" s="1"/>
  <c r="CFD10" i="19"/>
  <c r="CFE10" i="19" s="1"/>
  <c r="CFD11" i="19"/>
  <c r="CFE11" i="19" s="1"/>
  <c r="CFD13" i="19"/>
  <c r="CFE13" i="19" s="1"/>
  <c r="CFD14" i="19"/>
  <c r="CFE14" i="19" s="1"/>
  <c r="CFD6" i="19"/>
  <c r="CFE6" i="19" s="1"/>
  <c r="CSD36" i="18"/>
  <c r="CSE36" i="18" s="1"/>
  <c r="CSD37" i="18"/>
  <c r="CSE37" i="18" s="1"/>
  <c r="CSD38" i="18"/>
  <c r="CSE38" i="18" s="1"/>
  <c r="CSD39" i="18"/>
  <c r="CSE39" i="18" s="1"/>
  <c r="CSD40" i="18"/>
  <c r="CSE40" i="18" s="1"/>
  <c r="CSD42" i="18"/>
  <c r="CSE42" i="18" s="1"/>
  <c r="CSD43" i="18"/>
  <c r="CSE43" i="18" s="1"/>
  <c r="CSD44" i="18"/>
  <c r="CSE44" i="18" s="1"/>
  <c r="CSD45" i="18"/>
  <c r="CSE45" i="18" s="1"/>
  <c r="CSD46" i="18"/>
  <c r="CSE46" i="18" s="1"/>
  <c r="CSD49" i="18"/>
  <c r="CSE49" i="18" s="1"/>
  <c r="CSD52" i="18"/>
  <c r="CSE52" i="18" s="1"/>
  <c r="CSD62" i="18"/>
  <c r="CSE62" i="18" s="1"/>
  <c r="CSD35" i="18"/>
  <c r="CSE35" i="18" s="1"/>
  <c r="CSD8" i="18"/>
  <c r="CSE8" i="18" s="1"/>
  <c r="CSD10" i="18"/>
  <c r="CSE10" i="18" s="1"/>
  <c r="CSD12" i="18"/>
  <c r="CSE12" i="18" s="1"/>
  <c r="CSD13" i="18"/>
  <c r="CSE13" i="18" s="1"/>
  <c r="CSD14" i="18"/>
  <c r="CSE14" i="18" s="1"/>
  <c r="CSD15" i="18"/>
  <c r="CSE15" i="18" s="1"/>
  <c r="CSD16" i="18"/>
  <c r="CSE16" i="18" s="1"/>
  <c r="CSD17" i="18"/>
  <c r="CSE17" i="18" s="1"/>
  <c r="CSD18" i="18"/>
  <c r="CSE18" i="18" s="1"/>
  <c r="CSD19" i="18"/>
  <c r="CSE19" i="18" s="1"/>
  <c r="CSD20" i="18"/>
  <c r="CSE20" i="18" s="1"/>
  <c r="CSD21" i="18"/>
  <c r="CSE21" i="18" s="1"/>
  <c r="CSD22" i="18"/>
  <c r="CSE22" i="18" s="1"/>
  <c r="CSD7" i="18"/>
  <c r="CSE7" i="18" s="1"/>
  <c r="CRV36" i="18"/>
  <c r="CRW36" i="18" s="1"/>
  <c r="CRV37" i="18"/>
  <c r="CRW37" i="18" s="1"/>
  <c r="CRV38" i="18"/>
  <c r="CRW38" i="18" s="1"/>
  <c r="CRV39" i="18"/>
  <c r="CRW39" i="18" s="1"/>
  <c r="CRV40" i="18"/>
  <c r="CRW40" i="18" s="1"/>
  <c r="CRV42" i="18"/>
  <c r="CRW42" i="18" s="1"/>
  <c r="CRV43" i="18"/>
  <c r="CRW43" i="18" s="1"/>
  <c r="CRV44" i="18"/>
  <c r="CRW44" i="18" s="1"/>
  <c r="CRV45" i="18"/>
  <c r="CRW45" i="18" s="1"/>
  <c r="CRV46" i="18"/>
  <c r="CRW46" i="18" s="1"/>
  <c r="CRV49" i="18"/>
  <c r="CRW49" i="18" s="1"/>
  <c r="CRV52" i="18"/>
  <c r="CRW52" i="18" s="1"/>
  <c r="CRV62" i="18"/>
  <c r="CRW62" i="18" s="1"/>
  <c r="CRV35" i="18"/>
  <c r="CRW35" i="18" s="1"/>
  <c r="CRV8" i="18"/>
  <c r="CRW8" i="18" s="1"/>
  <c r="CRV10" i="18"/>
  <c r="CRW10" i="18" s="1"/>
  <c r="CRV12" i="18"/>
  <c r="CRW12" i="18" s="1"/>
  <c r="CRV13" i="18"/>
  <c r="CRW13" i="18" s="1"/>
  <c r="CRV14" i="18"/>
  <c r="CRW14" i="18" s="1"/>
  <c r="CRV15" i="18"/>
  <c r="CRW15" i="18" s="1"/>
  <c r="CRV16" i="18"/>
  <c r="CRW16" i="18" s="1"/>
  <c r="CRV17" i="18"/>
  <c r="CRW17" i="18" s="1"/>
  <c r="CRV18" i="18"/>
  <c r="CRW18" i="18" s="1"/>
  <c r="CRV19" i="18"/>
  <c r="CRW19" i="18" s="1"/>
  <c r="CRV20" i="18"/>
  <c r="CRW20" i="18" s="1"/>
  <c r="CRV21" i="18"/>
  <c r="CRW21" i="18" s="1"/>
  <c r="CRV22" i="18"/>
  <c r="CRW22" i="18" s="1"/>
  <c r="CRV7" i="18"/>
  <c r="CRW7" i="18" s="1"/>
  <c r="CSM8" i="15"/>
  <c r="CSN8" i="15" s="1"/>
  <c r="CSM9" i="15"/>
  <c r="CSN9" i="15" s="1"/>
  <c r="CSM10" i="15"/>
  <c r="CSN10" i="15" s="1"/>
  <c r="CSM11" i="15"/>
  <c r="CSN11" i="15" s="1"/>
  <c r="CSM12" i="15"/>
  <c r="CSN12" i="15" s="1"/>
  <c r="CSM13" i="15"/>
  <c r="CSN13" i="15" s="1"/>
  <c r="CSM15" i="15"/>
  <c r="CSN15" i="15" s="1"/>
  <c r="CSM16" i="15"/>
  <c r="CSN16" i="15" s="1"/>
  <c r="CSM17" i="15"/>
  <c r="CSN17" i="15" s="1"/>
  <c r="CSM19" i="15"/>
  <c r="CSN19" i="15" s="1"/>
  <c r="CSM21" i="15"/>
  <c r="CSN21" i="15" s="1"/>
  <c r="CSM22" i="15"/>
  <c r="CSN22" i="15" s="1"/>
  <c r="CSM23" i="15"/>
  <c r="CSN23" i="15" s="1"/>
  <c r="CSM7" i="15"/>
  <c r="CSN7" i="15" s="1"/>
  <c r="CSE8" i="15"/>
  <c r="CSF8" i="15" s="1"/>
  <c r="CSE9" i="15"/>
  <c r="CSF9" i="15" s="1"/>
  <c r="CSE10" i="15"/>
  <c r="CSF10" i="15" s="1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RN7" i="18"/>
  <c r="CRO7" i="18" s="1"/>
  <c r="CRN36" i="18" l="1"/>
  <c r="CRO36" i="18" s="1"/>
  <c r="CRN37" i="18"/>
  <c r="CRO37" i="18" s="1"/>
  <c r="CRN38" i="18"/>
  <c r="CRO38" i="18" s="1"/>
  <c r="CRN39" i="18"/>
  <c r="CRO39" i="18" s="1"/>
  <c r="CRN40" i="18"/>
  <c r="CRO40" i="18" s="1"/>
  <c r="CRN42" i="18"/>
  <c r="CRO42" i="18" s="1"/>
  <c r="CRN43" i="18"/>
  <c r="CRO43" i="18" s="1"/>
  <c r="CRN44" i="18"/>
  <c r="CRO44" i="18" s="1"/>
  <c r="CRN45" i="18"/>
  <c r="CRO45" i="18" s="1"/>
  <c r="CRN46" i="18"/>
  <c r="CRO46" i="18" s="1"/>
  <c r="CRN49" i="18"/>
  <c r="CRO49" i="18" s="1"/>
  <c r="CRN52" i="18"/>
  <c r="CRO52" i="18" s="1"/>
  <c r="CRN62" i="18"/>
  <c r="CRO62" i="18" s="1"/>
  <c r="CRN35" i="18"/>
  <c r="CRO35" i="18" s="1"/>
  <c r="CRN8" i="18"/>
  <c r="CRO8" i="18" s="1"/>
  <c r="CRN10" i="18"/>
  <c r="CRO10" i="18" s="1"/>
  <c r="CRN12" i="18"/>
  <c r="CRO12" i="18" s="1"/>
  <c r="CRN13" i="18"/>
  <c r="CRO13" i="18" s="1"/>
  <c r="CRN14" i="18"/>
  <c r="CRO14" i="18" s="1"/>
  <c r="CRN15" i="18"/>
  <c r="CRO15" i="18" s="1"/>
  <c r="CRN16" i="18"/>
  <c r="CRO16" i="18" s="1"/>
  <c r="CRN17" i="18"/>
  <c r="CRO17" i="18" s="1"/>
  <c r="CRN18" i="18"/>
  <c r="CRO18" i="18" s="1"/>
  <c r="CRN19" i="18"/>
  <c r="CRO19" i="18" s="1"/>
  <c r="CRN20" i="18"/>
  <c r="CRO20" i="18" s="1"/>
  <c r="CRN21" i="18"/>
  <c r="CRO21" i="18" s="1"/>
  <c r="CRN22" i="18"/>
  <c r="CRO22" i="18" s="1"/>
  <c r="CSE11" i="15"/>
  <c r="CSF11" i="15" s="1"/>
  <c r="CSE12" i="15"/>
  <c r="CSF12" i="15" s="1"/>
  <c r="CSE13" i="15"/>
  <c r="CSF13" i="15" s="1"/>
  <c r="CSE15" i="15"/>
  <c r="CSF15" i="15" s="1"/>
  <c r="CSE16" i="15"/>
  <c r="CSF16" i="15" s="1"/>
  <c r="CSE17" i="15"/>
  <c r="CSF17" i="15" s="1"/>
  <c r="CSE19" i="15"/>
  <c r="CSF19" i="15" s="1"/>
  <c r="CSE21" i="15"/>
  <c r="CSF21" i="15" s="1"/>
  <c r="CSE22" i="15"/>
  <c r="CSF22" i="15" s="1"/>
  <c r="CSE23" i="15"/>
  <c r="CSF23" i="15" s="1"/>
  <c r="CSE7" i="15"/>
  <c r="CSF7" i="15" s="1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RF36" i="18"/>
  <c r="CRG36" i="18" s="1"/>
  <c r="CRF37" i="18"/>
  <c r="CRG37" i="18" s="1"/>
  <c r="CRF38" i="18"/>
  <c r="CRG38" i="18" s="1"/>
  <c r="CRF39" i="18"/>
  <c r="CRG39" i="18" s="1"/>
  <c r="CRF40" i="18"/>
  <c r="CRG40" i="18" s="1"/>
  <c r="CRF42" i="18"/>
  <c r="CRG42" i="18" s="1"/>
  <c r="CRF43" i="18"/>
  <c r="CRG43" i="18" s="1"/>
  <c r="CRF44" i="18"/>
  <c r="CRG44" i="18" s="1"/>
  <c r="CRF45" i="18"/>
  <c r="CRG45" i="18" s="1"/>
  <c r="CRF46" i="18"/>
  <c r="CRG46" i="18" s="1"/>
  <c r="CRF49" i="18"/>
  <c r="CRG49" i="18" s="1"/>
  <c r="CRF52" i="18"/>
  <c r="CRG52" i="18" s="1"/>
  <c r="CRF62" i="18"/>
  <c r="CRG62" i="18" s="1"/>
  <c r="CRF35" i="18"/>
  <c r="CRG35" i="18" s="1"/>
  <c r="CRF22" i="18"/>
  <c r="CRG22" i="18" s="1"/>
  <c r="CRF8" i="18"/>
  <c r="CRG8" i="18" s="1"/>
  <c r="CRF10" i="18"/>
  <c r="CRG10" i="18" s="1"/>
  <c r="CRF12" i="18"/>
  <c r="CRG12" i="18" s="1"/>
  <c r="CRF13" i="18"/>
  <c r="CRG13" i="18" s="1"/>
  <c r="CRF14" i="18"/>
  <c r="CRG14" i="18" s="1"/>
  <c r="CRF15" i="18"/>
  <c r="CRG15" i="18" s="1"/>
  <c r="CRF16" i="18"/>
  <c r="CRG16" i="18" s="1"/>
  <c r="CRF17" i="18"/>
  <c r="CRG17" i="18" s="1"/>
  <c r="CRF18" i="18"/>
  <c r="CRG18" i="18" s="1"/>
  <c r="CRF19" i="18"/>
  <c r="CRG19" i="18" s="1"/>
  <c r="CRF20" i="18"/>
  <c r="CRG20" i="18" s="1"/>
  <c r="CRF21" i="18"/>
  <c r="CRG21" i="18" s="1"/>
  <c r="CRF7" i="18"/>
  <c r="CRG7" i="18" s="1"/>
  <c r="CRW8" i="15"/>
  <c r="CRX8" i="15" s="1"/>
  <c r="CRW9" i="15"/>
  <c r="CRX9" i="15" s="1"/>
  <c r="CRW10" i="15"/>
  <c r="CRX10" i="15" s="1"/>
  <c r="CRW11" i="15"/>
  <c r="CRX11" i="15" s="1"/>
  <c r="CRW12" i="15"/>
  <c r="CRX12" i="15" s="1"/>
  <c r="CRW13" i="15"/>
  <c r="CRX13" i="15" s="1"/>
  <c r="CRW15" i="15"/>
  <c r="CRX15" i="15" s="1"/>
  <c r="CRW16" i="15"/>
  <c r="CRX16" i="15" s="1"/>
  <c r="CRW17" i="15"/>
  <c r="CRX17" i="15" s="1"/>
  <c r="CRW19" i="15"/>
  <c r="CRX19" i="15" s="1"/>
  <c r="CRW21" i="15"/>
  <c r="CRX21" i="15" s="1"/>
  <c r="CRW22" i="15"/>
  <c r="CRX22" i="15" s="1"/>
  <c r="CRW23" i="15"/>
  <c r="CRX23" i="15" s="1"/>
  <c r="CRW7" i="15"/>
  <c r="CRX7" i="15" s="1"/>
  <c r="CRO8" i="15" l="1"/>
  <c r="CRP8" i="15" s="1"/>
  <c r="CRO9" i="15"/>
  <c r="CRP9" i="15" s="1"/>
  <c r="CRO10" i="15"/>
  <c r="CRP10" i="15" s="1"/>
  <c r="CRO11" i="15"/>
  <c r="CRP11" i="15" s="1"/>
  <c r="CRO12" i="15"/>
  <c r="CRP12" i="15" s="1"/>
  <c r="CRO13" i="15"/>
  <c r="CRP13" i="15" s="1"/>
  <c r="CRO15" i="15"/>
  <c r="CRP15" i="15" s="1"/>
  <c r="CRO16" i="15"/>
  <c r="CRP16" i="15" s="1"/>
  <c r="CRO17" i="15"/>
  <c r="CRP17" i="15" s="1"/>
  <c r="CRO19" i="15"/>
  <c r="CRP19" i="15" s="1"/>
  <c r="CRO21" i="15"/>
  <c r="CRP21" i="15" s="1"/>
  <c r="CRO22" i="15"/>
  <c r="CRP22" i="15" s="1"/>
  <c r="CRO23" i="15"/>
  <c r="CRP23" i="15" s="1"/>
  <c r="CRO7" i="15"/>
  <c r="CRP7" i="15" s="1"/>
  <c r="CQX36" i="18"/>
  <c r="CQY36" i="18" s="1"/>
  <c r="CQX37" i="18"/>
  <c r="CQY37" i="18" s="1"/>
  <c r="CQX38" i="18"/>
  <c r="CQY38" i="18" s="1"/>
  <c r="CQX39" i="18"/>
  <c r="CQY39" i="18" s="1"/>
  <c r="CQX40" i="18"/>
  <c r="CQY40" i="18" s="1"/>
  <c r="CQX42" i="18"/>
  <c r="CQY42" i="18" s="1"/>
  <c r="CQX43" i="18"/>
  <c r="CQY43" i="18" s="1"/>
  <c r="CQX44" i="18"/>
  <c r="CQY44" i="18" s="1"/>
  <c r="CQX45" i="18"/>
  <c r="CQY45" i="18" s="1"/>
  <c r="CQX46" i="18"/>
  <c r="CQY46" i="18" s="1"/>
  <c r="CQX49" i="18"/>
  <c r="CQY49" i="18" s="1"/>
  <c r="CQX52" i="18"/>
  <c r="CQY52" i="18" s="1"/>
  <c r="CQX62" i="18"/>
  <c r="CQY62" i="18" s="1"/>
  <c r="CQX35" i="18"/>
  <c r="CQY35" i="18" s="1"/>
  <c r="CQX8" i="18"/>
  <c r="CQY8" i="18" s="1"/>
  <c r="CQX10" i="18"/>
  <c r="CQY10" i="18" s="1"/>
  <c r="CQX12" i="18"/>
  <c r="CQY12" i="18" s="1"/>
  <c r="CQX13" i="18"/>
  <c r="CQY13" i="18" s="1"/>
  <c r="CQX14" i="18"/>
  <c r="CQY14" i="18" s="1"/>
  <c r="CQX15" i="18"/>
  <c r="CQY15" i="18" s="1"/>
  <c r="CQX16" i="18"/>
  <c r="CQY16" i="18" s="1"/>
  <c r="CQX17" i="18"/>
  <c r="CQY17" i="18" s="1"/>
  <c r="CQX18" i="18"/>
  <c r="CQY18" i="18" s="1"/>
  <c r="CQX19" i="18"/>
  <c r="CQY19" i="18" s="1"/>
  <c r="CQX20" i="18"/>
  <c r="CQY20" i="18" s="1"/>
  <c r="CQX21" i="18"/>
  <c r="CQY21" i="18" s="1"/>
  <c r="CQX22" i="18"/>
  <c r="CQY22" i="18" s="1"/>
  <c r="CQX7" i="18"/>
  <c r="CQY7" i="18" s="1"/>
  <c r="CRG8" i="15" l="1"/>
  <c r="CRH8" i="15" s="1"/>
  <c r="CRG9" i="15"/>
  <c r="CRH9" i="15" s="1"/>
  <c r="CRG10" i="15"/>
  <c r="CRH10" i="15" s="1"/>
  <c r="CRG11" i="15"/>
  <c r="CRH11" i="15" s="1"/>
  <c r="CRG12" i="15"/>
  <c r="CRH12" i="15" s="1"/>
  <c r="CRG13" i="15"/>
  <c r="CRH13" i="15" s="1"/>
  <c r="CRG15" i="15"/>
  <c r="CRH15" i="15" s="1"/>
  <c r="CRG16" i="15"/>
  <c r="CRH16" i="15" s="1"/>
  <c r="CRG17" i="15"/>
  <c r="CRH17" i="15" s="1"/>
  <c r="CRG19" i="15"/>
  <c r="CRH19" i="15" s="1"/>
  <c r="CRG21" i="15"/>
  <c r="CRH21" i="15" s="1"/>
  <c r="CRG22" i="15"/>
  <c r="CRH22" i="15" s="1"/>
  <c r="CRG23" i="15"/>
  <c r="CRH23" i="15" s="1"/>
  <c r="CRG7" i="15"/>
  <c r="CRH7" i="15" s="1"/>
  <c r="CQP36" i="18"/>
  <c r="CQQ36" i="18" s="1"/>
  <c r="CQP37" i="18"/>
  <c r="CQQ37" i="18" s="1"/>
  <c r="CQP38" i="18"/>
  <c r="CQQ38" i="18" s="1"/>
  <c r="CQP39" i="18"/>
  <c r="CQQ39" i="18" s="1"/>
  <c r="CQP40" i="18"/>
  <c r="CQQ40" i="18" s="1"/>
  <c r="CQP42" i="18"/>
  <c r="CQQ42" i="18" s="1"/>
  <c r="CQP43" i="18"/>
  <c r="CQQ43" i="18" s="1"/>
  <c r="CQP44" i="18"/>
  <c r="CQQ44" i="18" s="1"/>
  <c r="CQP45" i="18"/>
  <c r="CQQ45" i="18" s="1"/>
  <c r="CQP46" i="18"/>
  <c r="CQQ46" i="18" s="1"/>
  <c r="CQP49" i="18"/>
  <c r="CQQ49" i="18" s="1"/>
  <c r="CQP52" i="18"/>
  <c r="CQQ52" i="18" s="1"/>
  <c r="CQP62" i="18"/>
  <c r="CQQ62" i="18" s="1"/>
  <c r="CQP35" i="18"/>
  <c r="CQQ35" i="18" s="1"/>
  <c r="CQP8" i="18"/>
  <c r="CQQ8" i="18" s="1"/>
  <c r="CQP10" i="18"/>
  <c r="CQQ10" i="18" s="1"/>
  <c r="CQP12" i="18"/>
  <c r="CQQ12" i="18" s="1"/>
  <c r="CQP13" i="18"/>
  <c r="CQQ13" i="18" s="1"/>
  <c r="CQP14" i="18"/>
  <c r="CQQ14" i="18" s="1"/>
  <c r="CQP15" i="18"/>
  <c r="CQQ15" i="18" s="1"/>
  <c r="CQP16" i="18"/>
  <c r="CQQ16" i="18" s="1"/>
  <c r="CQP17" i="18"/>
  <c r="CQQ17" i="18" s="1"/>
  <c r="CQP18" i="18"/>
  <c r="CQQ18" i="18" s="1"/>
  <c r="CQP19" i="18"/>
  <c r="CQQ19" i="18" s="1"/>
  <c r="CQP20" i="18"/>
  <c r="CQQ20" i="18" s="1"/>
  <c r="CQP21" i="18"/>
  <c r="CQQ21" i="18" s="1"/>
  <c r="CQP22" i="18"/>
  <c r="CQQ22" i="18" s="1"/>
  <c r="CQP7" i="18"/>
  <c r="CQQ7" i="18" s="1"/>
  <c r="CQH36" i="18"/>
  <c r="CQI36" i="18" s="1"/>
  <c r="CQH37" i="18"/>
  <c r="CQI37" i="18" s="1"/>
  <c r="CQH38" i="18"/>
  <c r="CQI38" i="18" s="1"/>
  <c r="CQH39" i="18"/>
  <c r="CQI39" i="18" s="1"/>
  <c r="CQH40" i="18"/>
  <c r="CQI40" i="18" s="1"/>
  <c r="CQH42" i="18"/>
  <c r="CQI42" i="18" s="1"/>
  <c r="CQH43" i="18"/>
  <c r="CQI43" i="18" s="1"/>
  <c r="CQH44" i="18"/>
  <c r="CQI44" i="18" s="1"/>
  <c r="CQH45" i="18"/>
  <c r="CQI45" i="18" s="1"/>
  <c r="CQH46" i="18"/>
  <c r="CQI46" i="18" s="1"/>
  <c r="CQH49" i="18"/>
  <c r="CQI49" i="18" s="1"/>
  <c r="CQH52" i="18"/>
  <c r="CQI52" i="18" s="1"/>
  <c r="CQH62" i="18"/>
  <c r="CQI62" i="18" s="1"/>
  <c r="CQH35" i="18"/>
  <c r="CQI35" i="18" s="1"/>
  <c r="CQH8" i="18"/>
  <c r="CQI8" i="18" s="1"/>
  <c r="CQH10" i="18"/>
  <c r="CQI10" i="18" s="1"/>
  <c r="CQH12" i="18"/>
  <c r="CQI12" i="18" s="1"/>
  <c r="CQH13" i="18"/>
  <c r="CQI13" i="18" s="1"/>
  <c r="CQH14" i="18"/>
  <c r="CQI14" i="18" s="1"/>
  <c r="CQH15" i="18"/>
  <c r="CQI15" i="18" s="1"/>
  <c r="CQH16" i="18"/>
  <c r="CQI16" i="18" s="1"/>
  <c r="CQH17" i="18"/>
  <c r="CQI17" i="18" s="1"/>
  <c r="CQH18" i="18"/>
  <c r="CQI18" i="18" s="1"/>
  <c r="CQH19" i="18"/>
  <c r="CQI19" i="18" s="1"/>
  <c r="CQH20" i="18"/>
  <c r="CQI20" i="18" s="1"/>
  <c r="CQH21" i="18"/>
  <c r="CQI21" i="18" s="1"/>
  <c r="CQH22" i="18"/>
  <c r="CQI22" i="18" s="1"/>
  <c r="CQH7" i="18"/>
  <c r="CQI7" i="18" s="1"/>
  <c r="P1" i="22" l="1"/>
  <c r="CPZ36" i="18"/>
  <c r="CQA36" i="18" s="1"/>
  <c r="CPZ37" i="18"/>
  <c r="CQA37" i="18" s="1"/>
  <c r="CPZ38" i="18"/>
  <c r="CQA38" i="18" s="1"/>
  <c r="CPZ39" i="18"/>
  <c r="CQA39" i="18" s="1"/>
  <c r="CPZ40" i="18"/>
  <c r="CQA40" i="18" s="1"/>
  <c r="CPZ42" i="18"/>
  <c r="CQA42" i="18" s="1"/>
  <c r="CPZ43" i="18"/>
  <c r="CQA43" i="18" s="1"/>
  <c r="CPZ44" i="18"/>
  <c r="CQA44" i="18" s="1"/>
  <c r="CPZ45" i="18"/>
  <c r="CQA45" i="18" s="1"/>
  <c r="CPZ46" i="18"/>
  <c r="CQA46" i="18" s="1"/>
  <c r="CPZ49" i="18"/>
  <c r="CQA49" i="18" s="1"/>
  <c r="CPZ52" i="18"/>
  <c r="CQA52" i="18" s="1"/>
  <c r="CPZ62" i="18"/>
  <c r="CQA62" i="18" s="1"/>
  <c r="CPZ35" i="18"/>
  <c r="CQA35" i="18" s="1"/>
  <c r="CPZ8" i="18"/>
  <c r="CQA8" i="18" s="1"/>
  <c r="CPZ10" i="18"/>
  <c r="CQA10" i="18" s="1"/>
  <c r="CPZ12" i="18"/>
  <c r="CQA12" i="18" s="1"/>
  <c r="CPZ13" i="18"/>
  <c r="CQA13" i="18" s="1"/>
  <c r="CPZ14" i="18"/>
  <c r="CQA14" i="18" s="1"/>
  <c r="CPZ15" i="18"/>
  <c r="CQA15" i="18" s="1"/>
  <c r="CPZ16" i="18"/>
  <c r="CQA16" i="18" s="1"/>
  <c r="CPZ17" i="18"/>
  <c r="CQA17" i="18" s="1"/>
  <c r="CPZ18" i="18"/>
  <c r="CQA18" i="18" s="1"/>
  <c r="CPZ19" i="18"/>
  <c r="CQA19" i="18" s="1"/>
  <c r="CPZ20" i="18"/>
  <c r="CQA20" i="18" s="1"/>
  <c r="CPZ21" i="18"/>
  <c r="CQA21" i="18" s="1"/>
  <c r="CPZ22" i="18"/>
  <c r="CQA22" i="18" s="1"/>
  <c r="CPZ7" i="18"/>
  <c r="CQA7" i="18" s="1"/>
  <c r="CQQ8" i="15"/>
  <c r="CQR8" i="15" s="1"/>
  <c r="CQQ9" i="15"/>
  <c r="CQR9" i="15" s="1"/>
  <c r="CQQ10" i="15"/>
  <c r="CQR10" i="15" s="1"/>
  <c r="CQQ11" i="15"/>
  <c r="CQR11" i="15" s="1"/>
  <c r="CQQ12" i="15"/>
  <c r="CQR12" i="15" s="1"/>
  <c r="CQQ13" i="15"/>
  <c r="CQR13" i="15" s="1"/>
  <c r="CQQ15" i="15"/>
  <c r="CQR15" i="15" s="1"/>
  <c r="CQQ16" i="15"/>
  <c r="CQR16" i="15" s="1"/>
  <c r="CQQ17" i="15"/>
  <c r="CQR17" i="15" s="1"/>
  <c r="CQQ19" i="15"/>
  <c r="CQR19" i="15" s="1"/>
  <c r="CQQ21" i="15"/>
  <c r="CQR21" i="15" s="1"/>
  <c r="CQQ22" i="15"/>
  <c r="CQR22" i="15" s="1"/>
  <c r="CQQ23" i="15"/>
  <c r="CQR23" i="15" s="1"/>
  <c r="CQQ7" i="15"/>
  <c r="CQR7" i="15" s="1"/>
  <c r="CPR36" i="18"/>
  <c r="CPS36" i="18" s="1"/>
  <c r="CPR37" i="18"/>
  <c r="CPS37" i="18" s="1"/>
  <c r="CPR38" i="18"/>
  <c r="CPS38" i="18" s="1"/>
  <c r="CPR39" i="18"/>
  <c r="CPS39" i="18" s="1"/>
  <c r="CPR40" i="18"/>
  <c r="CPS40" i="18" s="1"/>
  <c r="CPR42" i="18"/>
  <c r="CPS42" i="18" s="1"/>
  <c r="CPR43" i="18"/>
  <c r="CPS43" i="18" s="1"/>
  <c r="CPR44" i="18"/>
  <c r="CPS44" i="18" s="1"/>
  <c r="CPR45" i="18"/>
  <c r="CPS45" i="18" s="1"/>
  <c r="CPR46" i="18"/>
  <c r="CPS46" i="18" s="1"/>
  <c r="CPR49" i="18"/>
  <c r="CPS49" i="18" s="1"/>
  <c r="CPR62" i="18"/>
  <c r="CPS62" i="18" s="1"/>
  <c r="CPR35" i="18"/>
  <c r="CPS35" i="18" s="1"/>
  <c r="CPR8" i="18"/>
  <c r="CPS8" i="18" s="1"/>
  <c r="CPR10" i="18"/>
  <c r="CPS10" i="18" s="1"/>
  <c r="CPR12" i="18"/>
  <c r="CPS12" i="18" s="1"/>
  <c r="CPR13" i="18"/>
  <c r="CPS13" i="18" s="1"/>
  <c r="CPR14" i="18"/>
  <c r="CPS14" i="18" s="1"/>
  <c r="CPR15" i="18"/>
  <c r="CPS15" i="18" s="1"/>
  <c r="CPR16" i="18"/>
  <c r="CPS16" i="18" s="1"/>
  <c r="CPR17" i="18"/>
  <c r="CPS17" i="18" s="1"/>
  <c r="CPR18" i="18"/>
  <c r="CPS18" i="18" s="1"/>
  <c r="CPR19" i="18"/>
  <c r="CPS19" i="18" s="1"/>
  <c r="CPR20" i="18"/>
  <c r="CPS20" i="18" s="1"/>
  <c r="CPR21" i="18"/>
  <c r="CPS21" i="18" s="1"/>
  <c r="CPR22" i="18"/>
  <c r="CPS22" i="18" s="1"/>
  <c r="CPR7" i="18"/>
  <c r="CPS7" i="18" s="1"/>
  <c r="CQI8" i="15"/>
  <c r="CQJ8" i="15" s="1"/>
  <c r="CQI9" i="15"/>
  <c r="CQJ9" i="15" s="1"/>
  <c r="CQI10" i="15"/>
  <c r="CQJ10" i="15" s="1"/>
  <c r="CQI11" i="15"/>
  <c r="CQJ11" i="15" s="1"/>
  <c r="CQI12" i="15"/>
  <c r="CQJ12" i="15" s="1"/>
  <c r="CQI13" i="15"/>
  <c r="CQJ13" i="15" s="1"/>
  <c r="CQI15" i="15"/>
  <c r="CQJ15" i="15" s="1"/>
  <c r="CQI16" i="15"/>
  <c r="CQJ16" i="15" s="1"/>
  <c r="CQI17" i="15"/>
  <c r="CQJ17" i="15" s="1"/>
  <c r="CQI19" i="15"/>
  <c r="CQJ19" i="15" s="1"/>
  <c r="CQI21" i="15"/>
  <c r="CQJ21" i="15" s="1"/>
  <c r="CQI22" i="15"/>
  <c r="CQJ22" i="15" s="1"/>
  <c r="CQI23" i="15"/>
  <c r="CQJ23" i="15" s="1"/>
  <c r="CQI7" i="15"/>
  <c r="CQJ7" i="15" s="1"/>
  <c r="CQA8" i="15" l="1"/>
  <c r="CQB8" i="15" s="1"/>
  <c r="CQA9" i="15"/>
  <c r="CQB9" i="15" s="1"/>
  <c r="CQA10" i="15"/>
  <c r="CQB10" i="15" s="1"/>
  <c r="CQA11" i="15"/>
  <c r="CQB11" i="15" s="1"/>
  <c r="CQA12" i="15"/>
  <c r="CQB12" i="15" s="1"/>
  <c r="CQA13" i="15"/>
  <c r="CQB13" i="15" s="1"/>
  <c r="CQA15" i="15"/>
  <c r="CQB15" i="15" s="1"/>
  <c r="CQA16" i="15"/>
  <c r="CQB16" i="15" s="1"/>
  <c r="CQA17" i="15"/>
  <c r="CQB17" i="15" s="1"/>
  <c r="CQA19" i="15"/>
  <c r="CQB19" i="15" s="1"/>
  <c r="CQA21" i="15"/>
  <c r="CQB21" i="15" s="1"/>
  <c r="CQA22" i="15"/>
  <c r="CQB22" i="15" s="1"/>
  <c r="CQA23" i="15"/>
  <c r="CQB23" i="15" s="1"/>
  <c r="CQA7" i="15"/>
  <c r="CQB7" i="15" s="1"/>
  <c r="CPJ36" i="18"/>
  <c r="CPK36" i="18" s="1"/>
  <c r="CPJ37" i="18"/>
  <c r="CPK37" i="18" s="1"/>
  <c r="CPJ38" i="18"/>
  <c r="CPK38" i="18" s="1"/>
  <c r="CPJ39" i="18"/>
  <c r="CPK39" i="18" s="1"/>
  <c r="CPJ40" i="18"/>
  <c r="CPK40" i="18" s="1"/>
  <c r="CPJ42" i="18"/>
  <c r="CPK42" i="18" s="1"/>
  <c r="CPJ43" i="18"/>
  <c r="CPK43" i="18" s="1"/>
  <c r="CPJ44" i="18"/>
  <c r="CPK44" i="18" s="1"/>
  <c r="CPJ45" i="18"/>
  <c r="CPK45" i="18" s="1"/>
  <c r="CPJ46" i="18"/>
  <c r="CPK46" i="18" s="1"/>
  <c r="CPJ49" i="18"/>
  <c r="CPK49" i="18" s="1"/>
  <c r="CPJ62" i="18"/>
  <c r="CPK62" i="18" s="1"/>
  <c r="CPJ35" i="18"/>
  <c r="CPK35" i="18" s="1"/>
  <c r="CPJ8" i="18"/>
  <c r="CPK8" i="18" s="1"/>
  <c r="CPJ10" i="18"/>
  <c r="CPK10" i="18" s="1"/>
  <c r="CPJ12" i="18"/>
  <c r="CPK12" i="18" s="1"/>
  <c r="CPJ13" i="18"/>
  <c r="CPK13" i="18" s="1"/>
  <c r="CPJ14" i="18"/>
  <c r="CPK14" i="18" s="1"/>
  <c r="CPJ15" i="18"/>
  <c r="CPK15" i="18" s="1"/>
  <c r="CPJ16" i="18"/>
  <c r="CPK16" i="18" s="1"/>
  <c r="CPJ17" i="18"/>
  <c r="CPK17" i="18" s="1"/>
  <c r="CPJ18" i="18"/>
  <c r="CPK18" i="18" s="1"/>
  <c r="CPJ19" i="18"/>
  <c r="CPK19" i="18" s="1"/>
  <c r="CPJ20" i="18"/>
  <c r="CPK20" i="18" s="1"/>
  <c r="CPJ21" i="18"/>
  <c r="CPK21" i="18" s="1"/>
  <c r="CPJ22" i="18"/>
  <c r="CPK22" i="18" s="1"/>
  <c r="CPJ7" i="18"/>
  <c r="CPK7" i="18" s="1"/>
  <c r="C4" i="22"/>
  <c r="B4" i="22" s="1"/>
  <c r="C5" i="22"/>
  <c r="B5" i="22" s="1"/>
  <c r="C6" i="22"/>
  <c r="B6" i="22" s="1"/>
  <c r="C7" i="22"/>
  <c r="B7" i="22" s="1"/>
  <c r="C8" i="22"/>
  <c r="B8" i="22" s="1"/>
  <c r="C9" i="22"/>
  <c r="B9" i="22" s="1"/>
  <c r="C10" i="22"/>
  <c r="B10" i="22" s="1"/>
  <c r="C11" i="22"/>
  <c r="B11" i="22" s="1"/>
  <c r="C3" i="22"/>
  <c r="B3" i="22" s="1"/>
  <c r="CPB36" i="18"/>
  <c r="CPC36" i="18" s="1"/>
  <c r="CPB37" i="18"/>
  <c r="CPC37" i="18" s="1"/>
  <c r="CPB38" i="18"/>
  <c r="CPC38" i="18" s="1"/>
  <c r="CPB39" i="18"/>
  <c r="CPC39" i="18" s="1"/>
  <c r="CPB40" i="18"/>
  <c r="CPC40" i="18" s="1"/>
  <c r="CPB42" i="18"/>
  <c r="CPC42" i="18" s="1"/>
  <c r="CPB43" i="18"/>
  <c r="CPC43" i="18" s="1"/>
  <c r="CPB44" i="18"/>
  <c r="CPC44" i="18" s="1"/>
  <c r="CPB45" i="18"/>
  <c r="CPC45" i="18" s="1"/>
  <c r="CPB46" i="18"/>
  <c r="CPC46" i="18" s="1"/>
  <c r="CPB49" i="18"/>
  <c r="CPC49" i="18" s="1"/>
  <c r="CPB62" i="18"/>
  <c r="CPC62" i="18" s="1"/>
  <c r="CPB35" i="18"/>
  <c r="CPC35" i="18" s="1"/>
  <c r="CPB8" i="18"/>
  <c r="CPC8" i="18" s="1"/>
  <c r="CPB10" i="18"/>
  <c r="CPC10" i="18" s="1"/>
  <c r="CPB12" i="18"/>
  <c r="CPC12" i="18" s="1"/>
  <c r="CPB13" i="18"/>
  <c r="CPC13" i="18" s="1"/>
  <c r="CPB14" i="18"/>
  <c r="CPC14" i="18" s="1"/>
  <c r="CPB15" i="18"/>
  <c r="CPC15" i="18" s="1"/>
  <c r="CPB16" i="18"/>
  <c r="CPC16" i="18" s="1"/>
  <c r="CPB17" i="18"/>
  <c r="CPC17" i="18" s="1"/>
  <c r="CPB18" i="18"/>
  <c r="CPC18" i="18" s="1"/>
  <c r="CPB19" i="18"/>
  <c r="CPC19" i="18" s="1"/>
  <c r="CPB20" i="18"/>
  <c r="CPC20" i="18" s="1"/>
  <c r="CPB21" i="18"/>
  <c r="CPC21" i="18" s="1"/>
  <c r="CPB22" i="18"/>
  <c r="CPC22" i="18" s="1"/>
  <c r="CPB7" i="18"/>
  <c r="CPC7" i="18" s="1"/>
  <c r="CPS8" i="15"/>
  <c r="CPT8" i="15" s="1"/>
  <c r="CPS9" i="15"/>
  <c r="CPT9" i="15" s="1"/>
  <c r="CPS10" i="15"/>
  <c r="CPT10" i="15" s="1"/>
  <c r="CPS11" i="15"/>
  <c r="CPT11" i="15" s="1"/>
  <c r="CPS12" i="15"/>
  <c r="CPT12" i="15" s="1"/>
  <c r="CPS13" i="15"/>
  <c r="CPT13" i="15" s="1"/>
  <c r="CPS15" i="15"/>
  <c r="CPT15" i="15" s="1"/>
  <c r="CPS16" i="15"/>
  <c r="CPT16" i="15" s="1"/>
  <c r="CPS17" i="15"/>
  <c r="CPT17" i="15" s="1"/>
  <c r="CPS19" i="15"/>
  <c r="CPT19" i="15" s="1"/>
  <c r="CPS21" i="15"/>
  <c r="CPT21" i="15" s="1"/>
  <c r="CPS22" i="15"/>
  <c r="CPT22" i="15" s="1"/>
  <c r="CPS23" i="15"/>
  <c r="CPT23" i="15" s="1"/>
  <c r="CPS7" i="15"/>
  <c r="CPT7" i="15" s="1"/>
  <c r="COT36" i="18"/>
  <c r="COU36" i="18" s="1"/>
  <c r="COT37" i="18"/>
  <c r="COU37" i="18" s="1"/>
  <c r="COT38" i="18"/>
  <c r="COU38" i="18" s="1"/>
  <c r="COT39" i="18"/>
  <c r="COU39" i="18" s="1"/>
  <c r="COT40" i="18"/>
  <c r="COU40" i="18" s="1"/>
  <c r="COT42" i="18"/>
  <c r="COU42" i="18" s="1"/>
  <c r="COT43" i="18"/>
  <c r="COU43" i="18" s="1"/>
  <c r="COT44" i="18"/>
  <c r="COU44" i="18" s="1"/>
  <c r="COT45" i="18"/>
  <c r="COU45" i="18" s="1"/>
  <c r="COT46" i="18"/>
  <c r="COU46" i="18" s="1"/>
  <c r="COT49" i="18"/>
  <c r="COU49" i="18" s="1"/>
  <c r="COT62" i="18"/>
  <c r="COU62" i="18" s="1"/>
  <c r="COT35" i="18"/>
  <c r="COU35" i="18" s="1"/>
  <c r="COT8" i="18"/>
  <c r="COU8" i="18" s="1"/>
  <c r="COT10" i="18"/>
  <c r="COU10" i="18" s="1"/>
  <c r="COT12" i="18"/>
  <c r="COU12" i="18" s="1"/>
  <c r="COT13" i="18"/>
  <c r="COU13" i="18" s="1"/>
  <c r="COT14" i="18"/>
  <c r="COU14" i="18" s="1"/>
  <c r="COT15" i="18"/>
  <c r="COU15" i="18" s="1"/>
  <c r="COT16" i="18"/>
  <c r="COU16" i="18" s="1"/>
  <c r="COT17" i="18"/>
  <c r="COU17" i="18" s="1"/>
  <c r="COT18" i="18"/>
  <c r="COU18" i="18" s="1"/>
  <c r="COT19" i="18"/>
  <c r="COU19" i="18" s="1"/>
  <c r="COT20" i="18"/>
  <c r="COU20" i="18" s="1"/>
  <c r="COT21" i="18"/>
  <c r="COU21" i="18" s="1"/>
  <c r="COT22" i="18"/>
  <c r="COU22" i="18" s="1"/>
  <c r="COT7" i="18"/>
  <c r="COU7" i="18" s="1"/>
  <c r="CPK8" i="15"/>
  <c r="CPL8" i="15" s="1"/>
  <c r="CPK9" i="15"/>
  <c r="CPL9" i="15" s="1"/>
  <c r="CPK10" i="15"/>
  <c r="CPL10" i="15" s="1"/>
  <c r="CPK11" i="15"/>
  <c r="CPL11" i="15" s="1"/>
  <c r="CPK12" i="15"/>
  <c r="CPL12" i="15" s="1"/>
  <c r="CPK13" i="15"/>
  <c r="CPL13" i="15" s="1"/>
  <c r="CPK15" i="15"/>
  <c r="CPL15" i="15" s="1"/>
  <c r="CPK16" i="15"/>
  <c r="CPL16" i="15" s="1"/>
  <c r="CPK17" i="15"/>
  <c r="CPL17" i="15" s="1"/>
  <c r="CPK19" i="15"/>
  <c r="CPL19" i="15" s="1"/>
  <c r="CPK21" i="15"/>
  <c r="CPL21" i="15" s="1"/>
  <c r="CPK22" i="15"/>
  <c r="CPL22" i="15" s="1"/>
  <c r="CPK23" i="15"/>
  <c r="CPL23" i="15" s="1"/>
  <c r="CPK7" i="15"/>
  <c r="CPL7" i="15" s="1"/>
  <c r="CPC8" i="15"/>
  <c r="CPD8" i="15" s="1"/>
  <c r="CPC9" i="15"/>
  <c r="CPD9" i="15" s="1"/>
  <c r="CPC10" i="15"/>
  <c r="CPD10" i="15" s="1"/>
  <c r="CPC11" i="15"/>
  <c r="CPD11" i="15" s="1"/>
  <c r="CPC12" i="15"/>
  <c r="CPD12" i="15" s="1"/>
  <c r="CPC13" i="15"/>
  <c r="CPD13" i="15" s="1"/>
  <c r="CPC15" i="15"/>
  <c r="CPD15" i="15" s="1"/>
  <c r="CPC16" i="15"/>
  <c r="CPD16" i="15" s="1"/>
  <c r="CPC17" i="15"/>
  <c r="CPD17" i="15" s="1"/>
  <c r="CPC19" i="15"/>
  <c r="CPD19" i="15" s="1"/>
  <c r="CPC21" i="15"/>
  <c r="CPD21" i="15" s="1"/>
  <c r="CPC22" i="15"/>
  <c r="CPD22" i="15" s="1"/>
  <c r="CPC23" i="15"/>
  <c r="CPD23" i="15" s="1"/>
  <c r="CPC7" i="15"/>
  <c r="CPD7" i="15" s="1"/>
  <c r="COL36" i="18"/>
  <c r="COM36" i="18" s="1"/>
  <c r="COL37" i="18"/>
  <c r="COM37" i="18" s="1"/>
  <c r="COL38" i="18"/>
  <c r="COM38" i="18" s="1"/>
  <c r="COL39" i="18"/>
  <c r="COM39" i="18" s="1"/>
  <c r="COL40" i="18"/>
  <c r="COM40" i="18" s="1"/>
  <c r="COL42" i="18"/>
  <c r="COM42" i="18" s="1"/>
  <c r="COL43" i="18"/>
  <c r="COM43" i="18" s="1"/>
  <c r="COL44" i="18"/>
  <c r="COM44" i="18" s="1"/>
  <c r="COL45" i="18"/>
  <c r="COM45" i="18" s="1"/>
  <c r="COL46" i="18"/>
  <c r="COM46" i="18" s="1"/>
  <c r="COL49" i="18"/>
  <c r="COM49" i="18" s="1"/>
  <c r="COL62" i="18"/>
  <c r="COM62" i="18" s="1"/>
  <c r="COL35" i="18"/>
  <c r="COM35" i="18" s="1"/>
  <c r="COL8" i="18"/>
  <c r="COM8" i="18" s="1"/>
  <c r="COL10" i="18"/>
  <c r="COM10" i="18" s="1"/>
  <c r="COL12" i="18"/>
  <c r="COM12" i="18" s="1"/>
  <c r="COL13" i="18"/>
  <c r="COM13" i="18" s="1"/>
  <c r="COL14" i="18"/>
  <c r="COM14" i="18" s="1"/>
  <c r="COL15" i="18"/>
  <c r="COM15" i="18" s="1"/>
  <c r="COL16" i="18"/>
  <c r="COM16" i="18" s="1"/>
  <c r="COL17" i="18"/>
  <c r="COM17" i="18" s="1"/>
  <c r="COL18" i="18"/>
  <c r="COM18" i="18" s="1"/>
  <c r="COL19" i="18"/>
  <c r="COM19" i="18" s="1"/>
  <c r="COL20" i="18"/>
  <c r="COM20" i="18" s="1"/>
  <c r="COL21" i="18"/>
  <c r="COM21" i="18" s="1"/>
  <c r="COL22" i="18"/>
  <c r="COM22" i="18" s="1"/>
  <c r="COL7" i="18"/>
  <c r="COM7" i="18" s="1"/>
  <c r="COD36" i="18"/>
  <c r="COE36" i="18" s="1"/>
  <c r="COD37" i="18"/>
  <c r="COE37" i="18" s="1"/>
  <c r="COD38" i="18"/>
  <c r="COE38" i="18" s="1"/>
  <c r="COD39" i="18"/>
  <c r="COE39" i="18" s="1"/>
  <c r="COD40" i="18"/>
  <c r="COE40" i="18" s="1"/>
  <c r="COD42" i="18"/>
  <c r="COE42" i="18" s="1"/>
  <c r="COD43" i="18"/>
  <c r="COE43" i="18" s="1"/>
  <c r="COD44" i="18"/>
  <c r="COE44" i="18" s="1"/>
  <c r="COD45" i="18"/>
  <c r="COE45" i="18" s="1"/>
  <c r="COD46" i="18"/>
  <c r="COE46" i="18" s="1"/>
  <c r="COD35" i="18"/>
  <c r="COE35" i="18" s="1"/>
  <c r="COD8" i="18"/>
  <c r="COE8" i="18" s="1"/>
  <c r="COD10" i="18"/>
  <c r="COE10" i="18" s="1"/>
  <c r="COD12" i="18"/>
  <c r="COE12" i="18" s="1"/>
  <c r="COD13" i="18"/>
  <c r="COE13" i="18" s="1"/>
  <c r="COD14" i="18"/>
  <c r="COE14" i="18" s="1"/>
  <c r="COD15" i="18"/>
  <c r="COE15" i="18" s="1"/>
  <c r="COD16" i="18"/>
  <c r="COE16" i="18" s="1"/>
  <c r="COD17" i="18"/>
  <c r="COE17" i="18" s="1"/>
  <c r="COD18" i="18"/>
  <c r="COE18" i="18" s="1"/>
  <c r="COD19" i="18"/>
  <c r="COE19" i="18" s="1"/>
  <c r="COD20" i="18"/>
  <c r="COE20" i="18" s="1"/>
  <c r="COD21" i="18"/>
  <c r="COE21" i="18" s="1"/>
  <c r="COD22" i="18"/>
  <c r="COE22" i="18" s="1"/>
  <c r="COD7" i="18"/>
  <c r="COE7" i="18" s="1"/>
  <c r="COU8" i="15"/>
  <c r="COV8" i="15" s="1"/>
  <c r="COU9" i="15"/>
  <c r="COV9" i="15" s="1"/>
  <c r="COU10" i="15"/>
  <c r="COV10" i="15" s="1"/>
  <c r="COU11" i="15"/>
  <c r="COV11" i="15" s="1"/>
  <c r="COU12" i="15"/>
  <c r="COV12" i="15" s="1"/>
  <c r="COU13" i="15"/>
  <c r="COV13" i="15" s="1"/>
  <c r="COU15" i="15"/>
  <c r="COV15" i="15" s="1"/>
  <c r="COU16" i="15"/>
  <c r="COV16" i="15" s="1"/>
  <c r="COU17" i="15"/>
  <c r="COV17" i="15" s="1"/>
  <c r="COU19" i="15"/>
  <c r="COV19" i="15" s="1"/>
  <c r="COU21" i="15"/>
  <c r="COV21" i="15" s="1"/>
  <c r="COU22" i="15"/>
  <c r="COV22" i="15" s="1"/>
  <c r="COU23" i="15"/>
  <c r="COV23" i="15" s="1"/>
  <c r="COU7" i="15"/>
  <c r="COV7" i="15" s="1"/>
  <c r="CNV36" i="18"/>
  <c r="CNW36" i="18" s="1"/>
  <c r="CNV37" i="18"/>
  <c r="CNW37" i="18" s="1"/>
  <c r="CNV38" i="18"/>
  <c r="CNW38" i="18" s="1"/>
  <c r="CNV39" i="18"/>
  <c r="CNW39" i="18" s="1"/>
  <c r="CNV40" i="18"/>
  <c r="CNW40" i="18" s="1"/>
  <c r="CNV42" i="18"/>
  <c r="CNW42" i="18" s="1"/>
  <c r="CNV43" i="18"/>
  <c r="CNW43" i="18" s="1"/>
  <c r="CNV44" i="18"/>
  <c r="CNW44" i="18" s="1"/>
  <c r="CNV45" i="18"/>
  <c r="CNW45" i="18" s="1"/>
  <c r="CNV46" i="18"/>
  <c r="CNW46" i="18" s="1"/>
  <c r="CNV35" i="18"/>
  <c r="CNW35" i="18" s="1"/>
  <c r="CNV8" i="18"/>
  <c r="CNW8" i="18" s="1"/>
  <c r="CNV10" i="18"/>
  <c r="CNW10" i="18" s="1"/>
  <c r="CNV12" i="18"/>
  <c r="CNW12" i="18" s="1"/>
  <c r="CNV13" i="18"/>
  <c r="CNW13" i="18" s="1"/>
  <c r="CNV14" i="18"/>
  <c r="CNW14" i="18" s="1"/>
  <c r="CNV15" i="18"/>
  <c r="CNW15" i="18" s="1"/>
  <c r="CNV16" i="18"/>
  <c r="CNW16" i="18" s="1"/>
  <c r="CNV17" i="18"/>
  <c r="CNW17" i="18" s="1"/>
  <c r="CNV18" i="18"/>
  <c r="CNW18" i="18" s="1"/>
  <c r="CNV19" i="18"/>
  <c r="CNW19" i="18" s="1"/>
  <c r="CNV20" i="18"/>
  <c r="CNW20" i="18" s="1"/>
  <c r="CNV21" i="18"/>
  <c r="CNW21" i="18" s="1"/>
  <c r="CNV22" i="18"/>
  <c r="CNW22" i="18" s="1"/>
  <c r="CNV7" i="18"/>
  <c r="CNW7" i="18" s="1"/>
  <c r="COM8" i="15"/>
  <c r="CON8" i="15" s="1"/>
  <c r="COM9" i="15"/>
  <c r="CON9" i="15" s="1"/>
  <c r="COM10" i="15"/>
  <c r="CON10" i="15" s="1"/>
  <c r="COM11" i="15"/>
  <c r="CON11" i="15" s="1"/>
  <c r="COM12" i="15"/>
  <c r="CON12" i="15" s="1"/>
  <c r="COM13" i="15"/>
  <c r="CON13" i="15" s="1"/>
  <c r="COM15" i="15"/>
  <c r="CON15" i="15" s="1"/>
  <c r="COM16" i="15"/>
  <c r="CON16" i="15" s="1"/>
  <c r="COM17" i="15"/>
  <c r="CON17" i="15" s="1"/>
  <c r="COM19" i="15"/>
  <c r="CON19" i="15" s="1"/>
  <c r="COM21" i="15"/>
  <c r="CON21" i="15" s="1"/>
  <c r="COM22" i="15"/>
  <c r="CON22" i="15" s="1"/>
  <c r="COM23" i="15"/>
  <c r="CON23" i="15" s="1"/>
  <c r="COM7" i="15"/>
  <c r="CON7" i="15" s="1"/>
  <c r="CNN36" i="18"/>
  <c r="CNO36" i="18" s="1"/>
  <c r="CNN37" i="18"/>
  <c r="CNO37" i="18" s="1"/>
  <c r="CNN38" i="18"/>
  <c r="CNO38" i="18" s="1"/>
  <c r="CNN39" i="18"/>
  <c r="CNO39" i="18" s="1"/>
  <c r="CNN40" i="18"/>
  <c r="CNO40" i="18" s="1"/>
  <c r="CNN42" i="18"/>
  <c r="CNO42" i="18" s="1"/>
  <c r="CNN43" i="18"/>
  <c r="CNO43" i="18" s="1"/>
  <c r="CNN44" i="18"/>
  <c r="CNO44" i="18" s="1"/>
  <c r="CNN45" i="18"/>
  <c r="CNO45" i="18" s="1"/>
  <c r="CNN46" i="18"/>
  <c r="CNO46" i="18" s="1"/>
  <c r="CNN35" i="18"/>
  <c r="CNO35" i="18" s="1"/>
  <c r="CNN8" i="18"/>
  <c r="CNO8" i="18" s="1"/>
  <c r="CNN10" i="18"/>
  <c r="CNO10" i="18" s="1"/>
  <c r="CNN12" i="18"/>
  <c r="CNO12" i="18" s="1"/>
  <c r="CNN13" i="18"/>
  <c r="CNO13" i="18" s="1"/>
  <c r="CNN14" i="18"/>
  <c r="CNO14" i="18" s="1"/>
  <c r="CNN15" i="18"/>
  <c r="CNO15" i="18" s="1"/>
  <c r="CNN16" i="18"/>
  <c r="CNO16" i="18" s="1"/>
  <c r="CNN17" i="18"/>
  <c r="CNO17" i="18" s="1"/>
  <c r="CNN18" i="18"/>
  <c r="CNO18" i="18" s="1"/>
  <c r="CNN19" i="18"/>
  <c r="CNO19" i="18" s="1"/>
  <c r="CNN20" i="18"/>
  <c r="CNO20" i="18" s="1"/>
  <c r="CNN21" i="18"/>
  <c r="CNO21" i="18" s="1"/>
  <c r="CNN22" i="18"/>
  <c r="CNO22" i="18" s="1"/>
  <c r="CNN7" i="18"/>
  <c r="CNO7" i="18" s="1"/>
  <c r="CEP26" i="19"/>
  <c r="CEQ26" i="19" s="1"/>
  <c r="CEP27" i="19"/>
  <c r="CEQ27" i="19" s="1"/>
  <c r="CEP28" i="19"/>
  <c r="CEQ28" i="19" s="1"/>
  <c r="CEP29" i="19"/>
  <c r="CEQ29" i="19" s="1"/>
  <c r="CEP25" i="19"/>
  <c r="CEQ25" i="19" s="1"/>
  <c r="COE8" i="15"/>
  <c r="COF8" i="15" s="1"/>
  <c r="COE9" i="15"/>
  <c r="COF9" i="15" s="1"/>
  <c r="COE10" i="15"/>
  <c r="COF10" i="15" s="1"/>
  <c r="COE11" i="15"/>
  <c r="COF11" i="15" s="1"/>
  <c r="COE12" i="15"/>
  <c r="COF12" i="15" s="1"/>
  <c r="COE13" i="15"/>
  <c r="COF13" i="15" s="1"/>
  <c r="COE15" i="15"/>
  <c r="COF15" i="15" s="1"/>
  <c r="COE16" i="15"/>
  <c r="COF16" i="15" s="1"/>
  <c r="COE17" i="15"/>
  <c r="COF17" i="15" s="1"/>
  <c r="COE19" i="15"/>
  <c r="COF19" i="15" s="1"/>
  <c r="COE21" i="15"/>
  <c r="COF21" i="15" s="1"/>
  <c r="COE22" i="15"/>
  <c r="COF22" i="15" s="1"/>
  <c r="COE23" i="15"/>
  <c r="COF23" i="15" s="1"/>
  <c r="COE7" i="15"/>
  <c r="COF7" i="15" s="1"/>
  <c r="CND10" i="18"/>
  <c r="CNF10" i="18" s="1"/>
  <c r="CNG10" i="18" s="1"/>
  <c r="CNF36" i="18"/>
  <c r="CNG36" i="18" s="1"/>
  <c r="CNF37" i="18"/>
  <c r="CNG37" i="18" s="1"/>
  <c r="CNF38" i="18"/>
  <c r="CNG38" i="18" s="1"/>
  <c r="CNF39" i="18"/>
  <c r="CNG39" i="18" s="1"/>
  <c r="CNF40" i="18"/>
  <c r="CNG40" i="18" s="1"/>
  <c r="CNF42" i="18"/>
  <c r="CNG42" i="18" s="1"/>
  <c r="CNF43" i="18"/>
  <c r="CNG43" i="18" s="1"/>
  <c r="CNF44" i="18"/>
  <c r="CNG44" i="18" s="1"/>
  <c r="CNF45" i="18"/>
  <c r="CNG45" i="18" s="1"/>
  <c r="CNF46" i="18"/>
  <c r="CNG46" i="18" s="1"/>
  <c r="CNF35" i="18"/>
  <c r="CNG35" i="18" s="1"/>
  <c r="CNF8" i="18"/>
  <c r="CNG8" i="18" s="1"/>
  <c r="CNF12" i="18"/>
  <c r="CNG12" i="18" s="1"/>
  <c r="CNF13" i="18"/>
  <c r="CNG13" i="18" s="1"/>
  <c r="CNF14" i="18"/>
  <c r="CNG14" i="18" s="1"/>
  <c r="CNF15" i="18"/>
  <c r="CNG15" i="18" s="1"/>
  <c r="CNF16" i="18"/>
  <c r="CNG16" i="18" s="1"/>
  <c r="CNF17" i="18"/>
  <c r="CNG17" i="18" s="1"/>
  <c r="CNF18" i="18"/>
  <c r="CNG18" i="18" s="1"/>
  <c r="CNF19" i="18"/>
  <c r="CNG19" i="18" s="1"/>
  <c r="CNF20" i="18"/>
  <c r="CNG20" i="18" s="1"/>
  <c r="CNF21" i="18"/>
  <c r="CNG21" i="18" s="1"/>
  <c r="CNF22" i="18"/>
  <c r="CNG22" i="18" s="1"/>
  <c r="CNF7" i="18"/>
  <c r="CNG7" i="18" s="1"/>
  <c r="CNW8" i="15"/>
  <c r="CNX8" i="15" s="1"/>
  <c r="CNW9" i="15"/>
  <c r="CNX9" i="15" s="1"/>
  <c r="CNW10" i="15"/>
  <c r="CNX10" i="15" s="1"/>
  <c r="CNW11" i="15"/>
  <c r="CNX11" i="15" s="1"/>
  <c r="CNW12" i="15"/>
  <c r="CNX12" i="15" s="1"/>
  <c r="CNW13" i="15"/>
  <c r="CNX13" i="15" s="1"/>
  <c r="CNW15" i="15"/>
  <c r="CNX15" i="15" s="1"/>
  <c r="CNW16" i="15"/>
  <c r="CNX16" i="15" s="1"/>
  <c r="CNW17" i="15"/>
  <c r="CNX17" i="15" s="1"/>
  <c r="CNW19" i="15"/>
  <c r="CNX19" i="15" s="1"/>
  <c r="CNW21" i="15"/>
  <c r="CNX21" i="15" s="1"/>
  <c r="CNW22" i="15"/>
  <c r="CNX22" i="15" s="1"/>
  <c r="CNW23" i="15"/>
  <c r="CNX23" i="15" s="1"/>
  <c r="CNW7" i="15"/>
  <c r="CNX7" i="15" s="1"/>
  <c r="CMX36" i="18"/>
  <c r="CMY36" i="18" s="1"/>
  <c r="CMX37" i="18"/>
  <c r="CMY37" i="18" s="1"/>
  <c r="CMX38" i="18"/>
  <c r="CMY38" i="18" s="1"/>
  <c r="CMX39" i="18"/>
  <c r="CMY39" i="18" s="1"/>
  <c r="CMX40" i="18"/>
  <c r="CMY40" i="18" s="1"/>
  <c r="CMX42" i="18"/>
  <c r="CMY42" i="18" s="1"/>
  <c r="CMX43" i="18"/>
  <c r="CMY43" i="18" s="1"/>
  <c r="CMX44" i="18"/>
  <c r="CMY44" i="18" s="1"/>
  <c r="CMX45" i="18"/>
  <c r="CMY45" i="18" s="1"/>
  <c r="CMX46" i="18"/>
  <c r="CMY46" i="18" s="1"/>
  <c r="CMX35" i="18"/>
  <c r="CMY35" i="18" s="1"/>
  <c r="CMX8" i="18"/>
  <c r="CMY8" i="18" s="1"/>
  <c r="CMX10" i="18"/>
  <c r="CMY10" i="18" s="1"/>
  <c r="CMX12" i="18"/>
  <c r="CMY12" i="18" s="1"/>
  <c r="CMX13" i="18"/>
  <c r="CMY13" i="18" s="1"/>
  <c r="CMX14" i="18"/>
  <c r="CMY14" i="18" s="1"/>
  <c r="CMX15" i="18"/>
  <c r="CMY15" i="18" s="1"/>
  <c r="CMX16" i="18"/>
  <c r="CMY16" i="18" s="1"/>
  <c r="CMX17" i="18"/>
  <c r="CMY17" i="18" s="1"/>
  <c r="CMX18" i="18"/>
  <c r="CMY18" i="18" s="1"/>
  <c r="CMX19" i="18"/>
  <c r="CMY19" i="18" s="1"/>
  <c r="CMX20" i="18"/>
  <c r="CMY20" i="18" s="1"/>
  <c r="CMX21" i="18"/>
  <c r="CMY21" i="18" s="1"/>
  <c r="CMX22" i="18"/>
  <c r="CMY22" i="18" s="1"/>
  <c r="CMX7" i="18"/>
  <c r="CMY7" i="18" s="1"/>
  <c r="CNO8" i="15"/>
  <c r="CNP8" i="15" s="1"/>
  <c r="CNO9" i="15"/>
  <c r="CNP9" i="15" s="1"/>
  <c r="CNO10" i="15"/>
  <c r="CNP10" i="15" s="1"/>
  <c r="CNO11" i="15"/>
  <c r="CNP11" i="15" s="1"/>
  <c r="CNO12" i="15"/>
  <c r="CNP12" i="15" s="1"/>
  <c r="CNO13" i="15"/>
  <c r="CNP13" i="15" s="1"/>
  <c r="CNO15" i="15"/>
  <c r="CNP15" i="15" s="1"/>
  <c r="CNO16" i="15"/>
  <c r="CNP16" i="15" s="1"/>
  <c r="CNO17" i="15"/>
  <c r="CNP17" i="15" s="1"/>
  <c r="CNO19" i="15"/>
  <c r="CNP19" i="15" s="1"/>
  <c r="CNO21" i="15"/>
  <c r="CNP21" i="15" s="1"/>
  <c r="CNO22" i="15"/>
  <c r="CNP22" i="15" s="1"/>
  <c r="CNO23" i="15"/>
  <c r="CNP23" i="15" s="1"/>
  <c r="CNO7" i="15"/>
  <c r="CNP7" i="15" s="1"/>
  <c r="CNG8" i="15"/>
  <c r="CNH8" i="15" s="1"/>
  <c r="CNG9" i="15"/>
  <c r="CNH9" i="15" s="1"/>
  <c r="CNG10" i="15"/>
  <c r="CNH10" i="15" s="1"/>
  <c r="CNG11" i="15"/>
  <c r="CNH11" i="15" s="1"/>
  <c r="CNG12" i="15"/>
  <c r="CNH12" i="15" s="1"/>
  <c r="CNG13" i="15"/>
  <c r="CNH13" i="15" s="1"/>
  <c r="CNG15" i="15"/>
  <c r="CNH15" i="15" s="1"/>
  <c r="CNG16" i="15"/>
  <c r="CNH16" i="15" s="1"/>
  <c r="CNG17" i="15"/>
  <c r="CNH17" i="15" s="1"/>
  <c r="CNG19" i="15"/>
  <c r="CNH19" i="15" s="1"/>
  <c r="CNG21" i="15"/>
  <c r="CNH21" i="15" s="1"/>
  <c r="CNG22" i="15"/>
  <c r="CNH22" i="15" s="1"/>
  <c r="CNG23" i="15"/>
  <c r="CNH23" i="15" s="1"/>
  <c r="CMP36" i="18"/>
  <c r="CMQ36" i="18" s="1"/>
  <c r="CMP37" i="18"/>
  <c r="CMQ37" i="18" s="1"/>
  <c r="CMP38" i="18"/>
  <c r="CMQ38" i="18" s="1"/>
  <c r="CMP39" i="18"/>
  <c r="CMQ39" i="18" s="1"/>
  <c r="CMP40" i="18"/>
  <c r="CMQ40" i="18" s="1"/>
  <c r="CMP42" i="18"/>
  <c r="CMQ42" i="18" s="1"/>
  <c r="CMP43" i="18"/>
  <c r="CMQ43" i="18" s="1"/>
  <c r="CMP44" i="18"/>
  <c r="CMQ44" i="18" s="1"/>
  <c r="CMP45" i="18"/>
  <c r="CMQ45" i="18" s="1"/>
  <c r="CMP46" i="18"/>
  <c r="CMQ46" i="18" s="1"/>
  <c r="CMP35" i="18"/>
  <c r="CMQ35" i="18" s="1"/>
  <c r="CMP8" i="18"/>
  <c r="CMQ8" i="18" s="1"/>
  <c r="CMP10" i="18"/>
  <c r="CMQ10" i="18" s="1"/>
  <c r="CMP12" i="18"/>
  <c r="CMQ12" i="18" s="1"/>
  <c r="CMP13" i="18"/>
  <c r="CMQ13" i="18" s="1"/>
  <c r="CMP14" i="18"/>
  <c r="CMQ14" i="18" s="1"/>
  <c r="CMP15" i="18"/>
  <c r="CMQ15" i="18" s="1"/>
  <c r="CMP16" i="18"/>
  <c r="CMQ16" i="18" s="1"/>
  <c r="CMP17" i="18"/>
  <c r="CMQ17" i="18" s="1"/>
  <c r="CMP18" i="18"/>
  <c r="CMQ18" i="18" s="1"/>
  <c r="CMP19" i="18"/>
  <c r="CMQ19" i="18" s="1"/>
  <c r="CMP20" i="18"/>
  <c r="CMQ20" i="18" s="1"/>
  <c r="CMP21" i="18"/>
  <c r="CMQ21" i="18" s="1"/>
  <c r="CMP22" i="18"/>
  <c r="CMQ22" i="18" s="1"/>
  <c r="CMP7" i="18"/>
  <c r="CMQ7" i="18" s="1"/>
  <c r="CNG7" i="15"/>
  <c r="CNH7" i="15" s="1"/>
  <c r="L16" i="17" l="1"/>
  <c r="J62" i="18"/>
  <c r="L62" i="18" s="1"/>
  <c r="M62" i="18" s="1"/>
  <c r="L38" i="17"/>
  <c r="M38" i="17" s="1"/>
  <c r="L18" i="15"/>
  <c r="M18" i="15" s="1"/>
  <c r="L46" i="17"/>
  <c r="M46" i="17" s="1"/>
  <c r="L18" i="17"/>
  <c r="L41" i="17"/>
  <c r="M41" i="17" s="1"/>
  <c r="L24" i="17"/>
  <c r="L47" i="17"/>
  <c r="M47" i="17" s="1"/>
  <c r="L40" i="17"/>
  <c r="M40" i="17" s="1"/>
  <c r="L20" i="17"/>
  <c r="L42" i="17"/>
  <c r="M42" i="17" s="1"/>
  <c r="L59" i="18"/>
  <c r="L10" i="18"/>
  <c r="M10" i="18" s="1"/>
  <c r="L23" i="17"/>
  <c r="L13" i="17"/>
  <c r="L48" i="17"/>
  <c r="M48" i="17" s="1"/>
  <c r="L50" i="17"/>
  <c r="M50" i="17" s="1"/>
  <c r="L49" i="17"/>
  <c r="M49" i="17" s="1"/>
  <c r="J70" i="17"/>
  <c r="L58" i="18"/>
  <c r="M58" i="18" s="1"/>
  <c r="L60" i="18"/>
  <c r="M60" i="18" s="1"/>
  <c r="L9" i="18"/>
  <c r="M9" i="18" s="1"/>
  <c r="L52" i="17"/>
  <c r="M52" i="17" s="1"/>
  <c r="G15" i="23"/>
  <c r="H15" i="23" s="1"/>
  <c r="G27" i="23"/>
  <c r="H27" i="23" s="1"/>
  <c r="G3" i="23"/>
  <c r="H3" i="23" s="1"/>
  <c r="G28" i="23"/>
  <c r="H28" i="23" s="1"/>
  <c r="G18" i="23"/>
  <c r="H18" i="23" s="1"/>
  <c r="G4" i="23"/>
  <c r="H4" i="23" s="1"/>
  <c r="G16" i="23"/>
  <c r="H16" i="23" s="1"/>
  <c r="G17" i="23"/>
  <c r="H17" i="23" s="1"/>
  <c r="G7" i="23"/>
  <c r="H7" i="23" s="1"/>
  <c r="G5" i="23"/>
  <c r="H5" i="23" s="1"/>
  <c r="G6" i="23"/>
  <c r="H6" i="23" s="1"/>
  <c r="G19" i="23"/>
  <c r="H19" i="23" s="1"/>
  <c r="G8" i="23"/>
  <c r="H8" i="23" s="1"/>
  <c r="G20" i="23"/>
  <c r="H20" i="23" s="1"/>
  <c r="G9" i="23"/>
  <c r="H9" i="23" s="1"/>
  <c r="G21" i="23"/>
  <c r="H21" i="23" s="1"/>
  <c r="G11" i="23"/>
  <c r="H11" i="23" s="1"/>
  <c r="G24" i="23"/>
  <c r="H24" i="23" s="1"/>
  <c r="G14" i="23"/>
  <c r="H14" i="23" s="1"/>
  <c r="G22" i="23"/>
  <c r="H22" i="23" s="1"/>
  <c r="G10" i="23"/>
  <c r="H10" i="23" s="1"/>
  <c r="G23" i="23"/>
  <c r="H23" i="23" s="1"/>
  <c r="G12" i="23"/>
  <c r="H12" i="23" s="1"/>
  <c r="G13" i="23"/>
  <c r="H13" i="23" s="1"/>
  <c r="G25" i="23"/>
  <c r="H25" i="23" s="1"/>
  <c r="G26" i="23"/>
  <c r="H26" i="23" s="1"/>
  <c r="J8" i="19"/>
  <c r="L8" i="19" s="1"/>
  <c r="M8" i="19" s="1"/>
  <c r="J9" i="19"/>
  <c r="L9" i="19" s="1"/>
  <c r="M9" i="19" s="1"/>
  <c r="J10" i="19"/>
  <c r="J11" i="19"/>
  <c r="J12" i="19"/>
  <c r="J13" i="19"/>
  <c r="J14" i="19"/>
  <c r="L14" i="17"/>
  <c r="L15" i="17"/>
  <c r="L17" i="17"/>
  <c r="L51" i="17"/>
  <c r="M51" i="17" s="1"/>
  <c r="L19" i="17"/>
  <c r="L53" i="17"/>
  <c r="M53" i="17" s="1"/>
  <c r="L21" i="17"/>
  <c r="J15" i="19"/>
  <c r="J16" i="19"/>
  <c r="J14" i="18"/>
  <c r="J15" i="18"/>
  <c r="L22" i="17"/>
  <c r="J12" i="18"/>
  <c r="J13" i="18"/>
  <c r="L39" i="17"/>
  <c r="M39" i="17" s="1"/>
  <c r="J16" i="18"/>
  <c r="J17" i="18"/>
  <c r="J18" i="18"/>
  <c r="J19" i="18"/>
  <c r="L43" i="17"/>
  <c r="M43" i="17" s="1"/>
  <c r="L45" i="17"/>
  <c r="M45" i="17" s="1"/>
  <c r="O45" i="17" s="1"/>
  <c r="J20" i="18"/>
  <c r="L44" i="17"/>
  <c r="M44" i="17" s="1"/>
  <c r="J72" i="17"/>
  <c r="L56" i="18"/>
  <c r="M56" i="18" s="1"/>
  <c r="J71" i="17"/>
  <c r="L57" i="18"/>
  <c r="M57" i="18" s="1"/>
  <c r="EZM19" i="18"/>
  <c r="EZO19" i="18" s="1"/>
  <c r="EZP19" i="18" s="1"/>
  <c r="EZM18" i="18"/>
  <c r="EZO18" i="18" s="1"/>
  <c r="EZP18" i="18" s="1"/>
  <c r="EZM17" i="18"/>
  <c r="EZO17" i="18" s="1"/>
  <c r="EZP17" i="18" s="1"/>
  <c r="EZM16" i="18"/>
  <c r="EZO16" i="18" s="1"/>
  <c r="EZP16" i="18" s="1"/>
  <c r="EZM15" i="18"/>
  <c r="EZO15" i="18" s="1"/>
  <c r="EZP15" i="18" s="1"/>
  <c r="EZM14" i="18"/>
  <c r="EZO14" i="18" s="1"/>
  <c r="EZP14" i="18" s="1"/>
  <c r="EZM13" i="18"/>
  <c r="EZO13" i="18" s="1"/>
  <c r="EZP13" i="18" s="1"/>
  <c r="EZM12" i="18"/>
  <c r="EZO12" i="18" s="1"/>
  <c r="EZP12" i="18" s="1"/>
  <c r="EZM11" i="18"/>
  <c r="EZO11" i="18" s="1"/>
  <c r="EZP11" i="18" s="1"/>
  <c r="EZM10" i="18"/>
  <c r="EZO10" i="18" s="1"/>
  <c r="EZP10" i="18" s="1"/>
  <c r="EZM8" i="18"/>
  <c r="EZO8" i="18" s="1"/>
  <c r="EZP8" i="18" s="1"/>
  <c r="EZM7" i="18"/>
  <c r="EZO7" i="18" s="1"/>
  <c r="EZP7" i="18" s="1"/>
  <c r="J21" i="18"/>
  <c r="L61" i="18"/>
  <c r="M61" i="18" s="1"/>
  <c r="J22" i="18"/>
  <c r="J7" i="19"/>
  <c r="EVK62" i="18"/>
  <c r="EVO62" i="18" s="1"/>
  <c r="EVP62" i="18" s="1"/>
  <c r="EVK57" i="18"/>
  <c r="EVO57" i="18" s="1"/>
  <c r="EVP57" i="18" s="1"/>
  <c r="EVK37" i="18"/>
  <c r="EVO37" i="18" s="1"/>
  <c r="EVP37" i="18" s="1"/>
  <c r="EVK35" i="18"/>
  <c r="EVO35" i="18" s="1"/>
  <c r="EVP35" i="18" s="1"/>
  <c r="EVK56" i="18"/>
  <c r="EVO56" i="18" s="1"/>
  <c r="EVP56" i="18" s="1"/>
  <c r="EVK36" i="18"/>
  <c r="EVO36" i="18" s="1"/>
  <c r="EVP36" i="18" s="1"/>
  <c r="EVK34" i="18"/>
  <c r="EVO34" i="18" s="1"/>
  <c r="EVP34" i="18" s="1"/>
  <c r="EVK55" i="18"/>
  <c r="EVO55" i="18" s="1"/>
  <c r="EVP55" i="18" s="1"/>
  <c r="EVK54" i="18"/>
  <c r="EVO54" i="18" s="1"/>
  <c r="EVP54" i="18" s="1"/>
  <c r="EVK53" i="18"/>
  <c r="EVO53" i="18" s="1"/>
  <c r="EVP53" i="18" s="1"/>
  <c r="EVK33" i="18"/>
  <c r="EVO33" i="18" s="1"/>
  <c r="EVP33" i="18" s="1"/>
  <c r="EVK31" i="18"/>
  <c r="EVO31" i="18" s="1"/>
  <c r="EVP31" i="18" s="1"/>
  <c r="EVK52" i="18"/>
  <c r="EVO52" i="18" s="1"/>
  <c r="EVP52" i="18" s="1"/>
  <c r="EVK32" i="18"/>
  <c r="EVO32" i="18" s="1"/>
  <c r="EVP32" i="18" s="1"/>
  <c r="EVK51" i="18"/>
  <c r="EVO51" i="18" s="1"/>
  <c r="EVP51" i="18" s="1"/>
  <c r="EVK50" i="18"/>
  <c r="EVO50" i="18" s="1"/>
  <c r="EVP50" i="18" s="1"/>
  <c r="EVK49" i="18"/>
  <c r="EVO49" i="18" s="1"/>
  <c r="EVP49" i="18" s="1"/>
  <c r="EVK48" i="18"/>
  <c r="EVO48" i="18" s="1"/>
  <c r="EVP48" i="18" s="1"/>
  <c r="EVK46" i="18"/>
  <c r="EVO46" i="18" s="1"/>
  <c r="EVP46" i="18" s="1"/>
  <c r="EVK45" i="18"/>
  <c r="EVO45" i="18" s="1"/>
  <c r="EVP45" i="18" s="1"/>
  <c r="EVK44" i="18"/>
  <c r="EVO44" i="18" s="1"/>
  <c r="EVP44" i="18" s="1"/>
  <c r="EVK43" i="18"/>
  <c r="EVO43" i="18" s="1"/>
  <c r="EVP43" i="18" s="1"/>
  <c r="EVK42" i="18"/>
  <c r="EVO42" i="18" s="1"/>
  <c r="EVP42" i="18" s="1"/>
  <c r="EVK38" i="18"/>
  <c r="EVO38" i="18" s="1"/>
  <c r="EVP38" i="18" s="1"/>
  <c r="EVK41" i="18"/>
  <c r="EVO41" i="18" s="1"/>
  <c r="EVP41" i="18" s="1"/>
  <c r="EVK40" i="18"/>
  <c r="EVO40" i="18" s="1"/>
  <c r="EVP40" i="18" s="1"/>
  <c r="EVK39" i="18"/>
  <c r="EVO39" i="18" s="1"/>
  <c r="EVP39" i="18" s="1"/>
  <c r="J12" i="17"/>
  <c r="EUN21" i="18"/>
  <c r="EUQ21" i="18" s="1"/>
  <c r="EUR21" i="18" s="1"/>
  <c r="EUN16" i="18"/>
  <c r="EUQ16" i="18" s="1"/>
  <c r="EUR16" i="18" s="1"/>
  <c r="EUN11" i="18"/>
  <c r="EUQ11" i="18" s="1"/>
  <c r="EUR11" i="18" s="1"/>
  <c r="EUN7" i="18"/>
  <c r="EUQ7" i="18" s="1"/>
  <c r="EUR7" i="18" s="1"/>
  <c r="EUN20" i="18"/>
  <c r="EUQ20" i="18" s="1"/>
  <c r="EUR20" i="18" s="1"/>
  <c r="EUN15" i="18"/>
  <c r="EUQ15" i="18" s="1"/>
  <c r="EUR15" i="18" s="1"/>
  <c r="EUN8" i="18"/>
  <c r="EUQ8" i="18" s="1"/>
  <c r="EUR8" i="18" s="1"/>
  <c r="EUN19" i="18"/>
  <c r="EUQ19" i="18" s="1"/>
  <c r="EUR19" i="18" s="1"/>
  <c r="EUN17" i="18"/>
  <c r="EUQ17" i="18" s="1"/>
  <c r="EUR17" i="18" s="1"/>
  <c r="EUN12" i="18"/>
  <c r="EUQ12" i="18" s="1"/>
  <c r="EUR12" i="18" s="1"/>
  <c r="EUN18" i="18"/>
  <c r="EUQ18" i="18" s="1"/>
  <c r="EUR18" i="18" s="1"/>
  <c r="EUN13" i="18"/>
  <c r="EUQ13" i="18" s="1"/>
  <c r="EUR13" i="18" s="1"/>
  <c r="EUN10" i="18"/>
  <c r="EUQ10" i="18" s="1"/>
  <c r="EUR10" i="18" s="1"/>
  <c r="EUN14" i="18"/>
  <c r="EUQ14" i="18" s="1"/>
  <c r="EUR14" i="18" s="1"/>
  <c r="J26" i="19"/>
  <c r="J27" i="19"/>
  <c r="J28" i="19"/>
  <c r="J29" i="19"/>
  <c r="A7" i="22"/>
  <c r="A6" i="22"/>
  <c r="A11" i="22"/>
  <c r="A5" i="22"/>
  <c r="A10" i="22"/>
  <c r="A4" i="22"/>
  <c r="A9" i="22"/>
  <c r="B53" i="22"/>
  <c r="A53" i="22" s="1"/>
  <c r="B65" i="22"/>
  <c r="A65" i="22" s="1"/>
  <c r="B72" i="22"/>
  <c r="A72" i="22" s="1"/>
  <c r="B78" i="22"/>
  <c r="A78" i="22" s="1"/>
  <c r="B84" i="22"/>
  <c r="A84" i="22" s="1"/>
  <c r="B90" i="22"/>
  <c r="A90" i="22" s="1"/>
  <c r="B96" i="22"/>
  <c r="A96" i="22" s="1"/>
  <c r="B102" i="22"/>
  <c r="A102" i="22" s="1"/>
  <c r="B108" i="22"/>
  <c r="A108" i="22" s="1"/>
  <c r="B114" i="22"/>
  <c r="A114" i="22" s="1"/>
  <c r="B120" i="22"/>
  <c r="A120" i="22" s="1"/>
  <c r="B126" i="22"/>
  <c r="A126" i="22" s="1"/>
  <c r="B95" i="22"/>
  <c r="A95" i="22" s="1"/>
  <c r="B125" i="22"/>
  <c r="A125" i="22" s="1"/>
  <c r="B54" i="22"/>
  <c r="A54" i="22" s="1"/>
  <c r="B66" i="22"/>
  <c r="A66" i="22" s="1"/>
  <c r="B73" i="22"/>
  <c r="A73" i="22" s="1"/>
  <c r="B79" i="22"/>
  <c r="A79" i="22" s="1"/>
  <c r="B85" i="22"/>
  <c r="A85" i="22" s="1"/>
  <c r="B91" i="22"/>
  <c r="A91" i="22" s="1"/>
  <c r="B97" i="22"/>
  <c r="A97" i="22" s="1"/>
  <c r="B103" i="22"/>
  <c r="A103" i="22" s="1"/>
  <c r="B109" i="22"/>
  <c r="A109" i="22" s="1"/>
  <c r="B115" i="22"/>
  <c r="A115" i="22" s="1"/>
  <c r="B121" i="22"/>
  <c r="A121" i="22" s="1"/>
  <c r="B127" i="22"/>
  <c r="A127" i="22" s="1"/>
  <c r="B83" i="22"/>
  <c r="A83" i="22" s="1"/>
  <c r="B119" i="22"/>
  <c r="A119" i="22" s="1"/>
  <c r="B58" i="22"/>
  <c r="A58" i="22" s="1"/>
  <c r="B68" i="22"/>
  <c r="A68" i="22" s="1"/>
  <c r="B74" i="22"/>
  <c r="A74" i="22" s="1"/>
  <c r="B80" i="22"/>
  <c r="A80" i="22" s="1"/>
  <c r="B86" i="22"/>
  <c r="A86" i="22" s="1"/>
  <c r="B92" i="22"/>
  <c r="A92" i="22" s="1"/>
  <c r="B98" i="22"/>
  <c r="A98" i="22" s="1"/>
  <c r="B104" i="22"/>
  <c r="A104" i="22" s="1"/>
  <c r="B110" i="22"/>
  <c r="A110" i="22" s="1"/>
  <c r="B116" i="22"/>
  <c r="A116" i="22" s="1"/>
  <c r="B122" i="22"/>
  <c r="A122" i="22" s="1"/>
  <c r="B128" i="22"/>
  <c r="A128" i="22" s="1"/>
  <c r="B71" i="22"/>
  <c r="A71" i="22" s="1"/>
  <c r="B101" i="22"/>
  <c r="A101" i="22" s="1"/>
  <c r="B59" i="22"/>
  <c r="A59" i="22" s="1"/>
  <c r="B69" i="22"/>
  <c r="A69" i="22" s="1"/>
  <c r="B75" i="22"/>
  <c r="A75" i="22" s="1"/>
  <c r="B81" i="22"/>
  <c r="A81" i="22" s="1"/>
  <c r="B87" i="22"/>
  <c r="A87" i="22" s="1"/>
  <c r="B93" i="22"/>
  <c r="A93" i="22" s="1"/>
  <c r="B99" i="22"/>
  <c r="A99" i="22" s="1"/>
  <c r="B105" i="22"/>
  <c r="A105" i="22" s="1"/>
  <c r="B111" i="22"/>
  <c r="A111" i="22" s="1"/>
  <c r="B117" i="22"/>
  <c r="A117" i="22" s="1"/>
  <c r="B123" i="22"/>
  <c r="A123" i="22" s="1"/>
  <c r="B129" i="22"/>
  <c r="A129" i="22" s="1"/>
  <c r="B89" i="22"/>
  <c r="A89" i="22" s="1"/>
  <c r="B113" i="22"/>
  <c r="A113" i="22" s="1"/>
  <c r="B60" i="22"/>
  <c r="A60" i="22" s="1"/>
  <c r="B70" i="22"/>
  <c r="A70" i="22" s="1"/>
  <c r="B76" i="22"/>
  <c r="A76" i="22" s="1"/>
  <c r="B82" i="22"/>
  <c r="A82" i="22" s="1"/>
  <c r="B88" i="22"/>
  <c r="A88" i="22" s="1"/>
  <c r="B94" i="22"/>
  <c r="A94" i="22" s="1"/>
  <c r="B100" i="22"/>
  <c r="A100" i="22" s="1"/>
  <c r="B106" i="22"/>
  <c r="A106" i="22" s="1"/>
  <c r="B112" i="22"/>
  <c r="A112" i="22" s="1"/>
  <c r="B118" i="22"/>
  <c r="A118" i="22" s="1"/>
  <c r="B124" i="22"/>
  <c r="A124" i="22" s="1"/>
  <c r="B130" i="22"/>
  <c r="A130" i="22" s="1"/>
  <c r="B64" i="22"/>
  <c r="A64" i="22" s="1"/>
  <c r="B77" i="22"/>
  <c r="A77" i="22" s="1"/>
  <c r="B107" i="22"/>
  <c r="A107" i="22" s="1"/>
  <c r="B63" i="22"/>
  <c r="A63" i="22" s="1"/>
  <c r="B62" i="22"/>
  <c r="A62" i="22" s="1"/>
  <c r="B56" i="22"/>
  <c r="A56" i="22" s="1"/>
  <c r="B67" i="22"/>
  <c r="A67" i="22" s="1"/>
  <c r="B57" i="22"/>
  <c r="A57" i="22" s="1"/>
  <c r="B61" i="22"/>
  <c r="A61" i="22" s="1"/>
  <c r="B55" i="22"/>
  <c r="A55" i="22" s="1"/>
  <c r="B131" i="22"/>
  <c r="A131" i="22" s="1"/>
  <c r="B139" i="22"/>
  <c r="A139" i="22" s="1"/>
  <c r="B147" i="22"/>
  <c r="A147" i="22" s="1"/>
  <c r="B155" i="22"/>
  <c r="A155" i="22" s="1"/>
  <c r="B159" i="22"/>
  <c r="A159" i="22" s="1"/>
  <c r="B137" i="22"/>
  <c r="A137" i="22" s="1"/>
  <c r="B145" i="22"/>
  <c r="A145" i="22" s="1"/>
  <c r="B153" i="22"/>
  <c r="A153" i="22" s="1"/>
  <c r="B133" i="22"/>
  <c r="A133" i="22" s="1"/>
  <c r="B141" i="22"/>
  <c r="A141" i="22" s="1"/>
  <c r="B149" i="22"/>
  <c r="A149" i="22" s="1"/>
  <c r="B157" i="22"/>
  <c r="A157" i="22" s="1"/>
  <c r="B135" i="22"/>
  <c r="A135" i="22" s="1"/>
  <c r="B143" i="22"/>
  <c r="A143" i="22" s="1"/>
  <c r="B151" i="22"/>
  <c r="A151" i="22" s="1"/>
  <c r="B158" i="22"/>
  <c r="A158" i="22" s="1"/>
  <c r="B134" i="22"/>
  <c r="A134" i="22" s="1"/>
  <c r="B142" i="22"/>
  <c r="A142" i="22" s="1"/>
  <c r="B154" i="22"/>
  <c r="A154" i="22" s="1"/>
  <c r="B156" i="22"/>
  <c r="A156" i="22" s="1"/>
  <c r="B146" i="22"/>
  <c r="A146" i="22" s="1"/>
  <c r="B152" i="22"/>
  <c r="A152" i="22" s="1"/>
  <c r="B148" i="22"/>
  <c r="A148" i="22" s="1"/>
  <c r="B150" i="22"/>
  <c r="A150" i="22" s="1"/>
  <c r="B160" i="22"/>
  <c r="A160" i="22" s="1"/>
  <c r="B138" i="22"/>
  <c r="A138" i="22" s="1"/>
  <c r="B136" i="22"/>
  <c r="A136" i="22" s="1"/>
  <c r="B132" i="22"/>
  <c r="A132" i="22" s="1"/>
  <c r="B144" i="22"/>
  <c r="A144" i="22" s="1"/>
  <c r="B140" i="22"/>
  <c r="A140" i="22" s="1"/>
  <c r="CMH36" i="18"/>
  <c r="CMI36" i="18" s="1"/>
  <c r="CMH37" i="18"/>
  <c r="CMI37" i="18" s="1"/>
  <c r="CMH38" i="18"/>
  <c r="CMI38" i="18" s="1"/>
  <c r="CMH39" i="18"/>
  <c r="CMI39" i="18" s="1"/>
  <c r="CMH40" i="18"/>
  <c r="CMI40" i="18" s="1"/>
  <c r="CMH42" i="18"/>
  <c r="CMI42" i="18" s="1"/>
  <c r="CMH43" i="18"/>
  <c r="CMI43" i="18" s="1"/>
  <c r="CMH44" i="18"/>
  <c r="CMI44" i="18" s="1"/>
  <c r="CMH45" i="18"/>
  <c r="CMI45" i="18" s="1"/>
  <c r="CMH46" i="18"/>
  <c r="CMI46" i="18" s="1"/>
  <c r="CMH35" i="18"/>
  <c r="CMI35" i="18" s="1"/>
  <c r="CMH8" i="18"/>
  <c r="CMI8" i="18" s="1"/>
  <c r="CMH10" i="18"/>
  <c r="CMI10" i="18" s="1"/>
  <c r="CMH12" i="18"/>
  <c r="CMI12" i="18" s="1"/>
  <c r="CMH13" i="18"/>
  <c r="CMI13" i="18" s="1"/>
  <c r="CMH14" i="18"/>
  <c r="CMI14" i="18" s="1"/>
  <c r="CMH15" i="18"/>
  <c r="CMI15" i="18" s="1"/>
  <c r="CMH16" i="18"/>
  <c r="CMI16" i="18" s="1"/>
  <c r="CMH17" i="18"/>
  <c r="CMI17" i="18" s="1"/>
  <c r="CMH18" i="18"/>
  <c r="CMI18" i="18" s="1"/>
  <c r="CMH19" i="18"/>
  <c r="CMI19" i="18" s="1"/>
  <c r="CMH20" i="18"/>
  <c r="CMI20" i="18" s="1"/>
  <c r="CMH21" i="18"/>
  <c r="CMI21" i="18" s="1"/>
  <c r="CMH22" i="18"/>
  <c r="CMI22" i="18" s="1"/>
  <c r="CMH7" i="18"/>
  <c r="CMI7" i="18" s="1"/>
  <c r="CMY8" i="15"/>
  <c r="CMZ8" i="15" s="1"/>
  <c r="CMY9" i="15"/>
  <c r="CMZ9" i="15" s="1"/>
  <c r="CMY10" i="15"/>
  <c r="CMZ10" i="15" s="1"/>
  <c r="CMY11" i="15"/>
  <c r="CMZ11" i="15" s="1"/>
  <c r="CMY12" i="15"/>
  <c r="CMZ12" i="15" s="1"/>
  <c r="CMY13" i="15"/>
  <c r="CMZ13" i="15" s="1"/>
  <c r="CMY15" i="15"/>
  <c r="CMZ15" i="15" s="1"/>
  <c r="CMY16" i="15"/>
  <c r="CMZ16" i="15" s="1"/>
  <c r="CMY17" i="15"/>
  <c r="CMZ17" i="15" s="1"/>
  <c r="CMY19" i="15"/>
  <c r="CMZ19" i="15" s="1"/>
  <c r="CMY21" i="15"/>
  <c r="CMZ21" i="15" s="1"/>
  <c r="CMY22" i="15"/>
  <c r="CMZ22" i="15" s="1"/>
  <c r="CMY23" i="15"/>
  <c r="CMZ23" i="15" s="1"/>
  <c r="CMY7" i="15"/>
  <c r="CMZ7" i="15" s="1"/>
  <c r="M59" i="18" l="1"/>
  <c r="L64" i="18"/>
  <c r="J64" i="18"/>
  <c r="U47" i="17"/>
  <c r="W47" i="17"/>
  <c r="W50" i="17"/>
  <c r="U50" i="17"/>
  <c r="O41" i="17"/>
  <c r="W41" i="17"/>
  <c r="U41" i="17"/>
  <c r="R41" i="17"/>
  <c r="O44" i="17"/>
  <c r="W44" i="17"/>
  <c r="R44" i="17"/>
  <c r="R73" i="17" s="1"/>
  <c r="U44" i="17"/>
  <c r="U42" i="17"/>
  <c r="R42" i="17"/>
  <c r="O42" i="17"/>
  <c r="W42" i="17"/>
  <c r="U39" i="17"/>
  <c r="W39" i="17"/>
  <c r="W43" i="17"/>
  <c r="U43" i="17"/>
  <c r="R43" i="17"/>
  <c r="O43" i="17"/>
  <c r="H9" i="20"/>
  <c r="H16" i="20" s="1"/>
  <c r="V18" i="15"/>
  <c r="T18" i="15"/>
  <c r="J17" i="19"/>
  <c r="L47" i="18"/>
  <c r="L32" i="18"/>
  <c r="L52" i="18"/>
  <c r="M52" i="18" s="1"/>
  <c r="L71" i="17"/>
  <c r="M71" i="17" s="1"/>
  <c r="L40" i="18"/>
  <c r="L70" i="17"/>
  <c r="M70" i="17" s="1"/>
  <c r="L33" i="18"/>
  <c r="M33" i="18" s="1"/>
  <c r="L53" i="18"/>
  <c r="M53" i="18" s="1"/>
  <c r="L60" i="17"/>
  <c r="L61" i="17"/>
  <c r="M61" i="17" s="1"/>
  <c r="L34" i="18"/>
  <c r="M34" i="18" s="1"/>
  <c r="L54" i="18"/>
  <c r="M54" i="18" s="1"/>
  <c r="L54" i="17"/>
  <c r="M54" i="17" s="1"/>
  <c r="L55" i="17"/>
  <c r="M55" i="17" s="1"/>
  <c r="L35" i="18"/>
  <c r="L55" i="18"/>
  <c r="M55" i="18" s="1"/>
  <c r="L58" i="17"/>
  <c r="M58" i="17" s="1"/>
  <c r="L41" i="18"/>
  <c r="M41" i="18" s="1"/>
  <c r="L42" i="18"/>
  <c r="L36" i="18"/>
  <c r="L37" i="18"/>
  <c r="L56" i="17"/>
  <c r="M56" i="17" s="1"/>
  <c r="L57" i="17"/>
  <c r="M57" i="17" s="1"/>
  <c r="L39" i="18"/>
  <c r="L59" i="17"/>
  <c r="M59" i="17" s="1"/>
  <c r="L38" i="18"/>
  <c r="L43" i="18"/>
  <c r="L62" i="17"/>
  <c r="M62" i="17" s="1"/>
  <c r="L44" i="18"/>
  <c r="L63" i="17"/>
  <c r="M63" i="17" s="1"/>
  <c r="L45" i="18"/>
  <c r="L64" i="17"/>
  <c r="M64" i="17" s="1"/>
  <c r="L46" i="18"/>
  <c r="L65" i="17"/>
  <c r="M65" i="17" s="1"/>
  <c r="L66" i="17"/>
  <c r="L67" i="17"/>
  <c r="M67" i="17" s="1"/>
  <c r="L50" i="18"/>
  <c r="M50" i="18" s="1"/>
  <c r="L69" i="17"/>
  <c r="L51" i="18"/>
  <c r="M51" i="18" s="1"/>
  <c r="L49" i="18"/>
  <c r="L18" i="18"/>
  <c r="L10" i="15"/>
  <c r="L21" i="15"/>
  <c r="L12" i="18"/>
  <c r="M12" i="18" s="1"/>
  <c r="L14" i="18"/>
  <c r="M14" i="18" s="1"/>
  <c r="L15" i="18"/>
  <c r="L19" i="18"/>
  <c r="L11" i="15"/>
  <c r="L20" i="18"/>
  <c r="L12" i="15"/>
  <c r="L21" i="18"/>
  <c r="L13" i="15"/>
  <c r="L15" i="15"/>
  <c r="L16" i="15"/>
  <c r="L17" i="15"/>
  <c r="L19" i="15"/>
  <c r="L11" i="18"/>
  <c r="M11" i="18" s="1"/>
  <c r="L23" i="15"/>
  <c r="L9" i="15"/>
  <c r="L8" i="18"/>
  <c r="M8" i="18" s="1"/>
  <c r="L13" i="18"/>
  <c r="M13" i="18" s="1"/>
  <c r="L8" i="15"/>
  <c r="L20" i="15"/>
  <c r="L22" i="15"/>
  <c r="L17" i="18"/>
  <c r="L16" i="18"/>
  <c r="L15" i="19"/>
  <c r="M15" i="19" s="1"/>
  <c r="L10" i="19"/>
  <c r="M10" i="19" s="1"/>
  <c r="L11" i="19"/>
  <c r="L12" i="19"/>
  <c r="M12" i="19" s="1"/>
  <c r="L13" i="19"/>
  <c r="M13" i="19" s="1"/>
  <c r="L14" i="19"/>
  <c r="L48" i="18"/>
  <c r="M48" i="18" s="1"/>
  <c r="J31" i="18"/>
  <c r="J63" i="18" s="1"/>
  <c r="L16" i="19"/>
  <c r="M16" i="19" s="1"/>
  <c r="L22" i="18"/>
  <c r="L26" i="19"/>
  <c r="L27" i="19"/>
  <c r="L28" i="19"/>
  <c r="L29" i="19"/>
  <c r="EPY47" i="18"/>
  <c r="EQA47" i="18" s="1"/>
  <c r="EQB47" i="18" s="1"/>
  <c r="EPY46" i="18"/>
  <c r="EQA46" i="18" s="1"/>
  <c r="EQB46" i="18" s="1"/>
  <c r="EPY45" i="18"/>
  <c r="EQA45" i="18" s="1"/>
  <c r="EQB45" i="18" s="1"/>
  <c r="EPY44" i="18"/>
  <c r="EQA44" i="18" s="1"/>
  <c r="EQB44" i="18" s="1"/>
  <c r="EPY43" i="18"/>
  <c r="EQA43" i="18" s="1"/>
  <c r="EQB43" i="18" s="1"/>
  <c r="EPY42" i="18"/>
  <c r="EQA42" i="18" s="1"/>
  <c r="EQB42" i="18" s="1"/>
  <c r="EPY41" i="18"/>
  <c r="EQA41" i="18" s="1"/>
  <c r="EQB41" i="18" s="1"/>
  <c r="EPY37" i="18"/>
  <c r="EQA37" i="18" s="1"/>
  <c r="EQB37" i="18" s="1"/>
  <c r="EPY38" i="18"/>
  <c r="EQA38" i="18" s="1"/>
  <c r="EQB38" i="18" s="1"/>
  <c r="EPY36" i="18"/>
  <c r="EQA36" i="18" s="1"/>
  <c r="EQB36" i="18" s="1"/>
  <c r="EPY35" i="18"/>
  <c r="EQA35" i="18" s="1"/>
  <c r="EQB35" i="18" s="1"/>
  <c r="EPY34" i="18"/>
  <c r="EQA34" i="18" s="1"/>
  <c r="EQB34" i="18" s="1"/>
  <c r="EPY33" i="18"/>
  <c r="EQA33" i="18" s="1"/>
  <c r="EQB33" i="18" s="1"/>
  <c r="EPY32" i="18"/>
  <c r="EQA32" i="18" s="1"/>
  <c r="EQB32" i="18" s="1"/>
  <c r="EPY31" i="18"/>
  <c r="EQA31" i="18" s="1"/>
  <c r="EQB31" i="18" s="1"/>
  <c r="EPY40" i="18"/>
  <c r="EQA40" i="18" s="1"/>
  <c r="EQB40" i="18" s="1"/>
  <c r="EPY39" i="18"/>
  <c r="EQA39" i="18" s="1"/>
  <c r="EQB39" i="18" s="1"/>
  <c r="EPF22" i="18"/>
  <c r="EPK22" i="18" s="1"/>
  <c r="EPL22" i="18" s="1"/>
  <c r="EPF21" i="18"/>
  <c r="EPK21" i="18" s="1"/>
  <c r="EPL21" i="18" s="1"/>
  <c r="EPF20" i="18"/>
  <c r="EPK20" i="18" s="1"/>
  <c r="EPL20" i="18" s="1"/>
  <c r="EPF19" i="18"/>
  <c r="EPK19" i="18" s="1"/>
  <c r="EPL19" i="18" s="1"/>
  <c r="EPF18" i="18"/>
  <c r="EPK18" i="18" s="1"/>
  <c r="EPL18" i="18" s="1"/>
  <c r="EPF17" i="18"/>
  <c r="EPK17" i="18" s="1"/>
  <c r="EPL17" i="18" s="1"/>
  <c r="EPF16" i="18"/>
  <c r="EPK16" i="18" s="1"/>
  <c r="EPL16" i="18" s="1"/>
  <c r="EPF15" i="18"/>
  <c r="EPK15" i="18" s="1"/>
  <c r="EPL15" i="18" s="1"/>
  <c r="EPF14" i="18"/>
  <c r="EPK14" i="18" s="1"/>
  <c r="EPL14" i="18" s="1"/>
  <c r="EPF13" i="18"/>
  <c r="EPK13" i="18" s="1"/>
  <c r="EPL13" i="18" s="1"/>
  <c r="EPF12" i="18"/>
  <c r="EPK12" i="18" s="1"/>
  <c r="EPL12" i="18" s="1"/>
  <c r="EPF10" i="18"/>
  <c r="EPK10" i="18" s="1"/>
  <c r="EPL10" i="18" s="1"/>
  <c r="EPF8" i="18"/>
  <c r="EPK8" i="18" s="1"/>
  <c r="EPL8" i="18" s="1"/>
  <c r="EPF7" i="18"/>
  <c r="EPK7" i="18" s="1"/>
  <c r="EPL7" i="18" s="1"/>
  <c r="EOH10" i="18"/>
  <c r="EOM10" i="18" s="1"/>
  <c r="EON10" i="18" s="1"/>
  <c r="EBG27" i="19"/>
  <c r="EBM27" i="19" s="1"/>
  <c r="EBN27" i="19" s="1"/>
  <c r="EOH18" i="18"/>
  <c r="EOM18" i="18" s="1"/>
  <c r="EON18" i="18" s="1"/>
  <c r="EOH16" i="18"/>
  <c r="EOM16" i="18" s="1"/>
  <c r="EON16" i="18" s="1"/>
  <c r="EBG28" i="19"/>
  <c r="EBM28" i="19" s="1"/>
  <c r="EBN28" i="19" s="1"/>
  <c r="EOH15" i="18"/>
  <c r="EOM15" i="18" s="1"/>
  <c r="EON15" i="18" s="1"/>
  <c r="EOH8" i="18"/>
  <c r="EOM8" i="18" s="1"/>
  <c r="EON8" i="18" s="1"/>
  <c r="EOH21" i="18"/>
  <c r="EOM21" i="18" s="1"/>
  <c r="EON21" i="18" s="1"/>
  <c r="EOH7" i="18"/>
  <c r="EOM7" i="18" s="1"/>
  <c r="EON7" i="18" s="1"/>
  <c r="EBG29" i="19"/>
  <c r="EBM29" i="19" s="1"/>
  <c r="EBN29" i="19" s="1"/>
  <c r="EBG26" i="19"/>
  <c r="EBM26" i="19" s="1"/>
  <c r="EBN26" i="19" s="1"/>
  <c r="EBG25" i="19"/>
  <c r="EBM25" i="19" s="1"/>
  <c r="EBN25" i="19" s="1"/>
  <c r="EOH20" i="18"/>
  <c r="EOM20" i="18" s="1"/>
  <c r="EON20" i="18" s="1"/>
  <c r="EOH19" i="18"/>
  <c r="EOM19" i="18" s="1"/>
  <c r="EON19" i="18" s="1"/>
  <c r="EOH17" i="18"/>
  <c r="EOM17" i="18" s="1"/>
  <c r="EON17" i="18" s="1"/>
  <c r="EOH14" i="18"/>
  <c r="EOM14" i="18" s="1"/>
  <c r="EON14" i="18" s="1"/>
  <c r="EOH13" i="18"/>
  <c r="EOM13" i="18" s="1"/>
  <c r="EON13" i="18" s="1"/>
  <c r="EOH12" i="18"/>
  <c r="EOM12" i="18" s="1"/>
  <c r="EON12" i="18" s="1"/>
  <c r="ENZ23" i="15"/>
  <c r="EOF23" i="15" s="1"/>
  <c r="EOG23" i="15" s="1"/>
  <c r="ENZ22" i="15"/>
  <c r="EOF22" i="15" s="1"/>
  <c r="EOG22" i="15" s="1"/>
  <c r="ENZ21" i="15"/>
  <c r="EOF21" i="15" s="1"/>
  <c r="EOG21" i="15" s="1"/>
  <c r="ENZ14" i="15"/>
  <c r="EOF14" i="15" s="1"/>
  <c r="EOG14" i="15" s="1"/>
  <c r="ENZ12" i="15"/>
  <c r="EOF12" i="15" s="1"/>
  <c r="EOG12" i="15" s="1"/>
  <c r="ENZ8" i="15"/>
  <c r="EOF8" i="15" s="1"/>
  <c r="EOG8" i="15" s="1"/>
  <c r="ENZ17" i="15"/>
  <c r="EOF17" i="15" s="1"/>
  <c r="EOG17" i="15" s="1"/>
  <c r="ENZ11" i="15"/>
  <c r="EOF11" i="15" s="1"/>
  <c r="EOG11" i="15" s="1"/>
  <c r="ENZ20" i="15"/>
  <c r="EOF20" i="15" s="1"/>
  <c r="EOG20" i="15" s="1"/>
  <c r="ENZ19" i="15"/>
  <c r="EOF19" i="15" s="1"/>
  <c r="EOG19" i="15" s="1"/>
  <c r="ENZ13" i="15"/>
  <c r="EOF13" i="15" s="1"/>
  <c r="EOG13" i="15" s="1"/>
  <c r="ENZ10" i="15"/>
  <c r="EOF10" i="15" s="1"/>
  <c r="EOG10" i="15" s="1"/>
  <c r="ENZ16" i="15"/>
  <c r="EOF16" i="15" s="1"/>
  <c r="EOG16" i="15" s="1"/>
  <c r="ENZ15" i="15"/>
  <c r="EOF15" i="15" s="1"/>
  <c r="EOG15" i="15" s="1"/>
  <c r="ENZ9" i="15"/>
  <c r="EOF9" i="15" s="1"/>
  <c r="EOG9" i="15" s="1"/>
  <c r="ENZ7" i="15"/>
  <c r="EOF7" i="15" s="1"/>
  <c r="EOG7" i="15" s="1"/>
  <c r="CSK51" i="18"/>
  <c r="CSL51" i="18" s="1"/>
  <c r="CSM51" i="18" s="1"/>
  <c r="A8" i="22"/>
  <c r="EDO12" i="18"/>
  <c r="EDR12" i="18" s="1"/>
  <c r="EDS12" i="18" s="1"/>
  <c r="EDO21" i="18"/>
  <c r="EDR21" i="18" s="1"/>
  <c r="EDS21" i="18" s="1"/>
  <c r="EDO18" i="18"/>
  <c r="EDR18" i="18" s="1"/>
  <c r="EDS18" i="18" s="1"/>
  <c r="EDO14" i="18"/>
  <c r="EDR14" i="18" s="1"/>
  <c r="EDS14" i="18" s="1"/>
  <c r="EDO13" i="18"/>
  <c r="EDR13" i="18" s="1"/>
  <c r="EDS13" i="18" s="1"/>
  <c r="EDO20" i="18"/>
  <c r="EDR20" i="18" s="1"/>
  <c r="EDS20" i="18" s="1"/>
  <c r="EDO19" i="18"/>
  <c r="EDR19" i="18" s="1"/>
  <c r="EDS19" i="18" s="1"/>
  <c r="EDO10" i="18"/>
  <c r="EDR10" i="18" s="1"/>
  <c r="EDS10" i="18" s="1"/>
  <c r="EDO7" i="18"/>
  <c r="EDR7" i="18" s="1"/>
  <c r="EDS7" i="18" s="1"/>
  <c r="EDO15" i="18"/>
  <c r="EDR15" i="18" s="1"/>
  <c r="EDS15" i="18" s="1"/>
  <c r="EDO8" i="18"/>
  <c r="EDR8" i="18" s="1"/>
  <c r="EDS8" i="18" s="1"/>
  <c r="EDO17" i="18"/>
  <c r="EDR17" i="18" s="1"/>
  <c r="EDS17" i="18" s="1"/>
  <c r="EDO16" i="18"/>
  <c r="EDR16" i="18" s="1"/>
  <c r="EDS16" i="18" s="1"/>
  <c r="J7" i="15"/>
  <c r="L7" i="15" s="1"/>
  <c r="L7" i="19"/>
  <c r="J7" i="18"/>
  <c r="J25" i="19"/>
  <c r="L25" i="19" s="1"/>
  <c r="DZH21" i="18"/>
  <c r="DZJ21" i="18" s="1"/>
  <c r="DZK21" i="18" s="1"/>
  <c r="DZH15" i="18"/>
  <c r="DZJ15" i="18" s="1"/>
  <c r="DZK15" i="18" s="1"/>
  <c r="DZH20" i="18"/>
  <c r="DZJ20" i="18" s="1"/>
  <c r="DZK20" i="18" s="1"/>
  <c r="DZH14" i="18"/>
  <c r="DZJ14" i="18" s="1"/>
  <c r="DZK14" i="18" s="1"/>
  <c r="DZH8" i="18"/>
  <c r="DZJ8" i="18" s="1"/>
  <c r="DZK8" i="18" s="1"/>
  <c r="DZH19" i="18"/>
  <c r="DZJ19" i="18" s="1"/>
  <c r="DZK19" i="18" s="1"/>
  <c r="DZH7" i="18"/>
  <c r="DZJ7" i="18" s="1"/>
  <c r="DZK7" i="18" s="1"/>
  <c r="DZH18" i="18"/>
  <c r="DZJ18" i="18" s="1"/>
  <c r="DZK18" i="18" s="1"/>
  <c r="DZH13" i="18"/>
  <c r="DZJ13" i="18" s="1"/>
  <c r="DZK13" i="18" s="1"/>
  <c r="DZH10" i="18"/>
  <c r="DZJ10" i="18" s="1"/>
  <c r="DZK10" i="18" s="1"/>
  <c r="DZH17" i="18"/>
  <c r="DZJ17" i="18" s="1"/>
  <c r="DZK17" i="18" s="1"/>
  <c r="DZH12" i="18"/>
  <c r="DZJ12" i="18" s="1"/>
  <c r="DZK12" i="18" s="1"/>
  <c r="DZH16" i="18"/>
  <c r="DZJ16" i="18" s="1"/>
  <c r="DZK16" i="18" s="1"/>
  <c r="DQA23" i="15"/>
  <c r="DQE23" i="15" s="1"/>
  <c r="DQF23" i="15" s="1"/>
  <c r="DQA19" i="15"/>
  <c r="DQE19" i="15" s="1"/>
  <c r="DQF19" i="15" s="1"/>
  <c r="DQA11" i="15"/>
  <c r="DQE11" i="15" s="1"/>
  <c r="DQF11" i="15" s="1"/>
  <c r="DQA22" i="15"/>
  <c r="DQE22" i="15" s="1"/>
  <c r="DQF22" i="15" s="1"/>
  <c r="DQA17" i="15"/>
  <c r="DQE17" i="15" s="1"/>
  <c r="DQF17" i="15" s="1"/>
  <c r="DQA21" i="15"/>
  <c r="DQE21" i="15" s="1"/>
  <c r="DQF21" i="15" s="1"/>
  <c r="DQA16" i="15"/>
  <c r="DQE16" i="15" s="1"/>
  <c r="DQF16" i="15" s="1"/>
  <c r="DQA10" i="15"/>
  <c r="DQE10" i="15" s="1"/>
  <c r="DQF10" i="15" s="1"/>
  <c r="DQA15" i="15"/>
  <c r="DQE15" i="15" s="1"/>
  <c r="DQF15" i="15" s="1"/>
  <c r="DQA9" i="15"/>
  <c r="DQE9" i="15" s="1"/>
  <c r="DQF9" i="15" s="1"/>
  <c r="DQA13" i="15"/>
  <c r="DQE13" i="15" s="1"/>
  <c r="DQF13" i="15" s="1"/>
  <c r="DQA8" i="15"/>
  <c r="DQE8" i="15" s="1"/>
  <c r="DQF8" i="15" s="1"/>
  <c r="DQA12" i="15"/>
  <c r="DQE12" i="15" s="1"/>
  <c r="DQF12" i="15" s="1"/>
  <c r="DQA7" i="15"/>
  <c r="DQE7" i="15" s="1"/>
  <c r="DQF7" i="15" s="1"/>
  <c r="DLK17" i="18"/>
  <c r="DLN17" i="18" s="1"/>
  <c r="DLO17" i="18" s="1"/>
  <c r="DLK12" i="18"/>
  <c r="DLN12" i="18" s="1"/>
  <c r="DLO12" i="18" s="1"/>
  <c r="DLK16" i="18"/>
  <c r="DLN16" i="18" s="1"/>
  <c r="DLO16" i="18" s="1"/>
  <c r="DLK10" i="18"/>
  <c r="DLN10" i="18" s="1"/>
  <c r="DLO10" i="18" s="1"/>
  <c r="DLK21" i="18"/>
  <c r="DLN21" i="18" s="1"/>
  <c r="DLO21" i="18" s="1"/>
  <c r="DLK15" i="18"/>
  <c r="DLN15" i="18" s="1"/>
  <c r="DLO15" i="18" s="1"/>
  <c r="DLK20" i="18"/>
  <c r="DLN20" i="18" s="1"/>
  <c r="DLO20" i="18" s="1"/>
  <c r="DLK14" i="18"/>
  <c r="DLN14" i="18" s="1"/>
  <c r="DLO14" i="18" s="1"/>
  <c r="DLK19" i="18"/>
  <c r="DLN19" i="18" s="1"/>
  <c r="DLO19" i="18" s="1"/>
  <c r="DLK8" i="18"/>
  <c r="DLN8" i="18" s="1"/>
  <c r="DLO8" i="18" s="1"/>
  <c r="DLK18" i="18"/>
  <c r="DLN18" i="18" s="1"/>
  <c r="DLO18" i="18" s="1"/>
  <c r="DLK13" i="18"/>
  <c r="DLN13" i="18" s="1"/>
  <c r="DLO13" i="18" s="1"/>
  <c r="DLK7" i="18"/>
  <c r="DLN7" i="18" s="1"/>
  <c r="DLO7" i="18" s="1"/>
  <c r="DIV19" i="18"/>
  <c r="DJB19" i="18" s="1"/>
  <c r="DJC19" i="18" s="1"/>
  <c r="DIV8" i="18"/>
  <c r="DJB8" i="18" s="1"/>
  <c r="DJC8" i="18" s="1"/>
  <c r="DIV18" i="18"/>
  <c r="DJB18" i="18" s="1"/>
  <c r="DJC18" i="18" s="1"/>
  <c r="DIV13" i="18"/>
  <c r="DJB13" i="18" s="1"/>
  <c r="DJC13" i="18" s="1"/>
  <c r="DIV7" i="18"/>
  <c r="DJB7" i="18" s="1"/>
  <c r="DJC7" i="18" s="1"/>
  <c r="DIV17" i="18"/>
  <c r="DJB17" i="18" s="1"/>
  <c r="DJC17" i="18" s="1"/>
  <c r="DIV12" i="18"/>
  <c r="DJB12" i="18" s="1"/>
  <c r="DJC12" i="18" s="1"/>
  <c r="DIV16" i="18"/>
  <c r="DJB16" i="18" s="1"/>
  <c r="DJC16" i="18" s="1"/>
  <c r="DIV10" i="18"/>
  <c r="DJB10" i="18" s="1"/>
  <c r="DJC10" i="18" s="1"/>
  <c r="DIV21" i="18"/>
  <c r="DJB21" i="18" s="1"/>
  <c r="DJC21" i="18" s="1"/>
  <c r="DIV15" i="18"/>
  <c r="DJB15" i="18" s="1"/>
  <c r="DJC15" i="18" s="1"/>
  <c r="DIV22" i="18"/>
  <c r="DJB22" i="18" s="1"/>
  <c r="DJC22" i="18" s="1"/>
  <c r="DIV20" i="18"/>
  <c r="DJB20" i="18" s="1"/>
  <c r="DJC20" i="18" s="1"/>
  <c r="DIV14" i="18"/>
  <c r="DJB14" i="18" s="1"/>
  <c r="DJC14" i="18" s="1"/>
  <c r="DEK39" i="18"/>
  <c r="DEL39" i="18" s="1"/>
  <c r="DEM39" i="18" s="1"/>
  <c r="DEK38" i="18"/>
  <c r="DEL38" i="18" s="1"/>
  <c r="DEM38" i="18" s="1"/>
  <c r="DEK37" i="18"/>
  <c r="DEL37" i="18" s="1"/>
  <c r="DEM37" i="18" s="1"/>
  <c r="DEK36" i="18"/>
  <c r="DEL36" i="18" s="1"/>
  <c r="DEM36" i="18" s="1"/>
  <c r="DEK35" i="18"/>
  <c r="DEL35" i="18" s="1"/>
  <c r="DEM35" i="18" s="1"/>
  <c r="CVJ23" i="15"/>
  <c r="CVO23" i="15" s="1"/>
  <c r="CVP23" i="15" s="1"/>
  <c r="CVJ19" i="15"/>
  <c r="CVO19" i="15" s="1"/>
  <c r="CVP19" i="15" s="1"/>
  <c r="CVJ11" i="15"/>
  <c r="CVO11" i="15" s="1"/>
  <c r="CVP11" i="15" s="1"/>
  <c r="CVJ22" i="15"/>
  <c r="CVO22" i="15" s="1"/>
  <c r="CVP22" i="15" s="1"/>
  <c r="CVJ17" i="15"/>
  <c r="CVO17" i="15" s="1"/>
  <c r="CVP17" i="15" s="1"/>
  <c r="CVJ21" i="15"/>
  <c r="CVO21" i="15" s="1"/>
  <c r="CVP21" i="15" s="1"/>
  <c r="CVJ16" i="15"/>
  <c r="CVO16" i="15" s="1"/>
  <c r="CVP16" i="15" s="1"/>
  <c r="CVJ10" i="15"/>
  <c r="CVO10" i="15" s="1"/>
  <c r="CVP10" i="15" s="1"/>
  <c r="CVJ9" i="15"/>
  <c r="CVO9" i="15" s="1"/>
  <c r="CVP9" i="15" s="1"/>
  <c r="CVJ13" i="15"/>
  <c r="CVO13" i="15" s="1"/>
  <c r="CVP13" i="15" s="1"/>
  <c r="CVJ8" i="15"/>
  <c r="CVO8" i="15" s="1"/>
  <c r="CVP8" i="15" s="1"/>
  <c r="CVJ12" i="15"/>
  <c r="CVO12" i="15" s="1"/>
  <c r="CVP12" i="15" s="1"/>
  <c r="CVJ7" i="15"/>
  <c r="CVO7" i="15" s="1"/>
  <c r="CVP7" i="15" s="1"/>
  <c r="CVJ15" i="15"/>
  <c r="CVO15" i="15" s="1"/>
  <c r="CVP15" i="15" s="1"/>
  <c r="CSK42" i="18"/>
  <c r="CSL42" i="18" s="1"/>
  <c r="CSM42" i="18" s="1"/>
  <c r="CSK37" i="18"/>
  <c r="CSL37" i="18" s="1"/>
  <c r="CSM37" i="18" s="1"/>
  <c r="CSK39" i="18"/>
  <c r="CSL39" i="18" s="1"/>
  <c r="CSM39" i="18" s="1"/>
  <c r="CSK62" i="18"/>
  <c r="CSL62" i="18" s="1"/>
  <c r="CSM62" i="18" s="1"/>
  <c r="CSK49" i="18"/>
  <c r="CSL49" i="18" s="1"/>
  <c r="CSM49" i="18" s="1"/>
  <c r="CSK36" i="18"/>
  <c r="CSL36" i="18" s="1"/>
  <c r="CSM36" i="18" s="1"/>
  <c r="CSK46" i="18"/>
  <c r="CSL46" i="18" s="1"/>
  <c r="CSM46" i="18" s="1"/>
  <c r="CSK38" i="18"/>
  <c r="CSL38" i="18" s="1"/>
  <c r="CSM38" i="18" s="1"/>
  <c r="CSK43" i="18"/>
  <c r="CSL43" i="18" s="1"/>
  <c r="CSM43" i="18" s="1"/>
  <c r="CSK40" i="18"/>
  <c r="CSL40" i="18" s="1"/>
  <c r="CSM40" i="18" s="1"/>
  <c r="CSK35" i="18"/>
  <c r="CSL35" i="18" s="1"/>
  <c r="CSM35" i="18" s="1"/>
  <c r="CSK44" i="18"/>
  <c r="CSL44" i="18" s="1"/>
  <c r="CSM44" i="18" s="1"/>
  <c r="CSK52" i="18"/>
  <c r="CSL52" i="18" s="1"/>
  <c r="CSM52" i="18" s="1"/>
  <c r="CQW23" i="15"/>
  <c r="CQY23" i="15" s="1"/>
  <c r="CQZ23" i="15" s="1"/>
  <c r="CQW19" i="15"/>
  <c r="CQY19" i="15" s="1"/>
  <c r="CQZ19" i="15" s="1"/>
  <c r="CQW11" i="15"/>
  <c r="CQY11" i="15" s="1"/>
  <c r="CQZ11" i="15" s="1"/>
  <c r="CQW22" i="15"/>
  <c r="CQY22" i="15" s="1"/>
  <c r="CQZ22" i="15" s="1"/>
  <c r="CQW17" i="15"/>
  <c r="CQY17" i="15" s="1"/>
  <c r="CQZ17" i="15" s="1"/>
  <c r="CQW21" i="15"/>
  <c r="CQY21" i="15" s="1"/>
  <c r="CQZ21" i="15" s="1"/>
  <c r="CQW16" i="15"/>
  <c r="CQY16" i="15" s="1"/>
  <c r="CQZ16" i="15" s="1"/>
  <c r="CQW10" i="15"/>
  <c r="CQY10" i="15" s="1"/>
  <c r="CQZ10" i="15" s="1"/>
  <c r="CQW15" i="15"/>
  <c r="CQY15" i="15" s="1"/>
  <c r="CQZ15" i="15" s="1"/>
  <c r="CQW9" i="15"/>
  <c r="CQY9" i="15" s="1"/>
  <c r="CQZ9" i="15" s="1"/>
  <c r="CQW13" i="15"/>
  <c r="CQY13" i="15" s="1"/>
  <c r="CQZ13" i="15" s="1"/>
  <c r="CQW8" i="15"/>
  <c r="CQY8" i="15" s="1"/>
  <c r="CQZ8" i="15" s="1"/>
  <c r="CQW12" i="15"/>
  <c r="CQY12" i="15" s="1"/>
  <c r="CQZ12" i="15" s="1"/>
  <c r="CQW7" i="15"/>
  <c r="CQY7" i="15" s="1"/>
  <c r="CQZ7" i="15" s="1"/>
  <c r="G53" i="23"/>
  <c r="H53" i="23" s="1"/>
  <c r="G59" i="23"/>
  <c r="H59" i="23" s="1"/>
  <c r="G65" i="23"/>
  <c r="H65" i="23" s="1"/>
  <c r="G71" i="23"/>
  <c r="H71" i="23" s="1"/>
  <c r="G77" i="23"/>
  <c r="H77" i="23" s="1"/>
  <c r="G83" i="23"/>
  <c r="H83" i="23" s="1"/>
  <c r="G89" i="23"/>
  <c r="H89" i="23" s="1"/>
  <c r="G95" i="23"/>
  <c r="H95" i="23" s="1"/>
  <c r="G104" i="23"/>
  <c r="G110" i="23"/>
  <c r="G116" i="23"/>
  <c r="G122" i="23"/>
  <c r="G128" i="23"/>
  <c r="G134" i="23"/>
  <c r="G54" i="23"/>
  <c r="H54" i="23" s="1"/>
  <c r="G60" i="23"/>
  <c r="H60" i="23" s="1"/>
  <c r="G66" i="23"/>
  <c r="H66" i="23" s="1"/>
  <c r="G72" i="23"/>
  <c r="H72" i="23" s="1"/>
  <c r="G78" i="23"/>
  <c r="H78" i="23" s="1"/>
  <c r="G84" i="23"/>
  <c r="H84" i="23" s="1"/>
  <c r="G90" i="23"/>
  <c r="H90" i="23" s="1"/>
  <c r="G96" i="23"/>
  <c r="H96" i="23" s="1"/>
  <c r="G99" i="23"/>
  <c r="G105" i="23"/>
  <c r="G111" i="23"/>
  <c r="G117" i="23"/>
  <c r="G123" i="23"/>
  <c r="G129" i="23"/>
  <c r="G55" i="23"/>
  <c r="H55" i="23" s="1"/>
  <c r="G61" i="23"/>
  <c r="H61" i="23" s="1"/>
  <c r="G67" i="23"/>
  <c r="H67" i="23" s="1"/>
  <c r="G73" i="23"/>
  <c r="H73" i="23" s="1"/>
  <c r="G79" i="23"/>
  <c r="H79" i="23" s="1"/>
  <c r="G85" i="23"/>
  <c r="H85" i="23" s="1"/>
  <c r="G91" i="23"/>
  <c r="H91" i="23" s="1"/>
  <c r="G97" i="23"/>
  <c r="H97" i="23" s="1"/>
  <c r="G100" i="23"/>
  <c r="G106" i="23"/>
  <c r="G112" i="23"/>
  <c r="G118" i="23"/>
  <c r="G124" i="23"/>
  <c r="G130" i="23"/>
  <c r="G56" i="23"/>
  <c r="H56" i="23" s="1"/>
  <c r="G62" i="23"/>
  <c r="H62" i="23" s="1"/>
  <c r="G68" i="23"/>
  <c r="H68" i="23" s="1"/>
  <c r="G74" i="23"/>
  <c r="H74" i="23" s="1"/>
  <c r="G80" i="23"/>
  <c r="H80" i="23" s="1"/>
  <c r="G86" i="23"/>
  <c r="H86" i="23" s="1"/>
  <c r="G92" i="23"/>
  <c r="H92" i="23" s="1"/>
  <c r="G98" i="23"/>
  <c r="G101" i="23"/>
  <c r="G107" i="23"/>
  <c r="G113" i="23"/>
  <c r="G119" i="23"/>
  <c r="G125" i="23"/>
  <c r="G131" i="23"/>
  <c r="G57" i="23"/>
  <c r="H57" i="23" s="1"/>
  <c r="G63" i="23"/>
  <c r="H63" i="23" s="1"/>
  <c r="G69" i="23"/>
  <c r="H69" i="23" s="1"/>
  <c r="G75" i="23"/>
  <c r="H75" i="23" s="1"/>
  <c r="G81" i="23"/>
  <c r="H81" i="23" s="1"/>
  <c r="G87" i="23"/>
  <c r="H87" i="23" s="1"/>
  <c r="G93" i="23"/>
  <c r="H93" i="23" s="1"/>
  <c r="G102" i="23"/>
  <c r="G108" i="23"/>
  <c r="G114" i="23"/>
  <c r="G120" i="23"/>
  <c r="G126" i="23"/>
  <c r="G132" i="23"/>
  <c r="A3" i="22"/>
  <c r="G52" i="23"/>
  <c r="H52" i="23" s="1"/>
  <c r="G58" i="23"/>
  <c r="H58" i="23" s="1"/>
  <c r="G64" i="23"/>
  <c r="H64" i="23" s="1"/>
  <c r="G70" i="23"/>
  <c r="H70" i="23" s="1"/>
  <c r="G76" i="23"/>
  <c r="H76" i="23" s="1"/>
  <c r="G82" i="23"/>
  <c r="H82" i="23" s="1"/>
  <c r="G88" i="23"/>
  <c r="H88" i="23" s="1"/>
  <c r="G94" i="23"/>
  <c r="H94" i="23" s="1"/>
  <c r="G103" i="23"/>
  <c r="G109" i="23"/>
  <c r="G115" i="23"/>
  <c r="G121" i="23"/>
  <c r="G127" i="23"/>
  <c r="G133" i="23"/>
  <c r="M64" i="18" l="1"/>
  <c r="W73" i="17"/>
  <c r="U73" i="17"/>
  <c r="J9" i="20"/>
  <c r="J16" i="20" s="1"/>
  <c r="O61" i="17"/>
  <c r="M32" i="18"/>
  <c r="O71" i="17"/>
  <c r="M66" i="17"/>
  <c r="H8" i="20"/>
  <c r="M7" i="19"/>
  <c r="L17" i="19"/>
  <c r="J11" i="20" s="1"/>
  <c r="V41" i="18"/>
  <c r="V51" i="18"/>
  <c r="O70" i="17"/>
  <c r="O58" i="17"/>
  <c r="O63" i="17"/>
  <c r="O55" i="17"/>
  <c r="O53" i="17"/>
  <c r="O54" i="17"/>
  <c r="O52" i="17"/>
  <c r="O51" i="17"/>
  <c r="O67" i="17"/>
  <c r="O59" i="17"/>
  <c r="O49" i="17"/>
  <c r="O62" i="17"/>
  <c r="O57" i="17"/>
  <c r="O56" i="17"/>
  <c r="O65" i="17"/>
  <c r="O64" i="17"/>
  <c r="M20" i="15"/>
  <c r="W58" i="17"/>
  <c r="W63" i="17"/>
  <c r="W62" i="17"/>
  <c r="W55" i="17"/>
  <c r="W54" i="17"/>
  <c r="W51" i="17"/>
  <c r="W67" i="17"/>
  <c r="W59" i="17"/>
  <c r="W49" i="17"/>
  <c r="W70" i="17"/>
  <c r="W57" i="17"/>
  <c r="W61" i="17"/>
  <c r="W56" i="17"/>
  <c r="W65" i="17"/>
  <c r="W64" i="17"/>
  <c r="O12" i="18"/>
  <c r="O34" i="18"/>
  <c r="O33" i="18"/>
  <c r="M60" i="17"/>
  <c r="O10" i="18"/>
  <c r="O11" i="18"/>
  <c r="O8" i="18"/>
  <c r="O14" i="18"/>
  <c r="O13" i="18"/>
  <c r="O41" i="18"/>
  <c r="O52" i="18"/>
  <c r="O53" i="18"/>
  <c r="O51" i="18"/>
  <c r="T51" i="18"/>
  <c r="O55" i="18"/>
  <c r="O54" i="18"/>
  <c r="O48" i="18"/>
  <c r="L14" i="15"/>
  <c r="M14" i="15" s="1"/>
  <c r="U67" i="17"/>
  <c r="L68" i="17"/>
  <c r="M68" i="17" s="1"/>
  <c r="M69" i="17"/>
  <c r="L72" i="17"/>
  <c r="V16" i="19"/>
  <c r="V15" i="19"/>
  <c r="J24" i="15"/>
  <c r="H12" i="20" s="1"/>
  <c r="H17" i="20" s="1"/>
  <c r="J23" i="18"/>
  <c r="H7" i="20" s="1"/>
  <c r="R53" i="17"/>
  <c r="L31" i="18"/>
  <c r="L63" i="18" s="1"/>
  <c r="O8" i="19"/>
  <c r="V8" i="19"/>
  <c r="T15" i="19"/>
  <c r="Q15" i="19"/>
  <c r="O15" i="19"/>
  <c r="T8" i="19"/>
  <c r="Q8" i="19"/>
  <c r="T16" i="19"/>
  <c r="O16" i="19"/>
  <c r="L7" i="18"/>
  <c r="L23" i="18" s="1"/>
  <c r="J7" i="20" s="1"/>
  <c r="H11" i="20"/>
  <c r="J30" i="19"/>
  <c r="H10" i="20" s="1"/>
  <c r="L30" i="19"/>
  <c r="J10" i="20" s="1"/>
  <c r="M49" i="18"/>
  <c r="M47" i="18"/>
  <c r="T41" i="18"/>
  <c r="U53" i="17"/>
  <c r="R57" i="17"/>
  <c r="U57" i="17"/>
  <c r="R61" i="17"/>
  <c r="U61" i="17"/>
  <c r="F1" i="23"/>
  <c r="CLZ35" i="18"/>
  <c r="CMA35" i="18" s="1"/>
  <c r="CLZ36" i="18"/>
  <c r="CMA36" i="18" s="1"/>
  <c r="CLZ37" i="18"/>
  <c r="CMA37" i="18" s="1"/>
  <c r="CLZ38" i="18"/>
  <c r="CMA38" i="18" s="1"/>
  <c r="CLZ39" i="18"/>
  <c r="CMA39" i="18" s="1"/>
  <c r="CLZ40" i="18"/>
  <c r="CMA40" i="18" s="1"/>
  <c r="CLZ42" i="18"/>
  <c r="CMA42" i="18" s="1"/>
  <c r="CLZ43" i="18"/>
  <c r="CMA43" i="18" s="1"/>
  <c r="CLZ44" i="18"/>
  <c r="CMA44" i="18" s="1"/>
  <c r="CLZ45" i="18"/>
  <c r="CMA45" i="18" s="1"/>
  <c r="CLZ46" i="18"/>
  <c r="CMA46" i="18" s="1"/>
  <c r="CLZ8" i="18"/>
  <c r="CMA8" i="18" s="1"/>
  <c r="CLZ10" i="18"/>
  <c r="CMA10" i="18" s="1"/>
  <c r="CLZ12" i="18"/>
  <c r="CMA12" i="18" s="1"/>
  <c r="CLZ13" i="18"/>
  <c r="CMA13" i="18" s="1"/>
  <c r="CLZ14" i="18"/>
  <c r="CMA14" i="18" s="1"/>
  <c r="CLZ15" i="18"/>
  <c r="CMA15" i="18" s="1"/>
  <c r="CLZ16" i="18"/>
  <c r="CMA16" i="18" s="1"/>
  <c r="CLZ17" i="18"/>
  <c r="CMA17" i="18" s="1"/>
  <c r="CLZ18" i="18"/>
  <c r="CMA18" i="18" s="1"/>
  <c r="CLZ19" i="18"/>
  <c r="CMA19" i="18" s="1"/>
  <c r="CLZ20" i="18"/>
  <c r="CMA20" i="18" s="1"/>
  <c r="CLZ21" i="18"/>
  <c r="CMA21" i="18" s="1"/>
  <c r="CLZ22" i="18"/>
  <c r="CMA22" i="18" s="1"/>
  <c r="CLZ7" i="18"/>
  <c r="CMA7" i="18" s="1"/>
  <c r="CEH26" i="19"/>
  <c r="CEI26" i="19" s="1"/>
  <c r="CEH27" i="19"/>
  <c r="CEI27" i="19" s="1"/>
  <c r="CEH28" i="19"/>
  <c r="CEI28" i="19" s="1"/>
  <c r="CEH29" i="19"/>
  <c r="CEI29" i="19" s="1"/>
  <c r="CEH25" i="19"/>
  <c r="CEI25" i="19" s="1"/>
  <c r="CMQ8" i="15"/>
  <c r="CMR8" i="15" s="1"/>
  <c r="CMQ9" i="15"/>
  <c r="CMR9" i="15" s="1"/>
  <c r="CMQ10" i="15"/>
  <c r="CMR10" i="15" s="1"/>
  <c r="CMQ11" i="15"/>
  <c r="CMR11" i="15" s="1"/>
  <c r="CMQ12" i="15"/>
  <c r="CMR12" i="15" s="1"/>
  <c r="CMQ13" i="15"/>
  <c r="CMR13" i="15" s="1"/>
  <c r="CMQ15" i="15"/>
  <c r="CMR15" i="15" s="1"/>
  <c r="CMQ16" i="15"/>
  <c r="CMR16" i="15" s="1"/>
  <c r="CMQ17" i="15"/>
  <c r="CMR17" i="15" s="1"/>
  <c r="CMQ19" i="15"/>
  <c r="CMR19" i="15" s="1"/>
  <c r="CMQ21" i="15"/>
  <c r="CMR21" i="15" s="1"/>
  <c r="CMQ22" i="15"/>
  <c r="CMR22" i="15" s="1"/>
  <c r="CMQ23" i="15"/>
  <c r="CMR23" i="15" s="1"/>
  <c r="CMQ7" i="15"/>
  <c r="CMR7" i="15" s="1"/>
  <c r="CLR35" i="18"/>
  <c r="CLS35" i="18" s="1"/>
  <c r="CLR36" i="18"/>
  <c r="CLS36" i="18" s="1"/>
  <c r="CLR37" i="18"/>
  <c r="CLS37" i="18" s="1"/>
  <c r="CLR38" i="18"/>
  <c r="CLS38" i="18" s="1"/>
  <c r="CLR39" i="18"/>
  <c r="CLS39" i="18" s="1"/>
  <c r="CLR40" i="18"/>
  <c r="CLS40" i="18" s="1"/>
  <c r="CLR42" i="18"/>
  <c r="CLS42" i="18" s="1"/>
  <c r="CLR43" i="18"/>
  <c r="CLS43" i="18" s="1"/>
  <c r="CLR44" i="18"/>
  <c r="CLS44" i="18" s="1"/>
  <c r="CLR45" i="18"/>
  <c r="CLS45" i="18" s="1"/>
  <c r="CLR46" i="18"/>
  <c r="CLS46" i="18" s="1"/>
  <c r="CLR8" i="18"/>
  <c r="CLS8" i="18" s="1"/>
  <c r="CLR10" i="18"/>
  <c r="CLS10" i="18" s="1"/>
  <c r="CLR12" i="18"/>
  <c r="CLS12" i="18" s="1"/>
  <c r="CLR13" i="18"/>
  <c r="CLS13" i="18" s="1"/>
  <c r="CLR14" i="18"/>
  <c r="CLS14" i="18" s="1"/>
  <c r="CLR15" i="18"/>
  <c r="CLS15" i="18" s="1"/>
  <c r="CLR16" i="18"/>
  <c r="CLS16" i="18" s="1"/>
  <c r="CLR17" i="18"/>
  <c r="CLS17" i="18" s="1"/>
  <c r="CLR18" i="18"/>
  <c r="CLS18" i="18" s="1"/>
  <c r="CLR19" i="18"/>
  <c r="CLS19" i="18" s="1"/>
  <c r="CLR20" i="18"/>
  <c r="CLS20" i="18" s="1"/>
  <c r="CLR21" i="18"/>
  <c r="CLS21" i="18" s="1"/>
  <c r="CLR22" i="18"/>
  <c r="CLS22" i="18" s="1"/>
  <c r="CLR7" i="18"/>
  <c r="CLS7" i="18" s="1"/>
  <c r="CMI8" i="15"/>
  <c r="CMJ8" i="15" s="1"/>
  <c r="CMI9" i="15"/>
  <c r="CMJ9" i="15" s="1"/>
  <c r="CMI10" i="15"/>
  <c r="CMJ10" i="15" s="1"/>
  <c r="CMI11" i="15"/>
  <c r="CMJ11" i="15" s="1"/>
  <c r="CMI12" i="15"/>
  <c r="CMJ12" i="15" s="1"/>
  <c r="CMI13" i="15"/>
  <c r="CMJ13" i="15" s="1"/>
  <c r="CMI15" i="15"/>
  <c r="CMJ15" i="15" s="1"/>
  <c r="CMI16" i="15"/>
  <c r="CMJ16" i="15" s="1"/>
  <c r="CMI17" i="15"/>
  <c r="CMJ17" i="15" s="1"/>
  <c r="CMI19" i="15"/>
  <c r="CMJ19" i="15" s="1"/>
  <c r="CMI21" i="15"/>
  <c r="CMJ21" i="15" s="1"/>
  <c r="CMI22" i="15"/>
  <c r="CMJ22" i="15" s="1"/>
  <c r="CMI23" i="15"/>
  <c r="CMJ23" i="15" s="1"/>
  <c r="CMI7" i="15"/>
  <c r="CMJ7" i="15" s="1"/>
  <c r="CMA8" i="15"/>
  <c r="CMB8" i="15" s="1"/>
  <c r="CMA9" i="15"/>
  <c r="CMB9" i="15" s="1"/>
  <c r="CMA10" i="15"/>
  <c r="CMB10" i="15" s="1"/>
  <c r="CMA11" i="15"/>
  <c r="CMB11" i="15" s="1"/>
  <c r="CMA12" i="15"/>
  <c r="CMB12" i="15" s="1"/>
  <c r="CMA13" i="15"/>
  <c r="CMB13" i="15" s="1"/>
  <c r="CMA15" i="15"/>
  <c r="CMB15" i="15" s="1"/>
  <c r="CMA16" i="15"/>
  <c r="CMB16" i="15" s="1"/>
  <c r="CMA17" i="15"/>
  <c r="CMB17" i="15" s="1"/>
  <c r="CMA19" i="15"/>
  <c r="CMB19" i="15" s="1"/>
  <c r="CMA21" i="15"/>
  <c r="CMB21" i="15" s="1"/>
  <c r="CMA22" i="15"/>
  <c r="CMB22" i="15" s="1"/>
  <c r="CMA23" i="15"/>
  <c r="CMB23" i="15" s="1"/>
  <c r="CMA7" i="15"/>
  <c r="CMB7" i="15" s="1"/>
  <c r="CDZ26" i="19"/>
  <c r="CEA26" i="19" s="1"/>
  <c r="CDZ27" i="19"/>
  <c r="CEA27" i="19" s="1"/>
  <c r="CDZ28" i="19"/>
  <c r="CEA28" i="19" s="1"/>
  <c r="CDZ29" i="19"/>
  <c r="CEA29" i="19" s="1"/>
  <c r="CDZ25" i="19"/>
  <c r="CEA25" i="19" s="1"/>
  <c r="CDZ10" i="19"/>
  <c r="CEA10" i="19" s="1"/>
  <c r="CDZ11" i="19"/>
  <c r="CEA11" i="19" s="1"/>
  <c r="CDZ13" i="19"/>
  <c r="CEA13" i="19" s="1"/>
  <c r="CDZ14" i="19"/>
  <c r="CEA14" i="19" s="1"/>
  <c r="CLJ36" i="18"/>
  <c r="CLK36" i="18" s="1"/>
  <c r="CLJ37" i="18"/>
  <c r="CLK37" i="18" s="1"/>
  <c r="CLJ38" i="18"/>
  <c r="CLK38" i="18" s="1"/>
  <c r="CLJ39" i="18"/>
  <c r="CLK39" i="18" s="1"/>
  <c r="CLJ40" i="18"/>
  <c r="CLK40" i="18" s="1"/>
  <c r="CLJ42" i="18"/>
  <c r="CLK42" i="18" s="1"/>
  <c r="CLJ43" i="18"/>
  <c r="CLK43" i="18" s="1"/>
  <c r="CLJ44" i="18"/>
  <c r="CLK44" i="18" s="1"/>
  <c r="CLJ45" i="18"/>
  <c r="CLK45" i="18" s="1"/>
  <c r="CLJ46" i="18"/>
  <c r="CLK46" i="18" s="1"/>
  <c r="CLJ35" i="18"/>
  <c r="CLK35" i="18" s="1"/>
  <c r="CLJ8" i="18"/>
  <c r="CLK8" i="18" s="1"/>
  <c r="CLJ10" i="18"/>
  <c r="CLK10" i="18" s="1"/>
  <c r="CLJ12" i="18"/>
  <c r="CLK12" i="18" s="1"/>
  <c r="CLJ13" i="18"/>
  <c r="CLK13" i="18" s="1"/>
  <c r="CLJ14" i="18"/>
  <c r="CLK14" i="18" s="1"/>
  <c r="CLJ15" i="18"/>
  <c r="CLK15" i="18" s="1"/>
  <c r="CLJ16" i="18"/>
  <c r="CLK16" i="18" s="1"/>
  <c r="CLJ17" i="18"/>
  <c r="CLK17" i="18" s="1"/>
  <c r="CLJ18" i="18"/>
  <c r="CLK18" i="18" s="1"/>
  <c r="CLJ19" i="18"/>
  <c r="CLK19" i="18" s="1"/>
  <c r="CLJ20" i="18"/>
  <c r="CLK20" i="18" s="1"/>
  <c r="CLJ21" i="18"/>
  <c r="CLK21" i="18" s="1"/>
  <c r="CLJ22" i="18"/>
  <c r="CLK22" i="18" s="1"/>
  <c r="CLJ7" i="18"/>
  <c r="CLK7" i="18" s="1"/>
  <c r="CLB36" i="18"/>
  <c r="CLC36" i="18" s="1"/>
  <c r="CLB37" i="18"/>
  <c r="CLC37" i="18" s="1"/>
  <c r="CLB38" i="18"/>
  <c r="CLC38" i="18" s="1"/>
  <c r="CLB39" i="18"/>
  <c r="CLC39" i="18" s="1"/>
  <c r="CLB40" i="18"/>
  <c r="CLC40" i="18" s="1"/>
  <c r="CLB42" i="18"/>
  <c r="CLC42" i="18" s="1"/>
  <c r="CLB43" i="18"/>
  <c r="CLC43" i="18" s="1"/>
  <c r="CLB44" i="18"/>
  <c r="CLC44" i="18" s="1"/>
  <c r="CLB45" i="18"/>
  <c r="CLC45" i="18" s="1"/>
  <c r="CLB46" i="18"/>
  <c r="CLC46" i="18" s="1"/>
  <c r="CLB35" i="18"/>
  <c r="CLC35" i="18" s="1"/>
  <c r="CLB8" i="18"/>
  <c r="CLC8" i="18" s="1"/>
  <c r="CLB10" i="18"/>
  <c r="CLC10" i="18" s="1"/>
  <c r="CLB12" i="18"/>
  <c r="CLC12" i="18" s="1"/>
  <c r="CLB13" i="18"/>
  <c r="CLC13" i="18" s="1"/>
  <c r="CLB14" i="18"/>
  <c r="CLC14" i="18" s="1"/>
  <c r="CLB15" i="18"/>
  <c r="CLC15" i="18" s="1"/>
  <c r="CLB16" i="18"/>
  <c r="CLC16" i="18" s="1"/>
  <c r="CLB17" i="18"/>
  <c r="CLC17" i="18" s="1"/>
  <c r="CLB18" i="18"/>
  <c r="CLC18" i="18" s="1"/>
  <c r="CLB19" i="18"/>
  <c r="CLC19" i="18" s="1"/>
  <c r="CLB20" i="18"/>
  <c r="CLC20" i="18" s="1"/>
  <c r="CLB21" i="18"/>
  <c r="CLC21" i="18" s="1"/>
  <c r="CLB22" i="18"/>
  <c r="CLC22" i="18" s="1"/>
  <c r="CLB7" i="18"/>
  <c r="CLC7" i="18" s="1"/>
  <c r="CDR26" i="19"/>
  <c r="CDS26" i="19" s="1"/>
  <c r="CDR27" i="19"/>
  <c r="CDS27" i="19" s="1"/>
  <c r="CDR28" i="19"/>
  <c r="CDS28" i="19" s="1"/>
  <c r="CDR29" i="19"/>
  <c r="CDS29" i="19" s="1"/>
  <c r="CDR25" i="19"/>
  <c r="CDS25" i="19" s="1"/>
  <c r="CDR10" i="19"/>
  <c r="CDS10" i="19" s="1"/>
  <c r="CDR11" i="19"/>
  <c r="CDS11" i="19" s="1"/>
  <c r="CDR13" i="19"/>
  <c r="CDS13" i="19" s="1"/>
  <c r="CDR14" i="19"/>
  <c r="CDS14" i="19" s="1"/>
  <c r="CLS8" i="15"/>
  <c r="CLT8" i="15" s="1"/>
  <c r="CLS9" i="15"/>
  <c r="CLT9" i="15" s="1"/>
  <c r="CLS10" i="15"/>
  <c r="CLT10" i="15" s="1"/>
  <c r="CLS11" i="15"/>
  <c r="CLT11" i="15" s="1"/>
  <c r="CLS12" i="15"/>
  <c r="CLT12" i="15" s="1"/>
  <c r="CLS13" i="15"/>
  <c r="CLT13" i="15" s="1"/>
  <c r="CLS15" i="15"/>
  <c r="CLT15" i="15" s="1"/>
  <c r="CLS16" i="15"/>
  <c r="CLT16" i="15" s="1"/>
  <c r="CLS17" i="15"/>
  <c r="CLT17" i="15" s="1"/>
  <c r="CLS19" i="15"/>
  <c r="CLT19" i="15" s="1"/>
  <c r="CLS21" i="15"/>
  <c r="CLT21" i="15" s="1"/>
  <c r="CLS22" i="15"/>
  <c r="CLT22" i="15" s="1"/>
  <c r="CLS23" i="15"/>
  <c r="CLT23" i="15" s="1"/>
  <c r="CLS7" i="15"/>
  <c r="CLT7" i="15" s="1"/>
  <c r="CKT36" i="18"/>
  <c r="CKU36" i="18" s="1"/>
  <c r="CKT37" i="18"/>
  <c r="CKU37" i="18" s="1"/>
  <c r="CKT38" i="18"/>
  <c r="CKU38" i="18" s="1"/>
  <c r="CKT39" i="18"/>
  <c r="CKU39" i="18" s="1"/>
  <c r="CKT40" i="18"/>
  <c r="CKU40" i="18" s="1"/>
  <c r="CKT42" i="18"/>
  <c r="CKU42" i="18" s="1"/>
  <c r="CKT43" i="18"/>
  <c r="CKU43" i="18" s="1"/>
  <c r="CKT44" i="18"/>
  <c r="CKU44" i="18" s="1"/>
  <c r="CKT45" i="18"/>
  <c r="CKU45" i="18" s="1"/>
  <c r="CKT46" i="18"/>
  <c r="CKU46" i="18" s="1"/>
  <c r="CKT35" i="18"/>
  <c r="CKU35" i="18" s="1"/>
  <c r="CKT8" i="18"/>
  <c r="CKU8" i="18" s="1"/>
  <c r="CKT10" i="18"/>
  <c r="CKU10" i="18" s="1"/>
  <c r="CKT12" i="18"/>
  <c r="CKU12" i="18" s="1"/>
  <c r="CKT13" i="18"/>
  <c r="CKU13" i="18" s="1"/>
  <c r="CKT14" i="18"/>
  <c r="CKU14" i="18" s="1"/>
  <c r="CKT15" i="18"/>
  <c r="CKU15" i="18" s="1"/>
  <c r="CKT16" i="18"/>
  <c r="CKU16" i="18" s="1"/>
  <c r="CKT17" i="18"/>
  <c r="CKU17" i="18" s="1"/>
  <c r="CKT18" i="18"/>
  <c r="CKU18" i="18" s="1"/>
  <c r="CKT19" i="18"/>
  <c r="CKU19" i="18" s="1"/>
  <c r="CKT20" i="18"/>
  <c r="CKU20" i="18" s="1"/>
  <c r="CKT21" i="18"/>
  <c r="CKU21" i="18" s="1"/>
  <c r="CKT22" i="18"/>
  <c r="CKU22" i="18" s="1"/>
  <c r="CKT7" i="18"/>
  <c r="CKU7" i="18" s="1"/>
  <c r="CLK8" i="15"/>
  <c r="CLL8" i="15" s="1"/>
  <c r="CLK9" i="15"/>
  <c r="CLL9" i="15" s="1"/>
  <c r="CLK10" i="15"/>
  <c r="CLL10" i="15" s="1"/>
  <c r="CLK11" i="15"/>
  <c r="CLL11" i="15" s="1"/>
  <c r="CLK12" i="15"/>
  <c r="CLL12" i="15" s="1"/>
  <c r="CLK13" i="15"/>
  <c r="CLL13" i="15" s="1"/>
  <c r="CLK15" i="15"/>
  <c r="CLL15" i="15" s="1"/>
  <c r="CLK16" i="15"/>
  <c r="CLL16" i="15" s="1"/>
  <c r="CLK17" i="15"/>
  <c r="CLL17" i="15" s="1"/>
  <c r="CLK19" i="15"/>
  <c r="CLL19" i="15" s="1"/>
  <c r="CLK21" i="15"/>
  <c r="CLL21" i="15" s="1"/>
  <c r="CLK22" i="15"/>
  <c r="CLL22" i="15" s="1"/>
  <c r="CLK23" i="15"/>
  <c r="CLL23" i="15" s="1"/>
  <c r="CDJ26" i="19"/>
  <c r="CDK26" i="19" s="1"/>
  <c r="CDJ27" i="19"/>
  <c r="CDK27" i="19" s="1"/>
  <c r="CDJ28" i="19"/>
  <c r="CDK28" i="19" s="1"/>
  <c r="CDJ29" i="19"/>
  <c r="CDK29" i="19" s="1"/>
  <c r="CDJ25" i="19"/>
  <c r="CDK25" i="19" s="1"/>
  <c r="CDJ10" i="19"/>
  <c r="CDK10" i="19" s="1"/>
  <c r="CDJ11" i="19"/>
  <c r="CDK11" i="19" s="1"/>
  <c r="CDJ13" i="19"/>
  <c r="CDK13" i="19" s="1"/>
  <c r="CDJ14" i="19"/>
  <c r="CDK14" i="19" s="1"/>
  <c r="CLK7" i="15"/>
  <c r="CLL7" i="15" s="1"/>
  <c r="CKL36" i="18"/>
  <c r="CKM36" i="18" s="1"/>
  <c r="CKL37" i="18"/>
  <c r="CKM37" i="18" s="1"/>
  <c r="CKL38" i="18"/>
  <c r="CKM38" i="18" s="1"/>
  <c r="CKL39" i="18"/>
  <c r="CKM39" i="18" s="1"/>
  <c r="CKL40" i="18"/>
  <c r="CKM40" i="18" s="1"/>
  <c r="CKL42" i="18"/>
  <c r="CKM42" i="18" s="1"/>
  <c r="CKL43" i="18"/>
  <c r="CKM43" i="18" s="1"/>
  <c r="CKL44" i="18"/>
  <c r="CKM44" i="18" s="1"/>
  <c r="CKL45" i="18"/>
  <c r="CKM45" i="18" s="1"/>
  <c r="CKL46" i="18"/>
  <c r="CKM46" i="18" s="1"/>
  <c r="CKL35" i="18"/>
  <c r="CKM35" i="18" s="1"/>
  <c r="CKL8" i="18"/>
  <c r="CKM8" i="18" s="1"/>
  <c r="CKL10" i="18"/>
  <c r="CKM10" i="18" s="1"/>
  <c r="CKL12" i="18"/>
  <c r="CKM12" i="18" s="1"/>
  <c r="CKL13" i="18"/>
  <c r="CKM13" i="18" s="1"/>
  <c r="CKL14" i="18"/>
  <c r="CKM14" i="18" s="1"/>
  <c r="CKL15" i="18"/>
  <c r="CKM15" i="18" s="1"/>
  <c r="CKL16" i="18"/>
  <c r="CKM16" i="18" s="1"/>
  <c r="CKL17" i="18"/>
  <c r="CKM17" i="18" s="1"/>
  <c r="CKL18" i="18"/>
  <c r="CKM18" i="18" s="1"/>
  <c r="CKL19" i="18"/>
  <c r="CKM19" i="18" s="1"/>
  <c r="CKL20" i="18"/>
  <c r="CKM20" i="18" s="1"/>
  <c r="CKL21" i="18"/>
  <c r="CKM21" i="18" s="1"/>
  <c r="CKL22" i="18"/>
  <c r="CKM22" i="18" s="1"/>
  <c r="CKL7" i="18"/>
  <c r="CKM7" i="18" s="1"/>
  <c r="CLC8" i="15"/>
  <c r="CLD8" i="15" s="1"/>
  <c r="CLC9" i="15"/>
  <c r="CLD9" i="15" s="1"/>
  <c r="CLC10" i="15"/>
  <c r="CLD10" i="15" s="1"/>
  <c r="CLC11" i="15"/>
  <c r="CLD11" i="15" s="1"/>
  <c r="CLC12" i="15"/>
  <c r="CLD12" i="15" s="1"/>
  <c r="CLC13" i="15"/>
  <c r="CLD13" i="15" s="1"/>
  <c r="CLC15" i="15"/>
  <c r="CLD15" i="15" s="1"/>
  <c r="CLC16" i="15"/>
  <c r="CLD16" i="15" s="1"/>
  <c r="CLC17" i="15"/>
  <c r="CLD17" i="15" s="1"/>
  <c r="CLC19" i="15"/>
  <c r="CLD19" i="15" s="1"/>
  <c r="CLC21" i="15"/>
  <c r="CLD21" i="15" s="1"/>
  <c r="CLC22" i="15"/>
  <c r="CLD22" i="15" s="1"/>
  <c r="CLC23" i="15"/>
  <c r="CLD23" i="15" s="1"/>
  <c r="CLC7" i="15"/>
  <c r="CLD7" i="15" s="1"/>
  <c r="CKD36" i="18"/>
  <c r="CKE36" i="18" s="1"/>
  <c r="CKE37" i="18"/>
  <c r="CKD38" i="18"/>
  <c r="CKE38" i="18" s="1"/>
  <c r="CKD39" i="18"/>
  <c r="CKE39" i="18" s="1"/>
  <c r="CKD40" i="18"/>
  <c r="CKE40" i="18" s="1"/>
  <c r="CKD42" i="18"/>
  <c r="CKE42" i="18" s="1"/>
  <c r="CKD43" i="18"/>
  <c r="CKE43" i="18" s="1"/>
  <c r="CKD44" i="18"/>
  <c r="CKE44" i="18" s="1"/>
  <c r="CKD45" i="18"/>
  <c r="CKE45" i="18" s="1"/>
  <c r="CKD46" i="18"/>
  <c r="CKE46" i="18" s="1"/>
  <c r="CKD35" i="18"/>
  <c r="CKE35" i="18" s="1"/>
  <c r="CKD8" i="18"/>
  <c r="CKE8" i="18" s="1"/>
  <c r="CKD10" i="18"/>
  <c r="CKE10" i="18" s="1"/>
  <c r="CKD12" i="18"/>
  <c r="CKE12" i="18" s="1"/>
  <c r="CKD13" i="18"/>
  <c r="CKE13" i="18" s="1"/>
  <c r="CKD14" i="18"/>
  <c r="CKE14" i="18" s="1"/>
  <c r="CKD15" i="18"/>
  <c r="CKE15" i="18" s="1"/>
  <c r="CKD16" i="18"/>
  <c r="CKE16" i="18" s="1"/>
  <c r="CKD17" i="18"/>
  <c r="CKE17" i="18" s="1"/>
  <c r="CKD18" i="18"/>
  <c r="CKE18" i="18" s="1"/>
  <c r="CKD19" i="18"/>
  <c r="CKE19" i="18" s="1"/>
  <c r="CKD20" i="18"/>
  <c r="CKE20" i="18" s="1"/>
  <c r="CKD21" i="18"/>
  <c r="CKE21" i="18" s="1"/>
  <c r="CKD22" i="18"/>
  <c r="CKE22" i="18" s="1"/>
  <c r="CKD7" i="18"/>
  <c r="CKE7" i="18" s="1"/>
  <c r="CDB26" i="19"/>
  <c r="CDC26" i="19" s="1"/>
  <c r="CDB27" i="19"/>
  <c r="CDC27" i="19" s="1"/>
  <c r="CDB28" i="19"/>
  <c r="CDC28" i="19" s="1"/>
  <c r="CDB29" i="19"/>
  <c r="CDC29" i="19" s="1"/>
  <c r="CDB25" i="19"/>
  <c r="CDC25" i="19" s="1"/>
  <c r="CDB10" i="19"/>
  <c r="CDC10" i="19" s="1"/>
  <c r="CDB11" i="19"/>
  <c r="CDC11" i="19" s="1"/>
  <c r="CDB13" i="19"/>
  <c r="CDC13" i="19" s="1"/>
  <c r="CDB14" i="19"/>
  <c r="CDC14" i="19" s="1"/>
  <c r="CKU8" i="15"/>
  <c r="CKV8" i="15" s="1"/>
  <c r="CKU9" i="15"/>
  <c r="CKV9" i="15" s="1"/>
  <c r="CKU10" i="15"/>
  <c r="CKV10" i="15" s="1"/>
  <c r="CKU11" i="15"/>
  <c r="CKV11" i="15" s="1"/>
  <c r="CKU12" i="15"/>
  <c r="CKV12" i="15" s="1"/>
  <c r="CKU13" i="15"/>
  <c r="CKV13" i="15" s="1"/>
  <c r="CKU15" i="15"/>
  <c r="CKV15" i="15" s="1"/>
  <c r="CKU16" i="15"/>
  <c r="CKV16" i="15" s="1"/>
  <c r="CKU17" i="15"/>
  <c r="CKV17" i="15" s="1"/>
  <c r="CKU19" i="15"/>
  <c r="CKV19" i="15" s="1"/>
  <c r="CKU21" i="15"/>
  <c r="CKV21" i="15" s="1"/>
  <c r="CKU22" i="15"/>
  <c r="CKV22" i="15" s="1"/>
  <c r="CKU23" i="15"/>
  <c r="CKV23" i="15" s="1"/>
  <c r="CKU7" i="15"/>
  <c r="CKV7" i="15" s="1"/>
  <c r="K9" i="20" l="1"/>
  <c r="K16" i="20" s="1"/>
  <c r="O14" i="15"/>
  <c r="Q14" i="15"/>
  <c r="O20" i="15"/>
  <c r="Q20" i="15"/>
  <c r="W60" i="17"/>
  <c r="O32" i="18"/>
  <c r="V32" i="18"/>
  <c r="T32" i="18"/>
  <c r="O66" i="17"/>
  <c r="W66" i="17"/>
  <c r="O7" i="19"/>
  <c r="J8" i="20"/>
  <c r="O68" i="17"/>
  <c r="V49" i="18"/>
  <c r="O60" i="17"/>
  <c r="T20" i="15"/>
  <c r="V20" i="15"/>
  <c r="O69" i="17"/>
  <c r="W68" i="17"/>
  <c r="W69" i="17"/>
  <c r="L24" i="15"/>
  <c r="J12" i="20" s="1"/>
  <c r="J17" i="20" s="1"/>
  <c r="O47" i="18"/>
  <c r="O49" i="18"/>
  <c r="T14" i="15"/>
  <c r="V14" i="15"/>
  <c r="Q47" i="18"/>
  <c r="T49" i="18"/>
  <c r="M31" i="18"/>
  <c r="Q52" i="18"/>
  <c r="M72" i="17"/>
  <c r="T52" i="18"/>
  <c r="R49" i="17"/>
  <c r="CJV36" i="18"/>
  <c r="CJW36" i="18" s="1"/>
  <c r="CJV37" i="18"/>
  <c r="CJW37" i="18" s="1"/>
  <c r="CJV38" i="18"/>
  <c r="CJW38" i="18" s="1"/>
  <c r="CJV39" i="18"/>
  <c r="CJW39" i="18" s="1"/>
  <c r="CJV40" i="18"/>
  <c r="CJW40" i="18" s="1"/>
  <c r="CJV42" i="18"/>
  <c r="CJW42" i="18" s="1"/>
  <c r="CJV43" i="18"/>
  <c r="CJW43" i="18" s="1"/>
  <c r="CJV44" i="18"/>
  <c r="CJW44" i="18" s="1"/>
  <c r="CJV45" i="18"/>
  <c r="CJW45" i="18" s="1"/>
  <c r="CJV46" i="18"/>
  <c r="CJW46" i="18" s="1"/>
  <c r="CJV35" i="18"/>
  <c r="CJW35" i="18" s="1"/>
  <c r="CJV8" i="18"/>
  <c r="CJW8" i="18" s="1"/>
  <c r="CJV10" i="18"/>
  <c r="CJW10" i="18" s="1"/>
  <c r="CJV12" i="18"/>
  <c r="CJW12" i="18" s="1"/>
  <c r="CJV13" i="18"/>
  <c r="CJW13" i="18" s="1"/>
  <c r="CJV14" i="18"/>
  <c r="CJW14" i="18" s="1"/>
  <c r="CJV15" i="18"/>
  <c r="CJW15" i="18" s="1"/>
  <c r="CJV16" i="18"/>
  <c r="CJW16" i="18" s="1"/>
  <c r="CJV17" i="18"/>
  <c r="CJW17" i="18" s="1"/>
  <c r="CJV18" i="18"/>
  <c r="CJW18" i="18" s="1"/>
  <c r="CJV19" i="18"/>
  <c r="CJW19" i="18" s="1"/>
  <c r="CJV20" i="18"/>
  <c r="CJW20" i="18" s="1"/>
  <c r="CJV21" i="18"/>
  <c r="CJW21" i="18" s="1"/>
  <c r="CJV22" i="18"/>
  <c r="CJW22" i="18" s="1"/>
  <c r="CJV7" i="18"/>
  <c r="CJW7" i="18" s="1"/>
  <c r="CCT26" i="19"/>
  <c r="CCU26" i="19" s="1"/>
  <c r="CCT27" i="19"/>
  <c r="CCU27" i="19" s="1"/>
  <c r="CCT28" i="19"/>
  <c r="CCU28" i="19" s="1"/>
  <c r="CCT29" i="19"/>
  <c r="CCU29" i="19" s="1"/>
  <c r="CCT25" i="19"/>
  <c r="CCU25" i="19" s="1"/>
  <c r="CCT10" i="19"/>
  <c r="CCU10" i="19" s="1"/>
  <c r="CCT11" i="19"/>
  <c r="CCU11" i="19" s="1"/>
  <c r="CCT13" i="19"/>
  <c r="CCU13" i="19" s="1"/>
  <c r="CCT14" i="19"/>
  <c r="CCU14" i="19" s="1"/>
  <c r="CKM8" i="15"/>
  <c r="CKN8" i="15" s="1"/>
  <c r="CKM9" i="15"/>
  <c r="CKN9" i="15" s="1"/>
  <c r="CKM10" i="15"/>
  <c r="CKN10" i="15" s="1"/>
  <c r="CKM11" i="15"/>
  <c r="CKN11" i="15" s="1"/>
  <c r="CKM12" i="15"/>
  <c r="CKN12" i="15" s="1"/>
  <c r="CKM13" i="15"/>
  <c r="CKN13" i="15" s="1"/>
  <c r="CKM15" i="15"/>
  <c r="CKN15" i="15" s="1"/>
  <c r="CKM16" i="15"/>
  <c r="CKN16" i="15" s="1"/>
  <c r="CKM17" i="15"/>
  <c r="CKN17" i="15" s="1"/>
  <c r="CKM19" i="15"/>
  <c r="CKN19" i="15" s="1"/>
  <c r="CKM21" i="15"/>
  <c r="CKN21" i="15" s="1"/>
  <c r="CKM22" i="15"/>
  <c r="CKN22" i="15" s="1"/>
  <c r="CKM23" i="15"/>
  <c r="CKN23" i="15" s="1"/>
  <c r="CKM7" i="15"/>
  <c r="CKN7" i="15" s="1"/>
  <c r="CJN36" i="18"/>
  <c r="CJO36" i="18" s="1"/>
  <c r="CJN37" i="18"/>
  <c r="CJO37" i="18" s="1"/>
  <c r="CJN38" i="18"/>
  <c r="CJO38" i="18" s="1"/>
  <c r="CJN39" i="18"/>
  <c r="CJO39" i="18" s="1"/>
  <c r="CJN40" i="18"/>
  <c r="CJO40" i="18" s="1"/>
  <c r="CJN42" i="18"/>
  <c r="CJO42" i="18" s="1"/>
  <c r="CJN43" i="18"/>
  <c r="CJO43" i="18" s="1"/>
  <c r="CJN44" i="18"/>
  <c r="CJO44" i="18" s="1"/>
  <c r="CJN45" i="18"/>
  <c r="CJO45" i="18" s="1"/>
  <c r="CJN46" i="18"/>
  <c r="CJO46" i="18" s="1"/>
  <c r="CJN35" i="18"/>
  <c r="CJO35" i="18" s="1"/>
  <c r="CJN8" i="18"/>
  <c r="CJO8" i="18" s="1"/>
  <c r="CJN10" i="18"/>
  <c r="CJO10" i="18" s="1"/>
  <c r="CJN12" i="18"/>
  <c r="CJO12" i="18" s="1"/>
  <c r="CJN13" i="18"/>
  <c r="CJO13" i="18" s="1"/>
  <c r="CJN14" i="18"/>
  <c r="CJO14" i="18" s="1"/>
  <c r="CJN15" i="18"/>
  <c r="CJO15" i="18" s="1"/>
  <c r="CJN16" i="18"/>
  <c r="CJO16" i="18" s="1"/>
  <c r="CJN17" i="18"/>
  <c r="CJO17" i="18" s="1"/>
  <c r="CJN18" i="18"/>
  <c r="CJO18" i="18" s="1"/>
  <c r="CJN19" i="18"/>
  <c r="CJO19" i="18" s="1"/>
  <c r="CJN20" i="18"/>
  <c r="CJO20" i="18" s="1"/>
  <c r="CJN21" i="18"/>
  <c r="CJO21" i="18" s="1"/>
  <c r="CJN22" i="18"/>
  <c r="CJO22" i="18" s="1"/>
  <c r="CJN7" i="18"/>
  <c r="CJO7" i="18" s="1"/>
  <c r="CCL26" i="19"/>
  <c r="CCM26" i="19" s="1"/>
  <c r="CCL27" i="19"/>
  <c r="CCM27" i="19" s="1"/>
  <c r="CCL28" i="19"/>
  <c r="CCM28" i="19" s="1"/>
  <c r="CCL29" i="19"/>
  <c r="CCM29" i="19" s="1"/>
  <c r="CCL25" i="19"/>
  <c r="CCM25" i="19" s="1"/>
  <c r="CCL10" i="19"/>
  <c r="CCM10" i="19" s="1"/>
  <c r="CCL11" i="19"/>
  <c r="CCM11" i="19" s="1"/>
  <c r="CCL13" i="19"/>
  <c r="CCM13" i="19" s="1"/>
  <c r="CCL14" i="19"/>
  <c r="CCM14" i="19" s="1"/>
  <c r="CKE8" i="15"/>
  <c r="CKF8" i="15" s="1"/>
  <c r="CKE9" i="15"/>
  <c r="CKF9" i="15" s="1"/>
  <c r="CKE10" i="15"/>
  <c r="CKF10" i="15" s="1"/>
  <c r="CKE11" i="15"/>
  <c r="CKF11" i="15" s="1"/>
  <c r="CKE12" i="15"/>
  <c r="CKF12" i="15" s="1"/>
  <c r="CKE13" i="15"/>
  <c r="CKF13" i="15" s="1"/>
  <c r="CKE15" i="15"/>
  <c r="CKF15" i="15" s="1"/>
  <c r="CKE16" i="15"/>
  <c r="CKF16" i="15" s="1"/>
  <c r="CKE17" i="15"/>
  <c r="CKF17" i="15" s="1"/>
  <c r="CKE19" i="15"/>
  <c r="CKF19" i="15" s="1"/>
  <c r="CKE21" i="15"/>
  <c r="CKF21" i="15" s="1"/>
  <c r="CKE22" i="15"/>
  <c r="CKF22" i="15" s="1"/>
  <c r="CKE23" i="15"/>
  <c r="CKF23" i="15" s="1"/>
  <c r="CKE7" i="15"/>
  <c r="CKF7" i="15" s="1"/>
  <c r="CJW8" i="15"/>
  <c r="CJX8" i="15" s="1"/>
  <c r="CJW9" i="15"/>
  <c r="CJX9" i="15" s="1"/>
  <c r="CJW10" i="15"/>
  <c r="CJX10" i="15" s="1"/>
  <c r="CJW11" i="15"/>
  <c r="CJX11" i="15" s="1"/>
  <c r="CJW12" i="15"/>
  <c r="CJX12" i="15" s="1"/>
  <c r="CJW13" i="15"/>
  <c r="CJX13" i="15" s="1"/>
  <c r="CJW15" i="15"/>
  <c r="CJX15" i="15" s="1"/>
  <c r="CJW16" i="15"/>
  <c r="CJX16" i="15" s="1"/>
  <c r="CJW17" i="15"/>
  <c r="CJX17" i="15" s="1"/>
  <c r="CJW19" i="15"/>
  <c r="CJX19" i="15" s="1"/>
  <c r="CJW21" i="15"/>
  <c r="CJX21" i="15" s="1"/>
  <c r="CJW22" i="15"/>
  <c r="CJX22" i="15" s="1"/>
  <c r="CJW23" i="15"/>
  <c r="CJX23" i="15" s="1"/>
  <c r="CJW7" i="15"/>
  <c r="CJX7" i="15" s="1"/>
  <c r="CCD26" i="19"/>
  <c r="CCE26" i="19" s="1"/>
  <c r="CCD27" i="19"/>
  <c r="CCE27" i="19" s="1"/>
  <c r="CCD28" i="19"/>
  <c r="CCE28" i="19" s="1"/>
  <c r="CCD29" i="19"/>
  <c r="CCE29" i="19" s="1"/>
  <c r="CCD25" i="19"/>
  <c r="CCE25" i="19" s="1"/>
  <c r="CCD10" i="19"/>
  <c r="CCE10" i="19" s="1"/>
  <c r="CCD11" i="19"/>
  <c r="CCE11" i="19" s="1"/>
  <c r="CCD13" i="19"/>
  <c r="CCE13" i="19" s="1"/>
  <c r="CCD14" i="19"/>
  <c r="CCE14" i="19" s="1"/>
  <c r="CJF8" i="18"/>
  <c r="CJG8" i="18" s="1"/>
  <c r="CJF10" i="18"/>
  <c r="CJG10" i="18" s="1"/>
  <c r="CJF12" i="18"/>
  <c r="CJG12" i="18" s="1"/>
  <c r="CJF13" i="18"/>
  <c r="CJG13" i="18" s="1"/>
  <c r="CJF14" i="18"/>
  <c r="CJG14" i="18" s="1"/>
  <c r="CJF15" i="18"/>
  <c r="CJG15" i="18" s="1"/>
  <c r="CJF16" i="18"/>
  <c r="CJG16" i="18" s="1"/>
  <c r="CJF17" i="18"/>
  <c r="CJG17" i="18" s="1"/>
  <c r="CJF18" i="18"/>
  <c r="CJG18" i="18" s="1"/>
  <c r="CJF19" i="18"/>
  <c r="CJG19" i="18" s="1"/>
  <c r="CJF20" i="18"/>
  <c r="CJG20" i="18" s="1"/>
  <c r="CJF21" i="18"/>
  <c r="CJG21" i="18" s="1"/>
  <c r="CJF22" i="18"/>
  <c r="CJG22" i="18" s="1"/>
  <c r="CJF7" i="18"/>
  <c r="CJG7" i="18" s="1"/>
  <c r="CJF36" i="18"/>
  <c r="CJG36" i="18" s="1"/>
  <c r="CJF37" i="18"/>
  <c r="CJG37" i="18" s="1"/>
  <c r="CJF38" i="18"/>
  <c r="CJG38" i="18" s="1"/>
  <c r="CJF39" i="18"/>
  <c r="CJG39" i="18" s="1"/>
  <c r="CJF40" i="18"/>
  <c r="CJG40" i="18" s="1"/>
  <c r="CJF42" i="18"/>
  <c r="CJG42" i="18" s="1"/>
  <c r="CJF43" i="18"/>
  <c r="CJG43" i="18" s="1"/>
  <c r="CJF44" i="18"/>
  <c r="CJG44" i="18" s="1"/>
  <c r="CJF45" i="18"/>
  <c r="CJG45" i="18" s="1"/>
  <c r="CJF46" i="18"/>
  <c r="CJG46" i="18" s="1"/>
  <c r="CJF35" i="18"/>
  <c r="CJG35" i="18" s="1"/>
  <c r="CJO8" i="15"/>
  <c r="CJP8" i="15" s="1"/>
  <c r="CJO9" i="15"/>
  <c r="CJP9" i="15" s="1"/>
  <c r="CJO10" i="15"/>
  <c r="CJP10" i="15" s="1"/>
  <c r="CJO11" i="15"/>
  <c r="CJP11" i="15" s="1"/>
  <c r="CJO12" i="15"/>
  <c r="CJP12" i="15" s="1"/>
  <c r="CJO13" i="15"/>
  <c r="CJP13" i="15" s="1"/>
  <c r="CJO15" i="15"/>
  <c r="CJP15" i="15" s="1"/>
  <c r="CJO16" i="15"/>
  <c r="CJP16" i="15" s="1"/>
  <c r="CJO17" i="15"/>
  <c r="CJP17" i="15" s="1"/>
  <c r="CJO19" i="15"/>
  <c r="CJP19" i="15" s="1"/>
  <c r="CJO21" i="15"/>
  <c r="CJP21" i="15" s="1"/>
  <c r="CJO22" i="15"/>
  <c r="CJP22" i="15" s="1"/>
  <c r="CJO23" i="15"/>
  <c r="CJP23" i="15" s="1"/>
  <c r="CJO7" i="15"/>
  <c r="CJP7" i="15" s="1"/>
  <c r="CBV26" i="19"/>
  <c r="CBW26" i="19" s="1"/>
  <c r="CBV27" i="19"/>
  <c r="CBW27" i="19" s="1"/>
  <c r="CBV28" i="19"/>
  <c r="CBW28" i="19" s="1"/>
  <c r="CBV29" i="19"/>
  <c r="CBW29" i="19" s="1"/>
  <c r="CBV25" i="19"/>
  <c r="CBW25" i="19" s="1"/>
  <c r="CBV10" i="19"/>
  <c r="CBW10" i="19" s="1"/>
  <c r="CBV11" i="19"/>
  <c r="CBW11" i="19" s="1"/>
  <c r="CBV13" i="19"/>
  <c r="CBW13" i="19" s="1"/>
  <c r="CBV14" i="19"/>
  <c r="CBW14" i="19" s="1"/>
  <c r="CIX36" i="18"/>
  <c r="CIY36" i="18" s="1"/>
  <c r="CIX37" i="18"/>
  <c r="CIY37" i="18" s="1"/>
  <c r="CIX38" i="18"/>
  <c r="CIY38" i="18" s="1"/>
  <c r="CIX39" i="18"/>
  <c r="CIY39" i="18" s="1"/>
  <c r="CIX40" i="18"/>
  <c r="CIY40" i="18" s="1"/>
  <c r="CIX42" i="18"/>
  <c r="CIY42" i="18" s="1"/>
  <c r="CIX43" i="18"/>
  <c r="CIY43" i="18" s="1"/>
  <c r="CIX44" i="18"/>
  <c r="CIY44" i="18" s="1"/>
  <c r="CIX45" i="18"/>
  <c r="CIY45" i="18" s="1"/>
  <c r="CIX46" i="18"/>
  <c r="CIY46" i="18" s="1"/>
  <c r="CIX35" i="18"/>
  <c r="CIY35" i="18" s="1"/>
  <c r="CIX8" i="18"/>
  <c r="CIY8" i="18" s="1"/>
  <c r="CIX10" i="18"/>
  <c r="CIY10" i="18" s="1"/>
  <c r="CIX12" i="18"/>
  <c r="CIY12" i="18" s="1"/>
  <c r="CIX13" i="18"/>
  <c r="CIY13" i="18" s="1"/>
  <c r="CIX14" i="18"/>
  <c r="CIY14" i="18" s="1"/>
  <c r="CIX15" i="18"/>
  <c r="CIY15" i="18" s="1"/>
  <c r="CIX16" i="18"/>
  <c r="CIY16" i="18" s="1"/>
  <c r="CIX17" i="18"/>
  <c r="CIY17" i="18" s="1"/>
  <c r="CIX18" i="18"/>
  <c r="CIY18" i="18" s="1"/>
  <c r="CIX19" i="18"/>
  <c r="CIY19" i="18" s="1"/>
  <c r="CIX20" i="18"/>
  <c r="CIY20" i="18" s="1"/>
  <c r="CIX21" i="18"/>
  <c r="CIY21" i="18" s="1"/>
  <c r="CIX22" i="18"/>
  <c r="CIY22" i="18" s="1"/>
  <c r="CIX7" i="18"/>
  <c r="CIY7" i="18" s="1"/>
  <c r="CIP36" i="18"/>
  <c r="CIQ36" i="18" s="1"/>
  <c r="CIP37" i="18"/>
  <c r="CIQ37" i="18" s="1"/>
  <c r="CIP38" i="18"/>
  <c r="CIQ38" i="18" s="1"/>
  <c r="CIP39" i="18"/>
  <c r="CIQ39" i="18" s="1"/>
  <c r="CIP40" i="18"/>
  <c r="CIQ40" i="18" s="1"/>
  <c r="CIP42" i="18"/>
  <c r="CIQ42" i="18" s="1"/>
  <c r="CIP43" i="18"/>
  <c r="CIQ43" i="18" s="1"/>
  <c r="CIP44" i="18"/>
  <c r="CIQ44" i="18" s="1"/>
  <c r="CIP45" i="18"/>
  <c r="CIQ45" i="18" s="1"/>
  <c r="CIP46" i="18"/>
  <c r="CIQ46" i="18" s="1"/>
  <c r="CIP35" i="18"/>
  <c r="CIQ35" i="18" s="1"/>
  <c r="CIP8" i="18"/>
  <c r="CIQ8" i="18" s="1"/>
  <c r="CIP10" i="18"/>
  <c r="CIQ10" i="18" s="1"/>
  <c r="CIP12" i="18"/>
  <c r="CIQ12" i="18" s="1"/>
  <c r="CIP13" i="18"/>
  <c r="CIQ13" i="18" s="1"/>
  <c r="CIP14" i="18"/>
  <c r="CIQ14" i="18" s="1"/>
  <c r="CIP15" i="18"/>
  <c r="CIQ15" i="18" s="1"/>
  <c r="CIP16" i="18"/>
  <c r="CIQ16" i="18" s="1"/>
  <c r="CIP17" i="18"/>
  <c r="CIQ17" i="18" s="1"/>
  <c r="CIP18" i="18"/>
  <c r="CIQ18" i="18" s="1"/>
  <c r="CIP19" i="18"/>
  <c r="CIQ19" i="18" s="1"/>
  <c r="CIP20" i="18"/>
  <c r="CIQ20" i="18" s="1"/>
  <c r="CIP21" i="18"/>
  <c r="CIQ21" i="18" s="1"/>
  <c r="CIP22" i="18"/>
  <c r="CIQ22" i="18" s="1"/>
  <c r="CIP7" i="18"/>
  <c r="CIQ7" i="18" s="1"/>
  <c r="CBN26" i="19"/>
  <c r="CBO26" i="19" s="1"/>
  <c r="CBN27" i="19"/>
  <c r="CBO27" i="19" s="1"/>
  <c r="CBN28" i="19"/>
  <c r="CBO28" i="19" s="1"/>
  <c r="CBN29" i="19"/>
  <c r="CBO29" i="19" s="1"/>
  <c r="CBN25" i="19"/>
  <c r="CBO25" i="19" s="1"/>
  <c r="CBN10" i="19"/>
  <c r="CBO10" i="19" s="1"/>
  <c r="CBN11" i="19"/>
  <c r="CBO11" i="19" s="1"/>
  <c r="CBN13" i="19"/>
  <c r="CBO13" i="19" s="1"/>
  <c r="CBN14" i="19"/>
  <c r="CBO14" i="19" s="1"/>
  <c r="CJG8" i="15"/>
  <c r="CJH8" i="15" s="1"/>
  <c r="CJG9" i="15"/>
  <c r="CJH9" i="15" s="1"/>
  <c r="CJG10" i="15"/>
  <c r="CJH10" i="15" s="1"/>
  <c r="CJG11" i="15"/>
  <c r="CJH11" i="15" s="1"/>
  <c r="CJG12" i="15"/>
  <c r="CJH12" i="15" s="1"/>
  <c r="CJG13" i="15"/>
  <c r="CJH13" i="15" s="1"/>
  <c r="CJG15" i="15"/>
  <c r="CJH15" i="15" s="1"/>
  <c r="CJG16" i="15"/>
  <c r="CJH16" i="15" s="1"/>
  <c r="CJG17" i="15"/>
  <c r="CJH17" i="15" s="1"/>
  <c r="CJG19" i="15"/>
  <c r="CJH19" i="15" s="1"/>
  <c r="CJG21" i="15"/>
  <c r="CJH21" i="15" s="1"/>
  <c r="CJG22" i="15"/>
  <c r="CJH22" i="15" s="1"/>
  <c r="CJG23" i="15"/>
  <c r="CJH23" i="15" s="1"/>
  <c r="CJG7" i="15"/>
  <c r="CJH7" i="15" s="1"/>
  <c r="CIU23" i="15"/>
  <c r="O72" i="17" l="1"/>
  <c r="W72" i="17"/>
  <c r="U72" i="17"/>
  <c r="V31" i="18"/>
  <c r="T31" i="18"/>
  <c r="O31" i="18"/>
  <c r="CIH36" i="18"/>
  <c r="CII36" i="18" s="1"/>
  <c r="CIH37" i="18"/>
  <c r="CII37" i="18" s="1"/>
  <c r="CIH38" i="18"/>
  <c r="CII38" i="18" s="1"/>
  <c r="CIH39" i="18"/>
  <c r="CII39" i="18" s="1"/>
  <c r="CIH40" i="18"/>
  <c r="CII40" i="18" s="1"/>
  <c r="CIH42" i="18"/>
  <c r="CII42" i="18" s="1"/>
  <c r="CIH43" i="18"/>
  <c r="CII43" i="18" s="1"/>
  <c r="CIH44" i="18"/>
  <c r="CII44" i="18" s="1"/>
  <c r="CIH45" i="18"/>
  <c r="CII45" i="18" s="1"/>
  <c r="CIH46" i="18"/>
  <c r="CII46" i="18" s="1"/>
  <c r="CIH35" i="18"/>
  <c r="CII35" i="18" s="1"/>
  <c r="CIH8" i="18"/>
  <c r="CII8" i="18" s="1"/>
  <c r="CIH10" i="18"/>
  <c r="CII10" i="18" s="1"/>
  <c r="CIH12" i="18"/>
  <c r="CII12" i="18" s="1"/>
  <c r="CIH13" i="18"/>
  <c r="CII13" i="18" s="1"/>
  <c r="CIH14" i="18"/>
  <c r="CII14" i="18" s="1"/>
  <c r="CIH15" i="18"/>
  <c r="CII15" i="18" s="1"/>
  <c r="CIH16" i="18"/>
  <c r="CII16" i="18" s="1"/>
  <c r="CIH17" i="18"/>
  <c r="CII17" i="18" s="1"/>
  <c r="CIH18" i="18"/>
  <c r="CII18" i="18" s="1"/>
  <c r="CIH19" i="18"/>
  <c r="CII19" i="18" s="1"/>
  <c r="CIH20" i="18"/>
  <c r="CII20" i="18" s="1"/>
  <c r="CIH21" i="18"/>
  <c r="CII21" i="18" s="1"/>
  <c r="CIH22" i="18"/>
  <c r="CII22" i="18" s="1"/>
  <c r="CIH7" i="18"/>
  <c r="CII7" i="18" s="1"/>
  <c r="CBF26" i="19"/>
  <c r="CBG26" i="19" s="1"/>
  <c r="CBF27" i="19"/>
  <c r="CBG27" i="19" s="1"/>
  <c r="CBF28" i="19"/>
  <c r="CBG28" i="19" s="1"/>
  <c r="CBF29" i="19"/>
  <c r="CBG29" i="19" s="1"/>
  <c r="CBF25" i="19"/>
  <c r="CBG25" i="19" s="1"/>
  <c r="CBF10" i="19"/>
  <c r="CBG10" i="19" s="1"/>
  <c r="CBF11" i="19"/>
  <c r="CBG11" i="19" s="1"/>
  <c r="CBF13" i="19"/>
  <c r="CBG13" i="19" s="1"/>
  <c r="CBF14" i="19"/>
  <c r="CBG14" i="19" s="1"/>
  <c r="CIY8" i="15"/>
  <c r="CIZ8" i="15" s="1"/>
  <c r="CIY9" i="15"/>
  <c r="CIZ9" i="15" s="1"/>
  <c r="CIY10" i="15"/>
  <c r="CIZ10" i="15" s="1"/>
  <c r="CIY11" i="15"/>
  <c r="CIZ11" i="15" s="1"/>
  <c r="CIY12" i="15"/>
  <c r="CIZ12" i="15" s="1"/>
  <c r="CIY13" i="15"/>
  <c r="CIZ13" i="15" s="1"/>
  <c r="CIY15" i="15"/>
  <c r="CIZ15" i="15" s="1"/>
  <c r="CIY16" i="15"/>
  <c r="CIZ16" i="15" s="1"/>
  <c r="CIY17" i="15"/>
  <c r="CIZ17" i="15" s="1"/>
  <c r="CIY19" i="15"/>
  <c r="CIZ19" i="15" s="1"/>
  <c r="CIY21" i="15"/>
  <c r="CIZ21" i="15" s="1"/>
  <c r="CIY22" i="15"/>
  <c r="CIZ22" i="15" s="1"/>
  <c r="CIY23" i="15"/>
  <c r="CIZ23" i="15" s="1"/>
  <c r="CIY7" i="15"/>
  <c r="CIZ7" i="15" s="1"/>
  <c r="CHY18" i="18"/>
  <c r="CHZ18" i="18" s="1"/>
  <c r="CIA18" i="18" s="1"/>
  <c r="CHZ36" i="18"/>
  <c r="CIA36" i="18" s="1"/>
  <c r="CHZ37" i="18"/>
  <c r="CIA37" i="18" s="1"/>
  <c r="CHZ38" i="18"/>
  <c r="CIA38" i="18" s="1"/>
  <c r="CHZ39" i="18"/>
  <c r="CIA39" i="18" s="1"/>
  <c r="CHZ40" i="18"/>
  <c r="CIA40" i="18" s="1"/>
  <c r="CHZ42" i="18"/>
  <c r="CIA42" i="18" s="1"/>
  <c r="CHZ43" i="18"/>
  <c r="CIA43" i="18" s="1"/>
  <c r="CHZ44" i="18"/>
  <c r="CIA44" i="18" s="1"/>
  <c r="CHZ45" i="18"/>
  <c r="CIA45" i="18" s="1"/>
  <c r="CHZ46" i="18"/>
  <c r="CIA46" i="18" s="1"/>
  <c r="CHZ35" i="18"/>
  <c r="CIA35" i="18" s="1"/>
  <c r="CHZ8" i="18"/>
  <c r="CIA8" i="18" s="1"/>
  <c r="CHZ10" i="18"/>
  <c r="CIA10" i="18" s="1"/>
  <c r="CHZ12" i="18"/>
  <c r="CIA12" i="18" s="1"/>
  <c r="CHZ13" i="18"/>
  <c r="CIA13" i="18" s="1"/>
  <c r="CHZ14" i="18"/>
  <c r="CIA14" i="18" s="1"/>
  <c r="CHZ15" i="18"/>
  <c r="CIA15" i="18" s="1"/>
  <c r="CHZ16" i="18"/>
  <c r="CIA16" i="18" s="1"/>
  <c r="CHZ17" i="18"/>
  <c r="CIA17" i="18" s="1"/>
  <c r="CHZ19" i="18"/>
  <c r="CIA19" i="18" s="1"/>
  <c r="CHZ20" i="18"/>
  <c r="CIA20" i="18" s="1"/>
  <c r="CHZ21" i="18"/>
  <c r="CIA21" i="18" s="1"/>
  <c r="CHZ22" i="18"/>
  <c r="CIA22" i="18" s="1"/>
  <c r="CHZ7" i="18"/>
  <c r="CIA7" i="18" s="1"/>
  <c r="CAX26" i="19"/>
  <c r="CAY26" i="19" s="1"/>
  <c r="CAX27" i="19"/>
  <c r="CAY27" i="19" s="1"/>
  <c r="CAX28" i="19"/>
  <c r="CAY28" i="19" s="1"/>
  <c r="CAX29" i="19"/>
  <c r="CAY29" i="19" s="1"/>
  <c r="CAX25" i="19"/>
  <c r="CAY25" i="19" s="1"/>
  <c r="CAX10" i="19"/>
  <c r="CAY10" i="19" s="1"/>
  <c r="CAX11" i="19"/>
  <c r="CAY11" i="19" s="1"/>
  <c r="CAX13" i="19"/>
  <c r="CAY13" i="19" s="1"/>
  <c r="CAX14" i="19"/>
  <c r="CAY14" i="19" s="1"/>
  <c r="CIQ8" i="15"/>
  <c r="CIR8" i="15" s="1"/>
  <c r="CIQ9" i="15"/>
  <c r="CIR9" i="15" s="1"/>
  <c r="CIQ10" i="15"/>
  <c r="CIR10" i="15" s="1"/>
  <c r="CIQ11" i="15"/>
  <c r="CIR11" i="15" s="1"/>
  <c r="CIQ12" i="15"/>
  <c r="CIR12" i="15" s="1"/>
  <c r="CIQ13" i="15"/>
  <c r="CIR13" i="15" s="1"/>
  <c r="CIQ15" i="15"/>
  <c r="CIR15" i="15" s="1"/>
  <c r="CIQ16" i="15"/>
  <c r="CIR16" i="15" s="1"/>
  <c r="CIQ17" i="15"/>
  <c r="CIR17" i="15" s="1"/>
  <c r="CIQ19" i="15"/>
  <c r="CIR19" i="15" s="1"/>
  <c r="CIQ21" i="15"/>
  <c r="CIR21" i="15" s="1"/>
  <c r="CIQ22" i="15"/>
  <c r="CIR22" i="15" s="1"/>
  <c r="CIQ23" i="15"/>
  <c r="CIR23" i="15" s="1"/>
  <c r="CIQ7" i="15"/>
  <c r="CIR7" i="15" s="1"/>
  <c r="CHR36" i="18"/>
  <c r="CHS36" i="18" s="1"/>
  <c r="CHR37" i="18"/>
  <c r="CHS37" i="18" s="1"/>
  <c r="CHR38" i="18"/>
  <c r="CHS38" i="18" s="1"/>
  <c r="CHR39" i="18"/>
  <c r="CHS39" i="18" s="1"/>
  <c r="CHR40" i="18"/>
  <c r="CHS40" i="18" s="1"/>
  <c r="CHR42" i="18"/>
  <c r="CHS42" i="18" s="1"/>
  <c r="CHR43" i="18"/>
  <c r="CHS43" i="18" s="1"/>
  <c r="CHR44" i="18"/>
  <c r="CHS44" i="18" s="1"/>
  <c r="CHR45" i="18"/>
  <c r="CHS45" i="18" s="1"/>
  <c r="CHR46" i="18"/>
  <c r="CHS46" i="18" s="1"/>
  <c r="CHR35" i="18"/>
  <c r="CHS35" i="18" s="1"/>
  <c r="CHR8" i="18"/>
  <c r="CHS8" i="18" s="1"/>
  <c r="CHR10" i="18"/>
  <c r="CHS10" i="18" s="1"/>
  <c r="CHR12" i="18"/>
  <c r="CHS12" i="18" s="1"/>
  <c r="CHR13" i="18"/>
  <c r="CHS13" i="18" s="1"/>
  <c r="CHR14" i="18"/>
  <c r="CHS14" i="18" s="1"/>
  <c r="CHR15" i="18"/>
  <c r="CHS15" i="18" s="1"/>
  <c r="CHR16" i="18"/>
  <c r="CHS16" i="18" s="1"/>
  <c r="CHR17" i="18"/>
  <c r="CHS17" i="18" s="1"/>
  <c r="CHR18" i="18"/>
  <c r="CHS18" i="18" s="1"/>
  <c r="CHR19" i="18"/>
  <c r="CHS19" i="18" s="1"/>
  <c r="CHR20" i="18"/>
  <c r="CHS20" i="18" s="1"/>
  <c r="CHR21" i="18"/>
  <c r="CHS21" i="18" s="1"/>
  <c r="CHR22" i="18"/>
  <c r="CHS22" i="18" s="1"/>
  <c r="CHR7" i="18"/>
  <c r="CHS7" i="18" s="1"/>
  <c r="CAP26" i="19"/>
  <c r="CAQ26" i="19" s="1"/>
  <c r="CAP27" i="19"/>
  <c r="CAQ27" i="19" s="1"/>
  <c r="CAP28" i="19"/>
  <c r="CAQ28" i="19" s="1"/>
  <c r="CAP29" i="19"/>
  <c r="CAQ29" i="19" s="1"/>
  <c r="CAP25" i="19"/>
  <c r="CAQ25" i="19" s="1"/>
  <c r="CAP10" i="19"/>
  <c r="CAQ10" i="19" s="1"/>
  <c r="CAP11" i="19"/>
  <c r="CAQ11" i="19" s="1"/>
  <c r="CAP13" i="19"/>
  <c r="CAQ13" i="19" s="1"/>
  <c r="CAP14" i="19"/>
  <c r="CAQ14" i="19" s="1"/>
  <c r="CII8" i="15"/>
  <c r="CIJ8" i="15" s="1"/>
  <c r="CII9" i="15"/>
  <c r="CIJ9" i="15" s="1"/>
  <c r="CII10" i="15"/>
  <c r="CIJ10" i="15" s="1"/>
  <c r="CII11" i="15"/>
  <c r="CIJ11" i="15" s="1"/>
  <c r="CII12" i="15"/>
  <c r="CIJ12" i="15" s="1"/>
  <c r="CII13" i="15"/>
  <c r="CIJ13" i="15" s="1"/>
  <c r="CII15" i="15"/>
  <c r="CIJ15" i="15" s="1"/>
  <c r="CII16" i="15"/>
  <c r="CIJ16" i="15" s="1"/>
  <c r="CII17" i="15"/>
  <c r="CIJ17" i="15" s="1"/>
  <c r="CII19" i="15"/>
  <c r="CIJ19" i="15" s="1"/>
  <c r="CII21" i="15"/>
  <c r="CIJ21" i="15" s="1"/>
  <c r="CII22" i="15"/>
  <c r="CIJ22" i="15" s="1"/>
  <c r="CII23" i="15"/>
  <c r="CIJ23" i="15" s="1"/>
  <c r="CII7" i="15"/>
  <c r="CIJ7" i="15" s="1"/>
  <c r="CIA8" i="15"/>
  <c r="CIB8" i="15" s="1"/>
  <c r="CIA9" i="15"/>
  <c r="CIB9" i="15" s="1"/>
  <c r="CIA10" i="15"/>
  <c r="CIB10" i="15" s="1"/>
  <c r="CIA11" i="15"/>
  <c r="CIB11" i="15" s="1"/>
  <c r="CIA12" i="15"/>
  <c r="CIB12" i="15" s="1"/>
  <c r="CIA13" i="15"/>
  <c r="CIB13" i="15" s="1"/>
  <c r="CIA15" i="15"/>
  <c r="CIB15" i="15" s="1"/>
  <c r="CIA16" i="15"/>
  <c r="CIB16" i="15" s="1"/>
  <c r="CIA17" i="15"/>
  <c r="CIB17" i="15" s="1"/>
  <c r="CIA19" i="15"/>
  <c r="CIB19" i="15" s="1"/>
  <c r="CIA21" i="15"/>
  <c r="CIB21" i="15" s="1"/>
  <c r="CIA22" i="15"/>
  <c r="CIB22" i="15" s="1"/>
  <c r="CIA23" i="15"/>
  <c r="CIB23" i="15" s="1"/>
  <c r="CIA7" i="15"/>
  <c r="CIB7" i="15" s="1"/>
  <c r="CAH26" i="19"/>
  <c r="CAI26" i="19" s="1"/>
  <c r="CAH27" i="19"/>
  <c r="CAI27" i="19" s="1"/>
  <c r="CAH28" i="19"/>
  <c r="CAI28" i="19" s="1"/>
  <c r="CAH29" i="19"/>
  <c r="CAI29" i="19" s="1"/>
  <c r="CAH25" i="19"/>
  <c r="CAI25" i="19" s="1"/>
  <c r="CAH10" i="19"/>
  <c r="CAI10" i="19" s="1"/>
  <c r="CAH11" i="19"/>
  <c r="CAI11" i="19" s="1"/>
  <c r="CAH13" i="19"/>
  <c r="CAI13" i="19" s="1"/>
  <c r="CAH14" i="19"/>
  <c r="CAI14" i="19" s="1"/>
  <c r="CHJ36" i="18"/>
  <c r="CHK36" i="18" s="1"/>
  <c r="CHJ37" i="18"/>
  <c r="CHK37" i="18" s="1"/>
  <c r="CHJ38" i="18"/>
  <c r="CHK38" i="18" s="1"/>
  <c r="CHJ39" i="18"/>
  <c r="CHK39" i="18" s="1"/>
  <c r="CHJ40" i="18"/>
  <c r="CHK40" i="18" s="1"/>
  <c r="CHJ42" i="18"/>
  <c r="CHK42" i="18" s="1"/>
  <c r="CHJ43" i="18"/>
  <c r="CHK43" i="18" s="1"/>
  <c r="CHJ44" i="18"/>
  <c r="CHK44" i="18" s="1"/>
  <c r="CHJ45" i="18"/>
  <c r="CHK45" i="18" s="1"/>
  <c r="CHJ46" i="18"/>
  <c r="CHK46" i="18" s="1"/>
  <c r="CHJ35" i="18"/>
  <c r="CHK35" i="18" s="1"/>
  <c r="CHJ8" i="18"/>
  <c r="CHK8" i="18" s="1"/>
  <c r="CHJ10" i="18"/>
  <c r="CHK10" i="18" s="1"/>
  <c r="CHJ12" i="18"/>
  <c r="CHK12" i="18" s="1"/>
  <c r="CHJ13" i="18"/>
  <c r="CHK13" i="18" s="1"/>
  <c r="CHJ14" i="18"/>
  <c r="CHK14" i="18" s="1"/>
  <c r="CHJ15" i="18"/>
  <c r="CHK15" i="18" s="1"/>
  <c r="CHJ16" i="18"/>
  <c r="CHK16" i="18" s="1"/>
  <c r="CHJ17" i="18"/>
  <c r="CHK17" i="18" s="1"/>
  <c r="CHJ18" i="18"/>
  <c r="CHK18" i="18" s="1"/>
  <c r="CHJ19" i="18"/>
  <c r="CHK19" i="18" s="1"/>
  <c r="CHJ20" i="18"/>
  <c r="CHK20" i="18" s="1"/>
  <c r="CHJ21" i="18"/>
  <c r="CHK21" i="18" s="1"/>
  <c r="CHJ22" i="18"/>
  <c r="CHK22" i="18" s="1"/>
  <c r="CHJ7" i="18"/>
  <c r="CHK7" i="18" s="1"/>
  <c r="CGY10" i="18" l="1"/>
  <c r="CHB10" i="18" s="1"/>
  <c r="CHC10" i="18" s="1"/>
  <c r="CHB7" i="18"/>
  <c r="CHC7" i="18" s="1"/>
  <c r="CHB36" i="18"/>
  <c r="CHC36" i="18" s="1"/>
  <c r="CHB37" i="18"/>
  <c r="CHC37" i="18" s="1"/>
  <c r="CHB38" i="18"/>
  <c r="CHC38" i="18" s="1"/>
  <c r="CHB39" i="18"/>
  <c r="CHC39" i="18" s="1"/>
  <c r="CHB40" i="18"/>
  <c r="CHC40" i="18" s="1"/>
  <c r="CHB42" i="18"/>
  <c r="CHC42" i="18" s="1"/>
  <c r="CHB43" i="18"/>
  <c r="CHC43" i="18" s="1"/>
  <c r="CHB44" i="18"/>
  <c r="CHC44" i="18" s="1"/>
  <c r="CHB45" i="18"/>
  <c r="CHC45" i="18" s="1"/>
  <c r="CHB46" i="18"/>
  <c r="CHC46" i="18" s="1"/>
  <c r="CHB35" i="18"/>
  <c r="CHC35" i="18" s="1"/>
  <c r="CHB8" i="18"/>
  <c r="CHC8" i="18" s="1"/>
  <c r="CHB12" i="18"/>
  <c r="CHC12" i="18" s="1"/>
  <c r="CHB13" i="18"/>
  <c r="CHC13" i="18" s="1"/>
  <c r="CHB14" i="18"/>
  <c r="CHC14" i="18" s="1"/>
  <c r="CHB15" i="18"/>
  <c r="CHC15" i="18" s="1"/>
  <c r="CHB16" i="18"/>
  <c r="CHC16" i="18" s="1"/>
  <c r="CHB17" i="18"/>
  <c r="CHC17" i="18" s="1"/>
  <c r="CHB18" i="18"/>
  <c r="CHC18" i="18" s="1"/>
  <c r="CHB19" i="18"/>
  <c r="CHC19" i="18" s="1"/>
  <c r="CHB20" i="18"/>
  <c r="CHC20" i="18" s="1"/>
  <c r="CHB21" i="18"/>
  <c r="CHC21" i="18" s="1"/>
  <c r="CHB22" i="18"/>
  <c r="CHC22" i="18" s="1"/>
  <c r="BZZ26" i="19"/>
  <c r="CAA26" i="19" s="1"/>
  <c r="BZZ27" i="19"/>
  <c r="CAA27" i="19" s="1"/>
  <c r="BZZ28" i="19"/>
  <c r="CAA28" i="19" s="1"/>
  <c r="BZZ29" i="19"/>
  <c r="CAA29" i="19" s="1"/>
  <c r="BZZ25" i="19"/>
  <c r="CAA25" i="19" s="1"/>
  <c r="BZZ10" i="19"/>
  <c r="CAA10" i="19" s="1"/>
  <c r="BZZ11" i="19"/>
  <c r="CAA11" i="19" s="1"/>
  <c r="BZZ13" i="19"/>
  <c r="CAA13" i="19" s="1"/>
  <c r="BZZ14" i="19"/>
  <c r="CAA14" i="19" s="1"/>
  <c r="CHS8" i="15"/>
  <c r="CHT8" i="15" s="1"/>
  <c r="CHS9" i="15"/>
  <c r="CHT9" i="15" s="1"/>
  <c r="CHS10" i="15"/>
  <c r="CHT10" i="15" s="1"/>
  <c r="CHS11" i="15"/>
  <c r="CHT11" i="15" s="1"/>
  <c r="CHS12" i="15"/>
  <c r="CHT12" i="15" s="1"/>
  <c r="CHS13" i="15"/>
  <c r="CHT13" i="15" s="1"/>
  <c r="CHS15" i="15"/>
  <c r="CHT15" i="15" s="1"/>
  <c r="CHS16" i="15"/>
  <c r="CHT16" i="15" s="1"/>
  <c r="CHS17" i="15"/>
  <c r="CHT17" i="15" s="1"/>
  <c r="CHS19" i="15"/>
  <c r="CHT19" i="15" s="1"/>
  <c r="CHS21" i="15"/>
  <c r="CHT21" i="15" s="1"/>
  <c r="CHS22" i="15"/>
  <c r="CHT22" i="15" s="1"/>
  <c r="CHS23" i="15"/>
  <c r="CHT23" i="15" s="1"/>
  <c r="CHS7" i="15"/>
  <c r="CHT7" i="15" s="1"/>
  <c r="CGT8" i="18"/>
  <c r="CGU8" i="18" s="1"/>
  <c r="CGT10" i="18"/>
  <c r="CGU10" i="18" s="1"/>
  <c r="CGT12" i="18"/>
  <c r="CGU12" i="18" s="1"/>
  <c r="CGT13" i="18"/>
  <c r="CGU13" i="18" s="1"/>
  <c r="CGT14" i="18"/>
  <c r="CGU14" i="18" s="1"/>
  <c r="CGT15" i="18"/>
  <c r="CGU15" i="18" s="1"/>
  <c r="CGT16" i="18"/>
  <c r="CGU16" i="18" s="1"/>
  <c r="CGT17" i="18"/>
  <c r="CGU17" i="18" s="1"/>
  <c r="CGT18" i="18"/>
  <c r="CGU18" i="18" s="1"/>
  <c r="CGT19" i="18"/>
  <c r="CGU19" i="18" s="1"/>
  <c r="CGT20" i="18"/>
  <c r="CGU20" i="18" s="1"/>
  <c r="CGT21" i="18"/>
  <c r="CGU21" i="18" s="1"/>
  <c r="CGT22" i="18"/>
  <c r="CGU22" i="18" s="1"/>
  <c r="CGT7" i="18"/>
  <c r="CGU7" i="18" s="1"/>
  <c r="CGT36" i="18"/>
  <c r="CGU36" i="18" s="1"/>
  <c r="CGT37" i="18"/>
  <c r="CGU37" i="18" s="1"/>
  <c r="CGT38" i="18"/>
  <c r="CGU38" i="18" s="1"/>
  <c r="CGT39" i="18"/>
  <c r="CGU39" i="18" s="1"/>
  <c r="CGT40" i="18"/>
  <c r="CGU40" i="18" s="1"/>
  <c r="CGT42" i="18"/>
  <c r="CGU42" i="18" s="1"/>
  <c r="CGT43" i="18"/>
  <c r="CGU43" i="18" s="1"/>
  <c r="CGT44" i="18"/>
  <c r="CGU44" i="18" s="1"/>
  <c r="CGT45" i="18"/>
  <c r="CGU45" i="18" s="1"/>
  <c r="CGT46" i="18"/>
  <c r="CGU46" i="18" s="1"/>
  <c r="CGT35" i="18"/>
  <c r="CGU35" i="18" s="1"/>
  <c r="BZR26" i="19"/>
  <c r="BZS26" i="19" s="1"/>
  <c r="BZR27" i="19"/>
  <c r="BZS27" i="19" s="1"/>
  <c r="BZR28" i="19"/>
  <c r="BZS28" i="19" s="1"/>
  <c r="BZR29" i="19"/>
  <c r="BZS29" i="19" s="1"/>
  <c r="BZR25" i="19"/>
  <c r="BZS25" i="19" s="1"/>
  <c r="BZR10" i="19"/>
  <c r="BZS10" i="19" s="1"/>
  <c r="BZR11" i="19"/>
  <c r="BZS11" i="19" s="1"/>
  <c r="BZR13" i="19"/>
  <c r="BZS13" i="19" s="1"/>
  <c r="BZR14" i="19"/>
  <c r="BZS14" i="19" s="1"/>
  <c r="CHK8" i="15"/>
  <c r="CHL8" i="15" s="1"/>
  <c r="CHK9" i="15"/>
  <c r="CHL9" i="15" s="1"/>
  <c r="CHK10" i="15"/>
  <c r="CHL10" i="15" s="1"/>
  <c r="CHK11" i="15"/>
  <c r="CHL11" i="15" s="1"/>
  <c r="CHK12" i="15"/>
  <c r="CHL12" i="15" s="1"/>
  <c r="CHK13" i="15"/>
  <c r="CHL13" i="15" s="1"/>
  <c r="CHK15" i="15"/>
  <c r="CHL15" i="15" s="1"/>
  <c r="CHK16" i="15"/>
  <c r="CHL16" i="15" s="1"/>
  <c r="CHK17" i="15"/>
  <c r="CHL17" i="15" s="1"/>
  <c r="CHK19" i="15"/>
  <c r="CHL19" i="15" s="1"/>
  <c r="CHK21" i="15"/>
  <c r="CHL21" i="15" s="1"/>
  <c r="CHK22" i="15"/>
  <c r="CHL22" i="15" s="1"/>
  <c r="CHK23" i="15"/>
  <c r="CHL23" i="15" s="1"/>
  <c r="CHK7" i="15"/>
  <c r="CHL7" i="15" s="1"/>
  <c r="W21" i="18"/>
  <c r="CGL36" i="18"/>
  <c r="CGM36" i="18" s="1"/>
  <c r="CGL37" i="18"/>
  <c r="CGM37" i="18" s="1"/>
  <c r="CGL38" i="18"/>
  <c r="CGM38" i="18" s="1"/>
  <c r="CGL39" i="18"/>
  <c r="CGM39" i="18" s="1"/>
  <c r="CGL40" i="18"/>
  <c r="CGM40" i="18" s="1"/>
  <c r="CGL42" i="18"/>
  <c r="CGM42" i="18" s="1"/>
  <c r="CGL43" i="18"/>
  <c r="CGM43" i="18" s="1"/>
  <c r="CGL44" i="18"/>
  <c r="CGM44" i="18" s="1"/>
  <c r="CGL45" i="18"/>
  <c r="CGM45" i="18" s="1"/>
  <c r="CGL46" i="18"/>
  <c r="CGM46" i="18" s="1"/>
  <c r="CGL35" i="18"/>
  <c r="CGM35" i="18" s="1"/>
  <c r="CGL8" i="18"/>
  <c r="CGM8" i="18" s="1"/>
  <c r="CGL10" i="18"/>
  <c r="CGM10" i="18" s="1"/>
  <c r="CGL12" i="18"/>
  <c r="CGM12" i="18" s="1"/>
  <c r="CGL13" i="18"/>
  <c r="CGM13" i="18" s="1"/>
  <c r="CGL14" i="18"/>
  <c r="CGM14" i="18" s="1"/>
  <c r="CGL15" i="18"/>
  <c r="CGM15" i="18" s="1"/>
  <c r="CGL16" i="18"/>
  <c r="CGM16" i="18" s="1"/>
  <c r="CGL17" i="18"/>
  <c r="CGM17" i="18" s="1"/>
  <c r="CGL18" i="18"/>
  <c r="CGM18" i="18" s="1"/>
  <c r="CGL19" i="18"/>
  <c r="CGM19" i="18" s="1"/>
  <c r="CGL20" i="18"/>
  <c r="CGM20" i="18" s="1"/>
  <c r="CGL21" i="18"/>
  <c r="CGM21" i="18" s="1"/>
  <c r="CGL22" i="18"/>
  <c r="CGM22" i="18" s="1"/>
  <c r="CGL7" i="18"/>
  <c r="CGM7" i="18" s="1"/>
  <c r="BZJ26" i="19"/>
  <c r="BZK26" i="19" s="1"/>
  <c r="BZJ27" i="19"/>
  <c r="BZK27" i="19" s="1"/>
  <c r="BZJ28" i="19"/>
  <c r="BZK28" i="19" s="1"/>
  <c r="BZJ29" i="19"/>
  <c r="BZK29" i="19" s="1"/>
  <c r="BZJ25" i="19"/>
  <c r="BZK25" i="19" s="1"/>
  <c r="CHC8" i="15"/>
  <c r="CHD8" i="15" s="1"/>
  <c r="CHC9" i="15"/>
  <c r="CHD9" i="15" s="1"/>
  <c r="CHC10" i="15"/>
  <c r="CHD10" i="15" s="1"/>
  <c r="CHC11" i="15"/>
  <c r="CHD11" i="15" s="1"/>
  <c r="CHC12" i="15"/>
  <c r="CHD12" i="15" s="1"/>
  <c r="CHC13" i="15"/>
  <c r="CHD13" i="15" s="1"/>
  <c r="CHC15" i="15"/>
  <c r="CHD15" i="15" s="1"/>
  <c r="CHC16" i="15"/>
  <c r="CHD16" i="15" s="1"/>
  <c r="CHC17" i="15"/>
  <c r="CHD17" i="15" s="1"/>
  <c r="CHC19" i="15"/>
  <c r="CHD19" i="15" s="1"/>
  <c r="CHC21" i="15"/>
  <c r="CHD21" i="15" s="1"/>
  <c r="CHC22" i="15"/>
  <c r="CHD22" i="15" s="1"/>
  <c r="CHC23" i="15"/>
  <c r="CHD23" i="15" s="1"/>
  <c r="BZJ10" i="19"/>
  <c r="BZK10" i="19" s="1"/>
  <c r="BZJ11" i="19"/>
  <c r="BZK11" i="19" s="1"/>
  <c r="BZJ13" i="19"/>
  <c r="BZK13" i="19" s="1"/>
  <c r="BZJ14" i="19"/>
  <c r="BZK14" i="19" s="1"/>
  <c r="CHC7" i="15"/>
  <c r="CHD7" i="15" s="1"/>
  <c r="CGD36" i="18" l="1"/>
  <c r="CGE36" i="18" s="1"/>
  <c r="CGD37" i="18"/>
  <c r="CGE37" i="18" s="1"/>
  <c r="CGD38" i="18"/>
  <c r="CGE38" i="18" s="1"/>
  <c r="CGD39" i="18"/>
  <c r="CGE39" i="18" s="1"/>
  <c r="CGD40" i="18"/>
  <c r="CGE40" i="18" s="1"/>
  <c r="CGD42" i="18"/>
  <c r="CGE42" i="18" s="1"/>
  <c r="CGD43" i="18"/>
  <c r="CGE43" i="18" s="1"/>
  <c r="CGD44" i="18"/>
  <c r="CGE44" i="18" s="1"/>
  <c r="CGD45" i="18"/>
  <c r="CGE45" i="18" s="1"/>
  <c r="CGD46" i="18"/>
  <c r="CGE46" i="18" s="1"/>
  <c r="CGD35" i="18"/>
  <c r="CGE35" i="18" s="1"/>
  <c r="CGD8" i="18"/>
  <c r="CGE8" i="18" s="1"/>
  <c r="CGD10" i="18"/>
  <c r="CGE10" i="18" s="1"/>
  <c r="CGD12" i="18"/>
  <c r="CGE12" i="18" s="1"/>
  <c r="CGD13" i="18"/>
  <c r="CGE13" i="18" s="1"/>
  <c r="CGD14" i="18"/>
  <c r="CGE14" i="18" s="1"/>
  <c r="CGD15" i="18"/>
  <c r="CGE15" i="18" s="1"/>
  <c r="CGD16" i="18"/>
  <c r="CGE16" i="18" s="1"/>
  <c r="CGD17" i="18"/>
  <c r="CGE17" i="18" s="1"/>
  <c r="CGD18" i="18"/>
  <c r="CGE18" i="18" s="1"/>
  <c r="CGD19" i="18"/>
  <c r="CGE19" i="18" s="1"/>
  <c r="CGD20" i="18"/>
  <c r="CGE20" i="18" s="1"/>
  <c r="CGD21" i="18"/>
  <c r="CGE21" i="18" s="1"/>
  <c r="CGD22" i="18"/>
  <c r="CGE22" i="18" s="1"/>
  <c r="CGD7" i="18"/>
  <c r="CGE7" i="18" s="1"/>
  <c r="BZB26" i="19"/>
  <c r="BZC26" i="19" s="1"/>
  <c r="BZB27" i="19"/>
  <c r="BZC27" i="19" s="1"/>
  <c r="BZB28" i="19"/>
  <c r="BZC28" i="19" s="1"/>
  <c r="BZB29" i="19"/>
  <c r="BZC29" i="19" s="1"/>
  <c r="BZB25" i="19"/>
  <c r="BZC25" i="19" s="1"/>
  <c r="BZB10" i="19"/>
  <c r="BZC10" i="19" s="1"/>
  <c r="BZB11" i="19"/>
  <c r="BZC11" i="19" s="1"/>
  <c r="BZB13" i="19"/>
  <c r="BZC13" i="19" s="1"/>
  <c r="BZB14" i="19"/>
  <c r="BZC14" i="19" s="1"/>
  <c r="CGU8" i="15"/>
  <c r="CGV8" i="15" s="1"/>
  <c r="CGU9" i="15"/>
  <c r="CGV9" i="15" s="1"/>
  <c r="CGU10" i="15"/>
  <c r="CGV10" i="15" s="1"/>
  <c r="CGU11" i="15"/>
  <c r="CGV11" i="15" s="1"/>
  <c r="CGU12" i="15"/>
  <c r="CGV12" i="15" s="1"/>
  <c r="CGU13" i="15"/>
  <c r="CGV13" i="15" s="1"/>
  <c r="CGU15" i="15"/>
  <c r="CGV15" i="15" s="1"/>
  <c r="CGU16" i="15"/>
  <c r="CGV16" i="15" s="1"/>
  <c r="CGU17" i="15"/>
  <c r="CGV17" i="15" s="1"/>
  <c r="CGU19" i="15"/>
  <c r="CGV19" i="15" s="1"/>
  <c r="CGU21" i="15"/>
  <c r="CGV21" i="15" s="1"/>
  <c r="CGU22" i="15"/>
  <c r="CGV22" i="15" s="1"/>
  <c r="CGU23" i="15"/>
  <c r="CGV23" i="15" s="1"/>
  <c r="CGU7" i="15"/>
  <c r="CGV7" i="15" s="1"/>
  <c r="CGM8" i="15"/>
  <c r="CGN8" i="15" s="1"/>
  <c r="CGM9" i="15"/>
  <c r="CGN9" i="15" s="1"/>
  <c r="CGM10" i="15"/>
  <c r="CGN10" i="15" s="1"/>
  <c r="CGM11" i="15"/>
  <c r="CGN11" i="15" s="1"/>
  <c r="CGM12" i="15"/>
  <c r="CGN12" i="15" s="1"/>
  <c r="CGM13" i="15"/>
  <c r="CGN13" i="15" s="1"/>
  <c r="CGM15" i="15"/>
  <c r="CGN15" i="15" s="1"/>
  <c r="CGM16" i="15"/>
  <c r="CGN16" i="15" s="1"/>
  <c r="CGM17" i="15"/>
  <c r="CGN17" i="15" s="1"/>
  <c r="CGM19" i="15"/>
  <c r="CGN19" i="15" s="1"/>
  <c r="CGM21" i="15"/>
  <c r="CGN21" i="15" s="1"/>
  <c r="CGM22" i="15"/>
  <c r="CGN22" i="15" s="1"/>
  <c r="CGM23" i="15"/>
  <c r="CGN23" i="15" s="1"/>
  <c r="CGM7" i="15"/>
  <c r="CGN7" i="15" s="1"/>
  <c r="BYT26" i="19"/>
  <c r="BYU26" i="19" s="1"/>
  <c r="BYT27" i="19"/>
  <c r="BYU27" i="19" s="1"/>
  <c r="BYT28" i="19"/>
  <c r="BYU28" i="19" s="1"/>
  <c r="BYT29" i="19"/>
  <c r="BYU29" i="19" s="1"/>
  <c r="BYT25" i="19"/>
  <c r="BYU25" i="19" s="1"/>
  <c r="BYT10" i="19"/>
  <c r="BYU10" i="19" s="1"/>
  <c r="BYT11" i="19"/>
  <c r="BYU11" i="19" s="1"/>
  <c r="BYT13" i="19"/>
  <c r="BYU13" i="19" s="1"/>
  <c r="BYT14" i="19"/>
  <c r="BYU14" i="19" s="1"/>
  <c r="CFV36" i="18"/>
  <c r="CFW36" i="18" s="1"/>
  <c r="CFV37" i="18"/>
  <c r="CFW37" i="18" s="1"/>
  <c r="CFV38" i="18"/>
  <c r="CFW38" i="18" s="1"/>
  <c r="CFV39" i="18"/>
  <c r="CFW39" i="18" s="1"/>
  <c r="CFV40" i="18"/>
  <c r="CFW40" i="18" s="1"/>
  <c r="CFV42" i="18"/>
  <c r="CFW42" i="18" s="1"/>
  <c r="CFV43" i="18"/>
  <c r="CFW43" i="18" s="1"/>
  <c r="CFV44" i="18"/>
  <c r="CFW44" i="18" s="1"/>
  <c r="CFV45" i="18"/>
  <c r="CFW45" i="18" s="1"/>
  <c r="CFV46" i="18"/>
  <c r="CFW46" i="18" s="1"/>
  <c r="CFV35" i="18"/>
  <c r="CFW35" i="18" s="1"/>
  <c r="CFV8" i="18"/>
  <c r="CFW8" i="18" s="1"/>
  <c r="CFV10" i="18"/>
  <c r="CFW10" i="18" s="1"/>
  <c r="CFV12" i="18"/>
  <c r="CFW12" i="18" s="1"/>
  <c r="CFV13" i="18"/>
  <c r="CFW13" i="18" s="1"/>
  <c r="CFV14" i="18"/>
  <c r="CFW14" i="18" s="1"/>
  <c r="CFV15" i="18"/>
  <c r="CFW15" i="18" s="1"/>
  <c r="CFV16" i="18"/>
  <c r="CFW16" i="18" s="1"/>
  <c r="CFV17" i="18"/>
  <c r="CFW17" i="18" s="1"/>
  <c r="CFV18" i="18"/>
  <c r="CFW18" i="18" s="1"/>
  <c r="CFV19" i="18"/>
  <c r="CFW19" i="18" s="1"/>
  <c r="CFV20" i="18"/>
  <c r="CFW20" i="18" s="1"/>
  <c r="CFV21" i="18"/>
  <c r="CFW21" i="18" s="1"/>
  <c r="CFV22" i="18"/>
  <c r="CFW22" i="18" s="1"/>
  <c r="CFV7" i="18"/>
  <c r="CFW7" i="18" s="1"/>
  <c r="CFN36" i="18"/>
  <c r="CFO36" i="18" s="1"/>
  <c r="CFN37" i="18"/>
  <c r="CFO37" i="18" s="1"/>
  <c r="CFN38" i="18"/>
  <c r="CFO38" i="18" s="1"/>
  <c r="CFN39" i="18"/>
  <c r="CFO39" i="18" s="1"/>
  <c r="CFN40" i="18"/>
  <c r="CFO40" i="18" s="1"/>
  <c r="CFN42" i="18"/>
  <c r="CFO42" i="18" s="1"/>
  <c r="CFN43" i="18"/>
  <c r="CFO43" i="18" s="1"/>
  <c r="CFN44" i="18"/>
  <c r="CFO44" i="18" s="1"/>
  <c r="CFN45" i="18"/>
  <c r="CFO45" i="18" s="1"/>
  <c r="CFN46" i="18"/>
  <c r="CFO46" i="18" s="1"/>
  <c r="CFN8" i="18"/>
  <c r="CFO8" i="18" s="1"/>
  <c r="CFN10" i="18"/>
  <c r="CFO10" i="18" s="1"/>
  <c r="CFN12" i="18"/>
  <c r="CFO12" i="18" s="1"/>
  <c r="CFN13" i="18"/>
  <c r="CFO13" i="18" s="1"/>
  <c r="CFN14" i="18"/>
  <c r="CFO14" i="18" s="1"/>
  <c r="CFN15" i="18"/>
  <c r="CFO15" i="18" s="1"/>
  <c r="CFN16" i="18"/>
  <c r="CFO16" i="18" s="1"/>
  <c r="CFN17" i="18"/>
  <c r="CFO17" i="18" s="1"/>
  <c r="CFN18" i="18"/>
  <c r="CFO18" i="18" s="1"/>
  <c r="CFN19" i="18"/>
  <c r="CFO19" i="18" s="1"/>
  <c r="CFN20" i="18"/>
  <c r="CFO20" i="18" s="1"/>
  <c r="CFN21" i="18"/>
  <c r="CFO21" i="18" s="1"/>
  <c r="CFN22" i="18"/>
  <c r="CFO22" i="18" s="1"/>
  <c r="CFN7" i="18"/>
  <c r="CFO7" i="18" s="1"/>
  <c r="CFN35" i="18"/>
  <c r="CFO35" i="18" s="1"/>
  <c r="BYL26" i="19"/>
  <c r="BYM26" i="19" s="1"/>
  <c r="BYL27" i="19"/>
  <c r="BYM27" i="19" s="1"/>
  <c r="BYL28" i="19"/>
  <c r="BYM28" i="19" s="1"/>
  <c r="BYL29" i="19"/>
  <c r="BYM29" i="19" s="1"/>
  <c r="BYL25" i="19"/>
  <c r="BYM25" i="19" s="1"/>
  <c r="BYL10" i="19"/>
  <c r="BYM10" i="19" s="1"/>
  <c r="BYL11" i="19"/>
  <c r="BYM11" i="19" s="1"/>
  <c r="BYL13" i="19"/>
  <c r="BYM13" i="19" s="1"/>
  <c r="BYL14" i="19"/>
  <c r="BYM14" i="19" s="1"/>
  <c r="CGE8" i="15"/>
  <c r="CGF8" i="15" s="1"/>
  <c r="CGE9" i="15"/>
  <c r="CGF9" i="15" s="1"/>
  <c r="CGE10" i="15"/>
  <c r="CGF10" i="15" s="1"/>
  <c r="CGE11" i="15"/>
  <c r="CGF11" i="15" s="1"/>
  <c r="CGE12" i="15"/>
  <c r="CGF12" i="15" s="1"/>
  <c r="CGE13" i="15"/>
  <c r="CGF13" i="15" s="1"/>
  <c r="CGE15" i="15"/>
  <c r="CGF15" i="15" s="1"/>
  <c r="CGE16" i="15"/>
  <c r="CGF16" i="15" s="1"/>
  <c r="CGE17" i="15"/>
  <c r="CGF17" i="15" s="1"/>
  <c r="CGE19" i="15"/>
  <c r="CGF19" i="15" s="1"/>
  <c r="CGE21" i="15"/>
  <c r="CGF21" i="15" s="1"/>
  <c r="CGE22" i="15"/>
  <c r="CGF22" i="15" s="1"/>
  <c r="CGE23" i="15"/>
  <c r="CGF23" i="15" s="1"/>
  <c r="CGE7" i="15"/>
  <c r="CGF7" i="15" s="1"/>
  <c r="CFF36" i="18"/>
  <c r="CFG36" i="18" s="1"/>
  <c r="CFF37" i="18"/>
  <c r="CFG37" i="18" s="1"/>
  <c r="CFF38" i="18"/>
  <c r="CFG38" i="18" s="1"/>
  <c r="CFF40" i="18"/>
  <c r="CFG40" i="18" s="1"/>
  <c r="CFF42" i="18"/>
  <c r="CFG42" i="18" s="1"/>
  <c r="CFF43" i="18"/>
  <c r="CFG43" i="18" s="1"/>
  <c r="CFF44" i="18"/>
  <c r="CFG44" i="18" s="1"/>
  <c r="CFF45" i="18"/>
  <c r="CFG45" i="18" s="1"/>
  <c r="CFF46" i="18"/>
  <c r="CFG46" i="18" s="1"/>
  <c r="CFF35" i="18"/>
  <c r="CFG35" i="18" s="1"/>
  <c r="CFF8" i="18"/>
  <c r="CFG8" i="18" s="1"/>
  <c r="CFF10" i="18"/>
  <c r="CFG10" i="18" s="1"/>
  <c r="CFF12" i="18"/>
  <c r="CFG12" i="18" s="1"/>
  <c r="CFF13" i="18"/>
  <c r="CFG13" i="18" s="1"/>
  <c r="CFF14" i="18"/>
  <c r="CFG14" i="18" s="1"/>
  <c r="CFF15" i="18"/>
  <c r="CFG15" i="18" s="1"/>
  <c r="CFF16" i="18"/>
  <c r="CFG16" i="18" s="1"/>
  <c r="CFF17" i="18"/>
  <c r="CFG17" i="18" s="1"/>
  <c r="CFF18" i="18"/>
  <c r="CFG18" i="18" s="1"/>
  <c r="CFF19" i="18"/>
  <c r="CFG19" i="18" s="1"/>
  <c r="CFF20" i="18"/>
  <c r="CFG20" i="18" s="1"/>
  <c r="CFF21" i="18"/>
  <c r="CFG21" i="18" s="1"/>
  <c r="CFF22" i="18"/>
  <c r="CFG22" i="18" s="1"/>
  <c r="CFF7" i="18"/>
  <c r="CFG7" i="18" s="1"/>
  <c r="BYD26" i="19"/>
  <c r="BYE26" i="19" s="1"/>
  <c r="BYD27" i="19"/>
  <c r="BYE27" i="19" s="1"/>
  <c r="BYD28" i="19"/>
  <c r="BYE28" i="19" s="1"/>
  <c r="BYD29" i="19"/>
  <c r="BYE29" i="19" s="1"/>
  <c r="BYD25" i="19"/>
  <c r="BYE25" i="19" s="1"/>
  <c r="BYD10" i="19"/>
  <c r="BYE10" i="19" s="1"/>
  <c r="BYD11" i="19"/>
  <c r="BYE11" i="19" s="1"/>
  <c r="BYD13" i="19"/>
  <c r="BYE13" i="19" s="1"/>
  <c r="BYD14" i="19"/>
  <c r="BYE14" i="19" s="1"/>
  <c r="CFW8" i="15"/>
  <c r="CFX8" i="15" s="1"/>
  <c r="CFW9" i="15"/>
  <c r="CFX9" i="15" s="1"/>
  <c r="CFW10" i="15"/>
  <c r="CFX10" i="15" s="1"/>
  <c r="CFW11" i="15"/>
  <c r="CFX11" i="15" s="1"/>
  <c r="CFW12" i="15"/>
  <c r="CFX12" i="15" s="1"/>
  <c r="CFW13" i="15"/>
  <c r="CFX13" i="15" s="1"/>
  <c r="CFW15" i="15"/>
  <c r="CFX15" i="15" s="1"/>
  <c r="CFW16" i="15"/>
  <c r="CFX16" i="15" s="1"/>
  <c r="CFW17" i="15"/>
  <c r="CFX17" i="15" s="1"/>
  <c r="CFW19" i="15"/>
  <c r="CFX19" i="15" s="1"/>
  <c r="CFW21" i="15"/>
  <c r="CFX21" i="15" s="1"/>
  <c r="CFW22" i="15"/>
  <c r="CFX22" i="15" s="1"/>
  <c r="CFW23" i="15"/>
  <c r="CFX23" i="15" s="1"/>
  <c r="CFW7" i="15"/>
  <c r="CFX7" i="15" s="1"/>
  <c r="CEX44" i="18"/>
  <c r="CEY44" i="18" s="1"/>
  <c r="CEX38" i="18"/>
  <c r="CEY38" i="18" s="1"/>
  <c r="CFO8" i="15"/>
  <c r="CFP8" i="15" s="1"/>
  <c r="CFO9" i="15"/>
  <c r="CFP9" i="15" s="1"/>
  <c r="CFO10" i="15"/>
  <c r="CFP10" i="15" s="1"/>
  <c r="CFO11" i="15"/>
  <c r="CFP11" i="15" s="1"/>
  <c r="CFO12" i="15"/>
  <c r="CFP12" i="15" s="1"/>
  <c r="CFO13" i="15"/>
  <c r="CFP13" i="15" s="1"/>
  <c r="CFO15" i="15"/>
  <c r="CFP15" i="15" s="1"/>
  <c r="CFO16" i="15"/>
  <c r="CFP16" i="15" s="1"/>
  <c r="CFO17" i="15"/>
  <c r="CFP17" i="15" s="1"/>
  <c r="CFO19" i="15"/>
  <c r="CFP19" i="15" s="1"/>
  <c r="CFO21" i="15"/>
  <c r="CFP21" i="15" s="1"/>
  <c r="CFO22" i="15"/>
  <c r="CFP22" i="15" s="1"/>
  <c r="CFO23" i="15"/>
  <c r="CFP23" i="15" s="1"/>
  <c r="CFO7" i="15"/>
  <c r="CFP7" i="15" s="1"/>
  <c r="BXV26" i="19"/>
  <c r="BXW26" i="19" s="1"/>
  <c r="BXV27" i="19"/>
  <c r="BXW27" i="19" s="1"/>
  <c r="BXV28" i="19"/>
  <c r="BXW28" i="19" s="1"/>
  <c r="BXV29" i="19"/>
  <c r="BXW29" i="19" s="1"/>
  <c r="BXV25" i="19"/>
  <c r="BXW25" i="19" s="1"/>
  <c r="BXV10" i="19"/>
  <c r="BXW10" i="19" s="1"/>
  <c r="BXV11" i="19"/>
  <c r="BXW11" i="19" s="1"/>
  <c r="BXV13" i="19"/>
  <c r="BXW13" i="19" s="1"/>
  <c r="BXV14" i="19"/>
  <c r="BXW14" i="19" s="1"/>
  <c r="CEX36" i="18"/>
  <c r="CEY36" i="18" s="1"/>
  <c r="CEX37" i="18"/>
  <c r="CEY37" i="18" s="1"/>
  <c r="CEX40" i="18"/>
  <c r="CEY40" i="18" s="1"/>
  <c r="CEX42" i="18"/>
  <c r="CEY42" i="18" s="1"/>
  <c r="CEX43" i="18"/>
  <c r="CEY43" i="18" s="1"/>
  <c r="CEX45" i="18"/>
  <c r="CEY45" i="18" s="1"/>
  <c r="CEX46" i="18"/>
  <c r="CEY46" i="18" s="1"/>
  <c r="CEX35" i="18"/>
  <c r="CEY35" i="18" s="1"/>
  <c r="CEX8" i="18"/>
  <c r="CEY8" i="18" s="1"/>
  <c r="CEX10" i="18"/>
  <c r="CEY10" i="18" s="1"/>
  <c r="CEX12" i="18"/>
  <c r="CEY12" i="18" s="1"/>
  <c r="CEX13" i="18"/>
  <c r="CEY13" i="18" s="1"/>
  <c r="CEX14" i="18"/>
  <c r="CEY14" i="18" s="1"/>
  <c r="CEX15" i="18"/>
  <c r="CEY15" i="18" s="1"/>
  <c r="CEX16" i="18"/>
  <c r="CEY16" i="18" s="1"/>
  <c r="CEX17" i="18"/>
  <c r="CEY17" i="18" s="1"/>
  <c r="CEX18" i="18"/>
  <c r="CEY18" i="18" s="1"/>
  <c r="CEX19" i="18"/>
  <c r="CEY19" i="18" s="1"/>
  <c r="CEX20" i="18"/>
  <c r="CEY20" i="18" s="1"/>
  <c r="CEX21" i="18"/>
  <c r="CEY21" i="18" s="1"/>
  <c r="CEX22" i="18"/>
  <c r="CEY22" i="18" s="1"/>
  <c r="CEX7" i="18"/>
  <c r="CEY7" i="18" s="1"/>
  <c r="CEP36" i="18"/>
  <c r="CEQ36" i="18" s="1"/>
  <c r="CEP37" i="18"/>
  <c r="CEQ37" i="18" s="1"/>
  <c r="CEP38" i="18"/>
  <c r="CEQ38" i="18" s="1"/>
  <c r="CEP40" i="18"/>
  <c r="CEQ40" i="18" s="1"/>
  <c r="CEP42" i="18"/>
  <c r="CEQ42" i="18" s="1"/>
  <c r="CEP43" i="18"/>
  <c r="CEQ43" i="18" s="1"/>
  <c r="CEP44" i="18"/>
  <c r="CEQ44" i="18" s="1"/>
  <c r="CEP45" i="18"/>
  <c r="CEQ45" i="18" s="1"/>
  <c r="CEP46" i="18"/>
  <c r="CEQ46" i="18" s="1"/>
  <c r="CEP8" i="18"/>
  <c r="CEQ8" i="18" s="1"/>
  <c r="CEP10" i="18"/>
  <c r="CEQ10" i="18" s="1"/>
  <c r="CEP12" i="18"/>
  <c r="CEQ12" i="18" s="1"/>
  <c r="CEP13" i="18"/>
  <c r="CEQ13" i="18" s="1"/>
  <c r="CEP14" i="18"/>
  <c r="CEQ14" i="18" s="1"/>
  <c r="CEP15" i="18"/>
  <c r="CEQ15" i="18" s="1"/>
  <c r="CEP16" i="18"/>
  <c r="CEQ16" i="18" s="1"/>
  <c r="CEP17" i="18"/>
  <c r="CEQ17" i="18" s="1"/>
  <c r="CEP18" i="18"/>
  <c r="CEQ18" i="18" s="1"/>
  <c r="CEP19" i="18"/>
  <c r="CEQ19" i="18" s="1"/>
  <c r="CEP20" i="18"/>
  <c r="CEQ20" i="18" s="1"/>
  <c r="CEP21" i="18"/>
  <c r="CEQ21" i="18" s="1"/>
  <c r="CEP22" i="18"/>
  <c r="CEQ22" i="18" s="1"/>
  <c r="CEP7" i="18"/>
  <c r="CEQ7" i="18" s="1"/>
  <c r="CEP35" i="18"/>
  <c r="CEQ35" i="18" s="1"/>
  <c r="BXN26" i="19"/>
  <c r="BXO26" i="19" s="1"/>
  <c r="BXN27" i="19"/>
  <c r="BXO27" i="19" s="1"/>
  <c r="BXN28" i="19"/>
  <c r="BXO28" i="19" s="1"/>
  <c r="BXN29" i="19"/>
  <c r="BXO29" i="19" s="1"/>
  <c r="BXN25" i="19"/>
  <c r="BXO25" i="19" s="1"/>
  <c r="BXN10" i="19"/>
  <c r="BXO10" i="19" s="1"/>
  <c r="BXN11" i="19"/>
  <c r="BXO11" i="19" s="1"/>
  <c r="BXN13" i="19"/>
  <c r="BXO13" i="19" s="1"/>
  <c r="BXN14" i="19"/>
  <c r="BXO14" i="19" s="1"/>
  <c r="CFG8" i="15"/>
  <c r="CFH8" i="15" s="1"/>
  <c r="CFG9" i="15"/>
  <c r="CFH9" i="15" s="1"/>
  <c r="CFG10" i="15"/>
  <c r="CFH10" i="15" s="1"/>
  <c r="CFG11" i="15"/>
  <c r="CFH11" i="15" s="1"/>
  <c r="CFG12" i="15"/>
  <c r="CFH12" i="15" s="1"/>
  <c r="CFG13" i="15"/>
  <c r="CFH13" i="15" s="1"/>
  <c r="CFG15" i="15"/>
  <c r="CFH15" i="15" s="1"/>
  <c r="CFG16" i="15"/>
  <c r="CFH16" i="15" s="1"/>
  <c r="CFG17" i="15"/>
  <c r="CFH17" i="15" s="1"/>
  <c r="CFG19" i="15"/>
  <c r="CFH19" i="15" s="1"/>
  <c r="CFG21" i="15"/>
  <c r="CFH21" i="15" s="1"/>
  <c r="CFG22" i="15"/>
  <c r="CFH22" i="15" s="1"/>
  <c r="CFG23" i="15"/>
  <c r="CFH23" i="15" s="1"/>
  <c r="CFG7" i="15"/>
  <c r="CFH7" i="15" s="1"/>
  <c r="CEY8" i="15"/>
  <c r="CEZ8" i="15" s="1"/>
  <c r="CEY9" i="15"/>
  <c r="CEZ9" i="15" s="1"/>
  <c r="CEY10" i="15"/>
  <c r="CEZ10" i="15" s="1"/>
  <c r="CEY11" i="15"/>
  <c r="CEZ11" i="15" s="1"/>
  <c r="CEY12" i="15"/>
  <c r="CEZ12" i="15" s="1"/>
  <c r="CEY13" i="15"/>
  <c r="CEZ13" i="15" s="1"/>
  <c r="CEY15" i="15"/>
  <c r="CEZ15" i="15" s="1"/>
  <c r="CEY16" i="15"/>
  <c r="CEZ16" i="15" s="1"/>
  <c r="CEY17" i="15"/>
  <c r="CEZ17" i="15" s="1"/>
  <c r="CEY19" i="15"/>
  <c r="CEZ19" i="15" s="1"/>
  <c r="CEY21" i="15"/>
  <c r="CEZ21" i="15" s="1"/>
  <c r="CEY22" i="15"/>
  <c r="CEZ22" i="15" s="1"/>
  <c r="CEY23" i="15"/>
  <c r="CEZ23" i="15" s="1"/>
  <c r="CEY7" i="15"/>
  <c r="CEZ7" i="15" s="1"/>
  <c r="BXF26" i="19"/>
  <c r="BXG26" i="19" s="1"/>
  <c r="BXF27" i="19"/>
  <c r="BXG27" i="19" s="1"/>
  <c r="BXF28" i="19"/>
  <c r="BXG28" i="19" s="1"/>
  <c r="BXF29" i="19"/>
  <c r="BXG29" i="19" s="1"/>
  <c r="BXF25" i="19"/>
  <c r="BXG25" i="19" s="1"/>
  <c r="BXF10" i="19"/>
  <c r="BXG10" i="19" s="1"/>
  <c r="BXF11" i="19"/>
  <c r="BXG11" i="19" s="1"/>
  <c r="BXF13" i="19"/>
  <c r="BXG13" i="19" s="1"/>
  <c r="BXF14" i="19"/>
  <c r="BXG14" i="19" s="1"/>
  <c r="CEH36" i="18"/>
  <c r="CEI36" i="18" s="1"/>
  <c r="CEH37" i="18"/>
  <c r="CEI37" i="18" s="1"/>
  <c r="CEH38" i="18"/>
  <c r="CEI38" i="18" s="1"/>
  <c r="CEH40" i="18"/>
  <c r="CEI40" i="18" s="1"/>
  <c r="CEH42" i="18"/>
  <c r="CEI42" i="18" s="1"/>
  <c r="CEH43" i="18"/>
  <c r="CEI43" i="18" s="1"/>
  <c r="CEH44" i="18"/>
  <c r="CEI44" i="18" s="1"/>
  <c r="CEH45" i="18"/>
  <c r="CEI45" i="18" s="1"/>
  <c r="CEH46" i="18"/>
  <c r="CEI46" i="18" s="1"/>
  <c r="CEH35" i="18"/>
  <c r="CEI35" i="18" s="1"/>
  <c r="CEH8" i="18"/>
  <c r="CEI8" i="18" s="1"/>
  <c r="CEH10" i="18"/>
  <c r="CEI10" i="18" s="1"/>
  <c r="CEH12" i="18"/>
  <c r="CEI12" i="18" s="1"/>
  <c r="CEH13" i="18"/>
  <c r="CEI13" i="18" s="1"/>
  <c r="CEH14" i="18"/>
  <c r="CEI14" i="18" s="1"/>
  <c r="CEH15" i="18"/>
  <c r="CEI15" i="18" s="1"/>
  <c r="CEH16" i="18"/>
  <c r="CEI16" i="18" s="1"/>
  <c r="CEH17" i="18"/>
  <c r="CEI17" i="18" s="1"/>
  <c r="CEH18" i="18"/>
  <c r="CEI18" i="18" s="1"/>
  <c r="CEH19" i="18"/>
  <c r="CEI19" i="18" s="1"/>
  <c r="CEH20" i="18"/>
  <c r="CEI20" i="18" s="1"/>
  <c r="CEH21" i="18"/>
  <c r="CEI21" i="18" s="1"/>
  <c r="CEH22" i="18"/>
  <c r="CEI22" i="18" s="1"/>
  <c r="CEH7" i="18"/>
  <c r="CEI7" i="18" s="1"/>
  <c r="CDZ36" i="18"/>
  <c r="CEA36" i="18" s="1"/>
  <c r="CDZ37" i="18"/>
  <c r="CEA37" i="18" s="1"/>
  <c r="CDZ38" i="18"/>
  <c r="CEA38" i="18" s="1"/>
  <c r="CDZ40" i="18"/>
  <c r="CEA40" i="18" s="1"/>
  <c r="CDZ42" i="18"/>
  <c r="CEA42" i="18" s="1"/>
  <c r="CDZ43" i="18"/>
  <c r="CEA43" i="18" s="1"/>
  <c r="CDZ44" i="18"/>
  <c r="CEA44" i="18" s="1"/>
  <c r="CDZ45" i="18"/>
  <c r="CEA45" i="18" s="1"/>
  <c r="CDZ46" i="18"/>
  <c r="CEA46" i="18" s="1"/>
  <c r="CDZ35" i="18"/>
  <c r="CEA35" i="18" s="1"/>
  <c r="CDZ8" i="18"/>
  <c r="CEA8" i="18" s="1"/>
  <c r="CDZ10" i="18"/>
  <c r="CEA10" i="18" s="1"/>
  <c r="CDZ12" i="18"/>
  <c r="CEA12" i="18" s="1"/>
  <c r="CDZ13" i="18"/>
  <c r="CEA13" i="18" s="1"/>
  <c r="CDZ14" i="18"/>
  <c r="CEA14" i="18" s="1"/>
  <c r="CDZ15" i="18"/>
  <c r="CEA15" i="18" s="1"/>
  <c r="CDZ16" i="18"/>
  <c r="CEA16" i="18" s="1"/>
  <c r="CDZ17" i="18"/>
  <c r="CEA17" i="18" s="1"/>
  <c r="CDZ18" i="18"/>
  <c r="CEA18" i="18" s="1"/>
  <c r="CDZ19" i="18"/>
  <c r="CEA19" i="18" s="1"/>
  <c r="CDZ20" i="18"/>
  <c r="CEA20" i="18" s="1"/>
  <c r="CDZ21" i="18"/>
  <c r="CEA21" i="18" s="1"/>
  <c r="CDZ22" i="18"/>
  <c r="CEA22" i="18" s="1"/>
  <c r="CDZ7" i="18"/>
  <c r="CEA7" i="18" s="1"/>
  <c r="BWX26" i="19"/>
  <c r="BWY26" i="19" s="1"/>
  <c r="BWX27" i="19"/>
  <c r="BWY27" i="19" s="1"/>
  <c r="BWX28" i="19"/>
  <c r="BWY28" i="19" s="1"/>
  <c r="BWX29" i="19"/>
  <c r="BWY29" i="19" s="1"/>
  <c r="BWX25" i="19"/>
  <c r="BWY25" i="19" s="1"/>
  <c r="BWX10" i="19"/>
  <c r="BWY10" i="19" s="1"/>
  <c r="BWX11" i="19"/>
  <c r="BWY11" i="19" s="1"/>
  <c r="BWX13" i="19"/>
  <c r="BWY13" i="19" s="1"/>
  <c r="BWX14" i="19"/>
  <c r="BWY14" i="19" s="1"/>
  <c r="CEQ8" i="15"/>
  <c r="CER8" i="15" s="1"/>
  <c r="CEQ9" i="15"/>
  <c r="CER9" i="15" s="1"/>
  <c r="CEQ10" i="15"/>
  <c r="CER10" i="15" s="1"/>
  <c r="CEQ11" i="15"/>
  <c r="CER11" i="15" s="1"/>
  <c r="CEQ12" i="15"/>
  <c r="CER12" i="15" s="1"/>
  <c r="CEQ13" i="15"/>
  <c r="CER13" i="15" s="1"/>
  <c r="CEQ15" i="15"/>
  <c r="CER15" i="15" s="1"/>
  <c r="CEQ16" i="15"/>
  <c r="CER16" i="15" s="1"/>
  <c r="CEQ17" i="15"/>
  <c r="CER17" i="15" s="1"/>
  <c r="CEQ19" i="15"/>
  <c r="CER19" i="15" s="1"/>
  <c r="CEQ21" i="15"/>
  <c r="CER21" i="15" s="1"/>
  <c r="CEQ22" i="15"/>
  <c r="CER22" i="15" s="1"/>
  <c r="CEQ23" i="15"/>
  <c r="CER23" i="15" s="1"/>
  <c r="CEQ7" i="15"/>
  <c r="CER7" i="15" s="1"/>
  <c r="CDR36" i="18"/>
  <c r="CDS36" i="18" s="1"/>
  <c r="CDR37" i="18"/>
  <c r="CDS37" i="18" s="1"/>
  <c r="CDR38" i="18"/>
  <c r="CDS38" i="18" s="1"/>
  <c r="CDR40" i="18"/>
  <c r="CDS40" i="18" s="1"/>
  <c r="CDR42" i="18"/>
  <c r="CDS42" i="18" s="1"/>
  <c r="CDR43" i="18"/>
  <c r="CDS43" i="18" s="1"/>
  <c r="CDR44" i="18"/>
  <c r="CDS44" i="18" s="1"/>
  <c r="CDR45" i="18"/>
  <c r="CDS45" i="18" s="1"/>
  <c r="CDR46" i="18"/>
  <c r="CDS46" i="18" s="1"/>
  <c r="CDR35" i="18"/>
  <c r="CDS35" i="18" s="1"/>
  <c r="CDR8" i="18"/>
  <c r="CDS8" i="18" s="1"/>
  <c r="CDR10" i="18"/>
  <c r="CDS10" i="18" s="1"/>
  <c r="CDR12" i="18"/>
  <c r="CDS12" i="18" s="1"/>
  <c r="CDR13" i="18"/>
  <c r="CDS13" i="18" s="1"/>
  <c r="CDR14" i="18"/>
  <c r="CDS14" i="18" s="1"/>
  <c r="CDR15" i="18"/>
  <c r="CDS15" i="18" s="1"/>
  <c r="CDR16" i="18"/>
  <c r="CDS16" i="18" s="1"/>
  <c r="CDR17" i="18"/>
  <c r="CDS17" i="18" s="1"/>
  <c r="CDR18" i="18"/>
  <c r="CDS18" i="18" s="1"/>
  <c r="CDR19" i="18"/>
  <c r="CDS19" i="18" s="1"/>
  <c r="CDR20" i="18"/>
  <c r="CDS20" i="18" s="1"/>
  <c r="CDR21" i="18"/>
  <c r="CDS21" i="18" s="1"/>
  <c r="CDR22" i="18"/>
  <c r="CDS22" i="18" s="1"/>
  <c r="CDR7" i="18"/>
  <c r="CDS7" i="18" s="1"/>
  <c r="BWP26" i="19"/>
  <c r="BWQ26" i="19" s="1"/>
  <c r="BWP27" i="19"/>
  <c r="BWQ27" i="19" s="1"/>
  <c r="BWP28" i="19"/>
  <c r="BWQ28" i="19" s="1"/>
  <c r="BWP29" i="19"/>
  <c r="BWQ29" i="19" s="1"/>
  <c r="BWP25" i="19"/>
  <c r="BWQ25" i="19" s="1"/>
  <c r="BWP10" i="19"/>
  <c r="BWQ10" i="19" s="1"/>
  <c r="BWP11" i="19"/>
  <c r="BWQ11" i="19" s="1"/>
  <c r="BWP13" i="19"/>
  <c r="BWQ13" i="19" s="1"/>
  <c r="BWP14" i="19"/>
  <c r="BWQ14" i="19" s="1"/>
  <c r="CEI8" i="15"/>
  <c r="CEJ8" i="15" s="1"/>
  <c r="CEI9" i="15"/>
  <c r="CEJ9" i="15" s="1"/>
  <c r="CEI10" i="15"/>
  <c r="CEJ10" i="15" s="1"/>
  <c r="CEI11" i="15"/>
  <c r="CEJ11" i="15" s="1"/>
  <c r="CEI12" i="15"/>
  <c r="CEJ12" i="15" s="1"/>
  <c r="CEI13" i="15"/>
  <c r="CEJ13" i="15" s="1"/>
  <c r="CEI15" i="15"/>
  <c r="CEJ15" i="15" s="1"/>
  <c r="CEI16" i="15"/>
  <c r="CEJ16" i="15" s="1"/>
  <c r="CEI17" i="15"/>
  <c r="CEJ17" i="15" s="1"/>
  <c r="CEI19" i="15"/>
  <c r="CEJ19" i="15" s="1"/>
  <c r="CEI21" i="15"/>
  <c r="CEJ21" i="15" s="1"/>
  <c r="CEI22" i="15"/>
  <c r="CEJ22" i="15" s="1"/>
  <c r="CEI23" i="15"/>
  <c r="CEJ23" i="15" s="1"/>
  <c r="CEI7" i="15"/>
  <c r="CEJ7" i="15" s="1"/>
  <c r="Q12" i="17"/>
  <c r="Q74" i="17" s="1"/>
  <c r="S74" i="17"/>
  <c r="CEA8" i="15"/>
  <c r="CEB8" i="15" s="1"/>
  <c r="CEA9" i="15"/>
  <c r="CEB9" i="15" s="1"/>
  <c r="CEA10" i="15"/>
  <c r="CEB10" i="15" s="1"/>
  <c r="CEA11" i="15"/>
  <c r="CEB11" i="15" s="1"/>
  <c r="CEA12" i="15"/>
  <c r="CEB12" i="15" s="1"/>
  <c r="CEA13" i="15"/>
  <c r="CEB13" i="15" s="1"/>
  <c r="CEA15" i="15"/>
  <c r="CEB15" i="15" s="1"/>
  <c r="CEA16" i="15"/>
  <c r="CEB16" i="15" s="1"/>
  <c r="CEA17" i="15"/>
  <c r="CEB17" i="15" s="1"/>
  <c r="CEA19" i="15"/>
  <c r="CEB19" i="15" s="1"/>
  <c r="CEA21" i="15"/>
  <c r="CEB21" i="15" s="1"/>
  <c r="CEA22" i="15"/>
  <c r="CEB22" i="15" s="1"/>
  <c r="CEA23" i="15"/>
  <c r="CEB23" i="15" s="1"/>
  <c r="CEA7" i="15"/>
  <c r="CEB7" i="15" s="1"/>
  <c r="BWH26" i="19"/>
  <c r="BWI26" i="19" s="1"/>
  <c r="BWH27" i="19"/>
  <c r="BWI27" i="19" s="1"/>
  <c r="BWH28" i="19"/>
  <c r="BWI28" i="19" s="1"/>
  <c r="BWH29" i="19"/>
  <c r="BWI29" i="19" s="1"/>
  <c r="BWH25" i="19"/>
  <c r="BWI25" i="19" s="1"/>
  <c r="BWH10" i="19"/>
  <c r="BWI10" i="19" s="1"/>
  <c r="BWH11" i="19"/>
  <c r="BWI11" i="19" s="1"/>
  <c r="BWH13" i="19"/>
  <c r="BWI13" i="19" s="1"/>
  <c r="BWH14" i="19"/>
  <c r="BWI14" i="19" s="1"/>
  <c r="CDJ36" i="18"/>
  <c r="CDK36" i="18" s="1"/>
  <c r="CDJ37" i="18"/>
  <c r="CDK37" i="18" s="1"/>
  <c r="CDJ38" i="18"/>
  <c r="CDK38" i="18" s="1"/>
  <c r="CDJ40" i="18"/>
  <c r="CDK40" i="18" s="1"/>
  <c r="CDJ42" i="18"/>
  <c r="CDK42" i="18" s="1"/>
  <c r="CDJ43" i="18"/>
  <c r="CDK43" i="18" s="1"/>
  <c r="CDJ44" i="18"/>
  <c r="CDK44" i="18" s="1"/>
  <c r="CDJ45" i="18"/>
  <c r="CDK45" i="18" s="1"/>
  <c r="CDJ46" i="18"/>
  <c r="CDK46" i="18" s="1"/>
  <c r="CDJ35" i="18"/>
  <c r="CDK35" i="18" s="1"/>
  <c r="CDJ8" i="18"/>
  <c r="CDK8" i="18" s="1"/>
  <c r="CDJ10" i="18"/>
  <c r="CDK10" i="18" s="1"/>
  <c r="CDJ12" i="18"/>
  <c r="CDK12" i="18" s="1"/>
  <c r="CDJ13" i="18"/>
  <c r="CDK13" i="18" s="1"/>
  <c r="CDJ14" i="18"/>
  <c r="CDK14" i="18" s="1"/>
  <c r="CDJ15" i="18"/>
  <c r="CDK15" i="18" s="1"/>
  <c r="CDJ16" i="18"/>
  <c r="CDK16" i="18" s="1"/>
  <c r="CDJ17" i="18"/>
  <c r="CDK17" i="18" s="1"/>
  <c r="CDJ18" i="18"/>
  <c r="CDK18" i="18" s="1"/>
  <c r="CDJ19" i="18"/>
  <c r="CDK19" i="18" s="1"/>
  <c r="CDJ20" i="18"/>
  <c r="CDK20" i="18" s="1"/>
  <c r="CDJ21" i="18"/>
  <c r="CDK21" i="18" s="1"/>
  <c r="CDJ22" i="18"/>
  <c r="CDK22" i="18" s="1"/>
  <c r="CDJ7" i="18"/>
  <c r="CDK7" i="18" s="1"/>
  <c r="R8" i="18"/>
  <c r="V8" i="18" s="1"/>
  <c r="R10" i="18"/>
  <c r="V10" i="18" s="1"/>
  <c r="R12" i="18"/>
  <c r="V12" i="18" s="1"/>
  <c r="R13" i="18"/>
  <c r="V13" i="18" s="1"/>
  <c r="R14" i="18"/>
  <c r="V14" i="18" s="1"/>
  <c r="R15" i="18"/>
  <c r="R16" i="18"/>
  <c r="R17" i="18"/>
  <c r="R18" i="18"/>
  <c r="R19" i="18"/>
  <c r="R20" i="18"/>
  <c r="R21" i="18"/>
  <c r="R22" i="18"/>
  <c r="CDB36" i="18"/>
  <c r="CDC36" i="18" s="1"/>
  <c r="CDB37" i="18"/>
  <c r="CDC37" i="18" s="1"/>
  <c r="CDB38" i="18"/>
  <c r="CDC38" i="18" s="1"/>
  <c r="CDB40" i="18"/>
  <c r="CDC40" i="18" s="1"/>
  <c r="CDB42" i="18"/>
  <c r="CDC42" i="18" s="1"/>
  <c r="CDB43" i="18"/>
  <c r="CDC43" i="18" s="1"/>
  <c r="CDB44" i="18"/>
  <c r="CDC44" i="18" s="1"/>
  <c r="CDB45" i="18"/>
  <c r="CDC45" i="18" s="1"/>
  <c r="CDB46" i="18"/>
  <c r="CDC46" i="18" s="1"/>
  <c r="CDB35" i="18"/>
  <c r="CDC35" i="18" s="1"/>
  <c r="CDB8" i="18"/>
  <c r="CDC8" i="18" s="1"/>
  <c r="CDB10" i="18"/>
  <c r="CDC10" i="18" s="1"/>
  <c r="CDB12" i="18"/>
  <c r="CDC12" i="18" s="1"/>
  <c r="CDB13" i="18"/>
  <c r="CDC13" i="18" s="1"/>
  <c r="CDB14" i="18"/>
  <c r="CDC14" i="18" s="1"/>
  <c r="CDB15" i="18"/>
  <c r="CDC15" i="18" s="1"/>
  <c r="CDB16" i="18"/>
  <c r="CDC16" i="18" s="1"/>
  <c r="CDB17" i="18"/>
  <c r="CDC17" i="18" s="1"/>
  <c r="CDB18" i="18"/>
  <c r="CDC18" i="18" s="1"/>
  <c r="CDB19" i="18"/>
  <c r="CDC19" i="18" s="1"/>
  <c r="CDB20" i="18"/>
  <c r="CDC20" i="18" s="1"/>
  <c r="CDB21" i="18"/>
  <c r="CDC21" i="18" s="1"/>
  <c r="CDB22" i="18"/>
  <c r="CDC22" i="18" s="1"/>
  <c r="CDB7" i="18"/>
  <c r="CDC7" i="18" s="1"/>
  <c r="BVZ26" i="19"/>
  <c r="BWA26" i="19" s="1"/>
  <c r="BVZ27" i="19"/>
  <c r="BWA27" i="19" s="1"/>
  <c r="BVZ28" i="19"/>
  <c r="BWA28" i="19" s="1"/>
  <c r="BVZ29" i="19"/>
  <c r="BWA29" i="19" s="1"/>
  <c r="BVZ25" i="19"/>
  <c r="BWA25" i="19" s="1"/>
  <c r="BVZ10" i="19"/>
  <c r="BWA10" i="19" s="1"/>
  <c r="BVZ11" i="19"/>
  <c r="BWA11" i="19" s="1"/>
  <c r="BVZ13" i="19"/>
  <c r="BWA13" i="19" s="1"/>
  <c r="BVZ14" i="19"/>
  <c r="BWA14" i="19" s="1"/>
  <c r="CDS8" i="15"/>
  <c r="CDT8" i="15" s="1"/>
  <c r="CDS9" i="15"/>
  <c r="CDT9" i="15" s="1"/>
  <c r="CDS10" i="15"/>
  <c r="CDT10" i="15" s="1"/>
  <c r="CDS11" i="15"/>
  <c r="CDT11" i="15" s="1"/>
  <c r="CDS12" i="15"/>
  <c r="CDT12" i="15" s="1"/>
  <c r="CDS13" i="15"/>
  <c r="CDT13" i="15" s="1"/>
  <c r="CDS15" i="15"/>
  <c r="CDT15" i="15" s="1"/>
  <c r="CDS16" i="15"/>
  <c r="CDT16" i="15" s="1"/>
  <c r="CDS17" i="15"/>
  <c r="CDT17" i="15" s="1"/>
  <c r="CDS19" i="15"/>
  <c r="CDT19" i="15" s="1"/>
  <c r="CDS21" i="15"/>
  <c r="CDT21" i="15" s="1"/>
  <c r="CDS22" i="15"/>
  <c r="CDT22" i="15" s="1"/>
  <c r="CDS23" i="15"/>
  <c r="CDT23" i="15" s="1"/>
  <c r="CDS7" i="15"/>
  <c r="CDT7" i="15" s="1"/>
  <c r="CCT37" i="18"/>
  <c r="CCU37" i="18" s="1"/>
  <c r="CCT38" i="18"/>
  <c r="CCU38" i="18" s="1"/>
  <c r="CCT40" i="18"/>
  <c r="CCU40" i="18" s="1"/>
  <c r="CCT42" i="18"/>
  <c r="CCU42" i="18" s="1"/>
  <c r="CCT43" i="18"/>
  <c r="CCU43" i="18" s="1"/>
  <c r="CCT45" i="18"/>
  <c r="CCU45" i="18" s="1"/>
  <c r="CCT46" i="18"/>
  <c r="CCU46" i="18" s="1"/>
  <c r="CCT35" i="18"/>
  <c r="CCU35" i="18" s="1"/>
  <c r="CCT8" i="18"/>
  <c r="CCU8" i="18" s="1"/>
  <c r="CCT12" i="18"/>
  <c r="CCU12" i="18" s="1"/>
  <c r="CCT13" i="18"/>
  <c r="CCU13" i="18" s="1"/>
  <c r="CCT14" i="18"/>
  <c r="CCU14" i="18" s="1"/>
  <c r="CCT15" i="18"/>
  <c r="CCU15" i="18" s="1"/>
  <c r="CCT16" i="18"/>
  <c r="CCU16" i="18" s="1"/>
  <c r="CCT17" i="18"/>
  <c r="CCU17" i="18" s="1"/>
  <c r="CCT18" i="18"/>
  <c r="CCU18" i="18" s="1"/>
  <c r="CCT19" i="18"/>
  <c r="CCU19" i="18" s="1"/>
  <c r="CCT20" i="18"/>
  <c r="CCU20" i="18" s="1"/>
  <c r="CCT21" i="18"/>
  <c r="CCU21" i="18" s="1"/>
  <c r="CCT22" i="18"/>
  <c r="CCU22" i="18" s="1"/>
  <c r="CCT7" i="18"/>
  <c r="CCU7" i="18" s="1"/>
  <c r="BVR26" i="19"/>
  <c r="BVS26" i="19" s="1"/>
  <c r="BVR27" i="19"/>
  <c r="BVS27" i="19" s="1"/>
  <c r="BVR28" i="19"/>
  <c r="BVS28" i="19" s="1"/>
  <c r="BVR29" i="19"/>
  <c r="BVS29" i="19" s="1"/>
  <c r="BVR25" i="19"/>
  <c r="BVS25" i="19" s="1"/>
  <c r="BVR10" i="19"/>
  <c r="BVS10" i="19" s="1"/>
  <c r="BVR11" i="19"/>
  <c r="BVS11" i="19" s="1"/>
  <c r="BVR13" i="19"/>
  <c r="BVS13" i="19" s="1"/>
  <c r="BVR14" i="19"/>
  <c r="BVS14" i="19" s="1"/>
  <c r="CDK8" i="15"/>
  <c r="CDL8" i="15" s="1"/>
  <c r="CDK9" i="15"/>
  <c r="CDL9" i="15" s="1"/>
  <c r="CDK10" i="15"/>
  <c r="CDL10" i="15" s="1"/>
  <c r="CDK11" i="15"/>
  <c r="CDL11" i="15" s="1"/>
  <c r="CDK12" i="15"/>
  <c r="CDL12" i="15" s="1"/>
  <c r="CDK13" i="15"/>
  <c r="CDL13" i="15" s="1"/>
  <c r="CDK15" i="15"/>
  <c r="CDL15" i="15" s="1"/>
  <c r="CDK16" i="15"/>
  <c r="CDL16" i="15" s="1"/>
  <c r="CDK17" i="15"/>
  <c r="CDL17" i="15" s="1"/>
  <c r="CDK19" i="15"/>
  <c r="CDL19" i="15" s="1"/>
  <c r="CDK21" i="15"/>
  <c r="CDL21" i="15" s="1"/>
  <c r="CDK22" i="15"/>
  <c r="CDL22" i="15" s="1"/>
  <c r="CDK23" i="15"/>
  <c r="CDL23" i="15" s="1"/>
  <c r="CDK7" i="15"/>
  <c r="CDL7" i="15" s="1"/>
  <c r="CCL37" i="18"/>
  <c r="CCM37" i="18" s="1"/>
  <c r="CCL38" i="18"/>
  <c r="CCM38" i="18" s="1"/>
  <c r="CCL40" i="18"/>
  <c r="CCM40" i="18" s="1"/>
  <c r="CCL42" i="18"/>
  <c r="CCM42" i="18" s="1"/>
  <c r="CCL43" i="18"/>
  <c r="CCM43" i="18" s="1"/>
  <c r="CCL45" i="18"/>
  <c r="CCM45" i="18" s="1"/>
  <c r="CCL46" i="18"/>
  <c r="CCM46" i="18" s="1"/>
  <c r="CCL35" i="18"/>
  <c r="CCM35" i="18" s="1"/>
  <c r="CCL8" i="18"/>
  <c r="CCM8" i="18" s="1"/>
  <c r="CCL12" i="18"/>
  <c r="CCM12" i="18" s="1"/>
  <c r="CCL13" i="18"/>
  <c r="CCM13" i="18" s="1"/>
  <c r="CCL14" i="18"/>
  <c r="CCM14" i="18" s="1"/>
  <c r="CCL15" i="18"/>
  <c r="CCM15" i="18" s="1"/>
  <c r="CCL16" i="18"/>
  <c r="CCM16" i="18" s="1"/>
  <c r="CCL17" i="18"/>
  <c r="CCM17" i="18" s="1"/>
  <c r="CCL18" i="18"/>
  <c r="CCM18" i="18" s="1"/>
  <c r="CCL19" i="18"/>
  <c r="CCM19" i="18" s="1"/>
  <c r="CCL20" i="18"/>
  <c r="CCM20" i="18" s="1"/>
  <c r="CCL21" i="18"/>
  <c r="CCM21" i="18" s="1"/>
  <c r="CCL22" i="18"/>
  <c r="CCM22" i="18" s="1"/>
  <c r="CCL7" i="18"/>
  <c r="CCM7" i="18" s="1"/>
  <c r="BVJ26" i="19"/>
  <c r="BVK26" i="19" s="1"/>
  <c r="BVJ27" i="19"/>
  <c r="BVK27" i="19" s="1"/>
  <c r="BVJ28" i="19"/>
  <c r="BVK28" i="19" s="1"/>
  <c r="BVJ29" i="19"/>
  <c r="BVK29" i="19" s="1"/>
  <c r="BVJ25" i="19"/>
  <c r="BVK25" i="19" s="1"/>
  <c r="BVJ10" i="19"/>
  <c r="BVK10" i="19" s="1"/>
  <c r="BVJ11" i="19"/>
  <c r="BVK11" i="19" s="1"/>
  <c r="BVJ13" i="19"/>
  <c r="BVK13" i="19" s="1"/>
  <c r="BVJ14" i="19"/>
  <c r="BVK14" i="19" s="1"/>
  <c r="CDC8" i="15"/>
  <c r="CDD8" i="15" s="1"/>
  <c r="CDC9" i="15"/>
  <c r="CDD9" i="15" s="1"/>
  <c r="CDC10" i="15"/>
  <c r="CDD10" i="15" s="1"/>
  <c r="CDC11" i="15"/>
  <c r="CDD11" i="15" s="1"/>
  <c r="CDC12" i="15"/>
  <c r="CDD12" i="15" s="1"/>
  <c r="CDC13" i="15"/>
  <c r="CDD13" i="15" s="1"/>
  <c r="CDC15" i="15"/>
  <c r="CDD15" i="15" s="1"/>
  <c r="CDC16" i="15"/>
  <c r="CDD16" i="15" s="1"/>
  <c r="CDC17" i="15"/>
  <c r="CDD17" i="15" s="1"/>
  <c r="CDC19" i="15"/>
  <c r="CDD19" i="15" s="1"/>
  <c r="CDC21" i="15"/>
  <c r="CDD21" i="15" s="1"/>
  <c r="CDC22" i="15"/>
  <c r="CDD22" i="15" s="1"/>
  <c r="CDC23" i="15"/>
  <c r="CDD23" i="15" s="1"/>
  <c r="CDC7" i="15"/>
  <c r="CDD7" i="15" s="1"/>
  <c r="M42" i="18" l="1"/>
  <c r="M38" i="18"/>
  <c r="M44" i="18"/>
  <c r="M37" i="18"/>
  <c r="M39" i="18"/>
  <c r="M36" i="18"/>
  <c r="Q10" i="18"/>
  <c r="T10" i="18"/>
  <c r="R55" i="17"/>
  <c r="R56" i="17"/>
  <c r="R58" i="17"/>
  <c r="U55" i="17"/>
  <c r="V37" i="18" l="1"/>
  <c r="V36" i="18"/>
  <c r="V38" i="18"/>
  <c r="V42" i="18"/>
  <c r="V44" i="18"/>
  <c r="O38" i="18"/>
  <c r="O39" i="18"/>
  <c r="O36" i="18"/>
  <c r="O37" i="18"/>
  <c r="O44" i="18"/>
  <c r="O42" i="18"/>
  <c r="T38" i="18"/>
  <c r="T36" i="18"/>
  <c r="T42" i="18"/>
  <c r="T44" i="18"/>
  <c r="T37" i="18"/>
  <c r="Q37" i="18"/>
  <c r="Q42" i="18"/>
  <c r="Q36" i="18"/>
  <c r="Q44" i="18" l="1"/>
  <c r="Q38" i="18"/>
  <c r="CCD37" i="18"/>
  <c r="CCE37" i="18" s="1"/>
  <c r="CCD38" i="18"/>
  <c r="CCE38" i="18" s="1"/>
  <c r="CCD40" i="18"/>
  <c r="CCE40" i="18" s="1"/>
  <c r="CCD42" i="18"/>
  <c r="CCE42" i="18" s="1"/>
  <c r="CCD43" i="18"/>
  <c r="CCE43" i="18" s="1"/>
  <c r="CCD45" i="18"/>
  <c r="CCE45" i="18" s="1"/>
  <c r="CCD46" i="18"/>
  <c r="CCE46" i="18" s="1"/>
  <c r="CCD35" i="18"/>
  <c r="CCE35" i="18" s="1"/>
  <c r="CCD8" i="18"/>
  <c r="CCE8" i="18" s="1"/>
  <c r="CCD12" i="18"/>
  <c r="CCE12" i="18" s="1"/>
  <c r="CCD13" i="18"/>
  <c r="CCE13" i="18" s="1"/>
  <c r="CCD14" i="18"/>
  <c r="CCE14" i="18" s="1"/>
  <c r="CCD15" i="18"/>
  <c r="CCE15" i="18" s="1"/>
  <c r="CCD16" i="18"/>
  <c r="CCE16" i="18" s="1"/>
  <c r="CCD17" i="18"/>
  <c r="CCE17" i="18" s="1"/>
  <c r="CCD18" i="18"/>
  <c r="CCE18" i="18" s="1"/>
  <c r="CCD19" i="18"/>
  <c r="CCE19" i="18" s="1"/>
  <c r="CCD20" i="18"/>
  <c r="CCE20" i="18" s="1"/>
  <c r="CCD21" i="18"/>
  <c r="CCE21" i="18" s="1"/>
  <c r="CCD22" i="18"/>
  <c r="CCE22" i="18" s="1"/>
  <c r="CCD7" i="18"/>
  <c r="CCE7" i="18" s="1"/>
  <c r="BVB26" i="19"/>
  <c r="BVC26" i="19" s="1"/>
  <c r="BVB27" i="19"/>
  <c r="BVC27" i="19" s="1"/>
  <c r="BVB28" i="19"/>
  <c r="BVC28" i="19" s="1"/>
  <c r="BVB29" i="19"/>
  <c r="BVC29" i="19" s="1"/>
  <c r="BVB25" i="19"/>
  <c r="BVC25" i="19" s="1"/>
  <c r="BVB10" i="19"/>
  <c r="BVC10" i="19" s="1"/>
  <c r="BVB11" i="19"/>
  <c r="BVC11" i="19" s="1"/>
  <c r="BVB13" i="19"/>
  <c r="BVC13" i="19" s="1"/>
  <c r="BVB14" i="19"/>
  <c r="BVC14" i="19" s="1"/>
  <c r="CCU8" i="15"/>
  <c r="CCV8" i="15" s="1"/>
  <c r="CCU9" i="15"/>
  <c r="CCV9" i="15" s="1"/>
  <c r="CCU10" i="15"/>
  <c r="CCV10" i="15" s="1"/>
  <c r="CCU11" i="15"/>
  <c r="CCV11" i="15" s="1"/>
  <c r="CCU12" i="15"/>
  <c r="CCV12" i="15" s="1"/>
  <c r="CCU13" i="15"/>
  <c r="CCV13" i="15" s="1"/>
  <c r="CCU15" i="15"/>
  <c r="CCV15" i="15" s="1"/>
  <c r="CCU16" i="15"/>
  <c r="CCV16" i="15" s="1"/>
  <c r="CCU17" i="15"/>
  <c r="CCV17" i="15" s="1"/>
  <c r="CCU19" i="15"/>
  <c r="CCV19" i="15" s="1"/>
  <c r="CCU21" i="15"/>
  <c r="CCV21" i="15" s="1"/>
  <c r="CCU22" i="15"/>
  <c r="CCV22" i="15" s="1"/>
  <c r="CCU23" i="15"/>
  <c r="CCV23" i="15" s="1"/>
  <c r="CCU7" i="15"/>
  <c r="CCV7" i="15" s="1"/>
  <c r="CBV37" i="18" l="1"/>
  <c r="CBW37" i="18" s="1"/>
  <c r="CBV38" i="18"/>
  <c r="CBW38" i="18" s="1"/>
  <c r="CBV40" i="18"/>
  <c r="CBW40" i="18" s="1"/>
  <c r="CBV42" i="18"/>
  <c r="CBW42" i="18" s="1"/>
  <c r="CBV43" i="18"/>
  <c r="CBW43" i="18" s="1"/>
  <c r="CBV45" i="18"/>
  <c r="CBW45" i="18" s="1"/>
  <c r="CBV46" i="18"/>
  <c r="CBW46" i="18" s="1"/>
  <c r="CBV35" i="18"/>
  <c r="CBW35" i="18" s="1"/>
  <c r="CBV8" i="18"/>
  <c r="CBW8" i="18" s="1"/>
  <c r="CBV12" i="18"/>
  <c r="CBW12" i="18" s="1"/>
  <c r="CBV13" i="18"/>
  <c r="CBW13" i="18" s="1"/>
  <c r="CBV14" i="18"/>
  <c r="CBW14" i="18" s="1"/>
  <c r="CBV15" i="18"/>
  <c r="CBW15" i="18" s="1"/>
  <c r="CBV16" i="18"/>
  <c r="CBW16" i="18" s="1"/>
  <c r="CBV17" i="18"/>
  <c r="CBW17" i="18" s="1"/>
  <c r="CBV18" i="18"/>
  <c r="CBW18" i="18" s="1"/>
  <c r="CBV19" i="18"/>
  <c r="CBW19" i="18" s="1"/>
  <c r="CBV20" i="18"/>
  <c r="CBW20" i="18" s="1"/>
  <c r="CBV21" i="18"/>
  <c r="CBW21" i="18" s="1"/>
  <c r="CBV22" i="18"/>
  <c r="CBW22" i="18" s="1"/>
  <c r="CBV7" i="18"/>
  <c r="CBW7" i="18" s="1"/>
  <c r="BUT26" i="19"/>
  <c r="BUU26" i="19" s="1"/>
  <c r="BUT27" i="19"/>
  <c r="BUU27" i="19" s="1"/>
  <c r="BUT28" i="19"/>
  <c r="BUU28" i="19" s="1"/>
  <c r="BUT29" i="19"/>
  <c r="BUU29" i="19" s="1"/>
  <c r="BUT25" i="19"/>
  <c r="BUU25" i="19" s="1"/>
  <c r="BUT10" i="19"/>
  <c r="BUU10" i="19" s="1"/>
  <c r="BUT11" i="19"/>
  <c r="BUU11" i="19" s="1"/>
  <c r="BUT13" i="19"/>
  <c r="BUU13" i="19" s="1"/>
  <c r="BUT14" i="19"/>
  <c r="BUU14" i="19" s="1"/>
  <c r="CCM8" i="15"/>
  <c r="CCN8" i="15" s="1"/>
  <c r="CCM9" i="15"/>
  <c r="CCN9" i="15" s="1"/>
  <c r="CCM10" i="15"/>
  <c r="CCN10" i="15" s="1"/>
  <c r="CCM11" i="15"/>
  <c r="CCN11" i="15" s="1"/>
  <c r="CCM12" i="15"/>
  <c r="CCN12" i="15" s="1"/>
  <c r="CCM13" i="15"/>
  <c r="CCN13" i="15" s="1"/>
  <c r="CCM15" i="15"/>
  <c r="CCN15" i="15" s="1"/>
  <c r="CCM16" i="15"/>
  <c r="CCN16" i="15" s="1"/>
  <c r="CCM17" i="15"/>
  <c r="CCN17" i="15" s="1"/>
  <c r="CCM19" i="15"/>
  <c r="CCN19" i="15" s="1"/>
  <c r="CCM21" i="15"/>
  <c r="CCN21" i="15" s="1"/>
  <c r="CCM22" i="15"/>
  <c r="CCN22" i="15" s="1"/>
  <c r="CCM23" i="15"/>
  <c r="CCN23" i="15" s="1"/>
  <c r="CCM7" i="15"/>
  <c r="CCN7" i="15" s="1"/>
  <c r="CBN37" i="18" l="1"/>
  <c r="CBO37" i="18" s="1"/>
  <c r="CBN38" i="18"/>
  <c r="CBO38" i="18" s="1"/>
  <c r="CBN40" i="18"/>
  <c r="CBO40" i="18" s="1"/>
  <c r="CBN42" i="18"/>
  <c r="CBO42" i="18" s="1"/>
  <c r="CBN43" i="18"/>
  <c r="CBO43" i="18" s="1"/>
  <c r="CBN45" i="18"/>
  <c r="CBO45" i="18" s="1"/>
  <c r="CBN46" i="18"/>
  <c r="CBO46" i="18" s="1"/>
  <c r="CBN35" i="18"/>
  <c r="CBO35" i="18" s="1"/>
  <c r="CBN8" i="18"/>
  <c r="CBO8" i="18" s="1"/>
  <c r="CBN12" i="18"/>
  <c r="CBO12" i="18" s="1"/>
  <c r="CBN13" i="18"/>
  <c r="CBO13" i="18" s="1"/>
  <c r="CBN14" i="18"/>
  <c r="CBO14" i="18" s="1"/>
  <c r="CBN15" i="18"/>
  <c r="CBO15" i="18" s="1"/>
  <c r="CBN16" i="18"/>
  <c r="CBO16" i="18" s="1"/>
  <c r="CBN17" i="18"/>
  <c r="CBO17" i="18" s="1"/>
  <c r="CBN18" i="18"/>
  <c r="CBO18" i="18" s="1"/>
  <c r="CBN19" i="18"/>
  <c r="CBO19" i="18" s="1"/>
  <c r="CBN20" i="18"/>
  <c r="CBO20" i="18" s="1"/>
  <c r="CBN21" i="18"/>
  <c r="CBO21" i="18" s="1"/>
  <c r="CBN22" i="18"/>
  <c r="CBO22" i="18" s="1"/>
  <c r="CBN7" i="18"/>
  <c r="CBO7" i="18" s="1"/>
  <c r="BUL26" i="19"/>
  <c r="BUM26" i="19" s="1"/>
  <c r="BUL27" i="19"/>
  <c r="BUM27" i="19" s="1"/>
  <c r="BUL28" i="19"/>
  <c r="BUM28" i="19" s="1"/>
  <c r="BUL29" i="19"/>
  <c r="BUM29" i="19" s="1"/>
  <c r="BUL25" i="19"/>
  <c r="BUM25" i="19" s="1"/>
  <c r="BUL10" i="19"/>
  <c r="BUM10" i="19" s="1"/>
  <c r="BUL11" i="19"/>
  <c r="BUM11" i="19" s="1"/>
  <c r="BUL13" i="19"/>
  <c r="BUM13" i="19" s="1"/>
  <c r="BUL14" i="19"/>
  <c r="BUM14" i="19" s="1"/>
  <c r="CCE8" i="15"/>
  <c r="CCF8" i="15" s="1"/>
  <c r="CCE9" i="15"/>
  <c r="CCF9" i="15" s="1"/>
  <c r="CCE10" i="15"/>
  <c r="CCF10" i="15" s="1"/>
  <c r="CCE11" i="15"/>
  <c r="CCF11" i="15" s="1"/>
  <c r="CCE12" i="15"/>
  <c r="CCF12" i="15" s="1"/>
  <c r="CCE13" i="15"/>
  <c r="CCF13" i="15" s="1"/>
  <c r="CCE15" i="15"/>
  <c r="CCF15" i="15" s="1"/>
  <c r="CCE16" i="15"/>
  <c r="CCF16" i="15" s="1"/>
  <c r="CCE17" i="15"/>
  <c r="CCF17" i="15" s="1"/>
  <c r="CCE19" i="15"/>
  <c r="CCF19" i="15" s="1"/>
  <c r="CCE21" i="15"/>
  <c r="CCF21" i="15" s="1"/>
  <c r="CCE22" i="15"/>
  <c r="CCF22" i="15" s="1"/>
  <c r="CCE23" i="15"/>
  <c r="CCF23" i="15" s="1"/>
  <c r="CCE7" i="15"/>
  <c r="CCF7" i="15" s="1"/>
  <c r="CBS19" i="15" l="1"/>
  <c r="CBS17" i="15"/>
  <c r="CBS15" i="15"/>
  <c r="BTX26" i="19" l="1"/>
  <c r="CBW8" i="15" l="1"/>
  <c r="CBX8" i="15" s="1"/>
  <c r="CBW9" i="15"/>
  <c r="CBX9" i="15" s="1"/>
  <c r="CBW10" i="15"/>
  <c r="CBX10" i="15" s="1"/>
  <c r="CBW11" i="15"/>
  <c r="CBX11" i="15" s="1"/>
  <c r="CBW12" i="15"/>
  <c r="CBX12" i="15" s="1"/>
  <c r="CBW13" i="15"/>
  <c r="CBX13" i="15" s="1"/>
  <c r="CBW15" i="15"/>
  <c r="CBX15" i="15" s="1"/>
  <c r="CBW16" i="15"/>
  <c r="CBX16" i="15" s="1"/>
  <c r="CBW17" i="15"/>
  <c r="CBX17" i="15" s="1"/>
  <c r="CBW19" i="15"/>
  <c r="CBX19" i="15" s="1"/>
  <c r="CBW21" i="15"/>
  <c r="CBX21" i="15" s="1"/>
  <c r="CBW22" i="15"/>
  <c r="CBX22" i="15" s="1"/>
  <c r="CBW23" i="15"/>
  <c r="CBX23" i="15" s="1"/>
  <c r="CBW7" i="15"/>
  <c r="CBX7" i="15" s="1"/>
  <c r="BUD26" i="19"/>
  <c r="BUE26" i="19" s="1"/>
  <c r="BUD27" i="19"/>
  <c r="BUE27" i="19" s="1"/>
  <c r="BUD28" i="19"/>
  <c r="BUE28" i="19" s="1"/>
  <c r="BUD29" i="19"/>
  <c r="BUE29" i="19" s="1"/>
  <c r="BUD25" i="19"/>
  <c r="BUE25" i="19" s="1"/>
  <c r="BUD10" i="19"/>
  <c r="BUE10" i="19" s="1"/>
  <c r="BUD11" i="19"/>
  <c r="BUE11" i="19" s="1"/>
  <c r="BUD13" i="19"/>
  <c r="BUE13" i="19" s="1"/>
  <c r="BUD14" i="19"/>
  <c r="BUE14" i="19" s="1"/>
  <c r="CBF37" i="18"/>
  <c r="CBG37" i="18" s="1"/>
  <c r="CBF38" i="18"/>
  <c r="CBG38" i="18" s="1"/>
  <c r="CBF40" i="18"/>
  <c r="CBG40" i="18" s="1"/>
  <c r="CBF42" i="18"/>
  <c r="CBG42" i="18" s="1"/>
  <c r="CBF43" i="18"/>
  <c r="CBG43" i="18" s="1"/>
  <c r="CBF45" i="18"/>
  <c r="CBG45" i="18" s="1"/>
  <c r="CBF46" i="18"/>
  <c r="CBG46" i="18" s="1"/>
  <c r="CBF35" i="18"/>
  <c r="CBG35" i="18" s="1"/>
  <c r="CBF8" i="18"/>
  <c r="CBG8" i="18" s="1"/>
  <c r="CBF12" i="18"/>
  <c r="CBG12" i="18" s="1"/>
  <c r="CBF13" i="18"/>
  <c r="CBG13" i="18" s="1"/>
  <c r="CBF14" i="18"/>
  <c r="CBG14" i="18" s="1"/>
  <c r="CBF15" i="18"/>
  <c r="CBG15" i="18" s="1"/>
  <c r="CBF16" i="18"/>
  <c r="CBG16" i="18" s="1"/>
  <c r="CBF17" i="18"/>
  <c r="CBG17" i="18" s="1"/>
  <c r="CBF18" i="18"/>
  <c r="CBG18" i="18" s="1"/>
  <c r="CBF19" i="18"/>
  <c r="CBG19" i="18" s="1"/>
  <c r="CBF20" i="18"/>
  <c r="CBG20" i="18" s="1"/>
  <c r="CBF21" i="18"/>
  <c r="CBG21" i="18" s="1"/>
  <c r="CBF22" i="18"/>
  <c r="CBG22" i="18" s="1"/>
  <c r="CBF7" i="18"/>
  <c r="CBG7" i="18" s="1"/>
  <c r="BTQ10" i="19" l="1"/>
  <c r="CAX37" i="18" l="1"/>
  <c r="CAY37" i="18" s="1"/>
  <c r="CAX38" i="18"/>
  <c r="CAY38" i="18" s="1"/>
  <c r="CAX40" i="18"/>
  <c r="CAY40" i="18" s="1"/>
  <c r="CAX42" i="18"/>
  <c r="CAY42" i="18" s="1"/>
  <c r="CAX43" i="18"/>
  <c r="CAY43" i="18" s="1"/>
  <c r="CAX45" i="18"/>
  <c r="CAY45" i="18" s="1"/>
  <c r="CAX46" i="18"/>
  <c r="CAY46" i="18" s="1"/>
  <c r="CAX35" i="18"/>
  <c r="CAY35" i="18" s="1"/>
  <c r="CAX8" i="18"/>
  <c r="CAY8" i="18" s="1"/>
  <c r="CAX12" i="18"/>
  <c r="CAY12" i="18" s="1"/>
  <c r="CAX13" i="18"/>
  <c r="CAY13" i="18" s="1"/>
  <c r="CAX14" i="18"/>
  <c r="CAY14" i="18" s="1"/>
  <c r="CAX15" i="18"/>
  <c r="CAY15" i="18" s="1"/>
  <c r="CAX16" i="18"/>
  <c r="CAY16" i="18" s="1"/>
  <c r="CAX17" i="18"/>
  <c r="CAY17" i="18" s="1"/>
  <c r="CAX18" i="18"/>
  <c r="CAY18" i="18" s="1"/>
  <c r="CAX19" i="18"/>
  <c r="CAY19" i="18" s="1"/>
  <c r="CAX20" i="18"/>
  <c r="CAY20" i="18" s="1"/>
  <c r="CAX21" i="18"/>
  <c r="CAY21" i="18" s="1"/>
  <c r="CAX22" i="18"/>
  <c r="CAY22" i="18" s="1"/>
  <c r="CAX7" i="18"/>
  <c r="CAY7" i="18" s="1"/>
  <c r="BTV26" i="19"/>
  <c r="BTW26" i="19" s="1"/>
  <c r="BTV27" i="19"/>
  <c r="BTW27" i="19" s="1"/>
  <c r="BTV28" i="19"/>
  <c r="BTW28" i="19" s="1"/>
  <c r="BTV29" i="19"/>
  <c r="BTW29" i="19" s="1"/>
  <c r="BTV25" i="19"/>
  <c r="BTW25" i="19" s="1"/>
  <c r="BTV10" i="19"/>
  <c r="BTW10" i="19" s="1"/>
  <c r="BTV11" i="19"/>
  <c r="BTW11" i="19" s="1"/>
  <c r="BTV13" i="19"/>
  <c r="BTW13" i="19" s="1"/>
  <c r="BTV14" i="19"/>
  <c r="BTW14" i="19" s="1"/>
  <c r="CBO8" i="15"/>
  <c r="CBP8" i="15" s="1"/>
  <c r="CBO9" i="15"/>
  <c r="CBP9" i="15" s="1"/>
  <c r="CBO10" i="15"/>
  <c r="CBP10" i="15" s="1"/>
  <c r="CBO11" i="15"/>
  <c r="CBP11" i="15" s="1"/>
  <c r="CBO12" i="15"/>
  <c r="CBP12" i="15" s="1"/>
  <c r="CBO13" i="15"/>
  <c r="CBP13" i="15" s="1"/>
  <c r="CBO15" i="15"/>
  <c r="CBP15" i="15" s="1"/>
  <c r="CBO16" i="15"/>
  <c r="CBP16" i="15" s="1"/>
  <c r="CBO17" i="15"/>
  <c r="CBP17" i="15" s="1"/>
  <c r="CBO19" i="15"/>
  <c r="CBP19" i="15" s="1"/>
  <c r="CBO21" i="15"/>
  <c r="CBP21" i="15" s="1"/>
  <c r="CBO22" i="15"/>
  <c r="CBP22" i="15" s="1"/>
  <c r="CBO23" i="15"/>
  <c r="CBP23" i="15" s="1"/>
  <c r="CBO7" i="15"/>
  <c r="CBP7" i="15" s="1"/>
  <c r="CBD9" i="15" l="1"/>
  <c r="CAP37" i="18" l="1"/>
  <c r="CAQ37" i="18" s="1"/>
  <c r="CAP38" i="18"/>
  <c r="CAQ38" i="18" s="1"/>
  <c r="CAP40" i="18"/>
  <c r="CAQ40" i="18" s="1"/>
  <c r="CAP42" i="18"/>
  <c r="CAQ42" i="18" s="1"/>
  <c r="CAP43" i="18"/>
  <c r="CAQ43" i="18" s="1"/>
  <c r="CAP45" i="18"/>
  <c r="CAQ45" i="18" s="1"/>
  <c r="CAP46" i="18"/>
  <c r="CAQ46" i="18" s="1"/>
  <c r="CAP35" i="18"/>
  <c r="CAQ35" i="18" s="1"/>
  <c r="CAP8" i="18"/>
  <c r="CAQ8" i="18" s="1"/>
  <c r="CAP12" i="18"/>
  <c r="CAQ12" i="18" s="1"/>
  <c r="CAP13" i="18"/>
  <c r="CAQ13" i="18" s="1"/>
  <c r="CAP14" i="18"/>
  <c r="CAQ14" i="18" s="1"/>
  <c r="CAP15" i="18"/>
  <c r="CAQ15" i="18" s="1"/>
  <c r="CAP16" i="18"/>
  <c r="CAQ16" i="18" s="1"/>
  <c r="CAP17" i="18"/>
  <c r="CAQ17" i="18" s="1"/>
  <c r="CAP18" i="18"/>
  <c r="CAQ18" i="18" s="1"/>
  <c r="CAP19" i="18"/>
  <c r="CAQ19" i="18" s="1"/>
  <c r="CAP20" i="18"/>
  <c r="CAQ20" i="18" s="1"/>
  <c r="CAP21" i="18"/>
  <c r="CAQ21" i="18" s="1"/>
  <c r="CAP22" i="18"/>
  <c r="CAQ22" i="18" s="1"/>
  <c r="CAP7" i="18"/>
  <c r="CAQ7" i="18" s="1"/>
  <c r="BTN26" i="19"/>
  <c r="BTO26" i="19" s="1"/>
  <c r="BTN27" i="19"/>
  <c r="BTO27" i="19" s="1"/>
  <c r="BTN28" i="19"/>
  <c r="BTO28" i="19" s="1"/>
  <c r="BTN29" i="19"/>
  <c r="BTO29" i="19" s="1"/>
  <c r="BTN25" i="19"/>
  <c r="BTO25" i="19" s="1"/>
  <c r="BTN10" i="19"/>
  <c r="BTO10" i="19" s="1"/>
  <c r="BTN11" i="19"/>
  <c r="BTO11" i="19" s="1"/>
  <c r="BTN13" i="19"/>
  <c r="BTO13" i="19" s="1"/>
  <c r="BTN14" i="19"/>
  <c r="BTO14" i="19" s="1"/>
  <c r="CBG8" i="15"/>
  <c r="CBH8" i="15" s="1"/>
  <c r="CBG9" i="15"/>
  <c r="CBH9" i="15" s="1"/>
  <c r="CBG10" i="15"/>
  <c r="CBH10" i="15" s="1"/>
  <c r="CBG11" i="15"/>
  <c r="CBH11" i="15" s="1"/>
  <c r="CBG12" i="15"/>
  <c r="CBH12" i="15" s="1"/>
  <c r="CBG13" i="15"/>
  <c r="CBH13" i="15" s="1"/>
  <c r="CBG15" i="15"/>
  <c r="CBH15" i="15" s="1"/>
  <c r="CBG16" i="15"/>
  <c r="CBH16" i="15" s="1"/>
  <c r="CBG17" i="15"/>
  <c r="CBH17" i="15" s="1"/>
  <c r="CBG19" i="15"/>
  <c r="CBH19" i="15" s="1"/>
  <c r="CBG21" i="15"/>
  <c r="CBH21" i="15" s="1"/>
  <c r="CBG22" i="15"/>
  <c r="CBH22" i="15" s="1"/>
  <c r="CBG23" i="15"/>
  <c r="CBH23" i="15" s="1"/>
  <c r="CBG7" i="15"/>
  <c r="CBH7" i="15" s="1"/>
  <c r="CAU11" i="15" l="1"/>
  <c r="CAH37" i="18" l="1"/>
  <c r="CAI37" i="18" s="1"/>
  <c r="CAH38" i="18"/>
  <c r="CAI38" i="18" s="1"/>
  <c r="CAH40" i="18"/>
  <c r="CAI40" i="18" s="1"/>
  <c r="CAH42" i="18"/>
  <c r="CAI42" i="18" s="1"/>
  <c r="CAH43" i="18"/>
  <c r="CAI43" i="18" s="1"/>
  <c r="CAH45" i="18"/>
  <c r="CAI45" i="18" s="1"/>
  <c r="CAH46" i="18"/>
  <c r="CAI46" i="18" s="1"/>
  <c r="CAH35" i="18"/>
  <c r="CAI35" i="18" s="1"/>
  <c r="CAH8" i="18"/>
  <c r="CAI8" i="18" s="1"/>
  <c r="CAH12" i="18"/>
  <c r="CAI12" i="18" s="1"/>
  <c r="CAH13" i="18"/>
  <c r="CAI13" i="18" s="1"/>
  <c r="CAH14" i="18"/>
  <c r="CAI14" i="18" s="1"/>
  <c r="CAH15" i="18"/>
  <c r="CAI15" i="18" s="1"/>
  <c r="CAH16" i="18"/>
  <c r="CAI16" i="18" s="1"/>
  <c r="CAH17" i="18"/>
  <c r="CAI17" i="18" s="1"/>
  <c r="CAH18" i="18"/>
  <c r="CAI18" i="18" s="1"/>
  <c r="CAH19" i="18"/>
  <c r="CAI19" i="18" s="1"/>
  <c r="CAH20" i="18"/>
  <c r="CAI20" i="18" s="1"/>
  <c r="CAH21" i="18"/>
  <c r="CAI21" i="18" s="1"/>
  <c r="CAH22" i="18"/>
  <c r="CAI22" i="18" s="1"/>
  <c r="CAH7" i="18"/>
  <c r="CAI7" i="18" s="1"/>
  <c r="BTF26" i="19"/>
  <c r="BTG26" i="19" s="1"/>
  <c r="BTF27" i="19"/>
  <c r="BTG27" i="19" s="1"/>
  <c r="BTF28" i="19"/>
  <c r="BTG28" i="19" s="1"/>
  <c r="BTF29" i="19"/>
  <c r="BTG29" i="19" s="1"/>
  <c r="BTF25" i="19"/>
  <c r="BTG25" i="19" s="1"/>
  <c r="BTF10" i="19"/>
  <c r="BTG10" i="19" s="1"/>
  <c r="BTF11" i="19"/>
  <c r="BTG11" i="19" s="1"/>
  <c r="BTF13" i="19"/>
  <c r="BTG13" i="19" s="1"/>
  <c r="BTF14" i="19"/>
  <c r="BTG14" i="19" s="1"/>
  <c r="CAY7" i="15"/>
  <c r="CAZ7" i="15" s="1"/>
  <c r="CAY8" i="15"/>
  <c r="CAZ8" i="15" s="1"/>
  <c r="CAY9" i="15"/>
  <c r="CAZ9" i="15" s="1"/>
  <c r="CAY10" i="15"/>
  <c r="CAZ10" i="15" s="1"/>
  <c r="CAY11" i="15"/>
  <c r="CAZ11" i="15" s="1"/>
  <c r="CAY12" i="15"/>
  <c r="CAZ12" i="15" s="1"/>
  <c r="CAY13" i="15"/>
  <c r="CAZ13" i="15" s="1"/>
  <c r="CAY15" i="15"/>
  <c r="CAZ15" i="15" s="1"/>
  <c r="CAY16" i="15"/>
  <c r="CAZ16" i="15" s="1"/>
  <c r="CAY17" i="15"/>
  <c r="CAZ17" i="15" s="1"/>
  <c r="CAY19" i="15"/>
  <c r="CAZ19" i="15" s="1"/>
  <c r="CAY21" i="15"/>
  <c r="CAZ21" i="15" s="1"/>
  <c r="CAY22" i="15"/>
  <c r="CAZ22" i="15" s="1"/>
  <c r="CAY23" i="15"/>
  <c r="CAZ23" i="15" s="1"/>
  <c r="CAQ8" i="15" l="1"/>
  <c r="CAQ9" i="15"/>
  <c r="CAQ10" i="15"/>
  <c r="CAQ11" i="15"/>
  <c r="CAQ12" i="15"/>
  <c r="CAQ13" i="15"/>
  <c r="CAQ15" i="15"/>
  <c r="CAQ16" i="15"/>
  <c r="CAQ17" i="15"/>
  <c r="CAQ19" i="15"/>
  <c r="CAQ22" i="15"/>
  <c r="CAQ23" i="15"/>
  <c r="CAQ7" i="15"/>
  <c r="CAL21" i="15" l="1"/>
  <c r="CAQ21" i="15" s="1"/>
  <c r="BZZ37" i="18" l="1"/>
  <c r="CAA37" i="18" s="1"/>
  <c r="BZZ38" i="18"/>
  <c r="CAA38" i="18" s="1"/>
  <c r="BZZ40" i="18"/>
  <c r="CAA40" i="18" s="1"/>
  <c r="BZZ42" i="18"/>
  <c r="CAA42" i="18" s="1"/>
  <c r="BZZ43" i="18"/>
  <c r="CAA43" i="18" s="1"/>
  <c r="BZZ45" i="18"/>
  <c r="CAA45" i="18" s="1"/>
  <c r="BZZ46" i="18"/>
  <c r="CAA46" i="18" s="1"/>
  <c r="BZZ35" i="18"/>
  <c r="CAA35" i="18" s="1"/>
  <c r="BZZ8" i="18"/>
  <c r="CAA8" i="18" s="1"/>
  <c r="BZZ12" i="18"/>
  <c r="CAA12" i="18" s="1"/>
  <c r="BZZ13" i="18"/>
  <c r="CAA13" i="18" s="1"/>
  <c r="BZZ14" i="18"/>
  <c r="CAA14" i="18" s="1"/>
  <c r="BZZ15" i="18"/>
  <c r="CAA15" i="18" s="1"/>
  <c r="BZZ16" i="18"/>
  <c r="CAA16" i="18" s="1"/>
  <c r="BZZ17" i="18"/>
  <c r="CAA17" i="18" s="1"/>
  <c r="BZZ18" i="18"/>
  <c r="CAA18" i="18" s="1"/>
  <c r="BZZ19" i="18"/>
  <c r="CAA19" i="18" s="1"/>
  <c r="BZZ20" i="18"/>
  <c r="CAA20" i="18" s="1"/>
  <c r="BZZ21" i="18"/>
  <c r="CAA21" i="18" s="1"/>
  <c r="BZZ22" i="18"/>
  <c r="CAA22" i="18" s="1"/>
  <c r="BZZ7" i="18"/>
  <c r="CAA7" i="18" s="1"/>
  <c r="BSX26" i="19"/>
  <c r="BSY26" i="19" s="1"/>
  <c r="BSX27" i="19"/>
  <c r="BSY27" i="19" s="1"/>
  <c r="BSX28" i="19"/>
  <c r="BSY28" i="19" s="1"/>
  <c r="BSX29" i="19"/>
  <c r="BSY29" i="19" s="1"/>
  <c r="BSX25" i="19"/>
  <c r="BSY25" i="19" s="1"/>
  <c r="BSX10" i="19"/>
  <c r="BSY10" i="19" s="1"/>
  <c r="BSX11" i="19"/>
  <c r="BSY11" i="19" s="1"/>
  <c r="BSX13" i="19"/>
  <c r="BSY13" i="19" s="1"/>
  <c r="BSX14" i="19"/>
  <c r="BSY14" i="19" s="1"/>
  <c r="CAR8" i="15"/>
  <c r="CAR9" i="15"/>
  <c r="CAR10" i="15"/>
  <c r="CAR11" i="15"/>
  <c r="CAR12" i="15"/>
  <c r="CAR13" i="15"/>
  <c r="CAR15" i="15"/>
  <c r="CAR16" i="15"/>
  <c r="CAR17" i="15"/>
  <c r="CAR19" i="15"/>
  <c r="CAR21" i="15"/>
  <c r="CAR22" i="15"/>
  <c r="CAR23" i="15"/>
  <c r="CAR7" i="15"/>
  <c r="CAH23" i="15" l="1"/>
  <c r="CAG13" i="15" l="1"/>
  <c r="BSL13" i="19" l="1"/>
  <c r="CAE15" i="15" l="1"/>
  <c r="BZR37" i="18" l="1"/>
  <c r="BZS37" i="18" s="1"/>
  <c r="BZR38" i="18"/>
  <c r="BZS38" i="18" s="1"/>
  <c r="BZR40" i="18"/>
  <c r="BZS40" i="18" s="1"/>
  <c r="BZR42" i="18"/>
  <c r="BZS42" i="18" s="1"/>
  <c r="BZR43" i="18"/>
  <c r="BZS43" i="18" s="1"/>
  <c r="BZR45" i="18"/>
  <c r="BZS45" i="18" s="1"/>
  <c r="BZR46" i="18"/>
  <c r="BZS46" i="18" s="1"/>
  <c r="BZR35" i="18"/>
  <c r="BZS35" i="18" s="1"/>
  <c r="BZR8" i="18"/>
  <c r="BZS8" i="18" s="1"/>
  <c r="BZR12" i="18"/>
  <c r="BZS12" i="18" s="1"/>
  <c r="BZR13" i="18"/>
  <c r="BZS13" i="18" s="1"/>
  <c r="BZR14" i="18"/>
  <c r="BZS14" i="18" s="1"/>
  <c r="BZR15" i="18"/>
  <c r="BZS15" i="18" s="1"/>
  <c r="BZR16" i="18"/>
  <c r="BZS16" i="18" s="1"/>
  <c r="BZR17" i="18"/>
  <c r="BZS17" i="18" s="1"/>
  <c r="BZR18" i="18"/>
  <c r="BZS18" i="18" s="1"/>
  <c r="BZR19" i="18"/>
  <c r="BZS19" i="18" s="1"/>
  <c r="BZR20" i="18"/>
  <c r="BZS20" i="18" s="1"/>
  <c r="BZR21" i="18"/>
  <c r="BZS21" i="18" s="1"/>
  <c r="BZR22" i="18"/>
  <c r="BZS22" i="18" s="1"/>
  <c r="BZR7" i="18"/>
  <c r="BZS7" i="18" s="1"/>
  <c r="BSP26" i="19"/>
  <c r="BSQ26" i="19" s="1"/>
  <c r="BSP27" i="19"/>
  <c r="BSQ27" i="19" s="1"/>
  <c r="BSP28" i="19"/>
  <c r="BSQ28" i="19" s="1"/>
  <c r="BSP29" i="19"/>
  <c r="BSQ29" i="19" s="1"/>
  <c r="BSP25" i="19"/>
  <c r="BSQ25" i="19" s="1"/>
  <c r="BSP10" i="19"/>
  <c r="BSQ10" i="19" s="1"/>
  <c r="BSP11" i="19"/>
  <c r="BSQ11" i="19" s="1"/>
  <c r="BSP13" i="19"/>
  <c r="BSQ13" i="19" s="1"/>
  <c r="BSP14" i="19"/>
  <c r="BSQ14" i="19" s="1"/>
  <c r="CAI8" i="15"/>
  <c r="CAJ8" i="15" s="1"/>
  <c r="CAI9" i="15"/>
  <c r="CAJ9" i="15" s="1"/>
  <c r="CAI10" i="15"/>
  <c r="CAJ10" i="15" s="1"/>
  <c r="CAI11" i="15"/>
  <c r="CAJ11" i="15" s="1"/>
  <c r="CAI12" i="15"/>
  <c r="CAJ12" i="15" s="1"/>
  <c r="CAI13" i="15"/>
  <c r="CAJ13" i="15" s="1"/>
  <c r="CAI15" i="15"/>
  <c r="CAJ15" i="15" s="1"/>
  <c r="CAI16" i="15"/>
  <c r="CAJ16" i="15" s="1"/>
  <c r="CAI17" i="15"/>
  <c r="CAJ17" i="15" s="1"/>
  <c r="CAI19" i="15"/>
  <c r="CAJ19" i="15" s="1"/>
  <c r="CAI21" i="15"/>
  <c r="CAJ21" i="15" s="1"/>
  <c r="CAI22" i="15"/>
  <c r="CAJ22" i="15" s="1"/>
  <c r="CAI23" i="15"/>
  <c r="CAJ23" i="15" s="1"/>
  <c r="CAI7" i="15"/>
  <c r="CAJ7" i="15" s="1"/>
  <c r="BZX19" i="15" l="1"/>
  <c r="BZJ37" i="18" l="1"/>
  <c r="BZK37" i="18" s="1"/>
  <c r="BZJ38" i="18"/>
  <c r="BZK38" i="18" s="1"/>
  <c r="BZJ40" i="18"/>
  <c r="BZK40" i="18" s="1"/>
  <c r="BZJ42" i="18"/>
  <c r="BZK42" i="18" s="1"/>
  <c r="BZJ43" i="18"/>
  <c r="BZK43" i="18" s="1"/>
  <c r="BZJ45" i="18"/>
  <c r="BZK45" i="18" s="1"/>
  <c r="BZJ46" i="18"/>
  <c r="BZK46" i="18" s="1"/>
  <c r="BZJ35" i="18"/>
  <c r="BZK35" i="18" s="1"/>
  <c r="BZJ8" i="18"/>
  <c r="BZK8" i="18" s="1"/>
  <c r="BZJ12" i="18"/>
  <c r="BZK12" i="18" s="1"/>
  <c r="BZJ13" i="18"/>
  <c r="BZK13" i="18" s="1"/>
  <c r="BZJ14" i="18"/>
  <c r="BZK14" i="18" s="1"/>
  <c r="BZJ15" i="18"/>
  <c r="BZK15" i="18" s="1"/>
  <c r="BZJ16" i="18"/>
  <c r="BZK16" i="18" s="1"/>
  <c r="BZJ17" i="18"/>
  <c r="BZK17" i="18" s="1"/>
  <c r="BZJ18" i="18"/>
  <c r="BZK18" i="18" s="1"/>
  <c r="BZJ19" i="18"/>
  <c r="BZK19" i="18" s="1"/>
  <c r="BZJ20" i="18"/>
  <c r="BZK20" i="18" s="1"/>
  <c r="BZJ21" i="18"/>
  <c r="BZK21" i="18" s="1"/>
  <c r="BZJ22" i="18"/>
  <c r="BZK22" i="18" s="1"/>
  <c r="BZJ7" i="18"/>
  <c r="BZK7" i="18" s="1"/>
  <c r="BSH26" i="19"/>
  <c r="BSI26" i="19" s="1"/>
  <c r="BSH27" i="19"/>
  <c r="BSI27" i="19" s="1"/>
  <c r="BSH28" i="19"/>
  <c r="BSI28" i="19" s="1"/>
  <c r="BSH29" i="19"/>
  <c r="BSI29" i="19" s="1"/>
  <c r="BSH25" i="19"/>
  <c r="BSI25" i="19" s="1"/>
  <c r="BSH10" i="19"/>
  <c r="BSI10" i="19" s="1"/>
  <c r="BSH11" i="19"/>
  <c r="BSI11" i="19" s="1"/>
  <c r="BSH13" i="19"/>
  <c r="BSI13" i="19" s="1"/>
  <c r="BSH14" i="19"/>
  <c r="BSI14" i="19" s="1"/>
  <c r="CAA8" i="15"/>
  <c r="CAB8" i="15" s="1"/>
  <c r="CAA9" i="15"/>
  <c r="CAB9" i="15" s="1"/>
  <c r="CAA10" i="15"/>
  <c r="CAB10" i="15" s="1"/>
  <c r="CAA11" i="15"/>
  <c r="CAB11" i="15" s="1"/>
  <c r="CAA12" i="15"/>
  <c r="CAB12" i="15" s="1"/>
  <c r="CAA13" i="15"/>
  <c r="CAB13" i="15" s="1"/>
  <c r="CAA15" i="15"/>
  <c r="CAB15" i="15" s="1"/>
  <c r="CAA16" i="15"/>
  <c r="CAB16" i="15" s="1"/>
  <c r="CAA17" i="15"/>
  <c r="CAB17" i="15" s="1"/>
  <c r="CAA19" i="15"/>
  <c r="CAB19" i="15" s="1"/>
  <c r="CAA21" i="15"/>
  <c r="CAB21" i="15" s="1"/>
  <c r="CAA22" i="15"/>
  <c r="CAB22" i="15" s="1"/>
  <c r="CAA23" i="15"/>
  <c r="CAB23" i="15" s="1"/>
  <c r="CAA7" i="15"/>
  <c r="CAB7" i="15" s="1"/>
  <c r="BZS17" i="15" l="1"/>
  <c r="BZB37" i="18" l="1"/>
  <c r="BZC37" i="18" s="1"/>
  <c r="BZB38" i="18"/>
  <c r="BZC38" i="18" s="1"/>
  <c r="BZB40" i="18"/>
  <c r="BZC40" i="18" s="1"/>
  <c r="BZB42" i="18"/>
  <c r="BZC42" i="18" s="1"/>
  <c r="BZB43" i="18"/>
  <c r="BZC43" i="18" s="1"/>
  <c r="BZB45" i="18"/>
  <c r="BZC45" i="18" s="1"/>
  <c r="BZB46" i="18"/>
  <c r="BZC46" i="18" s="1"/>
  <c r="BZB35" i="18"/>
  <c r="BZC35" i="18" s="1"/>
  <c r="BZB8" i="18"/>
  <c r="BZC8" i="18" s="1"/>
  <c r="BZB12" i="18"/>
  <c r="BZC12" i="18" s="1"/>
  <c r="BZB13" i="18"/>
  <c r="BZC13" i="18" s="1"/>
  <c r="BZB14" i="18"/>
  <c r="BZC14" i="18" s="1"/>
  <c r="BZB15" i="18"/>
  <c r="BZC15" i="18" s="1"/>
  <c r="BZB16" i="18"/>
  <c r="BZC16" i="18" s="1"/>
  <c r="BZB17" i="18"/>
  <c r="BZC17" i="18" s="1"/>
  <c r="BZB18" i="18"/>
  <c r="BZC18" i="18" s="1"/>
  <c r="BZB19" i="18"/>
  <c r="BZC19" i="18" s="1"/>
  <c r="BZB20" i="18"/>
  <c r="BZC20" i="18" s="1"/>
  <c r="BZB21" i="18"/>
  <c r="BZC21" i="18" s="1"/>
  <c r="BZB22" i="18"/>
  <c r="BZC22" i="18" s="1"/>
  <c r="BZB7" i="18"/>
  <c r="BZC7" i="18" s="1"/>
  <c r="BRZ25" i="19"/>
  <c r="BSA25" i="19" s="1"/>
  <c r="BRZ10" i="19"/>
  <c r="BSA10" i="19" s="1"/>
  <c r="BRZ11" i="19"/>
  <c r="BSA11" i="19" s="1"/>
  <c r="BRZ13" i="19"/>
  <c r="BSA13" i="19" s="1"/>
  <c r="BRZ14" i="19"/>
  <c r="BSA14" i="19" s="1"/>
  <c r="BRZ26" i="19"/>
  <c r="BSA26" i="19" s="1"/>
  <c r="BRZ27" i="19"/>
  <c r="BSA27" i="19" s="1"/>
  <c r="BRZ28" i="19"/>
  <c r="BSA28" i="19" s="1"/>
  <c r="BRZ29" i="19"/>
  <c r="BSA29" i="19" s="1"/>
  <c r="BZS8" i="15"/>
  <c r="BZT8" i="15" s="1"/>
  <c r="BZS9" i="15"/>
  <c r="BZT9" i="15" s="1"/>
  <c r="BZS10" i="15"/>
  <c r="BZT10" i="15" s="1"/>
  <c r="BZS11" i="15"/>
  <c r="BZT11" i="15" s="1"/>
  <c r="BZS12" i="15"/>
  <c r="BZT12" i="15" s="1"/>
  <c r="BZS13" i="15"/>
  <c r="BZT13" i="15" s="1"/>
  <c r="BZS15" i="15"/>
  <c r="BZT15" i="15" s="1"/>
  <c r="BZS16" i="15"/>
  <c r="BZT16" i="15" s="1"/>
  <c r="BZT17" i="15"/>
  <c r="BZS19" i="15"/>
  <c r="BZT19" i="15" s="1"/>
  <c r="BZS21" i="15"/>
  <c r="BZT21" i="15" s="1"/>
  <c r="BZS22" i="15"/>
  <c r="BZT22" i="15" s="1"/>
  <c r="BZS23" i="15"/>
  <c r="BZT23" i="15" s="1"/>
  <c r="BZS7" i="15"/>
  <c r="BZT7" i="15" s="1"/>
  <c r="BZK8" i="15" l="1"/>
  <c r="BZL8" i="15" s="1"/>
  <c r="BZK9" i="15"/>
  <c r="BZL9" i="15" s="1"/>
  <c r="BZK10" i="15"/>
  <c r="BZL10" i="15" s="1"/>
  <c r="BZK11" i="15"/>
  <c r="BZL11" i="15" s="1"/>
  <c r="BZK12" i="15"/>
  <c r="BZL12" i="15" s="1"/>
  <c r="BZK13" i="15"/>
  <c r="BZL13" i="15" s="1"/>
  <c r="BZK15" i="15"/>
  <c r="BZL15" i="15" s="1"/>
  <c r="BZK16" i="15"/>
  <c r="BZL16" i="15" s="1"/>
  <c r="BZK17" i="15"/>
  <c r="BZL17" i="15" s="1"/>
  <c r="BZK19" i="15"/>
  <c r="BZL19" i="15" s="1"/>
  <c r="BZK21" i="15"/>
  <c r="BZL21" i="15" s="1"/>
  <c r="BZK22" i="15"/>
  <c r="BZL22" i="15" s="1"/>
  <c r="BZK23" i="15"/>
  <c r="BZL23" i="15" s="1"/>
  <c r="BZK7" i="15"/>
  <c r="BZL7" i="15" s="1"/>
  <c r="BRR26" i="19"/>
  <c r="BRS26" i="19" s="1"/>
  <c r="BRR27" i="19"/>
  <c r="BRS27" i="19" s="1"/>
  <c r="BRR28" i="19"/>
  <c r="BRS28" i="19" s="1"/>
  <c r="BRR29" i="19"/>
  <c r="BRS29" i="19" s="1"/>
  <c r="BRR25" i="19"/>
  <c r="BRS25" i="19" s="1"/>
  <c r="BRR10" i="19"/>
  <c r="BRS10" i="19" s="1"/>
  <c r="BRR11" i="19"/>
  <c r="BRS11" i="19" s="1"/>
  <c r="BRR13" i="19"/>
  <c r="BRS13" i="19" s="1"/>
  <c r="BRR14" i="19"/>
  <c r="BRS14" i="19" s="1"/>
  <c r="BYT37" i="18"/>
  <c r="BYU37" i="18" s="1"/>
  <c r="BYT38" i="18"/>
  <c r="BYU38" i="18" s="1"/>
  <c r="BYT40" i="18"/>
  <c r="BYU40" i="18" s="1"/>
  <c r="BYT42" i="18"/>
  <c r="BYU42" i="18" s="1"/>
  <c r="BYT43" i="18"/>
  <c r="BYU43" i="18" s="1"/>
  <c r="BYT45" i="18"/>
  <c r="BYU45" i="18" s="1"/>
  <c r="BYT46" i="18"/>
  <c r="BYU46" i="18" s="1"/>
  <c r="BYT35" i="18"/>
  <c r="BYU35" i="18" s="1"/>
  <c r="BYT8" i="18"/>
  <c r="BYU8" i="18" s="1"/>
  <c r="BYT12" i="18"/>
  <c r="BYU12" i="18" s="1"/>
  <c r="BYT13" i="18"/>
  <c r="BYU13" i="18" s="1"/>
  <c r="BYT14" i="18"/>
  <c r="BYU14" i="18" s="1"/>
  <c r="BYT15" i="18"/>
  <c r="BYU15" i="18" s="1"/>
  <c r="BYT16" i="18"/>
  <c r="BYU16" i="18" s="1"/>
  <c r="BYT17" i="18"/>
  <c r="BYU17" i="18" s="1"/>
  <c r="BYT18" i="18"/>
  <c r="BYU18" i="18" s="1"/>
  <c r="BYT19" i="18"/>
  <c r="BYU19" i="18" s="1"/>
  <c r="BYT20" i="18"/>
  <c r="BYU20" i="18" s="1"/>
  <c r="BYT21" i="18"/>
  <c r="BYU21" i="18" s="1"/>
  <c r="BYT22" i="18"/>
  <c r="BYU22" i="18" s="1"/>
  <c r="BYT7" i="18"/>
  <c r="BYU7" i="18" s="1"/>
  <c r="BYL37" i="18" l="1"/>
  <c r="BYM37" i="18" s="1"/>
  <c r="BYL38" i="18"/>
  <c r="BYM38" i="18" s="1"/>
  <c r="BYL40" i="18"/>
  <c r="BYM40" i="18" s="1"/>
  <c r="BYL42" i="18"/>
  <c r="BYM42" i="18" s="1"/>
  <c r="BYL43" i="18"/>
  <c r="BYM43" i="18" s="1"/>
  <c r="BYL45" i="18"/>
  <c r="BYM45" i="18" s="1"/>
  <c r="BYL46" i="18"/>
  <c r="BYM46" i="18" s="1"/>
  <c r="BYL35" i="18"/>
  <c r="BYM35" i="18" s="1"/>
  <c r="BYL8" i="18"/>
  <c r="BYM8" i="18" s="1"/>
  <c r="BYL12" i="18"/>
  <c r="BYM12" i="18" s="1"/>
  <c r="BYL13" i="18"/>
  <c r="BYM13" i="18" s="1"/>
  <c r="BYL14" i="18"/>
  <c r="BYM14" i="18" s="1"/>
  <c r="BYL15" i="18"/>
  <c r="BYM15" i="18" s="1"/>
  <c r="BYL16" i="18"/>
  <c r="BYM16" i="18" s="1"/>
  <c r="BYL17" i="18"/>
  <c r="BYM17" i="18" s="1"/>
  <c r="BYL18" i="18"/>
  <c r="BYM18" i="18" s="1"/>
  <c r="BYL19" i="18"/>
  <c r="BYM19" i="18" s="1"/>
  <c r="BYL20" i="18"/>
  <c r="BYM20" i="18" s="1"/>
  <c r="BYL21" i="18"/>
  <c r="BYM21" i="18" s="1"/>
  <c r="BYL22" i="18"/>
  <c r="BYM22" i="18" s="1"/>
  <c r="BYL7" i="18"/>
  <c r="BYM7" i="18" s="1"/>
  <c r="BRJ26" i="19"/>
  <c r="BRK26" i="19" s="1"/>
  <c r="BRJ27" i="19"/>
  <c r="BRK27" i="19" s="1"/>
  <c r="BRJ28" i="19"/>
  <c r="BRK28" i="19" s="1"/>
  <c r="BRJ29" i="19"/>
  <c r="BRK29" i="19" s="1"/>
  <c r="BRJ25" i="19"/>
  <c r="BRK25" i="19" s="1"/>
  <c r="BRJ10" i="19"/>
  <c r="BRK10" i="19" s="1"/>
  <c r="BRJ11" i="19"/>
  <c r="BRK11" i="19" s="1"/>
  <c r="BRJ13" i="19"/>
  <c r="BRK13" i="19" s="1"/>
  <c r="BRJ14" i="19"/>
  <c r="BRK14" i="19" s="1"/>
  <c r="BZC8" i="15"/>
  <c r="BZD8" i="15" s="1"/>
  <c r="BZC9" i="15"/>
  <c r="BZD9" i="15" s="1"/>
  <c r="BZC10" i="15"/>
  <c r="BZD10" i="15" s="1"/>
  <c r="BZC11" i="15"/>
  <c r="BZD11" i="15" s="1"/>
  <c r="BZC12" i="15"/>
  <c r="BZD12" i="15" s="1"/>
  <c r="BZC13" i="15"/>
  <c r="BZD13" i="15" s="1"/>
  <c r="BZC15" i="15"/>
  <c r="BZD15" i="15" s="1"/>
  <c r="BZC16" i="15"/>
  <c r="BZD16" i="15" s="1"/>
  <c r="BZC17" i="15"/>
  <c r="BZD17" i="15" s="1"/>
  <c r="BZC19" i="15"/>
  <c r="BZD19" i="15" s="1"/>
  <c r="BZC21" i="15"/>
  <c r="BZD21" i="15" s="1"/>
  <c r="BZC22" i="15"/>
  <c r="BZD22" i="15" s="1"/>
  <c r="BZC23" i="15"/>
  <c r="BZD23" i="15" s="1"/>
  <c r="BZC7" i="15"/>
  <c r="BZD7" i="15" s="1"/>
  <c r="BYU8" i="15" l="1"/>
  <c r="BYV8" i="15" s="1"/>
  <c r="BYU9" i="15"/>
  <c r="BYV9" i="15" s="1"/>
  <c r="BYU10" i="15"/>
  <c r="BYV10" i="15" s="1"/>
  <c r="BYU11" i="15"/>
  <c r="BYV11" i="15" s="1"/>
  <c r="BYU12" i="15"/>
  <c r="BYV12" i="15" s="1"/>
  <c r="BYU13" i="15"/>
  <c r="BYV13" i="15" s="1"/>
  <c r="BYU15" i="15"/>
  <c r="BYV15" i="15" s="1"/>
  <c r="BYU16" i="15"/>
  <c r="BYV16" i="15" s="1"/>
  <c r="BYU17" i="15"/>
  <c r="BYV17" i="15" s="1"/>
  <c r="BYU19" i="15"/>
  <c r="BYV19" i="15" s="1"/>
  <c r="BYU21" i="15"/>
  <c r="BYV21" i="15" s="1"/>
  <c r="BYU22" i="15"/>
  <c r="BYV22" i="15" s="1"/>
  <c r="BYU23" i="15"/>
  <c r="BYV23" i="15" s="1"/>
  <c r="BYU7" i="15"/>
  <c r="BYV7" i="15" s="1"/>
  <c r="BRB25" i="19"/>
  <c r="BRC25" i="19" s="1"/>
  <c r="BRB10" i="19"/>
  <c r="BRC10" i="19" s="1"/>
  <c r="BRB11" i="19"/>
  <c r="BRC11" i="19" s="1"/>
  <c r="BRB13" i="19"/>
  <c r="BRC13" i="19" s="1"/>
  <c r="BRB14" i="19"/>
  <c r="BRC14" i="19" s="1"/>
  <c r="BYD37" i="18"/>
  <c r="BYE37" i="18" s="1"/>
  <c r="BYD38" i="18"/>
  <c r="BYE38" i="18" s="1"/>
  <c r="BYD40" i="18"/>
  <c r="BYE40" i="18" s="1"/>
  <c r="BYD42" i="18"/>
  <c r="BYE42" i="18" s="1"/>
  <c r="BYD43" i="18"/>
  <c r="BYE43" i="18" s="1"/>
  <c r="BYD45" i="18"/>
  <c r="BYE45" i="18" s="1"/>
  <c r="BYD46" i="18"/>
  <c r="BYE46" i="18" s="1"/>
  <c r="BYD35" i="18"/>
  <c r="BYE35" i="18" s="1"/>
  <c r="BYD8" i="18"/>
  <c r="BYE8" i="18" s="1"/>
  <c r="BYD12" i="18"/>
  <c r="BYE12" i="18" s="1"/>
  <c r="BYD13" i="18"/>
  <c r="BYE13" i="18" s="1"/>
  <c r="BYD14" i="18"/>
  <c r="BYE14" i="18" s="1"/>
  <c r="BYD15" i="18"/>
  <c r="BYE15" i="18" s="1"/>
  <c r="BYD16" i="18"/>
  <c r="BYE16" i="18" s="1"/>
  <c r="BYD17" i="18"/>
  <c r="BYE17" i="18" s="1"/>
  <c r="BYD18" i="18"/>
  <c r="BYE18" i="18" s="1"/>
  <c r="BYD19" i="18"/>
  <c r="BYE19" i="18" s="1"/>
  <c r="BYD20" i="18"/>
  <c r="BYE20" i="18" s="1"/>
  <c r="BYD21" i="18"/>
  <c r="BYE21" i="18" s="1"/>
  <c r="BYD22" i="18"/>
  <c r="BYE22" i="18" s="1"/>
  <c r="BYD7" i="18"/>
  <c r="BYE7" i="18" s="1"/>
  <c r="BXV37" i="18" l="1"/>
  <c r="BXW37" i="18" s="1"/>
  <c r="BXV38" i="18"/>
  <c r="BXW38" i="18" s="1"/>
  <c r="BXV40" i="18"/>
  <c r="BXW40" i="18" s="1"/>
  <c r="BXV42" i="18"/>
  <c r="BXW42" i="18" s="1"/>
  <c r="BXV43" i="18"/>
  <c r="BXW43" i="18" s="1"/>
  <c r="BXV45" i="18"/>
  <c r="BXW45" i="18" s="1"/>
  <c r="BXV46" i="18"/>
  <c r="BXW46" i="18" s="1"/>
  <c r="BXV35" i="18"/>
  <c r="BXW35" i="18" s="1"/>
  <c r="BXV8" i="18"/>
  <c r="BXW8" i="18" s="1"/>
  <c r="BXV12" i="18"/>
  <c r="BXW12" i="18" s="1"/>
  <c r="BXV13" i="18"/>
  <c r="BXW13" i="18" s="1"/>
  <c r="BXV14" i="18"/>
  <c r="BXW14" i="18" s="1"/>
  <c r="BXV15" i="18"/>
  <c r="BXW15" i="18" s="1"/>
  <c r="BXV16" i="18"/>
  <c r="BXW16" i="18" s="1"/>
  <c r="BXV17" i="18"/>
  <c r="BXW17" i="18" s="1"/>
  <c r="BXV18" i="18"/>
  <c r="BXW18" i="18" s="1"/>
  <c r="BXV19" i="18"/>
  <c r="BXW19" i="18" s="1"/>
  <c r="BXV20" i="18"/>
  <c r="BXW20" i="18" s="1"/>
  <c r="BXV21" i="18"/>
  <c r="BXW21" i="18" s="1"/>
  <c r="BXV22" i="18"/>
  <c r="BXW22" i="18" s="1"/>
  <c r="BXV7" i="18"/>
  <c r="BXW7" i="18" s="1"/>
  <c r="BRB26" i="19"/>
  <c r="BRC26" i="19" s="1"/>
  <c r="BRB27" i="19"/>
  <c r="BRC27" i="19" s="1"/>
  <c r="BRB28" i="19"/>
  <c r="BRC28" i="19" s="1"/>
  <c r="BRB29" i="19"/>
  <c r="BRC29" i="19" s="1"/>
  <c r="BYM8" i="15"/>
  <c r="BYN8" i="15" s="1"/>
  <c r="BYM9" i="15"/>
  <c r="BYN9" i="15" s="1"/>
  <c r="BYM10" i="15"/>
  <c r="BYN10" i="15" s="1"/>
  <c r="BYM11" i="15"/>
  <c r="BYN11" i="15" s="1"/>
  <c r="BYM12" i="15"/>
  <c r="BYN12" i="15" s="1"/>
  <c r="BYM13" i="15"/>
  <c r="BYN13" i="15" s="1"/>
  <c r="BYM15" i="15"/>
  <c r="BYN15" i="15" s="1"/>
  <c r="BYM16" i="15"/>
  <c r="BYN16" i="15" s="1"/>
  <c r="BYM17" i="15"/>
  <c r="BYN17" i="15" s="1"/>
  <c r="BYM19" i="15"/>
  <c r="BYN19" i="15" s="1"/>
  <c r="BYM21" i="15"/>
  <c r="BYN21" i="15" s="1"/>
  <c r="BYM22" i="15"/>
  <c r="BYN22" i="15" s="1"/>
  <c r="BYM23" i="15"/>
  <c r="BYN23" i="15" s="1"/>
  <c r="BYM7" i="15"/>
  <c r="BYN7" i="15" s="1"/>
  <c r="BXL7" i="18" l="1"/>
  <c r="BYE8" i="15" l="1"/>
  <c r="BYF8" i="15" s="1"/>
  <c r="BYE9" i="15"/>
  <c r="BYF9" i="15" s="1"/>
  <c r="BYE10" i="15"/>
  <c r="BYF10" i="15" s="1"/>
  <c r="BYE11" i="15"/>
  <c r="BYF11" i="15" s="1"/>
  <c r="BYE12" i="15"/>
  <c r="BYF12" i="15" s="1"/>
  <c r="BYE13" i="15"/>
  <c r="BYF13" i="15" s="1"/>
  <c r="BYE15" i="15"/>
  <c r="BYF15" i="15" s="1"/>
  <c r="BYE16" i="15"/>
  <c r="BYF16" i="15" s="1"/>
  <c r="BYE17" i="15"/>
  <c r="BYF17" i="15" s="1"/>
  <c r="BYE19" i="15"/>
  <c r="BYF19" i="15" s="1"/>
  <c r="BYE21" i="15"/>
  <c r="BYF21" i="15" s="1"/>
  <c r="BYE22" i="15"/>
  <c r="BYF22" i="15" s="1"/>
  <c r="BYE23" i="15"/>
  <c r="BYF23" i="15" s="1"/>
  <c r="BYE7" i="15"/>
  <c r="BYF7" i="15" s="1"/>
  <c r="BQT26" i="19"/>
  <c r="BQU26" i="19" s="1"/>
  <c r="BQT27" i="19"/>
  <c r="BQU27" i="19" s="1"/>
  <c r="BQT28" i="19"/>
  <c r="BQU28" i="19" s="1"/>
  <c r="BQT29" i="19"/>
  <c r="BQU29" i="19" s="1"/>
  <c r="BQT25" i="19"/>
  <c r="BQU25" i="19" s="1"/>
  <c r="BQT10" i="19"/>
  <c r="BQU10" i="19" s="1"/>
  <c r="BQT11" i="19"/>
  <c r="BQU11" i="19" s="1"/>
  <c r="BQT13" i="19"/>
  <c r="BQU13" i="19" s="1"/>
  <c r="BQT14" i="19"/>
  <c r="BQU14" i="19" s="1"/>
  <c r="BXN37" i="18"/>
  <c r="BXO37" i="18" s="1"/>
  <c r="BXN38" i="18"/>
  <c r="BXO38" i="18" s="1"/>
  <c r="BXN40" i="18"/>
  <c r="BXO40" i="18" s="1"/>
  <c r="BXN42" i="18"/>
  <c r="BXO42" i="18" s="1"/>
  <c r="BXN43" i="18"/>
  <c r="BXO43" i="18" s="1"/>
  <c r="BXN45" i="18"/>
  <c r="BXO45" i="18" s="1"/>
  <c r="BXN46" i="18"/>
  <c r="BXO46" i="18" s="1"/>
  <c r="BXN35" i="18"/>
  <c r="BXO35" i="18" s="1"/>
  <c r="BXN8" i="18"/>
  <c r="BXO8" i="18" s="1"/>
  <c r="BXN12" i="18"/>
  <c r="BXO12" i="18" s="1"/>
  <c r="BXN13" i="18"/>
  <c r="BXO13" i="18" s="1"/>
  <c r="BXN14" i="18"/>
  <c r="BXO14" i="18" s="1"/>
  <c r="BXN15" i="18"/>
  <c r="BXO15" i="18" s="1"/>
  <c r="BXN16" i="18"/>
  <c r="BXO16" i="18" s="1"/>
  <c r="BXN17" i="18"/>
  <c r="BXO17" i="18" s="1"/>
  <c r="BXN18" i="18"/>
  <c r="BXO18" i="18" s="1"/>
  <c r="BXN19" i="18"/>
  <c r="BXO19" i="18" s="1"/>
  <c r="BXN20" i="18"/>
  <c r="BXO20" i="18" s="1"/>
  <c r="BXN21" i="18"/>
  <c r="BXO21" i="18" s="1"/>
  <c r="BXN22" i="18"/>
  <c r="BXO22" i="18" s="1"/>
  <c r="BXN7" i="18"/>
  <c r="BXO7" i="18" s="1"/>
  <c r="BXW8" i="15" l="1"/>
  <c r="BXX8" i="15" s="1"/>
  <c r="BXW9" i="15"/>
  <c r="BXX9" i="15" s="1"/>
  <c r="BXW10" i="15"/>
  <c r="BXX10" i="15" s="1"/>
  <c r="BXW11" i="15"/>
  <c r="BXX11" i="15" s="1"/>
  <c r="BXW12" i="15"/>
  <c r="BXX12" i="15" s="1"/>
  <c r="BXW13" i="15"/>
  <c r="BXX13" i="15" s="1"/>
  <c r="BXW15" i="15"/>
  <c r="BXX15" i="15" s="1"/>
  <c r="BXW16" i="15"/>
  <c r="BXX16" i="15" s="1"/>
  <c r="BXW17" i="15"/>
  <c r="BXX17" i="15" s="1"/>
  <c r="BXW19" i="15"/>
  <c r="BXX19" i="15" s="1"/>
  <c r="BXW21" i="15"/>
  <c r="BXX21" i="15" s="1"/>
  <c r="BXW22" i="15"/>
  <c r="BXX22" i="15" s="1"/>
  <c r="BXW23" i="15"/>
  <c r="BXX23" i="15" s="1"/>
  <c r="BXW7" i="15"/>
  <c r="BXX7" i="15" s="1"/>
  <c r="BQL25" i="19"/>
  <c r="BQM25" i="19" s="1"/>
  <c r="BQL10" i="19"/>
  <c r="BQM10" i="19" s="1"/>
  <c r="BQL11" i="19"/>
  <c r="BQM11" i="19" s="1"/>
  <c r="BQL13" i="19"/>
  <c r="BQM13" i="19" s="1"/>
  <c r="BQL14" i="19"/>
  <c r="BQM14" i="19" s="1"/>
  <c r="BQL26" i="19"/>
  <c r="BQM26" i="19" s="1"/>
  <c r="BQL27" i="19"/>
  <c r="BQM27" i="19" s="1"/>
  <c r="BQL28" i="19"/>
  <c r="BQM28" i="19" s="1"/>
  <c r="BQL29" i="19"/>
  <c r="BQM29" i="19" s="1"/>
  <c r="BXF37" i="18"/>
  <c r="BXG37" i="18" s="1"/>
  <c r="BXF38" i="18"/>
  <c r="BXG38" i="18" s="1"/>
  <c r="BXF40" i="18"/>
  <c r="BXG40" i="18" s="1"/>
  <c r="BXF42" i="18"/>
  <c r="BXG42" i="18" s="1"/>
  <c r="BXF43" i="18"/>
  <c r="BXG43" i="18" s="1"/>
  <c r="BXF45" i="18"/>
  <c r="BXG45" i="18" s="1"/>
  <c r="BXF46" i="18"/>
  <c r="BXG46" i="18" s="1"/>
  <c r="BXF35" i="18"/>
  <c r="BXG35" i="18" s="1"/>
  <c r="BXF8" i="18"/>
  <c r="BXG8" i="18" s="1"/>
  <c r="BXF12" i="18"/>
  <c r="BXG12" i="18" s="1"/>
  <c r="BXF13" i="18"/>
  <c r="BXG13" i="18" s="1"/>
  <c r="BXF14" i="18"/>
  <c r="BXG14" i="18" s="1"/>
  <c r="BXF15" i="18"/>
  <c r="BXG15" i="18" s="1"/>
  <c r="BXF16" i="18"/>
  <c r="BXG16" i="18" s="1"/>
  <c r="BXF17" i="18"/>
  <c r="BXG17" i="18" s="1"/>
  <c r="BXF18" i="18"/>
  <c r="BXG18" i="18" s="1"/>
  <c r="BXF19" i="18"/>
  <c r="BXG19" i="18" s="1"/>
  <c r="BXF20" i="18"/>
  <c r="BXG20" i="18" s="1"/>
  <c r="BXF21" i="18"/>
  <c r="BXG21" i="18" s="1"/>
  <c r="BXF22" i="18"/>
  <c r="BXG22" i="18" s="1"/>
  <c r="BXF7" i="18" l="1"/>
  <c r="BXG7" i="18" s="1"/>
  <c r="BWX37" i="18" l="1"/>
  <c r="BWY37" i="18" s="1"/>
  <c r="BWX38" i="18"/>
  <c r="BWY38" i="18" s="1"/>
  <c r="BWX40" i="18"/>
  <c r="BWY40" i="18" s="1"/>
  <c r="BWX42" i="18"/>
  <c r="BWY42" i="18" s="1"/>
  <c r="BWX43" i="18"/>
  <c r="BWY43" i="18" s="1"/>
  <c r="BWX45" i="18"/>
  <c r="BWY45" i="18" s="1"/>
  <c r="BWX46" i="18"/>
  <c r="BWY46" i="18" s="1"/>
  <c r="BWX35" i="18"/>
  <c r="BWY35" i="18" s="1"/>
  <c r="BWX8" i="18"/>
  <c r="BWY8" i="18" s="1"/>
  <c r="BWX12" i="18"/>
  <c r="BWY12" i="18" s="1"/>
  <c r="BWX13" i="18"/>
  <c r="BWY13" i="18" s="1"/>
  <c r="BWX14" i="18"/>
  <c r="BWY14" i="18" s="1"/>
  <c r="BWX15" i="18"/>
  <c r="BWY15" i="18" s="1"/>
  <c r="BWX16" i="18"/>
  <c r="BWY16" i="18" s="1"/>
  <c r="BWX17" i="18"/>
  <c r="BWY17" i="18" s="1"/>
  <c r="BWX18" i="18"/>
  <c r="BWY18" i="18" s="1"/>
  <c r="BWX19" i="18"/>
  <c r="BWY19" i="18" s="1"/>
  <c r="BWX20" i="18"/>
  <c r="BWY20" i="18" s="1"/>
  <c r="BWX21" i="18"/>
  <c r="BWY21" i="18" s="1"/>
  <c r="BWX22" i="18"/>
  <c r="BWY22" i="18" s="1"/>
  <c r="BWX7" i="18"/>
  <c r="BWY7" i="18" s="1"/>
  <c r="BQD26" i="19"/>
  <c r="BQE26" i="19" s="1"/>
  <c r="BQD27" i="19"/>
  <c r="BQE27" i="19" s="1"/>
  <c r="BQD28" i="19"/>
  <c r="BQE28" i="19" s="1"/>
  <c r="BQD29" i="19"/>
  <c r="BQE29" i="19" s="1"/>
  <c r="BQD25" i="19"/>
  <c r="BQE25" i="19" s="1"/>
  <c r="BQD10" i="19"/>
  <c r="BQE10" i="19" s="1"/>
  <c r="BQD11" i="19"/>
  <c r="BQE11" i="19" s="1"/>
  <c r="BQD13" i="19"/>
  <c r="BQE13" i="19" s="1"/>
  <c r="BQD14" i="19"/>
  <c r="BQE14" i="19" s="1"/>
  <c r="BXO8" i="15"/>
  <c r="BXP8" i="15" s="1"/>
  <c r="BXO9" i="15"/>
  <c r="BXP9" i="15" s="1"/>
  <c r="BXO10" i="15"/>
  <c r="BXP10" i="15" s="1"/>
  <c r="BXO11" i="15"/>
  <c r="BXP11" i="15" s="1"/>
  <c r="BXO12" i="15"/>
  <c r="BXP12" i="15" s="1"/>
  <c r="BXO13" i="15"/>
  <c r="BXP13" i="15" s="1"/>
  <c r="BXO15" i="15"/>
  <c r="BXP15" i="15" s="1"/>
  <c r="BXO16" i="15"/>
  <c r="BXP16" i="15" s="1"/>
  <c r="BXO17" i="15"/>
  <c r="BXP17" i="15" s="1"/>
  <c r="BXO19" i="15"/>
  <c r="BXP19" i="15" s="1"/>
  <c r="BXO21" i="15"/>
  <c r="BXP21" i="15" s="1"/>
  <c r="BXO22" i="15"/>
  <c r="BXP22" i="15" s="1"/>
  <c r="BXO23" i="15"/>
  <c r="BXP23" i="15" s="1"/>
  <c r="BXO7" i="15"/>
  <c r="BXP7" i="15" s="1"/>
  <c r="K7" i="18"/>
  <c r="K15" i="18"/>
  <c r="K16" i="18"/>
  <c r="M16" i="18" s="1"/>
  <c r="K17" i="18"/>
  <c r="M17" i="18" s="1"/>
  <c r="K18" i="18"/>
  <c r="M18" i="18" s="1"/>
  <c r="K19" i="18"/>
  <c r="M19" i="18" s="1"/>
  <c r="K20" i="18"/>
  <c r="M20" i="18" s="1"/>
  <c r="K21" i="18"/>
  <c r="M21" i="18" s="1"/>
  <c r="O17" i="18" l="1"/>
  <c r="O18" i="18"/>
  <c r="O16" i="18"/>
  <c r="O21" i="18"/>
  <c r="O20" i="18"/>
  <c r="O19" i="18"/>
  <c r="M15" i="18"/>
  <c r="V16" i="18"/>
  <c r="M7" i="18"/>
  <c r="BWP37" i="18"/>
  <c r="BWQ37" i="18" s="1"/>
  <c r="BWP38" i="18"/>
  <c r="BWQ38" i="18" s="1"/>
  <c r="BWP40" i="18"/>
  <c r="BWQ40" i="18" s="1"/>
  <c r="BWP42" i="18"/>
  <c r="BWQ42" i="18" s="1"/>
  <c r="BWP43" i="18"/>
  <c r="BWQ43" i="18" s="1"/>
  <c r="BWP45" i="18"/>
  <c r="BWQ45" i="18" s="1"/>
  <c r="BWP46" i="18"/>
  <c r="BWQ46" i="18" s="1"/>
  <c r="BWP35" i="18"/>
  <c r="BWQ35" i="18" s="1"/>
  <c r="BWP8" i="18"/>
  <c r="BWQ8" i="18" s="1"/>
  <c r="BWP12" i="18"/>
  <c r="BWQ12" i="18" s="1"/>
  <c r="BWP13" i="18"/>
  <c r="BWQ13" i="18" s="1"/>
  <c r="BWP14" i="18"/>
  <c r="BWQ14" i="18" s="1"/>
  <c r="BWP15" i="18"/>
  <c r="BWQ15" i="18" s="1"/>
  <c r="BWP16" i="18"/>
  <c r="BWQ16" i="18" s="1"/>
  <c r="BWP17" i="18"/>
  <c r="BWQ17" i="18" s="1"/>
  <c r="BWP18" i="18"/>
  <c r="BWQ18" i="18" s="1"/>
  <c r="BWP19" i="18"/>
  <c r="BWQ19" i="18" s="1"/>
  <c r="BWP20" i="18"/>
  <c r="BWQ20" i="18" s="1"/>
  <c r="BWP21" i="18"/>
  <c r="BWQ21" i="18" s="1"/>
  <c r="BWP22" i="18"/>
  <c r="BWQ22" i="18" s="1"/>
  <c r="BWP7" i="18"/>
  <c r="BWQ7" i="18" s="1"/>
  <c r="BPV26" i="19"/>
  <c r="BPW26" i="19" s="1"/>
  <c r="BPV27" i="19"/>
  <c r="BPW27" i="19" s="1"/>
  <c r="BPV28" i="19"/>
  <c r="BPW28" i="19" s="1"/>
  <c r="BPV29" i="19"/>
  <c r="BPW29" i="19" s="1"/>
  <c r="BPV25" i="19"/>
  <c r="BPW25" i="19" s="1"/>
  <c r="BPV10" i="19"/>
  <c r="BPW10" i="19" s="1"/>
  <c r="BPV11" i="19"/>
  <c r="BPW11" i="19" s="1"/>
  <c r="BPV13" i="19"/>
  <c r="BPW13" i="19" s="1"/>
  <c r="BPV14" i="19"/>
  <c r="BPW14" i="19" s="1"/>
  <c r="BXG8" i="15"/>
  <c r="BXH8" i="15" s="1"/>
  <c r="BXG9" i="15"/>
  <c r="BXH9" i="15" s="1"/>
  <c r="BXG10" i="15"/>
  <c r="BXH10" i="15" s="1"/>
  <c r="BXG11" i="15"/>
  <c r="BXH11" i="15" s="1"/>
  <c r="BXG12" i="15"/>
  <c r="BXH12" i="15" s="1"/>
  <c r="BXG13" i="15"/>
  <c r="BXH13" i="15" s="1"/>
  <c r="BXG15" i="15"/>
  <c r="BXH15" i="15" s="1"/>
  <c r="BXG16" i="15"/>
  <c r="BXH16" i="15" s="1"/>
  <c r="BXG17" i="15"/>
  <c r="BXH17" i="15" s="1"/>
  <c r="BXG19" i="15"/>
  <c r="BXH19" i="15" s="1"/>
  <c r="BXG21" i="15"/>
  <c r="BXH21" i="15" s="1"/>
  <c r="BXG22" i="15"/>
  <c r="BXH22" i="15" s="1"/>
  <c r="BXG23" i="15"/>
  <c r="BXH23" i="15" s="1"/>
  <c r="BXG7" i="15"/>
  <c r="BXH7" i="15" s="1"/>
  <c r="O15" i="18" l="1"/>
  <c r="V15" i="18"/>
  <c r="BWH37" i="18"/>
  <c r="BWI37" i="18" s="1"/>
  <c r="BWH38" i="18"/>
  <c r="BWI38" i="18" s="1"/>
  <c r="BWH40" i="18"/>
  <c r="BWI40" i="18" s="1"/>
  <c r="BWH42" i="18"/>
  <c r="BWI42" i="18" s="1"/>
  <c r="BWH43" i="18"/>
  <c r="BWI43" i="18" s="1"/>
  <c r="BWH45" i="18"/>
  <c r="BWI45" i="18" s="1"/>
  <c r="BWH46" i="18"/>
  <c r="BWI46" i="18" s="1"/>
  <c r="BWH35" i="18"/>
  <c r="BWI35" i="18" s="1"/>
  <c r="BWH8" i="18"/>
  <c r="BWI8" i="18" s="1"/>
  <c r="BWH12" i="18"/>
  <c r="BWI12" i="18" s="1"/>
  <c r="BWH13" i="18"/>
  <c r="BWI13" i="18" s="1"/>
  <c r="BWH14" i="18"/>
  <c r="BWI14" i="18" s="1"/>
  <c r="BWH15" i="18"/>
  <c r="BWI15" i="18" s="1"/>
  <c r="BWH16" i="18"/>
  <c r="BWI16" i="18" s="1"/>
  <c r="BWH17" i="18"/>
  <c r="BWI17" i="18" s="1"/>
  <c r="BWH18" i="18"/>
  <c r="BWI18" i="18" s="1"/>
  <c r="BWH19" i="18"/>
  <c r="BWI19" i="18" s="1"/>
  <c r="BWH20" i="18"/>
  <c r="BWI20" i="18" s="1"/>
  <c r="BWH21" i="18"/>
  <c r="BWI21" i="18" s="1"/>
  <c r="BWH22" i="18"/>
  <c r="BWI22" i="18" s="1"/>
  <c r="BWH7" i="18"/>
  <c r="BWI7" i="18" s="1"/>
  <c r="BPN26" i="19"/>
  <c r="BPO26" i="19" s="1"/>
  <c r="BPN27" i="19"/>
  <c r="BPO27" i="19" s="1"/>
  <c r="BPN28" i="19"/>
  <c r="BPO28" i="19" s="1"/>
  <c r="BPN29" i="19"/>
  <c r="BPO29" i="19" s="1"/>
  <c r="BPN25" i="19"/>
  <c r="BPO25" i="19" s="1"/>
  <c r="BPN10" i="19"/>
  <c r="BPO10" i="19" s="1"/>
  <c r="BPN11" i="19"/>
  <c r="BPO11" i="19" s="1"/>
  <c r="BPN13" i="19"/>
  <c r="BPO13" i="19" s="1"/>
  <c r="BPN14" i="19"/>
  <c r="BPO14" i="19" s="1"/>
  <c r="BWY8" i="15"/>
  <c r="BWZ8" i="15" s="1"/>
  <c r="BWY9" i="15"/>
  <c r="BWZ9" i="15" s="1"/>
  <c r="BWY10" i="15"/>
  <c r="BWZ10" i="15" s="1"/>
  <c r="BWY11" i="15"/>
  <c r="BWZ11" i="15" s="1"/>
  <c r="BWY12" i="15"/>
  <c r="BWZ12" i="15" s="1"/>
  <c r="BWY13" i="15"/>
  <c r="BWZ13" i="15" s="1"/>
  <c r="BWY15" i="15"/>
  <c r="BWZ15" i="15" s="1"/>
  <c r="BWY16" i="15"/>
  <c r="BWZ16" i="15" s="1"/>
  <c r="BWY17" i="15"/>
  <c r="BWZ17" i="15" s="1"/>
  <c r="BWY19" i="15"/>
  <c r="BWZ19" i="15" s="1"/>
  <c r="BWY21" i="15"/>
  <c r="BWZ21" i="15" s="1"/>
  <c r="BWY22" i="15"/>
  <c r="BWZ22" i="15" s="1"/>
  <c r="BWY23" i="15"/>
  <c r="BWZ23" i="15" s="1"/>
  <c r="BWY7" i="15"/>
  <c r="BWZ7" i="15" s="1"/>
  <c r="BVY16" i="18"/>
  <c r="BWQ8" i="15" l="1"/>
  <c r="BWR8" i="15" s="1"/>
  <c r="BWQ9" i="15"/>
  <c r="BWR9" i="15" s="1"/>
  <c r="BWQ10" i="15"/>
  <c r="BWR10" i="15" s="1"/>
  <c r="BWQ11" i="15"/>
  <c r="BWR11" i="15" s="1"/>
  <c r="BWQ12" i="15"/>
  <c r="BWR12" i="15" s="1"/>
  <c r="BWQ13" i="15"/>
  <c r="BWR13" i="15" s="1"/>
  <c r="BWQ15" i="15"/>
  <c r="BWR15" i="15" s="1"/>
  <c r="BWQ16" i="15"/>
  <c r="BWR16" i="15" s="1"/>
  <c r="BWQ17" i="15"/>
  <c r="BWR17" i="15" s="1"/>
  <c r="BWQ19" i="15"/>
  <c r="BWR19" i="15" s="1"/>
  <c r="BWQ21" i="15"/>
  <c r="BWR21" i="15" s="1"/>
  <c r="BWQ22" i="15"/>
  <c r="BWR22" i="15" s="1"/>
  <c r="BWQ23" i="15"/>
  <c r="BWR23" i="15" s="1"/>
  <c r="BWQ7" i="15"/>
  <c r="BWR7" i="15" s="1"/>
  <c r="BPF26" i="19"/>
  <c r="BPG26" i="19" s="1"/>
  <c r="BPF27" i="19"/>
  <c r="BPG27" i="19" s="1"/>
  <c r="BPF28" i="19"/>
  <c r="BPG28" i="19" s="1"/>
  <c r="BPF29" i="19"/>
  <c r="BPG29" i="19" s="1"/>
  <c r="BPF25" i="19"/>
  <c r="BPG25" i="19" s="1"/>
  <c r="BPF10" i="19"/>
  <c r="BPG10" i="19" s="1"/>
  <c r="BPF11" i="19"/>
  <c r="BPG11" i="19" s="1"/>
  <c r="BPF13" i="19"/>
  <c r="BPG13" i="19" s="1"/>
  <c r="BPF14" i="19"/>
  <c r="BPG14" i="19" s="1"/>
  <c r="BVZ37" i="18"/>
  <c r="BWA37" i="18" s="1"/>
  <c r="BVZ38" i="18"/>
  <c r="BWA38" i="18" s="1"/>
  <c r="BVZ40" i="18"/>
  <c r="BWA40" i="18" s="1"/>
  <c r="BVZ42" i="18"/>
  <c r="BWA42" i="18" s="1"/>
  <c r="BVZ43" i="18"/>
  <c r="BWA43" i="18" s="1"/>
  <c r="BVZ45" i="18"/>
  <c r="BWA45" i="18" s="1"/>
  <c r="BVZ46" i="18"/>
  <c r="BWA46" i="18" s="1"/>
  <c r="BVZ35" i="18"/>
  <c r="BWA35" i="18" s="1"/>
  <c r="BVZ8" i="18"/>
  <c r="BWA8" i="18" s="1"/>
  <c r="BVZ12" i="18"/>
  <c r="BWA12" i="18" s="1"/>
  <c r="BVZ13" i="18"/>
  <c r="BWA13" i="18" s="1"/>
  <c r="BVZ14" i="18"/>
  <c r="BWA14" i="18" s="1"/>
  <c r="BVZ15" i="18"/>
  <c r="BWA15" i="18" s="1"/>
  <c r="BVZ16" i="18"/>
  <c r="BWA16" i="18" s="1"/>
  <c r="BVZ17" i="18"/>
  <c r="BWA17" i="18" s="1"/>
  <c r="BVZ18" i="18"/>
  <c r="BWA18" i="18" s="1"/>
  <c r="BVZ19" i="18"/>
  <c r="BWA19" i="18" s="1"/>
  <c r="BVZ20" i="18"/>
  <c r="BWA20" i="18" s="1"/>
  <c r="BVZ21" i="18"/>
  <c r="BWA21" i="18" s="1"/>
  <c r="BVZ22" i="18"/>
  <c r="BWA22" i="18" s="1"/>
  <c r="BVZ7" i="18"/>
  <c r="BWA7" i="18" s="1"/>
  <c r="BWI8" i="15" l="1"/>
  <c r="BWJ8" i="15" s="1"/>
  <c r="BWI9" i="15"/>
  <c r="BWJ9" i="15" s="1"/>
  <c r="BWI10" i="15"/>
  <c r="BWJ10" i="15" s="1"/>
  <c r="BWI11" i="15"/>
  <c r="BWJ11" i="15" s="1"/>
  <c r="BWI12" i="15"/>
  <c r="BWJ12" i="15" s="1"/>
  <c r="BWI13" i="15"/>
  <c r="BWJ13" i="15" s="1"/>
  <c r="BWI15" i="15"/>
  <c r="BWJ15" i="15" s="1"/>
  <c r="BWI16" i="15"/>
  <c r="BWJ16" i="15" s="1"/>
  <c r="BWI17" i="15"/>
  <c r="BWJ17" i="15" s="1"/>
  <c r="BWI19" i="15"/>
  <c r="BWJ19" i="15" s="1"/>
  <c r="BWI21" i="15"/>
  <c r="BWJ21" i="15" s="1"/>
  <c r="BWI22" i="15"/>
  <c r="BWJ22" i="15" s="1"/>
  <c r="BWI23" i="15"/>
  <c r="BWJ23" i="15" s="1"/>
  <c r="BWI7" i="15"/>
  <c r="BWJ7" i="15" s="1"/>
  <c r="BOX26" i="19"/>
  <c r="BOY26" i="19" s="1"/>
  <c r="BOX27" i="19"/>
  <c r="BOY27" i="19" s="1"/>
  <c r="BOX28" i="19"/>
  <c r="BOY28" i="19" s="1"/>
  <c r="BOX29" i="19"/>
  <c r="BOY29" i="19" s="1"/>
  <c r="BOX25" i="19"/>
  <c r="BOY25" i="19" s="1"/>
  <c r="BOX10" i="19"/>
  <c r="BOY10" i="19" s="1"/>
  <c r="BOX11" i="19"/>
  <c r="BOY11" i="19" s="1"/>
  <c r="BOX13" i="19"/>
  <c r="BOY13" i="19" s="1"/>
  <c r="BOX14" i="19"/>
  <c r="BOY14" i="19" s="1"/>
  <c r="BVR37" i="18"/>
  <c r="BVS37" i="18" s="1"/>
  <c r="BVR38" i="18"/>
  <c r="BVS38" i="18" s="1"/>
  <c r="BVR40" i="18"/>
  <c r="BVS40" i="18" s="1"/>
  <c r="BVR42" i="18"/>
  <c r="BVS42" i="18" s="1"/>
  <c r="BVR43" i="18"/>
  <c r="BVS43" i="18" s="1"/>
  <c r="BVR45" i="18"/>
  <c r="BVS45" i="18" s="1"/>
  <c r="BVR46" i="18"/>
  <c r="BVS46" i="18" s="1"/>
  <c r="BVR35" i="18"/>
  <c r="BVS35" i="18" s="1"/>
  <c r="BVR8" i="18"/>
  <c r="BVS8" i="18" s="1"/>
  <c r="BVR12" i="18"/>
  <c r="BVS12" i="18" s="1"/>
  <c r="BVR13" i="18"/>
  <c r="BVS13" i="18" s="1"/>
  <c r="BVR14" i="18"/>
  <c r="BVS14" i="18" s="1"/>
  <c r="BVR15" i="18"/>
  <c r="BVS15" i="18" s="1"/>
  <c r="BVR16" i="18"/>
  <c r="BVS16" i="18" s="1"/>
  <c r="BVR17" i="18"/>
  <c r="BVS17" i="18" s="1"/>
  <c r="BVR18" i="18"/>
  <c r="BVS18" i="18" s="1"/>
  <c r="BVR19" i="18"/>
  <c r="BVS19" i="18" s="1"/>
  <c r="BVR20" i="18"/>
  <c r="BVS20" i="18" s="1"/>
  <c r="BVR21" i="18"/>
  <c r="BVS21" i="18" s="1"/>
  <c r="BVR22" i="18"/>
  <c r="BVS22" i="18" s="1"/>
  <c r="BVR7" i="18"/>
  <c r="BVS7" i="18" s="1"/>
  <c r="BVJ37" i="18" l="1"/>
  <c r="BVK37" i="18" s="1"/>
  <c r="BVJ38" i="18"/>
  <c r="BVK38" i="18" s="1"/>
  <c r="BVJ40" i="18"/>
  <c r="BVK40" i="18" s="1"/>
  <c r="BVJ42" i="18"/>
  <c r="BVK42" i="18" s="1"/>
  <c r="BVJ43" i="18"/>
  <c r="BVK43" i="18" s="1"/>
  <c r="BVJ45" i="18"/>
  <c r="BVK45" i="18" s="1"/>
  <c r="BVJ46" i="18"/>
  <c r="BVK46" i="18" s="1"/>
  <c r="BVJ35" i="18"/>
  <c r="BVK35" i="18" s="1"/>
  <c r="BVJ8" i="18"/>
  <c r="BVK8" i="18" s="1"/>
  <c r="BVJ12" i="18"/>
  <c r="BVK12" i="18" s="1"/>
  <c r="BVJ13" i="18"/>
  <c r="BVK13" i="18" s="1"/>
  <c r="BVJ14" i="18"/>
  <c r="BVK14" i="18" s="1"/>
  <c r="BVJ15" i="18"/>
  <c r="BVK15" i="18" s="1"/>
  <c r="BVJ16" i="18"/>
  <c r="BVK16" i="18" s="1"/>
  <c r="BVJ17" i="18"/>
  <c r="BVK17" i="18" s="1"/>
  <c r="BVJ18" i="18"/>
  <c r="BVK18" i="18" s="1"/>
  <c r="BVJ19" i="18"/>
  <c r="BVK19" i="18" s="1"/>
  <c r="BVJ20" i="18"/>
  <c r="BVK20" i="18" s="1"/>
  <c r="BVJ21" i="18"/>
  <c r="BVK21" i="18" s="1"/>
  <c r="BVJ22" i="18"/>
  <c r="BVK22" i="18" s="1"/>
  <c r="BVJ7" i="18"/>
  <c r="BVK7" i="18" s="1"/>
  <c r="BOP26" i="19"/>
  <c r="BOQ26" i="19" s="1"/>
  <c r="BOP27" i="19"/>
  <c r="BOQ27" i="19" s="1"/>
  <c r="BOP28" i="19"/>
  <c r="BOQ28" i="19" s="1"/>
  <c r="BOP29" i="19"/>
  <c r="BOQ29" i="19" s="1"/>
  <c r="BOP25" i="19"/>
  <c r="BOQ25" i="19" s="1"/>
  <c r="BOP10" i="19"/>
  <c r="BOQ10" i="19" s="1"/>
  <c r="BOP11" i="19"/>
  <c r="BOQ11" i="19" s="1"/>
  <c r="BOP13" i="19"/>
  <c r="BOQ13" i="19" s="1"/>
  <c r="BOP14" i="19"/>
  <c r="BOQ14" i="19" s="1"/>
  <c r="BWA8" i="15"/>
  <c r="BWB8" i="15" s="1"/>
  <c r="BWA9" i="15"/>
  <c r="BWB9" i="15" s="1"/>
  <c r="BWA10" i="15"/>
  <c r="BWB10" i="15" s="1"/>
  <c r="BWA11" i="15"/>
  <c r="BWB11" i="15" s="1"/>
  <c r="BWA12" i="15"/>
  <c r="BWB12" i="15" s="1"/>
  <c r="BWA13" i="15"/>
  <c r="BWB13" i="15" s="1"/>
  <c r="BWA15" i="15"/>
  <c r="BWB15" i="15" s="1"/>
  <c r="BWA16" i="15"/>
  <c r="BWB16" i="15" s="1"/>
  <c r="BWA17" i="15"/>
  <c r="BWB17" i="15" s="1"/>
  <c r="BWA19" i="15"/>
  <c r="BWB19" i="15" s="1"/>
  <c r="BWA21" i="15"/>
  <c r="BWB21" i="15" s="1"/>
  <c r="BWA22" i="15"/>
  <c r="BWB22" i="15" s="1"/>
  <c r="BWA23" i="15"/>
  <c r="BWB23" i="15" s="1"/>
  <c r="BWA7" i="15"/>
  <c r="BWB7" i="15" s="1"/>
  <c r="BUZ14" i="18" l="1"/>
  <c r="BVS8" i="15" l="1"/>
  <c r="BVT8" i="15" s="1"/>
  <c r="BVS9" i="15"/>
  <c r="BVT9" i="15" s="1"/>
  <c r="BVS10" i="15"/>
  <c r="BVT10" i="15" s="1"/>
  <c r="BVS11" i="15"/>
  <c r="BVT11" i="15" s="1"/>
  <c r="BVS12" i="15"/>
  <c r="BVT12" i="15" s="1"/>
  <c r="BVS13" i="15"/>
  <c r="BVT13" i="15" s="1"/>
  <c r="BVS15" i="15"/>
  <c r="BVT15" i="15" s="1"/>
  <c r="BVS16" i="15"/>
  <c r="BVT16" i="15" s="1"/>
  <c r="BVS17" i="15"/>
  <c r="BVT17" i="15" s="1"/>
  <c r="BVS19" i="15"/>
  <c r="BVT19" i="15" s="1"/>
  <c r="BVS21" i="15"/>
  <c r="BVT21" i="15" s="1"/>
  <c r="BVS22" i="15"/>
  <c r="BVT22" i="15" s="1"/>
  <c r="BVS23" i="15"/>
  <c r="BVT23" i="15" s="1"/>
  <c r="BVS7" i="15"/>
  <c r="BVT7" i="15" s="1"/>
  <c r="BOH26" i="19"/>
  <c r="BOI26" i="19" s="1"/>
  <c r="BOH27" i="19"/>
  <c r="BOI27" i="19" s="1"/>
  <c r="BOH28" i="19"/>
  <c r="BOI28" i="19" s="1"/>
  <c r="BOH29" i="19"/>
  <c r="BOI29" i="19" s="1"/>
  <c r="BOH25" i="19"/>
  <c r="BOI25" i="19" s="1"/>
  <c r="BOH10" i="19"/>
  <c r="BOI10" i="19" s="1"/>
  <c r="BOH11" i="19"/>
  <c r="BOI11" i="19" s="1"/>
  <c r="BOH13" i="19"/>
  <c r="BOI13" i="19" s="1"/>
  <c r="BOH14" i="19"/>
  <c r="BOI14" i="19" s="1"/>
  <c r="BVB37" i="18"/>
  <c r="BVC37" i="18" s="1"/>
  <c r="BVB38" i="18"/>
  <c r="BVC38" i="18" s="1"/>
  <c r="BVB40" i="18"/>
  <c r="BVC40" i="18" s="1"/>
  <c r="BVB42" i="18"/>
  <c r="BVC42" i="18" s="1"/>
  <c r="BVB43" i="18"/>
  <c r="BVC43" i="18" s="1"/>
  <c r="BVB45" i="18"/>
  <c r="BVC45" i="18" s="1"/>
  <c r="BVB46" i="18"/>
  <c r="BVC46" i="18" s="1"/>
  <c r="BVB35" i="18"/>
  <c r="BVC35" i="18" s="1"/>
  <c r="BVB8" i="18"/>
  <c r="BVC8" i="18" s="1"/>
  <c r="BVB12" i="18"/>
  <c r="BVC12" i="18" s="1"/>
  <c r="BVB13" i="18"/>
  <c r="BVC13" i="18" s="1"/>
  <c r="BVB14" i="18"/>
  <c r="BVC14" i="18" s="1"/>
  <c r="BVB15" i="18"/>
  <c r="BVC15" i="18" s="1"/>
  <c r="BVB16" i="18"/>
  <c r="BVC16" i="18" s="1"/>
  <c r="BVB17" i="18"/>
  <c r="BVC17" i="18" s="1"/>
  <c r="BVB18" i="18"/>
  <c r="BVC18" i="18" s="1"/>
  <c r="BVB19" i="18"/>
  <c r="BVC19" i="18" s="1"/>
  <c r="BVB20" i="18"/>
  <c r="BVC20" i="18" s="1"/>
  <c r="BVB21" i="18"/>
  <c r="BVC21" i="18" s="1"/>
  <c r="BVB22" i="18"/>
  <c r="BVC22" i="18" s="1"/>
  <c r="BVB7" i="18"/>
  <c r="BVC7" i="18" s="1"/>
  <c r="BUT37" i="18" l="1"/>
  <c r="BUU37" i="18" s="1"/>
  <c r="BUT38" i="18"/>
  <c r="BUU38" i="18" s="1"/>
  <c r="BUT40" i="18"/>
  <c r="BUU40" i="18" s="1"/>
  <c r="BUT42" i="18"/>
  <c r="BUU42" i="18" s="1"/>
  <c r="BUT43" i="18"/>
  <c r="BUU43" i="18" s="1"/>
  <c r="BUT45" i="18"/>
  <c r="BUU45" i="18" s="1"/>
  <c r="BUT46" i="18"/>
  <c r="BUU46" i="18" s="1"/>
  <c r="BUT35" i="18"/>
  <c r="BUU35" i="18" s="1"/>
  <c r="BUT8" i="18"/>
  <c r="BUU8" i="18" s="1"/>
  <c r="BUT12" i="18"/>
  <c r="BUU12" i="18" s="1"/>
  <c r="BUT13" i="18"/>
  <c r="BUU13" i="18" s="1"/>
  <c r="BUT14" i="18"/>
  <c r="BUU14" i="18" s="1"/>
  <c r="BUT15" i="18"/>
  <c r="BUU15" i="18" s="1"/>
  <c r="BUT16" i="18"/>
  <c r="BUU16" i="18" s="1"/>
  <c r="BUT17" i="18"/>
  <c r="BUU17" i="18" s="1"/>
  <c r="BUT18" i="18"/>
  <c r="BUU18" i="18" s="1"/>
  <c r="BUT19" i="18"/>
  <c r="BUU19" i="18" s="1"/>
  <c r="BUT20" i="18"/>
  <c r="BUU20" i="18" s="1"/>
  <c r="BUT21" i="18"/>
  <c r="BUU21" i="18" s="1"/>
  <c r="BUT22" i="18"/>
  <c r="BUU22" i="18" s="1"/>
  <c r="BUT7" i="18"/>
  <c r="BUU7" i="18" s="1"/>
  <c r="BNZ26" i="19"/>
  <c r="BOA26" i="19" s="1"/>
  <c r="BNZ27" i="19"/>
  <c r="BOA27" i="19" s="1"/>
  <c r="BNZ28" i="19"/>
  <c r="BOA28" i="19" s="1"/>
  <c r="BNZ29" i="19"/>
  <c r="BOA29" i="19" s="1"/>
  <c r="BNZ25" i="19"/>
  <c r="BOA25" i="19" s="1"/>
  <c r="BNZ10" i="19"/>
  <c r="BOA10" i="19" s="1"/>
  <c r="BNZ11" i="19"/>
  <c r="BOA11" i="19" s="1"/>
  <c r="BNZ13" i="19"/>
  <c r="BOA13" i="19" s="1"/>
  <c r="BNZ14" i="19"/>
  <c r="BOA14" i="19" s="1"/>
  <c r="BVK8" i="15"/>
  <c r="BVL8" i="15" s="1"/>
  <c r="BVK9" i="15"/>
  <c r="BVL9" i="15" s="1"/>
  <c r="BVK10" i="15"/>
  <c r="BVL10" i="15" s="1"/>
  <c r="BVK11" i="15"/>
  <c r="BVL11" i="15" s="1"/>
  <c r="BVK12" i="15"/>
  <c r="BVL12" i="15" s="1"/>
  <c r="BVK13" i="15"/>
  <c r="BVL13" i="15" s="1"/>
  <c r="BVK15" i="15"/>
  <c r="BVL15" i="15" s="1"/>
  <c r="BVK16" i="15"/>
  <c r="BVL16" i="15" s="1"/>
  <c r="BVK17" i="15"/>
  <c r="BVL17" i="15" s="1"/>
  <c r="BVK19" i="15"/>
  <c r="BVL19" i="15" s="1"/>
  <c r="BVK21" i="15"/>
  <c r="BVL21" i="15" s="1"/>
  <c r="BVK22" i="15"/>
  <c r="BVL22" i="15" s="1"/>
  <c r="BVK23" i="15"/>
  <c r="BVL23" i="15" s="1"/>
  <c r="BVK7" i="15"/>
  <c r="BVL7" i="15" s="1"/>
  <c r="BUJ17" i="18" l="1"/>
  <c r="BVC8" i="15" l="1"/>
  <c r="BVD8" i="15" s="1"/>
  <c r="BVC9" i="15"/>
  <c r="BVD9" i="15" s="1"/>
  <c r="BVC10" i="15"/>
  <c r="BVD10" i="15" s="1"/>
  <c r="BVC11" i="15"/>
  <c r="BVD11" i="15" s="1"/>
  <c r="BVC12" i="15"/>
  <c r="BVD12" i="15" s="1"/>
  <c r="BVC13" i="15"/>
  <c r="BVD13" i="15" s="1"/>
  <c r="BVC15" i="15"/>
  <c r="BVD15" i="15" s="1"/>
  <c r="BVC16" i="15"/>
  <c r="BVD16" i="15" s="1"/>
  <c r="BVC17" i="15"/>
  <c r="BVD17" i="15" s="1"/>
  <c r="BVC19" i="15"/>
  <c r="BVD19" i="15" s="1"/>
  <c r="BVC21" i="15"/>
  <c r="BVD21" i="15" s="1"/>
  <c r="BVC22" i="15"/>
  <c r="BVD22" i="15" s="1"/>
  <c r="BVC23" i="15"/>
  <c r="BVD23" i="15" s="1"/>
  <c r="BVC7" i="15"/>
  <c r="BVD7" i="15" s="1"/>
  <c r="BNR26" i="19"/>
  <c r="BNS26" i="19" s="1"/>
  <c r="BNR27" i="19"/>
  <c r="BNS27" i="19" s="1"/>
  <c r="BNR28" i="19"/>
  <c r="BNS28" i="19" s="1"/>
  <c r="BNR29" i="19"/>
  <c r="BNS29" i="19" s="1"/>
  <c r="BNR25" i="19"/>
  <c r="BNS25" i="19" s="1"/>
  <c r="BNR10" i="19"/>
  <c r="BNS10" i="19" s="1"/>
  <c r="BNR11" i="19"/>
  <c r="BNS11" i="19" s="1"/>
  <c r="BNR13" i="19"/>
  <c r="BNS13" i="19" s="1"/>
  <c r="BNR14" i="19"/>
  <c r="BNS14" i="19" s="1"/>
  <c r="BUL37" i="18"/>
  <c r="BUM37" i="18" s="1"/>
  <c r="BUL38" i="18"/>
  <c r="BUM38" i="18" s="1"/>
  <c r="BUL40" i="18"/>
  <c r="BUM40" i="18" s="1"/>
  <c r="BUL42" i="18"/>
  <c r="BUM42" i="18" s="1"/>
  <c r="BUL43" i="18"/>
  <c r="BUM43" i="18" s="1"/>
  <c r="BUL45" i="18"/>
  <c r="BUM45" i="18" s="1"/>
  <c r="BUL46" i="18"/>
  <c r="BUM46" i="18" s="1"/>
  <c r="BUL35" i="18"/>
  <c r="BUM35" i="18" s="1"/>
  <c r="BUL8" i="18"/>
  <c r="BUM8" i="18" s="1"/>
  <c r="BUL12" i="18"/>
  <c r="BUM12" i="18" s="1"/>
  <c r="BUL13" i="18"/>
  <c r="BUM13" i="18" s="1"/>
  <c r="BUL14" i="18"/>
  <c r="BUM14" i="18" s="1"/>
  <c r="BUL15" i="18"/>
  <c r="BUM15" i="18" s="1"/>
  <c r="BUL16" i="18"/>
  <c r="BUM16" i="18" s="1"/>
  <c r="BUL17" i="18"/>
  <c r="BUM17" i="18" s="1"/>
  <c r="BUL18" i="18"/>
  <c r="BUM18" i="18" s="1"/>
  <c r="BUL19" i="18"/>
  <c r="BUM19" i="18" s="1"/>
  <c r="BUL20" i="18"/>
  <c r="BUM20" i="18" s="1"/>
  <c r="BUL21" i="18"/>
  <c r="BUM21" i="18" s="1"/>
  <c r="BUL22" i="18"/>
  <c r="BUM22" i="18" s="1"/>
  <c r="BUL7" i="18"/>
  <c r="BUM7" i="18" s="1"/>
  <c r="M11" i="19" l="1"/>
  <c r="V11" i="19" l="1"/>
  <c r="T11" i="19"/>
  <c r="Q11" i="19"/>
  <c r="O11" i="19"/>
  <c r="BUD37" i="18"/>
  <c r="BUE37" i="18" s="1"/>
  <c r="BUD38" i="18"/>
  <c r="BUE38" i="18" s="1"/>
  <c r="BUD40" i="18"/>
  <c r="BUE40" i="18" s="1"/>
  <c r="BUD42" i="18"/>
  <c r="BUE42" i="18" s="1"/>
  <c r="BUD43" i="18"/>
  <c r="BUE43" i="18" s="1"/>
  <c r="BUD45" i="18"/>
  <c r="BUE45" i="18" s="1"/>
  <c r="BUD46" i="18"/>
  <c r="BUE46" i="18" s="1"/>
  <c r="BUD35" i="18"/>
  <c r="BUE35" i="18" s="1"/>
  <c r="BUD8" i="18"/>
  <c r="BUE8" i="18" s="1"/>
  <c r="BUD12" i="18"/>
  <c r="BUE12" i="18" s="1"/>
  <c r="BUD13" i="18"/>
  <c r="BUE13" i="18" s="1"/>
  <c r="BUD14" i="18"/>
  <c r="BUE14" i="18" s="1"/>
  <c r="BUD15" i="18"/>
  <c r="BUE15" i="18" s="1"/>
  <c r="BUD16" i="18"/>
  <c r="BUE16" i="18" s="1"/>
  <c r="BUD17" i="18"/>
  <c r="BUE17" i="18" s="1"/>
  <c r="BUD18" i="18"/>
  <c r="BUE18" i="18" s="1"/>
  <c r="BUD19" i="18"/>
  <c r="BUE19" i="18" s="1"/>
  <c r="BUD20" i="18"/>
  <c r="BUE20" i="18" s="1"/>
  <c r="BUD21" i="18"/>
  <c r="BUE21" i="18" s="1"/>
  <c r="BUD22" i="18"/>
  <c r="BUE22" i="18" s="1"/>
  <c r="BUD7" i="18"/>
  <c r="BUE7" i="18" s="1"/>
  <c r="BNJ25" i="19"/>
  <c r="BNK25" i="19" s="1"/>
  <c r="BNJ10" i="19"/>
  <c r="BNK10" i="19" s="1"/>
  <c r="BNJ13" i="19"/>
  <c r="BNK13" i="19" s="1"/>
  <c r="BNJ14" i="19"/>
  <c r="BNK14" i="19" s="1"/>
  <c r="BUU8" i="15"/>
  <c r="BUV8" i="15" s="1"/>
  <c r="BUU9" i="15"/>
  <c r="BUV9" i="15" s="1"/>
  <c r="BUU10" i="15"/>
  <c r="BUV10" i="15" s="1"/>
  <c r="BUU11" i="15"/>
  <c r="BUV11" i="15" s="1"/>
  <c r="BUU12" i="15"/>
  <c r="BUV12" i="15" s="1"/>
  <c r="BUU13" i="15"/>
  <c r="BUV13" i="15" s="1"/>
  <c r="BUU15" i="15"/>
  <c r="BUV15" i="15" s="1"/>
  <c r="BUU16" i="15"/>
  <c r="BUV16" i="15" s="1"/>
  <c r="BUU17" i="15"/>
  <c r="BUV17" i="15" s="1"/>
  <c r="BUU19" i="15"/>
  <c r="BUV19" i="15" s="1"/>
  <c r="BUU21" i="15"/>
  <c r="BUV21" i="15" s="1"/>
  <c r="BUU22" i="15"/>
  <c r="BUV22" i="15" s="1"/>
  <c r="BUU23" i="15"/>
  <c r="BUV23" i="15" s="1"/>
  <c r="BUU7" i="15"/>
  <c r="BUV7" i="15" s="1"/>
  <c r="BUM8" i="15" l="1"/>
  <c r="BUN8" i="15" s="1"/>
  <c r="BUM9" i="15"/>
  <c r="BUN9" i="15" s="1"/>
  <c r="BUM10" i="15"/>
  <c r="BUN10" i="15" s="1"/>
  <c r="BUM11" i="15"/>
  <c r="BUN11" i="15" s="1"/>
  <c r="BUM12" i="15"/>
  <c r="BUN12" i="15" s="1"/>
  <c r="BUM13" i="15"/>
  <c r="BUN13" i="15" s="1"/>
  <c r="BUM15" i="15"/>
  <c r="BUN15" i="15" s="1"/>
  <c r="BUM16" i="15"/>
  <c r="BUN16" i="15" s="1"/>
  <c r="BUM17" i="15"/>
  <c r="BUN17" i="15" s="1"/>
  <c r="BUM19" i="15"/>
  <c r="BUN19" i="15" s="1"/>
  <c r="BUM21" i="15"/>
  <c r="BUN21" i="15" s="1"/>
  <c r="BUM22" i="15"/>
  <c r="BUN22" i="15" s="1"/>
  <c r="BUM23" i="15"/>
  <c r="BUN23" i="15" s="1"/>
  <c r="BUM7" i="15"/>
  <c r="BUN7" i="15" s="1"/>
  <c r="BTV37" i="18"/>
  <c r="BTW37" i="18" s="1"/>
  <c r="BTV38" i="18"/>
  <c r="BTW38" i="18" s="1"/>
  <c r="BTV40" i="18"/>
  <c r="BTW40" i="18" s="1"/>
  <c r="BTV42" i="18"/>
  <c r="BTW42" i="18" s="1"/>
  <c r="BTV43" i="18"/>
  <c r="BTW43" i="18" s="1"/>
  <c r="BTV45" i="18"/>
  <c r="BTW45" i="18" s="1"/>
  <c r="BTV46" i="18"/>
  <c r="BTW46" i="18" s="1"/>
  <c r="BTV35" i="18"/>
  <c r="BTW35" i="18" s="1"/>
  <c r="BTV8" i="18"/>
  <c r="BTW8" i="18" s="1"/>
  <c r="BTV12" i="18"/>
  <c r="BTW12" i="18" s="1"/>
  <c r="BTV13" i="18"/>
  <c r="BTW13" i="18" s="1"/>
  <c r="BTV14" i="18"/>
  <c r="BTW14" i="18" s="1"/>
  <c r="BTV15" i="18"/>
  <c r="BTW15" i="18" s="1"/>
  <c r="BTV16" i="18"/>
  <c r="BTW16" i="18" s="1"/>
  <c r="BTV17" i="18"/>
  <c r="BTW17" i="18" s="1"/>
  <c r="BTV18" i="18"/>
  <c r="BTW18" i="18" s="1"/>
  <c r="BTV19" i="18"/>
  <c r="BTW19" i="18" s="1"/>
  <c r="BTV20" i="18"/>
  <c r="BTW20" i="18" s="1"/>
  <c r="BTV21" i="18"/>
  <c r="BTW21" i="18" s="1"/>
  <c r="BTV22" i="18"/>
  <c r="BTW22" i="18" s="1"/>
  <c r="BTV7" i="18"/>
  <c r="BTW7" i="18" s="1"/>
  <c r="BTN37" i="18" l="1"/>
  <c r="BTO37" i="18" s="1"/>
  <c r="BTN38" i="18"/>
  <c r="BTO38" i="18" s="1"/>
  <c r="BTN40" i="18"/>
  <c r="BTO40" i="18" s="1"/>
  <c r="BTN42" i="18"/>
  <c r="BTO42" i="18" s="1"/>
  <c r="BTN43" i="18"/>
  <c r="BTO43" i="18" s="1"/>
  <c r="BTN45" i="18"/>
  <c r="BTO45" i="18" s="1"/>
  <c r="BTN46" i="18"/>
  <c r="BTO46" i="18" s="1"/>
  <c r="BTN35" i="18"/>
  <c r="BTO35" i="18" s="1"/>
  <c r="BTN8" i="18"/>
  <c r="BTO8" i="18" s="1"/>
  <c r="BTN12" i="18"/>
  <c r="BTO12" i="18" s="1"/>
  <c r="BTN13" i="18"/>
  <c r="BTO13" i="18" s="1"/>
  <c r="BTN14" i="18"/>
  <c r="BTO14" i="18" s="1"/>
  <c r="BTN15" i="18"/>
  <c r="BTO15" i="18" s="1"/>
  <c r="BTN16" i="18"/>
  <c r="BTO16" i="18" s="1"/>
  <c r="BTN17" i="18"/>
  <c r="BTO17" i="18" s="1"/>
  <c r="BTN18" i="18"/>
  <c r="BTO18" i="18" s="1"/>
  <c r="BTN19" i="18"/>
  <c r="BTO19" i="18" s="1"/>
  <c r="BTN20" i="18"/>
  <c r="BTO20" i="18" s="1"/>
  <c r="BTN21" i="18"/>
  <c r="BTO21" i="18" s="1"/>
  <c r="BTN22" i="18"/>
  <c r="BTO22" i="18" s="1"/>
  <c r="BTN7" i="18"/>
  <c r="BTO7" i="18" s="1"/>
  <c r="BNJ26" i="19"/>
  <c r="BNK26" i="19" s="1"/>
  <c r="BNJ27" i="19"/>
  <c r="BNK27" i="19" s="1"/>
  <c r="BNJ28" i="19"/>
  <c r="BNK28" i="19" s="1"/>
  <c r="BNJ29" i="19"/>
  <c r="BNK29" i="19" s="1"/>
  <c r="BUE8" i="15"/>
  <c r="BUF8" i="15" s="1"/>
  <c r="BUE9" i="15"/>
  <c r="BUF9" i="15" s="1"/>
  <c r="BUE10" i="15"/>
  <c r="BUF10" i="15" s="1"/>
  <c r="BUE11" i="15"/>
  <c r="BUF11" i="15" s="1"/>
  <c r="BUE12" i="15"/>
  <c r="BUF12" i="15" s="1"/>
  <c r="BUE13" i="15"/>
  <c r="BUF13" i="15" s="1"/>
  <c r="BUE15" i="15"/>
  <c r="BUF15" i="15" s="1"/>
  <c r="BUE16" i="15"/>
  <c r="BUF16" i="15" s="1"/>
  <c r="BUE17" i="15"/>
  <c r="BUF17" i="15" s="1"/>
  <c r="BUE19" i="15"/>
  <c r="BUF19" i="15" s="1"/>
  <c r="BUE21" i="15"/>
  <c r="BUF21" i="15" s="1"/>
  <c r="BUE22" i="15"/>
  <c r="BUF22" i="15" s="1"/>
  <c r="BUE23" i="15"/>
  <c r="BUF23" i="15" s="1"/>
  <c r="BUE7" i="15"/>
  <c r="BUF7" i="15" s="1"/>
  <c r="BNA14" i="19"/>
  <c r="BTF37" i="18" l="1"/>
  <c r="BTG37" i="18" s="1"/>
  <c r="BTF38" i="18"/>
  <c r="BTG38" i="18" s="1"/>
  <c r="BTF40" i="18"/>
  <c r="BTG40" i="18" s="1"/>
  <c r="BTF42" i="18"/>
  <c r="BTG42" i="18" s="1"/>
  <c r="BTF43" i="18"/>
  <c r="BTG43" i="18" s="1"/>
  <c r="BTF45" i="18"/>
  <c r="BTG45" i="18" s="1"/>
  <c r="BTF46" i="18"/>
  <c r="BTG46" i="18" s="1"/>
  <c r="BTF35" i="18"/>
  <c r="BTG35" i="18" s="1"/>
  <c r="BTF8" i="18"/>
  <c r="BTG8" i="18" s="1"/>
  <c r="BTF12" i="18"/>
  <c r="BTG12" i="18" s="1"/>
  <c r="BTF13" i="18"/>
  <c r="BTG13" i="18" s="1"/>
  <c r="BTF14" i="18"/>
  <c r="BTG14" i="18" s="1"/>
  <c r="BTF15" i="18"/>
  <c r="BTG15" i="18" s="1"/>
  <c r="BTF16" i="18"/>
  <c r="BTG16" i="18" s="1"/>
  <c r="BTF17" i="18"/>
  <c r="BTG17" i="18" s="1"/>
  <c r="BTF18" i="18"/>
  <c r="BTG18" i="18" s="1"/>
  <c r="BTF19" i="18"/>
  <c r="BTG19" i="18" s="1"/>
  <c r="BTF20" i="18"/>
  <c r="BTG20" i="18" s="1"/>
  <c r="BTF21" i="18"/>
  <c r="BTG21" i="18" s="1"/>
  <c r="BTF22" i="18"/>
  <c r="BTG22" i="18" s="1"/>
  <c r="BNB26" i="19"/>
  <c r="BNC26" i="19" s="1"/>
  <c r="BNB27" i="19"/>
  <c r="BNC27" i="19" s="1"/>
  <c r="BNB28" i="19"/>
  <c r="BNC28" i="19" s="1"/>
  <c r="BNB29" i="19"/>
  <c r="BNC29" i="19" s="1"/>
  <c r="BNB25" i="19"/>
  <c r="BNC25" i="19" s="1"/>
  <c r="BNB10" i="19"/>
  <c r="BNC10" i="19" s="1"/>
  <c r="BNB13" i="19"/>
  <c r="BNC13" i="19" s="1"/>
  <c r="BNB14" i="19"/>
  <c r="BNC14" i="19" s="1"/>
  <c r="BTW8" i="15"/>
  <c r="BTX8" i="15" s="1"/>
  <c r="BTW9" i="15"/>
  <c r="BTX9" i="15" s="1"/>
  <c r="BTW10" i="15"/>
  <c r="BTX10" i="15" s="1"/>
  <c r="BTW11" i="15"/>
  <c r="BTX11" i="15" s="1"/>
  <c r="BTW12" i="15"/>
  <c r="BTX12" i="15" s="1"/>
  <c r="BTW13" i="15"/>
  <c r="BTX13" i="15" s="1"/>
  <c r="BTW15" i="15"/>
  <c r="BTX15" i="15" s="1"/>
  <c r="BTW16" i="15"/>
  <c r="BTX16" i="15" s="1"/>
  <c r="BTW17" i="15"/>
  <c r="BTX17" i="15" s="1"/>
  <c r="BTW19" i="15"/>
  <c r="BTX19" i="15" s="1"/>
  <c r="BTW21" i="15"/>
  <c r="BTX21" i="15" s="1"/>
  <c r="BTW22" i="15"/>
  <c r="BTX22" i="15" s="1"/>
  <c r="BTW23" i="15"/>
  <c r="BTX23" i="15" s="1"/>
  <c r="BTW7" i="15"/>
  <c r="BTX7" i="15" s="1"/>
  <c r="BTF7" i="18"/>
  <c r="BTG7" i="18" s="1"/>
  <c r="BSX37" i="18" l="1"/>
  <c r="BSY37" i="18" s="1"/>
  <c r="BSX38" i="18"/>
  <c r="BSY38" i="18" s="1"/>
  <c r="BSX40" i="18"/>
  <c r="BSY40" i="18" s="1"/>
  <c r="BSX42" i="18"/>
  <c r="BSY42" i="18" s="1"/>
  <c r="BSX43" i="18"/>
  <c r="BSY43" i="18" s="1"/>
  <c r="BSX45" i="18"/>
  <c r="BSY45" i="18" s="1"/>
  <c r="BSX46" i="18"/>
  <c r="BSY46" i="18" s="1"/>
  <c r="BSX35" i="18"/>
  <c r="BSY35" i="18" s="1"/>
  <c r="BSX8" i="18"/>
  <c r="BSY8" i="18" s="1"/>
  <c r="BSX12" i="18"/>
  <c r="BSY12" i="18" s="1"/>
  <c r="BSX13" i="18"/>
  <c r="BSY13" i="18" s="1"/>
  <c r="BSX14" i="18"/>
  <c r="BSY14" i="18" s="1"/>
  <c r="BSX15" i="18"/>
  <c r="BSY15" i="18" s="1"/>
  <c r="BSX16" i="18"/>
  <c r="BSY16" i="18" s="1"/>
  <c r="BSX17" i="18"/>
  <c r="BSY17" i="18" s="1"/>
  <c r="BSX18" i="18"/>
  <c r="BSY18" i="18" s="1"/>
  <c r="BSX19" i="18"/>
  <c r="BSY19" i="18" s="1"/>
  <c r="BSX20" i="18"/>
  <c r="BSY20" i="18" s="1"/>
  <c r="BSX21" i="18"/>
  <c r="BSY21" i="18" s="1"/>
  <c r="BSX22" i="18"/>
  <c r="BSY22" i="18" s="1"/>
  <c r="BSX7" i="18"/>
  <c r="BSY7" i="18" s="1"/>
  <c r="BMT26" i="19"/>
  <c r="BMU26" i="19" s="1"/>
  <c r="BMT27" i="19"/>
  <c r="BMU27" i="19" s="1"/>
  <c r="BMT28" i="19"/>
  <c r="BMU28" i="19" s="1"/>
  <c r="BMT29" i="19"/>
  <c r="BMU29" i="19" s="1"/>
  <c r="BMT25" i="19"/>
  <c r="BMU25" i="19" s="1"/>
  <c r="BMT10" i="19"/>
  <c r="BMU10" i="19" s="1"/>
  <c r="BMT13" i="19"/>
  <c r="BMU13" i="19" s="1"/>
  <c r="BMT14" i="19"/>
  <c r="BMU14" i="19" s="1"/>
  <c r="BTO8" i="15"/>
  <c r="BTP8" i="15" s="1"/>
  <c r="BTO9" i="15"/>
  <c r="BTP9" i="15" s="1"/>
  <c r="BTO10" i="15"/>
  <c r="BTP10" i="15" s="1"/>
  <c r="BTO11" i="15"/>
  <c r="BTP11" i="15" s="1"/>
  <c r="BTO12" i="15"/>
  <c r="BTP12" i="15" s="1"/>
  <c r="BTO13" i="15"/>
  <c r="BTP13" i="15" s="1"/>
  <c r="BTO15" i="15"/>
  <c r="BTP15" i="15" s="1"/>
  <c r="BTO16" i="15"/>
  <c r="BTP16" i="15" s="1"/>
  <c r="BTO17" i="15"/>
  <c r="BTP17" i="15" s="1"/>
  <c r="BTO19" i="15"/>
  <c r="BTP19" i="15" s="1"/>
  <c r="BTO21" i="15"/>
  <c r="BTP21" i="15" s="1"/>
  <c r="BTO22" i="15"/>
  <c r="BTP22" i="15" s="1"/>
  <c r="BTO23" i="15"/>
  <c r="BTP23" i="15" s="1"/>
  <c r="BTO7" i="15"/>
  <c r="BTP7" i="15" s="1"/>
  <c r="BSP37" i="18" l="1"/>
  <c r="BSQ37" i="18" s="1"/>
  <c r="BSP38" i="18"/>
  <c r="BSQ38" i="18" s="1"/>
  <c r="BSP40" i="18"/>
  <c r="BSQ40" i="18" s="1"/>
  <c r="BSP42" i="18"/>
  <c r="BSQ42" i="18" s="1"/>
  <c r="BSP43" i="18"/>
  <c r="BSQ43" i="18" s="1"/>
  <c r="BSP45" i="18"/>
  <c r="BSQ45" i="18" s="1"/>
  <c r="BSP46" i="18"/>
  <c r="BSQ46" i="18" s="1"/>
  <c r="BSP35" i="18"/>
  <c r="BSQ35" i="18" s="1"/>
  <c r="BSP8" i="18"/>
  <c r="BSQ8" i="18" s="1"/>
  <c r="BSP12" i="18"/>
  <c r="BSQ12" i="18" s="1"/>
  <c r="BSP13" i="18"/>
  <c r="BSQ13" i="18" s="1"/>
  <c r="BSP14" i="18"/>
  <c r="BSQ14" i="18" s="1"/>
  <c r="BSP15" i="18"/>
  <c r="BSQ15" i="18" s="1"/>
  <c r="BSP16" i="18"/>
  <c r="BSQ16" i="18" s="1"/>
  <c r="BSP17" i="18"/>
  <c r="BSQ17" i="18" s="1"/>
  <c r="BSP18" i="18"/>
  <c r="BSQ18" i="18" s="1"/>
  <c r="BSP19" i="18"/>
  <c r="BSQ19" i="18" s="1"/>
  <c r="BSP20" i="18"/>
  <c r="BSQ20" i="18" s="1"/>
  <c r="BSP21" i="18"/>
  <c r="BSQ21" i="18" s="1"/>
  <c r="BSP22" i="18"/>
  <c r="BSQ22" i="18" s="1"/>
  <c r="BSP7" i="18"/>
  <c r="BSQ7" i="18" s="1"/>
  <c r="BML26" i="19"/>
  <c r="BMM26" i="19" s="1"/>
  <c r="BML27" i="19"/>
  <c r="BMM27" i="19" s="1"/>
  <c r="BML28" i="19"/>
  <c r="BMM28" i="19" s="1"/>
  <c r="BML29" i="19"/>
  <c r="BMM29" i="19" s="1"/>
  <c r="BML25" i="19"/>
  <c r="BMM25" i="19" s="1"/>
  <c r="BML10" i="19"/>
  <c r="BMM10" i="19" s="1"/>
  <c r="BML13" i="19"/>
  <c r="BMM13" i="19" s="1"/>
  <c r="BML14" i="19"/>
  <c r="BMM14" i="19" s="1"/>
  <c r="BTG8" i="15"/>
  <c r="BTH8" i="15" s="1"/>
  <c r="BTG9" i="15"/>
  <c r="BTH9" i="15" s="1"/>
  <c r="BTG10" i="15"/>
  <c r="BTH10" i="15" s="1"/>
  <c r="BTG11" i="15"/>
  <c r="BTH11" i="15" s="1"/>
  <c r="BTG12" i="15"/>
  <c r="BTH12" i="15" s="1"/>
  <c r="BTG13" i="15"/>
  <c r="BTH13" i="15" s="1"/>
  <c r="BTG15" i="15"/>
  <c r="BTH15" i="15" s="1"/>
  <c r="BTG16" i="15"/>
  <c r="BTH16" i="15" s="1"/>
  <c r="BTG17" i="15"/>
  <c r="BTH17" i="15" s="1"/>
  <c r="BTG19" i="15"/>
  <c r="BTH19" i="15" s="1"/>
  <c r="BTG21" i="15"/>
  <c r="BTH21" i="15" s="1"/>
  <c r="BTG22" i="15"/>
  <c r="BTH22" i="15" s="1"/>
  <c r="BTG23" i="15"/>
  <c r="BTH23" i="15" s="1"/>
  <c r="BTG7" i="15"/>
  <c r="BTH7" i="15" s="1"/>
  <c r="BSY8" i="15" l="1"/>
  <c r="BSZ8" i="15" s="1"/>
  <c r="BSY9" i="15"/>
  <c r="BSZ9" i="15" s="1"/>
  <c r="BSY10" i="15"/>
  <c r="BSZ10" i="15" s="1"/>
  <c r="BSY11" i="15"/>
  <c r="BSZ11" i="15" s="1"/>
  <c r="BSY12" i="15"/>
  <c r="BSZ12" i="15" s="1"/>
  <c r="BSY13" i="15"/>
  <c r="BSZ13" i="15" s="1"/>
  <c r="BSY15" i="15"/>
  <c r="BSZ15" i="15" s="1"/>
  <c r="BSY16" i="15"/>
  <c r="BSZ16" i="15" s="1"/>
  <c r="BSY17" i="15"/>
  <c r="BSZ17" i="15" s="1"/>
  <c r="BSY19" i="15"/>
  <c r="BSZ19" i="15" s="1"/>
  <c r="BSY21" i="15"/>
  <c r="BSZ21" i="15" s="1"/>
  <c r="BSY22" i="15"/>
  <c r="BSZ22" i="15" s="1"/>
  <c r="BSY23" i="15"/>
  <c r="BSZ23" i="15" s="1"/>
  <c r="BSY7" i="15"/>
  <c r="BSZ7" i="15" s="1"/>
  <c r="BMD26" i="19"/>
  <c r="BME26" i="19" s="1"/>
  <c r="BMD27" i="19"/>
  <c r="BME27" i="19" s="1"/>
  <c r="BMD28" i="19"/>
  <c r="BME28" i="19" s="1"/>
  <c r="BMD29" i="19"/>
  <c r="BME29" i="19" s="1"/>
  <c r="BMD25" i="19"/>
  <c r="BME25" i="19" s="1"/>
  <c r="BMD10" i="19"/>
  <c r="BME10" i="19" s="1"/>
  <c r="BMD13" i="19"/>
  <c r="BME13" i="19" s="1"/>
  <c r="BMD14" i="19"/>
  <c r="BME14" i="19" s="1"/>
  <c r="BSH37" i="18"/>
  <c r="BSI37" i="18" s="1"/>
  <c r="BSH38" i="18"/>
  <c r="BSI38" i="18" s="1"/>
  <c r="BSH40" i="18"/>
  <c r="BSI40" i="18" s="1"/>
  <c r="BSH42" i="18"/>
  <c r="BSI42" i="18" s="1"/>
  <c r="BSH43" i="18"/>
  <c r="BSI43" i="18" s="1"/>
  <c r="BSH45" i="18"/>
  <c r="BSI45" i="18" s="1"/>
  <c r="BSH46" i="18"/>
  <c r="BSI46" i="18" s="1"/>
  <c r="BSH35" i="18"/>
  <c r="BSI35" i="18" s="1"/>
  <c r="BSH8" i="18"/>
  <c r="BSI8" i="18" s="1"/>
  <c r="BSH12" i="18"/>
  <c r="BSI12" i="18" s="1"/>
  <c r="BSH13" i="18"/>
  <c r="BSI13" i="18" s="1"/>
  <c r="BSH14" i="18"/>
  <c r="BSI14" i="18" s="1"/>
  <c r="BSH15" i="18"/>
  <c r="BSI15" i="18" s="1"/>
  <c r="BSH16" i="18"/>
  <c r="BSI16" i="18" s="1"/>
  <c r="BSH17" i="18"/>
  <c r="BSI17" i="18" s="1"/>
  <c r="BSH18" i="18"/>
  <c r="BSI18" i="18" s="1"/>
  <c r="BSH19" i="18"/>
  <c r="BSI19" i="18" s="1"/>
  <c r="BSH20" i="18"/>
  <c r="BSI20" i="18" s="1"/>
  <c r="BSH21" i="18"/>
  <c r="BSI21" i="18" s="1"/>
  <c r="BSH22" i="18"/>
  <c r="BSI22" i="18" s="1"/>
  <c r="BSH7" i="18"/>
  <c r="BSI7" i="18" s="1"/>
  <c r="BSQ8" i="15" l="1"/>
  <c r="BSR8" i="15" s="1"/>
  <c r="BSQ9" i="15"/>
  <c r="BSR9" i="15" s="1"/>
  <c r="BSQ10" i="15"/>
  <c r="BSR10" i="15" s="1"/>
  <c r="BSQ11" i="15"/>
  <c r="BSR11" i="15" s="1"/>
  <c r="BSQ12" i="15"/>
  <c r="BSR12" i="15" s="1"/>
  <c r="BSQ13" i="15"/>
  <c r="BSR13" i="15" s="1"/>
  <c r="BSQ15" i="15"/>
  <c r="BSR15" i="15" s="1"/>
  <c r="BSQ16" i="15"/>
  <c r="BSR16" i="15" s="1"/>
  <c r="BSQ17" i="15"/>
  <c r="BSR17" i="15" s="1"/>
  <c r="BSQ19" i="15"/>
  <c r="BSR19" i="15" s="1"/>
  <c r="BSQ21" i="15"/>
  <c r="BSR21" i="15" s="1"/>
  <c r="BSQ22" i="15"/>
  <c r="BSR22" i="15" s="1"/>
  <c r="BSQ23" i="15"/>
  <c r="BSR23" i="15" s="1"/>
  <c r="BSQ7" i="15"/>
  <c r="BSR7" i="15" s="1"/>
  <c r="BLV26" i="19"/>
  <c r="BLW26" i="19" s="1"/>
  <c r="BLV27" i="19"/>
  <c r="BLW27" i="19" s="1"/>
  <c r="BLV28" i="19"/>
  <c r="BLW28" i="19" s="1"/>
  <c r="BLV29" i="19"/>
  <c r="BLW29" i="19" s="1"/>
  <c r="BLV25" i="19"/>
  <c r="BLW25" i="19" s="1"/>
  <c r="BLV10" i="19"/>
  <c r="BLW10" i="19" s="1"/>
  <c r="BLV13" i="19"/>
  <c r="BLW13" i="19" s="1"/>
  <c r="BLV14" i="19"/>
  <c r="BLW14" i="19" s="1"/>
  <c r="BRZ37" i="18"/>
  <c r="BSA37" i="18" s="1"/>
  <c r="BRZ38" i="18"/>
  <c r="BSA38" i="18" s="1"/>
  <c r="BRZ40" i="18"/>
  <c r="BSA40" i="18" s="1"/>
  <c r="BRZ42" i="18"/>
  <c r="BSA42" i="18" s="1"/>
  <c r="BRZ43" i="18"/>
  <c r="BSA43" i="18" s="1"/>
  <c r="BRZ45" i="18"/>
  <c r="BSA45" i="18" s="1"/>
  <c r="BRZ46" i="18"/>
  <c r="BSA46" i="18" s="1"/>
  <c r="BRZ35" i="18"/>
  <c r="BSA35" i="18" s="1"/>
  <c r="BRZ8" i="18"/>
  <c r="BSA8" i="18" s="1"/>
  <c r="BRZ12" i="18"/>
  <c r="BSA12" i="18" s="1"/>
  <c r="BRZ13" i="18"/>
  <c r="BSA13" i="18" s="1"/>
  <c r="BRZ14" i="18"/>
  <c r="BSA14" i="18" s="1"/>
  <c r="BRZ15" i="18"/>
  <c r="BSA15" i="18" s="1"/>
  <c r="BRZ16" i="18"/>
  <c r="BSA16" i="18" s="1"/>
  <c r="BRZ17" i="18"/>
  <c r="BSA17" i="18" s="1"/>
  <c r="BRZ18" i="18"/>
  <c r="BSA18" i="18" s="1"/>
  <c r="BRZ19" i="18"/>
  <c r="BSA19" i="18" s="1"/>
  <c r="BRZ20" i="18"/>
  <c r="BSA20" i="18" s="1"/>
  <c r="BRZ21" i="18"/>
  <c r="BSA21" i="18" s="1"/>
  <c r="BRZ22" i="18"/>
  <c r="BSA22" i="18" s="1"/>
  <c r="BRZ7" i="18"/>
  <c r="BSA7" i="18" s="1"/>
  <c r="BRR37" i="18" l="1"/>
  <c r="BRS37" i="18" s="1"/>
  <c r="BRR38" i="18"/>
  <c r="BRS38" i="18" s="1"/>
  <c r="BRR40" i="18"/>
  <c r="BRS40" i="18" s="1"/>
  <c r="BRR42" i="18"/>
  <c r="BRS42" i="18" s="1"/>
  <c r="BRR43" i="18"/>
  <c r="BRS43" i="18" s="1"/>
  <c r="BRR45" i="18"/>
  <c r="BRS45" i="18" s="1"/>
  <c r="BRR46" i="18"/>
  <c r="BRS46" i="18" s="1"/>
  <c r="BRR35" i="18"/>
  <c r="BRS35" i="18" s="1"/>
  <c r="BRR8" i="18"/>
  <c r="BRS8" i="18" s="1"/>
  <c r="BRR12" i="18"/>
  <c r="BRS12" i="18" s="1"/>
  <c r="BRR13" i="18"/>
  <c r="BRS13" i="18" s="1"/>
  <c r="BRR14" i="18"/>
  <c r="BRS14" i="18" s="1"/>
  <c r="BRR15" i="18"/>
  <c r="BRS15" i="18" s="1"/>
  <c r="BRR16" i="18"/>
  <c r="BRS16" i="18" s="1"/>
  <c r="BRR17" i="18"/>
  <c r="BRS17" i="18" s="1"/>
  <c r="BRR18" i="18"/>
  <c r="BRS18" i="18" s="1"/>
  <c r="BRR19" i="18"/>
  <c r="BRS19" i="18" s="1"/>
  <c r="BRR20" i="18"/>
  <c r="BRS20" i="18" s="1"/>
  <c r="BRR21" i="18"/>
  <c r="BRS21" i="18" s="1"/>
  <c r="BRR22" i="18"/>
  <c r="BRS22" i="18" s="1"/>
  <c r="BRR7" i="18"/>
  <c r="BRS7" i="18" s="1"/>
  <c r="BLN26" i="19"/>
  <c r="BLO26" i="19" s="1"/>
  <c r="BLN27" i="19"/>
  <c r="BLO27" i="19" s="1"/>
  <c r="BLN28" i="19"/>
  <c r="BLO28" i="19" s="1"/>
  <c r="BLN29" i="19"/>
  <c r="BLO29" i="19" s="1"/>
  <c r="BLN25" i="19"/>
  <c r="BLO25" i="19" s="1"/>
  <c r="BLN10" i="19"/>
  <c r="BLO10" i="19" s="1"/>
  <c r="BLN13" i="19"/>
  <c r="BLO13" i="19" s="1"/>
  <c r="BLN14" i="19"/>
  <c r="BLO14" i="19" s="1"/>
  <c r="BSI8" i="15"/>
  <c r="BSJ8" i="15" s="1"/>
  <c r="BSI9" i="15"/>
  <c r="BSJ9" i="15" s="1"/>
  <c r="BSI10" i="15"/>
  <c r="BSJ10" i="15" s="1"/>
  <c r="BSI11" i="15"/>
  <c r="BSJ11" i="15" s="1"/>
  <c r="BSI12" i="15"/>
  <c r="BSJ12" i="15" s="1"/>
  <c r="BSI13" i="15"/>
  <c r="BSJ13" i="15" s="1"/>
  <c r="BSI15" i="15"/>
  <c r="BSJ15" i="15" s="1"/>
  <c r="BSI16" i="15"/>
  <c r="BSJ16" i="15" s="1"/>
  <c r="BSI17" i="15"/>
  <c r="BSJ17" i="15" s="1"/>
  <c r="BSI19" i="15"/>
  <c r="BSJ19" i="15" s="1"/>
  <c r="BSI21" i="15"/>
  <c r="BSJ21" i="15" s="1"/>
  <c r="BSI22" i="15"/>
  <c r="BSJ22" i="15" s="1"/>
  <c r="BSI23" i="15"/>
  <c r="BSJ23" i="15" s="1"/>
  <c r="BSI7" i="15"/>
  <c r="BSJ7" i="15" s="1"/>
  <c r="BRJ37" i="18" l="1"/>
  <c r="BRK37" i="18" s="1"/>
  <c r="BRJ38" i="18"/>
  <c r="BRK38" i="18" s="1"/>
  <c r="BRJ40" i="18"/>
  <c r="BRK40" i="18" s="1"/>
  <c r="BRJ42" i="18"/>
  <c r="BRK42" i="18" s="1"/>
  <c r="BRJ43" i="18"/>
  <c r="BRK43" i="18" s="1"/>
  <c r="BRJ45" i="18"/>
  <c r="BRK45" i="18" s="1"/>
  <c r="BRJ46" i="18"/>
  <c r="BRK46" i="18" s="1"/>
  <c r="BRJ35" i="18"/>
  <c r="BRK35" i="18" s="1"/>
  <c r="BRJ8" i="18"/>
  <c r="BRK8" i="18" s="1"/>
  <c r="BRJ12" i="18"/>
  <c r="BRK12" i="18" s="1"/>
  <c r="BRJ13" i="18"/>
  <c r="BRK13" i="18" s="1"/>
  <c r="BRJ14" i="18"/>
  <c r="BRK14" i="18" s="1"/>
  <c r="BRJ15" i="18"/>
  <c r="BRK15" i="18" s="1"/>
  <c r="BRJ16" i="18"/>
  <c r="BRK16" i="18" s="1"/>
  <c r="BRJ17" i="18"/>
  <c r="BRK17" i="18" s="1"/>
  <c r="BRJ18" i="18"/>
  <c r="BRK18" i="18" s="1"/>
  <c r="BRJ19" i="18"/>
  <c r="BRK19" i="18" s="1"/>
  <c r="BRJ20" i="18"/>
  <c r="BRK20" i="18" s="1"/>
  <c r="BRJ21" i="18"/>
  <c r="BRK21" i="18" s="1"/>
  <c r="BRJ22" i="18"/>
  <c r="BRK22" i="18" s="1"/>
  <c r="BRJ7" i="18"/>
  <c r="BRK7" i="18" s="1"/>
  <c r="BLF26" i="19"/>
  <c r="BLG26" i="19" s="1"/>
  <c r="BLF27" i="19"/>
  <c r="BLG27" i="19" s="1"/>
  <c r="BLF28" i="19"/>
  <c r="BLG28" i="19" s="1"/>
  <c r="BLF29" i="19"/>
  <c r="BLG29" i="19" s="1"/>
  <c r="BLF25" i="19"/>
  <c r="BLG25" i="19" s="1"/>
  <c r="BLF10" i="19"/>
  <c r="BLG10" i="19" s="1"/>
  <c r="BLF13" i="19"/>
  <c r="BLG13" i="19" s="1"/>
  <c r="BLF14" i="19"/>
  <c r="BLG14" i="19" s="1"/>
  <c r="BSA8" i="15"/>
  <c r="BSB8" i="15" s="1"/>
  <c r="BSA9" i="15"/>
  <c r="BSB9" i="15" s="1"/>
  <c r="BSA10" i="15"/>
  <c r="BSB10" i="15" s="1"/>
  <c r="BSA11" i="15"/>
  <c r="BSB11" i="15" s="1"/>
  <c r="BSA12" i="15"/>
  <c r="BSB12" i="15" s="1"/>
  <c r="BSA13" i="15"/>
  <c r="BSB13" i="15" s="1"/>
  <c r="BSA15" i="15"/>
  <c r="BSB15" i="15" s="1"/>
  <c r="BSA16" i="15"/>
  <c r="BSB16" i="15" s="1"/>
  <c r="BSA17" i="15"/>
  <c r="BSB17" i="15" s="1"/>
  <c r="BSA19" i="15"/>
  <c r="BSB19" i="15" s="1"/>
  <c r="BSA21" i="15"/>
  <c r="BSB21" i="15" s="1"/>
  <c r="BSA22" i="15"/>
  <c r="BSB22" i="15" s="1"/>
  <c r="BSA23" i="15"/>
  <c r="BSB23" i="15" s="1"/>
  <c r="BSA7" i="15"/>
  <c r="BSB7" i="15" s="1"/>
  <c r="BKX26" i="19" l="1"/>
  <c r="BKY26" i="19" s="1"/>
  <c r="BKX27" i="19"/>
  <c r="BKY27" i="19" s="1"/>
  <c r="BKX28" i="19"/>
  <c r="BKY28" i="19" s="1"/>
  <c r="BKX29" i="19"/>
  <c r="BKY29" i="19" s="1"/>
  <c r="BKX25" i="19"/>
  <c r="BKY25" i="19" s="1"/>
  <c r="BKX10" i="19"/>
  <c r="BKY10" i="19" s="1"/>
  <c r="BKX13" i="19"/>
  <c r="BKY13" i="19" s="1"/>
  <c r="BKX14" i="19"/>
  <c r="BKY14" i="19" s="1"/>
  <c r="BRS8" i="15"/>
  <c r="BRT8" i="15" s="1"/>
  <c r="BRS9" i="15"/>
  <c r="BRT9" i="15" s="1"/>
  <c r="BRS10" i="15"/>
  <c r="BRT10" i="15" s="1"/>
  <c r="BRS11" i="15"/>
  <c r="BRT11" i="15" s="1"/>
  <c r="BRS12" i="15"/>
  <c r="BRT12" i="15" s="1"/>
  <c r="BRS13" i="15"/>
  <c r="BRT13" i="15" s="1"/>
  <c r="BRS15" i="15"/>
  <c r="BRT15" i="15" s="1"/>
  <c r="BRS16" i="15"/>
  <c r="BRT16" i="15" s="1"/>
  <c r="BRS17" i="15"/>
  <c r="BRT17" i="15" s="1"/>
  <c r="BRS19" i="15"/>
  <c r="BRT19" i="15" s="1"/>
  <c r="BRS21" i="15"/>
  <c r="BRT21" i="15" s="1"/>
  <c r="BRS22" i="15"/>
  <c r="BRT22" i="15" s="1"/>
  <c r="BRS23" i="15"/>
  <c r="BRT23" i="15" s="1"/>
  <c r="BRB35" i="18"/>
  <c r="BRC35" i="18" s="1"/>
  <c r="BRB8" i="18"/>
  <c r="BRC8" i="18" s="1"/>
  <c r="BRB12" i="18"/>
  <c r="BRC12" i="18" s="1"/>
  <c r="BRB13" i="18"/>
  <c r="BRC13" i="18" s="1"/>
  <c r="BRB14" i="18"/>
  <c r="BRC14" i="18" s="1"/>
  <c r="BRB15" i="18"/>
  <c r="BRC15" i="18" s="1"/>
  <c r="BRB16" i="18"/>
  <c r="BRC16" i="18" s="1"/>
  <c r="BRB17" i="18"/>
  <c r="BRC17" i="18" s="1"/>
  <c r="BRB18" i="18"/>
  <c r="BRC18" i="18" s="1"/>
  <c r="BRB19" i="18"/>
  <c r="BRC19" i="18" s="1"/>
  <c r="BRB20" i="18"/>
  <c r="BRC20" i="18" s="1"/>
  <c r="BRB21" i="18"/>
  <c r="BRC21" i="18" s="1"/>
  <c r="BRB22" i="18"/>
  <c r="BRC22" i="18" s="1"/>
  <c r="BRB37" i="18"/>
  <c r="BRC37" i="18" s="1"/>
  <c r="BRB38" i="18"/>
  <c r="BRC38" i="18" s="1"/>
  <c r="BRB40" i="18"/>
  <c r="BRC40" i="18" s="1"/>
  <c r="BRB42" i="18"/>
  <c r="BRC42" i="18" s="1"/>
  <c r="BRB43" i="18"/>
  <c r="BRC43" i="18" s="1"/>
  <c r="BRB45" i="18"/>
  <c r="BRC45" i="18" s="1"/>
  <c r="BRB46" i="18"/>
  <c r="BRC46" i="18" s="1"/>
  <c r="BRB7" i="18"/>
  <c r="BRC7" i="18" s="1"/>
  <c r="BRS7" i="15"/>
  <c r="BRT7" i="15" s="1"/>
  <c r="BRK8" i="15" l="1"/>
  <c r="BRL8" i="15" s="1"/>
  <c r="BRK9" i="15"/>
  <c r="BRL9" i="15" s="1"/>
  <c r="BRK10" i="15"/>
  <c r="BRL10" i="15" s="1"/>
  <c r="BRK11" i="15"/>
  <c r="BRL11" i="15" s="1"/>
  <c r="BRK12" i="15"/>
  <c r="BRL12" i="15" s="1"/>
  <c r="BRK13" i="15"/>
  <c r="BRL13" i="15" s="1"/>
  <c r="BRK15" i="15"/>
  <c r="BRL15" i="15" s="1"/>
  <c r="BRK16" i="15"/>
  <c r="BRL16" i="15" s="1"/>
  <c r="BRK17" i="15"/>
  <c r="BRL17" i="15" s="1"/>
  <c r="BRK19" i="15"/>
  <c r="BRL19" i="15" s="1"/>
  <c r="BRK21" i="15"/>
  <c r="BRL21" i="15" s="1"/>
  <c r="BRK22" i="15"/>
  <c r="BRL22" i="15" s="1"/>
  <c r="BRK23" i="15"/>
  <c r="BRL23" i="15" s="1"/>
  <c r="BRK7" i="15"/>
  <c r="BRL7" i="15" s="1"/>
  <c r="BKP26" i="19"/>
  <c r="BKQ26" i="19" s="1"/>
  <c r="BKP27" i="19"/>
  <c r="BKQ27" i="19" s="1"/>
  <c r="BKP28" i="19"/>
  <c r="BKQ28" i="19" s="1"/>
  <c r="BKP29" i="19"/>
  <c r="BKQ29" i="19" s="1"/>
  <c r="BKP25" i="19"/>
  <c r="BKQ25" i="19" s="1"/>
  <c r="BKP10" i="19"/>
  <c r="BKQ10" i="19" s="1"/>
  <c r="BKP13" i="19"/>
  <c r="BKQ13" i="19" s="1"/>
  <c r="BKP14" i="19"/>
  <c r="BKQ14" i="19" s="1"/>
  <c r="BQT37" i="18"/>
  <c r="BQU37" i="18" s="1"/>
  <c r="BQT38" i="18"/>
  <c r="BQU38" i="18" s="1"/>
  <c r="BQT40" i="18"/>
  <c r="BQU40" i="18" s="1"/>
  <c r="BQT42" i="18"/>
  <c r="BQU42" i="18" s="1"/>
  <c r="BQT43" i="18"/>
  <c r="BQU43" i="18" s="1"/>
  <c r="BQT45" i="18"/>
  <c r="BQU45" i="18" s="1"/>
  <c r="BQT46" i="18"/>
  <c r="BQU46" i="18" s="1"/>
  <c r="BQT35" i="18"/>
  <c r="BQU35" i="18" s="1"/>
  <c r="BQT8" i="18"/>
  <c r="BQU8" i="18" s="1"/>
  <c r="BQT12" i="18"/>
  <c r="BQU12" i="18" s="1"/>
  <c r="BQT13" i="18"/>
  <c r="BQU13" i="18" s="1"/>
  <c r="BQT14" i="18"/>
  <c r="BQU14" i="18" s="1"/>
  <c r="BQT15" i="18"/>
  <c r="BQU15" i="18" s="1"/>
  <c r="BQT16" i="18"/>
  <c r="BQU16" i="18" s="1"/>
  <c r="BQT17" i="18"/>
  <c r="BQU17" i="18" s="1"/>
  <c r="BQT18" i="18"/>
  <c r="BQU18" i="18" s="1"/>
  <c r="BQT19" i="18"/>
  <c r="BQU19" i="18" s="1"/>
  <c r="BQT20" i="18"/>
  <c r="BQU20" i="18" s="1"/>
  <c r="BQT21" i="18"/>
  <c r="BQU21" i="18" s="1"/>
  <c r="BQT22" i="18"/>
  <c r="BQU22" i="18" s="1"/>
  <c r="BQT7" i="18"/>
  <c r="BQU7" i="18" s="1"/>
  <c r="BRC8" i="15" l="1"/>
  <c r="BRD8" i="15" s="1"/>
  <c r="BRC9" i="15"/>
  <c r="BRD9" i="15" s="1"/>
  <c r="BRC10" i="15"/>
  <c r="BRD10" i="15" s="1"/>
  <c r="BRC11" i="15"/>
  <c r="BRD11" i="15" s="1"/>
  <c r="BRC12" i="15"/>
  <c r="BRD12" i="15" s="1"/>
  <c r="BRC13" i="15"/>
  <c r="BRD13" i="15" s="1"/>
  <c r="BRC15" i="15"/>
  <c r="BRD15" i="15" s="1"/>
  <c r="BRC16" i="15"/>
  <c r="BRD16" i="15" s="1"/>
  <c r="BRC17" i="15"/>
  <c r="BRD17" i="15" s="1"/>
  <c r="BRC19" i="15"/>
  <c r="BRD19" i="15" s="1"/>
  <c r="BRC21" i="15"/>
  <c r="BRD21" i="15" s="1"/>
  <c r="BRC22" i="15"/>
  <c r="BRD22" i="15" s="1"/>
  <c r="BRC23" i="15"/>
  <c r="BRD23" i="15" s="1"/>
  <c r="BKH26" i="19"/>
  <c r="BKI26" i="19" s="1"/>
  <c r="BKH27" i="19"/>
  <c r="BKI27" i="19" s="1"/>
  <c r="BKH28" i="19"/>
  <c r="BKI28" i="19" s="1"/>
  <c r="BKH29" i="19"/>
  <c r="BKI29" i="19" s="1"/>
  <c r="BKH25" i="19"/>
  <c r="BKI25" i="19" s="1"/>
  <c r="BKH10" i="19"/>
  <c r="BKI10" i="19" s="1"/>
  <c r="BKH13" i="19"/>
  <c r="BKI13" i="19" s="1"/>
  <c r="BKH14" i="19"/>
  <c r="BKI14" i="19" s="1"/>
  <c r="BQL37" i="18"/>
  <c r="BQM37" i="18" s="1"/>
  <c r="BQL38" i="18"/>
  <c r="BQM38" i="18" s="1"/>
  <c r="BQL40" i="18"/>
  <c r="BQM40" i="18" s="1"/>
  <c r="BQL42" i="18"/>
  <c r="BQM42" i="18" s="1"/>
  <c r="BQL43" i="18"/>
  <c r="BQM43" i="18" s="1"/>
  <c r="BQL45" i="18"/>
  <c r="BQM45" i="18" s="1"/>
  <c r="BQL46" i="18"/>
  <c r="BQM46" i="18" s="1"/>
  <c r="BQL35" i="18"/>
  <c r="BQM35" i="18" s="1"/>
  <c r="BQL8" i="18"/>
  <c r="BQM8" i="18" s="1"/>
  <c r="BQL12" i="18"/>
  <c r="BQM12" i="18" s="1"/>
  <c r="BQL13" i="18"/>
  <c r="BQM13" i="18" s="1"/>
  <c r="BQL14" i="18"/>
  <c r="BQM14" i="18" s="1"/>
  <c r="BQL15" i="18"/>
  <c r="BQM15" i="18" s="1"/>
  <c r="BQL16" i="18"/>
  <c r="BQM16" i="18" s="1"/>
  <c r="BQL17" i="18"/>
  <c r="BQM17" i="18" s="1"/>
  <c r="BQL18" i="18"/>
  <c r="BQM18" i="18" s="1"/>
  <c r="BQL19" i="18"/>
  <c r="BQM19" i="18" s="1"/>
  <c r="BQL20" i="18"/>
  <c r="BQM20" i="18" s="1"/>
  <c r="BQL21" i="18"/>
  <c r="BQM21" i="18" s="1"/>
  <c r="BQL22" i="18"/>
  <c r="BQM22" i="18" s="1"/>
  <c r="BQL7" i="18"/>
  <c r="BQM7" i="18" s="1"/>
  <c r="BRC7" i="15"/>
  <c r="BRD7" i="15" s="1"/>
  <c r="BQU8" i="15" l="1"/>
  <c r="BQV8" i="15" s="1"/>
  <c r="BQU9" i="15"/>
  <c r="BQV9" i="15" s="1"/>
  <c r="BQU10" i="15"/>
  <c r="BQV10" i="15" s="1"/>
  <c r="BQU11" i="15"/>
  <c r="BQV11" i="15" s="1"/>
  <c r="BQU12" i="15"/>
  <c r="BQV12" i="15" s="1"/>
  <c r="BQU13" i="15"/>
  <c r="BQV13" i="15" s="1"/>
  <c r="BQU15" i="15"/>
  <c r="BQV15" i="15" s="1"/>
  <c r="BQU16" i="15"/>
  <c r="BQV16" i="15" s="1"/>
  <c r="BQU17" i="15"/>
  <c r="BQV17" i="15" s="1"/>
  <c r="BQU19" i="15"/>
  <c r="BQV19" i="15" s="1"/>
  <c r="BQU21" i="15"/>
  <c r="BQV21" i="15" s="1"/>
  <c r="BQU22" i="15"/>
  <c r="BQV22" i="15" s="1"/>
  <c r="BQU23" i="15"/>
  <c r="BQV23" i="15" s="1"/>
  <c r="BQU7" i="15"/>
  <c r="BQV7" i="15" s="1"/>
  <c r="BJZ26" i="19"/>
  <c r="BKA26" i="19" s="1"/>
  <c r="BJZ27" i="19"/>
  <c r="BKA27" i="19" s="1"/>
  <c r="BJZ28" i="19"/>
  <c r="BKA28" i="19" s="1"/>
  <c r="BJZ29" i="19"/>
  <c r="BKA29" i="19" s="1"/>
  <c r="BJZ25" i="19"/>
  <c r="BKA25" i="19" s="1"/>
  <c r="BJZ10" i="19"/>
  <c r="BKA10" i="19" s="1"/>
  <c r="BJZ13" i="19"/>
  <c r="BKA13" i="19" s="1"/>
  <c r="BJZ14" i="19"/>
  <c r="BKA14" i="19" s="1"/>
  <c r="BQD37" i="18"/>
  <c r="BQE37" i="18" s="1"/>
  <c r="BQD38" i="18"/>
  <c r="BQE38" i="18" s="1"/>
  <c r="BQD40" i="18"/>
  <c r="BQE40" i="18" s="1"/>
  <c r="BQD42" i="18"/>
  <c r="BQE42" i="18" s="1"/>
  <c r="BQD43" i="18"/>
  <c r="BQE43" i="18" s="1"/>
  <c r="BQD45" i="18"/>
  <c r="BQE45" i="18" s="1"/>
  <c r="BQD46" i="18"/>
  <c r="BQE46" i="18" s="1"/>
  <c r="BQD35" i="18"/>
  <c r="BQE35" i="18" s="1"/>
  <c r="BQD8" i="18"/>
  <c r="BQE8" i="18" s="1"/>
  <c r="BQD12" i="18"/>
  <c r="BQE12" i="18" s="1"/>
  <c r="BQD13" i="18"/>
  <c r="BQE13" i="18" s="1"/>
  <c r="BQD14" i="18"/>
  <c r="BQE14" i="18" s="1"/>
  <c r="BQD15" i="18"/>
  <c r="BQE15" i="18" s="1"/>
  <c r="BQD16" i="18"/>
  <c r="BQE16" i="18" s="1"/>
  <c r="BQD17" i="18"/>
  <c r="BQE17" i="18" s="1"/>
  <c r="BQD18" i="18"/>
  <c r="BQE18" i="18" s="1"/>
  <c r="BQD19" i="18"/>
  <c r="BQE19" i="18" s="1"/>
  <c r="BQD20" i="18"/>
  <c r="BQE20" i="18" s="1"/>
  <c r="BQD21" i="18"/>
  <c r="BQE21" i="18" s="1"/>
  <c r="BQD22" i="18"/>
  <c r="BQE22" i="18" s="1"/>
  <c r="BQD7" i="18"/>
  <c r="BQE7" i="18" s="1"/>
  <c r="BPV37" i="18" l="1"/>
  <c r="BPW37" i="18" s="1"/>
  <c r="BPV38" i="18"/>
  <c r="BPW38" i="18" s="1"/>
  <c r="BPV40" i="18"/>
  <c r="BPW40" i="18" s="1"/>
  <c r="BPV42" i="18"/>
  <c r="BPW42" i="18" s="1"/>
  <c r="BPV43" i="18"/>
  <c r="BPW43" i="18" s="1"/>
  <c r="BPV45" i="18"/>
  <c r="BPW45" i="18" s="1"/>
  <c r="BPV46" i="18"/>
  <c r="BPW46" i="18" s="1"/>
  <c r="BPV35" i="18"/>
  <c r="BPW35" i="18" s="1"/>
  <c r="BPV8" i="18"/>
  <c r="BPW8" i="18" s="1"/>
  <c r="BPV12" i="18"/>
  <c r="BPW12" i="18" s="1"/>
  <c r="BPV13" i="18"/>
  <c r="BPW13" i="18" s="1"/>
  <c r="BPV14" i="18"/>
  <c r="BPW14" i="18" s="1"/>
  <c r="BPV15" i="18"/>
  <c r="BPW15" i="18" s="1"/>
  <c r="BPV16" i="18"/>
  <c r="BPW16" i="18" s="1"/>
  <c r="BPV17" i="18"/>
  <c r="BPW17" i="18" s="1"/>
  <c r="BPV18" i="18"/>
  <c r="BPW18" i="18" s="1"/>
  <c r="BPV19" i="18"/>
  <c r="BPW19" i="18" s="1"/>
  <c r="BPV20" i="18"/>
  <c r="BPW20" i="18" s="1"/>
  <c r="BPV21" i="18"/>
  <c r="BPW21" i="18" s="1"/>
  <c r="BPV22" i="18"/>
  <c r="BPW22" i="18" s="1"/>
  <c r="BPV7" i="18"/>
  <c r="BPW7" i="18" s="1"/>
  <c r="BJR26" i="19"/>
  <c r="BJS26" i="19" s="1"/>
  <c r="BJR27" i="19"/>
  <c r="BJS27" i="19" s="1"/>
  <c r="BJR28" i="19"/>
  <c r="BJS28" i="19" s="1"/>
  <c r="BJR29" i="19"/>
  <c r="BJS29" i="19" s="1"/>
  <c r="BJR25" i="19"/>
  <c r="BJS25" i="19" s="1"/>
  <c r="BJR10" i="19"/>
  <c r="BJS10" i="19" s="1"/>
  <c r="BJR13" i="19"/>
  <c r="BJS13" i="19" s="1"/>
  <c r="BJR14" i="19"/>
  <c r="BJS14" i="19" s="1"/>
  <c r="BQM8" i="15"/>
  <c r="BQN8" i="15" s="1"/>
  <c r="BQM9" i="15"/>
  <c r="BQN9" i="15" s="1"/>
  <c r="BQM10" i="15"/>
  <c r="BQN10" i="15" s="1"/>
  <c r="BQM11" i="15"/>
  <c r="BQN11" i="15" s="1"/>
  <c r="BQM12" i="15"/>
  <c r="BQN12" i="15" s="1"/>
  <c r="BQM13" i="15"/>
  <c r="BQN13" i="15" s="1"/>
  <c r="BQM15" i="15"/>
  <c r="BQN15" i="15" s="1"/>
  <c r="BQM16" i="15"/>
  <c r="BQN16" i="15" s="1"/>
  <c r="BQM17" i="15"/>
  <c r="BQN17" i="15" s="1"/>
  <c r="BQM19" i="15"/>
  <c r="BQN19" i="15" s="1"/>
  <c r="BQM21" i="15"/>
  <c r="BQN21" i="15" s="1"/>
  <c r="BQM22" i="15"/>
  <c r="BQN22" i="15" s="1"/>
  <c r="BQM23" i="15"/>
  <c r="BQN23" i="15" s="1"/>
  <c r="BQM7" i="15"/>
  <c r="BQN7" i="15" s="1"/>
  <c r="BPN37" i="18" l="1"/>
  <c r="BPO37" i="18" s="1"/>
  <c r="BPN38" i="18"/>
  <c r="BPO38" i="18" s="1"/>
  <c r="BPN40" i="18"/>
  <c r="BPO40" i="18" s="1"/>
  <c r="BPN42" i="18"/>
  <c r="BPO42" i="18" s="1"/>
  <c r="BPN43" i="18"/>
  <c r="BPO43" i="18" s="1"/>
  <c r="BPN45" i="18"/>
  <c r="BPO45" i="18" s="1"/>
  <c r="BPN46" i="18"/>
  <c r="BPO46" i="18" s="1"/>
  <c r="BPN35" i="18"/>
  <c r="BPO35" i="18" s="1"/>
  <c r="BPN8" i="18"/>
  <c r="BPO8" i="18" s="1"/>
  <c r="BPN12" i="18"/>
  <c r="BPO12" i="18" s="1"/>
  <c r="BPN13" i="18"/>
  <c r="BPO13" i="18" s="1"/>
  <c r="BPN14" i="18"/>
  <c r="BPO14" i="18" s="1"/>
  <c r="BPN15" i="18"/>
  <c r="BPO15" i="18" s="1"/>
  <c r="BPN16" i="18"/>
  <c r="BPO16" i="18" s="1"/>
  <c r="BPN17" i="18"/>
  <c r="BPO17" i="18" s="1"/>
  <c r="BPN18" i="18"/>
  <c r="BPO18" i="18" s="1"/>
  <c r="BPN19" i="18"/>
  <c r="BPO19" i="18" s="1"/>
  <c r="BPN20" i="18"/>
  <c r="BPO20" i="18" s="1"/>
  <c r="BPN21" i="18"/>
  <c r="BPO21" i="18" s="1"/>
  <c r="BPN22" i="18"/>
  <c r="BPO22" i="18" s="1"/>
  <c r="BPN7" i="18"/>
  <c r="BPO7" i="18" s="1"/>
  <c r="BJJ26" i="19"/>
  <c r="BJK26" i="19" s="1"/>
  <c r="BJJ27" i="19"/>
  <c r="BJK27" i="19" s="1"/>
  <c r="BJJ28" i="19"/>
  <c r="BJK28" i="19" s="1"/>
  <c r="BJJ29" i="19"/>
  <c r="BJK29" i="19" s="1"/>
  <c r="BJJ25" i="19"/>
  <c r="BJK25" i="19" s="1"/>
  <c r="BJJ10" i="19"/>
  <c r="BJK10" i="19" s="1"/>
  <c r="BJJ13" i="19"/>
  <c r="BJK13" i="19" s="1"/>
  <c r="BJJ14" i="19"/>
  <c r="BJK14" i="19" s="1"/>
  <c r="BQE8" i="15"/>
  <c r="BQF8" i="15" s="1"/>
  <c r="BQE9" i="15"/>
  <c r="BQF9" i="15" s="1"/>
  <c r="BQE10" i="15"/>
  <c r="BQF10" i="15" s="1"/>
  <c r="BQE11" i="15"/>
  <c r="BQF11" i="15" s="1"/>
  <c r="BQE12" i="15"/>
  <c r="BQF12" i="15" s="1"/>
  <c r="BQE13" i="15"/>
  <c r="BQF13" i="15" s="1"/>
  <c r="BQE15" i="15"/>
  <c r="BQF15" i="15" s="1"/>
  <c r="BQE16" i="15"/>
  <c r="BQF16" i="15" s="1"/>
  <c r="BQE17" i="15"/>
  <c r="BQF17" i="15" s="1"/>
  <c r="BQE19" i="15"/>
  <c r="BQF19" i="15" s="1"/>
  <c r="BQE21" i="15"/>
  <c r="BQF21" i="15" s="1"/>
  <c r="BQE22" i="15"/>
  <c r="BQF22" i="15" s="1"/>
  <c r="BQE23" i="15"/>
  <c r="BQF23" i="15" s="1"/>
  <c r="BQE7" i="15"/>
  <c r="BQF7" i="15" s="1"/>
  <c r="BPW8" i="15" l="1"/>
  <c r="BPX8" i="15" s="1"/>
  <c r="BPW9" i="15"/>
  <c r="BPX9" i="15" s="1"/>
  <c r="BPW10" i="15"/>
  <c r="BPX10" i="15" s="1"/>
  <c r="BPW11" i="15"/>
  <c r="BPX11" i="15" s="1"/>
  <c r="BPW12" i="15"/>
  <c r="BPX12" i="15" s="1"/>
  <c r="BPW13" i="15"/>
  <c r="BPX13" i="15" s="1"/>
  <c r="BPW15" i="15"/>
  <c r="BPX15" i="15" s="1"/>
  <c r="BPW16" i="15"/>
  <c r="BPX16" i="15" s="1"/>
  <c r="BPW17" i="15"/>
  <c r="BPX17" i="15" s="1"/>
  <c r="BPW19" i="15"/>
  <c r="BPX19" i="15" s="1"/>
  <c r="BPW21" i="15"/>
  <c r="BPX21" i="15" s="1"/>
  <c r="BPW22" i="15"/>
  <c r="BPX22" i="15" s="1"/>
  <c r="BPW23" i="15"/>
  <c r="BPX23" i="15" s="1"/>
  <c r="BPW7" i="15"/>
  <c r="BPX7" i="15" s="1"/>
  <c r="BJB26" i="19"/>
  <c r="BJC26" i="19" s="1"/>
  <c r="BJB27" i="19"/>
  <c r="BJC27" i="19" s="1"/>
  <c r="BJB28" i="19"/>
  <c r="BJC28" i="19" s="1"/>
  <c r="BJB29" i="19"/>
  <c r="BJC29" i="19" s="1"/>
  <c r="BJB25" i="19"/>
  <c r="BJC25" i="19" s="1"/>
  <c r="BJB10" i="19"/>
  <c r="BJC10" i="19" s="1"/>
  <c r="BJB13" i="19"/>
  <c r="BJC13" i="19" s="1"/>
  <c r="BJB14" i="19"/>
  <c r="BJC14" i="19" s="1"/>
  <c r="BPF37" i="18"/>
  <c r="BPG37" i="18" s="1"/>
  <c r="BPF38" i="18"/>
  <c r="BPG38" i="18" s="1"/>
  <c r="BPF40" i="18"/>
  <c r="BPG40" i="18" s="1"/>
  <c r="BPF42" i="18"/>
  <c r="BPG42" i="18" s="1"/>
  <c r="BPF43" i="18"/>
  <c r="BPG43" i="18" s="1"/>
  <c r="BPF45" i="18"/>
  <c r="BPG45" i="18" s="1"/>
  <c r="BPF46" i="18"/>
  <c r="BPG46" i="18" s="1"/>
  <c r="BPF35" i="18"/>
  <c r="BPG35" i="18" s="1"/>
  <c r="BPF8" i="18"/>
  <c r="BPG8" i="18" s="1"/>
  <c r="BPF12" i="18"/>
  <c r="BPG12" i="18" s="1"/>
  <c r="BPF13" i="18"/>
  <c r="BPG13" i="18" s="1"/>
  <c r="BPF14" i="18"/>
  <c r="BPG14" i="18" s="1"/>
  <c r="BPF15" i="18"/>
  <c r="BPG15" i="18" s="1"/>
  <c r="BPF16" i="18"/>
  <c r="BPG16" i="18" s="1"/>
  <c r="BPF17" i="18"/>
  <c r="BPG17" i="18" s="1"/>
  <c r="BPF18" i="18"/>
  <c r="BPG18" i="18" s="1"/>
  <c r="BPF19" i="18"/>
  <c r="BPG19" i="18" s="1"/>
  <c r="BPF20" i="18"/>
  <c r="BPG20" i="18" s="1"/>
  <c r="BPF21" i="18"/>
  <c r="BPG21" i="18" s="1"/>
  <c r="BPF22" i="18"/>
  <c r="BPG22" i="18" s="1"/>
  <c r="BPF7" i="18"/>
  <c r="BPG7" i="18" s="1"/>
  <c r="BOX37" i="18" l="1"/>
  <c r="BOY37" i="18" s="1"/>
  <c r="BOX38" i="18"/>
  <c r="BOY38" i="18" s="1"/>
  <c r="BOX40" i="18"/>
  <c r="BOY40" i="18" s="1"/>
  <c r="BOX42" i="18"/>
  <c r="BOY42" i="18" s="1"/>
  <c r="BOX43" i="18"/>
  <c r="BOY43" i="18" s="1"/>
  <c r="BOX45" i="18"/>
  <c r="BOY45" i="18" s="1"/>
  <c r="BOX46" i="18"/>
  <c r="BOY46" i="18" s="1"/>
  <c r="BOX35" i="18"/>
  <c r="BOY35" i="18" s="1"/>
  <c r="BOX8" i="18"/>
  <c r="BOY8" i="18" s="1"/>
  <c r="BOX12" i="18"/>
  <c r="BOY12" i="18" s="1"/>
  <c r="BOX13" i="18"/>
  <c r="BOY13" i="18" s="1"/>
  <c r="BOX14" i="18"/>
  <c r="BOY14" i="18" s="1"/>
  <c r="BOX15" i="18"/>
  <c r="BOY15" i="18" s="1"/>
  <c r="BOX16" i="18"/>
  <c r="BOY16" i="18" s="1"/>
  <c r="BOX17" i="18"/>
  <c r="BOY17" i="18" s="1"/>
  <c r="BOX18" i="18"/>
  <c r="BOY18" i="18" s="1"/>
  <c r="BOX19" i="18"/>
  <c r="BOY19" i="18" s="1"/>
  <c r="BOX20" i="18"/>
  <c r="BOY20" i="18" s="1"/>
  <c r="BOX21" i="18"/>
  <c r="BOY21" i="18" s="1"/>
  <c r="BOX22" i="18"/>
  <c r="BOY22" i="18" s="1"/>
  <c r="BOX7" i="18"/>
  <c r="BOY7" i="18" s="1"/>
  <c r="BIT26" i="19"/>
  <c r="BIU26" i="19" s="1"/>
  <c r="BIT27" i="19"/>
  <c r="BIU27" i="19" s="1"/>
  <c r="BIT28" i="19"/>
  <c r="BIU28" i="19" s="1"/>
  <c r="BIT29" i="19"/>
  <c r="BIU29" i="19" s="1"/>
  <c r="BIT25" i="19"/>
  <c r="BIU25" i="19" s="1"/>
  <c r="BIT10" i="19"/>
  <c r="BIU10" i="19" s="1"/>
  <c r="BIT13" i="19"/>
  <c r="BIU13" i="19" s="1"/>
  <c r="BIT14" i="19"/>
  <c r="BIU14" i="19" s="1"/>
  <c r="BPO8" i="15"/>
  <c r="BPP8" i="15" s="1"/>
  <c r="BPO9" i="15"/>
  <c r="BPP9" i="15" s="1"/>
  <c r="BPO10" i="15"/>
  <c r="BPP10" i="15" s="1"/>
  <c r="BPO11" i="15"/>
  <c r="BPP11" i="15" s="1"/>
  <c r="BPO12" i="15"/>
  <c r="BPP12" i="15" s="1"/>
  <c r="BPO13" i="15"/>
  <c r="BPP13" i="15" s="1"/>
  <c r="BPO15" i="15"/>
  <c r="BPP15" i="15" s="1"/>
  <c r="BPO16" i="15"/>
  <c r="BPP16" i="15" s="1"/>
  <c r="BPO17" i="15"/>
  <c r="BPP17" i="15" s="1"/>
  <c r="BPO19" i="15"/>
  <c r="BPP19" i="15" s="1"/>
  <c r="BPO21" i="15"/>
  <c r="BPP21" i="15" s="1"/>
  <c r="BPO22" i="15"/>
  <c r="BPP22" i="15" s="1"/>
  <c r="BPO23" i="15"/>
  <c r="BPP23" i="15" s="1"/>
  <c r="BPO7" i="15"/>
  <c r="BPP7" i="15" s="1"/>
  <c r="BOP37" i="18" l="1"/>
  <c r="BOQ37" i="18" s="1"/>
  <c r="BOP38" i="18"/>
  <c r="BOQ38" i="18" s="1"/>
  <c r="BOP40" i="18"/>
  <c r="BOQ40" i="18" s="1"/>
  <c r="BOP42" i="18"/>
  <c r="BOQ42" i="18" s="1"/>
  <c r="BOP43" i="18"/>
  <c r="BOQ43" i="18" s="1"/>
  <c r="BOP45" i="18"/>
  <c r="BOQ45" i="18" s="1"/>
  <c r="BOP46" i="18"/>
  <c r="BOQ46" i="18" s="1"/>
  <c r="BOP35" i="18"/>
  <c r="BOQ35" i="18" s="1"/>
  <c r="BOP8" i="18"/>
  <c r="BOQ8" i="18" s="1"/>
  <c r="BOP12" i="18"/>
  <c r="BOQ12" i="18" s="1"/>
  <c r="BOP13" i="18"/>
  <c r="BOQ13" i="18" s="1"/>
  <c r="BOP14" i="18"/>
  <c r="BOQ14" i="18" s="1"/>
  <c r="BOP15" i="18"/>
  <c r="BOQ15" i="18" s="1"/>
  <c r="BOP16" i="18"/>
  <c r="BOQ16" i="18" s="1"/>
  <c r="BOP17" i="18"/>
  <c r="BOQ17" i="18" s="1"/>
  <c r="BOP18" i="18"/>
  <c r="BOQ18" i="18" s="1"/>
  <c r="BOP19" i="18"/>
  <c r="BOQ19" i="18" s="1"/>
  <c r="BOP20" i="18"/>
  <c r="BOQ20" i="18" s="1"/>
  <c r="BOP21" i="18"/>
  <c r="BOQ21" i="18" s="1"/>
  <c r="BOP22" i="18"/>
  <c r="BOQ22" i="18" s="1"/>
  <c r="BOP7" i="18"/>
  <c r="BOQ7" i="18" s="1"/>
  <c r="BIL26" i="19"/>
  <c r="BIM26" i="19" s="1"/>
  <c r="BIL27" i="19"/>
  <c r="BIM27" i="19" s="1"/>
  <c r="BIL28" i="19"/>
  <c r="BIM28" i="19" s="1"/>
  <c r="BIL29" i="19"/>
  <c r="BIM29" i="19" s="1"/>
  <c r="BIL25" i="19"/>
  <c r="BIM25" i="19" s="1"/>
  <c r="BIL10" i="19"/>
  <c r="BIM10" i="19" s="1"/>
  <c r="BIL13" i="19"/>
  <c r="BIM13" i="19" s="1"/>
  <c r="BIL14" i="19"/>
  <c r="BIM14" i="19" s="1"/>
  <c r="BPG8" i="15"/>
  <c r="BPH8" i="15" s="1"/>
  <c r="BPG9" i="15"/>
  <c r="BPH9" i="15" s="1"/>
  <c r="BPG10" i="15"/>
  <c r="BPH10" i="15" s="1"/>
  <c r="BPG11" i="15"/>
  <c r="BPH11" i="15" s="1"/>
  <c r="BPG12" i="15"/>
  <c r="BPH12" i="15" s="1"/>
  <c r="BPG13" i="15"/>
  <c r="BPH13" i="15" s="1"/>
  <c r="BPG15" i="15"/>
  <c r="BPH15" i="15" s="1"/>
  <c r="BPG16" i="15"/>
  <c r="BPH16" i="15" s="1"/>
  <c r="BPG17" i="15"/>
  <c r="BPH17" i="15" s="1"/>
  <c r="BPG19" i="15"/>
  <c r="BPH19" i="15" s="1"/>
  <c r="BPG21" i="15"/>
  <c r="BPH21" i="15" s="1"/>
  <c r="BPG22" i="15"/>
  <c r="BPH22" i="15" s="1"/>
  <c r="BPG23" i="15"/>
  <c r="BPH23" i="15" s="1"/>
  <c r="BPG7" i="15"/>
  <c r="BPH7" i="15" s="1"/>
  <c r="BOH37" i="18" l="1"/>
  <c r="BOI37" i="18" s="1"/>
  <c r="BOH38" i="18"/>
  <c r="BOI38" i="18" s="1"/>
  <c r="BOH40" i="18"/>
  <c r="BOI40" i="18" s="1"/>
  <c r="BOH42" i="18"/>
  <c r="BOI42" i="18" s="1"/>
  <c r="BOH43" i="18"/>
  <c r="BOI43" i="18" s="1"/>
  <c r="BOH45" i="18"/>
  <c r="BOI45" i="18" s="1"/>
  <c r="BOH46" i="18"/>
  <c r="BOI46" i="18" s="1"/>
  <c r="BOH35" i="18"/>
  <c r="BOI35" i="18" s="1"/>
  <c r="BOH8" i="18"/>
  <c r="BOI8" i="18" s="1"/>
  <c r="BOH12" i="18"/>
  <c r="BOI12" i="18" s="1"/>
  <c r="BOH13" i="18"/>
  <c r="BOI13" i="18" s="1"/>
  <c r="BOH14" i="18"/>
  <c r="BOI14" i="18" s="1"/>
  <c r="BOH15" i="18"/>
  <c r="BOI15" i="18" s="1"/>
  <c r="BOH16" i="18"/>
  <c r="BOI16" i="18" s="1"/>
  <c r="BOH17" i="18"/>
  <c r="BOI17" i="18" s="1"/>
  <c r="BOH18" i="18"/>
  <c r="BOI18" i="18" s="1"/>
  <c r="BOH19" i="18"/>
  <c r="BOI19" i="18" s="1"/>
  <c r="BOH20" i="18"/>
  <c r="BOI20" i="18" s="1"/>
  <c r="BOH21" i="18"/>
  <c r="BOI21" i="18" s="1"/>
  <c r="BOH22" i="18"/>
  <c r="BOI22" i="18" s="1"/>
  <c r="BOH7" i="18"/>
  <c r="BOI7" i="18" s="1"/>
  <c r="BID26" i="19"/>
  <c r="BIE26" i="19" s="1"/>
  <c r="BID27" i="19"/>
  <c r="BIE27" i="19" s="1"/>
  <c r="BID28" i="19"/>
  <c r="BIE28" i="19" s="1"/>
  <c r="BID29" i="19"/>
  <c r="BIE29" i="19" s="1"/>
  <c r="BID25" i="19"/>
  <c r="BIE25" i="19" s="1"/>
  <c r="BOY8" i="15"/>
  <c r="BOZ8" i="15" s="1"/>
  <c r="BOY9" i="15"/>
  <c r="BOZ9" i="15" s="1"/>
  <c r="BOY10" i="15"/>
  <c r="BOZ10" i="15" s="1"/>
  <c r="BOY11" i="15"/>
  <c r="BOZ11" i="15" s="1"/>
  <c r="BOY12" i="15"/>
  <c r="BOZ12" i="15" s="1"/>
  <c r="BOY13" i="15"/>
  <c r="BOZ13" i="15" s="1"/>
  <c r="BOY15" i="15"/>
  <c r="BOZ15" i="15" s="1"/>
  <c r="BOY16" i="15"/>
  <c r="BOZ16" i="15" s="1"/>
  <c r="BOY17" i="15"/>
  <c r="BOZ17" i="15" s="1"/>
  <c r="BOY19" i="15"/>
  <c r="BOZ19" i="15" s="1"/>
  <c r="BOY21" i="15"/>
  <c r="BOZ21" i="15" s="1"/>
  <c r="BOY22" i="15"/>
  <c r="BOZ22" i="15" s="1"/>
  <c r="BOY23" i="15"/>
  <c r="BOZ23" i="15" s="1"/>
  <c r="BOY7" i="15"/>
  <c r="BOZ7" i="15" s="1"/>
  <c r="BOQ8" i="15" l="1"/>
  <c r="BOR8" i="15" s="1"/>
  <c r="BOQ9" i="15"/>
  <c r="BOR9" i="15" s="1"/>
  <c r="BOQ10" i="15"/>
  <c r="BOR10" i="15" s="1"/>
  <c r="BOQ11" i="15"/>
  <c r="BOR11" i="15" s="1"/>
  <c r="BOQ12" i="15"/>
  <c r="BOR12" i="15" s="1"/>
  <c r="BOQ13" i="15"/>
  <c r="BOR13" i="15" s="1"/>
  <c r="BOQ15" i="15"/>
  <c r="BOR15" i="15" s="1"/>
  <c r="BOQ16" i="15"/>
  <c r="BOR16" i="15" s="1"/>
  <c r="BOQ17" i="15"/>
  <c r="BOR17" i="15" s="1"/>
  <c r="BOQ19" i="15"/>
  <c r="BOR19" i="15" s="1"/>
  <c r="BOQ21" i="15"/>
  <c r="BOR21" i="15" s="1"/>
  <c r="BOQ22" i="15"/>
  <c r="BOR22" i="15" s="1"/>
  <c r="BOQ23" i="15"/>
  <c r="BOR23" i="15" s="1"/>
  <c r="BOQ7" i="15"/>
  <c r="BOR7" i="15" s="1"/>
  <c r="BID10" i="19"/>
  <c r="BIE10" i="19" s="1"/>
  <c r="BID13" i="19"/>
  <c r="BIE13" i="19" s="1"/>
  <c r="BID14" i="19"/>
  <c r="BIE14" i="19" s="1"/>
  <c r="BNZ37" i="18"/>
  <c r="BOA37" i="18" s="1"/>
  <c r="BNZ38" i="18"/>
  <c r="BOA38" i="18" s="1"/>
  <c r="BNZ40" i="18"/>
  <c r="BOA40" i="18" s="1"/>
  <c r="BNZ42" i="18"/>
  <c r="BOA42" i="18" s="1"/>
  <c r="BNZ43" i="18"/>
  <c r="BOA43" i="18" s="1"/>
  <c r="BNZ45" i="18"/>
  <c r="BOA45" i="18" s="1"/>
  <c r="BNZ46" i="18"/>
  <c r="BOA46" i="18" s="1"/>
  <c r="BNZ35" i="18"/>
  <c r="BOA35" i="18" s="1"/>
  <c r="BNZ8" i="18"/>
  <c r="BOA8" i="18" s="1"/>
  <c r="BNZ12" i="18"/>
  <c r="BOA12" i="18" s="1"/>
  <c r="BNZ13" i="18"/>
  <c r="BOA13" i="18" s="1"/>
  <c r="BNZ14" i="18"/>
  <c r="BOA14" i="18" s="1"/>
  <c r="BNZ15" i="18"/>
  <c r="BOA15" i="18" s="1"/>
  <c r="BNZ16" i="18"/>
  <c r="BOA16" i="18" s="1"/>
  <c r="BNZ17" i="18"/>
  <c r="BOA17" i="18" s="1"/>
  <c r="BNZ18" i="18"/>
  <c r="BOA18" i="18" s="1"/>
  <c r="BNZ19" i="18"/>
  <c r="BOA19" i="18" s="1"/>
  <c r="BNZ20" i="18"/>
  <c r="BOA20" i="18" s="1"/>
  <c r="BNZ21" i="18"/>
  <c r="BOA21" i="18" s="1"/>
  <c r="BNZ22" i="18"/>
  <c r="BOA22" i="18" s="1"/>
  <c r="BNZ7" i="18"/>
  <c r="BOA7" i="18" s="1"/>
  <c r="BNR37" i="18" l="1"/>
  <c r="BNS37" i="18" s="1"/>
  <c r="BNR38" i="18"/>
  <c r="BNS38" i="18" s="1"/>
  <c r="BNR40" i="18"/>
  <c r="BNS40" i="18" s="1"/>
  <c r="BNR42" i="18"/>
  <c r="BNS42" i="18" s="1"/>
  <c r="BNR43" i="18"/>
  <c r="BNS43" i="18" s="1"/>
  <c r="BNR45" i="18"/>
  <c r="BNS45" i="18" s="1"/>
  <c r="BNR46" i="18"/>
  <c r="BNS46" i="18" s="1"/>
  <c r="BNR35" i="18"/>
  <c r="BNS35" i="18" s="1"/>
  <c r="BNR8" i="18"/>
  <c r="BNS8" i="18" s="1"/>
  <c r="BNR12" i="18"/>
  <c r="BNS12" i="18" s="1"/>
  <c r="BNR13" i="18"/>
  <c r="BNS13" i="18" s="1"/>
  <c r="BNR14" i="18"/>
  <c r="BNS14" i="18" s="1"/>
  <c r="BNR15" i="18"/>
  <c r="BNS15" i="18" s="1"/>
  <c r="BNR16" i="18"/>
  <c r="BNS16" i="18" s="1"/>
  <c r="BNR17" i="18"/>
  <c r="BNS17" i="18" s="1"/>
  <c r="BNR18" i="18"/>
  <c r="BNS18" i="18" s="1"/>
  <c r="BNR19" i="18"/>
  <c r="BNS19" i="18" s="1"/>
  <c r="BNR20" i="18"/>
  <c r="BNS20" i="18" s="1"/>
  <c r="BNR21" i="18"/>
  <c r="BNS21" i="18" s="1"/>
  <c r="BNR22" i="18"/>
  <c r="BNS22" i="18" s="1"/>
  <c r="BNR7" i="18"/>
  <c r="BNS7" i="18" s="1"/>
  <c r="BHV26" i="19"/>
  <c r="BHW26" i="19" s="1"/>
  <c r="BHV27" i="19"/>
  <c r="BHW27" i="19" s="1"/>
  <c r="BHV28" i="19"/>
  <c r="BHW28" i="19" s="1"/>
  <c r="BHV29" i="19"/>
  <c r="BHW29" i="19" s="1"/>
  <c r="BHV25" i="19"/>
  <c r="BHW25" i="19" s="1"/>
  <c r="BHV10" i="19"/>
  <c r="BHW10" i="19" s="1"/>
  <c r="BHV13" i="19"/>
  <c r="BHW13" i="19" s="1"/>
  <c r="BHV14" i="19"/>
  <c r="BHW14" i="19" s="1"/>
  <c r="BOI23" i="15"/>
  <c r="BOJ23" i="15" s="1"/>
  <c r="BOI8" i="15"/>
  <c r="BOJ8" i="15" s="1"/>
  <c r="BOI9" i="15"/>
  <c r="BOJ9" i="15" s="1"/>
  <c r="BOI10" i="15"/>
  <c r="BOJ10" i="15" s="1"/>
  <c r="BOI11" i="15"/>
  <c r="BOJ11" i="15" s="1"/>
  <c r="BOI12" i="15"/>
  <c r="BOJ12" i="15" s="1"/>
  <c r="BOI13" i="15"/>
  <c r="BOJ13" i="15" s="1"/>
  <c r="BOI15" i="15"/>
  <c r="BOJ15" i="15" s="1"/>
  <c r="BOI16" i="15"/>
  <c r="BOJ16" i="15" s="1"/>
  <c r="BOI17" i="15"/>
  <c r="BOJ17" i="15" s="1"/>
  <c r="BOI19" i="15"/>
  <c r="BOJ19" i="15" s="1"/>
  <c r="BOI21" i="15"/>
  <c r="BOJ21" i="15" s="1"/>
  <c r="BOI22" i="15"/>
  <c r="BOJ22" i="15" s="1"/>
  <c r="BOI7" i="15"/>
  <c r="BOJ7" i="15" s="1"/>
  <c r="BOA8" i="15" l="1"/>
  <c r="BOB8" i="15" s="1"/>
  <c r="BOA9" i="15"/>
  <c r="BOB9" i="15" s="1"/>
  <c r="BOA10" i="15"/>
  <c r="BOB10" i="15" s="1"/>
  <c r="BOA11" i="15"/>
  <c r="BOB11" i="15" s="1"/>
  <c r="BOA12" i="15"/>
  <c r="BOB12" i="15" s="1"/>
  <c r="BOA13" i="15"/>
  <c r="BOB13" i="15" s="1"/>
  <c r="BOA15" i="15"/>
  <c r="BOB15" i="15" s="1"/>
  <c r="BOA16" i="15"/>
  <c r="BOB16" i="15" s="1"/>
  <c r="BOA17" i="15"/>
  <c r="BOB17" i="15" s="1"/>
  <c r="BOA19" i="15"/>
  <c r="BOB19" i="15" s="1"/>
  <c r="BOA21" i="15"/>
  <c r="BOB21" i="15" s="1"/>
  <c r="BOA22" i="15"/>
  <c r="BOB22" i="15" s="1"/>
  <c r="BOA23" i="15"/>
  <c r="BOB23" i="15" s="1"/>
  <c r="BOA7" i="15"/>
  <c r="BOB7" i="15" s="1"/>
  <c r="BHN26" i="19"/>
  <c r="BHO26" i="19" s="1"/>
  <c r="BHN27" i="19"/>
  <c r="BHO27" i="19" s="1"/>
  <c r="BHN28" i="19"/>
  <c r="BHO28" i="19" s="1"/>
  <c r="BHN29" i="19"/>
  <c r="BHO29" i="19" s="1"/>
  <c r="BHN25" i="19"/>
  <c r="BHO25" i="19" s="1"/>
  <c r="BHN10" i="19"/>
  <c r="BHO10" i="19" s="1"/>
  <c r="BHN13" i="19"/>
  <c r="BHO13" i="19" s="1"/>
  <c r="BHN14" i="19"/>
  <c r="BHO14" i="19" s="1"/>
  <c r="BNJ37" i="18"/>
  <c r="BNK37" i="18" s="1"/>
  <c r="BNJ38" i="18"/>
  <c r="BNK38" i="18" s="1"/>
  <c r="BNJ40" i="18"/>
  <c r="BNK40" i="18" s="1"/>
  <c r="BNJ42" i="18"/>
  <c r="BNK42" i="18" s="1"/>
  <c r="BNJ43" i="18"/>
  <c r="BNK43" i="18" s="1"/>
  <c r="BNJ45" i="18"/>
  <c r="BNK45" i="18" s="1"/>
  <c r="BNJ46" i="18"/>
  <c r="BNK46" i="18" s="1"/>
  <c r="BNJ35" i="18"/>
  <c r="BNK35" i="18" s="1"/>
  <c r="BNJ8" i="18"/>
  <c r="BNK8" i="18" s="1"/>
  <c r="BNJ12" i="18"/>
  <c r="BNK12" i="18" s="1"/>
  <c r="BNJ13" i="18"/>
  <c r="BNK13" i="18" s="1"/>
  <c r="BNJ14" i="18"/>
  <c r="BNK14" i="18" s="1"/>
  <c r="BNJ15" i="18"/>
  <c r="BNK15" i="18" s="1"/>
  <c r="BNJ16" i="18"/>
  <c r="BNK16" i="18" s="1"/>
  <c r="BNJ17" i="18"/>
  <c r="BNK17" i="18" s="1"/>
  <c r="BNJ18" i="18"/>
  <c r="BNK18" i="18" s="1"/>
  <c r="BNJ19" i="18"/>
  <c r="BNK19" i="18" s="1"/>
  <c r="BNJ20" i="18"/>
  <c r="BNK20" i="18" s="1"/>
  <c r="BNJ21" i="18"/>
  <c r="BNK21" i="18" s="1"/>
  <c r="BNJ22" i="18"/>
  <c r="BNK22" i="18" s="1"/>
  <c r="BNJ7" i="18"/>
  <c r="BNK7" i="18" s="1"/>
  <c r="BNB37" i="18" l="1"/>
  <c r="BNC37" i="18" s="1"/>
  <c r="BNB38" i="18"/>
  <c r="BNC38" i="18" s="1"/>
  <c r="BNB40" i="18"/>
  <c r="BNC40" i="18" s="1"/>
  <c r="BNB42" i="18"/>
  <c r="BNC42" i="18" s="1"/>
  <c r="BNB43" i="18"/>
  <c r="BNC43" i="18" s="1"/>
  <c r="BNB45" i="18"/>
  <c r="BNC45" i="18" s="1"/>
  <c r="BNB46" i="18"/>
  <c r="BNC46" i="18" s="1"/>
  <c r="BNB35" i="18"/>
  <c r="BNC35" i="18" s="1"/>
  <c r="BNB8" i="18"/>
  <c r="BNC8" i="18" s="1"/>
  <c r="BNB12" i="18"/>
  <c r="BNC12" i="18" s="1"/>
  <c r="BNB13" i="18"/>
  <c r="BNC13" i="18" s="1"/>
  <c r="BNB14" i="18"/>
  <c r="BNC14" i="18" s="1"/>
  <c r="BNB15" i="18"/>
  <c r="BNC15" i="18" s="1"/>
  <c r="BNB16" i="18"/>
  <c r="BNC16" i="18" s="1"/>
  <c r="BNB17" i="18"/>
  <c r="BNC17" i="18" s="1"/>
  <c r="BNB18" i="18"/>
  <c r="BNC18" i="18" s="1"/>
  <c r="BNB19" i="18"/>
  <c r="BNC19" i="18" s="1"/>
  <c r="BNB20" i="18"/>
  <c r="BNC20" i="18" s="1"/>
  <c r="BNB21" i="18"/>
  <c r="BNC21" i="18" s="1"/>
  <c r="BNB22" i="18"/>
  <c r="BNC22" i="18" s="1"/>
  <c r="BNB7" i="18"/>
  <c r="BNC7" i="18" s="1"/>
  <c r="BHF26" i="19"/>
  <c r="BHG26" i="19" s="1"/>
  <c r="BHF27" i="19"/>
  <c r="BHG27" i="19" s="1"/>
  <c r="BHF28" i="19"/>
  <c r="BHG28" i="19" s="1"/>
  <c r="BHF29" i="19"/>
  <c r="BHG29" i="19" s="1"/>
  <c r="BHF25" i="19"/>
  <c r="BHG25" i="19" s="1"/>
  <c r="BHF10" i="19"/>
  <c r="BHG10" i="19" s="1"/>
  <c r="BHF13" i="19"/>
  <c r="BHG13" i="19" s="1"/>
  <c r="BHF14" i="19"/>
  <c r="BHG14" i="19" s="1"/>
  <c r="BNS8" i="15"/>
  <c r="BNT8" i="15" s="1"/>
  <c r="BNS9" i="15"/>
  <c r="BNT9" i="15" s="1"/>
  <c r="BNS10" i="15"/>
  <c r="BNT10" i="15" s="1"/>
  <c r="BNS11" i="15"/>
  <c r="BNT11" i="15" s="1"/>
  <c r="BNS12" i="15"/>
  <c r="BNT12" i="15" s="1"/>
  <c r="BNS13" i="15"/>
  <c r="BNT13" i="15" s="1"/>
  <c r="BNS15" i="15"/>
  <c r="BNT15" i="15" s="1"/>
  <c r="BNS16" i="15"/>
  <c r="BNT16" i="15" s="1"/>
  <c r="BNS17" i="15"/>
  <c r="BNT17" i="15" s="1"/>
  <c r="BNS19" i="15"/>
  <c r="BNT19" i="15" s="1"/>
  <c r="BNS21" i="15"/>
  <c r="BNT21" i="15" s="1"/>
  <c r="BNS22" i="15"/>
  <c r="BNT22" i="15" s="1"/>
  <c r="BNS23" i="15"/>
  <c r="BNT23" i="15" s="1"/>
  <c r="BNS7" i="15"/>
  <c r="BNT7" i="15" s="1"/>
  <c r="BNK8" i="15" l="1"/>
  <c r="BNL8" i="15" s="1"/>
  <c r="BNK9" i="15"/>
  <c r="BNL9" i="15" s="1"/>
  <c r="BNK10" i="15"/>
  <c r="BNL10" i="15" s="1"/>
  <c r="BNK11" i="15"/>
  <c r="BNL11" i="15" s="1"/>
  <c r="BNK12" i="15"/>
  <c r="BNL12" i="15" s="1"/>
  <c r="BNK13" i="15"/>
  <c r="BNL13" i="15" s="1"/>
  <c r="BNK15" i="15"/>
  <c r="BNL15" i="15" s="1"/>
  <c r="BNK16" i="15"/>
  <c r="BNL16" i="15" s="1"/>
  <c r="BNK17" i="15"/>
  <c r="BNL17" i="15" s="1"/>
  <c r="BNK19" i="15"/>
  <c r="BNL19" i="15" s="1"/>
  <c r="BNK21" i="15"/>
  <c r="BNL21" i="15" s="1"/>
  <c r="BNK22" i="15"/>
  <c r="BNL22" i="15" s="1"/>
  <c r="BNK23" i="15"/>
  <c r="BNL23" i="15" s="1"/>
  <c r="BNK7" i="15"/>
  <c r="BNL7" i="15" s="1"/>
  <c r="BGX26" i="19"/>
  <c r="BGY26" i="19" s="1"/>
  <c r="BGX27" i="19"/>
  <c r="BGY27" i="19" s="1"/>
  <c r="BGX28" i="19"/>
  <c r="BGY28" i="19" s="1"/>
  <c r="BGX29" i="19"/>
  <c r="BGY29" i="19" s="1"/>
  <c r="BGX25" i="19"/>
  <c r="BGY25" i="19" s="1"/>
  <c r="BGX10" i="19"/>
  <c r="BGY10" i="19" s="1"/>
  <c r="BGX13" i="19"/>
  <c r="BGY13" i="19" s="1"/>
  <c r="BGX14" i="19"/>
  <c r="BGY14" i="19" s="1"/>
  <c r="BMT37" i="18"/>
  <c r="BMU37" i="18" s="1"/>
  <c r="BMT38" i="18"/>
  <c r="BMU38" i="18" s="1"/>
  <c r="BMT40" i="18"/>
  <c r="BMU40" i="18" s="1"/>
  <c r="BMT42" i="18"/>
  <c r="BMU42" i="18" s="1"/>
  <c r="BMT43" i="18"/>
  <c r="BMU43" i="18" s="1"/>
  <c r="BMT45" i="18"/>
  <c r="BMU45" i="18" s="1"/>
  <c r="BMT46" i="18"/>
  <c r="BMU46" i="18" s="1"/>
  <c r="BMT35" i="18"/>
  <c r="BMU35" i="18" s="1"/>
  <c r="BMT8" i="18"/>
  <c r="BMU8" i="18" s="1"/>
  <c r="BMT12" i="18"/>
  <c r="BMU12" i="18" s="1"/>
  <c r="BMT13" i="18"/>
  <c r="BMU13" i="18" s="1"/>
  <c r="BMT14" i="18"/>
  <c r="BMU14" i="18" s="1"/>
  <c r="BMT15" i="18"/>
  <c r="BMU15" i="18" s="1"/>
  <c r="BMT16" i="18"/>
  <c r="BMU16" i="18" s="1"/>
  <c r="BMT17" i="18"/>
  <c r="BMU17" i="18" s="1"/>
  <c r="BMT18" i="18"/>
  <c r="BMU18" i="18" s="1"/>
  <c r="BMT19" i="18"/>
  <c r="BMU19" i="18" s="1"/>
  <c r="BMT20" i="18"/>
  <c r="BMU20" i="18" s="1"/>
  <c r="BMT21" i="18"/>
  <c r="BMU21" i="18" s="1"/>
  <c r="BMT22" i="18"/>
  <c r="BMU22" i="18" s="1"/>
  <c r="BMT7" i="18"/>
  <c r="BMU7" i="18" s="1"/>
  <c r="BNC8" i="15" l="1"/>
  <c r="BND8" i="15" s="1"/>
  <c r="BNC9" i="15"/>
  <c r="BND9" i="15" s="1"/>
  <c r="BNC10" i="15"/>
  <c r="BND10" i="15" s="1"/>
  <c r="BNC11" i="15"/>
  <c r="BND11" i="15" s="1"/>
  <c r="BNC12" i="15"/>
  <c r="BND12" i="15" s="1"/>
  <c r="BNC13" i="15"/>
  <c r="BND13" i="15" s="1"/>
  <c r="BNC15" i="15"/>
  <c r="BND15" i="15" s="1"/>
  <c r="BNC16" i="15"/>
  <c r="BND16" i="15" s="1"/>
  <c r="BNC17" i="15"/>
  <c r="BND17" i="15" s="1"/>
  <c r="BNC19" i="15"/>
  <c r="BND19" i="15" s="1"/>
  <c r="BNC21" i="15"/>
  <c r="BND21" i="15" s="1"/>
  <c r="BNC22" i="15"/>
  <c r="BND22" i="15" s="1"/>
  <c r="BNC23" i="15"/>
  <c r="BND23" i="15" s="1"/>
  <c r="BNC7" i="15"/>
  <c r="BND7" i="15" s="1"/>
  <c r="BGP26" i="19"/>
  <c r="BGQ26" i="19" s="1"/>
  <c r="BGP27" i="19"/>
  <c r="BGQ27" i="19" s="1"/>
  <c r="BGP28" i="19"/>
  <c r="BGQ28" i="19" s="1"/>
  <c r="BGP29" i="19"/>
  <c r="BGQ29" i="19" s="1"/>
  <c r="BGP25" i="19"/>
  <c r="BGQ25" i="19" s="1"/>
  <c r="BGP10" i="19"/>
  <c r="BGQ10" i="19" s="1"/>
  <c r="BGP13" i="19"/>
  <c r="BGQ13" i="19" s="1"/>
  <c r="BGP14" i="19"/>
  <c r="BGQ14" i="19" s="1"/>
  <c r="BML37" i="18"/>
  <c r="BMM37" i="18" s="1"/>
  <c r="BML38" i="18"/>
  <c r="BMM38" i="18" s="1"/>
  <c r="BML40" i="18"/>
  <c r="BMM40" i="18" s="1"/>
  <c r="BML42" i="18"/>
  <c r="BMM42" i="18" s="1"/>
  <c r="BML43" i="18"/>
  <c r="BMM43" i="18" s="1"/>
  <c r="BML45" i="18"/>
  <c r="BMM45" i="18" s="1"/>
  <c r="BML46" i="18"/>
  <c r="BMM46" i="18" s="1"/>
  <c r="BML35" i="18"/>
  <c r="BMM35" i="18" s="1"/>
  <c r="BML8" i="18"/>
  <c r="BMM8" i="18" s="1"/>
  <c r="BML12" i="18"/>
  <c r="BMM12" i="18" s="1"/>
  <c r="BML13" i="18"/>
  <c r="BMM13" i="18" s="1"/>
  <c r="BML14" i="18"/>
  <c r="BMM14" i="18" s="1"/>
  <c r="BML15" i="18"/>
  <c r="BMM15" i="18" s="1"/>
  <c r="BML16" i="18"/>
  <c r="BMM16" i="18" s="1"/>
  <c r="BML17" i="18"/>
  <c r="BMM17" i="18" s="1"/>
  <c r="BML18" i="18"/>
  <c r="BMM18" i="18" s="1"/>
  <c r="BML19" i="18"/>
  <c r="BMM19" i="18" s="1"/>
  <c r="BML20" i="18"/>
  <c r="BMM20" i="18" s="1"/>
  <c r="BML21" i="18"/>
  <c r="BMM21" i="18" s="1"/>
  <c r="BML22" i="18"/>
  <c r="BMM22" i="18" s="1"/>
  <c r="BML7" i="18"/>
  <c r="BMM7" i="18" s="1"/>
  <c r="BMD37" i="18" l="1"/>
  <c r="BME37" i="18" s="1"/>
  <c r="BMD38" i="18"/>
  <c r="BME38" i="18" s="1"/>
  <c r="BMD40" i="18"/>
  <c r="BME40" i="18" s="1"/>
  <c r="BMD42" i="18"/>
  <c r="BME42" i="18" s="1"/>
  <c r="BMD43" i="18"/>
  <c r="BME43" i="18" s="1"/>
  <c r="BMD45" i="18"/>
  <c r="BME45" i="18" s="1"/>
  <c r="BMD46" i="18"/>
  <c r="BME46" i="18" s="1"/>
  <c r="BMD35" i="18"/>
  <c r="BME35" i="18" s="1"/>
  <c r="BMD8" i="18"/>
  <c r="BME8" i="18" s="1"/>
  <c r="BMD12" i="18"/>
  <c r="BME12" i="18" s="1"/>
  <c r="BMD13" i="18"/>
  <c r="BME13" i="18" s="1"/>
  <c r="BMD14" i="18"/>
  <c r="BME14" i="18" s="1"/>
  <c r="BMD15" i="18"/>
  <c r="BME15" i="18" s="1"/>
  <c r="BMD16" i="18"/>
  <c r="BME16" i="18" s="1"/>
  <c r="BMD17" i="18"/>
  <c r="BME17" i="18" s="1"/>
  <c r="BMD18" i="18"/>
  <c r="BME18" i="18" s="1"/>
  <c r="BMD19" i="18"/>
  <c r="BME19" i="18" s="1"/>
  <c r="BMD20" i="18"/>
  <c r="BME20" i="18" s="1"/>
  <c r="BMD21" i="18"/>
  <c r="BME21" i="18" s="1"/>
  <c r="BMD22" i="18"/>
  <c r="BME22" i="18" s="1"/>
  <c r="BMD7" i="18"/>
  <c r="BME7" i="18" s="1"/>
  <c r="BGH26" i="19"/>
  <c r="BGI26" i="19" s="1"/>
  <c r="BGH27" i="19"/>
  <c r="BGI27" i="19" s="1"/>
  <c r="BGH28" i="19"/>
  <c r="BGI28" i="19" s="1"/>
  <c r="BGH29" i="19"/>
  <c r="BGI29" i="19" s="1"/>
  <c r="BGH25" i="19"/>
  <c r="BGI25" i="19" s="1"/>
  <c r="BGH10" i="19"/>
  <c r="BGI10" i="19" s="1"/>
  <c r="BGH13" i="19"/>
  <c r="BGI13" i="19" s="1"/>
  <c r="BGH14" i="19"/>
  <c r="BGI14" i="19" s="1"/>
  <c r="BMU8" i="15"/>
  <c r="BMV8" i="15" s="1"/>
  <c r="BMU9" i="15"/>
  <c r="BMV9" i="15" s="1"/>
  <c r="BMU10" i="15"/>
  <c r="BMV10" i="15" s="1"/>
  <c r="BMU11" i="15"/>
  <c r="BMV11" i="15" s="1"/>
  <c r="BMU12" i="15"/>
  <c r="BMV12" i="15" s="1"/>
  <c r="BMU13" i="15"/>
  <c r="BMV13" i="15" s="1"/>
  <c r="BMU15" i="15"/>
  <c r="BMV15" i="15" s="1"/>
  <c r="BMU16" i="15"/>
  <c r="BMV16" i="15" s="1"/>
  <c r="BMU17" i="15"/>
  <c r="BMV17" i="15" s="1"/>
  <c r="BMU19" i="15"/>
  <c r="BMV19" i="15" s="1"/>
  <c r="BMU21" i="15"/>
  <c r="BMV21" i="15" s="1"/>
  <c r="BMU22" i="15"/>
  <c r="BMV22" i="15" s="1"/>
  <c r="BMU23" i="15"/>
  <c r="BMV23" i="15" s="1"/>
  <c r="BMU7" i="15"/>
  <c r="BMV7" i="15" s="1"/>
  <c r="BLV37" i="18" l="1"/>
  <c r="BLW37" i="18" s="1"/>
  <c r="BLV38" i="18"/>
  <c r="BLW38" i="18" s="1"/>
  <c r="BLV40" i="18"/>
  <c r="BLW40" i="18" s="1"/>
  <c r="BLV42" i="18"/>
  <c r="BLW42" i="18" s="1"/>
  <c r="BLV43" i="18"/>
  <c r="BLW43" i="18" s="1"/>
  <c r="BLV45" i="18"/>
  <c r="BLW45" i="18" s="1"/>
  <c r="BLV46" i="18"/>
  <c r="BLW46" i="18" s="1"/>
  <c r="BLV35" i="18"/>
  <c r="BLW35" i="18" s="1"/>
  <c r="BLV8" i="18"/>
  <c r="BLW8" i="18" s="1"/>
  <c r="BLV12" i="18"/>
  <c r="BLW12" i="18" s="1"/>
  <c r="BLV13" i="18"/>
  <c r="BLW13" i="18" s="1"/>
  <c r="BLV14" i="18"/>
  <c r="BLW14" i="18" s="1"/>
  <c r="BLV15" i="18"/>
  <c r="BLW15" i="18" s="1"/>
  <c r="BLV16" i="18"/>
  <c r="BLW16" i="18" s="1"/>
  <c r="BLV17" i="18"/>
  <c r="BLW17" i="18" s="1"/>
  <c r="BLV18" i="18"/>
  <c r="BLW18" i="18" s="1"/>
  <c r="BLV19" i="18"/>
  <c r="BLW19" i="18" s="1"/>
  <c r="BLV20" i="18"/>
  <c r="BLW20" i="18" s="1"/>
  <c r="BLV21" i="18"/>
  <c r="BLW21" i="18" s="1"/>
  <c r="BLV22" i="18"/>
  <c r="BLW22" i="18" s="1"/>
  <c r="BLV7" i="18"/>
  <c r="BLW7" i="18" s="1"/>
  <c r="BFZ26" i="19"/>
  <c r="BGA26" i="19" s="1"/>
  <c r="BFZ27" i="19"/>
  <c r="BGA27" i="19" s="1"/>
  <c r="BFZ28" i="19"/>
  <c r="BGA28" i="19" s="1"/>
  <c r="BFZ29" i="19"/>
  <c r="BGA29" i="19" s="1"/>
  <c r="BFZ25" i="19"/>
  <c r="BGA25" i="19" s="1"/>
  <c r="BFZ10" i="19"/>
  <c r="BGA10" i="19" s="1"/>
  <c r="BFZ13" i="19"/>
  <c r="BGA13" i="19" s="1"/>
  <c r="BFZ14" i="19"/>
  <c r="BGA14" i="19" s="1"/>
  <c r="BMM8" i="15"/>
  <c r="BMN8" i="15" s="1"/>
  <c r="BMM9" i="15"/>
  <c r="BMN9" i="15" s="1"/>
  <c r="BMM10" i="15"/>
  <c r="BMN10" i="15" s="1"/>
  <c r="BMM11" i="15"/>
  <c r="BMN11" i="15" s="1"/>
  <c r="BMM12" i="15"/>
  <c r="BMN12" i="15" s="1"/>
  <c r="BMM13" i="15"/>
  <c r="BMN13" i="15" s="1"/>
  <c r="BMM15" i="15"/>
  <c r="BMN15" i="15" s="1"/>
  <c r="BMM16" i="15"/>
  <c r="BMN16" i="15" s="1"/>
  <c r="BMM17" i="15"/>
  <c r="BMN17" i="15" s="1"/>
  <c r="BMM19" i="15"/>
  <c r="BMN19" i="15" s="1"/>
  <c r="BMM21" i="15"/>
  <c r="BMN21" i="15" s="1"/>
  <c r="BMM22" i="15"/>
  <c r="BMN22" i="15" s="1"/>
  <c r="BMM23" i="15"/>
  <c r="BMN23" i="15" s="1"/>
  <c r="BMM7" i="15"/>
  <c r="BMN7" i="15" s="1"/>
  <c r="BME8" i="15" l="1"/>
  <c r="BMF8" i="15" s="1"/>
  <c r="BME9" i="15"/>
  <c r="BMF9" i="15" s="1"/>
  <c r="BME10" i="15"/>
  <c r="BMF10" i="15" s="1"/>
  <c r="BME11" i="15"/>
  <c r="BMF11" i="15" s="1"/>
  <c r="BME12" i="15"/>
  <c r="BMF12" i="15" s="1"/>
  <c r="BME13" i="15"/>
  <c r="BMF13" i="15" s="1"/>
  <c r="BME15" i="15"/>
  <c r="BMF15" i="15" s="1"/>
  <c r="BME16" i="15"/>
  <c r="BMF16" i="15" s="1"/>
  <c r="BME17" i="15"/>
  <c r="BMF17" i="15" s="1"/>
  <c r="BME19" i="15"/>
  <c r="BMF19" i="15" s="1"/>
  <c r="BME21" i="15"/>
  <c r="BMF21" i="15" s="1"/>
  <c r="BME22" i="15"/>
  <c r="BMF22" i="15" s="1"/>
  <c r="BME23" i="15"/>
  <c r="BMF23" i="15" s="1"/>
  <c r="BME7" i="15"/>
  <c r="BMF7" i="15" s="1"/>
  <c r="BFR26" i="19"/>
  <c r="BFS26" i="19" s="1"/>
  <c r="BFR27" i="19"/>
  <c r="BFS27" i="19" s="1"/>
  <c r="BFR28" i="19"/>
  <c r="BFS28" i="19" s="1"/>
  <c r="BFR29" i="19"/>
  <c r="BFS29" i="19" s="1"/>
  <c r="BFR25" i="19"/>
  <c r="BFS25" i="19" s="1"/>
  <c r="BFR10" i="19"/>
  <c r="BFS10" i="19" s="1"/>
  <c r="BFR13" i="19"/>
  <c r="BFS13" i="19" s="1"/>
  <c r="BFR14" i="19"/>
  <c r="BFS14" i="19" s="1"/>
  <c r="BLN37" i="18"/>
  <c r="BLO37" i="18" s="1"/>
  <c r="BLN38" i="18"/>
  <c r="BLO38" i="18" s="1"/>
  <c r="BLN40" i="18"/>
  <c r="BLO40" i="18" s="1"/>
  <c r="BLN42" i="18"/>
  <c r="BLO42" i="18" s="1"/>
  <c r="BLN43" i="18"/>
  <c r="BLO43" i="18" s="1"/>
  <c r="BLN45" i="18"/>
  <c r="BLO45" i="18" s="1"/>
  <c r="BLN46" i="18"/>
  <c r="BLO46" i="18" s="1"/>
  <c r="BLN35" i="18"/>
  <c r="BLO35" i="18" s="1"/>
  <c r="BLN8" i="18"/>
  <c r="BLO8" i="18" s="1"/>
  <c r="BLN12" i="18"/>
  <c r="BLO12" i="18" s="1"/>
  <c r="BLN13" i="18"/>
  <c r="BLO13" i="18" s="1"/>
  <c r="BLN14" i="18"/>
  <c r="BLO14" i="18" s="1"/>
  <c r="BLN15" i="18"/>
  <c r="BLO15" i="18" s="1"/>
  <c r="BLN16" i="18"/>
  <c r="BLO16" i="18" s="1"/>
  <c r="BLN17" i="18"/>
  <c r="BLO17" i="18" s="1"/>
  <c r="BLN18" i="18"/>
  <c r="BLO18" i="18" s="1"/>
  <c r="BLN19" i="18"/>
  <c r="BLO19" i="18" s="1"/>
  <c r="BLN20" i="18"/>
  <c r="BLO20" i="18" s="1"/>
  <c r="BLN21" i="18"/>
  <c r="BLO21" i="18" s="1"/>
  <c r="BLN22" i="18"/>
  <c r="BLO22" i="18" s="1"/>
  <c r="BLN7" i="18"/>
  <c r="BLO7" i="18" s="1"/>
  <c r="T12" i="18" l="1"/>
  <c r="T13" i="18"/>
  <c r="Q12" i="18"/>
  <c r="Q13" i="18"/>
  <c r="BFJ26" i="19"/>
  <c r="BFK26" i="19" s="1"/>
  <c r="BFJ27" i="19"/>
  <c r="BFK27" i="19" s="1"/>
  <c r="BFJ28" i="19"/>
  <c r="BFK28" i="19" s="1"/>
  <c r="BFJ29" i="19"/>
  <c r="BFK29" i="19" s="1"/>
  <c r="BFJ25" i="19"/>
  <c r="BFK25" i="19" s="1"/>
  <c r="BLW8" i="15"/>
  <c r="BLX8" i="15" s="1"/>
  <c r="BLW9" i="15"/>
  <c r="BLX9" i="15" s="1"/>
  <c r="BLW10" i="15"/>
  <c r="BLX10" i="15" s="1"/>
  <c r="BLW11" i="15"/>
  <c r="BLX11" i="15" s="1"/>
  <c r="BLW12" i="15"/>
  <c r="BLX12" i="15" s="1"/>
  <c r="BLW13" i="15"/>
  <c r="BLX13" i="15" s="1"/>
  <c r="BLW15" i="15"/>
  <c r="BLX15" i="15" s="1"/>
  <c r="BLW16" i="15"/>
  <c r="BLX16" i="15" s="1"/>
  <c r="BLW17" i="15"/>
  <c r="BLX17" i="15" s="1"/>
  <c r="BLW19" i="15"/>
  <c r="BLX19" i="15" s="1"/>
  <c r="BLW21" i="15"/>
  <c r="BLX21" i="15" s="1"/>
  <c r="BLW22" i="15"/>
  <c r="BLX22" i="15" s="1"/>
  <c r="BLW23" i="15"/>
  <c r="BLX23" i="15" s="1"/>
  <c r="BLW7" i="15"/>
  <c r="BLX7" i="15" s="1"/>
  <c r="BFJ10" i="19"/>
  <c r="BFK10" i="19" s="1"/>
  <c r="BFJ13" i="19"/>
  <c r="BFK13" i="19" s="1"/>
  <c r="BFJ14" i="19"/>
  <c r="BFK14" i="19" s="1"/>
  <c r="BLF37" i="18"/>
  <c r="BLG37" i="18" s="1"/>
  <c r="BLF38" i="18"/>
  <c r="BLG38" i="18" s="1"/>
  <c r="BLF40" i="18"/>
  <c r="BLG40" i="18" s="1"/>
  <c r="BLF42" i="18"/>
  <c r="BLG42" i="18" s="1"/>
  <c r="BLF43" i="18"/>
  <c r="BLG43" i="18" s="1"/>
  <c r="BLF45" i="18"/>
  <c r="BLG45" i="18" s="1"/>
  <c r="BLF46" i="18"/>
  <c r="BLG46" i="18" s="1"/>
  <c r="BLF35" i="18"/>
  <c r="BLG35" i="18" s="1"/>
  <c r="BLF8" i="18"/>
  <c r="BLG8" i="18" s="1"/>
  <c r="BLF12" i="18"/>
  <c r="BLG12" i="18" s="1"/>
  <c r="BLF13" i="18"/>
  <c r="BLG13" i="18" s="1"/>
  <c r="BLF14" i="18"/>
  <c r="BLG14" i="18" s="1"/>
  <c r="BLF15" i="18"/>
  <c r="BLG15" i="18" s="1"/>
  <c r="BLF16" i="18"/>
  <c r="BLG16" i="18" s="1"/>
  <c r="BLF17" i="18"/>
  <c r="BLG17" i="18" s="1"/>
  <c r="BLF18" i="18"/>
  <c r="BLG18" i="18" s="1"/>
  <c r="BLF19" i="18"/>
  <c r="BLG19" i="18" s="1"/>
  <c r="BLF20" i="18"/>
  <c r="BLG20" i="18" s="1"/>
  <c r="BLF21" i="18"/>
  <c r="BLG21" i="18" s="1"/>
  <c r="BLF22" i="18"/>
  <c r="BLG22" i="18" s="1"/>
  <c r="BLF7" i="18"/>
  <c r="BLG7" i="18" s="1"/>
  <c r="BKX37" i="18" l="1"/>
  <c r="BKY37" i="18" s="1"/>
  <c r="BKX38" i="18"/>
  <c r="BKY38" i="18" s="1"/>
  <c r="BKX40" i="18"/>
  <c r="BKY40" i="18" s="1"/>
  <c r="BKX42" i="18"/>
  <c r="BKY42" i="18" s="1"/>
  <c r="BKX43" i="18"/>
  <c r="BKY43" i="18" s="1"/>
  <c r="BKX45" i="18"/>
  <c r="BKY45" i="18" s="1"/>
  <c r="BKX46" i="18"/>
  <c r="BKY46" i="18" s="1"/>
  <c r="BKX35" i="18"/>
  <c r="BKY35" i="18" s="1"/>
  <c r="BKX8" i="18"/>
  <c r="BKY8" i="18" s="1"/>
  <c r="BKX12" i="18"/>
  <c r="BKY12" i="18" s="1"/>
  <c r="BKX13" i="18"/>
  <c r="BKY13" i="18" s="1"/>
  <c r="BKX14" i="18"/>
  <c r="BKY14" i="18" s="1"/>
  <c r="BKX15" i="18"/>
  <c r="BKY15" i="18" s="1"/>
  <c r="BKX16" i="18"/>
  <c r="BKY16" i="18" s="1"/>
  <c r="BKX17" i="18"/>
  <c r="BKY17" i="18" s="1"/>
  <c r="BKX18" i="18"/>
  <c r="BKY18" i="18" s="1"/>
  <c r="BKX19" i="18"/>
  <c r="BKY19" i="18" s="1"/>
  <c r="BKX20" i="18"/>
  <c r="BKY20" i="18" s="1"/>
  <c r="BKX21" i="18"/>
  <c r="BKY21" i="18" s="1"/>
  <c r="BKX22" i="18"/>
  <c r="BKY22" i="18" s="1"/>
  <c r="BKX7" i="18"/>
  <c r="BKY7" i="18" s="1"/>
  <c r="BFB26" i="19"/>
  <c r="BFC26" i="19" s="1"/>
  <c r="BFB27" i="19"/>
  <c r="BFC27" i="19" s="1"/>
  <c r="BFB28" i="19"/>
  <c r="BFC28" i="19" s="1"/>
  <c r="BFB29" i="19"/>
  <c r="BFC29" i="19" s="1"/>
  <c r="BFB25" i="19"/>
  <c r="BFC25" i="19" s="1"/>
  <c r="BFB10" i="19"/>
  <c r="BFC10" i="19" s="1"/>
  <c r="BFB13" i="19"/>
  <c r="BFC13" i="19" s="1"/>
  <c r="BFB14" i="19"/>
  <c r="BFC14" i="19" s="1"/>
  <c r="BLO8" i="15"/>
  <c r="BLP8" i="15" s="1"/>
  <c r="BLO9" i="15"/>
  <c r="BLP9" i="15" s="1"/>
  <c r="BLO10" i="15"/>
  <c r="BLP10" i="15" s="1"/>
  <c r="BLO11" i="15"/>
  <c r="BLP11" i="15" s="1"/>
  <c r="BLO12" i="15"/>
  <c r="BLP12" i="15" s="1"/>
  <c r="BLO13" i="15"/>
  <c r="BLP13" i="15" s="1"/>
  <c r="BLO15" i="15"/>
  <c r="BLP15" i="15" s="1"/>
  <c r="BLO16" i="15"/>
  <c r="BLP16" i="15" s="1"/>
  <c r="BLO17" i="15"/>
  <c r="BLP17" i="15" s="1"/>
  <c r="BLO19" i="15"/>
  <c r="BLP19" i="15" s="1"/>
  <c r="BLO21" i="15"/>
  <c r="BLP21" i="15" s="1"/>
  <c r="BLO22" i="15"/>
  <c r="BLP22" i="15" s="1"/>
  <c r="BLO23" i="15"/>
  <c r="BLP23" i="15" s="1"/>
  <c r="BLO7" i="15"/>
  <c r="BLP7" i="15" s="1"/>
  <c r="BKP37" i="18" l="1"/>
  <c r="BKQ37" i="18" s="1"/>
  <c r="BKP38" i="18"/>
  <c r="BKQ38" i="18" s="1"/>
  <c r="BKP40" i="18"/>
  <c r="BKQ40" i="18" s="1"/>
  <c r="BKP42" i="18"/>
  <c r="BKQ42" i="18" s="1"/>
  <c r="BKP43" i="18"/>
  <c r="BKQ43" i="18" s="1"/>
  <c r="BKP45" i="18"/>
  <c r="BKQ45" i="18" s="1"/>
  <c r="BKP46" i="18"/>
  <c r="BKQ46" i="18" s="1"/>
  <c r="BKP35" i="18"/>
  <c r="BKQ35" i="18" s="1"/>
  <c r="BKP8" i="18"/>
  <c r="BKQ8" i="18" s="1"/>
  <c r="BKP12" i="18"/>
  <c r="BKQ12" i="18" s="1"/>
  <c r="BKP13" i="18"/>
  <c r="BKQ13" i="18" s="1"/>
  <c r="BKP14" i="18"/>
  <c r="BKQ14" i="18" s="1"/>
  <c r="BKP15" i="18"/>
  <c r="BKQ15" i="18" s="1"/>
  <c r="BKP16" i="18"/>
  <c r="BKQ16" i="18" s="1"/>
  <c r="BKP17" i="18"/>
  <c r="BKQ17" i="18" s="1"/>
  <c r="BKP18" i="18"/>
  <c r="BKQ18" i="18" s="1"/>
  <c r="BKP19" i="18"/>
  <c r="BKQ19" i="18" s="1"/>
  <c r="BKP20" i="18"/>
  <c r="BKQ20" i="18" s="1"/>
  <c r="BKP21" i="18"/>
  <c r="BKQ21" i="18" s="1"/>
  <c r="BKP22" i="18"/>
  <c r="BKQ22" i="18" s="1"/>
  <c r="BKP7" i="18"/>
  <c r="BKQ7" i="18" s="1"/>
  <c r="BET26" i="19"/>
  <c r="BEU26" i="19" s="1"/>
  <c r="BET27" i="19"/>
  <c r="BEU27" i="19" s="1"/>
  <c r="BET28" i="19"/>
  <c r="BEU28" i="19" s="1"/>
  <c r="BET29" i="19"/>
  <c r="BEU29" i="19" s="1"/>
  <c r="BET25" i="19"/>
  <c r="BEU25" i="19" s="1"/>
  <c r="BET10" i="19"/>
  <c r="BEU10" i="19" s="1"/>
  <c r="BET13" i="19"/>
  <c r="BEU13" i="19" s="1"/>
  <c r="BET14" i="19"/>
  <c r="BEU14" i="19" s="1"/>
  <c r="BLG23" i="15"/>
  <c r="BLH23" i="15" s="1"/>
  <c r="BLG8" i="15"/>
  <c r="BLH8" i="15" s="1"/>
  <c r="BLG9" i="15"/>
  <c r="BLH9" i="15" s="1"/>
  <c r="BLG10" i="15"/>
  <c r="BLH10" i="15" s="1"/>
  <c r="BLG11" i="15"/>
  <c r="BLH11" i="15" s="1"/>
  <c r="BLG12" i="15"/>
  <c r="BLH12" i="15" s="1"/>
  <c r="BLG13" i="15"/>
  <c r="BLH13" i="15" s="1"/>
  <c r="BLG15" i="15"/>
  <c r="BLH15" i="15" s="1"/>
  <c r="BLG16" i="15"/>
  <c r="BLH16" i="15" s="1"/>
  <c r="BLG17" i="15"/>
  <c r="BLH17" i="15" s="1"/>
  <c r="BLG19" i="15"/>
  <c r="BLH19" i="15" s="1"/>
  <c r="BLG21" i="15"/>
  <c r="BLH21" i="15" s="1"/>
  <c r="BLG22" i="15"/>
  <c r="BLH22" i="15" s="1"/>
  <c r="BLG7" i="15"/>
  <c r="BLH7" i="15" s="1"/>
  <c r="BKY8" i="15" l="1"/>
  <c r="BKZ8" i="15" s="1"/>
  <c r="BKY9" i="15"/>
  <c r="BKZ9" i="15" s="1"/>
  <c r="BKY10" i="15"/>
  <c r="BKZ10" i="15" s="1"/>
  <c r="BKY11" i="15"/>
  <c r="BKZ11" i="15" s="1"/>
  <c r="BKY12" i="15"/>
  <c r="BKZ12" i="15" s="1"/>
  <c r="BKY13" i="15"/>
  <c r="BKZ13" i="15" s="1"/>
  <c r="BKY15" i="15"/>
  <c r="BKZ15" i="15" s="1"/>
  <c r="BKY16" i="15"/>
  <c r="BKZ16" i="15" s="1"/>
  <c r="BKY17" i="15"/>
  <c r="BKZ17" i="15" s="1"/>
  <c r="BKY19" i="15"/>
  <c r="BKZ19" i="15" s="1"/>
  <c r="BKY21" i="15"/>
  <c r="BKZ21" i="15" s="1"/>
  <c r="BKY22" i="15"/>
  <c r="BKZ22" i="15" s="1"/>
  <c r="BKY23" i="15"/>
  <c r="BKZ23" i="15" s="1"/>
  <c r="BKY7" i="15"/>
  <c r="BKZ7" i="15" s="1"/>
  <c r="BEL26" i="19"/>
  <c r="BEM26" i="19" s="1"/>
  <c r="BEL27" i="19"/>
  <c r="BEM27" i="19" s="1"/>
  <c r="BEL28" i="19"/>
  <c r="BEM28" i="19" s="1"/>
  <c r="BEL29" i="19"/>
  <c r="BEM29" i="19" s="1"/>
  <c r="BEL25" i="19"/>
  <c r="BEM25" i="19" s="1"/>
  <c r="BEL10" i="19"/>
  <c r="BEM10" i="19" s="1"/>
  <c r="BEL13" i="19"/>
  <c r="BEM13" i="19" s="1"/>
  <c r="BEL14" i="19"/>
  <c r="BEM14" i="19" s="1"/>
  <c r="BKH37" i="18"/>
  <c r="BKI37" i="18" s="1"/>
  <c r="BKH38" i="18"/>
  <c r="BKI38" i="18" s="1"/>
  <c r="BKH40" i="18"/>
  <c r="BKI40" i="18" s="1"/>
  <c r="BKH42" i="18"/>
  <c r="BKI42" i="18" s="1"/>
  <c r="BKH43" i="18"/>
  <c r="BKI43" i="18" s="1"/>
  <c r="BKH45" i="18"/>
  <c r="BKI45" i="18" s="1"/>
  <c r="BKH46" i="18"/>
  <c r="BKI46" i="18" s="1"/>
  <c r="BKH35" i="18"/>
  <c r="BKI35" i="18" s="1"/>
  <c r="BKH8" i="18"/>
  <c r="BKI8" i="18" s="1"/>
  <c r="BKH12" i="18"/>
  <c r="BKI12" i="18" s="1"/>
  <c r="BKH13" i="18"/>
  <c r="BKI13" i="18" s="1"/>
  <c r="BKH14" i="18"/>
  <c r="BKI14" i="18" s="1"/>
  <c r="BKH15" i="18"/>
  <c r="BKI15" i="18" s="1"/>
  <c r="BKH16" i="18"/>
  <c r="BKI16" i="18" s="1"/>
  <c r="BKH17" i="18"/>
  <c r="BKI17" i="18" s="1"/>
  <c r="BKH18" i="18"/>
  <c r="BKI18" i="18" s="1"/>
  <c r="BKH19" i="18"/>
  <c r="BKI19" i="18" s="1"/>
  <c r="BKH20" i="18"/>
  <c r="BKI20" i="18" s="1"/>
  <c r="BKH21" i="18"/>
  <c r="BKI21" i="18" s="1"/>
  <c r="BKH22" i="18"/>
  <c r="BKI22" i="18" s="1"/>
  <c r="BKH7" i="18"/>
  <c r="BKI7" i="18" s="1"/>
  <c r="R7" i="15" l="1"/>
  <c r="BJZ37" i="18"/>
  <c r="BKA37" i="18" s="1"/>
  <c r="BJZ38" i="18"/>
  <c r="BKA38" i="18" s="1"/>
  <c r="BJZ40" i="18"/>
  <c r="BKA40" i="18" s="1"/>
  <c r="BJZ42" i="18"/>
  <c r="BKA42" i="18" s="1"/>
  <c r="BJZ43" i="18"/>
  <c r="BKA43" i="18" s="1"/>
  <c r="BJZ45" i="18"/>
  <c r="BKA45" i="18" s="1"/>
  <c r="BJZ46" i="18"/>
  <c r="BKA46" i="18" s="1"/>
  <c r="BJZ35" i="18"/>
  <c r="BKA35" i="18" s="1"/>
  <c r="BKQ8" i="15" l="1"/>
  <c r="BKR8" i="15" s="1"/>
  <c r="BKQ9" i="15"/>
  <c r="BKR9" i="15" s="1"/>
  <c r="BKQ10" i="15"/>
  <c r="BKR10" i="15" s="1"/>
  <c r="BKQ11" i="15"/>
  <c r="BKR11" i="15" s="1"/>
  <c r="BKQ12" i="15"/>
  <c r="BKR12" i="15" s="1"/>
  <c r="BKQ13" i="15"/>
  <c r="BKR13" i="15" s="1"/>
  <c r="BKQ15" i="15"/>
  <c r="BKR15" i="15" s="1"/>
  <c r="BKQ16" i="15"/>
  <c r="BKR16" i="15" s="1"/>
  <c r="BKQ17" i="15"/>
  <c r="BKR17" i="15" s="1"/>
  <c r="BKQ19" i="15"/>
  <c r="BKR19" i="15" s="1"/>
  <c r="BKQ21" i="15"/>
  <c r="BKR21" i="15" s="1"/>
  <c r="BKQ22" i="15"/>
  <c r="BKR22" i="15" s="1"/>
  <c r="BKQ23" i="15"/>
  <c r="BKR23" i="15" s="1"/>
  <c r="BKQ7" i="15"/>
  <c r="BKR7" i="15" s="1"/>
  <c r="BED26" i="19"/>
  <c r="BEE26" i="19" s="1"/>
  <c r="BED27" i="19"/>
  <c r="BEE27" i="19" s="1"/>
  <c r="BED28" i="19"/>
  <c r="BEE28" i="19" s="1"/>
  <c r="BED29" i="19"/>
  <c r="BEE29" i="19" s="1"/>
  <c r="BED25" i="19"/>
  <c r="BEE25" i="19" s="1"/>
  <c r="BED10" i="19"/>
  <c r="BEE10" i="19" s="1"/>
  <c r="BED13" i="19"/>
  <c r="BEE13" i="19" s="1"/>
  <c r="BED14" i="19"/>
  <c r="BEE14" i="19" s="1"/>
  <c r="BJZ8" i="18"/>
  <c r="BKA8" i="18" s="1"/>
  <c r="BJZ12" i="18"/>
  <c r="BKA12" i="18" s="1"/>
  <c r="BJZ13" i="18"/>
  <c r="BKA13" i="18" s="1"/>
  <c r="BJZ14" i="18"/>
  <c r="BKA14" i="18" s="1"/>
  <c r="BJZ15" i="18"/>
  <c r="BKA15" i="18" s="1"/>
  <c r="BJZ16" i="18"/>
  <c r="BKA16" i="18" s="1"/>
  <c r="BJZ17" i="18"/>
  <c r="BKA17" i="18" s="1"/>
  <c r="BJZ18" i="18"/>
  <c r="BKA18" i="18" s="1"/>
  <c r="BJZ19" i="18"/>
  <c r="BKA19" i="18" s="1"/>
  <c r="BJZ20" i="18"/>
  <c r="BKA20" i="18" s="1"/>
  <c r="BJZ21" i="18"/>
  <c r="BKA21" i="18" s="1"/>
  <c r="BJZ22" i="18"/>
  <c r="BKA22" i="18" s="1"/>
  <c r="BJZ7" i="18"/>
  <c r="BKA7" i="18" s="1"/>
  <c r="BKI8" i="15" l="1"/>
  <c r="BKJ8" i="15" s="1"/>
  <c r="BKI9" i="15"/>
  <c r="BKJ9" i="15" s="1"/>
  <c r="BKI10" i="15"/>
  <c r="BKJ10" i="15" s="1"/>
  <c r="BKI11" i="15"/>
  <c r="BKJ11" i="15" s="1"/>
  <c r="BKI12" i="15"/>
  <c r="BKJ12" i="15" s="1"/>
  <c r="BKI13" i="15"/>
  <c r="BKJ13" i="15" s="1"/>
  <c r="BKI15" i="15"/>
  <c r="BKJ15" i="15" s="1"/>
  <c r="BKI16" i="15"/>
  <c r="BKJ16" i="15" s="1"/>
  <c r="BKI17" i="15"/>
  <c r="BKJ17" i="15" s="1"/>
  <c r="BKI19" i="15"/>
  <c r="BKJ19" i="15" s="1"/>
  <c r="BKI21" i="15"/>
  <c r="BKJ21" i="15" s="1"/>
  <c r="BKI22" i="15"/>
  <c r="BKJ22" i="15" s="1"/>
  <c r="BKI23" i="15"/>
  <c r="BKJ23" i="15" s="1"/>
  <c r="BKI7" i="15"/>
  <c r="BKJ7" i="15" s="1"/>
  <c r="BDV26" i="19"/>
  <c r="BDW26" i="19" s="1"/>
  <c r="BDV27" i="19"/>
  <c r="BDW27" i="19" s="1"/>
  <c r="BDV28" i="19"/>
  <c r="BDW28" i="19" s="1"/>
  <c r="BDV29" i="19"/>
  <c r="BDW29" i="19" s="1"/>
  <c r="BDV25" i="19"/>
  <c r="BDW25" i="19" s="1"/>
  <c r="BDV10" i="19"/>
  <c r="BDW10" i="19" s="1"/>
  <c r="BDV13" i="19"/>
  <c r="BDW13" i="19" s="1"/>
  <c r="BDV14" i="19"/>
  <c r="BDW14" i="19" s="1"/>
  <c r="BJR37" i="18"/>
  <c r="BJS37" i="18" s="1"/>
  <c r="BJR38" i="18"/>
  <c r="BJS38" i="18" s="1"/>
  <c r="BJR40" i="18"/>
  <c r="BJS40" i="18" s="1"/>
  <c r="BJR42" i="18"/>
  <c r="BJS42" i="18" s="1"/>
  <c r="BJR43" i="18"/>
  <c r="BJS43" i="18" s="1"/>
  <c r="BJR45" i="18"/>
  <c r="BJS45" i="18" s="1"/>
  <c r="BJR46" i="18"/>
  <c r="BJS46" i="18" s="1"/>
  <c r="BJR35" i="18"/>
  <c r="BJS35" i="18" s="1"/>
  <c r="BJR8" i="18"/>
  <c r="BJS8" i="18" s="1"/>
  <c r="BJR12" i="18"/>
  <c r="BJS12" i="18" s="1"/>
  <c r="BJR13" i="18"/>
  <c r="BJS13" i="18" s="1"/>
  <c r="BJR14" i="18"/>
  <c r="BJS14" i="18" s="1"/>
  <c r="BJR15" i="18"/>
  <c r="BJS15" i="18" s="1"/>
  <c r="BJR16" i="18"/>
  <c r="BJS16" i="18" s="1"/>
  <c r="BJR17" i="18"/>
  <c r="BJS17" i="18" s="1"/>
  <c r="BJR18" i="18"/>
  <c r="BJS18" i="18" s="1"/>
  <c r="BJR19" i="18"/>
  <c r="BJS19" i="18" s="1"/>
  <c r="BJR20" i="18"/>
  <c r="BJS20" i="18" s="1"/>
  <c r="BJR21" i="18"/>
  <c r="BJS21" i="18" s="1"/>
  <c r="BJR22" i="18"/>
  <c r="BJS22" i="18" s="1"/>
  <c r="BJR7" i="18"/>
  <c r="BJS7" i="18" s="1"/>
  <c r="BKA8" i="15" l="1"/>
  <c r="BKB8" i="15" s="1"/>
  <c r="BKA9" i="15"/>
  <c r="BKB9" i="15" s="1"/>
  <c r="BKA10" i="15"/>
  <c r="BKB10" i="15" s="1"/>
  <c r="BKA11" i="15"/>
  <c r="BKB11" i="15" s="1"/>
  <c r="BKA12" i="15"/>
  <c r="BKB12" i="15" s="1"/>
  <c r="BKA13" i="15"/>
  <c r="BKB13" i="15" s="1"/>
  <c r="BKA15" i="15"/>
  <c r="BKB15" i="15" s="1"/>
  <c r="BKA16" i="15"/>
  <c r="BKB16" i="15" s="1"/>
  <c r="BKA17" i="15"/>
  <c r="BKB17" i="15" s="1"/>
  <c r="BKA19" i="15"/>
  <c r="BKB19" i="15" s="1"/>
  <c r="BKA21" i="15"/>
  <c r="BKB21" i="15" s="1"/>
  <c r="BKA22" i="15"/>
  <c r="BKB22" i="15" s="1"/>
  <c r="BKA23" i="15"/>
  <c r="BKB23" i="15" s="1"/>
  <c r="BKA7" i="15"/>
  <c r="BKB7" i="15" s="1"/>
  <c r="BDN26" i="19"/>
  <c r="BDO26" i="19" s="1"/>
  <c r="BDN27" i="19"/>
  <c r="BDO27" i="19" s="1"/>
  <c r="BDN28" i="19"/>
  <c r="BDO28" i="19" s="1"/>
  <c r="BDN29" i="19"/>
  <c r="BDO29" i="19" s="1"/>
  <c r="BDN25" i="19"/>
  <c r="BDO25" i="19" s="1"/>
  <c r="BDN10" i="19"/>
  <c r="BDO10" i="19" s="1"/>
  <c r="BDN13" i="19"/>
  <c r="BDO13" i="19" s="1"/>
  <c r="BDN14" i="19"/>
  <c r="BDO14" i="19" s="1"/>
  <c r="BJJ37" i="18"/>
  <c r="BJK37" i="18" s="1"/>
  <c r="BJJ38" i="18"/>
  <c r="BJK38" i="18" s="1"/>
  <c r="BJJ40" i="18"/>
  <c r="BJK40" i="18" s="1"/>
  <c r="BJJ42" i="18"/>
  <c r="BJK42" i="18" s="1"/>
  <c r="BJJ43" i="18"/>
  <c r="BJK43" i="18" s="1"/>
  <c r="BJJ45" i="18"/>
  <c r="BJK45" i="18" s="1"/>
  <c r="BJJ46" i="18"/>
  <c r="BJK46" i="18" s="1"/>
  <c r="BJJ35" i="18"/>
  <c r="BJK35" i="18" s="1"/>
  <c r="BJJ8" i="18"/>
  <c r="BJK8" i="18" s="1"/>
  <c r="BJJ12" i="18"/>
  <c r="BJK12" i="18" s="1"/>
  <c r="BJJ13" i="18"/>
  <c r="BJK13" i="18" s="1"/>
  <c r="BJJ14" i="18"/>
  <c r="BJK14" i="18" s="1"/>
  <c r="BJJ15" i="18"/>
  <c r="BJK15" i="18" s="1"/>
  <c r="BJJ16" i="18"/>
  <c r="BJK16" i="18" s="1"/>
  <c r="BJJ17" i="18"/>
  <c r="BJK17" i="18" s="1"/>
  <c r="BJJ18" i="18"/>
  <c r="BJK18" i="18" s="1"/>
  <c r="BJJ19" i="18"/>
  <c r="BJK19" i="18" s="1"/>
  <c r="BJJ20" i="18"/>
  <c r="BJK20" i="18" s="1"/>
  <c r="BJJ21" i="18"/>
  <c r="BJK21" i="18" s="1"/>
  <c r="BJJ22" i="18"/>
  <c r="BJK22" i="18" s="1"/>
  <c r="BJJ7" i="18"/>
  <c r="BJK7" i="18" s="1"/>
  <c r="BDF26" i="19" l="1"/>
  <c r="BDG26" i="19" s="1"/>
  <c r="BDF27" i="19"/>
  <c r="BDG27" i="19" s="1"/>
  <c r="BDF28" i="19"/>
  <c r="BDG28" i="19" s="1"/>
  <c r="BDF29" i="19"/>
  <c r="BDG29" i="19" s="1"/>
  <c r="BDF25" i="19"/>
  <c r="BDG25" i="19" s="1"/>
  <c r="BDF10" i="19"/>
  <c r="BDG10" i="19" s="1"/>
  <c r="BDF13" i="19"/>
  <c r="BDG13" i="19" s="1"/>
  <c r="BDF14" i="19"/>
  <c r="BDG14" i="19" s="1"/>
  <c r="BJB37" i="18" l="1"/>
  <c r="BJC37" i="18" s="1"/>
  <c r="BJB38" i="18"/>
  <c r="BJC38" i="18" s="1"/>
  <c r="BJB40" i="18"/>
  <c r="BJC40" i="18" s="1"/>
  <c r="BJB42" i="18"/>
  <c r="BJC42" i="18" s="1"/>
  <c r="BJB43" i="18"/>
  <c r="BJC43" i="18" s="1"/>
  <c r="BJB45" i="18"/>
  <c r="BJC45" i="18" s="1"/>
  <c r="BJB46" i="18"/>
  <c r="BJC46" i="18" s="1"/>
  <c r="BJB35" i="18"/>
  <c r="BJC35" i="18" s="1"/>
  <c r="BJB8" i="18"/>
  <c r="BJC8" i="18" s="1"/>
  <c r="BJB12" i="18"/>
  <c r="BJC12" i="18" s="1"/>
  <c r="BJB13" i="18"/>
  <c r="BJC13" i="18" s="1"/>
  <c r="BJB14" i="18"/>
  <c r="BJC14" i="18" s="1"/>
  <c r="BJB15" i="18"/>
  <c r="BJC15" i="18" s="1"/>
  <c r="BJB16" i="18"/>
  <c r="BJC16" i="18" s="1"/>
  <c r="BJB17" i="18"/>
  <c r="BJC17" i="18" s="1"/>
  <c r="BJB18" i="18"/>
  <c r="BJC18" i="18" s="1"/>
  <c r="BJB19" i="18"/>
  <c r="BJC19" i="18" s="1"/>
  <c r="BJB20" i="18"/>
  <c r="BJC20" i="18" s="1"/>
  <c r="BJB21" i="18"/>
  <c r="BJC21" i="18" s="1"/>
  <c r="BJB22" i="18"/>
  <c r="BJC22" i="18" s="1"/>
  <c r="BJB7" i="18"/>
  <c r="BJC7" i="18" s="1"/>
  <c r="BJS8" i="15"/>
  <c r="BJT8" i="15" s="1"/>
  <c r="BJS9" i="15"/>
  <c r="BJT9" i="15" s="1"/>
  <c r="BJS10" i="15"/>
  <c r="BJT10" i="15" s="1"/>
  <c r="BJS11" i="15"/>
  <c r="BJT11" i="15" s="1"/>
  <c r="BJS12" i="15"/>
  <c r="BJT12" i="15" s="1"/>
  <c r="BJS13" i="15"/>
  <c r="BJT13" i="15" s="1"/>
  <c r="BJS15" i="15"/>
  <c r="BJT15" i="15" s="1"/>
  <c r="BJS16" i="15"/>
  <c r="BJT16" i="15" s="1"/>
  <c r="BJS17" i="15"/>
  <c r="BJT17" i="15" s="1"/>
  <c r="BJS19" i="15"/>
  <c r="BJT19" i="15" s="1"/>
  <c r="BJS21" i="15"/>
  <c r="BJT21" i="15" s="1"/>
  <c r="BJS22" i="15"/>
  <c r="BJT22" i="15" s="1"/>
  <c r="BJS23" i="15"/>
  <c r="BJT23" i="15" s="1"/>
  <c r="BJS7" i="15"/>
  <c r="BJT7" i="15" s="1"/>
  <c r="BIT37" i="18" l="1"/>
  <c r="BIU37" i="18" s="1"/>
  <c r="BIT38" i="18"/>
  <c r="BIU38" i="18" s="1"/>
  <c r="BIT40" i="18"/>
  <c r="BIU40" i="18" s="1"/>
  <c r="BIT42" i="18"/>
  <c r="BIU42" i="18" s="1"/>
  <c r="BIT43" i="18"/>
  <c r="BIU43" i="18" s="1"/>
  <c r="BIT45" i="18"/>
  <c r="BIU45" i="18" s="1"/>
  <c r="BIT46" i="18"/>
  <c r="BIU46" i="18" s="1"/>
  <c r="BIT35" i="18"/>
  <c r="BIU35" i="18" s="1"/>
  <c r="BIT8" i="18"/>
  <c r="BIU8" i="18" s="1"/>
  <c r="BIT12" i="18"/>
  <c r="BIU12" i="18" s="1"/>
  <c r="BIT13" i="18"/>
  <c r="BIU13" i="18" s="1"/>
  <c r="BIT14" i="18"/>
  <c r="BIU14" i="18" s="1"/>
  <c r="BIT15" i="18"/>
  <c r="BIU15" i="18" s="1"/>
  <c r="BIT16" i="18"/>
  <c r="BIU16" i="18" s="1"/>
  <c r="BIT17" i="18"/>
  <c r="BIU17" i="18" s="1"/>
  <c r="BIT18" i="18"/>
  <c r="BIU18" i="18" s="1"/>
  <c r="BIT19" i="18"/>
  <c r="BIU19" i="18" s="1"/>
  <c r="BIT20" i="18"/>
  <c r="BIU20" i="18" s="1"/>
  <c r="BIT21" i="18"/>
  <c r="BIU21" i="18" s="1"/>
  <c r="BIT22" i="18"/>
  <c r="BIU22" i="18" s="1"/>
  <c r="BIT7" i="18"/>
  <c r="BIU7" i="18" s="1"/>
  <c r="BCX10" i="19"/>
  <c r="BCY10" i="19" s="1"/>
  <c r="BCX13" i="19"/>
  <c r="BCY13" i="19" s="1"/>
  <c r="BCX14" i="19"/>
  <c r="BCY14" i="19" s="1"/>
  <c r="BCX26" i="19"/>
  <c r="BCY26" i="19" s="1"/>
  <c r="BCX27" i="19"/>
  <c r="BCY27" i="19" s="1"/>
  <c r="BCX28" i="19"/>
  <c r="BCY28" i="19" s="1"/>
  <c r="BCX29" i="19"/>
  <c r="BCY29" i="19" s="1"/>
  <c r="BCX25" i="19"/>
  <c r="BCY25" i="19" s="1"/>
  <c r="BJK8" i="15"/>
  <c r="BJL8" i="15" s="1"/>
  <c r="BJK9" i="15"/>
  <c r="BJL9" i="15" s="1"/>
  <c r="BJK10" i="15"/>
  <c r="BJL10" i="15" s="1"/>
  <c r="BJK11" i="15"/>
  <c r="BJL11" i="15" s="1"/>
  <c r="BJK12" i="15"/>
  <c r="BJL12" i="15" s="1"/>
  <c r="BJK13" i="15"/>
  <c r="BJL13" i="15" s="1"/>
  <c r="BJK15" i="15"/>
  <c r="BJL15" i="15" s="1"/>
  <c r="BJK16" i="15"/>
  <c r="BJL16" i="15" s="1"/>
  <c r="BJK17" i="15"/>
  <c r="BJL17" i="15" s="1"/>
  <c r="BJK19" i="15"/>
  <c r="BJL19" i="15" s="1"/>
  <c r="BJK21" i="15"/>
  <c r="BJL21" i="15" s="1"/>
  <c r="BJK22" i="15"/>
  <c r="BJL22" i="15" s="1"/>
  <c r="BJK23" i="15"/>
  <c r="BJL23" i="15" s="1"/>
  <c r="BJK7" i="15"/>
  <c r="BJL7" i="15" s="1"/>
  <c r="K24" i="15" l="1"/>
  <c r="I12" i="20" s="1"/>
  <c r="I17" i="20" s="1"/>
  <c r="BIL37" i="18"/>
  <c r="BIM37" i="18" s="1"/>
  <c r="BIL38" i="18"/>
  <c r="BIM38" i="18" s="1"/>
  <c r="BIL40" i="18"/>
  <c r="BIM40" i="18" s="1"/>
  <c r="BIL42" i="18"/>
  <c r="BIM42" i="18" s="1"/>
  <c r="BIL43" i="18"/>
  <c r="BIM43" i="18" s="1"/>
  <c r="BIL45" i="18"/>
  <c r="BIM45" i="18" s="1"/>
  <c r="BIL46" i="18"/>
  <c r="BIM46" i="18" s="1"/>
  <c r="BIL35" i="18"/>
  <c r="BIM35" i="18" s="1"/>
  <c r="BIL8" i="18"/>
  <c r="BIM8" i="18" s="1"/>
  <c r="BIL12" i="18"/>
  <c r="BIM12" i="18" s="1"/>
  <c r="BIL13" i="18"/>
  <c r="BIM13" i="18" s="1"/>
  <c r="BIL14" i="18"/>
  <c r="BIM14" i="18" s="1"/>
  <c r="BIL15" i="18"/>
  <c r="BIM15" i="18" s="1"/>
  <c r="BIL16" i="18"/>
  <c r="BIM16" i="18" s="1"/>
  <c r="BIL17" i="18"/>
  <c r="BIM17" i="18" s="1"/>
  <c r="BIL18" i="18"/>
  <c r="BIM18" i="18" s="1"/>
  <c r="BIL19" i="18"/>
  <c r="BIM19" i="18" s="1"/>
  <c r="BIL20" i="18"/>
  <c r="BIM20" i="18" s="1"/>
  <c r="BIL21" i="18"/>
  <c r="BIM21" i="18" s="1"/>
  <c r="BIL22" i="18"/>
  <c r="BIM22" i="18" s="1"/>
  <c r="BIL7" i="18"/>
  <c r="BIM7" i="18" s="1"/>
  <c r="BCP26" i="19"/>
  <c r="BCQ26" i="19" s="1"/>
  <c r="BCP27" i="19"/>
  <c r="BCQ27" i="19" s="1"/>
  <c r="BCP28" i="19"/>
  <c r="BCQ28" i="19" s="1"/>
  <c r="BCP29" i="19"/>
  <c r="BCQ29" i="19" s="1"/>
  <c r="BCP25" i="19"/>
  <c r="BCQ25" i="19" s="1"/>
  <c r="BCP10" i="19"/>
  <c r="BCQ10" i="19" s="1"/>
  <c r="BCP13" i="19"/>
  <c r="BCQ13" i="19" s="1"/>
  <c r="BCP14" i="19"/>
  <c r="BCQ14" i="19" s="1"/>
  <c r="BJC8" i="15"/>
  <c r="BJD8" i="15" s="1"/>
  <c r="BJC9" i="15"/>
  <c r="BJD9" i="15" s="1"/>
  <c r="BJC10" i="15"/>
  <c r="BJD10" i="15" s="1"/>
  <c r="BJC11" i="15"/>
  <c r="BJD11" i="15" s="1"/>
  <c r="BJC12" i="15"/>
  <c r="BJD12" i="15" s="1"/>
  <c r="BJC13" i="15"/>
  <c r="BJD13" i="15" s="1"/>
  <c r="BJC15" i="15"/>
  <c r="BJD15" i="15" s="1"/>
  <c r="BJC16" i="15"/>
  <c r="BJD16" i="15" s="1"/>
  <c r="BJC17" i="15"/>
  <c r="BJD17" i="15" s="1"/>
  <c r="BJC19" i="15"/>
  <c r="BJD19" i="15" s="1"/>
  <c r="BJC21" i="15"/>
  <c r="BJD21" i="15" s="1"/>
  <c r="BJC22" i="15"/>
  <c r="BJD22" i="15" s="1"/>
  <c r="BJC23" i="15"/>
  <c r="BJD23" i="15" s="1"/>
  <c r="BJC7" i="15"/>
  <c r="BJD7" i="15" s="1"/>
  <c r="BIU8" i="15" l="1"/>
  <c r="BIV8" i="15" s="1"/>
  <c r="BIU9" i="15"/>
  <c r="BIV9" i="15" s="1"/>
  <c r="BIU10" i="15"/>
  <c r="BIV10" i="15" s="1"/>
  <c r="BIU11" i="15"/>
  <c r="BIV11" i="15" s="1"/>
  <c r="BIU12" i="15"/>
  <c r="BIV12" i="15" s="1"/>
  <c r="BIU13" i="15"/>
  <c r="BIV13" i="15" s="1"/>
  <c r="BIU15" i="15"/>
  <c r="BIV15" i="15" s="1"/>
  <c r="BIU16" i="15"/>
  <c r="BIV16" i="15" s="1"/>
  <c r="BIU17" i="15"/>
  <c r="BIV17" i="15" s="1"/>
  <c r="BIU19" i="15"/>
  <c r="BIV19" i="15" s="1"/>
  <c r="BIU21" i="15"/>
  <c r="BIV21" i="15" s="1"/>
  <c r="BIU22" i="15"/>
  <c r="BIV22" i="15" s="1"/>
  <c r="BIU23" i="15"/>
  <c r="BIV23" i="15" s="1"/>
  <c r="BIU7" i="15"/>
  <c r="BIV7" i="15" s="1"/>
  <c r="BCH26" i="19"/>
  <c r="BCI26" i="19" s="1"/>
  <c r="BCH27" i="19"/>
  <c r="BCI27" i="19" s="1"/>
  <c r="BCH28" i="19"/>
  <c r="BCI28" i="19" s="1"/>
  <c r="BCH29" i="19"/>
  <c r="BCI29" i="19" s="1"/>
  <c r="BCH25" i="19"/>
  <c r="BCI25" i="19" s="1"/>
  <c r="BCH10" i="19"/>
  <c r="BCI10" i="19" s="1"/>
  <c r="BCH13" i="19"/>
  <c r="BCI13" i="19" s="1"/>
  <c r="BCH14" i="19"/>
  <c r="BCI14" i="19" s="1"/>
  <c r="BID37" i="18"/>
  <c r="BIE37" i="18" s="1"/>
  <c r="BID38" i="18"/>
  <c r="BIE38" i="18" s="1"/>
  <c r="BID40" i="18"/>
  <c r="BIE40" i="18" s="1"/>
  <c r="BID42" i="18"/>
  <c r="BIE42" i="18" s="1"/>
  <c r="BID43" i="18"/>
  <c r="BIE43" i="18" s="1"/>
  <c r="BID45" i="18"/>
  <c r="BIE45" i="18" s="1"/>
  <c r="BID46" i="18"/>
  <c r="BIE46" i="18" s="1"/>
  <c r="BID35" i="18"/>
  <c r="BIE35" i="18" s="1"/>
  <c r="BID8" i="18"/>
  <c r="BIE8" i="18" s="1"/>
  <c r="BID12" i="18"/>
  <c r="BIE12" i="18" s="1"/>
  <c r="BID13" i="18"/>
  <c r="BIE13" i="18" s="1"/>
  <c r="BID14" i="18"/>
  <c r="BIE14" i="18" s="1"/>
  <c r="BID15" i="18"/>
  <c r="BIE15" i="18" s="1"/>
  <c r="BID16" i="18"/>
  <c r="BIE16" i="18" s="1"/>
  <c r="BID17" i="18"/>
  <c r="BIE17" i="18" s="1"/>
  <c r="BID18" i="18"/>
  <c r="BIE18" i="18" s="1"/>
  <c r="BID19" i="18"/>
  <c r="BIE19" i="18" s="1"/>
  <c r="BID20" i="18"/>
  <c r="BIE20" i="18" s="1"/>
  <c r="BID21" i="18"/>
  <c r="BIE21" i="18" s="1"/>
  <c r="BID22" i="18"/>
  <c r="BIE22" i="18" s="1"/>
  <c r="BID7" i="18"/>
  <c r="BIE7" i="18" s="1"/>
  <c r="BIK10" i="15" l="1"/>
  <c r="BIM8" i="15" l="1"/>
  <c r="BIN8" i="15" s="1"/>
  <c r="BIM9" i="15"/>
  <c r="BIN9" i="15" s="1"/>
  <c r="BIM10" i="15"/>
  <c r="BIN10" i="15" s="1"/>
  <c r="BIM11" i="15"/>
  <c r="BIN11" i="15" s="1"/>
  <c r="BIM12" i="15"/>
  <c r="BIN12" i="15" s="1"/>
  <c r="BIM13" i="15"/>
  <c r="BIN13" i="15" s="1"/>
  <c r="BIM15" i="15"/>
  <c r="BIN15" i="15" s="1"/>
  <c r="BIM16" i="15"/>
  <c r="BIN16" i="15" s="1"/>
  <c r="BIM17" i="15"/>
  <c r="BIN17" i="15" s="1"/>
  <c r="BIM19" i="15"/>
  <c r="BIN19" i="15" s="1"/>
  <c r="BIM21" i="15"/>
  <c r="BIN21" i="15" s="1"/>
  <c r="BIM22" i="15"/>
  <c r="BIN22" i="15" s="1"/>
  <c r="BIM23" i="15"/>
  <c r="BIN23" i="15" s="1"/>
  <c r="BIM7" i="15"/>
  <c r="BIN7" i="15" s="1"/>
  <c r="BBZ26" i="19"/>
  <c r="BCA26" i="19" s="1"/>
  <c r="BBZ27" i="19"/>
  <c r="BCA27" i="19" s="1"/>
  <c r="BBZ28" i="19"/>
  <c r="BCA28" i="19" s="1"/>
  <c r="BBZ29" i="19"/>
  <c r="BCA29" i="19" s="1"/>
  <c r="BBZ25" i="19"/>
  <c r="BCA25" i="19" s="1"/>
  <c r="BBZ10" i="19"/>
  <c r="BCA10" i="19" s="1"/>
  <c r="BBZ13" i="19"/>
  <c r="BCA13" i="19" s="1"/>
  <c r="BBZ14" i="19"/>
  <c r="BCA14" i="19" s="1"/>
  <c r="BHV37" i="18"/>
  <c r="BHW37" i="18" s="1"/>
  <c r="BHV38" i="18"/>
  <c r="BHW38" i="18" s="1"/>
  <c r="BHV40" i="18"/>
  <c r="BHW40" i="18" s="1"/>
  <c r="BHV42" i="18"/>
  <c r="BHW42" i="18" s="1"/>
  <c r="BHV43" i="18"/>
  <c r="BHW43" i="18" s="1"/>
  <c r="BHV45" i="18"/>
  <c r="BHW45" i="18" s="1"/>
  <c r="BHV46" i="18"/>
  <c r="BHW46" i="18" s="1"/>
  <c r="BHV35" i="18"/>
  <c r="BHW35" i="18" s="1"/>
  <c r="BHV8" i="18"/>
  <c r="BHW8" i="18" s="1"/>
  <c r="BHV12" i="18"/>
  <c r="BHW12" i="18" s="1"/>
  <c r="BHV13" i="18"/>
  <c r="BHW13" i="18" s="1"/>
  <c r="BHV14" i="18"/>
  <c r="BHW14" i="18" s="1"/>
  <c r="BHV15" i="18"/>
  <c r="BHW15" i="18" s="1"/>
  <c r="BHV16" i="18"/>
  <c r="BHW16" i="18" s="1"/>
  <c r="BHV17" i="18"/>
  <c r="BHW17" i="18" s="1"/>
  <c r="BHV18" i="18"/>
  <c r="BHW18" i="18" s="1"/>
  <c r="BHV19" i="18"/>
  <c r="BHW19" i="18" s="1"/>
  <c r="BHV20" i="18"/>
  <c r="BHW20" i="18" s="1"/>
  <c r="BHV21" i="18"/>
  <c r="BHW21" i="18" s="1"/>
  <c r="BHV22" i="18"/>
  <c r="BHW22" i="18" s="1"/>
  <c r="BHV7" i="18"/>
  <c r="BHW7" i="18" s="1"/>
  <c r="BIB23" i="15" l="1"/>
  <c r="BHN37" i="18" l="1"/>
  <c r="BHO37" i="18" s="1"/>
  <c r="BHN38" i="18"/>
  <c r="BHO38" i="18" s="1"/>
  <c r="BHN40" i="18"/>
  <c r="BHO40" i="18" s="1"/>
  <c r="BHN42" i="18"/>
  <c r="BHO42" i="18" s="1"/>
  <c r="BHN43" i="18"/>
  <c r="BHO43" i="18" s="1"/>
  <c r="BHN45" i="18"/>
  <c r="BHO45" i="18" s="1"/>
  <c r="BHN46" i="18"/>
  <c r="BHO46" i="18" s="1"/>
  <c r="BHN35" i="18"/>
  <c r="BHO35" i="18" s="1"/>
  <c r="BHN8" i="18"/>
  <c r="BHO8" i="18" s="1"/>
  <c r="BHN12" i="18"/>
  <c r="BHO12" i="18" s="1"/>
  <c r="BHN13" i="18"/>
  <c r="BHO13" i="18" s="1"/>
  <c r="BHN14" i="18"/>
  <c r="BHO14" i="18" s="1"/>
  <c r="BHN15" i="18"/>
  <c r="BHO15" i="18" s="1"/>
  <c r="BHN16" i="18"/>
  <c r="BHO16" i="18" s="1"/>
  <c r="BHN17" i="18"/>
  <c r="BHO17" i="18" s="1"/>
  <c r="BHN18" i="18"/>
  <c r="BHO18" i="18" s="1"/>
  <c r="BHN19" i="18"/>
  <c r="BHO19" i="18" s="1"/>
  <c r="BHN20" i="18"/>
  <c r="BHO20" i="18" s="1"/>
  <c r="BHN21" i="18"/>
  <c r="BHO21" i="18" s="1"/>
  <c r="BHN22" i="18"/>
  <c r="BHO22" i="18" s="1"/>
  <c r="BHN7" i="18"/>
  <c r="BHO7" i="18" s="1"/>
  <c r="BBR26" i="19"/>
  <c r="BBS26" i="19" s="1"/>
  <c r="BBR27" i="19"/>
  <c r="BBS27" i="19" s="1"/>
  <c r="BBR28" i="19"/>
  <c r="BBS28" i="19" s="1"/>
  <c r="BBR29" i="19"/>
  <c r="BBS29" i="19" s="1"/>
  <c r="BBR25" i="19"/>
  <c r="BBS25" i="19" s="1"/>
  <c r="BBR10" i="19"/>
  <c r="BBS10" i="19" s="1"/>
  <c r="BBR13" i="19"/>
  <c r="BBS13" i="19" s="1"/>
  <c r="BBR14" i="19"/>
  <c r="BBS14" i="19" s="1"/>
  <c r="BIE8" i="15"/>
  <c r="BIF8" i="15" s="1"/>
  <c r="BIE9" i="15"/>
  <c r="BIF9" i="15" s="1"/>
  <c r="BIE10" i="15"/>
  <c r="BIF10" i="15" s="1"/>
  <c r="BIE11" i="15"/>
  <c r="BIF11" i="15" s="1"/>
  <c r="BIE12" i="15"/>
  <c r="BIF12" i="15" s="1"/>
  <c r="BIE13" i="15"/>
  <c r="BIF13" i="15" s="1"/>
  <c r="BIE15" i="15"/>
  <c r="BIF15" i="15" s="1"/>
  <c r="BIE16" i="15"/>
  <c r="BIF16" i="15" s="1"/>
  <c r="BIE17" i="15"/>
  <c r="BIF17" i="15" s="1"/>
  <c r="BIE19" i="15"/>
  <c r="BIF19" i="15" s="1"/>
  <c r="BIE21" i="15"/>
  <c r="BIF21" i="15" s="1"/>
  <c r="BIE22" i="15"/>
  <c r="BIF22" i="15" s="1"/>
  <c r="BIE23" i="15"/>
  <c r="BIF23" i="15" s="1"/>
  <c r="BIE7" i="15"/>
  <c r="BIF7" i="15" s="1"/>
  <c r="BHW23" i="15" l="1"/>
  <c r="BHQ19" i="15" l="1"/>
  <c r="BHF37" i="18" l="1"/>
  <c r="BHG37" i="18" s="1"/>
  <c r="BHF38" i="18"/>
  <c r="BHG38" i="18" s="1"/>
  <c r="BHF40" i="18"/>
  <c r="BHG40" i="18" s="1"/>
  <c r="BHF42" i="18"/>
  <c r="BHG42" i="18" s="1"/>
  <c r="BHF43" i="18"/>
  <c r="BHG43" i="18" s="1"/>
  <c r="BHF45" i="18"/>
  <c r="BHG45" i="18" s="1"/>
  <c r="BHF46" i="18"/>
  <c r="BHG46" i="18" s="1"/>
  <c r="BHF35" i="18"/>
  <c r="BHG35" i="18" s="1"/>
  <c r="BHF8" i="18"/>
  <c r="BHG8" i="18" s="1"/>
  <c r="BHF12" i="18"/>
  <c r="BHG12" i="18" s="1"/>
  <c r="BHF13" i="18"/>
  <c r="BHG13" i="18" s="1"/>
  <c r="BHF14" i="18"/>
  <c r="BHG14" i="18" s="1"/>
  <c r="BHF15" i="18"/>
  <c r="BHG15" i="18" s="1"/>
  <c r="BHF16" i="18"/>
  <c r="BHG16" i="18" s="1"/>
  <c r="BHF17" i="18"/>
  <c r="BHG17" i="18" s="1"/>
  <c r="BHF18" i="18"/>
  <c r="BHG18" i="18" s="1"/>
  <c r="BHF19" i="18"/>
  <c r="BHG19" i="18" s="1"/>
  <c r="BHF20" i="18"/>
  <c r="BHG20" i="18" s="1"/>
  <c r="BHF21" i="18"/>
  <c r="BHG21" i="18" s="1"/>
  <c r="BHF22" i="18"/>
  <c r="BHG22" i="18" s="1"/>
  <c r="BHF7" i="18"/>
  <c r="BHG7" i="18" s="1"/>
  <c r="BBJ26" i="19"/>
  <c r="BBK26" i="19" s="1"/>
  <c r="BBJ27" i="19"/>
  <c r="BBK27" i="19" s="1"/>
  <c r="BBJ28" i="19"/>
  <c r="BBK28" i="19" s="1"/>
  <c r="BBJ29" i="19"/>
  <c r="BBK29" i="19" s="1"/>
  <c r="BBJ25" i="19"/>
  <c r="BBK25" i="19" s="1"/>
  <c r="BBJ10" i="19"/>
  <c r="BBK10" i="19" s="1"/>
  <c r="BBJ13" i="19"/>
  <c r="BBK13" i="19" s="1"/>
  <c r="BBJ14" i="19"/>
  <c r="BBK14" i="19" s="1"/>
  <c r="BHW8" i="15"/>
  <c r="BHX8" i="15" s="1"/>
  <c r="BHW9" i="15"/>
  <c r="BHX9" i="15" s="1"/>
  <c r="BHW10" i="15"/>
  <c r="BHX10" i="15" s="1"/>
  <c r="BHW11" i="15"/>
  <c r="BHX11" i="15" s="1"/>
  <c r="BHW12" i="15"/>
  <c r="BHX12" i="15" s="1"/>
  <c r="BHW13" i="15"/>
  <c r="BHX13" i="15" s="1"/>
  <c r="BHW15" i="15"/>
  <c r="BHX15" i="15" s="1"/>
  <c r="BHW16" i="15"/>
  <c r="BHX16" i="15" s="1"/>
  <c r="BHW17" i="15"/>
  <c r="BHX17" i="15" s="1"/>
  <c r="BHW19" i="15"/>
  <c r="BHX19" i="15" s="1"/>
  <c r="BHW21" i="15"/>
  <c r="BHX21" i="15" s="1"/>
  <c r="BHW22" i="15"/>
  <c r="BHX22" i="15" s="1"/>
  <c r="BHX23" i="15"/>
  <c r="BHW7" i="15"/>
  <c r="BHX7" i="15" s="1"/>
  <c r="BHN17" i="15" l="1"/>
  <c r="BHN16" i="15"/>
  <c r="BHM17" i="15" l="1"/>
  <c r="BHL21" i="15" l="1"/>
  <c r="BHL22" i="15"/>
  <c r="BBB26" i="19" l="1"/>
  <c r="BBC26" i="19" s="1"/>
  <c r="BBB27" i="19"/>
  <c r="BBC27" i="19" s="1"/>
  <c r="BBB28" i="19"/>
  <c r="BBC28" i="19" s="1"/>
  <c r="BBB29" i="19"/>
  <c r="BBC29" i="19" s="1"/>
  <c r="BBB25" i="19"/>
  <c r="BBC25" i="19" s="1"/>
  <c r="BBB10" i="19"/>
  <c r="BBC10" i="19" s="1"/>
  <c r="BBB13" i="19"/>
  <c r="BBC13" i="19" s="1"/>
  <c r="BBB14" i="19"/>
  <c r="BBC14" i="19" s="1"/>
  <c r="BGX37" i="18"/>
  <c r="BGY37" i="18" s="1"/>
  <c r="BGX38" i="18"/>
  <c r="BGY38" i="18" s="1"/>
  <c r="BGX40" i="18"/>
  <c r="BGY40" i="18" s="1"/>
  <c r="BGX42" i="18"/>
  <c r="BGY42" i="18" s="1"/>
  <c r="BGX43" i="18"/>
  <c r="BGY43" i="18" s="1"/>
  <c r="BGX45" i="18"/>
  <c r="BGY45" i="18" s="1"/>
  <c r="BGX46" i="18"/>
  <c r="BGY46" i="18" s="1"/>
  <c r="BGX35" i="18"/>
  <c r="BGY35" i="18" s="1"/>
  <c r="BGX8" i="18"/>
  <c r="BGY8" i="18" s="1"/>
  <c r="BGX12" i="18"/>
  <c r="BGY12" i="18" s="1"/>
  <c r="BGX13" i="18"/>
  <c r="BGY13" i="18" s="1"/>
  <c r="BGX14" i="18"/>
  <c r="BGY14" i="18" s="1"/>
  <c r="BGX15" i="18"/>
  <c r="BGY15" i="18" s="1"/>
  <c r="BGX16" i="18"/>
  <c r="BGY16" i="18" s="1"/>
  <c r="BGX17" i="18"/>
  <c r="BGY17" i="18" s="1"/>
  <c r="BGX18" i="18"/>
  <c r="BGY18" i="18" s="1"/>
  <c r="BGX19" i="18"/>
  <c r="BGY19" i="18" s="1"/>
  <c r="BGX20" i="18"/>
  <c r="BGY20" i="18" s="1"/>
  <c r="BGX21" i="18"/>
  <c r="BGY21" i="18" s="1"/>
  <c r="BGX22" i="18"/>
  <c r="BGY22" i="18" s="1"/>
  <c r="BGX7" i="18"/>
  <c r="BGY7" i="18" s="1"/>
  <c r="BHO8" i="15"/>
  <c r="BHP8" i="15" s="1"/>
  <c r="BHO9" i="15"/>
  <c r="BHP9" i="15" s="1"/>
  <c r="BHO10" i="15"/>
  <c r="BHP10" i="15" s="1"/>
  <c r="BHO11" i="15"/>
  <c r="BHP11" i="15" s="1"/>
  <c r="BHO12" i="15"/>
  <c r="BHP12" i="15" s="1"/>
  <c r="BHO13" i="15"/>
  <c r="BHP13" i="15" s="1"/>
  <c r="BHO15" i="15"/>
  <c r="BHP15" i="15" s="1"/>
  <c r="BHO16" i="15"/>
  <c r="BHP16" i="15" s="1"/>
  <c r="BHO17" i="15"/>
  <c r="BHP17" i="15" s="1"/>
  <c r="BHO19" i="15"/>
  <c r="BHP19" i="15" s="1"/>
  <c r="BHO21" i="15"/>
  <c r="BHP21" i="15" s="1"/>
  <c r="BHO22" i="15"/>
  <c r="BHP22" i="15" s="1"/>
  <c r="BHO23" i="15"/>
  <c r="BHP23" i="15" s="1"/>
  <c r="BHO7" i="15"/>
  <c r="BHP7" i="15" s="1"/>
  <c r="W22" i="18" l="1"/>
  <c r="BGP37" i="18" l="1"/>
  <c r="BGQ37" i="18" s="1"/>
  <c r="BGP38" i="18"/>
  <c r="BGQ38" i="18" s="1"/>
  <c r="BGP40" i="18"/>
  <c r="BGQ40" i="18" s="1"/>
  <c r="BGP42" i="18"/>
  <c r="BGQ42" i="18" s="1"/>
  <c r="BGP43" i="18"/>
  <c r="BGQ43" i="18" s="1"/>
  <c r="BGP45" i="18"/>
  <c r="BGQ45" i="18" s="1"/>
  <c r="BGP46" i="18"/>
  <c r="BGQ46" i="18" s="1"/>
  <c r="BGP35" i="18"/>
  <c r="BGQ35" i="18" s="1"/>
  <c r="BGP8" i="18"/>
  <c r="BGQ8" i="18" s="1"/>
  <c r="BGP12" i="18"/>
  <c r="BGQ12" i="18" s="1"/>
  <c r="BGP13" i="18"/>
  <c r="BGQ13" i="18" s="1"/>
  <c r="BGP14" i="18"/>
  <c r="BGQ14" i="18" s="1"/>
  <c r="BGP15" i="18"/>
  <c r="BGQ15" i="18" s="1"/>
  <c r="BGP16" i="18"/>
  <c r="BGQ16" i="18" s="1"/>
  <c r="BGP17" i="18"/>
  <c r="BGQ17" i="18" s="1"/>
  <c r="BGP18" i="18"/>
  <c r="BGQ18" i="18" s="1"/>
  <c r="BGP19" i="18"/>
  <c r="BGQ19" i="18" s="1"/>
  <c r="BGP20" i="18"/>
  <c r="BGQ20" i="18" s="1"/>
  <c r="BGP21" i="18"/>
  <c r="BGQ21" i="18" s="1"/>
  <c r="BGP22" i="18"/>
  <c r="BGQ22" i="18" s="1"/>
  <c r="BGP7" i="18"/>
  <c r="BGQ7" i="18" s="1"/>
  <c r="BAT26" i="19"/>
  <c r="BAU26" i="19" s="1"/>
  <c r="BAT27" i="19"/>
  <c r="BAU27" i="19" s="1"/>
  <c r="BAT28" i="19"/>
  <c r="BAU28" i="19" s="1"/>
  <c r="BAT29" i="19"/>
  <c r="BAU29" i="19" s="1"/>
  <c r="BAT25" i="19"/>
  <c r="BAU25" i="19" s="1"/>
  <c r="BAT10" i="19"/>
  <c r="BAU10" i="19" s="1"/>
  <c r="BAT13" i="19"/>
  <c r="BAU13" i="19" s="1"/>
  <c r="BAT14" i="19"/>
  <c r="BAU14" i="19" s="1"/>
  <c r="BHG8" i="15"/>
  <c r="BHH8" i="15" s="1"/>
  <c r="BHG9" i="15"/>
  <c r="BHH9" i="15" s="1"/>
  <c r="BHG10" i="15"/>
  <c r="BHH10" i="15" s="1"/>
  <c r="BHG11" i="15"/>
  <c r="BHH11" i="15" s="1"/>
  <c r="BHG12" i="15"/>
  <c r="BHH12" i="15" s="1"/>
  <c r="BHG13" i="15"/>
  <c r="BHH13" i="15" s="1"/>
  <c r="BHG15" i="15"/>
  <c r="BHH15" i="15" s="1"/>
  <c r="BHG16" i="15"/>
  <c r="BHH16" i="15" s="1"/>
  <c r="BHG17" i="15"/>
  <c r="BHH17" i="15" s="1"/>
  <c r="BHG19" i="15"/>
  <c r="BHH19" i="15" s="1"/>
  <c r="BHG21" i="15"/>
  <c r="BHH21" i="15" s="1"/>
  <c r="BHG22" i="15"/>
  <c r="BHH22" i="15" s="1"/>
  <c r="BHG23" i="15"/>
  <c r="BHH23" i="15" s="1"/>
  <c r="BHG7" i="15"/>
  <c r="BHH7" i="15" s="1"/>
  <c r="R59" i="17" l="1"/>
  <c r="BGY8" i="15"/>
  <c r="BGZ8" i="15" s="1"/>
  <c r="BGY9" i="15"/>
  <c r="BGZ9" i="15" s="1"/>
  <c r="BGY10" i="15"/>
  <c r="BGZ10" i="15" s="1"/>
  <c r="BGY11" i="15"/>
  <c r="BGZ11" i="15" s="1"/>
  <c r="BGY12" i="15"/>
  <c r="BGZ12" i="15" s="1"/>
  <c r="BGY13" i="15"/>
  <c r="BGZ13" i="15" s="1"/>
  <c r="BGY15" i="15"/>
  <c r="BGZ15" i="15" s="1"/>
  <c r="BGY16" i="15"/>
  <c r="BGZ16" i="15" s="1"/>
  <c r="BGY17" i="15"/>
  <c r="BGZ17" i="15" s="1"/>
  <c r="BGY19" i="15"/>
  <c r="BGZ19" i="15" s="1"/>
  <c r="BGY21" i="15"/>
  <c r="BGZ21" i="15" s="1"/>
  <c r="BGY22" i="15"/>
  <c r="BGZ22" i="15" s="1"/>
  <c r="BGY23" i="15"/>
  <c r="BGZ23" i="15" s="1"/>
  <c r="BGY7" i="15"/>
  <c r="BGZ7" i="15" s="1"/>
  <c r="BAL26" i="19"/>
  <c r="BAM26" i="19" s="1"/>
  <c r="BAL27" i="19"/>
  <c r="BAM27" i="19" s="1"/>
  <c r="BAL28" i="19"/>
  <c r="BAM28" i="19" s="1"/>
  <c r="BAL29" i="19"/>
  <c r="BAM29" i="19" s="1"/>
  <c r="BAL25" i="19"/>
  <c r="BAM25" i="19" s="1"/>
  <c r="BAL10" i="19"/>
  <c r="BAM10" i="19" s="1"/>
  <c r="BAL13" i="19"/>
  <c r="BAM13" i="19" s="1"/>
  <c r="BAL14" i="19"/>
  <c r="BAM14" i="19" s="1"/>
  <c r="BGH37" i="18"/>
  <c r="BGI37" i="18" s="1"/>
  <c r="BGH38" i="18"/>
  <c r="BGI38" i="18" s="1"/>
  <c r="BGH40" i="18"/>
  <c r="BGI40" i="18" s="1"/>
  <c r="BGH42" i="18"/>
  <c r="BGI42" i="18" s="1"/>
  <c r="BGH43" i="18"/>
  <c r="BGI43" i="18" s="1"/>
  <c r="BGH45" i="18"/>
  <c r="BGI45" i="18" s="1"/>
  <c r="BGH46" i="18"/>
  <c r="BGI46" i="18" s="1"/>
  <c r="BGH35" i="18"/>
  <c r="BGI35" i="18" s="1"/>
  <c r="BGH8" i="18"/>
  <c r="BGI8" i="18" s="1"/>
  <c r="BGH12" i="18"/>
  <c r="BGI12" i="18" s="1"/>
  <c r="BGH13" i="18"/>
  <c r="BGI13" i="18" s="1"/>
  <c r="BGH14" i="18"/>
  <c r="BGI14" i="18" s="1"/>
  <c r="BGH15" i="18"/>
  <c r="BGI15" i="18" s="1"/>
  <c r="BGH16" i="18"/>
  <c r="BGI16" i="18" s="1"/>
  <c r="BGH17" i="18"/>
  <c r="BGI17" i="18" s="1"/>
  <c r="BGH18" i="18"/>
  <c r="BGI18" i="18" s="1"/>
  <c r="BGH19" i="18"/>
  <c r="BGI19" i="18" s="1"/>
  <c r="BGH20" i="18"/>
  <c r="BGI20" i="18" s="1"/>
  <c r="BGH21" i="18"/>
  <c r="BGI21" i="18" s="1"/>
  <c r="BGH22" i="18"/>
  <c r="BGI22" i="18" s="1"/>
  <c r="BGH7" i="18"/>
  <c r="BGI7" i="18" s="1"/>
  <c r="U58" i="17" l="1"/>
  <c r="T14" i="18" l="1"/>
  <c r="Q14" i="18"/>
  <c r="F34" i="20"/>
  <c r="F33" i="20"/>
  <c r="BFZ37" i="18" l="1"/>
  <c r="BGA37" i="18" s="1"/>
  <c r="BFZ38" i="18"/>
  <c r="BGA38" i="18" s="1"/>
  <c r="BFZ40" i="18"/>
  <c r="BGA40" i="18" s="1"/>
  <c r="BFZ42" i="18"/>
  <c r="BGA42" i="18" s="1"/>
  <c r="BFZ43" i="18"/>
  <c r="BGA43" i="18" s="1"/>
  <c r="BFZ45" i="18"/>
  <c r="BGA45" i="18" s="1"/>
  <c r="BFZ46" i="18"/>
  <c r="BGA46" i="18" s="1"/>
  <c r="BFZ35" i="18"/>
  <c r="BGA35" i="18" s="1"/>
  <c r="BFZ8" i="18"/>
  <c r="BGA8" i="18" s="1"/>
  <c r="BFZ12" i="18"/>
  <c r="BGA12" i="18" s="1"/>
  <c r="BFZ13" i="18"/>
  <c r="BGA13" i="18" s="1"/>
  <c r="BFZ15" i="18"/>
  <c r="BGA15" i="18" s="1"/>
  <c r="BFZ16" i="18"/>
  <c r="BGA16" i="18" s="1"/>
  <c r="BFZ17" i="18"/>
  <c r="BGA17" i="18" s="1"/>
  <c r="BFZ18" i="18"/>
  <c r="BGA18" i="18" s="1"/>
  <c r="BFZ19" i="18"/>
  <c r="BGA19" i="18" s="1"/>
  <c r="BFZ20" i="18"/>
  <c r="BGA20" i="18" s="1"/>
  <c r="BFZ21" i="18"/>
  <c r="BGA21" i="18" s="1"/>
  <c r="BFZ22" i="18"/>
  <c r="BGA22" i="18" s="1"/>
  <c r="BFZ7" i="18"/>
  <c r="BGA7" i="18" s="1"/>
  <c r="BAD26" i="19"/>
  <c r="BAE26" i="19" s="1"/>
  <c r="BAD27" i="19"/>
  <c r="BAE27" i="19" s="1"/>
  <c r="BAD28" i="19"/>
  <c r="BAE28" i="19" s="1"/>
  <c r="BAD29" i="19"/>
  <c r="BAE29" i="19" s="1"/>
  <c r="BAD25" i="19"/>
  <c r="BAE25" i="19" s="1"/>
  <c r="BAD10" i="19"/>
  <c r="BAE10" i="19" s="1"/>
  <c r="BAD13" i="19"/>
  <c r="BAE13" i="19" s="1"/>
  <c r="BAD14" i="19"/>
  <c r="BAE14" i="19" s="1"/>
  <c r="BGQ8" i="15"/>
  <c r="BGR8" i="15" s="1"/>
  <c r="BGQ9" i="15"/>
  <c r="BGR9" i="15" s="1"/>
  <c r="BGQ10" i="15"/>
  <c r="BGR10" i="15" s="1"/>
  <c r="BGQ11" i="15"/>
  <c r="BGR11" i="15" s="1"/>
  <c r="BGQ12" i="15"/>
  <c r="BGR12" i="15" s="1"/>
  <c r="BGQ13" i="15"/>
  <c r="BGR13" i="15" s="1"/>
  <c r="BGQ15" i="15"/>
  <c r="BGR15" i="15" s="1"/>
  <c r="BGQ16" i="15"/>
  <c r="BGR16" i="15" s="1"/>
  <c r="BGQ17" i="15"/>
  <c r="BGR17" i="15" s="1"/>
  <c r="BGQ19" i="15"/>
  <c r="BGR19" i="15" s="1"/>
  <c r="BGQ21" i="15"/>
  <c r="BGR21" i="15" s="1"/>
  <c r="BGQ22" i="15"/>
  <c r="BGR22" i="15" s="1"/>
  <c r="BGQ23" i="15"/>
  <c r="BGR23" i="15" s="1"/>
  <c r="BGQ7" i="15"/>
  <c r="BGR7" i="15" s="1"/>
  <c r="BFR37" i="18" l="1"/>
  <c r="BFS37" i="18" s="1"/>
  <c r="BFR38" i="18"/>
  <c r="BFS38" i="18" s="1"/>
  <c r="BFR40" i="18"/>
  <c r="BFS40" i="18" s="1"/>
  <c r="BFR42" i="18"/>
  <c r="BFS42" i="18" s="1"/>
  <c r="BFR43" i="18"/>
  <c r="BFS43" i="18" s="1"/>
  <c r="BFR45" i="18"/>
  <c r="BFS45" i="18" s="1"/>
  <c r="BFR46" i="18"/>
  <c r="BFS46" i="18" s="1"/>
  <c r="BFR35" i="18"/>
  <c r="BFS35" i="18" s="1"/>
  <c r="BFR8" i="18"/>
  <c r="BFS8" i="18" s="1"/>
  <c r="BFR12" i="18"/>
  <c r="BFS12" i="18" s="1"/>
  <c r="BFR13" i="18"/>
  <c r="BFS13" i="18" s="1"/>
  <c r="BFR15" i="18"/>
  <c r="BFS15" i="18" s="1"/>
  <c r="BFR16" i="18"/>
  <c r="BFS16" i="18" s="1"/>
  <c r="BFR17" i="18"/>
  <c r="BFS17" i="18" s="1"/>
  <c r="BFR18" i="18"/>
  <c r="BFS18" i="18" s="1"/>
  <c r="BFR19" i="18"/>
  <c r="BFS19" i="18" s="1"/>
  <c r="BFR20" i="18"/>
  <c r="BFS20" i="18" s="1"/>
  <c r="BFR21" i="18"/>
  <c r="BFS21" i="18" s="1"/>
  <c r="BFR22" i="18"/>
  <c r="BFS22" i="18" s="1"/>
  <c r="BFR7" i="18"/>
  <c r="BFS7" i="18" s="1"/>
  <c r="AZV26" i="19"/>
  <c r="AZW26" i="19" s="1"/>
  <c r="AZV27" i="19"/>
  <c r="AZW27" i="19" s="1"/>
  <c r="AZV28" i="19"/>
  <c r="AZW28" i="19" s="1"/>
  <c r="AZV29" i="19"/>
  <c r="AZW29" i="19" s="1"/>
  <c r="AZV25" i="19"/>
  <c r="AZW25" i="19" s="1"/>
  <c r="AZV10" i="19"/>
  <c r="AZW10" i="19" s="1"/>
  <c r="AZV13" i="19"/>
  <c r="AZW13" i="19" s="1"/>
  <c r="AZV14" i="19"/>
  <c r="AZW14" i="19" s="1"/>
  <c r="BGI8" i="15"/>
  <c r="BGJ8" i="15" s="1"/>
  <c r="BGI9" i="15"/>
  <c r="BGJ9" i="15" s="1"/>
  <c r="BGI10" i="15"/>
  <c r="BGJ10" i="15" s="1"/>
  <c r="BGI11" i="15"/>
  <c r="BGJ11" i="15" s="1"/>
  <c r="BGI12" i="15"/>
  <c r="BGJ12" i="15" s="1"/>
  <c r="BGI13" i="15"/>
  <c r="BGJ13" i="15" s="1"/>
  <c r="BGI15" i="15"/>
  <c r="BGJ15" i="15" s="1"/>
  <c r="BGI16" i="15"/>
  <c r="BGJ16" i="15" s="1"/>
  <c r="BGI17" i="15"/>
  <c r="BGJ17" i="15" s="1"/>
  <c r="BGI19" i="15"/>
  <c r="BGJ19" i="15" s="1"/>
  <c r="BGI21" i="15"/>
  <c r="BGJ21" i="15" s="1"/>
  <c r="BGI22" i="15"/>
  <c r="BGJ22" i="15" s="1"/>
  <c r="BGI23" i="15"/>
  <c r="BGJ23" i="15" s="1"/>
  <c r="BGI7" i="15"/>
  <c r="BGJ7" i="15" s="1"/>
  <c r="BGA8" i="15" l="1"/>
  <c r="BGB8" i="15" s="1"/>
  <c r="BGA9" i="15"/>
  <c r="BGB9" i="15" s="1"/>
  <c r="BGA10" i="15"/>
  <c r="BGB10" i="15" s="1"/>
  <c r="BGA11" i="15"/>
  <c r="BGB11" i="15" s="1"/>
  <c r="BGA12" i="15"/>
  <c r="BGB12" i="15" s="1"/>
  <c r="BGA13" i="15"/>
  <c r="BGB13" i="15" s="1"/>
  <c r="BGA15" i="15"/>
  <c r="BGB15" i="15" s="1"/>
  <c r="BGA16" i="15"/>
  <c r="BGB16" i="15" s="1"/>
  <c r="BGA17" i="15"/>
  <c r="BGB17" i="15" s="1"/>
  <c r="BGA19" i="15"/>
  <c r="BGB19" i="15" s="1"/>
  <c r="BGA21" i="15"/>
  <c r="BGB21" i="15" s="1"/>
  <c r="BGA22" i="15"/>
  <c r="BGB22" i="15" s="1"/>
  <c r="BGA23" i="15"/>
  <c r="BGB23" i="15" s="1"/>
  <c r="BGA7" i="15"/>
  <c r="BGB7" i="15" s="1"/>
  <c r="BFJ37" i="18"/>
  <c r="BFK37" i="18" s="1"/>
  <c r="BFJ38" i="18"/>
  <c r="BFK38" i="18" s="1"/>
  <c r="BFJ40" i="18"/>
  <c r="BFK40" i="18" s="1"/>
  <c r="BFJ42" i="18"/>
  <c r="BFK42" i="18" s="1"/>
  <c r="BFJ43" i="18"/>
  <c r="BFK43" i="18" s="1"/>
  <c r="BFJ45" i="18"/>
  <c r="BFK45" i="18" s="1"/>
  <c r="BFJ46" i="18"/>
  <c r="BFK46" i="18" s="1"/>
  <c r="BFJ35" i="18"/>
  <c r="BFK35" i="18" s="1"/>
  <c r="BFJ8" i="18"/>
  <c r="BFK8" i="18" s="1"/>
  <c r="BFJ12" i="18"/>
  <c r="BFK12" i="18" s="1"/>
  <c r="BFJ13" i="18"/>
  <c r="BFK13" i="18" s="1"/>
  <c r="BFJ15" i="18"/>
  <c r="BFK15" i="18" s="1"/>
  <c r="BFJ16" i="18"/>
  <c r="BFK16" i="18" s="1"/>
  <c r="BFJ17" i="18"/>
  <c r="BFK17" i="18" s="1"/>
  <c r="BFJ18" i="18"/>
  <c r="BFK18" i="18" s="1"/>
  <c r="BFJ19" i="18"/>
  <c r="BFK19" i="18" s="1"/>
  <c r="BFJ20" i="18"/>
  <c r="BFK20" i="18" s="1"/>
  <c r="BFJ21" i="18"/>
  <c r="BFK21" i="18" s="1"/>
  <c r="BFJ22" i="18"/>
  <c r="BFK22" i="18" s="1"/>
  <c r="BFJ7" i="18"/>
  <c r="BFK7" i="18" s="1"/>
  <c r="BFB37" i="18" l="1"/>
  <c r="BFC37" i="18" s="1"/>
  <c r="BFB38" i="18"/>
  <c r="BFC38" i="18" s="1"/>
  <c r="BFB40" i="18"/>
  <c r="BFC40" i="18" s="1"/>
  <c r="BFB42" i="18"/>
  <c r="BFC42" i="18" s="1"/>
  <c r="BFB43" i="18"/>
  <c r="BFC43" i="18" s="1"/>
  <c r="BFB45" i="18"/>
  <c r="BFC45" i="18" s="1"/>
  <c r="BFB46" i="18"/>
  <c r="BFC46" i="18" s="1"/>
  <c r="BFB35" i="18"/>
  <c r="BFC35" i="18" s="1"/>
  <c r="BFB8" i="18"/>
  <c r="BFC8" i="18" s="1"/>
  <c r="BFB12" i="18"/>
  <c r="BFC12" i="18" s="1"/>
  <c r="BFB13" i="18"/>
  <c r="BFC13" i="18" s="1"/>
  <c r="BFB15" i="18"/>
  <c r="BFC15" i="18" s="1"/>
  <c r="BFB16" i="18"/>
  <c r="BFC16" i="18" s="1"/>
  <c r="BFB17" i="18"/>
  <c r="BFC17" i="18" s="1"/>
  <c r="BFB18" i="18"/>
  <c r="BFC18" i="18" s="1"/>
  <c r="BFB19" i="18"/>
  <c r="BFC19" i="18" s="1"/>
  <c r="BFB20" i="18"/>
  <c r="BFC20" i="18" s="1"/>
  <c r="BFB21" i="18"/>
  <c r="BFC21" i="18" s="1"/>
  <c r="BFB22" i="18"/>
  <c r="BFC22" i="18" s="1"/>
  <c r="BFB7" i="18"/>
  <c r="BFC7" i="18" s="1"/>
  <c r="AZN26" i="19"/>
  <c r="AZO26" i="19" s="1"/>
  <c r="AZN27" i="19"/>
  <c r="AZO27" i="19" s="1"/>
  <c r="AZN28" i="19"/>
  <c r="AZO28" i="19" s="1"/>
  <c r="AZN29" i="19"/>
  <c r="AZO29" i="19" s="1"/>
  <c r="AZN25" i="19"/>
  <c r="AZO25" i="19" s="1"/>
  <c r="AZN10" i="19"/>
  <c r="AZO10" i="19" s="1"/>
  <c r="AZN13" i="19"/>
  <c r="AZO13" i="19" s="1"/>
  <c r="AZN14" i="19"/>
  <c r="AZO14" i="19" s="1"/>
  <c r="BFS8" i="15"/>
  <c r="BFT8" i="15" s="1"/>
  <c r="BFS9" i="15"/>
  <c r="BFT9" i="15" s="1"/>
  <c r="BFS10" i="15"/>
  <c r="BFT10" i="15" s="1"/>
  <c r="BFS11" i="15"/>
  <c r="BFT11" i="15" s="1"/>
  <c r="BFS12" i="15"/>
  <c r="BFT12" i="15" s="1"/>
  <c r="BFS13" i="15"/>
  <c r="BFT13" i="15" s="1"/>
  <c r="BFS15" i="15"/>
  <c r="BFT15" i="15" s="1"/>
  <c r="BFS16" i="15"/>
  <c r="BFT16" i="15" s="1"/>
  <c r="BFS17" i="15"/>
  <c r="BFT17" i="15" s="1"/>
  <c r="BFS19" i="15"/>
  <c r="BFT19" i="15" s="1"/>
  <c r="BFS21" i="15"/>
  <c r="BFT21" i="15" s="1"/>
  <c r="BFS22" i="15"/>
  <c r="BFT22" i="15" s="1"/>
  <c r="BFS23" i="15"/>
  <c r="BFT23" i="15" s="1"/>
  <c r="BFS7" i="15"/>
  <c r="BFT7" i="15" s="1"/>
  <c r="BET37" i="18" l="1"/>
  <c r="BEU37" i="18" s="1"/>
  <c r="BET38" i="18"/>
  <c r="BEU38" i="18" s="1"/>
  <c r="BET40" i="18"/>
  <c r="BEU40" i="18" s="1"/>
  <c r="BET42" i="18"/>
  <c r="BEU42" i="18" s="1"/>
  <c r="BET43" i="18"/>
  <c r="BEU43" i="18" s="1"/>
  <c r="BET45" i="18"/>
  <c r="BEU45" i="18" s="1"/>
  <c r="BET46" i="18"/>
  <c r="BEU46" i="18" s="1"/>
  <c r="BET35" i="18"/>
  <c r="BEU35" i="18" s="1"/>
  <c r="BET8" i="18"/>
  <c r="BEU8" i="18" s="1"/>
  <c r="BET12" i="18"/>
  <c r="BEU12" i="18" s="1"/>
  <c r="BET13" i="18"/>
  <c r="BEU13" i="18" s="1"/>
  <c r="BET15" i="18"/>
  <c r="BEU15" i="18" s="1"/>
  <c r="BET16" i="18"/>
  <c r="BEU16" i="18" s="1"/>
  <c r="BET17" i="18"/>
  <c r="BEU17" i="18" s="1"/>
  <c r="BET18" i="18"/>
  <c r="BEU18" i="18" s="1"/>
  <c r="BET19" i="18"/>
  <c r="BEU19" i="18" s="1"/>
  <c r="BET20" i="18"/>
  <c r="BEU20" i="18" s="1"/>
  <c r="BET21" i="18"/>
  <c r="BEU21" i="18" s="1"/>
  <c r="BET22" i="18"/>
  <c r="BEU22" i="18" s="1"/>
  <c r="BET7" i="18"/>
  <c r="BEU7" i="18" s="1"/>
  <c r="AZF26" i="19"/>
  <c r="AZG26" i="19" s="1"/>
  <c r="AZF27" i="19"/>
  <c r="AZG27" i="19" s="1"/>
  <c r="AZF28" i="19"/>
  <c r="AZG28" i="19" s="1"/>
  <c r="AZF29" i="19"/>
  <c r="AZG29" i="19" s="1"/>
  <c r="AZF25" i="19"/>
  <c r="AZG25" i="19" s="1"/>
  <c r="AZF10" i="19"/>
  <c r="AZG10" i="19" s="1"/>
  <c r="AZF13" i="19"/>
  <c r="AZG13" i="19" s="1"/>
  <c r="AZF14" i="19"/>
  <c r="AZG14" i="19" s="1"/>
  <c r="BFK8" i="15"/>
  <c r="BFL8" i="15" s="1"/>
  <c r="BFK9" i="15"/>
  <c r="BFL9" i="15" s="1"/>
  <c r="BFK10" i="15"/>
  <c r="BFL10" i="15" s="1"/>
  <c r="BFK11" i="15"/>
  <c r="BFL11" i="15" s="1"/>
  <c r="BFK12" i="15"/>
  <c r="BFL12" i="15" s="1"/>
  <c r="BFK13" i="15"/>
  <c r="BFL13" i="15" s="1"/>
  <c r="BFK15" i="15"/>
  <c r="BFL15" i="15" s="1"/>
  <c r="BFK16" i="15"/>
  <c r="BFL16" i="15" s="1"/>
  <c r="BFK17" i="15"/>
  <c r="BFL17" i="15" s="1"/>
  <c r="BFK19" i="15"/>
  <c r="BFL19" i="15" s="1"/>
  <c r="BFK21" i="15"/>
  <c r="BFL21" i="15" s="1"/>
  <c r="BFK22" i="15"/>
  <c r="BFL22" i="15" s="1"/>
  <c r="BFK23" i="15"/>
  <c r="BFL23" i="15" s="1"/>
  <c r="BFK7" i="15"/>
  <c r="BFL7" i="15" s="1"/>
  <c r="BFC9" i="15" l="1"/>
  <c r="BEL37" i="18" l="1"/>
  <c r="BEM37" i="18" s="1"/>
  <c r="BEL38" i="18"/>
  <c r="BEM38" i="18" s="1"/>
  <c r="BEL40" i="18"/>
  <c r="BEM40" i="18" s="1"/>
  <c r="BEL42" i="18"/>
  <c r="BEM42" i="18" s="1"/>
  <c r="BEL43" i="18"/>
  <c r="BEM43" i="18" s="1"/>
  <c r="BEL45" i="18"/>
  <c r="BEM45" i="18" s="1"/>
  <c r="BEL46" i="18"/>
  <c r="BEM46" i="18" s="1"/>
  <c r="BEL35" i="18"/>
  <c r="BEM35" i="18" s="1"/>
  <c r="BEL8" i="18"/>
  <c r="BEM8" i="18" s="1"/>
  <c r="BEL12" i="18"/>
  <c r="BEM12" i="18" s="1"/>
  <c r="BEL13" i="18"/>
  <c r="BEM13" i="18" s="1"/>
  <c r="BEL15" i="18"/>
  <c r="BEM15" i="18" s="1"/>
  <c r="BEL16" i="18"/>
  <c r="BEM16" i="18" s="1"/>
  <c r="BEL17" i="18"/>
  <c r="BEM17" i="18" s="1"/>
  <c r="BEL18" i="18"/>
  <c r="BEM18" i="18" s="1"/>
  <c r="BEL19" i="18"/>
  <c r="BEM19" i="18" s="1"/>
  <c r="BEL20" i="18"/>
  <c r="BEM20" i="18" s="1"/>
  <c r="BEL21" i="18"/>
  <c r="BEM21" i="18" s="1"/>
  <c r="BEL22" i="18"/>
  <c r="BEM22" i="18" s="1"/>
  <c r="BEL7" i="18"/>
  <c r="BEM7" i="18" s="1"/>
  <c r="AYX26" i="19"/>
  <c r="AYY26" i="19" s="1"/>
  <c r="AYX27" i="19"/>
  <c r="AYY27" i="19" s="1"/>
  <c r="AYX28" i="19"/>
  <c r="AYY28" i="19" s="1"/>
  <c r="AYX29" i="19"/>
  <c r="AYY29" i="19" s="1"/>
  <c r="AYX25" i="19"/>
  <c r="AYY25" i="19" s="1"/>
  <c r="AYX10" i="19"/>
  <c r="AYY10" i="19" s="1"/>
  <c r="AYX13" i="19"/>
  <c r="AYY13" i="19" s="1"/>
  <c r="AYX14" i="19"/>
  <c r="AYY14" i="19" s="1"/>
  <c r="BFC8" i="15"/>
  <c r="BFD8" i="15" s="1"/>
  <c r="BFD9" i="15"/>
  <c r="BFC10" i="15"/>
  <c r="BFD10" i="15" s="1"/>
  <c r="BFC11" i="15"/>
  <c r="BFD11" i="15" s="1"/>
  <c r="BFC12" i="15"/>
  <c r="BFD12" i="15" s="1"/>
  <c r="BFC13" i="15"/>
  <c r="BFD13" i="15" s="1"/>
  <c r="BFC15" i="15"/>
  <c r="BFD15" i="15" s="1"/>
  <c r="BFC16" i="15"/>
  <c r="BFD16" i="15" s="1"/>
  <c r="BFC17" i="15"/>
  <c r="BFD17" i="15" s="1"/>
  <c r="BFC19" i="15"/>
  <c r="BFD19" i="15" s="1"/>
  <c r="BFC21" i="15"/>
  <c r="BFD21" i="15" s="1"/>
  <c r="BFC22" i="15"/>
  <c r="BFD22" i="15" s="1"/>
  <c r="BFC23" i="15"/>
  <c r="BFD23" i="15" s="1"/>
  <c r="BFC7" i="15"/>
  <c r="BFD7" i="15" s="1"/>
  <c r="BEU8" i="15" l="1"/>
  <c r="BEV8" i="15" s="1"/>
  <c r="BEU9" i="15"/>
  <c r="BEV9" i="15" s="1"/>
  <c r="BEU10" i="15"/>
  <c r="BEV10" i="15" s="1"/>
  <c r="BEU11" i="15"/>
  <c r="BEV11" i="15" s="1"/>
  <c r="BEU12" i="15"/>
  <c r="BEV12" i="15" s="1"/>
  <c r="BEU13" i="15"/>
  <c r="BEV13" i="15" s="1"/>
  <c r="BEU15" i="15"/>
  <c r="BEV15" i="15" s="1"/>
  <c r="BEU16" i="15"/>
  <c r="BEV16" i="15" s="1"/>
  <c r="BEU17" i="15"/>
  <c r="BEV17" i="15" s="1"/>
  <c r="BEU19" i="15"/>
  <c r="BEV19" i="15" s="1"/>
  <c r="BEU21" i="15"/>
  <c r="BEV21" i="15" s="1"/>
  <c r="BEU22" i="15"/>
  <c r="BEV22" i="15" s="1"/>
  <c r="BEU23" i="15"/>
  <c r="BEV23" i="15" s="1"/>
  <c r="BEU7" i="15"/>
  <c r="BEV7" i="15" s="1"/>
  <c r="AYP26" i="19"/>
  <c r="AYQ26" i="19" s="1"/>
  <c r="AYP27" i="19"/>
  <c r="AYQ27" i="19" s="1"/>
  <c r="AYP28" i="19"/>
  <c r="AYQ28" i="19" s="1"/>
  <c r="AYP29" i="19"/>
  <c r="AYQ29" i="19" s="1"/>
  <c r="AYP25" i="19"/>
  <c r="AYQ25" i="19" s="1"/>
  <c r="AYP10" i="19"/>
  <c r="AYQ10" i="19" s="1"/>
  <c r="AYP13" i="19"/>
  <c r="AYQ13" i="19" s="1"/>
  <c r="AYP14" i="19"/>
  <c r="AYQ14" i="19" s="1"/>
  <c r="BED37" i="18"/>
  <c r="BEE37" i="18" s="1"/>
  <c r="BED38" i="18"/>
  <c r="BEE38" i="18" s="1"/>
  <c r="BED40" i="18"/>
  <c r="BEE40" i="18" s="1"/>
  <c r="BED42" i="18"/>
  <c r="BEE42" i="18" s="1"/>
  <c r="BED43" i="18"/>
  <c r="BEE43" i="18" s="1"/>
  <c r="BED45" i="18"/>
  <c r="BEE45" i="18" s="1"/>
  <c r="BED46" i="18"/>
  <c r="BEE46" i="18" s="1"/>
  <c r="BED35" i="18"/>
  <c r="BEE35" i="18" s="1"/>
  <c r="BED8" i="18"/>
  <c r="BEE8" i="18" s="1"/>
  <c r="BED12" i="18"/>
  <c r="BEE12" i="18" s="1"/>
  <c r="BED13" i="18"/>
  <c r="BEE13" i="18" s="1"/>
  <c r="BED15" i="18"/>
  <c r="BEE15" i="18" s="1"/>
  <c r="BED16" i="18"/>
  <c r="BEE16" i="18" s="1"/>
  <c r="BED17" i="18"/>
  <c r="BEE17" i="18" s="1"/>
  <c r="BED18" i="18"/>
  <c r="BEE18" i="18" s="1"/>
  <c r="BED19" i="18"/>
  <c r="BEE19" i="18" s="1"/>
  <c r="BED20" i="18"/>
  <c r="BEE20" i="18" s="1"/>
  <c r="BED21" i="18"/>
  <c r="BEE21" i="18" s="1"/>
  <c r="BED22" i="18"/>
  <c r="BEE22" i="18" s="1"/>
  <c r="BED7" i="18"/>
  <c r="BEE7" i="18" s="1"/>
  <c r="K26" i="19" l="1"/>
  <c r="K27" i="19"/>
  <c r="K28" i="19"/>
  <c r="K29" i="19"/>
  <c r="K25" i="19"/>
  <c r="BDV37" i="18"/>
  <c r="BDW37" i="18" s="1"/>
  <c r="BDV38" i="18"/>
  <c r="BDW38" i="18" s="1"/>
  <c r="BDV40" i="18"/>
  <c r="BDW40" i="18" s="1"/>
  <c r="BDV42" i="18"/>
  <c r="BDW42" i="18" s="1"/>
  <c r="BDV43" i="18"/>
  <c r="BDW43" i="18" s="1"/>
  <c r="BDV45" i="18"/>
  <c r="BDW45" i="18" s="1"/>
  <c r="BDV46" i="18"/>
  <c r="BDW46" i="18" s="1"/>
  <c r="BDV35" i="18"/>
  <c r="BDW35" i="18" s="1"/>
  <c r="BDV8" i="18"/>
  <c r="BDW8" i="18" s="1"/>
  <c r="BDV12" i="18"/>
  <c r="BDW12" i="18" s="1"/>
  <c r="BDV13" i="18"/>
  <c r="BDW13" i="18" s="1"/>
  <c r="BDV15" i="18"/>
  <c r="BDW15" i="18" s="1"/>
  <c r="BDV16" i="18"/>
  <c r="BDW16" i="18" s="1"/>
  <c r="BDV17" i="18"/>
  <c r="BDW17" i="18" s="1"/>
  <c r="BDV18" i="18"/>
  <c r="BDW18" i="18" s="1"/>
  <c r="BDV19" i="18"/>
  <c r="BDW19" i="18" s="1"/>
  <c r="BDV20" i="18"/>
  <c r="BDW20" i="18" s="1"/>
  <c r="BDV21" i="18"/>
  <c r="BDW21" i="18" s="1"/>
  <c r="BDV22" i="18"/>
  <c r="BDW22" i="18" s="1"/>
  <c r="BDV7" i="18"/>
  <c r="BDW7" i="18" s="1"/>
  <c r="BEM8" i="15"/>
  <c r="BEN8" i="15" s="1"/>
  <c r="BEM9" i="15"/>
  <c r="BEN9" i="15" s="1"/>
  <c r="BEM10" i="15"/>
  <c r="BEN10" i="15" s="1"/>
  <c r="BEM11" i="15"/>
  <c r="BEN11" i="15" s="1"/>
  <c r="BEM12" i="15"/>
  <c r="BEN12" i="15" s="1"/>
  <c r="BEM13" i="15"/>
  <c r="BEN13" i="15" s="1"/>
  <c r="BEM15" i="15"/>
  <c r="BEN15" i="15" s="1"/>
  <c r="BEM16" i="15"/>
  <c r="BEN16" i="15" s="1"/>
  <c r="BEM17" i="15"/>
  <c r="BEN17" i="15" s="1"/>
  <c r="BEM19" i="15"/>
  <c r="BEN19" i="15" s="1"/>
  <c r="BEM21" i="15"/>
  <c r="BEN21" i="15" s="1"/>
  <c r="BEM22" i="15"/>
  <c r="BEN22" i="15" s="1"/>
  <c r="BEM23" i="15"/>
  <c r="BEN23" i="15" s="1"/>
  <c r="BEM7" i="15"/>
  <c r="BEN7" i="15" s="1"/>
  <c r="K30" i="19" l="1"/>
  <c r="I10" i="20" s="1"/>
  <c r="M7" i="15"/>
  <c r="O7" i="15" l="1"/>
  <c r="T7" i="15"/>
  <c r="R69" i="17" l="1"/>
  <c r="R72" i="17"/>
  <c r="R54" i="17"/>
  <c r="R65" i="17"/>
  <c r="R66" i="17"/>
  <c r="R70" i="17"/>
  <c r="R64" i="17"/>
  <c r="R62" i="17"/>
  <c r="R63" i="17"/>
  <c r="R68" i="17"/>
  <c r="R60" i="17"/>
  <c r="R51" i="17" l="1"/>
  <c r="BEE8" i="15"/>
  <c r="BEF8" i="15" s="1"/>
  <c r="BEE9" i="15"/>
  <c r="BEF9" i="15" s="1"/>
  <c r="BEE10" i="15"/>
  <c r="BEF10" i="15" s="1"/>
  <c r="BEE11" i="15"/>
  <c r="BEF11" i="15" s="1"/>
  <c r="BEE12" i="15"/>
  <c r="BEF12" i="15" s="1"/>
  <c r="BEE13" i="15"/>
  <c r="BEF13" i="15" s="1"/>
  <c r="BEE15" i="15"/>
  <c r="BEF15" i="15" s="1"/>
  <c r="BEE16" i="15"/>
  <c r="BEF16" i="15" s="1"/>
  <c r="BEE17" i="15"/>
  <c r="BEF17" i="15" s="1"/>
  <c r="BEE19" i="15"/>
  <c r="BEF19" i="15" s="1"/>
  <c r="BEE21" i="15"/>
  <c r="BEF21" i="15" s="1"/>
  <c r="BEE22" i="15"/>
  <c r="BEF22" i="15" s="1"/>
  <c r="BEE23" i="15"/>
  <c r="BEF23" i="15" s="1"/>
  <c r="BEE7" i="15"/>
  <c r="BEF7" i="15" s="1"/>
  <c r="AYH26" i="19"/>
  <c r="AYI26" i="19" s="1"/>
  <c r="AYH27" i="19"/>
  <c r="AYI27" i="19" s="1"/>
  <c r="AYH28" i="19"/>
  <c r="AYI28" i="19" s="1"/>
  <c r="AYH29" i="19"/>
  <c r="AYI29" i="19" s="1"/>
  <c r="AYH25" i="19"/>
  <c r="AYI25" i="19" s="1"/>
  <c r="AYH10" i="19"/>
  <c r="AYI10" i="19" s="1"/>
  <c r="AYH13" i="19"/>
  <c r="AYI13" i="19" s="1"/>
  <c r="AYH14" i="19"/>
  <c r="AYI14" i="19" s="1"/>
  <c r="BDN37" i="18"/>
  <c r="BDO37" i="18" s="1"/>
  <c r="BDN38" i="18"/>
  <c r="BDO38" i="18" s="1"/>
  <c r="BDN40" i="18"/>
  <c r="BDO40" i="18" s="1"/>
  <c r="BDN42" i="18"/>
  <c r="BDO42" i="18" s="1"/>
  <c r="BDN43" i="18"/>
  <c r="BDO43" i="18" s="1"/>
  <c r="BDN45" i="18"/>
  <c r="BDO45" i="18" s="1"/>
  <c r="BDN46" i="18"/>
  <c r="BDO46" i="18" s="1"/>
  <c r="BDN35" i="18"/>
  <c r="BDO35" i="18" s="1"/>
  <c r="BDN8" i="18"/>
  <c r="BDO8" i="18" s="1"/>
  <c r="BDN12" i="18"/>
  <c r="BDO12" i="18" s="1"/>
  <c r="BDN13" i="18"/>
  <c r="BDO13" i="18" s="1"/>
  <c r="BDN15" i="18"/>
  <c r="BDO15" i="18" s="1"/>
  <c r="BDN16" i="18"/>
  <c r="BDO16" i="18" s="1"/>
  <c r="BDN17" i="18"/>
  <c r="BDO17" i="18" s="1"/>
  <c r="BDN18" i="18"/>
  <c r="BDO18" i="18" s="1"/>
  <c r="BDN19" i="18"/>
  <c r="BDO19" i="18" s="1"/>
  <c r="BDN20" i="18"/>
  <c r="BDO20" i="18" s="1"/>
  <c r="BDN21" i="18"/>
  <c r="BDO21" i="18" s="1"/>
  <c r="BDN22" i="18"/>
  <c r="BDO22" i="18" s="1"/>
  <c r="BDN7" i="18"/>
  <c r="BDO7" i="18" s="1"/>
  <c r="BDF37" i="18" l="1"/>
  <c r="BDG37" i="18" s="1"/>
  <c r="BDF38" i="18"/>
  <c r="BDG38" i="18" s="1"/>
  <c r="BDF40" i="18"/>
  <c r="BDG40" i="18" s="1"/>
  <c r="BDF42" i="18"/>
  <c r="BDG42" i="18" s="1"/>
  <c r="BDF43" i="18"/>
  <c r="BDG43" i="18" s="1"/>
  <c r="BDF45" i="18"/>
  <c r="BDG45" i="18" s="1"/>
  <c r="BDF46" i="18"/>
  <c r="BDG46" i="18" s="1"/>
  <c r="BDF35" i="18"/>
  <c r="BDG35" i="18" s="1"/>
  <c r="BDF8" i="18"/>
  <c r="BDG8" i="18" s="1"/>
  <c r="BDF12" i="18"/>
  <c r="BDG12" i="18" s="1"/>
  <c r="BDF13" i="18"/>
  <c r="BDG13" i="18" s="1"/>
  <c r="BDF15" i="18"/>
  <c r="BDG15" i="18" s="1"/>
  <c r="BDF16" i="18"/>
  <c r="BDG16" i="18" s="1"/>
  <c r="BDF17" i="18"/>
  <c r="BDG17" i="18" s="1"/>
  <c r="BDF18" i="18"/>
  <c r="BDG18" i="18" s="1"/>
  <c r="BDF19" i="18"/>
  <c r="BDG19" i="18" s="1"/>
  <c r="BDF20" i="18"/>
  <c r="BDG20" i="18" s="1"/>
  <c r="BDF21" i="18"/>
  <c r="BDG21" i="18" s="1"/>
  <c r="BDF22" i="18"/>
  <c r="BDG22" i="18" s="1"/>
  <c r="BDF7" i="18"/>
  <c r="BDG7" i="18" s="1"/>
  <c r="AXZ25" i="19"/>
  <c r="AYA25" i="19" s="1"/>
  <c r="BDW8" i="15"/>
  <c r="BDX8" i="15" s="1"/>
  <c r="BDW9" i="15"/>
  <c r="BDX9" i="15" s="1"/>
  <c r="BDW10" i="15"/>
  <c r="BDX10" i="15" s="1"/>
  <c r="BDW11" i="15"/>
  <c r="BDX11" i="15" s="1"/>
  <c r="BDW12" i="15"/>
  <c r="BDX12" i="15" s="1"/>
  <c r="BDW13" i="15"/>
  <c r="BDX13" i="15" s="1"/>
  <c r="BDW15" i="15"/>
  <c r="BDX15" i="15" s="1"/>
  <c r="BDW16" i="15"/>
  <c r="BDX16" i="15" s="1"/>
  <c r="BDW17" i="15"/>
  <c r="BDX17" i="15" s="1"/>
  <c r="BDW19" i="15"/>
  <c r="BDX19" i="15" s="1"/>
  <c r="BDW21" i="15"/>
  <c r="BDX21" i="15" s="1"/>
  <c r="BDW22" i="15"/>
  <c r="BDX22" i="15" s="1"/>
  <c r="BDW23" i="15"/>
  <c r="BDX23" i="15" s="1"/>
  <c r="BDW7" i="15"/>
  <c r="BDX7" i="15" s="1"/>
  <c r="AXZ26" i="19"/>
  <c r="AYA26" i="19" s="1"/>
  <c r="AXZ27" i="19"/>
  <c r="AYA27" i="19" s="1"/>
  <c r="AXZ28" i="19"/>
  <c r="AYA28" i="19" s="1"/>
  <c r="AXZ29" i="19"/>
  <c r="AYA29" i="19" s="1"/>
  <c r="AXZ10" i="19"/>
  <c r="AYA10" i="19" s="1"/>
  <c r="AXZ13" i="19"/>
  <c r="AYA13" i="19" s="1"/>
  <c r="AXZ14" i="19"/>
  <c r="AYA14" i="19" s="1"/>
  <c r="BDO9" i="15"/>
  <c r="BDJ19" i="15" l="1"/>
  <c r="BDJ17" i="15"/>
  <c r="BDJ16" i="15"/>
  <c r="BCX37" i="18" l="1"/>
  <c r="BCY37" i="18" s="1"/>
  <c r="BCX38" i="18"/>
  <c r="BCY38" i="18" s="1"/>
  <c r="BCX40" i="18"/>
  <c r="BCY40" i="18" s="1"/>
  <c r="BCX42" i="18"/>
  <c r="BCY42" i="18" s="1"/>
  <c r="BCX43" i="18"/>
  <c r="BCY43" i="18" s="1"/>
  <c r="BCX45" i="18"/>
  <c r="BCY45" i="18" s="1"/>
  <c r="BCX46" i="18"/>
  <c r="BCY46" i="18" s="1"/>
  <c r="BCX35" i="18"/>
  <c r="BCY35" i="18" s="1"/>
  <c r="BCX8" i="18"/>
  <c r="BCY8" i="18" s="1"/>
  <c r="BCX12" i="18"/>
  <c r="BCY12" i="18" s="1"/>
  <c r="BCX13" i="18"/>
  <c r="BCY13" i="18" s="1"/>
  <c r="BCX15" i="18"/>
  <c r="BCY15" i="18" s="1"/>
  <c r="BCX16" i="18"/>
  <c r="BCY16" i="18" s="1"/>
  <c r="BCX17" i="18"/>
  <c r="BCY17" i="18" s="1"/>
  <c r="BCX18" i="18"/>
  <c r="BCY18" i="18" s="1"/>
  <c r="BCX19" i="18"/>
  <c r="BCY19" i="18" s="1"/>
  <c r="BCX20" i="18"/>
  <c r="BCY20" i="18" s="1"/>
  <c r="BCX21" i="18"/>
  <c r="BCY21" i="18" s="1"/>
  <c r="BCX22" i="18"/>
  <c r="BCY22" i="18" s="1"/>
  <c r="BCX7" i="18"/>
  <c r="BCY7" i="18" s="1"/>
  <c r="BDO8" i="15"/>
  <c r="BDP8" i="15" s="1"/>
  <c r="BDP9" i="15"/>
  <c r="BDO10" i="15"/>
  <c r="BDP10" i="15" s="1"/>
  <c r="BDO11" i="15"/>
  <c r="BDP11" i="15" s="1"/>
  <c r="BDO12" i="15"/>
  <c r="BDP12" i="15" s="1"/>
  <c r="BDO13" i="15"/>
  <c r="BDP13" i="15" s="1"/>
  <c r="BDO15" i="15"/>
  <c r="BDP15" i="15" s="1"/>
  <c r="BDO16" i="15"/>
  <c r="BDP16" i="15" s="1"/>
  <c r="BDO17" i="15"/>
  <c r="BDP17" i="15" s="1"/>
  <c r="BDO19" i="15"/>
  <c r="BDP19" i="15" s="1"/>
  <c r="BDO21" i="15"/>
  <c r="BDP21" i="15" s="1"/>
  <c r="BDO22" i="15"/>
  <c r="BDP22" i="15" s="1"/>
  <c r="BDO23" i="15"/>
  <c r="BDP23" i="15" s="1"/>
  <c r="BDO7" i="15"/>
  <c r="BDP7" i="15" s="1"/>
  <c r="BDB9" i="15" l="1"/>
  <c r="BDG8" i="15" l="1"/>
  <c r="BDH8" i="15" s="1"/>
  <c r="BDG9" i="15"/>
  <c r="BDH9" i="15" s="1"/>
  <c r="BDG10" i="15"/>
  <c r="BDH10" i="15" s="1"/>
  <c r="BDG11" i="15"/>
  <c r="BDH11" i="15" s="1"/>
  <c r="BDG12" i="15"/>
  <c r="BDH12" i="15" s="1"/>
  <c r="BDG13" i="15"/>
  <c r="BDH13" i="15" s="1"/>
  <c r="BDG15" i="15"/>
  <c r="BDH15" i="15" s="1"/>
  <c r="BDG16" i="15"/>
  <c r="BDH16" i="15" s="1"/>
  <c r="BDG17" i="15"/>
  <c r="BDH17" i="15" s="1"/>
  <c r="BDG19" i="15"/>
  <c r="BDH19" i="15" s="1"/>
  <c r="BDG21" i="15"/>
  <c r="BDH21" i="15" s="1"/>
  <c r="BDG22" i="15"/>
  <c r="BDH22" i="15" s="1"/>
  <c r="BDG23" i="15"/>
  <c r="BDH23" i="15" s="1"/>
  <c r="BDG7" i="15"/>
  <c r="BDH7" i="15" s="1"/>
  <c r="AXR26" i="19"/>
  <c r="AXS26" i="19" s="1"/>
  <c r="AXR27" i="19"/>
  <c r="AXS27" i="19" s="1"/>
  <c r="AXR28" i="19"/>
  <c r="AXS28" i="19" s="1"/>
  <c r="AXR29" i="19"/>
  <c r="AXS29" i="19" s="1"/>
  <c r="AXR25" i="19"/>
  <c r="AXS25" i="19" s="1"/>
  <c r="AXR10" i="19"/>
  <c r="AXS10" i="19" s="1"/>
  <c r="AXR13" i="19"/>
  <c r="AXS13" i="19" s="1"/>
  <c r="AXR14" i="19"/>
  <c r="AXS14" i="19" s="1"/>
  <c r="BCP37" i="18"/>
  <c r="BCQ37" i="18" s="1"/>
  <c r="BCP38" i="18"/>
  <c r="BCQ38" i="18" s="1"/>
  <c r="BCP40" i="18"/>
  <c r="BCQ40" i="18" s="1"/>
  <c r="BCP42" i="18"/>
  <c r="BCQ42" i="18" s="1"/>
  <c r="BCP43" i="18"/>
  <c r="BCQ43" i="18" s="1"/>
  <c r="BCP45" i="18"/>
  <c r="BCQ45" i="18" s="1"/>
  <c r="BCP46" i="18"/>
  <c r="BCQ46" i="18" s="1"/>
  <c r="BCP35" i="18"/>
  <c r="BCQ35" i="18" s="1"/>
  <c r="BCP8" i="18"/>
  <c r="BCQ8" i="18" s="1"/>
  <c r="BCP12" i="18"/>
  <c r="BCQ12" i="18" s="1"/>
  <c r="BCP13" i="18"/>
  <c r="BCQ13" i="18" s="1"/>
  <c r="BCP15" i="18"/>
  <c r="BCQ15" i="18" s="1"/>
  <c r="BCP16" i="18"/>
  <c r="BCQ16" i="18" s="1"/>
  <c r="BCP17" i="18"/>
  <c r="BCQ17" i="18" s="1"/>
  <c r="BCP18" i="18"/>
  <c r="BCQ18" i="18" s="1"/>
  <c r="BCP19" i="18"/>
  <c r="BCQ19" i="18" s="1"/>
  <c r="BCP20" i="18"/>
  <c r="BCQ20" i="18" s="1"/>
  <c r="BCP21" i="18"/>
  <c r="BCQ21" i="18" s="1"/>
  <c r="BCP22" i="18"/>
  <c r="BCQ22" i="18" s="1"/>
  <c r="BCP7" i="18"/>
  <c r="BCQ7" i="18" s="1"/>
  <c r="BCH22" i="18" l="1"/>
  <c r="BCI22" i="18" s="1"/>
  <c r="BCW7" i="15"/>
  <c r="BCH37" i="18" l="1"/>
  <c r="BCI37" i="18" s="1"/>
  <c r="BCH38" i="18"/>
  <c r="BCI38" i="18" s="1"/>
  <c r="BCH40" i="18"/>
  <c r="BCI40" i="18" s="1"/>
  <c r="BCH42" i="18"/>
  <c r="BCI42" i="18" s="1"/>
  <c r="BCH43" i="18"/>
  <c r="BCI43" i="18" s="1"/>
  <c r="BCH45" i="18"/>
  <c r="BCI45" i="18" s="1"/>
  <c r="BCH46" i="18"/>
  <c r="BCI46" i="18" s="1"/>
  <c r="C15" i="20" l="1"/>
  <c r="BCH35" i="18" l="1"/>
  <c r="BCI35" i="18" s="1"/>
  <c r="BCH8" i="18"/>
  <c r="BCI8" i="18" s="1"/>
  <c r="BCH12" i="18"/>
  <c r="BCI12" i="18" s="1"/>
  <c r="BCH13" i="18"/>
  <c r="BCI13" i="18" s="1"/>
  <c r="BCH15" i="18"/>
  <c r="BCI15" i="18" s="1"/>
  <c r="BCH16" i="18"/>
  <c r="BCI16" i="18" s="1"/>
  <c r="BCH17" i="18"/>
  <c r="BCI17" i="18" s="1"/>
  <c r="BCH18" i="18"/>
  <c r="BCI18" i="18" s="1"/>
  <c r="BCH19" i="18"/>
  <c r="BCI19" i="18" s="1"/>
  <c r="BCH20" i="18"/>
  <c r="BCI20" i="18" s="1"/>
  <c r="BCH21" i="18"/>
  <c r="BCI21" i="18" s="1"/>
  <c r="BCH7" i="18"/>
  <c r="BCI7" i="18" s="1"/>
  <c r="AXJ26" i="19"/>
  <c r="AXK26" i="19" s="1"/>
  <c r="AXJ27" i="19"/>
  <c r="AXK27" i="19" s="1"/>
  <c r="AXJ28" i="19"/>
  <c r="AXK28" i="19" s="1"/>
  <c r="AXJ29" i="19"/>
  <c r="AXK29" i="19" s="1"/>
  <c r="AXJ25" i="19"/>
  <c r="AXK25" i="19" s="1"/>
  <c r="AXJ10" i="19"/>
  <c r="AXK10" i="19" s="1"/>
  <c r="AXJ13" i="19"/>
  <c r="AXK13" i="19" s="1"/>
  <c r="AXJ14" i="19"/>
  <c r="AXK14" i="19" s="1"/>
  <c r="BCY8" i="15"/>
  <c r="BCZ8" i="15" s="1"/>
  <c r="BCY9" i="15"/>
  <c r="BCZ9" i="15" s="1"/>
  <c r="BCY10" i="15"/>
  <c r="BCZ10" i="15" s="1"/>
  <c r="BCY11" i="15"/>
  <c r="BCZ11" i="15" s="1"/>
  <c r="BCY12" i="15"/>
  <c r="BCZ12" i="15" s="1"/>
  <c r="BCY13" i="15"/>
  <c r="BCZ13" i="15" s="1"/>
  <c r="BCY15" i="15"/>
  <c r="BCZ15" i="15" s="1"/>
  <c r="BCY16" i="15"/>
  <c r="BCZ16" i="15" s="1"/>
  <c r="BCY17" i="15"/>
  <c r="BCZ17" i="15" s="1"/>
  <c r="BCY19" i="15"/>
  <c r="BCZ19" i="15" s="1"/>
  <c r="BCY21" i="15"/>
  <c r="BCZ21" i="15" s="1"/>
  <c r="BCY22" i="15"/>
  <c r="BCZ22" i="15" s="1"/>
  <c r="BCY23" i="15"/>
  <c r="BCZ23" i="15" s="1"/>
  <c r="BCY7" i="15"/>
  <c r="BCZ7" i="15" s="1"/>
  <c r="M8" i="15" l="1"/>
  <c r="M10" i="15"/>
  <c r="M11" i="15"/>
  <c r="M12" i="15"/>
  <c r="M13" i="15"/>
  <c r="M17" i="15"/>
  <c r="M19" i="15"/>
  <c r="M21" i="15"/>
  <c r="M22" i="15"/>
  <c r="M23" i="15"/>
  <c r="M26" i="19"/>
  <c r="M27" i="19"/>
  <c r="M28" i="19"/>
  <c r="M29" i="19"/>
  <c r="M25" i="19"/>
  <c r="M14" i="19"/>
  <c r="O19" i="15" l="1"/>
  <c r="Q19" i="15"/>
  <c r="Q17" i="15"/>
  <c r="O17" i="15"/>
  <c r="O12" i="15"/>
  <c r="Q12" i="15"/>
  <c r="O11" i="15"/>
  <c r="Q11" i="15"/>
  <c r="O22" i="15"/>
  <c r="O23" i="15"/>
  <c r="O21" i="15"/>
  <c r="Q21" i="15"/>
  <c r="O13" i="15"/>
  <c r="Q13" i="15"/>
  <c r="O10" i="15"/>
  <c r="O8" i="15"/>
  <c r="Q8" i="15"/>
  <c r="O10" i="19"/>
  <c r="O29" i="19"/>
  <c r="V13" i="19"/>
  <c r="O28" i="19"/>
  <c r="O27" i="19"/>
  <c r="O26" i="19"/>
  <c r="O14" i="19"/>
  <c r="V14" i="19"/>
  <c r="T10" i="19"/>
  <c r="Q10" i="19"/>
  <c r="T14" i="19"/>
  <c r="Q14" i="19"/>
  <c r="T13" i="19"/>
  <c r="Q13" i="19"/>
  <c r="O13" i="19"/>
  <c r="O25" i="19"/>
  <c r="M30" i="19"/>
  <c r="K10" i="20" s="1"/>
  <c r="M16" i="15"/>
  <c r="O7" i="18"/>
  <c r="M9" i="15"/>
  <c r="M15" i="15"/>
  <c r="O15" i="15" l="1"/>
  <c r="Q15" i="15"/>
  <c r="Q16" i="15"/>
  <c r="O16" i="15"/>
  <c r="O9" i="15"/>
  <c r="Q9" i="15"/>
  <c r="M17" i="19"/>
  <c r="M24" i="15"/>
  <c r="K12" i="20" s="1"/>
  <c r="K17" i="20" s="1"/>
  <c r="BCQ8" i="15"/>
  <c r="BCR8" i="15" s="1"/>
  <c r="BCQ9" i="15"/>
  <c r="BCR9" i="15" s="1"/>
  <c r="BCQ10" i="15"/>
  <c r="BCR10" i="15" s="1"/>
  <c r="BCQ11" i="15"/>
  <c r="BCR11" i="15" s="1"/>
  <c r="BCQ12" i="15"/>
  <c r="BCR12" i="15" s="1"/>
  <c r="BCQ13" i="15"/>
  <c r="BCR13" i="15" s="1"/>
  <c r="BCQ15" i="15"/>
  <c r="BCR15" i="15" s="1"/>
  <c r="BCQ16" i="15"/>
  <c r="BCR16" i="15" s="1"/>
  <c r="BCQ17" i="15"/>
  <c r="BCR17" i="15" s="1"/>
  <c r="BCQ19" i="15"/>
  <c r="BCR19" i="15" s="1"/>
  <c r="BCQ21" i="15"/>
  <c r="BCR21" i="15" s="1"/>
  <c r="BCQ22" i="15"/>
  <c r="BCR22" i="15" s="1"/>
  <c r="BCQ23" i="15"/>
  <c r="BCR23" i="15" s="1"/>
  <c r="BCQ7" i="15"/>
  <c r="BCR7" i="15" s="1"/>
  <c r="AXB26" i="19"/>
  <c r="AXC26" i="19" s="1"/>
  <c r="AXB27" i="19"/>
  <c r="AXC27" i="19" s="1"/>
  <c r="AXB28" i="19"/>
  <c r="AXC28" i="19" s="1"/>
  <c r="AXB29" i="19"/>
  <c r="AXC29" i="19" s="1"/>
  <c r="AXB25" i="19"/>
  <c r="AXC25" i="19" s="1"/>
  <c r="AXB10" i="19"/>
  <c r="AXC10" i="19" s="1"/>
  <c r="AXB13" i="19"/>
  <c r="AXC13" i="19" s="1"/>
  <c r="AXB14" i="19"/>
  <c r="AXC14" i="19" s="1"/>
  <c r="BBZ37" i="18"/>
  <c r="BCA37" i="18" s="1"/>
  <c r="BBZ38" i="18"/>
  <c r="BCA38" i="18" s="1"/>
  <c r="BBZ40" i="18"/>
  <c r="BCA40" i="18" s="1"/>
  <c r="BBZ42" i="18"/>
  <c r="BCA42" i="18" s="1"/>
  <c r="BBZ43" i="18"/>
  <c r="BCA43" i="18" s="1"/>
  <c r="BBZ45" i="18"/>
  <c r="BCA45" i="18" s="1"/>
  <c r="BBZ46" i="18"/>
  <c r="BCA46" i="18" s="1"/>
  <c r="BBZ35" i="18"/>
  <c r="BCA35" i="18" s="1"/>
  <c r="BBZ8" i="18"/>
  <c r="BCA8" i="18" s="1"/>
  <c r="BBZ12" i="18"/>
  <c r="BCA12" i="18" s="1"/>
  <c r="BBZ13" i="18"/>
  <c r="BCA13" i="18" s="1"/>
  <c r="BBZ15" i="18"/>
  <c r="BCA15" i="18" s="1"/>
  <c r="BBZ16" i="18"/>
  <c r="BCA16" i="18" s="1"/>
  <c r="BBZ17" i="18"/>
  <c r="BCA17" i="18" s="1"/>
  <c r="BBZ18" i="18"/>
  <c r="BCA18" i="18" s="1"/>
  <c r="BBZ19" i="18"/>
  <c r="BCA19" i="18" s="1"/>
  <c r="BBZ20" i="18"/>
  <c r="BCA20" i="18" s="1"/>
  <c r="BBZ21" i="18"/>
  <c r="BCA21" i="18" s="1"/>
  <c r="BBZ22" i="18"/>
  <c r="BCA22" i="18" s="1"/>
  <c r="BBZ7" i="18"/>
  <c r="BCA7" i="18" s="1"/>
  <c r="O24" i="15" l="1"/>
  <c r="BBR37" i="18"/>
  <c r="BBS37" i="18" s="1"/>
  <c r="BBR38" i="18"/>
  <c r="BBS38" i="18" s="1"/>
  <c r="BBR40" i="18"/>
  <c r="BBS40" i="18" s="1"/>
  <c r="BBR42" i="18"/>
  <c r="BBS42" i="18" s="1"/>
  <c r="BBR43" i="18"/>
  <c r="BBS43" i="18" s="1"/>
  <c r="BBR45" i="18"/>
  <c r="BBS45" i="18" s="1"/>
  <c r="BBR46" i="18"/>
  <c r="BBS46" i="18" s="1"/>
  <c r="BBR35" i="18"/>
  <c r="BBS35" i="18" s="1"/>
  <c r="BBR8" i="18"/>
  <c r="BBS8" i="18" s="1"/>
  <c r="BBR12" i="18"/>
  <c r="BBS12" i="18" s="1"/>
  <c r="BBR13" i="18"/>
  <c r="BBS13" i="18" s="1"/>
  <c r="BBR15" i="18"/>
  <c r="BBS15" i="18" s="1"/>
  <c r="BBR16" i="18"/>
  <c r="BBS16" i="18" s="1"/>
  <c r="BBR17" i="18"/>
  <c r="BBS17" i="18" s="1"/>
  <c r="BBR18" i="18"/>
  <c r="BBS18" i="18" s="1"/>
  <c r="BBR19" i="18"/>
  <c r="BBS19" i="18" s="1"/>
  <c r="BBR20" i="18"/>
  <c r="BBS20" i="18" s="1"/>
  <c r="BBR21" i="18"/>
  <c r="BBS21" i="18" s="1"/>
  <c r="BBR22" i="18"/>
  <c r="BBS22" i="18" s="1"/>
  <c r="BBR7" i="18"/>
  <c r="BBS7" i="18" s="1"/>
  <c r="AWT26" i="19"/>
  <c r="AWU26" i="19" s="1"/>
  <c r="AWT27" i="19"/>
  <c r="AWU27" i="19" s="1"/>
  <c r="AWT28" i="19"/>
  <c r="AWU28" i="19" s="1"/>
  <c r="AWT29" i="19"/>
  <c r="AWU29" i="19" s="1"/>
  <c r="AWT25" i="19"/>
  <c r="AWU25" i="19" s="1"/>
  <c r="AWT10" i="19"/>
  <c r="AWU10" i="19" s="1"/>
  <c r="AWT13" i="19"/>
  <c r="AWU13" i="19" s="1"/>
  <c r="AWT14" i="19"/>
  <c r="AWU14" i="19" s="1"/>
  <c r="BCI8" i="15"/>
  <c r="BCJ8" i="15" s="1"/>
  <c r="BCI9" i="15"/>
  <c r="BCJ9" i="15" s="1"/>
  <c r="BCI10" i="15"/>
  <c r="BCJ10" i="15" s="1"/>
  <c r="BCI11" i="15"/>
  <c r="BCJ11" i="15" s="1"/>
  <c r="BCI12" i="15"/>
  <c r="BCJ12" i="15" s="1"/>
  <c r="BCI13" i="15"/>
  <c r="BCJ13" i="15" s="1"/>
  <c r="BCI15" i="15"/>
  <c r="BCJ15" i="15" s="1"/>
  <c r="BCI16" i="15"/>
  <c r="BCJ16" i="15" s="1"/>
  <c r="BCI17" i="15"/>
  <c r="BCJ17" i="15" s="1"/>
  <c r="BCI19" i="15"/>
  <c r="BCJ19" i="15" s="1"/>
  <c r="BCI21" i="15"/>
  <c r="BCJ21" i="15" s="1"/>
  <c r="BCI22" i="15"/>
  <c r="BCJ22" i="15" s="1"/>
  <c r="BCI23" i="15"/>
  <c r="BCJ23" i="15" s="1"/>
  <c r="BCI7" i="15"/>
  <c r="BCJ7" i="15" s="1"/>
  <c r="BBJ37" i="18" l="1"/>
  <c r="BBK37" i="18" s="1"/>
  <c r="BBJ38" i="18"/>
  <c r="BBK38" i="18" s="1"/>
  <c r="BBJ40" i="18"/>
  <c r="BBK40" i="18" s="1"/>
  <c r="BBJ42" i="18"/>
  <c r="BBK42" i="18" s="1"/>
  <c r="BBJ43" i="18"/>
  <c r="BBK43" i="18" s="1"/>
  <c r="BBJ45" i="18"/>
  <c r="BBK45" i="18" s="1"/>
  <c r="BBJ46" i="18"/>
  <c r="BBK46" i="18" s="1"/>
  <c r="BBJ35" i="18"/>
  <c r="BBK35" i="18" s="1"/>
  <c r="BBJ8" i="18"/>
  <c r="BBK8" i="18" s="1"/>
  <c r="BBJ12" i="18"/>
  <c r="BBK12" i="18" s="1"/>
  <c r="BBJ13" i="18"/>
  <c r="BBK13" i="18" s="1"/>
  <c r="BBJ15" i="18"/>
  <c r="BBK15" i="18" s="1"/>
  <c r="BBJ16" i="18"/>
  <c r="BBK16" i="18" s="1"/>
  <c r="BBJ17" i="18"/>
  <c r="BBK17" i="18" s="1"/>
  <c r="BBJ18" i="18"/>
  <c r="BBK18" i="18" s="1"/>
  <c r="BBJ19" i="18"/>
  <c r="BBK19" i="18" s="1"/>
  <c r="BBJ20" i="18"/>
  <c r="BBK20" i="18" s="1"/>
  <c r="BBJ21" i="18"/>
  <c r="BBK21" i="18" s="1"/>
  <c r="BBJ22" i="18"/>
  <c r="BBK22" i="18" s="1"/>
  <c r="BBJ7" i="18"/>
  <c r="BBK7" i="18" s="1"/>
  <c r="AWL26" i="19"/>
  <c r="AWM26" i="19" s="1"/>
  <c r="AWL27" i="19"/>
  <c r="AWM27" i="19" s="1"/>
  <c r="AWL28" i="19"/>
  <c r="AWM28" i="19" s="1"/>
  <c r="AWL29" i="19"/>
  <c r="AWM29" i="19" s="1"/>
  <c r="AWL25" i="19"/>
  <c r="AWM25" i="19" s="1"/>
  <c r="AWL10" i="19"/>
  <c r="AWM10" i="19" s="1"/>
  <c r="AWL13" i="19"/>
  <c r="AWM13" i="19" s="1"/>
  <c r="AWL14" i="19"/>
  <c r="AWM14" i="19" s="1"/>
  <c r="BCA8" i="15"/>
  <c r="BCB8" i="15" s="1"/>
  <c r="BCA9" i="15"/>
  <c r="BCB9" i="15" s="1"/>
  <c r="BCA10" i="15"/>
  <c r="BCB10" i="15" s="1"/>
  <c r="BCA11" i="15"/>
  <c r="BCB11" i="15" s="1"/>
  <c r="BCA12" i="15"/>
  <c r="BCB12" i="15" s="1"/>
  <c r="BCA13" i="15"/>
  <c r="BCB13" i="15" s="1"/>
  <c r="BCA15" i="15"/>
  <c r="BCB15" i="15" s="1"/>
  <c r="BCA16" i="15"/>
  <c r="BCB16" i="15" s="1"/>
  <c r="BCA17" i="15"/>
  <c r="BCB17" i="15" s="1"/>
  <c r="BCA19" i="15"/>
  <c r="BCB19" i="15" s="1"/>
  <c r="BCA21" i="15"/>
  <c r="BCB21" i="15" s="1"/>
  <c r="BCA22" i="15"/>
  <c r="BCB22" i="15" s="1"/>
  <c r="BCA23" i="15"/>
  <c r="BCB23" i="15" s="1"/>
  <c r="BCA7" i="15"/>
  <c r="BCB7" i="15" s="1"/>
  <c r="BBS8" i="15" l="1"/>
  <c r="BBT8" i="15" s="1"/>
  <c r="BBS9" i="15"/>
  <c r="BBT9" i="15" s="1"/>
  <c r="BBS10" i="15"/>
  <c r="BBT10" i="15" s="1"/>
  <c r="BBS11" i="15"/>
  <c r="BBT11" i="15" s="1"/>
  <c r="BBS12" i="15"/>
  <c r="BBT12" i="15" s="1"/>
  <c r="BBS13" i="15"/>
  <c r="BBT13" i="15" s="1"/>
  <c r="BBS15" i="15"/>
  <c r="BBT15" i="15" s="1"/>
  <c r="BBS16" i="15"/>
  <c r="BBT16" i="15" s="1"/>
  <c r="BBS17" i="15"/>
  <c r="BBT17" i="15" s="1"/>
  <c r="BBS19" i="15"/>
  <c r="BBT19" i="15" s="1"/>
  <c r="BBS21" i="15"/>
  <c r="BBT21" i="15" s="1"/>
  <c r="BBS22" i="15"/>
  <c r="BBT22" i="15" s="1"/>
  <c r="BBS23" i="15"/>
  <c r="BBT23" i="15" s="1"/>
  <c r="BBS7" i="15"/>
  <c r="BBT7" i="15" s="1"/>
  <c r="AWD26" i="19"/>
  <c r="AWE26" i="19" s="1"/>
  <c r="AWD27" i="19"/>
  <c r="AWE27" i="19" s="1"/>
  <c r="AWD28" i="19"/>
  <c r="AWE28" i="19" s="1"/>
  <c r="AWD29" i="19"/>
  <c r="AWE29" i="19" s="1"/>
  <c r="AWD25" i="19"/>
  <c r="AWE25" i="19" s="1"/>
  <c r="AWD10" i="19"/>
  <c r="AWE10" i="19" s="1"/>
  <c r="AWD13" i="19"/>
  <c r="AWE13" i="19" s="1"/>
  <c r="AWD14" i="19"/>
  <c r="AWE14" i="19" s="1"/>
  <c r="BBB37" i="18"/>
  <c r="BBC37" i="18" s="1"/>
  <c r="BBB38" i="18"/>
  <c r="BBC38" i="18" s="1"/>
  <c r="BBB40" i="18"/>
  <c r="BBC40" i="18" s="1"/>
  <c r="BBB42" i="18"/>
  <c r="BBC42" i="18" s="1"/>
  <c r="BBB43" i="18"/>
  <c r="BBC43" i="18" s="1"/>
  <c r="BBB45" i="18"/>
  <c r="BBC45" i="18" s="1"/>
  <c r="BBB46" i="18"/>
  <c r="BBC46" i="18" s="1"/>
  <c r="BBB35" i="18"/>
  <c r="BBC35" i="18" s="1"/>
  <c r="BBB8" i="18"/>
  <c r="BBC8" i="18" s="1"/>
  <c r="BBB12" i="18"/>
  <c r="BBC12" i="18" s="1"/>
  <c r="BBB13" i="18"/>
  <c r="BBC13" i="18" s="1"/>
  <c r="BBB15" i="18"/>
  <c r="BBC15" i="18" s="1"/>
  <c r="BBB16" i="18"/>
  <c r="BBC16" i="18" s="1"/>
  <c r="BBB17" i="18"/>
  <c r="BBC17" i="18" s="1"/>
  <c r="BBB18" i="18"/>
  <c r="BBC18" i="18" s="1"/>
  <c r="BBB19" i="18"/>
  <c r="BBC19" i="18" s="1"/>
  <c r="BBB20" i="18"/>
  <c r="BBC20" i="18" s="1"/>
  <c r="BBB21" i="18"/>
  <c r="BBC21" i="18" s="1"/>
  <c r="BBB22" i="18"/>
  <c r="BBC22" i="18" s="1"/>
  <c r="BBB7" i="18"/>
  <c r="BBC7" i="18" s="1"/>
  <c r="BBK8" i="15" l="1"/>
  <c r="BBL8" i="15" s="1"/>
  <c r="BBK9" i="15"/>
  <c r="BBL9" i="15" s="1"/>
  <c r="BBK10" i="15"/>
  <c r="BBL10" i="15" s="1"/>
  <c r="BBK11" i="15"/>
  <c r="BBL11" i="15" s="1"/>
  <c r="BBK12" i="15"/>
  <c r="BBL12" i="15" s="1"/>
  <c r="BBK13" i="15"/>
  <c r="BBL13" i="15" s="1"/>
  <c r="BBK15" i="15"/>
  <c r="BBL15" i="15" s="1"/>
  <c r="BBK16" i="15"/>
  <c r="BBL16" i="15" s="1"/>
  <c r="BBK17" i="15"/>
  <c r="BBL17" i="15" s="1"/>
  <c r="BBK19" i="15"/>
  <c r="BBL19" i="15" s="1"/>
  <c r="BBK21" i="15"/>
  <c r="BBL21" i="15" s="1"/>
  <c r="BBK22" i="15"/>
  <c r="BBL22" i="15" s="1"/>
  <c r="BBK23" i="15"/>
  <c r="BBL23" i="15" s="1"/>
  <c r="BBK7" i="15"/>
  <c r="BBL7" i="15" s="1"/>
  <c r="AVV26" i="19"/>
  <c r="AVW26" i="19" s="1"/>
  <c r="AVV27" i="19"/>
  <c r="AVW27" i="19" s="1"/>
  <c r="AVV28" i="19"/>
  <c r="AVW28" i="19" s="1"/>
  <c r="AVV29" i="19"/>
  <c r="AVW29" i="19" s="1"/>
  <c r="AVV25" i="19"/>
  <c r="AVW25" i="19" s="1"/>
  <c r="AVV10" i="19"/>
  <c r="AVW10" i="19" s="1"/>
  <c r="AVV13" i="19"/>
  <c r="AVW13" i="19" s="1"/>
  <c r="AVV14" i="19"/>
  <c r="AVW14" i="19" s="1"/>
  <c r="BAT37" i="18"/>
  <c r="BAU37" i="18" s="1"/>
  <c r="BAT38" i="18"/>
  <c r="BAU38" i="18" s="1"/>
  <c r="BAT40" i="18"/>
  <c r="BAU40" i="18" s="1"/>
  <c r="BAT42" i="18"/>
  <c r="BAU42" i="18" s="1"/>
  <c r="BAT43" i="18"/>
  <c r="BAU43" i="18" s="1"/>
  <c r="BAT45" i="18"/>
  <c r="BAU45" i="18" s="1"/>
  <c r="BAT46" i="18"/>
  <c r="BAU46" i="18" s="1"/>
  <c r="BAT35" i="18"/>
  <c r="BAU35" i="18" s="1"/>
  <c r="BAT8" i="18"/>
  <c r="BAU8" i="18" s="1"/>
  <c r="BAT12" i="18"/>
  <c r="BAU12" i="18" s="1"/>
  <c r="BAT13" i="18"/>
  <c r="BAU13" i="18" s="1"/>
  <c r="BAT15" i="18"/>
  <c r="BAU15" i="18" s="1"/>
  <c r="BAT16" i="18"/>
  <c r="BAU16" i="18" s="1"/>
  <c r="BAT17" i="18"/>
  <c r="BAU17" i="18" s="1"/>
  <c r="BAT18" i="18"/>
  <c r="BAU18" i="18" s="1"/>
  <c r="BAT19" i="18"/>
  <c r="BAU19" i="18" s="1"/>
  <c r="BAT20" i="18"/>
  <c r="BAU20" i="18" s="1"/>
  <c r="BAT21" i="18"/>
  <c r="BAU21" i="18" s="1"/>
  <c r="BAT22" i="18"/>
  <c r="BAU22" i="18" s="1"/>
  <c r="BAT7" i="18"/>
  <c r="BAU7" i="18" s="1"/>
  <c r="BAL37" i="18" l="1"/>
  <c r="BAM37" i="18" s="1"/>
  <c r="BAL38" i="18"/>
  <c r="BAM38" i="18" s="1"/>
  <c r="BAL40" i="18"/>
  <c r="BAM40" i="18" s="1"/>
  <c r="BAL42" i="18"/>
  <c r="BAM42" i="18" s="1"/>
  <c r="BAL43" i="18"/>
  <c r="BAM43" i="18" s="1"/>
  <c r="BAL45" i="18"/>
  <c r="BAM45" i="18" s="1"/>
  <c r="BAL46" i="18"/>
  <c r="BAM46" i="18" s="1"/>
  <c r="BAL35" i="18"/>
  <c r="BAM35" i="18" s="1"/>
  <c r="BAL8" i="18"/>
  <c r="BAM8" i="18" s="1"/>
  <c r="BAL12" i="18"/>
  <c r="BAM12" i="18" s="1"/>
  <c r="BAL13" i="18"/>
  <c r="BAM13" i="18" s="1"/>
  <c r="BAL15" i="18"/>
  <c r="BAM15" i="18" s="1"/>
  <c r="BAL16" i="18"/>
  <c r="BAM16" i="18" s="1"/>
  <c r="BAL17" i="18"/>
  <c r="BAM17" i="18" s="1"/>
  <c r="BAL18" i="18"/>
  <c r="BAM18" i="18" s="1"/>
  <c r="BAL19" i="18"/>
  <c r="BAM19" i="18" s="1"/>
  <c r="BAL20" i="18"/>
  <c r="BAM20" i="18" s="1"/>
  <c r="BAL21" i="18"/>
  <c r="BAM21" i="18" s="1"/>
  <c r="BAL22" i="18"/>
  <c r="BAM22" i="18" s="1"/>
  <c r="BAL7" i="18"/>
  <c r="BAM7" i="18" s="1"/>
  <c r="BBC8" i="15"/>
  <c r="BBD8" i="15" s="1"/>
  <c r="BBC9" i="15"/>
  <c r="BBD9" i="15" s="1"/>
  <c r="BBC10" i="15"/>
  <c r="BBD10" i="15" s="1"/>
  <c r="BBC11" i="15"/>
  <c r="BBD11" i="15" s="1"/>
  <c r="BBC12" i="15"/>
  <c r="BBD12" i="15" s="1"/>
  <c r="BBC13" i="15"/>
  <c r="BBD13" i="15" s="1"/>
  <c r="BBC15" i="15"/>
  <c r="BBD15" i="15" s="1"/>
  <c r="BBC16" i="15"/>
  <c r="BBD16" i="15" s="1"/>
  <c r="BBC17" i="15"/>
  <c r="BBD17" i="15" s="1"/>
  <c r="BBC19" i="15"/>
  <c r="BBD19" i="15" s="1"/>
  <c r="BBC21" i="15"/>
  <c r="BBD21" i="15" s="1"/>
  <c r="BBC22" i="15"/>
  <c r="BBD22" i="15" s="1"/>
  <c r="BBC23" i="15"/>
  <c r="BBD23" i="15" s="1"/>
  <c r="BBC7" i="15"/>
  <c r="BBD7" i="15" s="1"/>
  <c r="BAD37" i="18" l="1"/>
  <c r="BAE37" i="18" s="1"/>
  <c r="BAD38" i="18"/>
  <c r="BAE38" i="18" s="1"/>
  <c r="BAD40" i="18"/>
  <c r="BAE40" i="18" s="1"/>
  <c r="BAD42" i="18"/>
  <c r="BAE42" i="18" s="1"/>
  <c r="BAD43" i="18"/>
  <c r="BAE43" i="18" s="1"/>
  <c r="BAD45" i="18"/>
  <c r="BAE45" i="18" s="1"/>
  <c r="BAD46" i="18"/>
  <c r="BAE46" i="18" s="1"/>
  <c r="BAD35" i="18"/>
  <c r="BAE35" i="18" s="1"/>
  <c r="BAD8" i="18"/>
  <c r="BAE8" i="18" s="1"/>
  <c r="BAD12" i="18"/>
  <c r="BAE12" i="18" s="1"/>
  <c r="BAD13" i="18"/>
  <c r="BAE13" i="18" s="1"/>
  <c r="BAD15" i="18"/>
  <c r="BAE15" i="18" s="1"/>
  <c r="BAD16" i="18"/>
  <c r="BAE16" i="18" s="1"/>
  <c r="BAD17" i="18"/>
  <c r="BAE17" i="18" s="1"/>
  <c r="BAD18" i="18"/>
  <c r="BAE18" i="18" s="1"/>
  <c r="BAD19" i="18"/>
  <c r="BAE19" i="18" s="1"/>
  <c r="BAD20" i="18"/>
  <c r="BAE20" i="18" s="1"/>
  <c r="BAD21" i="18"/>
  <c r="BAE21" i="18" s="1"/>
  <c r="BAD22" i="18"/>
  <c r="BAE22" i="18" s="1"/>
  <c r="BAD7" i="18"/>
  <c r="BAE7" i="18" s="1"/>
  <c r="AVN26" i="19"/>
  <c r="AVO26" i="19" s="1"/>
  <c r="AVN27" i="19"/>
  <c r="AVO27" i="19" s="1"/>
  <c r="AVN28" i="19"/>
  <c r="AVO28" i="19" s="1"/>
  <c r="AVN29" i="19"/>
  <c r="AVO29" i="19" s="1"/>
  <c r="AVN25" i="19"/>
  <c r="AVO25" i="19" s="1"/>
  <c r="AVN10" i="19"/>
  <c r="AVO10" i="19" s="1"/>
  <c r="AVN13" i="19"/>
  <c r="AVO13" i="19" s="1"/>
  <c r="AVN14" i="19"/>
  <c r="AVO14" i="19" s="1"/>
  <c r="BAU8" i="15"/>
  <c r="BAV8" i="15" s="1"/>
  <c r="BAU9" i="15"/>
  <c r="BAV9" i="15" s="1"/>
  <c r="BAU10" i="15"/>
  <c r="BAV10" i="15" s="1"/>
  <c r="BAU11" i="15"/>
  <c r="BAV11" i="15" s="1"/>
  <c r="BAU12" i="15"/>
  <c r="BAV12" i="15" s="1"/>
  <c r="BAU13" i="15"/>
  <c r="BAV13" i="15" s="1"/>
  <c r="BAU15" i="15"/>
  <c r="BAV15" i="15" s="1"/>
  <c r="BAU16" i="15"/>
  <c r="BAV16" i="15" s="1"/>
  <c r="BAU17" i="15"/>
  <c r="BAV17" i="15" s="1"/>
  <c r="BAU19" i="15"/>
  <c r="BAV19" i="15" s="1"/>
  <c r="BAU21" i="15"/>
  <c r="BAV21" i="15" s="1"/>
  <c r="BAU22" i="15"/>
  <c r="BAV22" i="15" s="1"/>
  <c r="BAU23" i="15"/>
  <c r="BAV23" i="15" s="1"/>
  <c r="BAU7" i="15"/>
  <c r="BAV7" i="15" s="1"/>
  <c r="AZV37" i="18" l="1"/>
  <c r="AZW37" i="18" s="1"/>
  <c r="AZV38" i="18"/>
  <c r="AZW38" i="18" s="1"/>
  <c r="AZV40" i="18"/>
  <c r="AZW40" i="18" s="1"/>
  <c r="AZV42" i="18"/>
  <c r="AZW42" i="18" s="1"/>
  <c r="AZV43" i="18"/>
  <c r="AZW43" i="18" s="1"/>
  <c r="AZV45" i="18"/>
  <c r="AZW45" i="18" s="1"/>
  <c r="AZV46" i="18"/>
  <c r="AZW46" i="18" s="1"/>
  <c r="AZV35" i="18"/>
  <c r="AZW35" i="18" s="1"/>
  <c r="AZV8" i="18"/>
  <c r="AZW8" i="18" s="1"/>
  <c r="AZV12" i="18"/>
  <c r="AZW12" i="18" s="1"/>
  <c r="AZV13" i="18"/>
  <c r="AZW13" i="18" s="1"/>
  <c r="AZV15" i="18"/>
  <c r="AZW15" i="18" s="1"/>
  <c r="AZV16" i="18"/>
  <c r="AZW16" i="18" s="1"/>
  <c r="AZV17" i="18"/>
  <c r="AZW17" i="18" s="1"/>
  <c r="AZV18" i="18"/>
  <c r="AZW18" i="18" s="1"/>
  <c r="AZV19" i="18"/>
  <c r="AZW19" i="18" s="1"/>
  <c r="AZV20" i="18"/>
  <c r="AZW20" i="18" s="1"/>
  <c r="AZV21" i="18"/>
  <c r="AZW21" i="18" s="1"/>
  <c r="AZV22" i="18"/>
  <c r="AZW22" i="18" s="1"/>
  <c r="AZV7" i="18"/>
  <c r="AZW7" i="18" s="1"/>
  <c r="AVF26" i="19"/>
  <c r="AVG26" i="19" s="1"/>
  <c r="AVF27" i="19"/>
  <c r="AVG27" i="19" s="1"/>
  <c r="AVF28" i="19"/>
  <c r="AVG28" i="19" s="1"/>
  <c r="AVF29" i="19"/>
  <c r="AVG29" i="19" s="1"/>
  <c r="AVF25" i="19"/>
  <c r="AVG25" i="19" s="1"/>
  <c r="AVF10" i="19"/>
  <c r="AVG10" i="19" s="1"/>
  <c r="AVF13" i="19"/>
  <c r="AVG13" i="19" s="1"/>
  <c r="AVF14" i="19"/>
  <c r="AVG14" i="19" s="1"/>
  <c r="BAM23" i="15"/>
  <c r="BAN23" i="15" s="1"/>
  <c r="BAM7" i="15"/>
  <c r="BAN7" i="15" s="1"/>
  <c r="BAM8" i="15"/>
  <c r="BAN8" i="15" s="1"/>
  <c r="BAM9" i="15"/>
  <c r="BAN9" i="15" s="1"/>
  <c r="BAM10" i="15"/>
  <c r="BAN10" i="15" s="1"/>
  <c r="BAM11" i="15"/>
  <c r="BAN11" i="15" s="1"/>
  <c r="BAM12" i="15"/>
  <c r="BAN12" i="15" s="1"/>
  <c r="BAM13" i="15"/>
  <c r="BAN13" i="15" s="1"/>
  <c r="BAM15" i="15"/>
  <c r="BAN15" i="15" s="1"/>
  <c r="BAM16" i="15"/>
  <c r="BAN16" i="15" s="1"/>
  <c r="BAM17" i="15"/>
  <c r="BAN17" i="15" s="1"/>
  <c r="BAM19" i="15"/>
  <c r="BAN19" i="15" s="1"/>
  <c r="BAM21" i="15"/>
  <c r="BAN21" i="15" s="1"/>
  <c r="BAM22" i="15"/>
  <c r="BAN22" i="15" s="1"/>
  <c r="AZN37" i="18" l="1"/>
  <c r="AZO37" i="18" s="1"/>
  <c r="AZN38" i="18"/>
  <c r="AZO38" i="18" s="1"/>
  <c r="AZN40" i="18"/>
  <c r="AZO40" i="18" s="1"/>
  <c r="AZN42" i="18"/>
  <c r="AZO42" i="18" s="1"/>
  <c r="AZN43" i="18"/>
  <c r="AZO43" i="18" s="1"/>
  <c r="AZN45" i="18"/>
  <c r="AZO45" i="18" s="1"/>
  <c r="AZN46" i="18"/>
  <c r="AZO46" i="18" s="1"/>
  <c r="AZN35" i="18"/>
  <c r="AZO35" i="18" s="1"/>
  <c r="AZN8" i="18"/>
  <c r="AZO8" i="18" s="1"/>
  <c r="AZN12" i="18"/>
  <c r="AZO12" i="18" s="1"/>
  <c r="AZN13" i="18"/>
  <c r="AZO13" i="18" s="1"/>
  <c r="AZN15" i="18"/>
  <c r="AZO15" i="18" s="1"/>
  <c r="AZN16" i="18"/>
  <c r="AZO16" i="18" s="1"/>
  <c r="AZN17" i="18"/>
  <c r="AZO17" i="18" s="1"/>
  <c r="AZN18" i="18"/>
  <c r="AZO18" i="18" s="1"/>
  <c r="AZN19" i="18"/>
  <c r="AZO19" i="18" s="1"/>
  <c r="AZN20" i="18"/>
  <c r="AZO20" i="18" s="1"/>
  <c r="AZN21" i="18"/>
  <c r="AZO21" i="18" s="1"/>
  <c r="AZN22" i="18"/>
  <c r="AZO22" i="18" s="1"/>
  <c r="AZN7" i="18"/>
  <c r="AZO7" i="18" s="1"/>
  <c r="AUX26" i="19"/>
  <c r="AUY26" i="19" s="1"/>
  <c r="AUX27" i="19"/>
  <c r="AUY27" i="19" s="1"/>
  <c r="AUX28" i="19"/>
  <c r="AUY28" i="19" s="1"/>
  <c r="AUX29" i="19"/>
  <c r="AUY29" i="19" s="1"/>
  <c r="AUX25" i="19"/>
  <c r="AUY25" i="19" s="1"/>
  <c r="AUX10" i="19"/>
  <c r="AUY10" i="19" s="1"/>
  <c r="AUX13" i="19"/>
  <c r="AUY13" i="19" s="1"/>
  <c r="AUX14" i="19"/>
  <c r="AUY14" i="19" s="1"/>
  <c r="BAE7" i="15"/>
  <c r="BAF7" i="15" s="1"/>
  <c r="BAE8" i="15"/>
  <c r="BAF8" i="15" s="1"/>
  <c r="BAE9" i="15"/>
  <c r="BAF9" i="15" s="1"/>
  <c r="BAE10" i="15"/>
  <c r="BAF10" i="15" s="1"/>
  <c r="BAE11" i="15"/>
  <c r="BAF11" i="15" s="1"/>
  <c r="BAE12" i="15"/>
  <c r="BAF12" i="15" s="1"/>
  <c r="BAE13" i="15"/>
  <c r="BAF13" i="15" s="1"/>
  <c r="BAE15" i="15"/>
  <c r="BAF15" i="15" s="1"/>
  <c r="BAE16" i="15"/>
  <c r="BAF16" i="15" s="1"/>
  <c r="BAE17" i="15"/>
  <c r="BAF17" i="15" s="1"/>
  <c r="BAE19" i="15"/>
  <c r="BAF19" i="15" s="1"/>
  <c r="BAE21" i="15"/>
  <c r="BAF21" i="15" s="1"/>
  <c r="BAE22" i="15"/>
  <c r="BAF22" i="15" s="1"/>
  <c r="BAE23" i="15"/>
  <c r="BAF23" i="15" s="1"/>
  <c r="K22" i="18" l="1"/>
  <c r="M22" i="18" s="1"/>
  <c r="O22" i="18" l="1"/>
  <c r="K23" i="18"/>
  <c r="I7" i="20" s="1"/>
  <c r="I14" i="20" s="1"/>
  <c r="I18" i="20" s="1"/>
  <c r="Q7" i="18"/>
  <c r="Q7" i="15"/>
  <c r="AZF37" i="18" l="1"/>
  <c r="AZG37" i="18" s="1"/>
  <c r="AZF38" i="18"/>
  <c r="AZG38" i="18" s="1"/>
  <c r="AZF40" i="18"/>
  <c r="AZG40" i="18" s="1"/>
  <c r="AZF42" i="18"/>
  <c r="AZG42" i="18" s="1"/>
  <c r="AZF43" i="18"/>
  <c r="AZG43" i="18" s="1"/>
  <c r="AZF45" i="18"/>
  <c r="AZG45" i="18" s="1"/>
  <c r="AZF46" i="18"/>
  <c r="AZG46" i="18" s="1"/>
  <c r="AZF35" i="18"/>
  <c r="AZG35" i="18" s="1"/>
  <c r="AZF8" i="18"/>
  <c r="AZG8" i="18" s="1"/>
  <c r="AZF12" i="18"/>
  <c r="AZG12" i="18" s="1"/>
  <c r="AZF13" i="18"/>
  <c r="AZG13" i="18" s="1"/>
  <c r="AZF15" i="18"/>
  <c r="AZG15" i="18" s="1"/>
  <c r="AZF16" i="18"/>
  <c r="AZG16" i="18" s="1"/>
  <c r="AZF17" i="18"/>
  <c r="AZG17" i="18" s="1"/>
  <c r="AZF18" i="18"/>
  <c r="AZG18" i="18" s="1"/>
  <c r="AZF19" i="18"/>
  <c r="AZG19" i="18" s="1"/>
  <c r="AZF20" i="18"/>
  <c r="AZG20" i="18" s="1"/>
  <c r="AZF21" i="18"/>
  <c r="AZG21" i="18" s="1"/>
  <c r="AZF22" i="18"/>
  <c r="AZG22" i="18" s="1"/>
  <c r="AZF7" i="18"/>
  <c r="AZG7" i="18" s="1"/>
  <c r="AUP26" i="19"/>
  <c r="AUQ26" i="19" s="1"/>
  <c r="AUP27" i="19"/>
  <c r="AUQ27" i="19" s="1"/>
  <c r="AUP28" i="19"/>
  <c r="AUQ28" i="19" s="1"/>
  <c r="AUP29" i="19"/>
  <c r="AUQ29" i="19" s="1"/>
  <c r="AUP25" i="19"/>
  <c r="AUQ25" i="19" s="1"/>
  <c r="AUP10" i="19"/>
  <c r="AUQ10" i="19" s="1"/>
  <c r="AUP13" i="19"/>
  <c r="AUQ13" i="19" s="1"/>
  <c r="AUP14" i="19"/>
  <c r="AUQ14" i="19" s="1"/>
  <c r="AZW7" i="15"/>
  <c r="AZX7" i="15" s="1"/>
  <c r="AZW8" i="15"/>
  <c r="AZX8" i="15" s="1"/>
  <c r="AZW9" i="15"/>
  <c r="AZX9" i="15" s="1"/>
  <c r="AZW10" i="15"/>
  <c r="AZX10" i="15" s="1"/>
  <c r="AZW11" i="15"/>
  <c r="AZX11" i="15" s="1"/>
  <c r="AZW12" i="15"/>
  <c r="AZX12" i="15" s="1"/>
  <c r="AZW13" i="15"/>
  <c r="AZX13" i="15" s="1"/>
  <c r="AZW15" i="15"/>
  <c r="AZX15" i="15" s="1"/>
  <c r="AZW16" i="15"/>
  <c r="AZX16" i="15" s="1"/>
  <c r="AZW17" i="15"/>
  <c r="AZX17" i="15" s="1"/>
  <c r="AZW19" i="15"/>
  <c r="AZX19" i="15" s="1"/>
  <c r="AZW21" i="15"/>
  <c r="AZX21" i="15" s="1"/>
  <c r="AZW22" i="15"/>
  <c r="AZX22" i="15" s="1"/>
  <c r="AZW23" i="15"/>
  <c r="AZX23" i="15" s="1"/>
  <c r="W11" i="15" l="1"/>
  <c r="W13" i="15"/>
  <c r="W15" i="15"/>
  <c r="Q22" i="15"/>
  <c r="Q23" i="15"/>
  <c r="R8" i="15"/>
  <c r="R9" i="15"/>
  <c r="R10" i="15"/>
  <c r="R11" i="15"/>
  <c r="R12" i="15"/>
  <c r="R13" i="15"/>
  <c r="R15" i="15"/>
  <c r="R16" i="15"/>
  <c r="R21" i="15"/>
  <c r="R22" i="15"/>
  <c r="R23" i="15"/>
  <c r="X17" i="19"/>
  <c r="Q26" i="19"/>
  <c r="Q27" i="19"/>
  <c r="Q28" i="19"/>
  <c r="Q29" i="19"/>
  <c r="R26" i="19"/>
  <c r="R27" i="19"/>
  <c r="R28" i="19"/>
  <c r="R29" i="19"/>
  <c r="R25" i="19"/>
  <c r="Q25" i="19"/>
  <c r="R35" i="18"/>
  <c r="R63" i="18" s="1"/>
  <c r="U23" i="18"/>
  <c r="R7" i="18"/>
  <c r="T7" i="18" s="1"/>
  <c r="U69" i="17"/>
  <c r="U70" i="17"/>
  <c r="U54" i="17"/>
  <c r="U62" i="17"/>
  <c r="U63" i="17"/>
  <c r="U64" i="17"/>
  <c r="U65" i="17"/>
  <c r="U66" i="17"/>
  <c r="U68" i="17"/>
  <c r="U49" i="17"/>
  <c r="U51" i="17"/>
  <c r="Q24" i="15" l="1"/>
  <c r="U59" i="17"/>
  <c r="U60" i="17"/>
  <c r="V29" i="19"/>
  <c r="T29" i="19"/>
  <c r="T28" i="19"/>
  <c r="V28" i="19"/>
  <c r="V25" i="19"/>
  <c r="T25" i="19"/>
  <c r="T27" i="19"/>
  <c r="V27" i="19"/>
  <c r="V26" i="19"/>
  <c r="T26" i="19"/>
  <c r="R23" i="18"/>
  <c r="R19" i="15"/>
  <c r="R17" i="15"/>
  <c r="P23" i="18"/>
  <c r="R30" i="19"/>
  <c r="P30" i="19"/>
  <c r="R17" i="19"/>
  <c r="P17" i="19"/>
  <c r="U56" i="17"/>
  <c r="R24" i="15" l="1"/>
  <c r="T12" i="15"/>
  <c r="V12" i="15"/>
  <c r="AZO7" i="15"/>
  <c r="AZP7" i="15" s="1"/>
  <c r="AZO8" i="15"/>
  <c r="AZP8" i="15" s="1"/>
  <c r="AZO9" i="15"/>
  <c r="AZP9" i="15" s="1"/>
  <c r="AZO10" i="15"/>
  <c r="AZP10" i="15" s="1"/>
  <c r="AZO11" i="15"/>
  <c r="AZP11" i="15" s="1"/>
  <c r="AZO13" i="15"/>
  <c r="AZP13" i="15" s="1"/>
  <c r="AZO15" i="15"/>
  <c r="AZP15" i="15" s="1"/>
  <c r="AZO16" i="15"/>
  <c r="AZP16" i="15" s="1"/>
  <c r="AZO17" i="15"/>
  <c r="AZP17" i="15" s="1"/>
  <c r="AZO19" i="15"/>
  <c r="AZP19" i="15" s="1"/>
  <c r="AZO21" i="15"/>
  <c r="AZP21" i="15" s="1"/>
  <c r="AZO22" i="15"/>
  <c r="AZP22" i="15" s="1"/>
  <c r="AZO23" i="15"/>
  <c r="AZP23" i="15" s="1"/>
  <c r="AUH26" i="19"/>
  <c r="AUI26" i="19" s="1"/>
  <c r="AUH27" i="19"/>
  <c r="AUI27" i="19" s="1"/>
  <c r="AUH28" i="19"/>
  <c r="AUI28" i="19" s="1"/>
  <c r="AUH29" i="19"/>
  <c r="AUI29" i="19" s="1"/>
  <c r="AUH25" i="19"/>
  <c r="AUI25" i="19" s="1"/>
  <c r="AUH10" i="19"/>
  <c r="AUI10" i="19" s="1"/>
  <c r="AUH13" i="19"/>
  <c r="AUI13" i="19" s="1"/>
  <c r="AUH14" i="19"/>
  <c r="AUI14" i="19" s="1"/>
  <c r="AYX37" i="18"/>
  <c r="AYY37" i="18" s="1"/>
  <c r="AYX38" i="18"/>
  <c r="AYY38" i="18" s="1"/>
  <c r="AYX40" i="18"/>
  <c r="AYY40" i="18" s="1"/>
  <c r="AYX42" i="18"/>
  <c r="AYY42" i="18" s="1"/>
  <c r="AYX43" i="18"/>
  <c r="AYY43" i="18" s="1"/>
  <c r="AYX45" i="18"/>
  <c r="AYY45" i="18" s="1"/>
  <c r="AYX46" i="18"/>
  <c r="AYY46" i="18" s="1"/>
  <c r="AYX35" i="18"/>
  <c r="AYY35" i="18" s="1"/>
  <c r="AYX8" i="18"/>
  <c r="AYY8" i="18" s="1"/>
  <c r="AYX12" i="18"/>
  <c r="AYY12" i="18" s="1"/>
  <c r="AYX13" i="18"/>
  <c r="AYY13" i="18" s="1"/>
  <c r="AYX15" i="18"/>
  <c r="AYY15" i="18" s="1"/>
  <c r="AYX16" i="18"/>
  <c r="AYY16" i="18" s="1"/>
  <c r="AYX17" i="18"/>
  <c r="AYY17" i="18" s="1"/>
  <c r="AYX18" i="18"/>
  <c r="AYY18" i="18" s="1"/>
  <c r="AYX19" i="18"/>
  <c r="AYY19" i="18" s="1"/>
  <c r="AYX20" i="18"/>
  <c r="AYY20" i="18" s="1"/>
  <c r="AYX21" i="18"/>
  <c r="AYY21" i="18" s="1"/>
  <c r="AYX22" i="18"/>
  <c r="AYY22" i="18" s="1"/>
  <c r="AYX7" i="18"/>
  <c r="AYY7" i="18" s="1"/>
  <c r="AZG7" i="15" l="1"/>
  <c r="AZH7" i="15" s="1"/>
  <c r="AZG8" i="15"/>
  <c r="AZH8" i="15" s="1"/>
  <c r="AZG9" i="15"/>
  <c r="AZH9" i="15" s="1"/>
  <c r="AZG10" i="15"/>
  <c r="AZH10" i="15" s="1"/>
  <c r="AZG11" i="15"/>
  <c r="AZH11" i="15" s="1"/>
  <c r="AZG13" i="15"/>
  <c r="AZH13" i="15" s="1"/>
  <c r="AZG15" i="15"/>
  <c r="AZH15" i="15" s="1"/>
  <c r="AZG16" i="15"/>
  <c r="AZH16" i="15" s="1"/>
  <c r="AZG17" i="15"/>
  <c r="AZH17" i="15" s="1"/>
  <c r="AZG19" i="15"/>
  <c r="AZH19" i="15" s="1"/>
  <c r="AZG21" i="15"/>
  <c r="AZH21" i="15" s="1"/>
  <c r="AZG22" i="15"/>
  <c r="AZH22" i="15" s="1"/>
  <c r="AZG23" i="15"/>
  <c r="AZH23" i="15" s="1"/>
  <c r="ATZ26" i="19"/>
  <c r="AUA26" i="19" s="1"/>
  <c r="ATZ27" i="19"/>
  <c r="AUA27" i="19" s="1"/>
  <c r="ATZ28" i="19"/>
  <c r="AUA28" i="19" s="1"/>
  <c r="ATZ29" i="19"/>
  <c r="AUA29" i="19" s="1"/>
  <c r="ATZ25" i="19"/>
  <c r="AUA25" i="19" s="1"/>
  <c r="ATZ10" i="19"/>
  <c r="AUA10" i="19" s="1"/>
  <c r="ATZ13" i="19"/>
  <c r="AUA13" i="19" s="1"/>
  <c r="ATZ14" i="19"/>
  <c r="AUA14" i="19" s="1"/>
  <c r="AYP37" i="18"/>
  <c r="AYQ37" i="18" s="1"/>
  <c r="AYP38" i="18"/>
  <c r="AYQ38" i="18" s="1"/>
  <c r="AYP40" i="18"/>
  <c r="AYQ40" i="18" s="1"/>
  <c r="AYP42" i="18"/>
  <c r="AYQ42" i="18" s="1"/>
  <c r="AYP43" i="18"/>
  <c r="AYQ43" i="18" s="1"/>
  <c r="AYP45" i="18"/>
  <c r="AYQ45" i="18" s="1"/>
  <c r="AYP46" i="18"/>
  <c r="AYQ46" i="18" s="1"/>
  <c r="AYP35" i="18"/>
  <c r="AYQ35" i="18" s="1"/>
  <c r="AYP8" i="18"/>
  <c r="AYQ8" i="18" s="1"/>
  <c r="AYP12" i="18"/>
  <c r="AYQ12" i="18" s="1"/>
  <c r="AYP13" i="18"/>
  <c r="AYQ13" i="18" s="1"/>
  <c r="AYP15" i="18"/>
  <c r="AYQ15" i="18" s="1"/>
  <c r="AYP16" i="18"/>
  <c r="AYQ16" i="18" s="1"/>
  <c r="AYP17" i="18"/>
  <c r="AYQ17" i="18" s="1"/>
  <c r="AYP18" i="18"/>
  <c r="AYQ18" i="18" s="1"/>
  <c r="AYP19" i="18"/>
  <c r="AYQ19" i="18" s="1"/>
  <c r="AYP20" i="18"/>
  <c r="AYQ20" i="18" s="1"/>
  <c r="AYP21" i="18"/>
  <c r="AYQ21" i="18" s="1"/>
  <c r="AYP22" i="18"/>
  <c r="AYQ22" i="18" s="1"/>
  <c r="AYP7" i="18"/>
  <c r="AYQ7" i="18" s="1"/>
  <c r="ATR26" i="19" l="1"/>
  <c r="ATS26" i="19" s="1"/>
  <c r="ATR27" i="19"/>
  <c r="ATS27" i="19" s="1"/>
  <c r="ATR28" i="19"/>
  <c r="ATS28" i="19" s="1"/>
  <c r="ATR29" i="19"/>
  <c r="ATS29" i="19" s="1"/>
  <c r="ATR25" i="19"/>
  <c r="ATS25" i="19" s="1"/>
  <c r="ATR10" i="19"/>
  <c r="ATS10" i="19" s="1"/>
  <c r="ATR13" i="19"/>
  <c r="ATS13" i="19" s="1"/>
  <c r="ATR14" i="19"/>
  <c r="ATS14" i="19" s="1"/>
  <c r="AYH37" i="18"/>
  <c r="AYI37" i="18" s="1"/>
  <c r="AYH38" i="18"/>
  <c r="AYI38" i="18" s="1"/>
  <c r="AYH40" i="18"/>
  <c r="AYI40" i="18" s="1"/>
  <c r="AYH42" i="18"/>
  <c r="AYI42" i="18" s="1"/>
  <c r="AYH43" i="18"/>
  <c r="AYI43" i="18" s="1"/>
  <c r="AYH45" i="18"/>
  <c r="AYI45" i="18" s="1"/>
  <c r="AYH46" i="18"/>
  <c r="AYI46" i="18" s="1"/>
  <c r="AYH35" i="18"/>
  <c r="AYI35" i="18" s="1"/>
  <c r="AYH8" i="18"/>
  <c r="AYI8" i="18" s="1"/>
  <c r="AYH12" i="18"/>
  <c r="AYI12" i="18" s="1"/>
  <c r="AYH13" i="18"/>
  <c r="AYI13" i="18" s="1"/>
  <c r="AYH15" i="18"/>
  <c r="AYI15" i="18" s="1"/>
  <c r="AYH16" i="18"/>
  <c r="AYI16" i="18" s="1"/>
  <c r="AYH17" i="18"/>
  <c r="AYI17" i="18" s="1"/>
  <c r="AYH18" i="18"/>
  <c r="AYI18" i="18" s="1"/>
  <c r="AYH19" i="18"/>
  <c r="AYI19" i="18" s="1"/>
  <c r="AYH20" i="18"/>
  <c r="AYI20" i="18" s="1"/>
  <c r="AYH21" i="18"/>
  <c r="AYI21" i="18" s="1"/>
  <c r="AYH22" i="18"/>
  <c r="AYI22" i="18" s="1"/>
  <c r="AYH7" i="18"/>
  <c r="AYI7" i="18" s="1"/>
  <c r="AYY7" i="15"/>
  <c r="AYZ7" i="15" s="1"/>
  <c r="AYY8" i="15"/>
  <c r="AYZ8" i="15" s="1"/>
  <c r="AYY9" i="15"/>
  <c r="AYZ9" i="15" s="1"/>
  <c r="AYY10" i="15"/>
  <c r="AYZ10" i="15" s="1"/>
  <c r="AYY11" i="15"/>
  <c r="AYZ11" i="15" s="1"/>
  <c r="AYY13" i="15"/>
  <c r="AYZ13" i="15" s="1"/>
  <c r="AYY15" i="15"/>
  <c r="AYZ15" i="15" s="1"/>
  <c r="AYY16" i="15"/>
  <c r="AYZ16" i="15" s="1"/>
  <c r="AYY17" i="15"/>
  <c r="AYZ17" i="15" s="1"/>
  <c r="AYY19" i="15"/>
  <c r="AYZ19" i="15" s="1"/>
  <c r="AYY21" i="15"/>
  <c r="AYZ21" i="15" s="1"/>
  <c r="AYY22" i="15"/>
  <c r="AYZ22" i="15" s="1"/>
  <c r="AYY23" i="15"/>
  <c r="AYZ23" i="15" s="1"/>
  <c r="AYQ7" i="15" l="1"/>
  <c r="AYR7" i="15" s="1"/>
  <c r="AYQ8" i="15"/>
  <c r="AYR8" i="15" s="1"/>
  <c r="AYQ9" i="15"/>
  <c r="AYR9" i="15" s="1"/>
  <c r="AYQ10" i="15"/>
  <c r="AYR10" i="15" s="1"/>
  <c r="AYQ11" i="15"/>
  <c r="AYR11" i="15" s="1"/>
  <c r="AYQ13" i="15"/>
  <c r="AYR13" i="15" s="1"/>
  <c r="AYQ15" i="15"/>
  <c r="AYR15" i="15" s="1"/>
  <c r="AYQ16" i="15"/>
  <c r="AYR16" i="15" s="1"/>
  <c r="AYQ17" i="15"/>
  <c r="AYR17" i="15" s="1"/>
  <c r="AYQ19" i="15"/>
  <c r="AYR19" i="15" s="1"/>
  <c r="AYQ21" i="15"/>
  <c r="AYR21" i="15" s="1"/>
  <c r="AYQ22" i="15"/>
  <c r="AYR22" i="15" s="1"/>
  <c r="AYQ23" i="15"/>
  <c r="AYR23" i="15" s="1"/>
  <c r="ATJ26" i="19"/>
  <c r="ATK26" i="19" s="1"/>
  <c r="ATJ27" i="19"/>
  <c r="ATK27" i="19" s="1"/>
  <c r="ATJ28" i="19"/>
  <c r="ATK28" i="19" s="1"/>
  <c r="ATJ29" i="19"/>
  <c r="ATK29" i="19" s="1"/>
  <c r="ATJ25" i="19"/>
  <c r="ATK25" i="19" s="1"/>
  <c r="ATJ10" i="19"/>
  <c r="ATK10" i="19" s="1"/>
  <c r="ATJ13" i="19"/>
  <c r="ATK13" i="19" s="1"/>
  <c r="ATJ14" i="19"/>
  <c r="ATK14" i="19" s="1"/>
  <c r="AXZ37" i="18"/>
  <c r="AYA37" i="18" s="1"/>
  <c r="AXZ38" i="18"/>
  <c r="AYA38" i="18" s="1"/>
  <c r="AXZ40" i="18"/>
  <c r="AYA40" i="18" s="1"/>
  <c r="AXZ42" i="18"/>
  <c r="AYA42" i="18" s="1"/>
  <c r="AXZ43" i="18"/>
  <c r="AYA43" i="18" s="1"/>
  <c r="AXZ45" i="18"/>
  <c r="AYA45" i="18" s="1"/>
  <c r="AXZ46" i="18"/>
  <c r="AYA46" i="18" s="1"/>
  <c r="AXZ35" i="18"/>
  <c r="AYA35" i="18" s="1"/>
  <c r="AXZ8" i="18"/>
  <c r="AYA8" i="18" s="1"/>
  <c r="AXZ12" i="18"/>
  <c r="AYA12" i="18" s="1"/>
  <c r="AXZ13" i="18"/>
  <c r="AYA13" i="18" s="1"/>
  <c r="AXZ15" i="18"/>
  <c r="AYA15" i="18" s="1"/>
  <c r="AXZ16" i="18"/>
  <c r="AYA16" i="18" s="1"/>
  <c r="AXZ17" i="18"/>
  <c r="AYA17" i="18" s="1"/>
  <c r="AXZ18" i="18"/>
  <c r="AYA18" i="18" s="1"/>
  <c r="AXZ19" i="18"/>
  <c r="AYA19" i="18" s="1"/>
  <c r="AXZ20" i="18"/>
  <c r="AYA20" i="18" s="1"/>
  <c r="AXZ21" i="18"/>
  <c r="AYA21" i="18" s="1"/>
  <c r="AXZ22" i="18"/>
  <c r="AYA22" i="18" s="1"/>
  <c r="AXZ7" i="18"/>
  <c r="AYA7" i="18" s="1"/>
  <c r="AYI7" i="15" l="1"/>
  <c r="AYJ7" i="15" s="1"/>
  <c r="AYI8" i="15"/>
  <c r="AYJ8" i="15" s="1"/>
  <c r="AYI9" i="15"/>
  <c r="AYJ9" i="15" s="1"/>
  <c r="AYI10" i="15"/>
  <c r="AYJ10" i="15" s="1"/>
  <c r="AYI11" i="15"/>
  <c r="AYJ11" i="15" s="1"/>
  <c r="AYI13" i="15"/>
  <c r="AYJ13" i="15" s="1"/>
  <c r="AYI15" i="15"/>
  <c r="AYJ15" i="15" s="1"/>
  <c r="AYI16" i="15"/>
  <c r="AYJ16" i="15" s="1"/>
  <c r="AYI17" i="15"/>
  <c r="AYJ17" i="15" s="1"/>
  <c r="AYI19" i="15"/>
  <c r="AYJ19" i="15" s="1"/>
  <c r="AYI21" i="15"/>
  <c r="AYJ21" i="15" s="1"/>
  <c r="AYI22" i="15"/>
  <c r="AYJ22" i="15" s="1"/>
  <c r="AYI23" i="15"/>
  <c r="AYJ23" i="15" s="1"/>
  <c r="ATB26" i="19"/>
  <c r="ATC26" i="19" s="1"/>
  <c r="ATB27" i="19"/>
  <c r="ATC27" i="19" s="1"/>
  <c r="ATB28" i="19"/>
  <c r="ATC28" i="19" s="1"/>
  <c r="ATB29" i="19"/>
  <c r="ATC29" i="19" s="1"/>
  <c r="ATB25" i="19"/>
  <c r="ATC25" i="19" s="1"/>
  <c r="ATB10" i="19"/>
  <c r="ATC10" i="19" s="1"/>
  <c r="ATB13" i="19"/>
  <c r="ATC13" i="19" s="1"/>
  <c r="ATB14" i="19"/>
  <c r="ATC14" i="19" s="1"/>
  <c r="AXR37" i="18"/>
  <c r="AXS37" i="18" s="1"/>
  <c r="AXR38" i="18"/>
  <c r="AXS38" i="18" s="1"/>
  <c r="AXR40" i="18"/>
  <c r="AXS40" i="18" s="1"/>
  <c r="AXR42" i="18"/>
  <c r="AXS42" i="18" s="1"/>
  <c r="AXR43" i="18"/>
  <c r="AXS43" i="18" s="1"/>
  <c r="AXR45" i="18"/>
  <c r="AXS45" i="18" s="1"/>
  <c r="AXR46" i="18"/>
  <c r="AXS46" i="18" s="1"/>
  <c r="AXR35" i="18"/>
  <c r="AXS35" i="18" s="1"/>
  <c r="AXR8" i="18"/>
  <c r="AXS8" i="18" s="1"/>
  <c r="AXR12" i="18"/>
  <c r="AXS12" i="18" s="1"/>
  <c r="AXR13" i="18"/>
  <c r="AXS13" i="18" s="1"/>
  <c r="AXR15" i="18"/>
  <c r="AXS15" i="18" s="1"/>
  <c r="AXR16" i="18"/>
  <c r="AXS16" i="18" s="1"/>
  <c r="AXR17" i="18"/>
  <c r="AXS17" i="18" s="1"/>
  <c r="AXR18" i="18"/>
  <c r="AXS18" i="18" s="1"/>
  <c r="AXR19" i="18"/>
  <c r="AXS19" i="18" s="1"/>
  <c r="AXR20" i="18"/>
  <c r="AXS20" i="18" s="1"/>
  <c r="AXR21" i="18"/>
  <c r="AXS21" i="18" s="1"/>
  <c r="AXR22" i="18"/>
  <c r="AXS22" i="18" s="1"/>
  <c r="AXR7" i="18"/>
  <c r="AXS7" i="18" s="1"/>
  <c r="AYA7" i="15" l="1"/>
  <c r="AYB7" i="15" s="1"/>
  <c r="AYA8" i="15"/>
  <c r="AYB8" i="15" s="1"/>
  <c r="AYA9" i="15"/>
  <c r="AYB9" i="15" s="1"/>
  <c r="AYA10" i="15"/>
  <c r="AYB10" i="15" s="1"/>
  <c r="AYA11" i="15"/>
  <c r="AYB11" i="15" s="1"/>
  <c r="AYA13" i="15"/>
  <c r="AYB13" i="15" s="1"/>
  <c r="AYA15" i="15"/>
  <c r="AYB15" i="15" s="1"/>
  <c r="AYA16" i="15"/>
  <c r="AYB16" i="15" s="1"/>
  <c r="AYA17" i="15"/>
  <c r="AYB17" i="15" s="1"/>
  <c r="AYA19" i="15"/>
  <c r="AYB19" i="15" s="1"/>
  <c r="AYA21" i="15"/>
  <c r="AYB21" i="15" s="1"/>
  <c r="AYA22" i="15"/>
  <c r="AYB22" i="15" s="1"/>
  <c r="AYA23" i="15"/>
  <c r="AYB23" i="15" s="1"/>
  <c r="AST26" i="19"/>
  <c r="ASU26" i="19" s="1"/>
  <c r="AST27" i="19"/>
  <c r="ASU27" i="19" s="1"/>
  <c r="AST28" i="19"/>
  <c r="ASU28" i="19" s="1"/>
  <c r="AST29" i="19"/>
  <c r="ASU29" i="19" s="1"/>
  <c r="AST25" i="19"/>
  <c r="ASU25" i="19" s="1"/>
  <c r="AST10" i="19"/>
  <c r="ASU10" i="19" s="1"/>
  <c r="AST13" i="19"/>
  <c r="ASU13" i="19" s="1"/>
  <c r="AST14" i="19"/>
  <c r="ASU14" i="19" s="1"/>
  <c r="AXJ37" i="18"/>
  <c r="AXK37" i="18" s="1"/>
  <c r="AXJ38" i="18"/>
  <c r="AXK38" i="18" s="1"/>
  <c r="AXJ40" i="18"/>
  <c r="AXK40" i="18" s="1"/>
  <c r="AXJ42" i="18"/>
  <c r="AXK42" i="18" s="1"/>
  <c r="AXJ43" i="18"/>
  <c r="AXK43" i="18" s="1"/>
  <c r="AXJ45" i="18"/>
  <c r="AXK45" i="18" s="1"/>
  <c r="AXJ46" i="18"/>
  <c r="AXK46" i="18" s="1"/>
  <c r="AXJ35" i="18"/>
  <c r="AXK35" i="18" s="1"/>
  <c r="AXJ8" i="18"/>
  <c r="AXK8" i="18" s="1"/>
  <c r="AXJ12" i="18"/>
  <c r="AXK12" i="18" s="1"/>
  <c r="AXJ13" i="18"/>
  <c r="AXK13" i="18" s="1"/>
  <c r="AXJ15" i="18"/>
  <c r="AXK15" i="18" s="1"/>
  <c r="AXJ16" i="18"/>
  <c r="AXK16" i="18" s="1"/>
  <c r="AXJ17" i="18"/>
  <c r="AXK17" i="18" s="1"/>
  <c r="AXJ18" i="18"/>
  <c r="AXK18" i="18" s="1"/>
  <c r="AXJ19" i="18"/>
  <c r="AXK19" i="18" s="1"/>
  <c r="AXJ20" i="18"/>
  <c r="AXK20" i="18" s="1"/>
  <c r="AXJ21" i="18"/>
  <c r="AXK21" i="18" s="1"/>
  <c r="AXJ22" i="18"/>
  <c r="AXK22" i="18" s="1"/>
  <c r="AXJ7" i="18"/>
  <c r="AXK7" i="18" s="1"/>
  <c r="AXB37" i="18" l="1"/>
  <c r="AXC37" i="18" s="1"/>
  <c r="AXB38" i="18"/>
  <c r="AXC38" i="18" s="1"/>
  <c r="AXB40" i="18"/>
  <c r="AXC40" i="18" s="1"/>
  <c r="AXB42" i="18"/>
  <c r="AXC42" i="18" s="1"/>
  <c r="AXB43" i="18"/>
  <c r="AXC43" i="18" s="1"/>
  <c r="AXB45" i="18"/>
  <c r="AXC45" i="18" s="1"/>
  <c r="AXB46" i="18"/>
  <c r="AXC46" i="18" s="1"/>
  <c r="AXB63" i="18"/>
  <c r="AXC63" i="18" s="1"/>
  <c r="AXB35" i="18"/>
  <c r="AXC35" i="18" s="1"/>
  <c r="AXB8" i="18"/>
  <c r="AXC8" i="18" s="1"/>
  <c r="AXB12" i="18"/>
  <c r="AXC12" i="18" s="1"/>
  <c r="AXB13" i="18"/>
  <c r="AXC13" i="18" s="1"/>
  <c r="AXB15" i="18"/>
  <c r="AXC15" i="18" s="1"/>
  <c r="AXB16" i="18"/>
  <c r="AXC16" i="18" s="1"/>
  <c r="AXB17" i="18"/>
  <c r="AXC17" i="18" s="1"/>
  <c r="AXB18" i="18"/>
  <c r="AXC18" i="18" s="1"/>
  <c r="AXB19" i="18"/>
  <c r="AXC19" i="18" s="1"/>
  <c r="AXB20" i="18"/>
  <c r="AXC20" i="18" s="1"/>
  <c r="AXB21" i="18"/>
  <c r="AXC21" i="18" s="1"/>
  <c r="AXB22" i="18"/>
  <c r="AXC22" i="18" s="1"/>
  <c r="AXB7" i="18"/>
  <c r="AXC7" i="18" s="1"/>
  <c r="ASL26" i="19"/>
  <c r="ASM26" i="19" s="1"/>
  <c r="ASL27" i="19"/>
  <c r="ASM27" i="19" s="1"/>
  <c r="ASL28" i="19"/>
  <c r="ASM28" i="19" s="1"/>
  <c r="ASL29" i="19"/>
  <c r="ASM29" i="19" s="1"/>
  <c r="ASL25" i="19"/>
  <c r="ASM25" i="19" s="1"/>
  <c r="ASL10" i="19"/>
  <c r="ASM10" i="19" s="1"/>
  <c r="ASL13" i="19"/>
  <c r="ASM13" i="19" s="1"/>
  <c r="ASL14" i="19"/>
  <c r="ASM14" i="19" s="1"/>
  <c r="AXS7" i="15"/>
  <c r="AXT7" i="15" s="1"/>
  <c r="AXS8" i="15"/>
  <c r="AXT8" i="15" s="1"/>
  <c r="AXS9" i="15"/>
  <c r="AXT9" i="15" s="1"/>
  <c r="AXS10" i="15"/>
  <c r="AXT10" i="15" s="1"/>
  <c r="AXS11" i="15"/>
  <c r="AXT11" i="15" s="1"/>
  <c r="AXS13" i="15"/>
  <c r="AXT13" i="15" s="1"/>
  <c r="AXS15" i="15"/>
  <c r="AXT15" i="15" s="1"/>
  <c r="AXS16" i="15"/>
  <c r="AXT16" i="15" s="1"/>
  <c r="AXS17" i="15"/>
  <c r="AXT17" i="15" s="1"/>
  <c r="AXS19" i="15"/>
  <c r="AXT19" i="15" s="1"/>
  <c r="AXS21" i="15"/>
  <c r="AXT21" i="15" s="1"/>
  <c r="AXS22" i="15"/>
  <c r="AXT22" i="15" s="1"/>
  <c r="AXS23" i="15"/>
  <c r="AXT23" i="15" s="1"/>
  <c r="AWT37" i="18" l="1"/>
  <c r="AWU37" i="18" s="1"/>
  <c r="AWT38" i="18"/>
  <c r="AWU38" i="18" s="1"/>
  <c r="AWT40" i="18"/>
  <c r="AWU40" i="18" s="1"/>
  <c r="AWT42" i="18"/>
  <c r="AWU42" i="18" s="1"/>
  <c r="AWT43" i="18"/>
  <c r="AWU43" i="18" s="1"/>
  <c r="AWT45" i="18"/>
  <c r="AWU45" i="18" s="1"/>
  <c r="AWT46" i="18"/>
  <c r="AWU46" i="18" s="1"/>
  <c r="AWT63" i="18"/>
  <c r="AWU63" i="18" s="1"/>
  <c r="AWT35" i="18"/>
  <c r="AWU35" i="18" s="1"/>
  <c r="AWT8" i="18"/>
  <c r="AWU8" i="18" s="1"/>
  <c r="AWT12" i="18"/>
  <c r="AWU12" i="18" s="1"/>
  <c r="AWT13" i="18"/>
  <c r="AWU13" i="18" s="1"/>
  <c r="AWT15" i="18"/>
  <c r="AWU15" i="18" s="1"/>
  <c r="AWT16" i="18"/>
  <c r="AWU16" i="18" s="1"/>
  <c r="AWT17" i="18"/>
  <c r="AWU17" i="18" s="1"/>
  <c r="AWT18" i="18"/>
  <c r="AWU18" i="18" s="1"/>
  <c r="AWT19" i="18"/>
  <c r="AWU19" i="18" s="1"/>
  <c r="AWT20" i="18"/>
  <c r="AWU20" i="18" s="1"/>
  <c r="AWT21" i="18"/>
  <c r="AWU21" i="18" s="1"/>
  <c r="AWT22" i="18"/>
  <c r="AWU22" i="18" s="1"/>
  <c r="AWT7" i="18"/>
  <c r="AWU7" i="18" s="1"/>
  <c r="ASD26" i="19"/>
  <c r="ASE26" i="19" s="1"/>
  <c r="ASD27" i="19"/>
  <c r="ASE27" i="19" s="1"/>
  <c r="ASD28" i="19"/>
  <c r="ASE28" i="19" s="1"/>
  <c r="ASD29" i="19"/>
  <c r="ASE29" i="19" s="1"/>
  <c r="ASD25" i="19"/>
  <c r="ASE25" i="19" s="1"/>
  <c r="ASD10" i="19"/>
  <c r="ASE10" i="19" s="1"/>
  <c r="ASD13" i="19"/>
  <c r="ASE13" i="19" s="1"/>
  <c r="ASD14" i="19"/>
  <c r="ASE14" i="19" s="1"/>
  <c r="AXK23" i="15"/>
  <c r="AXL23" i="15" s="1"/>
  <c r="AXK7" i="15"/>
  <c r="AXL7" i="15" s="1"/>
  <c r="AXK8" i="15"/>
  <c r="AXL8" i="15" s="1"/>
  <c r="AXK9" i="15"/>
  <c r="AXL9" i="15" s="1"/>
  <c r="AXK10" i="15"/>
  <c r="AXL10" i="15" s="1"/>
  <c r="AXK11" i="15"/>
  <c r="AXL11" i="15" s="1"/>
  <c r="AXK13" i="15"/>
  <c r="AXL13" i="15" s="1"/>
  <c r="AXK15" i="15"/>
  <c r="AXL15" i="15" s="1"/>
  <c r="AXK16" i="15"/>
  <c r="AXL16" i="15" s="1"/>
  <c r="AXK17" i="15"/>
  <c r="AXL17" i="15" s="1"/>
  <c r="AXK19" i="15"/>
  <c r="AXL19" i="15" s="1"/>
  <c r="AXK21" i="15"/>
  <c r="AXL21" i="15" s="1"/>
  <c r="AXK22" i="15"/>
  <c r="AXL22" i="15" s="1"/>
  <c r="T13" i="15" l="1"/>
  <c r="V13" i="15"/>
  <c r="T11" i="15"/>
  <c r="V11" i="15"/>
  <c r="AXC7" i="15"/>
  <c r="AXD7" i="15" s="1"/>
  <c r="AXC8" i="15"/>
  <c r="AXD8" i="15" s="1"/>
  <c r="AXC9" i="15"/>
  <c r="AXD9" i="15" s="1"/>
  <c r="AXC10" i="15"/>
  <c r="AXD10" i="15" s="1"/>
  <c r="AXC15" i="15"/>
  <c r="AXD15" i="15" s="1"/>
  <c r="AXC16" i="15"/>
  <c r="AXD16" i="15" s="1"/>
  <c r="AXC17" i="15"/>
  <c r="AXD17" i="15" s="1"/>
  <c r="AXC19" i="15"/>
  <c r="AXD19" i="15" s="1"/>
  <c r="AXC21" i="15"/>
  <c r="AXD21" i="15" s="1"/>
  <c r="AXC22" i="15"/>
  <c r="AXD22" i="15" s="1"/>
  <c r="AXC23" i="15"/>
  <c r="AXD23" i="15" s="1"/>
  <c r="ARV26" i="19"/>
  <c r="ARW26" i="19" s="1"/>
  <c r="ARV27" i="19"/>
  <c r="ARW27" i="19" s="1"/>
  <c r="ARV28" i="19"/>
  <c r="ARW28" i="19" s="1"/>
  <c r="ARV29" i="19"/>
  <c r="ARW29" i="19" s="1"/>
  <c r="ARV25" i="19"/>
  <c r="ARW25" i="19" s="1"/>
  <c r="ARV10" i="19"/>
  <c r="ARW10" i="19" s="1"/>
  <c r="ARV13" i="19"/>
  <c r="ARW13" i="19" s="1"/>
  <c r="ARV14" i="19"/>
  <c r="ARW14" i="19" s="1"/>
  <c r="AWL37" i="18"/>
  <c r="AWM37" i="18" s="1"/>
  <c r="AWL38" i="18"/>
  <c r="AWM38" i="18" s="1"/>
  <c r="AWL40" i="18"/>
  <c r="AWM40" i="18" s="1"/>
  <c r="AWL42" i="18"/>
  <c r="AWM42" i="18" s="1"/>
  <c r="AWL43" i="18"/>
  <c r="AWM43" i="18" s="1"/>
  <c r="AWL45" i="18"/>
  <c r="AWM45" i="18" s="1"/>
  <c r="AWL46" i="18"/>
  <c r="AWM46" i="18" s="1"/>
  <c r="AWL35" i="18"/>
  <c r="AWM35" i="18" s="1"/>
  <c r="AWL8" i="18"/>
  <c r="AWM8" i="18" s="1"/>
  <c r="AWL12" i="18"/>
  <c r="AWM12" i="18" s="1"/>
  <c r="AWL13" i="18"/>
  <c r="AWM13" i="18" s="1"/>
  <c r="AWL15" i="18"/>
  <c r="AWM15" i="18" s="1"/>
  <c r="AWL16" i="18"/>
  <c r="AWM16" i="18" s="1"/>
  <c r="AWL17" i="18"/>
  <c r="AWM17" i="18" s="1"/>
  <c r="AWL18" i="18"/>
  <c r="AWM18" i="18" s="1"/>
  <c r="AWL19" i="18"/>
  <c r="AWM19" i="18" s="1"/>
  <c r="AWL20" i="18"/>
  <c r="AWM20" i="18" s="1"/>
  <c r="AWL21" i="18"/>
  <c r="AWM21" i="18" s="1"/>
  <c r="AWL22" i="18"/>
  <c r="AWM22" i="18" s="1"/>
  <c r="AWL7" i="18"/>
  <c r="AWM7" i="18" s="1"/>
  <c r="AWD37" i="18" l="1"/>
  <c r="AWE37" i="18" s="1"/>
  <c r="AWD38" i="18"/>
  <c r="AWE38" i="18" s="1"/>
  <c r="AWD40" i="18"/>
  <c r="AWE40" i="18" s="1"/>
  <c r="AWD42" i="18"/>
  <c r="AWE42" i="18" s="1"/>
  <c r="AWD43" i="18"/>
  <c r="AWE43" i="18" s="1"/>
  <c r="AWD45" i="18"/>
  <c r="AWE45" i="18" s="1"/>
  <c r="AWD46" i="18"/>
  <c r="AWE46" i="18" s="1"/>
  <c r="AWD35" i="18"/>
  <c r="AWE35" i="18" s="1"/>
  <c r="AWD8" i="18"/>
  <c r="AWE8" i="18" s="1"/>
  <c r="AWD12" i="18"/>
  <c r="AWE12" i="18" s="1"/>
  <c r="AWD13" i="18"/>
  <c r="AWE13" i="18" s="1"/>
  <c r="AWD15" i="18"/>
  <c r="AWE15" i="18" s="1"/>
  <c r="AWD16" i="18"/>
  <c r="AWE16" i="18" s="1"/>
  <c r="AWD17" i="18"/>
  <c r="AWE17" i="18" s="1"/>
  <c r="AWD18" i="18"/>
  <c r="AWE18" i="18" s="1"/>
  <c r="AWD19" i="18"/>
  <c r="AWE19" i="18" s="1"/>
  <c r="AWD20" i="18"/>
  <c r="AWE20" i="18" s="1"/>
  <c r="AWD21" i="18"/>
  <c r="AWE21" i="18" s="1"/>
  <c r="AWD22" i="18"/>
  <c r="AWE22" i="18" s="1"/>
  <c r="AWD7" i="18"/>
  <c r="AWE7" i="18" s="1"/>
  <c r="ARN26" i="19"/>
  <c r="ARO26" i="19" s="1"/>
  <c r="ARN27" i="19"/>
  <c r="ARO27" i="19" s="1"/>
  <c r="ARN28" i="19"/>
  <c r="ARO28" i="19" s="1"/>
  <c r="ARN29" i="19"/>
  <c r="ARO29" i="19" s="1"/>
  <c r="ARN25" i="19"/>
  <c r="ARO25" i="19" s="1"/>
  <c r="ARN10" i="19"/>
  <c r="ARO10" i="19" s="1"/>
  <c r="ARN13" i="19"/>
  <c r="ARO13" i="19" s="1"/>
  <c r="ARN14" i="19"/>
  <c r="ARO14" i="19" s="1"/>
  <c r="AWU7" i="15"/>
  <c r="AWV7" i="15" s="1"/>
  <c r="AWU8" i="15"/>
  <c r="AWV8" i="15" s="1"/>
  <c r="AWU9" i="15"/>
  <c r="AWV9" i="15" s="1"/>
  <c r="AWU10" i="15"/>
  <c r="AWV10" i="15" s="1"/>
  <c r="AWU15" i="15"/>
  <c r="AWV15" i="15" s="1"/>
  <c r="AWU16" i="15"/>
  <c r="AWV16" i="15" s="1"/>
  <c r="AWU17" i="15"/>
  <c r="AWV17" i="15" s="1"/>
  <c r="AWU19" i="15"/>
  <c r="AWV19" i="15" s="1"/>
  <c r="AWU21" i="15"/>
  <c r="AWV21" i="15" s="1"/>
  <c r="AWU22" i="15"/>
  <c r="AWV22" i="15" s="1"/>
  <c r="AWU23" i="15"/>
  <c r="AWV23" i="15" s="1"/>
  <c r="AVV37" i="18" l="1"/>
  <c r="AVW37" i="18" s="1"/>
  <c r="AVV38" i="18"/>
  <c r="AVW38" i="18" s="1"/>
  <c r="AVV40" i="18"/>
  <c r="AVW40" i="18" s="1"/>
  <c r="AVV42" i="18"/>
  <c r="AVW42" i="18" s="1"/>
  <c r="AVV43" i="18"/>
  <c r="AVW43" i="18" s="1"/>
  <c r="AVV45" i="18"/>
  <c r="AVW45" i="18" s="1"/>
  <c r="AVV46" i="18"/>
  <c r="AVW46" i="18" s="1"/>
  <c r="AVV35" i="18"/>
  <c r="AVW35" i="18" s="1"/>
  <c r="AVV8" i="18"/>
  <c r="AVW8" i="18" s="1"/>
  <c r="AVV12" i="18"/>
  <c r="AVW12" i="18" s="1"/>
  <c r="AVV13" i="18"/>
  <c r="AVW13" i="18" s="1"/>
  <c r="AVV15" i="18"/>
  <c r="AVW15" i="18" s="1"/>
  <c r="AVV16" i="18"/>
  <c r="AVW16" i="18" s="1"/>
  <c r="AVV17" i="18"/>
  <c r="AVW17" i="18" s="1"/>
  <c r="AVV18" i="18"/>
  <c r="AVW18" i="18" s="1"/>
  <c r="AVV19" i="18"/>
  <c r="AVW19" i="18" s="1"/>
  <c r="AVV20" i="18"/>
  <c r="AVW20" i="18" s="1"/>
  <c r="AVV21" i="18"/>
  <c r="AVW21" i="18" s="1"/>
  <c r="AVV22" i="18"/>
  <c r="AVW22" i="18" s="1"/>
  <c r="AVV7" i="18"/>
  <c r="AVW7" i="18" s="1"/>
  <c r="ARF26" i="19"/>
  <c r="ARG26" i="19" s="1"/>
  <c r="ARF27" i="19"/>
  <c r="ARG27" i="19" s="1"/>
  <c r="ARF28" i="19"/>
  <c r="ARG28" i="19" s="1"/>
  <c r="ARF29" i="19"/>
  <c r="ARG29" i="19" s="1"/>
  <c r="ARF25" i="19"/>
  <c r="ARG25" i="19" s="1"/>
  <c r="ARF10" i="19"/>
  <c r="ARG10" i="19" s="1"/>
  <c r="ARF13" i="19"/>
  <c r="ARG13" i="19" s="1"/>
  <c r="ARF14" i="19"/>
  <c r="ARG14" i="19" s="1"/>
  <c r="AWM7" i="15"/>
  <c r="AWN7" i="15" s="1"/>
  <c r="AWM8" i="15"/>
  <c r="AWN8" i="15" s="1"/>
  <c r="AWM9" i="15"/>
  <c r="AWN9" i="15" s="1"/>
  <c r="AWM10" i="15"/>
  <c r="AWN10" i="15" s="1"/>
  <c r="AWM15" i="15"/>
  <c r="AWN15" i="15" s="1"/>
  <c r="AWM16" i="15"/>
  <c r="AWN16" i="15" s="1"/>
  <c r="AWM17" i="15"/>
  <c r="AWN17" i="15" s="1"/>
  <c r="AWM19" i="15"/>
  <c r="AWN19" i="15" s="1"/>
  <c r="AWM21" i="15"/>
  <c r="AWN21" i="15" s="1"/>
  <c r="AWM22" i="15"/>
  <c r="AWN22" i="15" s="1"/>
  <c r="AWM23" i="15"/>
  <c r="AWN23" i="15" s="1"/>
  <c r="AVN37" i="18" l="1"/>
  <c r="AVO37" i="18" s="1"/>
  <c r="AVN38" i="18"/>
  <c r="AVO38" i="18" s="1"/>
  <c r="AVN40" i="18"/>
  <c r="AVO40" i="18" s="1"/>
  <c r="AVN42" i="18"/>
  <c r="AVO42" i="18" s="1"/>
  <c r="AVN43" i="18"/>
  <c r="AVO43" i="18" s="1"/>
  <c r="AVN45" i="18"/>
  <c r="AVO45" i="18" s="1"/>
  <c r="AVN46" i="18"/>
  <c r="AVO46" i="18" s="1"/>
  <c r="AVN35" i="18"/>
  <c r="AVO35" i="18" s="1"/>
  <c r="AVN8" i="18"/>
  <c r="AVO8" i="18" s="1"/>
  <c r="AVN12" i="18"/>
  <c r="AVO12" i="18" s="1"/>
  <c r="AVN13" i="18"/>
  <c r="AVO13" i="18" s="1"/>
  <c r="AVN15" i="18"/>
  <c r="AVO15" i="18" s="1"/>
  <c r="AVN16" i="18"/>
  <c r="AVO16" i="18" s="1"/>
  <c r="AVN17" i="18"/>
  <c r="AVO17" i="18" s="1"/>
  <c r="AVN18" i="18"/>
  <c r="AVO18" i="18" s="1"/>
  <c r="AVN19" i="18"/>
  <c r="AVO19" i="18" s="1"/>
  <c r="AVN20" i="18"/>
  <c r="AVO20" i="18" s="1"/>
  <c r="AVN21" i="18"/>
  <c r="AVO21" i="18" s="1"/>
  <c r="AVN22" i="18"/>
  <c r="AVO22" i="18" s="1"/>
  <c r="AVN7" i="18"/>
  <c r="AVO7" i="18" s="1"/>
  <c r="AQX26" i="19"/>
  <c r="AQY26" i="19" s="1"/>
  <c r="AQX27" i="19"/>
  <c r="AQY27" i="19" s="1"/>
  <c r="AQX28" i="19"/>
  <c r="AQY28" i="19" s="1"/>
  <c r="AQX29" i="19"/>
  <c r="AQY29" i="19" s="1"/>
  <c r="AQX25" i="19"/>
  <c r="AQY25" i="19" s="1"/>
  <c r="AQX10" i="19"/>
  <c r="AQY10" i="19" s="1"/>
  <c r="AQX13" i="19"/>
  <c r="AQY13" i="19" s="1"/>
  <c r="AQX14" i="19"/>
  <c r="AQY14" i="19" s="1"/>
  <c r="AWE7" i="15"/>
  <c r="AWF7" i="15" s="1"/>
  <c r="AWE8" i="15"/>
  <c r="AWF8" i="15" s="1"/>
  <c r="AWE9" i="15"/>
  <c r="AWF9" i="15" s="1"/>
  <c r="AWE10" i="15"/>
  <c r="AWF10" i="15" s="1"/>
  <c r="AWE15" i="15"/>
  <c r="AWF15" i="15" s="1"/>
  <c r="AWE16" i="15"/>
  <c r="AWF16" i="15" s="1"/>
  <c r="AWE17" i="15"/>
  <c r="AWF17" i="15" s="1"/>
  <c r="AWE19" i="15"/>
  <c r="AWF19" i="15" s="1"/>
  <c r="AWE21" i="15"/>
  <c r="AWF21" i="15" s="1"/>
  <c r="AWE22" i="15"/>
  <c r="AWF22" i="15" s="1"/>
  <c r="AWE23" i="15"/>
  <c r="AWF23" i="15" s="1"/>
  <c r="AVF37" i="18" l="1"/>
  <c r="AVG37" i="18" s="1"/>
  <c r="AVF38" i="18"/>
  <c r="AVG38" i="18" s="1"/>
  <c r="AVF40" i="18"/>
  <c r="AVG40" i="18" s="1"/>
  <c r="AVF42" i="18"/>
  <c r="AVG42" i="18" s="1"/>
  <c r="AVF43" i="18"/>
  <c r="AVG43" i="18" s="1"/>
  <c r="AVF45" i="18"/>
  <c r="AVG45" i="18" s="1"/>
  <c r="AVF46" i="18"/>
  <c r="AVG46" i="18" s="1"/>
  <c r="AVF35" i="18"/>
  <c r="AVG35" i="18" s="1"/>
  <c r="AVF8" i="18"/>
  <c r="AVG8" i="18" s="1"/>
  <c r="AVF12" i="18"/>
  <c r="AVG12" i="18" s="1"/>
  <c r="AVF13" i="18"/>
  <c r="AVG13" i="18" s="1"/>
  <c r="AVF15" i="18"/>
  <c r="AVG15" i="18" s="1"/>
  <c r="AVF16" i="18"/>
  <c r="AVG16" i="18" s="1"/>
  <c r="AVF17" i="18"/>
  <c r="AVG17" i="18" s="1"/>
  <c r="AVF18" i="18"/>
  <c r="AVG18" i="18" s="1"/>
  <c r="AVF19" i="18"/>
  <c r="AVG19" i="18" s="1"/>
  <c r="AVF20" i="18"/>
  <c r="AVG20" i="18" s="1"/>
  <c r="AVF21" i="18"/>
  <c r="AVG21" i="18" s="1"/>
  <c r="AVF22" i="18"/>
  <c r="AVG22" i="18" s="1"/>
  <c r="AVF7" i="18"/>
  <c r="AVG7" i="18" s="1"/>
  <c r="AQP26" i="19"/>
  <c r="AQQ26" i="19" s="1"/>
  <c r="AQP27" i="19"/>
  <c r="AQQ27" i="19" s="1"/>
  <c r="AQP28" i="19"/>
  <c r="AQQ28" i="19" s="1"/>
  <c r="AQP29" i="19"/>
  <c r="AQQ29" i="19" s="1"/>
  <c r="AQP25" i="19"/>
  <c r="AQQ25" i="19" s="1"/>
  <c r="AQP10" i="19"/>
  <c r="AQQ10" i="19" s="1"/>
  <c r="AQP13" i="19"/>
  <c r="AQQ13" i="19" s="1"/>
  <c r="AQP14" i="19"/>
  <c r="AQQ14" i="19" s="1"/>
  <c r="AVW7" i="15"/>
  <c r="AVX7" i="15" s="1"/>
  <c r="AVW8" i="15"/>
  <c r="AVX8" i="15" s="1"/>
  <c r="AVW9" i="15"/>
  <c r="AVX9" i="15" s="1"/>
  <c r="AVW10" i="15"/>
  <c r="AVX10" i="15" s="1"/>
  <c r="AVW15" i="15"/>
  <c r="AVX15" i="15" s="1"/>
  <c r="AVW16" i="15"/>
  <c r="AVX16" i="15" s="1"/>
  <c r="AVW17" i="15"/>
  <c r="AVX17" i="15" s="1"/>
  <c r="AVW19" i="15"/>
  <c r="AVX19" i="15" s="1"/>
  <c r="AVW21" i="15"/>
  <c r="AVX21" i="15" s="1"/>
  <c r="AVW22" i="15"/>
  <c r="AVX22" i="15" s="1"/>
  <c r="AVW23" i="15"/>
  <c r="AVX23" i="15" s="1"/>
  <c r="AUX37" i="18" l="1"/>
  <c r="AUY37" i="18" s="1"/>
  <c r="AUX38" i="18"/>
  <c r="AUY38" i="18" s="1"/>
  <c r="AUX40" i="18"/>
  <c r="AUY40" i="18" s="1"/>
  <c r="AUX42" i="18"/>
  <c r="AUY42" i="18" s="1"/>
  <c r="AUX43" i="18"/>
  <c r="AUY43" i="18" s="1"/>
  <c r="AUX45" i="18"/>
  <c r="AUY45" i="18" s="1"/>
  <c r="AUX46" i="18"/>
  <c r="AUY46" i="18" s="1"/>
  <c r="AUX35" i="18"/>
  <c r="AUY35" i="18" s="1"/>
  <c r="AUX8" i="18"/>
  <c r="AUY8" i="18" s="1"/>
  <c r="AUX12" i="18"/>
  <c r="AUY12" i="18" s="1"/>
  <c r="AUX13" i="18"/>
  <c r="AUY13" i="18" s="1"/>
  <c r="AUX15" i="18"/>
  <c r="AUY15" i="18" s="1"/>
  <c r="AUX16" i="18"/>
  <c r="AUY16" i="18" s="1"/>
  <c r="AUX17" i="18"/>
  <c r="AUY17" i="18" s="1"/>
  <c r="AUX18" i="18"/>
  <c r="AUY18" i="18" s="1"/>
  <c r="AUX19" i="18"/>
  <c r="AUY19" i="18" s="1"/>
  <c r="AUX20" i="18"/>
  <c r="AUY20" i="18" s="1"/>
  <c r="AUX21" i="18"/>
  <c r="AUY21" i="18" s="1"/>
  <c r="AUX22" i="18"/>
  <c r="AUY22" i="18" s="1"/>
  <c r="AUX7" i="18"/>
  <c r="AUY7" i="18" s="1"/>
  <c r="AQH26" i="19" l="1"/>
  <c r="AQI26" i="19" s="1"/>
  <c r="AQH27" i="19"/>
  <c r="AQI27" i="19" s="1"/>
  <c r="AQH28" i="19"/>
  <c r="AQI28" i="19" s="1"/>
  <c r="AQH29" i="19"/>
  <c r="AQI29" i="19" s="1"/>
  <c r="AQH25" i="19"/>
  <c r="AQI25" i="19" s="1"/>
  <c r="AQH10" i="19"/>
  <c r="AQI10" i="19" s="1"/>
  <c r="AQH13" i="19"/>
  <c r="AQI13" i="19" s="1"/>
  <c r="AQH14" i="19"/>
  <c r="AQI14" i="19" s="1"/>
  <c r="AVO7" i="15"/>
  <c r="AVP7" i="15" s="1"/>
  <c r="AVO8" i="15"/>
  <c r="AVP8" i="15" s="1"/>
  <c r="AVO9" i="15"/>
  <c r="AVP9" i="15" s="1"/>
  <c r="AVO10" i="15"/>
  <c r="AVP10" i="15" s="1"/>
  <c r="AVO15" i="15"/>
  <c r="AVP15" i="15" s="1"/>
  <c r="AVO16" i="15"/>
  <c r="AVP16" i="15" s="1"/>
  <c r="AVO17" i="15"/>
  <c r="AVP17" i="15" s="1"/>
  <c r="AVO19" i="15"/>
  <c r="AVP19" i="15" s="1"/>
  <c r="AVO21" i="15"/>
  <c r="AVP21" i="15" s="1"/>
  <c r="AVO22" i="15"/>
  <c r="AVP22" i="15" s="1"/>
  <c r="AVO23" i="15"/>
  <c r="AVP23" i="15" s="1"/>
  <c r="AUP37" i="18" l="1"/>
  <c r="AUQ37" i="18" s="1"/>
  <c r="AUP38" i="18"/>
  <c r="AUQ38" i="18" s="1"/>
  <c r="AUP40" i="18"/>
  <c r="AUQ40" i="18" s="1"/>
  <c r="AUP42" i="18"/>
  <c r="AUQ42" i="18" s="1"/>
  <c r="AUP43" i="18"/>
  <c r="AUQ43" i="18" s="1"/>
  <c r="AUP45" i="18"/>
  <c r="AUQ45" i="18" s="1"/>
  <c r="AUP46" i="18"/>
  <c r="AUQ46" i="18" s="1"/>
  <c r="AUP35" i="18"/>
  <c r="AUQ35" i="18" s="1"/>
  <c r="AUP8" i="18"/>
  <c r="AUQ8" i="18" s="1"/>
  <c r="AUP12" i="18"/>
  <c r="AUQ12" i="18" s="1"/>
  <c r="AUP13" i="18"/>
  <c r="AUQ13" i="18" s="1"/>
  <c r="AUP15" i="18"/>
  <c r="AUQ15" i="18" s="1"/>
  <c r="AUP16" i="18"/>
  <c r="AUQ16" i="18" s="1"/>
  <c r="AUP17" i="18"/>
  <c r="AUQ17" i="18" s="1"/>
  <c r="AUP18" i="18"/>
  <c r="AUQ18" i="18" s="1"/>
  <c r="AUP19" i="18"/>
  <c r="AUQ19" i="18" s="1"/>
  <c r="AUP20" i="18"/>
  <c r="AUQ20" i="18" s="1"/>
  <c r="AUP21" i="18"/>
  <c r="AUQ21" i="18" s="1"/>
  <c r="AUP22" i="18"/>
  <c r="AUQ22" i="18" s="1"/>
  <c r="AUP7" i="18"/>
  <c r="AUQ7" i="18" s="1"/>
  <c r="APZ26" i="19"/>
  <c r="AQA26" i="19" s="1"/>
  <c r="APZ27" i="19"/>
  <c r="AQA27" i="19" s="1"/>
  <c r="APZ28" i="19"/>
  <c r="AQA28" i="19" s="1"/>
  <c r="APZ29" i="19"/>
  <c r="AQA29" i="19" s="1"/>
  <c r="APZ25" i="19"/>
  <c r="AQA25" i="19" s="1"/>
  <c r="APZ10" i="19"/>
  <c r="AQA10" i="19" s="1"/>
  <c r="APZ13" i="19"/>
  <c r="AQA13" i="19" s="1"/>
  <c r="APZ14" i="19"/>
  <c r="AQA14" i="19" s="1"/>
  <c r="AVG7" i="15"/>
  <c r="AVH7" i="15" s="1"/>
  <c r="AVG8" i="15"/>
  <c r="AVH8" i="15" s="1"/>
  <c r="AVG9" i="15"/>
  <c r="AVH9" i="15" s="1"/>
  <c r="AVG10" i="15"/>
  <c r="AVH10" i="15" s="1"/>
  <c r="AVG15" i="15"/>
  <c r="AVH15" i="15" s="1"/>
  <c r="AVG16" i="15"/>
  <c r="AVH16" i="15" s="1"/>
  <c r="AVG17" i="15"/>
  <c r="AVH17" i="15" s="1"/>
  <c r="AVG19" i="15"/>
  <c r="AVH19" i="15" s="1"/>
  <c r="AVG21" i="15"/>
  <c r="AVH21" i="15" s="1"/>
  <c r="AVG22" i="15"/>
  <c r="AVH22" i="15" s="1"/>
  <c r="AVG23" i="15"/>
  <c r="AVH23" i="15" s="1"/>
  <c r="AUH37" i="18" l="1"/>
  <c r="AUI37" i="18" s="1"/>
  <c r="AUH38" i="18"/>
  <c r="AUI38" i="18" s="1"/>
  <c r="AUH40" i="18"/>
  <c r="AUI40" i="18" s="1"/>
  <c r="AUH42" i="18"/>
  <c r="AUI42" i="18" s="1"/>
  <c r="AUH43" i="18"/>
  <c r="AUI43" i="18" s="1"/>
  <c r="AUH45" i="18"/>
  <c r="AUI45" i="18" s="1"/>
  <c r="AUH46" i="18"/>
  <c r="AUI46" i="18" s="1"/>
  <c r="AUH35" i="18"/>
  <c r="AUI35" i="18" s="1"/>
  <c r="AUH8" i="18"/>
  <c r="AUI8" i="18" s="1"/>
  <c r="AUH12" i="18"/>
  <c r="AUI12" i="18" s="1"/>
  <c r="AUH13" i="18"/>
  <c r="AUI13" i="18" s="1"/>
  <c r="AUH15" i="18"/>
  <c r="AUI15" i="18" s="1"/>
  <c r="AUH16" i="18"/>
  <c r="AUI16" i="18" s="1"/>
  <c r="AUH17" i="18"/>
  <c r="AUI17" i="18" s="1"/>
  <c r="AUH18" i="18"/>
  <c r="AUI18" i="18" s="1"/>
  <c r="AUH19" i="18"/>
  <c r="AUI19" i="18" s="1"/>
  <c r="AUH20" i="18"/>
  <c r="AUI20" i="18" s="1"/>
  <c r="AUH21" i="18"/>
  <c r="AUI21" i="18" s="1"/>
  <c r="AUH22" i="18"/>
  <c r="AUI22" i="18" s="1"/>
  <c r="AUH7" i="18"/>
  <c r="AUI7" i="18" s="1"/>
  <c r="APR26" i="19"/>
  <c r="APS26" i="19" s="1"/>
  <c r="APR27" i="19"/>
  <c r="APS27" i="19" s="1"/>
  <c r="APR28" i="19"/>
  <c r="APS28" i="19" s="1"/>
  <c r="APR29" i="19"/>
  <c r="APS29" i="19" s="1"/>
  <c r="APR25" i="19"/>
  <c r="APS25" i="19" s="1"/>
  <c r="APR10" i="19"/>
  <c r="APS10" i="19" s="1"/>
  <c r="APR13" i="19"/>
  <c r="APS13" i="19" s="1"/>
  <c r="APR14" i="19"/>
  <c r="APS14" i="19" s="1"/>
  <c r="AUY7" i="15"/>
  <c r="AUZ7" i="15" s="1"/>
  <c r="AUY8" i="15"/>
  <c r="AUZ8" i="15" s="1"/>
  <c r="AUY9" i="15"/>
  <c r="AUZ9" i="15" s="1"/>
  <c r="AUY10" i="15"/>
  <c r="AUZ10" i="15" s="1"/>
  <c r="AUY15" i="15"/>
  <c r="AUZ15" i="15" s="1"/>
  <c r="AUY16" i="15"/>
  <c r="AUZ16" i="15" s="1"/>
  <c r="AUY17" i="15"/>
  <c r="AUZ17" i="15" s="1"/>
  <c r="AUY19" i="15"/>
  <c r="AUZ19" i="15" s="1"/>
  <c r="AUY21" i="15"/>
  <c r="AUZ21" i="15" s="1"/>
  <c r="AUY22" i="15"/>
  <c r="AUZ22" i="15" s="1"/>
  <c r="AUY23" i="15"/>
  <c r="AUZ23" i="15" s="1"/>
  <c r="AUQ7" i="15" l="1"/>
  <c r="AUR7" i="15" s="1"/>
  <c r="AUQ8" i="15"/>
  <c r="AUR8" i="15" s="1"/>
  <c r="AUQ9" i="15"/>
  <c r="AUR9" i="15" s="1"/>
  <c r="AUQ10" i="15"/>
  <c r="AUR10" i="15" s="1"/>
  <c r="AUQ15" i="15"/>
  <c r="AUR15" i="15" s="1"/>
  <c r="AUQ16" i="15"/>
  <c r="AUR16" i="15" s="1"/>
  <c r="AUQ17" i="15"/>
  <c r="AUR17" i="15" s="1"/>
  <c r="AUQ19" i="15"/>
  <c r="AUR19" i="15" s="1"/>
  <c r="AUQ21" i="15"/>
  <c r="AUR21" i="15" s="1"/>
  <c r="AUQ22" i="15"/>
  <c r="AUR22" i="15" s="1"/>
  <c r="AUQ23" i="15"/>
  <c r="AUR23" i="15" s="1"/>
  <c r="APJ25" i="19"/>
  <c r="APK25" i="19" s="1"/>
  <c r="ATZ37" i="18"/>
  <c r="AUA37" i="18" s="1"/>
  <c r="ATZ38" i="18"/>
  <c r="AUA38" i="18" s="1"/>
  <c r="ATZ40" i="18"/>
  <c r="AUA40" i="18" s="1"/>
  <c r="ATZ42" i="18"/>
  <c r="AUA42" i="18" s="1"/>
  <c r="ATZ43" i="18"/>
  <c r="AUA43" i="18" s="1"/>
  <c r="ATZ45" i="18"/>
  <c r="AUA45" i="18" s="1"/>
  <c r="ATZ46" i="18"/>
  <c r="AUA46" i="18" s="1"/>
  <c r="ATZ35" i="18"/>
  <c r="AUA35" i="18" s="1"/>
  <c r="ATZ8" i="18"/>
  <c r="AUA8" i="18" s="1"/>
  <c r="ATZ12" i="18"/>
  <c r="AUA12" i="18" s="1"/>
  <c r="ATZ13" i="18"/>
  <c r="AUA13" i="18" s="1"/>
  <c r="ATZ15" i="18"/>
  <c r="AUA15" i="18" s="1"/>
  <c r="ATZ16" i="18"/>
  <c r="AUA16" i="18" s="1"/>
  <c r="ATZ17" i="18"/>
  <c r="AUA17" i="18" s="1"/>
  <c r="ATZ18" i="18"/>
  <c r="AUA18" i="18" s="1"/>
  <c r="ATZ19" i="18"/>
  <c r="AUA19" i="18" s="1"/>
  <c r="ATZ20" i="18"/>
  <c r="AUA20" i="18" s="1"/>
  <c r="ATZ21" i="18"/>
  <c r="AUA21" i="18" s="1"/>
  <c r="ATZ22" i="18"/>
  <c r="AUA22" i="18" s="1"/>
  <c r="ATZ7" i="18"/>
  <c r="AUA7" i="18" s="1"/>
  <c r="AUI7" i="15" l="1"/>
  <c r="AUJ7" i="15" s="1"/>
  <c r="AUI8" i="15"/>
  <c r="AUJ8" i="15" s="1"/>
  <c r="AUI9" i="15"/>
  <c r="AUJ9" i="15" s="1"/>
  <c r="AUI10" i="15"/>
  <c r="AUJ10" i="15" s="1"/>
  <c r="AUI15" i="15"/>
  <c r="AUJ15" i="15" s="1"/>
  <c r="AUI16" i="15"/>
  <c r="AUJ16" i="15" s="1"/>
  <c r="AUI17" i="15"/>
  <c r="AUJ17" i="15" s="1"/>
  <c r="AUI19" i="15"/>
  <c r="AUJ19" i="15" s="1"/>
  <c r="AUI21" i="15"/>
  <c r="AUJ21" i="15" s="1"/>
  <c r="AUI22" i="15"/>
  <c r="AUJ22" i="15" s="1"/>
  <c r="AUI23" i="15"/>
  <c r="AUJ23" i="15" s="1"/>
  <c r="APJ26" i="19"/>
  <c r="APK26" i="19" s="1"/>
  <c r="APJ27" i="19"/>
  <c r="APK27" i="19" s="1"/>
  <c r="APJ28" i="19"/>
  <c r="APK28" i="19" s="1"/>
  <c r="APJ29" i="19"/>
  <c r="APK29" i="19" s="1"/>
  <c r="APJ10" i="19"/>
  <c r="APK10" i="19" s="1"/>
  <c r="APJ13" i="19"/>
  <c r="APK13" i="19" s="1"/>
  <c r="APJ14" i="19"/>
  <c r="APK14" i="19" s="1"/>
  <c r="ATR37" i="18"/>
  <c r="ATS37" i="18" s="1"/>
  <c r="ATR38" i="18"/>
  <c r="ATS38" i="18" s="1"/>
  <c r="ATR40" i="18"/>
  <c r="ATS40" i="18" s="1"/>
  <c r="ATR42" i="18"/>
  <c r="ATS42" i="18" s="1"/>
  <c r="ATR43" i="18"/>
  <c r="ATS43" i="18" s="1"/>
  <c r="ATR45" i="18"/>
  <c r="ATS45" i="18" s="1"/>
  <c r="ATR46" i="18"/>
  <c r="ATS46" i="18" s="1"/>
  <c r="ATR35" i="18"/>
  <c r="ATS35" i="18" s="1"/>
  <c r="ATR8" i="18"/>
  <c r="ATS8" i="18" s="1"/>
  <c r="ATR12" i="18"/>
  <c r="ATS12" i="18" s="1"/>
  <c r="ATR13" i="18"/>
  <c r="ATS13" i="18" s="1"/>
  <c r="ATR15" i="18"/>
  <c r="ATS15" i="18" s="1"/>
  <c r="ATR16" i="18"/>
  <c r="ATS16" i="18" s="1"/>
  <c r="ATR17" i="18"/>
  <c r="ATS17" i="18" s="1"/>
  <c r="ATR18" i="18"/>
  <c r="ATS18" i="18" s="1"/>
  <c r="ATR19" i="18"/>
  <c r="ATS19" i="18" s="1"/>
  <c r="ATR20" i="18"/>
  <c r="ATS20" i="18" s="1"/>
  <c r="ATR21" i="18"/>
  <c r="ATS21" i="18" s="1"/>
  <c r="ATR22" i="18"/>
  <c r="ATS22" i="18" s="1"/>
  <c r="ATR7" i="18"/>
  <c r="ATS7" i="18" s="1"/>
  <c r="AUA7" i="15" l="1"/>
  <c r="AUB7" i="15" s="1"/>
  <c r="AUA8" i="15"/>
  <c r="AUB8" i="15" s="1"/>
  <c r="AUA9" i="15"/>
  <c r="AUB9" i="15" s="1"/>
  <c r="AUA10" i="15"/>
  <c r="AUB10" i="15" s="1"/>
  <c r="AUA15" i="15"/>
  <c r="AUB15" i="15" s="1"/>
  <c r="AUA16" i="15"/>
  <c r="AUB16" i="15" s="1"/>
  <c r="AUA17" i="15"/>
  <c r="AUB17" i="15" s="1"/>
  <c r="AUA19" i="15"/>
  <c r="AUB19" i="15" s="1"/>
  <c r="AUA21" i="15"/>
  <c r="AUB21" i="15" s="1"/>
  <c r="AUA22" i="15"/>
  <c r="AUB22" i="15" s="1"/>
  <c r="AUA23" i="15"/>
  <c r="AUB23" i="15" s="1"/>
  <c r="APB26" i="19"/>
  <c r="APC26" i="19" s="1"/>
  <c r="APB27" i="19"/>
  <c r="APC27" i="19" s="1"/>
  <c r="APB28" i="19"/>
  <c r="APC28" i="19" s="1"/>
  <c r="APB29" i="19"/>
  <c r="APC29" i="19" s="1"/>
  <c r="APB25" i="19"/>
  <c r="APC25" i="19" s="1"/>
  <c r="APB10" i="19"/>
  <c r="APC10" i="19" s="1"/>
  <c r="APB13" i="19"/>
  <c r="APC13" i="19" s="1"/>
  <c r="APB14" i="19"/>
  <c r="APC14" i="19" s="1"/>
  <c r="ATJ37" i="18"/>
  <c r="ATK37" i="18" s="1"/>
  <c r="ATJ38" i="18"/>
  <c r="ATK38" i="18" s="1"/>
  <c r="ATJ40" i="18"/>
  <c r="ATK40" i="18" s="1"/>
  <c r="ATJ42" i="18"/>
  <c r="ATK42" i="18" s="1"/>
  <c r="ATJ43" i="18"/>
  <c r="ATK43" i="18" s="1"/>
  <c r="ATJ45" i="18"/>
  <c r="ATK45" i="18" s="1"/>
  <c r="ATJ46" i="18"/>
  <c r="ATK46" i="18" s="1"/>
  <c r="ATJ35" i="18"/>
  <c r="ATK35" i="18" s="1"/>
  <c r="ATJ8" i="18"/>
  <c r="ATK8" i="18" s="1"/>
  <c r="ATJ12" i="18"/>
  <c r="ATK12" i="18" s="1"/>
  <c r="ATJ13" i="18"/>
  <c r="ATK13" i="18" s="1"/>
  <c r="ATJ15" i="18"/>
  <c r="ATK15" i="18" s="1"/>
  <c r="ATJ16" i="18"/>
  <c r="ATK16" i="18" s="1"/>
  <c r="ATJ17" i="18"/>
  <c r="ATK17" i="18" s="1"/>
  <c r="ATJ18" i="18"/>
  <c r="ATK18" i="18" s="1"/>
  <c r="ATJ19" i="18"/>
  <c r="ATK19" i="18" s="1"/>
  <c r="ATJ20" i="18"/>
  <c r="ATK20" i="18" s="1"/>
  <c r="ATJ21" i="18"/>
  <c r="ATK21" i="18" s="1"/>
  <c r="ATJ22" i="18"/>
  <c r="ATK22" i="18" s="1"/>
  <c r="ATJ7" i="18"/>
  <c r="ATK7" i="18" s="1"/>
  <c r="ATN22" i="15" l="1"/>
  <c r="ATN19" i="15"/>
  <c r="ATN17" i="15"/>
  <c r="ATB37" i="18" l="1"/>
  <c r="ATC37" i="18" s="1"/>
  <c r="ATB38" i="18"/>
  <c r="ATC38" i="18" s="1"/>
  <c r="ATB40" i="18"/>
  <c r="ATC40" i="18" s="1"/>
  <c r="ATB42" i="18"/>
  <c r="ATC42" i="18" s="1"/>
  <c r="ATB43" i="18"/>
  <c r="ATC43" i="18" s="1"/>
  <c r="ATB45" i="18"/>
  <c r="ATC45" i="18" s="1"/>
  <c r="ATB46" i="18"/>
  <c r="ATC46" i="18" s="1"/>
  <c r="ATB35" i="18"/>
  <c r="ATC35" i="18" s="1"/>
  <c r="ATB8" i="18"/>
  <c r="ATC8" i="18" s="1"/>
  <c r="ATB12" i="18"/>
  <c r="ATC12" i="18" s="1"/>
  <c r="ATB13" i="18"/>
  <c r="ATC13" i="18" s="1"/>
  <c r="ATB15" i="18"/>
  <c r="ATC15" i="18" s="1"/>
  <c r="ATB16" i="18"/>
  <c r="ATC16" i="18" s="1"/>
  <c r="ATB17" i="18"/>
  <c r="ATC17" i="18" s="1"/>
  <c r="ATB18" i="18"/>
  <c r="ATC18" i="18" s="1"/>
  <c r="ATB19" i="18"/>
  <c r="ATC19" i="18" s="1"/>
  <c r="ATB20" i="18"/>
  <c r="ATC20" i="18" s="1"/>
  <c r="ATB21" i="18"/>
  <c r="ATC21" i="18" s="1"/>
  <c r="ATB22" i="18"/>
  <c r="ATC22" i="18" s="1"/>
  <c r="ATB7" i="18"/>
  <c r="ATC7" i="18" s="1"/>
  <c r="AOT26" i="19"/>
  <c r="AOU26" i="19" s="1"/>
  <c r="AOT27" i="19"/>
  <c r="AOU27" i="19" s="1"/>
  <c r="AOT28" i="19"/>
  <c r="AOU28" i="19" s="1"/>
  <c r="AOT29" i="19"/>
  <c r="AOU29" i="19" s="1"/>
  <c r="AOT25" i="19"/>
  <c r="AOU25" i="19" s="1"/>
  <c r="AOT10" i="19"/>
  <c r="AOU10" i="19" s="1"/>
  <c r="AOT13" i="19"/>
  <c r="AOU13" i="19" s="1"/>
  <c r="AOT14" i="19"/>
  <c r="AOU14" i="19" s="1"/>
  <c r="ATS7" i="15"/>
  <c r="ATT7" i="15" s="1"/>
  <c r="ATS8" i="15"/>
  <c r="ATT8" i="15" s="1"/>
  <c r="ATS9" i="15"/>
  <c r="ATT9" i="15" s="1"/>
  <c r="ATS10" i="15"/>
  <c r="ATT10" i="15" s="1"/>
  <c r="ATS15" i="15"/>
  <c r="ATT15" i="15" s="1"/>
  <c r="ATS16" i="15"/>
  <c r="ATT16" i="15" s="1"/>
  <c r="ATS17" i="15"/>
  <c r="ATT17" i="15" s="1"/>
  <c r="ATS19" i="15"/>
  <c r="ATT19" i="15" s="1"/>
  <c r="ATS21" i="15"/>
  <c r="ATT21" i="15" s="1"/>
  <c r="ATS22" i="15"/>
  <c r="ATT22" i="15" s="1"/>
  <c r="ATS23" i="15"/>
  <c r="ATT23" i="15" s="1"/>
  <c r="ATK7" i="15" l="1"/>
  <c r="ATL7" i="15" s="1"/>
  <c r="ATK8" i="15"/>
  <c r="ATL8" i="15" s="1"/>
  <c r="ATK9" i="15"/>
  <c r="ATL9" i="15" s="1"/>
  <c r="ATK10" i="15"/>
  <c r="ATL10" i="15" s="1"/>
  <c r="ATK15" i="15"/>
  <c r="ATL15" i="15" s="1"/>
  <c r="ATK16" i="15"/>
  <c r="ATL16" i="15" s="1"/>
  <c r="ATK17" i="15"/>
  <c r="ATL17" i="15" s="1"/>
  <c r="ATK19" i="15"/>
  <c r="ATL19" i="15" s="1"/>
  <c r="ATK21" i="15"/>
  <c r="ATL21" i="15" s="1"/>
  <c r="ATK22" i="15"/>
  <c r="ATL22" i="15" s="1"/>
  <c r="ATK23" i="15"/>
  <c r="ATL23" i="15" s="1"/>
  <c r="AOL26" i="19"/>
  <c r="AOM26" i="19" s="1"/>
  <c r="AOL27" i="19"/>
  <c r="AOM27" i="19" s="1"/>
  <c r="AOL28" i="19"/>
  <c r="AOM28" i="19" s="1"/>
  <c r="AOL29" i="19"/>
  <c r="AOM29" i="19" s="1"/>
  <c r="AOL25" i="19"/>
  <c r="AOM25" i="19" s="1"/>
  <c r="AOL10" i="19"/>
  <c r="AOM10" i="19" s="1"/>
  <c r="AOL13" i="19"/>
  <c r="AOM13" i="19" s="1"/>
  <c r="AOL14" i="19"/>
  <c r="AOM14" i="19" s="1"/>
  <c r="AST37" i="18" l="1"/>
  <c r="ASU37" i="18" s="1"/>
  <c r="AST38" i="18"/>
  <c r="ASU38" i="18" s="1"/>
  <c r="AST40" i="18"/>
  <c r="ASU40" i="18" s="1"/>
  <c r="AST42" i="18"/>
  <c r="ASU42" i="18" s="1"/>
  <c r="AST43" i="18"/>
  <c r="ASU43" i="18" s="1"/>
  <c r="AST45" i="18"/>
  <c r="ASU45" i="18" s="1"/>
  <c r="AST46" i="18"/>
  <c r="ASU46" i="18" s="1"/>
  <c r="AST35" i="18"/>
  <c r="ASU35" i="18" s="1"/>
  <c r="AST8" i="18"/>
  <c r="ASU8" i="18" s="1"/>
  <c r="AST12" i="18"/>
  <c r="ASU12" i="18" s="1"/>
  <c r="AST13" i="18"/>
  <c r="ASU13" i="18" s="1"/>
  <c r="AST15" i="18"/>
  <c r="ASU15" i="18" s="1"/>
  <c r="AST16" i="18"/>
  <c r="ASU16" i="18" s="1"/>
  <c r="AST17" i="18"/>
  <c r="ASU17" i="18" s="1"/>
  <c r="AST18" i="18"/>
  <c r="ASU18" i="18" s="1"/>
  <c r="AST19" i="18"/>
  <c r="ASU19" i="18" s="1"/>
  <c r="AST20" i="18"/>
  <c r="ASU20" i="18" s="1"/>
  <c r="AST21" i="18"/>
  <c r="ASU21" i="18" s="1"/>
  <c r="AST22" i="18"/>
  <c r="ASU22" i="18" s="1"/>
  <c r="AST7" i="18"/>
  <c r="ASU7" i="18" s="1"/>
  <c r="ASL37" i="18" l="1"/>
  <c r="ASM37" i="18" s="1"/>
  <c r="ASL38" i="18"/>
  <c r="ASM38" i="18" s="1"/>
  <c r="ASL40" i="18"/>
  <c r="ASM40" i="18" s="1"/>
  <c r="ASL42" i="18"/>
  <c r="ASM42" i="18" s="1"/>
  <c r="ASL43" i="18"/>
  <c r="ASM43" i="18" s="1"/>
  <c r="ASL45" i="18"/>
  <c r="ASM45" i="18" s="1"/>
  <c r="ASL46" i="18"/>
  <c r="ASM46" i="18" s="1"/>
  <c r="ASL8" i="18"/>
  <c r="ASM8" i="18" s="1"/>
  <c r="ASL12" i="18"/>
  <c r="ASM12" i="18" s="1"/>
  <c r="ASL13" i="18"/>
  <c r="ASM13" i="18" s="1"/>
  <c r="ASL15" i="18"/>
  <c r="ASM15" i="18" s="1"/>
  <c r="ASL16" i="18"/>
  <c r="ASM16" i="18" s="1"/>
  <c r="ASL17" i="18"/>
  <c r="ASM17" i="18" s="1"/>
  <c r="ASL18" i="18"/>
  <c r="ASM18" i="18" s="1"/>
  <c r="ASL19" i="18"/>
  <c r="ASM19" i="18" s="1"/>
  <c r="ASL20" i="18"/>
  <c r="ASM20" i="18" s="1"/>
  <c r="ASL21" i="18"/>
  <c r="ASM21" i="18" s="1"/>
  <c r="ASL22" i="18"/>
  <c r="ASM22" i="18" s="1"/>
  <c r="ASL35" i="18"/>
  <c r="ASM35" i="18" s="1"/>
  <c r="ASL7" i="18"/>
  <c r="ASM7" i="18" s="1"/>
  <c r="ATC7" i="15"/>
  <c r="ATD7" i="15" s="1"/>
  <c r="ATC8" i="15"/>
  <c r="ATD8" i="15" s="1"/>
  <c r="ATC9" i="15"/>
  <c r="ATD9" i="15" s="1"/>
  <c r="ATC10" i="15"/>
  <c r="ATD10" i="15" s="1"/>
  <c r="ATC15" i="15"/>
  <c r="ATD15" i="15" s="1"/>
  <c r="ATC16" i="15"/>
  <c r="ATD16" i="15" s="1"/>
  <c r="ATC17" i="15"/>
  <c r="ATD17" i="15" s="1"/>
  <c r="ATC19" i="15"/>
  <c r="ATD19" i="15" s="1"/>
  <c r="ATC21" i="15"/>
  <c r="ATD21" i="15" s="1"/>
  <c r="ATC22" i="15"/>
  <c r="ATD22" i="15" s="1"/>
  <c r="ATC23" i="15"/>
  <c r="ATD23" i="15" s="1"/>
  <c r="ASU7" i="15" l="1"/>
  <c r="ASV7" i="15" s="1"/>
  <c r="ASU8" i="15"/>
  <c r="ASV8" i="15" s="1"/>
  <c r="ASU9" i="15"/>
  <c r="ASV9" i="15" s="1"/>
  <c r="ASU10" i="15"/>
  <c r="ASV10" i="15" s="1"/>
  <c r="ASU15" i="15"/>
  <c r="ASV15" i="15" s="1"/>
  <c r="ASU16" i="15"/>
  <c r="ASV16" i="15" s="1"/>
  <c r="ASU17" i="15"/>
  <c r="ASV17" i="15" s="1"/>
  <c r="ASU19" i="15"/>
  <c r="ASV19" i="15" s="1"/>
  <c r="ASU21" i="15"/>
  <c r="ASV21" i="15" s="1"/>
  <c r="ASU22" i="15"/>
  <c r="ASV22" i="15" s="1"/>
  <c r="ASU23" i="15"/>
  <c r="ASV23" i="15" s="1"/>
  <c r="AOD26" i="19"/>
  <c r="AOE26" i="19" s="1"/>
  <c r="AOD27" i="19"/>
  <c r="AOE27" i="19" s="1"/>
  <c r="AOD28" i="19"/>
  <c r="AOE28" i="19" s="1"/>
  <c r="AOD29" i="19"/>
  <c r="AOE29" i="19" s="1"/>
  <c r="AOD25" i="19"/>
  <c r="AOE25" i="19" s="1"/>
  <c r="AOD10" i="19"/>
  <c r="AOE10" i="19" s="1"/>
  <c r="AOD13" i="19"/>
  <c r="AOE13" i="19" s="1"/>
  <c r="AOD14" i="19"/>
  <c r="AOE14" i="19" s="1"/>
  <c r="ASD37" i="18"/>
  <c r="ASE37" i="18" s="1"/>
  <c r="ASD38" i="18"/>
  <c r="ASE38" i="18" s="1"/>
  <c r="ASD40" i="18"/>
  <c r="ASE40" i="18" s="1"/>
  <c r="ASD42" i="18"/>
  <c r="ASE42" i="18" s="1"/>
  <c r="ASD43" i="18"/>
  <c r="ASE43" i="18" s="1"/>
  <c r="ASD45" i="18"/>
  <c r="ASE45" i="18" s="1"/>
  <c r="ASD46" i="18"/>
  <c r="ASE46" i="18" s="1"/>
  <c r="ASD35" i="18"/>
  <c r="ASE35" i="18" s="1"/>
  <c r="ASD8" i="18"/>
  <c r="ASE8" i="18" s="1"/>
  <c r="ASD12" i="18"/>
  <c r="ASE12" i="18" s="1"/>
  <c r="ASD13" i="18"/>
  <c r="ASE13" i="18" s="1"/>
  <c r="ASD15" i="18"/>
  <c r="ASE15" i="18" s="1"/>
  <c r="ASD16" i="18"/>
  <c r="ASE16" i="18" s="1"/>
  <c r="ASD17" i="18"/>
  <c r="ASE17" i="18" s="1"/>
  <c r="ASD18" i="18"/>
  <c r="ASE18" i="18" s="1"/>
  <c r="ASD19" i="18"/>
  <c r="ASE19" i="18" s="1"/>
  <c r="ASD20" i="18"/>
  <c r="ASE20" i="18" s="1"/>
  <c r="ASD21" i="18"/>
  <c r="ASE21" i="18" s="1"/>
  <c r="ASD22" i="18"/>
  <c r="ASE22" i="18" s="1"/>
  <c r="ASD7" i="18"/>
  <c r="ASE7" i="18" s="1"/>
  <c r="ARV37" i="18" l="1"/>
  <c r="ARW37" i="18" s="1"/>
  <c r="ARV38" i="18"/>
  <c r="ARW38" i="18" s="1"/>
  <c r="ARV40" i="18"/>
  <c r="ARW40" i="18" s="1"/>
  <c r="ARV42" i="18"/>
  <c r="ARW42" i="18" s="1"/>
  <c r="ARV43" i="18"/>
  <c r="ARW43" i="18" s="1"/>
  <c r="ARV45" i="18"/>
  <c r="ARW45" i="18" s="1"/>
  <c r="ARV46" i="18"/>
  <c r="ARW46" i="18" s="1"/>
  <c r="ARV35" i="18"/>
  <c r="ARW35" i="18" s="1"/>
  <c r="ARV8" i="18"/>
  <c r="ARW8" i="18" s="1"/>
  <c r="ARV12" i="18"/>
  <c r="ARW12" i="18" s="1"/>
  <c r="ARV13" i="18"/>
  <c r="ARW13" i="18" s="1"/>
  <c r="ARV15" i="18"/>
  <c r="ARW15" i="18" s="1"/>
  <c r="ARV16" i="18"/>
  <c r="ARW16" i="18" s="1"/>
  <c r="ARV17" i="18"/>
  <c r="ARW17" i="18" s="1"/>
  <c r="ARV18" i="18"/>
  <c r="ARW18" i="18" s="1"/>
  <c r="ARV19" i="18"/>
  <c r="ARW19" i="18" s="1"/>
  <c r="ARV20" i="18"/>
  <c r="ARW20" i="18" s="1"/>
  <c r="ARV21" i="18"/>
  <c r="ARW21" i="18" s="1"/>
  <c r="ARV22" i="18"/>
  <c r="ARW22" i="18" s="1"/>
  <c r="ARV7" i="18"/>
  <c r="ARW7" i="18" s="1"/>
  <c r="ANV26" i="19"/>
  <c r="ANW26" i="19" s="1"/>
  <c r="ANV27" i="19"/>
  <c r="ANW27" i="19" s="1"/>
  <c r="ANV28" i="19"/>
  <c r="ANW28" i="19" s="1"/>
  <c r="ANV29" i="19"/>
  <c r="ANW29" i="19" s="1"/>
  <c r="ANV25" i="19"/>
  <c r="ANW25" i="19" s="1"/>
  <c r="ANV10" i="19"/>
  <c r="ANW10" i="19" s="1"/>
  <c r="ANV13" i="19"/>
  <c r="ANW13" i="19" s="1"/>
  <c r="ANV14" i="19"/>
  <c r="ANW14" i="19" s="1"/>
  <c r="ASM7" i="15"/>
  <c r="ASN7" i="15" s="1"/>
  <c r="ASM8" i="15"/>
  <c r="ASN8" i="15" s="1"/>
  <c r="ASM9" i="15"/>
  <c r="ASN9" i="15" s="1"/>
  <c r="ASM10" i="15"/>
  <c r="ASN10" i="15" s="1"/>
  <c r="ASM15" i="15"/>
  <c r="ASN15" i="15" s="1"/>
  <c r="ASM16" i="15"/>
  <c r="ASN16" i="15" s="1"/>
  <c r="ASM17" i="15"/>
  <c r="ASN17" i="15" s="1"/>
  <c r="ASM19" i="15"/>
  <c r="ASN19" i="15" s="1"/>
  <c r="ASM21" i="15"/>
  <c r="ASN21" i="15" s="1"/>
  <c r="ASM22" i="15"/>
  <c r="ASN22" i="15" s="1"/>
  <c r="ASM23" i="15"/>
  <c r="ASN23" i="15" s="1"/>
  <c r="ARN37" i="18" l="1"/>
  <c r="ARO37" i="18" s="1"/>
  <c r="ARN38" i="18"/>
  <c r="ARO38" i="18" s="1"/>
  <c r="ARN40" i="18"/>
  <c r="ARO40" i="18" s="1"/>
  <c r="ARN42" i="18"/>
  <c r="ARO42" i="18" s="1"/>
  <c r="ARN43" i="18"/>
  <c r="ARO43" i="18" s="1"/>
  <c r="ARN45" i="18"/>
  <c r="ARO45" i="18" s="1"/>
  <c r="ARN46" i="18"/>
  <c r="ARO46" i="18" s="1"/>
  <c r="ARN35" i="18"/>
  <c r="ARO35" i="18" s="1"/>
  <c r="ARN8" i="18"/>
  <c r="ARO8" i="18" s="1"/>
  <c r="ARN12" i="18"/>
  <c r="ARO12" i="18" s="1"/>
  <c r="ARN13" i="18"/>
  <c r="ARO13" i="18" s="1"/>
  <c r="ARN15" i="18"/>
  <c r="ARO15" i="18" s="1"/>
  <c r="ARN16" i="18"/>
  <c r="ARO16" i="18" s="1"/>
  <c r="ARN17" i="18"/>
  <c r="ARO17" i="18" s="1"/>
  <c r="ARN18" i="18"/>
  <c r="ARO18" i="18" s="1"/>
  <c r="ARN19" i="18"/>
  <c r="ARO19" i="18" s="1"/>
  <c r="ARN20" i="18"/>
  <c r="ARO20" i="18" s="1"/>
  <c r="ARN21" i="18"/>
  <c r="ARO21" i="18" s="1"/>
  <c r="ARN22" i="18"/>
  <c r="ARO22" i="18" s="1"/>
  <c r="ARN7" i="18"/>
  <c r="ARO7" i="18" s="1"/>
  <c r="ANN26" i="19"/>
  <c r="ANO26" i="19" s="1"/>
  <c r="ANN27" i="19"/>
  <c r="ANO27" i="19" s="1"/>
  <c r="ANN28" i="19"/>
  <c r="ANO28" i="19" s="1"/>
  <c r="ANN29" i="19"/>
  <c r="ANO29" i="19" s="1"/>
  <c r="ANN25" i="19"/>
  <c r="ANO25" i="19" s="1"/>
  <c r="ANN10" i="19"/>
  <c r="ANO10" i="19" s="1"/>
  <c r="ANN13" i="19"/>
  <c r="ANO13" i="19" s="1"/>
  <c r="ANN14" i="19"/>
  <c r="ANO14" i="19" s="1"/>
  <c r="ASE7" i="15"/>
  <c r="ASF7" i="15" s="1"/>
  <c r="ASE8" i="15"/>
  <c r="ASF8" i="15" s="1"/>
  <c r="ASE9" i="15"/>
  <c r="ASF9" i="15" s="1"/>
  <c r="ASE10" i="15"/>
  <c r="ASF10" i="15" s="1"/>
  <c r="ASE15" i="15"/>
  <c r="ASF15" i="15" s="1"/>
  <c r="ASE16" i="15"/>
  <c r="ASF16" i="15" s="1"/>
  <c r="ASE17" i="15"/>
  <c r="ASF17" i="15" s="1"/>
  <c r="ASE19" i="15"/>
  <c r="ASF19" i="15" s="1"/>
  <c r="ASE21" i="15"/>
  <c r="ASF21" i="15" s="1"/>
  <c r="ASE22" i="15"/>
  <c r="ASF22" i="15" s="1"/>
  <c r="ASE23" i="15"/>
  <c r="ASF23" i="15" s="1"/>
  <c r="ARW7" i="15" l="1"/>
  <c r="ARX7" i="15" s="1"/>
  <c r="ARW8" i="15"/>
  <c r="ARX8" i="15" s="1"/>
  <c r="ARW9" i="15"/>
  <c r="ARX9" i="15" s="1"/>
  <c r="ARW10" i="15"/>
  <c r="ARX10" i="15" s="1"/>
  <c r="ARW15" i="15"/>
  <c r="ARX15" i="15" s="1"/>
  <c r="ARW16" i="15"/>
  <c r="ARX16" i="15" s="1"/>
  <c r="ARW17" i="15"/>
  <c r="ARX17" i="15" s="1"/>
  <c r="ARW19" i="15"/>
  <c r="ARX19" i="15" s="1"/>
  <c r="ARW21" i="15"/>
  <c r="ARX21" i="15" s="1"/>
  <c r="ARW22" i="15"/>
  <c r="ARX22" i="15" s="1"/>
  <c r="ARW23" i="15"/>
  <c r="ARX23" i="15" s="1"/>
  <c r="ANF26" i="19"/>
  <c r="ANG26" i="19" s="1"/>
  <c r="ANF27" i="19"/>
  <c r="ANG27" i="19" s="1"/>
  <c r="ANF28" i="19"/>
  <c r="ANG28" i="19" s="1"/>
  <c r="ANF29" i="19"/>
  <c r="ANG29" i="19" s="1"/>
  <c r="ANF25" i="19"/>
  <c r="ANG25" i="19" s="1"/>
  <c r="ANF10" i="19"/>
  <c r="ANG10" i="19" s="1"/>
  <c r="ANF13" i="19"/>
  <c r="ANG13" i="19" s="1"/>
  <c r="ANF14" i="19"/>
  <c r="ANG14" i="19" s="1"/>
  <c r="ARF37" i="18"/>
  <c r="ARG37" i="18" s="1"/>
  <c r="ARF38" i="18"/>
  <c r="ARG38" i="18" s="1"/>
  <c r="ARF40" i="18"/>
  <c r="ARG40" i="18" s="1"/>
  <c r="ARF42" i="18"/>
  <c r="ARG42" i="18" s="1"/>
  <c r="ARF43" i="18"/>
  <c r="ARG43" i="18" s="1"/>
  <c r="ARF45" i="18"/>
  <c r="ARG45" i="18" s="1"/>
  <c r="ARF46" i="18"/>
  <c r="ARG46" i="18" s="1"/>
  <c r="ARF35" i="18"/>
  <c r="ARG35" i="18" s="1"/>
  <c r="ARF8" i="18"/>
  <c r="ARG8" i="18" s="1"/>
  <c r="ARF12" i="18"/>
  <c r="ARG12" i="18" s="1"/>
  <c r="ARF13" i="18"/>
  <c r="ARG13" i="18" s="1"/>
  <c r="ARF15" i="18"/>
  <c r="ARG15" i="18" s="1"/>
  <c r="ARF16" i="18"/>
  <c r="ARG16" i="18" s="1"/>
  <c r="ARF17" i="18"/>
  <c r="ARG17" i="18" s="1"/>
  <c r="ARF18" i="18"/>
  <c r="ARG18" i="18" s="1"/>
  <c r="ARF19" i="18"/>
  <c r="ARG19" i="18" s="1"/>
  <c r="ARF20" i="18"/>
  <c r="ARG20" i="18" s="1"/>
  <c r="ARF21" i="18"/>
  <c r="ARG21" i="18" s="1"/>
  <c r="ARF22" i="18"/>
  <c r="ARG22" i="18" s="1"/>
  <c r="ARF7" i="18"/>
  <c r="ARG7" i="18" s="1"/>
  <c r="AQX37" i="18" l="1"/>
  <c r="AQY37" i="18" s="1"/>
  <c r="AQX38" i="18"/>
  <c r="AQY38" i="18" s="1"/>
  <c r="AQX40" i="18"/>
  <c r="AQY40" i="18" s="1"/>
  <c r="AQX42" i="18"/>
  <c r="AQY42" i="18" s="1"/>
  <c r="AQX43" i="18"/>
  <c r="AQY43" i="18" s="1"/>
  <c r="AQX45" i="18"/>
  <c r="AQY45" i="18" s="1"/>
  <c r="AQX46" i="18"/>
  <c r="AQY46" i="18" s="1"/>
  <c r="AQX35" i="18"/>
  <c r="AQY35" i="18" s="1"/>
  <c r="AQX8" i="18"/>
  <c r="AQY8" i="18" s="1"/>
  <c r="AQX12" i="18"/>
  <c r="AQY12" i="18" s="1"/>
  <c r="AQX13" i="18"/>
  <c r="AQY13" i="18" s="1"/>
  <c r="AQX15" i="18"/>
  <c r="AQY15" i="18" s="1"/>
  <c r="AQX16" i="18"/>
  <c r="AQY16" i="18" s="1"/>
  <c r="AQX17" i="18"/>
  <c r="AQY17" i="18" s="1"/>
  <c r="AQX18" i="18"/>
  <c r="AQY18" i="18" s="1"/>
  <c r="AQX19" i="18"/>
  <c r="AQY19" i="18" s="1"/>
  <c r="AQX20" i="18"/>
  <c r="AQY20" i="18" s="1"/>
  <c r="AQX21" i="18"/>
  <c r="AQY21" i="18" s="1"/>
  <c r="AQX22" i="18"/>
  <c r="AQY22" i="18" s="1"/>
  <c r="AQX7" i="18"/>
  <c r="AQY7" i="18" s="1"/>
  <c r="AMX26" i="19"/>
  <c r="AMY26" i="19" s="1"/>
  <c r="AMX27" i="19"/>
  <c r="AMY27" i="19" s="1"/>
  <c r="AMX28" i="19"/>
  <c r="AMY28" i="19" s="1"/>
  <c r="AMX29" i="19"/>
  <c r="AMY29" i="19" s="1"/>
  <c r="AMX25" i="19"/>
  <c r="AMY25" i="19" s="1"/>
  <c r="AMX10" i="19"/>
  <c r="AMY10" i="19" s="1"/>
  <c r="AMX13" i="19"/>
  <c r="AMY13" i="19" s="1"/>
  <c r="AMX14" i="19"/>
  <c r="AMY14" i="19" s="1"/>
  <c r="ARO7" i="15"/>
  <c r="ARP7" i="15" s="1"/>
  <c r="ARO8" i="15"/>
  <c r="ARP8" i="15" s="1"/>
  <c r="ARO9" i="15"/>
  <c r="ARP9" i="15" s="1"/>
  <c r="ARO10" i="15"/>
  <c r="ARP10" i="15" s="1"/>
  <c r="ARO15" i="15"/>
  <c r="ARP15" i="15" s="1"/>
  <c r="ARO16" i="15"/>
  <c r="ARP16" i="15" s="1"/>
  <c r="ARO17" i="15"/>
  <c r="ARP17" i="15" s="1"/>
  <c r="ARO19" i="15"/>
  <c r="ARP19" i="15" s="1"/>
  <c r="ARO21" i="15"/>
  <c r="ARP21" i="15" s="1"/>
  <c r="ARO22" i="15"/>
  <c r="ARP22" i="15" s="1"/>
  <c r="ARO23" i="15"/>
  <c r="ARP23" i="15" s="1"/>
  <c r="ARG7" i="15" l="1"/>
  <c r="ARH7" i="15" s="1"/>
  <c r="ARG8" i="15"/>
  <c r="ARH8" i="15" s="1"/>
  <c r="ARG9" i="15"/>
  <c r="ARH9" i="15" s="1"/>
  <c r="ARG10" i="15"/>
  <c r="ARH10" i="15" s="1"/>
  <c r="ARG15" i="15"/>
  <c r="ARH15" i="15" s="1"/>
  <c r="ARG16" i="15"/>
  <c r="ARH16" i="15" s="1"/>
  <c r="ARG17" i="15"/>
  <c r="ARH17" i="15" s="1"/>
  <c r="ARG19" i="15"/>
  <c r="ARH19" i="15" s="1"/>
  <c r="ARG21" i="15"/>
  <c r="ARH21" i="15" s="1"/>
  <c r="ARG22" i="15"/>
  <c r="ARH22" i="15" s="1"/>
  <c r="ARG23" i="15"/>
  <c r="ARH23" i="15" s="1"/>
  <c r="AMP26" i="19"/>
  <c r="AMQ26" i="19" s="1"/>
  <c r="AMP27" i="19"/>
  <c r="AMQ27" i="19" s="1"/>
  <c r="AMP28" i="19"/>
  <c r="AMQ28" i="19" s="1"/>
  <c r="AMP29" i="19"/>
  <c r="AMQ29" i="19" s="1"/>
  <c r="AMP25" i="19"/>
  <c r="AMQ25" i="19" s="1"/>
  <c r="AMP10" i="19"/>
  <c r="AMQ10" i="19" s="1"/>
  <c r="AMP13" i="19"/>
  <c r="AMQ13" i="19" s="1"/>
  <c r="AMP14" i="19"/>
  <c r="AMQ14" i="19" s="1"/>
  <c r="AQP37" i="18"/>
  <c r="AQQ37" i="18" s="1"/>
  <c r="AQP38" i="18"/>
  <c r="AQQ38" i="18" s="1"/>
  <c r="AQP40" i="18"/>
  <c r="AQQ40" i="18" s="1"/>
  <c r="AQP42" i="18"/>
  <c r="AQQ42" i="18" s="1"/>
  <c r="AQP43" i="18"/>
  <c r="AQQ43" i="18" s="1"/>
  <c r="AQP45" i="18"/>
  <c r="AQQ45" i="18" s="1"/>
  <c r="AQP46" i="18"/>
  <c r="AQQ46" i="18" s="1"/>
  <c r="AQP35" i="18"/>
  <c r="AQQ35" i="18" s="1"/>
  <c r="AQP8" i="18"/>
  <c r="AQQ8" i="18" s="1"/>
  <c r="AQP12" i="18"/>
  <c r="AQQ12" i="18" s="1"/>
  <c r="AQP13" i="18"/>
  <c r="AQQ13" i="18" s="1"/>
  <c r="AQP15" i="18"/>
  <c r="AQQ15" i="18" s="1"/>
  <c r="AQP16" i="18"/>
  <c r="AQQ16" i="18" s="1"/>
  <c r="AQP17" i="18"/>
  <c r="AQQ17" i="18" s="1"/>
  <c r="AQP18" i="18"/>
  <c r="AQQ18" i="18" s="1"/>
  <c r="AQP19" i="18"/>
  <c r="AQQ19" i="18" s="1"/>
  <c r="AQP20" i="18"/>
  <c r="AQQ20" i="18" s="1"/>
  <c r="AQP21" i="18"/>
  <c r="AQQ21" i="18" s="1"/>
  <c r="AQP22" i="18"/>
  <c r="AQQ22" i="18" s="1"/>
  <c r="AQP7" i="18"/>
  <c r="AQQ7" i="18" s="1"/>
  <c r="AQY7" i="15" l="1"/>
  <c r="AQZ7" i="15" s="1"/>
  <c r="AQY8" i="15"/>
  <c r="AQZ8" i="15" s="1"/>
  <c r="AQY9" i="15"/>
  <c r="AQZ9" i="15" s="1"/>
  <c r="AQY10" i="15"/>
  <c r="AQZ10" i="15" s="1"/>
  <c r="AQY15" i="15"/>
  <c r="AQZ15" i="15" s="1"/>
  <c r="AQY16" i="15"/>
  <c r="AQZ16" i="15" s="1"/>
  <c r="AQY17" i="15"/>
  <c r="AQZ17" i="15" s="1"/>
  <c r="AQY19" i="15"/>
  <c r="AQZ19" i="15" s="1"/>
  <c r="AQY21" i="15"/>
  <c r="AQZ21" i="15" s="1"/>
  <c r="AQY22" i="15"/>
  <c r="AQZ22" i="15" s="1"/>
  <c r="AQY23" i="15"/>
  <c r="AQZ23" i="15" s="1"/>
  <c r="AMH26" i="19"/>
  <c r="AMI26" i="19" s="1"/>
  <c r="AMH27" i="19"/>
  <c r="AMI27" i="19" s="1"/>
  <c r="AMH28" i="19"/>
  <c r="AMI28" i="19" s="1"/>
  <c r="AMH29" i="19"/>
  <c r="AMI29" i="19" s="1"/>
  <c r="AMH25" i="19"/>
  <c r="AMI25" i="19" s="1"/>
  <c r="AMH10" i="19"/>
  <c r="AMI10" i="19" s="1"/>
  <c r="AMH13" i="19"/>
  <c r="AMI13" i="19" s="1"/>
  <c r="AMH14" i="19"/>
  <c r="AMI14" i="19" s="1"/>
  <c r="AQH37" i="18"/>
  <c r="AQI37" i="18" s="1"/>
  <c r="AQH38" i="18"/>
  <c r="AQI38" i="18" s="1"/>
  <c r="AQH40" i="18"/>
  <c r="AQI40" i="18" s="1"/>
  <c r="AQH42" i="18"/>
  <c r="AQI42" i="18" s="1"/>
  <c r="AQH43" i="18"/>
  <c r="AQI43" i="18" s="1"/>
  <c r="AQH45" i="18"/>
  <c r="AQI45" i="18" s="1"/>
  <c r="AQH46" i="18"/>
  <c r="AQI46" i="18" s="1"/>
  <c r="AQH35" i="18"/>
  <c r="AQI35" i="18" s="1"/>
  <c r="AQH8" i="18"/>
  <c r="AQI8" i="18" s="1"/>
  <c r="AQH12" i="18"/>
  <c r="AQI12" i="18" s="1"/>
  <c r="AQH13" i="18"/>
  <c r="AQI13" i="18" s="1"/>
  <c r="AQH15" i="18"/>
  <c r="AQI15" i="18" s="1"/>
  <c r="AQH16" i="18"/>
  <c r="AQI16" i="18" s="1"/>
  <c r="AQH17" i="18"/>
  <c r="AQI17" i="18" s="1"/>
  <c r="AQH18" i="18"/>
  <c r="AQI18" i="18" s="1"/>
  <c r="AQH19" i="18"/>
  <c r="AQI19" i="18" s="1"/>
  <c r="AQH20" i="18"/>
  <c r="AQI20" i="18" s="1"/>
  <c r="AQH21" i="18"/>
  <c r="AQI21" i="18" s="1"/>
  <c r="AQH22" i="18"/>
  <c r="AQI22" i="18" s="1"/>
  <c r="AQH7" i="18"/>
  <c r="AQI7" i="18" s="1"/>
  <c r="APZ37" i="18" l="1"/>
  <c r="AQA37" i="18" s="1"/>
  <c r="APZ38" i="18"/>
  <c r="AQA38" i="18" s="1"/>
  <c r="APZ40" i="18"/>
  <c r="AQA40" i="18" s="1"/>
  <c r="APZ42" i="18"/>
  <c r="AQA42" i="18" s="1"/>
  <c r="APZ43" i="18"/>
  <c r="AQA43" i="18" s="1"/>
  <c r="APZ45" i="18"/>
  <c r="AQA45" i="18" s="1"/>
  <c r="APZ46" i="18"/>
  <c r="AQA46" i="18" s="1"/>
  <c r="APZ35" i="18"/>
  <c r="AQA35" i="18" s="1"/>
  <c r="APZ8" i="18"/>
  <c r="AQA8" i="18" s="1"/>
  <c r="APZ12" i="18"/>
  <c r="AQA12" i="18" s="1"/>
  <c r="APZ13" i="18"/>
  <c r="AQA13" i="18" s="1"/>
  <c r="APZ15" i="18"/>
  <c r="AQA15" i="18" s="1"/>
  <c r="APZ16" i="18"/>
  <c r="AQA16" i="18" s="1"/>
  <c r="APZ17" i="18"/>
  <c r="AQA17" i="18" s="1"/>
  <c r="APZ18" i="18"/>
  <c r="AQA18" i="18" s="1"/>
  <c r="APZ19" i="18"/>
  <c r="AQA19" i="18" s="1"/>
  <c r="APZ20" i="18"/>
  <c r="AQA20" i="18" s="1"/>
  <c r="APZ21" i="18"/>
  <c r="AQA21" i="18" s="1"/>
  <c r="APZ22" i="18"/>
  <c r="AQA22" i="18" s="1"/>
  <c r="APZ7" i="18"/>
  <c r="AQA7" i="18" s="1"/>
  <c r="ALZ26" i="19"/>
  <c r="AMA26" i="19" s="1"/>
  <c r="ALZ27" i="19"/>
  <c r="AMA27" i="19" s="1"/>
  <c r="ALZ28" i="19"/>
  <c r="AMA28" i="19" s="1"/>
  <c r="ALZ29" i="19"/>
  <c r="AMA29" i="19" s="1"/>
  <c r="ALZ25" i="19"/>
  <c r="AMA25" i="19" s="1"/>
  <c r="ALZ10" i="19"/>
  <c r="AMA10" i="19" s="1"/>
  <c r="ALZ13" i="19"/>
  <c r="AMA13" i="19" s="1"/>
  <c r="ALZ14" i="19"/>
  <c r="AMA14" i="19" s="1"/>
  <c r="AQQ7" i="15"/>
  <c r="AQR7" i="15" s="1"/>
  <c r="AQQ8" i="15"/>
  <c r="AQR8" i="15" s="1"/>
  <c r="AQQ9" i="15"/>
  <c r="AQR9" i="15" s="1"/>
  <c r="AQQ10" i="15"/>
  <c r="AQR10" i="15" s="1"/>
  <c r="AQQ15" i="15"/>
  <c r="AQR15" i="15" s="1"/>
  <c r="AQQ16" i="15"/>
  <c r="AQR16" i="15" s="1"/>
  <c r="AQQ17" i="15"/>
  <c r="AQR17" i="15" s="1"/>
  <c r="AQQ19" i="15"/>
  <c r="AQR19" i="15" s="1"/>
  <c r="AQQ21" i="15"/>
  <c r="AQR21" i="15" s="1"/>
  <c r="AQQ22" i="15"/>
  <c r="AQR22" i="15" s="1"/>
  <c r="AQQ23" i="15"/>
  <c r="AQR23" i="15" s="1"/>
  <c r="AQI7" i="15" l="1"/>
  <c r="AQJ7" i="15" s="1"/>
  <c r="AQI8" i="15"/>
  <c r="AQJ8" i="15" s="1"/>
  <c r="AQI9" i="15"/>
  <c r="AQJ9" i="15" s="1"/>
  <c r="AQI10" i="15"/>
  <c r="AQJ10" i="15" s="1"/>
  <c r="AQI15" i="15"/>
  <c r="AQJ15" i="15" s="1"/>
  <c r="AQI16" i="15"/>
  <c r="AQJ16" i="15" s="1"/>
  <c r="AQI17" i="15"/>
  <c r="AQJ17" i="15" s="1"/>
  <c r="AQI19" i="15"/>
  <c r="AQJ19" i="15" s="1"/>
  <c r="AQI21" i="15"/>
  <c r="AQJ21" i="15" s="1"/>
  <c r="AQI22" i="15"/>
  <c r="AQJ22" i="15" s="1"/>
  <c r="AQI23" i="15"/>
  <c r="AQJ23" i="15" s="1"/>
  <c r="APR37" i="18"/>
  <c r="APS37" i="18" s="1"/>
  <c r="APR38" i="18"/>
  <c r="APS38" i="18" s="1"/>
  <c r="APR40" i="18"/>
  <c r="APS40" i="18" s="1"/>
  <c r="APR42" i="18"/>
  <c r="APS42" i="18" s="1"/>
  <c r="APR43" i="18"/>
  <c r="APS43" i="18" s="1"/>
  <c r="APR45" i="18"/>
  <c r="APS45" i="18" s="1"/>
  <c r="APR46" i="18"/>
  <c r="APS46" i="18" s="1"/>
  <c r="APR35" i="18"/>
  <c r="APS35" i="18" s="1"/>
  <c r="APR8" i="18"/>
  <c r="APS8" i="18" s="1"/>
  <c r="APR12" i="18"/>
  <c r="APS12" i="18" s="1"/>
  <c r="APR13" i="18"/>
  <c r="APS13" i="18" s="1"/>
  <c r="APR15" i="18"/>
  <c r="APS15" i="18" s="1"/>
  <c r="APR16" i="18"/>
  <c r="APS16" i="18" s="1"/>
  <c r="APR17" i="18"/>
  <c r="APS17" i="18" s="1"/>
  <c r="APR18" i="18"/>
  <c r="APS18" i="18" s="1"/>
  <c r="APR19" i="18"/>
  <c r="APS19" i="18" s="1"/>
  <c r="APR20" i="18"/>
  <c r="APS20" i="18" s="1"/>
  <c r="APR21" i="18"/>
  <c r="APS21" i="18" s="1"/>
  <c r="APR22" i="18"/>
  <c r="APS22" i="18" s="1"/>
  <c r="APR7" i="18"/>
  <c r="APS7" i="18" s="1"/>
  <c r="APJ37" i="18" l="1"/>
  <c r="APK37" i="18" s="1"/>
  <c r="APJ38" i="18"/>
  <c r="APK38" i="18" s="1"/>
  <c r="APJ40" i="18"/>
  <c r="APK40" i="18" s="1"/>
  <c r="APJ42" i="18"/>
  <c r="APK42" i="18" s="1"/>
  <c r="APJ43" i="18"/>
  <c r="APK43" i="18" s="1"/>
  <c r="APJ45" i="18"/>
  <c r="APK45" i="18" s="1"/>
  <c r="APJ46" i="18"/>
  <c r="APK46" i="18" s="1"/>
  <c r="APJ35" i="18"/>
  <c r="APK35" i="18" s="1"/>
  <c r="APJ8" i="18"/>
  <c r="APK8" i="18" s="1"/>
  <c r="APJ12" i="18"/>
  <c r="APK12" i="18" s="1"/>
  <c r="APJ13" i="18"/>
  <c r="APK13" i="18" s="1"/>
  <c r="APJ15" i="18"/>
  <c r="APK15" i="18" s="1"/>
  <c r="APJ16" i="18"/>
  <c r="APK16" i="18" s="1"/>
  <c r="APJ17" i="18"/>
  <c r="APK17" i="18" s="1"/>
  <c r="APJ18" i="18"/>
  <c r="APK18" i="18" s="1"/>
  <c r="APJ19" i="18"/>
  <c r="APK19" i="18" s="1"/>
  <c r="APJ20" i="18"/>
  <c r="APK20" i="18" s="1"/>
  <c r="APJ21" i="18"/>
  <c r="APK21" i="18" s="1"/>
  <c r="APJ22" i="18"/>
  <c r="APK22" i="18" s="1"/>
  <c r="APJ7" i="18"/>
  <c r="APK7" i="18" s="1"/>
  <c r="ALR26" i="19"/>
  <c r="ALS26" i="19" s="1"/>
  <c r="ALR27" i="19"/>
  <c r="ALS27" i="19" s="1"/>
  <c r="ALR28" i="19"/>
  <c r="ALS28" i="19" s="1"/>
  <c r="ALR29" i="19"/>
  <c r="ALS29" i="19" s="1"/>
  <c r="ALR25" i="19"/>
  <c r="ALS25" i="19" s="1"/>
  <c r="ALR10" i="19"/>
  <c r="ALS10" i="19" s="1"/>
  <c r="ALR13" i="19"/>
  <c r="ALS13" i="19" s="1"/>
  <c r="ALR14" i="19"/>
  <c r="ALS14" i="19" s="1"/>
  <c r="AQA7" i="15" l="1"/>
  <c r="AQB7" i="15" s="1"/>
  <c r="AQA8" i="15"/>
  <c r="AQB8" i="15" s="1"/>
  <c r="AQA9" i="15"/>
  <c r="AQB9" i="15" s="1"/>
  <c r="AQA10" i="15"/>
  <c r="AQB10" i="15" s="1"/>
  <c r="AQA15" i="15"/>
  <c r="AQB15" i="15" s="1"/>
  <c r="AQA16" i="15"/>
  <c r="AQB16" i="15" s="1"/>
  <c r="AQA17" i="15"/>
  <c r="AQB17" i="15" s="1"/>
  <c r="AQA19" i="15"/>
  <c r="AQB19" i="15" s="1"/>
  <c r="AQA21" i="15"/>
  <c r="AQB21" i="15" s="1"/>
  <c r="AQA22" i="15"/>
  <c r="AQB22" i="15" s="1"/>
  <c r="AQA23" i="15"/>
  <c r="AQB23" i="15" s="1"/>
  <c r="APB37" i="18" l="1"/>
  <c r="APC37" i="18" s="1"/>
  <c r="APB38" i="18"/>
  <c r="APC38" i="18" s="1"/>
  <c r="APB40" i="18"/>
  <c r="APC40" i="18" s="1"/>
  <c r="APB42" i="18"/>
  <c r="APC42" i="18" s="1"/>
  <c r="APB43" i="18"/>
  <c r="APC43" i="18" s="1"/>
  <c r="APB45" i="18"/>
  <c r="APC45" i="18" s="1"/>
  <c r="APB46" i="18"/>
  <c r="APC46" i="18" s="1"/>
  <c r="APB35" i="18"/>
  <c r="APC35" i="18" s="1"/>
  <c r="APB8" i="18"/>
  <c r="APC8" i="18" s="1"/>
  <c r="APB12" i="18"/>
  <c r="APC12" i="18" s="1"/>
  <c r="APB13" i="18"/>
  <c r="APC13" i="18" s="1"/>
  <c r="APB15" i="18"/>
  <c r="APC15" i="18" s="1"/>
  <c r="APB16" i="18"/>
  <c r="APC16" i="18" s="1"/>
  <c r="APB17" i="18"/>
  <c r="APC17" i="18" s="1"/>
  <c r="APB18" i="18"/>
  <c r="APC18" i="18" s="1"/>
  <c r="APB19" i="18"/>
  <c r="APC19" i="18" s="1"/>
  <c r="APB20" i="18"/>
  <c r="APC20" i="18" s="1"/>
  <c r="APB21" i="18"/>
  <c r="APC21" i="18" s="1"/>
  <c r="APB22" i="18"/>
  <c r="APC22" i="18" s="1"/>
  <c r="APB7" i="18"/>
  <c r="APC7" i="18" s="1"/>
  <c r="ALJ26" i="19"/>
  <c r="ALK26" i="19" s="1"/>
  <c r="ALJ27" i="19"/>
  <c r="ALK27" i="19" s="1"/>
  <c r="ALJ28" i="19"/>
  <c r="ALK28" i="19" s="1"/>
  <c r="ALJ29" i="19"/>
  <c r="ALK29" i="19" s="1"/>
  <c r="ALJ25" i="19"/>
  <c r="ALK25" i="19" s="1"/>
  <c r="ALJ10" i="19"/>
  <c r="ALK10" i="19" s="1"/>
  <c r="ALJ13" i="19"/>
  <c r="ALK13" i="19" s="1"/>
  <c r="ALJ14" i="19"/>
  <c r="ALK14" i="19" s="1"/>
  <c r="APS7" i="15"/>
  <c r="APT7" i="15" s="1"/>
  <c r="APS8" i="15"/>
  <c r="APT8" i="15" s="1"/>
  <c r="APS9" i="15"/>
  <c r="APT9" i="15" s="1"/>
  <c r="APS10" i="15"/>
  <c r="APT10" i="15" s="1"/>
  <c r="APS15" i="15"/>
  <c r="APT15" i="15" s="1"/>
  <c r="APS16" i="15"/>
  <c r="APT16" i="15" s="1"/>
  <c r="APS17" i="15"/>
  <c r="APT17" i="15" s="1"/>
  <c r="APS19" i="15"/>
  <c r="APT19" i="15" s="1"/>
  <c r="APS21" i="15"/>
  <c r="APT21" i="15" s="1"/>
  <c r="APS22" i="15"/>
  <c r="APT22" i="15" s="1"/>
  <c r="APS23" i="15"/>
  <c r="APT23" i="15" s="1"/>
  <c r="AOT37" i="18" l="1"/>
  <c r="AOU37" i="18" s="1"/>
  <c r="AOT38" i="18"/>
  <c r="AOU38" i="18" s="1"/>
  <c r="AOT40" i="18"/>
  <c r="AOU40" i="18" s="1"/>
  <c r="AOT42" i="18"/>
  <c r="AOU42" i="18" s="1"/>
  <c r="AOT43" i="18"/>
  <c r="AOU43" i="18" s="1"/>
  <c r="AOT45" i="18"/>
  <c r="AOU45" i="18" s="1"/>
  <c r="AOT46" i="18"/>
  <c r="AOU46" i="18" s="1"/>
  <c r="AOT35" i="18"/>
  <c r="AOU35" i="18" s="1"/>
  <c r="AOT8" i="18"/>
  <c r="AOU8" i="18" s="1"/>
  <c r="AOT12" i="18"/>
  <c r="AOU12" i="18" s="1"/>
  <c r="AOT13" i="18"/>
  <c r="AOU13" i="18" s="1"/>
  <c r="AOT15" i="18"/>
  <c r="AOU15" i="18" s="1"/>
  <c r="AOT16" i="18"/>
  <c r="AOU16" i="18" s="1"/>
  <c r="AOT17" i="18"/>
  <c r="AOU17" i="18" s="1"/>
  <c r="AOT18" i="18"/>
  <c r="AOU18" i="18" s="1"/>
  <c r="AOT19" i="18"/>
  <c r="AOU19" i="18" s="1"/>
  <c r="AOT20" i="18"/>
  <c r="AOU20" i="18" s="1"/>
  <c r="AOT21" i="18"/>
  <c r="AOU21" i="18" s="1"/>
  <c r="AOT22" i="18"/>
  <c r="AOU22" i="18" s="1"/>
  <c r="AOT7" i="18"/>
  <c r="AOU7" i="18" s="1"/>
  <c r="ALB25" i="19"/>
  <c r="ALC25" i="19" s="1"/>
  <c r="APK7" i="15"/>
  <c r="APL7" i="15" s="1"/>
  <c r="APK8" i="15"/>
  <c r="APL8" i="15" s="1"/>
  <c r="APK9" i="15"/>
  <c r="APL9" i="15" s="1"/>
  <c r="APK10" i="15"/>
  <c r="APL10" i="15" s="1"/>
  <c r="APK15" i="15"/>
  <c r="APL15" i="15" s="1"/>
  <c r="APK16" i="15"/>
  <c r="APL16" i="15" s="1"/>
  <c r="APK17" i="15"/>
  <c r="APL17" i="15" s="1"/>
  <c r="APK19" i="15"/>
  <c r="APL19" i="15" s="1"/>
  <c r="APK21" i="15"/>
  <c r="APL21" i="15" s="1"/>
  <c r="APK22" i="15"/>
  <c r="APL22" i="15" s="1"/>
  <c r="APK23" i="15"/>
  <c r="APL23" i="15" s="1"/>
  <c r="AOL37" i="18" l="1"/>
  <c r="AOM37" i="18" s="1"/>
  <c r="AOL38" i="18"/>
  <c r="AOM38" i="18" s="1"/>
  <c r="AOL40" i="18"/>
  <c r="AOM40" i="18" s="1"/>
  <c r="AOL42" i="18"/>
  <c r="AOM42" i="18" s="1"/>
  <c r="AOL43" i="18"/>
  <c r="AOM43" i="18" s="1"/>
  <c r="AOL45" i="18"/>
  <c r="AOM45" i="18" s="1"/>
  <c r="AOL46" i="18"/>
  <c r="AOM46" i="18" s="1"/>
  <c r="AOL35" i="18"/>
  <c r="AOM35" i="18" s="1"/>
  <c r="AOL8" i="18"/>
  <c r="AOM8" i="18" s="1"/>
  <c r="AOL12" i="18"/>
  <c r="AOM12" i="18" s="1"/>
  <c r="AOL13" i="18"/>
  <c r="AOM13" i="18" s="1"/>
  <c r="AOL15" i="18"/>
  <c r="AOM15" i="18" s="1"/>
  <c r="AOL16" i="18"/>
  <c r="AOM16" i="18" s="1"/>
  <c r="AOL17" i="18"/>
  <c r="AOM17" i="18" s="1"/>
  <c r="AOL18" i="18"/>
  <c r="AOM18" i="18" s="1"/>
  <c r="AOL19" i="18"/>
  <c r="AOM19" i="18" s="1"/>
  <c r="AOL20" i="18"/>
  <c r="AOM20" i="18" s="1"/>
  <c r="AOL21" i="18"/>
  <c r="AOM21" i="18" s="1"/>
  <c r="AOL22" i="18"/>
  <c r="AOM22" i="18" s="1"/>
  <c r="AOL7" i="18"/>
  <c r="AOM7" i="18" s="1"/>
  <c r="ALB26" i="19"/>
  <c r="ALC26" i="19" s="1"/>
  <c r="ALB27" i="19"/>
  <c r="ALC27" i="19" s="1"/>
  <c r="ALB28" i="19"/>
  <c r="ALC28" i="19" s="1"/>
  <c r="ALB29" i="19"/>
  <c r="ALC29" i="19" s="1"/>
  <c r="ALB10" i="19"/>
  <c r="ALC10" i="19" s="1"/>
  <c r="ALB13" i="19"/>
  <c r="ALC13" i="19" s="1"/>
  <c r="ALB14" i="19"/>
  <c r="ALC14" i="19" s="1"/>
  <c r="APC7" i="15"/>
  <c r="APD7" i="15" s="1"/>
  <c r="APC8" i="15"/>
  <c r="APD8" i="15" s="1"/>
  <c r="APC9" i="15"/>
  <c r="APD9" i="15" s="1"/>
  <c r="APC10" i="15"/>
  <c r="APD10" i="15" s="1"/>
  <c r="APC15" i="15"/>
  <c r="APD15" i="15" s="1"/>
  <c r="APC16" i="15"/>
  <c r="APD16" i="15" s="1"/>
  <c r="APC17" i="15"/>
  <c r="APD17" i="15" s="1"/>
  <c r="APC19" i="15"/>
  <c r="APD19" i="15" s="1"/>
  <c r="APC21" i="15"/>
  <c r="APD21" i="15" s="1"/>
  <c r="APC22" i="15"/>
  <c r="APD22" i="15" s="1"/>
  <c r="APC23" i="15"/>
  <c r="APD23" i="15" s="1"/>
  <c r="AOD37" i="18" l="1"/>
  <c r="AOE37" i="18" s="1"/>
  <c r="AOD38" i="18"/>
  <c r="AOE38" i="18" s="1"/>
  <c r="AOD40" i="18"/>
  <c r="AOE40" i="18" s="1"/>
  <c r="AOD42" i="18"/>
  <c r="AOE42" i="18" s="1"/>
  <c r="AOD43" i="18"/>
  <c r="AOE43" i="18" s="1"/>
  <c r="AOD45" i="18"/>
  <c r="AOE45" i="18" s="1"/>
  <c r="AOD46" i="18"/>
  <c r="AOE46" i="18" s="1"/>
  <c r="AOD35" i="18"/>
  <c r="AOE35" i="18" s="1"/>
  <c r="AOD8" i="18"/>
  <c r="AOE8" i="18" s="1"/>
  <c r="AOD12" i="18"/>
  <c r="AOE12" i="18" s="1"/>
  <c r="AOD13" i="18"/>
  <c r="AOE13" i="18" s="1"/>
  <c r="AOD15" i="18"/>
  <c r="AOE15" i="18" s="1"/>
  <c r="AOD16" i="18"/>
  <c r="AOE16" i="18" s="1"/>
  <c r="AOD17" i="18"/>
  <c r="AOE17" i="18" s="1"/>
  <c r="AOD18" i="18"/>
  <c r="AOE18" i="18" s="1"/>
  <c r="AOD19" i="18"/>
  <c r="AOE19" i="18" s="1"/>
  <c r="AOD20" i="18"/>
  <c r="AOE20" i="18" s="1"/>
  <c r="AOD21" i="18"/>
  <c r="AOE21" i="18" s="1"/>
  <c r="AOD22" i="18"/>
  <c r="AOE22" i="18" s="1"/>
  <c r="AOD7" i="18"/>
  <c r="AOE7" i="18" s="1"/>
  <c r="AKT26" i="19"/>
  <c r="AKU26" i="19" s="1"/>
  <c r="AKT27" i="19"/>
  <c r="AKU27" i="19" s="1"/>
  <c r="AKT28" i="19"/>
  <c r="AKU28" i="19" s="1"/>
  <c r="AKT29" i="19"/>
  <c r="AKU29" i="19" s="1"/>
  <c r="AKT25" i="19"/>
  <c r="AKU25" i="19" s="1"/>
  <c r="AKT10" i="19"/>
  <c r="AKU10" i="19" s="1"/>
  <c r="AKT13" i="19"/>
  <c r="AKU13" i="19" s="1"/>
  <c r="AKT14" i="19"/>
  <c r="AKU14" i="19" s="1"/>
  <c r="AOU7" i="15"/>
  <c r="AOV7" i="15" s="1"/>
  <c r="AOU8" i="15"/>
  <c r="AOV8" i="15" s="1"/>
  <c r="AOU9" i="15"/>
  <c r="AOV9" i="15" s="1"/>
  <c r="AOU10" i="15"/>
  <c r="AOV10" i="15" s="1"/>
  <c r="AOU15" i="15"/>
  <c r="AOV15" i="15" s="1"/>
  <c r="AOU16" i="15"/>
  <c r="AOV16" i="15" s="1"/>
  <c r="AOU17" i="15"/>
  <c r="AOV17" i="15" s="1"/>
  <c r="AOU19" i="15"/>
  <c r="AOV19" i="15" s="1"/>
  <c r="AOU21" i="15"/>
  <c r="AOV21" i="15" s="1"/>
  <c r="AOU22" i="15"/>
  <c r="AOV22" i="15" s="1"/>
  <c r="AOU23" i="15"/>
  <c r="AOV23" i="15" s="1"/>
  <c r="AKL26" i="19" l="1"/>
  <c r="AKM26" i="19" s="1"/>
  <c r="AKL27" i="19"/>
  <c r="AKM27" i="19" s="1"/>
  <c r="AKL28" i="19"/>
  <c r="AKM28" i="19" s="1"/>
  <c r="AKL29" i="19"/>
  <c r="AKM29" i="19" s="1"/>
  <c r="AKL25" i="19"/>
  <c r="AKM25" i="19" s="1"/>
  <c r="AOM7" i="15" l="1"/>
  <c r="AON7" i="15" s="1"/>
  <c r="AOM8" i="15"/>
  <c r="AON8" i="15" s="1"/>
  <c r="AOM9" i="15"/>
  <c r="AON9" i="15" s="1"/>
  <c r="AOM10" i="15"/>
  <c r="AON10" i="15" s="1"/>
  <c r="AOM15" i="15"/>
  <c r="AON15" i="15" s="1"/>
  <c r="AOM16" i="15"/>
  <c r="AON16" i="15" s="1"/>
  <c r="AOM17" i="15"/>
  <c r="AON17" i="15" s="1"/>
  <c r="AOM19" i="15"/>
  <c r="AON19" i="15" s="1"/>
  <c r="AOM21" i="15"/>
  <c r="AON21" i="15" s="1"/>
  <c r="AOM22" i="15"/>
  <c r="AON22" i="15" s="1"/>
  <c r="AOM23" i="15"/>
  <c r="AON23" i="15" s="1"/>
  <c r="ANV37" i="18"/>
  <c r="ANW37" i="18" s="1"/>
  <c r="ANV38" i="18"/>
  <c r="ANW38" i="18" s="1"/>
  <c r="ANV40" i="18"/>
  <c r="ANW40" i="18" s="1"/>
  <c r="ANV42" i="18"/>
  <c r="ANW42" i="18" s="1"/>
  <c r="ANV43" i="18"/>
  <c r="ANW43" i="18" s="1"/>
  <c r="ANV45" i="18"/>
  <c r="ANW45" i="18" s="1"/>
  <c r="ANV46" i="18"/>
  <c r="ANW46" i="18" s="1"/>
  <c r="ANV35" i="18"/>
  <c r="ANW35" i="18" s="1"/>
  <c r="ANV8" i="18"/>
  <c r="ANW8" i="18" s="1"/>
  <c r="ANV12" i="18"/>
  <c r="ANW12" i="18" s="1"/>
  <c r="ANV13" i="18"/>
  <c r="ANW13" i="18" s="1"/>
  <c r="ANV15" i="18"/>
  <c r="ANW15" i="18" s="1"/>
  <c r="ANV16" i="18"/>
  <c r="ANW16" i="18" s="1"/>
  <c r="ANV17" i="18"/>
  <c r="ANW17" i="18" s="1"/>
  <c r="ANV18" i="18"/>
  <c r="ANW18" i="18" s="1"/>
  <c r="ANV19" i="18"/>
  <c r="ANW19" i="18" s="1"/>
  <c r="ANV20" i="18"/>
  <c r="ANW20" i="18" s="1"/>
  <c r="ANV21" i="18"/>
  <c r="ANW21" i="18" s="1"/>
  <c r="ANV22" i="18"/>
  <c r="ANW22" i="18" s="1"/>
  <c r="ANV7" i="18"/>
  <c r="ANW7" i="18" s="1"/>
  <c r="AOE7" i="15" l="1"/>
  <c r="AOF7" i="15" s="1"/>
  <c r="AOE8" i="15"/>
  <c r="AOF8" i="15" s="1"/>
  <c r="AOE9" i="15"/>
  <c r="AOF9" i="15" s="1"/>
  <c r="AOE10" i="15"/>
  <c r="AOF10" i="15" s="1"/>
  <c r="AOE15" i="15"/>
  <c r="AOF15" i="15" s="1"/>
  <c r="AOE16" i="15"/>
  <c r="AOF16" i="15" s="1"/>
  <c r="AOE17" i="15"/>
  <c r="AOF17" i="15" s="1"/>
  <c r="AOE19" i="15"/>
  <c r="AOF19" i="15" s="1"/>
  <c r="AOE21" i="15"/>
  <c r="AOF21" i="15" s="1"/>
  <c r="AOE22" i="15"/>
  <c r="AOF22" i="15" s="1"/>
  <c r="AOE23" i="15"/>
  <c r="AOF23" i="15" s="1"/>
  <c r="AKL10" i="19"/>
  <c r="AKM10" i="19" s="1"/>
  <c r="AKL13" i="19"/>
  <c r="AKM13" i="19" s="1"/>
  <c r="AKL14" i="19"/>
  <c r="AKM14" i="19" s="1"/>
  <c r="ANN37" i="18"/>
  <c r="ANO37" i="18" s="1"/>
  <c r="ANN38" i="18"/>
  <c r="ANO38" i="18" s="1"/>
  <c r="ANN40" i="18"/>
  <c r="ANO40" i="18" s="1"/>
  <c r="ANN42" i="18"/>
  <c r="ANO42" i="18" s="1"/>
  <c r="ANN43" i="18"/>
  <c r="ANO43" i="18" s="1"/>
  <c r="ANN45" i="18"/>
  <c r="ANO45" i="18" s="1"/>
  <c r="ANN46" i="18"/>
  <c r="ANO46" i="18" s="1"/>
  <c r="ANN35" i="18"/>
  <c r="ANO35" i="18" s="1"/>
  <c r="ANN8" i="18"/>
  <c r="ANO8" i="18" s="1"/>
  <c r="ANN12" i="18"/>
  <c r="ANO12" i="18" s="1"/>
  <c r="ANN13" i="18"/>
  <c r="ANO13" i="18" s="1"/>
  <c r="ANN15" i="18"/>
  <c r="ANO15" i="18" s="1"/>
  <c r="ANN16" i="18"/>
  <c r="ANO16" i="18" s="1"/>
  <c r="ANN17" i="18"/>
  <c r="ANO17" i="18" s="1"/>
  <c r="ANN18" i="18"/>
  <c r="ANO18" i="18" s="1"/>
  <c r="ANN19" i="18"/>
  <c r="ANO19" i="18" s="1"/>
  <c r="ANN20" i="18"/>
  <c r="ANO20" i="18" s="1"/>
  <c r="ANN21" i="18"/>
  <c r="ANO21" i="18" s="1"/>
  <c r="ANN22" i="18"/>
  <c r="ANO22" i="18" s="1"/>
  <c r="ANN7" i="18"/>
  <c r="ANO7" i="18" s="1"/>
  <c r="ANW7" i="15" l="1"/>
  <c r="ANX7" i="15" s="1"/>
  <c r="ANW8" i="15"/>
  <c r="ANX8" i="15" s="1"/>
  <c r="ANW9" i="15"/>
  <c r="ANX9" i="15" s="1"/>
  <c r="ANW10" i="15"/>
  <c r="ANX10" i="15" s="1"/>
  <c r="ANW15" i="15"/>
  <c r="ANX15" i="15" s="1"/>
  <c r="ANW16" i="15"/>
  <c r="ANX16" i="15" s="1"/>
  <c r="ANW17" i="15"/>
  <c r="ANX17" i="15" s="1"/>
  <c r="ANW19" i="15"/>
  <c r="ANX19" i="15" s="1"/>
  <c r="ANW21" i="15"/>
  <c r="ANX21" i="15" s="1"/>
  <c r="ANW22" i="15"/>
  <c r="ANX22" i="15" s="1"/>
  <c r="ANW23" i="15"/>
  <c r="ANX23" i="15" s="1"/>
  <c r="ANF37" i="18" l="1"/>
  <c r="ANG37" i="18" s="1"/>
  <c r="ANF38" i="18"/>
  <c r="ANG38" i="18" s="1"/>
  <c r="ANF40" i="18"/>
  <c r="ANG40" i="18" s="1"/>
  <c r="ANF42" i="18"/>
  <c r="ANG42" i="18" s="1"/>
  <c r="ANF43" i="18"/>
  <c r="ANG43" i="18" s="1"/>
  <c r="ANF45" i="18"/>
  <c r="ANG45" i="18" s="1"/>
  <c r="ANF46" i="18"/>
  <c r="ANG46" i="18" s="1"/>
  <c r="ANF35" i="18"/>
  <c r="ANG35" i="18" s="1"/>
  <c r="ANF8" i="18"/>
  <c r="ANG8" i="18" s="1"/>
  <c r="ANF12" i="18"/>
  <c r="ANG12" i="18" s="1"/>
  <c r="ANF13" i="18"/>
  <c r="ANG13" i="18" s="1"/>
  <c r="ANF15" i="18"/>
  <c r="ANG15" i="18" s="1"/>
  <c r="ANF16" i="18"/>
  <c r="ANG16" i="18" s="1"/>
  <c r="ANF17" i="18"/>
  <c r="ANG17" i="18" s="1"/>
  <c r="ANF18" i="18"/>
  <c r="ANG18" i="18" s="1"/>
  <c r="ANF19" i="18"/>
  <c r="ANG19" i="18" s="1"/>
  <c r="ANF20" i="18"/>
  <c r="ANG20" i="18" s="1"/>
  <c r="ANF21" i="18"/>
  <c r="ANG21" i="18" s="1"/>
  <c r="ANF22" i="18"/>
  <c r="ANG22" i="18" s="1"/>
  <c r="ANF7" i="18"/>
  <c r="ANG7" i="18" s="1"/>
  <c r="AKD26" i="19"/>
  <c r="AKE26" i="19" s="1"/>
  <c r="AKD27" i="19"/>
  <c r="AKE27" i="19" s="1"/>
  <c r="AKD28" i="19"/>
  <c r="AKE28" i="19" s="1"/>
  <c r="AKD29" i="19"/>
  <c r="AKE29" i="19" s="1"/>
  <c r="AKD25" i="19"/>
  <c r="AKE25" i="19" s="1"/>
  <c r="AKD10" i="19"/>
  <c r="AKE10" i="19" s="1"/>
  <c r="AKD13" i="19"/>
  <c r="AKE13" i="19" s="1"/>
  <c r="AKD14" i="19"/>
  <c r="AKE14" i="19" s="1"/>
  <c r="ANO7" i="15"/>
  <c r="ANP7" i="15" s="1"/>
  <c r="ANO8" i="15"/>
  <c r="ANP8" i="15" s="1"/>
  <c r="ANO9" i="15"/>
  <c r="ANP9" i="15" s="1"/>
  <c r="ANO10" i="15"/>
  <c r="ANP10" i="15" s="1"/>
  <c r="ANO15" i="15"/>
  <c r="ANP15" i="15" s="1"/>
  <c r="ANO16" i="15"/>
  <c r="ANP16" i="15" s="1"/>
  <c r="ANO17" i="15"/>
  <c r="ANP17" i="15" s="1"/>
  <c r="ANO19" i="15"/>
  <c r="ANP19" i="15" s="1"/>
  <c r="ANO21" i="15"/>
  <c r="ANP21" i="15" s="1"/>
  <c r="ANO22" i="15"/>
  <c r="ANP22" i="15" s="1"/>
  <c r="ANO23" i="15"/>
  <c r="ANP23" i="15" s="1"/>
  <c r="AMX37" i="18" l="1"/>
  <c r="AMY37" i="18" s="1"/>
  <c r="AMX38" i="18"/>
  <c r="AMY38" i="18" s="1"/>
  <c r="AMX40" i="18"/>
  <c r="AMY40" i="18" s="1"/>
  <c r="AMX42" i="18"/>
  <c r="AMY42" i="18" s="1"/>
  <c r="AMX43" i="18"/>
  <c r="AMY43" i="18" s="1"/>
  <c r="AMX45" i="18"/>
  <c r="AMY45" i="18" s="1"/>
  <c r="AMX46" i="18"/>
  <c r="AMY46" i="18" s="1"/>
  <c r="AMX35" i="18"/>
  <c r="AMY35" i="18" s="1"/>
  <c r="AMX8" i="18"/>
  <c r="AMY8" i="18" s="1"/>
  <c r="AMX12" i="18"/>
  <c r="AMY12" i="18" s="1"/>
  <c r="AMX13" i="18"/>
  <c r="AMY13" i="18" s="1"/>
  <c r="AMX15" i="18"/>
  <c r="AMY15" i="18" s="1"/>
  <c r="AMX16" i="18"/>
  <c r="AMY16" i="18" s="1"/>
  <c r="AMX17" i="18"/>
  <c r="AMY17" i="18" s="1"/>
  <c r="AMX18" i="18"/>
  <c r="AMY18" i="18" s="1"/>
  <c r="AMX19" i="18"/>
  <c r="AMY19" i="18" s="1"/>
  <c r="AMX20" i="18"/>
  <c r="AMY20" i="18" s="1"/>
  <c r="AMX21" i="18"/>
  <c r="AMY21" i="18" s="1"/>
  <c r="AMX22" i="18"/>
  <c r="AMY22" i="18" s="1"/>
  <c r="AMX7" i="18"/>
  <c r="AMY7" i="18" s="1"/>
  <c r="AJV26" i="19"/>
  <c r="AJW26" i="19" s="1"/>
  <c r="AJV27" i="19"/>
  <c r="AJW27" i="19" s="1"/>
  <c r="AJV28" i="19"/>
  <c r="AJW28" i="19" s="1"/>
  <c r="AJV29" i="19"/>
  <c r="AJW29" i="19" s="1"/>
  <c r="AJV25" i="19"/>
  <c r="AJW25" i="19" s="1"/>
  <c r="AJV10" i="19"/>
  <c r="AJW10" i="19" s="1"/>
  <c r="AJV13" i="19"/>
  <c r="AJW13" i="19" s="1"/>
  <c r="AJV14" i="19"/>
  <c r="AJW14" i="19" s="1"/>
  <c r="ANG7" i="15"/>
  <c r="ANH7" i="15" s="1"/>
  <c r="ANG8" i="15"/>
  <c r="ANH8" i="15" s="1"/>
  <c r="ANG9" i="15"/>
  <c r="ANH9" i="15" s="1"/>
  <c r="ANG10" i="15"/>
  <c r="ANH10" i="15" s="1"/>
  <c r="ANG15" i="15"/>
  <c r="ANH15" i="15" s="1"/>
  <c r="ANG16" i="15"/>
  <c r="ANH16" i="15" s="1"/>
  <c r="ANG17" i="15"/>
  <c r="ANH17" i="15" s="1"/>
  <c r="ANG19" i="15"/>
  <c r="ANH19" i="15" s="1"/>
  <c r="ANG21" i="15"/>
  <c r="ANH21" i="15" s="1"/>
  <c r="ANG22" i="15"/>
  <c r="ANH22" i="15" s="1"/>
  <c r="ANG23" i="15"/>
  <c r="ANH23" i="15" s="1"/>
  <c r="AMP37" i="18" l="1"/>
  <c r="AMQ37" i="18" s="1"/>
  <c r="AMP38" i="18"/>
  <c r="AMQ38" i="18" s="1"/>
  <c r="AMP40" i="18"/>
  <c r="AMQ40" i="18" s="1"/>
  <c r="AMP42" i="18"/>
  <c r="AMQ42" i="18" s="1"/>
  <c r="AMP43" i="18"/>
  <c r="AMQ43" i="18" s="1"/>
  <c r="AMP45" i="18"/>
  <c r="AMQ45" i="18" s="1"/>
  <c r="AMP46" i="18"/>
  <c r="AMQ46" i="18" s="1"/>
  <c r="AMP35" i="18"/>
  <c r="AMQ35" i="18" s="1"/>
  <c r="AMP8" i="18"/>
  <c r="AMQ8" i="18" s="1"/>
  <c r="AMP12" i="18"/>
  <c r="AMQ12" i="18" s="1"/>
  <c r="AMP13" i="18"/>
  <c r="AMQ13" i="18" s="1"/>
  <c r="AMP15" i="18"/>
  <c r="AMQ15" i="18" s="1"/>
  <c r="AMP16" i="18"/>
  <c r="AMQ16" i="18" s="1"/>
  <c r="AMP17" i="18"/>
  <c r="AMQ17" i="18" s="1"/>
  <c r="AMP18" i="18"/>
  <c r="AMQ18" i="18" s="1"/>
  <c r="AMP19" i="18"/>
  <c r="AMQ19" i="18" s="1"/>
  <c r="AMP20" i="18"/>
  <c r="AMQ20" i="18" s="1"/>
  <c r="AMP21" i="18"/>
  <c r="AMQ21" i="18" s="1"/>
  <c r="AMP22" i="18"/>
  <c r="AMQ22" i="18" s="1"/>
  <c r="AMP7" i="18"/>
  <c r="AMQ7" i="18" s="1"/>
  <c r="AMY7" i="15"/>
  <c r="AMZ7" i="15" s="1"/>
  <c r="AMY8" i="15"/>
  <c r="AMZ8" i="15" s="1"/>
  <c r="AMY9" i="15"/>
  <c r="AMZ9" i="15" s="1"/>
  <c r="AMY10" i="15"/>
  <c r="AMZ10" i="15" s="1"/>
  <c r="AMY15" i="15"/>
  <c r="AMZ15" i="15" s="1"/>
  <c r="AMY16" i="15"/>
  <c r="AMZ16" i="15" s="1"/>
  <c r="AMY17" i="15"/>
  <c r="AMZ17" i="15" s="1"/>
  <c r="AMY19" i="15"/>
  <c r="AMZ19" i="15" s="1"/>
  <c r="AMY21" i="15"/>
  <c r="AMZ21" i="15" s="1"/>
  <c r="AMY22" i="15"/>
  <c r="AMZ22" i="15" s="1"/>
  <c r="AMY23" i="15"/>
  <c r="AMZ23" i="15" s="1"/>
  <c r="AJN26" i="19" l="1"/>
  <c r="AJO26" i="19" s="1"/>
  <c r="AJN27" i="19"/>
  <c r="AJO27" i="19" s="1"/>
  <c r="AJN28" i="19"/>
  <c r="AJO28" i="19" s="1"/>
  <c r="AJN29" i="19"/>
  <c r="AJO29" i="19" s="1"/>
  <c r="AJN25" i="19"/>
  <c r="AJO25" i="19" s="1"/>
  <c r="AMH37" i="18" l="1"/>
  <c r="AMI37" i="18" s="1"/>
  <c r="AMH38" i="18"/>
  <c r="AMI38" i="18" s="1"/>
  <c r="AMH40" i="18"/>
  <c r="AMI40" i="18" s="1"/>
  <c r="AMH42" i="18"/>
  <c r="AMI42" i="18" s="1"/>
  <c r="AMH43" i="18"/>
  <c r="AMI43" i="18" s="1"/>
  <c r="AMH45" i="18"/>
  <c r="AMI45" i="18" s="1"/>
  <c r="AMH46" i="18"/>
  <c r="AMI46" i="18" s="1"/>
  <c r="AMH35" i="18"/>
  <c r="AMI35" i="18" s="1"/>
  <c r="AMH8" i="18"/>
  <c r="AMI8" i="18" s="1"/>
  <c r="AMH12" i="18"/>
  <c r="AMI12" i="18" s="1"/>
  <c r="AMH13" i="18"/>
  <c r="AMI13" i="18" s="1"/>
  <c r="AMH15" i="18"/>
  <c r="AMI15" i="18" s="1"/>
  <c r="AMH16" i="18"/>
  <c r="AMI16" i="18" s="1"/>
  <c r="AMH17" i="18"/>
  <c r="AMI17" i="18" s="1"/>
  <c r="AMH18" i="18"/>
  <c r="AMI18" i="18" s="1"/>
  <c r="AMH19" i="18"/>
  <c r="AMI19" i="18" s="1"/>
  <c r="AMH20" i="18"/>
  <c r="AMI20" i="18" s="1"/>
  <c r="AMH21" i="18"/>
  <c r="AMI21" i="18" s="1"/>
  <c r="AMH22" i="18"/>
  <c r="AMI22" i="18" s="1"/>
  <c r="AMH7" i="18"/>
  <c r="AMI7" i="18" s="1"/>
  <c r="AJN10" i="19"/>
  <c r="AJO10" i="19" s="1"/>
  <c r="AJN13" i="19"/>
  <c r="AJO13" i="19" s="1"/>
  <c r="AJN14" i="19"/>
  <c r="AJO14" i="19" s="1"/>
  <c r="AMQ7" i="15"/>
  <c r="AMR7" i="15" s="1"/>
  <c r="AMQ8" i="15"/>
  <c r="AMR8" i="15" s="1"/>
  <c r="AMQ9" i="15"/>
  <c r="AMR9" i="15" s="1"/>
  <c r="AMQ10" i="15"/>
  <c r="AMR10" i="15" s="1"/>
  <c r="AMQ15" i="15"/>
  <c r="AMR15" i="15" s="1"/>
  <c r="AMQ16" i="15"/>
  <c r="AMR16" i="15" s="1"/>
  <c r="AMQ17" i="15"/>
  <c r="AMR17" i="15" s="1"/>
  <c r="AMQ19" i="15"/>
  <c r="AMR19" i="15" s="1"/>
  <c r="AMQ21" i="15"/>
  <c r="AMR21" i="15" s="1"/>
  <c r="AMQ22" i="15"/>
  <c r="AMR22" i="15" s="1"/>
  <c r="AMQ23" i="15"/>
  <c r="AMR23" i="15" s="1"/>
  <c r="ALZ37" i="18" l="1"/>
  <c r="AMA37" i="18" s="1"/>
  <c r="ALZ38" i="18"/>
  <c r="AMA38" i="18" s="1"/>
  <c r="ALZ40" i="18"/>
  <c r="AMA40" i="18" s="1"/>
  <c r="ALZ42" i="18"/>
  <c r="AMA42" i="18" s="1"/>
  <c r="ALZ43" i="18"/>
  <c r="AMA43" i="18" s="1"/>
  <c r="ALZ45" i="18"/>
  <c r="AMA45" i="18" s="1"/>
  <c r="ALZ46" i="18"/>
  <c r="AMA46" i="18" s="1"/>
  <c r="ALZ35" i="18"/>
  <c r="AMA35" i="18" s="1"/>
  <c r="ALZ8" i="18"/>
  <c r="AMA8" i="18" s="1"/>
  <c r="ALZ12" i="18"/>
  <c r="AMA12" i="18" s="1"/>
  <c r="ALZ13" i="18"/>
  <c r="AMA13" i="18" s="1"/>
  <c r="ALZ15" i="18"/>
  <c r="AMA15" i="18" s="1"/>
  <c r="ALZ16" i="18"/>
  <c r="AMA16" i="18" s="1"/>
  <c r="ALZ17" i="18"/>
  <c r="AMA17" i="18" s="1"/>
  <c r="ALZ18" i="18"/>
  <c r="AMA18" i="18" s="1"/>
  <c r="ALZ19" i="18"/>
  <c r="AMA19" i="18" s="1"/>
  <c r="ALZ20" i="18"/>
  <c r="AMA20" i="18" s="1"/>
  <c r="ALZ21" i="18"/>
  <c r="AMA21" i="18" s="1"/>
  <c r="ALZ22" i="18"/>
  <c r="AMA22" i="18" s="1"/>
  <c r="ALZ7" i="18"/>
  <c r="AMA7" i="18" s="1"/>
  <c r="AMI7" i="15"/>
  <c r="AMJ7" i="15" s="1"/>
  <c r="AMI8" i="15"/>
  <c r="AMJ8" i="15" s="1"/>
  <c r="AMI9" i="15"/>
  <c r="AMJ9" i="15" s="1"/>
  <c r="AMI10" i="15"/>
  <c r="AMJ10" i="15" s="1"/>
  <c r="AMI15" i="15"/>
  <c r="AMJ15" i="15" s="1"/>
  <c r="AMI16" i="15"/>
  <c r="AMJ16" i="15" s="1"/>
  <c r="AMI17" i="15"/>
  <c r="AMJ17" i="15" s="1"/>
  <c r="AMI19" i="15"/>
  <c r="AMJ19" i="15" s="1"/>
  <c r="AMI21" i="15"/>
  <c r="AMJ21" i="15" s="1"/>
  <c r="AMI22" i="15"/>
  <c r="AMJ22" i="15" s="1"/>
  <c r="AMI23" i="15"/>
  <c r="AMJ23" i="15" s="1"/>
  <c r="ALR37" i="18" l="1"/>
  <c r="ALS37" i="18" s="1"/>
  <c r="ALR38" i="18"/>
  <c r="ALS38" i="18" s="1"/>
  <c r="ALR40" i="18"/>
  <c r="ALS40" i="18" s="1"/>
  <c r="ALR42" i="18"/>
  <c r="ALS42" i="18" s="1"/>
  <c r="ALR43" i="18"/>
  <c r="ALS43" i="18" s="1"/>
  <c r="ALR45" i="18"/>
  <c r="ALS45" i="18" s="1"/>
  <c r="ALR46" i="18"/>
  <c r="ALS46" i="18" s="1"/>
  <c r="ALR35" i="18"/>
  <c r="ALS35" i="18" s="1"/>
  <c r="ALR8" i="18"/>
  <c r="ALS8" i="18" s="1"/>
  <c r="ALR12" i="18"/>
  <c r="ALS12" i="18" s="1"/>
  <c r="ALR13" i="18"/>
  <c r="ALS13" i="18" s="1"/>
  <c r="ALR15" i="18"/>
  <c r="ALS15" i="18" s="1"/>
  <c r="ALR16" i="18"/>
  <c r="ALS16" i="18" s="1"/>
  <c r="ALR17" i="18"/>
  <c r="ALS17" i="18" s="1"/>
  <c r="ALR18" i="18"/>
  <c r="ALS18" i="18" s="1"/>
  <c r="ALR19" i="18"/>
  <c r="ALS19" i="18" s="1"/>
  <c r="ALR20" i="18"/>
  <c r="ALS20" i="18" s="1"/>
  <c r="ALR21" i="18"/>
  <c r="ALS21" i="18" s="1"/>
  <c r="ALR22" i="18"/>
  <c r="ALS22" i="18" s="1"/>
  <c r="ALR7" i="18"/>
  <c r="ALS7" i="18" s="1"/>
  <c r="AJF26" i="19"/>
  <c r="AJG26" i="19" s="1"/>
  <c r="AJF27" i="19"/>
  <c r="AJG27" i="19" s="1"/>
  <c r="AJF28" i="19"/>
  <c r="AJG28" i="19" s="1"/>
  <c r="AJF29" i="19"/>
  <c r="AJG29" i="19" s="1"/>
  <c r="AJF25" i="19"/>
  <c r="AJG25" i="19" s="1"/>
  <c r="AJF10" i="19"/>
  <c r="AJG10" i="19" s="1"/>
  <c r="AJF13" i="19"/>
  <c r="AJG13" i="19" s="1"/>
  <c r="AJF14" i="19"/>
  <c r="AJG14" i="19" s="1"/>
  <c r="AMA7" i="15"/>
  <c r="AMB7" i="15" s="1"/>
  <c r="AMA8" i="15"/>
  <c r="AMB8" i="15" s="1"/>
  <c r="AMA9" i="15"/>
  <c r="AMB9" i="15" s="1"/>
  <c r="AMA10" i="15"/>
  <c r="AMB10" i="15" s="1"/>
  <c r="AMA15" i="15"/>
  <c r="AMB15" i="15" s="1"/>
  <c r="AMA16" i="15"/>
  <c r="AMB16" i="15" s="1"/>
  <c r="AMA17" i="15"/>
  <c r="AMB17" i="15" s="1"/>
  <c r="AMA19" i="15"/>
  <c r="AMB19" i="15" s="1"/>
  <c r="AMA21" i="15"/>
  <c r="AMB21" i="15" s="1"/>
  <c r="AMA22" i="15"/>
  <c r="AMB22" i="15" s="1"/>
  <c r="AMA23" i="15"/>
  <c r="AMB23" i="15" s="1"/>
  <c r="ALJ37" i="18" l="1"/>
  <c r="ALK37" i="18" s="1"/>
  <c r="ALJ38" i="18"/>
  <c r="ALK38" i="18" s="1"/>
  <c r="ALJ40" i="18"/>
  <c r="ALK40" i="18" s="1"/>
  <c r="ALJ42" i="18"/>
  <c r="ALK42" i="18" s="1"/>
  <c r="ALJ43" i="18"/>
  <c r="ALK43" i="18" s="1"/>
  <c r="ALJ45" i="18"/>
  <c r="ALK45" i="18" s="1"/>
  <c r="ALJ46" i="18"/>
  <c r="ALK46" i="18" s="1"/>
  <c r="ALJ35" i="18"/>
  <c r="ALK35" i="18" s="1"/>
  <c r="ALJ8" i="18"/>
  <c r="ALK8" i="18" s="1"/>
  <c r="ALJ12" i="18"/>
  <c r="ALK12" i="18" s="1"/>
  <c r="ALJ13" i="18"/>
  <c r="ALK13" i="18" s="1"/>
  <c r="ALJ15" i="18"/>
  <c r="ALK15" i="18" s="1"/>
  <c r="ALJ16" i="18"/>
  <c r="ALK16" i="18" s="1"/>
  <c r="ALJ17" i="18"/>
  <c r="ALK17" i="18" s="1"/>
  <c r="ALJ18" i="18"/>
  <c r="ALK18" i="18" s="1"/>
  <c r="ALJ19" i="18"/>
  <c r="ALK19" i="18" s="1"/>
  <c r="ALJ20" i="18"/>
  <c r="ALK20" i="18" s="1"/>
  <c r="ALJ21" i="18"/>
  <c r="ALK21" i="18" s="1"/>
  <c r="ALJ22" i="18"/>
  <c r="ALK22" i="18" s="1"/>
  <c r="ALJ7" i="18"/>
  <c r="ALK7" i="18" s="1"/>
  <c r="AIX26" i="19"/>
  <c r="AIY26" i="19" s="1"/>
  <c r="AIX27" i="19"/>
  <c r="AIY27" i="19" s="1"/>
  <c r="AIX28" i="19"/>
  <c r="AIY28" i="19" s="1"/>
  <c r="AIX29" i="19"/>
  <c r="AIY29" i="19" s="1"/>
  <c r="AIX25" i="19"/>
  <c r="AIY25" i="19" s="1"/>
  <c r="AIX10" i="19"/>
  <c r="AIY10" i="19" s="1"/>
  <c r="AIX13" i="19"/>
  <c r="AIY13" i="19" s="1"/>
  <c r="AIX14" i="19"/>
  <c r="AIY14" i="19" s="1"/>
  <c r="ALS7" i="15"/>
  <c r="ALT7" i="15" s="1"/>
  <c r="ALS8" i="15"/>
  <c r="ALT8" i="15" s="1"/>
  <c r="ALS9" i="15"/>
  <c r="ALT9" i="15" s="1"/>
  <c r="ALS10" i="15"/>
  <c r="ALT10" i="15" s="1"/>
  <c r="ALS15" i="15"/>
  <c r="ALT15" i="15" s="1"/>
  <c r="ALS16" i="15"/>
  <c r="ALT16" i="15" s="1"/>
  <c r="ALS17" i="15"/>
  <c r="ALT17" i="15" s="1"/>
  <c r="ALS19" i="15"/>
  <c r="ALT19" i="15" s="1"/>
  <c r="ALS21" i="15"/>
  <c r="ALT21" i="15" s="1"/>
  <c r="ALS22" i="15"/>
  <c r="ALT22" i="15" s="1"/>
  <c r="ALS23" i="15"/>
  <c r="ALT23" i="15" s="1"/>
  <c r="ALK7" i="15" l="1"/>
  <c r="ALL7" i="15" s="1"/>
  <c r="ALK8" i="15"/>
  <c r="ALL8" i="15" s="1"/>
  <c r="ALK9" i="15"/>
  <c r="ALL9" i="15" s="1"/>
  <c r="ALK10" i="15"/>
  <c r="ALL10" i="15" s="1"/>
  <c r="ALK15" i="15"/>
  <c r="ALL15" i="15" s="1"/>
  <c r="ALK16" i="15"/>
  <c r="ALL16" i="15" s="1"/>
  <c r="ALK17" i="15"/>
  <c r="ALL17" i="15" s="1"/>
  <c r="ALK19" i="15"/>
  <c r="ALL19" i="15" s="1"/>
  <c r="ALK21" i="15"/>
  <c r="ALL21" i="15" s="1"/>
  <c r="ALK22" i="15"/>
  <c r="ALL22" i="15" s="1"/>
  <c r="ALK23" i="15"/>
  <c r="ALL23" i="15" s="1"/>
  <c r="AIP26" i="19"/>
  <c r="AIQ26" i="19" s="1"/>
  <c r="AIP27" i="19"/>
  <c r="AIQ27" i="19" s="1"/>
  <c r="AIP28" i="19"/>
  <c r="AIQ28" i="19" s="1"/>
  <c r="AIP29" i="19"/>
  <c r="AIQ29" i="19" s="1"/>
  <c r="AIP25" i="19"/>
  <c r="AIQ25" i="19" s="1"/>
  <c r="AIP10" i="19"/>
  <c r="AIQ10" i="19" s="1"/>
  <c r="AIP13" i="19"/>
  <c r="AIQ13" i="19" s="1"/>
  <c r="AIP14" i="19"/>
  <c r="AIQ14" i="19" s="1"/>
  <c r="ALB37" i="18"/>
  <c r="ALC37" i="18" s="1"/>
  <c r="ALB38" i="18"/>
  <c r="ALC38" i="18" s="1"/>
  <c r="ALB40" i="18"/>
  <c r="ALC40" i="18" s="1"/>
  <c r="ALB42" i="18"/>
  <c r="ALC42" i="18" s="1"/>
  <c r="ALB43" i="18"/>
  <c r="ALC43" i="18" s="1"/>
  <c r="ALB45" i="18"/>
  <c r="ALC45" i="18" s="1"/>
  <c r="ALB46" i="18"/>
  <c r="ALC46" i="18" s="1"/>
  <c r="ALB35" i="18"/>
  <c r="ALC35" i="18" s="1"/>
  <c r="ALB8" i="18"/>
  <c r="ALC8" i="18" s="1"/>
  <c r="ALB12" i="18"/>
  <c r="ALC12" i="18" s="1"/>
  <c r="ALB13" i="18"/>
  <c r="ALC13" i="18" s="1"/>
  <c r="ALB15" i="18"/>
  <c r="ALC15" i="18" s="1"/>
  <c r="ALB16" i="18"/>
  <c r="ALC16" i="18" s="1"/>
  <c r="ALB17" i="18"/>
  <c r="ALC17" i="18" s="1"/>
  <c r="ALB18" i="18"/>
  <c r="ALC18" i="18" s="1"/>
  <c r="ALB19" i="18"/>
  <c r="ALC19" i="18" s="1"/>
  <c r="ALB20" i="18"/>
  <c r="ALC20" i="18" s="1"/>
  <c r="ALB21" i="18"/>
  <c r="ALC21" i="18" s="1"/>
  <c r="ALB22" i="18"/>
  <c r="ALC22" i="18" s="1"/>
  <c r="ALB7" i="18"/>
  <c r="ALC7" i="18" s="1"/>
  <c r="AKT37" i="18" l="1"/>
  <c r="AKU37" i="18" s="1"/>
  <c r="AKT38" i="18"/>
  <c r="AKU38" i="18" s="1"/>
  <c r="AKT40" i="18"/>
  <c r="AKU40" i="18" s="1"/>
  <c r="AKT42" i="18"/>
  <c r="AKU42" i="18" s="1"/>
  <c r="AKT43" i="18"/>
  <c r="AKU43" i="18" s="1"/>
  <c r="AKT45" i="18"/>
  <c r="AKU45" i="18" s="1"/>
  <c r="AKT46" i="18"/>
  <c r="AKU46" i="18" s="1"/>
  <c r="AKT35" i="18"/>
  <c r="AKU35" i="18" s="1"/>
  <c r="AKT8" i="18"/>
  <c r="AKU8" i="18" s="1"/>
  <c r="AKT12" i="18"/>
  <c r="AKU12" i="18" s="1"/>
  <c r="AKT13" i="18"/>
  <c r="AKU13" i="18" s="1"/>
  <c r="AKT15" i="18"/>
  <c r="AKU15" i="18" s="1"/>
  <c r="AKT16" i="18"/>
  <c r="AKU16" i="18" s="1"/>
  <c r="AKT17" i="18"/>
  <c r="AKU17" i="18" s="1"/>
  <c r="AKT18" i="18"/>
  <c r="AKU18" i="18" s="1"/>
  <c r="AKT19" i="18"/>
  <c r="AKU19" i="18" s="1"/>
  <c r="AKT20" i="18"/>
  <c r="AKU20" i="18" s="1"/>
  <c r="AKT21" i="18"/>
  <c r="AKU21" i="18" s="1"/>
  <c r="AKT22" i="18"/>
  <c r="AKU22" i="18" s="1"/>
  <c r="AKT7" i="18"/>
  <c r="AKU7" i="18" s="1"/>
  <c r="AIH26" i="19"/>
  <c r="AII26" i="19" s="1"/>
  <c r="AIH27" i="19"/>
  <c r="AII27" i="19" s="1"/>
  <c r="AIH28" i="19"/>
  <c r="AII28" i="19" s="1"/>
  <c r="AIH29" i="19"/>
  <c r="AII29" i="19" s="1"/>
  <c r="AIH25" i="19"/>
  <c r="AII25" i="19" s="1"/>
  <c r="AIH10" i="19"/>
  <c r="AII10" i="19" s="1"/>
  <c r="AIH13" i="19"/>
  <c r="AII13" i="19" s="1"/>
  <c r="AIH14" i="19"/>
  <c r="AII14" i="19" s="1"/>
  <c r="ALC7" i="15"/>
  <c r="ALD7" i="15" s="1"/>
  <c r="ALC8" i="15"/>
  <c r="ALD8" i="15" s="1"/>
  <c r="ALC9" i="15"/>
  <c r="ALD9" i="15" s="1"/>
  <c r="ALC10" i="15"/>
  <c r="ALD10" i="15" s="1"/>
  <c r="ALC15" i="15"/>
  <c r="ALD15" i="15" s="1"/>
  <c r="ALC16" i="15"/>
  <c r="ALD16" i="15" s="1"/>
  <c r="ALC17" i="15"/>
  <c r="ALD17" i="15" s="1"/>
  <c r="ALC19" i="15"/>
  <c r="ALD19" i="15" s="1"/>
  <c r="ALC21" i="15"/>
  <c r="ALD21" i="15" s="1"/>
  <c r="ALC22" i="15"/>
  <c r="ALD22" i="15" s="1"/>
  <c r="ALC23" i="15"/>
  <c r="ALD23" i="15" s="1"/>
  <c r="AKL37" i="18" l="1"/>
  <c r="AKM37" i="18" s="1"/>
  <c r="AKL38" i="18"/>
  <c r="AKM38" i="18" s="1"/>
  <c r="AKL40" i="18"/>
  <c r="AKM40" i="18" s="1"/>
  <c r="AKL42" i="18"/>
  <c r="AKM42" i="18" s="1"/>
  <c r="AKL43" i="18"/>
  <c r="AKM43" i="18" s="1"/>
  <c r="AKL45" i="18"/>
  <c r="AKM45" i="18" s="1"/>
  <c r="AKL46" i="18"/>
  <c r="AKM46" i="18" s="1"/>
  <c r="AKL35" i="18"/>
  <c r="AKM35" i="18" s="1"/>
  <c r="AKL8" i="18"/>
  <c r="AKM8" i="18" s="1"/>
  <c r="AKL12" i="18"/>
  <c r="AKM12" i="18" s="1"/>
  <c r="AKL13" i="18"/>
  <c r="AKM13" i="18" s="1"/>
  <c r="AKL15" i="18"/>
  <c r="AKM15" i="18" s="1"/>
  <c r="AKL16" i="18"/>
  <c r="AKM16" i="18" s="1"/>
  <c r="AKL17" i="18"/>
  <c r="AKM17" i="18" s="1"/>
  <c r="AKL18" i="18"/>
  <c r="AKM18" i="18" s="1"/>
  <c r="AKL19" i="18"/>
  <c r="AKM19" i="18" s="1"/>
  <c r="AKL20" i="18"/>
  <c r="AKM20" i="18" s="1"/>
  <c r="AKL21" i="18"/>
  <c r="AKM21" i="18" s="1"/>
  <c r="AKL22" i="18"/>
  <c r="AKM22" i="18" s="1"/>
  <c r="AKL7" i="18"/>
  <c r="AKM7" i="18" s="1"/>
  <c r="AHZ25" i="19"/>
  <c r="AIA25" i="19" s="1"/>
  <c r="AHZ10" i="19"/>
  <c r="AIA10" i="19" s="1"/>
  <c r="AHZ13" i="19"/>
  <c r="AIA13" i="19" s="1"/>
  <c r="AHZ14" i="19"/>
  <c r="AIA14" i="19" s="1"/>
  <c r="AKU7" i="15"/>
  <c r="AKV7" i="15" s="1"/>
  <c r="AKU8" i="15"/>
  <c r="AKV8" i="15" s="1"/>
  <c r="AKU9" i="15"/>
  <c r="AKV9" i="15" s="1"/>
  <c r="AKU10" i="15"/>
  <c r="AKV10" i="15" s="1"/>
  <c r="AKU15" i="15"/>
  <c r="AKV15" i="15" s="1"/>
  <c r="AKU16" i="15"/>
  <c r="AKV16" i="15" s="1"/>
  <c r="AKU17" i="15"/>
  <c r="AKV17" i="15" s="1"/>
  <c r="AKU19" i="15"/>
  <c r="AKV19" i="15" s="1"/>
  <c r="AKU21" i="15"/>
  <c r="AKV21" i="15" s="1"/>
  <c r="AKU22" i="15"/>
  <c r="AKV22" i="15" s="1"/>
  <c r="AKU23" i="15"/>
  <c r="AKV23" i="15" s="1"/>
  <c r="Q22" i="18" l="1"/>
  <c r="T22" i="18"/>
  <c r="V22" i="18"/>
  <c r="V15" i="15"/>
  <c r="T15" i="15"/>
  <c r="T23" i="15"/>
  <c r="V23" i="15"/>
  <c r="V10" i="15"/>
  <c r="T10" i="15"/>
  <c r="V9" i="15"/>
  <c r="T9" i="15"/>
  <c r="V22" i="15"/>
  <c r="T22" i="15"/>
  <c r="V21" i="15"/>
  <c r="T21" i="15"/>
  <c r="V17" i="15"/>
  <c r="T17" i="15"/>
  <c r="T8" i="15"/>
  <c r="V8" i="15"/>
  <c r="V16" i="15"/>
  <c r="T16" i="15"/>
  <c r="V7" i="15"/>
  <c r="V7" i="18"/>
  <c r="T8" i="18" l="1"/>
  <c r="R21" i="17"/>
  <c r="Q8" i="18"/>
  <c r="V19" i="15"/>
  <c r="T19" i="15"/>
  <c r="AHZ26" i="19"/>
  <c r="AIA26" i="19" s="1"/>
  <c r="AHZ27" i="19"/>
  <c r="AIA27" i="19" s="1"/>
  <c r="AHZ28" i="19"/>
  <c r="AIA28" i="19" s="1"/>
  <c r="AHZ29" i="19"/>
  <c r="AIA29" i="19" s="1"/>
  <c r="AKM7" i="15" l="1"/>
  <c r="AKN7" i="15" s="1"/>
  <c r="AKM8" i="15"/>
  <c r="AKN8" i="15" s="1"/>
  <c r="AKM9" i="15"/>
  <c r="AKN9" i="15" s="1"/>
  <c r="AKM10" i="15"/>
  <c r="AKN10" i="15" s="1"/>
  <c r="AKM15" i="15"/>
  <c r="AKN15" i="15" s="1"/>
  <c r="AKM16" i="15"/>
  <c r="AKN16" i="15" s="1"/>
  <c r="AKM17" i="15"/>
  <c r="AKN17" i="15" s="1"/>
  <c r="AKM19" i="15"/>
  <c r="AKN19" i="15" s="1"/>
  <c r="AKM21" i="15"/>
  <c r="AKN21" i="15" s="1"/>
  <c r="AKM22" i="15"/>
  <c r="AKN22" i="15" s="1"/>
  <c r="AKM23" i="15"/>
  <c r="AKN23" i="15" s="1"/>
  <c r="AHR26" i="19"/>
  <c r="AHS26" i="19" s="1"/>
  <c r="AHR27" i="19"/>
  <c r="AHS27" i="19" s="1"/>
  <c r="AHR28" i="19"/>
  <c r="AHS28" i="19" s="1"/>
  <c r="AHR29" i="19"/>
  <c r="AHS29" i="19" s="1"/>
  <c r="AHR25" i="19"/>
  <c r="AHS25" i="19" s="1"/>
  <c r="AHR10" i="19"/>
  <c r="AHS10" i="19" s="1"/>
  <c r="AHR13" i="19"/>
  <c r="AHS13" i="19" s="1"/>
  <c r="AHR14" i="19"/>
  <c r="AHS14" i="19" s="1"/>
  <c r="AKD37" i="18"/>
  <c r="AKE37" i="18" s="1"/>
  <c r="AKD38" i="18"/>
  <c r="AKE38" i="18" s="1"/>
  <c r="AKD40" i="18"/>
  <c r="AKE40" i="18" s="1"/>
  <c r="AKD42" i="18"/>
  <c r="AKE42" i="18" s="1"/>
  <c r="AKD43" i="18"/>
  <c r="AKE43" i="18" s="1"/>
  <c r="AKD45" i="18"/>
  <c r="AKE45" i="18" s="1"/>
  <c r="AKD46" i="18"/>
  <c r="AKE46" i="18" s="1"/>
  <c r="AKD35" i="18"/>
  <c r="AKE35" i="18" s="1"/>
  <c r="AKD8" i="18"/>
  <c r="AKE8" i="18" s="1"/>
  <c r="AKD12" i="18"/>
  <c r="AKE12" i="18" s="1"/>
  <c r="AKD13" i="18"/>
  <c r="AKE13" i="18" s="1"/>
  <c r="AKD15" i="18"/>
  <c r="AKE15" i="18" s="1"/>
  <c r="AKD16" i="18"/>
  <c r="AKE16" i="18" s="1"/>
  <c r="AKD17" i="18"/>
  <c r="AKE17" i="18" s="1"/>
  <c r="AKD18" i="18"/>
  <c r="AKE18" i="18" s="1"/>
  <c r="AKD19" i="18"/>
  <c r="AKE19" i="18" s="1"/>
  <c r="AKD20" i="18"/>
  <c r="AKE20" i="18" s="1"/>
  <c r="AKD21" i="18"/>
  <c r="AKE21" i="18" s="1"/>
  <c r="AKD22" i="18"/>
  <c r="AKE22" i="18" s="1"/>
  <c r="AKD7" i="18"/>
  <c r="AKE7" i="18" s="1"/>
  <c r="AKE7" i="15" l="1"/>
  <c r="AKF7" i="15" s="1"/>
  <c r="AKE8" i="15"/>
  <c r="AKF8" i="15" s="1"/>
  <c r="AKE9" i="15"/>
  <c r="AKF9" i="15" s="1"/>
  <c r="AKE10" i="15"/>
  <c r="AKF10" i="15" s="1"/>
  <c r="AKE15" i="15"/>
  <c r="AKF15" i="15" s="1"/>
  <c r="AKE16" i="15"/>
  <c r="AKF16" i="15" s="1"/>
  <c r="AKE17" i="15"/>
  <c r="AKF17" i="15" s="1"/>
  <c r="AKE19" i="15"/>
  <c r="AKF19" i="15" s="1"/>
  <c r="AKE21" i="15"/>
  <c r="AKF21" i="15" s="1"/>
  <c r="AKE22" i="15"/>
  <c r="AKF22" i="15" s="1"/>
  <c r="AKE23" i="15"/>
  <c r="AKF23" i="15" s="1"/>
  <c r="AHJ26" i="19"/>
  <c r="AHK26" i="19" s="1"/>
  <c r="AHJ27" i="19"/>
  <c r="AHK27" i="19" s="1"/>
  <c r="AHJ28" i="19"/>
  <c r="AHK28" i="19" s="1"/>
  <c r="AHJ29" i="19"/>
  <c r="AHK29" i="19" s="1"/>
  <c r="AHJ25" i="19"/>
  <c r="AHK25" i="19" s="1"/>
  <c r="AHJ10" i="19"/>
  <c r="AHK10" i="19" s="1"/>
  <c r="AHJ13" i="19"/>
  <c r="AHK13" i="19" s="1"/>
  <c r="AHJ14" i="19"/>
  <c r="AHK14" i="19" s="1"/>
  <c r="AJV37" i="18"/>
  <c r="AJW37" i="18" s="1"/>
  <c r="AJV38" i="18"/>
  <c r="AJW38" i="18" s="1"/>
  <c r="AJV40" i="18"/>
  <c r="AJW40" i="18" s="1"/>
  <c r="AJV42" i="18"/>
  <c r="AJW42" i="18" s="1"/>
  <c r="AJV43" i="18"/>
  <c r="AJW43" i="18" s="1"/>
  <c r="AJV45" i="18"/>
  <c r="AJW45" i="18" s="1"/>
  <c r="AJV46" i="18"/>
  <c r="AJW46" i="18" s="1"/>
  <c r="AJV35" i="18"/>
  <c r="AJW35" i="18" s="1"/>
  <c r="AJV8" i="18"/>
  <c r="AJW8" i="18" s="1"/>
  <c r="AJV12" i="18"/>
  <c r="AJW12" i="18" s="1"/>
  <c r="AJV13" i="18"/>
  <c r="AJW13" i="18" s="1"/>
  <c r="AJV15" i="18"/>
  <c r="AJW15" i="18" s="1"/>
  <c r="AJV16" i="18"/>
  <c r="AJW16" i="18" s="1"/>
  <c r="AJV17" i="18"/>
  <c r="AJW17" i="18" s="1"/>
  <c r="AJV18" i="18"/>
  <c r="AJW18" i="18" s="1"/>
  <c r="AJV19" i="18"/>
  <c r="AJW19" i="18" s="1"/>
  <c r="AJV20" i="18"/>
  <c r="AJW20" i="18" s="1"/>
  <c r="AJV21" i="18"/>
  <c r="AJW21" i="18" s="1"/>
  <c r="AJV22" i="18"/>
  <c r="AJW22" i="18" s="1"/>
  <c r="AJV7" i="18"/>
  <c r="AJW7" i="18" s="1"/>
  <c r="AJT19" i="15" l="1"/>
  <c r="AJT17" i="15"/>
  <c r="AJT15" i="15"/>
  <c r="AJN37" i="18" l="1"/>
  <c r="AJO37" i="18" s="1"/>
  <c r="AJN38" i="18"/>
  <c r="AJO38" i="18" s="1"/>
  <c r="AJN40" i="18"/>
  <c r="AJO40" i="18" s="1"/>
  <c r="AJN42" i="18"/>
  <c r="AJO42" i="18" s="1"/>
  <c r="AJN43" i="18"/>
  <c r="AJO43" i="18" s="1"/>
  <c r="AJN45" i="18"/>
  <c r="AJO45" i="18" s="1"/>
  <c r="AJN46" i="18"/>
  <c r="AJO46" i="18" s="1"/>
  <c r="AJN35" i="18"/>
  <c r="AJO35" i="18" s="1"/>
  <c r="AJN8" i="18"/>
  <c r="AJO8" i="18" s="1"/>
  <c r="AJN12" i="18"/>
  <c r="AJO12" i="18" s="1"/>
  <c r="AJN13" i="18"/>
  <c r="AJO13" i="18" s="1"/>
  <c r="AJN15" i="18"/>
  <c r="AJO15" i="18" s="1"/>
  <c r="AJN16" i="18"/>
  <c r="AJO16" i="18" s="1"/>
  <c r="AJN17" i="18"/>
  <c r="AJO17" i="18" s="1"/>
  <c r="AJN18" i="18"/>
  <c r="AJO18" i="18" s="1"/>
  <c r="AJN19" i="18"/>
  <c r="AJO19" i="18" s="1"/>
  <c r="AJN20" i="18"/>
  <c r="AJO20" i="18" s="1"/>
  <c r="AJN21" i="18"/>
  <c r="AJO21" i="18" s="1"/>
  <c r="AJN22" i="18"/>
  <c r="AJO22" i="18" s="1"/>
  <c r="AJN7" i="18"/>
  <c r="AJO7" i="18" s="1"/>
  <c r="AHB26" i="19"/>
  <c r="AHC26" i="19" s="1"/>
  <c r="AHB27" i="19"/>
  <c r="AHC27" i="19" s="1"/>
  <c r="AHB28" i="19"/>
  <c r="AHC28" i="19" s="1"/>
  <c r="AHB29" i="19"/>
  <c r="AHC29" i="19" s="1"/>
  <c r="AHB25" i="19"/>
  <c r="AHC25" i="19" s="1"/>
  <c r="AHB10" i="19"/>
  <c r="AHC10" i="19" s="1"/>
  <c r="AHB13" i="19"/>
  <c r="AHC13" i="19" s="1"/>
  <c r="AHB14" i="19"/>
  <c r="AHC14" i="19" s="1"/>
  <c r="AJW7" i="15"/>
  <c r="AJX7" i="15" s="1"/>
  <c r="AJW8" i="15"/>
  <c r="AJX8" i="15" s="1"/>
  <c r="AJW9" i="15"/>
  <c r="AJX9" i="15" s="1"/>
  <c r="AJW10" i="15"/>
  <c r="AJX10" i="15" s="1"/>
  <c r="AJW15" i="15"/>
  <c r="AJX15" i="15" s="1"/>
  <c r="AJW16" i="15"/>
  <c r="AJX16" i="15" s="1"/>
  <c r="AJW17" i="15"/>
  <c r="AJX17" i="15" s="1"/>
  <c r="AJW19" i="15"/>
  <c r="AJX19" i="15" s="1"/>
  <c r="AJW21" i="15"/>
  <c r="AJX21" i="15" s="1"/>
  <c r="AJW22" i="15"/>
  <c r="AJX22" i="15" s="1"/>
  <c r="AJW23" i="15"/>
  <c r="AJX23" i="15" s="1"/>
  <c r="AJF37" i="18" l="1"/>
  <c r="AJG37" i="18" s="1"/>
  <c r="AJF38" i="18"/>
  <c r="AJG38" i="18" s="1"/>
  <c r="AJF40" i="18"/>
  <c r="AJG40" i="18" s="1"/>
  <c r="AJF42" i="18"/>
  <c r="AJG42" i="18" s="1"/>
  <c r="AJF43" i="18"/>
  <c r="AJG43" i="18" s="1"/>
  <c r="AJF45" i="18"/>
  <c r="AJG45" i="18" s="1"/>
  <c r="AJF46" i="18"/>
  <c r="AJG46" i="18" s="1"/>
  <c r="AJF35" i="18"/>
  <c r="AJG35" i="18" s="1"/>
  <c r="AJF8" i="18"/>
  <c r="AJG8" i="18" s="1"/>
  <c r="AJF12" i="18"/>
  <c r="AJG12" i="18" s="1"/>
  <c r="AJF13" i="18"/>
  <c r="AJG13" i="18" s="1"/>
  <c r="AJF15" i="18"/>
  <c r="AJG15" i="18" s="1"/>
  <c r="AJF16" i="18"/>
  <c r="AJG16" i="18" s="1"/>
  <c r="AJF17" i="18"/>
  <c r="AJG17" i="18" s="1"/>
  <c r="AJF18" i="18"/>
  <c r="AJG18" i="18" s="1"/>
  <c r="AJF19" i="18"/>
  <c r="AJG19" i="18" s="1"/>
  <c r="AJF20" i="18"/>
  <c r="AJG20" i="18" s="1"/>
  <c r="AJF21" i="18"/>
  <c r="AJG21" i="18" s="1"/>
  <c r="AJF22" i="18"/>
  <c r="AJG22" i="18" s="1"/>
  <c r="AJF7" i="18"/>
  <c r="AJG7" i="18" s="1"/>
  <c r="AGT26" i="19"/>
  <c r="AGU26" i="19" s="1"/>
  <c r="AGT27" i="19"/>
  <c r="AGU27" i="19" s="1"/>
  <c r="AGT28" i="19"/>
  <c r="AGU28" i="19" s="1"/>
  <c r="AGT29" i="19"/>
  <c r="AGU29" i="19" s="1"/>
  <c r="AGT25" i="19"/>
  <c r="AGU25" i="19" s="1"/>
  <c r="AGT10" i="19"/>
  <c r="AGU10" i="19" s="1"/>
  <c r="AGT13" i="19"/>
  <c r="AGU13" i="19" s="1"/>
  <c r="AGT14" i="19"/>
  <c r="AGU14" i="19" s="1"/>
  <c r="AJO7" i="15"/>
  <c r="AJP7" i="15" s="1"/>
  <c r="AJO8" i="15"/>
  <c r="AJP8" i="15" s="1"/>
  <c r="AJO9" i="15"/>
  <c r="AJP9" i="15" s="1"/>
  <c r="AJO10" i="15"/>
  <c r="AJP10" i="15" s="1"/>
  <c r="AJO15" i="15"/>
  <c r="AJP15" i="15" s="1"/>
  <c r="AJO16" i="15"/>
  <c r="AJP16" i="15" s="1"/>
  <c r="AJO17" i="15"/>
  <c r="AJP17" i="15" s="1"/>
  <c r="AJO19" i="15"/>
  <c r="AJP19" i="15" s="1"/>
  <c r="AJO21" i="15"/>
  <c r="AJP21" i="15" s="1"/>
  <c r="AJO22" i="15"/>
  <c r="AJP22" i="15" s="1"/>
  <c r="AJO23" i="15"/>
  <c r="AJP23" i="15" s="1"/>
  <c r="AIX37" i="18" l="1"/>
  <c r="AIY37" i="18" s="1"/>
  <c r="AIX38" i="18"/>
  <c r="AIY38" i="18" s="1"/>
  <c r="AIX40" i="18"/>
  <c r="AIY40" i="18" s="1"/>
  <c r="AIX42" i="18"/>
  <c r="AIY42" i="18" s="1"/>
  <c r="AIX43" i="18"/>
  <c r="AIY43" i="18" s="1"/>
  <c r="AIX45" i="18"/>
  <c r="AIY45" i="18" s="1"/>
  <c r="AIX46" i="18"/>
  <c r="AIY46" i="18" s="1"/>
  <c r="AIX35" i="18"/>
  <c r="AIY35" i="18" s="1"/>
  <c r="AIX8" i="18"/>
  <c r="AIY8" i="18" s="1"/>
  <c r="AIX12" i="18"/>
  <c r="AIY12" i="18" s="1"/>
  <c r="AIX13" i="18"/>
  <c r="AIY13" i="18" s="1"/>
  <c r="AIX15" i="18"/>
  <c r="AIY15" i="18" s="1"/>
  <c r="AIX16" i="18"/>
  <c r="AIY16" i="18" s="1"/>
  <c r="AIX17" i="18"/>
  <c r="AIY17" i="18" s="1"/>
  <c r="AIX18" i="18"/>
  <c r="AIY18" i="18" s="1"/>
  <c r="AIX19" i="18"/>
  <c r="AIY19" i="18" s="1"/>
  <c r="AIX20" i="18"/>
  <c r="AIY20" i="18" s="1"/>
  <c r="AIX21" i="18"/>
  <c r="AIY21" i="18" s="1"/>
  <c r="AIX22" i="18"/>
  <c r="AIY22" i="18" s="1"/>
  <c r="AIX7" i="18"/>
  <c r="AIY7" i="18" s="1"/>
  <c r="AJG7" i="15"/>
  <c r="AJH7" i="15" s="1"/>
  <c r="AJG8" i="15"/>
  <c r="AJH8" i="15" s="1"/>
  <c r="AJG9" i="15"/>
  <c r="AJH9" i="15" s="1"/>
  <c r="AJG10" i="15"/>
  <c r="AJH10" i="15" s="1"/>
  <c r="AJG15" i="15"/>
  <c r="AJH15" i="15" s="1"/>
  <c r="AJG16" i="15"/>
  <c r="AJH16" i="15" s="1"/>
  <c r="AJG17" i="15"/>
  <c r="AJH17" i="15" s="1"/>
  <c r="AJG19" i="15"/>
  <c r="AJH19" i="15" s="1"/>
  <c r="AJG21" i="15"/>
  <c r="AJH21" i="15" s="1"/>
  <c r="AJG22" i="15"/>
  <c r="AJH22" i="15" s="1"/>
  <c r="AJG23" i="15"/>
  <c r="AJH23" i="15" s="1"/>
  <c r="AIY7" i="15" l="1"/>
  <c r="AIZ7" i="15" s="1"/>
  <c r="AIY8" i="15"/>
  <c r="AIZ8" i="15" s="1"/>
  <c r="AIY9" i="15"/>
  <c r="AIZ9" i="15" s="1"/>
  <c r="AIY10" i="15"/>
  <c r="AIZ10" i="15" s="1"/>
  <c r="AIY15" i="15"/>
  <c r="AIZ15" i="15" s="1"/>
  <c r="AIY16" i="15"/>
  <c r="AIZ16" i="15" s="1"/>
  <c r="AIY17" i="15"/>
  <c r="AIZ17" i="15" s="1"/>
  <c r="AIY19" i="15"/>
  <c r="AIZ19" i="15" s="1"/>
  <c r="AIY21" i="15"/>
  <c r="AIZ21" i="15" s="1"/>
  <c r="AIY22" i="15"/>
  <c r="AIZ22" i="15" s="1"/>
  <c r="AIY23" i="15"/>
  <c r="AIZ23" i="15" s="1"/>
  <c r="AGL26" i="19"/>
  <c r="AGM26" i="19" s="1"/>
  <c r="AGL27" i="19"/>
  <c r="AGM27" i="19" s="1"/>
  <c r="AGL28" i="19"/>
  <c r="AGM28" i="19" s="1"/>
  <c r="AGL29" i="19"/>
  <c r="AGM29" i="19" s="1"/>
  <c r="AGL25" i="19"/>
  <c r="AGM25" i="19" s="1"/>
  <c r="AGL10" i="19"/>
  <c r="AGM10" i="19" s="1"/>
  <c r="AGL13" i="19"/>
  <c r="AGM13" i="19" s="1"/>
  <c r="AGL14" i="19"/>
  <c r="AGM14" i="19" s="1"/>
  <c r="AIP37" i="18"/>
  <c r="AIQ37" i="18" s="1"/>
  <c r="AIP38" i="18"/>
  <c r="AIQ38" i="18" s="1"/>
  <c r="AIP40" i="18"/>
  <c r="AIQ40" i="18" s="1"/>
  <c r="AIP42" i="18"/>
  <c r="AIQ42" i="18" s="1"/>
  <c r="AIP43" i="18"/>
  <c r="AIQ43" i="18" s="1"/>
  <c r="AIP45" i="18"/>
  <c r="AIQ45" i="18" s="1"/>
  <c r="AIP46" i="18"/>
  <c r="AIQ46" i="18" s="1"/>
  <c r="AIP35" i="18"/>
  <c r="AIQ35" i="18" s="1"/>
  <c r="AIP8" i="18"/>
  <c r="AIQ8" i="18" s="1"/>
  <c r="AIP12" i="18"/>
  <c r="AIQ12" i="18" s="1"/>
  <c r="AIP13" i="18"/>
  <c r="AIQ13" i="18" s="1"/>
  <c r="AIP15" i="18"/>
  <c r="AIQ15" i="18" s="1"/>
  <c r="AIP16" i="18"/>
  <c r="AIQ16" i="18" s="1"/>
  <c r="AIP17" i="18"/>
  <c r="AIQ17" i="18" s="1"/>
  <c r="AIP18" i="18"/>
  <c r="AIQ18" i="18" s="1"/>
  <c r="AIP19" i="18"/>
  <c r="AIQ19" i="18" s="1"/>
  <c r="AIP20" i="18"/>
  <c r="AIQ20" i="18" s="1"/>
  <c r="AIP21" i="18"/>
  <c r="AIQ21" i="18" s="1"/>
  <c r="AIP22" i="18"/>
  <c r="AIQ22" i="18" s="1"/>
  <c r="AIP7" i="18"/>
  <c r="AIQ7" i="18" s="1"/>
  <c r="AIQ7" i="15" l="1"/>
  <c r="AIR7" i="15" s="1"/>
  <c r="AIQ8" i="15"/>
  <c r="AIR8" i="15" s="1"/>
  <c r="AIQ9" i="15"/>
  <c r="AIR9" i="15" s="1"/>
  <c r="AIQ10" i="15"/>
  <c r="AIR10" i="15" s="1"/>
  <c r="AIQ15" i="15"/>
  <c r="AIR15" i="15" s="1"/>
  <c r="AIQ16" i="15"/>
  <c r="AIR16" i="15" s="1"/>
  <c r="AIQ17" i="15"/>
  <c r="AIR17" i="15" s="1"/>
  <c r="AIQ19" i="15"/>
  <c r="AIR19" i="15" s="1"/>
  <c r="AIQ21" i="15"/>
  <c r="AIR21" i="15" s="1"/>
  <c r="AIQ22" i="15"/>
  <c r="AIR22" i="15" s="1"/>
  <c r="AIQ23" i="15"/>
  <c r="AIR23" i="15" s="1"/>
  <c r="AGD26" i="19"/>
  <c r="AGE26" i="19" s="1"/>
  <c r="AGD27" i="19"/>
  <c r="AGE27" i="19" s="1"/>
  <c r="AGD28" i="19"/>
  <c r="AGE28" i="19" s="1"/>
  <c r="AGD29" i="19"/>
  <c r="AGE29" i="19" s="1"/>
  <c r="AGD25" i="19"/>
  <c r="AGE25" i="19" s="1"/>
  <c r="AGD10" i="19"/>
  <c r="AGE10" i="19" s="1"/>
  <c r="AGD13" i="19"/>
  <c r="AGE13" i="19" s="1"/>
  <c r="AGD14" i="19"/>
  <c r="AGE14" i="19" s="1"/>
  <c r="AIH37" i="18"/>
  <c r="AII37" i="18" s="1"/>
  <c r="AIH38" i="18"/>
  <c r="AII38" i="18" s="1"/>
  <c r="AIH40" i="18"/>
  <c r="AII40" i="18" s="1"/>
  <c r="AIH42" i="18"/>
  <c r="AII42" i="18" s="1"/>
  <c r="AIH43" i="18"/>
  <c r="AII43" i="18" s="1"/>
  <c r="AIH45" i="18"/>
  <c r="AII45" i="18" s="1"/>
  <c r="AIH46" i="18"/>
  <c r="AII46" i="18" s="1"/>
  <c r="AIH35" i="18"/>
  <c r="AII35" i="18" s="1"/>
  <c r="AIH8" i="18"/>
  <c r="AII8" i="18" s="1"/>
  <c r="AIH12" i="18"/>
  <c r="AII12" i="18" s="1"/>
  <c r="AIH13" i="18"/>
  <c r="AII13" i="18" s="1"/>
  <c r="AIH15" i="18"/>
  <c r="AII15" i="18" s="1"/>
  <c r="AIH16" i="18"/>
  <c r="AII16" i="18" s="1"/>
  <c r="AIH17" i="18"/>
  <c r="AII17" i="18" s="1"/>
  <c r="AIH18" i="18"/>
  <c r="AII18" i="18" s="1"/>
  <c r="AIH19" i="18"/>
  <c r="AII19" i="18" s="1"/>
  <c r="AIH20" i="18"/>
  <c r="AII20" i="18" s="1"/>
  <c r="AIH21" i="18"/>
  <c r="AII21" i="18" s="1"/>
  <c r="AIH22" i="18"/>
  <c r="AII22" i="18" s="1"/>
  <c r="AIH7" i="18"/>
  <c r="AII7" i="18" s="1"/>
  <c r="AII7" i="15" l="1"/>
  <c r="AIJ7" i="15" s="1"/>
  <c r="AII8" i="15"/>
  <c r="AIJ8" i="15" s="1"/>
  <c r="AII9" i="15"/>
  <c r="AIJ9" i="15" s="1"/>
  <c r="AII10" i="15"/>
  <c r="AIJ10" i="15" s="1"/>
  <c r="AII15" i="15"/>
  <c r="AIJ15" i="15" s="1"/>
  <c r="AII16" i="15"/>
  <c r="AIJ16" i="15" s="1"/>
  <c r="AII17" i="15"/>
  <c r="AIJ17" i="15" s="1"/>
  <c r="AII19" i="15"/>
  <c r="AIJ19" i="15" s="1"/>
  <c r="AII21" i="15"/>
  <c r="AIJ21" i="15" s="1"/>
  <c r="AII22" i="15"/>
  <c r="AIJ22" i="15" s="1"/>
  <c r="AII23" i="15"/>
  <c r="AIJ23" i="15" s="1"/>
  <c r="AFV26" i="19"/>
  <c r="AFW26" i="19" s="1"/>
  <c r="AFV27" i="19"/>
  <c r="AFW27" i="19" s="1"/>
  <c r="AFV28" i="19"/>
  <c r="AFW28" i="19" s="1"/>
  <c r="AFV29" i="19"/>
  <c r="AFW29" i="19" s="1"/>
  <c r="AFV25" i="19"/>
  <c r="AFW25" i="19" s="1"/>
  <c r="AFV10" i="19"/>
  <c r="AFW10" i="19" s="1"/>
  <c r="AFV13" i="19"/>
  <c r="AFW13" i="19" s="1"/>
  <c r="AFV14" i="19"/>
  <c r="AFW14" i="19" s="1"/>
  <c r="AHZ37" i="18"/>
  <c r="AIA37" i="18" s="1"/>
  <c r="AHZ38" i="18"/>
  <c r="AIA38" i="18" s="1"/>
  <c r="AHZ40" i="18"/>
  <c r="AIA40" i="18" s="1"/>
  <c r="AHZ42" i="18"/>
  <c r="AIA42" i="18" s="1"/>
  <c r="AHZ43" i="18"/>
  <c r="AIA43" i="18" s="1"/>
  <c r="AHZ45" i="18"/>
  <c r="AIA45" i="18" s="1"/>
  <c r="AHZ46" i="18"/>
  <c r="AIA46" i="18" s="1"/>
  <c r="AHZ35" i="18"/>
  <c r="AIA35" i="18" s="1"/>
  <c r="AHZ8" i="18"/>
  <c r="AIA8" i="18" s="1"/>
  <c r="AHZ12" i="18"/>
  <c r="AIA12" i="18" s="1"/>
  <c r="AHZ13" i="18"/>
  <c r="AIA13" i="18" s="1"/>
  <c r="AHZ15" i="18"/>
  <c r="AIA15" i="18" s="1"/>
  <c r="AHZ16" i="18"/>
  <c r="AIA16" i="18" s="1"/>
  <c r="AHZ17" i="18"/>
  <c r="AIA17" i="18" s="1"/>
  <c r="AHZ18" i="18"/>
  <c r="AIA18" i="18" s="1"/>
  <c r="AHZ19" i="18"/>
  <c r="AIA19" i="18" s="1"/>
  <c r="AHZ20" i="18"/>
  <c r="AIA20" i="18" s="1"/>
  <c r="AHZ21" i="18"/>
  <c r="AIA21" i="18" s="1"/>
  <c r="AHZ22" i="18"/>
  <c r="AIA22" i="18" s="1"/>
  <c r="AHZ7" i="18"/>
  <c r="AIA7" i="18" s="1"/>
  <c r="AHR37" i="18" l="1"/>
  <c r="AHS37" i="18" s="1"/>
  <c r="AHR38" i="18"/>
  <c r="AHS38" i="18" s="1"/>
  <c r="AHR40" i="18"/>
  <c r="AHS40" i="18" s="1"/>
  <c r="AHR42" i="18"/>
  <c r="AHS42" i="18" s="1"/>
  <c r="AHR43" i="18"/>
  <c r="AHS43" i="18" s="1"/>
  <c r="AHR45" i="18"/>
  <c r="AHS45" i="18" s="1"/>
  <c r="AHR46" i="18"/>
  <c r="AHS46" i="18" s="1"/>
  <c r="AHR35" i="18"/>
  <c r="AHS35" i="18" s="1"/>
  <c r="AHR8" i="18"/>
  <c r="AHS8" i="18" s="1"/>
  <c r="AHR12" i="18"/>
  <c r="AHS12" i="18" s="1"/>
  <c r="AHR13" i="18"/>
  <c r="AHS13" i="18" s="1"/>
  <c r="AHR15" i="18"/>
  <c r="AHS15" i="18" s="1"/>
  <c r="AHR16" i="18"/>
  <c r="AHS16" i="18" s="1"/>
  <c r="AHR17" i="18"/>
  <c r="AHS17" i="18" s="1"/>
  <c r="AHR18" i="18"/>
  <c r="AHS18" i="18" s="1"/>
  <c r="AHR19" i="18"/>
  <c r="AHS19" i="18" s="1"/>
  <c r="AHR20" i="18"/>
  <c r="AHS20" i="18" s="1"/>
  <c r="AHR21" i="18"/>
  <c r="AHS21" i="18" s="1"/>
  <c r="AHR22" i="18"/>
  <c r="AHS22" i="18" s="1"/>
  <c r="AHR7" i="18"/>
  <c r="AHS7" i="18" s="1"/>
  <c r="AFN26" i="19"/>
  <c r="AFO26" i="19" s="1"/>
  <c r="AFN27" i="19"/>
  <c r="AFO27" i="19" s="1"/>
  <c r="AFN28" i="19"/>
  <c r="AFO28" i="19" s="1"/>
  <c r="AFN29" i="19"/>
  <c r="AFO29" i="19" s="1"/>
  <c r="AFN25" i="19"/>
  <c r="AFO25" i="19" s="1"/>
  <c r="AFN10" i="19"/>
  <c r="AFO10" i="19" s="1"/>
  <c r="AFN13" i="19"/>
  <c r="AFO13" i="19" s="1"/>
  <c r="AFN14" i="19"/>
  <c r="AFO14" i="19" s="1"/>
  <c r="AIA7" i="15" l="1"/>
  <c r="AIB7" i="15" s="1"/>
  <c r="AIA8" i="15"/>
  <c r="AIB8" i="15" s="1"/>
  <c r="AIA9" i="15"/>
  <c r="AIB9" i="15" s="1"/>
  <c r="AIA10" i="15"/>
  <c r="AIB10" i="15" s="1"/>
  <c r="AIA15" i="15"/>
  <c r="AIB15" i="15" s="1"/>
  <c r="AIA16" i="15"/>
  <c r="AIB16" i="15" s="1"/>
  <c r="AIA17" i="15"/>
  <c r="AIB17" i="15" s="1"/>
  <c r="AIA19" i="15"/>
  <c r="AIB19" i="15" s="1"/>
  <c r="AIA21" i="15"/>
  <c r="AIB21" i="15" s="1"/>
  <c r="AIA22" i="15"/>
  <c r="AIB22" i="15" s="1"/>
  <c r="AIA23" i="15"/>
  <c r="AIB23" i="15" s="1"/>
  <c r="AHS7" i="15" l="1"/>
  <c r="AHT7" i="15" s="1"/>
  <c r="AHS8" i="15"/>
  <c r="AHT8" i="15" s="1"/>
  <c r="AHS9" i="15"/>
  <c r="AHT9" i="15" s="1"/>
  <c r="AHS10" i="15"/>
  <c r="AHT10" i="15" s="1"/>
  <c r="AHS15" i="15"/>
  <c r="AHT15" i="15" s="1"/>
  <c r="AHS16" i="15"/>
  <c r="AHT16" i="15" s="1"/>
  <c r="AHS17" i="15"/>
  <c r="AHT17" i="15" s="1"/>
  <c r="AHS19" i="15"/>
  <c r="AHT19" i="15" s="1"/>
  <c r="AHS21" i="15"/>
  <c r="AHT21" i="15" s="1"/>
  <c r="AHS22" i="15"/>
  <c r="AHT22" i="15" s="1"/>
  <c r="AHS23" i="15"/>
  <c r="AHT23" i="15" s="1"/>
  <c r="AFF26" i="19"/>
  <c r="AFG26" i="19" s="1"/>
  <c r="AFF27" i="19"/>
  <c r="AFG27" i="19" s="1"/>
  <c r="AFF28" i="19"/>
  <c r="AFG28" i="19" s="1"/>
  <c r="AFF29" i="19"/>
  <c r="AFG29" i="19" s="1"/>
  <c r="AFF25" i="19"/>
  <c r="AFG25" i="19" s="1"/>
  <c r="AFF10" i="19"/>
  <c r="AFG10" i="19" s="1"/>
  <c r="AFF13" i="19"/>
  <c r="AFG13" i="19" s="1"/>
  <c r="AFF14" i="19"/>
  <c r="AFG14" i="19" s="1"/>
  <c r="AHJ37" i="18"/>
  <c r="AHK37" i="18" s="1"/>
  <c r="AHJ38" i="18"/>
  <c r="AHK38" i="18" s="1"/>
  <c r="AHJ40" i="18"/>
  <c r="AHK40" i="18" s="1"/>
  <c r="AHJ42" i="18"/>
  <c r="AHK42" i="18" s="1"/>
  <c r="AHJ43" i="18"/>
  <c r="AHK43" i="18" s="1"/>
  <c r="AHJ45" i="18"/>
  <c r="AHK45" i="18" s="1"/>
  <c r="AHJ46" i="18"/>
  <c r="AHK46" i="18" s="1"/>
  <c r="AHJ35" i="18"/>
  <c r="AHK35" i="18" s="1"/>
  <c r="AHJ8" i="18"/>
  <c r="AHK8" i="18" s="1"/>
  <c r="AHJ12" i="18"/>
  <c r="AHK12" i="18" s="1"/>
  <c r="AHJ13" i="18"/>
  <c r="AHK13" i="18" s="1"/>
  <c r="AHJ15" i="18"/>
  <c r="AHK15" i="18" s="1"/>
  <c r="AHJ16" i="18"/>
  <c r="AHK16" i="18" s="1"/>
  <c r="AHJ17" i="18"/>
  <c r="AHK17" i="18" s="1"/>
  <c r="AHJ18" i="18"/>
  <c r="AHK18" i="18" s="1"/>
  <c r="AHJ19" i="18"/>
  <c r="AHK19" i="18" s="1"/>
  <c r="AHJ20" i="18"/>
  <c r="AHK20" i="18" s="1"/>
  <c r="AHJ21" i="18"/>
  <c r="AHK21" i="18" s="1"/>
  <c r="AHJ22" i="18"/>
  <c r="AHK22" i="18" s="1"/>
  <c r="AHJ7" i="18"/>
  <c r="AHK7" i="18" s="1"/>
  <c r="AHB37" i="18" l="1"/>
  <c r="AHC37" i="18" s="1"/>
  <c r="AHB38" i="18"/>
  <c r="AHC38" i="18" s="1"/>
  <c r="AHB40" i="18"/>
  <c r="AHC40" i="18" s="1"/>
  <c r="AHB42" i="18"/>
  <c r="AHC42" i="18" s="1"/>
  <c r="AHB43" i="18"/>
  <c r="AHC43" i="18" s="1"/>
  <c r="AHB45" i="18"/>
  <c r="AHC45" i="18" s="1"/>
  <c r="AHB46" i="18"/>
  <c r="AHC46" i="18" s="1"/>
  <c r="AHB35" i="18"/>
  <c r="AHC35" i="18" s="1"/>
  <c r="AHB8" i="18"/>
  <c r="AHC8" i="18" s="1"/>
  <c r="AHB12" i="18"/>
  <c r="AHC12" i="18" s="1"/>
  <c r="AHB13" i="18"/>
  <c r="AHC13" i="18" s="1"/>
  <c r="AHB15" i="18"/>
  <c r="AHC15" i="18" s="1"/>
  <c r="AHB16" i="18"/>
  <c r="AHC16" i="18" s="1"/>
  <c r="AHB17" i="18"/>
  <c r="AHC17" i="18" s="1"/>
  <c r="AHB18" i="18"/>
  <c r="AHC18" i="18" s="1"/>
  <c r="AHB19" i="18"/>
  <c r="AHC19" i="18" s="1"/>
  <c r="AHB20" i="18"/>
  <c r="AHC20" i="18" s="1"/>
  <c r="AHB21" i="18"/>
  <c r="AHC21" i="18" s="1"/>
  <c r="AHB22" i="18"/>
  <c r="AHC22" i="18" s="1"/>
  <c r="AHB7" i="18"/>
  <c r="AHC7" i="18" s="1"/>
  <c r="AEX26" i="19"/>
  <c r="AEY26" i="19" s="1"/>
  <c r="AEX27" i="19"/>
  <c r="AEY27" i="19" s="1"/>
  <c r="AEX28" i="19"/>
  <c r="AEY28" i="19" s="1"/>
  <c r="AEX29" i="19"/>
  <c r="AEY29" i="19" s="1"/>
  <c r="AEX25" i="19"/>
  <c r="AEY25" i="19" s="1"/>
  <c r="AEX10" i="19"/>
  <c r="AEY10" i="19" s="1"/>
  <c r="AEX13" i="19"/>
  <c r="AEY13" i="19" s="1"/>
  <c r="AEX14" i="19"/>
  <c r="AEY14" i="19" s="1"/>
  <c r="AHK7" i="15"/>
  <c r="AHL7" i="15" s="1"/>
  <c r="AHK8" i="15"/>
  <c r="AHL8" i="15" s="1"/>
  <c r="AHK9" i="15"/>
  <c r="AHL9" i="15" s="1"/>
  <c r="AHK10" i="15"/>
  <c r="AHL10" i="15" s="1"/>
  <c r="AHK15" i="15"/>
  <c r="AHL15" i="15" s="1"/>
  <c r="AHK16" i="15"/>
  <c r="AHL16" i="15" s="1"/>
  <c r="AHK17" i="15"/>
  <c r="AHL17" i="15" s="1"/>
  <c r="AHK19" i="15"/>
  <c r="AHL19" i="15" s="1"/>
  <c r="AHK21" i="15"/>
  <c r="AHL21" i="15" s="1"/>
  <c r="AHK22" i="15"/>
  <c r="AHL22" i="15" s="1"/>
  <c r="AHK23" i="15"/>
  <c r="AHL23" i="15" s="1"/>
  <c r="AGT37" i="18" l="1"/>
  <c r="AGU37" i="18" s="1"/>
  <c r="AGT38" i="18"/>
  <c r="AGU38" i="18" s="1"/>
  <c r="AGT40" i="18"/>
  <c r="AGU40" i="18" s="1"/>
  <c r="AGT42" i="18"/>
  <c r="AGU42" i="18" s="1"/>
  <c r="AGT43" i="18"/>
  <c r="AGU43" i="18" s="1"/>
  <c r="AGT45" i="18"/>
  <c r="AGU45" i="18" s="1"/>
  <c r="AGT46" i="18"/>
  <c r="AGU46" i="18" s="1"/>
  <c r="AGT35" i="18"/>
  <c r="AGU35" i="18" s="1"/>
  <c r="AGT8" i="18"/>
  <c r="AGU8" i="18" s="1"/>
  <c r="AGT12" i="18"/>
  <c r="AGU12" i="18" s="1"/>
  <c r="AGT13" i="18"/>
  <c r="AGU13" i="18" s="1"/>
  <c r="AGT15" i="18"/>
  <c r="AGU15" i="18" s="1"/>
  <c r="AGT16" i="18"/>
  <c r="AGU16" i="18" s="1"/>
  <c r="AGT17" i="18"/>
  <c r="AGU17" i="18" s="1"/>
  <c r="AGT18" i="18"/>
  <c r="AGU18" i="18" s="1"/>
  <c r="AGT19" i="18"/>
  <c r="AGU19" i="18" s="1"/>
  <c r="AGT20" i="18"/>
  <c r="AGU20" i="18" s="1"/>
  <c r="AGT21" i="18"/>
  <c r="AGU21" i="18" s="1"/>
  <c r="AGT22" i="18"/>
  <c r="AGU22" i="18" s="1"/>
  <c r="AGT7" i="18"/>
  <c r="AGU7" i="18" s="1"/>
  <c r="AHC7" i="15"/>
  <c r="AHD7" i="15" s="1"/>
  <c r="AHC8" i="15"/>
  <c r="AHD8" i="15" s="1"/>
  <c r="AHC9" i="15"/>
  <c r="AHD9" i="15" s="1"/>
  <c r="AHC10" i="15"/>
  <c r="AHD10" i="15" s="1"/>
  <c r="AHC15" i="15"/>
  <c r="AHD15" i="15" s="1"/>
  <c r="AHC16" i="15"/>
  <c r="AHD16" i="15" s="1"/>
  <c r="AHC17" i="15"/>
  <c r="AHD17" i="15" s="1"/>
  <c r="AHC19" i="15"/>
  <c r="AHD19" i="15" s="1"/>
  <c r="AHC21" i="15"/>
  <c r="AHD21" i="15" s="1"/>
  <c r="AHC22" i="15"/>
  <c r="AHD22" i="15" s="1"/>
  <c r="AHC23" i="15"/>
  <c r="AHD23" i="15" s="1"/>
  <c r="AGK37" i="18" l="1"/>
  <c r="AGL37" i="18" s="1"/>
  <c r="AGK38" i="18"/>
  <c r="AGL38" i="18" s="1"/>
  <c r="AGK40" i="18"/>
  <c r="AGL40" i="18" s="1"/>
  <c r="AGK42" i="18"/>
  <c r="AGL42" i="18" s="1"/>
  <c r="AGK43" i="18"/>
  <c r="AGL43" i="18" s="1"/>
  <c r="AGK45" i="18"/>
  <c r="AGL45" i="18" s="1"/>
  <c r="AGK46" i="18"/>
  <c r="AGL46" i="18" s="1"/>
  <c r="AGK35" i="18"/>
  <c r="AGL35" i="18" s="1"/>
  <c r="AGK8" i="18"/>
  <c r="AGL8" i="18" s="1"/>
  <c r="AGK12" i="18"/>
  <c r="AGL12" i="18" s="1"/>
  <c r="AGK13" i="18"/>
  <c r="AGL13" i="18" s="1"/>
  <c r="AGK15" i="18"/>
  <c r="AGL15" i="18" s="1"/>
  <c r="AGK16" i="18"/>
  <c r="AGL16" i="18" s="1"/>
  <c r="AGK17" i="18"/>
  <c r="AGL17" i="18" s="1"/>
  <c r="AGK18" i="18"/>
  <c r="AGL18" i="18" s="1"/>
  <c r="AGK19" i="18"/>
  <c r="AGL19" i="18" s="1"/>
  <c r="AGK20" i="18"/>
  <c r="AGL20" i="18" s="1"/>
  <c r="AGK21" i="18"/>
  <c r="AGL21" i="18" s="1"/>
  <c r="AGK22" i="18"/>
  <c r="AGL22" i="18" s="1"/>
  <c r="AGK7" i="18"/>
  <c r="AGL7" i="18" s="1"/>
  <c r="AEP26" i="19"/>
  <c r="AEQ26" i="19" s="1"/>
  <c r="AEP27" i="19"/>
  <c r="AEQ27" i="19" s="1"/>
  <c r="AEP28" i="19"/>
  <c r="AEQ28" i="19" s="1"/>
  <c r="AEP29" i="19"/>
  <c r="AEQ29" i="19" s="1"/>
  <c r="AEP10" i="19"/>
  <c r="AEQ10" i="19" s="1"/>
  <c r="AEP13" i="19"/>
  <c r="AEQ13" i="19" s="1"/>
  <c r="AEP14" i="19"/>
  <c r="AEQ14" i="19" s="1"/>
  <c r="AEP25" i="19"/>
  <c r="AEQ25" i="19" s="1"/>
  <c r="AGT7" i="15"/>
  <c r="AGU7" i="15" s="1"/>
  <c r="AGT8" i="15"/>
  <c r="AGU8" i="15" s="1"/>
  <c r="AGT9" i="15"/>
  <c r="AGU9" i="15" s="1"/>
  <c r="AGT10" i="15"/>
  <c r="AGU10" i="15" s="1"/>
  <c r="AGT15" i="15"/>
  <c r="AGU15" i="15" s="1"/>
  <c r="AGT16" i="15"/>
  <c r="AGU16" i="15" s="1"/>
  <c r="AGT17" i="15"/>
  <c r="AGU17" i="15" s="1"/>
  <c r="AGT19" i="15"/>
  <c r="AGU19" i="15" s="1"/>
  <c r="AGT21" i="15"/>
  <c r="AGU21" i="15" s="1"/>
  <c r="AGT22" i="15"/>
  <c r="AGU22" i="15" s="1"/>
  <c r="AGT23" i="15"/>
  <c r="AGU23" i="15" s="1"/>
  <c r="AGC37" i="18" l="1"/>
  <c r="AGD37" i="18" s="1"/>
  <c r="AGC38" i="18"/>
  <c r="AGD38" i="18" s="1"/>
  <c r="AGC40" i="18"/>
  <c r="AGD40" i="18" s="1"/>
  <c r="AGC42" i="18"/>
  <c r="AGD42" i="18" s="1"/>
  <c r="AGC43" i="18"/>
  <c r="AGD43" i="18" s="1"/>
  <c r="AGC45" i="18"/>
  <c r="AGD45" i="18" s="1"/>
  <c r="AGC46" i="18"/>
  <c r="AGD46" i="18" s="1"/>
  <c r="AGC35" i="18"/>
  <c r="AGD35" i="18" s="1"/>
  <c r="AGC8" i="18"/>
  <c r="AGD8" i="18" s="1"/>
  <c r="AGC12" i="18"/>
  <c r="AGD12" i="18" s="1"/>
  <c r="AGC13" i="18"/>
  <c r="AGD13" i="18" s="1"/>
  <c r="AGC15" i="18"/>
  <c r="AGD15" i="18" s="1"/>
  <c r="AGC16" i="18"/>
  <c r="AGD16" i="18" s="1"/>
  <c r="AGC17" i="18"/>
  <c r="AGD17" i="18" s="1"/>
  <c r="AGC18" i="18"/>
  <c r="AGD18" i="18" s="1"/>
  <c r="AGC19" i="18"/>
  <c r="AGD19" i="18" s="1"/>
  <c r="AGC20" i="18"/>
  <c r="AGD20" i="18" s="1"/>
  <c r="AGC21" i="18"/>
  <c r="AGD21" i="18" s="1"/>
  <c r="AGC22" i="18"/>
  <c r="AGD22" i="18" s="1"/>
  <c r="AGC7" i="18"/>
  <c r="AGD7" i="18" s="1"/>
  <c r="AEH26" i="19"/>
  <c r="AEI26" i="19" s="1"/>
  <c r="AEH27" i="19"/>
  <c r="AEI27" i="19" s="1"/>
  <c r="AEH28" i="19"/>
  <c r="AEI28" i="19" s="1"/>
  <c r="AEH29" i="19"/>
  <c r="AEI29" i="19" s="1"/>
  <c r="AEH25" i="19"/>
  <c r="AEI25" i="19" s="1"/>
  <c r="AEH10" i="19"/>
  <c r="AEI10" i="19" s="1"/>
  <c r="AEH13" i="19"/>
  <c r="AEI13" i="19" s="1"/>
  <c r="AEH14" i="19"/>
  <c r="AEI14" i="19" s="1"/>
  <c r="AGL7" i="15"/>
  <c r="AGM7" i="15" s="1"/>
  <c r="AGL8" i="15"/>
  <c r="AGM8" i="15" s="1"/>
  <c r="AGL9" i="15"/>
  <c r="AGM9" i="15" s="1"/>
  <c r="AGL10" i="15"/>
  <c r="AGM10" i="15" s="1"/>
  <c r="AGL15" i="15"/>
  <c r="AGM15" i="15" s="1"/>
  <c r="AGL16" i="15"/>
  <c r="AGM16" i="15" s="1"/>
  <c r="AGL17" i="15"/>
  <c r="AGM17" i="15" s="1"/>
  <c r="AGL19" i="15"/>
  <c r="AGM19" i="15" s="1"/>
  <c r="AGL21" i="15"/>
  <c r="AGM21" i="15" s="1"/>
  <c r="AGL22" i="15"/>
  <c r="AGM22" i="15" s="1"/>
  <c r="AGL23" i="15"/>
  <c r="AGM23" i="15" s="1"/>
  <c r="AFU37" i="18" l="1"/>
  <c r="AFV37" i="18" s="1"/>
  <c r="AFU38" i="18"/>
  <c r="AFV38" i="18" s="1"/>
  <c r="AFU40" i="18"/>
  <c r="AFV40" i="18" s="1"/>
  <c r="AFU42" i="18"/>
  <c r="AFV42" i="18" s="1"/>
  <c r="AFU43" i="18"/>
  <c r="AFV43" i="18" s="1"/>
  <c r="AFU45" i="18"/>
  <c r="AFV45" i="18" s="1"/>
  <c r="AFU46" i="18"/>
  <c r="AFV46" i="18" s="1"/>
  <c r="AFU35" i="18"/>
  <c r="AFV35" i="18" s="1"/>
  <c r="AFU8" i="18"/>
  <c r="AFV8" i="18" s="1"/>
  <c r="AFU12" i="18"/>
  <c r="AFV12" i="18" s="1"/>
  <c r="AFU13" i="18"/>
  <c r="AFV13" i="18" s="1"/>
  <c r="AFU15" i="18"/>
  <c r="AFV15" i="18" s="1"/>
  <c r="AFU16" i="18"/>
  <c r="AFV16" i="18" s="1"/>
  <c r="AFU17" i="18"/>
  <c r="AFV17" i="18" s="1"/>
  <c r="AFU18" i="18"/>
  <c r="AFV18" i="18" s="1"/>
  <c r="AFU19" i="18"/>
  <c r="AFV19" i="18" s="1"/>
  <c r="AFU20" i="18"/>
  <c r="AFV20" i="18" s="1"/>
  <c r="AFU21" i="18"/>
  <c r="AFV21" i="18" s="1"/>
  <c r="AFU22" i="18"/>
  <c r="AFV22" i="18" s="1"/>
  <c r="AFU7" i="18"/>
  <c r="AFV7" i="18" s="1"/>
  <c r="ADZ26" i="19"/>
  <c r="AEA26" i="19" s="1"/>
  <c r="ADZ27" i="19"/>
  <c r="AEA27" i="19" s="1"/>
  <c r="ADZ28" i="19"/>
  <c r="AEA28" i="19" s="1"/>
  <c r="ADZ29" i="19"/>
  <c r="AEA29" i="19" s="1"/>
  <c r="ADZ25" i="19"/>
  <c r="AEA25" i="19" s="1"/>
  <c r="ADZ10" i="19"/>
  <c r="AEA10" i="19" s="1"/>
  <c r="ADZ13" i="19"/>
  <c r="AEA13" i="19" s="1"/>
  <c r="ADZ14" i="19"/>
  <c r="AEA14" i="19" s="1"/>
  <c r="AGD7" i="15"/>
  <c r="AGE7" i="15" s="1"/>
  <c r="AGD8" i="15"/>
  <c r="AGE8" i="15" s="1"/>
  <c r="AGD9" i="15"/>
  <c r="AGE9" i="15" s="1"/>
  <c r="AGD10" i="15"/>
  <c r="AGE10" i="15" s="1"/>
  <c r="AGD15" i="15"/>
  <c r="AGE15" i="15" s="1"/>
  <c r="AGD16" i="15"/>
  <c r="AGE16" i="15" s="1"/>
  <c r="AGD17" i="15"/>
  <c r="AGE17" i="15" s="1"/>
  <c r="AGD19" i="15"/>
  <c r="AGE19" i="15" s="1"/>
  <c r="AGD21" i="15"/>
  <c r="AGE21" i="15" s="1"/>
  <c r="AGD22" i="15"/>
  <c r="AGE22" i="15" s="1"/>
  <c r="AGD23" i="15"/>
  <c r="AGE23" i="15" s="1"/>
  <c r="AFV7" i="15" l="1"/>
  <c r="AFW7" i="15" s="1"/>
  <c r="AFV8" i="15"/>
  <c r="AFW8" i="15" s="1"/>
  <c r="AFV9" i="15"/>
  <c r="AFW9" i="15" s="1"/>
  <c r="AFV10" i="15"/>
  <c r="AFW10" i="15" s="1"/>
  <c r="AFV15" i="15"/>
  <c r="AFW15" i="15" s="1"/>
  <c r="AFV16" i="15"/>
  <c r="AFW16" i="15" s="1"/>
  <c r="AFV17" i="15"/>
  <c r="AFW17" i="15" s="1"/>
  <c r="AFV19" i="15"/>
  <c r="AFW19" i="15" s="1"/>
  <c r="AFV21" i="15"/>
  <c r="AFW21" i="15" s="1"/>
  <c r="AFV22" i="15"/>
  <c r="AFW22" i="15" s="1"/>
  <c r="AFV23" i="15"/>
  <c r="AFW23" i="15" s="1"/>
  <c r="ADR25" i="19"/>
  <c r="ADS25" i="19" s="1"/>
  <c r="ADR26" i="19"/>
  <c r="ADS26" i="19" s="1"/>
  <c r="ADR27" i="19"/>
  <c r="ADS27" i="19" s="1"/>
  <c r="ADR28" i="19"/>
  <c r="ADS28" i="19" s="1"/>
  <c r="ADR29" i="19"/>
  <c r="ADS29" i="19" s="1"/>
  <c r="ADR10" i="19"/>
  <c r="ADS10" i="19" s="1"/>
  <c r="ADR13" i="19"/>
  <c r="ADS13" i="19" s="1"/>
  <c r="ADR14" i="19"/>
  <c r="ADS14" i="19" s="1"/>
  <c r="AFM37" i="18"/>
  <c r="AFN37" i="18" s="1"/>
  <c r="AFM38" i="18"/>
  <c r="AFN38" i="18" s="1"/>
  <c r="AFM40" i="18"/>
  <c r="AFN40" i="18" s="1"/>
  <c r="AFM42" i="18"/>
  <c r="AFN42" i="18" s="1"/>
  <c r="AFM43" i="18"/>
  <c r="AFN43" i="18" s="1"/>
  <c r="AFM45" i="18"/>
  <c r="AFN45" i="18" s="1"/>
  <c r="AFM46" i="18"/>
  <c r="AFN46" i="18" s="1"/>
  <c r="AFM35" i="18"/>
  <c r="AFN35" i="18" s="1"/>
  <c r="AFM8" i="18"/>
  <c r="AFN8" i="18" s="1"/>
  <c r="AFM12" i="18"/>
  <c r="AFN12" i="18" s="1"/>
  <c r="AFM13" i="18"/>
  <c r="AFN13" i="18" s="1"/>
  <c r="AFM15" i="18"/>
  <c r="AFN15" i="18" s="1"/>
  <c r="AFM16" i="18"/>
  <c r="AFN16" i="18" s="1"/>
  <c r="AFM17" i="18"/>
  <c r="AFN17" i="18" s="1"/>
  <c r="AFM18" i="18"/>
  <c r="AFN18" i="18" s="1"/>
  <c r="AFM19" i="18"/>
  <c r="AFN19" i="18" s="1"/>
  <c r="AFM20" i="18"/>
  <c r="AFN20" i="18" s="1"/>
  <c r="AFM21" i="18"/>
  <c r="AFN21" i="18" s="1"/>
  <c r="AFM22" i="18"/>
  <c r="AFN22" i="18" s="1"/>
  <c r="AFM7" i="18"/>
  <c r="AFN7" i="18" s="1"/>
  <c r="AFE37" i="18" l="1"/>
  <c r="AFF37" i="18" s="1"/>
  <c r="AFE38" i="18"/>
  <c r="AFF38" i="18" s="1"/>
  <c r="AFE40" i="18"/>
  <c r="AFF40" i="18" s="1"/>
  <c r="AFE42" i="18"/>
  <c r="AFF42" i="18" s="1"/>
  <c r="AFE43" i="18"/>
  <c r="AFF43" i="18" s="1"/>
  <c r="AFE45" i="18"/>
  <c r="AFF45" i="18" s="1"/>
  <c r="AFE46" i="18"/>
  <c r="AFF46" i="18" s="1"/>
  <c r="AFE35" i="18"/>
  <c r="AFF35" i="18" s="1"/>
  <c r="AFE8" i="18"/>
  <c r="AFF8" i="18" s="1"/>
  <c r="AFE12" i="18"/>
  <c r="AFF12" i="18" s="1"/>
  <c r="AFE13" i="18"/>
  <c r="AFF13" i="18" s="1"/>
  <c r="AFE15" i="18"/>
  <c r="AFF15" i="18" s="1"/>
  <c r="AFE16" i="18"/>
  <c r="AFF16" i="18" s="1"/>
  <c r="AFE17" i="18"/>
  <c r="AFF17" i="18" s="1"/>
  <c r="AFE18" i="18"/>
  <c r="AFF18" i="18" s="1"/>
  <c r="AFE19" i="18"/>
  <c r="AFF19" i="18" s="1"/>
  <c r="AFE20" i="18"/>
  <c r="AFF20" i="18" s="1"/>
  <c r="AFE21" i="18"/>
  <c r="AFF21" i="18" s="1"/>
  <c r="AFE22" i="18"/>
  <c r="AFF22" i="18" s="1"/>
  <c r="AFE7" i="18"/>
  <c r="AFF7" i="18" s="1"/>
  <c r="ADJ26" i="19"/>
  <c r="ADK26" i="19" s="1"/>
  <c r="ADJ27" i="19"/>
  <c r="ADK27" i="19" s="1"/>
  <c r="ADJ28" i="19"/>
  <c r="ADK28" i="19" s="1"/>
  <c r="ADJ29" i="19"/>
  <c r="ADK29" i="19" s="1"/>
  <c r="ADJ25" i="19"/>
  <c r="ADK25" i="19" s="1"/>
  <c r="ADJ10" i="19"/>
  <c r="ADK10" i="19" s="1"/>
  <c r="ADJ13" i="19"/>
  <c r="ADK13" i="19" s="1"/>
  <c r="ADJ14" i="19"/>
  <c r="ADK14" i="19" s="1"/>
  <c r="AFN7" i="15"/>
  <c r="AFO7" i="15" s="1"/>
  <c r="AFN8" i="15"/>
  <c r="AFO8" i="15" s="1"/>
  <c r="AFN9" i="15"/>
  <c r="AFO9" i="15" s="1"/>
  <c r="AFN10" i="15"/>
  <c r="AFO10" i="15" s="1"/>
  <c r="AFN15" i="15"/>
  <c r="AFO15" i="15" s="1"/>
  <c r="AFN16" i="15"/>
  <c r="AFO16" i="15" s="1"/>
  <c r="AFN17" i="15"/>
  <c r="AFO17" i="15" s="1"/>
  <c r="AFN19" i="15"/>
  <c r="AFO19" i="15" s="1"/>
  <c r="AFN21" i="15"/>
  <c r="AFO21" i="15" s="1"/>
  <c r="AFN22" i="15"/>
  <c r="AFO22" i="15" s="1"/>
  <c r="AFN23" i="15"/>
  <c r="AFO23" i="15" s="1"/>
  <c r="AEW37" i="18" l="1"/>
  <c r="AEX37" i="18" s="1"/>
  <c r="AEW38" i="18"/>
  <c r="AEX38" i="18" s="1"/>
  <c r="AEW40" i="18"/>
  <c r="AEX40" i="18" s="1"/>
  <c r="AEW42" i="18"/>
  <c r="AEX42" i="18" s="1"/>
  <c r="AEW43" i="18"/>
  <c r="AEX43" i="18" s="1"/>
  <c r="AEW45" i="18"/>
  <c r="AEX45" i="18" s="1"/>
  <c r="AEW46" i="18"/>
  <c r="AEX46" i="18" s="1"/>
  <c r="AEW35" i="18"/>
  <c r="AEX35" i="18" s="1"/>
  <c r="AEW8" i="18"/>
  <c r="AEX8" i="18" s="1"/>
  <c r="AEW12" i="18"/>
  <c r="AEX12" i="18" s="1"/>
  <c r="AEW13" i="18"/>
  <c r="AEX13" i="18" s="1"/>
  <c r="AEW15" i="18"/>
  <c r="AEX15" i="18" s="1"/>
  <c r="AEW16" i="18"/>
  <c r="AEX16" i="18" s="1"/>
  <c r="AEW17" i="18"/>
  <c r="AEX17" i="18" s="1"/>
  <c r="AEW18" i="18"/>
  <c r="AEX18" i="18" s="1"/>
  <c r="AEW19" i="18"/>
  <c r="AEX19" i="18" s="1"/>
  <c r="AEW20" i="18"/>
  <c r="AEX20" i="18" s="1"/>
  <c r="AEW21" i="18"/>
  <c r="AEX21" i="18" s="1"/>
  <c r="AEW22" i="18"/>
  <c r="AEX22" i="18" s="1"/>
  <c r="AEW7" i="18"/>
  <c r="AEX7" i="18" s="1"/>
  <c r="AFF7" i="15"/>
  <c r="AFG7" i="15" s="1"/>
  <c r="AFF8" i="15"/>
  <c r="AFG8" i="15" s="1"/>
  <c r="AFF9" i="15"/>
  <c r="AFG9" i="15" s="1"/>
  <c r="AFF10" i="15"/>
  <c r="AFG10" i="15" s="1"/>
  <c r="AFF15" i="15"/>
  <c r="AFG15" i="15" s="1"/>
  <c r="AFF16" i="15"/>
  <c r="AFG16" i="15" s="1"/>
  <c r="AFF17" i="15"/>
  <c r="AFG17" i="15" s="1"/>
  <c r="AFF19" i="15"/>
  <c r="AFG19" i="15" s="1"/>
  <c r="AFF21" i="15"/>
  <c r="AFG21" i="15" s="1"/>
  <c r="AFF22" i="15"/>
  <c r="AFG22" i="15" s="1"/>
  <c r="AFF23" i="15"/>
  <c r="AFG23" i="15" s="1"/>
  <c r="AEO37" i="18" l="1"/>
  <c r="AEP37" i="18" s="1"/>
  <c r="AEO38" i="18"/>
  <c r="AEP38" i="18" s="1"/>
  <c r="AEO40" i="18"/>
  <c r="AEP40" i="18" s="1"/>
  <c r="AEO42" i="18"/>
  <c r="AEP42" i="18" s="1"/>
  <c r="AEO43" i="18"/>
  <c r="AEP43" i="18" s="1"/>
  <c r="AEO45" i="18"/>
  <c r="AEP45" i="18" s="1"/>
  <c r="AEO46" i="18"/>
  <c r="AEP46" i="18" s="1"/>
  <c r="AEO35" i="18"/>
  <c r="AEP35" i="18" s="1"/>
  <c r="AEO8" i="18"/>
  <c r="AEP8" i="18" s="1"/>
  <c r="AEO12" i="18"/>
  <c r="AEP12" i="18" s="1"/>
  <c r="AEO13" i="18"/>
  <c r="AEP13" i="18" s="1"/>
  <c r="AEO15" i="18"/>
  <c r="AEP15" i="18" s="1"/>
  <c r="AEO16" i="18"/>
  <c r="AEP16" i="18" s="1"/>
  <c r="AEO17" i="18"/>
  <c r="AEP17" i="18" s="1"/>
  <c r="AEO18" i="18"/>
  <c r="AEP18" i="18" s="1"/>
  <c r="AEO19" i="18"/>
  <c r="AEP19" i="18" s="1"/>
  <c r="AEO20" i="18"/>
  <c r="AEP20" i="18" s="1"/>
  <c r="AEO21" i="18"/>
  <c r="AEP21" i="18" s="1"/>
  <c r="AEO22" i="18"/>
  <c r="AEP22" i="18" s="1"/>
  <c r="AEO7" i="18"/>
  <c r="AEP7" i="18" s="1"/>
  <c r="AEX7" i="15"/>
  <c r="AEY7" i="15" s="1"/>
  <c r="AEX8" i="15"/>
  <c r="AEY8" i="15" s="1"/>
  <c r="AEX9" i="15"/>
  <c r="AEY9" i="15" s="1"/>
  <c r="AEX10" i="15"/>
  <c r="AEY10" i="15" s="1"/>
  <c r="AEX15" i="15"/>
  <c r="AEY15" i="15" s="1"/>
  <c r="AEX16" i="15"/>
  <c r="AEY16" i="15" s="1"/>
  <c r="AEX17" i="15"/>
  <c r="AEY17" i="15" s="1"/>
  <c r="AEX19" i="15"/>
  <c r="AEY19" i="15" s="1"/>
  <c r="AEX21" i="15"/>
  <c r="AEY21" i="15" s="1"/>
  <c r="AEX22" i="15"/>
  <c r="AEY22" i="15" s="1"/>
  <c r="AEX23" i="15"/>
  <c r="AEY23" i="15" s="1"/>
  <c r="ADB26" i="19"/>
  <c r="ADC26" i="19" s="1"/>
  <c r="ADB27" i="19"/>
  <c r="ADC27" i="19" s="1"/>
  <c r="ADB28" i="19"/>
  <c r="ADC28" i="19" s="1"/>
  <c r="ADB29" i="19"/>
  <c r="ADC29" i="19" s="1"/>
  <c r="ADB25" i="19"/>
  <c r="ADC25" i="19" s="1"/>
  <c r="ADB10" i="19"/>
  <c r="ADC10" i="19" s="1"/>
  <c r="ADB13" i="19"/>
  <c r="ADC13" i="19" s="1"/>
  <c r="ADB14" i="19"/>
  <c r="ADC14" i="19" s="1"/>
  <c r="AEG37" i="18" l="1"/>
  <c r="AEH37" i="18" s="1"/>
  <c r="AEG38" i="18"/>
  <c r="AEH38" i="18" s="1"/>
  <c r="AEG40" i="18"/>
  <c r="AEH40" i="18" s="1"/>
  <c r="AEG42" i="18"/>
  <c r="AEH42" i="18" s="1"/>
  <c r="AEG43" i="18"/>
  <c r="AEH43" i="18" s="1"/>
  <c r="AEG45" i="18"/>
  <c r="AEH45" i="18" s="1"/>
  <c r="AEG46" i="18"/>
  <c r="AEH46" i="18" s="1"/>
  <c r="AEG35" i="18"/>
  <c r="AEH35" i="18" s="1"/>
  <c r="AEG8" i="18"/>
  <c r="AEH8" i="18" s="1"/>
  <c r="AEG12" i="18"/>
  <c r="AEH12" i="18" s="1"/>
  <c r="AEG13" i="18"/>
  <c r="AEH13" i="18" s="1"/>
  <c r="AEG15" i="18"/>
  <c r="AEH15" i="18" s="1"/>
  <c r="AEG16" i="18"/>
  <c r="AEH16" i="18" s="1"/>
  <c r="AEG17" i="18"/>
  <c r="AEH17" i="18" s="1"/>
  <c r="AEG18" i="18"/>
  <c r="AEH18" i="18" s="1"/>
  <c r="AEG19" i="18"/>
  <c r="AEH19" i="18" s="1"/>
  <c r="AEG20" i="18"/>
  <c r="AEH20" i="18" s="1"/>
  <c r="AEG21" i="18"/>
  <c r="AEH21" i="18" s="1"/>
  <c r="AEG22" i="18"/>
  <c r="AEH22" i="18" s="1"/>
  <c r="AEG7" i="18"/>
  <c r="AEH7" i="18" s="1"/>
  <c r="ACT26" i="19"/>
  <c r="ACU26" i="19" s="1"/>
  <c r="ACT27" i="19"/>
  <c r="ACU27" i="19" s="1"/>
  <c r="ACT28" i="19"/>
  <c r="ACU28" i="19" s="1"/>
  <c r="ACT29" i="19"/>
  <c r="ACU29" i="19" s="1"/>
  <c r="ACT25" i="19"/>
  <c r="ACU25" i="19" s="1"/>
  <c r="ACT10" i="19"/>
  <c r="ACU10" i="19" s="1"/>
  <c r="ACT13" i="19"/>
  <c r="ACU13" i="19" s="1"/>
  <c r="ACT14" i="19"/>
  <c r="ACU14" i="19" s="1"/>
  <c r="AEP7" i="15"/>
  <c r="AEQ7" i="15" s="1"/>
  <c r="AEP8" i="15"/>
  <c r="AEQ8" i="15" s="1"/>
  <c r="AEP9" i="15"/>
  <c r="AEQ9" i="15" s="1"/>
  <c r="AEP10" i="15"/>
  <c r="AEQ10" i="15" s="1"/>
  <c r="AEP15" i="15"/>
  <c r="AEQ15" i="15" s="1"/>
  <c r="AEP16" i="15"/>
  <c r="AEQ16" i="15" s="1"/>
  <c r="AEP17" i="15"/>
  <c r="AEQ17" i="15" s="1"/>
  <c r="AEP19" i="15"/>
  <c r="AEQ19" i="15" s="1"/>
  <c r="AEP21" i="15"/>
  <c r="AEQ21" i="15" s="1"/>
  <c r="AEP22" i="15"/>
  <c r="AEQ22" i="15" s="1"/>
  <c r="AEP23" i="15"/>
  <c r="AEQ23" i="15" s="1"/>
  <c r="ACL26" i="19" l="1"/>
  <c r="ACM26" i="19" s="1"/>
  <c r="ACL27" i="19"/>
  <c r="ACM27" i="19" s="1"/>
  <c r="ACL28" i="19"/>
  <c r="ACM28" i="19" s="1"/>
  <c r="ACL29" i="19"/>
  <c r="ACM29" i="19" s="1"/>
  <c r="ACL25" i="19"/>
  <c r="ACM25" i="19" s="1"/>
  <c r="ACL10" i="19"/>
  <c r="ACM10" i="19" s="1"/>
  <c r="ACL13" i="19"/>
  <c r="ACM13" i="19" s="1"/>
  <c r="ACL14" i="19"/>
  <c r="ACM14" i="19" s="1"/>
  <c r="AEH7" i="15"/>
  <c r="AEI7" i="15" s="1"/>
  <c r="AEH8" i="15"/>
  <c r="AEI8" i="15" s="1"/>
  <c r="AEH9" i="15"/>
  <c r="AEI9" i="15" s="1"/>
  <c r="AEH10" i="15"/>
  <c r="AEI10" i="15" s="1"/>
  <c r="AEH15" i="15"/>
  <c r="AEI15" i="15" s="1"/>
  <c r="AEH16" i="15"/>
  <c r="AEI16" i="15" s="1"/>
  <c r="AEH17" i="15"/>
  <c r="AEI17" i="15" s="1"/>
  <c r="AEH19" i="15"/>
  <c r="AEI19" i="15" s="1"/>
  <c r="AEH21" i="15"/>
  <c r="AEI21" i="15" s="1"/>
  <c r="AEH22" i="15"/>
  <c r="AEI22" i="15" s="1"/>
  <c r="AEH23" i="15"/>
  <c r="AEI23" i="15" s="1"/>
  <c r="ADY37" i="18" l="1"/>
  <c r="ADZ37" i="18" s="1"/>
  <c r="ADY38" i="18"/>
  <c r="ADZ38" i="18" s="1"/>
  <c r="ADY40" i="18"/>
  <c r="ADZ40" i="18" s="1"/>
  <c r="ADY42" i="18"/>
  <c r="ADZ42" i="18" s="1"/>
  <c r="ADY43" i="18"/>
  <c r="ADZ43" i="18" s="1"/>
  <c r="ADY45" i="18"/>
  <c r="ADZ45" i="18" s="1"/>
  <c r="ADY46" i="18"/>
  <c r="ADZ46" i="18" s="1"/>
  <c r="ADY35" i="18"/>
  <c r="ADZ35" i="18" s="1"/>
  <c r="ADY8" i="18"/>
  <c r="ADZ8" i="18" s="1"/>
  <c r="ADY12" i="18"/>
  <c r="ADZ12" i="18" s="1"/>
  <c r="ADY13" i="18"/>
  <c r="ADZ13" i="18" s="1"/>
  <c r="ADY15" i="18"/>
  <c r="ADZ15" i="18" s="1"/>
  <c r="ADY16" i="18"/>
  <c r="ADZ16" i="18" s="1"/>
  <c r="ADY17" i="18"/>
  <c r="ADZ17" i="18" s="1"/>
  <c r="ADY18" i="18"/>
  <c r="ADZ18" i="18" s="1"/>
  <c r="ADY19" i="18"/>
  <c r="ADZ19" i="18" s="1"/>
  <c r="ADY20" i="18"/>
  <c r="ADZ20" i="18" s="1"/>
  <c r="ADY21" i="18"/>
  <c r="ADZ21" i="18" s="1"/>
  <c r="ADY22" i="18"/>
  <c r="ADZ22" i="18" s="1"/>
  <c r="ADY7" i="18"/>
  <c r="ADZ7" i="18" s="1"/>
  <c r="ADQ37" i="18" l="1"/>
  <c r="ADR37" i="18" s="1"/>
  <c r="ADQ38" i="18"/>
  <c r="ADR38" i="18" s="1"/>
  <c r="ADQ40" i="18"/>
  <c r="ADR40" i="18" s="1"/>
  <c r="ADQ42" i="18"/>
  <c r="ADR42" i="18" s="1"/>
  <c r="ADQ43" i="18"/>
  <c r="ADR43" i="18" s="1"/>
  <c r="ADQ45" i="18"/>
  <c r="ADR45" i="18" s="1"/>
  <c r="ADQ46" i="18"/>
  <c r="ADR46" i="18" s="1"/>
  <c r="ADQ35" i="18"/>
  <c r="ADR35" i="18" s="1"/>
  <c r="ADZ7" i="15"/>
  <c r="AEA7" i="15" s="1"/>
  <c r="ADZ8" i="15"/>
  <c r="AEA8" i="15" s="1"/>
  <c r="ADZ9" i="15"/>
  <c r="AEA9" i="15" s="1"/>
  <c r="ADZ10" i="15"/>
  <c r="AEA10" i="15" s="1"/>
  <c r="ADZ15" i="15"/>
  <c r="AEA15" i="15" s="1"/>
  <c r="ADZ16" i="15"/>
  <c r="AEA16" i="15" s="1"/>
  <c r="ADZ17" i="15"/>
  <c r="AEA17" i="15" s="1"/>
  <c r="ADZ19" i="15"/>
  <c r="AEA19" i="15" s="1"/>
  <c r="ADZ21" i="15"/>
  <c r="AEA21" i="15" s="1"/>
  <c r="ADZ22" i="15"/>
  <c r="AEA22" i="15" s="1"/>
  <c r="ADZ23" i="15"/>
  <c r="AEA23" i="15" s="1"/>
  <c r="ACD26" i="19"/>
  <c r="ACE26" i="19" s="1"/>
  <c r="ACD27" i="19"/>
  <c r="ACE27" i="19" s="1"/>
  <c r="ACD28" i="19"/>
  <c r="ACE28" i="19" s="1"/>
  <c r="ACD29" i="19"/>
  <c r="ACE29" i="19" s="1"/>
  <c r="ACD25" i="19"/>
  <c r="ACE25" i="19" s="1"/>
  <c r="ACD10" i="19"/>
  <c r="ACE10" i="19" s="1"/>
  <c r="ACD13" i="19"/>
  <c r="ACE13" i="19" s="1"/>
  <c r="ACD14" i="19"/>
  <c r="ACE14" i="19" s="1"/>
  <c r="ADQ8" i="18"/>
  <c r="ADR8" i="18" s="1"/>
  <c r="ADQ12" i="18"/>
  <c r="ADR12" i="18" s="1"/>
  <c r="ADQ13" i="18"/>
  <c r="ADR13" i="18" s="1"/>
  <c r="ADQ15" i="18"/>
  <c r="ADR15" i="18" s="1"/>
  <c r="ADQ16" i="18"/>
  <c r="ADR16" i="18" s="1"/>
  <c r="ADQ17" i="18"/>
  <c r="ADR17" i="18" s="1"/>
  <c r="ADQ18" i="18"/>
  <c r="ADR18" i="18" s="1"/>
  <c r="ADQ19" i="18"/>
  <c r="ADR19" i="18" s="1"/>
  <c r="ADQ20" i="18"/>
  <c r="ADR20" i="18" s="1"/>
  <c r="ADQ21" i="18"/>
  <c r="ADR21" i="18" s="1"/>
  <c r="ADQ22" i="18"/>
  <c r="ADR22" i="18" s="1"/>
  <c r="ADQ7" i="18"/>
  <c r="ADR7" i="18" s="1"/>
  <c r="ADR7" i="15" l="1"/>
  <c r="ADS7" i="15" s="1"/>
  <c r="ADR8" i="15"/>
  <c r="ADS8" i="15" s="1"/>
  <c r="ADR9" i="15"/>
  <c r="ADS9" i="15" s="1"/>
  <c r="ADR10" i="15"/>
  <c r="ADS10" i="15" s="1"/>
  <c r="ADR15" i="15"/>
  <c r="ADS15" i="15" s="1"/>
  <c r="ADR16" i="15"/>
  <c r="ADS16" i="15" s="1"/>
  <c r="ADR17" i="15"/>
  <c r="ADS17" i="15" s="1"/>
  <c r="ADR19" i="15"/>
  <c r="ADS19" i="15" s="1"/>
  <c r="ADR21" i="15"/>
  <c r="ADS21" i="15" s="1"/>
  <c r="ADR22" i="15"/>
  <c r="ADS22" i="15" s="1"/>
  <c r="ADR23" i="15"/>
  <c r="ADS23" i="15" s="1"/>
  <c r="ABV26" i="19"/>
  <c r="ABW26" i="19" s="1"/>
  <c r="ABV27" i="19"/>
  <c r="ABW27" i="19" s="1"/>
  <c r="ABV28" i="19"/>
  <c r="ABW28" i="19" s="1"/>
  <c r="ABV29" i="19"/>
  <c r="ABW29" i="19" s="1"/>
  <c r="ABV25" i="19"/>
  <c r="ABW25" i="19" s="1"/>
  <c r="ABV10" i="19"/>
  <c r="ABW10" i="19" s="1"/>
  <c r="ABV13" i="19"/>
  <c r="ABW13" i="19" s="1"/>
  <c r="ABV14" i="19"/>
  <c r="ABW14" i="19" s="1"/>
  <c r="ADI37" i="18"/>
  <c r="ADJ37" i="18" s="1"/>
  <c r="ADI38" i="18"/>
  <c r="ADJ38" i="18" s="1"/>
  <c r="ADI40" i="18"/>
  <c r="ADJ40" i="18" s="1"/>
  <c r="ADI42" i="18"/>
  <c r="ADJ42" i="18" s="1"/>
  <c r="ADI43" i="18"/>
  <c r="ADJ43" i="18" s="1"/>
  <c r="ADI45" i="18"/>
  <c r="ADJ45" i="18" s="1"/>
  <c r="ADI46" i="18"/>
  <c r="ADJ46" i="18" s="1"/>
  <c r="ADI35" i="18"/>
  <c r="ADJ35" i="18" s="1"/>
  <c r="ADI8" i="18"/>
  <c r="ADJ8" i="18" s="1"/>
  <c r="ADI12" i="18"/>
  <c r="ADJ12" i="18" s="1"/>
  <c r="ADI13" i="18"/>
  <c r="ADJ13" i="18" s="1"/>
  <c r="ADI15" i="18"/>
  <c r="ADJ15" i="18" s="1"/>
  <c r="ADI16" i="18"/>
  <c r="ADJ16" i="18" s="1"/>
  <c r="ADI17" i="18"/>
  <c r="ADJ17" i="18" s="1"/>
  <c r="ADI18" i="18"/>
  <c r="ADJ18" i="18" s="1"/>
  <c r="ADI19" i="18"/>
  <c r="ADJ19" i="18" s="1"/>
  <c r="ADI20" i="18"/>
  <c r="ADJ20" i="18" s="1"/>
  <c r="ADI21" i="18"/>
  <c r="ADJ21" i="18" s="1"/>
  <c r="ADI22" i="18"/>
  <c r="ADJ22" i="18" s="1"/>
  <c r="ADI7" i="18"/>
  <c r="ADJ7" i="18" s="1"/>
  <c r="ADJ7" i="15" l="1"/>
  <c r="ADK7" i="15" s="1"/>
  <c r="ADJ8" i="15"/>
  <c r="ADK8" i="15" s="1"/>
  <c r="ADJ9" i="15"/>
  <c r="ADK9" i="15" s="1"/>
  <c r="ADJ10" i="15"/>
  <c r="ADK10" i="15" s="1"/>
  <c r="ADJ15" i="15"/>
  <c r="ADK15" i="15" s="1"/>
  <c r="ADJ16" i="15"/>
  <c r="ADK16" i="15" s="1"/>
  <c r="ADJ17" i="15"/>
  <c r="ADK17" i="15" s="1"/>
  <c r="ADJ19" i="15"/>
  <c r="ADK19" i="15" s="1"/>
  <c r="ADJ21" i="15"/>
  <c r="ADK21" i="15" s="1"/>
  <c r="ADJ22" i="15"/>
  <c r="ADK22" i="15" s="1"/>
  <c r="ADJ23" i="15"/>
  <c r="ADK23" i="15" s="1"/>
  <c r="ABN26" i="19"/>
  <c r="ABO26" i="19" s="1"/>
  <c r="ABN27" i="19"/>
  <c r="ABO27" i="19" s="1"/>
  <c r="ABN28" i="19"/>
  <c r="ABO28" i="19" s="1"/>
  <c r="ABN29" i="19"/>
  <c r="ABO29" i="19" s="1"/>
  <c r="ABN25" i="19"/>
  <c r="ABO25" i="19" s="1"/>
  <c r="ABN10" i="19"/>
  <c r="ABO10" i="19" s="1"/>
  <c r="ABN13" i="19"/>
  <c r="ABO13" i="19" s="1"/>
  <c r="ABN14" i="19"/>
  <c r="ABO14" i="19" s="1"/>
  <c r="ADA37" i="18"/>
  <c r="ADB37" i="18" s="1"/>
  <c r="ADA38" i="18"/>
  <c r="ADB38" i="18" s="1"/>
  <c r="ADA40" i="18"/>
  <c r="ADB40" i="18" s="1"/>
  <c r="ADA42" i="18"/>
  <c r="ADB42" i="18" s="1"/>
  <c r="ADA43" i="18"/>
  <c r="ADB43" i="18" s="1"/>
  <c r="ADA45" i="18"/>
  <c r="ADB45" i="18" s="1"/>
  <c r="ADA46" i="18"/>
  <c r="ADB46" i="18" s="1"/>
  <c r="ADA35" i="18"/>
  <c r="ADB35" i="18" s="1"/>
  <c r="ADA8" i="18"/>
  <c r="ADB8" i="18" s="1"/>
  <c r="ADA12" i="18"/>
  <c r="ADB12" i="18" s="1"/>
  <c r="ADA13" i="18"/>
  <c r="ADB13" i="18" s="1"/>
  <c r="ADA15" i="18"/>
  <c r="ADB15" i="18" s="1"/>
  <c r="ADA16" i="18"/>
  <c r="ADB16" i="18" s="1"/>
  <c r="ADA17" i="18"/>
  <c r="ADB17" i="18" s="1"/>
  <c r="ADA18" i="18"/>
  <c r="ADB18" i="18" s="1"/>
  <c r="ADA19" i="18"/>
  <c r="ADB19" i="18" s="1"/>
  <c r="ADA20" i="18"/>
  <c r="ADB20" i="18" s="1"/>
  <c r="ADA21" i="18"/>
  <c r="ADB21" i="18" s="1"/>
  <c r="ADA22" i="18"/>
  <c r="ADB22" i="18" s="1"/>
  <c r="ADA7" i="18"/>
  <c r="ADB7" i="18" s="1"/>
  <c r="ADB7" i="15" l="1"/>
  <c r="ADC7" i="15" s="1"/>
  <c r="ADB8" i="15"/>
  <c r="ADC8" i="15" s="1"/>
  <c r="ADB9" i="15"/>
  <c r="ADC9" i="15" s="1"/>
  <c r="ADB10" i="15"/>
  <c r="ADC10" i="15" s="1"/>
  <c r="ADB15" i="15"/>
  <c r="ADC15" i="15" s="1"/>
  <c r="ADB16" i="15"/>
  <c r="ADC16" i="15" s="1"/>
  <c r="ADB17" i="15"/>
  <c r="ADC17" i="15" s="1"/>
  <c r="ADB19" i="15"/>
  <c r="ADC19" i="15" s="1"/>
  <c r="ADB21" i="15"/>
  <c r="ADC21" i="15" s="1"/>
  <c r="ADB22" i="15"/>
  <c r="ADC22" i="15" s="1"/>
  <c r="ADB23" i="15"/>
  <c r="ADC23" i="15" s="1"/>
  <c r="ABF26" i="19"/>
  <c r="ABG26" i="19" s="1"/>
  <c r="ABF27" i="19"/>
  <c r="ABG27" i="19" s="1"/>
  <c r="ABF28" i="19"/>
  <c r="ABG28" i="19" s="1"/>
  <c r="ABF29" i="19"/>
  <c r="ABG29" i="19" s="1"/>
  <c r="ABF25" i="19"/>
  <c r="ABG25" i="19" s="1"/>
  <c r="ABF10" i="19"/>
  <c r="ABG10" i="19" s="1"/>
  <c r="ABF13" i="19"/>
  <c r="ABG13" i="19" s="1"/>
  <c r="ABF14" i="19"/>
  <c r="ABG14" i="19" s="1"/>
  <c r="ACS37" i="18"/>
  <c r="ACT37" i="18" s="1"/>
  <c r="ACS38" i="18"/>
  <c r="ACT38" i="18" s="1"/>
  <c r="ACS40" i="18"/>
  <c r="ACT40" i="18" s="1"/>
  <c r="ACS42" i="18"/>
  <c r="ACT42" i="18" s="1"/>
  <c r="ACS43" i="18"/>
  <c r="ACT43" i="18" s="1"/>
  <c r="ACS45" i="18"/>
  <c r="ACT45" i="18" s="1"/>
  <c r="ACS46" i="18"/>
  <c r="ACT46" i="18" s="1"/>
  <c r="ACS35" i="18"/>
  <c r="ACT35" i="18" s="1"/>
  <c r="ACS8" i="18"/>
  <c r="ACT8" i="18" s="1"/>
  <c r="ACS12" i="18"/>
  <c r="ACT12" i="18" s="1"/>
  <c r="ACS13" i="18"/>
  <c r="ACT13" i="18" s="1"/>
  <c r="ACS15" i="18"/>
  <c r="ACT15" i="18" s="1"/>
  <c r="ACS16" i="18"/>
  <c r="ACT16" i="18" s="1"/>
  <c r="ACS17" i="18"/>
  <c r="ACT17" i="18" s="1"/>
  <c r="ACS18" i="18"/>
  <c r="ACT18" i="18" s="1"/>
  <c r="ACS19" i="18"/>
  <c r="ACT19" i="18" s="1"/>
  <c r="ACS20" i="18"/>
  <c r="ACT20" i="18" s="1"/>
  <c r="ACS21" i="18"/>
  <c r="ACT21" i="18" s="1"/>
  <c r="ACS22" i="18"/>
  <c r="ACT22" i="18" s="1"/>
  <c r="ACS7" i="18"/>
  <c r="ACT7" i="18" s="1"/>
  <c r="ACK37" i="18" l="1"/>
  <c r="ACL37" i="18" s="1"/>
  <c r="ACK38" i="18"/>
  <c r="ACL38" i="18" s="1"/>
  <c r="ACK40" i="18"/>
  <c r="ACL40" i="18" s="1"/>
  <c r="ACK42" i="18"/>
  <c r="ACL42" i="18" s="1"/>
  <c r="ACK43" i="18"/>
  <c r="ACL43" i="18" s="1"/>
  <c r="ACK45" i="18"/>
  <c r="ACL45" i="18" s="1"/>
  <c r="ACK46" i="18"/>
  <c r="ACL46" i="18" s="1"/>
  <c r="ACK35" i="18"/>
  <c r="ACL35" i="18" s="1"/>
  <c r="ACK8" i="18"/>
  <c r="ACL8" i="18" s="1"/>
  <c r="ACK12" i="18"/>
  <c r="ACL12" i="18" s="1"/>
  <c r="ACK13" i="18"/>
  <c r="ACL13" i="18" s="1"/>
  <c r="ACK15" i="18"/>
  <c r="ACL15" i="18" s="1"/>
  <c r="ACK16" i="18"/>
  <c r="ACL16" i="18" s="1"/>
  <c r="ACK17" i="18"/>
  <c r="ACL17" i="18" s="1"/>
  <c r="ACK18" i="18"/>
  <c r="ACL18" i="18" s="1"/>
  <c r="ACK19" i="18"/>
  <c r="ACL19" i="18" s="1"/>
  <c r="ACK20" i="18"/>
  <c r="ACL20" i="18" s="1"/>
  <c r="ACK21" i="18"/>
  <c r="ACL21" i="18" s="1"/>
  <c r="ACK22" i="18"/>
  <c r="ACL22" i="18" s="1"/>
  <c r="ACK7" i="18"/>
  <c r="ACL7" i="18" s="1"/>
  <c r="AAX26" i="19"/>
  <c r="AAY26" i="19" s="1"/>
  <c r="AAX27" i="19"/>
  <c r="AAY27" i="19" s="1"/>
  <c r="AAX28" i="19"/>
  <c r="AAY28" i="19" s="1"/>
  <c r="AAX29" i="19"/>
  <c r="AAY29" i="19" s="1"/>
  <c r="AAX25" i="19"/>
  <c r="AAY25" i="19" s="1"/>
  <c r="AAX10" i="19"/>
  <c r="AAY10" i="19" s="1"/>
  <c r="AAX13" i="19"/>
  <c r="AAY13" i="19" s="1"/>
  <c r="AAX14" i="19"/>
  <c r="AAY14" i="19" s="1"/>
  <c r="ACT7" i="15"/>
  <c r="ACU7" i="15" s="1"/>
  <c r="ACT8" i="15"/>
  <c r="ACU8" i="15" s="1"/>
  <c r="ACT9" i="15"/>
  <c r="ACU9" i="15" s="1"/>
  <c r="ACT10" i="15"/>
  <c r="ACU10" i="15" s="1"/>
  <c r="ACT15" i="15"/>
  <c r="ACU15" i="15" s="1"/>
  <c r="ACT16" i="15"/>
  <c r="ACU16" i="15" s="1"/>
  <c r="ACT17" i="15"/>
  <c r="ACU17" i="15" s="1"/>
  <c r="ACT19" i="15"/>
  <c r="ACU19" i="15" s="1"/>
  <c r="ACT21" i="15"/>
  <c r="ACU21" i="15" s="1"/>
  <c r="ACT22" i="15"/>
  <c r="ACU22" i="15" s="1"/>
  <c r="ACT23" i="15"/>
  <c r="ACU23" i="15" s="1"/>
  <c r="ACL7" i="15" l="1"/>
  <c r="ACM7" i="15" s="1"/>
  <c r="ACL8" i="15"/>
  <c r="ACM8" i="15" s="1"/>
  <c r="ACL9" i="15"/>
  <c r="ACM9" i="15" s="1"/>
  <c r="ACL10" i="15"/>
  <c r="ACM10" i="15" s="1"/>
  <c r="ACL15" i="15"/>
  <c r="ACM15" i="15" s="1"/>
  <c r="ACL16" i="15"/>
  <c r="ACM16" i="15" s="1"/>
  <c r="ACL17" i="15"/>
  <c r="ACM17" i="15" s="1"/>
  <c r="ACL19" i="15"/>
  <c r="ACM19" i="15" s="1"/>
  <c r="ACL21" i="15"/>
  <c r="ACM21" i="15" s="1"/>
  <c r="ACL22" i="15"/>
  <c r="ACM22" i="15" s="1"/>
  <c r="ACL23" i="15"/>
  <c r="ACM23" i="15" s="1"/>
  <c r="AAP26" i="19"/>
  <c r="AAQ26" i="19" s="1"/>
  <c r="AAP27" i="19"/>
  <c r="AAQ27" i="19" s="1"/>
  <c r="AAP28" i="19"/>
  <c r="AAQ28" i="19" s="1"/>
  <c r="AAP29" i="19"/>
  <c r="AAQ29" i="19" s="1"/>
  <c r="AAP25" i="19"/>
  <c r="AAQ25" i="19" s="1"/>
  <c r="AAP10" i="19"/>
  <c r="AAQ10" i="19" s="1"/>
  <c r="AAP13" i="19"/>
  <c r="AAQ13" i="19" s="1"/>
  <c r="AAP14" i="19"/>
  <c r="AAQ14" i="19" s="1"/>
  <c r="ACC37" i="18"/>
  <c r="ACD37" i="18" s="1"/>
  <c r="ACC38" i="18"/>
  <c r="ACD38" i="18" s="1"/>
  <c r="ACC40" i="18"/>
  <c r="ACD40" i="18" s="1"/>
  <c r="ACC42" i="18"/>
  <c r="ACD42" i="18" s="1"/>
  <c r="ACC43" i="18"/>
  <c r="ACD43" i="18" s="1"/>
  <c r="ACC45" i="18"/>
  <c r="ACD45" i="18" s="1"/>
  <c r="ACC46" i="18"/>
  <c r="ACD46" i="18" s="1"/>
  <c r="ACC35" i="18"/>
  <c r="ACD35" i="18" s="1"/>
  <c r="ACC8" i="18"/>
  <c r="ACD8" i="18" s="1"/>
  <c r="ACC12" i="18"/>
  <c r="ACD12" i="18" s="1"/>
  <c r="ACC13" i="18"/>
  <c r="ACD13" i="18" s="1"/>
  <c r="ACC15" i="18"/>
  <c r="ACD15" i="18" s="1"/>
  <c r="ACC16" i="18"/>
  <c r="ACD16" i="18" s="1"/>
  <c r="ACC17" i="18"/>
  <c r="ACD17" i="18" s="1"/>
  <c r="ACC18" i="18"/>
  <c r="ACD18" i="18" s="1"/>
  <c r="ACC19" i="18"/>
  <c r="ACD19" i="18" s="1"/>
  <c r="ACC20" i="18"/>
  <c r="ACD20" i="18" s="1"/>
  <c r="ACC21" i="18"/>
  <c r="ACD21" i="18" s="1"/>
  <c r="ACC22" i="18"/>
  <c r="ACD22" i="18" s="1"/>
  <c r="ACC7" i="18"/>
  <c r="ACD7" i="18" s="1"/>
  <c r="ACD7" i="15" l="1"/>
  <c r="ACE7" i="15" s="1"/>
  <c r="ACD8" i="15"/>
  <c r="ACE8" i="15" s="1"/>
  <c r="ACD9" i="15"/>
  <c r="ACE9" i="15" s="1"/>
  <c r="ACD10" i="15"/>
  <c r="ACE10" i="15" s="1"/>
  <c r="ACD15" i="15"/>
  <c r="ACE15" i="15" s="1"/>
  <c r="ACD16" i="15"/>
  <c r="ACE16" i="15" s="1"/>
  <c r="ACD17" i="15"/>
  <c r="ACE17" i="15" s="1"/>
  <c r="ACD19" i="15"/>
  <c r="ACE19" i="15" s="1"/>
  <c r="ACD21" i="15"/>
  <c r="ACE21" i="15" s="1"/>
  <c r="ACD22" i="15"/>
  <c r="ACE22" i="15" s="1"/>
  <c r="ACD23" i="15"/>
  <c r="ACE23" i="15" s="1"/>
  <c r="AAH26" i="19"/>
  <c r="AAI26" i="19" s="1"/>
  <c r="AAH27" i="19"/>
  <c r="AAI27" i="19" s="1"/>
  <c r="AAH28" i="19"/>
  <c r="AAI28" i="19" s="1"/>
  <c r="AAH29" i="19"/>
  <c r="AAI29" i="19" s="1"/>
  <c r="AAH25" i="19"/>
  <c r="AAI25" i="19" s="1"/>
  <c r="AAH10" i="19"/>
  <c r="AAI10" i="19" s="1"/>
  <c r="AAH13" i="19"/>
  <c r="AAI13" i="19" s="1"/>
  <c r="AAH14" i="19"/>
  <c r="AAI14" i="19" s="1"/>
  <c r="ABU37" i="18"/>
  <c r="ABV37" i="18" s="1"/>
  <c r="ABU38" i="18"/>
  <c r="ABV38" i="18" s="1"/>
  <c r="ABU40" i="18"/>
  <c r="ABV40" i="18" s="1"/>
  <c r="ABU42" i="18"/>
  <c r="ABV42" i="18" s="1"/>
  <c r="ABU43" i="18"/>
  <c r="ABV43" i="18" s="1"/>
  <c r="ABU45" i="18"/>
  <c r="ABV45" i="18" s="1"/>
  <c r="ABU46" i="18"/>
  <c r="ABV46" i="18" s="1"/>
  <c r="ABU35" i="18"/>
  <c r="ABV35" i="18" s="1"/>
  <c r="ABU8" i="18"/>
  <c r="ABV8" i="18" s="1"/>
  <c r="ABU12" i="18"/>
  <c r="ABV12" i="18" s="1"/>
  <c r="ABU13" i="18"/>
  <c r="ABV13" i="18" s="1"/>
  <c r="ABU15" i="18"/>
  <c r="ABV15" i="18" s="1"/>
  <c r="ABU16" i="18"/>
  <c r="ABV16" i="18" s="1"/>
  <c r="ABU17" i="18"/>
  <c r="ABV17" i="18" s="1"/>
  <c r="ABU18" i="18"/>
  <c r="ABV18" i="18" s="1"/>
  <c r="ABU19" i="18"/>
  <c r="ABV19" i="18" s="1"/>
  <c r="ABU20" i="18"/>
  <c r="ABV20" i="18" s="1"/>
  <c r="ABU21" i="18"/>
  <c r="ABV21" i="18" s="1"/>
  <c r="ABU22" i="18"/>
  <c r="ABV22" i="18" s="1"/>
  <c r="ABU7" i="18"/>
  <c r="ABV7" i="18" s="1"/>
  <c r="ABM37" i="18" l="1"/>
  <c r="ABN37" i="18" s="1"/>
  <c r="ABM38" i="18"/>
  <c r="ABN38" i="18" s="1"/>
  <c r="ABM40" i="18"/>
  <c r="ABN40" i="18" s="1"/>
  <c r="ABM42" i="18"/>
  <c r="ABN42" i="18" s="1"/>
  <c r="ABM43" i="18"/>
  <c r="ABN43" i="18" s="1"/>
  <c r="ABM45" i="18"/>
  <c r="ABN45" i="18" s="1"/>
  <c r="ABM46" i="18"/>
  <c r="ABN46" i="18" s="1"/>
  <c r="ABM35" i="18"/>
  <c r="ABN35" i="18" s="1"/>
  <c r="ABM8" i="18"/>
  <c r="ABN8" i="18" s="1"/>
  <c r="ABM12" i="18"/>
  <c r="ABN12" i="18" s="1"/>
  <c r="ABM13" i="18"/>
  <c r="ABN13" i="18" s="1"/>
  <c r="ABM15" i="18"/>
  <c r="ABN15" i="18" s="1"/>
  <c r="ABM16" i="18"/>
  <c r="ABN16" i="18" s="1"/>
  <c r="ABM17" i="18"/>
  <c r="ABN17" i="18" s="1"/>
  <c r="ABM18" i="18"/>
  <c r="ABN18" i="18" s="1"/>
  <c r="ABM19" i="18"/>
  <c r="ABN19" i="18" s="1"/>
  <c r="ABM20" i="18"/>
  <c r="ABN20" i="18" s="1"/>
  <c r="ABM21" i="18"/>
  <c r="ABN21" i="18" s="1"/>
  <c r="ABM22" i="18"/>
  <c r="ABN22" i="18" s="1"/>
  <c r="ABM7" i="18"/>
  <c r="ABN7" i="18" s="1"/>
  <c r="ZZ26" i="19"/>
  <c r="AAA26" i="19" s="1"/>
  <c r="ZZ27" i="19"/>
  <c r="AAA27" i="19" s="1"/>
  <c r="ZZ28" i="19"/>
  <c r="AAA28" i="19" s="1"/>
  <c r="ZZ29" i="19"/>
  <c r="AAA29" i="19" s="1"/>
  <c r="ZZ25" i="19"/>
  <c r="AAA25" i="19" s="1"/>
  <c r="ZZ10" i="19"/>
  <c r="AAA10" i="19" s="1"/>
  <c r="ZZ13" i="19"/>
  <c r="AAA13" i="19" s="1"/>
  <c r="ZZ14" i="19"/>
  <c r="AAA14" i="19" s="1"/>
  <c r="ABV7" i="15"/>
  <c r="ABW7" i="15" s="1"/>
  <c r="ABV8" i="15"/>
  <c r="ABW8" i="15" s="1"/>
  <c r="ABV9" i="15"/>
  <c r="ABW9" i="15" s="1"/>
  <c r="ABV10" i="15"/>
  <c r="ABW10" i="15" s="1"/>
  <c r="ABV15" i="15"/>
  <c r="ABW15" i="15" s="1"/>
  <c r="ABV16" i="15"/>
  <c r="ABW16" i="15" s="1"/>
  <c r="ABV17" i="15"/>
  <c r="ABW17" i="15" s="1"/>
  <c r="ABV19" i="15"/>
  <c r="ABW19" i="15" s="1"/>
  <c r="ABV21" i="15"/>
  <c r="ABW21" i="15" s="1"/>
  <c r="ABV22" i="15"/>
  <c r="ABW22" i="15" s="1"/>
  <c r="ABV23" i="15"/>
  <c r="ABW23" i="15" s="1"/>
  <c r="ABN7" i="15" l="1"/>
  <c r="ABO7" i="15" s="1"/>
  <c r="ABN8" i="15"/>
  <c r="ABO8" i="15" s="1"/>
  <c r="ABN9" i="15"/>
  <c r="ABO9" i="15" s="1"/>
  <c r="ABN10" i="15"/>
  <c r="ABO10" i="15" s="1"/>
  <c r="ABN15" i="15"/>
  <c r="ABO15" i="15" s="1"/>
  <c r="ABN16" i="15"/>
  <c r="ABO16" i="15" s="1"/>
  <c r="ABN17" i="15"/>
  <c r="ABO17" i="15" s="1"/>
  <c r="ABN19" i="15"/>
  <c r="ABO19" i="15" s="1"/>
  <c r="ABN21" i="15"/>
  <c r="ABO21" i="15" s="1"/>
  <c r="ABN22" i="15"/>
  <c r="ABO22" i="15" s="1"/>
  <c r="ABN23" i="15"/>
  <c r="ABO23" i="15" s="1"/>
  <c r="ZR26" i="19"/>
  <c r="ZS26" i="19" s="1"/>
  <c r="ZR27" i="19"/>
  <c r="ZS27" i="19" s="1"/>
  <c r="ZR28" i="19"/>
  <c r="ZS28" i="19" s="1"/>
  <c r="ZR29" i="19"/>
  <c r="ZS29" i="19" s="1"/>
  <c r="ZR25" i="19"/>
  <c r="ZS25" i="19" s="1"/>
  <c r="ZR10" i="19"/>
  <c r="ZS10" i="19" s="1"/>
  <c r="ZR13" i="19"/>
  <c r="ZS13" i="19" s="1"/>
  <c r="ZR14" i="19"/>
  <c r="ZS14" i="19" s="1"/>
  <c r="ABE37" i="18"/>
  <c r="ABF37" i="18" s="1"/>
  <c r="ABE38" i="18"/>
  <c r="ABF38" i="18" s="1"/>
  <c r="ABE40" i="18"/>
  <c r="ABF40" i="18" s="1"/>
  <c r="ABE42" i="18"/>
  <c r="ABF42" i="18" s="1"/>
  <c r="ABE43" i="18"/>
  <c r="ABF43" i="18" s="1"/>
  <c r="ABE45" i="18"/>
  <c r="ABF45" i="18" s="1"/>
  <c r="ABE46" i="18"/>
  <c r="ABF46" i="18" s="1"/>
  <c r="ABE35" i="18"/>
  <c r="ABF35" i="18" s="1"/>
  <c r="ABE8" i="18"/>
  <c r="ABF8" i="18" s="1"/>
  <c r="ABE12" i="18"/>
  <c r="ABF12" i="18" s="1"/>
  <c r="ABE13" i="18"/>
  <c r="ABF13" i="18" s="1"/>
  <c r="ABE15" i="18"/>
  <c r="ABF15" i="18" s="1"/>
  <c r="ABE16" i="18"/>
  <c r="ABF16" i="18" s="1"/>
  <c r="ABE17" i="18"/>
  <c r="ABF17" i="18" s="1"/>
  <c r="ABE18" i="18"/>
  <c r="ABF18" i="18" s="1"/>
  <c r="ABE19" i="18"/>
  <c r="ABF19" i="18" s="1"/>
  <c r="ABE20" i="18"/>
  <c r="ABF20" i="18" s="1"/>
  <c r="ABE21" i="18"/>
  <c r="ABF21" i="18" s="1"/>
  <c r="ABE22" i="18"/>
  <c r="ABF22" i="18" s="1"/>
  <c r="ABE7" i="18"/>
  <c r="ABF7" i="18" s="1"/>
  <c r="AAW37" i="18" l="1"/>
  <c r="AAX37" i="18" s="1"/>
  <c r="AAW38" i="18"/>
  <c r="AAX38" i="18" s="1"/>
  <c r="AAW40" i="18"/>
  <c r="AAX40" i="18" s="1"/>
  <c r="AAW42" i="18"/>
  <c r="AAX42" i="18" s="1"/>
  <c r="AAW43" i="18"/>
  <c r="AAX43" i="18" s="1"/>
  <c r="AAW45" i="18"/>
  <c r="AAX45" i="18" s="1"/>
  <c r="AAW46" i="18"/>
  <c r="AAX46" i="18" s="1"/>
  <c r="AAW35" i="18"/>
  <c r="AAX35" i="18" s="1"/>
  <c r="AAW8" i="18"/>
  <c r="AAX8" i="18" s="1"/>
  <c r="AAW12" i="18"/>
  <c r="AAX12" i="18" s="1"/>
  <c r="AAW13" i="18"/>
  <c r="AAX13" i="18" s="1"/>
  <c r="AAW15" i="18"/>
  <c r="AAX15" i="18" s="1"/>
  <c r="AAW16" i="18"/>
  <c r="AAX16" i="18" s="1"/>
  <c r="AAW17" i="18"/>
  <c r="AAX17" i="18" s="1"/>
  <c r="AAW18" i="18"/>
  <c r="AAX18" i="18" s="1"/>
  <c r="AAW19" i="18"/>
  <c r="AAX19" i="18" s="1"/>
  <c r="AAW20" i="18"/>
  <c r="AAX20" i="18" s="1"/>
  <c r="AAW21" i="18"/>
  <c r="AAX21" i="18" s="1"/>
  <c r="AAW22" i="18"/>
  <c r="AAX22" i="18" s="1"/>
  <c r="AAW7" i="18"/>
  <c r="AAX7" i="18" s="1"/>
  <c r="ZJ26" i="19"/>
  <c r="ZK26" i="19" s="1"/>
  <c r="ZJ27" i="19"/>
  <c r="ZK27" i="19" s="1"/>
  <c r="ZJ28" i="19"/>
  <c r="ZK28" i="19" s="1"/>
  <c r="ZJ29" i="19"/>
  <c r="ZK29" i="19" s="1"/>
  <c r="ZJ25" i="19"/>
  <c r="ZK25" i="19" s="1"/>
  <c r="ZJ10" i="19"/>
  <c r="ZK10" i="19" s="1"/>
  <c r="ZJ13" i="19"/>
  <c r="ZK13" i="19" s="1"/>
  <c r="ZJ14" i="19"/>
  <c r="ZK14" i="19" s="1"/>
  <c r="ABF7" i="15"/>
  <c r="ABG7" i="15" s="1"/>
  <c r="ABF8" i="15"/>
  <c r="ABG8" i="15" s="1"/>
  <c r="ABF9" i="15"/>
  <c r="ABG9" i="15" s="1"/>
  <c r="ABF10" i="15"/>
  <c r="ABG10" i="15" s="1"/>
  <c r="ABF15" i="15"/>
  <c r="ABG15" i="15" s="1"/>
  <c r="ABF16" i="15"/>
  <c r="ABG16" i="15" s="1"/>
  <c r="ABF17" i="15"/>
  <c r="ABG17" i="15" s="1"/>
  <c r="ABF19" i="15"/>
  <c r="ABG19" i="15" s="1"/>
  <c r="ABF21" i="15"/>
  <c r="ABG21" i="15" s="1"/>
  <c r="ABF22" i="15"/>
  <c r="ABG22" i="15" s="1"/>
  <c r="ABF23" i="15"/>
  <c r="ABG23" i="15" s="1"/>
  <c r="AAX7" i="15" l="1"/>
  <c r="AAY7" i="15" s="1"/>
  <c r="AAX8" i="15"/>
  <c r="AAY8" i="15" s="1"/>
  <c r="AAX9" i="15"/>
  <c r="AAY9" i="15" s="1"/>
  <c r="AAX10" i="15"/>
  <c r="AAY10" i="15" s="1"/>
  <c r="AAX15" i="15"/>
  <c r="AAY15" i="15" s="1"/>
  <c r="AAX16" i="15"/>
  <c r="AAY16" i="15" s="1"/>
  <c r="AAX17" i="15"/>
  <c r="AAY17" i="15" s="1"/>
  <c r="AAX19" i="15"/>
  <c r="AAY19" i="15" s="1"/>
  <c r="AAX21" i="15"/>
  <c r="AAY21" i="15" s="1"/>
  <c r="AAX22" i="15"/>
  <c r="AAY22" i="15" s="1"/>
  <c r="AAX23" i="15"/>
  <c r="AAY23" i="15" s="1"/>
  <c r="ZB26" i="19"/>
  <c r="ZC26" i="19" s="1"/>
  <c r="ZB27" i="19"/>
  <c r="ZC27" i="19" s="1"/>
  <c r="ZB28" i="19"/>
  <c r="ZC28" i="19" s="1"/>
  <c r="ZB29" i="19"/>
  <c r="ZC29" i="19" s="1"/>
  <c r="ZB25" i="19"/>
  <c r="ZC25" i="19" s="1"/>
  <c r="ZB10" i="19"/>
  <c r="ZC10" i="19" s="1"/>
  <c r="ZB13" i="19"/>
  <c r="ZC13" i="19" s="1"/>
  <c r="ZB14" i="19"/>
  <c r="ZC14" i="19" s="1"/>
  <c r="AAO37" i="18"/>
  <c r="AAP37" i="18" s="1"/>
  <c r="AAO38" i="18"/>
  <c r="AAP38" i="18" s="1"/>
  <c r="AAO40" i="18"/>
  <c r="AAP40" i="18" s="1"/>
  <c r="AAO42" i="18"/>
  <c r="AAP42" i="18" s="1"/>
  <c r="AAO43" i="18"/>
  <c r="AAP43" i="18" s="1"/>
  <c r="AAO45" i="18"/>
  <c r="AAP45" i="18" s="1"/>
  <c r="AAO46" i="18"/>
  <c r="AAP46" i="18" s="1"/>
  <c r="AAO35" i="18"/>
  <c r="AAP35" i="18" s="1"/>
  <c r="AAO8" i="18"/>
  <c r="AAP8" i="18" s="1"/>
  <c r="AAO12" i="18"/>
  <c r="AAP12" i="18" s="1"/>
  <c r="AAO13" i="18"/>
  <c r="AAP13" i="18" s="1"/>
  <c r="AAO15" i="18"/>
  <c r="AAP15" i="18" s="1"/>
  <c r="AAO16" i="18"/>
  <c r="AAP16" i="18" s="1"/>
  <c r="AAO17" i="18"/>
  <c r="AAP17" i="18" s="1"/>
  <c r="AAO18" i="18"/>
  <c r="AAP18" i="18" s="1"/>
  <c r="AAO19" i="18"/>
  <c r="AAP19" i="18" s="1"/>
  <c r="AAO20" i="18"/>
  <c r="AAP20" i="18" s="1"/>
  <c r="AAO21" i="18"/>
  <c r="AAP21" i="18" s="1"/>
  <c r="AAO22" i="18"/>
  <c r="AAP22" i="18" s="1"/>
  <c r="AAO7" i="18"/>
  <c r="AAP7" i="18" s="1"/>
  <c r="AAP7" i="15" l="1"/>
  <c r="AAQ7" i="15" s="1"/>
  <c r="AAP8" i="15"/>
  <c r="AAQ8" i="15" s="1"/>
  <c r="AAP9" i="15"/>
  <c r="AAQ9" i="15" s="1"/>
  <c r="AAP10" i="15"/>
  <c r="AAQ10" i="15" s="1"/>
  <c r="AAP15" i="15"/>
  <c r="AAQ15" i="15" s="1"/>
  <c r="AAP16" i="15"/>
  <c r="AAQ16" i="15" s="1"/>
  <c r="AAP17" i="15"/>
  <c r="AAQ17" i="15" s="1"/>
  <c r="AAP19" i="15"/>
  <c r="AAQ19" i="15" s="1"/>
  <c r="AAP21" i="15"/>
  <c r="AAQ21" i="15" s="1"/>
  <c r="AAP22" i="15"/>
  <c r="AAQ22" i="15" s="1"/>
  <c r="AAP23" i="15"/>
  <c r="AAQ23" i="15" s="1"/>
  <c r="YT26" i="19"/>
  <c r="YU26" i="19" s="1"/>
  <c r="YT27" i="19"/>
  <c r="YU27" i="19" s="1"/>
  <c r="YT28" i="19"/>
  <c r="YU28" i="19" s="1"/>
  <c r="YT29" i="19"/>
  <c r="YU29" i="19" s="1"/>
  <c r="YT25" i="19"/>
  <c r="YU25" i="19" s="1"/>
  <c r="YT10" i="19"/>
  <c r="YU10" i="19" s="1"/>
  <c r="YT13" i="19"/>
  <c r="YU13" i="19" s="1"/>
  <c r="YT14" i="19"/>
  <c r="YU14" i="19" s="1"/>
  <c r="AAG37" i="18"/>
  <c r="AAH37" i="18" s="1"/>
  <c r="AAG38" i="18"/>
  <c r="AAH38" i="18" s="1"/>
  <c r="AAG40" i="18"/>
  <c r="AAH40" i="18" s="1"/>
  <c r="AAG42" i="18"/>
  <c r="AAH42" i="18" s="1"/>
  <c r="AAG43" i="18"/>
  <c r="AAH43" i="18" s="1"/>
  <c r="AAG45" i="18"/>
  <c r="AAH45" i="18" s="1"/>
  <c r="AAG46" i="18"/>
  <c r="AAH46" i="18" s="1"/>
  <c r="AAG35" i="18"/>
  <c r="AAH35" i="18" s="1"/>
  <c r="AAG8" i="18"/>
  <c r="AAH8" i="18" s="1"/>
  <c r="AAG12" i="18"/>
  <c r="AAH12" i="18" s="1"/>
  <c r="AAG13" i="18"/>
  <c r="AAH13" i="18" s="1"/>
  <c r="AAG15" i="18"/>
  <c r="AAH15" i="18" s="1"/>
  <c r="AAG16" i="18"/>
  <c r="AAH16" i="18" s="1"/>
  <c r="AAG17" i="18"/>
  <c r="AAH17" i="18" s="1"/>
  <c r="AAG18" i="18"/>
  <c r="AAH18" i="18" s="1"/>
  <c r="AAG19" i="18"/>
  <c r="AAH19" i="18" s="1"/>
  <c r="AAG20" i="18"/>
  <c r="AAH20" i="18" s="1"/>
  <c r="AAG21" i="18"/>
  <c r="AAH21" i="18" s="1"/>
  <c r="AAG22" i="18"/>
  <c r="AAH22" i="18" s="1"/>
  <c r="AAG7" i="18"/>
  <c r="AAH7" i="18" s="1"/>
  <c r="ZX37" i="18" l="1"/>
  <c r="ZY37" i="18" s="1"/>
  <c r="ZX38" i="18"/>
  <c r="ZY38" i="18" s="1"/>
  <c r="ZX40" i="18"/>
  <c r="ZY40" i="18" s="1"/>
  <c r="ZX42" i="18"/>
  <c r="ZY42" i="18" s="1"/>
  <c r="ZX43" i="18"/>
  <c r="ZY43" i="18" s="1"/>
  <c r="ZX45" i="18"/>
  <c r="ZY45" i="18" s="1"/>
  <c r="ZX46" i="18"/>
  <c r="ZY46" i="18" s="1"/>
  <c r="ZX35" i="18"/>
  <c r="ZY35" i="18" s="1"/>
  <c r="ZX8" i="18"/>
  <c r="ZX12" i="18"/>
  <c r="ZX13" i="18"/>
  <c r="ZX15" i="18"/>
  <c r="ZX16" i="18"/>
  <c r="ZX17" i="18"/>
  <c r="ZX18" i="18"/>
  <c r="ZX19" i="18"/>
  <c r="ZX20" i="18"/>
  <c r="ZX21" i="18"/>
  <c r="ZX22" i="18"/>
  <c r="ZX7" i="18"/>
  <c r="AAG7" i="15"/>
  <c r="AAH7" i="15" s="1"/>
  <c r="AAG8" i="15"/>
  <c r="AAH8" i="15" s="1"/>
  <c r="AAG9" i="15"/>
  <c r="AAH9" i="15" s="1"/>
  <c r="AAG10" i="15"/>
  <c r="AAH10" i="15" s="1"/>
  <c r="AAG15" i="15"/>
  <c r="AAH15" i="15" s="1"/>
  <c r="AAG16" i="15"/>
  <c r="AAH16" i="15" s="1"/>
  <c r="AAG17" i="15"/>
  <c r="AAH17" i="15" s="1"/>
  <c r="AAG19" i="15"/>
  <c r="AAH19" i="15" s="1"/>
  <c r="AAG21" i="15"/>
  <c r="AAH21" i="15" s="1"/>
  <c r="AAG22" i="15"/>
  <c r="AAH22" i="15" s="1"/>
  <c r="AAG23" i="15"/>
  <c r="AAH23" i="15" s="1"/>
  <c r="YK26" i="19" l="1"/>
  <c r="YL26" i="19" s="1"/>
  <c r="YK27" i="19"/>
  <c r="YL27" i="19" s="1"/>
  <c r="YK28" i="19"/>
  <c r="YL28" i="19" s="1"/>
  <c r="YK29" i="19"/>
  <c r="YL29" i="19" s="1"/>
  <c r="YK25" i="19"/>
  <c r="YL25" i="19" s="1"/>
  <c r="YK10" i="19"/>
  <c r="YL10" i="19" s="1"/>
  <c r="YK13" i="19"/>
  <c r="YL13" i="19" s="1"/>
  <c r="YK14" i="19"/>
  <c r="YL14" i="19" s="1"/>
  <c r="ZY8" i="18"/>
  <c r="ZY12" i="18"/>
  <c r="ZY13" i="18"/>
  <c r="ZY15" i="18"/>
  <c r="ZY16" i="18"/>
  <c r="ZY17" i="18"/>
  <c r="ZY18" i="18"/>
  <c r="ZY19" i="18"/>
  <c r="ZY20" i="18"/>
  <c r="ZY21" i="18"/>
  <c r="ZY22" i="18"/>
  <c r="ZY7" i="18"/>
  <c r="ZV17" i="15" l="1"/>
  <c r="ZU17" i="15" l="1"/>
  <c r="ZU16" i="15"/>
  <c r="ZO37" i="18" l="1"/>
  <c r="ZP37" i="18" s="1"/>
  <c r="ZO38" i="18"/>
  <c r="ZP38" i="18" s="1"/>
  <c r="ZO40" i="18"/>
  <c r="ZP40" i="18" s="1"/>
  <c r="ZO42" i="18"/>
  <c r="ZP42" i="18" s="1"/>
  <c r="ZO43" i="18"/>
  <c r="ZP43" i="18" s="1"/>
  <c r="ZO45" i="18"/>
  <c r="ZP45" i="18" s="1"/>
  <c r="ZO46" i="18"/>
  <c r="ZP46" i="18" s="1"/>
  <c r="ZO35" i="18"/>
  <c r="ZP35" i="18" s="1"/>
  <c r="ZO8" i="18"/>
  <c r="ZP8" i="18" s="1"/>
  <c r="ZO12" i="18"/>
  <c r="ZP12" i="18" s="1"/>
  <c r="ZO13" i="18"/>
  <c r="ZP13" i="18" s="1"/>
  <c r="ZO15" i="18"/>
  <c r="ZP15" i="18" s="1"/>
  <c r="ZO16" i="18"/>
  <c r="ZP16" i="18" s="1"/>
  <c r="ZO17" i="18"/>
  <c r="ZP17" i="18" s="1"/>
  <c r="ZO18" i="18"/>
  <c r="ZP18" i="18" s="1"/>
  <c r="ZO19" i="18"/>
  <c r="ZP19" i="18" s="1"/>
  <c r="ZO20" i="18"/>
  <c r="ZP20" i="18" s="1"/>
  <c r="ZO21" i="18"/>
  <c r="ZP21" i="18" s="1"/>
  <c r="ZO22" i="18"/>
  <c r="ZP22" i="18" s="1"/>
  <c r="ZO7" i="18"/>
  <c r="ZP7" i="18" s="1"/>
  <c r="YB26" i="19"/>
  <c r="YC26" i="19" s="1"/>
  <c r="YB27" i="19"/>
  <c r="YC27" i="19" s="1"/>
  <c r="YB28" i="19"/>
  <c r="YC28" i="19" s="1"/>
  <c r="YB29" i="19"/>
  <c r="YC29" i="19" s="1"/>
  <c r="YB25" i="19"/>
  <c r="YC25" i="19" s="1"/>
  <c r="YB10" i="19"/>
  <c r="YC10" i="19" s="1"/>
  <c r="YB13" i="19"/>
  <c r="YC13" i="19" s="1"/>
  <c r="YB14" i="19"/>
  <c r="YC14" i="19" s="1"/>
  <c r="ZX7" i="15"/>
  <c r="ZY7" i="15" s="1"/>
  <c r="ZX8" i="15"/>
  <c r="ZY8" i="15" s="1"/>
  <c r="ZX9" i="15"/>
  <c r="ZY9" i="15" s="1"/>
  <c r="ZX10" i="15"/>
  <c r="ZY10" i="15" s="1"/>
  <c r="ZX15" i="15"/>
  <c r="ZY15" i="15" s="1"/>
  <c r="ZX16" i="15"/>
  <c r="ZY16" i="15" s="1"/>
  <c r="ZX17" i="15"/>
  <c r="ZY17" i="15" s="1"/>
  <c r="ZX19" i="15"/>
  <c r="ZY19" i="15" s="1"/>
  <c r="ZX21" i="15"/>
  <c r="ZY21" i="15" s="1"/>
  <c r="ZX22" i="15"/>
  <c r="ZY22" i="15" s="1"/>
  <c r="ZX23" i="15"/>
  <c r="ZY23" i="15" s="1"/>
  <c r="ZG37" i="18" l="1"/>
  <c r="ZH37" i="18" s="1"/>
  <c r="ZG38" i="18"/>
  <c r="ZH38" i="18" s="1"/>
  <c r="ZG40" i="18"/>
  <c r="ZH40" i="18" s="1"/>
  <c r="ZG42" i="18"/>
  <c r="ZH42" i="18" s="1"/>
  <c r="ZG43" i="18"/>
  <c r="ZH43" i="18" s="1"/>
  <c r="ZG45" i="18"/>
  <c r="ZH45" i="18" s="1"/>
  <c r="ZG46" i="18"/>
  <c r="ZH46" i="18" s="1"/>
  <c r="ZG35" i="18"/>
  <c r="ZH35" i="18" s="1"/>
  <c r="ZG8" i="18"/>
  <c r="ZH8" i="18" s="1"/>
  <c r="ZG12" i="18"/>
  <c r="ZH12" i="18" s="1"/>
  <c r="ZG13" i="18"/>
  <c r="ZH13" i="18" s="1"/>
  <c r="ZG15" i="18"/>
  <c r="ZH15" i="18" s="1"/>
  <c r="ZG16" i="18"/>
  <c r="ZH16" i="18" s="1"/>
  <c r="ZG17" i="18"/>
  <c r="ZH17" i="18" s="1"/>
  <c r="ZG18" i="18"/>
  <c r="ZH18" i="18" s="1"/>
  <c r="ZG19" i="18"/>
  <c r="ZH19" i="18" s="1"/>
  <c r="ZG20" i="18"/>
  <c r="ZH20" i="18" s="1"/>
  <c r="ZG21" i="18"/>
  <c r="ZH21" i="18" s="1"/>
  <c r="ZG22" i="18"/>
  <c r="ZH22" i="18" s="1"/>
  <c r="ZG7" i="18"/>
  <c r="ZH7" i="18" s="1"/>
  <c r="XT26" i="19"/>
  <c r="XU26" i="19" s="1"/>
  <c r="XT27" i="19"/>
  <c r="XU27" i="19" s="1"/>
  <c r="XT28" i="19"/>
  <c r="XU28" i="19" s="1"/>
  <c r="XT29" i="19"/>
  <c r="XU29" i="19" s="1"/>
  <c r="XT25" i="19"/>
  <c r="XU25" i="19" s="1"/>
  <c r="XT10" i="19"/>
  <c r="XU10" i="19" s="1"/>
  <c r="XT13" i="19"/>
  <c r="XU13" i="19" s="1"/>
  <c r="XT14" i="19"/>
  <c r="XU14" i="19" s="1"/>
  <c r="ZP7" i="15"/>
  <c r="ZQ7" i="15" s="1"/>
  <c r="ZP8" i="15"/>
  <c r="ZQ8" i="15" s="1"/>
  <c r="ZP9" i="15"/>
  <c r="ZQ9" i="15" s="1"/>
  <c r="ZP10" i="15"/>
  <c r="ZQ10" i="15" s="1"/>
  <c r="ZP15" i="15"/>
  <c r="ZQ15" i="15" s="1"/>
  <c r="ZP16" i="15"/>
  <c r="ZQ16" i="15" s="1"/>
  <c r="ZP17" i="15"/>
  <c r="ZQ17" i="15" s="1"/>
  <c r="ZP19" i="15"/>
  <c r="ZQ19" i="15" s="1"/>
  <c r="ZP21" i="15"/>
  <c r="ZQ21" i="15" s="1"/>
  <c r="ZP22" i="15"/>
  <c r="ZQ22" i="15" s="1"/>
  <c r="ZP23" i="15"/>
  <c r="ZQ23" i="15" s="1"/>
  <c r="YY37" i="18" l="1"/>
  <c r="YZ37" i="18" s="1"/>
  <c r="YY38" i="18"/>
  <c r="YZ38" i="18" s="1"/>
  <c r="YY40" i="18"/>
  <c r="YZ40" i="18" s="1"/>
  <c r="YY42" i="18"/>
  <c r="YZ42" i="18" s="1"/>
  <c r="YY43" i="18"/>
  <c r="YZ43" i="18" s="1"/>
  <c r="YY45" i="18"/>
  <c r="YZ45" i="18" s="1"/>
  <c r="YY46" i="18"/>
  <c r="YZ46" i="18" s="1"/>
  <c r="YY35" i="18"/>
  <c r="YZ35" i="18" s="1"/>
  <c r="YY8" i="18"/>
  <c r="YZ8" i="18" s="1"/>
  <c r="YY12" i="18"/>
  <c r="YZ12" i="18" s="1"/>
  <c r="YY13" i="18"/>
  <c r="YZ13" i="18" s="1"/>
  <c r="YY15" i="18"/>
  <c r="YZ15" i="18" s="1"/>
  <c r="YY16" i="18"/>
  <c r="YZ16" i="18" s="1"/>
  <c r="YY17" i="18"/>
  <c r="YZ17" i="18" s="1"/>
  <c r="YY18" i="18"/>
  <c r="YZ18" i="18" s="1"/>
  <c r="YY19" i="18"/>
  <c r="YZ19" i="18" s="1"/>
  <c r="YY20" i="18"/>
  <c r="YZ20" i="18" s="1"/>
  <c r="YY21" i="18"/>
  <c r="YZ21" i="18" s="1"/>
  <c r="YY22" i="18"/>
  <c r="YZ22" i="18" s="1"/>
  <c r="YY7" i="18"/>
  <c r="YZ7" i="18" s="1"/>
  <c r="XL26" i="19"/>
  <c r="XM26" i="19" s="1"/>
  <c r="XL27" i="19"/>
  <c r="XM27" i="19" s="1"/>
  <c r="XL28" i="19"/>
  <c r="XM28" i="19" s="1"/>
  <c r="XL29" i="19"/>
  <c r="XM29" i="19" s="1"/>
  <c r="XL25" i="19"/>
  <c r="XM25" i="19" s="1"/>
  <c r="XL10" i="19"/>
  <c r="XM10" i="19" s="1"/>
  <c r="XL13" i="19"/>
  <c r="XM13" i="19" s="1"/>
  <c r="XL14" i="19"/>
  <c r="XM14" i="19" s="1"/>
  <c r="ZH7" i="15"/>
  <c r="ZI7" i="15" s="1"/>
  <c r="ZH8" i="15"/>
  <c r="ZI8" i="15" s="1"/>
  <c r="ZH9" i="15"/>
  <c r="ZI9" i="15" s="1"/>
  <c r="ZH10" i="15"/>
  <c r="ZI10" i="15" s="1"/>
  <c r="ZH15" i="15"/>
  <c r="ZI15" i="15" s="1"/>
  <c r="ZH16" i="15"/>
  <c r="ZI16" i="15" s="1"/>
  <c r="ZH17" i="15"/>
  <c r="ZI17" i="15" s="1"/>
  <c r="ZH19" i="15"/>
  <c r="ZI19" i="15" s="1"/>
  <c r="ZH21" i="15"/>
  <c r="ZI21" i="15" s="1"/>
  <c r="ZH22" i="15"/>
  <c r="ZI22" i="15" s="1"/>
  <c r="ZH23" i="15"/>
  <c r="ZI23" i="15" s="1"/>
  <c r="YQ37" i="18" l="1"/>
  <c r="YR37" i="18" s="1"/>
  <c r="YQ38" i="18"/>
  <c r="YR38" i="18" s="1"/>
  <c r="YQ40" i="18"/>
  <c r="YR40" i="18" s="1"/>
  <c r="YQ42" i="18"/>
  <c r="YR42" i="18" s="1"/>
  <c r="YQ43" i="18"/>
  <c r="YR43" i="18" s="1"/>
  <c r="YQ45" i="18"/>
  <c r="YR45" i="18" s="1"/>
  <c r="YQ46" i="18"/>
  <c r="YR46" i="18" s="1"/>
  <c r="YQ7" i="18"/>
  <c r="YR7" i="18" s="1"/>
  <c r="YQ35" i="18"/>
  <c r="YR35" i="18" s="1"/>
  <c r="YQ8" i="18"/>
  <c r="YR8" i="18" s="1"/>
  <c r="YQ12" i="18"/>
  <c r="YR12" i="18" s="1"/>
  <c r="YQ13" i="18"/>
  <c r="YR13" i="18" s="1"/>
  <c r="YQ15" i="18"/>
  <c r="YR15" i="18" s="1"/>
  <c r="YQ16" i="18"/>
  <c r="YR16" i="18" s="1"/>
  <c r="YQ17" i="18"/>
  <c r="YR17" i="18" s="1"/>
  <c r="YQ18" i="18"/>
  <c r="YR18" i="18" s="1"/>
  <c r="YQ19" i="18"/>
  <c r="YR19" i="18" s="1"/>
  <c r="YQ20" i="18"/>
  <c r="YR20" i="18" s="1"/>
  <c r="YQ21" i="18"/>
  <c r="YR21" i="18" s="1"/>
  <c r="YQ22" i="18"/>
  <c r="YR22" i="18" s="1"/>
  <c r="XD26" i="19"/>
  <c r="XE26" i="19" s="1"/>
  <c r="XD27" i="19"/>
  <c r="XE27" i="19" s="1"/>
  <c r="XD28" i="19"/>
  <c r="XE28" i="19" s="1"/>
  <c r="XD29" i="19"/>
  <c r="XE29" i="19" s="1"/>
  <c r="XD25" i="19"/>
  <c r="XE25" i="19" s="1"/>
  <c r="XD10" i="19"/>
  <c r="XE10" i="19" s="1"/>
  <c r="XD13" i="19"/>
  <c r="XE13" i="19" s="1"/>
  <c r="XD14" i="19"/>
  <c r="XE14" i="19" s="1"/>
  <c r="YZ7" i="15"/>
  <c r="ZA7" i="15" s="1"/>
  <c r="YZ8" i="15"/>
  <c r="ZA8" i="15" s="1"/>
  <c r="YZ9" i="15"/>
  <c r="ZA9" i="15" s="1"/>
  <c r="YZ10" i="15"/>
  <c r="ZA10" i="15" s="1"/>
  <c r="YZ15" i="15"/>
  <c r="ZA15" i="15" s="1"/>
  <c r="YZ16" i="15"/>
  <c r="ZA16" i="15" s="1"/>
  <c r="YZ17" i="15"/>
  <c r="ZA17" i="15" s="1"/>
  <c r="YZ19" i="15"/>
  <c r="ZA19" i="15" s="1"/>
  <c r="YZ21" i="15"/>
  <c r="ZA21" i="15" s="1"/>
  <c r="YZ22" i="15"/>
  <c r="ZA22" i="15" s="1"/>
  <c r="YZ23" i="15"/>
  <c r="ZA23" i="15" s="1"/>
  <c r="WR28" i="19" l="1"/>
  <c r="YH37" i="18" l="1"/>
  <c r="YI37" i="18" s="1"/>
  <c r="YH38" i="18"/>
  <c r="YI38" i="18" s="1"/>
  <c r="YH40" i="18"/>
  <c r="YI40" i="18" s="1"/>
  <c r="YH42" i="18"/>
  <c r="YI42" i="18" s="1"/>
  <c r="YH43" i="18"/>
  <c r="YI43" i="18" s="1"/>
  <c r="YH45" i="18"/>
  <c r="YI45" i="18" s="1"/>
  <c r="YH46" i="18"/>
  <c r="YI46" i="18" s="1"/>
  <c r="YH35" i="18"/>
  <c r="YI35" i="18" s="1"/>
  <c r="YH8" i="18"/>
  <c r="YI8" i="18" s="1"/>
  <c r="YH12" i="18"/>
  <c r="YI12" i="18" s="1"/>
  <c r="YH13" i="18"/>
  <c r="YI13" i="18" s="1"/>
  <c r="YH15" i="18"/>
  <c r="YI15" i="18" s="1"/>
  <c r="YH16" i="18"/>
  <c r="YI16" i="18" s="1"/>
  <c r="YH17" i="18"/>
  <c r="YI17" i="18" s="1"/>
  <c r="YH18" i="18"/>
  <c r="YI18" i="18" s="1"/>
  <c r="YH19" i="18"/>
  <c r="YI19" i="18" s="1"/>
  <c r="YH20" i="18"/>
  <c r="YI20" i="18" s="1"/>
  <c r="YH21" i="18"/>
  <c r="YI21" i="18" s="1"/>
  <c r="YH22" i="18"/>
  <c r="YI22" i="18" s="1"/>
  <c r="YH7" i="18"/>
  <c r="YI7" i="18" s="1"/>
  <c r="YQ7" i="15" l="1"/>
  <c r="YR7" i="15" s="1"/>
  <c r="YQ8" i="15"/>
  <c r="YR8" i="15" s="1"/>
  <c r="YQ9" i="15"/>
  <c r="YR9" i="15" s="1"/>
  <c r="YQ10" i="15"/>
  <c r="YR10" i="15" s="1"/>
  <c r="YQ15" i="15"/>
  <c r="YR15" i="15" s="1"/>
  <c r="YQ16" i="15"/>
  <c r="YR16" i="15" s="1"/>
  <c r="YQ17" i="15"/>
  <c r="YR17" i="15" s="1"/>
  <c r="YQ19" i="15"/>
  <c r="YR19" i="15" s="1"/>
  <c r="YQ21" i="15"/>
  <c r="YR21" i="15" s="1"/>
  <c r="YQ22" i="15"/>
  <c r="YR22" i="15" s="1"/>
  <c r="YQ23" i="15"/>
  <c r="YR23" i="15" s="1"/>
  <c r="YH7" i="15" l="1"/>
  <c r="YI7" i="15" s="1"/>
  <c r="YH8" i="15"/>
  <c r="YI8" i="15" s="1"/>
  <c r="YH9" i="15"/>
  <c r="YI9" i="15" s="1"/>
  <c r="YH10" i="15"/>
  <c r="YI10" i="15" s="1"/>
  <c r="YH15" i="15"/>
  <c r="YI15" i="15" s="1"/>
  <c r="YH16" i="15"/>
  <c r="YI16" i="15" s="1"/>
  <c r="YH17" i="15"/>
  <c r="YI17" i="15" s="1"/>
  <c r="YH19" i="15"/>
  <c r="YI19" i="15" s="1"/>
  <c r="YH21" i="15"/>
  <c r="YI21" i="15" s="1"/>
  <c r="YH22" i="15"/>
  <c r="YI22" i="15" s="1"/>
  <c r="YH23" i="15"/>
  <c r="YI23" i="15" s="1"/>
  <c r="WU26" i="19"/>
  <c r="WV26" i="19" s="1"/>
  <c r="WU27" i="19"/>
  <c r="WV27" i="19" s="1"/>
  <c r="WU28" i="19"/>
  <c r="WV28" i="19" s="1"/>
  <c r="WU29" i="19"/>
  <c r="WV29" i="19" s="1"/>
  <c r="WU25" i="19"/>
  <c r="WV25" i="19" s="1"/>
  <c r="WU10" i="19"/>
  <c r="WV10" i="19" s="1"/>
  <c r="WU13" i="19"/>
  <c r="WV13" i="19" s="1"/>
  <c r="WU14" i="19"/>
  <c r="WV14" i="19" s="1"/>
  <c r="XY37" i="18"/>
  <c r="XZ37" i="18" s="1"/>
  <c r="XY38" i="18"/>
  <c r="XZ38" i="18" s="1"/>
  <c r="XY40" i="18"/>
  <c r="XZ40" i="18" s="1"/>
  <c r="XY42" i="18"/>
  <c r="XZ42" i="18" s="1"/>
  <c r="XY43" i="18"/>
  <c r="XZ43" i="18" s="1"/>
  <c r="XY45" i="18"/>
  <c r="XZ45" i="18" s="1"/>
  <c r="XY46" i="18"/>
  <c r="XZ46" i="18" s="1"/>
  <c r="XY35" i="18"/>
  <c r="XZ35" i="18" s="1"/>
  <c r="XY8" i="18"/>
  <c r="XZ8" i="18" s="1"/>
  <c r="XY12" i="18"/>
  <c r="XZ12" i="18" s="1"/>
  <c r="XY13" i="18"/>
  <c r="XZ13" i="18" s="1"/>
  <c r="XY15" i="18"/>
  <c r="XZ15" i="18" s="1"/>
  <c r="XY16" i="18"/>
  <c r="XZ16" i="18" s="1"/>
  <c r="XY17" i="18"/>
  <c r="XZ17" i="18" s="1"/>
  <c r="XY18" i="18"/>
  <c r="XZ18" i="18" s="1"/>
  <c r="XY19" i="18"/>
  <c r="XZ19" i="18" s="1"/>
  <c r="XY20" i="18"/>
  <c r="XZ20" i="18" s="1"/>
  <c r="XY21" i="18"/>
  <c r="XZ21" i="18" s="1"/>
  <c r="XY22" i="18"/>
  <c r="XZ22" i="18" s="1"/>
  <c r="XY7" i="18"/>
  <c r="XZ7" i="18" s="1"/>
  <c r="XY7" i="15" l="1"/>
  <c r="XZ7" i="15" s="1"/>
  <c r="XY8" i="15"/>
  <c r="XZ8" i="15" s="1"/>
  <c r="XY9" i="15"/>
  <c r="XZ9" i="15" s="1"/>
  <c r="XY10" i="15"/>
  <c r="XZ10" i="15" s="1"/>
  <c r="XY15" i="15"/>
  <c r="XZ15" i="15" s="1"/>
  <c r="XY16" i="15"/>
  <c r="XZ16" i="15" s="1"/>
  <c r="XY17" i="15"/>
  <c r="XZ17" i="15" s="1"/>
  <c r="XY19" i="15"/>
  <c r="XZ19" i="15" s="1"/>
  <c r="XY21" i="15"/>
  <c r="XZ21" i="15" s="1"/>
  <c r="XY22" i="15"/>
  <c r="XZ22" i="15" s="1"/>
  <c r="XY23" i="15"/>
  <c r="XZ23" i="15" s="1"/>
  <c r="WL26" i="19"/>
  <c r="WM26" i="19" s="1"/>
  <c r="WL27" i="19"/>
  <c r="WM27" i="19" s="1"/>
  <c r="WL28" i="19"/>
  <c r="WM28" i="19" s="1"/>
  <c r="WL29" i="19"/>
  <c r="WM29" i="19" s="1"/>
  <c r="WL25" i="19"/>
  <c r="WM25" i="19" s="1"/>
  <c r="WL10" i="19"/>
  <c r="WM10" i="19" s="1"/>
  <c r="WL13" i="19"/>
  <c r="WM13" i="19" s="1"/>
  <c r="WL14" i="19"/>
  <c r="WM14" i="19" s="1"/>
  <c r="XP37" i="18"/>
  <c r="XQ37" i="18" s="1"/>
  <c r="XP38" i="18"/>
  <c r="XQ38" i="18" s="1"/>
  <c r="XP40" i="18"/>
  <c r="XQ40" i="18" s="1"/>
  <c r="XP42" i="18"/>
  <c r="XQ42" i="18" s="1"/>
  <c r="XP43" i="18"/>
  <c r="XQ43" i="18" s="1"/>
  <c r="XP45" i="18"/>
  <c r="XQ45" i="18" s="1"/>
  <c r="XP46" i="18"/>
  <c r="XQ46" i="18" s="1"/>
  <c r="XP35" i="18"/>
  <c r="XQ35" i="18" s="1"/>
  <c r="XP8" i="18"/>
  <c r="XQ8" i="18" s="1"/>
  <c r="XP12" i="18"/>
  <c r="XQ12" i="18" s="1"/>
  <c r="XP13" i="18"/>
  <c r="XQ13" i="18" s="1"/>
  <c r="XP15" i="18"/>
  <c r="XQ15" i="18" s="1"/>
  <c r="XP16" i="18"/>
  <c r="XQ16" i="18" s="1"/>
  <c r="XP17" i="18"/>
  <c r="XQ17" i="18" s="1"/>
  <c r="XP18" i="18"/>
  <c r="XQ18" i="18" s="1"/>
  <c r="XP19" i="18"/>
  <c r="XQ19" i="18" s="1"/>
  <c r="XP20" i="18"/>
  <c r="XQ20" i="18" s="1"/>
  <c r="XP21" i="18"/>
  <c r="XQ21" i="18" s="1"/>
  <c r="XP22" i="18"/>
  <c r="XQ22" i="18" s="1"/>
  <c r="XP7" i="18"/>
  <c r="XQ7" i="18" s="1"/>
  <c r="XG37" i="18" l="1"/>
  <c r="XH37" i="18" s="1"/>
  <c r="XG38" i="18"/>
  <c r="XH38" i="18" s="1"/>
  <c r="XG40" i="18"/>
  <c r="XH40" i="18" s="1"/>
  <c r="XG42" i="18"/>
  <c r="XH42" i="18" s="1"/>
  <c r="XG43" i="18"/>
  <c r="XH43" i="18" s="1"/>
  <c r="XG45" i="18"/>
  <c r="XH45" i="18" s="1"/>
  <c r="XG46" i="18"/>
  <c r="XH46" i="18" s="1"/>
  <c r="XG35" i="18"/>
  <c r="XH35" i="18" s="1"/>
  <c r="XG8" i="18"/>
  <c r="XH8" i="18" s="1"/>
  <c r="XG12" i="18"/>
  <c r="XH12" i="18" s="1"/>
  <c r="XG13" i="18"/>
  <c r="XH13" i="18" s="1"/>
  <c r="XG15" i="18"/>
  <c r="XH15" i="18" s="1"/>
  <c r="XG16" i="18"/>
  <c r="XH16" i="18" s="1"/>
  <c r="XG17" i="18"/>
  <c r="XH17" i="18" s="1"/>
  <c r="XG18" i="18"/>
  <c r="XH18" i="18" s="1"/>
  <c r="XG19" i="18"/>
  <c r="XH19" i="18" s="1"/>
  <c r="XG20" i="18"/>
  <c r="XH20" i="18" s="1"/>
  <c r="XG21" i="18"/>
  <c r="XH21" i="18" s="1"/>
  <c r="XG22" i="18"/>
  <c r="XH22" i="18" s="1"/>
  <c r="XG7" i="18"/>
  <c r="XH7" i="18" s="1"/>
  <c r="WC26" i="19"/>
  <c r="WD26" i="19" s="1"/>
  <c r="WC27" i="19"/>
  <c r="WD27" i="19" s="1"/>
  <c r="WC28" i="19"/>
  <c r="WD28" i="19" s="1"/>
  <c r="WC29" i="19"/>
  <c r="WD29" i="19" s="1"/>
  <c r="WC25" i="19"/>
  <c r="WD25" i="19" s="1"/>
  <c r="WC10" i="19"/>
  <c r="WD10" i="19" s="1"/>
  <c r="WC13" i="19"/>
  <c r="WD13" i="19" s="1"/>
  <c r="WC14" i="19"/>
  <c r="WD14" i="19" s="1"/>
  <c r="XP7" i="15"/>
  <c r="XQ7" i="15" s="1"/>
  <c r="XP8" i="15"/>
  <c r="XQ8" i="15" s="1"/>
  <c r="XP9" i="15"/>
  <c r="XQ9" i="15" s="1"/>
  <c r="XP10" i="15"/>
  <c r="XQ10" i="15" s="1"/>
  <c r="XP15" i="15"/>
  <c r="XQ15" i="15" s="1"/>
  <c r="XP16" i="15"/>
  <c r="XQ16" i="15" s="1"/>
  <c r="XP17" i="15"/>
  <c r="XQ17" i="15" s="1"/>
  <c r="XP19" i="15"/>
  <c r="XQ19" i="15" s="1"/>
  <c r="XP21" i="15"/>
  <c r="XQ21" i="15" s="1"/>
  <c r="XP22" i="15"/>
  <c r="XQ22" i="15" s="1"/>
  <c r="XP23" i="15"/>
  <c r="XQ23" i="15" s="1"/>
  <c r="XC17" i="15" l="1"/>
  <c r="WX37" i="18" l="1"/>
  <c r="WY37" i="18" s="1"/>
  <c r="WX38" i="18"/>
  <c r="WY38" i="18" s="1"/>
  <c r="WX40" i="18"/>
  <c r="WY40" i="18" s="1"/>
  <c r="WX42" i="18"/>
  <c r="WY42" i="18" s="1"/>
  <c r="WX43" i="18"/>
  <c r="WY43" i="18" s="1"/>
  <c r="WX45" i="18"/>
  <c r="WY45" i="18" s="1"/>
  <c r="WX46" i="18"/>
  <c r="WY46" i="18" s="1"/>
  <c r="WX35" i="18"/>
  <c r="WY35" i="18" s="1"/>
  <c r="WX8" i="18"/>
  <c r="WY8" i="18" s="1"/>
  <c r="WX12" i="18"/>
  <c r="WY12" i="18" s="1"/>
  <c r="WX13" i="18"/>
  <c r="WY13" i="18" s="1"/>
  <c r="WX15" i="18"/>
  <c r="WY15" i="18" s="1"/>
  <c r="WX16" i="18"/>
  <c r="WY16" i="18" s="1"/>
  <c r="WX17" i="18"/>
  <c r="WY17" i="18" s="1"/>
  <c r="WX18" i="18"/>
  <c r="WY18" i="18" s="1"/>
  <c r="WX19" i="18"/>
  <c r="WY19" i="18" s="1"/>
  <c r="WX20" i="18"/>
  <c r="WY20" i="18" s="1"/>
  <c r="WX21" i="18"/>
  <c r="WY21" i="18" s="1"/>
  <c r="WX22" i="18"/>
  <c r="WY22" i="18" s="1"/>
  <c r="WX7" i="18"/>
  <c r="WY7" i="18" s="1"/>
  <c r="VT26" i="19"/>
  <c r="VU26" i="19" s="1"/>
  <c r="VT27" i="19"/>
  <c r="VU27" i="19" s="1"/>
  <c r="VT28" i="19"/>
  <c r="VU28" i="19" s="1"/>
  <c r="VT29" i="19"/>
  <c r="VU29" i="19" s="1"/>
  <c r="VT25" i="19"/>
  <c r="VU25" i="19" s="1"/>
  <c r="VT10" i="19"/>
  <c r="VU10" i="19" s="1"/>
  <c r="VT13" i="19"/>
  <c r="VU13" i="19" s="1"/>
  <c r="VT14" i="19"/>
  <c r="VU14" i="19" s="1"/>
  <c r="XG23" i="15"/>
  <c r="XH23" i="15" s="1"/>
  <c r="XG7" i="15"/>
  <c r="XH7" i="15" s="1"/>
  <c r="XG8" i="15"/>
  <c r="XH8" i="15" s="1"/>
  <c r="XG9" i="15"/>
  <c r="XH9" i="15" s="1"/>
  <c r="XG10" i="15"/>
  <c r="XH10" i="15" s="1"/>
  <c r="XG15" i="15"/>
  <c r="XH15" i="15" s="1"/>
  <c r="XG16" i="15"/>
  <c r="XH16" i="15" s="1"/>
  <c r="XG17" i="15"/>
  <c r="XH17" i="15" s="1"/>
  <c r="XG19" i="15"/>
  <c r="XH19" i="15" s="1"/>
  <c r="XG21" i="15"/>
  <c r="XH21" i="15" s="1"/>
  <c r="XG22" i="15"/>
  <c r="XH22" i="15" s="1"/>
  <c r="W7" i="15" l="1"/>
  <c r="W8" i="15"/>
  <c r="W9" i="15"/>
  <c r="W10" i="15"/>
  <c r="W16" i="15"/>
  <c r="W17" i="15"/>
  <c r="W19" i="15"/>
  <c r="W21" i="15"/>
  <c r="W22" i="15"/>
  <c r="W23" i="15"/>
  <c r="W26" i="19"/>
  <c r="W27" i="19"/>
  <c r="W28" i="19"/>
  <c r="W29" i="19"/>
  <c r="X12" i="17"/>
  <c r="W7" i="18"/>
  <c r="WX7" i="15" l="1"/>
  <c r="WY7" i="15" s="1"/>
  <c r="WX8" i="15"/>
  <c r="WY8" i="15" s="1"/>
  <c r="WX9" i="15"/>
  <c r="WY9" i="15" s="1"/>
  <c r="WX10" i="15"/>
  <c r="WY10" i="15" s="1"/>
  <c r="WX15" i="15"/>
  <c r="WY15" i="15" s="1"/>
  <c r="WX16" i="15"/>
  <c r="WY16" i="15" s="1"/>
  <c r="WX17" i="15"/>
  <c r="WY17" i="15" s="1"/>
  <c r="WX19" i="15"/>
  <c r="WY19" i="15" s="1"/>
  <c r="WX21" i="15"/>
  <c r="WY21" i="15" s="1"/>
  <c r="WX22" i="15"/>
  <c r="WY22" i="15" s="1"/>
  <c r="WX23" i="15"/>
  <c r="WY23" i="15" s="1"/>
  <c r="WO37" i="18"/>
  <c r="WP37" i="18" s="1"/>
  <c r="WO38" i="18"/>
  <c r="WP38" i="18" s="1"/>
  <c r="WO40" i="18"/>
  <c r="WP40" i="18" s="1"/>
  <c r="WO42" i="18"/>
  <c r="WP42" i="18" s="1"/>
  <c r="WO43" i="18"/>
  <c r="WP43" i="18" s="1"/>
  <c r="WO45" i="18"/>
  <c r="WP45" i="18" s="1"/>
  <c r="WO46" i="18"/>
  <c r="WP46" i="18" s="1"/>
  <c r="WO35" i="18"/>
  <c r="WP35" i="18" s="1"/>
  <c r="WO8" i="18"/>
  <c r="WP8" i="18" s="1"/>
  <c r="WO12" i="18"/>
  <c r="WP12" i="18" s="1"/>
  <c r="WO13" i="18"/>
  <c r="WP13" i="18" s="1"/>
  <c r="WO15" i="18"/>
  <c r="WP15" i="18" s="1"/>
  <c r="WO16" i="18"/>
  <c r="WP16" i="18" s="1"/>
  <c r="WO17" i="18"/>
  <c r="WP17" i="18" s="1"/>
  <c r="WO18" i="18"/>
  <c r="WP18" i="18" s="1"/>
  <c r="WO19" i="18"/>
  <c r="WP19" i="18" s="1"/>
  <c r="WO20" i="18"/>
  <c r="WP20" i="18" s="1"/>
  <c r="WO21" i="18"/>
  <c r="WP21" i="18" s="1"/>
  <c r="WO22" i="18"/>
  <c r="WP22" i="18" s="1"/>
  <c r="WO7" i="18"/>
  <c r="WP7" i="18" s="1"/>
  <c r="VK25" i="19"/>
  <c r="VL25" i="19" s="1"/>
  <c r="WL19" i="15" l="1"/>
  <c r="WI19" i="15" l="1"/>
  <c r="WI17" i="15"/>
  <c r="WG37" i="18" l="1"/>
  <c r="WH37" i="18" s="1"/>
  <c r="WG38" i="18"/>
  <c r="WH38" i="18" s="1"/>
  <c r="WG40" i="18"/>
  <c r="WH40" i="18" s="1"/>
  <c r="WG42" i="18"/>
  <c r="WH42" i="18" s="1"/>
  <c r="WG43" i="18"/>
  <c r="WH43" i="18" s="1"/>
  <c r="WG45" i="18"/>
  <c r="WH45" i="18" s="1"/>
  <c r="WG46" i="18"/>
  <c r="WH46" i="18" s="1"/>
  <c r="WG35" i="18"/>
  <c r="WH35" i="18" s="1"/>
  <c r="WG8" i="18"/>
  <c r="WH8" i="18" s="1"/>
  <c r="WG12" i="18"/>
  <c r="WH12" i="18" s="1"/>
  <c r="WG13" i="18"/>
  <c r="WH13" i="18" s="1"/>
  <c r="WG15" i="18"/>
  <c r="WH15" i="18" s="1"/>
  <c r="WG16" i="18"/>
  <c r="WH16" i="18" s="1"/>
  <c r="WG17" i="18"/>
  <c r="WH17" i="18" s="1"/>
  <c r="WG18" i="18"/>
  <c r="WH18" i="18" s="1"/>
  <c r="WG19" i="18"/>
  <c r="WH19" i="18" s="1"/>
  <c r="WG20" i="18"/>
  <c r="WH20" i="18" s="1"/>
  <c r="WG21" i="18"/>
  <c r="WH21" i="18" s="1"/>
  <c r="WG22" i="18"/>
  <c r="WH22" i="18" s="1"/>
  <c r="WG7" i="18"/>
  <c r="WH7" i="18" s="1"/>
  <c r="VK26" i="19"/>
  <c r="VL26" i="19" s="1"/>
  <c r="VK27" i="19"/>
  <c r="VL27" i="19" s="1"/>
  <c r="VK28" i="19"/>
  <c r="VL28" i="19" s="1"/>
  <c r="VK29" i="19"/>
  <c r="VL29" i="19" s="1"/>
  <c r="VK10" i="19"/>
  <c r="VL10" i="19" s="1"/>
  <c r="VK13" i="19"/>
  <c r="VL13" i="19" s="1"/>
  <c r="VK14" i="19"/>
  <c r="VL14" i="19" s="1"/>
  <c r="WO7" i="15"/>
  <c r="WP7" i="15" s="1"/>
  <c r="WO8" i="15"/>
  <c r="WP8" i="15" s="1"/>
  <c r="WO9" i="15"/>
  <c r="WP9" i="15" s="1"/>
  <c r="WO10" i="15"/>
  <c r="WP10" i="15" s="1"/>
  <c r="WO15" i="15"/>
  <c r="WP15" i="15" s="1"/>
  <c r="WO16" i="15"/>
  <c r="WP16" i="15" s="1"/>
  <c r="WO17" i="15"/>
  <c r="WP17" i="15" s="1"/>
  <c r="WO19" i="15"/>
  <c r="WP19" i="15" s="1"/>
  <c r="WO21" i="15"/>
  <c r="WP21" i="15" s="1"/>
  <c r="WO22" i="15"/>
  <c r="WP22" i="15" s="1"/>
  <c r="WO23" i="15"/>
  <c r="WP23" i="15" s="1"/>
  <c r="VW13" i="18" l="1"/>
  <c r="WE23" i="15"/>
  <c r="WE17" i="15"/>
  <c r="G85" i="17" l="1"/>
  <c r="M35" i="18" l="1"/>
  <c r="M40" i="18"/>
  <c r="M46" i="18"/>
  <c r="M45" i="18"/>
  <c r="M23" i="18"/>
  <c r="K7" i="20" s="1"/>
  <c r="M43" i="18"/>
  <c r="T15" i="18"/>
  <c r="T16" i="18"/>
  <c r="T18" i="18"/>
  <c r="T17" i="18"/>
  <c r="V21" i="18"/>
  <c r="V20" i="18"/>
  <c r="V19" i="18"/>
  <c r="V17" i="18"/>
  <c r="V18" i="18"/>
  <c r="Q16" i="18"/>
  <c r="T21" i="18"/>
  <c r="Q21" i="18"/>
  <c r="Q15" i="18"/>
  <c r="T20" i="18"/>
  <c r="Q20" i="18"/>
  <c r="Q19" i="18"/>
  <c r="T19" i="18"/>
  <c r="Q18" i="18"/>
  <c r="Q17" i="18"/>
  <c r="C17" i="20"/>
  <c r="M63" i="18" l="1"/>
  <c r="K8" i="20" s="1"/>
  <c r="V43" i="18"/>
  <c r="V46" i="18"/>
  <c r="V40" i="18"/>
  <c r="V45" i="18"/>
  <c r="V35" i="18"/>
  <c r="O43" i="18"/>
  <c r="O45" i="18"/>
  <c r="O40" i="18"/>
  <c r="O46" i="18"/>
  <c r="O35" i="18"/>
  <c r="Q45" i="18"/>
  <c r="Q46" i="18"/>
  <c r="T45" i="18"/>
  <c r="T43" i="18"/>
  <c r="T35" i="18"/>
  <c r="T46" i="18"/>
  <c r="T40" i="18"/>
  <c r="F26" i="20"/>
  <c r="Q43" i="18"/>
  <c r="Q40" i="18"/>
  <c r="Q35" i="18"/>
  <c r="VY37" i="18"/>
  <c r="VZ37" i="18" s="1"/>
  <c r="VY38" i="18"/>
  <c r="VZ38" i="18" s="1"/>
  <c r="VY40" i="18"/>
  <c r="VZ40" i="18" s="1"/>
  <c r="VY42" i="18"/>
  <c r="VZ42" i="18" s="1"/>
  <c r="VY43" i="18"/>
  <c r="VZ43" i="18" s="1"/>
  <c r="VY45" i="18"/>
  <c r="VZ45" i="18" s="1"/>
  <c r="VY46" i="18"/>
  <c r="VZ46" i="18" s="1"/>
  <c r="VY35" i="18"/>
  <c r="VZ35" i="18" s="1"/>
  <c r="VY8" i="18"/>
  <c r="VZ8" i="18" s="1"/>
  <c r="VY12" i="18"/>
  <c r="VZ12" i="18" s="1"/>
  <c r="VY13" i="18"/>
  <c r="VZ13" i="18" s="1"/>
  <c r="VY15" i="18"/>
  <c r="VZ15" i="18" s="1"/>
  <c r="VY16" i="18"/>
  <c r="VZ16" i="18" s="1"/>
  <c r="VY17" i="18"/>
  <c r="VZ17" i="18" s="1"/>
  <c r="VY18" i="18"/>
  <c r="VZ18" i="18" s="1"/>
  <c r="VY19" i="18"/>
  <c r="VZ19" i="18" s="1"/>
  <c r="VY20" i="18"/>
  <c r="VZ20" i="18" s="1"/>
  <c r="VY21" i="18"/>
  <c r="VZ21" i="18" s="1"/>
  <c r="VY22" i="18"/>
  <c r="VZ22" i="18" s="1"/>
  <c r="VY7" i="18"/>
  <c r="VZ7" i="18" s="1"/>
  <c r="VC26" i="19"/>
  <c r="VD26" i="19" s="1"/>
  <c r="VC27" i="19"/>
  <c r="VD27" i="19" s="1"/>
  <c r="VC28" i="19"/>
  <c r="VD28" i="19" s="1"/>
  <c r="VC29" i="19"/>
  <c r="VD29" i="19" s="1"/>
  <c r="VC25" i="19"/>
  <c r="VD25" i="19" s="1"/>
  <c r="VC10" i="19"/>
  <c r="VD10" i="19" s="1"/>
  <c r="VC13" i="19"/>
  <c r="VD13" i="19" s="1"/>
  <c r="VC14" i="19"/>
  <c r="VD14" i="19" s="1"/>
  <c r="WG7" i="15"/>
  <c r="WH7" i="15" s="1"/>
  <c r="WG8" i="15"/>
  <c r="WH8" i="15" s="1"/>
  <c r="WG9" i="15"/>
  <c r="WH9" i="15" s="1"/>
  <c r="WG10" i="15"/>
  <c r="WH10" i="15" s="1"/>
  <c r="WG15" i="15"/>
  <c r="WH15" i="15" s="1"/>
  <c r="WG16" i="15"/>
  <c r="WH16" i="15" s="1"/>
  <c r="WG17" i="15"/>
  <c r="WH17" i="15" s="1"/>
  <c r="WG19" i="15"/>
  <c r="WH19" i="15" s="1"/>
  <c r="WG21" i="15"/>
  <c r="WH21" i="15" s="1"/>
  <c r="WG22" i="15"/>
  <c r="WH22" i="15" s="1"/>
  <c r="WG23" i="15"/>
  <c r="WH23" i="15" s="1"/>
  <c r="O63" i="18" l="1"/>
  <c r="Q63" i="18"/>
  <c r="T63" i="18"/>
  <c r="V63" i="18"/>
  <c r="E26" i="20"/>
  <c r="VQ37" i="18"/>
  <c r="VR37" i="18" s="1"/>
  <c r="VQ38" i="18"/>
  <c r="VR38" i="18" s="1"/>
  <c r="VQ40" i="18"/>
  <c r="VR40" i="18" s="1"/>
  <c r="VQ42" i="18"/>
  <c r="VR42" i="18" s="1"/>
  <c r="VQ43" i="18"/>
  <c r="VR43" i="18" s="1"/>
  <c r="VQ45" i="18"/>
  <c r="VR45" i="18" s="1"/>
  <c r="VQ46" i="18"/>
  <c r="VR46" i="18" s="1"/>
  <c r="VQ35" i="18"/>
  <c r="VR35" i="18" s="1"/>
  <c r="VQ8" i="18"/>
  <c r="VR8" i="18" s="1"/>
  <c r="VQ12" i="18"/>
  <c r="VR12" i="18" s="1"/>
  <c r="VQ13" i="18"/>
  <c r="VR13" i="18" s="1"/>
  <c r="VQ15" i="18"/>
  <c r="VR15" i="18" s="1"/>
  <c r="VQ16" i="18"/>
  <c r="VR16" i="18" s="1"/>
  <c r="VQ17" i="18"/>
  <c r="VR17" i="18" s="1"/>
  <c r="VQ18" i="18"/>
  <c r="VR18" i="18" s="1"/>
  <c r="VQ19" i="18"/>
  <c r="VR19" i="18" s="1"/>
  <c r="VQ20" i="18"/>
  <c r="VR20" i="18" s="1"/>
  <c r="VQ21" i="18"/>
  <c r="VR21" i="18" s="1"/>
  <c r="VQ22" i="18"/>
  <c r="VR22" i="18" s="1"/>
  <c r="VQ7" i="18"/>
  <c r="VR7" i="18" s="1"/>
  <c r="UU26" i="19"/>
  <c r="UV26" i="19" s="1"/>
  <c r="UU27" i="19"/>
  <c r="UV27" i="19" s="1"/>
  <c r="UU28" i="19"/>
  <c r="UV28" i="19" s="1"/>
  <c r="UU29" i="19"/>
  <c r="UV29" i="19" s="1"/>
  <c r="UU25" i="19"/>
  <c r="UV25" i="19" s="1"/>
  <c r="UU10" i="19"/>
  <c r="UV10" i="19" s="1"/>
  <c r="UU13" i="19"/>
  <c r="UV13" i="19" s="1"/>
  <c r="UU14" i="19"/>
  <c r="UV14" i="19" s="1"/>
  <c r="VY7" i="15"/>
  <c r="VZ7" i="15" s="1"/>
  <c r="VY8" i="15"/>
  <c r="VZ8" i="15" s="1"/>
  <c r="VY9" i="15"/>
  <c r="VZ9" i="15" s="1"/>
  <c r="VY10" i="15"/>
  <c r="VZ10" i="15" s="1"/>
  <c r="VY15" i="15"/>
  <c r="VZ15" i="15" s="1"/>
  <c r="VY16" i="15"/>
  <c r="VZ16" i="15" s="1"/>
  <c r="VY17" i="15"/>
  <c r="VZ17" i="15" s="1"/>
  <c r="VY19" i="15"/>
  <c r="VZ19" i="15" s="1"/>
  <c r="VY21" i="15"/>
  <c r="VZ21" i="15" s="1"/>
  <c r="VY22" i="15"/>
  <c r="VZ22" i="15" s="1"/>
  <c r="VY23" i="15"/>
  <c r="VZ23" i="15" s="1"/>
  <c r="VQ7" i="15" l="1"/>
  <c r="VR7" i="15" s="1"/>
  <c r="VQ8" i="15"/>
  <c r="VR8" i="15" s="1"/>
  <c r="VQ9" i="15"/>
  <c r="VR9" i="15" s="1"/>
  <c r="VQ10" i="15"/>
  <c r="VR10" i="15" s="1"/>
  <c r="VQ15" i="15"/>
  <c r="VR15" i="15" s="1"/>
  <c r="VQ16" i="15"/>
  <c r="VR16" i="15" s="1"/>
  <c r="VQ17" i="15"/>
  <c r="VR17" i="15" s="1"/>
  <c r="VQ19" i="15"/>
  <c r="VR19" i="15" s="1"/>
  <c r="VQ21" i="15"/>
  <c r="VR21" i="15" s="1"/>
  <c r="VQ22" i="15"/>
  <c r="VR22" i="15" s="1"/>
  <c r="VQ23" i="15"/>
  <c r="VR23" i="15" s="1"/>
  <c r="UM26" i="19"/>
  <c r="UN26" i="19" s="1"/>
  <c r="UM27" i="19"/>
  <c r="UN27" i="19" s="1"/>
  <c r="UM28" i="19"/>
  <c r="UN28" i="19" s="1"/>
  <c r="UM29" i="19"/>
  <c r="UN29" i="19" s="1"/>
  <c r="UM25" i="19"/>
  <c r="UN25" i="19" s="1"/>
  <c r="UM10" i="19"/>
  <c r="UN10" i="19" s="1"/>
  <c r="UM13" i="19"/>
  <c r="UN13" i="19" s="1"/>
  <c r="UM14" i="19"/>
  <c r="UN14" i="19" s="1"/>
  <c r="VI37" i="18"/>
  <c r="VJ37" i="18" s="1"/>
  <c r="VI38" i="18"/>
  <c r="VJ38" i="18" s="1"/>
  <c r="VI40" i="18"/>
  <c r="VJ40" i="18" s="1"/>
  <c r="VI42" i="18"/>
  <c r="VJ42" i="18" s="1"/>
  <c r="VI43" i="18"/>
  <c r="VJ43" i="18" s="1"/>
  <c r="VI45" i="18"/>
  <c r="VJ45" i="18" s="1"/>
  <c r="VI46" i="18"/>
  <c r="VJ46" i="18" s="1"/>
  <c r="VI35" i="18"/>
  <c r="VJ35" i="18" s="1"/>
  <c r="VI8" i="18"/>
  <c r="VJ8" i="18" s="1"/>
  <c r="VI12" i="18"/>
  <c r="VJ12" i="18" s="1"/>
  <c r="VI13" i="18"/>
  <c r="VJ13" i="18" s="1"/>
  <c r="VI15" i="18"/>
  <c r="VJ15" i="18" s="1"/>
  <c r="VI16" i="18"/>
  <c r="VJ16" i="18" s="1"/>
  <c r="VI17" i="18"/>
  <c r="VJ17" i="18" s="1"/>
  <c r="VI18" i="18"/>
  <c r="VJ18" i="18" s="1"/>
  <c r="VI19" i="18"/>
  <c r="VJ19" i="18" s="1"/>
  <c r="VI20" i="18"/>
  <c r="VJ20" i="18" s="1"/>
  <c r="VI21" i="18"/>
  <c r="VJ21" i="18" s="1"/>
  <c r="VI22" i="18"/>
  <c r="VJ22" i="18" s="1"/>
  <c r="VI7" i="18"/>
  <c r="VJ7" i="18" s="1"/>
  <c r="UE26" i="19" l="1"/>
  <c r="UF26" i="19" s="1"/>
  <c r="UE27" i="19"/>
  <c r="UF27" i="19" s="1"/>
  <c r="UE28" i="19"/>
  <c r="UF28" i="19" s="1"/>
  <c r="UE29" i="19"/>
  <c r="UF29" i="19" s="1"/>
  <c r="UE25" i="19"/>
  <c r="UF25" i="19" s="1"/>
  <c r="UE10" i="19"/>
  <c r="UF10" i="19" s="1"/>
  <c r="UE13" i="19"/>
  <c r="UF13" i="19" s="1"/>
  <c r="UE14" i="19"/>
  <c r="UF14" i="19" s="1"/>
  <c r="VA37" i="18"/>
  <c r="VB37" i="18" s="1"/>
  <c r="VA38" i="18"/>
  <c r="VB38" i="18" s="1"/>
  <c r="VA40" i="18"/>
  <c r="VB40" i="18" s="1"/>
  <c r="VA42" i="18"/>
  <c r="VB42" i="18" s="1"/>
  <c r="VA43" i="18"/>
  <c r="VB43" i="18" s="1"/>
  <c r="VA45" i="18"/>
  <c r="VB45" i="18" s="1"/>
  <c r="VA46" i="18"/>
  <c r="VB46" i="18" s="1"/>
  <c r="VA35" i="18"/>
  <c r="VB35" i="18" s="1"/>
  <c r="VA8" i="18"/>
  <c r="VB8" i="18" s="1"/>
  <c r="VA12" i="18"/>
  <c r="VB12" i="18" s="1"/>
  <c r="VA13" i="18"/>
  <c r="VB13" i="18" s="1"/>
  <c r="VA15" i="18"/>
  <c r="VB15" i="18" s="1"/>
  <c r="VA16" i="18"/>
  <c r="VB16" i="18" s="1"/>
  <c r="VA17" i="18"/>
  <c r="VB17" i="18" s="1"/>
  <c r="VA18" i="18"/>
  <c r="VB18" i="18" s="1"/>
  <c r="VA19" i="18"/>
  <c r="VB19" i="18" s="1"/>
  <c r="VA20" i="18"/>
  <c r="VB20" i="18" s="1"/>
  <c r="VA21" i="18"/>
  <c r="VB21" i="18" s="1"/>
  <c r="VA22" i="18"/>
  <c r="VB22" i="18" s="1"/>
  <c r="VA7" i="18"/>
  <c r="VB7" i="18" s="1"/>
  <c r="UO15" i="18" l="1"/>
  <c r="C8" i="20" l="1"/>
  <c r="US37" i="18" l="1"/>
  <c r="US38" i="18"/>
  <c r="US40" i="18"/>
  <c r="US42" i="18"/>
  <c r="US43" i="18"/>
  <c r="US45" i="18"/>
  <c r="US46" i="18"/>
  <c r="US35" i="18"/>
  <c r="US8" i="18"/>
  <c r="US12" i="18"/>
  <c r="US13" i="18"/>
  <c r="US15" i="18"/>
  <c r="US16" i="18"/>
  <c r="US17" i="18"/>
  <c r="US18" i="18"/>
  <c r="US19" i="18"/>
  <c r="US20" i="18"/>
  <c r="US21" i="18"/>
  <c r="US22" i="18"/>
  <c r="US7" i="18"/>
  <c r="VA7" i="15" l="1"/>
  <c r="VB7" i="15" s="1"/>
  <c r="VI7" i="15" s="1"/>
  <c r="VJ7" i="15" s="1"/>
  <c r="VA8" i="15"/>
  <c r="VB8" i="15" s="1"/>
  <c r="VI8" i="15" s="1"/>
  <c r="VJ8" i="15" s="1"/>
  <c r="VA9" i="15"/>
  <c r="VB9" i="15" s="1"/>
  <c r="VI9" i="15" s="1"/>
  <c r="VJ9" i="15" s="1"/>
  <c r="VA10" i="15"/>
  <c r="VB10" i="15" s="1"/>
  <c r="VI10" i="15" s="1"/>
  <c r="VJ10" i="15" s="1"/>
  <c r="VA15" i="15"/>
  <c r="VB15" i="15" s="1"/>
  <c r="VI15" i="15" s="1"/>
  <c r="VJ15" i="15" s="1"/>
  <c r="VA16" i="15"/>
  <c r="VB16" i="15" s="1"/>
  <c r="VI16" i="15" s="1"/>
  <c r="VJ16" i="15" s="1"/>
  <c r="VA17" i="15"/>
  <c r="VB17" i="15" s="1"/>
  <c r="VI17" i="15" s="1"/>
  <c r="VJ17" i="15" s="1"/>
  <c r="VA19" i="15"/>
  <c r="VB19" i="15" s="1"/>
  <c r="VI19" i="15" s="1"/>
  <c r="VJ19" i="15" s="1"/>
  <c r="VA21" i="15"/>
  <c r="VB21" i="15" s="1"/>
  <c r="VI21" i="15" s="1"/>
  <c r="VJ21" i="15" s="1"/>
  <c r="VA22" i="15"/>
  <c r="VB22" i="15" s="1"/>
  <c r="VI22" i="15" s="1"/>
  <c r="VJ22" i="15" s="1"/>
  <c r="VA23" i="15"/>
  <c r="VB23" i="15" s="1"/>
  <c r="VI23" i="15" s="1"/>
  <c r="VJ23" i="15" s="1"/>
  <c r="UT37" i="18"/>
  <c r="UT38" i="18"/>
  <c r="UT40" i="18"/>
  <c r="UT42" i="18"/>
  <c r="UT43" i="18"/>
  <c r="UT45" i="18"/>
  <c r="UT46" i="18"/>
  <c r="UT35" i="18"/>
  <c r="UT8" i="18"/>
  <c r="UT12" i="18"/>
  <c r="UT13" i="18"/>
  <c r="UT15" i="18"/>
  <c r="UT16" i="18"/>
  <c r="UT17" i="18"/>
  <c r="UT18" i="18"/>
  <c r="UT19" i="18"/>
  <c r="UT20" i="18"/>
  <c r="UT21" i="18"/>
  <c r="UT22" i="18"/>
  <c r="UT7" i="18"/>
  <c r="TW26" i="19"/>
  <c r="TX26" i="19" s="1"/>
  <c r="TW27" i="19"/>
  <c r="TX27" i="19" s="1"/>
  <c r="TW28" i="19"/>
  <c r="TX28" i="19" s="1"/>
  <c r="TW29" i="19"/>
  <c r="TX29" i="19" s="1"/>
  <c r="TW25" i="19"/>
  <c r="TX25" i="19" s="1"/>
  <c r="TW10" i="19"/>
  <c r="TX10" i="19" s="1"/>
  <c r="TW13" i="19"/>
  <c r="TX13" i="19" s="1"/>
  <c r="TW14" i="19"/>
  <c r="TX14" i="19" s="1"/>
  <c r="UR7" i="15" l="1"/>
  <c r="US7" i="15" s="1"/>
  <c r="UR8" i="15"/>
  <c r="US8" i="15" s="1"/>
  <c r="UR9" i="15"/>
  <c r="US9" i="15" s="1"/>
  <c r="UR10" i="15"/>
  <c r="US10" i="15" s="1"/>
  <c r="UR15" i="15"/>
  <c r="US15" i="15" s="1"/>
  <c r="UR16" i="15"/>
  <c r="US16" i="15" s="1"/>
  <c r="UR17" i="15"/>
  <c r="US17" i="15" s="1"/>
  <c r="UR19" i="15"/>
  <c r="US19" i="15" s="1"/>
  <c r="UR21" i="15"/>
  <c r="US21" i="15" s="1"/>
  <c r="UR22" i="15"/>
  <c r="US22" i="15" s="1"/>
  <c r="UR23" i="15"/>
  <c r="US23" i="15" s="1"/>
  <c r="TN26" i="19"/>
  <c r="TO26" i="19" s="1"/>
  <c r="TN27" i="19"/>
  <c r="TO27" i="19" s="1"/>
  <c r="TN28" i="19"/>
  <c r="TO28" i="19" s="1"/>
  <c r="TN29" i="19"/>
  <c r="TO29" i="19" s="1"/>
  <c r="TN25" i="19"/>
  <c r="TO25" i="19" s="1"/>
  <c r="TN10" i="19"/>
  <c r="TO10" i="19" s="1"/>
  <c r="TN13" i="19"/>
  <c r="TO13" i="19" s="1"/>
  <c r="TN14" i="19"/>
  <c r="TO14" i="19" s="1"/>
  <c r="UJ37" i="18"/>
  <c r="UK37" i="18" s="1"/>
  <c r="UJ38" i="18"/>
  <c r="UK38" i="18" s="1"/>
  <c r="UJ40" i="18"/>
  <c r="UK40" i="18" s="1"/>
  <c r="UJ42" i="18"/>
  <c r="UK42" i="18" s="1"/>
  <c r="UJ43" i="18"/>
  <c r="UK43" i="18" s="1"/>
  <c r="UJ45" i="18"/>
  <c r="UK45" i="18" s="1"/>
  <c r="UJ46" i="18"/>
  <c r="UK46" i="18" s="1"/>
  <c r="UJ35" i="18"/>
  <c r="UK35" i="18" s="1"/>
  <c r="UJ8" i="18"/>
  <c r="UK8" i="18" s="1"/>
  <c r="UJ12" i="18"/>
  <c r="UK12" i="18" s="1"/>
  <c r="UJ13" i="18"/>
  <c r="UK13" i="18" s="1"/>
  <c r="UJ15" i="18"/>
  <c r="UK15" i="18" s="1"/>
  <c r="UJ16" i="18"/>
  <c r="UK16" i="18" s="1"/>
  <c r="UJ17" i="18"/>
  <c r="UK17" i="18" s="1"/>
  <c r="UJ18" i="18"/>
  <c r="UK18" i="18" s="1"/>
  <c r="UJ19" i="18"/>
  <c r="UK19" i="18" s="1"/>
  <c r="UJ20" i="18"/>
  <c r="UK20" i="18" s="1"/>
  <c r="UJ21" i="18"/>
  <c r="UK21" i="18" s="1"/>
  <c r="UJ22" i="18"/>
  <c r="UK22" i="18" s="1"/>
  <c r="UJ7" i="18"/>
  <c r="UK7" i="18" s="1"/>
  <c r="UB37" i="18" l="1"/>
  <c r="UC37" i="18" s="1"/>
  <c r="UB38" i="18"/>
  <c r="UC38" i="18" s="1"/>
  <c r="UB40" i="18"/>
  <c r="UC40" i="18" s="1"/>
  <c r="UB42" i="18"/>
  <c r="UC42" i="18" s="1"/>
  <c r="UB43" i="18"/>
  <c r="UC43" i="18" s="1"/>
  <c r="UB45" i="18"/>
  <c r="UC45" i="18" s="1"/>
  <c r="UB46" i="18"/>
  <c r="UC46" i="18" s="1"/>
  <c r="UB35" i="18"/>
  <c r="UC35" i="18" s="1"/>
  <c r="UB8" i="18"/>
  <c r="UC8" i="18" s="1"/>
  <c r="UB12" i="18"/>
  <c r="UC12" i="18" s="1"/>
  <c r="UB13" i="18"/>
  <c r="UC13" i="18" s="1"/>
  <c r="UB15" i="18"/>
  <c r="UC15" i="18" s="1"/>
  <c r="UB16" i="18"/>
  <c r="UC16" i="18" s="1"/>
  <c r="UB17" i="18"/>
  <c r="UC17" i="18" s="1"/>
  <c r="UB18" i="18"/>
  <c r="UC18" i="18" s="1"/>
  <c r="UB19" i="18"/>
  <c r="UC19" i="18" s="1"/>
  <c r="UB20" i="18"/>
  <c r="UC20" i="18" s="1"/>
  <c r="UB21" i="18"/>
  <c r="UC21" i="18" s="1"/>
  <c r="UB22" i="18"/>
  <c r="UC22" i="18" s="1"/>
  <c r="UB7" i="18"/>
  <c r="UC7" i="18" s="1"/>
  <c r="TF26" i="19"/>
  <c r="TG26" i="19" s="1"/>
  <c r="TF27" i="19"/>
  <c r="TG27" i="19" s="1"/>
  <c r="TF28" i="19"/>
  <c r="TG28" i="19" s="1"/>
  <c r="TF29" i="19"/>
  <c r="TG29" i="19" s="1"/>
  <c r="TF25" i="19"/>
  <c r="TG25" i="19" s="1"/>
  <c r="TF10" i="19"/>
  <c r="TG10" i="19" s="1"/>
  <c r="TF13" i="19"/>
  <c r="TG13" i="19" s="1"/>
  <c r="TF14" i="19"/>
  <c r="TG14" i="19" s="1"/>
  <c r="UJ7" i="15"/>
  <c r="UK7" i="15" s="1"/>
  <c r="UJ8" i="15"/>
  <c r="UK8" i="15" s="1"/>
  <c r="UJ9" i="15"/>
  <c r="UK9" i="15" s="1"/>
  <c r="UJ10" i="15"/>
  <c r="UK10" i="15" s="1"/>
  <c r="UJ15" i="15"/>
  <c r="UK15" i="15" s="1"/>
  <c r="UJ16" i="15"/>
  <c r="UK16" i="15" s="1"/>
  <c r="UJ17" i="15"/>
  <c r="UK17" i="15" s="1"/>
  <c r="UJ19" i="15"/>
  <c r="UK19" i="15" s="1"/>
  <c r="UJ21" i="15"/>
  <c r="UK21" i="15" s="1"/>
  <c r="UJ22" i="15"/>
  <c r="UK22" i="15" s="1"/>
  <c r="UJ23" i="15"/>
  <c r="UK23" i="15" s="1"/>
  <c r="TT37" i="18" l="1"/>
  <c r="TU37" i="18" s="1"/>
  <c r="TT38" i="18"/>
  <c r="TU38" i="18" s="1"/>
  <c r="TT40" i="18"/>
  <c r="TU40" i="18" s="1"/>
  <c r="TT42" i="18"/>
  <c r="TU42" i="18" s="1"/>
  <c r="TT43" i="18"/>
  <c r="TU43" i="18" s="1"/>
  <c r="TT45" i="18"/>
  <c r="TU45" i="18" s="1"/>
  <c r="TT46" i="18"/>
  <c r="TU46" i="18" s="1"/>
  <c r="TT35" i="18"/>
  <c r="TU35" i="18" s="1"/>
  <c r="TT8" i="18"/>
  <c r="TU8" i="18" s="1"/>
  <c r="TT12" i="18"/>
  <c r="TU12" i="18" s="1"/>
  <c r="TT13" i="18"/>
  <c r="TU13" i="18" s="1"/>
  <c r="TT15" i="18"/>
  <c r="TU15" i="18" s="1"/>
  <c r="TT16" i="18"/>
  <c r="TU16" i="18" s="1"/>
  <c r="TT17" i="18"/>
  <c r="TU17" i="18" s="1"/>
  <c r="TT18" i="18"/>
  <c r="TU18" i="18" s="1"/>
  <c r="TT19" i="18"/>
  <c r="TU19" i="18" s="1"/>
  <c r="TT20" i="18"/>
  <c r="TU20" i="18" s="1"/>
  <c r="TT21" i="18"/>
  <c r="TU21" i="18" s="1"/>
  <c r="TT22" i="18"/>
  <c r="TU22" i="18" s="1"/>
  <c r="TT7" i="18"/>
  <c r="TU7" i="18" s="1"/>
  <c r="UB7" i="15" l="1"/>
  <c r="UC7" i="15" s="1"/>
  <c r="UB8" i="15"/>
  <c r="UC8" i="15" s="1"/>
  <c r="UB9" i="15"/>
  <c r="UC9" i="15" s="1"/>
  <c r="UB10" i="15"/>
  <c r="UC10" i="15" s="1"/>
  <c r="UB15" i="15"/>
  <c r="UC15" i="15" s="1"/>
  <c r="UB16" i="15"/>
  <c r="UC16" i="15" s="1"/>
  <c r="UB17" i="15"/>
  <c r="UC17" i="15" s="1"/>
  <c r="UB19" i="15"/>
  <c r="UC19" i="15" s="1"/>
  <c r="UB21" i="15"/>
  <c r="UC21" i="15" s="1"/>
  <c r="UB22" i="15"/>
  <c r="UC22" i="15" s="1"/>
  <c r="UB23" i="15"/>
  <c r="UC23" i="15" s="1"/>
  <c r="TL37" i="18" l="1"/>
  <c r="TM37" i="18" s="1"/>
  <c r="TL38" i="18"/>
  <c r="TM38" i="18" s="1"/>
  <c r="TL40" i="18"/>
  <c r="TM40" i="18" s="1"/>
  <c r="TL42" i="18"/>
  <c r="TM42" i="18" s="1"/>
  <c r="TL43" i="18"/>
  <c r="TM43" i="18" s="1"/>
  <c r="TL45" i="18"/>
  <c r="TM45" i="18" s="1"/>
  <c r="TL46" i="18"/>
  <c r="TM46" i="18" s="1"/>
  <c r="TL35" i="18"/>
  <c r="TM35" i="18" s="1"/>
  <c r="TL8" i="18"/>
  <c r="TM8" i="18" s="1"/>
  <c r="TL12" i="18"/>
  <c r="TM12" i="18" s="1"/>
  <c r="TL13" i="18"/>
  <c r="TM13" i="18" s="1"/>
  <c r="TL15" i="18"/>
  <c r="TM15" i="18" s="1"/>
  <c r="TL16" i="18"/>
  <c r="TM16" i="18" s="1"/>
  <c r="TL17" i="18"/>
  <c r="TM17" i="18" s="1"/>
  <c r="TL18" i="18"/>
  <c r="TM18" i="18" s="1"/>
  <c r="TL19" i="18"/>
  <c r="TM19" i="18" s="1"/>
  <c r="TL20" i="18"/>
  <c r="TM20" i="18" s="1"/>
  <c r="TL21" i="18"/>
  <c r="TM21" i="18" s="1"/>
  <c r="TL22" i="18"/>
  <c r="TM22" i="18" s="1"/>
  <c r="TL7" i="18"/>
  <c r="TM7" i="18" s="1"/>
  <c r="SX26" i="19"/>
  <c r="SY26" i="19" s="1"/>
  <c r="SX27" i="19"/>
  <c r="SY27" i="19" s="1"/>
  <c r="SX28" i="19"/>
  <c r="SY28" i="19" s="1"/>
  <c r="SX29" i="19"/>
  <c r="SY29" i="19" s="1"/>
  <c r="SX25" i="19"/>
  <c r="SY25" i="19" s="1"/>
  <c r="SX10" i="19"/>
  <c r="SY10" i="19" s="1"/>
  <c r="SX13" i="19"/>
  <c r="SY13" i="19" s="1"/>
  <c r="SX14" i="19"/>
  <c r="SY14" i="19" s="1"/>
  <c r="TT7" i="15"/>
  <c r="TU7" i="15" s="1"/>
  <c r="TT8" i="15"/>
  <c r="TU8" i="15" s="1"/>
  <c r="TT9" i="15"/>
  <c r="TU9" i="15" s="1"/>
  <c r="TT10" i="15"/>
  <c r="TU10" i="15" s="1"/>
  <c r="TT15" i="15"/>
  <c r="TU15" i="15" s="1"/>
  <c r="TT16" i="15"/>
  <c r="TU16" i="15" s="1"/>
  <c r="TT17" i="15"/>
  <c r="TU17" i="15" s="1"/>
  <c r="TT19" i="15"/>
  <c r="TU19" i="15" s="1"/>
  <c r="TT21" i="15"/>
  <c r="TU21" i="15" s="1"/>
  <c r="TT22" i="15"/>
  <c r="TU22" i="15" s="1"/>
  <c r="TT23" i="15"/>
  <c r="TU23" i="15" s="1"/>
  <c r="TC7" i="18" l="1"/>
  <c r="TD37" i="18" l="1"/>
  <c r="TE37" i="18" s="1"/>
  <c r="TD38" i="18"/>
  <c r="TE38" i="18" s="1"/>
  <c r="TD40" i="18"/>
  <c r="TE40" i="18" s="1"/>
  <c r="TD42" i="18"/>
  <c r="TE42" i="18" s="1"/>
  <c r="TD43" i="18"/>
  <c r="TE43" i="18" s="1"/>
  <c r="TD45" i="18"/>
  <c r="TE45" i="18" s="1"/>
  <c r="TD46" i="18"/>
  <c r="TE46" i="18" s="1"/>
  <c r="TD35" i="18"/>
  <c r="TE35" i="18" s="1"/>
  <c r="TD8" i="18"/>
  <c r="TE8" i="18" s="1"/>
  <c r="TD12" i="18"/>
  <c r="TE12" i="18" s="1"/>
  <c r="TD13" i="18"/>
  <c r="TE13" i="18" s="1"/>
  <c r="TD15" i="18"/>
  <c r="TE15" i="18" s="1"/>
  <c r="TD16" i="18"/>
  <c r="TE16" i="18" s="1"/>
  <c r="TD17" i="18"/>
  <c r="TE17" i="18" s="1"/>
  <c r="TD18" i="18"/>
  <c r="TE18" i="18" s="1"/>
  <c r="TD19" i="18"/>
  <c r="TE19" i="18" s="1"/>
  <c r="TD20" i="18"/>
  <c r="TE20" i="18" s="1"/>
  <c r="TD21" i="18"/>
  <c r="TE21" i="18" s="1"/>
  <c r="TD22" i="18"/>
  <c r="TE22" i="18" s="1"/>
  <c r="TD7" i="18"/>
  <c r="TE7" i="18" s="1"/>
  <c r="SP26" i="19"/>
  <c r="SQ26" i="19" s="1"/>
  <c r="SP27" i="19"/>
  <c r="SQ27" i="19" s="1"/>
  <c r="SP28" i="19"/>
  <c r="SQ28" i="19" s="1"/>
  <c r="SP29" i="19"/>
  <c r="SQ29" i="19" s="1"/>
  <c r="SP25" i="19"/>
  <c r="SQ25" i="19" s="1"/>
  <c r="SP10" i="19"/>
  <c r="SQ10" i="19" s="1"/>
  <c r="SP13" i="19"/>
  <c r="SQ13" i="19" s="1"/>
  <c r="SP14" i="19"/>
  <c r="SQ14" i="19" s="1"/>
  <c r="TL7" i="15"/>
  <c r="TM7" i="15" s="1"/>
  <c r="TL8" i="15"/>
  <c r="TM8" i="15" s="1"/>
  <c r="TL9" i="15"/>
  <c r="TM9" i="15" s="1"/>
  <c r="TL10" i="15"/>
  <c r="TM10" i="15" s="1"/>
  <c r="TL15" i="15"/>
  <c r="TM15" i="15" s="1"/>
  <c r="TL16" i="15"/>
  <c r="TM16" i="15" s="1"/>
  <c r="TL17" i="15"/>
  <c r="TM17" i="15" s="1"/>
  <c r="TL19" i="15"/>
  <c r="TM19" i="15" s="1"/>
  <c r="TL21" i="15"/>
  <c r="TM21" i="15" s="1"/>
  <c r="TL22" i="15"/>
  <c r="TM22" i="15" s="1"/>
  <c r="TL23" i="15"/>
  <c r="TM23" i="15" s="1"/>
  <c r="SV37" i="18" l="1"/>
  <c r="SW37" i="18" s="1"/>
  <c r="SV38" i="18"/>
  <c r="SW38" i="18" s="1"/>
  <c r="SV40" i="18"/>
  <c r="SW40" i="18" s="1"/>
  <c r="SV42" i="18"/>
  <c r="SW42" i="18" s="1"/>
  <c r="SV43" i="18"/>
  <c r="SW43" i="18" s="1"/>
  <c r="SV45" i="18"/>
  <c r="SW45" i="18" s="1"/>
  <c r="SV46" i="18"/>
  <c r="SW46" i="18" s="1"/>
  <c r="SV35" i="18"/>
  <c r="SW35" i="18" s="1"/>
  <c r="SV8" i="18"/>
  <c r="SW8" i="18" s="1"/>
  <c r="SV12" i="18"/>
  <c r="SW12" i="18" s="1"/>
  <c r="SV13" i="18"/>
  <c r="SW13" i="18" s="1"/>
  <c r="SV15" i="18"/>
  <c r="SW15" i="18" s="1"/>
  <c r="SV16" i="18"/>
  <c r="SW16" i="18" s="1"/>
  <c r="SV17" i="18"/>
  <c r="SW17" i="18" s="1"/>
  <c r="SV18" i="18"/>
  <c r="SW18" i="18" s="1"/>
  <c r="SV19" i="18"/>
  <c r="SW19" i="18" s="1"/>
  <c r="SV20" i="18"/>
  <c r="SW20" i="18" s="1"/>
  <c r="SV21" i="18"/>
  <c r="SW21" i="18" s="1"/>
  <c r="SV22" i="18"/>
  <c r="SW22" i="18" s="1"/>
  <c r="SV7" i="18"/>
  <c r="SW7" i="18" s="1"/>
  <c r="SH26" i="19"/>
  <c r="SI26" i="19" s="1"/>
  <c r="SH27" i="19"/>
  <c r="SI27" i="19" s="1"/>
  <c r="SH28" i="19"/>
  <c r="SI28" i="19" s="1"/>
  <c r="SH29" i="19"/>
  <c r="SI29" i="19" s="1"/>
  <c r="SH25" i="19"/>
  <c r="SI25" i="19" s="1"/>
  <c r="SH10" i="19"/>
  <c r="SI10" i="19" s="1"/>
  <c r="SH13" i="19"/>
  <c r="SI13" i="19" s="1"/>
  <c r="SH14" i="19"/>
  <c r="SI14" i="19" s="1"/>
  <c r="TD7" i="15"/>
  <c r="TE7" i="15" s="1"/>
  <c r="TD8" i="15"/>
  <c r="TE8" i="15" s="1"/>
  <c r="TD9" i="15"/>
  <c r="TE9" i="15" s="1"/>
  <c r="TD10" i="15"/>
  <c r="TE10" i="15" s="1"/>
  <c r="TD15" i="15"/>
  <c r="TE15" i="15" s="1"/>
  <c r="TD16" i="15"/>
  <c r="TE16" i="15" s="1"/>
  <c r="TD17" i="15"/>
  <c r="TE17" i="15" s="1"/>
  <c r="TD19" i="15"/>
  <c r="TE19" i="15" s="1"/>
  <c r="TD21" i="15"/>
  <c r="TE21" i="15" s="1"/>
  <c r="TD22" i="15"/>
  <c r="TE22" i="15" s="1"/>
  <c r="TD23" i="15"/>
  <c r="TE23" i="15" s="1"/>
  <c r="SH7" i="18" l="1"/>
  <c r="SV7" i="15" l="1"/>
  <c r="SW7" i="15" s="1"/>
  <c r="SV8" i="15"/>
  <c r="SW8" i="15" s="1"/>
  <c r="SV9" i="15"/>
  <c r="SW9" i="15" s="1"/>
  <c r="SV10" i="15"/>
  <c r="SW10" i="15" s="1"/>
  <c r="SV15" i="15"/>
  <c r="SW15" i="15" s="1"/>
  <c r="SV16" i="15"/>
  <c r="SW16" i="15" s="1"/>
  <c r="SV17" i="15"/>
  <c r="SW17" i="15" s="1"/>
  <c r="SV19" i="15"/>
  <c r="SW19" i="15" s="1"/>
  <c r="SV21" i="15"/>
  <c r="SW21" i="15" s="1"/>
  <c r="SV22" i="15"/>
  <c r="SW22" i="15" s="1"/>
  <c r="SV23" i="15"/>
  <c r="SW23" i="15" s="1"/>
  <c r="RZ26" i="19"/>
  <c r="SA26" i="19" s="1"/>
  <c r="RZ27" i="19"/>
  <c r="SA27" i="19" s="1"/>
  <c r="RZ28" i="19"/>
  <c r="SA28" i="19" s="1"/>
  <c r="RZ29" i="19"/>
  <c r="SA29" i="19" s="1"/>
  <c r="RZ25" i="19"/>
  <c r="SA25" i="19" s="1"/>
  <c r="RZ10" i="19"/>
  <c r="SA10" i="19" s="1"/>
  <c r="RZ13" i="19"/>
  <c r="SA13" i="19" s="1"/>
  <c r="RZ14" i="19"/>
  <c r="SA14" i="19" s="1"/>
  <c r="SN37" i="18"/>
  <c r="SO37" i="18" s="1"/>
  <c r="SN38" i="18"/>
  <c r="SO38" i="18" s="1"/>
  <c r="SN40" i="18"/>
  <c r="SO40" i="18" s="1"/>
  <c r="SN42" i="18"/>
  <c r="SO42" i="18" s="1"/>
  <c r="SN43" i="18"/>
  <c r="SO43" i="18" s="1"/>
  <c r="SN45" i="18"/>
  <c r="SO45" i="18" s="1"/>
  <c r="SN46" i="18"/>
  <c r="SO46" i="18" s="1"/>
  <c r="SN35" i="18"/>
  <c r="SO35" i="18" s="1"/>
  <c r="SN8" i="18"/>
  <c r="SO8" i="18" s="1"/>
  <c r="SN12" i="18"/>
  <c r="SO12" i="18" s="1"/>
  <c r="SN13" i="18"/>
  <c r="SO13" i="18" s="1"/>
  <c r="SN15" i="18"/>
  <c r="SO15" i="18" s="1"/>
  <c r="SN16" i="18"/>
  <c r="SO16" i="18" s="1"/>
  <c r="SN17" i="18"/>
  <c r="SO17" i="18" s="1"/>
  <c r="SN18" i="18"/>
  <c r="SO18" i="18" s="1"/>
  <c r="SN19" i="18"/>
  <c r="SO19" i="18" s="1"/>
  <c r="SN20" i="18"/>
  <c r="SO20" i="18" s="1"/>
  <c r="SN21" i="18"/>
  <c r="SO21" i="18" s="1"/>
  <c r="SN22" i="18"/>
  <c r="SO22" i="18" s="1"/>
  <c r="SN7" i="18"/>
  <c r="SO7" i="18" s="1"/>
  <c r="SN7" i="15" l="1"/>
  <c r="SO7" i="15" s="1"/>
  <c r="SN8" i="15"/>
  <c r="SO8" i="15" s="1"/>
  <c r="SN9" i="15"/>
  <c r="SO9" i="15" s="1"/>
  <c r="SN10" i="15"/>
  <c r="SO10" i="15" s="1"/>
  <c r="SN15" i="15"/>
  <c r="SO15" i="15" s="1"/>
  <c r="SN16" i="15"/>
  <c r="SO16" i="15" s="1"/>
  <c r="SN17" i="15"/>
  <c r="SO17" i="15" s="1"/>
  <c r="SN19" i="15"/>
  <c r="SO19" i="15" s="1"/>
  <c r="SN21" i="15"/>
  <c r="SO21" i="15" s="1"/>
  <c r="SN22" i="15"/>
  <c r="SO22" i="15" s="1"/>
  <c r="SN23" i="15"/>
  <c r="SO23" i="15" s="1"/>
  <c r="RR26" i="19"/>
  <c r="RS26" i="19" s="1"/>
  <c r="RR27" i="19"/>
  <c r="RS27" i="19" s="1"/>
  <c r="RR28" i="19"/>
  <c r="RS28" i="19" s="1"/>
  <c r="RR29" i="19"/>
  <c r="RS29" i="19" s="1"/>
  <c r="RR25" i="19"/>
  <c r="RS25" i="19" s="1"/>
  <c r="RR10" i="19"/>
  <c r="RS10" i="19" s="1"/>
  <c r="RR13" i="19"/>
  <c r="RS13" i="19" s="1"/>
  <c r="RR14" i="19"/>
  <c r="RS14" i="19" s="1"/>
  <c r="SF37" i="18"/>
  <c r="SG37" i="18" s="1"/>
  <c r="SF38" i="18"/>
  <c r="SG38" i="18" s="1"/>
  <c r="SF40" i="18"/>
  <c r="SG40" i="18" s="1"/>
  <c r="SF42" i="18"/>
  <c r="SG42" i="18" s="1"/>
  <c r="SF43" i="18"/>
  <c r="SG43" i="18" s="1"/>
  <c r="SF45" i="18"/>
  <c r="SG45" i="18" s="1"/>
  <c r="SF46" i="18"/>
  <c r="SG46" i="18" s="1"/>
  <c r="SF35" i="18"/>
  <c r="SG35" i="18" s="1"/>
  <c r="SF8" i="18"/>
  <c r="SG8" i="18" s="1"/>
  <c r="SF12" i="18"/>
  <c r="SG12" i="18" s="1"/>
  <c r="SF13" i="18"/>
  <c r="SG13" i="18" s="1"/>
  <c r="SF15" i="18"/>
  <c r="SG15" i="18" s="1"/>
  <c r="SF16" i="18"/>
  <c r="SG16" i="18" s="1"/>
  <c r="SF17" i="18"/>
  <c r="SG17" i="18" s="1"/>
  <c r="SF18" i="18"/>
  <c r="SG18" i="18" s="1"/>
  <c r="SF19" i="18"/>
  <c r="SG19" i="18" s="1"/>
  <c r="SF20" i="18"/>
  <c r="SG20" i="18" s="1"/>
  <c r="SF21" i="18"/>
  <c r="SG21" i="18" s="1"/>
  <c r="SF22" i="18"/>
  <c r="SG22" i="18" s="1"/>
  <c r="SF7" i="18"/>
  <c r="SG7" i="18" s="1"/>
  <c r="RX37" i="18" l="1"/>
  <c r="RY37" i="18" s="1"/>
  <c r="RX38" i="18"/>
  <c r="RY38" i="18" s="1"/>
  <c r="RX40" i="18"/>
  <c r="RY40" i="18" s="1"/>
  <c r="RX42" i="18"/>
  <c r="RY42" i="18" s="1"/>
  <c r="RX43" i="18"/>
  <c r="RY43" i="18" s="1"/>
  <c r="RX45" i="18"/>
  <c r="RY45" i="18" s="1"/>
  <c r="RX46" i="18"/>
  <c r="RY46" i="18" s="1"/>
  <c r="RX35" i="18"/>
  <c r="RY35" i="18" s="1"/>
  <c r="RX8" i="18"/>
  <c r="RY8" i="18" s="1"/>
  <c r="RX12" i="18"/>
  <c r="RY12" i="18" s="1"/>
  <c r="RX13" i="18"/>
  <c r="RY13" i="18" s="1"/>
  <c r="RX15" i="18"/>
  <c r="RY15" i="18" s="1"/>
  <c r="RX16" i="18"/>
  <c r="RY16" i="18" s="1"/>
  <c r="RX17" i="18"/>
  <c r="RY17" i="18" s="1"/>
  <c r="RX18" i="18"/>
  <c r="RY18" i="18" s="1"/>
  <c r="RX19" i="18"/>
  <c r="RY19" i="18" s="1"/>
  <c r="RX20" i="18"/>
  <c r="RY20" i="18" s="1"/>
  <c r="RX21" i="18"/>
  <c r="RY21" i="18" s="1"/>
  <c r="RX22" i="18"/>
  <c r="RY22" i="18" s="1"/>
  <c r="RX7" i="18"/>
  <c r="RY7" i="18" s="1"/>
  <c r="RJ26" i="19"/>
  <c r="RK26" i="19" s="1"/>
  <c r="RJ27" i="19"/>
  <c r="RK27" i="19" s="1"/>
  <c r="RJ28" i="19"/>
  <c r="RK28" i="19" s="1"/>
  <c r="RJ29" i="19"/>
  <c r="RK29" i="19" s="1"/>
  <c r="RJ25" i="19"/>
  <c r="RK25" i="19" s="1"/>
  <c r="RJ10" i="19"/>
  <c r="RK10" i="19" s="1"/>
  <c r="RJ13" i="19"/>
  <c r="RK13" i="19" s="1"/>
  <c r="RJ14" i="19"/>
  <c r="RK14" i="19" s="1"/>
  <c r="SF7" i="15"/>
  <c r="SG7" i="15" s="1"/>
  <c r="SF8" i="15"/>
  <c r="SG8" i="15" s="1"/>
  <c r="SF9" i="15"/>
  <c r="SG9" i="15" s="1"/>
  <c r="SF10" i="15"/>
  <c r="SG10" i="15" s="1"/>
  <c r="SF15" i="15"/>
  <c r="SG15" i="15" s="1"/>
  <c r="SF16" i="15"/>
  <c r="SG16" i="15" s="1"/>
  <c r="SF17" i="15"/>
  <c r="SG17" i="15" s="1"/>
  <c r="SF19" i="15"/>
  <c r="SG19" i="15" s="1"/>
  <c r="SF21" i="15"/>
  <c r="SG21" i="15" s="1"/>
  <c r="SF22" i="15"/>
  <c r="SG22" i="15" s="1"/>
  <c r="SF23" i="15"/>
  <c r="SG23" i="15" s="1"/>
  <c r="RX7" i="15" l="1"/>
  <c r="RY7" i="15" s="1"/>
  <c r="RX8" i="15"/>
  <c r="RY8" i="15" s="1"/>
  <c r="RX9" i="15"/>
  <c r="RY9" i="15" s="1"/>
  <c r="RX10" i="15"/>
  <c r="RY10" i="15" s="1"/>
  <c r="RX15" i="15"/>
  <c r="RY15" i="15" s="1"/>
  <c r="RX16" i="15"/>
  <c r="RY16" i="15" s="1"/>
  <c r="RX17" i="15"/>
  <c r="RY17" i="15" s="1"/>
  <c r="RX19" i="15"/>
  <c r="RY19" i="15" s="1"/>
  <c r="RX21" i="15"/>
  <c r="RY21" i="15" s="1"/>
  <c r="RX22" i="15"/>
  <c r="RY22" i="15" s="1"/>
  <c r="RX23" i="15"/>
  <c r="RY23" i="15" s="1"/>
  <c r="RB26" i="19"/>
  <c r="RC26" i="19" s="1"/>
  <c r="RB27" i="19"/>
  <c r="RC27" i="19" s="1"/>
  <c r="RB28" i="19"/>
  <c r="RC28" i="19" s="1"/>
  <c r="RB29" i="19"/>
  <c r="RC29" i="19" s="1"/>
  <c r="RB25" i="19"/>
  <c r="RC25" i="19" s="1"/>
  <c r="RB10" i="19"/>
  <c r="RC10" i="19" s="1"/>
  <c r="RB13" i="19"/>
  <c r="RC13" i="19" s="1"/>
  <c r="RB14" i="19"/>
  <c r="RC14" i="19" s="1"/>
  <c r="RP37" i="18"/>
  <c r="RQ37" i="18" s="1"/>
  <c r="RP38" i="18"/>
  <c r="RQ38" i="18" s="1"/>
  <c r="RP40" i="18"/>
  <c r="RQ40" i="18" s="1"/>
  <c r="RP42" i="18"/>
  <c r="RQ42" i="18" s="1"/>
  <c r="RP43" i="18"/>
  <c r="RQ43" i="18" s="1"/>
  <c r="RP45" i="18"/>
  <c r="RQ45" i="18" s="1"/>
  <c r="RP46" i="18"/>
  <c r="RQ46" i="18" s="1"/>
  <c r="RP35" i="18"/>
  <c r="RQ35" i="18" s="1"/>
  <c r="RP8" i="18"/>
  <c r="RQ8" i="18" s="1"/>
  <c r="RP12" i="18"/>
  <c r="RQ12" i="18" s="1"/>
  <c r="RP13" i="18"/>
  <c r="RQ13" i="18" s="1"/>
  <c r="RP15" i="18"/>
  <c r="RQ15" i="18" s="1"/>
  <c r="RP16" i="18"/>
  <c r="RQ16" i="18" s="1"/>
  <c r="RP17" i="18"/>
  <c r="RQ17" i="18" s="1"/>
  <c r="RP18" i="18"/>
  <c r="RQ18" i="18" s="1"/>
  <c r="RP19" i="18"/>
  <c r="RQ19" i="18" s="1"/>
  <c r="RP20" i="18"/>
  <c r="RQ20" i="18" s="1"/>
  <c r="RP21" i="18"/>
  <c r="RQ21" i="18" s="1"/>
  <c r="RP22" i="18"/>
  <c r="RQ22" i="18" s="1"/>
  <c r="RP7" i="18"/>
  <c r="RQ7" i="18" s="1"/>
  <c r="RP7" i="15" l="1"/>
  <c r="RQ7" i="15" s="1"/>
  <c r="RP8" i="15"/>
  <c r="RQ8" i="15" s="1"/>
  <c r="RP9" i="15"/>
  <c r="RQ9" i="15" s="1"/>
  <c r="RP10" i="15"/>
  <c r="RQ10" i="15" s="1"/>
  <c r="RP15" i="15"/>
  <c r="RQ15" i="15" s="1"/>
  <c r="RP16" i="15"/>
  <c r="RQ16" i="15" s="1"/>
  <c r="RP17" i="15"/>
  <c r="RQ17" i="15" s="1"/>
  <c r="RP19" i="15"/>
  <c r="RQ19" i="15" s="1"/>
  <c r="RP21" i="15"/>
  <c r="RQ21" i="15" s="1"/>
  <c r="RP22" i="15"/>
  <c r="RQ22" i="15" s="1"/>
  <c r="RP23" i="15"/>
  <c r="RQ23" i="15" s="1"/>
  <c r="QT26" i="19"/>
  <c r="QU26" i="19" s="1"/>
  <c r="QT27" i="19"/>
  <c r="QU27" i="19" s="1"/>
  <c r="QT28" i="19"/>
  <c r="QU28" i="19" s="1"/>
  <c r="QT29" i="19"/>
  <c r="QU29" i="19" s="1"/>
  <c r="QT25" i="19"/>
  <c r="QU25" i="19" s="1"/>
  <c r="QT10" i="19"/>
  <c r="QU10" i="19" s="1"/>
  <c r="QT13" i="19"/>
  <c r="QU13" i="19" s="1"/>
  <c r="QT14" i="19"/>
  <c r="QU14" i="19" s="1"/>
  <c r="RH37" i="18"/>
  <c r="RI37" i="18" s="1"/>
  <c r="RH38" i="18"/>
  <c r="RI38" i="18" s="1"/>
  <c r="RH40" i="18"/>
  <c r="RI40" i="18" s="1"/>
  <c r="RH42" i="18"/>
  <c r="RI42" i="18" s="1"/>
  <c r="RH43" i="18"/>
  <c r="RI43" i="18" s="1"/>
  <c r="RH45" i="18"/>
  <c r="RI45" i="18" s="1"/>
  <c r="RH46" i="18"/>
  <c r="RI46" i="18" s="1"/>
  <c r="RH35" i="18"/>
  <c r="RI35" i="18" s="1"/>
  <c r="RH8" i="18"/>
  <c r="RI8" i="18" s="1"/>
  <c r="RH12" i="18"/>
  <c r="RI12" i="18" s="1"/>
  <c r="RH13" i="18"/>
  <c r="RI13" i="18" s="1"/>
  <c r="RH15" i="18"/>
  <c r="RI15" i="18" s="1"/>
  <c r="RH16" i="18"/>
  <c r="RI16" i="18" s="1"/>
  <c r="RH17" i="18"/>
  <c r="RI17" i="18" s="1"/>
  <c r="RH18" i="18"/>
  <c r="RI18" i="18" s="1"/>
  <c r="RH19" i="18"/>
  <c r="RI19" i="18" s="1"/>
  <c r="RH20" i="18"/>
  <c r="RI20" i="18" s="1"/>
  <c r="RH21" i="18"/>
  <c r="RI21" i="18" s="1"/>
  <c r="RH22" i="18"/>
  <c r="RI22" i="18" s="1"/>
  <c r="RH7" i="18"/>
  <c r="RI7" i="18" s="1"/>
  <c r="QZ37" i="18" l="1"/>
  <c r="RA37" i="18" s="1"/>
  <c r="QZ38" i="18"/>
  <c r="RA38" i="18" s="1"/>
  <c r="QZ40" i="18"/>
  <c r="RA40" i="18" s="1"/>
  <c r="QZ42" i="18"/>
  <c r="RA42" i="18" s="1"/>
  <c r="QZ43" i="18"/>
  <c r="RA43" i="18" s="1"/>
  <c r="QZ45" i="18"/>
  <c r="RA45" i="18" s="1"/>
  <c r="QZ46" i="18"/>
  <c r="RA46" i="18" s="1"/>
  <c r="QZ35" i="18"/>
  <c r="RA35" i="18" s="1"/>
  <c r="QZ8" i="18"/>
  <c r="RA8" i="18" s="1"/>
  <c r="QZ12" i="18"/>
  <c r="RA12" i="18" s="1"/>
  <c r="QZ13" i="18"/>
  <c r="RA13" i="18" s="1"/>
  <c r="QZ15" i="18"/>
  <c r="RA15" i="18" s="1"/>
  <c r="QZ16" i="18"/>
  <c r="RA16" i="18" s="1"/>
  <c r="QZ17" i="18"/>
  <c r="RA17" i="18" s="1"/>
  <c r="QZ18" i="18"/>
  <c r="RA18" i="18" s="1"/>
  <c r="QZ19" i="18"/>
  <c r="RA19" i="18" s="1"/>
  <c r="QZ20" i="18"/>
  <c r="RA20" i="18" s="1"/>
  <c r="QZ21" i="18"/>
  <c r="RA21" i="18" s="1"/>
  <c r="QZ22" i="18"/>
  <c r="RA22" i="18" s="1"/>
  <c r="QZ7" i="18"/>
  <c r="RA7" i="18" s="1"/>
  <c r="QL26" i="19"/>
  <c r="QM26" i="19" s="1"/>
  <c r="QL27" i="19"/>
  <c r="QM27" i="19" s="1"/>
  <c r="QL28" i="19"/>
  <c r="QM28" i="19" s="1"/>
  <c r="QL29" i="19"/>
  <c r="QM29" i="19" s="1"/>
  <c r="QL25" i="19"/>
  <c r="QM25" i="19" s="1"/>
  <c r="QL10" i="19"/>
  <c r="QM10" i="19" s="1"/>
  <c r="QL13" i="19"/>
  <c r="QM13" i="19" s="1"/>
  <c r="QL14" i="19"/>
  <c r="QM14" i="19" s="1"/>
  <c r="RH7" i="15"/>
  <c r="RI7" i="15" s="1"/>
  <c r="RH8" i="15"/>
  <c r="RI8" i="15" s="1"/>
  <c r="RH9" i="15"/>
  <c r="RI9" i="15" s="1"/>
  <c r="RH10" i="15"/>
  <c r="RI10" i="15" s="1"/>
  <c r="RH15" i="15"/>
  <c r="RI15" i="15" s="1"/>
  <c r="RH16" i="15"/>
  <c r="RI16" i="15" s="1"/>
  <c r="RH17" i="15"/>
  <c r="RI17" i="15" s="1"/>
  <c r="RH19" i="15"/>
  <c r="RI19" i="15" s="1"/>
  <c r="RH21" i="15"/>
  <c r="RI21" i="15" s="1"/>
  <c r="RH22" i="15"/>
  <c r="RI22" i="15" s="1"/>
  <c r="RH23" i="15"/>
  <c r="RI23" i="15" s="1"/>
  <c r="QR37" i="18" l="1"/>
  <c r="QS37" i="18" s="1"/>
  <c r="QR38" i="18"/>
  <c r="QS38" i="18" s="1"/>
  <c r="QR40" i="18"/>
  <c r="QS40" i="18" s="1"/>
  <c r="QR42" i="18"/>
  <c r="QS42" i="18" s="1"/>
  <c r="QR43" i="18"/>
  <c r="QS43" i="18" s="1"/>
  <c r="QR45" i="18"/>
  <c r="QS45" i="18" s="1"/>
  <c r="QR46" i="18"/>
  <c r="QS46" i="18" s="1"/>
  <c r="QR35" i="18"/>
  <c r="QS35" i="18" s="1"/>
  <c r="QR8" i="18"/>
  <c r="QS8" i="18" s="1"/>
  <c r="QR12" i="18"/>
  <c r="QS12" i="18" s="1"/>
  <c r="QR13" i="18"/>
  <c r="QS13" i="18" s="1"/>
  <c r="QR15" i="18"/>
  <c r="QS15" i="18" s="1"/>
  <c r="QR16" i="18"/>
  <c r="QS16" i="18" s="1"/>
  <c r="QR17" i="18"/>
  <c r="QS17" i="18" s="1"/>
  <c r="QR18" i="18"/>
  <c r="QS18" i="18" s="1"/>
  <c r="QR19" i="18"/>
  <c r="QS19" i="18" s="1"/>
  <c r="QR20" i="18"/>
  <c r="QS20" i="18" s="1"/>
  <c r="QR21" i="18"/>
  <c r="QS21" i="18" s="1"/>
  <c r="QR22" i="18"/>
  <c r="QS22" i="18" s="1"/>
  <c r="QR7" i="18"/>
  <c r="QS7" i="18" s="1"/>
  <c r="QZ7" i="15"/>
  <c r="RA7" i="15" s="1"/>
  <c r="QZ8" i="15"/>
  <c r="RA8" i="15" s="1"/>
  <c r="QZ9" i="15"/>
  <c r="RA9" i="15" s="1"/>
  <c r="QZ10" i="15"/>
  <c r="RA10" i="15" s="1"/>
  <c r="QZ15" i="15"/>
  <c r="RA15" i="15" s="1"/>
  <c r="QZ16" i="15"/>
  <c r="RA16" i="15" s="1"/>
  <c r="QZ17" i="15"/>
  <c r="RA17" i="15" s="1"/>
  <c r="QZ19" i="15"/>
  <c r="RA19" i="15" s="1"/>
  <c r="QZ21" i="15"/>
  <c r="RA21" i="15" s="1"/>
  <c r="QZ22" i="15"/>
  <c r="RA22" i="15" s="1"/>
  <c r="QZ23" i="15"/>
  <c r="RA23" i="15" s="1"/>
  <c r="QJ37" i="18" l="1"/>
  <c r="QK37" i="18" s="1"/>
  <c r="QJ38" i="18"/>
  <c r="QK38" i="18" s="1"/>
  <c r="QJ40" i="18"/>
  <c r="QK40" i="18" s="1"/>
  <c r="QJ42" i="18"/>
  <c r="QK42" i="18" s="1"/>
  <c r="QJ43" i="18"/>
  <c r="QK43" i="18" s="1"/>
  <c r="QJ45" i="18"/>
  <c r="QK45" i="18" s="1"/>
  <c r="QJ46" i="18"/>
  <c r="QK46" i="18" s="1"/>
  <c r="QJ35" i="18"/>
  <c r="QK35" i="18" s="1"/>
  <c r="QJ8" i="18"/>
  <c r="QK8" i="18" s="1"/>
  <c r="QJ12" i="18"/>
  <c r="QK12" i="18" s="1"/>
  <c r="QJ13" i="18"/>
  <c r="QK13" i="18" s="1"/>
  <c r="QJ15" i="18"/>
  <c r="QK15" i="18" s="1"/>
  <c r="QJ16" i="18"/>
  <c r="QK16" i="18" s="1"/>
  <c r="QJ17" i="18"/>
  <c r="QK17" i="18" s="1"/>
  <c r="QJ18" i="18"/>
  <c r="QK18" i="18" s="1"/>
  <c r="QJ19" i="18"/>
  <c r="QK19" i="18" s="1"/>
  <c r="QJ20" i="18"/>
  <c r="QK20" i="18" s="1"/>
  <c r="QJ21" i="18"/>
  <c r="QK21" i="18" s="1"/>
  <c r="QJ22" i="18"/>
  <c r="QK22" i="18" s="1"/>
  <c r="QJ7" i="18"/>
  <c r="QK7" i="18" s="1"/>
  <c r="QD26" i="19"/>
  <c r="QE26" i="19" s="1"/>
  <c r="QD27" i="19"/>
  <c r="QE27" i="19" s="1"/>
  <c r="QD28" i="19"/>
  <c r="QE28" i="19" s="1"/>
  <c r="QD29" i="19"/>
  <c r="QE29" i="19" s="1"/>
  <c r="QD25" i="19"/>
  <c r="QE25" i="19" s="1"/>
  <c r="QD10" i="19"/>
  <c r="QE10" i="19" s="1"/>
  <c r="QD13" i="19"/>
  <c r="QE13" i="19" s="1"/>
  <c r="QD14" i="19"/>
  <c r="QE14" i="19" s="1"/>
  <c r="QR7" i="15"/>
  <c r="QS7" i="15" s="1"/>
  <c r="QR8" i="15"/>
  <c r="QS8" i="15" s="1"/>
  <c r="QR9" i="15"/>
  <c r="QS9" i="15" s="1"/>
  <c r="QR10" i="15"/>
  <c r="QS10" i="15" s="1"/>
  <c r="QR15" i="15"/>
  <c r="QS15" i="15" s="1"/>
  <c r="QR16" i="15"/>
  <c r="QS16" i="15" s="1"/>
  <c r="QR17" i="15"/>
  <c r="QS17" i="15" s="1"/>
  <c r="QR19" i="15"/>
  <c r="QS19" i="15" s="1"/>
  <c r="QR21" i="15"/>
  <c r="QS21" i="15" s="1"/>
  <c r="QR22" i="15"/>
  <c r="QS22" i="15" s="1"/>
  <c r="QR23" i="15"/>
  <c r="QS23" i="15" s="1"/>
  <c r="QH23" i="15" l="1"/>
  <c r="QB37" i="18" l="1"/>
  <c r="QC37" i="18" s="1"/>
  <c r="QB38" i="18"/>
  <c r="QC38" i="18" s="1"/>
  <c r="QB40" i="18"/>
  <c r="QC40" i="18" s="1"/>
  <c r="QB42" i="18"/>
  <c r="QC42" i="18" s="1"/>
  <c r="QB43" i="18"/>
  <c r="QC43" i="18" s="1"/>
  <c r="QB45" i="18"/>
  <c r="QC45" i="18" s="1"/>
  <c r="QB46" i="18"/>
  <c r="QC46" i="18" s="1"/>
  <c r="QB35" i="18"/>
  <c r="QC35" i="18" s="1"/>
  <c r="QB8" i="18"/>
  <c r="QC8" i="18" s="1"/>
  <c r="QB12" i="18"/>
  <c r="QC12" i="18" s="1"/>
  <c r="QB13" i="18"/>
  <c r="QC13" i="18" s="1"/>
  <c r="QB15" i="18"/>
  <c r="QC15" i="18" s="1"/>
  <c r="QB16" i="18"/>
  <c r="QC16" i="18" s="1"/>
  <c r="QB17" i="18"/>
  <c r="QC17" i="18" s="1"/>
  <c r="QB18" i="18"/>
  <c r="QC18" i="18" s="1"/>
  <c r="QB19" i="18"/>
  <c r="QC19" i="18" s="1"/>
  <c r="QB20" i="18"/>
  <c r="QC20" i="18" s="1"/>
  <c r="QB21" i="18"/>
  <c r="QC21" i="18" s="1"/>
  <c r="QB22" i="18"/>
  <c r="QC22" i="18" s="1"/>
  <c r="QB7" i="18"/>
  <c r="QC7" i="18" s="1"/>
  <c r="PV26" i="19"/>
  <c r="PW26" i="19" s="1"/>
  <c r="PV27" i="19"/>
  <c r="PW27" i="19" s="1"/>
  <c r="PV28" i="19"/>
  <c r="PW28" i="19" s="1"/>
  <c r="PV29" i="19"/>
  <c r="PW29" i="19" s="1"/>
  <c r="PV25" i="19"/>
  <c r="PW25" i="19" s="1"/>
  <c r="PV10" i="19"/>
  <c r="PW10" i="19" s="1"/>
  <c r="PV13" i="19"/>
  <c r="PW13" i="19" s="1"/>
  <c r="PV14" i="19"/>
  <c r="PW14" i="19" s="1"/>
  <c r="QJ7" i="15"/>
  <c r="QK7" i="15" s="1"/>
  <c r="QJ8" i="15"/>
  <c r="QK8" i="15" s="1"/>
  <c r="QJ9" i="15"/>
  <c r="QK9" i="15" s="1"/>
  <c r="QJ10" i="15"/>
  <c r="QK10" i="15" s="1"/>
  <c r="QJ15" i="15"/>
  <c r="QK15" i="15" s="1"/>
  <c r="QJ16" i="15"/>
  <c r="QK16" i="15" s="1"/>
  <c r="QJ17" i="15"/>
  <c r="QK17" i="15" s="1"/>
  <c r="QJ19" i="15"/>
  <c r="QK19" i="15" s="1"/>
  <c r="QJ21" i="15"/>
  <c r="QK21" i="15" s="1"/>
  <c r="QJ22" i="15"/>
  <c r="QK22" i="15" s="1"/>
  <c r="QJ23" i="15"/>
  <c r="QK23" i="15" s="1"/>
  <c r="QB7" i="15" l="1"/>
  <c r="QC7" i="15" s="1"/>
  <c r="QB8" i="15"/>
  <c r="QC8" i="15" s="1"/>
  <c r="QB9" i="15"/>
  <c r="QC9" i="15" s="1"/>
  <c r="QB10" i="15"/>
  <c r="QC10" i="15" s="1"/>
  <c r="QB15" i="15"/>
  <c r="QC15" i="15" s="1"/>
  <c r="QB16" i="15"/>
  <c r="QC16" i="15" s="1"/>
  <c r="QB17" i="15"/>
  <c r="QC17" i="15" s="1"/>
  <c r="QB19" i="15"/>
  <c r="QC19" i="15" s="1"/>
  <c r="QB21" i="15"/>
  <c r="QC21" i="15" s="1"/>
  <c r="QB22" i="15"/>
  <c r="QC22" i="15" s="1"/>
  <c r="QB23" i="15"/>
  <c r="QC23" i="15" s="1"/>
  <c r="PN26" i="19"/>
  <c r="PO26" i="19" s="1"/>
  <c r="PN27" i="19"/>
  <c r="PO27" i="19" s="1"/>
  <c r="PN28" i="19"/>
  <c r="PO28" i="19" s="1"/>
  <c r="PN29" i="19"/>
  <c r="PO29" i="19" s="1"/>
  <c r="PN25" i="19"/>
  <c r="PO25" i="19" s="1"/>
  <c r="PN10" i="19"/>
  <c r="PO10" i="19" s="1"/>
  <c r="PN13" i="19"/>
  <c r="PO13" i="19" s="1"/>
  <c r="PN14" i="19"/>
  <c r="PO14" i="19" s="1"/>
  <c r="PT35" i="18"/>
  <c r="PU35" i="18" s="1"/>
  <c r="PT8" i="18"/>
  <c r="PU8" i="18" s="1"/>
  <c r="PT12" i="18"/>
  <c r="PU12" i="18" s="1"/>
  <c r="PT13" i="18"/>
  <c r="PU13" i="18" s="1"/>
  <c r="PT15" i="18"/>
  <c r="PU15" i="18" s="1"/>
  <c r="PT16" i="18"/>
  <c r="PU16" i="18" s="1"/>
  <c r="PT17" i="18"/>
  <c r="PU17" i="18" s="1"/>
  <c r="PT18" i="18"/>
  <c r="PU18" i="18" s="1"/>
  <c r="PT19" i="18"/>
  <c r="PU19" i="18" s="1"/>
  <c r="PT20" i="18"/>
  <c r="PU20" i="18" s="1"/>
  <c r="PT21" i="18"/>
  <c r="PU21" i="18" s="1"/>
  <c r="PT22" i="18"/>
  <c r="PU22" i="18" s="1"/>
  <c r="PT7" i="18"/>
  <c r="PU7" i="18" s="1"/>
  <c r="PT7" i="15" l="1"/>
  <c r="PU7" i="15" s="1"/>
  <c r="PT8" i="15"/>
  <c r="PU8" i="15" s="1"/>
  <c r="PT9" i="15"/>
  <c r="PU9" i="15" s="1"/>
  <c r="PT10" i="15"/>
  <c r="PU10" i="15" s="1"/>
  <c r="PT15" i="15"/>
  <c r="PU15" i="15" s="1"/>
  <c r="PT16" i="15"/>
  <c r="PU16" i="15" s="1"/>
  <c r="PT17" i="15"/>
  <c r="PU17" i="15" s="1"/>
  <c r="PT19" i="15"/>
  <c r="PU19" i="15" s="1"/>
  <c r="PT21" i="15"/>
  <c r="PU21" i="15" s="1"/>
  <c r="PT22" i="15"/>
  <c r="PU22" i="15" s="1"/>
  <c r="PT23" i="15"/>
  <c r="PU23" i="15" s="1"/>
  <c r="PT37" i="18"/>
  <c r="PU37" i="18" s="1"/>
  <c r="PT38" i="18"/>
  <c r="PU38" i="18" s="1"/>
  <c r="PT40" i="18"/>
  <c r="PU40" i="18" s="1"/>
  <c r="PT42" i="18"/>
  <c r="PU42" i="18" s="1"/>
  <c r="PT43" i="18"/>
  <c r="PU43" i="18" s="1"/>
  <c r="PT45" i="18"/>
  <c r="PU45" i="18" s="1"/>
  <c r="PT46" i="18"/>
  <c r="PU46" i="18" s="1"/>
  <c r="PL37" i="18"/>
  <c r="PM37" i="18" s="1"/>
  <c r="PL38" i="18"/>
  <c r="PM38" i="18" s="1"/>
  <c r="PL40" i="18"/>
  <c r="PM40" i="18" s="1"/>
  <c r="PL42" i="18"/>
  <c r="PM42" i="18" s="1"/>
  <c r="PL43" i="18"/>
  <c r="PM43" i="18" s="1"/>
  <c r="PL45" i="18"/>
  <c r="PM45" i="18" s="1"/>
  <c r="PL46" i="18"/>
  <c r="PM46" i="18" s="1"/>
  <c r="PL35" i="18"/>
  <c r="PM35" i="18" s="1"/>
  <c r="PL8" i="18"/>
  <c r="PM8" i="18" s="1"/>
  <c r="PL12" i="18"/>
  <c r="PM12" i="18" s="1"/>
  <c r="PL13" i="18"/>
  <c r="PM13" i="18" s="1"/>
  <c r="PL15" i="18"/>
  <c r="PM15" i="18" s="1"/>
  <c r="PL16" i="18"/>
  <c r="PM16" i="18" s="1"/>
  <c r="PL17" i="18"/>
  <c r="PM17" i="18" s="1"/>
  <c r="PL18" i="18"/>
  <c r="PM18" i="18" s="1"/>
  <c r="PL19" i="18"/>
  <c r="PM19" i="18" s="1"/>
  <c r="PL20" i="18"/>
  <c r="PM20" i="18" s="1"/>
  <c r="PL21" i="18"/>
  <c r="PM21" i="18" s="1"/>
  <c r="PL22" i="18"/>
  <c r="PM22" i="18" s="1"/>
  <c r="PL7" i="18"/>
  <c r="PM7" i="18" s="1"/>
  <c r="PF26" i="19"/>
  <c r="PG26" i="19" s="1"/>
  <c r="PF27" i="19"/>
  <c r="PG27" i="19" s="1"/>
  <c r="PF28" i="19"/>
  <c r="PG28" i="19" s="1"/>
  <c r="PF29" i="19"/>
  <c r="PG29" i="19" s="1"/>
  <c r="PF25" i="19"/>
  <c r="PG25" i="19" s="1"/>
  <c r="PF10" i="19"/>
  <c r="PG10" i="19" s="1"/>
  <c r="PF13" i="19"/>
  <c r="PG13" i="19" s="1"/>
  <c r="PF14" i="19"/>
  <c r="PG14" i="19" s="1"/>
  <c r="PL7" i="15"/>
  <c r="PM7" i="15" s="1"/>
  <c r="PL8" i="15"/>
  <c r="PM8" i="15" s="1"/>
  <c r="PL9" i="15"/>
  <c r="PM9" i="15" s="1"/>
  <c r="PL10" i="15"/>
  <c r="PM10" i="15" s="1"/>
  <c r="PL15" i="15"/>
  <c r="PM15" i="15" s="1"/>
  <c r="PL16" i="15"/>
  <c r="PM16" i="15" s="1"/>
  <c r="PL17" i="15"/>
  <c r="PM17" i="15" s="1"/>
  <c r="PL19" i="15"/>
  <c r="PM19" i="15" s="1"/>
  <c r="PL21" i="15"/>
  <c r="PM21" i="15" s="1"/>
  <c r="PL22" i="15"/>
  <c r="PM22" i="15" s="1"/>
  <c r="PL23" i="15"/>
  <c r="PM23" i="15" s="1"/>
  <c r="PD7" i="15"/>
  <c r="PE7" i="15" s="1"/>
  <c r="PD8" i="15"/>
  <c r="PE8" i="15" s="1"/>
  <c r="PD9" i="15"/>
  <c r="PE9" i="15" s="1"/>
  <c r="PD10" i="15"/>
  <c r="PE10" i="15" s="1"/>
  <c r="PD15" i="15"/>
  <c r="PE15" i="15" s="1"/>
  <c r="PD16" i="15"/>
  <c r="PE16" i="15" s="1"/>
  <c r="PD17" i="15"/>
  <c r="PE17" i="15" s="1"/>
  <c r="PD19" i="15"/>
  <c r="PE19" i="15" s="1"/>
  <c r="PD21" i="15"/>
  <c r="PE21" i="15" s="1"/>
  <c r="PD22" i="15"/>
  <c r="PE22" i="15" s="1"/>
  <c r="PD23" i="15"/>
  <c r="PE23" i="15" s="1"/>
  <c r="OX26" i="19"/>
  <c r="OY26" i="19" s="1"/>
  <c r="OX27" i="19"/>
  <c r="OY27" i="19" s="1"/>
  <c r="OX28" i="19"/>
  <c r="OY28" i="19" s="1"/>
  <c r="OX29" i="19"/>
  <c r="OY29" i="19" s="1"/>
  <c r="OX25" i="19"/>
  <c r="OY25" i="19" s="1"/>
  <c r="OX10" i="19"/>
  <c r="OY10" i="19" s="1"/>
  <c r="OX13" i="19"/>
  <c r="OY13" i="19" s="1"/>
  <c r="OX14" i="19"/>
  <c r="OY14" i="19" s="1"/>
  <c r="PD37" i="18"/>
  <c r="PE37" i="18" s="1"/>
  <c r="PD38" i="18"/>
  <c r="PE38" i="18" s="1"/>
  <c r="PD40" i="18"/>
  <c r="PE40" i="18" s="1"/>
  <c r="PD42" i="18"/>
  <c r="PE42" i="18" s="1"/>
  <c r="PD43" i="18"/>
  <c r="PE43" i="18" s="1"/>
  <c r="PD45" i="18"/>
  <c r="PE45" i="18" s="1"/>
  <c r="PD46" i="18"/>
  <c r="PE46" i="18" s="1"/>
  <c r="PD35" i="18"/>
  <c r="PE35" i="18" s="1"/>
  <c r="PD8" i="18"/>
  <c r="PE8" i="18" s="1"/>
  <c r="PD12" i="18"/>
  <c r="PE12" i="18" s="1"/>
  <c r="PD13" i="18"/>
  <c r="PE13" i="18" s="1"/>
  <c r="PD15" i="18"/>
  <c r="PE15" i="18" s="1"/>
  <c r="PD16" i="18"/>
  <c r="PE16" i="18" s="1"/>
  <c r="PD17" i="18"/>
  <c r="PE17" i="18" s="1"/>
  <c r="PD18" i="18"/>
  <c r="PE18" i="18" s="1"/>
  <c r="PD19" i="18"/>
  <c r="PE19" i="18" s="1"/>
  <c r="PD20" i="18"/>
  <c r="PE20" i="18" s="1"/>
  <c r="PD21" i="18"/>
  <c r="PE21" i="18" s="1"/>
  <c r="PD22" i="18"/>
  <c r="PE22" i="18" s="1"/>
  <c r="PD7" i="18"/>
  <c r="PE7" i="18" s="1"/>
  <c r="OV37" i="18"/>
  <c r="OW37" i="18" s="1"/>
  <c r="OV38" i="18"/>
  <c r="OW38" i="18" s="1"/>
  <c r="OV40" i="18"/>
  <c r="OW40" i="18" s="1"/>
  <c r="OV42" i="18"/>
  <c r="OW42" i="18" s="1"/>
  <c r="OV43" i="18"/>
  <c r="OW43" i="18" s="1"/>
  <c r="OV45" i="18"/>
  <c r="OW45" i="18" s="1"/>
  <c r="OV46" i="18"/>
  <c r="OW46" i="18" s="1"/>
  <c r="OV35" i="18"/>
  <c r="OW35" i="18" s="1"/>
  <c r="OV8" i="18"/>
  <c r="OW8" i="18" s="1"/>
  <c r="OV12" i="18"/>
  <c r="OW12" i="18" s="1"/>
  <c r="OV13" i="18"/>
  <c r="OW13" i="18" s="1"/>
  <c r="OV15" i="18"/>
  <c r="OW15" i="18" s="1"/>
  <c r="OV16" i="18"/>
  <c r="OW16" i="18" s="1"/>
  <c r="OV17" i="18"/>
  <c r="OW17" i="18" s="1"/>
  <c r="OV18" i="18"/>
  <c r="OW18" i="18" s="1"/>
  <c r="OV19" i="18"/>
  <c r="OW19" i="18" s="1"/>
  <c r="OV20" i="18"/>
  <c r="OW20" i="18" s="1"/>
  <c r="OV21" i="18"/>
  <c r="OW21" i="18" s="1"/>
  <c r="OV22" i="18"/>
  <c r="OW22" i="18" s="1"/>
  <c r="OV7" i="18"/>
  <c r="OW7" i="18" s="1"/>
  <c r="OP26" i="19"/>
  <c r="OQ26" i="19" s="1"/>
  <c r="OP27" i="19"/>
  <c r="OQ27" i="19" s="1"/>
  <c r="OP28" i="19"/>
  <c r="OQ28" i="19" s="1"/>
  <c r="OP29" i="19"/>
  <c r="OQ29" i="19" s="1"/>
  <c r="OP25" i="19"/>
  <c r="OQ25" i="19" s="1"/>
  <c r="OP10" i="19"/>
  <c r="OQ10" i="19" s="1"/>
  <c r="OP13" i="19"/>
  <c r="OQ13" i="19" s="1"/>
  <c r="OP14" i="19"/>
  <c r="OQ14" i="19" s="1"/>
  <c r="OV7" i="15"/>
  <c r="OW7" i="15" s="1"/>
  <c r="OV8" i="15"/>
  <c r="OW8" i="15" s="1"/>
  <c r="OV9" i="15"/>
  <c r="OW9" i="15" s="1"/>
  <c r="OV10" i="15"/>
  <c r="OW10" i="15" s="1"/>
  <c r="OV15" i="15"/>
  <c r="OW15" i="15" s="1"/>
  <c r="OV16" i="15"/>
  <c r="OW16" i="15" s="1"/>
  <c r="OV17" i="15"/>
  <c r="OW17" i="15" s="1"/>
  <c r="OV19" i="15"/>
  <c r="OW19" i="15" s="1"/>
  <c r="OV21" i="15"/>
  <c r="OW21" i="15" s="1"/>
  <c r="OV22" i="15"/>
  <c r="OW22" i="15" s="1"/>
  <c r="OV23" i="15"/>
  <c r="OW23" i="15" s="1"/>
  <c r="ON37" i="18"/>
  <c r="OO37" i="18" s="1"/>
  <c r="ON38" i="18"/>
  <c r="OO38" i="18" s="1"/>
  <c r="ON40" i="18"/>
  <c r="OO40" i="18" s="1"/>
  <c r="ON42" i="18"/>
  <c r="OO42" i="18" s="1"/>
  <c r="ON43" i="18"/>
  <c r="OO43" i="18" s="1"/>
  <c r="ON45" i="18"/>
  <c r="OO45" i="18" s="1"/>
  <c r="ON46" i="18"/>
  <c r="OO46" i="18" s="1"/>
  <c r="ON35" i="18"/>
  <c r="OO35" i="18" s="1"/>
  <c r="ON8" i="18"/>
  <c r="OO8" i="18" s="1"/>
  <c r="ON12" i="18"/>
  <c r="OO12" i="18" s="1"/>
  <c r="ON13" i="18"/>
  <c r="OO13" i="18" s="1"/>
  <c r="ON15" i="18"/>
  <c r="OO15" i="18" s="1"/>
  <c r="ON16" i="18"/>
  <c r="OO16" i="18" s="1"/>
  <c r="ON17" i="18"/>
  <c r="OO17" i="18" s="1"/>
  <c r="ON18" i="18"/>
  <c r="OO18" i="18" s="1"/>
  <c r="ON19" i="18"/>
  <c r="OO19" i="18" s="1"/>
  <c r="ON20" i="18"/>
  <c r="OO20" i="18" s="1"/>
  <c r="ON21" i="18"/>
  <c r="OO21" i="18" s="1"/>
  <c r="ON22" i="18"/>
  <c r="OO22" i="18" s="1"/>
  <c r="ON7" i="18"/>
  <c r="OO7" i="18" s="1"/>
  <c r="OH26" i="19"/>
  <c r="OI26" i="19" s="1"/>
  <c r="OH27" i="19"/>
  <c r="OI27" i="19" s="1"/>
  <c r="OH28" i="19"/>
  <c r="OI28" i="19" s="1"/>
  <c r="OH29" i="19"/>
  <c r="OI29" i="19" s="1"/>
  <c r="OH25" i="19"/>
  <c r="OI25" i="19" s="1"/>
  <c r="OH10" i="19"/>
  <c r="OI10" i="19" s="1"/>
  <c r="OH13" i="19"/>
  <c r="OI13" i="19" s="1"/>
  <c r="OH14" i="19"/>
  <c r="OI14" i="19" s="1"/>
  <c r="ON7" i="15"/>
  <c r="OO7" i="15" s="1"/>
  <c r="ON8" i="15"/>
  <c r="OO8" i="15" s="1"/>
  <c r="ON9" i="15"/>
  <c r="OO9" i="15" s="1"/>
  <c r="ON10" i="15"/>
  <c r="OO10" i="15" s="1"/>
  <c r="ON15" i="15"/>
  <c r="OO15" i="15" s="1"/>
  <c r="ON16" i="15"/>
  <c r="OO16" i="15" s="1"/>
  <c r="ON17" i="15"/>
  <c r="OO17" i="15" s="1"/>
  <c r="ON19" i="15"/>
  <c r="OO19" i="15" s="1"/>
  <c r="ON21" i="15"/>
  <c r="OO21" i="15" s="1"/>
  <c r="ON22" i="15"/>
  <c r="OO22" i="15" s="1"/>
  <c r="ON23" i="15"/>
  <c r="OO23" i="15" s="1"/>
  <c r="NZ10" i="19"/>
  <c r="OA10" i="19" s="1"/>
  <c r="NZ13" i="19"/>
  <c r="OA13" i="19" s="1"/>
  <c r="NZ14" i="19"/>
  <c r="OA14" i="19" s="1"/>
  <c r="NZ26" i="19"/>
  <c r="OA26" i="19" s="1"/>
  <c r="NZ27" i="19"/>
  <c r="OA27" i="19" s="1"/>
  <c r="NZ28" i="19"/>
  <c r="OA28" i="19" s="1"/>
  <c r="NZ29" i="19"/>
  <c r="OA29" i="19" s="1"/>
  <c r="NZ25" i="19"/>
  <c r="OA25" i="19" s="1"/>
  <c r="OF37" i="18"/>
  <c r="OG37" i="18" s="1"/>
  <c r="OF38" i="18"/>
  <c r="OG38" i="18" s="1"/>
  <c r="OF40" i="18"/>
  <c r="OG40" i="18" s="1"/>
  <c r="OF42" i="18"/>
  <c r="OG42" i="18" s="1"/>
  <c r="OF43" i="18"/>
  <c r="OG43" i="18" s="1"/>
  <c r="OF45" i="18"/>
  <c r="OG45" i="18" s="1"/>
  <c r="OF46" i="18"/>
  <c r="OG46" i="18" s="1"/>
  <c r="OF35" i="18"/>
  <c r="OG35" i="18" s="1"/>
  <c r="OF8" i="18"/>
  <c r="OG8" i="18" s="1"/>
  <c r="OF12" i="18"/>
  <c r="OG12" i="18" s="1"/>
  <c r="OF13" i="18"/>
  <c r="OG13" i="18" s="1"/>
  <c r="OF15" i="18"/>
  <c r="OG15" i="18" s="1"/>
  <c r="OF16" i="18"/>
  <c r="OG16" i="18" s="1"/>
  <c r="OF17" i="18"/>
  <c r="OG17" i="18" s="1"/>
  <c r="OF18" i="18"/>
  <c r="OG18" i="18" s="1"/>
  <c r="OF19" i="18"/>
  <c r="OG19" i="18" s="1"/>
  <c r="OF20" i="18"/>
  <c r="OG20" i="18" s="1"/>
  <c r="OF21" i="18"/>
  <c r="OG21" i="18" s="1"/>
  <c r="OF22" i="18"/>
  <c r="OG22" i="18" s="1"/>
  <c r="OF7" i="18"/>
  <c r="OG7" i="18" s="1"/>
  <c r="OF7" i="15"/>
  <c r="OG7" i="15" s="1"/>
  <c r="OF8" i="15"/>
  <c r="OG8" i="15" s="1"/>
  <c r="OF9" i="15"/>
  <c r="OG9" i="15" s="1"/>
  <c r="OF10" i="15"/>
  <c r="OG10" i="15" s="1"/>
  <c r="OF15" i="15"/>
  <c r="OG15" i="15" s="1"/>
  <c r="OF16" i="15"/>
  <c r="OG16" i="15" s="1"/>
  <c r="OF17" i="15"/>
  <c r="OG17" i="15" s="1"/>
  <c r="OF19" i="15"/>
  <c r="OG19" i="15" s="1"/>
  <c r="OF21" i="15"/>
  <c r="OG21" i="15" s="1"/>
  <c r="OF22" i="15"/>
  <c r="OG22" i="15" s="1"/>
  <c r="OF23" i="15"/>
  <c r="OG23" i="15" s="1"/>
  <c r="NX37" i="18"/>
  <c r="NY37" i="18" s="1"/>
  <c r="NX38" i="18"/>
  <c r="NY38" i="18" s="1"/>
  <c r="NX40" i="18"/>
  <c r="NY40" i="18" s="1"/>
  <c r="NX42" i="18"/>
  <c r="NY42" i="18" s="1"/>
  <c r="NX43" i="18"/>
  <c r="NY43" i="18" s="1"/>
  <c r="NX45" i="18"/>
  <c r="NY45" i="18" s="1"/>
  <c r="NX46" i="18"/>
  <c r="NY46" i="18" s="1"/>
  <c r="NX35" i="18"/>
  <c r="NY35" i="18" s="1"/>
  <c r="NX8" i="18"/>
  <c r="NY8" i="18" s="1"/>
  <c r="NX12" i="18"/>
  <c r="NY12" i="18" s="1"/>
  <c r="NX13" i="18"/>
  <c r="NY13" i="18" s="1"/>
  <c r="NX15" i="18"/>
  <c r="NY15" i="18" s="1"/>
  <c r="NX16" i="18"/>
  <c r="NY16" i="18" s="1"/>
  <c r="NX17" i="18"/>
  <c r="NY17" i="18" s="1"/>
  <c r="NX18" i="18"/>
  <c r="NY18" i="18" s="1"/>
  <c r="NX19" i="18"/>
  <c r="NY19" i="18" s="1"/>
  <c r="NX20" i="18"/>
  <c r="NY20" i="18" s="1"/>
  <c r="NX21" i="18"/>
  <c r="NY21" i="18" s="1"/>
  <c r="NX22" i="18"/>
  <c r="NY22" i="18" s="1"/>
  <c r="NX7" i="18"/>
  <c r="NY7" i="18" s="1"/>
  <c r="NR26" i="19"/>
  <c r="NS26" i="19" s="1"/>
  <c r="NR27" i="19"/>
  <c r="NS27" i="19" s="1"/>
  <c r="NR28" i="19"/>
  <c r="NS28" i="19" s="1"/>
  <c r="NR29" i="19"/>
  <c r="NS29" i="19" s="1"/>
  <c r="NR25" i="19"/>
  <c r="NS25" i="19" s="1"/>
  <c r="NR10" i="19"/>
  <c r="NS10" i="19" s="1"/>
  <c r="NR13" i="19"/>
  <c r="NS13" i="19" s="1"/>
  <c r="NR14" i="19"/>
  <c r="NS14" i="19" s="1"/>
  <c r="NX7" i="15"/>
  <c r="NY7" i="15" s="1"/>
  <c r="NX8" i="15"/>
  <c r="NY8" i="15" s="1"/>
  <c r="NX9" i="15"/>
  <c r="NY9" i="15" s="1"/>
  <c r="NX10" i="15"/>
  <c r="NY10" i="15" s="1"/>
  <c r="NX15" i="15"/>
  <c r="NY15" i="15" s="1"/>
  <c r="NX16" i="15"/>
  <c r="NY16" i="15" s="1"/>
  <c r="NX17" i="15"/>
  <c r="NY17" i="15" s="1"/>
  <c r="NX19" i="15"/>
  <c r="NY19" i="15" s="1"/>
  <c r="NX21" i="15"/>
  <c r="NY21" i="15" s="1"/>
  <c r="NX22" i="15"/>
  <c r="NY22" i="15" s="1"/>
  <c r="NX23" i="15"/>
  <c r="NY23" i="15" s="1"/>
  <c r="NP37" i="18"/>
  <c r="NQ37" i="18" s="1"/>
  <c r="NP38" i="18"/>
  <c r="NQ38" i="18" s="1"/>
  <c r="NP40" i="18"/>
  <c r="NQ40" i="18" s="1"/>
  <c r="NP42" i="18"/>
  <c r="NQ42" i="18" s="1"/>
  <c r="NP43" i="18"/>
  <c r="NQ43" i="18" s="1"/>
  <c r="NP45" i="18"/>
  <c r="NQ45" i="18" s="1"/>
  <c r="NP46" i="18"/>
  <c r="NQ46" i="18" s="1"/>
  <c r="NP35" i="18"/>
  <c r="NQ35" i="18" s="1"/>
  <c r="NP8" i="18"/>
  <c r="NQ8" i="18" s="1"/>
  <c r="NP12" i="18"/>
  <c r="NQ12" i="18" s="1"/>
  <c r="NP13" i="18"/>
  <c r="NQ13" i="18" s="1"/>
  <c r="NP15" i="18"/>
  <c r="NQ15" i="18" s="1"/>
  <c r="NP16" i="18"/>
  <c r="NQ16" i="18" s="1"/>
  <c r="NP17" i="18"/>
  <c r="NQ17" i="18" s="1"/>
  <c r="NP18" i="18"/>
  <c r="NQ18" i="18" s="1"/>
  <c r="NP19" i="18"/>
  <c r="NQ19" i="18" s="1"/>
  <c r="NP20" i="18"/>
  <c r="NQ20" i="18" s="1"/>
  <c r="NP21" i="18"/>
  <c r="NQ21" i="18" s="1"/>
  <c r="NP22" i="18"/>
  <c r="NQ22" i="18" s="1"/>
  <c r="NP7" i="18"/>
  <c r="NQ7" i="18" s="1"/>
  <c r="NJ26" i="19"/>
  <c r="NK26" i="19" s="1"/>
  <c r="NJ27" i="19"/>
  <c r="NK27" i="19" s="1"/>
  <c r="NJ28" i="19"/>
  <c r="NK28" i="19" s="1"/>
  <c r="NJ29" i="19"/>
  <c r="NK29" i="19" s="1"/>
  <c r="NJ25" i="19"/>
  <c r="NK25" i="19" s="1"/>
  <c r="NJ10" i="19"/>
  <c r="NK10" i="19" s="1"/>
  <c r="NJ13" i="19"/>
  <c r="NK13" i="19" s="1"/>
  <c r="NJ14" i="19"/>
  <c r="NK14" i="19" s="1"/>
  <c r="NP7" i="15"/>
  <c r="NQ7" i="15" s="1"/>
  <c r="NP8" i="15"/>
  <c r="NQ8" i="15" s="1"/>
  <c r="NP9" i="15"/>
  <c r="NQ9" i="15" s="1"/>
  <c r="NP10" i="15"/>
  <c r="NQ10" i="15" s="1"/>
  <c r="NP15" i="15"/>
  <c r="NQ15" i="15" s="1"/>
  <c r="NP16" i="15"/>
  <c r="NQ16" i="15" s="1"/>
  <c r="NP17" i="15"/>
  <c r="NQ17" i="15" s="1"/>
  <c r="NP19" i="15"/>
  <c r="NQ19" i="15" s="1"/>
  <c r="NP21" i="15"/>
  <c r="NQ21" i="15" s="1"/>
  <c r="NP22" i="15"/>
  <c r="NQ22" i="15" s="1"/>
  <c r="NP23" i="15"/>
  <c r="NQ23" i="15" s="1"/>
  <c r="NH37" i="18"/>
  <c r="NI37" i="18" s="1"/>
  <c r="NH38" i="18"/>
  <c r="NI38" i="18" s="1"/>
  <c r="NH40" i="18"/>
  <c r="NI40" i="18" s="1"/>
  <c r="NH42" i="18"/>
  <c r="NI42" i="18" s="1"/>
  <c r="NH43" i="18"/>
  <c r="NI43" i="18" s="1"/>
  <c r="NH45" i="18"/>
  <c r="NI45" i="18" s="1"/>
  <c r="NH46" i="18"/>
  <c r="NI46" i="18" s="1"/>
  <c r="NH35" i="18"/>
  <c r="NI35" i="18" s="1"/>
  <c r="NH8" i="18"/>
  <c r="NI8" i="18" s="1"/>
  <c r="NH12" i="18"/>
  <c r="NI12" i="18" s="1"/>
  <c r="NH13" i="18"/>
  <c r="NI13" i="18" s="1"/>
  <c r="NH15" i="18"/>
  <c r="NI15" i="18" s="1"/>
  <c r="NH16" i="18"/>
  <c r="NI16" i="18" s="1"/>
  <c r="NH17" i="18"/>
  <c r="NI17" i="18" s="1"/>
  <c r="NH18" i="18"/>
  <c r="NI18" i="18" s="1"/>
  <c r="NH19" i="18"/>
  <c r="NI19" i="18" s="1"/>
  <c r="NH20" i="18"/>
  <c r="NI20" i="18" s="1"/>
  <c r="NH21" i="18"/>
  <c r="NI21" i="18" s="1"/>
  <c r="NH22" i="18"/>
  <c r="NI22" i="18" s="1"/>
  <c r="NH7" i="18"/>
  <c r="NI7" i="18" s="1"/>
  <c r="NB26" i="19"/>
  <c r="NC26" i="19" s="1"/>
  <c r="NB27" i="19"/>
  <c r="NC27" i="19" s="1"/>
  <c r="NB28" i="19"/>
  <c r="NC28" i="19" s="1"/>
  <c r="NB29" i="19"/>
  <c r="NC29" i="19" s="1"/>
  <c r="NB25" i="19"/>
  <c r="NC25" i="19" s="1"/>
  <c r="NB10" i="19"/>
  <c r="NC10" i="19" s="1"/>
  <c r="NB13" i="19"/>
  <c r="NC13" i="19" s="1"/>
  <c r="NB14" i="19"/>
  <c r="NC14" i="19" s="1"/>
  <c r="NH7" i="15"/>
  <c r="NI7" i="15" s="1"/>
  <c r="NH8" i="15"/>
  <c r="NI8" i="15" s="1"/>
  <c r="NH9" i="15"/>
  <c r="NI9" i="15" s="1"/>
  <c r="NH10" i="15"/>
  <c r="NI10" i="15" s="1"/>
  <c r="NH15" i="15"/>
  <c r="NI15" i="15" s="1"/>
  <c r="NH16" i="15"/>
  <c r="NI16" i="15" s="1"/>
  <c r="NH17" i="15"/>
  <c r="NI17" i="15" s="1"/>
  <c r="NH19" i="15"/>
  <c r="NI19" i="15" s="1"/>
  <c r="NH21" i="15"/>
  <c r="NI21" i="15" s="1"/>
  <c r="NH22" i="15"/>
  <c r="NI22" i="15" s="1"/>
  <c r="NH23" i="15"/>
  <c r="NI23" i="15" s="1"/>
  <c r="MZ7" i="15" l="1"/>
  <c r="NA7" i="15" s="1"/>
  <c r="MZ8" i="15"/>
  <c r="NA8" i="15" s="1"/>
  <c r="MZ9" i="15"/>
  <c r="NA9" i="15" s="1"/>
  <c r="MZ10" i="15"/>
  <c r="NA10" i="15" s="1"/>
  <c r="MZ15" i="15"/>
  <c r="NA15" i="15" s="1"/>
  <c r="MZ16" i="15"/>
  <c r="NA16" i="15" s="1"/>
  <c r="MZ17" i="15"/>
  <c r="NA17" i="15" s="1"/>
  <c r="MZ19" i="15"/>
  <c r="NA19" i="15" s="1"/>
  <c r="MZ21" i="15"/>
  <c r="NA21" i="15" s="1"/>
  <c r="MZ22" i="15"/>
  <c r="NA22" i="15" s="1"/>
  <c r="MZ23" i="15"/>
  <c r="NA23" i="15" s="1"/>
  <c r="MT26" i="19"/>
  <c r="MU26" i="19" s="1"/>
  <c r="MT27" i="19"/>
  <c r="MU27" i="19" s="1"/>
  <c r="MT28" i="19"/>
  <c r="MU28" i="19" s="1"/>
  <c r="MT29" i="19"/>
  <c r="MU29" i="19" s="1"/>
  <c r="MT25" i="19"/>
  <c r="MU25" i="19" s="1"/>
  <c r="MT10" i="19"/>
  <c r="MU10" i="19" s="1"/>
  <c r="MT13" i="19"/>
  <c r="MU13" i="19" s="1"/>
  <c r="MT14" i="19"/>
  <c r="MU14" i="19" s="1"/>
  <c r="MZ37" i="18"/>
  <c r="NA37" i="18" s="1"/>
  <c r="MZ38" i="18"/>
  <c r="NA38" i="18" s="1"/>
  <c r="MZ40" i="18"/>
  <c r="NA40" i="18" s="1"/>
  <c r="MZ42" i="18"/>
  <c r="NA42" i="18" s="1"/>
  <c r="MZ43" i="18"/>
  <c r="NA43" i="18" s="1"/>
  <c r="MZ45" i="18"/>
  <c r="NA45" i="18" s="1"/>
  <c r="MZ46" i="18"/>
  <c r="NA46" i="18" s="1"/>
  <c r="MZ35" i="18"/>
  <c r="NA35" i="18" s="1"/>
  <c r="MZ8" i="18"/>
  <c r="NA8" i="18" s="1"/>
  <c r="MZ12" i="18"/>
  <c r="NA12" i="18" s="1"/>
  <c r="MZ13" i="18"/>
  <c r="NA13" i="18" s="1"/>
  <c r="MZ15" i="18"/>
  <c r="NA15" i="18" s="1"/>
  <c r="MZ16" i="18"/>
  <c r="NA16" i="18" s="1"/>
  <c r="MZ17" i="18"/>
  <c r="NA17" i="18" s="1"/>
  <c r="MZ18" i="18"/>
  <c r="NA18" i="18" s="1"/>
  <c r="MZ19" i="18"/>
  <c r="NA19" i="18" s="1"/>
  <c r="MZ20" i="18"/>
  <c r="NA20" i="18" s="1"/>
  <c r="MZ21" i="18"/>
  <c r="NA21" i="18" s="1"/>
  <c r="MZ22" i="18"/>
  <c r="NA22" i="18" s="1"/>
  <c r="MZ7" i="18"/>
  <c r="NA7" i="18" s="1"/>
  <c r="MR37" i="18" l="1"/>
  <c r="MS37" i="18" s="1"/>
  <c r="MR38" i="18"/>
  <c r="MS38" i="18" s="1"/>
  <c r="MR40" i="18"/>
  <c r="MS40" i="18" s="1"/>
  <c r="MR42" i="18"/>
  <c r="MS42" i="18" s="1"/>
  <c r="MR43" i="18"/>
  <c r="MS43" i="18" s="1"/>
  <c r="MR45" i="18"/>
  <c r="MS45" i="18" s="1"/>
  <c r="MR46" i="18"/>
  <c r="MS46" i="18" s="1"/>
  <c r="MR35" i="18"/>
  <c r="MS35" i="18" s="1"/>
  <c r="MR8" i="18"/>
  <c r="MS8" i="18" s="1"/>
  <c r="MR12" i="18"/>
  <c r="MS12" i="18" s="1"/>
  <c r="MR13" i="18"/>
  <c r="MS13" i="18" s="1"/>
  <c r="MR15" i="18"/>
  <c r="MS15" i="18" s="1"/>
  <c r="MR16" i="18"/>
  <c r="MS16" i="18" s="1"/>
  <c r="MR17" i="18"/>
  <c r="MS17" i="18" s="1"/>
  <c r="MR18" i="18"/>
  <c r="MS18" i="18" s="1"/>
  <c r="MR19" i="18"/>
  <c r="MS19" i="18" s="1"/>
  <c r="MR20" i="18"/>
  <c r="MS20" i="18" s="1"/>
  <c r="MR21" i="18"/>
  <c r="MS21" i="18" s="1"/>
  <c r="MR22" i="18"/>
  <c r="MS22" i="18" s="1"/>
  <c r="MR7" i="18"/>
  <c r="MS7" i="18" s="1"/>
  <c r="ML26" i="19"/>
  <c r="MM26" i="19" s="1"/>
  <c r="ML27" i="19"/>
  <c r="MM27" i="19" s="1"/>
  <c r="ML28" i="19"/>
  <c r="MM28" i="19" s="1"/>
  <c r="ML29" i="19"/>
  <c r="MM29" i="19" s="1"/>
  <c r="ML25" i="19"/>
  <c r="MM25" i="19" s="1"/>
  <c r="ML10" i="19"/>
  <c r="MM10" i="19" s="1"/>
  <c r="ML13" i="19"/>
  <c r="MM13" i="19" s="1"/>
  <c r="ML14" i="19"/>
  <c r="MM14" i="19" s="1"/>
  <c r="MR7" i="15"/>
  <c r="MS7" i="15" s="1"/>
  <c r="MR8" i="15"/>
  <c r="MS8" i="15" s="1"/>
  <c r="MR9" i="15"/>
  <c r="MS9" i="15" s="1"/>
  <c r="MR10" i="15"/>
  <c r="MS10" i="15" s="1"/>
  <c r="MR15" i="15"/>
  <c r="MS15" i="15" s="1"/>
  <c r="MR16" i="15"/>
  <c r="MS16" i="15" s="1"/>
  <c r="MR17" i="15"/>
  <c r="MS17" i="15" s="1"/>
  <c r="MR19" i="15"/>
  <c r="MS19" i="15" s="1"/>
  <c r="MR21" i="15"/>
  <c r="MS21" i="15" s="1"/>
  <c r="MR22" i="15"/>
  <c r="MS22" i="15" s="1"/>
  <c r="MR23" i="15"/>
  <c r="MS23" i="15" s="1"/>
  <c r="MJ7" i="15" l="1"/>
  <c r="MK7" i="15" s="1"/>
  <c r="MJ8" i="15"/>
  <c r="MK8" i="15" s="1"/>
  <c r="MJ9" i="15"/>
  <c r="MK9" i="15" s="1"/>
  <c r="MJ10" i="15"/>
  <c r="MK10" i="15" s="1"/>
  <c r="MJ15" i="15"/>
  <c r="MK15" i="15" s="1"/>
  <c r="MJ16" i="15"/>
  <c r="MK16" i="15" s="1"/>
  <c r="MJ17" i="15"/>
  <c r="MK17" i="15" s="1"/>
  <c r="MJ19" i="15"/>
  <c r="MK19" i="15" s="1"/>
  <c r="MJ21" i="15"/>
  <c r="MK21" i="15" s="1"/>
  <c r="MJ22" i="15"/>
  <c r="MK22" i="15" s="1"/>
  <c r="MJ23" i="15"/>
  <c r="MK23" i="15" s="1"/>
  <c r="MD26" i="19"/>
  <c r="ME26" i="19" s="1"/>
  <c r="MD27" i="19"/>
  <c r="ME27" i="19" s="1"/>
  <c r="MD28" i="19"/>
  <c r="ME28" i="19" s="1"/>
  <c r="MD29" i="19"/>
  <c r="ME29" i="19" s="1"/>
  <c r="MD25" i="19"/>
  <c r="ME25" i="19" s="1"/>
  <c r="MD10" i="19"/>
  <c r="ME10" i="19" s="1"/>
  <c r="MD13" i="19"/>
  <c r="ME13" i="19" s="1"/>
  <c r="MD14" i="19"/>
  <c r="ME14" i="19" s="1"/>
  <c r="MJ37" i="18"/>
  <c r="MK37" i="18" s="1"/>
  <c r="MJ38" i="18"/>
  <c r="MK38" i="18" s="1"/>
  <c r="MJ40" i="18"/>
  <c r="MK40" i="18" s="1"/>
  <c r="MJ42" i="18"/>
  <c r="MK42" i="18" s="1"/>
  <c r="MJ43" i="18"/>
  <c r="MK43" i="18" s="1"/>
  <c r="MJ45" i="18"/>
  <c r="MK45" i="18" s="1"/>
  <c r="MJ46" i="18"/>
  <c r="MK46" i="18" s="1"/>
  <c r="MJ35" i="18"/>
  <c r="MK35" i="18" s="1"/>
  <c r="MJ8" i="18"/>
  <c r="MK8" i="18" s="1"/>
  <c r="MJ12" i="18"/>
  <c r="MK12" i="18" s="1"/>
  <c r="MJ13" i="18"/>
  <c r="MK13" i="18" s="1"/>
  <c r="MJ15" i="18"/>
  <c r="MK15" i="18" s="1"/>
  <c r="MJ16" i="18"/>
  <c r="MK16" i="18" s="1"/>
  <c r="MJ17" i="18"/>
  <c r="MK17" i="18" s="1"/>
  <c r="MJ18" i="18"/>
  <c r="MK18" i="18" s="1"/>
  <c r="MJ19" i="18"/>
  <c r="MK19" i="18" s="1"/>
  <c r="MJ20" i="18"/>
  <c r="MK20" i="18" s="1"/>
  <c r="MJ21" i="18"/>
  <c r="MK21" i="18" s="1"/>
  <c r="MJ22" i="18"/>
  <c r="MK22" i="18" s="1"/>
  <c r="MJ7" i="18"/>
  <c r="MK7" i="18" s="1"/>
  <c r="MB7" i="15"/>
  <c r="MC7" i="15" s="1"/>
  <c r="MB8" i="15"/>
  <c r="MC8" i="15" s="1"/>
  <c r="MB9" i="15"/>
  <c r="MC9" i="15" s="1"/>
  <c r="MB10" i="15"/>
  <c r="MC10" i="15" s="1"/>
  <c r="MB15" i="15"/>
  <c r="MC15" i="15" s="1"/>
  <c r="MB16" i="15"/>
  <c r="MC16" i="15" s="1"/>
  <c r="MB17" i="15"/>
  <c r="MC17" i="15" s="1"/>
  <c r="MB19" i="15"/>
  <c r="MC19" i="15" s="1"/>
  <c r="MB21" i="15"/>
  <c r="MC21" i="15" s="1"/>
  <c r="MB22" i="15"/>
  <c r="MC22" i="15" s="1"/>
  <c r="MB23" i="15"/>
  <c r="MC23" i="15" s="1"/>
  <c r="LV26" i="19"/>
  <c r="LW26" i="19" s="1"/>
  <c r="LV27" i="19"/>
  <c r="LW27" i="19" s="1"/>
  <c r="LV28" i="19"/>
  <c r="LW28" i="19" s="1"/>
  <c r="LV29" i="19"/>
  <c r="LW29" i="19" s="1"/>
  <c r="LV25" i="19"/>
  <c r="LW25" i="19" s="1"/>
  <c r="LV10" i="19"/>
  <c r="LW10" i="19" s="1"/>
  <c r="LV13" i="19"/>
  <c r="LW13" i="19" s="1"/>
  <c r="LV14" i="19"/>
  <c r="LW14" i="19" s="1"/>
  <c r="MB37" i="18"/>
  <c r="MC37" i="18" s="1"/>
  <c r="MB38" i="18"/>
  <c r="MC38" i="18" s="1"/>
  <c r="MB40" i="18"/>
  <c r="MC40" i="18" s="1"/>
  <c r="MB42" i="18"/>
  <c r="MC42" i="18" s="1"/>
  <c r="MB43" i="18"/>
  <c r="MC43" i="18" s="1"/>
  <c r="MB45" i="18"/>
  <c r="MC45" i="18" s="1"/>
  <c r="MB46" i="18"/>
  <c r="MC46" i="18" s="1"/>
  <c r="MB35" i="18"/>
  <c r="MC35" i="18" s="1"/>
  <c r="MB8" i="18"/>
  <c r="MC8" i="18" s="1"/>
  <c r="MB12" i="18"/>
  <c r="MC12" i="18" s="1"/>
  <c r="MB13" i="18"/>
  <c r="MC13" i="18" s="1"/>
  <c r="MB15" i="18"/>
  <c r="MC15" i="18" s="1"/>
  <c r="MB16" i="18"/>
  <c r="MC16" i="18" s="1"/>
  <c r="MB17" i="18"/>
  <c r="MC17" i="18" s="1"/>
  <c r="MB18" i="18"/>
  <c r="MC18" i="18" s="1"/>
  <c r="MB19" i="18"/>
  <c r="MC19" i="18" s="1"/>
  <c r="MB20" i="18"/>
  <c r="MC20" i="18" s="1"/>
  <c r="MB21" i="18"/>
  <c r="MC21" i="18" s="1"/>
  <c r="MB22" i="18"/>
  <c r="MC22" i="18" s="1"/>
  <c r="MB7" i="18"/>
  <c r="MC7" i="18" s="1"/>
  <c r="LN35" i="18"/>
  <c r="LT35" i="18" s="1"/>
  <c r="LU35" i="18" s="1"/>
  <c r="LT7" i="15"/>
  <c r="LU7" i="15" s="1"/>
  <c r="LT8" i="15"/>
  <c r="LU8" i="15" s="1"/>
  <c r="LT9" i="15"/>
  <c r="LU9" i="15" s="1"/>
  <c r="LT10" i="15"/>
  <c r="LU10" i="15" s="1"/>
  <c r="LT15" i="15"/>
  <c r="LU15" i="15" s="1"/>
  <c r="LT16" i="15"/>
  <c r="LU16" i="15" s="1"/>
  <c r="LT17" i="15"/>
  <c r="LU17" i="15" s="1"/>
  <c r="LT19" i="15"/>
  <c r="LU19" i="15" s="1"/>
  <c r="LT21" i="15"/>
  <c r="LU21" i="15" s="1"/>
  <c r="LT22" i="15"/>
  <c r="LU22" i="15" s="1"/>
  <c r="LT23" i="15"/>
  <c r="LU23" i="15" s="1"/>
  <c r="LN26" i="19"/>
  <c r="LO26" i="19" s="1"/>
  <c r="LN27" i="19"/>
  <c r="LO27" i="19" s="1"/>
  <c r="LN28" i="19"/>
  <c r="LO28" i="19" s="1"/>
  <c r="LN29" i="19"/>
  <c r="LO29" i="19" s="1"/>
  <c r="LN25" i="19"/>
  <c r="LO25" i="19" s="1"/>
  <c r="LN10" i="19"/>
  <c r="LO10" i="19" s="1"/>
  <c r="LN13" i="19"/>
  <c r="LO13" i="19" s="1"/>
  <c r="LN14" i="19"/>
  <c r="LO14" i="19" s="1"/>
  <c r="LT37" i="18"/>
  <c r="LU37" i="18" s="1"/>
  <c r="LT38" i="18"/>
  <c r="LU38" i="18" s="1"/>
  <c r="LT40" i="18"/>
  <c r="LU40" i="18" s="1"/>
  <c r="LT42" i="18"/>
  <c r="LU42" i="18" s="1"/>
  <c r="LT43" i="18"/>
  <c r="LU43" i="18" s="1"/>
  <c r="LT45" i="18"/>
  <c r="LU45" i="18" s="1"/>
  <c r="LT46" i="18"/>
  <c r="LU46" i="18" s="1"/>
  <c r="LT8" i="18"/>
  <c r="LU8" i="18" s="1"/>
  <c r="LT12" i="18"/>
  <c r="LU12" i="18" s="1"/>
  <c r="LT13" i="18"/>
  <c r="LU13" i="18" s="1"/>
  <c r="LT15" i="18"/>
  <c r="LU15" i="18" s="1"/>
  <c r="LT16" i="18"/>
  <c r="LU16" i="18" s="1"/>
  <c r="LT17" i="18"/>
  <c r="LU17" i="18" s="1"/>
  <c r="LT18" i="18"/>
  <c r="LU18" i="18" s="1"/>
  <c r="LT19" i="18"/>
  <c r="LU19" i="18" s="1"/>
  <c r="LT20" i="18"/>
  <c r="LU20" i="18" s="1"/>
  <c r="LT21" i="18"/>
  <c r="LU21" i="18" s="1"/>
  <c r="LT22" i="18"/>
  <c r="LU22" i="18" s="1"/>
  <c r="LT7" i="18"/>
  <c r="LU7" i="18" s="1"/>
  <c r="LK38" i="18" l="1"/>
  <c r="LL37" i="18" l="1"/>
  <c r="LM37" i="18" s="1"/>
  <c r="LL38" i="18"/>
  <c r="LM38" i="18" s="1"/>
  <c r="LL40" i="18"/>
  <c r="LM40" i="18" s="1"/>
  <c r="LL42" i="18"/>
  <c r="LM42" i="18" s="1"/>
  <c r="LL43" i="18"/>
  <c r="LM43" i="18" s="1"/>
  <c r="LL45" i="18"/>
  <c r="LM45" i="18" s="1"/>
  <c r="LL46" i="18"/>
  <c r="LM46" i="18" s="1"/>
  <c r="LL35" i="18"/>
  <c r="LM35" i="18" s="1"/>
  <c r="LL8" i="18"/>
  <c r="LM8" i="18" s="1"/>
  <c r="LL12" i="18"/>
  <c r="LM12" i="18" s="1"/>
  <c r="LL13" i="18"/>
  <c r="LM13" i="18" s="1"/>
  <c r="LL15" i="18"/>
  <c r="LM15" i="18" s="1"/>
  <c r="LL16" i="18"/>
  <c r="LM16" i="18" s="1"/>
  <c r="LL17" i="18"/>
  <c r="LM17" i="18" s="1"/>
  <c r="LL18" i="18"/>
  <c r="LM18" i="18" s="1"/>
  <c r="LL19" i="18"/>
  <c r="LM19" i="18" s="1"/>
  <c r="LL20" i="18"/>
  <c r="LM20" i="18" s="1"/>
  <c r="LL21" i="18"/>
  <c r="LM21" i="18" s="1"/>
  <c r="LL22" i="18"/>
  <c r="LM22" i="18" s="1"/>
  <c r="LL7" i="18"/>
  <c r="LM7" i="18" s="1"/>
  <c r="LF26" i="19"/>
  <c r="LG26" i="19" s="1"/>
  <c r="LF27" i="19"/>
  <c r="LG27" i="19" s="1"/>
  <c r="LF28" i="19"/>
  <c r="LG28" i="19" s="1"/>
  <c r="LF29" i="19"/>
  <c r="LG29" i="19" s="1"/>
  <c r="LF25" i="19"/>
  <c r="LG25" i="19" s="1"/>
  <c r="LF10" i="19"/>
  <c r="LG10" i="19" s="1"/>
  <c r="LF13" i="19"/>
  <c r="LG13" i="19" s="1"/>
  <c r="LF14" i="19"/>
  <c r="LG14" i="19" s="1"/>
  <c r="LF17" i="19"/>
  <c r="LG17" i="19" s="1"/>
  <c r="LL7" i="15"/>
  <c r="LM7" i="15" s="1"/>
  <c r="LL8" i="15"/>
  <c r="LM8" i="15" s="1"/>
  <c r="LL9" i="15"/>
  <c r="LM9" i="15" s="1"/>
  <c r="LL10" i="15"/>
  <c r="LM10" i="15" s="1"/>
  <c r="LL15" i="15"/>
  <c r="LM15" i="15" s="1"/>
  <c r="LL16" i="15"/>
  <c r="LM16" i="15" s="1"/>
  <c r="LL17" i="15"/>
  <c r="LM17" i="15" s="1"/>
  <c r="LL19" i="15"/>
  <c r="LM19" i="15" s="1"/>
  <c r="LL21" i="15"/>
  <c r="LM21" i="15" s="1"/>
  <c r="LL22" i="15"/>
  <c r="LM22" i="15" s="1"/>
  <c r="LL23" i="15"/>
  <c r="LM23" i="15" s="1"/>
  <c r="LD7" i="15"/>
  <c r="LE7" i="15" s="1"/>
  <c r="LD8" i="15"/>
  <c r="LE8" i="15" s="1"/>
  <c r="LD9" i="15"/>
  <c r="LE9" i="15" s="1"/>
  <c r="LD10" i="15"/>
  <c r="LE10" i="15" s="1"/>
  <c r="LD15" i="15"/>
  <c r="LE15" i="15" s="1"/>
  <c r="LD16" i="15"/>
  <c r="LE16" i="15" s="1"/>
  <c r="LD17" i="15"/>
  <c r="LE17" i="15" s="1"/>
  <c r="LD19" i="15"/>
  <c r="LE19" i="15" s="1"/>
  <c r="LD21" i="15"/>
  <c r="LE21" i="15" s="1"/>
  <c r="LD22" i="15"/>
  <c r="LE22" i="15" s="1"/>
  <c r="LD23" i="15"/>
  <c r="LE23" i="15" s="1"/>
  <c r="KX26" i="19"/>
  <c r="KY26" i="19" s="1"/>
  <c r="KX27" i="19"/>
  <c r="KY27" i="19" s="1"/>
  <c r="KX28" i="19"/>
  <c r="KY28" i="19" s="1"/>
  <c r="KX29" i="19"/>
  <c r="KY29" i="19" s="1"/>
  <c r="KX25" i="19"/>
  <c r="KY25" i="19" s="1"/>
  <c r="KX10" i="19"/>
  <c r="KY10" i="19" s="1"/>
  <c r="KX13" i="19"/>
  <c r="KY13" i="19" s="1"/>
  <c r="KX14" i="19"/>
  <c r="KY14" i="19" s="1"/>
  <c r="LD37" i="18"/>
  <c r="LE37" i="18" s="1"/>
  <c r="LD38" i="18"/>
  <c r="LE38" i="18" s="1"/>
  <c r="LD40" i="18"/>
  <c r="LE40" i="18" s="1"/>
  <c r="LD42" i="18"/>
  <c r="LE42" i="18" s="1"/>
  <c r="LD43" i="18"/>
  <c r="LE43" i="18" s="1"/>
  <c r="LD45" i="18"/>
  <c r="LE45" i="18" s="1"/>
  <c r="LD46" i="18"/>
  <c r="LE46" i="18" s="1"/>
  <c r="LD35" i="18"/>
  <c r="LE35" i="18" s="1"/>
  <c r="LD8" i="18"/>
  <c r="LE8" i="18" s="1"/>
  <c r="LD12" i="18"/>
  <c r="LE12" i="18" s="1"/>
  <c r="LD13" i="18"/>
  <c r="LE13" i="18" s="1"/>
  <c r="LD15" i="18"/>
  <c r="LE15" i="18" s="1"/>
  <c r="LD16" i="18"/>
  <c r="LE16" i="18" s="1"/>
  <c r="LD17" i="18"/>
  <c r="LE17" i="18" s="1"/>
  <c r="LD18" i="18"/>
  <c r="LE18" i="18" s="1"/>
  <c r="LD19" i="18"/>
  <c r="LE19" i="18" s="1"/>
  <c r="LD20" i="18"/>
  <c r="LE20" i="18" s="1"/>
  <c r="LD21" i="18"/>
  <c r="LE21" i="18" s="1"/>
  <c r="LD22" i="18"/>
  <c r="LE22" i="18" s="1"/>
  <c r="LD7" i="18"/>
  <c r="LE7" i="18" s="1"/>
  <c r="KV8" i="18"/>
  <c r="KW8" i="18" s="1"/>
  <c r="KV12" i="18"/>
  <c r="KW12" i="18" s="1"/>
  <c r="KV13" i="18"/>
  <c r="KW13" i="18" s="1"/>
  <c r="KV15" i="18"/>
  <c r="KW15" i="18" s="1"/>
  <c r="KV16" i="18"/>
  <c r="KW16" i="18" s="1"/>
  <c r="KV17" i="18"/>
  <c r="KW17" i="18" s="1"/>
  <c r="KV18" i="18"/>
  <c r="KW18" i="18" s="1"/>
  <c r="KV19" i="18"/>
  <c r="KW19" i="18" s="1"/>
  <c r="KV20" i="18"/>
  <c r="KW20" i="18" s="1"/>
  <c r="KV21" i="18"/>
  <c r="KW21" i="18" s="1"/>
  <c r="KV22" i="18"/>
  <c r="KW22" i="18" s="1"/>
  <c r="KV7" i="18"/>
  <c r="KW7" i="18" s="1"/>
  <c r="KV37" i="18"/>
  <c r="KW37" i="18" s="1"/>
  <c r="KV38" i="18"/>
  <c r="KW38" i="18" s="1"/>
  <c r="KV40" i="18"/>
  <c r="KW40" i="18" s="1"/>
  <c r="KV42" i="18"/>
  <c r="KW42" i="18" s="1"/>
  <c r="KV43" i="18"/>
  <c r="KW43" i="18" s="1"/>
  <c r="KV45" i="18"/>
  <c r="KW45" i="18" s="1"/>
  <c r="KV46" i="18"/>
  <c r="KW46" i="18" s="1"/>
  <c r="KV35" i="18"/>
  <c r="KW35" i="18" s="1"/>
  <c r="KP26" i="19"/>
  <c r="KQ26" i="19" s="1"/>
  <c r="KP27" i="19"/>
  <c r="KQ27" i="19" s="1"/>
  <c r="KP28" i="19"/>
  <c r="KQ28" i="19" s="1"/>
  <c r="KP29" i="19"/>
  <c r="KQ29" i="19" s="1"/>
  <c r="KP25" i="19"/>
  <c r="KQ25" i="19" s="1"/>
  <c r="KP10" i="19"/>
  <c r="KQ10" i="19" s="1"/>
  <c r="KP13" i="19"/>
  <c r="KQ13" i="19" s="1"/>
  <c r="KP14" i="19"/>
  <c r="KQ14" i="19" s="1"/>
  <c r="KV7" i="15"/>
  <c r="KW7" i="15" s="1"/>
  <c r="KV8" i="15"/>
  <c r="KW8" i="15" s="1"/>
  <c r="KV9" i="15"/>
  <c r="KW9" i="15" s="1"/>
  <c r="KV10" i="15"/>
  <c r="KW10" i="15" s="1"/>
  <c r="KV15" i="15"/>
  <c r="KW15" i="15" s="1"/>
  <c r="KV16" i="15"/>
  <c r="KW16" i="15" s="1"/>
  <c r="KV17" i="15"/>
  <c r="KW17" i="15" s="1"/>
  <c r="KV19" i="15"/>
  <c r="KW19" i="15" s="1"/>
  <c r="KV21" i="15"/>
  <c r="KW21" i="15" s="1"/>
  <c r="KV22" i="15"/>
  <c r="KW22" i="15" s="1"/>
  <c r="KV23" i="15"/>
  <c r="KW23" i="15" s="1"/>
  <c r="C7" i="20" l="1"/>
  <c r="W23" i="18"/>
  <c r="KN7" i="15"/>
  <c r="KO7" i="15" s="1"/>
  <c r="KN8" i="15"/>
  <c r="KO8" i="15" s="1"/>
  <c r="KN9" i="15"/>
  <c r="KO9" i="15" s="1"/>
  <c r="KN10" i="15"/>
  <c r="KO10" i="15" s="1"/>
  <c r="KN15" i="15"/>
  <c r="KO15" i="15" s="1"/>
  <c r="KN16" i="15"/>
  <c r="KO16" i="15" s="1"/>
  <c r="KN17" i="15"/>
  <c r="KO17" i="15" s="1"/>
  <c r="KN19" i="15"/>
  <c r="KO19" i="15" s="1"/>
  <c r="KN21" i="15"/>
  <c r="KO21" i="15" s="1"/>
  <c r="KN22" i="15"/>
  <c r="KO22" i="15" s="1"/>
  <c r="KN23" i="15"/>
  <c r="KO23" i="15" s="1"/>
  <c r="KH26" i="19"/>
  <c r="KI26" i="19" s="1"/>
  <c r="KH27" i="19"/>
  <c r="KI27" i="19" s="1"/>
  <c r="KH28" i="19"/>
  <c r="KI28" i="19" s="1"/>
  <c r="KH29" i="19"/>
  <c r="KI29" i="19" s="1"/>
  <c r="KH25" i="19"/>
  <c r="KI25" i="19" s="1"/>
  <c r="KH10" i="19"/>
  <c r="KI10" i="19" s="1"/>
  <c r="KH13" i="19"/>
  <c r="KI13" i="19" s="1"/>
  <c r="KH14" i="19"/>
  <c r="KI14" i="19" s="1"/>
  <c r="KN37" i="18"/>
  <c r="KO37" i="18" s="1"/>
  <c r="KN38" i="18"/>
  <c r="KO38" i="18" s="1"/>
  <c r="KN40" i="18"/>
  <c r="KO40" i="18" s="1"/>
  <c r="KN42" i="18"/>
  <c r="KO42" i="18" s="1"/>
  <c r="KN43" i="18"/>
  <c r="KO43" i="18" s="1"/>
  <c r="KN45" i="18"/>
  <c r="KO45" i="18" s="1"/>
  <c r="KN46" i="18"/>
  <c r="KO46" i="18" s="1"/>
  <c r="KN35" i="18"/>
  <c r="KO35" i="18" s="1"/>
  <c r="KN8" i="18"/>
  <c r="KO8" i="18" s="1"/>
  <c r="KN12" i="18"/>
  <c r="KO12" i="18" s="1"/>
  <c r="KN13" i="18"/>
  <c r="KO13" i="18" s="1"/>
  <c r="KN15" i="18"/>
  <c r="KO15" i="18" s="1"/>
  <c r="KN16" i="18"/>
  <c r="KO16" i="18" s="1"/>
  <c r="KN17" i="18"/>
  <c r="KO17" i="18" s="1"/>
  <c r="KN18" i="18"/>
  <c r="KO18" i="18" s="1"/>
  <c r="KN19" i="18"/>
  <c r="KO19" i="18" s="1"/>
  <c r="KN20" i="18"/>
  <c r="KO20" i="18" s="1"/>
  <c r="KN21" i="18"/>
  <c r="KO21" i="18" s="1"/>
  <c r="KN22" i="18"/>
  <c r="KO22" i="18" s="1"/>
  <c r="KN7" i="18"/>
  <c r="KO7" i="18" s="1"/>
  <c r="KF8" i="18"/>
  <c r="KG8" i="18" s="1"/>
  <c r="KF12" i="18"/>
  <c r="KG12" i="18" s="1"/>
  <c r="KF13" i="18"/>
  <c r="KG13" i="18" s="1"/>
  <c r="KF15" i="18"/>
  <c r="KG15" i="18" s="1"/>
  <c r="KF16" i="18"/>
  <c r="KG16" i="18" s="1"/>
  <c r="KF17" i="18"/>
  <c r="KG17" i="18" s="1"/>
  <c r="KF18" i="18"/>
  <c r="KG18" i="18" s="1"/>
  <c r="KF19" i="18"/>
  <c r="KG19" i="18" s="1"/>
  <c r="KF20" i="18"/>
  <c r="KG20" i="18" s="1"/>
  <c r="KF21" i="18"/>
  <c r="KG21" i="18" s="1"/>
  <c r="KF22" i="18"/>
  <c r="KG22" i="18" s="1"/>
  <c r="KC23" i="15"/>
  <c r="KC19" i="15"/>
  <c r="KA19" i="15" l="1"/>
  <c r="KA16" i="15"/>
  <c r="KF16" i="15" s="1"/>
  <c r="KG16" i="15" s="1"/>
  <c r="JZ19" i="15"/>
  <c r="KF7" i="15"/>
  <c r="KG7" i="15" s="1"/>
  <c r="KF8" i="15"/>
  <c r="KG8" i="15" s="1"/>
  <c r="KF9" i="15"/>
  <c r="KG9" i="15" s="1"/>
  <c r="KF10" i="15"/>
  <c r="KG10" i="15" s="1"/>
  <c r="KF15" i="15"/>
  <c r="KG15" i="15" s="1"/>
  <c r="KF17" i="15"/>
  <c r="KG17" i="15" s="1"/>
  <c r="KF21" i="15"/>
  <c r="KG21" i="15" s="1"/>
  <c r="KF22" i="15"/>
  <c r="KG22" i="15" s="1"/>
  <c r="KF23" i="15"/>
  <c r="KG23" i="15" s="1"/>
  <c r="JZ26" i="19"/>
  <c r="KA26" i="19" s="1"/>
  <c r="JZ27" i="19"/>
  <c r="KA27" i="19" s="1"/>
  <c r="JZ28" i="19"/>
  <c r="KA28" i="19" s="1"/>
  <c r="JZ29" i="19"/>
  <c r="KA29" i="19" s="1"/>
  <c r="JZ25" i="19"/>
  <c r="KA25" i="19" s="1"/>
  <c r="JZ10" i="19"/>
  <c r="KA10" i="19" s="1"/>
  <c r="JZ13" i="19"/>
  <c r="KA13" i="19" s="1"/>
  <c r="JZ14" i="19"/>
  <c r="KA14" i="19" s="1"/>
  <c r="KF37" i="18"/>
  <c r="KG37" i="18" s="1"/>
  <c r="KF38" i="18"/>
  <c r="KG38" i="18" s="1"/>
  <c r="KF40" i="18"/>
  <c r="KG40" i="18" s="1"/>
  <c r="KF42" i="18"/>
  <c r="KG42" i="18" s="1"/>
  <c r="KF43" i="18"/>
  <c r="KG43" i="18" s="1"/>
  <c r="KF45" i="18"/>
  <c r="KG45" i="18" s="1"/>
  <c r="KF46" i="18"/>
  <c r="KG46" i="18" s="1"/>
  <c r="KF35" i="18"/>
  <c r="KG35" i="18" s="1"/>
  <c r="KF7" i="18"/>
  <c r="KG7" i="18" s="1"/>
  <c r="JW15" i="15"/>
  <c r="JX15" i="15" s="1"/>
  <c r="JY15" i="15" s="1"/>
  <c r="JU19" i="15"/>
  <c r="JU17" i="15"/>
  <c r="JT19" i="15"/>
  <c r="JT17" i="15"/>
  <c r="JX37" i="18"/>
  <c r="JY37" i="18" s="1"/>
  <c r="JX38" i="18"/>
  <c r="JY38" i="18" s="1"/>
  <c r="JX40" i="18"/>
  <c r="JY40" i="18" s="1"/>
  <c r="JX42" i="18"/>
  <c r="JY42" i="18" s="1"/>
  <c r="JX43" i="18"/>
  <c r="JY43" i="18" s="1"/>
  <c r="JX45" i="18"/>
  <c r="JY45" i="18" s="1"/>
  <c r="JX46" i="18"/>
  <c r="JY46" i="18" s="1"/>
  <c r="JX35" i="18"/>
  <c r="JY35" i="18" s="1"/>
  <c r="JX12" i="18"/>
  <c r="JY12" i="18" s="1"/>
  <c r="JX13" i="18"/>
  <c r="JY13" i="18" s="1"/>
  <c r="JX15" i="18"/>
  <c r="JY15" i="18" s="1"/>
  <c r="JX16" i="18"/>
  <c r="JY16" i="18" s="1"/>
  <c r="JX17" i="18"/>
  <c r="JY17" i="18" s="1"/>
  <c r="JX18" i="18"/>
  <c r="JY18" i="18" s="1"/>
  <c r="JX19" i="18"/>
  <c r="JY19" i="18" s="1"/>
  <c r="JX20" i="18"/>
  <c r="JY20" i="18" s="1"/>
  <c r="JX22" i="18"/>
  <c r="JY22" i="18" s="1"/>
  <c r="JX7" i="18"/>
  <c r="JY7" i="18" s="1"/>
  <c r="JR26" i="19"/>
  <c r="JS26" i="19" s="1"/>
  <c r="JR27" i="19"/>
  <c r="JS27" i="19" s="1"/>
  <c r="JR28" i="19"/>
  <c r="JS28" i="19" s="1"/>
  <c r="JR29" i="19"/>
  <c r="JS29" i="19" s="1"/>
  <c r="JR25" i="19"/>
  <c r="JS25" i="19" s="1"/>
  <c r="JR10" i="19"/>
  <c r="JS10" i="19" s="1"/>
  <c r="JR13" i="19"/>
  <c r="JS13" i="19" s="1"/>
  <c r="JR14" i="19"/>
  <c r="JS14" i="19" s="1"/>
  <c r="JX7" i="15"/>
  <c r="JY7" i="15" s="1"/>
  <c r="JX8" i="15"/>
  <c r="JY8" i="15" s="1"/>
  <c r="JX9" i="15"/>
  <c r="JY9" i="15" s="1"/>
  <c r="JX10" i="15"/>
  <c r="JY10" i="15" s="1"/>
  <c r="JX16" i="15"/>
  <c r="JY16" i="15" s="1"/>
  <c r="JX21" i="15"/>
  <c r="JY21" i="15" s="1"/>
  <c r="JX22" i="15"/>
  <c r="JY22" i="15" s="1"/>
  <c r="JX23" i="15"/>
  <c r="JY23" i="15" s="1"/>
  <c r="JN16" i="15"/>
  <c r="JP16" i="15" s="1"/>
  <c r="JQ16" i="15" s="1"/>
  <c r="JL17" i="15"/>
  <c r="JL7" i="15"/>
  <c r="JP7" i="15" s="1"/>
  <c r="JQ7" i="15" s="1"/>
  <c r="JJ17" i="15"/>
  <c r="JP37" i="18"/>
  <c r="JQ37" i="18" s="1"/>
  <c r="JP38" i="18"/>
  <c r="JQ38" i="18" s="1"/>
  <c r="JP40" i="18"/>
  <c r="JQ40" i="18" s="1"/>
  <c r="JP42" i="18"/>
  <c r="JQ42" i="18" s="1"/>
  <c r="JP43" i="18"/>
  <c r="JQ43" i="18" s="1"/>
  <c r="JP45" i="18"/>
  <c r="JQ45" i="18" s="1"/>
  <c r="JP46" i="18"/>
  <c r="JQ46" i="18" s="1"/>
  <c r="JP35" i="18"/>
  <c r="JQ35" i="18" s="1"/>
  <c r="JP12" i="18"/>
  <c r="JQ12" i="18" s="1"/>
  <c r="JP13" i="18"/>
  <c r="JQ13" i="18" s="1"/>
  <c r="JP15" i="18"/>
  <c r="JQ15" i="18" s="1"/>
  <c r="JP16" i="18"/>
  <c r="JQ16" i="18" s="1"/>
  <c r="JP17" i="18"/>
  <c r="JQ17" i="18" s="1"/>
  <c r="JP18" i="18"/>
  <c r="JQ18" i="18" s="1"/>
  <c r="JP19" i="18"/>
  <c r="JQ19" i="18" s="1"/>
  <c r="JP20" i="18"/>
  <c r="JQ20" i="18" s="1"/>
  <c r="JP22" i="18"/>
  <c r="JQ22" i="18" s="1"/>
  <c r="JP7" i="18"/>
  <c r="JQ7" i="18" s="1"/>
  <c r="JJ26" i="19"/>
  <c r="JK26" i="19" s="1"/>
  <c r="JJ27" i="19"/>
  <c r="JK27" i="19" s="1"/>
  <c r="JJ28" i="19"/>
  <c r="JK28" i="19" s="1"/>
  <c r="JJ29" i="19"/>
  <c r="JK29" i="19" s="1"/>
  <c r="JJ25" i="19"/>
  <c r="JK25" i="19" s="1"/>
  <c r="JJ10" i="19"/>
  <c r="JK10" i="19" s="1"/>
  <c r="JJ13" i="19"/>
  <c r="JK13" i="19" s="1"/>
  <c r="JJ14" i="19"/>
  <c r="JK14" i="19" s="1"/>
  <c r="JP8" i="15"/>
  <c r="JQ8" i="15" s="1"/>
  <c r="JP9" i="15"/>
  <c r="JQ9" i="15" s="1"/>
  <c r="JP10" i="15"/>
  <c r="JQ10" i="15" s="1"/>
  <c r="JP15" i="15"/>
  <c r="JQ15" i="15" s="1"/>
  <c r="JP19" i="15"/>
  <c r="JQ19" i="15" s="1"/>
  <c r="JP21" i="15"/>
  <c r="JQ21" i="15" s="1"/>
  <c r="JP22" i="15"/>
  <c r="JQ22" i="15" s="1"/>
  <c r="JP23" i="15"/>
  <c r="JQ23" i="15" s="1"/>
  <c r="JG19" i="15"/>
  <c r="JH19" i="15" s="1"/>
  <c r="JI19" i="15" s="1"/>
  <c r="JF21" i="15"/>
  <c r="JH21" i="15" s="1"/>
  <c r="JI21" i="15" s="1"/>
  <c r="JF15" i="15"/>
  <c r="JH15" i="15" s="1"/>
  <c r="JI15" i="15" s="1"/>
  <c r="JF9" i="15"/>
  <c r="JH9" i="15" s="1"/>
  <c r="JI9" i="15" s="1"/>
  <c r="JB23" i="15"/>
  <c r="JH23" i="15" s="1"/>
  <c r="JI23" i="15" s="1"/>
  <c r="JB22" i="15"/>
  <c r="JH22" i="15" s="1"/>
  <c r="JI22" i="15" s="1"/>
  <c r="JC16" i="15"/>
  <c r="JH16" i="15" s="1"/>
  <c r="JI16" i="15" s="1"/>
  <c r="JH37" i="18"/>
  <c r="JI37" i="18" s="1"/>
  <c r="JH38" i="18"/>
  <c r="JI38" i="18" s="1"/>
  <c r="JH40" i="18"/>
  <c r="JI40" i="18" s="1"/>
  <c r="JH42" i="18"/>
  <c r="JI42" i="18" s="1"/>
  <c r="JH43" i="18"/>
  <c r="JI43" i="18" s="1"/>
  <c r="JH45" i="18"/>
  <c r="JI45" i="18" s="1"/>
  <c r="JH46" i="18"/>
  <c r="JI46" i="18" s="1"/>
  <c r="JH35" i="18"/>
  <c r="JI35" i="18" s="1"/>
  <c r="JH12" i="18"/>
  <c r="JI12" i="18" s="1"/>
  <c r="JH13" i="18"/>
  <c r="JI13" i="18" s="1"/>
  <c r="JH15" i="18"/>
  <c r="JI15" i="18" s="1"/>
  <c r="JH16" i="18"/>
  <c r="JI16" i="18" s="1"/>
  <c r="JH17" i="18"/>
  <c r="JI17" i="18" s="1"/>
  <c r="JH18" i="18"/>
  <c r="JI18" i="18" s="1"/>
  <c r="JH19" i="18"/>
  <c r="JI19" i="18" s="1"/>
  <c r="JH22" i="18"/>
  <c r="JI22" i="18" s="1"/>
  <c r="JH7" i="18"/>
  <c r="JI7" i="18" s="1"/>
  <c r="JB26" i="19"/>
  <c r="JC26" i="19" s="1"/>
  <c r="JB27" i="19"/>
  <c r="JC27" i="19" s="1"/>
  <c r="JB28" i="19"/>
  <c r="JC28" i="19" s="1"/>
  <c r="JB29" i="19"/>
  <c r="JC29" i="19" s="1"/>
  <c r="JB25" i="19"/>
  <c r="JC25" i="19" s="1"/>
  <c r="JB10" i="19"/>
  <c r="JC10" i="19" s="1"/>
  <c r="JB13" i="19"/>
  <c r="JC13" i="19" s="1"/>
  <c r="JB14" i="19"/>
  <c r="JC14" i="19" s="1"/>
  <c r="JH7" i="15"/>
  <c r="JI7" i="15" s="1"/>
  <c r="JH8" i="15"/>
  <c r="JI8" i="15" s="1"/>
  <c r="JH10" i="15"/>
  <c r="JI10" i="15" s="1"/>
  <c r="JH17" i="15"/>
  <c r="JI17" i="15" s="1"/>
  <c r="IX23" i="15"/>
  <c r="IX17" i="15"/>
  <c r="IX16" i="15"/>
  <c r="IW19" i="15"/>
  <c r="IW17" i="15"/>
  <c r="IU19" i="15"/>
  <c r="IU17" i="15"/>
  <c r="JP17" i="15" l="1"/>
  <c r="JQ17" i="15" s="1"/>
  <c r="JX19" i="15"/>
  <c r="JY19" i="15" s="1"/>
  <c r="JX17" i="15"/>
  <c r="JY17" i="15" s="1"/>
  <c r="KF19" i="15"/>
  <c r="KG19" i="15" s="1"/>
  <c r="C10" i="20"/>
  <c r="C11" i="20"/>
  <c r="C14" i="20" l="1"/>
  <c r="C18" i="20" s="1"/>
  <c r="W30" i="19"/>
  <c r="W17" i="19"/>
  <c r="IZ37" i="18"/>
  <c r="JA37" i="18" s="1"/>
  <c r="IZ38" i="18"/>
  <c r="JA38" i="18" s="1"/>
  <c r="IZ40" i="18"/>
  <c r="JA40" i="18" s="1"/>
  <c r="IZ42" i="18"/>
  <c r="JA42" i="18" s="1"/>
  <c r="IZ43" i="18"/>
  <c r="JA43" i="18" s="1"/>
  <c r="IZ45" i="18"/>
  <c r="JA45" i="18" s="1"/>
  <c r="IZ46" i="18"/>
  <c r="JA46" i="18" s="1"/>
  <c r="IZ35" i="18"/>
  <c r="JA35" i="18" s="1"/>
  <c r="IZ12" i="18"/>
  <c r="JA12" i="18" s="1"/>
  <c r="IZ13" i="18"/>
  <c r="JA13" i="18" s="1"/>
  <c r="IZ15" i="18"/>
  <c r="JA15" i="18" s="1"/>
  <c r="IZ16" i="18"/>
  <c r="JA16" i="18" s="1"/>
  <c r="IZ17" i="18"/>
  <c r="JA17" i="18" s="1"/>
  <c r="IZ18" i="18"/>
  <c r="JA18" i="18" s="1"/>
  <c r="IZ19" i="18"/>
  <c r="JA19" i="18" s="1"/>
  <c r="IZ22" i="18"/>
  <c r="JA22" i="18" s="1"/>
  <c r="IZ7" i="18"/>
  <c r="JA7" i="18" s="1"/>
  <c r="IT10" i="15"/>
  <c r="IZ10" i="15" s="1"/>
  <c r="JA10" i="15" s="1"/>
  <c r="IZ7" i="15"/>
  <c r="JA7" i="15" s="1"/>
  <c r="IZ8" i="15"/>
  <c r="JA8" i="15" s="1"/>
  <c r="IZ9" i="15"/>
  <c r="JA9" i="15" s="1"/>
  <c r="IZ15" i="15"/>
  <c r="JA15" i="15" s="1"/>
  <c r="IZ16" i="15"/>
  <c r="JA16" i="15" s="1"/>
  <c r="IZ17" i="15"/>
  <c r="JA17" i="15" s="1"/>
  <c r="IZ19" i="15"/>
  <c r="JA19" i="15" s="1"/>
  <c r="IZ21" i="15"/>
  <c r="JA21" i="15" s="1"/>
  <c r="IZ22" i="15"/>
  <c r="JA22" i="15" s="1"/>
  <c r="IZ23" i="15"/>
  <c r="JA23" i="15" s="1"/>
  <c r="IR7" i="15"/>
  <c r="IS7" i="15" s="1"/>
  <c r="IR8" i="15"/>
  <c r="IS8" i="15" s="1"/>
  <c r="IR9" i="15"/>
  <c r="IS9" i="15" s="1"/>
  <c r="IR10" i="15"/>
  <c r="IS10" i="15" s="1"/>
  <c r="IR15" i="15"/>
  <c r="IS15" i="15" s="1"/>
  <c r="IR16" i="15"/>
  <c r="IS16" i="15" s="1"/>
  <c r="IR17" i="15"/>
  <c r="IS17" i="15" s="1"/>
  <c r="IR19" i="15"/>
  <c r="IS19" i="15" s="1"/>
  <c r="IR21" i="15"/>
  <c r="IS21" i="15" s="1"/>
  <c r="IR22" i="15"/>
  <c r="IS22" i="15" s="1"/>
  <c r="IR23" i="15"/>
  <c r="IS23" i="15" s="1"/>
  <c r="IT26" i="19"/>
  <c r="IU26" i="19" s="1"/>
  <c r="IT27" i="19"/>
  <c r="IU27" i="19" s="1"/>
  <c r="IT28" i="19"/>
  <c r="IU28" i="19" s="1"/>
  <c r="IT29" i="19"/>
  <c r="IU29" i="19" s="1"/>
  <c r="IT25" i="19"/>
  <c r="IU25" i="19" s="1"/>
  <c r="IT10" i="19"/>
  <c r="IU10" i="19" s="1"/>
  <c r="IT13" i="19"/>
  <c r="IU13" i="19" s="1"/>
  <c r="IT14" i="19"/>
  <c r="IU14" i="19" s="1"/>
  <c r="IR37" i="18"/>
  <c r="IS37" i="18" s="1"/>
  <c r="IR38" i="18"/>
  <c r="IS38" i="18" s="1"/>
  <c r="IR40" i="18"/>
  <c r="IS40" i="18" s="1"/>
  <c r="IR42" i="18"/>
  <c r="IS42" i="18" s="1"/>
  <c r="IR43" i="18"/>
  <c r="IS43" i="18" s="1"/>
  <c r="IR45" i="18"/>
  <c r="IS45" i="18" s="1"/>
  <c r="IR46" i="18"/>
  <c r="IS46" i="18" s="1"/>
  <c r="IR35" i="18"/>
  <c r="IS35" i="18" s="1"/>
  <c r="IR12" i="18"/>
  <c r="IS12" i="18" s="1"/>
  <c r="IR13" i="18"/>
  <c r="IS13" i="18" s="1"/>
  <c r="IR15" i="18"/>
  <c r="IS15" i="18" s="1"/>
  <c r="IR16" i="18"/>
  <c r="IS16" i="18" s="1"/>
  <c r="IR17" i="18"/>
  <c r="IS17" i="18" s="1"/>
  <c r="IR18" i="18"/>
  <c r="IS18" i="18" s="1"/>
  <c r="IR19" i="18"/>
  <c r="IS19" i="18" s="1"/>
  <c r="IR22" i="18"/>
  <c r="IS22" i="18" s="1"/>
  <c r="IR7" i="18"/>
  <c r="IS7" i="18" s="1"/>
  <c r="IE16" i="18"/>
  <c r="IJ16" i="18" s="1"/>
  <c r="IK16" i="18" s="1"/>
  <c r="IJ37" i="18"/>
  <c r="IK37" i="18" s="1"/>
  <c r="IJ38" i="18"/>
  <c r="IK38" i="18" s="1"/>
  <c r="IJ40" i="18"/>
  <c r="IK40" i="18" s="1"/>
  <c r="IJ42" i="18"/>
  <c r="IK42" i="18" s="1"/>
  <c r="IJ43" i="18"/>
  <c r="IK43" i="18" s="1"/>
  <c r="IJ45" i="18"/>
  <c r="IK45" i="18" s="1"/>
  <c r="IJ46" i="18"/>
  <c r="IK46" i="18" s="1"/>
  <c r="IJ35" i="18"/>
  <c r="IK35" i="18" s="1"/>
  <c r="IJ12" i="18"/>
  <c r="IK12" i="18" s="1"/>
  <c r="IJ13" i="18"/>
  <c r="IK13" i="18" s="1"/>
  <c r="IJ15" i="18"/>
  <c r="IK15" i="18" s="1"/>
  <c r="IJ17" i="18"/>
  <c r="IK17" i="18" s="1"/>
  <c r="IJ18" i="18"/>
  <c r="IK18" i="18" s="1"/>
  <c r="IJ19" i="18"/>
  <c r="IK19" i="18" s="1"/>
  <c r="IJ22" i="18"/>
  <c r="IK22" i="18" s="1"/>
  <c r="IJ7" i="18"/>
  <c r="IK7" i="18" s="1"/>
  <c r="IL26" i="19"/>
  <c r="IM26" i="19" s="1"/>
  <c r="IL27" i="19"/>
  <c r="IM27" i="19" s="1"/>
  <c r="IL28" i="19"/>
  <c r="IM28" i="19" s="1"/>
  <c r="IL29" i="19"/>
  <c r="IM29" i="19" s="1"/>
  <c r="IL25" i="19"/>
  <c r="IM25" i="19" s="1"/>
  <c r="IL10" i="19"/>
  <c r="IM10" i="19" s="1"/>
  <c r="IL13" i="19"/>
  <c r="IM13" i="19" s="1"/>
  <c r="IL14" i="19"/>
  <c r="IM14" i="19" s="1"/>
  <c r="IJ7" i="15"/>
  <c r="IK7" i="15" s="1"/>
  <c r="IJ8" i="15"/>
  <c r="IK8" i="15" s="1"/>
  <c r="IJ9" i="15"/>
  <c r="IK9" i="15" s="1"/>
  <c r="IJ10" i="15"/>
  <c r="IK10" i="15" s="1"/>
  <c r="IJ15" i="15"/>
  <c r="IK15" i="15" s="1"/>
  <c r="IJ16" i="15"/>
  <c r="IK16" i="15" s="1"/>
  <c r="IJ17" i="15"/>
  <c r="IK17" i="15" s="1"/>
  <c r="IJ19" i="15"/>
  <c r="IK19" i="15" s="1"/>
  <c r="IJ21" i="15"/>
  <c r="IK21" i="15" s="1"/>
  <c r="IJ22" i="15"/>
  <c r="IK22" i="15" s="1"/>
  <c r="IJ23" i="15"/>
  <c r="IK23" i="15" s="1"/>
  <c r="E27" i="20" l="1"/>
  <c r="Q23" i="18"/>
  <c r="IB37" i="18"/>
  <c r="IC37" i="18" s="1"/>
  <c r="IB38" i="18"/>
  <c r="IC38" i="18" s="1"/>
  <c r="IB40" i="18"/>
  <c r="IC40" i="18" s="1"/>
  <c r="IB42" i="18"/>
  <c r="IC42" i="18" s="1"/>
  <c r="IB43" i="18"/>
  <c r="IC43" i="18" s="1"/>
  <c r="IB45" i="18"/>
  <c r="IC45" i="18" s="1"/>
  <c r="IB46" i="18"/>
  <c r="IC46" i="18" s="1"/>
  <c r="IB35" i="18"/>
  <c r="IC35" i="18" s="1"/>
  <c r="IB12" i="18"/>
  <c r="IC12" i="18" s="1"/>
  <c r="IB13" i="18"/>
  <c r="IC13" i="18" s="1"/>
  <c r="IB15" i="18"/>
  <c r="IC15" i="18" s="1"/>
  <c r="IB16" i="18"/>
  <c r="IC16" i="18" s="1"/>
  <c r="IB17" i="18"/>
  <c r="IC17" i="18" s="1"/>
  <c r="IB18" i="18"/>
  <c r="IC18" i="18" s="1"/>
  <c r="IB19" i="18"/>
  <c r="IC19" i="18" s="1"/>
  <c r="IB22" i="18"/>
  <c r="IC22" i="18" s="1"/>
  <c r="IB7" i="18"/>
  <c r="IC7" i="18" s="1"/>
  <c r="ID26" i="19"/>
  <c r="IE26" i="19" s="1"/>
  <c r="ID27" i="19"/>
  <c r="IE27" i="19" s="1"/>
  <c r="ID28" i="19"/>
  <c r="IE28" i="19" s="1"/>
  <c r="ID29" i="19"/>
  <c r="IE29" i="19" s="1"/>
  <c r="ID25" i="19"/>
  <c r="IE25" i="19" s="1"/>
  <c r="ID10" i="19"/>
  <c r="IE10" i="19" s="1"/>
  <c r="ID13" i="19"/>
  <c r="IE13" i="19" s="1"/>
  <c r="ID14" i="19"/>
  <c r="IE14" i="19" s="1"/>
  <c r="IB7" i="15"/>
  <c r="IC7" i="15" s="1"/>
  <c r="IB8" i="15"/>
  <c r="IC8" i="15" s="1"/>
  <c r="IB9" i="15"/>
  <c r="IC9" i="15" s="1"/>
  <c r="IB10" i="15"/>
  <c r="IC10" i="15" s="1"/>
  <c r="IB15" i="15"/>
  <c r="IC15" i="15" s="1"/>
  <c r="IB16" i="15"/>
  <c r="IC16" i="15" s="1"/>
  <c r="IB17" i="15"/>
  <c r="IC17" i="15" s="1"/>
  <c r="IB19" i="15"/>
  <c r="IC19" i="15" s="1"/>
  <c r="IB21" i="15"/>
  <c r="IC21" i="15" s="1"/>
  <c r="IB22" i="15"/>
  <c r="IC22" i="15" s="1"/>
  <c r="IB23" i="15"/>
  <c r="IC23" i="15" s="1"/>
  <c r="Q30" i="19" l="1"/>
  <c r="T30" i="19"/>
  <c r="V23" i="18"/>
  <c r="O23" i="18"/>
  <c r="T23" i="18"/>
  <c r="F27" i="20"/>
  <c r="HO16" i="18"/>
  <c r="HT16" i="18" s="1"/>
  <c r="HU16" i="18" s="1"/>
  <c r="HQ28" i="19"/>
  <c r="HV28" i="19" s="1"/>
  <c r="HW28" i="19" s="1"/>
  <c r="HT37" i="18"/>
  <c r="HU37" i="18" s="1"/>
  <c r="HT38" i="18"/>
  <c r="HU38" i="18" s="1"/>
  <c r="HT40" i="18"/>
  <c r="HU40" i="18" s="1"/>
  <c r="HT42" i="18"/>
  <c r="HU42" i="18" s="1"/>
  <c r="HT43" i="18"/>
  <c r="HU43" i="18" s="1"/>
  <c r="HT45" i="18"/>
  <c r="HU45" i="18" s="1"/>
  <c r="HT46" i="18"/>
  <c r="HU46" i="18" s="1"/>
  <c r="HT35" i="18"/>
  <c r="HU35" i="18" s="1"/>
  <c r="HT12" i="18"/>
  <c r="HU12" i="18" s="1"/>
  <c r="HT13" i="18"/>
  <c r="HU13" i="18" s="1"/>
  <c r="HT15" i="18"/>
  <c r="HU15" i="18" s="1"/>
  <c r="HT17" i="18"/>
  <c r="HU17" i="18" s="1"/>
  <c r="HT18" i="18"/>
  <c r="HU18" i="18" s="1"/>
  <c r="HT19" i="18"/>
  <c r="HU19" i="18" s="1"/>
  <c r="HT22" i="18"/>
  <c r="HU22" i="18" s="1"/>
  <c r="HT7" i="18"/>
  <c r="HU7" i="18" s="1"/>
  <c r="HT7" i="15"/>
  <c r="HU7" i="15" s="1"/>
  <c r="HT8" i="15"/>
  <c r="HU8" i="15" s="1"/>
  <c r="HT9" i="15"/>
  <c r="HU9" i="15" s="1"/>
  <c r="HT10" i="15"/>
  <c r="HU10" i="15" s="1"/>
  <c r="HT15" i="15"/>
  <c r="HU15" i="15" s="1"/>
  <c r="HT16" i="15"/>
  <c r="HU16" i="15" s="1"/>
  <c r="HT17" i="15"/>
  <c r="HU17" i="15" s="1"/>
  <c r="HT19" i="15"/>
  <c r="HU19" i="15" s="1"/>
  <c r="HT21" i="15"/>
  <c r="HU21" i="15" s="1"/>
  <c r="HT22" i="15"/>
  <c r="HU22" i="15" s="1"/>
  <c r="HT23" i="15"/>
  <c r="HU23" i="15" s="1"/>
  <c r="HV26" i="19"/>
  <c r="HW26" i="19" s="1"/>
  <c r="HV27" i="19"/>
  <c r="HW27" i="19" s="1"/>
  <c r="HV29" i="19"/>
  <c r="HW29" i="19" s="1"/>
  <c r="HV25" i="19"/>
  <c r="HW25" i="19" s="1"/>
  <c r="HV10" i="19"/>
  <c r="HW10" i="19" s="1"/>
  <c r="HV13" i="19"/>
  <c r="HW13" i="19" s="1"/>
  <c r="HV14" i="19"/>
  <c r="HW14" i="19" s="1"/>
  <c r="HL7" i="18"/>
  <c r="HM7" i="18" s="1"/>
  <c r="HL37" i="18"/>
  <c r="HM37" i="18" s="1"/>
  <c r="HL38" i="18"/>
  <c r="HM38" i="18" s="1"/>
  <c r="HL40" i="18"/>
  <c r="HM40" i="18" s="1"/>
  <c r="HL42" i="18"/>
  <c r="HM42" i="18" s="1"/>
  <c r="HL43" i="18"/>
  <c r="HM43" i="18" s="1"/>
  <c r="HL45" i="18"/>
  <c r="HM45" i="18" s="1"/>
  <c r="HL46" i="18"/>
  <c r="HM46" i="18" s="1"/>
  <c r="HL35" i="18"/>
  <c r="HM35" i="18" s="1"/>
  <c r="HL12" i="18"/>
  <c r="HM12" i="18" s="1"/>
  <c r="HL13" i="18"/>
  <c r="HM13" i="18" s="1"/>
  <c r="HL15" i="18"/>
  <c r="HM15" i="18" s="1"/>
  <c r="HL16" i="18"/>
  <c r="HM16" i="18" s="1"/>
  <c r="HL17" i="18"/>
  <c r="HM17" i="18" s="1"/>
  <c r="HL18" i="18"/>
  <c r="HM18" i="18" s="1"/>
  <c r="HL19" i="18"/>
  <c r="HM19" i="18" s="1"/>
  <c r="HL22" i="18"/>
  <c r="HM22" i="18" s="1"/>
  <c r="HN10" i="19"/>
  <c r="HO10" i="19" s="1"/>
  <c r="HN13" i="19"/>
  <c r="HO13" i="19" s="1"/>
  <c r="HN14" i="19"/>
  <c r="HO14" i="19" s="1"/>
  <c r="HN26" i="19"/>
  <c r="HO26" i="19" s="1"/>
  <c r="HN27" i="19"/>
  <c r="HO27" i="19" s="1"/>
  <c r="HN28" i="19"/>
  <c r="HO28" i="19" s="1"/>
  <c r="HN29" i="19"/>
  <c r="HO29" i="19" s="1"/>
  <c r="HN25" i="19"/>
  <c r="HO25" i="19" s="1"/>
  <c r="HL7" i="15"/>
  <c r="HM7" i="15" s="1"/>
  <c r="HL8" i="15"/>
  <c r="HM8" i="15" s="1"/>
  <c r="HL9" i="15"/>
  <c r="HM9" i="15" s="1"/>
  <c r="HL10" i="15"/>
  <c r="HM10" i="15" s="1"/>
  <c r="HL15" i="15"/>
  <c r="HM15" i="15" s="1"/>
  <c r="HL16" i="15"/>
  <c r="HM16" i="15" s="1"/>
  <c r="HL17" i="15"/>
  <c r="HM17" i="15" s="1"/>
  <c r="HL19" i="15"/>
  <c r="HM19" i="15" s="1"/>
  <c r="HL21" i="15"/>
  <c r="HM21" i="15" s="1"/>
  <c r="HL22" i="15"/>
  <c r="HM22" i="15" s="1"/>
  <c r="HL23" i="15"/>
  <c r="HM23" i="15" s="1"/>
  <c r="HD37" i="18" l="1"/>
  <c r="HE37" i="18" s="1"/>
  <c r="HD38" i="18"/>
  <c r="HE38" i="18" s="1"/>
  <c r="HD40" i="18"/>
  <c r="HE40" i="18" s="1"/>
  <c r="HD42" i="18"/>
  <c r="HE42" i="18" s="1"/>
  <c r="HD43" i="18"/>
  <c r="HE43" i="18" s="1"/>
  <c r="HD45" i="18"/>
  <c r="HE45" i="18" s="1"/>
  <c r="HD46" i="18"/>
  <c r="HE46" i="18" s="1"/>
  <c r="HD35" i="18"/>
  <c r="HE35" i="18" s="1"/>
  <c r="HD12" i="18"/>
  <c r="HE12" i="18" s="1"/>
  <c r="HD13" i="18"/>
  <c r="HE13" i="18" s="1"/>
  <c r="HD15" i="18"/>
  <c r="HE15" i="18" s="1"/>
  <c r="HD16" i="18"/>
  <c r="HE16" i="18" s="1"/>
  <c r="HD17" i="18"/>
  <c r="HE17" i="18" s="1"/>
  <c r="HD18" i="18"/>
  <c r="HE18" i="18" s="1"/>
  <c r="HD19" i="18"/>
  <c r="HE19" i="18" s="1"/>
  <c r="HD22" i="18"/>
  <c r="HE22" i="18" s="1"/>
  <c r="HD7" i="18"/>
  <c r="HE7" i="18" s="1"/>
  <c r="HF26" i="19"/>
  <c r="HG26" i="19" s="1"/>
  <c r="HF27" i="19"/>
  <c r="HG27" i="19" s="1"/>
  <c r="HF28" i="19"/>
  <c r="HG28" i="19" s="1"/>
  <c r="HF29" i="19"/>
  <c r="HG29" i="19" s="1"/>
  <c r="HF25" i="19"/>
  <c r="HG25" i="19" s="1"/>
  <c r="HF10" i="19"/>
  <c r="HG10" i="19" s="1"/>
  <c r="HF13" i="19"/>
  <c r="HG13" i="19" s="1"/>
  <c r="HF14" i="19"/>
  <c r="HG14" i="19" s="1"/>
  <c r="HD7" i="15"/>
  <c r="HE7" i="15" s="1"/>
  <c r="HD8" i="15"/>
  <c r="HE8" i="15" s="1"/>
  <c r="HD9" i="15"/>
  <c r="HE9" i="15" s="1"/>
  <c r="HD10" i="15"/>
  <c r="HE10" i="15" s="1"/>
  <c r="HD15" i="15"/>
  <c r="HE15" i="15" s="1"/>
  <c r="HD16" i="15"/>
  <c r="HE16" i="15" s="1"/>
  <c r="HD17" i="15"/>
  <c r="HE17" i="15" s="1"/>
  <c r="HD19" i="15"/>
  <c r="HE19" i="15" s="1"/>
  <c r="HD21" i="15"/>
  <c r="HE21" i="15" s="1"/>
  <c r="HD22" i="15"/>
  <c r="HE22" i="15" s="1"/>
  <c r="HD23" i="15"/>
  <c r="HE23" i="15" s="1"/>
  <c r="GT25" i="19" l="1"/>
  <c r="GX25" i="19" s="1"/>
  <c r="GY25" i="19" s="1"/>
  <c r="GQ35" i="18"/>
  <c r="GV35" i="18" s="1"/>
  <c r="GW35" i="18" s="1"/>
  <c r="GV7" i="15"/>
  <c r="GW7" i="15" s="1"/>
  <c r="GV8" i="15"/>
  <c r="GW8" i="15" s="1"/>
  <c r="GV9" i="15"/>
  <c r="GW9" i="15" s="1"/>
  <c r="GV10" i="15"/>
  <c r="GW10" i="15" s="1"/>
  <c r="GV15" i="15"/>
  <c r="GW15" i="15" s="1"/>
  <c r="GV16" i="15"/>
  <c r="GW16" i="15" s="1"/>
  <c r="GV17" i="15"/>
  <c r="GW17" i="15" s="1"/>
  <c r="GV19" i="15"/>
  <c r="GW19" i="15" s="1"/>
  <c r="GV21" i="15"/>
  <c r="GW21" i="15" s="1"/>
  <c r="GV22" i="15"/>
  <c r="GW22" i="15" s="1"/>
  <c r="GV23" i="15"/>
  <c r="GW23" i="15" s="1"/>
  <c r="GX26" i="19"/>
  <c r="GY26" i="19" s="1"/>
  <c r="GX27" i="19"/>
  <c r="GY27" i="19" s="1"/>
  <c r="GX28" i="19"/>
  <c r="GY28" i="19" s="1"/>
  <c r="GX29" i="19"/>
  <c r="GY29" i="19" s="1"/>
  <c r="GX10" i="19"/>
  <c r="GY10" i="19" s="1"/>
  <c r="GX13" i="19"/>
  <c r="GY13" i="19" s="1"/>
  <c r="GX14" i="19"/>
  <c r="GY14" i="19" s="1"/>
  <c r="GV37" i="18"/>
  <c r="GW37" i="18" s="1"/>
  <c r="GV38" i="18"/>
  <c r="GW38" i="18" s="1"/>
  <c r="GV40" i="18"/>
  <c r="GW40" i="18" s="1"/>
  <c r="GV42" i="18"/>
  <c r="GW42" i="18" s="1"/>
  <c r="GV43" i="18"/>
  <c r="GW43" i="18" s="1"/>
  <c r="GV45" i="18"/>
  <c r="GW45" i="18" s="1"/>
  <c r="GV46" i="18"/>
  <c r="GW46" i="18" s="1"/>
  <c r="GV12" i="18"/>
  <c r="GW12" i="18" s="1"/>
  <c r="GV13" i="18"/>
  <c r="GW13" i="18" s="1"/>
  <c r="GV15" i="18"/>
  <c r="GW15" i="18" s="1"/>
  <c r="GV16" i="18"/>
  <c r="GW16" i="18" s="1"/>
  <c r="GV17" i="18"/>
  <c r="GW17" i="18" s="1"/>
  <c r="GV18" i="18"/>
  <c r="GW18" i="18" s="1"/>
  <c r="GV19" i="18"/>
  <c r="GW19" i="18" s="1"/>
  <c r="GV22" i="18"/>
  <c r="GW22" i="18" s="1"/>
  <c r="GV7" i="18"/>
  <c r="GW7" i="18" s="1"/>
  <c r="GN7" i="15"/>
  <c r="GO7" i="15" s="1"/>
  <c r="GN8" i="15"/>
  <c r="GO8" i="15" s="1"/>
  <c r="GN9" i="15"/>
  <c r="GO9" i="15" s="1"/>
  <c r="GN10" i="15"/>
  <c r="GO10" i="15" s="1"/>
  <c r="GN15" i="15"/>
  <c r="GO15" i="15" s="1"/>
  <c r="GN16" i="15"/>
  <c r="GO16" i="15" s="1"/>
  <c r="GN17" i="15"/>
  <c r="GO17" i="15" s="1"/>
  <c r="GN19" i="15"/>
  <c r="GO19" i="15" s="1"/>
  <c r="GN21" i="15"/>
  <c r="GO21" i="15" s="1"/>
  <c r="GN22" i="15"/>
  <c r="GO22" i="15" s="1"/>
  <c r="GN23" i="15"/>
  <c r="GO23" i="15" s="1"/>
  <c r="GP26" i="19"/>
  <c r="GQ26" i="19" s="1"/>
  <c r="GP27" i="19"/>
  <c r="GQ27" i="19" s="1"/>
  <c r="GP28" i="19"/>
  <c r="GQ28" i="19" s="1"/>
  <c r="GP29" i="19"/>
  <c r="GQ29" i="19" s="1"/>
  <c r="GP25" i="19"/>
  <c r="GQ25" i="19" s="1"/>
  <c r="GP10" i="19"/>
  <c r="GQ10" i="19" s="1"/>
  <c r="GP13" i="19"/>
  <c r="GQ13" i="19" s="1"/>
  <c r="GP14" i="19"/>
  <c r="GQ14" i="19" s="1"/>
  <c r="GN37" i="18"/>
  <c r="GO37" i="18" s="1"/>
  <c r="GN38" i="18"/>
  <c r="GO38" i="18" s="1"/>
  <c r="GN40" i="18"/>
  <c r="GO40" i="18" s="1"/>
  <c r="GN42" i="18"/>
  <c r="GO42" i="18" s="1"/>
  <c r="GN43" i="18"/>
  <c r="GO43" i="18" s="1"/>
  <c r="GN45" i="18"/>
  <c r="GO45" i="18" s="1"/>
  <c r="GN46" i="18"/>
  <c r="GO46" i="18" s="1"/>
  <c r="GN35" i="18"/>
  <c r="GO35" i="18" s="1"/>
  <c r="GN12" i="18"/>
  <c r="GO12" i="18" s="1"/>
  <c r="GN13" i="18"/>
  <c r="GO13" i="18" s="1"/>
  <c r="GN15" i="18"/>
  <c r="GO15" i="18" s="1"/>
  <c r="GN16" i="18"/>
  <c r="GO16" i="18" s="1"/>
  <c r="GN17" i="18"/>
  <c r="GO17" i="18" s="1"/>
  <c r="GN18" i="18"/>
  <c r="GO18" i="18" s="1"/>
  <c r="GN19" i="18"/>
  <c r="GO19" i="18" s="1"/>
  <c r="GN22" i="18"/>
  <c r="GO22" i="18" s="1"/>
  <c r="GN7" i="18"/>
  <c r="GO7" i="18" s="1"/>
  <c r="FZ18" i="18"/>
  <c r="GF18" i="18" s="1"/>
  <c r="GG18" i="18" s="1"/>
  <c r="GF7" i="15"/>
  <c r="GG7" i="15" s="1"/>
  <c r="GF8" i="15"/>
  <c r="GG8" i="15" s="1"/>
  <c r="GF9" i="15"/>
  <c r="GG9" i="15" s="1"/>
  <c r="GF10" i="15"/>
  <c r="GG10" i="15" s="1"/>
  <c r="GF15" i="15"/>
  <c r="GG15" i="15" s="1"/>
  <c r="GF16" i="15"/>
  <c r="GG16" i="15" s="1"/>
  <c r="GF17" i="15"/>
  <c r="GG17" i="15" s="1"/>
  <c r="GF19" i="15"/>
  <c r="GG19" i="15" s="1"/>
  <c r="GF21" i="15"/>
  <c r="GG21" i="15" s="1"/>
  <c r="GF22" i="15"/>
  <c r="GG22" i="15" s="1"/>
  <c r="GF23" i="15"/>
  <c r="GG23" i="15" s="1"/>
  <c r="GH26" i="19"/>
  <c r="GI26" i="19" s="1"/>
  <c r="GH27" i="19"/>
  <c r="GI27" i="19" s="1"/>
  <c r="GH28" i="19"/>
  <c r="GI28" i="19" s="1"/>
  <c r="GH29" i="19"/>
  <c r="GI29" i="19" s="1"/>
  <c r="GH25" i="19"/>
  <c r="GI25" i="19" s="1"/>
  <c r="GH10" i="19"/>
  <c r="GI10" i="19" s="1"/>
  <c r="GH13" i="19"/>
  <c r="GI13" i="19" s="1"/>
  <c r="GH14" i="19"/>
  <c r="GI14" i="19" s="1"/>
  <c r="GF37" i="18"/>
  <c r="GG37" i="18" s="1"/>
  <c r="GF38" i="18"/>
  <c r="GG38" i="18" s="1"/>
  <c r="GF40" i="18"/>
  <c r="GG40" i="18" s="1"/>
  <c r="GF42" i="18"/>
  <c r="GG42" i="18" s="1"/>
  <c r="GF43" i="18"/>
  <c r="GG43" i="18" s="1"/>
  <c r="GF45" i="18"/>
  <c r="GG45" i="18" s="1"/>
  <c r="GF46" i="18"/>
  <c r="GG46" i="18" s="1"/>
  <c r="GF35" i="18"/>
  <c r="GG35" i="18" s="1"/>
  <c r="GF12" i="18"/>
  <c r="GG12" i="18" s="1"/>
  <c r="GF13" i="18"/>
  <c r="GG13" i="18" s="1"/>
  <c r="GF15" i="18"/>
  <c r="GG15" i="18" s="1"/>
  <c r="GF16" i="18"/>
  <c r="GG16" i="18" s="1"/>
  <c r="GF17" i="18"/>
  <c r="GG17" i="18" s="1"/>
  <c r="GF19" i="18"/>
  <c r="GG19" i="18" s="1"/>
  <c r="GF22" i="18"/>
  <c r="GG22" i="18" s="1"/>
  <c r="GF7" i="18"/>
  <c r="GG7" i="18" s="1"/>
  <c r="FZ26" i="19"/>
  <c r="GA26" i="19" s="1"/>
  <c r="FZ27" i="19"/>
  <c r="GA27" i="19" s="1"/>
  <c r="FZ28" i="19"/>
  <c r="GA28" i="19" s="1"/>
  <c r="FZ29" i="19"/>
  <c r="GA29" i="19" s="1"/>
  <c r="FX37" i="18"/>
  <c r="FY37" i="18" s="1"/>
  <c r="FX38" i="18"/>
  <c r="FY38" i="18" s="1"/>
  <c r="FX40" i="18"/>
  <c r="FY40" i="18" s="1"/>
  <c r="FX42" i="18"/>
  <c r="FY42" i="18" s="1"/>
  <c r="FX43" i="18"/>
  <c r="FY43" i="18" s="1"/>
  <c r="FX45" i="18"/>
  <c r="FY45" i="18" s="1"/>
  <c r="FX46" i="18"/>
  <c r="FY46" i="18" s="1"/>
  <c r="FX35" i="18"/>
  <c r="FY35" i="18" s="1"/>
  <c r="FX12" i="18"/>
  <c r="FY12" i="18" s="1"/>
  <c r="FX13" i="18"/>
  <c r="FY13" i="18" s="1"/>
  <c r="FX15" i="18"/>
  <c r="FY15" i="18" s="1"/>
  <c r="FX16" i="18"/>
  <c r="FY16" i="18" s="1"/>
  <c r="FX17" i="18"/>
  <c r="FY17" i="18" s="1"/>
  <c r="FX18" i="18"/>
  <c r="FY18" i="18" s="1"/>
  <c r="FX19" i="18"/>
  <c r="FY19" i="18" s="1"/>
  <c r="FX22" i="18"/>
  <c r="FY22" i="18" s="1"/>
  <c r="FX7" i="18"/>
  <c r="FY7" i="18" s="1"/>
  <c r="FZ25" i="19"/>
  <c r="GA25" i="19" s="1"/>
  <c r="FZ10" i="19"/>
  <c r="GA10" i="19" s="1"/>
  <c r="FZ13" i="19"/>
  <c r="GA13" i="19" s="1"/>
  <c r="FZ14" i="19"/>
  <c r="GA14" i="19" s="1"/>
  <c r="FX7" i="15"/>
  <c r="FY7" i="15" s="1"/>
  <c r="FX8" i="15"/>
  <c r="FY8" i="15" s="1"/>
  <c r="FX9" i="15"/>
  <c r="FY9" i="15" s="1"/>
  <c r="FX10" i="15"/>
  <c r="FY10" i="15" s="1"/>
  <c r="FX15" i="15"/>
  <c r="FY15" i="15" s="1"/>
  <c r="FX16" i="15"/>
  <c r="FY16" i="15" s="1"/>
  <c r="FX17" i="15"/>
  <c r="FY17" i="15" s="1"/>
  <c r="FX19" i="15"/>
  <c r="FY19" i="15" s="1"/>
  <c r="FX21" i="15"/>
  <c r="FY21" i="15" s="1"/>
  <c r="FX22" i="15"/>
  <c r="FY22" i="15" s="1"/>
  <c r="FX23" i="15"/>
  <c r="FY23" i="15" s="1"/>
  <c r="FP37" i="18" l="1"/>
  <c r="FQ37" i="18" s="1"/>
  <c r="FP38" i="18"/>
  <c r="FQ38" i="18" s="1"/>
  <c r="FP40" i="18"/>
  <c r="FQ40" i="18" s="1"/>
  <c r="FP42" i="18"/>
  <c r="FQ42" i="18" s="1"/>
  <c r="FP43" i="18"/>
  <c r="FQ43" i="18" s="1"/>
  <c r="FP45" i="18"/>
  <c r="FQ45" i="18" s="1"/>
  <c r="FP46" i="18"/>
  <c r="FQ46" i="18" s="1"/>
  <c r="FP35" i="18"/>
  <c r="FQ35" i="18" s="1"/>
  <c r="FP12" i="18"/>
  <c r="FQ12" i="18" s="1"/>
  <c r="FP13" i="18"/>
  <c r="FQ13" i="18" s="1"/>
  <c r="FP15" i="18"/>
  <c r="FQ15" i="18" s="1"/>
  <c r="FP16" i="18"/>
  <c r="FQ16" i="18" s="1"/>
  <c r="FP17" i="18"/>
  <c r="FQ17" i="18" s="1"/>
  <c r="FP18" i="18"/>
  <c r="FQ18" i="18" s="1"/>
  <c r="FP19" i="18"/>
  <c r="FQ19" i="18" s="1"/>
  <c r="FP22" i="18"/>
  <c r="FQ22" i="18" s="1"/>
  <c r="FP7" i="18"/>
  <c r="FQ7" i="18" s="1"/>
  <c r="FR26" i="19"/>
  <c r="FS26" i="19" s="1"/>
  <c r="FR27" i="19"/>
  <c r="FS27" i="19" s="1"/>
  <c r="FR28" i="19"/>
  <c r="FS28" i="19" s="1"/>
  <c r="FR29" i="19"/>
  <c r="FS29" i="19" s="1"/>
  <c r="FR25" i="19"/>
  <c r="FS25" i="19" s="1"/>
  <c r="FR10" i="19"/>
  <c r="FS10" i="19" s="1"/>
  <c r="FR13" i="19"/>
  <c r="FS13" i="19" s="1"/>
  <c r="FR14" i="19"/>
  <c r="FS14" i="19" s="1"/>
  <c r="FP7" i="15"/>
  <c r="FQ7" i="15" s="1"/>
  <c r="FP8" i="15"/>
  <c r="FQ8" i="15" s="1"/>
  <c r="FP9" i="15"/>
  <c r="FQ9" i="15" s="1"/>
  <c r="FP10" i="15"/>
  <c r="FQ10" i="15" s="1"/>
  <c r="FP15" i="15"/>
  <c r="FQ15" i="15" s="1"/>
  <c r="FP16" i="15"/>
  <c r="FQ16" i="15" s="1"/>
  <c r="FP17" i="15"/>
  <c r="FQ17" i="15" s="1"/>
  <c r="FP19" i="15"/>
  <c r="FQ19" i="15" s="1"/>
  <c r="FP21" i="15"/>
  <c r="FQ21" i="15" s="1"/>
  <c r="FP22" i="15"/>
  <c r="FQ22" i="15" s="1"/>
  <c r="FP23" i="15"/>
  <c r="FQ23" i="15" s="1"/>
  <c r="FH37" i="18" l="1"/>
  <c r="FI37" i="18" s="1"/>
  <c r="FH38" i="18"/>
  <c r="FI38" i="18" s="1"/>
  <c r="FH40" i="18"/>
  <c r="FI40" i="18" s="1"/>
  <c r="FH42" i="18"/>
  <c r="FI42" i="18" s="1"/>
  <c r="FH43" i="18"/>
  <c r="FI43" i="18" s="1"/>
  <c r="FH45" i="18"/>
  <c r="FI45" i="18" s="1"/>
  <c r="FH46" i="18"/>
  <c r="FI46" i="18" s="1"/>
  <c r="FH35" i="18"/>
  <c r="FI35" i="18" s="1"/>
  <c r="FH12" i="18"/>
  <c r="FI12" i="18" s="1"/>
  <c r="FH13" i="18"/>
  <c r="FI13" i="18" s="1"/>
  <c r="FH15" i="18"/>
  <c r="FI15" i="18" s="1"/>
  <c r="FH16" i="18"/>
  <c r="FI16" i="18" s="1"/>
  <c r="FH17" i="18"/>
  <c r="FI17" i="18" s="1"/>
  <c r="FH18" i="18"/>
  <c r="FI18" i="18" s="1"/>
  <c r="FH19" i="18"/>
  <c r="FI19" i="18" s="1"/>
  <c r="FH22" i="18"/>
  <c r="FI22" i="18" s="1"/>
  <c r="FH7" i="18"/>
  <c r="FI7" i="18" s="1"/>
  <c r="FJ26" i="19"/>
  <c r="FK26" i="19" s="1"/>
  <c r="FJ27" i="19"/>
  <c r="FK27" i="19" s="1"/>
  <c r="FJ28" i="19"/>
  <c r="FK28" i="19" s="1"/>
  <c r="FJ29" i="19"/>
  <c r="FK29" i="19" s="1"/>
  <c r="FJ25" i="19"/>
  <c r="FK25" i="19" s="1"/>
  <c r="FJ10" i="19"/>
  <c r="FK10" i="19" s="1"/>
  <c r="FJ13" i="19"/>
  <c r="FK13" i="19" s="1"/>
  <c r="FJ14" i="19"/>
  <c r="FK14" i="19" s="1"/>
  <c r="FH7" i="15"/>
  <c r="FI7" i="15" s="1"/>
  <c r="FH8" i="15"/>
  <c r="FI8" i="15" s="1"/>
  <c r="FH9" i="15"/>
  <c r="FI9" i="15" s="1"/>
  <c r="FH10" i="15"/>
  <c r="FI10" i="15" s="1"/>
  <c r="FH15" i="15"/>
  <c r="FI15" i="15" s="1"/>
  <c r="FH16" i="15"/>
  <c r="FI16" i="15" s="1"/>
  <c r="FH17" i="15"/>
  <c r="FI17" i="15" s="1"/>
  <c r="FH19" i="15"/>
  <c r="FI19" i="15" s="1"/>
  <c r="FH21" i="15"/>
  <c r="FI21" i="15" s="1"/>
  <c r="FH22" i="15"/>
  <c r="FI22" i="15" s="1"/>
  <c r="FH23" i="15"/>
  <c r="FI23" i="15" s="1"/>
  <c r="EZ37" i="18"/>
  <c r="FA37" i="18" s="1"/>
  <c r="EZ38" i="18"/>
  <c r="FA38" i="18" s="1"/>
  <c r="EZ40" i="18"/>
  <c r="FA40" i="18" s="1"/>
  <c r="EZ42" i="18"/>
  <c r="FA42" i="18" s="1"/>
  <c r="EZ43" i="18"/>
  <c r="FA43" i="18" s="1"/>
  <c r="EZ45" i="18"/>
  <c r="FA45" i="18" s="1"/>
  <c r="EZ46" i="18"/>
  <c r="FA46" i="18" s="1"/>
  <c r="EZ35" i="18"/>
  <c r="FA35" i="18" s="1"/>
  <c r="EZ12" i="18"/>
  <c r="FA12" i="18" s="1"/>
  <c r="EZ13" i="18"/>
  <c r="FA13" i="18" s="1"/>
  <c r="EZ15" i="18"/>
  <c r="FA15" i="18" s="1"/>
  <c r="EZ16" i="18"/>
  <c r="FA16" i="18" s="1"/>
  <c r="EZ17" i="18"/>
  <c r="FA17" i="18" s="1"/>
  <c r="EZ18" i="18"/>
  <c r="FA18" i="18" s="1"/>
  <c r="EZ19" i="18"/>
  <c r="FA19" i="18" s="1"/>
  <c r="EZ22" i="18"/>
  <c r="FA22" i="18" s="1"/>
  <c r="EZ7" i="18"/>
  <c r="FA7" i="18" s="1"/>
  <c r="FB26" i="19"/>
  <c r="FC26" i="19" s="1"/>
  <c r="FB27" i="19"/>
  <c r="FC27" i="19" s="1"/>
  <c r="FB28" i="19"/>
  <c r="FC28" i="19" s="1"/>
  <c r="FB29" i="19"/>
  <c r="FC29" i="19" s="1"/>
  <c r="FB25" i="19"/>
  <c r="FC25" i="19" s="1"/>
  <c r="FB10" i="19"/>
  <c r="FC10" i="19" s="1"/>
  <c r="FB13" i="19"/>
  <c r="FC13" i="19" s="1"/>
  <c r="FB14" i="19"/>
  <c r="FC14" i="19" s="1"/>
  <c r="EZ7" i="15"/>
  <c r="FA7" i="15" s="1"/>
  <c r="EZ8" i="15"/>
  <c r="FA8" i="15" s="1"/>
  <c r="EZ9" i="15"/>
  <c r="FA9" i="15" s="1"/>
  <c r="EZ10" i="15"/>
  <c r="FA10" i="15" s="1"/>
  <c r="EZ15" i="15"/>
  <c r="FA15" i="15" s="1"/>
  <c r="EZ16" i="15"/>
  <c r="FA16" i="15" s="1"/>
  <c r="EZ17" i="15"/>
  <c r="FA17" i="15" s="1"/>
  <c r="EZ19" i="15"/>
  <c r="FA19" i="15" s="1"/>
  <c r="EZ21" i="15"/>
  <c r="FA21" i="15" s="1"/>
  <c r="EZ22" i="15"/>
  <c r="FA22" i="15" s="1"/>
  <c r="EZ23" i="15"/>
  <c r="FA23" i="15" s="1"/>
  <c r="ER7" i="15"/>
  <c r="ES7" i="15" s="1"/>
  <c r="ER8" i="15"/>
  <c r="ES8" i="15" s="1"/>
  <c r="ER9" i="15"/>
  <c r="ES9" i="15" s="1"/>
  <c r="ER10" i="15"/>
  <c r="ES10" i="15" s="1"/>
  <c r="ER15" i="15"/>
  <c r="ES15" i="15" s="1"/>
  <c r="ER16" i="15"/>
  <c r="ES16" i="15" s="1"/>
  <c r="ER17" i="15"/>
  <c r="ES17" i="15" s="1"/>
  <c r="ER19" i="15"/>
  <c r="ES19" i="15" s="1"/>
  <c r="ER21" i="15"/>
  <c r="ES21" i="15" s="1"/>
  <c r="ER22" i="15"/>
  <c r="ES22" i="15" s="1"/>
  <c r="ER23" i="15"/>
  <c r="ES23" i="15" s="1"/>
  <c r="ET26" i="19"/>
  <c r="EU26" i="19" s="1"/>
  <c r="ET27" i="19"/>
  <c r="EU27" i="19" s="1"/>
  <c r="ET28" i="19"/>
  <c r="EU28" i="19" s="1"/>
  <c r="ET29" i="19"/>
  <c r="EU29" i="19" s="1"/>
  <c r="ET25" i="19"/>
  <c r="EU25" i="19" s="1"/>
  <c r="ET10" i="19"/>
  <c r="EU10" i="19" s="1"/>
  <c r="ET13" i="19"/>
  <c r="EU13" i="19" s="1"/>
  <c r="ET14" i="19"/>
  <c r="EU14" i="19" s="1"/>
  <c r="ER37" i="18"/>
  <c r="ES37" i="18" s="1"/>
  <c r="ER38" i="18"/>
  <c r="ES38" i="18" s="1"/>
  <c r="ER40" i="18"/>
  <c r="ES40" i="18" s="1"/>
  <c r="ER42" i="18"/>
  <c r="ES42" i="18" s="1"/>
  <c r="ER43" i="18"/>
  <c r="ES43" i="18" s="1"/>
  <c r="ER45" i="18"/>
  <c r="ES45" i="18" s="1"/>
  <c r="ER46" i="18"/>
  <c r="ES46" i="18" s="1"/>
  <c r="ER35" i="18"/>
  <c r="ES35" i="18" s="1"/>
  <c r="ER12" i="18"/>
  <c r="ES12" i="18" s="1"/>
  <c r="ER13" i="18"/>
  <c r="ES13" i="18" s="1"/>
  <c r="ER15" i="18"/>
  <c r="ES15" i="18" s="1"/>
  <c r="ER16" i="18"/>
  <c r="ES16" i="18" s="1"/>
  <c r="ER17" i="18"/>
  <c r="ES17" i="18" s="1"/>
  <c r="ER18" i="18"/>
  <c r="ES18" i="18" s="1"/>
  <c r="ER19" i="18"/>
  <c r="ES19" i="18" s="1"/>
  <c r="ER22" i="18"/>
  <c r="ES22" i="18" s="1"/>
  <c r="ER7" i="18"/>
  <c r="ES7" i="18" s="1"/>
  <c r="EE38" i="18"/>
  <c r="EJ38" i="18" s="1"/>
  <c r="EK38" i="18" s="1"/>
  <c r="EG10" i="19"/>
  <c r="EL10" i="19" s="1"/>
  <c r="EM10" i="19" s="1"/>
  <c r="EJ37" i="18"/>
  <c r="EK37" i="18" s="1"/>
  <c r="EJ40" i="18"/>
  <c r="EK40" i="18" s="1"/>
  <c r="EJ42" i="18"/>
  <c r="EK42" i="18" s="1"/>
  <c r="EJ43" i="18"/>
  <c r="EK43" i="18" s="1"/>
  <c r="EJ45" i="18"/>
  <c r="EK45" i="18" s="1"/>
  <c r="EJ46" i="18"/>
  <c r="EK46" i="18" s="1"/>
  <c r="EJ35" i="18"/>
  <c r="EK35" i="18" s="1"/>
  <c r="EJ12" i="18"/>
  <c r="EK12" i="18" s="1"/>
  <c r="EJ13" i="18"/>
  <c r="EK13" i="18" s="1"/>
  <c r="EJ15" i="18"/>
  <c r="EK15" i="18" s="1"/>
  <c r="EJ16" i="18"/>
  <c r="EK16" i="18" s="1"/>
  <c r="EJ17" i="18"/>
  <c r="EK17" i="18" s="1"/>
  <c r="EJ18" i="18"/>
  <c r="EK18" i="18" s="1"/>
  <c r="EJ19" i="18"/>
  <c r="EK19" i="18" s="1"/>
  <c r="EJ22" i="18"/>
  <c r="EK22" i="18" s="1"/>
  <c r="EJ7" i="18"/>
  <c r="EK7" i="18" s="1"/>
  <c r="EL26" i="19"/>
  <c r="EM26" i="19" s="1"/>
  <c r="EL27" i="19"/>
  <c r="EM27" i="19" s="1"/>
  <c r="EL28" i="19"/>
  <c r="EM28" i="19" s="1"/>
  <c r="EL29" i="19"/>
  <c r="EM29" i="19" s="1"/>
  <c r="EL25" i="19"/>
  <c r="EM25" i="19" s="1"/>
  <c r="EL13" i="19"/>
  <c r="EM13" i="19" s="1"/>
  <c r="EL14" i="19"/>
  <c r="EM14" i="19" s="1"/>
  <c r="EJ7" i="15"/>
  <c r="EK7" i="15" s="1"/>
  <c r="EJ8" i="15"/>
  <c r="EK8" i="15" s="1"/>
  <c r="EJ9" i="15"/>
  <c r="EK9" i="15" s="1"/>
  <c r="EJ10" i="15"/>
  <c r="EK10" i="15" s="1"/>
  <c r="EJ15" i="15"/>
  <c r="EK15" i="15" s="1"/>
  <c r="EJ16" i="15"/>
  <c r="EK16" i="15" s="1"/>
  <c r="EJ17" i="15"/>
  <c r="EK17" i="15" s="1"/>
  <c r="EJ19" i="15"/>
  <c r="EK19" i="15" s="1"/>
  <c r="EJ21" i="15"/>
  <c r="EK21" i="15" s="1"/>
  <c r="EJ22" i="15"/>
  <c r="EK22" i="15" s="1"/>
  <c r="EJ23" i="15"/>
  <c r="EK23" i="15" s="1"/>
  <c r="DV15" i="15"/>
  <c r="EB15" i="15" s="1"/>
  <c r="EC15" i="15" s="1"/>
  <c r="DV17" i="15"/>
  <c r="EB17" i="15" s="1"/>
  <c r="EC17" i="15" s="1"/>
  <c r="DV9" i="15"/>
  <c r="EB9" i="15" s="1"/>
  <c r="EC9" i="15" s="1"/>
  <c r="EB37" i="18"/>
  <c r="EC37" i="18" s="1"/>
  <c r="EB38" i="18"/>
  <c r="EC38" i="18" s="1"/>
  <c r="EB40" i="18"/>
  <c r="EC40" i="18" s="1"/>
  <c r="EB42" i="18"/>
  <c r="EC42" i="18" s="1"/>
  <c r="EB43" i="18"/>
  <c r="EC43" i="18" s="1"/>
  <c r="EB45" i="18"/>
  <c r="EC45" i="18" s="1"/>
  <c r="EB46" i="18"/>
  <c r="EC46" i="18" s="1"/>
  <c r="EB35" i="18"/>
  <c r="EC35" i="18" s="1"/>
  <c r="EB12" i="18"/>
  <c r="EC12" i="18" s="1"/>
  <c r="EB13" i="18"/>
  <c r="EC13" i="18" s="1"/>
  <c r="EB15" i="18"/>
  <c r="EC15" i="18" s="1"/>
  <c r="EB16" i="18"/>
  <c r="EC16" i="18" s="1"/>
  <c r="EB17" i="18"/>
  <c r="EC17" i="18" s="1"/>
  <c r="EB18" i="18"/>
  <c r="EC18" i="18" s="1"/>
  <c r="EB19" i="18"/>
  <c r="EC19" i="18" s="1"/>
  <c r="EB22" i="18"/>
  <c r="EC22" i="18" s="1"/>
  <c r="EB7" i="18"/>
  <c r="EC7" i="18" s="1"/>
  <c r="ED26" i="19"/>
  <c r="EE26" i="19" s="1"/>
  <c r="ED27" i="19"/>
  <c r="EE27" i="19" s="1"/>
  <c r="ED28" i="19"/>
  <c r="EE28" i="19" s="1"/>
  <c r="ED29" i="19"/>
  <c r="EE29" i="19" s="1"/>
  <c r="ED25" i="19"/>
  <c r="EE25" i="19" s="1"/>
  <c r="ED10" i="19"/>
  <c r="EE10" i="19" s="1"/>
  <c r="ED13" i="19"/>
  <c r="EE13" i="19" s="1"/>
  <c r="ED14" i="19"/>
  <c r="EE14" i="19" s="1"/>
  <c r="DV25" i="19"/>
  <c r="DW25" i="19" s="1"/>
  <c r="EB7" i="15"/>
  <c r="EC7" i="15" s="1"/>
  <c r="EB8" i="15"/>
  <c r="EC8" i="15" s="1"/>
  <c r="EB10" i="15"/>
  <c r="EC10" i="15" s="1"/>
  <c r="EB16" i="15"/>
  <c r="EC16" i="15" s="1"/>
  <c r="EB19" i="15"/>
  <c r="EC19" i="15" s="1"/>
  <c r="EB21" i="15"/>
  <c r="EC21" i="15" s="1"/>
  <c r="EB22" i="15"/>
  <c r="EC22" i="15" s="1"/>
  <c r="EB23" i="15"/>
  <c r="EC23" i="15" s="1"/>
  <c r="DT37" i="18" l="1"/>
  <c r="DU37" i="18" s="1"/>
  <c r="DT38" i="18"/>
  <c r="DU38" i="18" s="1"/>
  <c r="DT40" i="18"/>
  <c r="DU40" i="18" s="1"/>
  <c r="DT42" i="18"/>
  <c r="DU42" i="18" s="1"/>
  <c r="DT43" i="18"/>
  <c r="DU43" i="18" s="1"/>
  <c r="DT45" i="18"/>
  <c r="DU45" i="18" s="1"/>
  <c r="DT46" i="18"/>
  <c r="DU46" i="18" s="1"/>
  <c r="DT35" i="18"/>
  <c r="DU35" i="18" s="1"/>
  <c r="DT12" i="18"/>
  <c r="DU12" i="18" s="1"/>
  <c r="DT13" i="18"/>
  <c r="DU13" i="18" s="1"/>
  <c r="DT15" i="18"/>
  <c r="DU15" i="18" s="1"/>
  <c r="DT16" i="18"/>
  <c r="DU16" i="18" s="1"/>
  <c r="DT17" i="18"/>
  <c r="DU17" i="18" s="1"/>
  <c r="DT18" i="18"/>
  <c r="DU18" i="18" s="1"/>
  <c r="DT19" i="18"/>
  <c r="DU19" i="18" s="1"/>
  <c r="DT22" i="18"/>
  <c r="DU22" i="18" s="1"/>
  <c r="DT7" i="18"/>
  <c r="DU7" i="18" s="1"/>
  <c r="DV26" i="19"/>
  <c r="DW26" i="19" s="1"/>
  <c r="DV27" i="19"/>
  <c r="DW27" i="19" s="1"/>
  <c r="DV28" i="19"/>
  <c r="DW28" i="19" s="1"/>
  <c r="DV29" i="19"/>
  <c r="DW29" i="19" s="1"/>
  <c r="DV10" i="19"/>
  <c r="DW10" i="19" s="1"/>
  <c r="DV13" i="19"/>
  <c r="DW13" i="19" s="1"/>
  <c r="DV14" i="19"/>
  <c r="DW14" i="19" s="1"/>
  <c r="DT7" i="15"/>
  <c r="DU7" i="15" s="1"/>
  <c r="DT8" i="15"/>
  <c r="DU8" i="15" s="1"/>
  <c r="DT9" i="15"/>
  <c r="DU9" i="15" s="1"/>
  <c r="DT10" i="15"/>
  <c r="DU10" i="15" s="1"/>
  <c r="DT15" i="15"/>
  <c r="DU15" i="15" s="1"/>
  <c r="DT16" i="15"/>
  <c r="DU16" i="15" s="1"/>
  <c r="DT17" i="15"/>
  <c r="DU17" i="15" s="1"/>
  <c r="DT19" i="15"/>
  <c r="DU19" i="15" s="1"/>
  <c r="DT21" i="15"/>
  <c r="DU21" i="15" s="1"/>
  <c r="DT22" i="15"/>
  <c r="DU22" i="15" s="1"/>
  <c r="DT23" i="15"/>
  <c r="DU23" i="15" s="1"/>
  <c r="AJ9" i="15"/>
  <c r="AK9" i="15" s="1"/>
  <c r="AR9" i="15"/>
  <c r="AS9" i="15" s="1"/>
  <c r="AT9" i="15"/>
  <c r="AZ9" i="15" s="1"/>
  <c r="BA9" i="15" s="1"/>
  <c r="BH9" i="15"/>
  <c r="BI9" i="15" s="1"/>
  <c r="BP9" i="15"/>
  <c r="BQ9" i="15" s="1"/>
  <c r="BX9" i="15"/>
  <c r="BY9" i="15" s="1"/>
  <c r="CB9" i="15"/>
  <c r="CF9" i="15" s="1"/>
  <c r="CG9" i="15" s="1"/>
  <c r="CH9" i="15"/>
  <c r="CN9" i="15" s="1"/>
  <c r="CO9" i="15" s="1"/>
  <c r="CU9" i="15"/>
  <c r="CV9" i="15" s="1"/>
  <c r="CW9" i="15" s="1"/>
  <c r="CX9" i="15"/>
  <c r="DD9" i="15" s="1"/>
  <c r="DE9" i="15" s="1"/>
  <c r="DL9" i="15"/>
  <c r="DM9" i="15" s="1"/>
  <c r="DK17" i="15"/>
  <c r="DK8" i="15"/>
  <c r="DK7" i="15"/>
  <c r="DJ16" i="18"/>
  <c r="DH15" i="15"/>
  <c r="DL7" i="15" l="1"/>
  <c r="DM7" i="15" s="1"/>
  <c r="DL8" i="15"/>
  <c r="DM8" i="15" s="1"/>
  <c r="DL10" i="15"/>
  <c r="DM10" i="15" s="1"/>
  <c r="DL15" i="15"/>
  <c r="DM15" i="15" s="1"/>
  <c r="DL16" i="15"/>
  <c r="DM16" i="15" s="1"/>
  <c r="DL17" i="15"/>
  <c r="DM17" i="15" s="1"/>
  <c r="DL19" i="15"/>
  <c r="DM19" i="15" s="1"/>
  <c r="DL21" i="15"/>
  <c r="DM21" i="15" s="1"/>
  <c r="DL22" i="15"/>
  <c r="DM22" i="15" s="1"/>
  <c r="DL23" i="15"/>
  <c r="DM23" i="15" s="1"/>
  <c r="DN26" i="19"/>
  <c r="DO26" i="19" s="1"/>
  <c r="DN27" i="19"/>
  <c r="DO27" i="19" s="1"/>
  <c r="DN28" i="19"/>
  <c r="DO28" i="19" s="1"/>
  <c r="DN29" i="19"/>
  <c r="DO29" i="19" s="1"/>
  <c r="DN25" i="19"/>
  <c r="DO25" i="19" s="1"/>
  <c r="DN10" i="19"/>
  <c r="DO10" i="19" s="1"/>
  <c r="DN13" i="19"/>
  <c r="DO13" i="19" s="1"/>
  <c r="DN14" i="19"/>
  <c r="DO14" i="19" s="1"/>
  <c r="DL37" i="18"/>
  <c r="DM37" i="18" s="1"/>
  <c r="DL38" i="18"/>
  <c r="DM38" i="18" s="1"/>
  <c r="DL40" i="18"/>
  <c r="DM40" i="18" s="1"/>
  <c r="DL42" i="18"/>
  <c r="DM42" i="18" s="1"/>
  <c r="DL43" i="18"/>
  <c r="DM43" i="18" s="1"/>
  <c r="DL45" i="18"/>
  <c r="DM45" i="18" s="1"/>
  <c r="DL46" i="18"/>
  <c r="DM46" i="18" s="1"/>
  <c r="DL35" i="18"/>
  <c r="DM35" i="18" s="1"/>
  <c r="DL12" i="18"/>
  <c r="DM12" i="18" s="1"/>
  <c r="DL13" i="18"/>
  <c r="DM13" i="18" s="1"/>
  <c r="DL15" i="18"/>
  <c r="DM15" i="18" s="1"/>
  <c r="DL16" i="18"/>
  <c r="DM16" i="18" s="1"/>
  <c r="DL17" i="18"/>
  <c r="DM17" i="18" s="1"/>
  <c r="DL18" i="18"/>
  <c r="DM18" i="18" s="1"/>
  <c r="DL19" i="18"/>
  <c r="DM19" i="18" s="1"/>
  <c r="DL22" i="18"/>
  <c r="DM22" i="18" s="1"/>
  <c r="DL7" i="18"/>
  <c r="DM7" i="18" s="1"/>
  <c r="DA17" i="15" l="1"/>
  <c r="CX17" i="15" l="1"/>
  <c r="DD17" i="15" s="1"/>
  <c r="DE17" i="15" s="1"/>
  <c r="CX15" i="15"/>
  <c r="DD15" i="15" s="1"/>
  <c r="DE15" i="15" s="1"/>
  <c r="DD37" i="18"/>
  <c r="DE37" i="18" s="1"/>
  <c r="DD38" i="18"/>
  <c r="DE38" i="18" s="1"/>
  <c r="DD40" i="18"/>
  <c r="DE40" i="18" s="1"/>
  <c r="DD42" i="18"/>
  <c r="DE42" i="18" s="1"/>
  <c r="DD43" i="18"/>
  <c r="DE43" i="18" s="1"/>
  <c r="DD45" i="18"/>
  <c r="DE45" i="18" s="1"/>
  <c r="DD46" i="18"/>
  <c r="DE46" i="18" s="1"/>
  <c r="DD35" i="18"/>
  <c r="DE35" i="18" s="1"/>
  <c r="DD12" i="18"/>
  <c r="DE12" i="18" s="1"/>
  <c r="DD13" i="18"/>
  <c r="DE13" i="18" s="1"/>
  <c r="DD15" i="18"/>
  <c r="DE15" i="18" s="1"/>
  <c r="DD16" i="18"/>
  <c r="DE16" i="18" s="1"/>
  <c r="DD17" i="18"/>
  <c r="DE17" i="18" s="1"/>
  <c r="DD18" i="18"/>
  <c r="DE18" i="18" s="1"/>
  <c r="DD19" i="18"/>
  <c r="DE19" i="18" s="1"/>
  <c r="DD22" i="18"/>
  <c r="DE22" i="18" s="1"/>
  <c r="DD7" i="18"/>
  <c r="DE7" i="18" s="1"/>
  <c r="DF26" i="19"/>
  <c r="DG26" i="19" s="1"/>
  <c r="DF27" i="19"/>
  <c r="DG27" i="19" s="1"/>
  <c r="DF28" i="19"/>
  <c r="DG28" i="19" s="1"/>
  <c r="DF29" i="19"/>
  <c r="DG29" i="19" s="1"/>
  <c r="DF25" i="19"/>
  <c r="DG25" i="19" s="1"/>
  <c r="DF10" i="19"/>
  <c r="DG10" i="19" s="1"/>
  <c r="DF13" i="19"/>
  <c r="DG13" i="19" s="1"/>
  <c r="DF14" i="19"/>
  <c r="DG14" i="19" s="1"/>
  <c r="DD7" i="15"/>
  <c r="DE7" i="15" s="1"/>
  <c r="DD8" i="15"/>
  <c r="DE8" i="15" s="1"/>
  <c r="DD10" i="15"/>
  <c r="DE10" i="15" s="1"/>
  <c r="DD16" i="15"/>
  <c r="DE16" i="15" s="1"/>
  <c r="DD19" i="15"/>
  <c r="DE19" i="15" s="1"/>
  <c r="DD21" i="15"/>
  <c r="DE21" i="15" s="1"/>
  <c r="DD22" i="15"/>
  <c r="DE22" i="15" s="1"/>
  <c r="DD23" i="15"/>
  <c r="DE23" i="15" s="1"/>
  <c r="CV37" i="18" l="1"/>
  <c r="CW37" i="18" s="1"/>
  <c r="CV38" i="18"/>
  <c r="CW38" i="18" s="1"/>
  <c r="CV40" i="18"/>
  <c r="CW40" i="18" s="1"/>
  <c r="CV42" i="18"/>
  <c r="CW42" i="18" s="1"/>
  <c r="CV43" i="18"/>
  <c r="CW43" i="18" s="1"/>
  <c r="CV45" i="18"/>
  <c r="CW45" i="18" s="1"/>
  <c r="CV46" i="18"/>
  <c r="CW46" i="18" s="1"/>
  <c r="CV35" i="18"/>
  <c r="CW35" i="18" s="1"/>
  <c r="CV12" i="18"/>
  <c r="CW12" i="18" s="1"/>
  <c r="CV13" i="18"/>
  <c r="CW13" i="18" s="1"/>
  <c r="CV15" i="18"/>
  <c r="CW15" i="18" s="1"/>
  <c r="CV16" i="18"/>
  <c r="CW16" i="18" s="1"/>
  <c r="CV17" i="18"/>
  <c r="CW17" i="18" s="1"/>
  <c r="CV18" i="18"/>
  <c r="CW18" i="18" s="1"/>
  <c r="CV19" i="18"/>
  <c r="CW19" i="18" s="1"/>
  <c r="CV22" i="18"/>
  <c r="CW22" i="18" s="1"/>
  <c r="CV7" i="18"/>
  <c r="CW7" i="18" s="1"/>
  <c r="CX26" i="19"/>
  <c r="CY26" i="19" s="1"/>
  <c r="CX27" i="19"/>
  <c r="CY27" i="19" s="1"/>
  <c r="CX28" i="19"/>
  <c r="CY28" i="19" s="1"/>
  <c r="CX29" i="19"/>
  <c r="CY29" i="19" s="1"/>
  <c r="CX25" i="19"/>
  <c r="CY25" i="19" s="1"/>
  <c r="CX10" i="19"/>
  <c r="CY10" i="19" s="1"/>
  <c r="CX13" i="19"/>
  <c r="CY13" i="19" s="1"/>
  <c r="CX14" i="19"/>
  <c r="CY14" i="19" s="1"/>
  <c r="CV7" i="15"/>
  <c r="CW7" i="15" s="1"/>
  <c r="CV8" i="15"/>
  <c r="CW8" i="15" s="1"/>
  <c r="CV10" i="15"/>
  <c r="CW10" i="15" s="1"/>
  <c r="CV15" i="15"/>
  <c r="CW15" i="15" s="1"/>
  <c r="CV16" i="15"/>
  <c r="CW16" i="15" s="1"/>
  <c r="CV17" i="15"/>
  <c r="CW17" i="15" s="1"/>
  <c r="CV19" i="15"/>
  <c r="CW19" i="15" s="1"/>
  <c r="CV21" i="15"/>
  <c r="CW21" i="15" s="1"/>
  <c r="CV22" i="15"/>
  <c r="CW22" i="15" s="1"/>
  <c r="CV23" i="15"/>
  <c r="CW23" i="15" s="1"/>
  <c r="CN37" i="18" l="1"/>
  <c r="CO37" i="18" s="1"/>
  <c r="CN38" i="18"/>
  <c r="CO38" i="18" s="1"/>
  <c r="CN40" i="18"/>
  <c r="CO40" i="18" s="1"/>
  <c r="CN42" i="18"/>
  <c r="CO42" i="18" s="1"/>
  <c r="CN43" i="18"/>
  <c r="CO43" i="18" s="1"/>
  <c r="CN45" i="18"/>
  <c r="CO45" i="18" s="1"/>
  <c r="CN46" i="18"/>
  <c r="CO46" i="18" s="1"/>
  <c r="CN35" i="18"/>
  <c r="CO35" i="18" s="1"/>
  <c r="CN12" i="18"/>
  <c r="CO12" i="18" s="1"/>
  <c r="CN13" i="18"/>
  <c r="CO13" i="18" s="1"/>
  <c r="CN15" i="18"/>
  <c r="CO15" i="18" s="1"/>
  <c r="CN16" i="18"/>
  <c r="CO16" i="18" s="1"/>
  <c r="CN17" i="18"/>
  <c r="CO17" i="18" s="1"/>
  <c r="CN18" i="18"/>
  <c r="CO18" i="18" s="1"/>
  <c r="CN19" i="18"/>
  <c r="CO19" i="18" s="1"/>
  <c r="CN22" i="18"/>
  <c r="CO22" i="18" s="1"/>
  <c r="CN7" i="18"/>
  <c r="CO7" i="18" s="1"/>
  <c r="CP26" i="19"/>
  <c r="CQ26" i="19" s="1"/>
  <c r="CP27" i="19"/>
  <c r="CQ27" i="19" s="1"/>
  <c r="CP28" i="19"/>
  <c r="CQ28" i="19" s="1"/>
  <c r="CP29" i="19"/>
  <c r="CQ29" i="19" s="1"/>
  <c r="CP25" i="19"/>
  <c r="CQ25" i="19" s="1"/>
  <c r="CP10" i="19"/>
  <c r="CQ10" i="19" s="1"/>
  <c r="CP13" i="19"/>
  <c r="CQ13" i="19" s="1"/>
  <c r="CP14" i="19"/>
  <c r="CQ14" i="19" s="1"/>
  <c r="CN7" i="15"/>
  <c r="CO7" i="15" s="1"/>
  <c r="CN8" i="15"/>
  <c r="CO8" i="15" s="1"/>
  <c r="CN10" i="15"/>
  <c r="CO10" i="15" s="1"/>
  <c r="CN15" i="15"/>
  <c r="CO15" i="15" s="1"/>
  <c r="CN16" i="15"/>
  <c r="CO16" i="15" s="1"/>
  <c r="CN17" i="15"/>
  <c r="CO17" i="15" s="1"/>
  <c r="CN19" i="15"/>
  <c r="CO19" i="15" s="1"/>
  <c r="CN21" i="15"/>
  <c r="CO21" i="15" s="1"/>
  <c r="CN22" i="15"/>
  <c r="CO22" i="15" s="1"/>
  <c r="CN23" i="15"/>
  <c r="CO23" i="15" s="1"/>
  <c r="CB17" i="15"/>
  <c r="CF17" i="15" s="1"/>
  <c r="CG17" i="15" s="1"/>
  <c r="CF7" i="15"/>
  <c r="CG7" i="15" s="1"/>
  <c r="CF8" i="15"/>
  <c r="CG8" i="15" s="1"/>
  <c r="CF10" i="15"/>
  <c r="CG10" i="15" s="1"/>
  <c r="CF15" i="15"/>
  <c r="CG15" i="15" s="1"/>
  <c r="CF16" i="15"/>
  <c r="CG16" i="15" s="1"/>
  <c r="CF19" i="15"/>
  <c r="CG19" i="15" s="1"/>
  <c r="CF21" i="15"/>
  <c r="CG21" i="15" s="1"/>
  <c r="CF22" i="15"/>
  <c r="CG22" i="15" s="1"/>
  <c r="CF23" i="15"/>
  <c r="CG23" i="15" s="1"/>
  <c r="CH26" i="19"/>
  <c r="CI26" i="19" s="1"/>
  <c r="CH27" i="19"/>
  <c r="CI27" i="19" s="1"/>
  <c r="CH28" i="19"/>
  <c r="CI28" i="19" s="1"/>
  <c r="CH29" i="19"/>
  <c r="CI29" i="19" s="1"/>
  <c r="CH25" i="19"/>
  <c r="CI25" i="19" s="1"/>
  <c r="CH10" i="19"/>
  <c r="CI10" i="19" s="1"/>
  <c r="CH13" i="19"/>
  <c r="CI13" i="19" s="1"/>
  <c r="CH14" i="19"/>
  <c r="CI14" i="19" s="1"/>
  <c r="CF12" i="18"/>
  <c r="CG12" i="18" s="1"/>
  <c r="CF13" i="18"/>
  <c r="CG13" i="18" s="1"/>
  <c r="CF15" i="18"/>
  <c r="CG15" i="18" s="1"/>
  <c r="CF16" i="18"/>
  <c r="CG16" i="18" s="1"/>
  <c r="CF17" i="18"/>
  <c r="CG17" i="18" s="1"/>
  <c r="CF18" i="18"/>
  <c r="CG18" i="18" s="1"/>
  <c r="CF19" i="18"/>
  <c r="CG19" i="18" s="1"/>
  <c r="CF22" i="18"/>
  <c r="CG22" i="18" s="1"/>
  <c r="CF7" i="18"/>
  <c r="CG7" i="18" s="1"/>
  <c r="CF37" i="18"/>
  <c r="CG37" i="18" s="1"/>
  <c r="CF38" i="18"/>
  <c r="CG38" i="18" s="1"/>
  <c r="CF40" i="18"/>
  <c r="CG40" i="18" s="1"/>
  <c r="CF42" i="18"/>
  <c r="CG42" i="18" s="1"/>
  <c r="CF43" i="18"/>
  <c r="CG43" i="18" s="1"/>
  <c r="CF45" i="18"/>
  <c r="CG45" i="18" s="1"/>
  <c r="CF46" i="18"/>
  <c r="CG46" i="18" s="1"/>
  <c r="CF35" i="18"/>
  <c r="CG35" i="18" s="1"/>
  <c r="BT23" i="15"/>
  <c r="BX35" i="18" l="1"/>
  <c r="BY35" i="18" s="1"/>
  <c r="BX7" i="18"/>
  <c r="BY7" i="18" s="1"/>
  <c r="BX7" i="15"/>
  <c r="BY7" i="15" s="1"/>
  <c r="BX8" i="15"/>
  <c r="BY8" i="15" s="1"/>
  <c r="BX10" i="15"/>
  <c r="BY10" i="15" s="1"/>
  <c r="BX15" i="15"/>
  <c r="BY15" i="15" s="1"/>
  <c r="BX16" i="15"/>
  <c r="BY16" i="15" s="1"/>
  <c r="BX17" i="15"/>
  <c r="BY17" i="15" s="1"/>
  <c r="BX19" i="15"/>
  <c r="BY19" i="15" s="1"/>
  <c r="BX21" i="15"/>
  <c r="BY21" i="15" s="1"/>
  <c r="BX22" i="15"/>
  <c r="BY22" i="15" s="1"/>
  <c r="BX23" i="15"/>
  <c r="BY23" i="15" s="1"/>
  <c r="BZ26" i="19"/>
  <c r="CA26" i="19" s="1"/>
  <c r="BZ27" i="19"/>
  <c r="CA27" i="19" s="1"/>
  <c r="BZ28" i="19"/>
  <c r="CA28" i="19" s="1"/>
  <c r="BZ29" i="19"/>
  <c r="CA29" i="19" s="1"/>
  <c r="BZ25" i="19"/>
  <c r="CA25" i="19" s="1"/>
  <c r="BZ10" i="19"/>
  <c r="CA10" i="19" s="1"/>
  <c r="BZ13" i="19"/>
  <c r="CA13" i="19" s="1"/>
  <c r="BZ14" i="19"/>
  <c r="CA14" i="19" s="1"/>
  <c r="BX37" i="18"/>
  <c r="BY37" i="18" s="1"/>
  <c r="BX38" i="18"/>
  <c r="BY38" i="18" s="1"/>
  <c r="BX40" i="18"/>
  <c r="BY40" i="18" s="1"/>
  <c r="BX42" i="18"/>
  <c r="BY42" i="18" s="1"/>
  <c r="BX43" i="18"/>
  <c r="BY43" i="18" s="1"/>
  <c r="BX45" i="18"/>
  <c r="BY45" i="18" s="1"/>
  <c r="BX46" i="18"/>
  <c r="BY46" i="18" s="1"/>
  <c r="BX12" i="18"/>
  <c r="BY12" i="18" s="1"/>
  <c r="BX13" i="18"/>
  <c r="BY13" i="18" s="1"/>
  <c r="BX15" i="18"/>
  <c r="BY15" i="18" s="1"/>
  <c r="BX16" i="18"/>
  <c r="BY16" i="18" s="1"/>
  <c r="BX17" i="18"/>
  <c r="BY17" i="18" s="1"/>
  <c r="BX18" i="18"/>
  <c r="BY18" i="18" s="1"/>
  <c r="BX19" i="18"/>
  <c r="BY19" i="18" s="1"/>
  <c r="BX22" i="18"/>
  <c r="BY22" i="18" s="1"/>
  <c r="BP7" i="15" l="1"/>
  <c r="BQ7" i="15" s="1"/>
  <c r="BP8" i="15"/>
  <c r="BQ8" i="15" s="1"/>
  <c r="BP10" i="15"/>
  <c r="BQ10" i="15" s="1"/>
  <c r="BP15" i="15"/>
  <c r="BQ15" i="15" s="1"/>
  <c r="BP16" i="15"/>
  <c r="BQ16" i="15" s="1"/>
  <c r="BP17" i="15"/>
  <c r="BQ17" i="15" s="1"/>
  <c r="BP19" i="15"/>
  <c r="BQ19" i="15" s="1"/>
  <c r="BP21" i="15"/>
  <c r="BQ21" i="15" s="1"/>
  <c r="BP22" i="15"/>
  <c r="BQ22" i="15" s="1"/>
  <c r="BP23" i="15"/>
  <c r="BQ23" i="15" s="1"/>
  <c r="BR26" i="19"/>
  <c r="BS26" i="19" s="1"/>
  <c r="BR27" i="19"/>
  <c r="BS27" i="19" s="1"/>
  <c r="BR28" i="19"/>
  <c r="BS28" i="19" s="1"/>
  <c r="BR29" i="19"/>
  <c r="BS29" i="19" s="1"/>
  <c r="BR25" i="19"/>
  <c r="BS25" i="19" s="1"/>
  <c r="BR10" i="19"/>
  <c r="BS10" i="19" s="1"/>
  <c r="BR13" i="19"/>
  <c r="BS13" i="19" s="1"/>
  <c r="BR14" i="19"/>
  <c r="BS14" i="19" s="1"/>
  <c r="BP37" i="18"/>
  <c r="BQ37" i="18" s="1"/>
  <c r="BP38" i="18"/>
  <c r="BQ38" i="18" s="1"/>
  <c r="BP40" i="18"/>
  <c r="BQ40" i="18" s="1"/>
  <c r="BP42" i="18"/>
  <c r="BQ42" i="18" s="1"/>
  <c r="BP43" i="18"/>
  <c r="BQ43" i="18" s="1"/>
  <c r="BP45" i="18"/>
  <c r="BQ45" i="18" s="1"/>
  <c r="BP46" i="18"/>
  <c r="BQ46" i="18" s="1"/>
  <c r="BP35" i="18"/>
  <c r="BQ35" i="18" s="1"/>
  <c r="BP12" i="18"/>
  <c r="BQ12" i="18" s="1"/>
  <c r="BP13" i="18"/>
  <c r="BQ13" i="18" s="1"/>
  <c r="BP15" i="18"/>
  <c r="BQ15" i="18" s="1"/>
  <c r="BP16" i="18"/>
  <c r="BQ16" i="18" s="1"/>
  <c r="BP17" i="18"/>
  <c r="BQ17" i="18" s="1"/>
  <c r="BP18" i="18"/>
  <c r="BQ18" i="18" s="1"/>
  <c r="BP19" i="18"/>
  <c r="BQ19" i="18" s="1"/>
  <c r="BP22" i="18"/>
  <c r="BQ22" i="18" s="1"/>
  <c r="BP7" i="18"/>
  <c r="BQ7" i="18" s="1"/>
  <c r="BH37" i="18" l="1"/>
  <c r="BI37" i="18" s="1"/>
  <c r="BH38" i="18"/>
  <c r="BI38" i="18" s="1"/>
  <c r="BH40" i="18"/>
  <c r="BI40" i="18" s="1"/>
  <c r="BH42" i="18"/>
  <c r="BI42" i="18" s="1"/>
  <c r="BH43" i="18"/>
  <c r="BI43" i="18" s="1"/>
  <c r="BH45" i="18"/>
  <c r="BI45" i="18" s="1"/>
  <c r="BH46" i="18"/>
  <c r="BI46" i="18" s="1"/>
  <c r="BH35" i="18"/>
  <c r="BI35" i="18" s="1"/>
  <c r="BH12" i="18"/>
  <c r="BI12" i="18" s="1"/>
  <c r="BH13" i="18"/>
  <c r="BI13" i="18" s="1"/>
  <c r="BH15" i="18"/>
  <c r="BI15" i="18" s="1"/>
  <c r="BH16" i="18"/>
  <c r="BI16" i="18" s="1"/>
  <c r="BH17" i="18"/>
  <c r="BI17" i="18" s="1"/>
  <c r="BH18" i="18"/>
  <c r="BI18" i="18" s="1"/>
  <c r="BH19" i="18"/>
  <c r="BI19" i="18" s="1"/>
  <c r="BH22" i="18"/>
  <c r="BI22" i="18" s="1"/>
  <c r="BH7" i="18"/>
  <c r="BI7" i="18" s="1"/>
  <c r="BJ26" i="19"/>
  <c r="BK26" i="19" s="1"/>
  <c r="BJ27" i="19"/>
  <c r="BK27" i="19" s="1"/>
  <c r="BJ28" i="19"/>
  <c r="BK28" i="19" s="1"/>
  <c r="BJ29" i="19"/>
  <c r="BK29" i="19" s="1"/>
  <c r="BJ25" i="19"/>
  <c r="BK25" i="19" s="1"/>
  <c r="BJ10" i="19"/>
  <c r="BK10" i="19" s="1"/>
  <c r="BJ13" i="19"/>
  <c r="BK13" i="19" s="1"/>
  <c r="BJ14" i="19"/>
  <c r="BK14" i="19" s="1"/>
  <c r="BH7" i="15"/>
  <c r="BI7" i="15" s="1"/>
  <c r="BH8" i="15"/>
  <c r="BI8" i="15" s="1"/>
  <c r="BH10" i="15"/>
  <c r="BI10" i="15" s="1"/>
  <c r="BH15" i="15"/>
  <c r="BI15" i="15" s="1"/>
  <c r="BH16" i="15"/>
  <c r="BI16" i="15" s="1"/>
  <c r="BH17" i="15"/>
  <c r="BI17" i="15" s="1"/>
  <c r="BH19" i="15"/>
  <c r="BI19" i="15" s="1"/>
  <c r="BH21" i="15"/>
  <c r="BI21" i="15" s="1"/>
  <c r="BH22" i="15"/>
  <c r="BI22" i="15" s="1"/>
  <c r="BH23" i="15"/>
  <c r="BI23" i="15" s="1"/>
  <c r="AV19" i="15"/>
  <c r="AZ19" i="15" s="1"/>
  <c r="BA19" i="15" s="1"/>
  <c r="AT21" i="15"/>
  <c r="AZ21" i="15" s="1"/>
  <c r="BA21" i="15" s="1"/>
  <c r="AZ7" i="15"/>
  <c r="BA7" i="15" s="1"/>
  <c r="AZ8" i="15"/>
  <c r="BA8" i="15" s="1"/>
  <c r="AZ10" i="15"/>
  <c r="BA10" i="15" s="1"/>
  <c r="AZ15" i="15"/>
  <c r="BA15" i="15" s="1"/>
  <c r="AZ16" i="15"/>
  <c r="BA16" i="15" s="1"/>
  <c r="AZ17" i="15"/>
  <c r="BA17" i="15" s="1"/>
  <c r="AZ22" i="15"/>
  <c r="BA22" i="15" s="1"/>
  <c r="AZ23" i="15"/>
  <c r="BA23" i="15" s="1"/>
  <c r="BB26" i="19"/>
  <c r="BC26" i="19" s="1"/>
  <c r="BB27" i="19"/>
  <c r="BC27" i="19" s="1"/>
  <c r="BB28" i="19"/>
  <c r="BC28" i="19" s="1"/>
  <c r="BB29" i="19"/>
  <c r="BC29" i="19" s="1"/>
  <c r="BB25" i="19"/>
  <c r="BC25" i="19" s="1"/>
  <c r="BB10" i="19"/>
  <c r="BC10" i="19" s="1"/>
  <c r="BB13" i="19"/>
  <c r="BC13" i="19" s="1"/>
  <c r="BB14" i="19"/>
  <c r="BC14" i="19" s="1"/>
  <c r="AZ37" i="18"/>
  <c r="BA37" i="18" s="1"/>
  <c r="AZ38" i="18"/>
  <c r="BA38" i="18" s="1"/>
  <c r="AZ40" i="18"/>
  <c r="BA40" i="18" s="1"/>
  <c r="AZ42" i="18"/>
  <c r="BA42" i="18" s="1"/>
  <c r="AZ43" i="18"/>
  <c r="BA43" i="18" s="1"/>
  <c r="AZ45" i="18"/>
  <c r="BA45" i="18" s="1"/>
  <c r="AZ46" i="18"/>
  <c r="BA46" i="18" s="1"/>
  <c r="AZ35" i="18"/>
  <c r="BA35" i="18" s="1"/>
  <c r="AZ12" i="18"/>
  <c r="BA12" i="18" s="1"/>
  <c r="AZ13" i="18"/>
  <c r="BA13" i="18" s="1"/>
  <c r="AZ15" i="18"/>
  <c r="BA15" i="18" s="1"/>
  <c r="AZ16" i="18"/>
  <c r="BA16" i="18" s="1"/>
  <c r="AZ17" i="18"/>
  <c r="BA17" i="18" s="1"/>
  <c r="AZ18" i="18"/>
  <c r="BA18" i="18" s="1"/>
  <c r="AZ19" i="18"/>
  <c r="BA19" i="18" s="1"/>
  <c r="AZ22" i="18"/>
  <c r="BA22" i="18" s="1"/>
  <c r="AZ7" i="18"/>
  <c r="BA7" i="18" s="1"/>
  <c r="AP16" i="15" l="1"/>
  <c r="AR37" i="18" l="1"/>
  <c r="AS37" i="18" s="1"/>
  <c r="AR38" i="18"/>
  <c r="AS38" i="18" s="1"/>
  <c r="AR40" i="18"/>
  <c r="AS40" i="18" s="1"/>
  <c r="AR42" i="18"/>
  <c r="AS42" i="18" s="1"/>
  <c r="AR43" i="18"/>
  <c r="AS43" i="18" s="1"/>
  <c r="AR45" i="18"/>
  <c r="AS45" i="18" s="1"/>
  <c r="AR46" i="18"/>
  <c r="AS46" i="18" s="1"/>
  <c r="AR35" i="18"/>
  <c r="AS35" i="18" s="1"/>
  <c r="AR12" i="18"/>
  <c r="AS12" i="18" s="1"/>
  <c r="AR13" i="18"/>
  <c r="AS13" i="18" s="1"/>
  <c r="AR15" i="18"/>
  <c r="AS15" i="18" s="1"/>
  <c r="AR16" i="18"/>
  <c r="AS16" i="18" s="1"/>
  <c r="AR17" i="18"/>
  <c r="AS17" i="18" s="1"/>
  <c r="AR18" i="18"/>
  <c r="AS18" i="18" s="1"/>
  <c r="AR19" i="18"/>
  <c r="AS19" i="18" s="1"/>
  <c r="AR22" i="18"/>
  <c r="AS22" i="18" s="1"/>
  <c r="AR7" i="18"/>
  <c r="AS7" i="18" s="1"/>
  <c r="AT26" i="19"/>
  <c r="AU26" i="19" s="1"/>
  <c r="AT27" i="19"/>
  <c r="AU27" i="19" s="1"/>
  <c r="AT28" i="19"/>
  <c r="AU28" i="19" s="1"/>
  <c r="AT29" i="19"/>
  <c r="AU29" i="19" s="1"/>
  <c r="AT25" i="19"/>
  <c r="AU25" i="19" s="1"/>
  <c r="AT10" i="19"/>
  <c r="AU10" i="19" s="1"/>
  <c r="AT13" i="19"/>
  <c r="AU13" i="19" s="1"/>
  <c r="AT14" i="19"/>
  <c r="AU14" i="19" s="1"/>
  <c r="AR7" i="15"/>
  <c r="AS7" i="15" s="1"/>
  <c r="AR8" i="15"/>
  <c r="AS8" i="15" s="1"/>
  <c r="AR10" i="15"/>
  <c r="AS10" i="15" s="1"/>
  <c r="AR15" i="15"/>
  <c r="AS15" i="15" s="1"/>
  <c r="AR16" i="15"/>
  <c r="AS16" i="15" s="1"/>
  <c r="AR17" i="15"/>
  <c r="AS17" i="15" s="1"/>
  <c r="AR19" i="15"/>
  <c r="AS19" i="15" s="1"/>
  <c r="AR21" i="15"/>
  <c r="AS21" i="15" s="1"/>
  <c r="AR22" i="15"/>
  <c r="AS22" i="15" s="1"/>
  <c r="AR23" i="15"/>
  <c r="AS23" i="15" s="1"/>
  <c r="AJ37" i="18" l="1"/>
  <c r="AK37" i="18" s="1"/>
  <c r="AJ38" i="18"/>
  <c r="AK38" i="18" s="1"/>
  <c r="AJ40" i="18"/>
  <c r="AK40" i="18" s="1"/>
  <c r="AJ42" i="18"/>
  <c r="AK42" i="18" s="1"/>
  <c r="AJ43" i="18"/>
  <c r="AK43" i="18" s="1"/>
  <c r="AJ45" i="18"/>
  <c r="AK45" i="18" s="1"/>
  <c r="AJ46" i="18"/>
  <c r="AK46" i="18" s="1"/>
  <c r="AJ35" i="18"/>
  <c r="AK35" i="18" s="1"/>
  <c r="AJ12" i="18"/>
  <c r="AK12" i="18" s="1"/>
  <c r="AJ13" i="18"/>
  <c r="AK13" i="18" s="1"/>
  <c r="AJ15" i="18"/>
  <c r="AK15" i="18" s="1"/>
  <c r="AJ16" i="18"/>
  <c r="AK16" i="18" s="1"/>
  <c r="AJ17" i="18"/>
  <c r="AK17" i="18" s="1"/>
  <c r="AJ18" i="18"/>
  <c r="AK18" i="18" s="1"/>
  <c r="AJ19" i="18"/>
  <c r="AK19" i="18" s="1"/>
  <c r="AJ22" i="18"/>
  <c r="AK22" i="18" s="1"/>
  <c r="AJ7" i="18"/>
  <c r="AK7" i="18" s="1"/>
  <c r="AL26" i="19"/>
  <c r="AM26" i="19" s="1"/>
  <c r="AL27" i="19"/>
  <c r="AM27" i="19" s="1"/>
  <c r="AL28" i="19"/>
  <c r="AM28" i="19" s="1"/>
  <c r="AL29" i="19"/>
  <c r="AM29" i="19" s="1"/>
  <c r="AL25" i="19"/>
  <c r="AM25" i="19" s="1"/>
  <c r="AL10" i="19"/>
  <c r="AM10" i="19" s="1"/>
  <c r="AL13" i="19"/>
  <c r="AM13" i="19" s="1"/>
  <c r="AL14" i="19"/>
  <c r="AM14" i="19" s="1"/>
  <c r="AJ7" i="15"/>
  <c r="AK7" i="15" s="1"/>
  <c r="AJ8" i="15"/>
  <c r="AK8" i="15" s="1"/>
  <c r="AJ10" i="15"/>
  <c r="AK10" i="15" s="1"/>
  <c r="AJ15" i="15"/>
  <c r="AK15" i="15" s="1"/>
  <c r="AJ16" i="15"/>
  <c r="AK16" i="15" s="1"/>
  <c r="AJ17" i="15"/>
  <c r="AK17" i="15" s="1"/>
  <c r="AJ19" i="15"/>
  <c r="AK19" i="15" s="1"/>
  <c r="AJ21" i="15"/>
  <c r="AK21" i="15" s="1"/>
  <c r="AJ22" i="15"/>
  <c r="AK22" i="15" s="1"/>
  <c r="AJ23" i="15"/>
  <c r="AK23" i="15" s="1"/>
  <c r="W3" i="15"/>
  <c r="W3" i="19"/>
  <c r="W3" i="18"/>
  <c r="U30" i="19" l="1"/>
  <c r="V30" i="19" s="1"/>
  <c r="X30" i="19"/>
  <c r="O30" i="19"/>
  <c r="Z30" i="19"/>
  <c r="AA30" i="19"/>
  <c r="AD30" i="19"/>
  <c r="U17" i="19" l="1"/>
  <c r="AD17" i="19"/>
  <c r="J84" i="17" l="1"/>
  <c r="J85" i="17"/>
  <c r="Z17" i="19"/>
  <c r="Y7" i="18"/>
  <c r="Z7" i="18" s="1"/>
  <c r="Z23" i="18" s="1"/>
  <c r="AB30" i="19" l="1"/>
  <c r="Y23" i="18"/>
  <c r="Y30" i="19"/>
  <c r="Y17" i="19"/>
  <c r="AA17" i="19"/>
  <c r="AB7" i="18"/>
  <c r="AA7" i="18"/>
  <c r="AA23" i="18" s="1"/>
  <c r="AB23" i="18" l="1"/>
  <c r="Y24" i="15" l="1"/>
  <c r="Y15" i="15" l="1"/>
  <c r="Z15" i="15" s="1"/>
  <c r="AA15" i="15" l="1"/>
  <c r="AB15" i="15"/>
  <c r="Y22" i="15" l="1"/>
  <c r="Z22" i="15" s="1"/>
  <c r="AB22" i="15" l="1"/>
  <c r="AA22" i="15"/>
  <c r="Y21" i="15"/>
  <c r="Z21" i="15" s="1"/>
  <c r="Y23" i="15"/>
  <c r="Z23" i="15" s="1"/>
  <c r="Y19" i="15"/>
  <c r="Z19" i="15" s="1"/>
  <c r="Y16" i="15"/>
  <c r="Z16" i="15" s="1"/>
  <c r="Y17" i="15"/>
  <c r="Z17" i="15" s="1"/>
  <c r="AA23" i="15" l="1"/>
  <c r="AB23" i="15"/>
  <c r="AA21" i="15"/>
  <c r="AB21" i="15"/>
  <c r="AA19" i="15"/>
  <c r="AB19" i="15"/>
  <c r="Z24" i="15"/>
  <c r="AB17" i="15"/>
  <c r="AA17" i="15"/>
  <c r="AB16" i="15"/>
  <c r="AA16" i="15"/>
  <c r="AA24" i="15" l="1"/>
  <c r="AB24" i="15"/>
  <c r="K11" i="20" l="1"/>
  <c r="AB17" i="19" l="1"/>
  <c r="Q17" i="19"/>
  <c r="V17" i="19"/>
  <c r="T17" i="19"/>
  <c r="O17" i="19"/>
  <c r="J73" i="17"/>
  <c r="L26" i="17"/>
  <c r="M26" i="17" s="1"/>
  <c r="M18" i="17"/>
  <c r="L37" i="17"/>
  <c r="M37" i="17" s="1"/>
  <c r="M17" i="17"/>
  <c r="M13" i="17"/>
  <c r="L36" i="17"/>
  <c r="M36" i="17" s="1"/>
  <c r="M16" i="17"/>
  <c r="L35" i="17"/>
  <c r="M35" i="17" s="1"/>
  <c r="M15" i="17"/>
  <c r="L34" i="17"/>
  <c r="M34" i="17" s="1"/>
  <c r="M14" i="17"/>
  <c r="L25" i="17"/>
  <c r="M25" i="17" s="1"/>
  <c r="L27" i="17"/>
  <c r="M27" i="17" s="1"/>
  <c r="M24" i="17"/>
  <c r="M21" i="17"/>
  <c r="L33" i="17"/>
  <c r="M33" i="17" s="1"/>
  <c r="M23" i="17"/>
  <c r="M22" i="17"/>
  <c r="M20" i="17"/>
  <c r="M19" i="17"/>
  <c r="L32" i="17"/>
  <c r="M32" i="17" s="1"/>
  <c r="L31" i="17"/>
  <c r="M31" i="17" s="1"/>
  <c r="L30" i="17"/>
  <c r="M30" i="17" s="1"/>
  <c r="L29" i="17"/>
  <c r="M29" i="17" s="1"/>
  <c r="L28" i="17"/>
  <c r="M28" i="17" s="1"/>
  <c r="O29" i="17" l="1"/>
  <c r="W30" i="17"/>
  <c r="U30" i="17"/>
  <c r="W16" i="17"/>
  <c r="U16" i="17"/>
  <c r="U15" i="17"/>
  <c r="U20" i="17"/>
  <c r="W46" i="17"/>
  <c r="U46" i="17"/>
  <c r="W27" i="17"/>
  <c r="U27" i="17"/>
  <c r="W26" i="17"/>
  <c r="U26" i="17"/>
  <c r="U21" i="17"/>
  <c r="W25" i="17"/>
  <c r="U25" i="17"/>
  <c r="U13" i="17"/>
  <c r="U19" i="17"/>
  <c r="W19" i="17"/>
  <c r="U17" i="17"/>
  <c r="W17" i="17"/>
  <c r="U18" i="17"/>
  <c r="U14" i="17"/>
  <c r="H5" i="20"/>
  <c r="O27" i="17"/>
  <c r="O26" i="17"/>
  <c r="O14" i="17"/>
  <c r="O31" i="17"/>
  <c r="O33" i="17"/>
  <c r="O30" i="17"/>
  <c r="O23" i="17"/>
  <c r="R30" i="17"/>
  <c r="O17" i="17"/>
  <c r="O25" i="17"/>
  <c r="R38" i="17"/>
  <c r="O24" i="17"/>
  <c r="R16" i="17"/>
  <c r="W36" i="17"/>
  <c r="R22" i="17"/>
  <c r="R46" i="17"/>
  <c r="O19" i="17"/>
  <c r="U33" i="17"/>
  <c r="W32" i="17"/>
  <c r="U34" i="17"/>
  <c r="R34" i="17"/>
  <c r="U23" i="17"/>
  <c r="R48" i="17"/>
  <c r="L73" i="17"/>
  <c r="W22" i="17"/>
  <c r="O22" i="17"/>
  <c r="O15" i="17"/>
  <c r="O20" i="17"/>
  <c r="R20" i="17"/>
  <c r="W20" i="17"/>
  <c r="W35" i="17"/>
  <c r="R35" i="17"/>
  <c r="U35" i="17"/>
  <c r="O35" i="17"/>
  <c r="R14" i="17"/>
  <c r="W14" i="17"/>
  <c r="U37" i="17"/>
  <c r="O37" i="17"/>
  <c r="R37" i="17"/>
  <c r="W37" i="17"/>
  <c r="O21" i="17"/>
  <c r="W13" i="17"/>
  <c r="R18" i="17"/>
  <c r="W48" i="17"/>
  <c r="W33" i="17"/>
  <c r="U36" i="17"/>
  <c r="W15" i="17"/>
  <c r="W18" i="17"/>
  <c r="W21" i="17"/>
  <c r="O13" i="17"/>
  <c r="O18" i="17"/>
  <c r="U48" i="17"/>
  <c r="R15" i="17"/>
  <c r="O48" i="17"/>
  <c r="U22" i="17"/>
  <c r="U38" i="17"/>
  <c r="O46" i="17"/>
  <c r="W38" i="17"/>
  <c r="O38" i="17"/>
  <c r="R13" i="17"/>
  <c r="U32" i="17"/>
  <c r="O32" i="17"/>
  <c r="R24" i="17"/>
  <c r="W23" i="17"/>
  <c r="W24" i="17"/>
  <c r="O34" i="17"/>
  <c r="U24" i="17"/>
  <c r="R23" i="17"/>
  <c r="W34" i="17"/>
  <c r="O16" i="17"/>
  <c r="J74" i="17"/>
  <c r="L12" i="17"/>
  <c r="M12" i="17" s="1"/>
  <c r="J5" i="20" l="1"/>
  <c r="H13" i="20"/>
  <c r="H6" i="20"/>
  <c r="H14" i="20" s="1"/>
  <c r="R12" i="17"/>
  <c r="R74" i="17" s="1"/>
  <c r="O12" i="17"/>
  <c r="U12" i="17"/>
  <c r="U74" i="17" s="1"/>
  <c r="W12" i="17"/>
  <c r="W74" i="17" s="1"/>
  <c r="L74" i="17"/>
  <c r="M73" i="17"/>
  <c r="K5" i="20" s="1"/>
  <c r="O73" i="17"/>
  <c r="H18" i="20" l="1"/>
  <c r="J13" i="20"/>
  <c r="J6" i="20"/>
  <c r="J14" i="20" s="1"/>
  <c r="M74" i="17"/>
  <c r="O74" i="17"/>
  <c r="J18" i="20" l="1"/>
  <c r="K13" i="20"/>
  <c r="K6" i="20"/>
  <c r="K14" i="20" s="1"/>
  <c r="K18" i="20" l="1"/>
  <c r="C20" i="20" s="1"/>
  <c r="C19" i="20" l="1"/>
  <c r="E24" i="20"/>
  <c r="F2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Duong Quoc Thai</author>
  </authors>
  <commentList>
    <comment ref="C1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 sử dụng thực tế</t>
        </r>
      </text>
    </comment>
    <comment ref="C20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tồn/Forecast</t>
        </r>
      </text>
    </comment>
  </commentList>
</comments>
</file>

<file path=xl/sharedStrings.xml><?xml version="1.0" encoding="utf-8"?>
<sst xmlns="http://schemas.openxmlformats.org/spreadsheetml/2006/main" count="6037" uniqueCount="592">
  <si>
    <t>EMPTY BAGS STOCK DAILY REPORT</t>
  </si>
  <si>
    <t>MONTHLY USAGE</t>
  </si>
  <si>
    <t>ON THE WAY</t>
  </si>
  <si>
    <t>ITEM</t>
  </si>
  <si>
    <t>BAG NO</t>
  </si>
  <si>
    <t>SIZE</t>
  </si>
  <si>
    <t>REMAIN</t>
  </si>
  <si>
    <t>RECEIVED</t>
  </si>
  <si>
    <t>USAGE</t>
  </si>
  <si>
    <t>BALANCE</t>
  </si>
  <si>
    <t>TOTAL 
USAGE</t>
  </si>
  <si>
    <t>AVERAGE USAGE</t>
  </si>
  <si>
    <t>DAY ON 
 HAND</t>
  </si>
  <si>
    <t>EST.USAGE</t>
  </si>
  <si>
    <t>TOTAL P.P BAG:</t>
  </si>
  <si>
    <t>THREAD COLOUR STOCK DAILY REPORT</t>
  </si>
  <si>
    <t xml:space="preserve">WHITE. THREAD </t>
  </si>
  <si>
    <t>TOTAL</t>
  </si>
  <si>
    <t>DAY ON 
 HAND
(30.12)</t>
  </si>
  <si>
    <t>25 KG</t>
  </si>
  <si>
    <t>40KG</t>
  </si>
  <si>
    <t>50KG</t>
  </si>
  <si>
    <t>Total</t>
  </si>
  <si>
    <t>Aver</t>
  </si>
  <si>
    <t xml:space="preserve">REMAIN </t>
  </si>
  <si>
    <t>QT-TP-02/BM12</t>
  </si>
  <si>
    <t xml:space="preserve"> Rate (%)</t>
  </si>
  <si>
    <t>WHITE. THREAD (Robot)</t>
  </si>
  <si>
    <t xml:space="preserve"> </t>
  </si>
  <si>
    <t>1290D215480025</t>
  </si>
  <si>
    <t>BagO25- VT11- 52x87-93-C-000-H</t>
  </si>
  <si>
    <t>1290D215490025</t>
  </si>
  <si>
    <t>BagO25- VT12- 52x87-93-C-000-H</t>
  </si>
  <si>
    <t>1290D215520025</t>
  </si>
  <si>
    <t>1290D215521925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</si>
  <si>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</si>
  <si>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</si>
  <si>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</si>
  <si>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</si>
  <si>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</si>
  <si>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</si>
  <si>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</si>
  <si>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</si>
  <si>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1290D215510025</t>
  </si>
  <si>
    <t>1290D215514925</t>
  </si>
  <si>
    <t>1290D215671925</t>
  </si>
  <si>
    <t>BagO25- HG17S- 52x87-93-C-000-H</t>
  </si>
  <si>
    <t>1290D903851925</t>
  </si>
  <si>
    <t>1290B705501925</t>
  </si>
  <si>
    <t>BagB25- 550S- (42+10)x90-123-B-000-M</t>
  </si>
  <si>
    <t>1290D203520025</t>
  </si>
  <si>
    <t>BagO25- 352- 52x87-93-B-000-H</t>
  </si>
  <si>
    <t>1290D205840025</t>
  </si>
  <si>
    <t>BagO25- 584- 52x87-93-B-000-H</t>
  </si>
  <si>
    <t>1290D296660025</t>
  </si>
  <si>
    <t>BagO25- 9666- 52x87-93-U-000-H</t>
  </si>
  <si>
    <t>1290D908840025</t>
  </si>
  <si>
    <t>1290E405100025</t>
  </si>
  <si>
    <t>1290D203010025</t>
  </si>
  <si>
    <t>BagO25- 301- 52x87-93-B-000-H</t>
  </si>
  <si>
    <t>1290D203020025</t>
  </si>
  <si>
    <t>BagO25- 302- 52x87-93-B-000-H</t>
  </si>
  <si>
    <t>1290D205101325</t>
  </si>
  <si>
    <t>BagO25- 510M- 52x87-93-B-000-H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</si>
  <si>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</si>
  <si>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</si>
  <si>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</si>
  <si>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</si>
  <si>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</si>
  <si>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</si>
  <si>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</si>
  <si>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</si>
  <si>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1290D903840025</t>
  </si>
  <si>
    <t>BagO25- 384- 54x93-102-B-000-H</t>
  </si>
  <si>
    <t>BagO25- 544- 52x87-138-B-201-H</t>
  </si>
  <si>
    <t>1290D908851925</t>
  </si>
  <si>
    <t>1290D205240025</t>
  </si>
  <si>
    <t>1290D205400025</t>
  </si>
  <si>
    <t>BagO25- 540- 52x87-93-B-000-H</t>
  </si>
  <si>
    <t>1290D205480025</t>
  </si>
  <si>
    <t>BagO25- 548- 52x87-93-B-000-H</t>
  </si>
  <si>
    <t>1290D205490025</t>
  </si>
  <si>
    <t>BagO25- 549- 52x87-93-B-000-H</t>
  </si>
  <si>
    <t>1290D205510025</t>
  </si>
  <si>
    <t>BagO25- 551- 52x87-93-B-000-H</t>
  </si>
  <si>
    <t>1290D205511625</t>
  </si>
  <si>
    <t>BagO25- 551GP- 52x87-93-B-000-H</t>
  </si>
  <si>
    <t>1290D205520025</t>
  </si>
  <si>
    <t>BagO25- 552- 52x87-93-B-000-H</t>
  </si>
  <si>
    <t>1290D205521325</t>
  </si>
  <si>
    <t>BagO25- 552M- 52x87-93-B-000-H</t>
  </si>
  <si>
    <t>1290D205521925</t>
  </si>
  <si>
    <t>BagO25- 552S- 52x87-93-B-000-H</t>
  </si>
  <si>
    <t>1290D205527325</t>
  </si>
  <si>
    <t>BagO25- 552SX- 52x87-93-B-000-H</t>
  </si>
  <si>
    <t>1290D205530025</t>
  </si>
  <si>
    <t>BagO25- 553- 52x87-93-B-000-H</t>
  </si>
  <si>
    <t>1290D205531925</t>
  </si>
  <si>
    <t>BagO25- 553S- 52x87-93-B-000-H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</si>
  <si>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</si>
  <si>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</si>
  <si>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</si>
  <si>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</si>
  <si>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</si>
  <si>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</si>
  <si>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1290D205670025</t>
  </si>
  <si>
    <t>BagO25- 567- 52x87-93-B-000-H</t>
  </si>
  <si>
    <t>1290D205671925</t>
  </si>
  <si>
    <t>BagO25- 567S- 52x87-93-B-000-H</t>
  </si>
  <si>
    <t>1290D205940325</t>
  </si>
  <si>
    <t>Bag O25- 594- 52x87-93-B-000-H</t>
  </si>
  <si>
    <t>1290D205950025</t>
  </si>
  <si>
    <t>BagO25- 595- 52x87-93-B-000-H</t>
  </si>
  <si>
    <t>1290D209490025</t>
  </si>
  <si>
    <t>BagO25- 949- 52x87-93-A-000-H</t>
  </si>
  <si>
    <t>1290D209510025</t>
  </si>
  <si>
    <t>BagO25- 951- 52x87-93-A-000-H</t>
  </si>
  <si>
    <t>1290D209520025</t>
  </si>
  <si>
    <t>BagO25- 952- 52x87-93-A-000-H</t>
  </si>
  <si>
    <t>1290D209521925</t>
  </si>
  <si>
    <t>BagO25- 952S- 52x87-93-A-000-H</t>
  </si>
  <si>
    <t>1290D209527325</t>
  </si>
  <si>
    <t>BagO25- 952SX- 52x87-93-A-000-H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</si>
  <si>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</si>
  <si>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</si>
  <si>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</si>
  <si>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</si>
  <si>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</si>
  <si>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</si>
  <si>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1290D209670025</t>
  </si>
  <si>
    <t>BagO25- 967- 52x87-93-A-000-H</t>
  </si>
  <si>
    <t>1290D209671925</t>
  </si>
  <si>
    <t>BagO25- 967S- 52x87-93-A-000-H</t>
  </si>
  <si>
    <t>1290D209840025</t>
  </si>
  <si>
    <t>1290D209911825</t>
  </si>
  <si>
    <t>1290D296510025</t>
  </si>
  <si>
    <t>BagO25- 9651- 52x87-93-U-000-H</t>
  </si>
  <si>
    <t>1290D296520025</t>
  </si>
  <si>
    <t>BagO25- 9652- 52x87-93-U-000-H</t>
  </si>
  <si>
    <t>1290D296521925</t>
  </si>
  <si>
    <t>BagO25- 9652S- 52x87-93-U-000-H</t>
  </si>
  <si>
    <t>1290D296670025</t>
  </si>
  <si>
    <t>BagO25- 9667- 52x87-93-U-000-H</t>
  </si>
  <si>
    <t>PRODUCT NAME (PACKING SIZE)</t>
  </si>
  <si>
    <t>BagO25- 552MX- 52x87-93-B-000-H</t>
  </si>
  <si>
    <t>1290D205527925</t>
  </si>
  <si>
    <t>1290D215527325</t>
  </si>
  <si>
    <t>BagO25- HT12SX- 52x87-93-C-000-H</t>
  </si>
  <si>
    <t>1290D205210025</t>
  </si>
  <si>
    <t>1290D215210025</t>
  </si>
  <si>
    <t>1290D215110125</t>
  </si>
  <si>
    <t>Brand Code</t>
  </si>
  <si>
    <t>Size</t>
  </si>
  <si>
    <t>Product Name</t>
  </si>
  <si>
    <t>Medicine</t>
  </si>
  <si>
    <t>Lot. No.</t>
  </si>
  <si>
    <t>Quantity</t>
  </si>
  <si>
    <t>Weight</t>
  </si>
  <si>
    <t>552F</t>
  </si>
  <si>
    <t>Grand Total</t>
  </si>
  <si>
    <t>991-18</t>
  </si>
  <si>
    <t>513F</t>
  </si>
  <si>
    <t>TÊN CÁM</t>
  </si>
  <si>
    <t>Tên cám</t>
  </si>
  <si>
    <t>SUMPK</t>
  </si>
  <si>
    <t>CẮT WF THÊM</t>
  </si>
  <si>
    <t>1290D215110025</t>
  </si>
  <si>
    <t>1290B705501625</t>
  </si>
  <si>
    <t>1290B705511625</t>
  </si>
  <si>
    <t>Product</t>
  </si>
  <si>
    <t/>
  </si>
  <si>
    <t>Lot No.</t>
  </si>
  <si>
    <t>Recieved By</t>
  </si>
  <si>
    <t>Issued By</t>
  </si>
  <si>
    <t>Chief of Warehouse</t>
  </si>
  <si>
    <t>CODE BAO</t>
  </si>
  <si>
    <t>1290H205527525</t>
  </si>
  <si>
    <t>BagO25- 552Pro- 52x87-101-B-000-D</t>
  </si>
  <si>
    <t>1290H205521625</t>
  </si>
  <si>
    <t>BagO25- 552SPro- 52x87-101-B-000-D</t>
  </si>
  <si>
    <t>BagO25- 553SPro- 52x87-101-B-000-D</t>
  </si>
  <si>
    <t>1290H205537525</t>
  </si>
  <si>
    <t>NASA BRAND</t>
  </si>
  <si>
    <t>1290D215110225</t>
  </si>
  <si>
    <t>1290D269530025</t>
  </si>
  <si>
    <t>1290D269910025</t>
  </si>
  <si>
    <t>1290D269520025</t>
  </si>
  <si>
    <t>1290D405440025</t>
  </si>
  <si>
    <t>1290D269490025</t>
  </si>
  <si>
    <t>1290H505440040</t>
  </si>
  <si>
    <t>1290K369950025</t>
  </si>
  <si>
    <t>1290K368950025</t>
  </si>
  <si>
    <t>1290K369240025</t>
  </si>
  <si>
    <t>FARM</t>
  </si>
  <si>
    <t>RED. THREAD (Robot)</t>
  </si>
  <si>
    <t>1290K468840025</t>
  </si>
  <si>
    <t>1290D215240025</t>
  </si>
  <si>
    <t>BagO25- 6884- 54x93-102-P-000-D</t>
  </si>
  <si>
    <t>BagO25- 6895- 54x93-102-P-000-D</t>
  </si>
  <si>
    <t>BagO25- 6924- 52x87-93-P-000-D</t>
  </si>
  <si>
    <t>BagO25- 6949- 52x87-93-P-000-D</t>
  </si>
  <si>
    <t>BagO25- 6952- 52x87-93-P-000-D</t>
  </si>
  <si>
    <t>BagO25- 6953- 52x87-93-P-000-D</t>
  </si>
  <si>
    <t>BagO25- 6991- 52x87-93-P-000-H</t>
  </si>
  <si>
    <t>BagO25- 6995- 52x87-93-P-000-D</t>
  </si>
  <si>
    <t>BagO25- 385S- 54x93-102-B-000-H</t>
  </si>
  <si>
    <t>No.</t>
  </si>
  <si>
    <t>1290BT05520050</t>
  </si>
  <si>
    <t>1290BT05510050</t>
  </si>
  <si>
    <t>1290BT05514950</t>
  </si>
  <si>
    <t>1290BT05521950</t>
  </si>
  <si>
    <t>1290BT05111450</t>
  </si>
  <si>
    <t>1290BT05671950</t>
  </si>
  <si>
    <t>1290BT05130050</t>
  </si>
  <si>
    <t>BagOF50- 511NF- 65x105-122-Z-000-C</t>
  </si>
  <si>
    <t>BagOF50- 513F- 65x105-122-Z-000-C</t>
  </si>
  <si>
    <t>BagOF50- 551F- 65x105-122-Z-000-C</t>
  </si>
  <si>
    <t>BagOF50- 551GPF- 65x105-122-Z-000-C</t>
  </si>
  <si>
    <t>BagOF50- 552F- 65x105-122-Z-000-C</t>
  </si>
  <si>
    <t>BagOF50- 552SF- 65x105-122-Z-000-C</t>
  </si>
  <si>
    <t>Bag OF50- 567SF- 65x105-122-Z-000-C</t>
  </si>
  <si>
    <t>1290BT05621650</t>
  </si>
  <si>
    <t>1290BT05660050</t>
  </si>
  <si>
    <t>BagOF50- 562PF- 65x105-122-Z-000-C</t>
  </si>
  <si>
    <t>BagOF50- 566F- 65x105-122-Z-000-C</t>
  </si>
  <si>
    <t>1290D913840025</t>
  </si>
  <si>
    <t>1290D913840125</t>
  </si>
  <si>
    <t>1290BT05400050</t>
  </si>
  <si>
    <t>BagOF50- 540F- 65x105-122-Z-000-C</t>
  </si>
  <si>
    <t>BÁO CÁO TỒN KHO BAO BÌ</t>
  </si>
  <si>
    <t>ITEM
(STT)</t>
  </si>
  <si>
    <t>PACKING SIZE
(Cở Bao)</t>
  </si>
  <si>
    <t>REMAIN
 (Tồn Đầu Kỳ)</t>
  </si>
  <si>
    <t>RECEIVED
(Nhập)</t>
  </si>
  <si>
    <t>USAGE
(Sử Dụng)</t>
  </si>
  <si>
    <t>BALANCE
(Tồn Cuối)</t>
  </si>
  <si>
    <t>OLD MARKET
(Mẩu Củ)</t>
  </si>
  <si>
    <t>NEW  MARKET
(Mẩu Mới)</t>
  </si>
  <si>
    <t>TOTAL
(Tổng)</t>
  </si>
  <si>
    <t>GRAND TOTAL:
(Tổng Cộng)</t>
  </si>
  <si>
    <t>DAY ON HAND:
(Số Ngày Tồn Kho)</t>
  </si>
  <si>
    <t>DAY ON HAND:Forecast
(Số Ngày Tồn kho / Kế hoạch)</t>
  </si>
  <si>
    <t>Bag
(Bao)</t>
  </si>
  <si>
    <t xml:space="preserve"> OLD MARKET (%)
(Mẩu Củ)</t>
  </si>
  <si>
    <t>NEW  MARKET(%)
(Mẩu Mới)</t>
  </si>
  <si>
    <t>Month
(Tháng)</t>
  </si>
  <si>
    <t>Bags
(Bao)</t>
  </si>
  <si>
    <t>Bags/Day
(Bao/Ngày)</t>
  </si>
  <si>
    <t>ITEM
(Stt)</t>
  </si>
  <si>
    <t>PRODUCT CODE
(Mả Sản Phẫm)</t>
  </si>
  <si>
    <t>PRODUCT NAME (PACKING SIZE)
Tên Bao Bì(Kích Thước)</t>
  </si>
  <si>
    <t>SIZE
(Cở)</t>
  </si>
  <si>
    <t>WEEKLY USAGE
(Sử Dụng Tuần)</t>
  </si>
  <si>
    <t>DAY ON HAND
(Số Ngày Tồn kho)</t>
  </si>
  <si>
    <t>ACTUAL BAGS/DAY
(Thực Tế Sử Dụng Bao/Ngày)</t>
  </si>
  <si>
    <t>FORCAST USAGE
(Kế Hoạch Sử Dụng)</t>
  </si>
  <si>
    <t>EST.USAGE BAGS/ WEEKLY
(Ước Tính Sử Dụng Bao/Tháng)</t>
  </si>
  <si>
    <t>EST.USAGE BAGS/ DAY
(Ước Tính Sử Dụng Bao/Ngày)</t>
  </si>
  <si>
    <t>DAY ON HAND
(Số Ngày Tồn Kho)</t>
  </si>
  <si>
    <t>D.O.H TO 
(Số Ngày Sử Dụng)</t>
  </si>
  <si>
    <t>ON THE WAY
(Số Lượng Hàng Về)</t>
  </si>
  <si>
    <t>REMARKS         (% NEW MARKET)
(% Mẩu Mới)</t>
  </si>
  <si>
    <t>TOTAL DAYS
 OF USAGE
(Tổng Ngày  Sử Dụng)</t>
  </si>
  <si>
    <t>Total
(Tổng)</t>
  </si>
  <si>
    <t>Aver
(Trung Bình)</t>
  </si>
  <si>
    <t>REMARKS (% NEW MARKET)
(% Mẩu Mới)</t>
  </si>
  <si>
    <t>Forecast Bags 
(Kế Hoạch  Bao Bì)</t>
  </si>
  <si>
    <t>Lần ban hành: 03</t>
  </si>
  <si>
    <t>Ngày hiệu lực: 01/08/2024</t>
  </si>
  <si>
    <t>EST.USAGE BAGS/ WEEKLY
(Ước Tính Sử Dụng Bao/Tuần)</t>
  </si>
  <si>
    <t>FARM INTEGRATE
(THƯƠNG HIỆU BAO TRẠI)</t>
  </si>
  <si>
    <t>NASA BRAND
(THƯƠNG HIỆU BAO NASA)</t>
  </si>
  <si>
    <t>NUVO BRAND
(THƯƠNG HIỆU BAO NUVO)</t>
  </si>
  <si>
    <t>STAR BRAND
(THƯƠNG HIỆU BAO STAR)</t>
  </si>
  <si>
    <t>CP BRAND
(THƯƠNG HIỆU BAO CP)</t>
  </si>
  <si>
    <t>HIGRO BRAND
(THƯƠNG HIỆU BAO HIGRO)</t>
  </si>
  <si>
    <t>1290BT05490050</t>
  </si>
  <si>
    <t>BagOF50- 549F- 65x105-122-Z-000-C</t>
  </si>
  <si>
    <t>1290BT05480050</t>
  </si>
  <si>
    <t>BagOF50- 548F- 65x105-122-Z-000-C</t>
  </si>
  <si>
    <t>BagOF50- 510NF- 65x110-128-Z-000-C</t>
  </si>
  <si>
    <t>BagOF50- 511ANF- 65x110-128-Z-000-C</t>
  </si>
  <si>
    <t>1290BU05101450</t>
  </si>
  <si>
    <t>1290BU05116950</t>
  </si>
  <si>
    <t>1290D215440025</t>
  </si>
  <si>
    <t>BagO25- 524- 52x87-93-B-000-H(VIÊN)</t>
  </si>
  <si>
    <t>BagO25- 524- 52x87-93-B-000-H(MẢNH)</t>
  </si>
  <si>
    <t>1290BT05501950</t>
  </si>
  <si>
    <t>BagOF50- 550SF- 65x105-122-Z-000-C</t>
  </si>
  <si>
    <t>BagO25- GT12- 52x87-93-C-000-H</t>
  </si>
  <si>
    <t>Bag O25- 884-54x93-102-A-000-H</t>
  </si>
  <si>
    <t>Bag O25- 885S-54x93-102-A-000-H</t>
  </si>
  <si>
    <t>BagO25- 984- 52x87-93-B-000-H</t>
  </si>
  <si>
    <t>BagO25- 991-18- 52x87-93-A-000-H</t>
  </si>
  <si>
    <t>BagO25- GT11- 52x87-93-C-000-H</t>
  </si>
  <si>
    <t>BagO25- GT12A- 52x87-93-C-000-H(VIÊN)</t>
  </si>
  <si>
    <t>BagO25- GT12B- 52x87-93-C-000-H</t>
  </si>
  <si>
    <t>BagO25-521-52x87-93-B-000-H</t>
  </si>
  <si>
    <t>BagO25- 510- 54x90-99-B-000-H</t>
  </si>
  <si>
    <t>BagB25- 550Pro- (42+10)x90-123-B-000-M</t>
  </si>
  <si>
    <t>BagB25- 551Pro- (42+10)x90-123-B-000-M|</t>
  </si>
  <si>
    <t>BagO25- PP20- 52x87-93-C-000-H</t>
  </si>
  <si>
    <t>BagO40- 544- 60x98-176-B-101-H</t>
  </si>
  <si>
    <t>Bao 40kg</t>
  </si>
  <si>
    <t>HI-GRO BRAND</t>
  </si>
  <si>
    <t>CP BRAND</t>
  </si>
  <si>
    <t>STAR BRAND</t>
  </si>
  <si>
    <t>NUVO BRAND</t>
  </si>
  <si>
    <t>BagO25- GD14- 52x87-93-C-000-H(VIÊN)</t>
  </si>
  <si>
    <t>BagO25- GD14- 52x87-93-C-000-H(MÃNH)</t>
  </si>
  <si>
    <t>1290H605520525</t>
  </si>
  <si>
    <t>BagO25- 552E- 52x87-93-B-000-H</t>
  </si>
  <si>
    <t>1290K305710025</t>
  </si>
  <si>
    <t>VIÊN</t>
  </si>
  <si>
    <t>BagO25-BS04A- 54x93-102-C-000-H</t>
  </si>
  <si>
    <t>BagO25-BS04- 54x93-102-C-000-H</t>
  </si>
  <si>
    <t>BagO25-HT11-52x87-93-C-000-H</t>
  </si>
  <si>
    <t>BagO25-HT11GP- 52x87-93-C-000-H</t>
  </si>
  <si>
    <t>BagO25-HT12- 52x87-93-C-000-H</t>
  </si>
  <si>
    <t>BagO25-HT12S- 52x87-93-C-000-H</t>
  </si>
  <si>
    <t>1290D205220025</t>
  </si>
  <si>
    <t>BagO25-522-52x87-93-B-000-H .(VIÊN)</t>
  </si>
  <si>
    <t>1290D405450025</t>
  </si>
  <si>
    <t>BagO25- 545- 52x87-138-B-201-H</t>
  </si>
  <si>
    <t>SC</t>
  </si>
  <si>
    <t>1290D913851925</t>
  </si>
  <si>
    <t>BagO25-BS05S- 54x93-102-C-000-H</t>
  </si>
  <si>
    <t>GHI CHÚ PROTEIN ThÔ (tối thiểu)</t>
  </si>
  <si>
    <t>BagO25-BS14- 52x87-93-C-000-H</t>
  </si>
  <si>
    <t>BagO25- GT12A- 52x87-93-C-000-H(MÃNH)</t>
  </si>
  <si>
    <t>BagO25- GT12AS- 52x87-93-C-000-H(VIÊN)</t>
  </si>
  <si>
    <t>BagO25- GT12S- 52x87-93-C-000-H(VIÊN)</t>
  </si>
  <si>
    <t>MẢNH</t>
  </si>
  <si>
    <t>1290D225111925</t>
  </si>
  <si>
    <t>1290D215118425</t>
  </si>
  <si>
    <t>1290D215101925</t>
  </si>
  <si>
    <t>1290D215117225</t>
  </si>
  <si>
    <t>BagO25- GT12BS- 52x87-93-C-000-H(VIÊN)</t>
  </si>
  <si>
    <t>BagO25- GT11S- 52x87-93-C-000-H(MÃNH)</t>
  </si>
  <si>
    <t>1290E405101925</t>
  </si>
  <si>
    <t>BagO25- 510S- 54x90-99-B-000-H</t>
  </si>
  <si>
    <t>1290H605111925</t>
  </si>
  <si>
    <t>1290K305118425</t>
  </si>
  <si>
    <t>1290BT05531350</t>
  </si>
  <si>
    <t>BagOF50- 553MF- 65x105-122-Z-000-C</t>
  </si>
  <si>
    <t>BagOF50-552F-65x105-122-Z-000-C</t>
  </si>
  <si>
    <t>BagO25- 511S- 52x87-93-B-000-H(viên)</t>
  </si>
  <si>
    <t>BagO25- 511AS- 52x87-93-P-000-D(viên)</t>
  </si>
  <si>
    <t>1290K605217925</t>
  </si>
  <si>
    <t>BagO25- 521SPro- 52x87-101-B-000-H</t>
  </si>
  <si>
    <t>BagO25- GT12AS- 52x87-93-C-000-H(MÃNH)</t>
  </si>
  <si>
    <t>1290H409440025</t>
  </si>
  <si>
    <t>BagO25- 944- 52x87-138-A-101-H</t>
  </si>
  <si>
    <t>Bao Trắng</t>
  </si>
  <si>
    <t>1290K605217525</t>
  </si>
  <si>
    <t>BagO25- 521Pro- 52x87-101-B-000-H</t>
  </si>
  <si>
    <t>1290K605227525</t>
  </si>
  <si>
    <t>BagO25- 522Pro- 52x87-101-B-000-H</t>
  </si>
  <si>
    <t>Code cám forecast đặt hàng</t>
  </si>
  <si>
    <t>Code cám</t>
  </si>
  <si>
    <t>Số lượng bao cần bổ sung</t>
  </si>
  <si>
    <t>550PRO25</t>
  </si>
  <si>
    <t>550S25</t>
  </si>
  <si>
    <t>550SFS3150</t>
  </si>
  <si>
    <t>551PRO25</t>
  </si>
  <si>
    <t>55125</t>
  </si>
  <si>
    <t>95125</t>
  </si>
  <si>
    <t>551FS5450</t>
  </si>
  <si>
    <t>551GP25</t>
  </si>
  <si>
    <t>551GPFS1350</t>
  </si>
  <si>
    <t>552SX25</t>
  </si>
  <si>
    <t>952SX25</t>
  </si>
  <si>
    <t>552SPRO25</t>
  </si>
  <si>
    <t>552S25</t>
  </si>
  <si>
    <t>952S25</t>
  </si>
  <si>
    <t>552SF50</t>
  </si>
  <si>
    <t>552E25</t>
  </si>
  <si>
    <t>552PRO25</t>
  </si>
  <si>
    <t>55225</t>
  </si>
  <si>
    <t>95225</t>
  </si>
  <si>
    <t>552F50</t>
  </si>
  <si>
    <t>552M25</t>
  </si>
  <si>
    <t>552MX25</t>
  </si>
  <si>
    <t>553S25</t>
  </si>
  <si>
    <t>953S25</t>
  </si>
  <si>
    <t>553MF50</t>
  </si>
  <si>
    <t>55325</t>
  </si>
  <si>
    <t>95325</t>
  </si>
  <si>
    <t>HT1325</t>
  </si>
  <si>
    <t>56225</t>
  </si>
  <si>
    <t>562P25</t>
  </si>
  <si>
    <t>562PF50</t>
  </si>
  <si>
    <t>56625</t>
  </si>
  <si>
    <t>96625</t>
  </si>
  <si>
    <t>HG1625</t>
  </si>
  <si>
    <t>566F50</t>
  </si>
  <si>
    <t>56725</t>
  </si>
  <si>
    <t>96725</t>
  </si>
  <si>
    <t>567S25</t>
  </si>
  <si>
    <t>967S25</t>
  </si>
  <si>
    <t>HG17S25</t>
  </si>
  <si>
    <t>567SF50</t>
  </si>
  <si>
    <t>51025</t>
  </si>
  <si>
    <t>51125</t>
  </si>
  <si>
    <t>511NF50</t>
  </si>
  <si>
    <t>GT12B25</t>
  </si>
  <si>
    <t>511B25</t>
  </si>
  <si>
    <t>513F50</t>
  </si>
  <si>
    <t>510M25</t>
  </si>
  <si>
    <t>511M25</t>
  </si>
  <si>
    <t>52425</t>
  </si>
  <si>
    <t>GD1425</t>
  </si>
  <si>
    <t>54825</t>
  </si>
  <si>
    <t>VT1125</t>
  </si>
  <si>
    <t>548F50</t>
  </si>
  <si>
    <t>54925</t>
  </si>
  <si>
    <t>94925</t>
  </si>
  <si>
    <t>VT1225</t>
  </si>
  <si>
    <t>549F50</t>
  </si>
  <si>
    <t>540F50</t>
  </si>
  <si>
    <t>54425</t>
  </si>
  <si>
    <t>30125</t>
  </si>
  <si>
    <t>30225</t>
  </si>
  <si>
    <t>38425</t>
  </si>
  <si>
    <t>88425</t>
  </si>
  <si>
    <t>BS0425</t>
  </si>
  <si>
    <t>BS04A25</t>
  </si>
  <si>
    <t>58425</t>
  </si>
  <si>
    <t>98425</t>
  </si>
  <si>
    <t>59425</t>
  </si>
  <si>
    <t>59525</t>
  </si>
  <si>
    <t>689525</t>
  </si>
  <si>
    <t>699525</t>
  </si>
  <si>
    <t>991-1825</t>
  </si>
  <si>
    <t>550SF50</t>
  </si>
  <si>
    <t>695225</t>
  </si>
  <si>
    <t>Ngày Nhập</t>
  </si>
  <si>
    <t>BagO25- 6951- 52x87-93-P-000-D</t>
  </si>
  <si>
    <t>Số lượng bao đặt hàng forecast</t>
  </si>
  <si>
    <t>1290H605020025</t>
  </si>
  <si>
    <t>1290D215840025</t>
  </si>
  <si>
    <t>511L25</t>
  </si>
  <si>
    <t>52125</t>
  </si>
  <si>
    <t>52225</t>
  </si>
  <si>
    <t>50225</t>
  </si>
  <si>
    <t>Bao bì tồn kho</t>
  </si>
  <si>
    <t>Số lượng bao bì tồn hằng ngày</t>
  </si>
  <si>
    <t>So sánh</t>
  </si>
  <si>
    <t>35225</t>
  </si>
  <si>
    <t>385S25</t>
  </si>
  <si>
    <t>510S25</t>
  </si>
  <si>
    <t>511S25</t>
  </si>
  <si>
    <t>511AS25</t>
  </si>
  <si>
    <t>54025</t>
  </si>
  <si>
    <t>57125</t>
  </si>
  <si>
    <t>HT1125</t>
  </si>
  <si>
    <t>HT12S25</t>
  </si>
  <si>
    <t>HT12SX25</t>
  </si>
  <si>
    <t>HT13S25</t>
  </si>
  <si>
    <t>HG1725</t>
  </si>
  <si>
    <t>GT1125</t>
  </si>
  <si>
    <t>GT11S25</t>
  </si>
  <si>
    <t>GT12A25</t>
  </si>
  <si>
    <t>GT12AS25</t>
  </si>
  <si>
    <t>GT12BS25</t>
  </si>
  <si>
    <t>694925</t>
  </si>
  <si>
    <t>695125</t>
  </si>
  <si>
    <t>695325</t>
  </si>
  <si>
    <t>699125</t>
  </si>
  <si>
    <t>965225</t>
  </si>
  <si>
    <t>9652S25</t>
  </si>
  <si>
    <t>966625</t>
  </si>
  <si>
    <t>966725</t>
  </si>
  <si>
    <t>510NF50</t>
  </si>
  <si>
    <t>511ANF50</t>
  </si>
  <si>
    <t>551F50</t>
  </si>
  <si>
    <t>551GPF50</t>
  </si>
  <si>
    <t>692425</t>
  </si>
  <si>
    <t>BaoB05- 550S- (30+6.5)x55-54-B-000-M</t>
  </si>
  <si>
    <t xml:space="preserve">BaoH05-551-34x45-45-B-000-H </t>
  </si>
  <si>
    <t xml:space="preserve">BaoW25- 550S- 52x87-76-Z-000-D </t>
  </si>
  <si>
    <t>1290B805501905</t>
  </si>
  <si>
    <t>1290D305510025</t>
  </si>
  <si>
    <t xml:space="preserve">BaoW25- 551- 52x87-76-Z-000-D </t>
  </si>
  <si>
    <t>HIGRO</t>
  </si>
  <si>
    <t>521Pro25</t>
  </si>
  <si>
    <t>521SPro25</t>
  </si>
  <si>
    <t>522Pro25</t>
  </si>
  <si>
    <t>553SPro25</t>
  </si>
  <si>
    <t>CP&amp;STAR</t>
  </si>
  <si>
    <t>Bao 25kg</t>
  </si>
  <si>
    <t>NASA &amp; NUVO</t>
  </si>
  <si>
    <t>1290D305501925</t>
  </si>
  <si>
    <t>FARM BRAND</t>
  </si>
  <si>
    <t>550SFS2550</t>
  </si>
  <si>
    <t>551FS3150</t>
  </si>
  <si>
    <t>551GPFS3150</t>
  </si>
  <si>
    <t>12901869510025  </t>
  </si>
  <si>
    <t>965125</t>
  </si>
  <si>
    <t>551GPFS5450</t>
  </si>
  <si>
    <t>510NFP9250</t>
  </si>
  <si>
    <t>511ANFP9250</t>
  </si>
  <si>
    <t>Bao Trắng(TÚI NYLON)</t>
  </si>
  <si>
    <t>D.O.H 31.12.2026</t>
  </si>
  <si>
    <t>BagO25- 571- 52x87-93-P-000-D</t>
  </si>
  <si>
    <t>550SX25</t>
  </si>
  <si>
    <t>GT1225</t>
  </si>
  <si>
    <t>551GPX25</t>
  </si>
  <si>
    <t>552SF</t>
  </si>
  <si>
    <t>BagOF50-552SF-65x105-122-Z-000-C</t>
  </si>
  <si>
    <t>BagOF50- 552WDF- 65x105-122-Z-000-C</t>
  </si>
  <si>
    <t>CÔNG TY CỔ PHẦN CHĂN NUÔI C.P VIỆT NAM</t>
  </si>
  <si>
    <t>Chi Nhánh Tại Bình Dương</t>
  </si>
  <si>
    <t>Bộ phận: Kho thành phẩm</t>
  </si>
  <si>
    <t xml:space="preserve">Attn (Gửi đến) : Peeraphol Puapunt </t>
  </si>
  <si>
    <t>Cc (Đồng gửi) : Mr Ánh / Mr Hiển / Mr Thông</t>
  </si>
  <si>
    <t>From (Người gửi) : Mr Thái</t>
  </si>
  <si>
    <t>1290BT05528450</t>
  </si>
  <si>
    <t>552WDF50</t>
  </si>
  <si>
    <t>1290K305507825</t>
  </si>
  <si>
    <t>1290H605512425</t>
  </si>
  <si>
    <t>1290H605514925</t>
  </si>
  <si>
    <t>BagO25- 550SX- 52x87-93-P-000-D</t>
  </si>
  <si>
    <t>BagO25- 551X- 52x87-93-B-000-H</t>
  </si>
  <si>
    <t>BagO25- 551GPX- 52x87-93-B-000-H</t>
  </si>
  <si>
    <t>551X25</t>
  </si>
  <si>
    <t>1290M6BS060540</t>
  </si>
  <si>
    <t>1290M6BS100540</t>
  </si>
  <si>
    <t>BagO40-BS06LD-62x100-176-C-101-C  </t>
  </si>
  <si>
    <t>BagO40-BS10LD-62x100-176-C-101-C  </t>
  </si>
  <si>
    <t>BagO25- 6911- 52x87-93-P-000-D</t>
  </si>
  <si>
    <t>1290D2069110025</t>
  </si>
  <si>
    <t>Ngày : 29/04/2026</t>
  </si>
  <si>
    <t>GT12S25</t>
  </si>
  <si>
    <t>550Pro25</t>
  </si>
  <si>
    <t>551Pro25</t>
  </si>
  <si>
    <t>552Pro25</t>
  </si>
  <si>
    <t>552SPro25</t>
  </si>
  <si>
    <t>S31</t>
  </si>
  <si>
    <t>BagO40-BS06TA-62x100-119-C-000-C</t>
  </si>
  <si>
    <t>BagO40-BS10TA-62x100-119-C-000-C</t>
  </si>
  <si>
    <t>1290M5BS060840</t>
  </si>
  <si>
    <t>1290M5BS100840</t>
  </si>
  <si>
    <t>BS06TA40</t>
  </si>
  <si>
    <t>BagOF50-553MF-65x105-122-Z-000-C</t>
  </si>
  <si>
    <t>BS10TA40</t>
  </si>
  <si>
    <t>550SF</t>
  </si>
  <si>
    <t>Thøc ¨n ch¨n nu«i# 550SF(50KG)(Thuèc)</t>
  </si>
  <si>
    <t>Thøc ¨n ch¨n nu«i #  552F(50KG)</t>
  </si>
  <si>
    <t>BagOF50-550SF-65x105-122-Z-000-C</t>
  </si>
  <si>
    <t>BagOF50-551GPF-65x105-122-Z-000-C</t>
  </si>
  <si>
    <t>Bag O25- 510- 54x90-99-B-000-H</t>
  </si>
  <si>
    <t>510</t>
  </si>
  <si>
    <t>Thøc ¨n ch¨n nu«i #  510 (25KG)</t>
  </si>
  <si>
    <t>551GPF</t>
  </si>
  <si>
    <t>Thøc ¨n ch¨n nu«i# 551GPF(50KG) (Thuèc)</t>
  </si>
  <si>
    <t>550S(5*5)5</t>
  </si>
  <si>
    <t>551(5*5)5</t>
  </si>
  <si>
    <t>885S25</t>
  </si>
  <si>
    <t>BagOF50- 510NF-65x110-128-Z-000-C</t>
  </si>
  <si>
    <t>BagO25-GT11S-52x87-93-C-000-H</t>
  </si>
  <si>
    <t>Thøc ¨n ch¨n nu«i #  552SF (50KG)</t>
  </si>
  <si>
    <t>HT1225</t>
  </si>
  <si>
    <t>1290D209400025</t>
  </si>
  <si>
    <t>BagO25- 940- 52x87-93-A-000-H</t>
  </si>
  <si>
    <t>BagO25- 502- 52x87-93-B-000-H(MẢNH)</t>
  </si>
  <si>
    <t>BagOF50-548F-65x105-122-Z-000-C</t>
  </si>
  <si>
    <t>Bag O25-522-52x87-93-B-000-H</t>
  </si>
  <si>
    <t>BagO25-BS04A-54x93-102-C-000-H</t>
  </si>
  <si>
    <t>BagO25-510S-54x90-99-P-000-D</t>
  </si>
  <si>
    <t>BagO25-502-52x87-93-B-000-H</t>
  </si>
  <si>
    <t>711090002003</t>
  </si>
  <si>
    <t>Bao giÊy (Kgs)</t>
  </si>
  <si>
    <t>711090003003</t>
  </si>
  <si>
    <t>Bao PP phe (Kgs)</t>
  </si>
  <si>
    <t>S25</t>
  </si>
  <si>
    <t>940</t>
  </si>
  <si>
    <t>Thøc ¨n ch¨n nu«i #  940 (25Kg)</t>
  </si>
  <si>
    <t>94025</t>
  </si>
  <si>
    <t>94425</t>
  </si>
  <si>
    <t>Date(Ngày): 17/05/2026</t>
  </si>
  <si>
    <t>511NF</t>
  </si>
  <si>
    <t>Thøc ¨n ch¨n nu«i # 511NF (50kg)</t>
  </si>
  <si>
    <t>540F</t>
  </si>
  <si>
    <t>Thøc ¨n ch¨n nu«i #  540F (50KG)</t>
  </si>
  <si>
    <t>544</t>
  </si>
  <si>
    <t>Thøc ¨n ch¨n nu«i #  544 (25KG)</t>
  </si>
  <si>
    <t>S13</t>
  </si>
  <si>
    <t>562PF</t>
  </si>
  <si>
    <t>Thøc ¨n ch¨n nu«i #  562PF (50KG)</t>
  </si>
  <si>
    <t>567SF</t>
  </si>
  <si>
    <t>Thøc ¨n ch¨n nu«i# 567S (F)_50KG (Thuèc)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</si>
</sst>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(* #,##0_);_(* \(#,##0\);_(* &quot;-&quot;_);_(@_)"/>
    <numFmt numFmtId="164" formatCode="_-* #,##0.00_-;\-* #,##0.00_-;_-* &quot;-&quot;??_-;_-@_-"/>
    <numFmt numFmtId="165" formatCode="#,##0.0"/>
    <numFmt numFmtId="166" formatCode="_-* #,##0_-;\-* #,##0_-;_-* &quot;-&quot;??_-;_-@_-"/>
    <numFmt numFmtId="167" formatCode="#,##0.0_);[Red]\(#,##0.0\)"/>
    <numFmt numFmtId="168" formatCode="#,###"/>
    <numFmt numFmtId="169" formatCode="#,##0.0000"/>
    <numFmt numFmtId="170" formatCode="#,##0.000"/>
  </numFmts>
  <fonts count="89" x14ac:knownFonts="1">
    <font>
      <sz val="10"/>
      <name val="Arial"/>
    </font>
    <font>
      <b/>
      <sz val="14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9"/>
      <color indexed="10"/>
      <name val="Times New Roman"/>
      <family val="1"/>
      <charset val="163"/>
    </font>
    <font>
      <b/>
      <sz val="7"/>
      <name val="Times New Roman"/>
      <family val="1"/>
    </font>
    <font>
      <b/>
      <sz val="7"/>
      <color indexed="10"/>
      <name val="Times New Roman"/>
      <family val="1"/>
    </font>
    <font>
      <sz val="7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sz val="10"/>
      <color rgb="FFFF0000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0"/>
      <color indexed="53"/>
      <name val="Times New Roman"/>
      <family val="1"/>
    </font>
    <font>
      <sz val="12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b/>
      <sz val="14"/>
      <color rgb="FFFF0000"/>
      <name val="Times New Roman"/>
      <family val="1"/>
    </font>
    <font>
      <sz val="10"/>
      <name val="MS Sans Serif"/>
      <family val="2"/>
    </font>
    <font>
      <b/>
      <i/>
      <sz val="10"/>
      <name val="Times New Roman"/>
      <family val="1"/>
    </font>
    <font>
      <sz val="10"/>
      <color indexed="9"/>
      <name val="Times New Roman"/>
      <family val="1"/>
    </font>
    <font>
      <b/>
      <sz val="10"/>
      <color rgb="FFFFFF00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b/>
      <sz val="7"/>
      <color theme="0"/>
      <name val="Times New Roman"/>
      <family val="1"/>
    </font>
    <font>
      <sz val="10"/>
      <color theme="1"/>
      <name val="Times New Roman"/>
      <family val="1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  <font>
      <sz val="7"/>
      <color theme="0"/>
      <name val="Times New Roman"/>
      <family val="1"/>
    </font>
    <font>
      <b/>
      <sz val="7"/>
      <color theme="2"/>
      <name val="Times New Roman"/>
      <family val="1"/>
    </font>
    <font>
      <sz val="7"/>
      <color indexed="10"/>
      <name val="Times New Roman"/>
      <family val="1"/>
    </font>
    <font>
      <b/>
      <sz val="10"/>
      <color theme="1"/>
      <name val="Times New Roman"/>
      <family val="1"/>
    </font>
    <font>
      <sz val="10"/>
      <color rgb="FFFFFF00"/>
      <name val="Times New Roman"/>
      <family val="1"/>
    </font>
    <font>
      <sz val="20"/>
      <color rgb="FFFF0000"/>
      <name val="Times New Roman"/>
      <family val="1"/>
    </font>
    <font>
      <b/>
      <sz val="14"/>
      <color theme="0"/>
      <name val="Times New Roman"/>
      <family val="1"/>
    </font>
    <font>
      <b/>
      <sz val="10"/>
      <color rgb="FF0000CC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color rgb="FFFF0000"/>
      <name val="Times New Roman"/>
      <family val="1"/>
    </font>
    <font>
      <sz val="10"/>
      <color indexed="12"/>
      <name val="Times New Roman"/>
      <family val="1"/>
    </font>
    <font>
      <sz val="10"/>
      <color rgb="FF0000CC"/>
      <name val="Times New Roman"/>
      <family val="1"/>
    </font>
    <font>
      <sz val="12"/>
      <color indexed="10"/>
      <name val="Times New Roman"/>
      <family val="1"/>
    </font>
    <font>
      <sz val="14"/>
      <name val="Times New Roman"/>
      <family val="1"/>
    </font>
    <font>
      <sz val="8"/>
      <name val="Times New Roman"/>
      <family val="1"/>
    </font>
    <font>
      <sz val="8"/>
      <color rgb="FFFF0000"/>
      <name val="Times New Roman"/>
      <family val="1"/>
    </font>
    <font>
      <sz val="8"/>
      <color indexed="12"/>
      <name val="Times New Roman"/>
      <family val="1"/>
    </font>
    <font>
      <sz val="8"/>
      <color indexed="10"/>
      <name val="Times New Roman"/>
      <family val="1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imes New Roman"/>
      <family val="1"/>
    </font>
    <font>
      <sz val="8"/>
      <color theme="1"/>
      <name val="Times New Roman"/>
      <family val="1"/>
    </font>
    <font>
      <sz val="10"/>
      <color rgb="FFFF0000"/>
      <name val="Arial"/>
      <family val="2"/>
    </font>
    <font>
      <sz val="10"/>
      <color indexed="8"/>
      <name val="Arial"/>
      <family val="2"/>
    </font>
    <font>
      <sz val="10"/>
      <color rgb="FF0000CC"/>
      <name val="Arial"/>
      <family val="2"/>
    </font>
    <font>
      <b/>
      <sz val="10"/>
      <color rgb="FFFF0000"/>
      <name val="Arial"/>
      <family val="2"/>
    </font>
    <font>
      <b/>
      <sz val="10"/>
      <color rgb="FF0000CC"/>
      <name val="Arial"/>
      <family val="2"/>
    </font>
    <font>
      <b/>
      <sz val="9"/>
      <color theme="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Times New Roman"/>
      <family val="1"/>
    </font>
    <font>
      <sz val="13"/>
      <name val="Times New Roman"/>
      <family val="1"/>
    </font>
    <font>
      <sz val="13"/>
      <name val="Arial"/>
      <family val="2"/>
    </font>
    <font>
      <sz val="13"/>
      <color rgb="FFFF0000"/>
      <name val="Arial"/>
      <family val="2"/>
    </font>
    <font>
      <b/>
      <sz val="20"/>
      <color rgb="FFFF0000"/>
      <name val="Arial"/>
      <family val="2"/>
    </font>
    <font>
      <b/>
      <sz val="9"/>
      <color rgb="FFFFFF0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7"/>
      <color theme="0" tint="-4.9989318521683403E-2"/>
      <name val="Times New Roman"/>
      <family val="1"/>
    </font>
    <font>
      <b/>
      <sz val="7"/>
      <color rgb="FFFF0000"/>
      <name val="Times New Roman"/>
      <family val="1"/>
    </font>
    <font>
      <b/>
      <sz val="12"/>
      <color rgb="FFFF0000"/>
      <name val="Times New Roman"/>
      <family val="1"/>
    </font>
    <font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7"/>
      <name val="Arial"/>
      <family val="2"/>
    </font>
    <font>
      <sz val="7"/>
      <color indexed="10"/>
      <name val="Arial"/>
      <family val="2"/>
    </font>
    <font>
      <b/>
      <sz val="9"/>
      <color theme="0"/>
      <name val="Times New Roman"/>
      <family val="1"/>
    </font>
    <font>
      <b/>
      <sz val="16"/>
      <name val="Arial"/>
      <family val="2"/>
    </font>
    <font>
      <b/>
      <sz val="16"/>
      <name val="Times New Roman"/>
      <family val="1"/>
    </font>
    <font>
      <b/>
      <sz val="8"/>
      <name val="Arial"/>
      <family val="2"/>
    </font>
    <font>
      <sz val="9"/>
      <color indexed="10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sz val="7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CC00"/>
        <bgColor indexed="64"/>
      </patternFill>
    </fill>
  </fills>
  <borders count="10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00B0F0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9">
    <xf numFmtId="0" fontId="0" fillId="0" borderId="0"/>
    <xf numFmtId="0" fontId="18" fillId="0" borderId="15" applyNumberFormat="0" applyAlignment="0" applyProtection="0">
      <alignment horizontal="left" vertical="center"/>
    </xf>
    <xf numFmtId="0" fontId="18" fillId="0" borderId="5">
      <alignment horizontal="left" vertical="center"/>
    </xf>
    <xf numFmtId="164" fontId="19" fillId="0" borderId="0" applyFont="0" applyFill="0" applyBorder="0" applyAlignment="0" applyProtection="0"/>
    <xf numFmtId="0" fontId="21" fillId="0" borderId="0"/>
    <xf numFmtId="40" fontId="21" fillId="0" borderId="0" applyFont="0" applyFill="0" applyBorder="0" applyAlignment="0" applyProtection="0"/>
    <xf numFmtId="0" fontId="62" fillId="0" borderId="0">
      <alignment vertical="top"/>
    </xf>
    <xf numFmtId="0" fontId="77" fillId="0" borderId="0" applyNumberFormat="0" applyFill="0" applyBorder="0" applyAlignment="0" applyProtection="0"/>
    <xf numFmtId="0" fontId="19" fillId="0" borderId="0"/>
  </cellStyleXfs>
  <cellXfs count="1051">
    <xf numFmtId="0" fontId="0" fillId="0" borderId="0" xfId="0"/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3" fontId="10" fillId="0" borderId="10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3" fontId="17" fillId="4" borderId="7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3" fontId="2" fillId="4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3" fontId="11" fillId="0" borderId="0" xfId="0" applyNumberFormat="1" applyFont="1" applyAlignment="1">
      <alignment horizontal="center"/>
    </xf>
    <xf numFmtId="3" fontId="22" fillId="0" borderId="0" xfId="0" applyNumberFormat="1" applyFont="1" applyAlignment="1">
      <alignment vertical="center"/>
    </xf>
    <xf numFmtId="3" fontId="2" fillId="0" borderId="0" xfId="0" applyNumberFormat="1" applyFont="1" applyAlignment="1">
      <alignment horizontal="center"/>
    </xf>
    <xf numFmtId="0" fontId="11" fillId="0" borderId="0" xfId="0" applyFont="1"/>
    <xf numFmtId="0" fontId="23" fillId="0" borderId="0" xfId="0" applyFont="1" applyAlignment="1">
      <alignment vertical="center"/>
    </xf>
    <xf numFmtId="3" fontId="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3" fontId="2" fillId="0" borderId="0" xfId="0" applyNumberFormat="1" applyFont="1"/>
    <xf numFmtId="0" fontId="1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1" fontId="17" fillId="0" borderId="17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" fontId="9" fillId="0" borderId="20" xfId="0" applyNumberFormat="1" applyFont="1" applyBorder="1" applyAlignment="1">
      <alignment vertical="center"/>
    </xf>
    <xf numFmtId="1" fontId="2" fillId="0" borderId="21" xfId="0" applyNumberFormat="1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1" fontId="9" fillId="0" borderId="25" xfId="0" applyNumberFormat="1" applyFont="1" applyBorder="1" applyAlignment="1">
      <alignment vertical="center"/>
    </xf>
    <xf numFmtId="1" fontId="2" fillId="0" borderId="26" xfId="0" applyNumberFormat="1" applyFont="1" applyBorder="1" applyAlignment="1">
      <alignment vertical="center"/>
    </xf>
    <xf numFmtId="1" fontId="2" fillId="0" borderId="23" xfId="0" applyNumberFormat="1" applyFont="1" applyBorder="1" applyAlignment="1">
      <alignment vertical="center"/>
    </xf>
    <xf numFmtId="1" fontId="2" fillId="0" borderId="24" xfId="0" applyNumberFormat="1" applyFont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3" fontId="2" fillId="0" borderId="0" xfId="0" applyNumberFormat="1" applyFont="1" applyAlignment="1">
      <alignment vertical="center"/>
    </xf>
    <xf numFmtId="3" fontId="7" fillId="0" borderId="0" xfId="0" applyNumberFormat="1" applyFont="1" applyAlignment="1">
      <alignment vertical="center"/>
    </xf>
    <xf numFmtId="3" fontId="7" fillId="0" borderId="0" xfId="0" applyNumberFormat="1" applyFont="1" applyAlignment="1">
      <alignment horizontal="center" vertical="center"/>
    </xf>
    <xf numFmtId="3" fontId="7" fillId="0" borderId="22" xfId="0" applyNumberFormat="1" applyFont="1" applyBorder="1" applyAlignment="1">
      <alignment horizontal="center" vertical="center"/>
    </xf>
    <xf numFmtId="3" fontId="7" fillId="0" borderId="18" xfId="0" applyNumberFormat="1" applyFont="1" applyBorder="1" applyAlignment="1">
      <alignment horizontal="center" vertical="center"/>
    </xf>
    <xf numFmtId="3" fontId="2" fillId="0" borderId="23" xfId="0" applyNumberFormat="1" applyFont="1" applyBorder="1" applyAlignment="1">
      <alignment vertical="center"/>
    </xf>
    <xf numFmtId="3" fontId="2" fillId="0" borderId="20" xfId="0" applyNumberFormat="1" applyFont="1" applyBorder="1" applyAlignment="1">
      <alignment vertical="center"/>
    </xf>
    <xf numFmtId="3" fontId="2" fillId="0" borderId="24" xfId="0" applyNumberFormat="1" applyFont="1" applyBorder="1" applyAlignment="1">
      <alignment vertical="center"/>
    </xf>
    <xf numFmtId="3" fontId="2" fillId="0" borderId="25" xfId="0" applyNumberFormat="1" applyFont="1" applyBorder="1" applyAlignment="1">
      <alignment vertical="center"/>
    </xf>
    <xf numFmtId="3" fontId="9" fillId="0" borderId="20" xfId="0" applyNumberFormat="1" applyFont="1" applyBorder="1" applyAlignment="1">
      <alignment vertical="center"/>
    </xf>
    <xf numFmtId="3" fontId="2" fillId="0" borderId="21" xfId="0" applyNumberFormat="1" applyFont="1" applyBorder="1" applyAlignment="1">
      <alignment vertical="center"/>
    </xf>
    <xf numFmtId="3" fontId="9" fillId="0" borderId="25" xfId="0" applyNumberFormat="1" applyFont="1" applyBorder="1" applyAlignment="1">
      <alignment vertical="center"/>
    </xf>
    <xf numFmtId="3" fontId="2" fillId="0" borderId="26" xfId="0" applyNumberFormat="1" applyFont="1" applyBorder="1" applyAlignment="1">
      <alignment vertical="center"/>
    </xf>
    <xf numFmtId="0" fontId="7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1" fontId="2" fillId="0" borderId="19" xfId="0" applyNumberFormat="1" applyFont="1" applyBorder="1" applyAlignment="1">
      <alignment vertical="center"/>
    </xf>
    <xf numFmtId="1" fontId="9" fillId="0" borderId="30" xfId="0" applyNumberFormat="1" applyFont="1" applyBorder="1" applyAlignment="1">
      <alignment vertical="center"/>
    </xf>
    <xf numFmtId="1" fontId="2" fillId="0" borderId="31" xfId="0" applyNumberFormat="1" applyFont="1" applyBorder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vertical="center"/>
    </xf>
    <xf numFmtId="0" fontId="28" fillId="0" borderId="20" xfId="0" applyFont="1" applyBorder="1" applyAlignment="1">
      <alignment vertical="center"/>
    </xf>
    <xf numFmtId="0" fontId="28" fillId="0" borderId="24" xfId="0" applyFont="1" applyBorder="1" applyAlignment="1">
      <alignment vertical="center"/>
    </xf>
    <xf numFmtId="0" fontId="28" fillId="0" borderId="25" xfId="0" applyFont="1" applyBorder="1" applyAlignment="1">
      <alignment vertical="center"/>
    </xf>
    <xf numFmtId="0" fontId="28" fillId="0" borderId="0" xfId="0" applyFont="1" applyAlignment="1">
      <alignment horizontal="center" vertical="center"/>
    </xf>
    <xf numFmtId="3" fontId="28" fillId="0" borderId="0" xfId="0" applyNumberFormat="1" applyFont="1" applyAlignment="1">
      <alignment horizontal="center" vertical="center"/>
    </xf>
    <xf numFmtId="0" fontId="2" fillId="0" borderId="33" xfId="0" applyFont="1" applyBorder="1" applyAlignment="1">
      <alignment vertical="center"/>
    </xf>
    <xf numFmtId="1" fontId="9" fillId="0" borderId="33" xfId="0" applyNumberFormat="1" applyFont="1" applyBorder="1" applyAlignment="1">
      <alignment vertical="center"/>
    </xf>
    <xf numFmtId="1" fontId="2" fillId="0" borderId="34" xfId="0" applyNumberFormat="1" applyFont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8" fillId="0" borderId="32" xfId="0" applyFont="1" applyBorder="1" applyAlignment="1">
      <alignment vertical="center"/>
    </xf>
    <xf numFmtId="0" fontId="28" fillId="0" borderId="33" xfId="0" applyFont="1" applyBorder="1" applyAlignment="1">
      <alignment vertical="center"/>
    </xf>
    <xf numFmtId="3" fontId="9" fillId="0" borderId="33" xfId="0" applyNumberFormat="1" applyFont="1" applyBorder="1" applyAlignment="1">
      <alignment vertical="center"/>
    </xf>
    <xf numFmtId="3" fontId="2" fillId="0" borderId="34" xfId="0" applyNumberFormat="1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3" fontId="9" fillId="0" borderId="18" xfId="0" applyNumberFormat="1" applyFont="1" applyBorder="1" applyAlignment="1">
      <alignment vertical="center"/>
    </xf>
    <xf numFmtId="3" fontId="2" fillId="0" borderId="19" xfId="0" applyNumberFormat="1" applyFont="1" applyBorder="1" applyAlignment="1">
      <alignment vertical="center"/>
    </xf>
    <xf numFmtId="1" fontId="2" fillId="0" borderId="36" xfId="0" applyNumberFormat="1" applyFont="1" applyBorder="1" applyAlignment="1">
      <alignment vertical="center"/>
    </xf>
    <xf numFmtId="1" fontId="2" fillId="0" borderId="37" xfId="0" applyNumberFormat="1" applyFont="1" applyBorder="1" applyAlignment="1">
      <alignment vertical="center"/>
    </xf>
    <xf numFmtId="0" fontId="7" fillId="0" borderId="28" xfId="0" applyFont="1" applyBorder="1" applyAlignment="1">
      <alignment horizontal="center" vertical="center"/>
    </xf>
    <xf numFmtId="3" fontId="9" fillId="0" borderId="42" xfId="0" applyNumberFormat="1" applyFont="1" applyBorder="1" applyAlignment="1">
      <alignment vertical="center"/>
    </xf>
    <xf numFmtId="3" fontId="2" fillId="0" borderId="43" xfId="0" applyNumberFormat="1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2" fillId="0" borderId="42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3" fontId="9" fillId="0" borderId="45" xfId="0" applyNumberFormat="1" applyFont="1" applyBorder="1" applyAlignment="1">
      <alignment vertical="center"/>
    </xf>
    <xf numFmtId="3" fontId="2" fillId="0" borderId="46" xfId="0" applyNumberFormat="1" applyFont="1" applyBorder="1" applyAlignment="1">
      <alignment vertical="center"/>
    </xf>
    <xf numFmtId="3" fontId="2" fillId="0" borderId="48" xfId="0" applyNumberFormat="1" applyFont="1" applyBorder="1" applyAlignment="1">
      <alignment vertical="center"/>
    </xf>
    <xf numFmtId="3" fontId="2" fillId="0" borderId="49" xfId="0" applyNumberFormat="1" applyFont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2" fillId="0" borderId="56" xfId="0" applyFont="1" applyBorder="1" applyAlignment="1">
      <alignment vertical="center"/>
    </xf>
    <xf numFmtId="0" fontId="2" fillId="0" borderId="57" xfId="0" applyFont="1" applyBorder="1" applyAlignment="1">
      <alignment vertical="center"/>
    </xf>
    <xf numFmtId="3" fontId="9" fillId="0" borderId="57" xfId="0" applyNumberFormat="1" applyFont="1" applyBorder="1" applyAlignment="1">
      <alignment vertical="center"/>
    </xf>
    <xf numFmtId="3" fontId="2" fillId="0" borderId="58" xfId="0" applyNumberFormat="1" applyFont="1" applyBorder="1" applyAlignment="1">
      <alignment vertical="center"/>
    </xf>
    <xf numFmtId="1" fontId="2" fillId="0" borderId="0" xfId="0" applyNumberFormat="1" applyFont="1" applyAlignment="1">
      <alignment vertical="center"/>
    </xf>
    <xf numFmtId="1" fontId="7" fillId="0" borderId="0" xfId="0" applyNumberFormat="1" applyFont="1" applyAlignment="1">
      <alignment vertical="center"/>
    </xf>
    <xf numFmtId="1" fontId="5" fillId="0" borderId="0" xfId="0" applyNumberFormat="1" applyFont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1" fontId="7" fillId="0" borderId="18" xfId="0" applyNumberFormat="1" applyFont="1" applyBorder="1" applyAlignment="1">
      <alignment horizontal="center" vertical="center"/>
    </xf>
    <xf numFmtId="1" fontId="2" fillId="0" borderId="20" xfId="0" applyNumberFormat="1" applyFont="1" applyBorder="1" applyAlignment="1">
      <alignment vertical="center"/>
    </xf>
    <xf numFmtId="1" fontId="2" fillId="0" borderId="25" xfId="0" applyNumberFormat="1" applyFont="1" applyBorder="1" applyAlignment="1">
      <alignment vertical="center"/>
    </xf>
    <xf numFmtId="1" fontId="2" fillId="0" borderId="0" xfId="0" applyNumberFormat="1" applyFont="1" applyAlignment="1">
      <alignment horizontal="center" vertical="center"/>
    </xf>
    <xf numFmtId="3" fontId="2" fillId="4" borderId="41" xfId="0" applyNumberFormat="1" applyFont="1" applyFill="1" applyBorder="1" applyAlignment="1">
      <alignment horizontal="center" vertical="center"/>
    </xf>
    <xf numFmtId="1" fontId="9" fillId="0" borderId="42" xfId="0" applyNumberFormat="1" applyFont="1" applyBorder="1" applyAlignment="1">
      <alignment vertical="center"/>
    </xf>
    <xf numFmtId="1" fontId="2" fillId="0" borderId="43" xfId="0" applyNumberFormat="1" applyFont="1" applyBorder="1" applyAlignment="1">
      <alignment vertical="center"/>
    </xf>
    <xf numFmtId="1" fontId="9" fillId="0" borderId="45" xfId="0" applyNumberFormat="1" applyFont="1" applyBorder="1" applyAlignment="1">
      <alignment vertical="center"/>
    </xf>
    <xf numFmtId="1" fontId="2" fillId="0" borderId="46" xfId="0" applyNumberFormat="1" applyFont="1" applyBorder="1" applyAlignment="1">
      <alignment vertical="center"/>
    </xf>
    <xf numFmtId="1" fontId="33" fillId="5" borderId="18" xfId="0" applyNumberFormat="1" applyFont="1" applyFill="1" applyBorder="1" applyAlignment="1">
      <alignment horizontal="center" vertical="center"/>
    </xf>
    <xf numFmtId="1" fontId="6" fillId="5" borderId="19" xfId="0" applyNumberFormat="1" applyFont="1" applyFill="1" applyBorder="1" applyAlignment="1">
      <alignment horizontal="center" vertical="center"/>
    </xf>
    <xf numFmtId="3" fontId="33" fillId="5" borderId="18" xfId="0" applyNumberFormat="1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center" vertical="center"/>
    </xf>
    <xf numFmtId="1" fontId="33" fillId="5" borderId="28" xfId="0" applyNumberFormat="1" applyFont="1" applyFill="1" applyBorder="1" applyAlignment="1">
      <alignment horizontal="center" vertical="center"/>
    </xf>
    <xf numFmtId="1" fontId="6" fillId="5" borderId="29" xfId="0" applyNumberFormat="1" applyFont="1" applyFill="1" applyBorder="1" applyAlignment="1">
      <alignment horizontal="center" vertical="center"/>
    </xf>
    <xf numFmtId="1" fontId="33" fillId="5" borderId="39" xfId="0" applyNumberFormat="1" applyFont="1" applyFill="1" applyBorder="1" applyAlignment="1">
      <alignment horizontal="center" vertical="center"/>
    </xf>
    <xf numFmtId="1" fontId="6" fillId="5" borderId="40" xfId="0" applyNumberFormat="1" applyFont="1" applyFill="1" applyBorder="1" applyAlignment="1">
      <alignment horizontal="center" vertical="center"/>
    </xf>
    <xf numFmtId="3" fontId="33" fillId="5" borderId="39" xfId="0" applyNumberFormat="1" applyFont="1" applyFill="1" applyBorder="1" applyAlignment="1">
      <alignment horizontal="center" vertical="center"/>
    </xf>
    <xf numFmtId="3" fontId="6" fillId="5" borderId="40" xfId="0" applyNumberFormat="1" applyFont="1" applyFill="1" applyBorder="1" applyAlignment="1">
      <alignment horizontal="center" vertical="center"/>
    </xf>
    <xf numFmtId="0" fontId="33" fillId="5" borderId="39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3" fontId="8" fillId="6" borderId="7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3" fontId="11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1" fontId="6" fillId="5" borderId="35" xfId="0" applyNumberFormat="1" applyFont="1" applyFill="1" applyBorder="1" applyAlignment="1">
      <alignment horizontal="center" vertical="center"/>
    </xf>
    <xf numFmtId="1" fontId="6" fillId="5" borderId="47" xfId="0" applyNumberFormat="1" applyFont="1" applyFill="1" applyBorder="1" applyAlignment="1">
      <alignment horizontal="center" vertical="center"/>
    </xf>
    <xf numFmtId="1" fontId="33" fillId="5" borderId="52" xfId="0" applyNumberFormat="1" applyFont="1" applyFill="1" applyBorder="1" applyAlignment="1">
      <alignment horizontal="center" vertical="center"/>
    </xf>
    <xf numFmtId="1" fontId="6" fillId="5" borderId="53" xfId="0" applyNumberFormat="1" applyFont="1" applyFill="1" applyBorder="1" applyAlignment="1">
      <alignment horizontal="center" vertical="center"/>
    </xf>
    <xf numFmtId="3" fontId="11" fillId="0" borderId="6" xfId="0" applyNumberFormat="1" applyFont="1" applyBorder="1" applyAlignment="1">
      <alignment horizontal="center" vertical="center" wrapText="1"/>
    </xf>
    <xf numFmtId="3" fontId="2" fillId="3" borderId="7" xfId="0" applyNumberFormat="1" applyFont="1" applyFill="1" applyBorder="1" applyAlignment="1">
      <alignment horizontal="center" vertical="center"/>
    </xf>
    <xf numFmtId="3" fontId="35" fillId="8" borderId="7" xfId="0" applyNumberFormat="1" applyFont="1" applyFill="1" applyBorder="1" applyAlignment="1">
      <alignment horizontal="center" vertical="center"/>
    </xf>
    <xf numFmtId="3" fontId="35" fillId="8" borderId="6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3" fontId="24" fillId="9" borderId="16" xfId="0" applyNumberFormat="1" applyFont="1" applyFill="1" applyBorder="1" applyAlignment="1">
      <alignment horizontal="center" vertical="center"/>
    </xf>
    <xf numFmtId="3" fontId="11" fillId="10" borderId="6" xfId="0" applyNumberFormat="1" applyFont="1" applyFill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/>
    </xf>
    <xf numFmtId="0" fontId="33" fillId="5" borderId="18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vertical="center"/>
    </xf>
    <xf numFmtId="3" fontId="27" fillId="0" borderId="0" xfId="0" applyNumberFormat="1" applyFont="1" applyAlignment="1">
      <alignment horizontal="center" vertical="center"/>
    </xf>
    <xf numFmtId="3" fontId="7" fillId="0" borderId="38" xfId="0" applyNumberFormat="1" applyFont="1" applyBorder="1" applyAlignment="1">
      <alignment horizontal="center" vertical="center"/>
    </xf>
    <xf numFmtId="3" fontId="7" fillId="0" borderId="39" xfId="0" applyNumberFormat="1" applyFont="1" applyBorder="1" applyAlignment="1">
      <alignment horizontal="center" vertical="center"/>
    </xf>
    <xf numFmtId="3" fontId="2" fillId="0" borderId="41" xfId="0" applyNumberFormat="1" applyFont="1" applyBorder="1" applyAlignment="1">
      <alignment vertical="center"/>
    </xf>
    <xf numFmtId="3" fontId="2" fillId="0" borderId="42" xfId="0" applyNumberFormat="1" applyFont="1" applyBorder="1" applyAlignment="1">
      <alignment vertical="center"/>
    </xf>
    <xf numFmtId="0" fontId="3" fillId="11" borderId="17" xfId="0" applyFont="1" applyFill="1" applyBorder="1" applyAlignment="1">
      <alignment horizontal="center"/>
    </xf>
    <xf numFmtId="3" fontId="12" fillId="0" borderId="17" xfId="0" applyNumberFormat="1" applyFont="1" applyBorder="1" applyAlignment="1">
      <alignment horizontal="center" vertical="center" wrapText="1"/>
    </xf>
    <xf numFmtId="9" fontId="3" fillId="11" borderId="17" xfId="0" applyNumberFormat="1" applyFont="1" applyFill="1" applyBorder="1" applyAlignment="1">
      <alignment horizontal="center"/>
    </xf>
    <xf numFmtId="3" fontId="2" fillId="0" borderId="32" xfId="0" applyNumberFormat="1" applyFont="1" applyBorder="1" applyAlignment="1">
      <alignment vertical="center"/>
    </xf>
    <xf numFmtId="3" fontId="2" fillId="0" borderId="33" xfId="0" applyNumberFormat="1" applyFont="1" applyBorder="1" applyAlignment="1">
      <alignment vertical="center"/>
    </xf>
    <xf numFmtId="3" fontId="2" fillId="4" borderId="23" xfId="0" applyNumberFormat="1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/>
    </xf>
    <xf numFmtId="3" fontId="6" fillId="5" borderId="29" xfId="0" applyNumberFormat="1" applyFont="1" applyFill="1" applyBorder="1" applyAlignment="1">
      <alignment horizontal="center" vertical="center"/>
    </xf>
    <xf numFmtId="3" fontId="6" fillId="5" borderId="35" xfId="0" applyNumberFormat="1" applyFont="1" applyFill="1" applyBorder="1" applyAlignment="1">
      <alignment horizontal="center" vertical="center"/>
    </xf>
    <xf numFmtId="3" fontId="2" fillId="0" borderId="36" xfId="0" applyNumberFormat="1" applyFont="1" applyBorder="1" applyAlignment="1">
      <alignment vertical="center"/>
    </xf>
    <xf numFmtId="3" fontId="22" fillId="0" borderId="0" xfId="0" applyNumberFormat="1" applyFont="1"/>
    <xf numFmtId="3" fontId="9" fillId="0" borderId="30" xfId="0" applyNumberFormat="1" applyFont="1" applyBorder="1" applyAlignment="1">
      <alignment vertical="center"/>
    </xf>
    <xf numFmtId="3" fontId="2" fillId="0" borderId="31" xfId="0" applyNumberFormat="1" applyFont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3" fontId="17" fillId="11" borderId="7" xfId="0" applyNumberFormat="1" applyFont="1" applyFill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1" fontId="33" fillId="5" borderId="60" xfId="0" applyNumberFormat="1" applyFont="1" applyFill="1" applyBorder="1" applyAlignment="1">
      <alignment horizontal="center" vertical="center"/>
    </xf>
    <xf numFmtId="3" fontId="9" fillId="0" borderId="63" xfId="0" applyNumberFormat="1" applyFont="1" applyBorder="1" applyAlignment="1">
      <alignment vertical="center"/>
    </xf>
    <xf numFmtId="0" fontId="2" fillId="0" borderId="61" xfId="0" applyFont="1" applyBorder="1" applyAlignment="1">
      <alignment vertical="center"/>
    </xf>
    <xf numFmtId="0" fontId="2" fillId="0" borderId="62" xfId="0" applyFont="1" applyBorder="1" applyAlignment="1">
      <alignment vertical="center"/>
    </xf>
    <xf numFmtId="0" fontId="2" fillId="0" borderId="63" xfId="0" applyFont="1" applyBorder="1" applyAlignment="1">
      <alignment vertical="center"/>
    </xf>
    <xf numFmtId="1" fontId="6" fillId="5" borderId="64" xfId="0" applyNumberFormat="1" applyFont="1" applyFill="1" applyBorder="1" applyAlignment="1">
      <alignment horizontal="center" vertical="center"/>
    </xf>
    <xf numFmtId="3" fontId="2" fillId="0" borderId="65" xfId="0" applyNumberFormat="1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0" fontId="33" fillId="5" borderId="28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3" fontId="33" fillId="5" borderId="19" xfId="0" applyNumberFormat="1" applyFont="1" applyFill="1" applyBorder="1" applyAlignment="1">
      <alignment horizontal="center" vertical="center"/>
    </xf>
    <xf numFmtId="2" fontId="33" fillId="5" borderId="18" xfId="0" applyNumberFormat="1" applyFont="1" applyFill="1" applyBorder="1" applyAlignment="1">
      <alignment horizontal="center" vertical="center"/>
    </xf>
    <xf numFmtId="2" fontId="6" fillId="5" borderId="19" xfId="0" applyNumberFormat="1" applyFont="1" applyFill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0" fontId="9" fillId="0" borderId="24" xfId="0" applyFont="1" applyBorder="1" applyAlignment="1">
      <alignment vertical="center"/>
    </xf>
    <xf numFmtId="3" fontId="2" fillId="0" borderId="37" xfId="0" applyNumberFormat="1" applyFont="1" applyBorder="1" applyAlignment="1">
      <alignment vertical="center"/>
    </xf>
    <xf numFmtId="3" fontId="2" fillId="0" borderId="67" xfId="0" applyNumberFormat="1" applyFont="1" applyBorder="1" applyAlignment="1">
      <alignment vertical="center"/>
    </xf>
    <xf numFmtId="3" fontId="2" fillId="0" borderId="68" xfId="0" applyNumberFormat="1" applyFont="1" applyBorder="1" applyAlignment="1">
      <alignment vertical="center"/>
    </xf>
    <xf numFmtId="1" fontId="6" fillId="5" borderId="66" xfId="0" applyNumberFormat="1" applyFont="1" applyFill="1" applyBorder="1" applyAlignment="1">
      <alignment horizontal="center" vertical="center"/>
    </xf>
    <xf numFmtId="1" fontId="2" fillId="0" borderId="67" xfId="0" applyNumberFormat="1" applyFont="1" applyBorder="1" applyAlignment="1">
      <alignment vertical="center"/>
    </xf>
    <xf numFmtId="1" fontId="9" fillId="0" borderId="63" xfId="0" applyNumberFormat="1" applyFont="1" applyBorder="1" applyAlignment="1">
      <alignment vertical="center"/>
    </xf>
    <xf numFmtId="1" fontId="2" fillId="0" borderId="68" xfId="0" applyNumberFormat="1" applyFont="1" applyBorder="1" applyAlignment="1">
      <alignment vertical="center"/>
    </xf>
    <xf numFmtId="0" fontId="13" fillId="0" borderId="0" xfId="0" applyFont="1"/>
    <xf numFmtId="3" fontId="2" fillId="0" borderId="69" xfId="0" applyNumberFormat="1" applyFont="1" applyBorder="1" applyAlignment="1">
      <alignment vertical="center"/>
    </xf>
    <xf numFmtId="0" fontId="2" fillId="0" borderId="70" xfId="0" applyFont="1" applyBorder="1" applyAlignment="1">
      <alignment vertical="center"/>
    </xf>
    <xf numFmtId="1" fontId="2" fillId="0" borderId="65" xfId="0" applyNumberFormat="1" applyFont="1" applyBorder="1" applyAlignment="1">
      <alignment vertical="center"/>
    </xf>
    <xf numFmtId="0" fontId="37" fillId="0" borderId="0" xfId="0" applyFont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vertical="center"/>
    </xf>
    <xf numFmtId="3" fontId="8" fillId="13" borderId="7" xfId="0" applyNumberFormat="1" applyFont="1" applyFill="1" applyBorder="1" applyAlignment="1">
      <alignment horizontal="center" vertical="center"/>
    </xf>
    <xf numFmtId="166" fontId="12" fillId="13" borderId="7" xfId="3" applyNumberFormat="1" applyFont="1" applyFill="1" applyBorder="1" applyAlignment="1">
      <alignment horizontal="center"/>
    </xf>
    <xf numFmtId="3" fontId="12" fillId="13" borderId="7" xfId="0" applyNumberFormat="1" applyFont="1" applyFill="1" applyBorder="1" applyAlignment="1">
      <alignment horizontal="center" vertical="center"/>
    </xf>
    <xf numFmtId="9" fontId="8" fillId="13" borderId="7" xfId="0" applyNumberFormat="1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 wrapText="1"/>
    </xf>
    <xf numFmtId="3" fontId="39" fillId="0" borderId="0" xfId="0" applyNumberFormat="1" applyFont="1" applyAlignment="1">
      <alignment horizontal="center" vertical="center"/>
    </xf>
    <xf numFmtId="3" fontId="38" fillId="13" borderId="7" xfId="0" applyNumberFormat="1" applyFont="1" applyFill="1" applyBorder="1" applyAlignment="1">
      <alignment horizontal="center" vertical="center"/>
    </xf>
    <xf numFmtId="3" fontId="40" fillId="0" borderId="0" xfId="0" applyNumberFormat="1" applyFont="1" applyAlignment="1">
      <alignment horizontal="center" vertical="center"/>
    </xf>
    <xf numFmtId="3" fontId="24" fillId="8" borderId="7" xfId="0" applyNumberFormat="1" applyFont="1" applyFill="1" applyBorder="1" applyAlignment="1">
      <alignment horizontal="center" vertical="center"/>
    </xf>
    <xf numFmtId="3" fontId="17" fillId="0" borderId="1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/>
    </xf>
    <xf numFmtId="3" fontId="2" fillId="0" borderId="7" xfId="0" applyNumberFormat="1" applyFont="1" applyBorder="1" applyAlignment="1">
      <alignment horizontal="center"/>
    </xf>
    <xf numFmtId="3" fontId="13" fillId="0" borderId="7" xfId="0" applyNumberFormat="1" applyFont="1" applyBorder="1" applyAlignment="1">
      <alignment horizontal="center"/>
    </xf>
    <xf numFmtId="0" fontId="7" fillId="0" borderId="74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2" fillId="0" borderId="76" xfId="0" applyFont="1" applyBorder="1" applyAlignment="1">
      <alignment vertical="center"/>
    </xf>
    <xf numFmtId="0" fontId="2" fillId="0" borderId="77" xfId="0" applyFont="1" applyBorder="1" applyAlignment="1">
      <alignment vertical="center"/>
    </xf>
    <xf numFmtId="0" fontId="2" fillId="0" borderId="78" xfId="0" applyFont="1" applyBorder="1" applyAlignment="1">
      <alignment vertical="center"/>
    </xf>
    <xf numFmtId="3" fontId="7" fillId="0" borderId="59" xfId="0" applyNumberFormat="1" applyFont="1" applyBorder="1" applyAlignment="1">
      <alignment horizontal="center" vertical="center"/>
    </xf>
    <xf numFmtId="3" fontId="7" fillId="0" borderId="60" xfId="0" applyNumberFormat="1" applyFont="1" applyBorder="1" applyAlignment="1">
      <alignment horizontal="center" vertical="center"/>
    </xf>
    <xf numFmtId="3" fontId="2" fillId="0" borderId="61" xfId="0" applyNumberFormat="1" applyFont="1" applyBorder="1" applyAlignment="1">
      <alignment vertical="center"/>
    </xf>
    <xf numFmtId="3" fontId="2" fillId="0" borderId="62" xfId="0" applyNumberFormat="1" applyFont="1" applyBorder="1" applyAlignment="1">
      <alignment vertical="center"/>
    </xf>
    <xf numFmtId="3" fontId="2" fillId="0" borderId="63" xfId="0" applyNumberFormat="1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1" fontId="33" fillId="5" borderId="7" xfId="0" applyNumberFormat="1" applyFont="1" applyFill="1" applyBorder="1" applyAlignment="1">
      <alignment horizontal="center" vertical="center"/>
    </xf>
    <xf numFmtId="1" fontId="9" fillId="0" borderId="60" xfId="0" applyNumberFormat="1" applyFont="1" applyBorder="1" applyAlignment="1">
      <alignment vertical="center"/>
    </xf>
    <xf numFmtId="0" fontId="2" fillId="0" borderId="59" xfId="0" applyFont="1" applyBorder="1" applyAlignment="1">
      <alignment vertical="center"/>
    </xf>
    <xf numFmtId="0" fontId="2" fillId="0" borderId="60" xfId="0" applyFont="1" applyBorder="1" applyAlignment="1">
      <alignment vertical="center"/>
    </xf>
    <xf numFmtId="1" fontId="2" fillId="0" borderId="64" xfId="0" applyNumberFormat="1" applyFont="1" applyBorder="1" applyAlignment="1">
      <alignment vertical="center"/>
    </xf>
    <xf numFmtId="0" fontId="31" fillId="0" borderId="0" xfId="0" applyFont="1" applyAlignment="1">
      <alignment vertical="center"/>
    </xf>
    <xf numFmtId="0" fontId="9" fillId="0" borderId="32" xfId="0" applyFont="1" applyBorder="1" applyAlignment="1">
      <alignment vertical="center"/>
    </xf>
    <xf numFmtId="0" fontId="9" fillId="0" borderId="33" xfId="0" applyFont="1" applyBorder="1" applyAlignment="1">
      <alignment vertical="center"/>
    </xf>
    <xf numFmtId="3" fontId="2" fillId="0" borderId="22" xfId="0" applyNumberFormat="1" applyFont="1" applyBorder="1" applyAlignment="1">
      <alignment vertical="center"/>
    </xf>
    <xf numFmtId="3" fontId="2" fillId="0" borderId="18" xfId="0" applyNumberFormat="1" applyFont="1" applyBorder="1" applyAlignment="1">
      <alignment vertical="center"/>
    </xf>
    <xf numFmtId="3" fontId="2" fillId="0" borderId="59" xfId="0" applyNumberFormat="1" applyFont="1" applyBorder="1" applyAlignment="1">
      <alignment vertical="center"/>
    </xf>
    <xf numFmtId="3" fontId="2" fillId="0" borderId="60" xfId="0" applyNumberFormat="1" applyFont="1" applyBorder="1" applyAlignment="1">
      <alignment vertical="center"/>
    </xf>
    <xf numFmtId="3" fontId="9" fillId="0" borderId="60" xfId="0" applyNumberFormat="1" applyFont="1" applyBorder="1" applyAlignment="1">
      <alignment vertical="center"/>
    </xf>
    <xf numFmtId="1" fontId="2" fillId="0" borderId="69" xfId="0" applyNumberFormat="1" applyFont="1" applyBorder="1" applyAlignment="1">
      <alignment vertical="center"/>
    </xf>
    <xf numFmtId="3" fontId="2" fillId="0" borderId="64" xfId="0" applyNumberFormat="1" applyFont="1" applyBorder="1" applyAlignment="1">
      <alignment vertical="center"/>
    </xf>
    <xf numFmtId="3" fontId="2" fillId="4" borderId="56" xfId="0" applyNumberFormat="1" applyFont="1" applyFill="1" applyBorder="1" applyAlignment="1">
      <alignment horizontal="center" vertical="center"/>
    </xf>
    <xf numFmtId="3" fontId="9" fillId="0" borderId="79" xfId="0" applyNumberFormat="1" applyFont="1" applyBorder="1" applyAlignment="1">
      <alignment vertical="center"/>
    </xf>
    <xf numFmtId="3" fontId="9" fillId="0" borderId="80" xfId="0" applyNumberFormat="1" applyFont="1" applyBorder="1" applyAlignment="1">
      <alignment vertical="center"/>
    </xf>
    <xf numFmtId="3" fontId="33" fillId="5" borderId="60" xfId="0" applyNumberFormat="1" applyFont="1" applyFill="1" applyBorder="1" applyAlignment="1">
      <alignment horizontal="center" vertical="center"/>
    </xf>
    <xf numFmtId="3" fontId="6" fillId="5" borderId="66" xfId="0" applyNumberFormat="1" applyFont="1" applyFill="1" applyBorder="1" applyAlignment="1">
      <alignment horizontal="center" vertical="center"/>
    </xf>
    <xf numFmtId="3" fontId="6" fillId="5" borderId="64" xfId="0" applyNumberFormat="1" applyFont="1" applyFill="1" applyBorder="1" applyAlignment="1">
      <alignment horizontal="center" vertical="center"/>
    </xf>
    <xf numFmtId="3" fontId="9" fillId="0" borderId="81" xfId="0" applyNumberFormat="1" applyFont="1" applyBorder="1" applyAlignment="1">
      <alignment vertical="center"/>
    </xf>
    <xf numFmtId="3" fontId="2" fillId="0" borderId="66" xfId="0" applyNumberFormat="1" applyFont="1" applyBorder="1" applyAlignment="1">
      <alignment vertical="center"/>
    </xf>
    <xf numFmtId="0" fontId="2" fillId="0" borderId="82" xfId="0" applyFont="1" applyBorder="1" applyAlignment="1">
      <alignment vertical="center"/>
    </xf>
    <xf numFmtId="0" fontId="2" fillId="0" borderId="30" xfId="0" applyFont="1" applyBorder="1" applyAlignment="1">
      <alignment vertical="center"/>
    </xf>
    <xf numFmtId="3" fontId="2" fillId="0" borderId="83" xfId="0" applyNumberFormat="1" applyFont="1" applyBorder="1" applyAlignment="1">
      <alignment vertical="center"/>
    </xf>
    <xf numFmtId="0" fontId="2" fillId="0" borderId="7" xfId="0" applyFont="1" applyBorder="1" applyAlignment="1">
      <alignment horizontal="left" vertical="center"/>
    </xf>
    <xf numFmtId="3" fontId="13" fillId="0" borderId="7" xfId="0" applyNumberFormat="1" applyFont="1" applyBorder="1" applyAlignment="1">
      <alignment horizontal="center" vertical="center"/>
    </xf>
    <xf numFmtId="3" fontId="43" fillId="0" borderId="7" xfId="0" applyNumberFormat="1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3" fontId="42" fillId="0" borderId="10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" fontId="33" fillId="5" borderId="19" xfId="0" applyNumberFormat="1" applyFont="1" applyFill="1" applyBorder="1" applyAlignment="1">
      <alignment horizontal="center" vertical="center"/>
    </xf>
    <xf numFmtId="1" fontId="33" fillId="5" borderId="29" xfId="0" applyNumberFormat="1" applyFont="1" applyFill="1" applyBorder="1" applyAlignment="1">
      <alignment horizontal="center" vertical="center"/>
    </xf>
    <xf numFmtId="1" fontId="33" fillId="5" borderId="40" xfId="0" applyNumberFormat="1" applyFont="1" applyFill="1" applyBorder="1" applyAlignment="1">
      <alignment horizontal="center" vertical="center"/>
    </xf>
    <xf numFmtId="3" fontId="33" fillId="5" borderId="40" xfId="0" applyNumberFormat="1" applyFont="1" applyFill="1" applyBorder="1" applyAlignment="1">
      <alignment horizontal="center" vertical="center"/>
    </xf>
    <xf numFmtId="0" fontId="33" fillId="5" borderId="40" xfId="0" applyFont="1" applyFill="1" applyBorder="1" applyAlignment="1">
      <alignment horizontal="center" vertical="center"/>
    </xf>
    <xf numFmtId="0" fontId="33" fillId="5" borderId="19" xfId="0" applyFont="1" applyFill="1" applyBorder="1" applyAlignment="1">
      <alignment horizontal="center" vertical="center"/>
    </xf>
    <xf numFmtId="1" fontId="33" fillId="5" borderId="35" xfId="0" applyNumberFormat="1" applyFont="1" applyFill="1" applyBorder="1" applyAlignment="1">
      <alignment horizontal="center" vertical="center"/>
    </xf>
    <xf numFmtId="3" fontId="33" fillId="5" borderId="66" xfId="0" applyNumberFormat="1" applyFont="1" applyFill="1" applyBorder="1" applyAlignment="1">
      <alignment horizontal="center" vertical="center"/>
    </xf>
    <xf numFmtId="3" fontId="33" fillId="5" borderId="64" xfId="0" applyNumberFormat="1" applyFont="1" applyFill="1" applyBorder="1" applyAlignment="1">
      <alignment horizontal="center" vertical="center"/>
    </xf>
    <xf numFmtId="3" fontId="9" fillId="6" borderId="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165" fontId="2" fillId="0" borderId="7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0" fontId="19" fillId="0" borderId="0" xfId="0" applyFont="1"/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3" fontId="47" fillId="0" borderId="7" xfId="0" applyNumberFormat="1" applyFont="1" applyBorder="1" applyAlignment="1">
      <alignment horizontal="center" vertical="center"/>
    </xf>
    <xf numFmtId="3" fontId="49" fillId="0" borderId="7" xfId="0" applyNumberFormat="1" applyFont="1" applyBorder="1" applyAlignment="1">
      <alignment horizontal="center" vertical="center"/>
    </xf>
    <xf numFmtId="9" fontId="49" fillId="0" borderId="7" xfId="0" applyNumberFormat="1" applyFont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0" fontId="2" fillId="0" borderId="7" xfId="4" applyFont="1" applyBorder="1" applyAlignment="1">
      <alignment horizontal="left" vertical="center"/>
    </xf>
    <xf numFmtId="0" fontId="9" fillId="13" borderId="7" xfId="0" applyFont="1" applyFill="1" applyBorder="1" applyAlignment="1">
      <alignment horizontal="center" vertical="center"/>
    </xf>
    <xf numFmtId="166" fontId="13" fillId="13" borderId="7" xfId="3" applyNumberFormat="1" applyFont="1" applyFill="1" applyBorder="1" applyAlignment="1">
      <alignment horizontal="center"/>
    </xf>
    <xf numFmtId="3" fontId="13" fillId="13" borderId="7" xfId="0" applyNumberFormat="1" applyFont="1" applyFill="1" applyBorder="1" applyAlignment="1">
      <alignment horizontal="center" vertical="center"/>
    </xf>
    <xf numFmtId="3" fontId="43" fillId="13" borderId="7" xfId="0" applyNumberFormat="1" applyFont="1" applyFill="1" applyBorder="1" applyAlignment="1">
      <alignment horizontal="center" vertical="center"/>
    </xf>
    <xf numFmtId="3" fontId="9" fillId="13" borderId="7" xfId="0" applyNumberFormat="1" applyFont="1" applyFill="1" applyBorder="1" applyAlignment="1">
      <alignment horizontal="center" vertical="center"/>
    </xf>
    <xf numFmtId="9" fontId="9" fillId="13" borderId="7" xfId="0" applyNumberFormat="1" applyFont="1" applyFill="1" applyBorder="1" applyAlignment="1">
      <alignment horizontal="center" vertical="center"/>
    </xf>
    <xf numFmtId="0" fontId="31" fillId="11" borderId="8" xfId="0" applyFont="1" applyFill="1" applyBorder="1" applyAlignment="1">
      <alignment horizontal="center" vertical="center" wrapText="1"/>
    </xf>
    <xf numFmtId="2" fontId="33" fillId="5" borderId="19" xfId="0" applyNumberFormat="1" applyFont="1" applyFill="1" applyBorder="1" applyAlignment="1">
      <alignment horizontal="center" vertical="center"/>
    </xf>
    <xf numFmtId="1" fontId="33" fillId="5" borderId="3" xfId="0" applyNumberFormat="1" applyFont="1" applyFill="1" applyBorder="1" applyAlignment="1">
      <alignment horizontal="center" vertical="center"/>
    </xf>
    <xf numFmtId="0" fontId="44" fillId="12" borderId="7" xfId="0" applyFont="1" applyFill="1" applyBorder="1" applyAlignment="1">
      <alignment horizontal="center" vertical="center"/>
    </xf>
    <xf numFmtId="9" fontId="13" fillId="0" borderId="7" xfId="0" applyNumberFormat="1" applyFont="1" applyBorder="1" applyAlignment="1">
      <alignment horizontal="center" vertical="center"/>
    </xf>
    <xf numFmtId="3" fontId="46" fillId="0" borderId="23" xfId="0" applyNumberFormat="1" applyFont="1" applyBorder="1" applyAlignment="1">
      <alignment vertical="center"/>
    </xf>
    <xf numFmtId="3" fontId="46" fillId="0" borderId="20" xfId="0" applyNumberFormat="1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22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5" fontId="2" fillId="0" borderId="3" xfId="0" applyNumberFormat="1" applyFont="1" applyBorder="1" applyAlignment="1">
      <alignment vertical="center"/>
    </xf>
    <xf numFmtId="165" fontId="2" fillId="0" borderId="4" xfId="0" applyNumberFormat="1" applyFont="1" applyBorder="1" applyAlignment="1">
      <alignment vertical="center"/>
    </xf>
    <xf numFmtId="3" fontId="9" fillId="0" borderId="23" xfId="0" applyNumberFormat="1" applyFont="1" applyBorder="1" applyAlignment="1">
      <alignment vertical="center"/>
    </xf>
    <xf numFmtId="4" fontId="22" fillId="0" borderId="0" xfId="0" applyNumberFormat="1" applyFont="1"/>
    <xf numFmtId="0" fontId="53" fillId="0" borderId="0" xfId="0" applyFont="1" applyAlignment="1">
      <alignment horizontal="center" vertical="center"/>
    </xf>
    <xf numFmtId="3" fontId="46" fillId="0" borderId="22" xfId="0" applyNumberFormat="1" applyFont="1" applyBorder="1" applyAlignment="1">
      <alignment horizontal="center" vertical="center"/>
    </xf>
    <xf numFmtId="3" fontId="46" fillId="0" borderId="18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54" fillId="0" borderId="18" xfId="0" applyFont="1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0" fontId="46" fillId="0" borderId="28" xfId="0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46" fillId="0" borderId="23" xfId="0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0" fontId="54" fillId="0" borderId="23" xfId="0" applyFont="1" applyBorder="1" applyAlignment="1">
      <alignment vertical="center"/>
    </xf>
    <xf numFmtId="0" fontId="54" fillId="0" borderId="20" xfId="0" applyFont="1" applyBorder="1" applyAlignment="1">
      <alignment vertical="center"/>
    </xf>
    <xf numFmtId="0" fontId="46" fillId="0" borderId="61" xfId="0" applyFont="1" applyBorder="1" applyAlignment="1">
      <alignment vertical="center"/>
    </xf>
    <xf numFmtId="3" fontId="46" fillId="0" borderId="22" xfId="0" applyNumberFormat="1" applyFont="1" applyBorder="1" applyAlignment="1">
      <alignment vertical="center"/>
    </xf>
    <xf numFmtId="3" fontId="46" fillId="0" borderId="18" xfId="0" applyNumberFormat="1" applyFont="1" applyBorder="1" applyAlignment="1">
      <alignment vertical="center"/>
    </xf>
    <xf numFmtId="0" fontId="46" fillId="0" borderId="62" xfId="0" applyFont="1" applyBorder="1" applyAlignment="1">
      <alignment vertical="center"/>
    </xf>
    <xf numFmtId="0" fontId="46" fillId="0" borderId="63" xfId="0" applyFont="1" applyBorder="1" applyAlignment="1">
      <alignment vertical="center"/>
    </xf>
    <xf numFmtId="3" fontId="9" fillId="0" borderId="85" xfId="0" applyNumberFormat="1" applyFont="1" applyBorder="1" applyAlignment="1">
      <alignment vertical="center"/>
    </xf>
    <xf numFmtId="3" fontId="2" fillId="0" borderId="86" xfId="0" applyNumberFormat="1" applyFont="1" applyBorder="1" applyAlignment="1">
      <alignment vertical="center"/>
    </xf>
    <xf numFmtId="0" fontId="55" fillId="11" borderId="0" xfId="0" applyFont="1" applyFill="1"/>
    <xf numFmtId="0" fontId="0" fillId="0" borderId="0" xfId="0" applyAlignment="1">
      <alignment vertical="top"/>
    </xf>
    <xf numFmtId="4" fontId="56" fillId="0" borderId="0" xfId="0" applyNumberFormat="1" applyFont="1" applyAlignment="1">
      <alignment vertical="top"/>
    </xf>
    <xf numFmtId="3" fontId="56" fillId="0" borderId="0" xfId="0" applyNumberFormat="1" applyFont="1" applyAlignment="1">
      <alignment vertical="top"/>
    </xf>
    <xf numFmtId="168" fontId="56" fillId="0" borderId="0" xfId="0" applyNumberFormat="1" applyFont="1" applyAlignment="1">
      <alignment vertical="top"/>
    </xf>
    <xf numFmtId="0" fontId="0" fillId="16" borderId="0" xfId="0" applyFill="1"/>
    <xf numFmtId="0" fontId="55" fillId="16" borderId="0" xfId="0" applyFont="1" applyFill="1"/>
    <xf numFmtId="41" fontId="2" fillId="4" borderId="7" xfId="0" applyNumberFormat="1" applyFont="1" applyFill="1" applyBorder="1" applyAlignment="1">
      <alignment horizontal="center" vertical="center"/>
    </xf>
    <xf numFmtId="1" fontId="56" fillId="0" borderId="0" xfId="0" applyNumberFormat="1" applyFont="1" applyAlignment="1">
      <alignment vertical="top"/>
    </xf>
    <xf numFmtId="0" fontId="0" fillId="11" borderId="0" xfId="0" applyFill="1"/>
    <xf numFmtId="41" fontId="0" fillId="17" borderId="0" xfId="0" applyNumberFormat="1" applyFill="1"/>
    <xf numFmtId="0" fontId="19" fillId="11" borderId="0" xfId="0" applyFont="1" applyFill="1" applyAlignment="1">
      <alignment horizontal="center"/>
    </xf>
    <xf numFmtId="41" fontId="0" fillId="0" borderId="0" xfId="0" applyNumberFormat="1" applyAlignment="1">
      <alignment vertical="top"/>
    </xf>
    <xf numFmtId="41" fontId="56" fillId="0" borderId="0" xfId="0" applyNumberFormat="1" applyFont="1" applyAlignment="1">
      <alignment vertical="top"/>
    </xf>
    <xf numFmtId="41" fontId="0" fillId="0" borderId="0" xfId="0" applyNumberFormat="1"/>
    <xf numFmtId="3" fontId="11" fillId="0" borderId="0" xfId="0" applyNumberFormat="1" applyFont="1"/>
    <xf numFmtId="166" fontId="55" fillId="11" borderId="0" xfId="3" applyNumberFormat="1" applyFont="1" applyFill="1"/>
    <xf numFmtId="41" fontId="58" fillId="0" borderId="0" xfId="0" applyNumberFormat="1" applyFont="1"/>
    <xf numFmtId="41" fontId="0" fillId="11" borderId="0" xfId="0" applyNumberFormat="1" applyFill="1"/>
    <xf numFmtId="41" fontId="59" fillId="11" borderId="0" xfId="0" applyNumberFormat="1" applyFont="1" applyFill="1"/>
    <xf numFmtId="41" fontId="58" fillId="11" borderId="0" xfId="0" applyNumberFormat="1" applyFont="1" applyFill="1" applyAlignment="1">
      <alignment horizontal="center"/>
    </xf>
    <xf numFmtId="0" fontId="60" fillId="16" borderId="0" xfId="0" applyFont="1" applyFill="1"/>
    <xf numFmtId="0" fontId="57" fillId="16" borderId="0" xfId="0" applyFont="1" applyFill="1" applyAlignment="1">
      <alignment horizontal="left"/>
    </xf>
    <xf numFmtId="1" fontId="61" fillId="0" borderId="0" xfId="0" applyNumberFormat="1" applyFont="1" applyAlignment="1">
      <alignment vertical="top"/>
    </xf>
    <xf numFmtId="3" fontId="61" fillId="0" borderId="0" xfId="0" applyNumberFormat="1" applyFont="1" applyAlignment="1">
      <alignment vertical="top"/>
    </xf>
    <xf numFmtId="4" fontId="61" fillId="0" borderId="0" xfId="0" applyNumberFormat="1" applyFont="1" applyAlignment="1">
      <alignment vertical="top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46" fillId="0" borderId="36" xfId="0" applyFont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2" fillId="0" borderId="37" xfId="0" applyFont="1" applyBorder="1" applyAlignment="1">
      <alignment vertical="center"/>
    </xf>
    <xf numFmtId="169" fontId="22" fillId="0" borderId="0" xfId="0" applyNumberFormat="1" applyFont="1"/>
    <xf numFmtId="3" fontId="2" fillId="0" borderId="71" xfId="0" applyNumberFormat="1" applyFont="1" applyBorder="1" applyAlignment="1">
      <alignment vertical="center"/>
    </xf>
    <xf numFmtId="1" fontId="2" fillId="0" borderId="33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vertical="center"/>
    </xf>
    <xf numFmtId="3" fontId="2" fillId="4" borderId="21" xfId="0" applyNumberFormat="1" applyFont="1" applyFill="1" applyBorder="1" applyAlignment="1">
      <alignment vertical="center"/>
    </xf>
    <xf numFmtId="3" fontId="2" fillId="4" borderId="23" xfId="0" applyNumberFormat="1" applyFont="1" applyFill="1" applyBorder="1" applyAlignment="1">
      <alignment vertical="center"/>
    </xf>
    <xf numFmtId="0" fontId="2" fillId="4" borderId="7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2" fillId="4" borderId="82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1" fontId="2" fillId="4" borderId="30" xfId="0" applyNumberFormat="1" applyFont="1" applyFill="1" applyBorder="1" applyAlignment="1">
      <alignment horizontal="center" vertical="center"/>
    </xf>
    <xf numFmtId="1" fontId="11" fillId="4" borderId="31" xfId="0" applyNumberFormat="1" applyFont="1" applyFill="1" applyBorder="1" applyAlignment="1">
      <alignment horizontal="center" vertical="center"/>
    </xf>
    <xf numFmtId="0" fontId="11" fillId="4" borderId="82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2" fillId="4" borderId="87" xfId="0" applyFont="1" applyFill="1" applyBorder="1" applyAlignment="1">
      <alignment horizontal="center" vertical="center"/>
    </xf>
    <xf numFmtId="0" fontId="2" fillId="4" borderId="88" xfId="0" applyFont="1" applyFill="1" applyBorder="1" applyAlignment="1">
      <alignment horizontal="center" vertical="center"/>
    </xf>
    <xf numFmtId="0" fontId="2" fillId="4" borderId="85" xfId="0" applyFont="1" applyFill="1" applyBorder="1" applyAlignment="1">
      <alignment horizontal="center" vertical="center"/>
    </xf>
    <xf numFmtId="1" fontId="2" fillId="4" borderId="85" xfId="0" applyNumberFormat="1" applyFont="1" applyFill="1" applyBorder="1" applyAlignment="1">
      <alignment horizontal="center" vertical="center"/>
    </xf>
    <xf numFmtId="1" fontId="11" fillId="4" borderId="86" xfId="0" applyNumberFormat="1" applyFont="1" applyFill="1" applyBorder="1" applyAlignment="1">
      <alignment horizontal="center" vertical="center"/>
    </xf>
    <xf numFmtId="1" fontId="11" fillId="4" borderId="89" xfId="0" applyNumberFormat="1" applyFont="1" applyFill="1" applyBorder="1" applyAlignment="1">
      <alignment horizontal="center" vertical="center"/>
    </xf>
    <xf numFmtId="0" fontId="2" fillId="4" borderId="76" xfId="0" applyFont="1" applyFill="1" applyBorder="1" applyAlignment="1">
      <alignment horizontal="center" vertical="center"/>
    </xf>
    <xf numFmtId="1" fontId="2" fillId="4" borderId="50" xfId="0" applyNumberFormat="1" applyFont="1" applyFill="1" applyBorder="1" applyAlignment="1">
      <alignment horizontal="center" vertical="center"/>
    </xf>
    <xf numFmtId="1" fontId="11" fillId="4" borderId="55" xfId="0" applyNumberFormat="1" applyFont="1" applyFill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90" xfId="0" applyFont="1" applyFill="1" applyBorder="1" applyAlignment="1">
      <alignment horizontal="center" vertical="center"/>
    </xf>
    <xf numFmtId="0" fontId="2" fillId="4" borderId="50" xfId="0" applyFont="1" applyFill="1" applyBorder="1" applyAlignment="1">
      <alignment horizontal="center" vertical="center"/>
    </xf>
    <xf numFmtId="0" fontId="11" fillId="4" borderId="55" xfId="0" applyFont="1" applyFill="1" applyBorder="1" applyAlignment="1">
      <alignment horizontal="center" vertical="center"/>
    </xf>
    <xf numFmtId="3" fontId="2" fillId="4" borderId="82" xfId="0" applyNumberFormat="1" applyFont="1" applyFill="1" applyBorder="1" applyAlignment="1">
      <alignment horizontal="center" vertical="center"/>
    </xf>
    <xf numFmtId="3" fontId="2" fillId="4" borderId="87" xfId="0" applyNumberFormat="1" applyFont="1" applyFill="1" applyBorder="1" applyAlignment="1">
      <alignment horizontal="center" vertical="center"/>
    </xf>
    <xf numFmtId="3" fontId="2" fillId="4" borderId="30" xfId="0" applyNumberFormat="1" applyFont="1" applyFill="1" applyBorder="1" applyAlignment="1">
      <alignment horizontal="center" vertical="center"/>
    </xf>
    <xf numFmtId="3" fontId="11" fillId="4" borderId="31" xfId="0" applyNumberFormat="1" applyFont="1" applyFill="1" applyBorder="1" applyAlignment="1">
      <alignment horizontal="center" vertical="center"/>
    </xf>
    <xf numFmtId="3" fontId="2" fillId="4" borderId="50" xfId="0" applyNumberFormat="1" applyFont="1" applyFill="1" applyBorder="1" applyAlignment="1">
      <alignment horizontal="center" vertical="center"/>
    </xf>
    <xf numFmtId="3" fontId="11" fillId="4" borderId="55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" fontId="2" fillId="4" borderId="82" xfId="0" applyNumberFormat="1" applyFont="1" applyFill="1" applyBorder="1" applyAlignment="1">
      <alignment horizontal="center" vertical="center"/>
    </xf>
    <xf numFmtId="0" fontId="2" fillId="4" borderId="91" xfId="0" applyFont="1" applyFill="1" applyBorder="1" applyAlignment="1">
      <alignment horizontal="center" vertical="center"/>
    </xf>
    <xf numFmtId="1" fontId="2" fillId="4" borderId="87" xfId="0" applyNumberFormat="1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/>
    </xf>
    <xf numFmtId="3" fontId="2" fillId="4" borderId="31" xfId="0" applyNumberFormat="1" applyFont="1" applyFill="1" applyBorder="1" applyAlignment="1">
      <alignment horizontal="center" vertical="center"/>
    </xf>
    <xf numFmtId="2" fontId="2" fillId="4" borderId="30" xfId="0" applyNumberFormat="1" applyFont="1" applyFill="1" applyBorder="1" applyAlignment="1">
      <alignment horizontal="center" vertical="center"/>
    </xf>
    <xf numFmtId="2" fontId="11" fillId="4" borderId="31" xfId="0" applyNumberFormat="1" applyFont="1" applyFill="1" applyBorder="1" applyAlignment="1">
      <alignment horizontal="center" vertical="center"/>
    </xf>
    <xf numFmtId="3" fontId="11" fillId="4" borderId="89" xfId="0" applyNumberFormat="1" applyFont="1" applyFill="1" applyBorder="1" applyAlignment="1">
      <alignment horizontal="center" vertical="center"/>
    </xf>
    <xf numFmtId="3" fontId="11" fillId="4" borderId="92" xfId="0" applyNumberFormat="1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1" fontId="2" fillId="4" borderId="31" xfId="0" applyNumberFormat="1" applyFont="1" applyFill="1" applyBorder="1" applyAlignment="1">
      <alignment horizontal="center" vertical="center"/>
    </xf>
    <xf numFmtId="3" fontId="2" fillId="4" borderId="6" xfId="0" applyNumberFormat="1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1" fontId="2" fillId="4" borderId="20" xfId="0" applyNumberFormat="1" applyFont="1" applyFill="1" applyBorder="1" applyAlignment="1">
      <alignment horizontal="center" vertical="center"/>
    </xf>
    <xf numFmtId="1" fontId="2" fillId="4" borderId="21" xfId="0" applyNumberFormat="1" applyFont="1" applyFill="1" applyBorder="1" applyAlignment="1">
      <alignment horizontal="center" vertical="center"/>
    </xf>
    <xf numFmtId="2" fontId="2" fillId="0" borderId="20" xfId="0" applyNumberFormat="1" applyFont="1" applyBorder="1" applyAlignment="1">
      <alignment vertical="center"/>
    </xf>
    <xf numFmtId="2" fontId="2" fillId="0" borderId="23" xfId="0" applyNumberFormat="1" applyFont="1" applyBorder="1" applyAlignment="1">
      <alignment vertical="center"/>
    </xf>
    <xf numFmtId="0" fontId="11" fillId="4" borderId="7" xfId="0" applyFont="1" applyFill="1" applyBorder="1" applyAlignment="1">
      <alignment horizontal="center" vertical="center" wrapText="1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0" borderId="21" xfId="0" applyNumberFormat="1" applyFont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/>
    </xf>
    <xf numFmtId="3" fontId="65" fillId="0" borderId="7" xfId="0" applyNumberFormat="1" applyFont="1" applyBorder="1" applyAlignment="1">
      <alignment horizontal="center"/>
    </xf>
    <xf numFmtId="3" fontId="66" fillId="0" borderId="7" xfId="0" applyNumberFormat="1" applyFont="1" applyBorder="1" applyAlignment="1">
      <alignment horizontal="center"/>
    </xf>
    <xf numFmtId="0" fontId="63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9" fillId="0" borderId="59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8" fillId="0" borderId="61" xfId="0" applyFont="1" applyBorder="1" applyAlignment="1">
      <alignment vertical="center"/>
    </xf>
    <xf numFmtId="0" fontId="28" fillId="0" borderId="62" xfId="0" applyFont="1" applyBorder="1" applyAlignment="1">
      <alignment vertical="center"/>
    </xf>
    <xf numFmtId="0" fontId="28" fillId="0" borderId="63" xfId="0" applyFont="1" applyBorder="1" applyAlignment="1">
      <alignment vertical="center"/>
    </xf>
    <xf numFmtId="1" fontId="7" fillId="0" borderId="59" xfId="0" applyNumberFormat="1" applyFont="1" applyBorder="1" applyAlignment="1">
      <alignment horizontal="center" vertical="center"/>
    </xf>
    <xf numFmtId="1" fontId="7" fillId="0" borderId="60" xfId="0" applyNumberFormat="1" applyFont="1" applyBorder="1" applyAlignment="1">
      <alignment horizontal="center" vertical="center"/>
    </xf>
    <xf numFmtId="1" fontId="33" fillId="5" borderId="66" xfId="0" applyNumberFormat="1" applyFont="1" applyFill="1" applyBorder="1" applyAlignment="1">
      <alignment horizontal="center" vertical="center"/>
    </xf>
    <xf numFmtId="1" fontId="2" fillId="0" borderId="61" xfId="0" applyNumberFormat="1" applyFont="1" applyBorder="1" applyAlignment="1">
      <alignment vertical="center"/>
    </xf>
    <xf numFmtId="1" fontId="2" fillId="0" borderId="62" xfId="0" applyNumberFormat="1" applyFont="1" applyBorder="1" applyAlignment="1">
      <alignment vertical="center"/>
    </xf>
    <xf numFmtId="1" fontId="2" fillId="0" borderId="63" xfId="0" applyNumberFormat="1" applyFont="1" applyBorder="1" applyAlignment="1">
      <alignment vertical="center"/>
    </xf>
    <xf numFmtId="0" fontId="7" fillId="0" borderId="19" xfId="0" applyFont="1" applyBorder="1" applyAlignment="1">
      <alignment horizontal="center" vertical="center"/>
    </xf>
    <xf numFmtId="1" fontId="33" fillId="5" borderId="64" xfId="0" applyNumberFormat="1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62" fillId="0" borderId="0" xfId="6">
      <alignment vertical="top"/>
    </xf>
    <xf numFmtId="1" fontId="62" fillId="0" borderId="0" xfId="6" applyNumberFormat="1">
      <alignment vertical="top"/>
    </xf>
    <xf numFmtId="3" fontId="62" fillId="0" borderId="0" xfId="6" applyNumberFormat="1">
      <alignment vertical="top"/>
    </xf>
    <xf numFmtId="4" fontId="62" fillId="0" borderId="0" xfId="6" applyNumberFormat="1">
      <alignment vertical="top"/>
    </xf>
    <xf numFmtId="3" fontId="0" fillId="0" borderId="0" xfId="0" applyNumberFormat="1"/>
    <xf numFmtId="3" fontId="2" fillId="4" borderId="7" xfId="0" applyNumberFormat="1" applyFont="1" applyFill="1" applyBorder="1" applyAlignment="1">
      <alignment horizontal="center" vertical="center" wrapText="1"/>
    </xf>
    <xf numFmtId="3" fontId="7" fillId="0" borderId="74" xfId="0" applyNumberFormat="1" applyFont="1" applyBorder="1" applyAlignment="1">
      <alignment horizontal="center" vertical="center"/>
    </xf>
    <xf numFmtId="3" fontId="7" fillId="0" borderId="75" xfId="0" applyNumberFormat="1" applyFont="1" applyBorder="1" applyAlignment="1">
      <alignment horizontal="center" vertical="center"/>
    </xf>
    <xf numFmtId="3" fontId="2" fillId="0" borderId="76" xfId="0" applyNumberFormat="1" applyFont="1" applyBorder="1" applyAlignment="1">
      <alignment vertical="center"/>
    </xf>
    <xf numFmtId="3" fontId="2" fillId="0" borderId="77" xfId="0" applyNumberFormat="1" applyFont="1" applyBorder="1" applyAlignment="1">
      <alignment vertical="center"/>
    </xf>
    <xf numFmtId="3" fontId="2" fillId="0" borderId="78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horizontal="center" vertical="center"/>
    </xf>
    <xf numFmtId="0" fontId="64" fillId="0" borderId="7" xfId="0" applyFont="1" applyBorder="1" applyAlignment="1">
      <alignment horizontal="center" vertical="center"/>
    </xf>
    <xf numFmtId="3" fontId="64" fillId="0" borderId="7" xfId="0" applyNumberFormat="1" applyFont="1" applyBorder="1" applyAlignment="1">
      <alignment horizontal="center" vertical="center"/>
    </xf>
    <xf numFmtId="3" fontId="11" fillId="4" borderId="23" xfId="0" applyNumberFormat="1" applyFont="1" applyFill="1" applyBorder="1" applyAlignment="1">
      <alignment horizontal="center" vertical="center"/>
    </xf>
    <xf numFmtId="3" fontId="11" fillId="4" borderId="20" xfId="0" applyNumberFormat="1" applyFont="1" applyFill="1" applyBorder="1" applyAlignment="1">
      <alignment horizontal="center" vertical="center"/>
    </xf>
    <xf numFmtId="169" fontId="56" fillId="0" borderId="0" xfId="0" applyNumberFormat="1" applyFont="1" applyAlignment="1">
      <alignment vertical="top"/>
    </xf>
    <xf numFmtId="4" fontId="2" fillId="0" borderId="0" xfId="0" applyNumberFormat="1" applyFont="1" applyAlignment="1">
      <alignment horizontal="center" vertical="center"/>
    </xf>
    <xf numFmtId="0" fontId="11" fillId="0" borderId="23" xfId="0" applyFont="1" applyBorder="1" applyAlignment="1">
      <alignment vertical="center"/>
    </xf>
    <xf numFmtId="0" fontId="11" fillId="0" borderId="20" xfId="0" applyFont="1" applyBorder="1" applyAlignment="1">
      <alignment vertical="center"/>
    </xf>
    <xf numFmtId="3" fontId="6" fillId="5" borderId="18" xfId="0" applyNumberFormat="1" applyFont="1" applyFill="1" applyBorder="1" applyAlignment="1">
      <alignment horizontal="center" vertical="center"/>
    </xf>
    <xf numFmtId="3" fontId="11" fillId="0" borderId="20" xfId="0" applyNumberFormat="1" applyFont="1" applyBorder="1" applyAlignment="1">
      <alignment vertical="center"/>
    </xf>
    <xf numFmtId="3" fontId="11" fillId="0" borderId="21" xfId="0" applyNumberFormat="1" applyFont="1" applyBorder="1" applyAlignment="1">
      <alignment vertical="center"/>
    </xf>
    <xf numFmtId="3" fontId="11" fillId="0" borderId="25" xfId="0" applyNumberFormat="1" applyFont="1" applyBorder="1" applyAlignment="1">
      <alignment vertical="center"/>
    </xf>
    <xf numFmtId="3" fontId="11" fillId="0" borderId="26" xfId="0" applyNumberFormat="1" applyFont="1" applyBorder="1" applyAlignment="1">
      <alignment vertical="center"/>
    </xf>
    <xf numFmtId="169" fontId="0" fillId="0" borderId="0" xfId="0" applyNumberFormat="1"/>
    <xf numFmtId="3" fontId="7" fillId="5" borderId="18" xfId="0" applyNumberFormat="1" applyFont="1" applyFill="1" applyBorder="1" applyAlignment="1">
      <alignment horizontal="center" vertical="center"/>
    </xf>
    <xf numFmtId="3" fontId="7" fillId="5" borderId="19" xfId="0" applyNumberFormat="1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3" fontId="5" fillId="5" borderId="18" xfId="0" applyNumberFormat="1" applyFont="1" applyFill="1" applyBorder="1" applyAlignment="1">
      <alignment horizontal="center" vertical="center"/>
    </xf>
    <xf numFmtId="3" fontId="5" fillId="5" borderId="1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3" fontId="33" fillId="5" borderId="81" xfId="0" applyNumberFormat="1" applyFont="1" applyFill="1" applyBorder="1" applyAlignment="1">
      <alignment horizontal="center" vertical="center"/>
    </xf>
    <xf numFmtId="3" fontId="11" fillId="0" borderId="79" xfId="0" applyNumberFormat="1" applyFont="1" applyBorder="1" applyAlignment="1">
      <alignment vertical="center"/>
    </xf>
    <xf numFmtId="3" fontId="11" fillId="0" borderId="80" xfId="0" applyNumberFormat="1" applyFont="1" applyBorder="1" applyAlignment="1">
      <alignment vertical="center"/>
    </xf>
    <xf numFmtId="3" fontId="7" fillId="0" borderId="19" xfId="0" applyNumberFormat="1" applyFont="1" applyBorder="1" applyAlignment="1">
      <alignment horizontal="center" vertical="center"/>
    </xf>
    <xf numFmtId="3" fontId="11" fillId="4" borderId="21" xfId="0" applyNumberFormat="1" applyFont="1" applyFill="1" applyBorder="1" applyAlignment="1">
      <alignment horizontal="center" vertical="center"/>
    </xf>
    <xf numFmtId="3" fontId="11" fillId="0" borderId="10" xfId="0" applyNumberFormat="1" applyFont="1" applyBorder="1" applyAlignment="1">
      <alignment horizontal="center" vertical="center"/>
    </xf>
    <xf numFmtId="1" fontId="2" fillId="0" borderId="18" xfId="0" applyNumberFormat="1" applyFont="1" applyBorder="1" applyAlignment="1">
      <alignment vertical="center"/>
    </xf>
    <xf numFmtId="0" fontId="34" fillId="4" borderId="23" xfId="0" applyFont="1" applyFill="1" applyBorder="1" applyAlignment="1">
      <alignment horizontal="center" vertical="center"/>
    </xf>
    <xf numFmtId="0" fontId="34" fillId="4" borderId="20" xfId="0" applyFont="1" applyFill="1" applyBorder="1" applyAlignment="1">
      <alignment horizontal="center" vertical="center"/>
    </xf>
    <xf numFmtId="169" fontId="2" fillId="0" borderId="0" xfId="0" applyNumberFormat="1" applyFont="1"/>
    <xf numFmtId="169" fontId="2" fillId="0" borderId="0" xfId="0" applyNumberFormat="1" applyFont="1" applyAlignment="1">
      <alignment horizontal="center"/>
    </xf>
    <xf numFmtId="0" fontId="9" fillId="0" borderId="26" xfId="0" applyFont="1" applyBorder="1" applyAlignment="1">
      <alignment vertical="center"/>
    </xf>
    <xf numFmtId="3" fontId="46" fillId="0" borderId="59" xfId="0" applyNumberFormat="1" applyFont="1" applyBorder="1" applyAlignment="1">
      <alignment horizontal="center" vertical="center"/>
    </xf>
    <xf numFmtId="3" fontId="46" fillId="0" borderId="60" xfId="0" applyNumberFormat="1" applyFont="1" applyBorder="1" applyAlignment="1">
      <alignment horizontal="center" vertical="center"/>
    </xf>
    <xf numFmtId="0" fontId="55" fillId="0" borderId="0" xfId="0" applyFont="1"/>
    <xf numFmtId="0" fontId="7" fillId="4" borderId="82" xfId="0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1" fontId="7" fillId="4" borderId="30" xfId="0" applyNumberFormat="1" applyFont="1" applyFill="1" applyBorder="1" applyAlignment="1">
      <alignment horizontal="center" vertical="center"/>
    </xf>
    <xf numFmtId="1" fontId="5" fillId="4" borderId="31" xfId="0" applyNumberFormat="1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1" fontId="7" fillId="4" borderId="28" xfId="0" applyNumberFormat="1" applyFont="1" applyFill="1" applyBorder="1" applyAlignment="1">
      <alignment horizontal="center" vertical="center"/>
    </xf>
    <xf numFmtId="1" fontId="5" fillId="4" borderId="29" xfId="0" applyNumberFormat="1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7" fillId="4" borderId="85" xfId="0" applyFont="1" applyFill="1" applyBorder="1" applyAlignment="1">
      <alignment horizontal="center" vertical="center"/>
    </xf>
    <xf numFmtId="1" fontId="7" fillId="4" borderId="85" xfId="0" applyNumberFormat="1" applyFont="1" applyFill="1" applyBorder="1" applyAlignment="1">
      <alignment horizontal="center" vertical="center"/>
    </xf>
    <xf numFmtId="1" fontId="5" fillId="4" borderId="86" xfId="0" applyNumberFormat="1" applyFont="1" applyFill="1" applyBorder="1" applyAlignment="1">
      <alignment horizontal="center" vertical="center"/>
    </xf>
    <xf numFmtId="0" fontId="7" fillId="4" borderId="54" xfId="0" applyFont="1" applyFill="1" applyBorder="1" applyAlignment="1">
      <alignment horizontal="center" vertical="center"/>
    </xf>
    <xf numFmtId="0" fontId="7" fillId="4" borderId="50" xfId="0" applyFont="1" applyFill="1" applyBorder="1" applyAlignment="1">
      <alignment horizontal="center" vertical="center"/>
    </xf>
    <xf numFmtId="1" fontId="7" fillId="4" borderId="50" xfId="0" applyNumberFormat="1" applyFont="1" applyFill="1" applyBorder="1" applyAlignment="1">
      <alignment horizontal="center" vertical="center"/>
    </xf>
    <xf numFmtId="1" fontId="5" fillId="4" borderId="55" xfId="0" applyNumberFormat="1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5" fillId="4" borderId="55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3" fontId="7" fillId="4" borderId="82" xfId="0" applyNumberFormat="1" applyFont="1" applyFill="1" applyBorder="1" applyAlignment="1">
      <alignment horizontal="center" vertical="center"/>
    </xf>
    <xf numFmtId="3" fontId="7" fillId="4" borderId="30" xfId="0" applyNumberFormat="1" applyFont="1" applyFill="1" applyBorder="1" applyAlignment="1">
      <alignment horizontal="center" vertical="center"/>
    </xf>
    <xf numFmtId="3" fontId="5" fillId="4" borderId="31" xfId="0" applyNumberFormat="1" applyFont="1" applyFill="1" applyBorder="1" applyAlignment="1">
      <alignment horizontal="center" vertical="center"/>
    </xf>
    <xf numFmtId="3" fontId="7" fillId="4" borderId="54" xfId="0" applyNumberFormat="1" applyFont="1" applyFill="1" applyBorder="1" applyAlignment="1">
      <alignment horizontal="center" vertical="center"/>
    </xf>
    <xf numFmtId="3" fontId="7" fillId="4" borderId="50" xfId="0" applyNumberFormat="1" applyFont="1" applyFill="1" applyBorder="1" applyAlignment="1">
      <alignment horizontal="center" vertical="center"/>
    </xf>
    <xf numFmtId="3" fontId="5" fillId="4" borderId="55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Alignment="1">
      <alignment horizontal="center" vertical="center"/>
    </xf>
    <xf numFmtId="3" fontId="5" fillId="4" borderId="86" xfId="0" applyNumberFormat="1" applyFont="1" applyFill="1" applyBorder="1" applyAlignment="1">
      <alignment horizontal="center" vertical="center"/>
    </xf>
    <xf numFmtId="1" fontId="7" fillId="4" borderId="82" xfId="0" applyNumberFormat="1" applyFont="1" applyFill="1" applyBorder="1" applyAlignment="1">
      <alignment horizontal="center" vertical="center"/>
    </xf>
    <xf numFmtId="1" fontId="5" fillId="4" borderId="89" xfId="0" applyNumberFormat="1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2" fontId="7" fillId="4" borderId="30" xfId="0" applyNumberFormat="1" applyFont="1" applyFill="1" applyBorder="1" applyAlignment="1">
      <alignment horizontal="center" vertical="center"/>
    </xf>
    <xf numFmtId="2" fontId="5" fillId="4" borderId="31" xfId="0" applyNumberFormat="1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/>
    </xf>
    <xf numFmtId="3" fontId="7" fillId="4" borderId="28" xfId="0" applyNumberFormat="1" applyFont="1" applyFill="1" applyBorder="1" applyAlignment="1">
      <alignment horizontal="center" vertical="center"/>
    </xf>
    <xf numFmtId="3" fontId="5" fillId="4" borderId="29" xfId="0" applyNumberFormat="1" applyFont="1" applyFill="1" applyBorder="1" applyAlignment="1">
      <alignment horizontal="center" vertical="center"/>
    </xf>
    <xf numFmtId="3" fontId="5" fillId="4" borderId="89" xfId="0" applyNumberFormat="1" applyFont="1" applyFill="1" applyBorder="1" applyAlignment="1">
      <alignment horizontal="center" vertical="center"/>
    </xf>
    <xf numFmtId="3" fontId="7" fillId="4" borderId="87" xfId="0" applyNumberFormat="1" applyFont="1" applyFill="1" applyBorder="1" applyAlignment="1">
      <alignment horizontal="center" vertical="center"/>
    </xf>
    <xf numFmtId="0" fontId="46" fillId="4" borderId="82" xfId="0" applyFont="1" applyFill="1" applyBorder="1" applyAlignment="1">
      <alignment horizontal="center" vertical="center"/>
    </xf>
    <xf numFmtId="0" fontId="46" fillId="4" borderId="30" xfId="0" applyFont="1" applyFill="1" applyBorder="1" applyAlignment="1">
      <alignment horizontal="center" vertical="center"/>
    </xf>
    <xf numFmtId="3" fontId="46" fillId="4" borderId="82" xfId="0" applyNumberFormat="1" applyFont="1" applyFill="1" applyBorder="1" applyAlignment="1">
      <alignment horizontal="center" vertical="center"/>
    </xf>
    <xf numFmtId="3" fontId="46" fillId="4" borderId="30" xfId="0" applyNumberFormat="1" applyFont="1" applyFill="1" applyBorder="1" applyAlignment="1">
      <alignment horizontal="center" vertical="center"/>
    </xf>
    <xf numFmtId="1" fontId="7" fillId="4" borderId="31" xfId="0" applyNumberFormat="1" applyFont="1" applyFill="1" applyBorder="1" applyAlignment="1">
      <alignment horizontal="center" vertical="center"/>
    </xf>
    <xf numFmtId="3" fontId="7" fillId="4" borderId="31" xfId="0" applyNumberFormat="1" applyFont="1" applyFill="1" applyBorder="1" applyAlignment="1">
      <alignment horizontal="center" vertical="center"/>
    </xf>
    <xf numFmtId="3" fontId="5" fillId="4" borderId="3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" fontId="33" fillId="4" borderId="30" xfId="0" applyNumberFormat="1" applyFont="1" applyFill="1" applyBorder="1" applyAlignment="1">
      <alignment horizontal="center" vertical="center"/>
    </xf>
    <xf numFmtId="1" fontId="6" fillId="4" borderId="31" xfId="0" applyNumberFormat="1" applyFont="1" applyFill="1" applyBorder="1" applyAlignment="1">
      <alignment horizontal="center" vertical="center"/>
    </xf>
    <xf numFmtId="1" fontId="33" fillId="4" borderId="28" xfId="0" applyNumberFormat="1" applyFont="1" applyFill="1" applyBorder="1" applyAlignment="1">
      <alignment horizontal="center" vertical="center"/>
    </xf>
    <xf numFmtId="1" fontId="6" fillId="4" borderId="29" xfId="0" applyNumberFormat="1" applyFont="1" applyFill="1" applyBorder="1" applyAlignment="1">
      <alignment horizontal="center" vertical="center"/>
    </xf>
    <xf numFmtId="0" fontId="29" fillId="4" borderId="82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1" fontId="33" fillId="4" borderId="85" xfId="0" applyNumberFormat="1" applyFont="1" applyFill="1" applyBorder="1" applyAlignment="1">
      <alignment horizontal="center" vertical="center"/>
    </xf>
    <xf numFmtId="1" fontId="6" fillId="4" borderId="86" xfId="0" applyNumberFormat="1" applyFont="1" applyFill="1" applyBorder="1" applyAlignment="1">
      <alignment horizontal="center" vertical="center"/>
    </xf>
    <xf numFmtId="1" fontId="33" fillId="4" borderId="50" xfId="0" applyNumberFormat="1" applyFont="1" applyFill="1" applyBorder="1" applyAlignment="1">
      <alignment horizontal="center" vertical="center"/>
    </xf>
    <xf numFmtId="1" fontId="6" fillId="4" borderId="55" xfId="0" applyNumberFormat="1" applyFont="1" applyFill="1" applyBorder="1" applyAlignment="1">
      <alignment horizontal="center" vertical="center"/>
    </xf>
    <xf numFmtId="0" fontId="33" fillId="4" borderId="50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33" fillId="4" borderId="30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3" fontId="33" fillId="4" borderId="30" xfId="0" applyNumberFormat="1" applyFont="1" applyFill="1" applyBorder="1" applyAlignment="1">
      <alignment horizontal="center" vertical="center"/>
    </xf>
    <xf numFmtId="3" fontId="6" fillId="4" borderId="31" xfId="0" applyNumberFormat="1" applyFont="1" applyFill="1" applyBorder="1" applyAlignment="1">
      <alignment horizontal="center" vertical="center"/>
    </xf>
    <xf numFmtId="3" fontId="33" fillId="4" borderId="50" xfId="0" applyNumberFormat="1" applyFont="1" applyFill="1" applyBorder="1" applyAlignment="1">
      <alignment horizontal="center" vertical="center"/>
    </xf>
    <xf numFmtId="3" fontId="6" fillId="4" borderId="55" xfId="0" applyNumberFormat="1" applyFont="1" applyFill="1" applyBorder="1" applyAlignment="1">
      <alignment horizontal="center" vertical="center"/>
    </xf>
    <xf numFmtId="3" fontId="6" fillId="4" borderId="86" xfId="0" applyNumberFormat="1" applyFont="1" applyFill="1" applyBorder="1" applyAlignment="1">
      <alignment horizontal="center" vertical="center"/>
    </xf>
    <xf numFmtId="1" fontId="6" fillId="4" borderId="89" xfId="0" applyNumberFormat="1" applyFont="1" applyFill="1" applyBorder="1" applyAlignment="1">
      <alignment horizontal="center" vertical="center"/>
    </xf>
    <xf numFmtId="2" fontId="33" fillId="4" borderId="30" xfId="0" applyNumberFormat="1" applyFont="1" applyFill="1" applyBorder="1" applyAlignment="1">
      <alignment horizontal="center" vertical="center"/>
    </xf>
    <xf numFmtId="2" fontId="6" fillId="4" borderId="31" xfId="0" applyNumberFormat="1" applyFont="1" applyFill="1" applyBorder="1" applyAlignment="1">
      <alignment horizontal="center" vertical="center"/>
    </xf>
    <xf numFmtId="3" fontId="33" fillId="4" borderId="28" xfId="0" applyNumberFormat="1" applyFont="1" applyFill="1" applyBorder="1" applyAlignment="1">
      <alignment horizontal="center" vertical="center"/>
    </xf>
    <xf numFmtId="3" fontId="6" fillId="4" borderId="29" xfId="0" applyNumberFormat="1" applyFont="1" applyFill="1" applyBorder="1" applyAlignment="1">
      <alignment horizontal="center" vertical="center"/>
    </xf>
    <xf numFmtId="3" fontId="6" fillId="4" borderId="89" xfId="0" applyNumberFormat="1" applyFont="1" applyFill="1" applyBorder="1" applyAlignment="1">
      <alignment horizontal="center" vertical="center"/>
    </xf>
    <xf numFmtId="0" fontId="54" fillId="4" borderId="82" xfId="0" applyFont="1" applyFill="1" applyBorder="1" applyAlignment="1">
      <alignment horizontal="center" vertical="center"/>
    </xf>
    <xf numFmtId="0" fontId="54" fillId="4" borderId="30" xfId="0" applyFont="1" applyFill="1" applyBorder="1" applyAlignment="1">
      <alignment horizontal="center" vertical="center"/>
    </xf>
    <xf numFmtId="1" fontId="33" fillId="4" borderId="31" xfId="0" applyNumberFormat="1" applyFont="1" applyFill="1" applyBorder="1" applyAlignment="1">
      <alignment horizontal="center" vertical="center"/>
    </xf>
    <xf numFmtId="3" fontId="33" fillId="4" borderId="31" xfId="0" applyNumberFormat="1" applyFont="1" applyFill="1" applyBorder="1" applyAlignment="1">
      <alignment horizontal="center" vertical="center"/>
    </xf>
    <xf numFmtId="3" fontId="6" fillId="4" borderId="30" xfId="0" applyNumberFormat="1" applyFont="1" applyFill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19" fillId="0" borderId="0" xfId="0" applyFont="1" applyAlignment="1">
      <alignment vertical="top"/>
    </xf>
    <xf numFmtId="0" fontId="5" fillId="4" borderId="20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3" fontId="15" fillId="4" borderId="17" xfId="0" applyNumberFormat="1" applyFont="1" applyFill="1" applyBorder="1" applyAlignment="1">
      <alignment horizontal="center" vertical="center" wrapText="1"/>
    </xf>
    <xf numFmtId="3" fontId="2" fillId="0" borderId="7" xfId="0" applyNumberFormat="1" applyFont="1" applyBorder="1" applyAlignment="1">
      <alignment horizontal="center" wrapText="1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vertical="center"/>
    </xf>
    <xf numFmtId="3" fontId="33" fillId="5" borderId="18" xfId="0" applyNumberFormat="1" applyFont="1" applyFill="1" applyBorder="1" applyAlignment="1">
      <alignment horizontal="center" vertical="center" wrapText="1"/>
    </xf>
    <xf numFmtId="3" fontId="33" fillId="5" borderId="19" xfId="0" applyNumberFormat="1" applyFont="1" applyFill="1" applyBorder="1" applyAlignment="1">
      <alignment horizontal="center" vertical="center" wrapText="1"/>
    </xf>
    <xf numFmtId="0" fontId="46" fillId="0" borderId="0" xfId="0" applyFont="1" applyAlignment="1">
      <alignment horizontal="left" vertical="top"/>
    </xf>
    <xf numFmtId="0" fontId="7" fillId="4" borderId="23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/>
    </xf>
    <xf numFmtId="3" fontId="33" fillId="5" borderId="94" xfId="0" applyNumberFormat="1" applyFont="1" applyFill="1" applyBorder="1" applyAlignment="1">
      <alignment horizontal="center" vertical="center" wrapText="1"/>
    </xf>
    <xf numFmtId="1" fontId="69" fillId="0" borderId="0" xfId="0" applyNumberFormat="1" applyFont="1" applyAlignment="1">
      <alignment vertical="top"/>
    </xf>
    <xf numFmtId="3" fontId="69" fillId="0" borderId="0" xfId="0" applyNumberFormat="1" applyFont="1" applyAlignment="1">
      <alignment vertical="top"/>
    </xf>
    <xf numFmtId="4" fontId="69" fillId="0" borderId="0" xfId="0" applyNumberFormat="1" applyFont="1" applyAlignment="1">
      <alignment vertical="top"/>
    </xf>
    <xf numFmtId="170" fontId="56" fillId="0" borderId="0" xfId="0" applyNumberFormat="1" applyFont="1" applyAlignment="1">
      <alignment vertical="top"/>
    </xf>
    <xf numFmtId="3" fontId="33" fillId="5" borderId="29" xfId="0" applyNumberFormat="1" applyFont="1" applyFill="1" applyBorder="1" applyAlignment="1">
      <alignment horizontal="center" vertical="center" wrapText="1"/>
    </xf>
    <xf numFmtId="0" fontId="46" fillId="0" borderId="22" xfId="0" applyFont="1" applyBorder="1" applyAlignment="1">
      <alignment vertical="center"/>
    </xf>
    <xf numFmtId="0" fontId="46" fillId="0" borderId="18" xfId="0" applyFont="1" applyBorder="1" applyAlignment="1">
      <alignment vertical="center"/>
    </xf>
    <xf numFmtId="3" fontId="44" fillId="12" borderId="9" xfId="0" applyNumberFormat="1" applyFont="1" applyFill="1" applyBorder="1" applyAlignment="1">
      <alignment horizontal="center" vertical="center"/>
    </xf>
    <xf numFmtId="166" fontId="41" fillId="12" borderId="7" xfId="3" applyNumberFormat="1" applyFont="1" applyFill="1" applyBorder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 wrapText="1"/>
    </xf>
    <xf numFmtId="3" fontId="33" fillId="5" borderId="60" xfId="0" applyNumberFormat="1" applyFont="1" applyFill="1" applyBorder="1" applyAlignment="1">
      <alignment horizontal="center" vertical="center" wrapText="1"/>
    </xf>
    <xf numFmtId="4" fontId="70" fillId="0" borderId="0" xfId="0" applyNumberFormat="1" applyFont="1" applyAlignment="1">
      <alignment vertical="top"/>
    </xf>
    <xf numFmtId="3" fontId="70" fillId="0" borderId="0" xfId="0" applyNumberFormat="1" applyFont="1" applyAlignment="1">
      <alignment vertical="top"/>
    </xf>
    <xf numFmtId="168" fontId="70" fillId="0" borderId="0" xfId="0" applyNumberFormat="1" applyFont="1" applyAlignment="1">
      <alignment vertical="top"/>
    </xf>
    <xf numFmtId="3" fontId="33" fillId="5" borderId="64" xfId="0" applyNumberFormat="1" applyFont="1" applyFill="1" applyBorder="1" applyAlignment="1">
      <alignment horizontal="center" vertical="center" wrapText="1"/>
    </xf>
    <xf numFmtId="170" fontId="2" fillId="0" borderId="0" xfId="0" applyNumberFormat="1" applyFont="1"/>
    <xf numFmtId="1" fontId="46" fillId="0" borderId="3" xfId="4" applyNumberFormat="1" applyFont="1" applyBorder="1" applyAlignment="1">
      <alignment horizontal="left" vertical="center"/>
    </xf>
    <xf numFmtId="0" fontId="11" fillId="8" borderId="7" xfId="0" applyFont="1" applyFill="1" applyBorder="1" applyAlignment="1">
      <alignment horizontal="center" vertical="center"/>
    </xf>
    <xf numFmtId="0" fontId="17" fillId="17" borderId="7" xfId="0" applyFont="1" applyFill="1" applyBorder="1" applyAlignment="1">
      <alignment horizontal="center" vertical="center"/>
    </xf>
    <xf numFmtId="3" fontId="17" fillId="17" borderId="7" xfId="0" applyNumberFormat="1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 wrapText="1"/>
    </xf>
    <xf numFmtId="0" fontId="9" fillId="0" borderId="36" xfId="0" applyFont="1" applyBorder="1" applyAlignment="1">
      <alignment vertical="center"/>
    </xf>
    <xf numFmtId="0" fontId="9" fillId="0" borderId="37" xfId="0" applyFont="1" applyBorder="1" applyAlignment="1">
      <alignment vertical="center"/>
    </xf>
    <xf numFmtId="3" fontId="33" fillId="5" borderId="93" xfId="0" applyNumberFormat="1" applyFont="1" applyFill="1" applyBorder="1" applyAlignment="1">
      <alignment horizontal="center" vertical="center" wrapText="1"/>
    </xf>
    <xf numFmtId="0" fontId="46" fillId="0" borderId="97" xfId="0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46" fillId="0" borderId="98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3" fontId="7" fillId="5" borderId="28" xfId="0" applyNumberFormat="1" applyFont="1" applyFill="1" applyBorder="1" applyAlignment="1">
      <alignment horizontal="center" vertical="center" wrapText="1"/>
    </xf>
    <xf numFmtId="3" fontId="7" fillId="5" borderId="18" xfId="0" applyNumberFormat="1" applyFont="1" applyFill="1" applyBorder="1" applyAlignment="1">
      <alignment horizontal="center" vertical="center" wrapText="1"/>
    </xf>
    <xf numFmtId="3" fontId="33" fillId="5" borderId="15" xfId="0" applyNumberFormat="1" applyFont="1" applyFill="1" applyBorder="1" applyAlignment="1">
      <alignment horizontal="center" vertical="center" wrapText="1"/>
    </xf>
    <xf numFmtId="3" fontId="33" fillId="5" borderId="98" xfId="0" applyNumberFormat="1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2" fillId="0" borderId="79" xfId="0" applyFont="1" applyBorder="1" applyAlignment="1">
      <alignment vertical="center"/>
    </xf>
    <xf numFmtId="1" fontId="2" fillId="0" borderId="79" xfId="0" applyNumberFormat="1" applyFont="1" applyBorder="1" applyAlignment="1">
      <alignment vertical="center"/>
    </xf>
    <xf numFmtId="1" fontId="2" fillId="0" borderId="99" xfId="0" applyNumberFormat="1" applyFont="1" applyBorder="1" applyAlignment="1">
      <alignment vertical="center"/>
    </xf>
    <xf numFmtId="1" fontId="2" fillId="0" borderId="80" xfId="0" applyNumberFormat="1" applyFont="1" applyBorder="1" applyAlignment="1">
      <alignment vertical="center"/>
    </xf>
    <xf numFmtId="0" fontId="20" fillId="0" borderId="0" xfId="0" applyFont="1" applyAlignment="1">
      <alignment horizontal="right" vertical="center"/>
    </xf>
    <xf numFmtId="0" fontId="74" fillId="0" borderId="0" xfId="0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3" fillId="0" borderId="0" xfId="0" applyNumberFormat="1" applyFont="1" applyAlignment="1">
      <alignment horizontal="right" vertical="center"/>
    </xf>
    <xf numFmtId="0" fontId="74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80" xfId="0" applyFont="1" applyBorder="1" applyAlignment="1">
      <alignment vertical="center"/>
    </xf>
    <xf numFmtId="0" fontId="12" fillId="4" borderId="7" xfId="0" applyFont="1" applyFill="1" applyBorder="1" applyAlignment="1">
      <alignment horizontal="right" vertical="center"/>
    </xf>
    <xf numFmtId="0" fontId="12" fillId="0" borderId="7" xfId="0" applyFont="1" applyBorder="1" applyAlignment="1">
      <alignment horizontal="right" vertical="center"/>
    </xf>
    <xf numFmtId="0" fontId="9" fillId="4" borderId="0" xfId="0" applyFont="1" applyFill="1" applyAlignment="1">
      <alignment vertical="center"/>
    </xf>
    <xf numFmtId="3" fontId="33" fillId="4" borderId="0" xfId="0" applyNumberFormat="1" applyFont="1" applyFill="1" applyAlignment="1">
      <alignment horizontal="center" vertical="center" wrapText="1"/>
    </xf>
    <xf numFmtId="3" fontId="2" fillId="4" borderId="0" xfId="0" applyNumberFormat="1" applyFont="1" applyFill="1" applyAlignment="1">
      <alignment vertical="center"/>
    </xf>
    <xf numFmtId="3" fontId="33" fillId="5" borderId="66" xfId="0" applyNumberFormat="1" applyFont="1" applyFill="1" applyBorder="1" applyAlignment="1">
      <alignment horizontal="center" vertical="center" wrapText="1"/>
    </xf>
    <xf numFmtId="3" fontId="2" fillId="0" borderId="35" xfId="0" applyNumberFormat="1" applyFont="1" applyBorder="1" applyAlignment="1">
      <alignment vertical="center"/>
    </xf>
    <xf numFmtId="0" fontId="11" fillId="4" borderId="61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7" fillId="4" borderId="61" xfId="0" applyFont="1" applyFill="1" applyBorder="1" applyAlignment="1">
      <alignment horizontal="center" vertical="center"/>
    </xf>
    <xf numFmtId="3" fontId="2" fillId="0" borderId="79" xfId="0" applyNumberFormat="1" applyFont="1" applyBorder="1" applyAlignment="1">
      <alignment vertical="center"/>
    </xf>
    <xf numFmtId="3" fontId="2" fillId="0" borderId="100" xfId="0" applyNumberFormat="1" applyFont="1" applyBorder="1" applyAlignment="1">
      <alignment vertical="center"/>
    </xf>
    <xf numFmtId="0" fontId="7" fillId="0" borderId="101" xfId="0" applyFont="1" applyBorder="1" applyAlignment="1">
      <alignment horizontal="center" vertical="center"/>
    </xf>
    <xf numFmtId="0" fontId="7" fillId="0" borderId="102" xfId="0" applyFont="1" applyBorder="1" applyAlignment="1">
      <alignment horizontal="center" vertical="center"/>
    </xf>
    <xf numFmtId="3" fontId="33" fillId="5" borderId="102" xfId="0" applyNumberFormat="1" applyFont="1" applyFill="1" applyBorder="1" applyAlignment="1">
      <alignment horizontal="center" vertical="center" wrapText="1"/>
    </xf>
    <xf numFmtId="3" fontId="33" fillId="5" borderId="103" xfId="0" applyNumberFormat="1" applyFont="1" applyFill="1" applyBorder="1" applyAlignment="1">
      <alignment horizontal="center" vertical="center" wrapText="1"/>
    </xf>
    <xf numFmtId="0" fontId="7" fillId="4" borderId="61" xfId="0" applyFont="1" applyFill="1" applyBorder="1" applyAlignment="1">
      <alignment vertical="center"/>
    </xf>
    <xf numFmtId="0" fontId="7" fillId="4" borderId="20" xfId="0" applyFont="1" applyFill="1" applyBorder="1" applyAlignment="1">
      <alignment vertical="center"/>
    </xf>
    <xf numFmtId="0" fontId="56" fillId="0" borderId="0" xfId="6" applyFont="1">
      <alignment vertical="top"/>
    </xf>
    <xf numFmtId="0" fontId="46" fillId="0" borderId="101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46" fillId="0" borderId="59" xfId="0" applyFont="1" applyBorder="1" applyAlignment="1">
      <alignment vertical="center"/>
    </xf>
    <xf numFmtId="0" fontId="46" fillId="0" borderId="60" xfId="0" applyFont="1" applyBorder="1" applyAlignment="1">
      <alignment vertical="center"/>
    </xf>
    <xf numFmtId="3" fontId="46" fillId="0" borderId="59" xfId="0" applyNumberFormat="1" applyFont="1" applyBorder="1" applyAlignment="1">
      <alignment vertical="center"/>
    </xf>
    <xf numFmtId="3" fontId="46" fillId="0" borderId="60" xfId="0" applyNumberFormat="1" applyFont="1" applyBorder="1" applyAlignment="1">
      <alignment vertical="center"/>
    </xf>
    <xf numFmtId="0" fontId="2" fillId="4" borderId="61" xfId="0" applyFont="1" applyFill="1" applyBorder="1" applyAlignment="1">
      <alignment horizontal="center" vertical="center"/>
    </xf>
    <xf numFmtId="0" fontId="2" fillId="4" borderId="59" xfId="0" applyFont="1" applyFill="1" applyBorder="1" applyAlignment="1">
      <alignment horizontal="center" vertical="center"/>
    </xf>
    <xf numFmtId="0" fontId="2" fillId="4" borderId="60" xfId="0" applyFont="1" applyFill="1" applyBorder="1" applyAlignment="1">
      <alignment horizontal="center" vertical="center"/>
    </xf>
    <xf numFmtId="3" fontId="33" fillId="5" borderId="104" xfId="0" applyNumberFormat="1" applyFont="1" applyFill="1" applyBorder="1" applyAlignment="1">
      <alignment horizontal="center" vertical="center" wrapText="1"/>
    </xf>
    <xf numFmtId="3" fontId="7" fillId="5" borderId="102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top"/>
    </xf>
    <xf numFmtId="170" fontId="13" fillId="0" borderId="0" xfId="0" applyNumberFormat="1" applyFont="1" applyAlignment="1">
      <alignment horizontal="center" vertical="center"/>
    </xf>
    <xf numFmtId="0" fontId="26" fillId="4" borderId="7" xfId="0" applyFont="1" applyFill="1" applyBorder="1" applyAlignment="1">
      <alignment horizontal="center" vertical="center"/>
    </xf>
    <xf numFmtId="3" fontId="26" fillId="4" borderId="7" xfId="0" applyNumberFormat="1" applyFont="1" applyFill="1" applyBorder="1" applyAlignment="1">
      <alignment horizontal="center" vertical="center"/>
    </xf>
    <xf numFmtId="3" fontId="29" fillId="4" borderId="0" xfId="0" applyNumberFormat="1" applyFont="1" applyFill="1" applyAlignment="1">
      <alignment vertical="center"/>
    </xf>
    <xf numFmtId="0" fontId="75" fillId="4" borderId="0" xfId="0" applyFont="1" applyFill="1"/>
    <xf numFmtId="0" fontId="64" fillId="0" borderId="7" xfId="0" applyFont="1" applyBorder="1" applyAlignment="1">
      <alignment vertical="center"/>
    </xf>
    <xf numFmtId="0" fontId="26" fillId="4" borderId="7" xfId="0" applyFont="1" applyFill="1" applyBorder="1" applyAlignment="1">
      <alignment vertical="center"/>
    </xf>
    <xf numFmtId="0" fontId="54" fillId="0" borderId="101" xfId="0" applyFont="1" applyBorder="1" applyAlignment="1">
      <alignment horizontal="center" vertical="center"/>
    </xf>
    <xf numFmtId="0" fontId="54" fillId="0" borderId="102" xfId="0" applyFont="1" applyBorder="1" applyAlignment="1">
      <alignment horizontal="center" vertical="center"/>
    </xf>
    <xf numFmtId="0" fontId="54" fillId="0" borderId="59" xfId="0" applyFont="1" applyBorder="1" applyAlignment="1">
      <alignment vertical="center"/>
    </xf>
    <xf numFmtId="0" fontId="54" fillId="0" borderId="60" xfId="0" applyFont="1" applyBorder="1" applyAlignment="1">
      <alignment vertical="center"/>
    </xf>
    <xf numFmtId="0" fontId="34" fillId="4" borderId="61" xfId="0" applyFont="1" applyFill="1" applyBorder="1" applyAlignment="1">
      <alignment horizontal="center" vertical="center"/>
    </xf>
    <xf numFmtId="3" fontId="33" fillId="5" borderId="7" xfId="0" applyNumberFormat="1" applyFont="1" applyFill="1" applyBorder="1" applyAlignment="1">
      <alignment horizontal="center" vertical="center" wrapText="1"/>
    </xf>
    <xf numFmtId="0" fontId="46" fillId="0" borderId="7" xfId="0" applyFont="1" applyBorder="1" applyAlignment="1">
      <alignment vertical="center"/>
    </xf>
    <xf numFmtId="3" fontId="2" fillId="0" borderId="7" xfId="0" applyNumberFormat="1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3" fontId="77" fillId="0" borderId="0" xfId="7" applyNumberFormat="1" applyAlignment="1">
      <alignment horizontal="center" vertical="center"/>
    </xf>
    <xf numFmtId="3" fontId="2" fillId="14" borderId="7" xfId="0" applyNumberFormat="1" applyFont="1" applyFill="1" applyBorder="1" applyAlignment="1">
      <alignment horizontal="center" vertical="center"/>
    </xf>
    <xf numFmtId="3" fontId="42" fillId="0" borderId="7" xfId="0" applyNumberFormat="1" applyFont="1" applyBorder="1" applyAlignment="1">
      <alignment horizontal="center" vertical="center"/>
    </xf>
    <xf numFmtId="3" fontId="42" fillId="11" borderId="7" xfId="0" applyNumberFormat="1" applyFont="1" applyFill="1" applyBorder="1" applyAlignment="1">
      <alignment horizontal="center" vertical="center"/>
    </xf>
    <xf numFmtId="11" fontId="2" fillId="0" borderId="7" xfId="0" applyNumberFormat="1" applyFont="1" applyBorder="1" applyAlignment="1">
      <alignment horizontal="center" vertical="center"/>
    </xf>
    <xf numFmtId="0" fontId="78" fillId="0" borderId="7" xfId="0" applyFont="1" applyBorder="1"/>
    <xf numFmtId="0" fontId="2" fillId="6" borderId="0" xfId="0" applyFont="1" applyFill="1" applyAlignment="1">
      <alignment horizontal="center" vertical="center" wrapText="1"/>
    </xf>
    <xf numFmtId="3" fontId="23" fillId="0" borderId="0" xfId="0" applyNumberFormat="1" applyFont="1" applyAlignment="1">
      <alignment vertical="center"/>
    </xf>
    <xf numFmtId="0" fontId="2" fillId="4" borderId="0" xfId="0" applyFont="1" applyFill="1" applyAlignment="1">
      <alignment horizontal="center" vertical="center" wrapText="1"/>
    </xf>
    <xf numFmtId="165" fontId="2" fillId="4" borderId="0" xfId="0" applyNumberFormat="1" applyFont="1" applyFill="1" applyAlignment="1">
      <alignment horizontal="center" vertical="center"/>
    </xf>
    <xf numFmtId="167" fontId="2" fillId="0" borderId="0" xfId="5" applyNumberFormat="1" applyFont="1" applyBorder="1" applyAlignment="1">
      <alignment vertical="center"/>
    </xf>
    <xf numFmtId="3" fontId="48" fillId="0" borderId="95" xfId="0" applyNumberFormat="1" applyFont="1" applyBorder="1" applyAlignment="1">
      <alignment horizontal="center" vertical="center"/>
    </xf>
    <xf numFmtId="0" fontId="53" fillId="4" borderId="0" xfId="0" applyFont="1" applyFill="1" applyAlignment="1">
      <alignment horizontal="center" vertical="center" wrapText="1"/>
    </xf>
    <xf numFmtId="0" fontId="53" fillId="4" borderId="95" xfId="0" applyFont="1" applyFill="1" applyBorder="1" applyAlignment="1">
      <alignment horizontal="center" vertical="center" wrapText="1"/>
    </xf>
    <xf numFmtId="1" fontId="2" fillId="0" borderId="21" xfId="0" applyNumberFormat="1" applyFont="1" applyBorder="1" applyAlignment="1">
      <alignment horizontal="center" vertical="center"/>
    </xf>
    <xf numFmtId="1" fontId="2" fillId="0" borderId="7" xfId="4" applyNumberFormat="1" applyFont="1" applyBorder="1" applyAlignment="1">
      <alignment horizontal="left" vertical="center"/>
    </xf>
    <xf numFmtId="3" fontId="11" fillId="4" borderId="6" xfId="0" applyNumberFormat="1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1" fontId="2" fillId="0" borderId="7" xfId="0" applyNumberFormat="1" applyFont="1" applyBorder="1" applyAlignment="1">
      <alignment horizontal="left" vertical="center"/>
    </xf>
    <xf numFmtId="0" fontId="79" fillId="0" borderId="101" xfId="0" applyFont="1" applyBorder="1" applyAlignment="1">
      <alignment horizontal="center" vertical="center"/>
    </xf>
    <xf numFmtId="0" fontId="79" fillId="0" borderId="102" xfId="0" applyFont="1" applyBorder="1" applyAlignment="1">
      <alignment horizontal="center" vertical="center"/>
    </xf>
    <xf numFmtId="3" fontId="80" fillId="5" borderId="102" xfId="0" applyNumberFormat="1" applyFont="1" applyFill="1" applyBorder="1" applyAlignment="1">
      <alignment horizontal="center" vertical="center" wrapText="1"/>
    </xf>
    <xf numFmtId="3" fontId="80" fillId="5" borderId="103" xfId="0" applyNumberFormat="1" applyFont="1" applyFill="1" applyBorder="1" applyAlignment="1">
      <alignment horizontal="center" vertical="center" wrapText="1"/>
    </xf>
    <xf numFmtId="3" fontId="46" fillId="0" borderId="66" xfId="0" applyNumberFormat="1" applyFont="1" applyBorder="1" applyAlignment="1">
      <alignment vertical="center"/>
    </xf>
    <xf numFmtId="3" fontId="46" fillId="0" borderId="67" xfId="0" applyNumberFormat="1" applyFont="1" applyBorder="1" applyAlignment="1">
      <alignment vertical="center"/>
    </xf>
    <xf numFmtId="3" fontId="46" fillId="0" borderId="63" xfId="0" applyNumberFormat="1" applyFont="1" applyBorder="1" applyAlignment="1">
      <alignment vertical="center"/>
    </xf>
    <xf numFmtId="3" fontId="46" fillId="0" borderId="68" xfId="0" applyNumberFormat="1" applyFont="1" applyBorder="1" applyAlignment="1">
      <alignment vertical="center"/>
    </xf>
    <xf numFmtId="3" fontId="5" fillId="0" borderId="6" xfId="0" applyNumberFormat="1" applyFont="1" applyBorder="1" applyAlignment="1">
      <alignment horizontal="center" vertical="center" wrapText="1"/>
    </xf>
    <xf numFmtId="3" fontId="73" fillId="0" borderId="6" xfId="0" applyNumberFormat="1" applyFont="1" applyBorder="1" applyAlignment="1">
      <alignment horizontal="center" vertical="center" wrapText="1"/>
    </xf>
    <xf numFmtId="3" fontId="5" fillId="10" borderId="6" xfId="0" applyNumberFormat="1" applyFont="1" applyFill="1" applyBorder="1" applyAlignment="1">
      <alignment horizontal="center" vertical="center" wrapText="1"/>
    </xf>
    <xf numFmtId="0" fontId="31" fillId="15" borderId="4" xfId="0" applyFont="1" applyFill="1" applyBorder="1" applyAlignment="1">
      <alignment vertical="center"/>
    </xf>
    <xf numFmtId="3" fontId="2" fillId="0" borderId="6" xfId="0" applyNumberFormat="1" applyFont="1" applyBorder="1" applyAlignment="1">
      <alignment horizontal="center" vertical="center" wrapText="1"/>
    </xf>
    <xf numFmtId="3" fontId="13" fillId="0" borderId="6" xfId="0" applyNumberFormat="1" applyFont="1" applyBorder="1" applyAlignment="1">
      <alignment horizontal="center" vertical="center" wrapText="1"/>
    </xf>
    <xf numFmtId="3" fontId="2" fillId="10" borderId="6" xfId="0" applyNumberFormat="1" applyFont="1" applyFill="1" applyBorder="1" applyAlignment="1">
      <alignment horizontal="center" vertical="center" wrapText="1"/>
    </xf>
    <xf numFmtId="0" fontId="13" fillId="12" borderId="7" xfId="0" applyFont="1" applyFill="1" applyBorder="1" applyAlignment="1">
      <alignment horizontal="center" vertical="center"/>
    </xf>
    <xf numFmtId="166" fontId="13" fillId="12" borderId="7" xfId="3" applyNumberFormat="1" applyFont="1" applyFill="1" applyBorder="1" applyAlignment="1">
      <alignment horizontal="center"/>
    </xf>
    <xf numFmtId="3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0" fillId="4" borderId="61" xfId="0" applyFont="1" applyFill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59" xfId="0" applyFont="1" applyBorder="1" applyAlignment="1">
      <alignment horizontal="center" vertical="center"/>
    </xf>
    <xf numFmtId="0" fontId="54" fillId="0" borderId="60" xfId="0" applyFont="1" applyBorder="1" applyAlignment="1">
      <alignment horizontal="center" vertical="center"/>
    </xf>
    <xf numFmtId="0" fontId="54" fillId="0" borderId="61" xfId="0" applyFont="1" applyBorder="1" applyAlignment="1">
      <alignment vertical="center"/>
    </xf>
    <xf numFmtId="0" fontId="54" fillId="0" borderId="62" xfId="0" applyFont="1" applyBorder="1" applyAlignment="1">
      <alignment vertical="center"/>
    </xf>
    <xf numFmtId="0" fontId="54" fillId="0" borderId="63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29" fillId="4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0" fillId="0" borderId="0" xfId="0" applyAlignment="1">
      <alignment horizontal="left"/>
    </xf>
    <xf numFmtId="3" fontId="28" fillId="0" borderId="7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57" fillId="16" borderId="0" xfId="8" applyFont="1" applyFill="1"/>
    <xf numFmtId="49" fontId="19" fillId="16" borderId="0" xfId="8" applyNumberFormat="1" applyFill="1" applyAlignment="1">
      <alignment horizontal="left"/>
    </xf>
    <xf numFmtId="0" fontId="19" fillId="16" borderId="0" xfId="8" applyFill="1"/>
    <xf numFmtId="0" fontId="19" fillId="16" borderId="0" xfId="8" applyFill="1" applyAlignment="1">
      <alignment horizontal="center"/>
    </xf>
    <xf numFmtId="0" fontId="82" fillId="16" borderId="0" xfId="8" applyFont="1" applyFill="1" applyAlignment="1">
      <alignment horizontal="center"/>
    </xf>
    <xf numFmtId="0" fontId="19" fillId="16" borderId="7" xfId="8" applyFill="1" applyBorder="1" applyAlignment="1">
      <alignment horizontal="center" vertical="center" wrapText="1"/>
    </xf>
    <xf numFmtId="0" fontId="19" fillId="16" borderId="7" xfId="8" applyFill="1" applyBorder="1" applyAlignment="1">
      <alignment horizontal="center" vertical="center"/>
    </xf>
    <xf numFmtId="0" fontId="55" fillId="11" borderId="7" xfId="8" applyFont="1" applyFill="1" applyBorder="1" applyAlignment="1">
      <alignment vertical="center"/>
    </xf>
    <xf numFmtId="0" fontId="19" fillId="0" borderId="0" xfId="8" applyAlignment="1">
      <alignment horizontal="left"/>
    </xf>
    <xf numFmtId="1" fontId="19" fillId="0" borderId="0" xfId="8" applyNumberFormat="1" applyAlignment="1">
      <alignment horizontal="left"/>
    </xf>
    <xf numFmtId="0" fontId="19" fillId="0" borderId="0" xfId="8" applyAlignment="1">
      <alignment horizontal="center"/>
    </xf>
    <xf numFmtId="0" fontId="19" fillId="0" borderId="7" xfId="8" applyBorder="1"/>
    <xf numFmtId="3" fontId="19" fillId="0" borderId="7" xfId="8" applyNumberFormat="1" applyBorder="1"/>
    <xf numFmtId="0" fontId="19" fillId="0" borderId="7" xfId="8" quotePrefix="1" applyBorder="1"/>
    <xf numFmtId="0" fontId="76" fillId="0" borderId="7" xfId="8" applyFont="1" applyBorder="1"/>
    <xf numFmtId="0" fontId="76" fillId="0" borderId="7" xfId="8" applyFont="1" applyBorder="1" applyAlignment="1">
      <alignment horizontal="right"/>
    </xf>
    <xf numFmtId="0" fontId="76" fillId="0" borderId="7" xfId="8" quotePrefix="1" applyFont="1" applyBorder="1" applyAlignment="1">
      <alignment horizontal="left"/>
    </xf>
    <xf numFmtId="0" fontId="76" fillId="0" borderId="7" xfId="8" applyFont="1" applyBorder="1" applyAlignment="1">
      <alignment horizontal="center"/>
    </xf>
    <xf numFmtId="0" fontId="19" fillId="0" borderId="0" xfId="8" applyAlignment="1">
      <alignment horizontal="right"/>
    </xf>
    <xf numFmtId="0" fontId="19" fillId="0" borderId="0" xfId="8"/>
    <xf numFmtId="11" fontId="76" fillId="0" borderId="7" xfId="8" quotePrefix="1" applyNumberFormat="1" applyFont="1" applyBorder="1" applyAlignment="1">
      <alignment horizontal="left"/>
    </xf>
    <xf numFmtId="0" fontId="76" fillId="0" borderId="7" xfId="8" quotePrefix="1" applyFont="1" applyBorder="1"/>
    <xf numFmtId="0" fontId="76" fillId="0" borderId="0" xfId="8" applyFont="1"/>
    <xf numFmtId="0" fontId="76" fillId="0" borderId="0" xfId="8" applyFont="1" applyAlignment="1">
      <alignment horizontal="center"/>
    </xf>
    <xf numFmtId="0" fontId="19" fillId="8" borderId="7" xfId="8" applyFill="1" applyBorder="1" applyAlignment="1">
      <alignment horizontal="center"/>
    </xf>
    <xf numFmtId="0" fontId="82" fillId="0" borderId="7" xfId="8" applyFont="1" applyBorder="1" applyAlignment="1">
      <alignment horizontal="center" vertical="center"/>
    </xf>
    <xf numFmtId="3" fontId="19" fillId="0" borderId="7" xfId="8" quotePrefix="1" applyNumberFormat="1" applyBorder="1"/>
    <xf numFmtId="3" fontId="19" fillId="0" borderId="0" xfId="8" applyNumberFormat="1"/>
    <xf numFmtId="0" fontId="2" fillId="0" borderId="3" xfId="8" applyFont="1" applyBorder="1" applyAlignment="1">
      <alignment horizontal="left" vertical="center"/>
    </xf>
    <xf numFmtId="1" fontId="25" fillId="0" borderId="3" xfId="4" applyNumberFormat="1" applyFont="1" applyBorder="1" applyAlignment="1">
      <alignment horizontal="left" vertical="center"/>
    </xf>
    <xf numFmtId="1" fontId="46" fillId="0" borderId="3" xfId="8" applyNumberFormat="1" applyFont="1" applyBorder="1" applyAlignment="1">
      <alignment horizontal="left" vertical="center"/>
    </xf>
    <xf numFmtId="1" fontId="46" fillId="0" borderId="0" xfId="8" applyNumberFormat="1" applyFont="1" applyAlignment="1">
      <alignment horizontal="left" vertical="center"/>
    </xf>
    <xf numFmtId="166" fontId="82" fillId="16" borderId="0" xfId="8" applyNumberFormat="1" applyFont="1" applyFill="1" applyAlignment="1">
      <alignment horizontal="center" vertical="center"/>
    </xf>
    <xf numFmtId="0" fontId="2" fillId="0" borderId="7" xfId="8" applyFont="1" applyBorder="1" applyAlignment="1">
      <alignment horizontal="left" vertical="center"/>
    </xf>
    <xf numFmtId="0" fontId="19" fillId="4" borderId="0" xfId="8" applyFill="1"/>
    <xf numFmtId="0" fontId="19" fillId="4" borderId="0" xfId="8" applyFill="1" applyAlignment="1">
      <alignment vertical="top"/>
    </xf>
    <xf numFmtId="49" fontId="19" fillId="0" borderId="0" xfId="8" applyNumberFormat="1" applyAlignment="1">
      <alignment horizontal="left"/>
    </xf>
    <xf numFmtId="0" fontId="19" fillId="0" borderId="6" xfId="8" applyBorder="1"/>
    <xf numFmtId="0" fontId="2" fillId="0" borderId="0" xfId="8" applyFont="1" applyAlignment="1">
      <alignment horizontal="left" vertical="center"/>
    </xf>
    <xf numFmtId="0" fontId="19" fillId="0" borderId="0" xfId="8" applyAlignment="1">
      <alignment vertical="top"/>
    </xf>
    <xf numFmtId="11" fontId="19" fillId="0" borderId="0" xfId="8" applyNumberFormat="1"/>
    <xf numFmtId="3" fontId="80" fillId="5" borderId="60" xfId="0" applyNumberFormat="1" applyFont="1" applyFill="1" applyBorder="1" applyAlignment="1">
      <alignment horizontal="center" vertical="center" wrapText="1"/>
    </xf>
    <xf numFmtId="3" fontId="80" fillId="5" borderId="66" xfId="0" applyNumberFormat="1" applyFont="1" applyFill="1" applyBorder="1" applyAlignment="1">
      <alignment horizontal="center" vertical="center" wrapText="1"/>
    </xf>
    <xf numFmtId="3" fontId="19" fillId="0" borderId="20" xfId="0" applyNumberFormat="1" applyFont="1" applyBorder="1" applyAlignment="1">
      <alignment vertical="center"/>
    </xf>
    <xf numFmtId="3" fontId="19" fillId="0" borderId="67" xfId="0" applyNumberFormat="1" applyFont="1" applyBorder="1" applyAlignment="1">
      <alignment vertical="center"/>
    </xf>
    <xf numFmtId="3" fontId="19" fillId="0" borderId="63" xfId="0" applyNumberFormat="1" applyFont="1" applyBorder="1" applyAlignment="1">
      <alignment vertical="center"/>
    </xf>
    <xf numFmtId="3" fontId="19" fillId="0" borderId="68" xfId="0" applyNumberFormat="1" applyFont="1" applyBorder="1" applyAlignment="1">
      <alignment vertical="center"/>
    </xf>
    <xf numFmtId="0" fontId="50" fillId="0" borderId="59" xfId="0" applyFont="1" applyBorder="1" applyAlignment="1">
      <alignment horizontal="center" vertical="center"/>
    </xf>
    <xf numFmtId="0" fontId="50" fillId="0" borderId="60" xfId="0" applyFont="1" applyBorder="1" applyAlignment="1">
      <alignment horizontal="center" vertical="center"/>
    </xf>
    <xf numFmtId="0" fontId="50" fillId="0" borderId="61" xfId="0" applyFont="1" applyBorder="1" applyAlignment="1">
      <alignment vertical="center"/>
    </xf>
    <xf numFmtId="0" fontId="50" fillId="0" borderId="20" xfId="0" applyFont="1" applyBorder="1" applyAlignment="1">
      <alignment vertical="center"/>
    </xf>
    <xf numFmtId="0" fontId="50" fillId="0" borderId="62" xfId="0" applyFont="1" applyBorder="1" applyAlignment="1">
      <alignment vertical="center"/>
    </xf>
    <xf numFmtId="0" fontId="50" fillId="0" borderId="63" xfId="0" applyFont="1" applyBorder="1" applyAlignment="1">
      <alignment vertical="center"/>
    </xf>
    <xf numFmtId="0" fontId="50" fillId="0" borderId="101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3" fontId="19" fillId="0" borderId="60" xfId="0" applyNumberFormat="1" applyFont="1" applyBorder="1" applyAlignment="1">
      <alignment vertical="center"/>
    </xf>
    <xf numFmtId="0" fontId="50" fillId="0" borderId="59" xfId="0" applyFont="1" applyBorder="1" applyAlignment="1">
      <alignment vertical="center"/>
    </xf>
    <xf numFmtId="0" fontId="50" fillId="0" borderId="60" xfId="0" applyFont="1" applyBorder="1" applyAlignment="1">
      <alignment vertical="center"/>
    </xf>
    <xf numFmtId="9" fontId="9" fillId="0" borderId="3" xfId="0" applyNumberFormat="1" applyFont="1" applyBorder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" fontId="19" fillId="0" borderId="106" xfId="0" applyNumberFormat="1" applyFont="1" applyBorder="1" applyAlignment="1">
      <alignment vertical="center"/>
    </xf>
    <xf numFmtId="3" fontId="19" fillId="0" borderId="79" xfId="0" applyNumberFormat="1" applyFont="1" applyBorder="1" applyAlignment="1">
      <alignment vertical="center"/>
    </xf>
    <xf numFmtId="3" fontId="19" fillId="0" borderId="100" xfId="0" applyNumberFormat="1" applyFont="1" applyBorder="1" applyAlignment="1">
      <alignment vertical="center"/>
    </xf>
    <xf numFmtId="41" fontId="2" fillId="4" borderId="59" xfId="0" applyNumberFormat="1" applyFont="1" applyFill="1" applyBorder="1" applyAlignment="1">
      <alignment horizontal="center" vertical="center"/>
    </xf>
    <xf numFmtId="41" fontId="2" fillId="4" borderId="61" xfId="0" applyNumberFormat="1" applyFont="1" applyFill="1" applyBorder="1" applyAlignment="1">
      <alignment horizontal="center" vertical="center"/>
    </xf>
    <xf numFmtId="0" fontId="2" fillId="0" borderId="67" xfId="0" applyFont="1" applyBorder="1" applyAlignment="1">
      <alignment vertical="center"/>
    </xf>
    <xf numFmtId="41" fontId="2" fillId="4" borderId="62" xfId="0" applyNumberFormat="1" applyFont="1" applyFill="1" applyBorder="1" applyAlignment="1">
      <alignment horizontal="center" vertical="center"/>
    </xf>
    <xf numFmtId="0" fontId="2" fillId="0" borderId="68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84" fillId="0" borderId="0" xfId="0" applyFont="1" applyAlignment="1">
      <alignment horizontal="center" vertical="center"/>
    </xf>
    <xf numFmtId="0" fontId="84" fillId="4" borderId="61" xfId="0" applyFont="1" applyFill="1" applyBorder="1" applyAlignment="1">
      <alignment horizontal="center" vertical="center"/>
    </xf>
    <xf numFmtId="0" fontId="84" fillId="4" borderId="2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4" borderId="61" xfId="0" applyFont="1" applyFill="1" applyBorder="1" applyAlignment="1">
      <alignment horizontal="center" vertical="center"/>
    </xf>
    <xf numFmtId="0" fontId="50" fillId="4" borderId="20" xfId="0" applyFont="1" applyFill="1" applyBorder="1" applyAlignment="1">
      <alignment horizontal="center" vertical="center"/>
    </xf>
    <xf numFmtId="0" fontId="50" fillId="4" borderId="0" xfId="0" applyFont="1" applyFill="1" applyAlignment="1">
      <alignment vertical="center"/>
    </xf>
    <xf numFmtId="3" fontId="50" fillId="0" borderId="0" xfId="0" applyNumberFormat="1" applyFont="1" applyAlignment="1">
      <alignment horizontal="center" vertical="center"/>
    </xf>
    <xf numFmtId="0" fontId="46" fillId="0" borderId="66" xfId="0" applyFont="1" applyBorder="1" applyAlignment="1">
      <alignment vertical="center"/>
    </xf>
    <xf numFmtId="3" fontId="19" fillId="0" borderId="30" xfId="0" applyNumberFormat="1" applyFont="1" applyBorder="1" applyAlignment="1">
      <alignment vertical="center"/>
    </xf>
    <xf numFmtId="3" fontId="2" fillId="0" borderId="92" xfId="0" applyNumberFormat="1" applyFont="1" applyBorder="1" applyAlignment="1">
      <alignment vertical="center"/>
    </xf>
    <xf numFmtId="4" fontId="56" fillId="0" borderId="0" xfId="6" applyNumberFormat="1" applyFont="1">
      <alignment vertical="top"/>
    </xf>
    <xf numFmtId="0" fontId="29" fillId="0" borderId="101" xfId="0" applyFont="1" applyBorder="1" applyAlignment="1">
      <alignment horizontal="center" vertical="center"/>
    </xf>
    <xf numFmtId="0" fontId="29" fillId="0" borderId="102" xfId="0" applyFont="1" applyBorder="1" applyAlignment="1">
      <alignment horizontal="center" vertical="center"/>
    </xf>
    <xf numFmtId="0" fontId="28" fillId="0" borderId="59" xfId="0" applyFont="1" applyBorder="1" applyAlignment="1">
      <alignment vertical="center"/>
    </xf>
    <xf numFmtId="0" fontId="28" fillId="0" borderId="60" xfId="0" applyFont="1" applyBorder="1" applyAlignment="1">
      <alignment vertical="center"/>
    </xf>
    <xf numFmtId="1" fontId="75" fillId="0" borderId="0" xfId="8" applyNumberFormat="1" applyFont="1" applyAlignment="1">
      <alignment horizontal="left"/>
    </xf>
    <xf numFmtId="0" fontId="75" fillId="0" borderId="0" xfId="8" applyFont="1" applyAlignment="1">
      <alignment horizontal="center"/>
    </xf>
    <xf numFmtId="0" fontId="75" fillId="0" borderId="7" xfId="8" applyFont="1" applyBorder="1"/>
    <xf numFmtId="3" fontId="16" fillId="0" borderId="0" xfId="0" applyNumberFormat="1" applyFont="1" applyAlignment="1">
      <alignment horizontal="center" vertical="center"/>
    </xf>
    <xf numFmtId="0" fontId="19" fillId="0" borderId="7" xfId="0" applyFont="1" applyBorder="1"/>
    <xf numFmtId="0" fontId="17" fillId="4" borderId="7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3" fontId="19" fillId="0" borderId="33" xfId="0" applyNumberFormat="1" applyFont="1" applyBorder="1" applyAlignment="1">
      <alignment vertical="center"/>
    </xf>
    <xf numFmtId="0" fontId="11" fillId="4" borderId="59" xfId="0" applyFont="1" applyFill="1" applyBorder="1" applyAlignment="1">
      <alignment horizontal="center" vertical="center"/>
    </xf>
    <xf numFmtId="0" fontId="11" fillId="4" borderId="60" xfId="0" applyFont="1" applyFill="1" applyBorder="1" applyAlignment="1">
      <alignment horizontal="center" vertical="center"/>
    </xf>
    <xf numFmtId="0" fontId="46" fillId="0" borderId="70" xfId="0" applyFont="1" applyBorder="1" applyAlignment="1">
      <alignment vertical="center"/>
    </xf>
    <xf numFmtId="0" fontId="46" fillId="0" borderId="33" xfId="0" applyFont="1" applyBorder="1" applyAlignment="1">
      <alignment vertical="center"/>
    </xf>
    <xf numFmtId="4" fontId="19" fillId="0" borderId="0" xfId="0" applyNumberFormat="1" applyFont="1" applyAlignment="1">
      <alignment vertical="top"/>
    </xf>
    <xf numFmtId="1" fontId="83" fillId="0" borderId="0" xfId="8" applyNumberFormat="1" applyFont="1" applyAlignment="1">
      <alignment horizontal="center" vertical="center"/>
    </xf>
    <xf numFmtId="168" fontId="0" fillId="0" borderId="0" xfId="0" applyNumberFormat="1"/>
    <xf numFmtId="3" fontId="19" fillId="0" borderId="0" xfId="0" applyNumberFormat="1" applyFont="1" applyAlignment="1">
      <alignment vertical="top"/>
    </xf>
    <xf numFmtId="0" fontId="86" fillId="0" borderId="0" xfId="0" applyFont="1" applyAlignment="1">
      <alignment horizontal="left" vertical="center"/>
    </xf>
    <xf numFmtId="1" fontId="83" fillId="0" borderId="3" xfId="4" applyNumberFormat="1" applyFont="1" applyBorder="1" applyAlignment="1">
      <alignment horizontal="center" vertical="center"/>
    </xf>
    <xf numFmtId="1" fontId="46" fillId="0" borderId="3" xfId="4" applyNumberFormat="1" applyFont="1" applyBorder="1" applyAlignment="1">
      <alignment vertical="center"/>
    </xf>
    <xf numFmtId="1" fontId="46" fillId="0" borderId="3" xfId="8" applyNumberFormat="1" applyFont="1" applyBorder="1" applyAlignment="1">
      <alignment vertical="center"/>
    </xf>
    <xf numFmtId="3" fontId="88" fillId="5" borderId="60" xfId="0" applyNumberFormat="1" applyFont="1" applyFill="1" applyBorder="1" applyAlignment="1">
      <alignment horizontal="center" vertical="center" wrapText="1"/>
    </xf>
    <xf numFmtId="3" fontId="29" fillId="5" borderId="66" xfId="0" applyNumberFormat="1" applyFont="1" applyFill="1" applyBorder="1" applyAlignment="1">
      <alignment horizontal="center" vertical="center" wrapText="1"/>
    </xf>
    <xf numFmtId="3" fontId="75" fillId="0" borderId="20" xfId="0" applyNumberFormat="1" applyFont="1" applyBorder="1" applyAlignment="1">
      <alignment vertical="center"/>
    </xf>
    <xf numFmtId="3" fontId="28" fillId="0" borderId="67" xfId="0" applyNumberFormat="1" applyFont="1" applyBorder="1" applyAlignment="1">
      <alignment vertical="center"/>
    </xf>
    <xf numFmtId="3" fontId="88" fillId="5" borderId="102" xfId="0" applyNumberFormat="1" applyFont="1" applyFill="1" applyBorder="1" applyAlignment="1">
      <alignment horizontal="center" vertical="center" wrapText="1"/>
    </xf>
    <xf numFmtId="3" fontId="29" fillId="5" borderId="103" xfId="0" applyNumberFormat="1" applyFont="1" applyFill="1" applyBorder="1" applyAlignment="1">
      <alignment horizontal="center" vertical="center" wrapText="1"/>
    </xf>
    <xf numFmtId="3" fontId="75" fillId="0" borderId="60" xfId="0" applyNumberFormat="1" applyFont="1" applyBorder="1" applyAlignment="1">
      <alignment vertical="center"/>
    </xf>
    <xf numFmtId="3" fontId="28" fillId="0" borderId="66" xfId="0" applyNumberFormat="1" applyFont="1" applyBorder="1" applyAlignment="1">
      <alignment vertical="center"/>
    </xf>
    <xf numFmtId="3" fontId="75" fillId="0" borderId="63" xfId="0" applyNumberFormat="1" applyFont="1" applyBorder="1" applyAlignment="1">
      <alignment vertical="center"/>
    </xf>
    <xf numFmtId="3" fontId="28" fillId="0" borderId="68" xfId="0" applyNumberFormat="1" applyFont="1" applyBorder="1" applyAlignment="1">
      <alignment vertical="center"/>
    </xf>
    <xf numFmtId="3" fontId="2" fillId="0" borderId="70" xfId="0" applyNumberFormat="1" applyFont="1" applyBorder="1" applyAlignment="1">
      <alignment vertical="center"/>
    </xf>
    <xf numFmtId="0" fontId="28" fillId="0" borderId="70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50" fillId="0" borderId="33" xfId="0" applyFont="1" applyBorder="1" applyAlignment="1">
      <alignment vertical="center"/>
    </xf>
    <xf numFmtId="3" fontId="75" fillId="0" borderId="33" xfId="0" applyNumberFormat="1" applyFont="1" applyBorder="1" applyAlignment="1">
      <alignment vertical="center"/>
    </xf>
    <xf numFmtId="3" fontId="28" fillId="0" borderId="71" xfId="0" applyNumberFormat="1" applyFont="1" applyBorder="1" applyAlignment="1">
      <alignment vertical="center"/>
    </xf>
    <xf numFmtId="0" fontId="13" fillId="0" borderId="7" xfId="0" applyFont="1" applyBorder="1" applyAlignment="1">
      <alignment horizontal="right" vertical="center"/>
    </xf>
    <xf numFmtId="0" fontId="11" fillId="3" borderId="6" xfId="0" applyFont="1" applyFill="1" applyBorder="1" applyAlignment="1">
      <alignment horizontal="center" vertical="center"/>
    </xf>
    <xf numFmtId="3" fontId="2" fillId="3" borderId="6" xfId="0" applyNumberFormat="1" applyFont="1" applyFill="1" applyBorder="1" applyAlignment="1">
      <alignment horizontal="center" vertical="center"/>
    </xf>
    <xf numFmtId="4" fontId="2" fillId="4" borderId="7" xfId="0" applyNumberFormat="1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wrapText="1"/>
    </xf>
    <xf numFmtId="4" fontId="2" fillId="0" borderId="7" xfId="0" applyNumberFormat="1" applyFont="1" applyBorder="1" applyAlignment="1">
      <alignment vertical="center"/>
    </xf>
    <xf numFmtId="3" fontId="2" fillId="4" borderId="0" xfId="0" applyNumberFormat="1" applyFont="1" applyFill="1" applyAlignment="1">
      <alignment horizontal="center" vertical="center" wrapText="1"/>
    </xf>
    <xf numFmtId="0" fontId="11" fillId="4" borderId="91" xfId="0" applyFont="1" applyFill="1" applyBorder="1" applyAlignment="1">
      <alignment horizontal="center" vertical="center"/>
    </xf>
    <xf numFmtId="0" fontId="46" fillId="0" borderId="7" xfId="0" applyFont="1" applyBorder="1" applyAlignment="1">
      <alignment horizontal="left" vertical="center"/>
    </xf>
    <xf numFmtId="3" fontId="88" fillId="5" borderId="7" xfId="0" applyNumberFormat="1" applyFont="1" applyFill="1" applyBorder="1" applyAlignment="1">
      <alignment horizontal="center" vertical="center" wrapText="1"/>
    </xf>
    <xf numFmtId="3" fontId="29" fillId="5" borderId="7" xfId="0" applyNumberFormat="1" applyFont="1" applyFill="1" applyBorder="1" applyAlignment="1">
      <alignment horizontal="center" vertical="center" wrapText="1"/>
    </xf>
    <xf numFmtId="3" fontId="75" fillId="0" borderId="30" xfId="0" applyNumberFormat="1" applyFont="1" applyBorder="1" applyAlignment="1">
      <alignment vertical="center"/>
    </xf>
    <xf numFmtId="3" fontId="28" fillId="0" borderId="92" xfId="0" applyNumberFormat="1" applyFont="1" applyBorder="1" applyAlignment="1">
      <alignment vertical="center"/>
    </xf>
    <xf numFmtId="0" fontId="53" fillId="4" borderId="0" xfId="0" applyFont="1" applyFill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/>
    </xf>
    <xf numFmtId="0" fontId="33" fillId="2" borderId="6" xfId="0" applyFont="1" applyFill="1" applyBorder="1" applyAlignment="1">
      <alignment horizontal="center" vertical="center" wrapText="1"/>
    </xf>
    <xf numFmtId="0" fontId="33" fillId="2" borderId="8" xfId="0" applyFont="1" applyFill="1" applyBorder="1" applyAlignment="1">
      <alignment horizontal="center" vertical="center" wrapText="1"/>
    </xf>
    <xf numFmtId="0" fontId="33" fillId="2" borderId="9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29" fillId="2" borderId="6" xfId="0" applyFont="1" applyFill="1" applyBorder="1" applyAlignment="1">
      <alignment horizontal="center" vertical="center" wrapText="1"/>
    </xf>
    <xf numFmtId="0" fontId="29" fillId="2" borderId="8" xfId="0" applyFont="1" applyFill="1" applyBorder="1" applyAlignment="1">
      <alignment horizontal="center" vertical="center" wrapText="1"/>
    </xf>
    <xf numFmtId="0" fontId="29" fillId="2" borderId="9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/>
    </xf>
    <xf numFmtId="3" fontId="7" fillId="7" borderId="7" xfId="0" applyNumberFormat="1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/>
    </xf>
    <xf numFmtId="3" fontId="2" fillId="10" borderId="3" xfId="0" applyNumberFormat="1" applyFont="1" applyFill="1" applyBorder="1" applyAlignment="1">
      <alignment horizontal="center" vertical="center" wrapText="1"/>
    </xf>
    <xf numFmtId="3" fontId="2" fillId="10" borderId="5" xfId="0" applyNumberFormat="1" applyFont="1" applyFill="1" applyBorder="1" applyAlignment="1">
      <alignment horizontal="center" vertical="center"/>
    </xf>
    <xf numFmtId="3" fontId="2" fillId="10" borderId="4" xfId="0" applyNumberFormat="1" applyFont="1" applyFill="1" applyBorder="1" applyAlignment="1">
      <alignment horizontal="center" vertical="center"/>
    </xf>
    <xf numFmtId="0" fontId="85" fillId="0" borderId="1" xfId="0" applyFont="1" applyBorder="1" applyAlignment="1">
      <alignment horizontal="left" vertical="center" wrapText="1"/>
    </xf>
    <xf numFmtId="0" fontId="85" fillId="0" borderId="1" xfId="0" applyFont="1" applyBorder="1" applyAlignment="1">
      <alignment horizontal="left" vertical="center"/>
    </xf>
    <xf numFmtId="0" fontId="85" fillId="0" borderId="2" xfId="0" applyFont="1" applyBorder="1" applyAlignment="1">
      <alignment horizontal="left" vertical="center"/>
    </xf>
    <xf numFmtId="0" fontId="31" fillId="15" borderId="3" xfId="0" applyFont="1" applyFill="1" applyBorder="1" applyAlignment="1">
      <alignment horizontal="center" vertical="center" wrapText="1"/>
    </xf>
    <xf numFmtId="0" fontId="31" fillId="15" borderId="5" xfId="0" applyFont="1" applyFill="1" applyBorder="1" applyAlignment="1">
      <alignment horizontal="center" vertical="center"/>
    </xf>
    <xf numFmtId="0" fontId="31" fillId="9" borderId="6" xfId="0" applyFont="1" applyFill="1" applyBorder="1" applyAlignment="1">
      <alignment horizontal="center" vertical="center" wrapText="1"/>
    </xf>
    <xf numFmtId="0" fontId="31" fillId="9" borderId="9" xfId="0" applyFont="1" applyFill="1" applyBorder="1" applyAlignment="1">
      <alignment horizontal="center" vertical="center" wrapText="1"/>
    </xf>
    <xf numFmtId="0" fontId="31" fillId="9" borderId="8" xfId="0" applyFont="1" applyFill="1" applyBorder="1" applyAlignment="1">
      <alignment horizontal="center" vertical="center" wrapText="1"/>
    </xf>
    <xf numFmtId="0" fontId="31" fillId="15" borderId="6" xfId="0" applyFont="1" applyFill="1" applyBorder="1" applyAlignment="1">
      <alignment horizontal="center" vertical="center" wrapText="1"/>
    </xf>
    <xf numFmtId="0" fontId="31" fillId="15" borderId="9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/>
    </xf>
    <xf numFmtId="0" fontId="2" fillId="17" borderId="7" xfId="0" applyFont="1" applyFill="1" applyBorder="1" applyAlignment="1">
      <alignment horizontal="center" vertical="center"/>
    </xf>
    <xf numFmtId="3" fontId="2" fillId="17" borderId="6" xfId="0" applyNumberFormat="1" applyFont="1" applyFill="1" applyBorder="1" applyAlignment="1">
      <alignment horizontal="center" vertical="center"/>
    </xf>
    <xf numFmtId="3" fontId="2" fillId="17" borderId="9" xfId="0" applyNumberFormat="1" applyFont="1" applyFill="1" applyBorder="1" applyAlignment="1">
      <alignment horizontal="center" vertical="center"/>
    </xf>
    <xf numFmtId="3" fontId="2" fillId="17" borderId="11" xfId="0" applyNumberFormat="1" applyFont="1" applyFill="1" applyBorder="1" applyAlignment="1">
      <alignment horizontal="center" vertical="center"/>
    </xf>
    <xf numFmtId="3" fontId="2" fillId="17" borderId="13" xfId="0" applyNumberFormat="1" applyFont="1" applyFill="1" applyBorder="1" applyAlignment="1">
      <alignment horizontal="center" vertical="center"/>
    </xf>
    <xf numFmtId="3" fontId="11" fillId="17" borderId="6" xfId="0" applyNumberFormat="1" applyFont="1" applyFill="1" applyBorder="1" applyAlignment="1">
      <alignment horizontal="center" vertical="center"/>
    </xf>
    <xf numFmtId="3" fontId="11" fillId="17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17" borderId="7" xfId="0" applyFont="1" applyFill="1" applyBorder="1" applyAlignment="1">
      <alignment horizontal="center" vertical="center" wrapText="1"/>
    </xf>
    <xf numFmtId="0" fontId="7" fillId="17" borderId="7" xfId="0" applyFont="1" applyFill="1" applyBorder="1" applyAlignment="1">
      <alignment horizontal="center" vertical="center"/>
    </xf>
    <xf numFmtId="3" fontId="2" fillId="7" borderId="7" xfId="0" applyNumberFormat="1" applyFont="1" applyFill="1" applyBorder="1" applyAlignment="1">
      <alignment horizontal="center" vertical="center" wrapText="1"/>
    </xf>
    <xf numFmtId="3" fontId="2" fillId="7" borderId="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12" borderId="7" xfId="0" applyFont="1" applyFill="1" applyBorder="1" applyAlignment="1">
      <alignment horizontal="center" vertical="center"/>
    </xf>
    <xf numFmtId="0" fontId="2" fillId="17" borderId="7" xfId="0" applyFont="1" applyFill="1" applyBorder="1" applyAlignment="1">
      <alignment horizontal="center" vertical="center" wrapText="1"/>
    </xf>
    <xf numFmtId="0" fontId="2" fillId="17" borderId="14" xfId="0" applyFont="1" applyFill="1" applyBorder="1" applyAlignment="1">
      <alignment horizontal="center" vertical="center" wrapText="1"/>
    </xf>
    <xf numFmtId="0" fontId="2" fillId="17" borderId="2" xfId="0" applyFont="1" applyFill="1" applyBorder="1" applyAlignment="1">
      <alignment horizontal="center" vertical="center" wrapText="1"/>
    </xf>
    <xf numFmtId="3" fontId="2" fillId="17" borderId="7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6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3" fillId="11" borderId="7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8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8" fillId="13" borderId="3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5" fillId="17" borderId="7" xfId="0" applyFont="1" applyFill="1" applyBorder="1" applyAlignment="1">
      <alignment horizontal="center" vertical="center" wrapText="1"/>
    </xf>
    <xf numFmtId="0" fontId="5" fillId="17" borderId="7" xfId="0" applyFont="1" applyFill="1" applyBorder="1" applyAlignment="1">
      <alignment horizontal="center" vertical="center"/>
    </xf>
    <xf numFmtId="3" fontId="5" fillId="7" borderId="7" xfId="0" applyNumberFormat="1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3" fontId="5" fillId="10" borderId="3" xfId="0" applyNumberFormat="1" applyFont="1" applyFill="1" applyBorder="1" applyAlignment="1">
      <alignment horizontal="center" vertical="center" wrapText="1"/>
    </xf>
    <xf numFmtId="3" fontId="5" fillId="10" borderId="5" xfId="0" applyNumberFormat="1" applyFont="1" applyFill="1" applyBorder="1" applyAlignment="1">
      <alignment horizontal="center" vertical="center"/>
    </xf>
    <xf numFmtId="3" fontId="5" fillId="10" borderId="4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3" fontId="11" fillId="10" borderId="3" xfId="0" applyNumberFormat="1" applyFont="1" applyFill="1" applyBorder="1" applyAlignment="1">
      <alignment horizontal="center" vertical="center" wrapText="1"/>
    </xf>
    <xf numFmtId="3" fontId="11" fillId="10" borderId="5" xfId="0" applyNumberFormat="1" applyFont="1" applyFill="1" applyBorder="1" applyAlignment="1">
      <alignment horizontal="center" vertical="center"/>
    </xf>
    <xf numFmtId="3" fontId="11" fillId="10" borderId="4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27" fillId="15" borderId="3" xfId="0" applyFont="1" applyFill="1" applyBorder="1" applyAlignment="1">
      <alignment horizontal="center" vertical="center" wrapText="1"/>
    </xf>
    <xf numFmtId="0" fontId="27" fillId="15" borderId="5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 vertical="center" wrapText="1"/>
    </xf>
    <xf numFmtId="0" fontId="27" fillId="15" borderId="9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105" xfId="0" applyFont="1" applyBorder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wrapText="1"/>
    </xf>
    <xf numFmtId="3" fontId="2" fillId="11" borderId="7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/>
    </xf>
    <xf numFmtId="3" fontId="39" fillId="9" borderId="72" xfId="0" applyNumberFormat="1" applyFont="1" applyFill="1" applyBorder="1" applyAlignment="1">
      <alignment horizontal="center" vertical="center"/>
    </xf>
    <xf numFmtId="3" fontId="39" fillId="9" borderId="73" xfId="0" applyNumberFormat="1" applyFont="1" applyFill="1" applyBorder="1" applyAlignment="1">
      <alignment horizontal="center" vertical="center"/>
    </xf>
    <xf numFmtId="0" fontId="81" fillId="9" borderId="16" xfId="0" applyFont="1" applyFill="1" applyBorder="1" applyAlignment="1">
      <alignment horizontal="center" vertical="center" wrapText="1"/>
    </xf>
    <xf numFmtId="0" fontId="81" fillId="9" borderId="16" xfId="0" applyFont="1" applyFill="1" applyBorder="1" applyAlignment="1">
      <alignment horizontal="center" vertical="center"/>
    </xf>
    <xf numFmtId="0" fontId="68" fillId="9" borderId="16" xfId="0" applyFont="1" applyFill="1" applyBorder="1" applyAlignment="1">
      <alignment horizontal="center" vertical="center" wrapText="1"/>
    </xf>
    <xf numFmtId="0" fontId="68" fillId="9" borderId="16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3" fontId="24" fillId="9" borderId="84" xfId="0" applyNumberFormat="1" applyFont="1" applyFill="1" applyBorder="1" applyAlignment="1">
      <alignment horizontal="center" vertical="center"/>
    </xf>
    <xf numFmtId="3" fontId="24" fillId="9" borderId="72" xfId="0" applyNumberFormat="1" applyFont="1" applyFill="1" applyBorder="1" applyAlignment="1">
      <alignment horizontal="center" vertical="center"/>
    </xf>
    <xf numFmtId="3" fontId="24" fillId="9" borderId="73" xfId="0" applyNumberFormat="1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71" fillId="11" borderId="7" xfId="8" applyFont="1" applyFill="1" applyBorder="1" applyAlignment="1">
      <alignment horizontal="center" vertical="center"/>
    </xf>
    <xf numFmtId="0" fontId="71" fillId="11" borderId="3" xfId="8" applyFont="1" applyFill="1" applyBorder="1" applyAlignment="1">
      <alignment horizontal="center" vertical="center"/>
    </xf>
    <xf numFmtId="0" fontId="71" fillId="11" borderId="11" xfId="8" applyFont="1" applyFill="1" applyBorder="1" applyAlignment="1">
      <alignment horizontal="center" vertical="center"/>
    </xf>
    <xf numFmtId="0" fontId="71" fillId="11" borderId="12" xfId="8" applyFont="1" applyFill="1" applyBorder="1" applyAlignment="1">
      <alignment horizontal="center" vertical="center"/>
    </xf>
    <xf numFmtId="0" fontId="71" fillId="11" borderId="14" xfId="8" applyFont="1" applyFill="1" applyBorder="1" applyAlignment="1">
      <alignment horizontal="center" vertical="center"/>
    </xf>
    <xf numFmtId="0" fontId="71" fillId="11" borderId="95" xfId="8" applyFont="1" applyFill="1" applyBorder="1" applyAlignment="1">
      <alignment horizontal="center" vertical="center"/>
    </xf>
    <xf numFmtId="0" fontId="71" fillId="11" borderId="0" xfId="8" applyFont="1" applyFill="1" applyAlignment="1">
      <alignment horizontal="center" vertical="center"/>
    </xf>
    <xf numFmtId="0" fontId="71" fillId="11" borderId="96" xfId="8" applyFont="1" applyFill="1" applyBorder="1" applyAlignment="1">
      <alignment horizontal="center" vertical="center"/>
    </xf>
    <xf numFmtId="0" fontId="71" fillId="11" borderId="13" xfId="8" applyFont="1" applyFill="1" applyBorder="1" applyAlignment="1">
      <alignment horizontal="center" vertical="center"/>
    </xf>
    <xf numFmtId="0" fontId="71" fillId="11" borderId="1" xfId="8" applyFont="1" applyFill="1" applyBorder="1" applyAlignment="1">
      <alignment horizontal="center" vertical="center"/>
    </xf>
    <xf numFmtId="0" fontId="71" fillId="11" borderId="2" xfId="8" applyFont="1" applyFill="1" applyBorder="1" applyAlignment="1">
      <alignment horizontal="center" vertical="center"/>
    </xf>
    <xf numFmtId="0" fontId="67" fillId="0" borderId="1" xfId="0" applyFont="1" applyBorder="1" applyAlignment="1">
      <alignment horizontal="left"/>
    </xf>
    <xf numFmtId="0" fontId="6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4" fillId="12" borderId="7" xfId="0" applyFont="1" applyFill="1" applyBorder="1" applyAlignment="1">
      <alignment horizontal="center" vertical="center"/>
    </xf>
    <xf numFmtId="0" fontId="57" fillId="16" borderId="0" xfId="0" applyFont="1" applyFill="1" applyAlignment="1">
      <alignment horizontal="left" vertical="center"/>
    </xf>
    <xf numFmtId="0" fontId="60" fillId="16" borderId="0" xfId="0" applyFont="1" applyFill="1" applyAlignment="1">
      <alignment horizontal="center" vertical="center"/>
    </xf>
  </cellXfs>
  <cellStyles count="9">
    <cellStyle name="Comma" xfId="3" builtinId="3"/>
    <cellStyle name="Comma_DAILY" xfId="5" xr:uid="{00000000-0005-0000-0000-000001000000}"/>
    <cellStyle name="Header1" xfId="1" xr:uid="{00000000-0005-0000-0000-000002000000}"/>
    <cellStyle name="Header2" xfId="2" xr:uid="{00000000-0005-0000-0000-000003000000}"/>
    <cellStyle name="Hyperlink" xfId="7" builtinId="8"/>
    <cellStyle name="Normal" xfId="0" builtinId="0"/>
    <cellStyle name="Normal 2" xfId="6" xr:uid="{00000000-0005-0000-0000-000005000000}"/>
    <cellStyle name="Normal 3" xfId="8" xr:uid="{AB5286AB-CF1B-4BD1-A249-8E0459BA8D8A}"/>
    <cellStyle name="Normal_DAILY" xfId="4" xr:uid="{00000000-0005-0000-0000-000006000000}"/>
  </cellStyles>
  <dxfs count="43"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FF00"/>
      <color rgb="FF99CC00"/>
      <color rgb="FFCCFFCC"/>
      <color rgb="FF0000CC"/>
      <color rgb="FF000066"/>
      <color rgb="FF800000"/>
      <color rgb="FF6BA4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1085849</xdr:colOff>
      <xdr:row>21</xdr:row>
      <xdr:rowOff>123825</xdr:rowOff>
    </xdr:from>
    <xdr:to>
      <xdr:col>6</xdr:col>
      <xdr:colOff>257175</xdr:colOff>
      <xdr:row>27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38499" y="4876800"/>
          <a:ext cx="3714751" cy="1447800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vi-V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474369</xdr:colOff>
      <xdr:row>13</xdr:row>
      <xdr:rowOff>135982</xdr:rowOff>
    </xdr:from>
    <xdr:to>
      <xdr:col>11</xdr:col>
      <xdr:colOff>21932</xdr:colOff>
      <xdr:row>20</xdr:row>
      <xdr:rowOff>58904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4097859-A38B-4A58-8CDE-AD2E35DE7CE5}"/>
            </a:ext>
          </a:extLst>
        </xdr:cNvPr>
        <xdr:cNvSpPr/>
      </xdr:nvSpPr>
      <xdr:spPr>
        <a:xfrm>
          <a:off x="10049501" y="2411956"/>
          <a:ext cx="1993984" cy="104586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7</xdr:row>
          <xdr:rowOff>47625</xdr:rowOff>
        </xdr:from>
        <xdr:to>
          <xdr:col>10</xdr:col>
          <xdr:colOff>247650</xdr:colOff>
          <xdr:row>9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95250</xdr:rowOff>
        </xdr:from>
        <xdr:to>
          <xdr:col>10</xdr:col>
          <xdr:colOff>457200</xdr:colOff>
          <xdr:row>11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16</xdr:row>
          <xdr:rowOff>161925</xdr:rowOff>
        </xdr:from>
        <xdr:to>
          <xdr:col>10</xdr:col>
          <xdr:colOff>514350</xdr:colOff>
          <xdr:row>19</xdr:row>
          <xdr:rowOff>161925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161925</xdr:rowOff>
        </xdr:from>
        <xdr:to>
          <xdr:col>10</xdr:col>
          <xdr:colOff>419100</xdr:colOff>
          <xdr:row>6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28575</xdr:rowOff>
        </xdr:from>
        <xdr:to>
          <xdr:col>10</xdr:col>
          <xdr:colOff>352425</xdr:colOff>
          <xdr:row>4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DETELE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14</xdr:row>
          <xdr:rowOff>123825</xdr:rowOff>
        </xdr:from>
        <xdr:to>
          <xdr:col>10</xdr:col>
          <xdr:colOff>514350</xdr:colOff>
          <xdr:row>16</xdr:row>
          <xdr:rowOff>123825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23</xdr:row>
          <xdr:rowOff>47625</xdr:rowOff>
        </xdr:from>
        <xdr:to>
          <xdr:col>10</xdr:col>
          <xdr:colOff>190500</xdr:colOff>
          <xdr:row>26</xdr:row>
          <xdr:rowOff>114300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Relationship Id="rId1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GRO"/>
      <sheetName val="CP&amp;STAR"/>
      <sheetName val="NASA &amp; NUVO"/>
      <sheetName val="FARM"/>
      <sheetName val="TOTAL"/>
      <sheetName val="Bao Trắng"/>
      <sheetName val="MAP"/>
      <sheetName val="SUMPK"/>
      <sheetName val="USAGE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30125</v>
          </cell>
          <cell r="B2" t="str">
            <v>301</v>
          </cell>
          <cell r="C2" t="str">
            <v>1290D203010025</v>
          </cell>
          <cell r="D2" t="str">
            <v>25</v>
          </cell>
        </row>
        <row r="3">
          <cell r="A3" t="str">
            <v>30225</v>
          </cell>
          <cell r="B3">
            <v>302</v>
          </cell>
          <cell r="C3" t="str">
            <v>1290D203020025</v>
          </cell>
          <cell r="D3" t="str">
            <v>25</v>
          </cell>
        </row>
        <row r="4">
          <cell r="A4" t="str">
            <v>35225</v>
          </cell>
          <cell r="B4" t="str">
            <v>352</v>
          </cell>
          <cell r="C4" t="str">
            <v>1290D203520025</v>
          </cell>
          <cell r="D4" t="str">
            <v>25</v>
          </cell>
        </row>
        <row r="5">
          <cell r="A5" t="str">
            <v>38425</v>
          </cell>
          <cell r="B5">
            <v>384</v>
          </cell>
          <cell r="C5" t="str">
            <v>1290D903840025</v>
          </cell>
          <cell r="D5" t="str">
            <v>25</v>
          </cell>
        </row>
        <row r="6">
          <cell r="A6" t="str">
            <v>385S25</v>
          </cell>
          <cell r="B6" t="str">
            <v>385S</v>
          </cell>
          <cell r="C6" t="str">
            <v>1290D903851925</v>
          </cell>
          <cell r="D6" t="str">
            <v>25</v>
          </cell>
        </row>
        <row r="7">
          <cell r="A7" t="str">
            <v>50225</v>
          </cell>
          <cell r="B7" t="str">
            <v>502</v>
          </cell>
          <cell r="C7" t="str">
            <v>1290H605020025</v>
          </cell>
          <cell r="D7" t="str">
            <v>25</v>
          </cell>
        </row>
        <row r="8">
          <cell r="A8" t="str">
            <v>51025</v>
          </cell>
          <cell r="B8">
            <v>510</v>
          </cell>
          <cell r="C8" t="str">
            <v>1290E405100025</v>
          </cell>
          <cell r="D8">
            <v>25</v>
          </cell>
        </row>
        <row r="9">
          <cell r="A9" t="str">
            <v>510S25</v>
          </cell>
          <cell r="B9" t="str">
            <v>510S</v>
          </cell>
          <cell r="C9" t="str">
            <v>1290E405101925</v>
          </cell>
          <cell r="D9" t="str">
            <v>25</v>
          </cell>
        </row>
        <row r="10">
          <cell r="A10" t="str">
            <v>510M25</v>
          </cell>
          <cell r="B10" t="str">
            <v>510M</v>
          </cell>
          <cell r="C10" t="str">
            <v>1290D205101325</v>
          </cell>
          <cell r="D10">
            <v>25</v>
          </cell>
        </row>
        <row r="11">
          <cell r="A11" t="str">
            <v>51125</v>
          </cell>
          <cell r="B11" t="str">
            <v>511</v>
          </cell>
          <cell r="C11" t="str">
            <v>1290D205110025</v>
          </cell>
          <cell r="D11" t="str">
            <v>25</v>
          </cell>
        </row>
        <row r="12">
          <cell r="A12" t="str">
            <v>511B25</v>
          </cell>
          <cell r="B12" t="str">
            <v>511B</v>
          </cell>
          <cell r="C12" t="str">
            <v>1290D205110225</v>
          </cell>
          <cell r="D12" t="str">
            <v>25</v>
          </cell>
        </row>
        <row r="13">
          <cell r="A13" t="str">
            <v>511L25</v>
          </cell>
          <cell r="B13" t="str">
            <v>511L</v>
          </cell>
          <cell r="C13" t="str">
            <v>1290D205111225</v>
          </cell>
          <cell r="D13" t="str">
            <v>25</v>
          </cell>
        </row>
        <row r="14">
          <cell r="A14" t="str">
            <v>511M25</v>
          </cell>
          <cell r="B14" t="str">
            <v>511M</v>
          </cell>
          <cell r="C14" t="str">
            <v>1290D205111325</v>
          </cell>
          <cell r="D14" t="str">
            <v>25</v>
          </cell>
        </row>
        <row r="15">
          <cell r="A15" t="str">
            <v>511S25</v>
          </cell>
          <cell r="B15" t="str">
            <v>511S</v>
          </cell>
          <cell r="C15" t="str">
            <v>1290H605111925</v>
          </cell>
          <cell r="D15" t="str">
            <v>25</v>
          </cell>
        </row>
        <row r="16">
          <cell r="A16" t="str">
            <v>511AS25</v>
          </cell>
          <cell r="B16" t="str">
            <v>511AS</v>
          </cell>
          <cell r="C16" t="str">
            <v>1290K305118425</v>
          </cell>
          <cell r="D16" t="str">
            <v>25</v>
          </cell>
        </row>
        <row r="17">
          <cell r="A17" t="str">
            <v>52125</v>
          </cell>
          <cell r="B17" t="str">
            <v>521</v>
          </cell>
          <cell r="C17" t="str">
            <v>1290D205210025</v>
          </cell>
          <cell r="D17" t="str">
            <v>25</v>
          </cell>
        </row>
        <row r="18">
          <cell r="A18" t="str">
            <v>521PRO25</v>
          </cell>
          <cell r="B18" t="str">
            <v>521PRO</v>
          </cell>
          <cell r="C18" t="str">
            <v>1290K605217525</v>
          </cell>
          <cell r="D18" t="str">
            <v>25</v>
          </cell>
        </row>
        <row r="19">
          <cell r="A19" t="str">
            <v>521SPRO25</v>
          </cell>
          <cell r="B19" t="str">
            <v>521SPRO</v>
          </cell>
          <cell r="C19" t="str">
            <v>1290K605217925</v>
          </cell>
          <cell r="D19">
            <v>25</v>
          </cell>
        </row>
        <row r="20">
          <cell r="A20" t="str">
            <v>52225</v>
          </cell>
          <cell r="B20" t="str">
            <v>522</v>
          </cell>
          <cell r="C20" t="str">
            <v>1290D205220025</v>
          </cell>
          <cell r="D20">
            <v>25</v>
          </cell>
        </row>
        <row r="21">
          <cell r="A21" t="str">
            <v>522PRO25</v>
          </cell>
          <cell r="B21" t="str">
            <v>522PRO</v>
          </cell>
          <cell r="C21" t="str">
            <v>1290K605227525</v>
          </cell>
          <cell r="D21" t="str">
            <v>25</v>
          </cell>
        </row>
        <row r="22">
          <cell r="A22" t="str">
            <v>52425</v>
          </cell>
          <cell r="B22" t="str">
            <v>524</v>
          </cell>
          <cell r="C22" t="str">
            <v>1290D205240025</v>
          </cell>
          <cell r="D22">
            <v>25</v>
          </cell>
        </row>
        <row r="23">
          <cell r="A23" t="str">
            <v>52425</v>
          </cell>
          <cell r="B23" t="str">
            <v>524</v>
          </cell>
          <cell r="C23" t="str">
            <v>1290D205240025</v>
          </cell>
          <cell r="D23" t="str">
            <v>25</v>
          </cell>
        </row>
        <row r="24">
          <cell r="A24" t="str">
            <v>54025</v>
          </cell>
          <cell r="B24" t="str">
            <v>540</v>
          </cell>
          <cell r="C24" t="str">
            <v>1290D205400025</v>
          </cell>
          <cell r="D24" t="str">
            <v>25</v>
          </cell>
        </row>
        <row r="25">
          <cell r="A25" t="str">
            <v>54425</v>
          </cell>
          <cell r="B25" t="str">
            <v>544</v>
          </cell>
          <cell r="C25" t="str">
            <v>1290D405440025</v>
          </cell>
          <cell r="D25" t="str">
            <v>25</v>
          </cell>
        </row>
        <row r="26">
          <cell r="A26" t="str">
            <v>54525</v>
          </cell>
          <cell r="B26" t="str">
            <v>545</v>
          </cell>
          <cell r="C26" t="str">
            <v>1290D405450025</v>
          </cell>
          <cell r="D26" t="str">
            <v>25</v>
          </cell>
        </row>
        <row r="27">
          <cell r="A27" t="str">
            <v>54825</v>
          </cell>
          <cell r="B27" t="str">
            <v>548</v>
          </cell>
          <cell r="C27" t="str">
            <v>1290D205480025</v>
          </cell>
          <cell r="D27" t="str">
            <v>25</v>
          </cell>
        </row>
        <row r="28">
          <cell r="A28" t="str">
            <v>54925</v>
          </cell>
          <cell r="B28" t="str">
            <v>549</v>
          </cell>
          <cell r="C28" t="str">
            <v>1290D205490025</v>
          </cell>
          <cell r="D28">
            <v>25</v>
          </cell>
        </row>
        <row r="29">
          <cell r="A29" t="str">
            <v>550S255</v>
          </cell>
          <cell r="B29" t="str">
            <v>550S25</v>
          </cell>
          <cell r="C29" t="str">
            <v>1290B805501905</v>
          </cell>
          <cell r="D29">
            <v>5</v>
          </cell>
        </row>
        <row r="30">
          <cell r="A30" t="str">
            <v>550SWB25</v>
          </cell>
          <cell r="B30" t="str">
            <v>550SWB</v>
          </cell>
          <cell r="C30" t="str">
            <v>1290D30550192</v>
          </cell>
          <cell r="D30" t="str">
            <v>25</v>
          </cell>
        </row>
        <row r="31">
          <cell r="A31" t="str">
            <v>550S25</v>
          </cell>
          <cell r="B31" t="str">
            <v>550S</v>
          </cell>
          <cell r="C31" t="str">
            <v>1290B705501925</v>
          </cell>
          <cell r="D31" t="str">
            <v>25</v>
          </cell>
        </row>
        <row r="32">
          <cell r="A32" t="str">
            <v>550PRO25</v>
          </cell>
          <cell r="B32" t="str">
            <v>550PRO</v>
          </cell>
          <cell r="C32" t="str">
            <v>1290B705501625</v>
          </cell>
          <cell r="D32" t="str">
            <v>25</v>
          </cell>
        </row>
        <row r="33">
          <cell r="A33" t="str">
            <v>5515</v>
          </cell>
          <cell r="B33" t="str">
            <v>551</v>
          </cell>
          <cell r="C33">
            <v>12907005510005</v>
          </cell>
          <cell r="D33">
            <v>5</v>
          </cell>
        </row>
        <row r="34">
          <cell r="A34" t="str">
            <v>551WB25</v>
          </cell>
          <cell r="B34" t="str">
            <v>551WB</v>
          </cell>
          <cell r="C34" t="str">
            <v>1290D305510025</v>
          </cell>
          <cell r="D34" t="str">
            <v>25</v>
          </cell>
        </row>
        <row r="35">
          <cell r="A35" t="str">
            <v>55125</v>
          </cell>
          <cell r="B35" t="str">
            <v>551</v>
          </cell>
          <cell r="C35" t="str">
            <v>1290D205510025</v>
          </cell>
          <cell r="D35" t="str">
            <v>25</v>
          </cell>
        </row>
        <row r="36">
          <cell r="A36" t="str">
            <v>551X2625</v>
          </cell>
          <cell r="B36" t="str">
            <v>551X26</v>
          </cell>
          <cell r="C36" t="str">
            <v>1290D205512625</v>
          </cell>
          <cell r="D36" t="str">
            <v>25</v>
          </cell>
        </row>
        <row r="37">
          <cell r="A37" t="str">
            <v>551PRO25</v>
          </cell>
          <cell r="B37" t="str">
            <v>551PRO</v>
          </cell>
          <cell r="C37" t="str">
            <v>1290B705511625</v>
          </cell>
          <cell r="D37">
            <v>25</v>
          </cell>
        </row>
        <row r="38">
          <cell r="A38" t="str">
            <v>551GP25</v>
          </cell>
          <cell r="B38" t="str">
            <v>551GP</v>
          </cell>
          <cell r="C38" t="str">
            <v>1290D205511625</v>
          </cell>
          <cell r="D38" t="str">
            <v>25</v>
          </cell>
        </row>
        <row r="39">
          <cell r="A39" t="str">
            <v>55225</v>
          </cell>
          <cell r="B39" t="str">
            <v>552</v>
          </cell>
          <cell r="C39" t="str">
            <v>1290D205520025</v>
          </cell>
          <cell r="D39" t="str">
            <v>25</v>
          </cell>
        </row>
        <row r="40">
          <cell r="A40" t="str">
            <v>552E25</v>
          </cell>
          <cell r="B40" t="str">
            <v>552E</v>
          </cell>
          <cell r="C40" t="str">
            <v>1290H605520525</v>
          </cell>
          <cell r="D40" t="str">
            <v>25</v>
          </cell>
        </row>
        <row r="41">
          <cell r="A41" t="str">
            <v>552PRO25</v>
          </cell>
          <cell r="B41" t="str">
            <v>552PRO</v>
          </cell>
          <cell r="C41" t="str">
            <v>1290H205521625</v>
          </cell>
          <cell r="D41" t="str">
            <v>25</v>
          </cell>
        </row>
        <row r="42">
          <cell r="A42" t="str">
            <v>552M25</v>
          </cell>
          <cell r="B42" t="str">
            <v>552M</v>
          </cell>
          <cell r="C42" t="str">
            <v>1290D205521325</v>
          </cell>
          <cell r="D42" t="str">
            <v>25</v>
          </cell>
        </row>
        <row r="43">
          <cell r="A43" t="str">
            <v>552MX25</v>
          </cell>
          <cell r="B43" t="str">
            <v>552MX</v>
          </cell>
          <cell r="C43" t="str">
            <v>1290D205527925</v>
          </cell>
          <cell r="D43" t="str">
            <v>25</v>
          </cell>
        </row>
        <row r="44">
          <cell r="A44" t="str">
            <v>552S25</v>
          </cell>
          <cell r="B44" t="str">
            <v>552S</v>
          </cell>
          <cell r="C44" t="str">
            <v>1290D205521925</v>
          </cell>
          <cell r="D44" t="str">
            <v>25</v>
          </cell>
        </row>
        <row r="45">
          <cell r="A45" t="str">
            <v>552SPRO25</v>
          </cell>
          <cell r="B45" t="str">
            <v>552SPRO</v>
          </cell>
          <cell r="C45" t="str">
            <v>1290H205527525</v>
          </cell>
          <cell r="D45" t="str">
            <v>25</v>
          </cell>
        </row>
        <row r="46">
          <cell r="A46" t="str">
            <v>552SX25</v>
          </cell>
          <cell r="B46" t="str">
            <v>552SX</v>
          </cell>
          <cell r="C46" t="str">
            <v>1290D205527325</v>
          </cell>
          <cell r="D46" t="str">
            <v>25</v>
          </cell>
        </row>
        <row r="47">
          <cell r="A47" t="str">
            <v>55325</v>
          </cell>
          <cell r="B47" t="str">
            <v>553</v>
          </cell>
          <cell r="C47" t="str">
            <v>1290D205530025</v>
          </cell>
          <cell r="D47" t="str">
            <v>25</v>
          </cell>
        </row>
        <row r="48">
          <cell r="A48" t="str">
            <v>553S25</v>
          </cell>
          <cell r="B48" t="str">
            <v>553S</v>
          </cell>
          <cell r="C48" t="str">
            <v>1290D205531925</v>
          </cell>
          <cell r="D48" t="str">
            <v>25</v>
          </cell>
        </row>
        <row r="49">
          <cell r="A49" t="str">
            <v>553SPRO25</v>
          </cell>
          <cell r="B49" t="str">
            <v>553SPRO</v>
          </cell>
          <cell r="C49" t="str">
            <v>1290H205537525</v>
          </cell>
          <cell r="D49">
            <v>25</v>
          </cell>
        </row>
        <row r="50">
          <cell r="A50" t="str">
            <v>56225</v>
          </cell>
          <cell r="B50" t="str">
            <v>562</v>
          </cell>
          <cell r="C50" t="str">
            <v>1290D205620025</v>
          </cell>
          <cell r="D50" t="str">
            <v>25</v>
          </cell>
        </row>
        <row r="51">
          <cell r="A51" t="str">
            <v>562P25</v>
          </cell>
          <cell r="B51" t="str">
            <v>562P</v>
          </cell>
          <cell r="C51" t="str">
            <v>1290D205621625</v>
          </cell>
          <cell r="D51" t="str">
            <v>25</v>
          </cell>
        </row>
        <row r="52">
          <cell r="A52" t="str">
            <v>56625</v>
          </cell>
          <cell r="B52" t="str">
            <v>566</v>
          </cell>
          <cell r="C52" t="str">
            <v>1290D205660025</v>
          </cell>
          <cell r="D52" t="str">
            <v>25</v>
          </cell>
        </row>
        <row r="53">
          <cell r="A53" t="str">
            <v>56725</v>
          </cell>
          <cell r="B53" t="str">
            <v>567</v>
          </cell>
          <cell r="C53" t="str">
            <v>1290D205670025</v>
          </cell>
          <cell r="D53">
            <v>25</v>
          </cell>
        </row>
        <row r="54">
          <cell r="A54" t="str">
            <v>567S25</v>
          </cell>
          <cell r="B54" t="str">
            <v>567S</v>
          </cell>
          <cell r="C54" t="str">
            <v>1290D205671925</v>
          </cell>
          <cell r="D54">
            <v>25</v>
          </cell>
        </row>
        <row r="55">
          <cell r="A55" t="str">
            <v>57125</v>
          </cell>
          <cell r="B55" t="str">
            <v>571</v>
          </cell>
          <cell r="C55" t="str">
            <v>1290K305710025</v>
          </cell>
          <cell r="D55">
            <v>25</v>
          </cell>
        </row>
        <row r="56">
          <cell r="A56" t="str">
            <v>58425</v>
          </cell>
          <cell r="B56" t="str">
            <v>584</v>
          </cell>
          <cell r="C56" t="str">
            <v>1290D205840025</v>
          </cell>
          <cell r="D56">
            <v>25</v>
          </cell>
        </row>
        <row r="57">
          <cell r="A57" t="str">
            <v>59425</v>
          </cell>
          <cell r="B57" t="str">
            <v>594</v>
          </cell>
          <cell r="C57" t="str">
            <v>1290D205940325</v>
          </cell>
          <cell r="D57">
            <v>25</v>
          </cell>
        </row>
        <row r="58">
          <cell r="A58" t="str">
            <v>59525</v>
          </cell>
          <cell r="B58" t="str">
            <v>595</v>
          </cell>
          <cell r="C58" t="str">
            <v>1290D205950025</v>
          </cell>
          <cell r="D58">
            <v>25</v>
          </cell>
        </row>
        <row r="59">
          <cell r="A59" t="str">
            <v>PP2025</v>
          </cell>
          <cell r="B59" t="str">
            <v>PP20</v>
          </cell>
          <cell r="C59" t="str">
            <v>1290D215440025</v>
          </cell>
          <cell r="D59">
            <v>25</v>
          </cell>
        </row>
        <row r="60">
          <cell r="A60" t="str">
            <v>54440</v>
          </cell>
          <cell r="B60" t="str">
            <v>544</v>
          </cell>
          <cell r="C60" t="str">
            <v>1290H505440040</v>
          </cell>
          <cell r="D60">
            <v>40</v>
          </cell>
        </row>
        <row r="61">
          <cell r="B61"/>
        </row>
        <row r="62">
          <cell r="D62" t="str">
            <v>25</v>
          </cell>
        </row>
        <row r="63">
          <cell r="A63" t="str">
            <v>88425</v>
          </cell>
          <cell r="B63" t="str">
            <v>884</v>
          </cell>
          <cell r="C63" t="str">
            <v>1290D908840025</v>
          </cell>
          <cell r="D63" t="str">
            <v>25</v>
          </cell>
        </row>
        <row r="64">
          <cell r="A64" t="str">
            <v>885S25</v>
          </cell>
          <cell r="B64" t="str">
            <v>885S</v>
          </cell>
          <cell r="C64" t="str">
            <v>1290D908851925</v>
          </cell>
          <cell r="D64" t="str">
            <v>25</v>
          </cell>
        </row>
        <row r="65">
          <cell r="A65" t="str">
            <v>91025</v>
          </cell>
          <cell r="B65" t="str">
            <v>910</v>
          </cell>
          <cell r="C65" t="str">
            <v>1290E409100025</v>
          </cell>
          <cell r="D65" t="str">
            <v>25</v>
          </cell>
        </row>
        <row r="66">
          <cell r="A66" t="str">
            <v>94925</v>
          </cell>
          <cell r="B66" t="str">
            <v>949</v>
          </cell>
          <cell r="C66" t="str">
            <v>1290D209490025</v>
          </cell>
          <cell r="D66" t="str">
            <v>25</v>
          </cell>
        </row>
        <row r="67">
          <cell r="A67" t="str">
            <v>94425</v>
          </cell>
          <cell r="B67" t="str">
            <v>944</v>
          </cell>
          <cell r="C67" t="str">
            <v>1290H409440025</v>
          </cell>
          <cell r="D67" t="str">
            <v>25</v>
          </cell>
        </row>
        <row r="68">
          <cell r="A68" t="str">
            <v>95125</v>
          </cell>
          <cell r="B68" t="str">
            <v>951</v>
          </cell>
          <cell r="C68" t="str">
            <v>1290D209510025</v>
          </cell>
          <cell r="D68" t="str">
            <v>25</v>
          </cell>
        </row>
        <row r="69">
          <cell r="A69" t="str">
            <v>95225</v>
          </cell>
          <cell r="B69" t="str">
            <v>952</v>
          </cell>
          <cell r="C69" t="str">
            <v>1290D209520025</v>
          </cell>
          <cell r="D69" t="str">
            <v>25</v>
          </cell>
        </row>
        <row r="70">
          <cell r="A70" t="str">
            <v>952M25</v>
          </cell>
          <cell r="B70" t="str">
            <v>952M</v>
          </cell>
          <cell r="C70" t="str">
            <v>1290D209521325</v>
          </cell>
          <cell r="D70" t="str">
            <v>25</v>
          </cell>
        </row>
        <row r="71">
          <cell r="A71" t="str">
            <v>952S25</v>
          </cell>
          <cell r="B71" t="str">
            <v>952S</v>
          </cell>
          <cell r="C71" t="str">
            <v>1290D209521925</v>
          </cell>
          <cell r="D71" t="str">
            <v>25</v>
          </cell>
        </row>
        <row r="72">
          <cell r="A72" t="str">
            <v>952SX25</v>
          </cell>
          <cell r="B72" t="str">
            <v>952SX</v>
          </cell>
          <cell r="C72" t="str">
            <v>1290D209527325</v>
          </cell>
          <cell r="D72" t="str">
            <v>25</v>
          </cell>
        </row>
        <row r="73">
          <cell r="A73" t="str">
            <v>95325</v>
          </cell>
          <cell r="B73" t="str">
            <v>953</v>
          </cell>
          <cell r="C73" t="str">
            <v>1290D209530025</v>
          </cell>
          <cell r="D73" t="str">
            <v>25</v>
          </cell>
        </row>
        <row r="74">
          <cell r="A74" t="str">
            <v>953S25</v>
          </cell>
          <cell r="B74" t="str">
            <v>953S</v>
          </cell>
          <cell r="C74" t="str">
            <v>1290D209531925</v>
          </cell>
          <cell r="D74" t="str">
            <v>25</v>
          </cell>
        </row>
        <row r="75">
          <cell r="A75" t="str">
            <v>96625</v>
          </cell>
          <cell r="B75" t="str">
            <v>966</v>
          </cell>
          <cell r="C75" t="str">
            <v>1290D209660025</v>
          </cell>
          <cell r="D75" t="str">
            <v>25</v>
          </cell>
        </row>
        <row r="76">
          <cell r="A76" t="str">
            <v>96725</v>
          </cell>
          <cell r="B76" t="str">
            <v>967</v>
          </cell>
          <cell r="C76" t="str">
            <v>1290D209670025</v>
          </cell>
          <cell r="D76" t="str">
            <v>25</v>
          </cell>
        </row>
        <row r="77">
          <cell r="A77" t="str">
            <v>967S25</v>
          </cell>
          <cell r="B77" t="str">
            <v>967S</v>
          </cell>
          <cell r="C77" t="str">
            <v>1290D209671925</v>
          </cell>
          <cell r="D77" t="str">
            <v>25</v>
          </cell>
        </row>
        <row r="78">
          <cell r="A78" t="str">
            <v>98425</v>
          </cell>
          <cell r="B78" t="str">
            <v>984</v>
          </cell>
          <cell r="C78" t="str">
            <v>1290D209840025</v>
          </cell>
          <cell r="D78">
            <v>25</v>
          </cell>
        </row>
        <row r="79">
          <cell r="A79" t="str">
            <v>991-1425</v>
          </cell>
          <cell r="B79" t="str">
            <v>991-14</v>
          </cell>
          <cell r="C79" t="str">
            <v>1290D209911425</v>
          </cell>
          <cell r="D79">
            <v>25</v>
          </cell>
        </row>
        <row r="80">
          <cell r="A80" t="str">
            <v>991-1825</v>
          </cell>
          <cell r="B80" t="str">
            <v>991-18</v>
          </cell>
          <cell r="C80" t="str">
            <v>1290D209911825</v>
          </cell>
          <cell r="D80" t="str">
            <v>25</v>
          </cell>
        </row>
        <row r="82">
          <cell r="D82" t="str">
            <v>25</v>
          </cell>
        </row>
        <row r="83">
          <cell r="D83" t="str">
            <v>25</v>
          </cell>
        </row>
        <row r="84">
          <cell r="A84" t="str">
            <v>BS0425</v>
          </cell>
          <cell r="B84" t="str">
            <v>BS04</v>
          </cell>
          <cell r="C84" t="str">
            <v>1290D913840025</v>
          </cell>
          <cell r="D84" t="str">
            <v>25</v>
          </cell>
        </row>
        <row r="85">
          <cell r="A85" t="str">
            <v>BS04A25</v>
          </cell>
          <cell r="B85" t="str">
            <v>BS04A</v>
          </cell>
          <cell r="C85" t="str">
            <v>1290D913840125</v>
          </cell>
          <cell r="D85" t="str">
            <v>25</v>
          </cell>
        </row>
        <row r="86">
          <cell r="A86" t="str">
            <v>BS05S25</v>
          </cell>
          <cell r="B86" t="str">
            <v>BS05S</v>
          </cell>
          <cell r="C86" t="str">
            <v>1290D913851925</v>
          </cell>
          <cell r="D86" t="str">
            <v>25</v>
          </cell>
        </row>
        <row r="87">
          <cell r="A87" t="str">
            <v>BS1425</v>
          </cell>
          <cell r="B87" t="str">
            <v>BS14</v>
          </cell>
          <cell r="C87" t="str">
            <v>1290D915841925</v>
          </cell>
          <cell r="D87" t="str">
            <v>25</v>
          </cell>
        </row>
        <row r="88">
          <cell r="A88" t="str">
            <v>HT1125</v>
          </cell>
          <cell r="B88" t="str">
            <v>HT11</v>
          </cell>
          <cell r="C88" t="str">
            <v>1290D215510025</v>
          </cell>
          <cell r="D88" t="str">
            <v>25</v>
          </cell>
        </row>
        <row r="89">
          <cell r="A89" t="str">
            <v>HT11GP25</v>
          </cell>
          <cell r="B89" t="str">
            <v>HT11GP</v>
          </cell>
          <cell r="C89" t="str">
            <v>1290D215514925</v>
          </cell>
          <cell r="D89" t="str">
            <v>25</v>
          </cell>
        </row>
        <row r="90">
          <cell r="A90" t="str">
            <v>HT1225</v>
          </cell>
          <cell r="B90" t="str">
            <v>HT12</v>
          </cell>
          <cell r="C90" t="str">
            <v>1290D215520025</v>
          </cell>
          <cell r="D90" t="str">
            <v>25</v>
          </cell>
        </row>
        <row r="91">
          <cell r="A91" t="str">
            <v>HT12S25</v>
          </cell>
          <cell r="B91" t="str">
            <v>HT12S</v>
          </cell>
          <cell r="C91" t="str">
            <v>1290D215521925</v>
          </cell>
          <cell r="D91" t="str">
            <v>25</v>
          </cell>
        </row>
        <row r="92">
          <cell r="A92" t="str">
            <v>HT12SX25</v>
          </cell>
          <cell r="B92" t="str">
            <v>HT12SX</v>
          </cell>
          <cell r="C92" t="str">
            <v>1290D215527325</v>
          </cell>
          <cell r="D92" t="str">
            <v>25</v>
          </cell>
        </row>
        <row r="93">
          <cell r="A93" t="str">
            <v>HT1325</v>
          </cell>
          <cell r="B93" t="str">
            <v>HT13</v>
          </cell>
          <cell r="C93" t="str">
            <v>1290D215530025</v>
          </cell>
          <cell r="D93" t="str">
            <v>25</v>
          </cell>
        </row>
        <row r="94">
          <cell r="A94" t="str">
            <v>HT13S25</v>
          </cell>
          <cell r="B94" t="str">
            <v>HT13S</v>
          </cell>
          <cell r="C94" t="str">
            <v>1290D215531925</v>
          </cell>
          <cell r="D94" t="str">
            <v>25</v>
          </cell>
        </row>
        <row r="95">
          <cell r="A95" t="str">
            <v>HG1625</v>
          </cell>
          <cell r="B95" t="str">
            <v>HG16</v>
          </cell>
          <cell r="C95" t="str">
            <v>1290D215660025</v>
          </cell>
          <cell r="D95" t="str">
            <v>25</v>
          </cell>
        </row>
        <row r="96">
          <cell r="A96" t="str">
            <v>HG1725</v>
          </cell>
          <cell r="B96" t="str">
            <v>HG17</v>
          </cell>
          <cell r="C96" t="str">
            <v>1290D215670025</v>
          </cell>
          <cell r="D96" t="str">
            <v>25</v>
          </cell>
        </row>
        <row r="97">
          <cell r="A97" t="str">
            <v>HG17S25</v>
          </cell>
          <cell r="B97" t="str">
            <v>HG17S</v>
          </cell>
          <cell r="C97" t="str">
            <v>1290D215671925</v>
          </cell>
          <cell r="D97" t="str">
            <v>25</v>
          </cell>
        </row>
        <row r="98">
          <cell r="A98" t="str">
            <v>VT1125</v>
          </cell>
          <cell r="B98" t="str">
            <v>VT11</v>
          </cell>
          <cell r="C98" t="str">
            <v>1290D215480025</v>
          </cell>
          <cell r="D98" t="str">
            <v>25</v>
          </cell>
        </row>
        <row r="99">
          <cell r="A99" t="str">
            <v>VT1225</v>
          </cell>
          <cell r="B99" t="str">
            <v>VT12</v>
          </cell>
          <cell r="C99" t="str">
            <v>1290D215490025</v>
          </cell>
          <cell r="D99" t="str">
            <v>25</v>
          </cell>
        </row>
        <row r="100">
          <cell r="A100" t="str">
            <v>GD0425</v>
          </cell>
          <cell r="B100" t="str">
            <v>GD04</v>
          </cell>
          <cell r="C100" t="str">
            <v>1290D213240025</v>
          </cell>
          <cell r="D100" t="str">
            <v>25</v>
          </cell>
        </row>
        <row r="101">
          <cell r="A101" t="str">
            <v>GD1425</v>
          </cell>
          <cell r="B101" t="str">
            <v>GD14</v>
          </cell>
          <cell r="C101" t="str">
            <v>1290D215240025</v>
          </cell>
          <cell r="D101" t="str">
            <v>25</v>
          </cell>
        </row>
        <row r="102">
          <cell r="A102" t="str">
            <v>GD1425</v>
          </cell>
          <cell r="B102" t="str">
            <v>GD14</v>
          </cell>
          <cell r="C102" t="str">
            <v>1290D215240025</v>
          </cell>
          <cell r="D102" t="str">
            <v>25</v>
          </cell>
        </row>
        <row r="103">
          <cell r="A103" t="str">
            <v>GT1125</v>
          </cell>
          <cell r="B103" t="str">
            <v>GT11</v>
          </cell>
          <cell r="C103" t="str">
            <v>1290D215210025</v>
          </cell>
          <cell r="D103" t="str">
            <v>25</v>
          </cell>
        </row>
        <row r="104">
          <cell r="A104" t="str">
            <v>GT11S25</v>
          </cell>
          <cell r="B104" t="str">
            <v>GT11S</v>
          </cell>
          <cell r="C104" t="str">
            <v>1290D215101925</v>
          </cell>
          <cell r="D104" t="str">
            <v>25</v>
          </cell>
        </row>
        <row r="105">
          <cell r="A105" t="str">
            <v>GT1225</v>
          </cell>
          <cell r="B105" t="str">
            <v>GT12</v>
          </cell>
          <cell r="C105" t="str">
            <v>1290D215110025</v>
          </cell>
          <cell r="D105" t="str">
            <v>25</v>
          </cell>
        </row>
        <row r="106">
          <cell r="A106" t="str">
            <v>GT12A25</v>
          </cell>
          <cell r="B106" t="str">
            <v>GT12A</v>
          </cell>
          <cell r="C106" t="str">
            <v>1290D215110125</v>
          </cell>
          <cell r="D106" t="str">
            <v>25</v>
          </cell>
        </row>
        <row r="107">
          <cell r="A107" t="str">
            <v>GT12A25</v>
          </cell>
          <cell r="B107" t="str">
            <v>GT12A</v>
          </cell>
          <cell r="C107" t="str">
            <v>1290D215110125</v>
          </cell>
          <cell r="D107" t="str">
            <v>25</v>
          </cell>
        </row>
        <row r="108">
          <cell r="A108" t="str">
            <v>GT12S25</v>
          </cell>
          <cell r="B108" t="str">
            <v>GT12S</v>
          </cell>
          <cell r="C108" t="str">
            <v>1290D225111925</v>
          </cell>
          <cell r="D108" t="str">
            <v>25</v>
          </cell>
        </row>
        <row r="109">
          <cell r="A109" t="str">
            <v>GT12AS25</v>
          </cell>
          <cell r="B109" t="str">
            <v>GT12AS</v>
          </cell>
          <cell r="C109" t="str">
            <v>1290D215118425</v>
          </cell>
          <cell r="D109" t="str">
            <v>25</v>
          </cell>
        </row>
        <row r="110">
          <cell r="A110" t="str">
            <v>GT12BS25</v>
          </cell>
          <cell r="B110" t="str">
            <v>GT12BS</v>
          </cell>
          <cell r="C110" t="str">
            <v>1290D215117225</v>
          </cell>
          <cell r="D110" t="str">
            <v>25</v>
          </cell>
        </row>
        <row r="111">
          <cell r="A111" t="str">
            <v>GT12B25</v>
          </cell>
          <cell r="B111" t="str">
            <v>GT12B</v>
          </cell>
          <cell r="C111" t="str">
            <v>1290D215110225</v>
          </cell>
          <cell r="D111" t="str">
            <v>25</v>
          </cell>
        </row>
        <row r="112">
          <cell r="A112" t="str">
            <v/>
          </cell>
        </row>
        <row r="113">
          <cell r="D113" t="str">
            <v>25</v>
          </cell>
        </row>
        <row r="114">
          <cell r="D114" t="str">
            <v>25</v>
          </cell>
        </row>
        <row r="115">
          <cell r="D115" t="str">
            <v>25</v>
          </cell>
        </row>
        <row r="116">
          <cell r="A116" t="str">
            <v>688425</v>
          </cell>
          <cell r="B116" t="str">
            <v>6884</v>
          </cell>
          <cell r="C116" t="str">
            <v>1290K468840025</v>
          </cell>
          <cell r="D116" t="str">
            <v>25</v>
          </cell>
        </row>
        <row r="117">
          <cell r="A117" t="str">
            <v>689525</v>
          </cell>
          <cell r="B117" t="str">
            <v>6895</v>
          </cell>
          <cell r="C117" t="str">
            <v>1290K368950025</v>
          </cell>
          <cell r="D117" t="str">
            <v>25</v>
          </cell>
        </row>
        <row r="118">
          <cell r="A118" t="str">
            <v>691125</v>
          </cell>
          <cell r="B118" t="str">
            <v>6911</v>
          </cell>
          <cell r="C118" t="str">
            <v>1290D269110025</v>
          </cell>
          <cell r="D118" t="str">
            <v>25</v>
          </cell>
        </row>
        <row r="119">
          <cell r="A119" t="str">
            <v>692425</v>
          </cell>
          <cell r="B119" t="str">
            <v>6924</v>
          </cell>
          <cell r="C119" t="str">
            <v>1290K369240025</v>
          </cell>
          <cell r="D119" t="str">
            <v>25</v>
          </cell>
        </row>
        <row r="120">
          <cell r="A120" t="str">
            <v>694925</v>
          </cell>
          <cell r="B120" t="str">
            <v>6949</v>
          </cell>
          <cell r="C120" t="str">
            <v>1290D269490025</v>
          </cell>
          <cell r="D120" t="str">
            <v>25</v>
          </cell>
        </row>
        <row r="121">
          <cell r="A121" t="str">
            <v>695125</v>
          </cell>
          <cell r="B121" t="str">
            <v>6951</v>
          </cell>
          <cell r="C121" t="str">
            <v>12901869510025  </v>
          </cell>
          <cell r="D121">
            <v>25</v>
          </cell>
        </row>
        <row r="122">
          <cell r="A122" t="str">
            <v>695225</v>
          </cell>
          <cell r="B122" t="str">
            <v>6952</v>
          </cell>
          <cell r="C122" t="str">
            <v>1290D269520025</v>
          </cell>
          <cell r="D122" t="str">
            <v>25</v>
          </cell>
        </row>
        <row r="123">
          <cell r="A123" t="str">
            <v>695325</v>
          </cell>
          <cell r="B123" t="str">
            <v>6953</v>
          </cell>
          <cell r="C123" t="str">
            <v>1290D269530025</v>
          </cell>
          <cell r="D123" t="str">
            <v>25</v>
          </cell>
        </row>
        <row r="124">
          <cell r="A124" t="str">
            <v>699125</v>
          </cell>
          <cell r="B124" t="str">
            <v>6991</v>
          </cell>
          <cell r="C124" t="str">
            <v>1290D269910025</v>
          </cell>
          <cell r="D124" t="str">
            <v>25</v>
          </cell>
        </row>
        <row r="125">
          <cell r="A125" t="str">
            <v>699525</v>
          </cell>
          <cell r="B125" t="str">
            <v>6995</v>
          </cell>
          <cell r="C125" t="str">
            <v>1290K369950025</v>
          </cell>
          <cell r="D125" t="str">
            <v>25</v>
          </cell>
        </row>
        <row r="126">
          <cell r="C126" t="str">
            <v>1290K369950025</v>
          </cell>
        </row>
        <row r="129">
          <cell r="A129" t="str">
            <v>965125</v>
          </cell>
          <cell r="B129" t="str">
            <v>9651</v>
          </cell>
          <cell r="C129" t="str">
            <v>1290D296510025</v>
          </cell>
          <cell r="D129" t="str">
            <v>25</v>
          </cell>
        </row>
        <row r="130">
          <cell r="A130" t="str">
            <v>965225</v>
          </cell>
          <cell r="B130" t="str">
            <v>9652</v>
          </cell>
          <cell r="C130" t="str">
            <v>1290D296520025</v>
          </cell>
          <cell r="D130" t="str">
            <v>25</v>
          </cell>
        </row>
        <row r="131">
          <cell r="A131" t="str">
            <v>9652S25</v>
          </cell>
          <cell r="B131" t="str">
            <v>9652S</v>
          </cell>
          <cell r="C131" t="str">
            <v>1290D296521925</v>
          </cell>
          <cell r="D131" t="str">
            <v>25</v>
          </cell>
        </row>
        <row r="132">
          <cell r="A132" t="str">
            <v>966625</v>
          </cell>
          <cell r="B132" t="str">
            <v>9666</v>
          </cell>
          <cell r="C132" t="str">
            <v>1290D296660025</v>
          </cell>
          <cell r="D132" t="str">
            <v>25</v>
          </cell>
        </row>
        <row r="133">
          <cell r="A133" t="str">
            <v>966725</v>
          </cell>
          <cell r="B133" t="str">
            <v>9667</v>
          </cell>
          <cell r="C133" t="str">
            <v>1290D296670025</v>
          </cell>
          <cell r="D133" t="str">
            <v>25</v>
          </cell>
        </row>
        <row r="137">
          <cell r="A137" t="str">
            <v>510NF50</v>
          </cell>
          <cell r="B137" t="str">
            <v>510NF</v>
          </cell>
          <cell r="C137" t="str">
            <v>1290BU05101450</v>
          </cell>
          <cell r="D137">
            <v>50</v>
          </cell>
        </row>
        <row r="138">
          <cell r="A138" t="str">
            <v>511ANF50</v>
          </cell>
          <cell r="B138" t="str">
            <v>511ANF</v>
          </cell>
          <cell r="C138" t="str">
            <v>1290BU05116950</v>
          </cell>
          <cell r="D138">
            <v>50</v>
          </cell>
        </row>
        <row r="139">
          <cell r="A139" t="str">
            <v>511NF50</v>
          </cell>
          <cell r="B139" t="str">
            <v>511NF</v>
          </cell>
          <cell r="C139" t="str">
            <v>1290BT05111450</v>
          </cell>
          <cell r="D139">
            <v>50</v>
          </cell>
        </row>
        <row r="140">
          <cell r="A140" t="str">
            <v>513F50</v>
          </cell>
          <cell r="B140" t="str">
            <v>513F</v>
          </cell>
          <cell r="C140" t="str">
            <v>1290BT05130050</v>
          </cell>
          <cell r="D140">
            <v>50</v>
          </cell>
        </row>
        <row r="141">
          <cell r="A141" t="str">
            <v>540F50</v>
          </cell>
          <cell r="B141" t="str">
            <v>540F</v>
          </cell>
          <cell r="C141" t="str">
            <v>1290BT05400050</v>
          </cell>
          <cell r="D141">
            <v>50</v>
          </cell>
        </row>
        <row r="142">
          <cell r="A142" t="str">
            <v>548F50</v>
          </cell>
          <cell r="B142" t="str">
            <v>548F</v>
          </cell>
          <cell r="C142" t="str">
            <v>1290BT05480050</v>
          </cell>
          <cell r="D142">
            <v>50</v>
          </cell>
        </row>
        <row r="143">
          <cell r="A143" t="str">
            <v>549F50</v>
          </cell>
          <cell r="B143" t="str">
            <v>549F</v>
          </cell>
          <cell r="C143" t="str">
            <v>1290BT05490050</v>
          </cell>
          <cell r="D143">
            <v>50</v>
          </cell>
        </row>
        <row r="144">
          <cell r="A144" t="str">
            <v>550SF50</v>
          </cell>
          <cell r="B144" t="str">
            <v>550SF</v>
          </cell>
          <cell r="C144" t="str">
            <v>1290BT05501950</v>
          </cell>
          <cell r="D144">
            <v>50</v>
          </cell>
        </row>
        <row r="145">
          <cell r="A145" t="str">
            <v>551F50</v>
          </cell>
          <cell r="B145" t="str">
            <v>551F</v>
          </cell>
          <cell r="C145" t="str">
            <v>1290BT05510050</v>
          </cell>
          <cell r="D145">
            <v>50</v>
          </cell>
        </row>
        <row r="146">
          <cell r="A146" t="str">
            <v>551GPF50</v>
          </cell>
          <cell r="B146" t="str">
            <v>551GPF</v>
          </cell>
          <cell r="C146" t="str">
            <v>1290BT05514950</v>
          </cell>
          <cell r="D146">
            <v>50</v>
          </cell>
        </row>
        <row r="147">
          <cell r="A147" t="str">
            <v>552F50</v>
          </cell>
          <cell r="B147" t="str">
            <v>552F</v>
          </cell>
          <cell r="C147" t="str">
            <v>1290BT05520050</v>
          </cell>
          <cell r="D147">
            <v>50</v>
          </cell>
        </row>
        <row r="148">
          <cell r="A148" t="str">
            <v>552SF50</v>
          </cell>
          <cell r="B148" t="str">
            <v>552SF</v>
          </cell>
          <cell r="C148" t="str">
            <v>1290BT05521950</v>
          </cell>
          <cell r="D148">
            <v>50</v>
          </cell>
        </row>
        <row r="149">
          <cell r="A149" t="str">
            <v>553MF50</v>
          </cell>
          <cell r="B149" t="str">
            <v>553MF</v>
          </cell>
          <cell r="C149" t="str">
            <v>1290BT05531350</v>
          </cell>
          <cell r="D149">
            <v>50</v>
          </cell>
        </row>
        <row r="150">
          <cell r="A150" t="str">
            <v>562F50</v>
          </cell>
          <cell r="B150" t="str">
            <v>562F</v>
          </cell>
          <cell r="C150" t="str">
            <v>1290BT05620050</v>
          </cell>
          <cell r="D150">
            <v>50</v>
          </cell>
        </row>
        <row r="151">
          <cell r="A151" t="str">
            <v>562PF50</v>
          </cell>
          <cell r="B151" t="str">
            <v>562PF</v>
          </cell>
          <cell r="C151" t="str">
            <v>1290BT05621650</v>
          </cell>
          <cell r="D151">
            <v>50</v>
          </cell>
        </row>
        <row r="152">
          <cell r="A152" t="str">
            <v>566F50</v>
          </cell>
          <cell r="B152" t="str">
            <v>566F</v>
          </cell>
          <cell r="C152" t="str">
            <v>1290BT05660050</v>
          </cell>
          <cell r="D152">
            <v>50</v>
          </cell>
        </row>
        <row r="153">
          <cell r="A153" t="str">
            <v>567SF50</v>
          </cell>
          <cell r="B153" t="str">
            <v>567SF</v>
          </cell>
          <cell r="C153" t="str">
            <v>1290BT05671950</v>
          </cell>
          <cell r="D153">
            <v>50</v>
          </cell>
        </row>
        <row r="154">
          <cell r="A154" t="str">
            <v/>
          </cell>
          <cell r="C154"/>
        </row>
        <row r="155">
          <cell r="A155" t="str">
            <v/>
          </cell>
          <cell r="C155"/>
        </row>
        <row r="156">
          <cell r="A156" t="str">
            <v/>
          </cell>
          <cell r="C156"/>
        </row>
        <row r="157">
          <cell r="A157" t="str">
            <v/>
          </cell>
          <cell r="C157"/>
        </row>
        <row r="158">
          <cell r="A158" t="str">
            <v>511NFTL350</v>
          </cell>
          <cell r="B158" t="str">
            <v>511NFTL3</v>
          </cell>
          <cell r="C158" t="str">
            <v>1290BT05111450</v>
          </cell>
          <cell r="D158">
            <v>50</v>
          </cell>
        </row>
        <row r="159">
          <cell r="A159" t="str">
            <v>510NFTL350</v>
          </cell>
          <cell r="B159" t="str">
            <v>510NFTL3</v>
          </cell>
          <cell r="C159" t="str">
            <v>1290BU05101450</v>
          </cell>
          <cell r="D159">
            <v>50</v>
          </cell>
        </row>
        <row r="160">
          <cell r="A160" t="str">
            <v>511ANFTL350</v>
          </cell>
          <cell r="B160" t="str">
            <v>511ANFTL3</v>
          </cell>
          <cell r="C160" t="str">
            <v>1290BU05116950</v>
          </cell>
          <cell r="D160">
            <v>50</v>
          </cell>
        </row>
        <row r="161">
          <cell r="A161" t="str">
            <v>513FTL350</v>
          </cell>
          <cell r="B161" t="str">
            <v>513FTL3</v>
          </cell>
          <cell r="C161" t="str">
            <v>1290BT05130050</v>
          </cell>
          <cell r="D161">
            <v>50</v>
          </cell>
        </row>
        <row r="162">
          <cell r="A162" t="str">
            <v/>
          </cell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B170"/>
          <cell r="C170"/>
        </row>
        <row r="171">
          <cell r="B171"/>
          <cell r="C171"/>
        </row>
        <row r="172">
          <cell r="B172"/>
          <cell r="C172"/>
        </row>
        <row r="173">
          <cell r="B173"/>
          <cell r="C173"/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  <row r="201">
          <cell r="A201" t="str">
            <v/>
          </cell>
        </row>
        <row r="202">
          <cell r="A202" t="str">
            <v/>
          </cell>
        </row>
        <row r="203">
          <cell r="A203" t="str">
            <v/>
          </cell>
        </row>
        <row r="204">
          <cell r="A204" t="str">
            <v/>
          </cell>
        </row>
        <row r="205">
          <cell r="A205" t="str">
            <v/>
          </cell>
        </row>
        <row r="206">
          <cell r="A206" t="str">
            <v/>
          </cell>
        </row>
        <row r="207">
          <cell r="A207" t="str">
            <v/>
          </cell>
        </row>
        <row r="208">
          <cell r="A208" t="str">
            <v/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Z105"/>
  <sheetViews>
    <sheetView tabSelected="1" zoomScale="80" zoomScaleNormal="80" workbookViewId="0">
      <pane ySplit="2" topLeftCell="A3" activePane="bottomLeft" state="frozen"/>
      <selection pane="bottomLeft" activeCell="C87" sqref="C87"/>
    </sheetView>
  </sheetViews>
  <sheetFormatPr defaultColWidth="9.140625" defaultRowHeight="12.75" x14ac:dyDescent="0.2"/>
  <cols>
    <col min="1" max="1" width="4.85546875" style="10" customWidth="1"/>
    <col min="2" max="2" width="19" style="10" customWidth="1"/>
    <col min="3" max="3" width="40.140625" style="10" bestFit="1" customWidth="1"/>
    <col min="4" max="4" width="9.140625" style="10" bestFit="1" customWidth="1"/>
    <col min="5" max="5" width="11" style="2" bestFit="1" customWidth="1"/>
    <col min="6" max="6" width="10.140625" style="2" bestFit="1" customWidth="1"/>
    <col min="7" max="7" width="10.42578125" style="2" customWidth="1"/>
    <col min="8" max="8" width="11.5703125" style="2" bestFit="1" customWidth="1"/>
    <col min="9" max="9" width="10.140625" style="2" customWidth="1"/>
    <col min="10" max="11" width="9.85546875" style="2" bestFit="1" customWidth="1"/>
    <col min="12" max="12" width="10" style="2" customWidth="1"/>
    <col min="13" max="13" width="9.5703125" style="2" bestFit="1" customWidth="1"/>
    <col min="14" max="14" width="9.140625" style="2" customWidth="1"/>
    <col min="15" max="15" width="10.42578125" style="2" bestFit="1" customWidth="1"/>
    <col min="16" max="16" width="10.140625" style="2" customWidth="1"/>
    <col min="17" max="17" width="8.5703125" style="2" hidden="1" customWidth="1"/>
    <col min="18" max="18" width="11.85546875" style="2" bestFit="1" customWidth="1"/>
    <col min="19" max="19" width="10.42578125" style="2" customWidth="1"/>
    <col min="20" max="20" width="22.42578125" style="2" hidden="1" customWidth="1"/>
    <col min="21" max="21" width="8.28515625" style="2" customWidth="1"/>
    <col min="22" max="22" width="11" style="2" bestFit="1" customWidth="1"/>
    <col min="23" max="23" width="8.7109375" style="2" customWidth="1"/>
    <col min="24" max="24" width="15.7109375" style="2" customWidth="1"/>
    <col min="25" max="25" width="12.140625" style="10" customWidth="1"/>
    <col min="26" max="26" width="11" style="11" customWidth="1"/>
    <col min="27" max="32" width="5.7109375" style="1" hidden="1" customWidth="1"/>
    <col min="33" max="34" width="6.7109375" style="1" hidden="1" customWidth="1"/>
    <col min="35" max="40" width="5.7109375" style="77" hidden="1" customWidth="1"/>
    <col min="41" max="42" width="6.7109375" style="1" hidden="1" customWidth="1"/>
    <col min="43" max="48" width="5.7109375" style="1" hidden="1" customWidth="1"/>
    <col min="49" max="50" width="6.7109375" style="1" hidden="1" customWidth="1"/>
    <col min="51" max="56" width="5.7109375" style="1" hidden="1" customWidth="1"/>
    <col min="57" max="58" width="6.7109375" style="1" hidden="1" customWidth="1"/>
    <col min="59" max="64" width="5.7109375" style="833" hidden="1" customWidth="1"/>
    <col min="65" max="66" width="6.7109375" style="1" hidden="1" customWidth="1"/>
    <col min="67" max="72" width="5.7109375" style="77" hidden="1" customWidth="1"/>
    <col min="73" max="74" width="6.7109375" style="1" hidden="1" customWidth="1"/>
    <col min="75" max="75" width="5.5703125" style="77" hidden="1" customWidth="1"/>
    <col min="76" max="80" width="5.7109375" style="77" hidden="1" customWidth="1"/>
    <col min="81" max="82" width="6.7109375" style="1" hidden="1" customWidth="1"/>
    <col min="83" max="88" width="5.7109375" style="1" hidden="1" customWidth="1"/>
    <col min="89" max="90" width="6.7109375" style="1" hidden="1" customWidth="1"/>
    <col min="91" max="91" width="5" style="1" hidden="1" customWidth="1"/>
    <col min="92" max="96" width="5.7109375" style="1" hidden="1" customWidth="1"/>
    <col min="97" max="98" width="6.7109375" style="1" hidden="1" customWidth="1"/>
    <col min="99" max="104" width="5.7109375" style="1" hidden="1" customWidth="1"/>
    <col min="105" max="106" width="6.7109375" style="1" hidden="1" customWidth="1"/>
    <col min="107" max="112" width="5.7109375" style="1" hidden="1" customWidth="1"/>
    <col min="113" max="114" width="6.7109375" style="1" hidden="1" customWidth="1"/>
    <col min="115" max="120" width="5.7109375" style="1" hidden="1" customWidth="1"/>
    <col min="121" max="122" width="6.7109375" style="1" hidden="1" customWidth="1"/>
    <col min="123" max="128" width="5.7109375" style="1" hidden="1" customWidth="1"/>
    <col min="129" max="130" width="6.7109375" style="1" hidden="1" customWidth="1"/>
    <col min="131" max="136" width="5.7109375" style="1" hidden="1" customWidth="1"/>
    <col min="137" max="138" width="6.7109375" style="1" hidden="1" customWidth="1"/>
    <col min="139" max="144" width="5.7109375" style="1" hidden="1" customWidth="1"/>
    <col min="145" max="146" width="6.7109375" style="1" hidden="1" customWidth="1"/>
    <col min="147" max="152" width="5.7109375" style="1" hidden="1" customWidth="1"/>
    <col min="153" max="154" width="6.7109375" style="1" hidden="1" customWidth="1"/>
    <col min="155" max="160" width="5.7109375" style="1" hidden="1" customWidth="1"/>
    <col min="161" max="162" width="6.7109375" style="1" hidden="1" customWidth="1"/>
    <col min="163" max="168" width="5.7109375" style="77" hidden="1" customWidth="1"/>
    <col min="169" max="170" width="6.7109375" style="1" hidden="1" customWidth="1"/>
    <col min="171" max="176" width="5.7109375" style="1" hidden="1" customWidth="1"/>
    <col min="177" max="178" width="6.7109375" style="1" hidden="1" customWidth="1"/>
    <col min="179" max="184" width="5.7109375" style="1" hidden="1" customWidth="1"/>
    <col min="185" max="186" width="6.7109375" style="1" hidden="1" customWidth="1"/>
    <col min="187" max="192" width="5.7109375" style="1" hidden="1" customWidth="1"/>
    <col min="193" max="194" width="6.7109375" style="1" hidden="1" customWidth="1"/>
    <col min="195" max="208" width="5.7109375" style="1" hidden="1" customWidth="1"/>
    <col min="209" max="210" width="6.7109375" style="1" hidden="1" customWidth="1"/>
    <col min="211" max="216" width="5.7109375" style="1" hidden="1" customWidth="1"/>
    <col min="217" max="218" width="6.7109375" style="1" hidden="1" customWidth="1"/>
    <col min="219" max="224" width="5.7109375" style="1" hidden="1" customWidth="1"/>
    <col min="225" max="226" width="6.7109375" style="1" hidden="1" customWidth="1"/>
    <col min="227" max="232" width="5.7109375" style="1" customWidth="1"/>
    <col min="233" max="234" width="6.7109375" style="1" customWidth="1"/>
    <col min="235" max="16384" width="9.140625" style="1"/>
  </cols>
  <sheetData>
    <row r="1" spans="1:234" ht="26.25" x14ac:dyDescent="0.2">
      <c r="A1" s="900" t="s">
        <v>0</v>
      </c>
      <c r="B1" s="900"/>
      <c r="C1" s="900"/>
      <c r="D1" s="900"/>
      <c r="E1" s="900"/>
      <c r="F1" s="900"/>
      <c r="G1" s="900"/>
      <c r="H1" s="900"/>
      <c r="I1" s="900"/>
      <c r="J1" s="900"/>
      <c r="K1" s="900"/>
      <c r="L1" s="900"/>
      <c r="M1" s="900"/>
      <c r="N1" s="900"/>
      <c r="O1" s="900"/>
      <c r="P1" s="900"/>
      <c r="Q1" s="900"/>
      <c r="R1" s="900"/>
      <c r="S1" s="900"/>
      <c r="T1" s="900"/>
      <c r="U1" s="900"/>
      <c r="V1" s="900"/>
      <c r="W1" s="900"/>
      <c r="X1" s="900"/>
      <c r="Y1" s="900"/>
      <c r="Z1" s="20"/>
    </row>
    <row r="2" spans="1:234" ht="26.25" x14ac:dyDescent="0.2">
      <c r="A2" s="900" t="s">
        <v>229</v>
      </c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  <c r="O2" s="900"/>
      <c r="P2" s="900"/>
      <c r="Q2" s="900"/>
      <c r="R2" s="900"/>
      <c r="S2" s="900"/>
      <c r="T2" s="900"/>
      <c r="U2" s="900"/>
      <c r="V2" s="900"/>
      <c r="W2" s="900"/>
      <c r="X2" s="900"/>
      <c r="Y2" s="900"/>
      <c r="Z2" s="20"/>
    </row>
    <row r="3" spans="1:234" ht="18.75" x14ac:dyDescent="0.2">
      <c r="A3" s="950" t="s">
        <v>511</v>
      </c>
      <c r="B3" s="950"/>
      <c r="C3" s="95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34" ht="18.75" x14ac:dyDescent="0.2">
      <c r="A4" s="950" t="s">
        <v>512</v>
      </c>
      <c r="B4" s="950"/>
      <c r="C4" s="95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34" ht="18.75" x14ac:dyDescent="0.2">
      <c r="A5" s="950" t="s">
        <v>513</v>
      </c>
      <c r="B5" s="950"/>
      <c r="C5" s="95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34" ht="18.75" x14ac:dyDescent="0.2">
      <c r="A6" s="866" t="s">
        <v>514</v>
      </c>
      <c r="B6" s="866"/>
      <c r="C6" s="866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34" ht="18.75" x14ac:dyDescent="0.2">
      <c r="A7" s="950" t="s">
        <v>515</v>
      </c>
      <c r="B7" s="950"/>
      <c r="C7" s="95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34" ht="18.75" x14ac:dyDescent="0.2">
      <c r="A8" s="951" t="s">
        <v>516</v>
      </c>
      <c r="B8" s="951"/>
      <c r="C8" s="951"/>
      <c r="D8" s="20"/>
      <c r="E8" s="20"/>
      <c r="F8" s="20"/>
      <c r="G8" s="20"/>
      <c r="H8" s="20"/>
      <c r="I8" s="20"/>
      <c r="K8" s="20"/>
      <c r="L8" s="20"/>
      <c r="M8" s="20"/>
      <c r="N8" s="20"/>
      <c r="O8" s="208"/>
      <c r="P8" s="23"/>
      <c r="Q8" s="23">
        <v>6</v>
      </c>
      <c r="R8" s="23"/>
      <c r="S8" s="23"/>
      <c r="T8" s="23">
        <v>26</v>
      </c>
      <c r="U8" s="23"/>
      <c r="V8" s="23"/>
      <c r="W8" s="23"/>
      <c r="X8" s="901" t="s">
        <v>580</v>
      </c>
      <c r="Y8" s="901"/>
      <c r="Z8" s="4"/>
    </row>
    <row r="9" spans="1:234" s="5" customFormat="1" ht="28.5" customHeight="1" x14ac:dyDescent="0.2">
      <c r="A9" s="920" t="s">
        <v>275</v>
      </c>
      <c r="B9" s="921"/>
      <c r="C9" s="921"/>
      <c r="D9" s="921"/>
      <c r="E9" s="921"/>
      <c r="F9" s="921"/>
      <c r="G9" s="921"/>
      <c r="H9" s="921"/>
      <c r="I9" s="921"/>
      <c r="J9" s="921"/>
      <c r="K9" s="921"/>
      <c r="L9" s="921"/>
      <c r="M9" s="922"/>
      <c r="N9" s="902" t="s">
        <v>252</v>
      </c>
      <c r="O9" s="903"/>
      <c r="P9" s="923" t="s">
        <v>255</v>
      </c>
      <c r="Q9" s="924"/>
      <c r="R9" s="924"/>
      <c r="S9" s="924"/>
      <c r="T9" s="924"/>
      <c r="U9" s="742"/>
      <c r="V9" s="904" t="s">
        <v>260</v>
      </c>
      <c r="W9" s="907" t="s">
        <v>259</v>
      </c>
      <c r="X9" s="910" t="s">
        <v>265</v>
      </c>
      <c r="Y9" s="913" t="s">
        <v>262</v>
      </c>
      <c r="Z9" s="167"/>
      <c r="AI9" s="78"/>
      <c r="AJ9" s="78"/>
      <c r="AK9" s="78"/>
      <c r="AL9" s="78"/>
      <c r="AM9" s="78"/>
      <c r="AN9" s="78"/>
      <c r="BG9" s="833"/>
      <c r="BH9" s="833"/>
      <c r="BI9" s="833"/>
      <c r="BJ9" s="833"/>
      <c r="BK9" s="833"/>
      <c r="BL9" s="833"/>
      <c r="BO9" s="78"/>
      <c r="BP9" s="78"/>
      <c r="BQ9" s="78"/>
      <c r="BR9" s="78"/>
      <c r="BS9" s="78"/>
      <c r="BT9" s="78"/>
      <c r="BW9" s="78"/>
      <c r="BX9" s="78"/>
      <c r="BY9" s="78"/>
      <c r="BZ9" s="78"/>
      <c r="CA9" s="78"/>
      <c r="CB9" s="78"/>
      <c r="FG9" s="78"/>
      <c r="FH9" s="78"/>
      <c r="FI9" s="78"/>
      <c r="FJ9" s="78"/>
      <c r="FK9" s="78"/>
      <c r="FL9" s="78"/>
    </row>
    <row r="10" spans="1:234" s="307" customFormat="1" ht="24.75" customHeight="1" x14ac:dyDescent="0.2">
      <c r="A10" s="913" t="s">
        <v>248</v>
      </c>
      <c r="B10" s="907" t="s">
        <v>249</v>
      </c>
      <c r="C10" s="939" t="s">
        <v>250</v>
      </c>
      <c r="D10" s="913" t="s">
        <v>251</v>
      </c>
      <c r="E10" s="915" t="s">
        <v>232</v>
      </c>
      <c r="F10" s="916"/>
      <c r="G10" s="941" t="s">
        <v>233</v>
      </c>
      <c r="H10" s="942"/>
      <c r="I10" s="941" t="s">
        <v>234</v>
      </c>
      <c r="J10" s="942"/>
      <c r="K10" s="917" t="s">
        <v>235</v>
      </c>
      <c r="L10" s="918"/>
      <c r="M10" s="919"/>
      <c r="N10" s="907" t="s">
        <v>254</v>
      </c>
      <c r="O10" s="907" t="s">
        <v>253</v>
      </c>
      <c r="P10" s="928" t="s">
        <v>269</v>
      </c>
      <c r="Q10" s="928" t="s">
        <v>253</v>
      </c>
      <c r="R10" s="928" t="s">
        <v>253</v>
      </c>
      <c r="S10" s="925" t="s">
        <v>257</v>
      </c>
      <c r="T10" s="316"/>
      <c r="U10" s="927" t="s">
        <v>258</v>
      </c>
      <c r="V10" s="905"/>
      <c r="W10" s="908"/>
      <c r="X10" s="911"/>
      <c r="Y10" s="914"/>
      <c r="Z10" s="722"/>
      <c r="AH10" s="332">
        <v>6</v>
      </c>
      <c r="AI10" s="752"/>
      <c r="AJ10" s="752"/>
      <c r="AK10" s="752"/>
      <c r="AL10" s="752"/>
      <c r="AM10" s="752"/>
      <c r="AN10" s="752"/>
      <c r="AP10" s="332">
        <v>6</v>
      </c>
      <c r="AX10" s="332">
        <v>6</v>
      </c>
      <c r="BF10" s="332">
        <v>6</v>
      </c>
      <c r="BG10" s="837"/>
      <c r="BH10" s="837"/>
      <c r="BI10" s="837"/>
      <c r="BJ10" s="837"/>
      <c r="BK10" s="837"/>
      <c r="BL10" s="837"/>
      <c r="BN10" s="332">
        <v>6</v>
      </c>
      <c r="BO10" s="752"/>
      <c r="BP10" s="752"/>
      <c r="BQ10" s="752"/>
      <c r="BR10" s="752"/>
      <c r="BS10" s="752"/>
      <c r="BT10" s="752"/>
      <c r="BV10" s="332">
        <v>6</v>
      </c>
      <c r="BW10" s="752"/>
      <c r="BX10" s="752"/>
      <c r="BY10" s="752"/>
      <c r="BZ10" s="752"/>
      <c r="CA10" s="752"/>
      <c r="CB10" s="752"/>
      <c r="CD10" s="332">
        <v>6</v>
      </c>
      <c r="CL10" s="332">
        <v>6</v>
      </c>
      <c r="CT10" s="332">
        <v>6</v>
      </c>
      <c r="DB10" s="332">
        <v>6</v>
      </c>
      <c r="DJ10" s="332">
        <v>6</v>
      </c>
      <c r="DR10" s="332">
        <v>6</v>
      </c>
      <c r="DZ10" s="332">
        <v>6</v>
      </c>
      <c r="EH10" s="332">
        <v>6</v>
      </c>
      <c r="EP10" s="332">
        <v>6</v>
      </c>
      <c r="EX10" s="332">
        <v>6</v>
      </c>
      <c r="FF10" s="332">
        <v>6</v>
      </c>
      <c r="FG10" s="752"/>
      <c r="FH10" s="752"/>
      <c r="FI10" s="752"/>
      <c r="FJ10" s="752"/>
      <c r="FK10" s="752"/>
      <c r="FL10" s="752"/>
      <c r="FN10" s="332">
        <v>6</v>
      </c>
      <c r="FV10" s="332">
        <v>6</v>
      </c>
      <c r="GD10" s="332">
        <v>6</v>
      </c>
      <c r="GT10" s="332">
        <v>6</v>
      </c>
      <c r="HB10" s="332">
        <v>6</v>
      </c>
      <c r="HJ10" s="332">
        <v>6</v>
      </c>
      <c r="HR10" s="899">
        <v>6</v>
      </c>
      <c r="HZ10" s="332">
        <v>6</v>
      </c>
    </row>
    <row r="11" spans="1:234" s="307" customFormat="1" ht="52.5" customHeight="1" x14ac:dyDescent="0.2">
      <c r="A11" s="914"/>
      <c r="B11" s="938"/>
      <c r="C11" s="940"/>
      <c r="D11" s="914"/>
      <c r="E11" s="743" t="s">
        <v>236</v>
      </c>
      <c r="F11" s="744" t="s">
        <v>237</v>
      </c>
      <c r="G11" s="743" t="s">
        <v>236</v>
      </c>
      <c r="H11" s="744" t="s">
        <v>237</v>
      </c>
      <c r="I11" s="743" t="s">
        <v>236</v>
      </c>
      <c r="J11" s="744" t="s">
        <v>237</v>
      </c>
      <c r="K11" s="743" t="s">
        <v>236</v>
      </c>
      <c r="L11" s="744" t="s">
        <v>237</v>
      </c>
      <c r="M11" s="745" t="s">
        <v>238</v>
      </c>
      <c r="N11" s="909"/>
      <c r="O11" s="909"/>
      <c r="P11" s="929"/>
      <c r="Q11" s="929"/>
      <c r="R11" s="929"/>
      <c r="S11" s="926"/>
      <c r="T11" s="316"/>
      <c r="U11" s="927"/>
      <c r="V11" s="906"/>
      <c r="W11" s="909"/>
      <c r="X11" s="912"/>
      <c r="Y11" s="914"/>
      <c r="Z11" s="723"/>
      <c r="AA11" s="339">
        <v>22</v>
      </c>
      <c r="AB11" s="340">
        <v>23</v>
      </c>
      <c r="AC11" s="340">
        <v>24</v>
      </c>
      <c r="AD11" s="340">
        <v>25</v>
      </c>
      <c r="AE11" s="340">
        <v>26</v>
      </c>
      <c r="AF11" s="340">
        <v>27</v>
      </c>
      <c r="AG11" s="624" t="s">
        <v>263</v>
      </c>
      <c r="AH11" s="666" t="s">
        <v>264</v>
      </c>
      <c r="AI11" s="753">
        <v>28</v>
      </c>
      <c r="AJ11" s="754">
        <v>29</v>
      </c>
      <c r="AK11" s="754">
        <v>30</v>
      </c>
      <c r="AL11" s="754">
        <v>1</v>
      </c>
      <c r="AM11" s="754">
        <v>2</v>
      </c>
      <c r="AN11" s="754">
        <v>3</v>
      </c>
      <c r="AO11" s="806" t="s">
        <v>263</v>
      </c>
      <c r="AP11" s="807" t="s">
        <v>264</v>
      </c>
      <c r="AQ11" s="812">
        <v>4</v>
      </c>
      <c r="AR11" s="813">
        <v>5</v>
      </c>
      <c r="AS11" s="813">
        <v>6</v>
      </c>
      <c r="AT11" s="813">
        <v>8</v>
      </c>
      <c r="AU11" s="813">
        <v>9</v>
      </c>
      <c r="AV11" s="813">
        <v>10</v>
      </c>
      <c r="AW11" s="806" t="s">
        <v>263</v>
      </c>
      <c r="AX11" s="666" t="s">
        <v>264</v>
      </c>
      <c r="AY11" s="339">
        <v>11</v>
      </c>
      <c r="AZ11" s="340">
        <v>12</v>
      </c>
      <c r="BA11" s="340">
        <v>13</v>
      </c>
      <c r="BB11" s="340">
        <v>15</v>
      </c>
      <c r="BC11" s="340">
        <v>16</v>
      </c>
      <c r="BD11" s="340">
        <v>17</v>
      </c>
      <c r="BE11" s="806" t="s">
        <v>263</v>
      </c>
      <c r="BF11" s="666" t="s">
        <v>264</v>
      </c>
      <c r="BG11" s="812">
        <v>18</v>
      </c>
      <c r="BH11" s="813">
        <v>19</v>
      </c>
      <c r="BI11" s="813">
        <v>20</v>
      </c>
      <c r="BJ11" s="813">
        <v>22</v>
      </c>
      <c r="BK11" s="813">
        <v>23</v>
      </c>
      <c r="BL11" s="813">
        <v>24</v>
      </c>
      <c r="BM11" s="806" t="s">
        <v>263</v>
      </c>
      <c r="BN11" s="666" t="s">
        <v>264</v>
      </c>
      <c r="BO11" s="753">
        <v>25</v>
      </c>
      <c r="BP11" s="754">
        <v>26</v>
      </c>
      <c r="BQ11" s="754">
        <v>27</v>
      </c>
      <c r="BR11" s="754">
        <v>29</v>
      </c>
      <c r="BS11" s="754">
        <v>30</v>
      </c>
      <c r="BT11" s="754">
        <v>31</v>
      </c>
      <c r="BU11" s="806" t="s">
        <v>263</v>
      </c>
      <c r="BV11" s="666" t="s">
        <v>264</v>
      </c>
      <c r="BW11" s="846">
        <v>2</v>
      </c>
      <c r="BX11" s="847">
        <v>3</v>
      </c>
      <c r="BY11" s="847">
        <v>4</v>
      </c>
      <c r="BZ11" s="847">
        <v>5</v>
      </c>
      <c r="CA11" s="847">
        <v>6</v>
      </c>
      <c r="CB11" s="847">
        <v>7</v>
      </c>
      <c r="CC11" s="733" t="s">
        <v>263</v>
      </c>
      <c r="CD11" s="676" t="s">
        <v>264</v>
      </c>
      <c r="CE11" s="339">
        <v>8</v>
      </c>
      <c r="CF11" s="340">
        <v>9</v>
      </c>
      <c r="CG11" s="340">
        <v>10</v>
      </c>
      <c r="CH11" s="340">
        <v>12</v>
      </c>
      <c r="CI11" s="340">
        <v>13</v>
      </c>
      <c r="CJ11" s="340">
        <v>14</v>
      </c>
      <c r="CK11" s="806" t="s">
        <v>263</v>
      </c>
      <c r="CL11" s="666" t="s">
        <v>264</v>
      </c>
      <c r="CM11" s="673">
        <v>15</v>
      </c>
      <c r="CN11" s="674">
        <v>16</v>
      </c>
      <c r="CO11" s="674">
        <v>17</v>
      </c>
      <c r="CP11" s="674">
        <v>19</v>
      </c>
      <c r="CQ11" s="674">
        <v>20</v>
      </c>
      <c r="CR11" s="674">
        <v>21</v>
      </c>
      <c r="CS11" s="733" t="s">
        <v>263</v>
      </c>
      <c r="CT11" s="676" t="s">
        <v>264</v>
      </c>
      <c r="CU11" s="191">
        <v>22</v>
      </c>
      <c r="CV11" s="192">
        <v>23</v>
      </c>
      <c r="CW11" s="192">
        <v>24</v>
      </c>
      <c r="CX11" s="192">
        <v>25</v>
      </c>
      <c r="CY11" s="192">
        <v>26</v>
      </c>
      <c r="CZ11" s="192">
        <v>27</v>
      </c>
      <c r="DA11" s="806" t="s">
        <v>263</v>
      </c>
      <c r="DB11" s="666" t="s">
        <v>264</v>
      </c>
      <c r="DC11" s="191">
        <v>28</v>
      </c>
      <c r="DD11" s="192">
        <v>29</v>
      </c>
      <c r="DE11" s="192">
        <v>30</v>
      </c>
      <c r="DF11" s="192">
        <v>31</v>
      </c>
      <c r="DG11" s="192">
        <v>1</v>
      </c>
      <c r="DH11" s="192">
        <v>2</v>
      </c>
      <c r="DI11" s="806" t="s">
        <v>263</v>
      </c>
      <c r="DJ11" s="666" t="s">
        <v>264</v>
      </c>
      <c r="DK11" s="339">
        <v>3</v>
      </c>
      <c r="DL11" s="340">
        <v>4</v>
      </c>
      <c r="DM11" s="340">
        <v>5</v>
      </c>
      <c r="DN11" s="340">
        <v>6</v>
      </c>
      <c r="DO11" s="340">
        <v>7</v>
      </c>
      <c r="DP11" s="340">
        <v>8</v>
      </c>
      <c r="DQ11" s="806" t="s">
        <v>263</v>
      </c>
      <c r="DR11" s="666" t="s">
        <v>264</v>
      </c>
      <c r="DS11" s="673">
        <v>9</v>
      </c>
      <c r="DT11" s="674">
        <v>10</v>
      </c>
      <c r="DU11" s="674">
        <v>11</v>
      </c>
      <c r="DV11" s="674">
        <v>12</v>
      </c>
      <c r="DW11" s="674">
        <v>13</v>
      </c>
      <c r="DX11" s="674">
        <v>14</v>
      </c>
      <c r="DY11" s="733" t="s">
        <v>263</v>
      </c>
      <c r="DZ11" s="676" t="s">
        <v>264</v>
      </c>
      <c r="EA11" s="673">
        <v>20</v>
      </c>
      <c r="EB11" s="674">
        <v>21</v>
      </c>
      <c r="EC11" s="674">
        <v>22</v>
      </c>
      <c r="ED11" s="674">
        <v>23</v>
      </c>
      <c r="EE11" s="674">
        <v>24</v>
      </c>
      <c r="EF11" s="674">
        <v>25</v>
      </c>
      <c r="EG11" s="733" t="s">
        <v>263</v>
      </c>
      <c r="EH11" s="676" t="s">
        <v>264</v>
      </c>
      <c r="EI11" s="673">
        <v>26</v>
      </c>
      <c r="EJ11" s="674">
        <v>27</v>
      </c>
      <c r="EK11" s="674">
        <v>28</v>
      </c>
      <c r="EL11" s="674">
        <v>2</v>
      </c>
      <c r="EM11" s="674">
        <v>3</v>
      </c>
      <c r="EN11" s="674">
        <v>4</v>
      </c>
      <c r="EO11" s="733" t="s">
        <v>263</v>
      </c>
      <c r="EP11" s="676" t="s">
        <v>264</v>
      </c>
      <c r="EQ11" s="673">
        <v>5</v>
      </c>
      <c r="ER11" s="674">
        <v>6</v>
      </c>
      <c r="ES11" s="674">
        <v>7</v>
      </c>
      <c r="ET11" s="674">
        <v>9</v>
      </c>
      <c r="EU11" s="674">
        <v>10</v>
      </c>
      <c r="EV11" s="674">
        <v>11</v>
      </c>
      <c r="EW11" s="733" t="s">
        <v>263</v>
      </c>
      <c r="EX11" s="676" t="s">
        <v>264</v>
      </c>
      <c r="EY11" s="339">
        <v>12</v>
      </c>
      <c r="EZ11" s="340">
        <v>13</v>
      </c>
      <c r="FA11" s="340">
        <v>14</v>
      </c>
      <c r="FB11" s="340">
        <v>15</v>
      </c>
      <c r="FC11" s="340">
        <v>16</v>
      </c>
      <c r="FD11" s="340">
        <v>17</v>
      </c>
      <c r="FE11" s="806" t="s">
        <v>263</v>
      </c>
      <c r="FF11" s="666" t="s">
        <v>264</v>
      </c>
      <c r="FG11" s="846">
        <v>18</v>
      </c>
      <c r="FH11" s="847">
        <v>19</v>
      </c>
      <c r="FI11" s="847">
        <v>20</v>
      </c>
      <c r="FJ11" s="847">
        <v>21</v>
      </c>
      <c r="FK11" s="847">
        <v>22</v>
      </c>
      <c r="FL11" s="847">
        <v>23</v>
      </c>
      <c r="FM11" s="733" t="s">
        <v>263</v>
      </c>
      <c r="FN11" s="676" t="s">
        <v>264</v>
      </c>
      <c r="FO11" s="339">
        <v>24</v>
      </c>
      <c r="FP11" s="340">
        <v>25</v>
      </c>
      <c r="FQ11" s="340">
        <v>26</v>
      </c>
      <c r="FR11" s="340">
        <v>27</v>
      </c>
      <c r="FS11" s="340">
        <v>28</v>
      </c>
      <c r="FT11" s="340">
        <v>29</v>
      </c>
      <c r="FU11" s="806" t="s">
        <v>263</v>
      </c>
      <c r="FV11" s="666" t="s">
        <v>264</v>
      </c>
      <c r="FW11" s="339">
        <v>31</v>
      </c>
      <c r="FX11" s="340">
        <v>1</v>
      </c>
      <c r="FY11" s="340">
        <v>2</v>
      </c>
      <c r="FZ11" s="340">
        <v>3</v>
      </c>
      <c r="GA11" s="340">
        <v>4</v>
      </c>
      <c r="GB11" s="340">
        <v>5</v>
      </c>
      <c r="GC11" s="806" t="s">
        <v>263</v>
      </c>
      <c r="GD11" s="666" t="s">
        <v>264</v>
      </c>
      <c r="GE11" s="339">
        <v>7</v>
      </c>
      <c r="GF11" s="340">
        <v>8</v>
      </c>
      <c r="GG11" s="340">
        <v>9</v>
      </c>
      <c r="GH11" s="340">
        <v>10</v>
      </c>
      <c r="GI11" s="340">
        <v>11</v>
      </c>
      <c r="GJ11" s="340">
        <v>13</v>
      </c>
      <c r="GK11" s="806" t="s">
        <v>263</v>
      </c>
      <c r="GL11" s="666" t="s">
        <v>264</v>
      </c>
      <c r="GM11" s="753">
        <v>14</v>
      </c>
      <c r="GN11" s="754">
        <v>15</v>
      </c>
      <c r="GO11" s="754">
        <v>16</v>
      </c>
      <c r="GP11" s="754">
        <v>17</v>
      </c>
      <c r="GQ11" s="754">
        <v>18</v>
      </c>
      <c r="GR11" s="754">
        <v>19</v>
      </c>
      <c r="GS11" s="870" t="s">
        <v>263</v>
      </c>
      <c r="GT11" s="871" t="s">
        <v>264</v>
      </c>
      <c r="GU11" s="191">
        <v>20</v>
      </c>
      <c r="GV11" s="192">
        <v>21</v>
      </c>
      <c r="GW11" s="192">
        <v>22</v>
      </c>
      <c r="GX11" s="192">
        <v>23</v>
      </c>
      <c r="GY11" s="192">
        <v>24</v>
      </c>
      <c r="GZ11" s="192">
        <v>25</v>
      </c>
      <c r="HA11" s="870" t="s">
        <v>263</v>
      </c>
      <c r="HB11" s="871" t="s">
        <v>264</v>
      </c>
      <c r="HC11" s="191">
        <v>28</v>
      </c>
      <c r="HD11" s="192">
        <v>29</v>
      </c>
      <c r="HE11" s="192">
        <v>2</v>
      </c>
      <c r="HF11" s="192">
        <v>3</v>
      </c>
      <c r="HG11" s="192">
        <v>4</v>
      </c>
      <c r="HH11" s="192">
        <v>5</v>
      </c>
      <c r="HI11" s="870" t="s">
        <v>263</v>
      </c>
      <c r="HJ11" s="871" t="s">
        <v>264</v>
      </c>
      <c r="HK11" s="339">
        <v>6</v>
      </c>
      <c r="HL11" s="340">
        <v>7</v>
      </c>
      <c r="HM11" s="340">
        <v>8</v>
      </c>
      <c r="HN11" s="340">
        <v>9</v>
      </c>
      <c r="HO11" s="340">
        <v>10</v>
      </c>
      <c r="HP11" s="340">
        <v>11</v>
      </c>
      <c r="HQ11" s="870" t="s">
        <v>263</v>
      </c>
      <c r="HR11" s="871" t="s">
        <v>264</v>
      </c>
      <c r="HS11" s="339">
        <v>12</v>
      </c>
      <c r="HT11" s="340">
        <v>13</v>
      </c>
      <c r="HU11" s="340">
        <v>14</v>
      </c>
      <c r="HV11" s="340">
        <v>15</v>
      </c>
      <c r="HW11" s="340">
        <v>16</v>
      </c>
      <c r="HX11" s="340">
        <v>17</v>
      </c>
      <c r="HY11" s="870" t="s">
        <v>263</v>
      </c>
      <c r="HZ11" s="871" t="s">
        <v>264</v>
      </c>
    </row>
    <row r="12" spans="1:234" s="341" customFormat="1" ht="15" customHeight="1" x14ac:dyDescent="0.2">
      <c r="A12" s="21">
        <v>1</v>
      </c>
      <c r="B12" s="21" t="s">
        <v>58</v>
      </c>
      <c r="C12" s="275" t="s">
        <v>59</v>
      </c>
      <c r="D12" s="21">
        <v>25</v>
      </c>
      <c r="E12" s="24"/>
      <c r="F12" s="24">
        <v>1570</v>
      </c>
      <c r="G12" s="24"/>
      <c r="H12" s="24"/>
      <c r="I12" s="360"/>
      <c r="J12" s="360">
        <f>SUMIF(SUMPK!$B:$B,$B:$B,SUMPK!$O:$O)</f>
        <v>0</v>
      </c>
      <c r="K12" s="24"/>
      <c r="L12" s="24">
        <f>F12+H12-J12</f>
        <v>1570</v>
      </c>
      <c r="M12" s="15">
        <f>K12+L12</f>
        <v>1570</v>
      </c>
      <c r="N12" s="15">
        <v>112</v>
      </c>
      <c r="O12" s="276">
        <f>IF(N12=0,0,M12/N12)</f>
        <v>14.017857142857142</v>
      </c>
      <c r="P12" s="15">
        <v>111.5</v>
      </c>
      <c r="Q12" s="711">
        <f>T12/$Q$8</f>
        <v>733.33333333333337</v>
      </c>
      <c r="R12" s="276">
        <f>IF(P12=0,0,M12/P12*6)</f>
        <v>84.484304932735427</v>
      </c>
      <c r="S12" s="712">
        <f>T12/$T$8</f>
        <v>169.23076923076923</v>
      </c>
      <c r="T12" s="713">
        <v>4400</v>
      </c>
      <c r="U12" s="276">
        <f>IF(S12=0,0,M12/S12)</f>
        <v>9.2772727272727273</v>
      </c>
      <c r="V12" s="278"/>
      <c r="W12" s="276">
        <f>IF(S12=0,0,(M12+V12)/S12)</f>
        <v>9.2772727272727273</v>
      </c>
      <c r="X12" s="279">
        <f t="shared" ref="X12:X72" si="0">F12/(E12+F12)</f>
        <v>1</v>
      </c>
      <c r="Y12" s="299">
        <v>23</v>
      </c>
      <c r="Z12" s="721"/>
      <c r="AA12" s="244">
        <v>0</v>
      </c>
      <c r="AB12" s="64">
        <v>0</v>
      </c>
      <c r="AC12" s="64">
        <v>0</v>
      </c>
      <c r="AD12" s="64">
        <v>672</v>
      </c>
      <c r="AE12" s="64">
        <v>0</v>
      </c>
      <c r="AF12" s="64">
        <v>0</v>
      </c>
      <c r="AG12" s="64">
        <f t="shared" ref="AG12" si="1">SUM(AA12:AF12)</f>
        <v>672</v>
      </c>
      <c r="AH12" s="211">
        <f>AG12/$AH$10</f>
        <v>112</v>
      </c>
      <c r="AI12" s="755">
        <v>0</v>
      </c>
      <c r="AJ12" s="345">
        <v>674</v>
      </c>
      <c r="AK12" s="345">
        <v>0</v>
      </c>
      <c r="AL12" s="345">
        <v>0</v>
      </c>
      <c r="AM12" s="345">
        <v>0</v>
      </c>
      <c r="AN12" s="345">
        <v>0</v>
      </c>
      <c r="AO12" s="808">
        <f t="shared" ref="AO12" si="2">SUM(AI12:AN12)</f>
        <v>674</v>
      </c>
      <c r="AP12" s="809">
        <f>AO12/$AP$10</f>
        <v>112.33333333333333</v>
      </c>
      <c r="AQ12" s="814">
        <v>0</v>
      </c>
      <c r="AR12" s="815">
        <v>0</v>
      </c>
      <c r="AS12" s="815">
        <v>0</v>
      </c>
      <c r="AT12" s="815">
        <v>0</v>
      </c>
      <c r="AU12" s="815">
        <v>0</v>
      </c>
      <c r="AV12" s="815">
        <v>0</v>
      </c>
      <c r="AW12" s="808">
        <f t="shared" ref="AW12" si="3">SUM(AQ12:AV12)</f>
        <v>0</v>
      </c>
      <c r="AX12" s="211">
        <f>AW12/$AP$10</f>
        <v>0</v>
      </c>
      <c r="AY12" s="346">
        <v>994</v>
      </c>
      <c r="AZ12" s="343">
        <v>0</v>
      </c>
      <c r="BA12" s="343">
        <v>0</v>
      </c>
      <c r="BB12" s="343">
        <v>668</v>
      </c>
      <c r="BC12" s="343">
        <v>0</v>
      </c>
      <c r="BD12" s="343">
        <v>0</v>
      </c>
      <c r="BE12" s="808">
        <f t="shared" ref="BE12" si="4">SUM(AY12:BD12)</f>
        <v>1662</v>
      </c>
      <c r="BF12" s="211">
        <f>BE12/$BF$10</f>
        <v>277</v>
      </c>
      <c r="BG12" s="814">
        <v>0</v>
      </c>
      <c r="BH12" s="815">
        <v>0</v>
      </c>
      <c r="BI12" s="815">
        <v>0</v>
      </c>
      <c r="BJ12" s="815">
        <v>0</v>
      </c>
      <c r="BK12" s="815">
        <v>0</v>
      </c>
      <c r="BL12" s="815">
        <v>678</v>
      </c>
      <c r="BM12" s="808">
        <f t="shared" ref="BM12" si="5">SUM(BG12:BL12)</f>
        <v>678</v>
      </c>
      <c r="BN12" s="211">
        <f>BM12/$BN$10</f>
        <v>113</v>
      </c>
      <c r="BO12" s="755">
        <v>0</v>
      </c>
      <c r="BP12" s="345">
        <v>0</v>
      </c>
      <c r="BQ12" s="345">
        <v>0</v>
      </c>
      <c r="BR12" s="345">
        <v>0</v>
      </c>
      <c r="BS12" s="345">
        <v>666</v>
      </c>
      <c r="BT12" s="345">
        <v>0</v>
      </c>
      <c r="BU12" s="808">
        <f t="shared" ref="BU12" si="6">SUM(BO12:BT12)</f>
        <v>666</v>
      </c>
      <c r="BV12" s="211">
        <f>BU12/$BV$10</f>
        <v>111</v>
      </c>
      <c r="BW12" s="848">
        <v>0</v>
      </c>
      <c r="BX12" s="849">
        <v>666</v>
      </c>
      <c r="BY12" s="849">
        <v>0</v>
      </c>
      <c r="BZ12" s="849">
        <v>0</v>
      </c>
      <c r="CA12" s="849">
        <v>0</v>
      </c>
      <c r="CB12" s="849">
        <v>0</v>
      </c>
      <c r="CC12" s="820">
        <f t="shared" ref="CC12" si="7">SUM(BW12:CB12)</f>
        <v>666</v>
      </c>
      <c r="CD12" s="271">
        <f>CC12/$CD$10</f>
        <v>111</v>
      </c>
      <c r="CE12" s="346">
        <v>0</v>
      </c>
      <c r="CF12" s="343">
        <v>669</v>
      </c>
      <c r="CG12" s="343">
        <v>0</v>
      </c>
      <c r="CH12" s="343">
        <v>0</v>
      </c>
      <c r="CI12" s="343">
        <v>0</v>
      </c>
      <c r="CJ12" s="343">
        <v>0</v>
      </c>
      <c r="CK12" s="808">
        <f t="shared" ref="CK12" si="8">SUM(CE12:CJ12)</f>
        <v>669</v>
      </c>
      <c r="CL12" s="211">
        <f>CK12/$CL$10</f>
        <v>111.5</v>
      </c>
      <c r="CM12" s="251">
        <v>0</v>
      </c>
      <c r="CN12" s="252">
        <v>0</v>
      </c>
      <c r="CO12" s="252">
        <v>0</v>
      </c>
      <c r="CP12" s="252">
        <v>1023</v>
      </c>
      <c r="CQ12" s="252">
        <v>0</v>
      </c>
      <c r="CR12" s="252">
        <v>0</v>
      </c>
      <c r="CS12" s="820">
        <f t="shared" ref="CS12" si="9">SUM(CM12:CR12)</f>
        <v>1023</v>
      </c>
      <c r="CT12" s="271">
        <f>CS12/$CT$10</f>
        <v>170.5</v>
      </c>
      <c r="CU12" s="195">
        <v>0</v>
      </c>
      <c r="CV12" s="49">
        <v>991</v>
      </c>
      <c r="CW12" s="49">
        <v>0</v>
      </c>
      <c r="CX12" s="49">
        <v>0</v>
      </c>
      <c r="CY12" s="49">
        <v>1009</v>
      </c>
      <c r="CZ12" s="49">
        <v>0</v>
      </c>
      <c r="DA12" s="808">
        <f t="shared" ref="DA12" si="10">SUM(CU12:CZ12)</f>
        <v>2000</v>
      </c>
      <c r="DB12" s="211">
        <f>DA12/$DB$10</f>
        <v>333.33333333333331</v>
      </c>
      <c r="DC12" s="195">
        <v>0</v>
      </c>
      <c r="DD12" s="49">
        <v>0</v>
      </c>
      <c r="DE12" s="49">
        <v>0</v>
      </c>
      <c r="DF12" s="49">
        <v>0</v>
      </c>
      <c r="DG12" s="49"/>
      <c r="DH12" s="49">
        <v>0</v>
      </c>
      <c r="DI12" s="808">
        <f t="shared" ref="DI12" si="11">SUM(DC12:DH12)</f>
        <v>0</v>
      </c>
      <c r="DJ12" s="211">
        <f>DI12/$DJ$10</f>
        <v>0</v>
      </c>
      <c r="DK12" s="346">
        <v>152</v>
      </c>
      <c r="DL12" s="343">
        <v>508</v>
      </c>
      <c r="DM12" s="343">
        <v>0</v>
      </c>
      <c r="DN12" s="343">
        <v>0</v>
      </c>
      <c r="DO12" s="343">
        <v>0</v>
      </c>
      <c r="DP12" s="343">
        <v>1009</v>
      </c>
      <c r="DQ12" s="808">
        <f t="shared" ref="DQ12" si="12">SUM(DK12:DP12)</f>
        <v>1669</v>
      </c>
      <c r="DR12" s="211">
        <f>DQ12/$DR$10</f>
        <v>278.16666666666669</v>
      </c>
      <c r="DS12" s="251">
        <v>0</v>
      </c>
      <c r="DT12" s="252">
        <v>0</v>
      </c>
      <c r="DU12" s="252">
        <v>0</v>
      </c>
      <c r="DV12" s="252">
        <v>0</v>
      </c>
      <c r="DW12" s="252">
        <v>670</v>
      </c>
      <c r="DX12" s="252">
        <v>0</v>
      </c>
      <c r="DY12" s="820">
        <f t="shared" ref="DY12" si="13">SUM(DS12:DX12)</f>
        <v>670</v>
      </c>
      <c r="DZ12" s="271">
        <f>DY12/$DZ$10</f>
        <v>111.66666666666667</v>
      </c>
      <c r="EA12" s="251">
        <v>0</v>
      </c>
      <c r="EB12" s="252">
        <v>658</v>
      </c>
      <c r="EC12" s="252"/>
      <c r="ED12" s="252">
        <v>0</v>
      </c>
      <c r="EE12" s="252">
        <v>0</v>
      </c>
      <c r="EF12" s="252">
        <v>664</v>
      </c>
      <c r="EG12" s="820">
        <f t="shared" ref="EG12" si="14">SUM(EA12:EF12)</f>
        <v>1322</v>
      </c>
      <c r="EH12" s="271">
        <f>EG12/$EH$10</f>
        <v>220.33333333333334</v>
      </c>
      <c r="EI12" s="251">
        <v>0</v>
      </c>
      <c r="EJ12" s="252">
        <v>668</v>
      </c>
      <c r="EK12" s="252">
        <v>0</v>
      </c>
      <c r="EL12" s="252">
        <v>684</v>
      </c>
      <c r="EM12" s="252">
        <v>0</v>
      </c>
      <c r="EN12" s="252">
        <v>0</v>
      </c>
      <c r="EO12" s="820">
        <f t="shared" ref="EO12" si="15">SUM(EI12:EN12)</f>
        <v>1352</v>
      </c>
      <c r="EP12" s="271">
        <f>EO12/$EP$10</f>
        <v>225.33333333333334</v>
      </c>
      <c r="EQ12" s="251">
        <v>0</v>
      </c>
      <c r="ER12" s="252">
        <v>0</v>
      </c>
      <c r="ES12" s="252">
        <v>0</v>
      </c>
      <c r="ET12" s="252">
        <v>1015</v>
      </c>
      <c r="EU12" s="252">
        <v>0</v>
      </c>
      <c r="EV12" s="252">
        <v>0</v>
      </c>
      <c r="EW12" s="820">
        <f t="shared" ref="EW12" si="16">SUM(EQ12:EV12)</f>
        <v>1015</v>
      </c>
      <c r="EX12" s="271">
        <f>EW12/$EX$10</f>
        <v>169.16666666666666</v>
      </c>
      <c r="EY12" s="346">
        <v>0</v>
      </c>
      <c r="EZ12" s="343">
        <v>670</v>
      </c>
      <c r="FA12" s="343">
        <v>0</v>
      </c>
      <c r="FB12" s="343">
        <v>0</v>
      </c>
      <c r="FC12" s="343">
        <v>0</v>
      </c>
      <c r="FD12" s="343">
        <v>1003</v>
      </c>
      <c r="FE12" s="808">
        <f t="shared" ref="FE12" si="17">SUM(EY12:FD12)</f>
        <v>1673</v>
      </c>
      <c r="FF12" s="211">
        <f>FE12/$FF$10</f>
        <v>278.83333333333331</v>
      </c>
      <c r="FG12" s="848">
        <v>0</v>
      </c>
      <c r="FH12" s="849">
        <v>0</v>
      </c>
      <c r="FI12" s="849">
        <v>1000</v>
      </c>
      <c r="FJ12" s="849">
        <v>0</v>
      </c>
      <c r="FK12" s="849">
        <v>0</v>
      </c>
      <c r="FL12" s="849">
        <v>0</v>
      </c>
      <c r="FM12" s="820">
        <f t="shared" ref="FM12" si="18">SUM(FG12:FL12)</f>
        <v>1000</v>
      </c>
      <c r="FN12" s="271">
        <f>FM12/$FN$10</f>
        <v>166.66666666666666</v>
      </c>
      <c r="FO12" s="346">
        <v>0</v>
      </c>
      <c r="FP12" s="343">
        <v>632</v>
      </c>
      <c r="FQ12" s="343">
        <v>0</v>
      </c>
      <c r="FR12" s="343">
        <v>0</v>
      </c>
      <c r="FS12" s="343">
        <v>0</v>
      </c>
      <c r="FT12" s="343">
        <v>669</v>
      </c>
      <c r="FU12" s="808">
        <f t="shared" ref="FU12" si="19">SUM(FO12:FT12)</f>
        <v>1301</v>
      </c>
      <c r="FV12" s="211">
        <f>FU12/$FV$10</f>
        <v>216.83333333333334</v>
      </c>
      <c r="FW12" s="346">
        <v>670</v>
      </c>
      <c r="FX12" s="343">
        <v>0</v>
      </c>
      <c r="FY12" s="343">
        <v>0</v>
      </c>
      <c r="FZ12" s="343">
        <v>0</v>
      </c>
      <c r="GA12" s="343">
        <v>0</v>
      </c>
      <c r="GB12" s="343">
        <v>0</v>
      </c>
      <c r="GC12" s="808">
        <f t="shared" ref="GC12" si="20">SUM(FW12:GB12)</f>
        <v>670</v>
      </c>
      <c r="GD12" s="211">
        <f>GC12/$GD$10</f>
        <v>111.66666666666667</v>
      </c>
      <c r="GE12" s="346">
        <v>0</v>
      </c>
      <c r="GF12" s="343">
        <v>0</v>
      </c>
      <c r="GG12" s="343">
        <v>1007</v>
      </c>
      <c r="GH12" s="343">
        <v>0</v>
      </c>
      <c r="GI12" s="343">
        <v>0</v>
      </c>
      <c r="GJ12" s="343">
        <v>0</v>
      </c>
      <c r="GK12" s="808">
        <f t="shared" ref="GK12" si="21">SUM(GE12:GJ12)</f>
        <v>1007</v>
      </c>
      <c r="GL12" s="211">
        <f>GK12/$GD$10</f>
        <v>167.83333333333334</v>
      </c>
      <c r="GM12" s="755">
        <v>0</v>
      </c>
      <c r="GN12" s="345">
        <v>0</v>
      </c>
      <c r="GO12" s="345">
        <v>0</v>
      </c>
      <c r="GP12" s="345">
        <v>0</v>
      </c>
      <c r="GQ12" s="345">
        <v>0</v>
      </c>
      <c r="GR12" s="345">
        <v>0</v>
      </c>
      <c r="GS12" s="872">
        <f t="shared" ref="GS12" si="22">SUM(GM12:GR12)</f>
        <v>0</v>
      </c>
      <c r="GT12" s="873">
        <f>GS12/$GT$10</f>
        <v>0</v>
      </c>
      <c r="GU12" s="195">
        <v>0</v>
      </c>
      <c r="GV12" s="49">
        <v>1004</v>
      </c>
      <c r="GW12" s="49">
        <v>0</v>
      </c>
      <c r="GX12" s="49">
        <v>675</v>
      </c>
      <c r="GY12" s="49">
        <v>0</v>
      </c>
      <c r="GZ12" s="49">
        <v>499</v>
      </c>
      <c r="HA12" s="872">
        <f t="shared" ref="HA12" si="23">SUM(GU12:GZ12)</f>
        <v>2178</v>
      </c>
      <c r="HB12" s="873">
        <f>HA12/$HB$10</f>
        <v>363</v>
      </c>
      <c r="HC12" s="195">
        <v>505</v>
      </c>
      <c r="HD12" s="49">
        <v>0</v>
      </c>
      <c r="HE12" s="49">
        <v>0</v>
      </c>
      <c r="HF12" s="49">
        <v>0</v>
      </c>
      <c r="HG12" s="49">
        <v>1003</v>
      </c>
      <c r="HH12" s="49">
        <v>0</v>
      </c>
      <c r="HI12" s="872">
        <f t="shared" ref="HI12" si="24">SUM(HC12:HH12)</f>
        <v>1508</v>
      </c>
      <c r="HJ12" s="873">
        <f>HI12/$HJ$10</f>
        <v>251.33333333333334</v>
      </c>
      <c r="HK12" s="346">
        <v>0</v>
      </c>
      <c r="HL12" s="343">
        <v>0</v>
      </c>
      <c r="HM12" s="343">
        <v>672</v>
      </c>
      <c r="HN12" s="343">
        <v>0</v>
      </c>
      <c r="HO12" s="343">
        <v>0</v>
      </c>
      <c r="HP12" s="343">
        <v>0</v>
      </c>
      <c r="HQ12" s="872">
        <f t="shared" ref="HQ12" si="25">SUM(HK12:HP12)</f>
        <v>672</v>
      </c>
      <c r="HR12" s="873">
        <f>HQ12/$HR$10</f>
        <v>112</v>
      </c>
      <c r="HS12" s="346">
        <v>671</v>
      </c>
      <c r="HT12" s="343">
        <v>0</v>
      </c>
      <c r="HU12" s="343">
        <v>0</v>
      </c>
      <c r="HV12" s="343">
        <v>0</v>
      </c>
      <c r="HW12" s="343">
        <v>990</v>
      </c>
      <c r="HX12" s="343"/>
      <c r="HY12" s="872">
        <f t="shared" ref="HY12" si="26">SUM(HS12:HX12)</f>
        <v>1661</v>
      </c>
      <c r="HZ12" s="873">
        <f>HY12/$HZ$10</f>
        <v>276.83333333333331</v>
      </c>
    </row>
    <row r="13" spans="1:234" s="341" customFormat="1" ht="15" customHeight="1" x14ac:dyDescent="0.2">
      <c r="A13" s="21">
        <v>2</v>
      </c>
      <c r="B13" s="21" t="s">
        <v>60</v>
      </c>
      <c r="C13" s="275" t="s">
        <v>61</v>
      </c>
      <c r="D13" s="21">
        <v>25</v>
      </c>
      <c r="E13" s="24"/>
      <c r="F13" s="24">
        <v>2789</v>
      </c>
      <c r="G13" s="24"/>
      <c r="H13" s="24"/>
      <c r="I13" s="360"/>
      <c r="J13" s="360">
        <f>SUMIF(SUMPK!$B:$B,$B:$B,SUMPK!$O:$O)</f>
        <v>0</v>
      </c>
      <c r="K13" s="24"/>
      <c r="L13" s="24">
        <f>F13+H13-J13</f>
        <v>2789</v>
      </c>
      <c r="M13" s="15">
        <f t="shared" ref="M13:M72" si="27">K13+L13</f>
        <v>2789</v>
      </c>
      <c r="N13" s="15">
        <v>168.16666666666666</v>
      </c>
      <c r="O13" s="276">
        <f t="shared" ref="O13:O72" si="28">IF(N13=0,0,M13/N13)</f>
        <v>16.584737363726461</v>
      </c>
      <c r="P13" s="15">
        <v>112.5</v>
      </c>
      <c r="Q13" s="711">
        <f t="shared" ref="Q13:Q72" si="29">T13/$Q$8</f>
        <v>533.33333333333337</v>
      </c>
      <c r="R13" s="276">
        <f t="shared" ref="R13:R72" si="30">IF(P13=0,0,M13/P13*6)</f>
        <v>148.74666666666667</v>
      </c>
      <c r="S13" s="712">
        <f t="shared" ref="S13:S71" si="31">T13/$T$8</f>
        <v>123.07692307692308</v>
      </c>
      <c r="T13" s="713">
        <v>3200</v>
      </c>
      <c r="U13" s="276">
        <f t="shared" ref="U13:U21" si="32">IF(S13=0,0,M13/S13)</f>
        <v>22.660625</v>
      </c>
      <c r="V13" s="278"/>
      <c r="W13" s="276">
        <f t="shared" ref="W13:W72" si="33">IF(S13=0,0,(M13+V13)/S13)</f>
        <v>22.660625</v>
      </c>
      <c r="X13" s="279">
        <f t="shared" si="0"/>
        <v>1</v>
      </c>
      <c r="Y13" s="299">
        <v>21</v>
      </c>
      <c r="Z13" s="721"/>
      <c r="AA13" s="244">
        <v>0</v>
      </c>
      <c r="AB13" s="64">
        <v>0</v>
      </c>
      <c r="AC13" s="64">
        <v>0</v>
      </c>
      <c r="AD13" s="64">
        <v>1030</v>
      </c>
      <c r="AE13" s="64">
        <v>0</v>
      </c>
      <c r="AF13" s="64">
        <v>0</v>
      </c>
      <c r="AG13" s="64">
        <f t="shared" ref="AG13:AG72" si="34">SUM(AA13:AF13)</f>
        <v>1030</v>
      </c>
      <c r="AH13" s="211">
        <f t="shared" ref="AH13:AH72" si="35">AG13/$AH$10</f>
        <v>171.66666666666666</v>
      </c>
      <c r="AI13" s="75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808">
        <f t="shared" ref="AO13:AO72" si="36">SUM(AI13:AN13)</f>
        <v>0</v>
      </c>
      <c r="AP13" s="809">
        <f t="shared" ref="AP13:AP72" si="37">AO13/$AP$10</f>
        <v>0</v>
      </c>
      <c r="AQ13" s="814">
        <v>937</v>
      </c>
      <c r="AR13" s="815">
        <v>0</v>
      </c>
      <c r="AS13" s="815">
        <v>0</v>
      </c>
      <c r="AT13" s="815">
        <v>0</v>
      </c>
      <c r="AU13" s="815">
        <v>0</v>
      </c>
      <c r="AV13" s="815">
        <v>0</v>
      </c>
      <c r="AW13" s="808">
        <f t="shared" ref="AW13:AW72" si="38">SUM(AQ13:AV13)</f>
        <v>937</v>
      </c>
      <c r="AX13" s="211">
        <f t="shared" ref="AX13:AX72" si="39">AW13/$AP$10</f>
        <v>156.16666666666666</v>
      </c>
      <c r="AY13" s="346">
        <v>0</v>
      </c>
      <c r="AZ13" s="343">
        <v>669</v>
      </c>
      <c r="BA13" s="343">
        <v>0</v>
      </c>
      <c r="BB13" s="343">
        <v>0</v>
      </c>
      <c r="BC13" s="343">
        <v>0</v>
      </c>
      <c r="BD13" s="343">
        <v>0</v>
      </c>
      <c r="BE13" s="808">
        <f t="shared" ref="BE13:BE72" si="40">SUM(AY13:BD13)</f>
        <v>669</v>
      </c>
      <c r="BF13" s="211">
        <f t="shared" ref="BF13:BF72" si="41">BE13/$BF$10</f>
        <v>111.5</v>
      </c>
      <c r="BG13" s="814">
        <v>677</v>
      </c>
      <c r="BH13" s="815">
        <v>0</v>
      </c>
      <c r="BI13" s="815">
        <v>0</v>
      </c>
      <c r="BJ13" s="815">
        <v>0</v>
      </c>
      <c r="BK13" s="815">
        <v>0</v>
      </c>
      <c r="BL13" s="815">
        <v>0</v>
      </c>
      <c r="BM13" s="808">
        <f t="shared" ref="BM13:BM72" si="42">SUM(BG13:BL13)</f>
        <v>677</v>
      </c>
      <c r="BN13" s="211">
        <f t="shared" ref="BN13:BN72" si="43">BM13/$BN$10</f>
        <v>112.83333333333333</v>
      </c>
      <c r="BO13" s="755">
        <v>662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808">
        <f t="shared" ref="BU13:BU72" si="44">SUM(BO13:BT13)</f>
        <v>662</v>
      </c>
      <c r="BV13" s="211">
        <f t="shared" ref="BV13:BV72" si="45">BU13/$BV$10</f>
        <v>110.33333333333333</v>
      </c>
      <c r="BW13" s="755">
        <v>0</v>
      </c>
      <c r="BX13" s="345">
        <v>0</v>
      </c>
      <c r="BY13" s="345">
        <v>0</v>
      </c>
      <c r="BZ13" s="345">
        <v>666</v>
      </c>
      <c r="CA13" s="345">
        <v>0</v>
      </c>
      <c r="CB13" s="345">
        <v>0</v>
      </c>
      <c r="CC13" s="808">
        <f t="shared" ref="CC13:CC72" si="46">SUM(BW13:CB13)</f>
        <v>666</v>
      </c>
      <c r="CD13" s="211">
        <f t="shared" ref="CD13:CD72" si="47">CC13/$CD$10</f>
        <v>111</v>
      </c>
      <c r="CE13" s="346">
        <v>675</v>
      </c>
      <c r="CF13" s="343">
        <v>0</v>
      </c>
      <c r="CG13" s="343">
        <v>0</v>
      </c>
      <c r="CH13" s="343">
        <v>0</v>
      </c>
      <c r="CI13" s="343">
        <v>0</v>
      </c>
      <c r="CJ13" s="343">
        <v>0</v>
      </c>
      <c r="CK13" s="808">
        <f t="shared" ref="CK13:CK71" si="48">SUM(CE13:CJ13)</f>
        <v>675</v>
      </c>
      <c r="CL13" s="211">
        <f t="shared" ref="CL13:CL71" si="49">CK13/$CL$10</f>
        <v>112.5</v>
      </c>
      <c r="CM13" s="346">
        <v>674</v>
      </c>
      <c r="CN13" s="343">
        <v>0</v>
      </c>
      <c r="CO13" s="343">
        <v>0</v>
      </c>
      <c r="CP13" s="343">
        <v>0</v>
      </c>
      <c r="CQ13" s="343">
        <v>0</v>
      </c>
      <c r="CR13" s="343">
        <v>0</v>
      </c>
      <c r="CS13" s="808">
        <f t="shared" ref="CS13:CS72" si="50">SUM(CM13:CR13)</f>
        <v>674</v>
      </c>
      <c r="CT13" s="211">
        <f t="shared" ref="CT13:CT72" si="51">CS13/$CT$10</f>
        <v>112.33333333333333</v>
      </c>
      <c r="CU13" s="346">
        <v>0</v>
      </c>
      <c r="CV13" s="343">
        <v>673</v>
      </c>
      <c r="CW13" s="343">
        <v>0</v>
      </c>
      <c r="CX13" s="343">
        <v>0</v>
      </c>
      <c r="CY13" s="343">
        <v>0</v>
      </c>
      <c r="CZ13" s="343">
        <v>0</v>
      </c>
      <c r="DA13" s="808">
        <f t="shared" ref="DA13:DA71" si="52">SUM(CU13:CZ13)</f>
        <v>673</v>
      </c>
      <c r="DB13" s="211">
        <f t="shared" ref="DB13:DB71" si="53">DA13/$DB$10</f>
        <v>112.16666666666667</v>
      </c>
      <c r="DC13" s="346">
        <v>1008</v>
      </c>
      <c r="DD13" s="343">
        <v>0</v>
      </c>
      <c r="DE13" s="343">
        <v>0</v>
      </c>
      <c r="DF13" s="343">
        <v>0</v>
      </c>
      <c r="DG13" s="343"/>
      <c r="DH13" s="343">
        <v>0</v>
      </c>
      <c r="DI13" s="808">
        <f t="shared" ref="DI13:DI71" si="54">SUM(DC13:DH13)</f>
        <v>1008</v>
      </c>
      <c r="DJ13" s="211">
        <f t="shared" ref="DJ13:DJ71" si="55">DI13/$DJ$10</f>
        <v>168</v>
      </c>
      <c r="DK13" s="346">
        <v>0</v>
      </c>
      <c r="DL13" s="343">
        <v>0</v>
      </c>
      <c r="DM13" s="343">
        <v>0</v>
      </c>
      <c r="DN13" s="343">
        <v>0</v>
      </c>
      <c r="DO13" s="343">
        <v>675</v>
      </c>
      <c r="DP13" s="343">
        <v>0</v>
      </c>
      <c r="DQ13" s="808">
        <f t="shared" ref="DQ13:DQ71" si="56">SUM(DK13:DP13)</f>
        <v>675</v>
      </c>
      <c r="DR13" s="211">
        <f t="shared" ref="DR13:DR71" si="57">DQ13/$DR$10</f>
        <v>112.5</v>
      </c>
      <c r="DS13" s="346">
        <v>0</v>
      </c>
      <c r="DT13" s="343">
        <v>671</v>
      </c>
      <c r="DU13" s="343">
        <v>0</v>
      </c>
      <c r="DV13" s="343">
        <v>0</v>
      </c>
      <c r="DW13" s="343">
        <v>0</v>
      </c>
      <c r="DX13" s="343">
        <v>0</v>
      </c>
      <c r="DY13" s="808">
        <f t="shared" ref="DY13:DY72" si="58">SUM(DS13:DX13)</f>
        <v>671</v>
      </c>
      <c r="DZ13" s="211">
        <f t="shared" ref="DZ13:DZ72" si="59">DY13/$DZ$10</f>
        <v>111.83333333333333</v>
      </c>
      <c r="EA13" s="346">
        <v>0</v>
      </c>
      <c r="EB13" s="343">
        <v>0</v>
      </c>
      <c r="EC13" s="343"/>
      <c r="ED13" s="343">
        <v>0</v>
      </c>
      <c r="EE13" s="343">
        <v>0</v>
      </c>
      <c r="EF13" s="343">
        <v>0</v>
      </c>
      <c r="EG13" s="808">
        <f t="shared" ref="EG13:EG72" si="60">SUM(EA13:EF13)</f>
        <v>0</v>
      </c>
      <c r="EH13" s="211">
        <f t="shared" ref="EH13:EH72" si="61">EG13/$EH$10</f>
        <v>0</v>
      </c>
      <c r="EI13" s="346">
        <v>670</v>
      </c>
      <c r="EJ13" s="343">
        <v>0</v>
      </c>
      <c r="EK13" s="343">
        <v>0</v>
      </c>
      <c r="EL13" s="343">
        <v>0</v>
      </c>
      <c r="EM13" s="343">
        <v>0</v>
      </c>
      <c r="EN13" s="343">
        <v>0</v>
      </c>
      <c r="EO13" s="808">
        <f t="shared" ref="EO13:EO71" si="62">SUM(EI13:EN13)</f>
        <v>670</v>
      </c>
      <c r="EP13" s="211">
        <f t="shared" ref="EP13:EP71" si="63">EO13/$EP$10</f>
        <v>111.66666666666667</v>
      </c>
      <c r="EQ13" s="346">
        <v>0</v>
      </c>
      <c r="ER13" s="343">
        <v>661</v>
      </c>
      <c r="ES13" s="343">
        <v>0</v>
      </c>
      <c r="ET13" s="343">
        <v>0</v>
      </c>
      <c r="EU13" s="343">
        <v>0</v>
      </c>
      <c r="EV13" s="343">
        <v>0</v>
      </c>
      <c r="EW13" s="808">
        <f t="shared" ref="EW13:EW71" si="64">SUM(EQ13:EV13)</f>
        <v>661</v>
      </c>
      <c r="EX13" s="211">
        <f t="shared" ref="EX13:EX71" si="65">EW13/$EX$10</f>
        <v>110.16666666666667</v>
      </c>
      <c r="EY13" s="346">
        <v>1000</v>
      </c>
      <c r="EZ13" s="343">
        <v>0</v>
      </c>
      <c r="FA13" s="343">
        <v>0</v>
      </c>
      <c r="FB13" s="343">
        <v>0</v>
      </c>
      <c r="FC13" s="343">
        <v>0</v>
      </c>
      <c r="FD13" s="343">
        <v>0</v>
      </c>
      <c r="FE13" s="808">
        <f t="shared" ref="FE13:FE72" si="66">SUM(EY13:FD13)</f>
        <v>1000</v>
      </c>
      <c r="FF13" s="211">
        <f t="shared" ref="FF13:FF72" si="67">FE13/$FF$10</f>
        <v>166.66666666666666</v>
      </c>
      <c r="FG13" s="755">
        <v>0</v>
      </c>
      <c r="FH13" s="345">
        <v>0</v>
      </c>
      <c r="FI13" s="345">
        <v>0</v>
      </c>
      <c r="FJ13" s="345">
        <v>0</v>
      </c>
      <c r="FK13" s="345">
        <v>0</v>
      </c>
      <c r="FL13" s="345">
        <v>0</v>
      </c>
      <c r="FM13" s="808">
        <f t="shared" ref="FM13:FM72" si="68">SUM(FG13:FL13)</f>
        <v>0</v>
      </c>
      <c r="FN13" s="211">
        <f t="shared" ref="FN13:FN72" si="69">FM13/$FN$10</f>
        <v>0</v>
      </c>
      <c r="FO13" s="346">
        <v>0</v>
      </c>
      <c r="FP13" s="343">
        <v>0</v>
      </c>
      <c r="FQ13" s="343">
        <v>1033</v>
      </c>
      <c r="FR13" s="343">
        <v>0</v>
      </c>
      <c r="FS13" s="343">
        <v>0</v>
      </c>
      <c r="FT13" s="343">
        <v>0</v>
      </c>
      <c r="FU13" s="808">
        <f t="shared" ref="FU13:FU72" si="70">SUM(FO13:FT13)</f>
        <v>1033</v>
      </c>
      <c r="FV13" s="211">
        <f t="shared" ref="FV13:FV72" si="71">FU13/$FV$10</f>
        <v>172.16666666666666</v>
      </c>
      <c r="FW13" s="346">
        <v>0</v>
      </c>
      <c r="FX13" s="343">
        <v>0</v>
      </c>
      <c r="FY13" s="343">
        <v>1352</v>
      </c>
      <c r="FZ13" s="343">
        <v>223</v>
      </c>
      <c r="GA13" s="343">
        <v>0</v>
      </c>
      <c r="GB13" s="343">
        <v>0</v>
      </c>
      <c r="GC13" s="808">
        <f t="shared" ref="GC13:GC71" si="72">SUM(FW13:GB13)</f>
        <v>1575</v>
      </c>
      <c r="GD13" s="211">
        <f t="shared" ref="GD13:GD71" si="73">GC13/$GD$10</f>
        <v>262.5</v>
      </c>
      <c r="GE13" s="346">
        <v>111</v>
      </c>
      <c r="GF13" s="343">
        <v>0</v>
      </c>
      <c r="GG13" s="343">
        <v>0</v>
      </c>
      <c r="GH13" s="343">
        <v>0</v>
      </c>
      <c r="GI13" s="343">
        <v>0</v>
      </c>
      <c r="GJ13" s="343">
        <v>0</v>
      </c>
      <c r="GK13" s="808">
        <f t="shared" ref="GK13:GK71" si="74">SUM(GE13:GJ13)</f>
        <v>111</v>
      </c>
      <c r="GL13" s="211">
        <f t="shared" ref="GL13:GL71" si="75">GK13/$GD$10</f>
        <v>18.5</v>
      </c>
      <c r="GM13" s="755">
        <v>0</v>
      </c>
      <c r="GN13" s="345">
        <v>1005</v>
      </c>
      <c r="GO13" s="345">
        <v>0</v>
      </c>
      <c r="GP13" s="345">
        <v>0</v>
      </c>
      <c r="GQ13" s="345">
        <v>0</v>
      </c>
      <c r="GR13" s="345">
        <v>0</v>
      </c>
      <c r="GS13" s="872">
        <f t="shared" ref="GS13:GS72" si="76">SUM(GM13:GR13)</f>
        <v>1005</v>
      </c>
      <c r="GT13" s="873">
        <f t="shared" ref="GT13:GT72" si="77">GS13/$GT$10</f>
        <v>167.5</v>
      </c>
      <c r="GU13" s="346">
        <v>0</v>
      </c>
      <c r="GV13" s="343">
        <v>0</v>
      </c>
      <c r="GW13" s="343">
        <v>999</v>
      </c>
      <c r="GX13" s="343">
        <v>0</v>
      </c>
      <c r="GY13" s="343">
        <v>0</v>
      </c>
      <c r="GZ13" s="343">
        <v>0</v>
      </c>
      <c r="HA13" s="872">
        <f t="shared" ref="HA13:HA71" si="78">SUM(GU13:GZ13)</f>
        <v>999</v>
      </c>
      <c r="HB13" s="873">
        <f t="shared" ref="HB13:HB71" si="79">HA13/$HB$10</f>
        <v>166.5</v>
      </c>
      <c r="HC13" s="346">
        <v>0</v>
      </c>
      <c r="HD13" s="343">
        <v>0</v>
      </c>
      <c r="HE13" s="343">
        <v>0</v>
      </c>
      <c r="HF13" s="343">
        <v>0</v>
      </c>
      <c r="HG13" s="343">
        <v>0</v>
      </c>
      <c r="HH13" s="343">
        <v>0</v>
      </c>
      <c r="HI13" s="872">
        <f t="shared" ref="HI13:HI72" si="80">SUM(HC13:HH13)</f>
        <v>0</v>
      </c>
      <c r="HJ13" s="873">
        <f t="shared" ref="HJ13:HJ72" si="81">HI13/$HJ$10</f>
        <v>0</v>
      </c>
      <c r="HK13" s="346">
        <v>0</v>
      </c>
      <c r="HL13" s="343">
        <v>0</v>
      </c>
      <c r="HM13" s="343">
        <v>0</v>
      </c>
      <c r="HN13" s="343">
        <v>0</v>
      </c>
      <c r="HO13" s="343">
        <v>1009</v>
      </c>
      <c r="HP13" s="343">
        <v>0</v>
      </c>
      <c r="HQ13" s="872">
        <f t="shared" ref="HQ13:HQ72" si="82">SUM(HK13:HP13)</f>
        <v>1009</v>
      </c>
      <c r="HR13" s="873">
        <f t="shared" ref="HR13:HR72" si="83">HQ13/$HR$10</f>
        <v>168.16666666666666</v>
      </c>
      <c r="HS13" s="346">
        <v>0</v>
      </c>
      <c r="HT13" s="343">
        <v>0</v>
      </c>
      <c r="HU13" s="343">
        <v>0</v>
      </c>
      <c r="HV13" s="343">
        <v>0</v>
      </c>
      <c r="HW13" s="343">
        <v>0</v>
      </c>
      <c r="HX13" s="343"/>
      <c r="HY13" s="872">
        <f t="shared" ref="HY13:HY72" si="84">SUM(HS13:HX13)</f>
        <v>0</v>
      </c>
      <c r="HZ13" s="873">
        <f t="shared" ref="HZ13:HZ72" si="85">HY13/$HZ$10</f>
        <v>0</v>
      </c>
    </row>
    <row r="14" spans="1:234" s="341" customFormat="1" ht="15" customHeight="1" x14ac:dyDescent="0.2">
      <c r="A14" s="21">
        <v>3</v>
      </c>
      <c r="B14" s="21" t="s">
        <v>50</v>
      </c>
      <c r="C14" s="275" t="s">
        <v>51</v>
      </c>
      <c r="D14" s="21">
        <v>25</v>
      </c>
      <c r="E14" s="24"/>
      <c r="F14" s="24">
        <v>2767</v>
      </c>
      <c r="G14" s="24"/>
      <c r="H14" s="24"/>
      <c r="I14" s="360"/>
      <c r="J14" s="360">
        <f>SUMIF(SUMPK!$B:$B,$B:$B,SUMPK!$O:$O)</f>
        <v>0</v>
      </c>
      <c r="K14" s="24"/>
      <c r="L14" s="24">
        <f t="shared" ref="L14:L72" si="86">F14+H14-J14</f>
        <v>2767</v>
      </c>
      <c r="M14" s="15">
        <f t="shared" si="27"/>
        <v>2767</v>
      </c>
      <c r="N14" s="15">
        <v>0</v>
      </c>
      <c r="O14" s="276">
        <f t="shared" si="28"/>
        <v>0</v>
      </c>
      <c r="P14" s="15">
        <v>57.333333333333336</v>
      </c>
      <c r="Q14" s="711">
        <f t="shared" si="29"/>
        <v>106.66666666666667</v>
      </c>
      <c r="R14" s="276">
        <f t="shared" si="30"/>
        <v>289.56976744186045</v>
      </c>
      <c r="S14" s="712">
        <f t="shared" si="31"/>
        <v>24.615384615384617</v>
      </c>
      <c r="T14" s="713">
        <v>640</v>
      </c>
      <c r="U14" s="276">
        <f t="shared" si="32"/>
        <v>112.409375</v>
      </c>
      <c r="V14" s="278"/>
      <c r="W14" s="276">
        <f t="shared" si="33"/>
        <v>112.409375</v>
      </c>
      <c r="X14" s="279">
        <f t="shared" si="0"/>
        <v>1</v>
      </c>
      <c r="Y14" s="299">
        <v>17</v>
      </c>
      <c r="Z14" s="721"/>
      <c r="AA14" s="244">
        <v>0</v>
      </c>
      <c r="AB14" s="64">
        <v>0</v>
      </c>
      <c r="AC14" s="64">
        <v>0</v>
      </c>
      <c r="AD14" s="64">
        <v>0</v>
      </c>
      <c r="AE14" s="64">
        <v>344</v>
      </c>
      <c r="AF14" s="64">
        <v>0</v>
      </c>
      <c r="AG14" s="64">
        <f t="shared" si="34"/>
        <v>344</v>
      </c>
      <c r="AH14" s="211">
        <f t="shared" si="35"/>
        <v>57.333333333333336</v>
      </c>
      <c r="AI14" s="75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808">
        <f t="shared" si="36"/>
        <v>0</v>
      </c>
      <c r="AP14" s="809">
        <f t="shared" si="37"/>
        <v>0</v>
      </c>
      <c r="AQ14" s="814">
        <v>0</v>
      </c>
      <c r="AR14" s="815">
        <v>0</v>
      </c>
      <c r="AS14" s="815">
        <v>0</v>
      </c>
      <c r="AT14" s="815">
        <v>0</v>
      </c>
      <c r="AU14" s="815">
        <v>0</v>
      </c>
      <c r="AV14" s="815">
        <v>0</v>
      </c>
      <c r="AW14" s="808">
        <f t="shared" si="38"/>
        <v>0</v>
      </c>
      <c r="AX14" s="211">
        <f t="shared" si="39"/>
        <v>0</v>
      </c>
      <c r="AY14" s="346">
        <v>0</v>
      </c>
      <c r="AZ14" s="343">
        <v>0</v>
      </c>
      <c r="BA14" s="343">
        <v>0</v>
      </c>
      <c r="BB14" s="343">
        <v>0</v>
      </c>
      <c r="BC14" s="343">
        <v>0</v>
      </c>
      <c r="BD14" s="343">
        <v>0</v>
      </c>
      <c r="BE14" s="808">
        <f t="shared" si="40"/>
        <v>0</v>
      </c>
      <c r="BF14" s="211">
        <f t="shared" si="41"/>
        <v>0</v>
      </c>
      <c r="BG14" s="814">
        <v>0</v>
      </c>
      <c r="BH14" s="815">
        <v>0</v>
      </c>
      <c r="BI14" s="815">
        <v>339</v>
      </c>
      <c r="BJ14" s="815">
        <v>0</v>
      </c>
      <c r="BK14" s="815">
        <v>0</v>
      </c>
      <c r="BL14" s="815">
        <v>0</v>
      </c>
      <c r="BM14" s="808">
        <f t="shared" si="42"/>
        <v>339</v>
      </c>
      <c r="BN14" s="211">
        <f t="shared" si="43"/>
        <v>56.5</v>
      </c>
      <c r="BO14" s="75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808">
        <f t="shared" si="44"/>
        <v>0</v>
      </c>
      <c r="BV14" s="211">
        <f t="shared" si="45"/>
        <v>0</v>
      </c>
      <c r="BW14" s="755">
        <v>0</v>
      </c>
      <c r="BX14" s="345">
        <v>0</v>
      </c>
      <c r="BY14" s="345">
        <v>0</v>
      </c>
      <c r="BZ14" s="345">
        <v>0</v>
      </c>
      <c r="CA14" s="345">
        <v>0</v>
      </c>
      <c r="CB14" s="345">
        <v>0</v>
      </c>
      <c r="CC14" s="808">
        <f t="shared" si="46"/>
        <v>0</v>
      </c>
      <c r="CD14" s="211">
        <f t="shared" si="47"/>
        <v>0</v>
      </c>
      <c r="CE14" s="346">
        <v>344</v>
      </c>
      <c r="CF14" s="343">
        <v>0</v>
      </c>
      <c r="CG14" s="343">
        <v>0</v>
      </c>
      <c r="CH14" s="343">
        <v>0</v>
      </c>
      <c r="CI14" s="343">
        <v>0</v>
      </c>
      <c r="CJ14" s="343">
        <v>0</v>
      </c>
      <c r="CK14" s="808">
        <f t="shared" si="48"/>
        <v>344</v>
      </c>
      <c r="CL14" s="211">
        <f t="shared" si="49"/>
        <v>57.333333333333336</v>
      </c>
      <c r="CM14" s="346">
        <v>0</v>
      </c>
      <c r="CN14" s="343">
        <v>0</v>
      </c>
      <c r="CO14" s="343">
        <v>0</v>
      </c>
      <c r="CP14" s="343">
        <v>0</v>
      </c>
      <c r="CQ14" s="343">
        <v>0</v>
      </c>
      <c r="CR14" s="343">
        <v>0</v>
      </c>
      <c r="CS14" s="808">
        <f t="shared" si="50"/>
        <v>0</v>
      </c>
      <c r="CT14" s="211">
        <f t="shared" si="51"/>
        <v>0</v>
      </c>
      <c r="CU14" s="346">
        <v>0</v>
      </c>
      <c r="CV14" s="343">
        <v>0</v>
      </c>
      <c r="CW14" s="343">
        <v>0</v>
      </c>
      <c r="CX14" s="343">
        <v>0</v>
      </c>
      <c r="CY14" s="343">
        <v>0</v>
      </c>
      <c r="CZ14" s="343">
        <v>0</v>
      </c>
      <c r="DA14" s="808">
        <f t="shared" si="52"/>
        <v>0</v>
      </c>
      <c r="DB14" s="211">
        <f t="shared" si="53"/>
        <v>0</v>
      </c>
      <c r="DC14" s="346">
        <v>0</v>
      </c>
      <c r="DD14" s="343">
        <v>0</v>
      </c>
      <c r="DE14" s="343">
        <v>0</v>
      </c>
      <c r="DF14" s="343">
        <v>0</v>
      </c>
      <c r="DG14" s="343"/>
      <c r="DH14" s="343">
        <v>0</v>
      </c>
      <c r="DI14" s="808">
        <f t="shared" si="54"/>
        <v>0</v>
      </c>
      <c r="DJ14" s="211">
        <f t="shared" si="55"/>
        <v>0</v>
      </c>
      <c r="DK14" s="346">
        <v>337</v>
      </c>
      <c r="DL14" s="343">
        <v>0</v>
      </c>
      <c r="DM14" s="343">
        <v>0</v>
      </c>
      <c r="DN14" s="343">
        <v>0</v>
      </c>
      <c r="DO14" s="343">
        <v>0</v>
      </c>
      <c r="DP14" s="343">
        <v>0</v>
      </c>
      <c r="DQ14" s="808">
        <f t="shared" si="56"/>
        <v>337</v>
      </c>
      <c r="DR14" s="211">
        <f t="shared" si="57"/>
        <v>56.166666666666664</v>
      </c>
      <c r="DS14" s="346">
        <v>0</v>
      </c>
      <c r="DT14" s="343">
        <v>0</v>
      </c>
      <c r="DU14" s="343">
        <v>0</v>
      </c>
      <c r="DV14" s="343">
        <v>0</v>
      </c>
      <c r="DW14" s="343">
        <v>0</v>
      </c>
      <c r="DX14" s="343">
        <v>0</v>
      </c>
      <c r="DY14" s="808">
        <f t="shared" si="58"/>
        <v>0</v>
      </c>
      <c r="DZ14" s="211">
        <f t="shared" si="59"/>
        <v>0</v>
      </c>
      <c r="EA14" s="346">
        <v>0</v>
      </c>
      <c r="EB14" s="343">
        <v>0</v>
      </c>
      <c r="EC14" s="343"/>
      <c r="ED14" s="343">
        <v>0</v>
      </c>
      <c r="EE14" s="343">
        <v>338</v>
      </c>
      <c r="EF14" s="343">
        <v>0</v>
      </c>
      <c r="EG14" s="808">
        <f t="shared" si="60"/>
        <v>338</v>
      </c>
      <c r="EH14" s="211">
        <f t="shared" si="61"/>
        <v>56.333333333333336</v>
      </c>
      <c r="EI14" s="346">
        <v>0</v>
      </c>
      <c r="EJ14" s="343">
        <v>0</v>
      </c>
      <c r="EK14" s="343">
        <v>0</v>
      </c>
      <c r="EL14" s="343">
        <v>0</v>
      </c>
      <c r="EM14" s="343">
        <v>0</v>
      </c>
      <c r="EN14" s="343">
        <v>0</v>
      </c>
      <c r="EO14" s="808">
        <f t="shared" si="62"/>
        <v>0</v>
      </c>
      <c r="EP14" s="211">
        <f t="shared" si="63"/>
        <v>0</v>
      </c>
      <c r="EQ14" s="346">
        <v>0</v>
      </c>
      <c r="ER14" s="343">
        <v>0</v>
      </c>
      <c r="ES14" s="343">
        <v>0</v>
      </c>
      <c r="ET14" s="343">
        <v>0</v>
      </c>
      <c r="EU14" s="343">
        <v>0</v>
      </c>
      <c r="EV14" s="343">
        <v>0</v>
      </c>
      <c r="EW14" s="808">
        <f t="shared" si="64"/>
        <v>0</v>
      </c>
      <c r="EX14" s="211">
        <f t="shared" si="65"/>
        <v>0</v>
      </c>
      <c r="EY14" s="346">
        <v>0</v>
      </c>
      <c r="EZ14" s="343">
        <v>0</v>
      </c>
      <c r="FA14" s="343">
        <v>335</v>
      </c>
      <c r="FB14" s="343">
        <v>0</v>
      </c>
      <c r="FC14" s="343">
        <v>0</v>
      </c>
      <c r="FD14" s="343">
        <v>0</v>
      </c>
      <c r="FE14" s="808">
        <f t="shared" si="66"/>
        <v>335</v>
      </c>
      <c r="FF14" s="211">
        <f t="shared" si="67"/>
        <v>55.833333333333336</v>
      </c>
      <c r="FG14" s="755">
        <v>0</v>
      </c>
      <c r="FH14" s="345">
        <v>0</v>
      </c>
      <c r="FI14" s="345">
        <v>0</v>
      </c>
      <c r="FJ14" s="345">
        <v>0</v>
      </c>
      <c r="FK14" s="345">
        <v>0</v>
      </c>
      <c r="FL14" s="345">
        <v>0</v>
      </c>
      <c r="FM14" s="808">
        <f t="shared" si="68"/>
        <v>0</v>
      </c>
      <c r="FN14" s="211">
        <f t="shared" si="69"/>
        <v>0</v>
      </c>
      <c r="FO14" s="346">
        <v>0</v>
      </c>
      <c r="FP14" s="343">
        <v>0</v>
      </c>
      <c r="FQ14" s="343">
        <v>0</v>
      </c>
      <c r="FR14" s="343">
        <v>0</v>
      </c>
      <c r="FS14" s="343">
        <v>0</v>
      </c>
      <c r="FT14" s="343">
        <v>0</v>
      </c>
      <c r="FU14" s="808">
        <f t="shared" si="70"/>
        <v>0</v>
      </c>
      <c r="FV14" s="211">
        <f t="shared" si="71"/>
        <v>0</v>
      </c>
      <c r="FW14" s="346">
        <v>0</v>
      </c>
      <c r="FX14" s="343">
        <v>0</v>
      </c>
      <c r="FY14" s="343">
        <v>0</v>
      </c>
      <c r="FZ14" s="343">
        <v>0</v>
      </c>
      <c r="GA14" s="343">
        <v>0</v>
      </c>
      <c r="GB14" s="343">
        <v>0</v>
      </c>
      <c r="GC14" s="808">
        <f t="shared" si="72"/>
        <v>0</v>
      </c>
      <c r="GD14" s="211">
        <f t="shared" si="73"/>
        <v>0</v>
      </c>
      <c r="GE14" s="346">
        <v>0</v>
      </c>
      <c r="GF14" s="343">
        <v>0</v>
      </c>
      <c r="GG14" s="343">
        <v>331</v>
      </c>
      <c r="GH14" s="343">
        <v>0</v>
      </c>
      <c r="GI14" s="343">
        <v>0</v>
      </c>
      <c r="GJ14" s="343">
        <v>0</v>
      </c>
      <c r="GK14" s="808">
        <f t="shared" si="74"/>
        <v>331</v>
      </c>
      <c r="GL14" s="211">
        <f t="shared" si="75"/>
        <v>55.166666666666664</v>
      </c>
      <c r="GM14" s="755">
        <v>0</v>
      </c>
      <c r="GN14" s="345">
        <v>0</v>
      </c>
      <c r="GO14" s="345">
        <v>0</v>
      </c>
      <c r="GP14" s="345">
        <v>0</v>
      </c>
      <c r="GQ14" s="345">
        <v>0</v>
      </c>
      <c r="GR14" s="345">
        <v>0</v>
      </c>
      <c r="GS14" s="872">
        <f t="shared" si="76"/>
        <v>0</v>
      </c>
      <c r="GT14" s="873">
        <f>GS14/$GT$10</f>
        <v>0</v>
      </c>
      <c r="GU14" s="346">
        <v>0</v>
      </c>
      <c r="GV14" s="343">
        <v>0</v>
      </c>
      <c r="GW14" s="343">
        <v>0</v>
      </c>
      <c r="GX14" s="343">
        <v>0</v>
      </c>
      <c r="GY14" s="343">
        <v>0</v>
      </c>
      <c r="GZ14" s="343">
        <v>0</v>
      </c>
      <c r="HA14" s="872">
        <f t="shared" si="78"/>
        <v>0</v>
      </c>
      <c r="HB14" s="873">
        <f t="shared" si="79"/>
        <v>0</v>
      </c>
      <c r="HC14" s="346">
        <v>339</v>
      </c>
      <c r="HD14" s="343">
        <v>0</v>
      </c>
      <c r="HE14" s="343">
        <v>0</v>
      </c>
      <c r="HF14" s="343">
        <v>0</v>
      </c>
      <c r="HG14" s="343">
        <v>0</v>
      </c>
      <c r="HH14" s="343">
        <v>0</v>
      </c>
      <c r="HI14" s="872">
        <f t="shared" si="80"/>
        <v>339</v>
      </c>
      <c r="HJ14" s="873">
        <f t="shared" si="81"/>
        <v>56.5</v>
      </c>
      <c r="HK14" s="346">
        <v>0</v>
      </c>
      <c r="HL14" s="343">
        <v>0</v>
      </c>
      <c r="HM14" s="343">
        <v>0</v>
      </c>
      <c r="HN14" s="343">
        <v>0</v>
      </c>
      <c r="HO14" s="343">
        <v>0</v>
      </c>
      <c r="HP14" s="343">
        <v>0</v>
      </c>
      <c r="HQ14" s="872">
        <f t="shared" si="82"/>
        <v>0</v>
      </c>
      <c r="HR14" s="873">
        <f t="shared" si="83"/>
        <v>0</v>
      </c>
      <c r="HS14" s="346">
        <v>0</v>
      </c>
      <c r="HT14" s="343">
        <v>0</v>
      </c>
      <c r="HU14" s="343">
        <v>0</v>
      </c>
      <c r="HV14" s="343">
        <v>0</v>
      </c>
      <c r="HW14" s="343">
        <v>0</v>
      </c>
      <c r="HX14" s="343"/>
      <c r="HY14" s="872">
        <f t="shared" si="84"/>
        <v>0</v>
      </c>
      <c r="HZ14" s="873">
        <f t="shared" si="85"/>
        <v>0</v>
      </c>
    </row>
    <row r="15" spans="1:234" s="341" customFormat="1" ht="15" customHeight="1" x14ac:dyDescent="0.2">
      <c r="A15" s="21">
        <v>4</v>
      </c>
      <c r="B15" s="21" t="s">
        <v>72</v>
      </c>
      <c r="C15" s="275" t="s">
        <v>73</v>
      </c>
      <c r="D15" s="21">
        <v>25</v>
      </c>
      <c r="E15" s="24"/>
      <c r="F15" s="24">
        <v>2157</v>
      </c>
      <c r="G15" s="24"/>
      <c r="H15" s="24"/>
      <c r="I15" s="360"/>
      <c r="J15" s="360">
        <f>SUMIF(SUMPK!$B:$B,$B:$B,SUMPK!$O:$O)</f>
        <v>0</v>
      </c>
      <c r="K15" s="24"/>
      <c r="L15" s="24">
        <f t="shared" ref="L15:L20" si="87">F15+H15-J15</f>
        <v>2157</v>
      </c>
      <c r="M15" s="15">
        <f t="shared" si="27"/>
        <v>2157</v>
      </c>
      <c r="N15" s="15">
        <v>82.666666666666671</v>
      </c>
      <c r="O15" s="276">
        <f t="shared" si="28"/>
        <v>26.092741935483868</v>
      </c>
      <c r="P15" s="15">
        <v>195.66666666666666</v>
      </c>
      <c r="Q15" s="711">
        <f t="shared" si="29"/>
        <v>733.33333333333337</v>
      </c>
      <c r="R15" s="276">
        <f t="shared" si="30"/>
        <v>66.143100511073257</v>
      </c>
      <c r="S15" s="712">
        <f t="shared" si="31"/>
        <v>169.23076923076923</v>
      </c>
      <c r="T15" s="713">
        <v>4400</v>
      </c>
      <c r="U15" s="276">
        <f t="shared" si="32"/>
        <v>12.745909090909091</v>
      </c>
      <c r="V15" s="278"/>
      <c r="W15" s="276">
        <f t="shared" si="33"/>
        <v>12.745909090909091</v>
      </c>
      <c r="X15" s="279">
        <f t="shared" si="0"/>
        <v>1</v>
      </c>
      <c r="Y15" s="299">
        <v>18</v>
      </c>
      <c r="Z15" s="721"/>
      <c r="AA15" s="244">
        <v>600</v>
      </c>
      <c r="AB15" s="64">
        <v>0</v>
      </c>
      <c r="AC15" s="64">
        <v>0</v>
      </c>
      <c r="AD15" s="64">
        <v>0</v>
      </c>
      <c r="AE15" s="64">
        <v>986</v>
      </c>
      <c r="AF15" s="64">
        <v>0</v>
      </c>
      <c r="AG15" s="64">
        <f t="shared" si="34"/>
        <v>1586</v>
      </c>
      <c r="AH15" s="211">
        <f t="shared" si="35"/>
        <v>264.33333333333331</v>
      </c>
      <c r="AI15" s="755">
        <v>0</v>
      </c>
      <c r="AJ15" s="345">
        <v>0</v>
      </c>
      <c r="AK15" s="345">
        <v>0</v>
      </c>
      <c r="AL15" s="345">
        <v>404</v>
      </c>
      <c r="AM15" s="345">
        <v>0</v>
      </c>
      <c r="AN15" s="345">
        <v>2000</v>
      </c>
      <c r="AO15" s="808">
        <f t="shared" si="36"/>
        <v>2404</v>
      </c>
      <c r="AP15" s="809">
        <f t="shared" si="37"/>
        <v>400.66666666666669</v>
      </c>
      <c r="AQ15" s="814">
        <v>0</v>
      </c>
      <c r="AR15" s="815">
        <v>689</v>
      </c>
      <c r="AS15" s="815">
        <v>0</v>
      </c>
      <c r="AT15" s="815">
        <v>0</v>
      </c>
      <c r="AU15" s="815">
        <v>0</v>
      </c>
      <c r="AV15" s="815">
        <v>789</v>
      </c>
      <c r="AW15" s="808">
        <f t="shared" si="38"/>
        <v>1478</v>
      </c>
      <c r="AX15" s="211">
        <f t="shared" si="39"/>
        <v>246.33333333333334</v>
      </c>
      <c r="AY15" s="346">
        <v>0</v>
      </c>
      <c r="AZ15" s="343">
        <v>0</v>
      </c>
      <c r="BA15" s="343">
        <v>0</v>
      </c>
      <c r="BB15" s="343">
        <v>772</v>
      </c>
      <c r="BC15" s="343">
        <v>0</v>
      </c>
      <c r="BD15" s="343">
        <v>722</v>
      </c>
      <c r="BE15" s="808">
        <f t="shared" si="40"/>
        <v>1494</v>
      </c>
      <c r="BF15" s="211">
        <f t="shared" si="41"/>
        <v>249</v>
      </c>
      <c r="BG15" s="814">
        <v>0</v>
      </c>
      <c r="BH15" s="815">
        <v>0</v>
      </c>
      <c r="BI15" s="815">
        <v>0</v>
      </c>
      <c r="BJ15" s="815">
        <v>676</v>
      </c>
      <c r="BK15" s="815">
        <v>0</v>
      </c>
      <c r="BL15" s="815">
        <v>0</v>
      </c>
      <c r="BM15" s="808">
        <f t="shared" si="42"/>
        <v>676</v>
      </c>
      <c r="BN15" s="211">
        <f t="shared" si="43"/>
        <v>112.66666666666667</v>
      </c>
      <c r="BO15" s="755">
        <v>0</v>
      </c>
      <c r="BP15" s="345">
        <v>729</v>
      </c>
      <c r="BQ15" s="345">
        <v>0</v>
      </c>
      <c r="BR15" s="345">
        <v>0</v>
      </c>
      <c r="BS15" s="345">
        <v>683</v>
      </c>
      <c r="BT15" s="345">
        <v>0</v>
      </c>
      <c r="BU15" s="808">
        <f t="shared" si="44"/>
        <v>1412</v>
      </c>
      <c r="BV15" s="211">
        <f t="shared" si="45"/>
        <v>235.33333333333334</v>
      </c>
      <c r="BW15" s="755">
        <v>0</v>
      </c>
      <c r="BX15" s="345">
        <v>1012</v>
      </c>
      <c r="BY15" s="345">
        <v>0</v>
      </c>
      <c r="BZ15" s="345">
        <v>0</v>
      </c>
      <c r="CA15" s="345">
        <v>0</v>
      </c>
      <c r="CB15" s="345">
        <v>0</v>
      </c>
      <c r="CC15" s="808">
        <f t="shared" si="46"/>
        <v>1012</v>
      </c>
      <c r="CD15" s="211">
        <f t="shared" si="47"/>
        <v>168.66666666666666</v>
      </c>
      <c r="CE15" s="346">
        <v>0</v>
      </c>
      <c r="CF15" s="343">
        <v>330</v>
      </c>
      <c r="CG15" s="343">
        <v>0</v>
      </c>
      <c r="CH15" s="343">
        <v>1027</v>
      </c>
      <c r="CI15" s="343">
        <v>0</v>
      </c>
      <c r="CJ15" s="343">
        <v>0</v>
      </c>
      <c r="CK15" s="808">
        <f t="shared" si="48"/>
        <v>1357</v>
      </c>
      <c r="CL15" s="211">
        <f t="shared" si="49"/>
        <v>226.16666666666666</v>
      </c>
      <c r="CM15" s="346">
        <v>0</v>
      </c>
      <c r="CN15" s="343">
        <v>0</v>
      </c>
      <c r="CO15" s="343">
        <v>0</v>
      </c>
      <c r="CP15" s="343">
        <v>0</v>
      </c>
      <c r="CQ15" s="343">
        <v>0</v>
      </c>
      <c r="CR15" s="343">
        <v>657</v>
      </c>
      <c r="CS15" s="808">
        <f t="shared" si="50"/>
        <v>657</v>
      </c>
      <c r="CT15" s="211">
        <f t="shared" si="51"/>
        <v>109.5</v>
      </c>
      <c r="CU15" s="346">
        <v>0</v>
      </c>
      <c r="CV15" s="343">
        <v>0</v>
      </c>
      <c r="CW15" s="343">
        <v>0</v>
      </c>
      <c r="CX15" s="343">
        <v>0</v>
      </c>
      <c r="CY15" s="343">
        <v>1310</v>
      </c>
      <c r="CZ15" s="343">
        <v>0</v>
      </c>
      <c r="DA15" s="808">
        <f t="shared" si="52"/>
        <v>1310</v>
      </c>
      <c r="DB15" s="211">
        <f t="shared" si="53"/>
        <v>218.33333333333334</v>
      </c>
      <c r="DC15" s="346">
        <v>0</v>
      </c>
      <c r="DD15" s="343">
        <v>0</v>
      </c>
      <c r="DE15" s="343">
        <v>0</v>
      </c>
      <c r="DF15" s="343">
        <v>0</v>
      </c>
      <c r="DG15" s="343"/>
      <c r="DH15" s="343">
        <v>1019</v>
      </c>
      <c r="DI15" s="808">
        <f t="shared" si="54"/>
        <v>1019</v>
      </c>
      <c r="DJ15" s="211">
        <f t="shared" si="55"/>
        <v>169.83333333333334</v>
      </c>
      <c r="DK15" s="346">
        <v>0</v>
      </c>
      <c r="DL15" s="343">
        <v>0</v>
      </c>
      <c r="DM15" s="343">
        <v>0</v>
      </c>
      <c r="DN15" s="343">
        <v>1282</v>
      </c>
      <c r="DO15" s="343">
        <v>0</v>
      </c>
      <c r="DP15" s="343">
        <v>0</v>
      </c>
      <c r="DQ15" s="808">
        <f t="shared" si="56"/>
        <v>1282</v>
      </c>
      <c r="DR15" s="211">
        <f t="shared" si="57"/>
        <v>213.66666666666666</v>
      </c>
      <c r="DS15" s="346">
        <v>0</v>
      </c>
      <c r="DT15" s="343">
        <v>1004</v>
      </c>
      <c r="DU15" s="343">
        <v>0</v>
      </c>
      <c r="DV15" s="343">
        <v>0</v>
      </c>
      <c r="DW15" s="343">
        <v>0</v>
      </c>
      <c r="DX15" s="343">
        <v>0</v>
      </c>
      <c r="DY15" s="808">
        <f t="shared" si="58"/>
        <v>1004</v>
      </c>
      <c r="DZ15" s="211">
        <f t="shared" si="59"/>
        <v>167.33333333333334</v>
      </c>
      <c r="EA15" s="346">
        <v>0</v>
      </c>
      <c r="EB15" s="343">
        <v>1192</v>
      </c>
      <c r="EC15" s="343"/>
      <c r="ED15" s="343">
        <v>0</v>
      </c>
      <c r="EE15" s="343">
        <v>0</v>
      </c>
      <c r="EF15" s="343">
        <v>0</v>
      </c>
      <c r="EG15" s="808">
        <f t="shared" si="60"/>
        <v>1192</v>
      </c>
      <c r="EH15" s="211">
        <f t="shared" si="61"/>
        <v>198.66666666666666</v>
      </c>
      <c r="EI15" s="346">
        <v>0</v>
      </c>
      <c r="EJ15" s="343">
        <v>0</v>
      </c>
      <c r="EK15" s="343">
        <v>0</v>
      </c>
      <c r="EL15" s="343">
        <v>0</v>
      </c>
      <c r="EM15" s="343">
        <v>338</v>
      </c>
      <c r="EN15" s="343">
        <v>0</v>
      </c>
      <c r="EO15" s="808">
        <f t="shared" si="62"/>
        <v>338</v>
      </c>
      <c r="EP15" s="211">
        <f t="shared" si="63"/>
        <v>56.333333333333336</v>
      </c>
      <c r="EQ15" s="346">
        <v>175</v>
      </c>
      <c r="ER15" s="343">
        <v>0</v>
      </c>
      <c r="ES15" s="343">
        <v>0</v>
      </c>
      <c r="ET15" s="343">
        <v>0</v>
      </c>
      <c r="EU15" s="343">
        <v>1335</v>
      </c>
      <c r="EV15" s="343">
        <v>0</v>
      </c>
      <c r="EW15" s="808">
        <f t="shared" si="64"/>
        <v>1510</v>
      </c>
      <c r="EX15" s="211">
        <f t="shared" si="65"/>
        <v>251.66666666666666</v>
      </c>
      <c r="EY15" s="346">
        <v>0</v>
      </c>
      <c r="EZ15" s="343">
        <v>690</v>
      </c>
      <c r="FA15" s="343">
        <v>0</v>
      </c>
      <c r="FB15" s="343">
        <v>0</v>
      </c>
      <c r="FC15" s="343">
        <v>0</v>
      </c>
      <c r="FD15" s="343">
        <v>0</v>
      </c>
      <c r="FE15" s="808">
        <f t="shared" si="66"/>
        <v>690</v>
      </c>
      <c r="FF15" s="211">
        <f t="shared" si="67"/>
        <v>115</v>
      </c>
      <c r="FG15" s="755">
        <v>0</v>
      </c>
      <c r="FH15" s="345">
        <v>0</v>
      </c>
      <c r="FI15" s="345">
        <v>0</v>
      </c>
      <c r="FJ15" s="345">
        <v>390</v>
      </c>
      <c r="FK15" s="345">
        <v>0</v>
      </c>
      <c r="FL15" s="345">
        <v>934</v>
      </c>
      <c r="FM15" s="808">
        <f t="shared" si="68"/>
        <v>1324</v>
      </c>
      <c r="FN15" s="211">
        <f t="shared" si="69"/>
        <v>220.66666666666666</v>
      </c>
      <c r="FO15" s="346">
        <v>0</v>
      </c>
      <c r="FP15" s="343">
        <v>0</v>
      </c>
      <c r="FQ15" s="343">
        <v>0</v>
      </c>
      <c r="FR15" s="343">
        <v>0</v>
      </c>
      <c r="FS15" s="343">
        <v>0</v>
      </c>
      <c r="FT15" s="343">
        <v>0</v>
      </c>
      <c r="FU15" s="808">
        <f t="shared" si="70"/>
        <v>0</v>
      </c>
      <c r="FV15" s="211">
        <f t="shared" si="71"/>
        <v>0</v>
      </c>
      <c r="FW15" s="346">
        <v>701</v>
      </c>
      <c r="FX15" s="343">
        <v>0</v>
      </c>
      <c r="FY15" s="343">
        <v>0</v>
      </c>
      <c r="FZ15" s="343">
        <v>660</v>
      </c>
      <c r="GA15" s="343">
        <v>0</v>
      </c>
      <c r="GB15" s="343">
        <v>0</v>
      </c>
      <c r="GC15" s="808">
        <f t="shared" si="72"/>
        <v>1361</v>
      </c>
      <c r="GD15" s="211">
        <f t="shared" si="73"/>
        <v>226.83333333333334</v>
      </c>
      <c r="GE15" s="346">
        <v>623</v>
      </c>
      <c r="GF15" s="343">
        <v>0</v>
      </c>
      <c r="GG15" s="343">
        <v>0</v>
      </c>
      <c r="GH15" s="343">
        <v>0</v>
      </c>
      <c r="GI15" s="343">
        <v>685</v>
      </c>
      <c r="GJ15" s="343">
        <v>0</v>
      </c>
      <c r="GK15" s="808">
        <f t="shared" si="74"/>
        <v>1308</v>
      </c>
      <c r="GL15" s="211">
        <f t="shared" si="75"/>
        <v>218</v>
      </c>
      <c r="GM15" s="755">
        <v>0</v>
      </c>
      <c r="GN15" s="345">
        <v>0</v>
      </c>
      <c r="GO15" s="345">
        <v>0</v>
      </c>
      <c r="GP15" s="345">
        <v>690</v>
      </c>
      <c r="GQ15" s="345">
        <v>0</v>
      </c>
      <c r="GR15" s="345">
        <v>0</v>
      </c>
      <c r="GS15" s="872">
        <f t="shared" si="76"/>
        <v>690</v>
      </c>
      <c r="GT15" s="873">
        <f t="shared" si="77"/>
        <v>115</v>
      </c>
      <c r="GU15" s="346">
        <v>480</v>
      </c>
      <c r="GV15" s="343">
        <v>609</v>
      </c>
      <c r="GW15" s="343">
        <v>0</v>
      </c>
      <c r="GX15" s="343">
        <v>900</v>
      </c>
      <c r="GY15" s="343">
        <v>135</v>
      </c>
      <c r="GZ15" s="343">
        <v>0</v>
      </c>
      <c r="HA15" s="872">
        <f t="shared" si="78"/>
        <v>2124</v>
      </c>
      <c r="HB15" s="873">
        <f t="shared" si="79"/>
        <v>354</v>
      </c>
      <c r="HC15" s="346">
        <v>0</v>
      </c>
      <c r="HD15" s="343">
        <v>0</v>
      </c>
      <c r="HE15" s="343">
        <v>391</v>
      </c>
      <c r="HF15" s="343">
        <v>0</v>
      </c>
      <c r="HG15" s="343">
        <v>0</v>
      </c>
      <c r="HH15" s="343">
        <v>999</v>
      </c>
      <c r="HI15" s="872">
        <f t="shared" si="80"/>
        <v>1390</v>
      </c>
      <c r="HJ15" s="873">
        <f t="shared" si="81"/>
        <v>231.66666666666666</v>
      </c>
      <c r="HK15" s="346">
        <v>0</v>
      </c>
      <c r="HL15" s="343">
        <v>0</v>
      </c>
      <c r="HM15" s="343">
        <v>0</v>
      </c>
      <c r="HN15" s="343">
        <v>496</v>
      </c>
      <c r="HO15" s="343">
        <v>0</v>
      </c>
      <c r="HP15" s="343">
        <v>0</v>
      </c>
      <c r="HQ15" s="872">
        <f t="shared" si="82"/>
        <v>496</v>
      </c>
      <c r="HR15" s="873">
        <f t="shared" si="83"/>
        <v>82.666666666666671</v>
      </c>
      <c r="HS15" s="346">
        <v>285</v>
      </c>
      <c r="HT15" s="343">
        <v>0</v>
      </c>
      <c r="HU15" s="343">
        <v>0</v>
      </c>
      <c r="HV15" s="343">
        <v>1023</v>
      </c>
      <c r="HW15" s="343">
        <v>0</v>
      </c>
      <c r="HX15" s="343"/>
      <c r="HY15" s="872">
        <f t="shared" si="84"/>
        <v>1308</v>
      </c>
      <c r="HZ15" s="873">
        <f t="shared" si="85"/>
        <v>218</v>
      </c>
    </row>
    <row r="16" spans="1:234" s="341" customFormat="1" ht="15" customHeight="1" x14ac:dyDescent="0.2">
      <c r="A16" s="21">
        <v>5</v>
      </c>
      <c r="B16" s="21" t="s">
        <v>47</v>
      </c>
      <c r="C16" s="275" t="s">
        <v>205</v>
      </c>
      <c r="D16" s="21">
        <v>25</v>
      </c>
      <c r="E16" s="24"/>
      <c r="F16" s="24">
        <v>1739</v>
      </c>
      <c r="G16" s="709"/>
      <c r="H16" s="24"/>
      <c r="I16" s="360"/>
      <c r="J16" s="360">
        <f>SUMIF(SUMPK!$B:$B,$B:$B,SUMPK!$O:$O)</f>
        <v>0</v>
      </c>
      <c r="K16" s="24"/>
      <c r="L16" s="24">
        <f t="shared" si="87"/>
        <v>1739</v>
      </c>
      <c r="M16" s="15">
        <f t="shared" si="27"/>
        <v>1739</v>
      </c>
      <c r="N16" s="15">
        <v>26.666666666666668</v>
      </c>
      <c r="O16" s="276">
        <f t="shared" si="28"/>
        <v>65.212499999999991</v>
      </c>
      <c r="P16" s="15">
        <v>56.666666666666664</v>
      </c>
      <c r="Q16" s="711">
        <f t="shared" si="29"/>
        <v>205</v>
      </c>
      <c r="R16" s="276">
        <f t="shared" si="30"/>
        <v>184.12941176470591</v>
      </c>
      <c r="S16" s="712">
        <f t="shared" si="31"/>
        <v>47.307692307692307</v>
      </c>
      <c r="T16" s="713">
        <v>1230</v>
      </c>
      <c r="U16" s="276">
        <f t="shared" si="32"/>
        <v>36.759349593495934</v>
      </c>
      <c r="V16" s="278"/>
      <c r="W16" s="276">
        <f t="shared" si="33"/>
        <v>36.759349593495934</v>
      </c>
      <c r="X16" s="279">
        <f t="shared" si="0"/>
        <v>1</v>
      </c>
      <c r="Y16" s="299">
        <v>16</v>
      </c>
      <c r="Z16" s="721"/>
      <c r="AA16" s="244">
        <v>0</v>
      </c>
      <c r="AB16" s="64">
        <v>0</v>
      </c>
      <c r="AC16" s="64">
        <v>0</v>
      </c>
      <c r="AD16" s="64">
        <v>0</v>
      </c>
      <c r="AE16" s="64">
        <v>348</v>
      </c>
      <c r="AF16" s="64">
        <v>0</v>
      </c>
      <c r="AG16" s="64">
        <f t="shared" si="34"/>
        <v>348</v>
      </c>
      <c r="AH16" s="211">
        <f t="shared" si="35"/>
        <v>58</v>
      </c>
      <c r="AI16" s="75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808">
        <f t="shared" si="36"/>
        <v>0</v>
      </c>
      <c r="AP16" s="809">
        <f t="shared" si="37"/>
        <v>0</v>
      </c>
      <c r="AQ16" s="814">
        <v>0</v>
      </c>
      <c r="AR16" s="815">
        <v>0</v>
      </c>
      <c r="AS16" s="815">
        <v>355</v>
      </c>
      <c r="AT16" s="815">
        <v>0</v>
      </c>
      <c r="AU16" s="815">
        <v>0</v>
      </c>
      <c r="AV16" s="815">
        <v>0</v>
      </c>
      <c r="AW16" s="808">
        <f t="shared" si="38"/>
        <v>355</v>
      </c>
      <c r="AX16" s="211">
        <f t="shared" si="39"/>
        <v>59.166666666666664</v>
      </c>
      <c r="AY16" s="346">
        <v>0</v>
      </c>
      <c r="AZ16" s="343">
        <v>0</v>
      </c>
      <c r="BA16" s="343">
        <v>0</v>
      </c>
      <c r="BB16" s="343">
        <v>0</v>
      </c>
      <c r="BC16" s="343">
        <v>0</v>
      </c>
      <c r="BD16" s="343">
        <v>0</v>
      </c>
      <c r="BE16" s="808">
        <f t="shared" si="40"/>
        <v>0</v>
      </c>
      <c r="BF16" s="211">
        <f t="shared" si="41"/>
        <v>0</v>
      </c>
      <c r="BG16" s="814">
        <v>0</v>
      </c>
      <c r="BH16" s="815">
        <v>0</v>
      </c>
      <c r="BI16" s="815">
        <v>0</v>
      </c>
      <c r="BJ16" s="815">
        <v>220</v>
      </c>
      <c r="BK16" s="815">
        <v>0</v>
      </c>
      <c r="BL16" s="815">
        <v>0</v>
      </c>
      <c r="BM16" s="808">
        <f t="shared" si="42"/>
        <v>220</v>
      </c>
      <c r="BN16" s="211">
        <f t="shared" si="43"/>
        <v>36.666666666666664</v>
      </c>
      <c r="BO16" s="75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368</v>
      </c>
      <c r="BU16" s="808">
        <f t="shared" si="44"/>
        <v>368</v>
      </c>
      <c r="BV16" s="211">
        <f t="shared" si="45"/>
        <v>61.333333333333336</v>
      </c>
      <c r="BW16" s="755">
        <v>0</v>
      </c>
      <c r="BX16" s="345">
        <v>0</v>
      </c>
      <c r="BY16" s="345">
        <v>0</v>
      </c>
      <c r="BZ16" s="345">
        <v>0</v>
      </c>
      <c r="CA16" s="345">
        <v>0</v>
      </c>
      <c r="CB16" s="345">
        <v>0</v>
      </c>
      <c r="CC16" s="808">
        <f t="shared" si="46"/>
        <v>0</v>
      </c>
      <c r="CD16" s="211">
        <f t="shared" si="47"/>
        <v>0</v>
      </c>
      <c r="CE16" s="346">
        <v>0</v>
      </c>
      <c r="CF16" s="343">
        <v>0</v>
      </c>
      <c r="CG16" s="343">
        <v>0</v>
      </c>
      <c r="CH16" s="343">
        <v>0</v>
      </c>
      <c r="CI16" s="343">
        <v>0</v>
      </c>
      <c r="CJ16" s="343">
        <v>0</v>
      </c>
      <c r="CK16" s="808">
        <f t="shared" si="48"/>
        <v>0</v>
      </c>
      <c r="CL16" s="211">
        <f t="shared" si="49"/>
        <v>0</v>
      </c>
      <c r="CM16" s="346">
        <v>0</v>
      </c>
      <c r="CN16" s="343">
        <v>0</v>
      </c>
      <c r="CO16" s="343">
        <v>0</v>
      </c>
      <c r="CP16" s="343">
        <v>0</v>
      </c>
      <c r="CQ16" s="343">
        <v>0</v>
      </c>
      <c r="CR16" s="343">
        <v>340</v>
      </c>
      <c r="CS16" s="808">
        <f t="shared" si="50"/>
        <v>340</v>
      </c>
      <c r="CT16" s="211">
        <f t="shared" si="51"/>
        <v>56.666666666666664</v>
      </c>
      <c r="CU16" s="346">
        <v>0</v>
      </c>
      <c r="CV16" s="343">
        <v>0</v>
      </c>
      <c r="CW16" s="343">
        <v>0</v>
      </c>
      <c r="CX16" s="343">
        <v>0</v>
      </c>
      <c r="CY16" s="343">
        <v>0</v>
      </c>
      <c r="CZ16" s="343">
        <v>0</v>
      </c>
      <c r="DA16" s="808">
        <f t="shared" si="52"/>
        <v>0</v>
      </c>
      <c r="DB16" s="211">
        <f t="shared" si="53"/>
        <v>0</v>
      </c>
      <c r="DC16" s="346">
        <v>0</v>
      </c>
      <c r="DD16" s="343">
        <v>0</v>
      </c>
      <c r="DE16" s="343">
        <v>0</v>
      </c>
      <c r="DF16" s="343">
        <v>0</v>
      </c>
      <c r="DG16" s="343"/>
      <c r="DH16" s="343">
        <v>0</v>
      </c>
      <c r="DI16" s="808">
        <f t="shared" si="54"/>
        <v>0</v>
      </c>
      <c r="DJ16" s="211">
        <f t="shared" si="55"/>
        <v>0</v>
      </c>
      <c r="DK16" s="346">
        <v>0</v>
      </c>
      <c r="DL16" s="343">
        <v>0</v>
      </c>
      <c r="DM16" s="343">
        <v>0</v>
      </c>
      <c r="DN16" s="343">
        <v>0</v>
      </c>
      <c r="DO16" s="343">
        <v>343</v>
      </c>
      <c r="DP16" s="343">
        <v>0</v>
      </c>
      <c r="DQ16" s="808">
        <f t="shared" si="56"/>
        <v>343</v>
      </c>
      <c r="DR16" s="211">
        <f t="shared" si="57"/>
        <v>57.166666666666664</v>
      </c>
      <c r="DS16" s="346">
        <v>0</v>
      </c>
      <c r="DT16" s="343">
        <v>0</v>
      </c>
      <c r="DU16" s="343">
        <v>0</v>
      </c>
      <c r="DV16" s="343">
        <v>0</v>
      </c>
      <c r="DW16" s="343">
        <v>0</v>
      </c>
      <c r="DX16" s="343">
        <v>0</v>
      </c>
      <c r="DY16" s="808">
        <f t="shared" si="58"/>
        <v>0</v>
      </c>
      <c r="DZ16" s="211">
        <f t="shared" si="59"/>
        <v>0</v>
      </c>
      <c r="EA16" s="346">
        <v>0</v>
      </c>
      <c r="EB16" s="343">
        <v>0</v>
      </c>
      <c r="EC16" s="343"/>
      <c r="ED16" s="343">
        <v>0</v>
      </c>
      <c r="EE16" s="343">
        <v>0</v>
      </c>
      <c r="EF16" s="343">
        <v>343</v>
      </c>
      <c r="EG16" s="808">
        <f t="shared" si="60"/>
        <v>343</v>
      </c>
      <c r="EH16" s="211">
        <f t="shared" si="61"/>
        <v>57.166666666666664</v>
      </c>
      <c r="EI16" s="346">
        <v>0</v>
      </c>
      <c r="EJ16" s="343">
        <v>0</v>
      </c>
      <c r="EK16" s="343">
        <v>0</v>
      </c>
      <c r="EL16" s="343">
        <v>0</v>
      </c>
      <c r="EM16" s="343">
        <v>0</v>
      </c>
      <c r="EN16" s="343">
        <v>0</v>
      </c>
      <c r="EO16" s="808">
        <f t="shared" si="62"/>
        <v>0</v>
      </c>
      <c r="EP16" s="211">
        <f t="shared" si="63"/>
        <v>0</v>
      </c>
      <c r="EQ16" s="346">
        <v>0</v>
      </c>
      <c r="ER16" s="343">
        <v>0</v>
      </c>
      <c r="ES16" s="343">
        <v>0</v>
      </c>
      <c r="ET16" s="343">
        <v>0</v>
      </c>
      <c r="EU16" s="343">
        <v>161</v>
      </c>
      <c r="EV16" s="343">
        <v>0</v>
      </c>
      <c r="EW16" s="808">
        <f t="shared" si="64"/>
        <v>161</v>
      </c>
      <c r="EX16" s="211">
        <f t="shared" si="65"/>
        <v>26.833333333333332</v>
      </c>
      <c r="EY16" s="346">
        <v>0</v>
      </c>
      <c r="EZ16" s="343">
        <v>0</v>
      </c>
      <c r="FA16" s="343">
        <v>0</v>
      </c>
      <c r="FB16" s="343">
        <v>0</v>
      </c>
      <c r="FC16" s="343">
        <v>0</v>
      </c>
      <c r="FD16" s="343">
        <v>0</v>
      </c>
      <c r="FE16" s="808">
        <f t="shared" si="66"/>
        <v>0</v>
      </c>
      <c r="FF16" s="211">
        <f t="shared" si="67"/>
        <v>0</v>
      </c>
      <c r="FG16" s="755">
        <v>0</v>
      </c>
      <c r="FH16" s="345">
        <v>0</v>
      </c>
      <c r="FI16" s="345">
        <v>0</v>
      </c>
      <c r="FJ16" s="345">
        <v>0</v>
      </c>
      <c r="FK16" s="345">
        <v>0</v>
      </c>
      <c r="FL16" s="345">
        <v>0</v>
      </c>
      <c r="FM16" s="808">
        <f t="shared" si="68"/>
        <v>0</v>
      </c>
      <c r="FN16" s="211">
        <f t="shared" si="69"/>
        <v>0</v>
      </c>
      <c r="FO16" s="346">
        <v>0</v>
      </c>
      <c r="FP16" s="343">
        <v>0</v>
      </c>
      <c r="FQ16" s="343">
        <v>0</v>
      </c>
      <c r="FR16" s="343">
        <v>358</v>
      </c>
      <c r="FS16" s="343">
        <v>0</v>
      </c>
      <c r="FT16" s="343">
        <v>0</v>
      </c>
      <c r="FU16" s="808">
        <f t="shared" si="70"/>
        <v>358</v>
      </c>
      <c r="FV16" s="211">
        <f t="shared" si="71"/>
        <v>59.666666666666664</v>
      </c>
      <c r="FW16" s="346">
        <v>0</v>
      </c>
      <c r="FX16" s="343">
        <v>0</v>
      </c>
      <c r="FY16" s="343">
        <v>0</v>
      </c>
      <c r="FZ16" s="343">
        <v>0</v>
      </c>
      <c r="GA16" s="343">
        <v>0</v>
      </c>
      <c r="GB16" s="343">
        <v>0</v>
      </c>
      <c r="GC16" s="808">
        <f t="shared" si="72"/>
        <v>0</v>
      </c>
      <c r="GD16" s="211">
        <f t="shared" si="73"/>
        <v>0</v>
      </c>
      <c r="GE16" s="346">
        <v>0</v>
      </c>
      <c r="GF16" s="343">
        <v>0</v>
      </c>
      <c r="GG16" s="343">
        <v>0</v>
      </c>
      <c r="GH16" s="343">
        <v>0</v>
      </c>
      <c r="GI16" s="343">
        <v>0</v>
      </c>
      <c r="GJ16" s="343">
        <v>271</v>
      </c>
      <c r="GK16" s="808">
        <f t="shared" si="74"/>
        <v>271</v>
      </c>
      <c r="GL16" s="211">
        <f t="shared" si="75"/>
        <v>45.166666666666664</v>
      </c>
      <c r="GM16" s="755">
        <v>0</v>
      </c>
      <c r="GN16" s="345">
        <v>0</v>
      </c>
      <c r="GO16" s="345">
        <v>0</v>
      </c>
      <c r="GP16" s="345">
        <v>0</v>
      </c>
      <c r="GQ16" s="345">
        <v>0</v>
      </c>
      <c r="GR16" s="345">
        <v>0</v>
      </c>
      <c r="GS16" s="872">
        <f t="shared" si="76"/>
        <v>0</v>
      </c>
      <c r="GT16" s="873">
        <f t="shared" si="77"/>
        <v>0</v>
      </c>
      <c r="GU16" s="346">
        <v>135</v>
      </c>
      <c r="GV16" s="343">
        <v>0</v>
      </c>
      <c r="GW16" s="343">
        <v>0</v>
      </c>
      <c r="GX16" s="343">
        <v>0</v>
      </c>
      <c r="GY16" s="343">
        <v>0</v>
      </c>
      <c r="GZ16" s="343">
        <v>0</v>
      </c>
      <c r="HA16" s="872">
        <f t="shared" si="78"/>
        <v>135</v>
      </c>
      <c r="HB16" s="873">
        <f t="shared" si="79"/>
        <v>22.5</v>
      </c>
      <c r="HC16" s="346">
        <v>0</v>
      </c>
      <c r="HD16" s="343">
        <v>0</v>
      </c>
      <c r="HE16" s="343">
        <v>0</v>
      </c>
      <c r="HF16" s="343">
        <v>0</v>
      </c>
      <c r="HG16" s="343">
        <v>0</v>
      </c>
      <c r="HH16" s="343">
        <v>0</v>
      </c>
      <c r="HI16" s="872">
        <f t="shared" si="80"/>
        <v>0</v>
      </c>
      <c r="HJ16" s="873">
        <f t="shared" si="81"/>
        <v>0</v>
      </c>
      <c r="HK16" s="346">
        <v>160</v>
      </c>
      <c r="HL16" s="343">
        <v>0</v>
      </c>
      <c r="HM16" s="343">
        <v>0</v>
      </c>
      <c r="HN16" s="343">
        <v>0</v>
      </c>
      <c r="HO16" s="343">
        <v>0</v>
      </c>
      <c r="HP16" s="343">
        <v>0</v>
      </c>
      <c r="HQ16" s="872">
        <f t="shared" si="82"/>
        <v>160</v>
      </c>
      <c r="HR16" s="873">
        <f t="shared" si="83"/>
        <v>26.666666666666668</v>
      </c>
      <c r="HS16" s="346">
        <v>0</v>
      </c>
      <c r="HT16" s="343">
        <v>0</v>
      </c>
      <c r="HU16" s="343">
        <v>0</v>
      </c>
      <c r="HV16" s="343">
        <v>0</v>
      </c>
      <c r="HW16" s="343">
        <v>0</v>
      </c>
      <c r="HX16" s="343"/>
      <c r="HY16" s="872">
        <f t="shared" si="84"/>
        <v>0</v>
      </c>
      <c r="HZ16" s="873">
        <f t="shared" si="85"/>
        <v>0</v>
      </c>
    </row>
    <row r="17" spans="1:234" s="341" customFormat="1" ht="15" customHeight="1" x14ac:dyDescent="0.2">
      <c r="A17" s="21">
        <v>6</v>
      </c>
      <c r="B17" s="21" t="s">
        <v>439</v>
      </c>
      <c r="C17" s="275" t="s">
        <v>565</v>
      </c>
      <c r="D17" s="21">
        <v>25</v>
      </c>
      <c r="E17" s="24"/>
      <c r="F17" s="24">
        <v>2066</v>
      </c>
      <c r="G17" s="709"/>
      <c r="H17" s="24"/>
      <c r="I17" s="360"/>
      <c r="J17" s="360">
        <f>SUMIF(SUMPK!$B:$B,$B:$B,SUMPK!$O:$O)</f>
        <v>0</v>
      </c>
      <c r="K17" s="24"/>
      <c r="L17" s="24">
        <f t="shared" ref="L17" si="88">F17+H17-J17</f>
        <v>2066</v>
      </c>
      <c r="M17" s="15">
        <f t="shared" si="27"/>
        <v>2066</v>
      </c>
      <c r="N17" s="15">
        <v>131.66666666666666</v>
      </c>
      <c r="O17" s="276">
        <f t="shared" si="28"/>
        <v>15.691139240506331</v>
      </c>
      <c r="P17" s="15"/>
      <c r="Q17" s="711"/>
      <c r="R17" s="276"/>
      <c r="S17" s="712">
        <f t="shared" si="31"/>
        <v>123.07692307692308</v>
      </c>
      <c r="T17" s="713">
        <v>3200</v>
      </c>
      <c r="U17" s="276">
        <f t="shared" si="32"/>
        <v>16.786249999999999</v>
      </c>
      <c r="V17" s="278"/>
      <c r="W17" s="276">
        <f t="shared" si="33"/>
        <v>16.786249999999999</v>
      </c>
      <c r="X17" s="279">
        <f t="shared" ref="X17" si="89">F17/(E17+F17)</f>
        <v>1</v>
      </c>
      <c r="Y17" s="299">
        <v>21</v>
      </c>
      <c r="Z17" s="721"/>
      <c r="AA17" s="244">
        <v>0</v>
      </c>
      <c r="AB17" s="64">
        <v>0</v>
      </c>
      <c r="AC17" s="64">
        <v>0</v>
      </c>
      <c r="AD17" s="64">
        <v>0</v>
      </c>
      <c r="AE17" s="64">
        <v>0</v>
      </c>
      <c r="AF17" s="64">
        <v>0</v>
      </c>
      <c r="AG17" s="64">
        <f t="shared" si="34"/>
        <v>0</v>
      </c>
      <c r="AH17" s="211">
        <f t="shared" si="35"/>
        <v>0</v>
      </c>
      <c r="AI17" s="75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808">
        <f t="shared" si="36"/>
        <v>0</v>
      </c>
      <c r="AP17" s="809">
        <f t="shared" si="37"/>
        <v>0</v>
      </c>
      <c r="AQ17" s="814">
        <v>0</v>
      </c>
      <c r="AR17" s="815">
        <v>0</v>
      </c>
      <c r="AS17" s="815">
        <v>0</v>
      </c>
      <c r="AT17" s="815">
        <v>205</v>
      </c>
      <c r="AU17" s="815">
        <v>0</v>
      </c>
      <c r="AV17" s="815">
        <v>0</v>
      </c>
      <c r="AW17" s="808">
        <f t="shared" si="38"/>
        <v>205</v>
      </c>
      <c r="AX17" s="211">
        <f t="shared" si="39"/>
        <v>34.166666666666664</v>
      </c>
      <c r="AY17" s="346">
        <v>0</v>
      </c>
      <c r="AZ17" s="343">
        <v>0</v>
      </c>
      <c r="BA17" s="343">
        <v>0</v>
      </c>
      <c r="BB17" s="343">
        <v>88</v>
      </c>
      <c r="BC17" s="343">
        <v>0</v>
      </c>
      <c r="BD17" s="343">
        <v>0</v>
      </c>
      <c r="BE17" s="808">
        <f t="shared" si="40"/>
        <v>88</v>
      </c>
      <c r="BF17" s="211">
        <f t="shared" si="41"/>
        <v>14.666666666666666</v>
      </c>
      <c r="BG17" s="814">
        <v>0</v>
      </c>
      <c r="BH17" s="815">
        <v>0</v>
      </c>
      <c r="BI17" s="815">
        <v>0</v>
      </c>
      <c r="BJ17" s="815">
        <v>0</v>
      </c>
      <c r="BK17" s="815">
        <v>0</v>
      </c>
      <c r="BL17" s="815">
        <v>0</v>
      </c>
      <c r="BM17" s="808">
        <f t="shared" si="42"/>
        <v>0</v>
      </c>
      <c r="BN17" s="211">
        <f t="shared" si="43"/>
        <v>0</v>
      </c>
      <c r="BO17" s="755">
        <v>0</v>
      </c>
      <c r="BP17" s="345">
        <v>0</v>
      </c>
      <c r="BQ17" s="345">
        <v>0</v>
      </c>
      <c r="BR17" s="345">
        <v>92</v>
      </c>
      <c r="BS17" s="345">
        <v>0</v>
      </c>
      <c r="BT17" s="345">
        <v>0</v>
      </c>
      <c r="BU17" s="808">
        <f t="shared" si="44"/>
        <v>92</v>
      </c>
      <c r="BV17" s="211">
        <f t="shared" si="45"/>
        <v>15.333333333333334</v>
      </c>
      <c r="BW17" s="755">
        <v>0</v>
      </c>
      <c r="BX17" s="345">
        <v>0</v>
      </c>
      <c r="BY17" s="345">
        <v>0</v>
      </c>
      <c r="BZ17" s="345">
        <v>0</v>
      </c>
      <c r="CA17" s="345">
        <v>0</v>
      </c>
      <c r="CB17" s="345">
        <v>0</v>
      </c>
      <c r="CC17" s="808">
        <f t="shared" si="46"/>
        <v>0</v>
      </c>
      <c r="CD17" s="211">
        <f t="shared" si="47"/>
        <v>0</v>
      </c>
      <c r="CE17" s="346">
        <v>0</v>
      </c>
      <c r="CF17" s="343">
        <v>0</v>
      </c>
      <c r="CG17" s="343">
        <v>0</v>
      </c>
      <c r="CH17" s="343">
        <v>0</v>
      </c>
      <c r="CI17" s="343">
        <v>160</v>
      </c>
      <c r="CJ17" s="343">
        <v>0</v>
      </c>
      <c r="CK17" s="808">
        <f t="shared" si="48"/>
        <v>160</v>
      </c>
      <c r="CL17" s="211">
        <f t="shared" si="49"/>
        <v>26.666666666666668</v>
      </c>
      <c r="CM17" s="346">
        <v>0</v>
      </c>
      <c r="CN17" s="343">
        <v>0</v>
      </c>
      <c r="CO17" s="343">
        <v>0</v>
      </c>
      <c r="CP17" s="343">
        <v>150</v>
      </c>
      <c r="CQ17" s="343">
        <v>0</v>
      </c>
      <c r="CR17" s="343">
        <v>0</v>
      </c>
      <c r="CS17" s="808">
        <f t="shared" si="50"/>
        <v>150</v>
      </c>
      <c r="CT17" s="211">
        <f t="shared" si="51"/>
        <v>25</v>
      </c>
      <c r="CU17" s="346">
        <v>348</v>
      </c>
      <c r="CV17" s="343">
        <v>0</v>
      </c>
      <c r="CW17" s="343">
        <v>0</v>
      </c>
      <c r="CX17" s="343">
        <v>0</v>
      </c>
      <c r="CY17" s="343">
        <v>289</v>
      </c>
      <c r="CZ17" s="343">
        <v>0</v>
      </c>
      <c r="DA17" s="808">
        <f t="shared" si="52"/>
        <v>637</v>
      </c>
      <c r="DB17" s="211">
        <f t="shared" si="53"/>
        <v>106.16666666666667</v>
      </c>
      <c r="DC17" s="346">
        <v>0</v>
      </c>
      <c r="DD17" s="343">
        <v>316</v>
      </c>
      <c r="DE17" s="343">
        <v>0</v>
      </c>
      <c r="DF17" s="343">
        <v>0</v>
      </c>
      <c r="DG17" s="343"/>
      <c r="DH17" s="343">
        <v>0</v>
      </c>
      <c r="DI17" s="808">
        <f t="shared" si="54"/>
        <v>316</v>
      </c>
      <c r="DJ17" s="211">
        <f t="shared" si="55"/>
        <v>52.666666666666664</v>
      </c>
      <c r="DK17" s="346">
        <v>0</v>
      </c>
      <c r="DL17" s="343">
        <v>0</v>
      </c>
      <c r="DM17" s="343">
        <v>605</v>
      </c>
      <c r="DN17" s="343">
        <v>0</v>
      </c>
      <c r="DO17" s="343">
        <v>0</v>
      </c>
      <c r="DP17" s="343">
        <v>1952</v>
      </c>
      <c r="DQ17" s="808">
        <f t="shared" si="56"/>
        <v>2557</v>
      </c>
      <c r="DR17" s="211">
        <f t="shared" si="57"/>
        <v>426.16666666666669</v>
      </c>
      <c r="DS17" s="346">
        <v>0</v>
      </c>
      <c r="DT17" s="343">
        <v>73</v>
      </c>
      <c r="DU17" s="343">
        <v>0</v>
      </c>
      <c r="DV17" s="343">
        <v>0</v>
      </c>
      <c r="DW17" s="343">
        <v>0</v>
      </c>
      <c r="DX17" s="343">
        <v>0</v>
      </c>
      <c r="DY17" s="808">
        <f t="shared" si="58"/>
        <v>73</v>
      </c>
      <c r="DZ17" s="211">
        <f t="shared" si="59"/>
        <v>12.166666666666666</v>
      </c>
      <c r="EA17" s="346">
        <v>0</v>
      </c>
      <c r="EB17" s="343">
        <v>0</v>
      </c>
      <c r="EC17" s="343"/>
      <c r="ED17" s="343">
        <v>0</v>
      </c>
      <c r="EE17" s="343">
        <v>597</v>
      </c>
      <c r="EF17" s="343">
        <v>0</v>
      </c>
      <c r="EG17" s="808">
        <f t="shared" si="60"/>
        <v>597</v>
      </c>
      <c r="EH17" s="211">
        <f t="shared" si="61"/>
        <v>99.5</v>
      </c>
      <c r="EI17" s="346">
        <v>0</v>
      </c>
      <c r="EJ17" s="343">
        <v>0</v>
      </c>
      <c r="EK17" s="343">
        <v>612</v>
      </c>
      <c r="EL17" s="343">
        <v>0</v>
      </c>
      <c r="EM17" s="343">
        <v>0</v>
      </c>
      <c r="EN17" s="343">
        <v>0</v>
      </c>
      <c r="EO17" s="808">
        <f t="shared" si="62"/>
        <v>612</v>
      </c>
      <c r="EP17" s="211">
        <f t="shared" si="63"/>
        <v>102</v>
      </c>
      <c r="EQ17" s="346">
        <v>730</v>
      </c>
      <c r="ER17" s="343">
        <v>0</v>
      </c>
      <c r="ES17" s="343">
        <v>0</v>
      </c>
      <c r="ET17" s="343">
        <v>0</v>
      </c>
      <c r="EU17" s="343">
        <v>0</v>
      </c>
      <c r="EV17" s="343">
        <v>0</v>
      </c>
      <c r="EW17" s="808">
        <f t="shared" si="64"/>
        <v>730</v>
      </c>
      <c r="EX17" s="211">
        <f t="shared" si="65"/>
        <v>121.66666666666667</v>
      </c>
      <c r="EY17" s="346">
        <v>0</v>
      </c>
      <c r="EZ17" s="343">
        <v>611</v>
      </c>
      <c r="FA17" s="343">
        <v>0</v>
      </c>
      <c r="FB17" s="343">
        <v>0</v>
      </c>
      <c r="FC17" s="343">
        <v>0</v>
      </c>
      <c r="FD17" s="343">
        <v>0</v>
      </c>
      <c r="FE17" s="808">
        <f t="shared" si="66"/>
        <v>611</v>
      </c>
      <c r="FF17" s="211">
        <f t="shared" si="67"/>
        <v>101.83333333333333</v>
      </c>
      <c r="FG17" s="755">
        <v>942</v>
      </c>
      <c r="FH17" s="345">
        <v>0</v>
      </c>
      <c r="FI17" s="345">
        <v>0</v>
      </c>
      <c r="FJ17" s="345">
        <v>0</v>
      </c>
      <c r="FK17" s="345">
        <v>0</v>
      </c>
      <c r="FL17" s="345">
        <v>0</v>
      </c>
      <c r="FM17" s="808">
        <f t="shared" si="68"/>
        <v>942</v>
      </c>
      <c r="FN17" s="211">
        <f t="shared" si="69"/>
        <v>157</v>
      </c>
      <c r="FO17" s="346">
        <v>0</v>
      </c>
      <c r="FP17" s="343">
        <v>0</v>
      </c>
      <c r="FQ17" s="343">
        <v>0</v>
      </c>
      <c r="FR17" s="343">
        <v>0</v>
      </c>
      <c r="FS17" s="343">
        <v>672</v>
      </c>
      <c r="FT17" s="343">
        <v>0</v>
      </c>
      <c r="FU17" s="808">
        <f t="shared" si="70"/>
        <v>672</v>
      </c>
      <c r="FV17" s="211">
        <f t="shared" si="71"/>
        <v>112</v>
      </c>
      <c r="FW17" s="346">
        <v>0</v>
      </c>
      <c r="FX17" s="343">
        <v>0</v>
      </c>
      <c r="FY17" s="343">
        <v>0</v>
      </c>
      <c r="FZ17" s="343">
        <v>697</v>
      </c>
      <c r="GA17" s="343">
        <v>0</v>
      </c>
      <c r="GB17" s="343">
        <v>0</v>
      </c>
      <c r="GC17" s="808">
        <f t="shared" si="72"/>
        <v>697</v>
      </c>
      <c r="GD17" s="211">
        <f t="shared" si="73"/>
        <v>116.16666666666667</v>
      </c>
      <c r="GE17" s="346">
        <v>1189</v>
      </c>
      <c r="GF17" s="343">
        <v>0</v>
      </c>
      <c r="GG17" s="343">
        <v>0</v>
      </c>
      <c r="GH17" s="343">
        <v>26</v>
      </c>
      <c r="GI17" s="343">
        <v>28</v>
      </c>
      <c r="GJ17" s="343">
        <v>0</v>
      </c>
      <c r="GK17" s="808">
        <f t="shared" si="74"/>
        <v>1243</v>
      </c>
      <c r="GL17" s="211">
        <f t="shared" si="75"/>
        <v>207.16666666666666</v>
      </c>
      <c r="GM17" s="755">
        <v>0</v>
      </c>
      <c r="GN17" s="345">
        <v>0</v>
      </c>
      <c r="GO17" s="345">
        <v>391</v>
      </c>
      <c r="GP17" s="345">
        <v>193</v>
      </c>
      <c r="GQ17" s="345">
        <v>0</v>
      </c>
      <c r="GR17" s="345">
        <v>0</v>
      </c>
      <c r="GS17" s="872">
        <f t="shared" si="76"/>
        <v>584</v>
      </c>
      <c r="GT17" s="873">
        <f t="shared" si="77"/>
        <v>97.333333333333329</v>
      </c>
      <c r="GU17" s="346">
        <v>628</v>
      </c>
      <c r="GV17" s="343">
        <v>0</v>
      </c>
      <c r="GW17" s="343">
        <v>0</v>
      </c>
      <c r="GX17" s="343">
        <v>0</v>
      </c>
      <c r="GY17" s="343">
        <v>0</v>
      </c>
      <c r="GZ17" s="343">
        <v>0</v>
      </c>
      <c r="HA17" s="872">
        <f t="shared" si="78"/>
        <v>628</v>
      </c>
      <c r="HB17" s="873">
        <f t="shared" si="79"/>
        <v>104.66666666666667</v>
      </c>
      <c r="HC17" s="346">
        <v>0</v>
      </c>
      <c r="HD17" s="343">
        <v>255</v>
      </c>
      <c r="HE17" s="343">
        <v>0</v>
      </c>
      <c r="HF17" s="343">
        <v>990</v>
      </c>
      <c r="HG17" s="343">
        <v>26</v>
      </c>
      <c r="HH17" s="343">
        <v>0</v>
      </c>
      <c r="HI17" s="872">
        <f t="shared" si="80"/>
        <v>1271</v>
      </c>
      <c r="HJ17" s="873">
        <f t="shared" si="81"/>
        <v>211.83333333333334</v>
      </c>
      <c r="HK17" s="346">
        <v>0</v>
      </c>
      <c r="HL17" s="343">
        <v>0</v>
      </c>
      <c r="HM17" s="343">
        <v>0</v>
      </c>
      <c r="HN17" s="343">
        <v>0</v>
      </c>
      <c r="HO17" s="343">
        <v>0</v>
      </c>
      <c r="HP17" s="343">
        <v>790</v>
      </c>
      <c r="HQ17" s="872">
        <f t="shared" si="82"/>
        <v>790</v>
      </c>
      <c r="HR17" s="873">
        <f t="shared" si="83"/>
        <v>131.66666666666666</v>
      </c>
      <c r="HS17" s="346">
        <v>0</v>
      </c>
      <c r="HT17" s="343">
        <v>73</v>
      </c>
      <c r="HU17" s="343">
        <v>0</v>
      </c>
      <c r="HV17" s="343">
        <v>0</v>
      </c>
      <c r="HW17" s="343">
        <v>368</v>
      </c>
      <c r="HX17" s="343"/>
      <c r="HY17" s="872">
        <f t="shared" si="84"/>
        <v>441</v>
      </c>
      <c r="HZ17" s="873">
        <f t="shared" si="85"/>
        <v>73.5</v>
      </c>
    </row>
    <row r="18" spans="1:234" s="341" customFormat="1" ht="15" customHeight="1" x14ac:dyDescent="0.2">
      <c r="A18" s="21">
        <v>7</v>
      </c>
      <c r="B18" s="21" t="s">
        <v>57</v>
      </c>
      <c r="C18" s="275" t="s">
        <v>298</v>
      </c>
      <c r="D18" s="391">
        <v>25</v>
      </c>
      <c r="E18" s="24"/>
      <c r="F18" s="24">
        <v>6234</v>
      </c>
      <c r="G18" s="24"/>
      <c r="H18" s="24"/>
      <c r="I18" s="360"/>
      <c r="J18" s="360">
        <f>SUMIF(SUMPK!$B:$B,$B:$B,SUMPK!$O:$O)</f>
        <v>1572</v>
      </c>
      <c r="K18" s="24"/>
      <c r="L18" s="24">
        <f t="shared" si="87"/>
        <v>4662</v>
      </c>
      <c r="M18" s="15">
        <f t="shared" si="27"/>
        <v>4662</v>
      </c>
      <c r="N18" s="15">
        <v>910</v>
      </c>
      <c r="O18" s="276">
        <f t="shared" si="28"/>
        <v>5.1230769230769226</v>
      </c>
      <c r="P18" s="15">
        <v>547.33333333333337</v>
      </c>
      <c r="Q18" s="711">
        <f t="shared" si="29"/>
        <v>1600</v>
      </c>
      <c r="R18" s="276">
        <f t="shared" si="30"/>
        <v>51.105968331303281</v>
      </c>
      <c r="S18" s="712">
        <f t="shared" si="31"/>
        <v>369.23076923076923</v>
      </c>
      <c r="T18" s="713">
        <v>9600</v>
      </c>
      <c r="U18" s="276">
        <f t="shared" si="32"/>
        <v>12.626250000000001</v>
      </c>
      <c r="V18" s="278"/>
      <c r="W18" s="276">
        <f t="shared" si="33"/>
        <v>12.626250000000001</v>
      </c>
      <c r="X18" s="279">
        <f t="shared" si="0"/>
        <v>1</v>
      </c>
      <c r="Y18" s="299">
        <v>20.5</v>
      </c>
      <c r="Z18" s="721"/>
      <c r="AA18" s="244">
        <v>0</v>
      </c>
      <c r="AB18" s="64">
        <v>0</v>
      </c>
      <c r="AC18" s="64">
        <v>0</v>
      </c>
      <c r="AD18" s="64">
        <v>0</v>
      </c>
      <c r="AE18" s="64">
        <v>2257</v>
      </c>
      <c r="AF18" s="64">
        <v>0</v>
      </c>
      <c r="AG18" s="64">
        <f t="shared" si="34"/>
        <v>2257</v>
      </c>
      <c r="AH18" s="211">
        <f t="shared" si="35"/>
        <v>376.16666666666669</v>
      </c>
      <c r="AI18" s="755">
        <v>660</v>
      </c>
      <c r="AJ18" s="345">
        <v>1392</v>
      </c>
      <c r="AK18" s="345">
        <v>0</v>
      </c>
      <c r="AL18" s="345">
        <v>0</v>
      </c>
      <c r="AM18" s="345">
        <v>0</v>
      </c>
      <c r="AN18" s="345">
        <v>1922</v>
      </c>
      <c r="AO18" s="808">
        <f t="shared" si="36"/>
        <v>3974</v>
      </c>
      <c r="AP18" s="809">
        <f t="shared" si="37"/>
        <v>662.33333333333337</v>
      </c>
      <c r="AQ18" s="814">
        <v>0</v>
      </c>
      <c r="AR18" s="815">
        <v>0</v>
      </c>
      <c r="AS18" s="815">
        <v>1577</v>
      </c>
      <c r="AT18" s="815">
        <v>0</v>
      </c>
      <c r="AU18" s="815">
        <v>0</v>
      </c>
      <c r="AV18" s="815">
        <v>0</v>
      </c>
      <c r="AW18" s="808">
        <f t="shared" si="38"/>
        <v>1577</v>
      </c>
      <c r="AX18" s="211">
        <f t="shared" si="39"/>
        <v>262.83333333333331</v>
      </c>
      <c r="AY18" s="346">
        <v>990</v>
      </c>
      <c r="AZ18" s="343">
        <v>1009</v>
      </c>
      <c r="BA18" s="343">
        <v>0</v>
      </c>
      <c r="BB18" s="343">
        <v>110</v>
      </c>
      <c r="BC18" s="343">
        <v>1525</v>
      </c>
      <c r="BD18" s="343">
        <v>0</v>
      </c>
      <c r="BE18" s="808">
        <f t="shared" si="40"/>
        <v>3634</v>
      </c>
      <c r="BF18" s="211">
        <f t="shared" si="41"/>
        <v>605.66666666666663</v>
      </c>
      <c r="BG18" s="814">
        <v>0</v>
      </c>
      <c r="BH18" s="815">
        <v>0</v>
      </c>
      <c r="BI18" s="815">
        <v>907</v>
      </c>
      <c r="BJ18" s="815">
        <v>682</v>
      </c>
      <c r="BK18" s="815">
        <v>0</v>
      </c>
      <c r="BL18" s="815">
        <v>110</v>
      </c>
      <c r="BM18" s="808">
        <f t="shared" si="42"/>
        <v>1699</v>
      </c>
      <c r="BN18" s="211">
        <f t="shared" si="43"/>
        <v>283.16666666666669</v>
      </c>
      <c r="BO18" s="755">
        <v>1771</v>
      </c>
      <c r="BP18" s="345">
        <v>0</v>
      </c>
      <c r="BQ18" s="345">
        <v>1300</v>
      </c>
      <c r="BR18" s="345">
        <v>630</v>
      </c>
      <c r="BS18" s="345">
        <v>0</v>
      </c>
      <c r="BT18" s="345">
        <v>2008</v>
      </c>
      <c r="BU18" s="808">
        <f t="shared" si="44"/>
        <v>5709</v>
      </c>
      <c r="BV18" s="211">
        <f t="shared" si="45"/>
        <v>951.5</v>
      </c>
      <c r="BW18" s="755">
        <v>0</v>
      </c>
      <c r="BX18" s="345">
        <v>0</v>
      </c>
      <c r="BY18" s="345">
        <v>0</v>
      </c>
      <c r="BZ18" s="345">
        <v>0</v>
      </c>
      <c r="CA18" s="345">
        <v>0</v>
      </c>
      <c r="CB18" s="345">
        <v>2265</v>
      </c>
      <c r="CC18" s="808">
        <f t="shared" si="46"/>
        <v>2265</v>
      </c>
      <c r="CD18" s="211">
        <f t="shared" si="47"/>
        <v>377.5</v>
      </c>
      <c r="CE18" s="346">
        <v>0</v>
      </c>
      <c r="CF18" s="343">
        <v>0</v>
      </c>
      <c r="CG18" s="343">
        <v>1075</v>
      </c>
      <c r="CH18" s="343">
        <v>1124</v>
      </c>
      <c r="CI18" s="343">
        <v>0</v>
      </c>
      <c r="CJ18" s="343">
        <v>640</v>
      </c>
      <c r="CK18" s="808">
        <f t="shared" si="48"/>
        <v>2839</v>
      </c>
      <c r="CL18" s="211">
        <f t="shared" si="49"/>
        <v>473.16666666666669</v>
      </c>
      <c r="CM18" s="346">
        <v>1614</v>
      </c>
      <c r="CN18" s="343">
        <v>0</v>
      </c>
      <c r="CO18" s="343">
        <v>676</v>
      </c>
      <c r="CP18" s="343">
        <v>897</v>
      </c>
      <c r="CQ18" s="343">
        <v>0</v>
      </c>
      <c r="CR18" s="343">
        <v>0</v>
      </c>
      <c r="CS18" s="808">
        <f t="shared" si="50"/>
        <v>3187</v>
      </c>
      <c r="CT18" s="211">
        <f t="shared" si="51"/>
        <v>531.16666666666663</v>
      </c>
      <c r="CU18" s="346">
        <v>1650</v>
      </c>
      <c r="CV18" s="343">
        <v>300</v>
      </c>
      <c r="CW18" s="343">
        <v>0</v>
      </c>
      <c r="CX18" s="343">
        <v>0</v>
      </c>
      <c r="CY18" s="343">
        <v>1977</v>
      </c>
      <c r="CZ18" s="343">
        <v>0</v>
      </c>
      <c r="DA18" s="808">
        <f t="shared" si="52"/>
        <v>3927</v>
      </c>
      <c r="DB18" s="211">
        <f t="shared" si="53"/>
        <v>654.5</v>
      </c>
      <c r="DC18" s="346">
        <v>0</v>
      </c>
      <c r="DD18" s="343">
        <v>1320</v>
      </c>
      <c r="DE18" s="343">
        <v>1184</v>
      </c>
      <c r="DF18" s="343">
        <v>0</v>
      </c>
      <c r="DG18" s="343"/>
      <c r="DH18" s="343">
        <v>0</v>
      </c>
      <c r="DI18" s="808">
        <f t="shared" si="54"/>
        <v>2504</v>
      </c>
      <c r="DJ18" s="211">
        <f t="shared" si="55"/>
        <v>417.33333333333331</v>
      </c>
      <c r="DK18" s="346">
        <v>0</v>
      </c>
      <c r="DL18" s="343">
        <v>0</v>
      </c>
      <c r="DM18" s="343">
        <v>1969</v>
      </c>
      <c r="DN18" s="343">
        <v>0</v>
      </c>
      <c r="DO18" s="343">
        <v>0</v>
      </c>
      <c r="DP18" s="343">
        <v>0</v>
      </c>
      <c r="DQ18" s="808">
        <f t="shared" si="56"/>
        <v>1969</v>
      </c>
      <c r="DR18" s="211">
        <f t="shared" si="57"/>
        <v>328.16666666666669</v>
      </c>
      <c r="DS18" s="346">
        <v>1952</v>
      </c>
      <c r="DT18" s="343">
        <v>0</v>
      </c>
      <c r="DU18" s="343">
        <v>1210</v>
      </c>
      <c r="DV18" s="343">
        <v>770</v>
      </c>
      <c r="DW18" s="343">
        <v>686</v>
      </c>
      <c r="DX18" s="343">
        <v>916</v>
      </c>
      <c r="DY18" s="808">
        <f t="shared" si="58"/>
        <v>5534</v>
      </c>
      <c r="DZ18" s="211">
        <f t="shared" si="59"/>
        <v>922.33333333333337</v>
      </c>
      <c r="EA18" s="346">
        <v>0</v>
      </c>
      <c r="EB18" s="343">
        <v>0</v>
      </c>
      <c r="EC18" s="343"/>
      <c r="ED18" s="343">
        <v>0</v>
      </c>
      <c r="EE18" s="343">
        <v>1938</v>
      </c>
      <c r="EF18" s="343">
        <v>0</v>
      </c>
      <c r="EG18" s="808">
        <f t="shared" si="60"/>
        <v>1938</v>
      </c>
      <c r="EH18" s="211">
        <f t="shared" si="61"/>
        <v>323</v>
      </c>
      <c r="EI18" s="346">
        <v>0</v>
      </c>
      <c r="EJ18" s="343">
        <v>1563</v>
      </c>
      <c r="EK18" s="343">
        <v>0</v>
      </c>
      <c r="EL18" s="343">
        <v>0</v>
      </c>
      <c r="EM18" s="343">
        <v>721</v>
      </c>
      <c r="EN18" s="343">
        <v>843</v>
      </c>
      <c r="EO18" s="808">
        <f t="shared" si="62"/>
        <v>3127</v>
      </c>
      <c r="EP18" s="211">
        <f t="shared" si="63"/>
        <v>521.16666666666663</v>
      </c>
      <c r="EQ18" s="346">
        <v>956</v>
      </c>
      <c r="ER18" s="343">
        <v>0</v>
      </c>
      <c r="ES18" s="343">
        <v>1312</v>
      </c>
      <c r="ET18" s="343">
        <v>990</v>
      </c>
      <c r="EU18" s="343">
        <v>925</v>
      </c>
      <c r="EV18" s="343">
        <v>1959</v>
      </c>
      <c r="EW18" s="808">
        <f t="shared" si="64"/>
        <v>6142</v>
      </c>
      <c r="EX18" s="211">
        <f t="shared" si="65"/>
        <v>1023.6666666666666</v>
      </c>
      <c r="EY18" s="346">
        <v>0</v>
      </c>
      <c r="EZ18" s="343">
        <v>770</v>
      </c>
      <c r="FA18" s="343">
        <v>600</v>
      </c>
      <c r="FB18" s="343">
        <v>0</v>
      </c>
      <c r="FC18" s="343">
        <v>0</v>
      </c>
      <c r="FD18" s="343">
        <v>2633</v>
      </c>
      <c r="FE18" s="808">
        <f t="shared" si="66"/>
        <v>4003</v>
      </c>
      <c r="FF18" s="211">
        <f t="shared" si="67"/>
        <v>667.16666666666663</v>
      </c>
      <c r="FG18" s="755">
        <v>0</v>
      </c>
      <c r="FH18" s="345">
        <v>0</v>
      </c>
      <c r="FI18" s="345">
        <v>959</v>
      </c>
      <c r="FJ18" s="345">
        <v>0</v>
      </c>
      <c r="FK18" s="345">
        <v>0</v>
      </c>
      <c r="FL18" s="345">
        <v>3247</v>
      </c>
      <c r="FM18" s="808">
        <f t="shared" si="68"/>
        <v>4206</v>
      </c>
      <c r="FN18" s="211">
        <f t="shared" si="69"/>
        <v>701</v>
      </c>
      <c r="FO18" s="346">
        <v>0</v>
      </c>
      <c r="FP18" s="343">
        <v>0</v>
      </c>
      <c r="FQ18" s="343">
        <v>0</v>
      </c>
      <c r="FR18" s="343">
        <v>1100</v>
      </c>
      <c r="FS18" s="343">
        <v>858</v>
      </c>
      <c r="FT18" s="343">
        <v>0</v>
      </c>
      <c r="FU18" s="808">
        <f t="shared" si="70"/>
        <v>1958</v>
      </c>
      <c r="FV18" s="211">
        <f t="shared" si="71"/>
        <v>326.33333333333331</v>
      </c>
      <c r="FW18" s="346">
        <v>0</v>
      </c>
      <c r="FX18" s="343">
        <v>2598</v>
      </c>
      <c r="FY18" s="343">
        <v>0</v>
      </c>
      <c r="FZ18" s="343">
        <v>440</v>
      </c>
      <c r="GA18" s="343">
        <v>1496</v>
      </c>
      <c r="GB18" s="343">
        <v>0</v>
      </c>
      <c r="GC18" s="808">
        <f t="shared" si="72"/>
        <v>4534</v>
      </c>
      <c r="GD18" s="211">
        <f t="shared" si="73"/>
        <v>755.66666666666663</v>
      </c>
      <c r="GE18" s="346">
        <v>0</v>
      </c>
      <c r="GF18" s="343">
        <v>0</v>
      </c>
      <c r="GG18" s="343">
        <v>1100</v>
      </c>
      <c r="GH18" s="343">
        <v>1753</v>
      </c>
      <c r="GI18" s="343">
        <v>0</v>
      </c>
      <c r="GJ18" s="343">
        <v>0</v>
      </c>
      <c r="GK18" s="808">
        <f t="shared" si="74"/>
        <v>2853</v>
      </c>
      <c r="GL18" s="211">
        <f t="shared" si="75"/>
        <v>475.5</v>
      </c>
      <c r="GM18" s="755">
        <v>829</v>
      </c>
      <c r="GN18" s="345">
        <v>1069</v>
      </c>
      <c r="GO18" s="345">
        <v>0</v>
      </c>
      <c r="GP18" s="345">
        <v>610</v>
      </c>
      <c r="GQ18" s="345">
        <v>0</v>
      </c>
      <c r="GR18" s="345">
        <v>1070</v>
      </c>
      <c r="GS18" s="872">
        <f t="shared" si="76"/>
        <v>3578</v>
      </c>
      <c r="GT18" s="873">
        <f t="shared" si="77"/>
        <v>596.33333333333337</v>
      </c>
      <c r="GU18" s="346">
        <v>900</v>
      </c>
      <c r="GV18" s="343">
        <v>0</v>
      </c>
      <c r="GW18" s="343">
        <v>1628</v>
      </c>
      <c r="GX18" s="343">
        <v>0</v>
      </c>
      <c r="GY18" s="343">
        <v>0</v>
      </c>
      <c r="GZ18" s="343">
        <v>442</v>
      </c>
      <c r="HA18" s="872">
        <f t="shared" si="78"/>
        <v>2970</v>
      </c>
      <c r="HB18" s="873">
        <f t="shared" si="79"/>
        <v>495</v>
      </c>
      <c r="HC18" s="346">
        <v>1193</v>
      </c>
      <c r="HD18" s="343">
        <v>1459</v>
      </c>
      <c r="HE18" s="343">
        <v>640</v>
      </c>
      <c r="HF18" s="343">
        <v>1708</v>
      </c>
      <c r="HG18" s="343">
        <v>230</v>
      </c>
      <c r="HH18" s="343">
        <v>2498</v>
      </c>
      <c r="HI18" s="872">
        <f t="shared" si="80"/>
        <v>7728</v>
      </c>
      <c r="HJ18" s="873">
        <f t="shared" si="81"/>
        <v>1288</v>
      </c>
      <c r="HK18" s="346">
        <v>123</v>
      </c>
      <c r="HL18" s="343">
        <v>0</v>
      </c>
      <c r="HM18" s="343">
        <v>3581</v>
      </c>
      <c r="HN18" s="343">
        <v>0</v>
      </c>
      <c r="HO18" s="343">
        <v>1756</v>
      </c>
      <c r="HP18" s="343">
        <v>0</v>
      </c>
      <c r="HQ18" s="872">
        <f t="shared" si="82"/>
        <v>5460</v>
      </c>
      <c r="HR18" s="873">
        <f t="shared" si="83"/>
        <v>910</v>
      </c>
      <c r="HS18" s="346">
        <v>0</v>
      </c>
      <c r="HT18" s="343">
        <v>0</v>
      </c>
      <c r="HU18" s="343">
        <v>329</v>
      </c>
      <c r="HV18" s="343">
        <v>779</v>
      </c>
      <c r="HW18" s="343">
        <v>440</v>
      </c>
      <c r="HX18" s="343"/>
      <c r="HY18" s="872">
        <f t="shared" si="84"/>
        <v>1548</v>
      </c>
      <c r="HZ18" s="873">
        <f t="shared" si="85"/>
        <v>258</v>
      </c>
    </row>
    <row r="19" spans="1:234" s="341" customFormat="1" ht="15" customHeight="1" x14ac:dyDescent="0.2">
      <c r="A19" s="21">
        <v>8</v>
      </c>
      <c r="B19" s="714" t="s">
        <v>339</v>
      </c>
      <c r="C19" s="275" t="s">
        <v>340</v>
      </c>
      <c r="D19" s="391">
        <v>25</v>
      </c>
      <c r="E19" s="24"/>
      <c r="F19" s="24">
        <v>247</v>
      </c>
      <c r="G19" s="24"/>
      <c r="H19" s="24"/>
      <c r="I19" s="360"/>
      <c r="J19" s="360">
        <f>SUMIF(SUMPK!$B:$B,$B:$B,SUMPK!$O:$O)</f>
        <v>0</v>
      </c>
      <c r="K19" s="24"/>
      <c r="L19" s="24">
        <f t="shared" ref="L19" si="90">F19+H19-J19</f>
        <v>247</v>
      </c>
      <c r="M19" s="15">
        <f t="shared" ref="M19" si="91">K19+L19</f>
        <v>247</v>
      </c>
      <c r="N19" s="15">
        <v>97.833333333333329</v>
      </c>
      <c r="O19" s="276">
        <f t="shared" si="28"/>
        <v>2.524701873935264</v>
      </c>
      <c r="P19" s="15"/>
      <c r="Q19" s="711"/>
      <c r="R19" s="276"/>
      <c r="S19" s="712">
        <f t="shared" si="31"/>
        <v>61.53846153846154</v>
      </c>
      <c r="T19" s="713">
        <v>1600</v>
      </c>
      <c r="U19" s="276">
        <f t="shared" si="32"/>
        <v>4.0137499999999999</v>
      </c>
      <c r="V19" s="278"/>
      <c r="W19" s="276">
        <f t="shared" si="33"/>
        <v>4.0137499999999999</v>
      </c>
      <c r="X19" s="279">
        <f t="shared" si="0"/>
        <v>1</v>
      </c>
      <c r="Y19" s="299">
        <v>22</v>
      </c>
      <c r="Z19" s="721"/>
      <c r="AA19" s="244">
        <v>0</v>
      </c>
      <c r="AB19" s="64">
        <v>0</v>
      </c>
      <c r="AC19" s="64">
        <v>0</v>
      </c>
      <c r="AD19" s="64">
        <v>0</v>
      </c>
      <c r="AE19" s="64">
        <v>0</v>
      </c>
      <c r="AF19" s="64">
        <v>0</v>
      </c>
      <c r="AG19" s="64">
        <f t="shared" si="34"/>
        <v>0</v>
      </c>
      <c r="AH19" s="211">
        <f t="shared" si="35"/>
        <v>0</v>
      </c>
      <c r="AI19" s="755">
        <v>0</v>
      </c>
      <c r="AJ19" s="345">
        <v>229</v>
      </c>
      <c r="AK19" s="345">
        <v>0</v>
      </c>
      <c r="AL19" s="345">
        <v>0</v>
      </c>
      <c r="AM19" s="345">
        <v>0</v>
      </c>
      <c r="AN19" s="345">
        <v>0</v>
      </c>
      <c r="AO19" s="808">
        <f t="shared" si="36"/>
        <v>229</v>
      </c>
      <c r="AP19" s="809">
        <f t="shared" si="37"/>
        <v>38.166666666666664</v>
      </c>
      <c r="AQ19" s="814">
        <v>0</v>
      </c>
      <c r="AR19" s="815">
        <v>0</v>
      </c>
      <c r="AS19" s="815">
        <v>0</v>
      </c>
      <c r="AT19" s="815">
        <v>0</v>
      </c>
      <c r="AU19" s="815">
        <v>0</v>
      </c>
      <c r="AV19" s="815">
        <v>0</v>
      </c>
      <c r="AW19" s="808">
        <f t="shared" si="38"/>
        <v>0</v>
      </c>
      <c r="AX19" s="211">
        <f t="shared" si="39"/>
        <v>0</v>
      </c>
      <c r="AY19" s="346">
        <v>0</v>
      </c>
      <c r="AZ19" s="343">
        <v>0</v>
      </c>
      <c r="BA19" s="343">
        <v>250</v>
      </c>
      <c r="BB19" s="343">
        <v>0</v>
      </c>
      <c r="BC19" s="343">
        <v>0</v>
      </c>
      <c r="BD19" s="343">
        <v>0</v>
      </c>
      <c r="BE19" s="808">
        <f t="shared" si="40"/>
        <v>250</v>
      </c>
      <c r="BF19" s="211">
        <f t="shared" si="41"/>
        <v>41.666666666666664</v>
      </c>
      <c r="BG19" s="814">
        <v>0</v>
      </c>
      <c r="BH19" s="815">
        <v>0</v>
      </c>
      <c r="BI19" s="815">
        <v>0</v>
      </c>
      <c r="BJ19" s="815">
        <v>0</v>
      </c>
      <c r="BK19" s="815">
        <v>0</v>
      </c>
      <c r="BL19" s="815">
        <v>0</v>
      </c>
      <c r="BM19" s="808">
        <f t="shared" si="42"/>
        <v>0</v>
      </c>
      <c r="BN19" s="211">
        <f t="shared" si="43"/>
        <v>0</v>
      </c>
      <c r="BO19" s="75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808">
        <f t="shared" si="44"/>
        <v>0</v>
      </c>
      <c r="BV19" s="211">
        <f t="shared" si="45"/>
        <v>0</v>
      </c>
      <c r="BW19" s="755">
        <v>0</v>
      </c>
      <c r="BX19" s="345">
        <v>0</v>
      </c>
      <c r="BY19" s="345">
        <v>0</v>
      </c>
      <c r="BZ19" s="345">
        <v>0</v>
      </c>
      <c r="CA19" s="345">
        <v>0</v>
      </c>
      <c r="CB19" s="345">
        <v>291</v>
      </c>
      <c r="CC19" s="808">
        <f t="shared" si="46"/>
        <v>291</v>
      </c>
      <c r="CD19" s="211">
        <f t="shared" si="47"/>
        <v>48.5</v>
      </c>
      <c r="CE19" s="346">
        <v>0</v>
      </c>
      <c r="CF19" s="343">
        <v>0</v>
      </c>
      <c r="CG19" s="343">
        <v>0</v>
      </c>
      <c r="CH19" s="343">
        <v>0</v>
      </c>
      <c r="CI19" s="343">
        <v>0</v>
      </c>
      <c r="CJ19" s="343">
        <v>0</v>
      </c>
      <c r="CK19" s="808">
        <f t="shared" si="48"/>
        <v>0</v>
      </c>
      <c r="CL19" s="211">
        <f t="shared" si="49"/>
        <v>0</v>
      </c>
      <c r="CM19" s="346">
        <v>0</v>
      </c>
      <c r="CN19" s="343">
        <v>0</v>
      </c>
      <c r="CO19" s="343">
        <v>0</v>
      </c>
      <c r="CP19" s="343">
        <v>0</v>
      </c>
      <c r="CQ19" s="343">
        <v>0</v>
      </c>
      <c r="CR19" s="343">
        <v>604</v>
      </c>
      <c r="CS19" s="808">
        <f t="shared" si="50"/>
        <v>604</v>
      </c>
      <c r="CT19" s="211">
        <f t="shared" si="51"/>
        <v>100.66666666666667</v>
      </c>
      <c r="CU19" s="346">
        <v>0</v>
      </c>
      <c r="CV19" s="343">
        <v>0</v>
      </c>
      <c r="CW19" s="343">
        <v>0</v>
      </c>
      <c r="CX19" s="343">
        <v>0</v>
      </c>
      <c r="CY19" s="343">
        <v>616</v>
      </c>
      <c r="CZ19" s="343">
        <v>0</v>
      </c>
      <c r="DA19" s="808">
        <f t="shared" si="52"/>
        <v>616</v>
      </c>
      <c r="DB19" s="211">
        <f t="shared" si="53"/>
        <v>102.66666666666667</v>
      </c>
      <c r="DC19" s="346">
        <v>0</v>
      </c>
      <c r="DD19" s="343">
        <v>0</v>
      </c>
      <c r="DE19" s="343">
        <v>0</v>
      </c>
      <c r="DF19" s="343">
        <v>0</v>
      </c>
      <c r="DG19" s="343"/>
      <c r="DH19" s="343">
        <v>607</v>
      </c>
      <c r="DI19" s="808">
        <f t="shared" si="54"/>
        <v>607</v>
      </c>
      <c r="DJ19" s="211">
        <f t="shared" si="55"/>
        <v>101.16666666666667</v>
      </c>
      <c r="DK19" s="346">
        <v>0</v>
      </c>
      <c r="DL19" s="343">
        <v>0</v>
      </c>
      <c r="DM19" s="343">
        <v>0</v>
      </c>
      <c r="DN19" s="343">
        <v>0</v>
      </c>
      <c r="DO19" s="343">
        <v>0</v>
      </c>
      <c r="DP19" s="343">
        <v>970</v>
      </c>
      <c r="DQ19" s="808">
        <f t="shared" si="56"/>
        <v>970</v>
      </c>
      <c r="DR19" s="211">
        <f t="shared" si="57"/>
        <v>161.66666666666666</v>
      </c>
      <c r="DS19" s="346">
        <v>0</v>
      </c>
      <c r="DT19" s="343">
        <v>0</v>
      </c>
      <c r="DU19" s="343">
        <v>0</v>
      </c>
      <c r="DV19" s="343">
        <v>0</v>
      </c>
      <c r="DW19" s="343">
        <v>0</v>
      </c>
      <c r="DX19" s="343">
        <v>0</v>
      </c>
      <c r="DY19" s="808">
        <f t="shared" si="58"/>
        <v>0</v>
      </c>
      <c r="DZ19" s="211">
        <f t="shared" si="59"/>
        <v>0</v>
      </c>
      <c r="EA19" s="346">
        <v>0</v>
      </c>
      <c r="EB19" s="343">
        <v>645</v>
      </c>
      <c r="EC19" s="343"/>
      <c r="ED19" s="343">
        <v>278</v>
      </c>
      <c r="EE19" s="343">
        <v>0</v>
      </c>
      <c r="EF19" s="343">
        <v>0</v>
      </c>
      <c r="EG19" s="808">
        <f t="shared" si="60"/>
        <v>923</v>
      </c>
      <c r="EH19" s="211">
        <f t="shared" si="61"/>
        <v>153.83333333333334</v>
      </c>
      <c r="EI19" s="346">
        <v>0</v>
      </c>
      <c r="EJ19" s="343">
        <v>0</v>
      </c>
      <c r="EK19" s="343">
        <v>0</v>
      </c>
      <c r="EL19" s="343">
        <v>0</v>
      </c>
      <c r="EM19" s="343">
        <v>0</v>
      </c>
      <c r="EN19" s="343">
        <v>0</v>
      </c>
      <c r="EO19" s="808">
        <f t="shared" si="62"/>
        <v>0</v>
      </c>
      <c r="EP19" s="211">
        <f t="shared" si="63"/>
        <v>0</v>
      </c>
      <c r="EQ19" s="346">
        <v>0</v>
      </c>
      <c r="ER19" s="343">
        <v>0</v>
      </c>
      <c r="ES19" s="343">
        <v>633</v>
      </c>
      <c r="ET19" s="343">
        <v>0</v>
      </c>
      <c r="EU19" s="343">
        <v>0</v>
      </c>
      <c r="EV19" s="343">
        <v>0</v>
      </c>
      <c r="EW19" s="808">
        <f t="shared" si="64"/>
        <v>633</v>
      </c>
      <c r="EX19" s="211">
        <f t="shared" si="65"/>
        <v>105.5</v>
      </c>
      <c r="EY19" s="346">
        <v>0</v>
      </c>
      <c r="EZ19" s="343">
        <v>0</v>
      </c>
      <c r="FA19" s="343">
        <v>0</v>
      </c>
      <c r="FB19" s="343">
        <v>0</v>
      </c>
      <c r="FC19" s="343">
        <v>0</v>
      </c>
      <c r="FD19" s="343">
        <v>0</v>
      </c>
      <c r="FE19" s="808">
        <f t="shared" si="66"/>
        <v>0</v>
      </c>
      <c r="FF19" s="211">
        <f t="shared" si="67"/>
        <v>0</v>
      </c>
      <c r="FG19" s="755">
        <v>609</v>
      </c>
      <c r="FH19" s="345">
        <v>0</v>
      </c>
      <c r="FI19" s="345">
        <v>0</v>
      </c>
      <c r="FJ19" s="345">
        <v>0</v>
      </c>
      <c r="FK19" s="345">
        <v>0</v>
      </c>
      <c r="FL19" s="345">
        <v>0</v>
      </c>
      <c r="FM19" s="808">
        <f t="shared" si="68"/>
        <v>609</v>
      </c>
      <c r="FN19" s="211">
        <f t="shared" si="69"/>
        <v>101.5</v>
      </c>
      <c r="FO19" s="346">
        <v>0</v>
      </c>
      <c r="FP19" s="343">
        <v>0</v>
      </c>
      <c r="FQ19" s="343">
        <v>0</v>
      </c>
      <c r="FR19" s="343">
        <v>0</v>
      </c>
      <c r="FS19" s="343">
        <v>493</v>
      </c>
      <c r="FT19" s="343">
        <v>0</v>
      </c>
      <c r="FU19" s="808">
        <f t="shared" si="70"/>
        <v>493</v>
      </c>
      <c r="FV19" s="211">
        <f t="shared" si="71"/>
        <v>82.166666666666671</v>
      </c>
      <c r="FW19" s="346">
        <v>272</v>
      </c>
      <c r="FX19" s="343">
        <v>0</v>
      </c>
      <c r="FY19" s="343">
        <v>0</v>
      </c>
      <c r="FZ19" s="343">
        <v>0</v>
      </c>
      <c r="GA19" s="343">
        <v>0</v>
      </c>
      <c r="GB19" s="343">
        <v>0</v>
      </c>
      <c r="GC19" s="808">
        <f t="shared" si="72"/>
        <v>272</v>
      </c>
      <c r="GD19" s="211">
        <f t="shared" si="73"/>
        <v>45.333333333333336</v>
      </c>
      <c r="GE19" s="346">
        <v>0</v>
      </c>
      <c r="GF19" s="343">
        <v>285</v>
      </c>
      <c r="GG19" s="343">
        <v>0</v>
      </c>
      <c r="GH19" s="343">
        <v>0</v>
      </c>
      <c r="GI19" s="343">
        <v>0</v>
      </c>
      <c r="GJ19" s="343">
        <v>0</v>
      </c>
      <c r="GK19" s="808">
        <f t="shared" si="74"/>
        <v>285</v>
      </c>
      <c r="GL19" s="211">
        <f t="shared" si="75"/>
        <v>47.5</v>
      </c>
      <c r="GM19" s="755">
        <v>242</v>
      </c>
      <c r="GN19" s="345">
        <v>0</v>
      </c>
      <c r="GO19" s="345">
        <v>0</v>
      </c>
      <c r="GP19" s="345">
        <v>623</v>
      </c>
      <c r="GQ19" s="345">
        <v>0</v>
      </c>
      <c r="GR19" s="345">
        <v>0</v>
      </c>
      <c r="GS19" s="872">
        <f t="shared" si="76"/>
        <v>865</v>
      </c>
      <c r="GT19" s="873">
        <f t="shared" si="77"/>
        <v>144.16666666666666</v>
      </c>
      <c r="GU19" s="346">
        <v>0</v>
      </c>
      <c r="GV19" s="343">
        <v>252</v>
      </c>
      <c r="GW19" s="343">
        <v>0</v>
      </c>
      <c r="GX19" s="343">
        <v>0</v>
      </c>
      <c r="GY19" s="343">
        <v>0</v>
      </c>
      <c r="GZ19" s="343">
        <v>250</v>
      </c>
      <c r="HA19" s="872">
        <f t="shared" si="78"/>
        <v>502</v>
      </c>
      <c r="HB19" s="873">
        <f t="shared" si="79"/>
        <v>83.666666666666671</v>
      </c>
      <c r="HC19" s="346">
        <v>0</v>
      </c>
      <c r="HD19" s="343">
        <v>0</v>
      </c>
      <c r="HE19" s="343">
        <v>0</v>
      </c>
      <c r="HF19" s="343">
        <v>0</v>
      </c>
      <c r="HG19" s="343">
        <v>0</v>
      </c>
      <c r="HH19" s="343">
        <v>275</v>
      </c>
      <c r="HI19" s="872">
        <f t="shared" si="80"/>
        <v>275</v>
      </c>
      <c r="HJ19" s="873">
        <f t="shared" si="81"/>
        <v>45.833333333333336</v>
      </c>
      <c r="HK19" s="346">
        <v>0</v>
      </c>
      <c r="HL19" s="343">
        <v>0</v>
      </c>
      <c r="HM19" s="343">
        <v>0</v>
      </c>
      <c r="HN19" s="343">
        <v>587</v>
      </c>
      <c r="HO19" s="343">
        <v>0</v>
      </c>
      <c r="HP19" s="343">
        <v>0</v>
      </c>
      <c r="HQ19" s="872">
        <f t="shared" si="82"/>
        <v>587</v>
      </c>
      <c r="HR19" s="873">
        <f t="shared" si="83"/>
        <v>97.833333333333329</v>
      </c>
      <c r="HS19" s="346">
        <v>0</v>
      </c>
      <c r="HT19" s="343">
        <v>0</v>
      </c>
      <c r="HU19" s="343">
        <v>0</v>
      </c>
      <c r="HV19" s="343">
        <v>0</v>
      </c>
      <c r="HW19" s="343">
        <v>591</v>
      </c>
      <c r="HX19" s="343"/>
      <c r="HY19" s="872">
        <f t="shared" si="84"/>
        <v>591</v>
      </c>
      <c r="HZ19" s="873">
        <f t="shared" si="85"/>
        <v>98.5</v>
      </c>
    </row>
    <row r="20" spans="1:234" s="341" customFormat="1" ht="15" customHeight="1" x14ac:dyDescent="0.2">
      <c r="A20" s="21">
        <v>9</v>
      </c>
      <c r="B20" s="21" t="s">
        <v>62</v>
      </c>
      <c r="C20" s="275" t="s">
        <v>63</v>
      </c>
      <c r="D20" s="391">
        <v>25</v>
      </c>
      <c r="E20" s="24"/>
      <c r="F20" s="24">
        <v>1428</v>
      </c>
      <c r="G20" s="24"/>
      <c r="H20" s="24"/>
      <c r="I20" s="360"/>
      <c r="J20" s="360">
        <f>SUMIF(SUMPK!$B:$B,$B:$B,SUMPK!$O:$O)</f>
        <v>0</v>
      </c>
      <c r="K20" s="24"/>
      <c r="L20" s="24">
        <f t="shared" si="87"/>
        <v>1428</v>
      </c>
      <c r="M20" s="15">
        <f t="shared" si="27"/>
        <v>1428</v>
      </c>
      <c r="N20" s="15">
        <v>102.83333333333333</v>
      </c>
      <c r="O20" s="276">
        <f t="shared" si="28"/>
        <v>13.886547811993518</v>
      </c>
      <c r="P20" s="15">
        <v>158.66666666666666</v>
      </c>
      <c r="Q20" s="711">
        <f t="shared" si="29"/>
        <v>426.66666666666669</v>
      </c>
      <c r="R20" s="276">
        <f t="shared" si="30"/>
        <v>54</v>
      </c>
      <c r="S20" s="712">
        <f t="shared" si="31"/>
        <v>98.461538461538467</v>
      </c>
      <c r="T20" s="713">
        <v>2560</v>
      </c>
      <c r="U20" s="276">
        <f t="shared" si="32"/>
        <v>14.503124999999999</v>
      </c>
      <c r="V20" s="278"/>
      <c r="W20" s="276">
        <f t="shared" si="33"/>
        <v>14.503124999999999</v>
      </c>
      <c r="X20" s="279">
        <f t="shared" si="0"/>
        <v>1</v>
      </c>
      <c r="Y20" s="299">
        <v>19.5</v>
      </c>
      <c r="Z20" s="721"/>
      <c r="AA20" s="244">
        <v>0</v>
      </c>
      <c r="AB20" s="64">
        <v>0</v>
      </c>
      <c r="AC20" s="64">
        <v>0</v>
      </c>
      <c r="AD20" s="64">
        <v>0</v>
      </c>
      <c r="AE20" s="64">
        <v>0</v>
      </c>
      <c r="AF20" s="64">
        <v>0</v>
      </c>
      <c r="AG20" s="64">
        <f t="shared" si="34"/>
        <v>0</v>
      </c>
      <c r="AH20" s="211">
        <f t="shared" si="35"/>
        <v>0</v>
      </c>
      <c r="AI20" s="755">
        <v>615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808">
        <f t="shared" si="36"/>
        <v>615</v>
      </c>
      <c r="AP20" s="809">
        <f t="shared" si="37"/>
        <v>102.5</v>
      </c>
      <c r="AQ20" s="814">
        <v>0</v>
      </c>
      <c r="AR20" s="815">
        <v>0</v>
      </c>
      <c r="AS20" s="815">
        <v>0</v>
      </c>
      <c r="AT20" s="815">
        <v>0</v>
      </c>
      <c r="AU20" s="815">
        <v>610</v>
      </c>
      <c r="AV20" s="815">
        <v>0</v>
      </c>
      <c r="AW20" s="808">
        <f t="shared" si="38"/>
        <v>610</v>
      </c>
      <c r="AX20" s="211">
        <f t="shared" si="39"/>
        <v>101.66666666666667</v>
      </c>
      <c r="AY20" s="346">
        <v>0</v>
      </c>
      <c r="AZ20" s="343">
        <v>0</v>
      </c>
      <c r="BA20" s="343">
        <v>0</v>
      </c>
      <c r="BB20" s="343">
        <v>0</v>
      </c>
      <c r="BC20" s="343">
        <v>628</v>
      </c>
      <c r="BD20" s="343">
        <v>0</v>
      </c>
      <c r="BE20" s="808">
        <f t="shared" si="40"/>
        <v>628</v>
      </c>
      <c r="BF20" s="211">
        <f t="shared" si="41"/>
        <v>104.66666666666667</v>
      </c>
      <c r="BG20" s="814">
        <v>0</v>
      </c>
      <c r="BH20" s="815">
        <v>0</v>
      </c>
      <c r="BI20" s="815">
        <v>0</v>
      </c>
      <c r="BJ20" s="815">
        <v>0</v>
      </c>
      <c r="BK20" s="815">
        <v>0</v>
      </c>
      <c r="BL20" s="815">
        <v>0</v>
      </c>
      <c r="BM20" s="808">
        <f t="shared" si="42"/>
        <v>0</v>
      </c>
      <c r="BN20" s="211">
        <f t="shared" si="43"/>
        <v>0</v>
      </c>
      <c r="BO20" s="755">
        <v>917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808">
        <f t="shared" si="44"/>
        <v>917</v>
      </c>
      <c r="BV20" s="211">
        <f t="shared" si="45"/>
        <v>152.83333333333334</v>
      </c>
      <c r="BW20" s="755">
        <v>0</v>
      </c>
      <c r="BX20" s="345">
        <v>0</v>
      </c>
      <c r="BY20" s="345">
        <v>0</v>
      </c>
      <c r="BZ20" s="345">
        <v>0</v>
      </c>
      <c r="CA20" s="345">
        <v>0</v>
      </c>
      <c r="CB20" s="345">
        <v>609</v>
      </c>
      <c r="CC20" s="808">
        <f t="shared" si="46"/>
        <v>609</v>
      </c>
      <c r="CD20" s="211">
        <f t="shared" si="47"/>
        <v>101.5</v>
      </c>
      <c r="CE20" s="346">
        <v>0</v>
      </c>
      <c r="CF20" s="343">
        <v>0</v>
      </c>
      <c r="CG20" s="343">
        <v>0</v>
      </c>
      <c r="CH20" s="343">
        <v>0</v>
      </c>
      <c r="CI20" s="343">
        <v>220</v>
      </c>
      <c r="CJ20" s="343">
        <v>362</v>
      </c>
      <c r="CK20" s="808">
        <f t="shared" si="48"/>
        <v>582</v>
      </c>
      <c r="CL20" s="211">
        <f t="shared" si="49"/>
        <v>97</v>
      </c>
      <c r="CM20" s="346">
        <v>0</v>
      </c>
      <c r="CN20" s="343">
        <v>0</v>
      </c>
      <c r="CO20" s="343">
        <v>0</v>
      </c>
      <c r="CP20" s="343">
        <v>0</v>
      </c>
      <c r="CQ20" s="343">
        <v>0</v>
      </c>
      <c r="CR20" s="343">
        <v>220</v>
      </c>
      <c r="CS20" s="808">
        <f t="shared" si="50"/>
        <v>220</v>
      </c>
      <c r="CT20" s="211">
        <f t="shared" si="51"/>
        <v>36.666666666666664</v>
      </c>
      <c r="CU20" s="346">
        <v>383</v>
      </c>
      <c r="CV20" s="343">
        <v>0</v>
      </c>
      <c r="CW20" s="343">
        <v>0</v>
      </c>
      <c r="CX20" s="343">
        <v>0</v>
      </c>
      <c r="CY20" s="343">
        <v>0</v>
      </c>
      <c r="CZ20" s="343">
        <v>958</v>
      </c>
      <c r="DA20" s="808">
        <f t="shared" si="52"/>
        <v>1341</v>
      </c>
      <c r="DB20" s="211">
        <f t="shared" si="53"/>
        <v>223.5</v>
      </c>
      <c r="DC20" s="346">
        <v>0</v>
      </c>
      <c r="DD20" s="343">
        <v>0</v>
      </c>
      <c r="DE20" s="343">
        <v>0</v>
      </c>
      <c r="DF20" s="343">
        <v>0</v>
      </c>
      <c r="DG20" s="343"/>
      <c r="DH20" s="343">
        <v>0</v>
      </c>
      <c r="DI20" s="808">
        <f t="shared" si="54"/>
        <v>0</v>
      </c>
      <c r="DJ20" s="211">
        <f t="shared" si="55"/>
        <v>0</v>
      </c>
      <c r="DK20" s="346">
        <v>0</v>
      </c>
      <c r="DL20" s="343">
        <v>0</v>
      </c>
      <c r="DM20" s="343">
        <v>0</v>
      </c>
      <c r="DN20" s="343">
        <v>0</v>
      </c>
      <c r="DO20" s="343">
        <v>440</v>
      </c>
      <c r="DP20" s="343">
        <v>181</v>
      </c>
      <c r="DQ20" s="808">
        <f t="shared" si="56"/>
        <v>621</v>
      </c>
      <c r="DR20" s="211">
        <f t="shared" si="57"/>
        <v>103.5</v>
      </c>
      <c r="DS20" s="346">
        <v>0</v>
      </c>
      <c r="DT20" s="343">
        <v>0</v>
      </c>
      <c r="DU20" s="343">
        <v>0</v>
      </c>
      <c r="DV20" s="343">
        <v>617</v>
      </c>
      <c r="DW20" s="343">
        <v>0</v>
      </c>
      <c r="DX20" s="343">
        <v>0</v>
      </c>
      <c r="DY20" s="808">
        <f t="shared" si="58"/>
        <v>617</v>
      </c>
      <c r="DZ20" s="211">
        <f t="shared" si="59"/>
        <v>102.83333333333333</v>
      </c>
      <c r="EA20" s="346">
        <v>0</v>
      </c>
      <c r="EB20" s="343">
        <v>0</v>
      </c>
      <c r="EC20" s="343"/>
      <c r="ED20" s="343">
        <v>0</v>
      </c>
      <c r="EE20" s="343">
        <v>0</v>
      </c>
      <c r="EF20" s="343">
        <v>0</v>
      </c>
      <c r="EG20" s="808">
        <f t="shared" si="60"/>
        <v>0</v>
      </c>
      <c r="EH20" s="211">
        <f t="shared" si="61"/>
        <v>0</v>
      </c>
      <c r="EI20" s="346">
        <v>0</v>
      </c>
      <c r="EJ20" s="343">
        <v>0</v>
      </c>
      <c r="EK20" s="343">
        <v>582</v>
      </c>
      <c r="EL20" s="343">
        <v>0</v>
      </c>
      <c r="EM20" s="343">
        <v>0</v>
      </c>
      <c r="EN20" s="343">
        <v>0</v>
      </c>
      <c r="EO20" s="808">
        <f t="shared" si="62"/>
        <v>582</v>
      </c>
      <c r="EP20" s="211">
        <f t="shared" si="63"/>
        <v>97</v>
      </c>
      <c r="EQ20" s="346">
        <v>630</v>
      </c>
      <c r="ER20" s="343">
        <v>0</v>
      </c>
      <c r="ES20" s="343">
        <v>0</v>
      </c>
      <c r="ET20" s="343">
        <v>0</v>
      </c>
      <c r="EU20" s="343">
        <v>0</v>
      </c>
      <c r="EV20" s="343">
        <v>0</v>
      </c>
      <c r="EW20" s="808">
        <f t="shared" si="64"/>
        <v>630</v>
      </c>
      <c r="EX20" s="211">
        <f t="shared" si="65"/>
        <v>105</v>
      </c>
      <c r="EY20" s="346">
        <v>949</v>
      </c>
      <c r="EZ20" s="343">
        <v>0</v>
      </c>
      <c r="FA20" s="343">
        <v>0</v>
      </c>
      <c r="FB20" s="343">
        <v>0</v>
      </c>
      <c r="FC20" s="343">
        <v>0</v>
      </c>
      <c r="FD20" s="343">
        <v>0</v>
      </c>
      <c r="FE20" s="808">
        <f t="shared" si="66"/>
        <v>949</v>
      </c>
      <c r="FF20" s="211">
        <f t="shared" si="67"/>
        <v>158.16666666666666</v>
      </c>
      <c r="FG20" s="755">
        <v>0</v>
      </c>
      <c r="FH20" s="345">
        <v>0</v>
      </c>
      <c r="FI20" s="345">
        <v>0</v>
      </c>
      <c r="FJ20" s="345">
        <v>0</v>
      </c>
      <c r="FK20" s="345">
        <v>0</v>
      </c>
      <c r="FL20" s="345">
        <v>0</v>
      </c>
      <c r="FM20" s="808">
        <f t="shared" si="68"/>
        <v>0</v>
      </c>
      <c r="FN20" s="211">
        <f t="shared" si="69"/>
        <v>0</v>
      </c>
      <c r="FO20" s="346">
        <v>0</v>
      </c>
      <c r="FP20" s="343">
        <v>594</v>
      </c>
      <c r="FQ20" s="343">
        <v>0</v>
      </c>
      <c r="FR20" s="343">
        <v>0</v>
      </c>
      <c r="FS20" s="343">
        <v>0</v>
      </c>
      <c r="FT20" s="343">
        <v>613</v>
      </c>
      <c r="FU20" s="808">
        <f t="shared" si="70"/>
        <v>1207</v>
      </c>
      <c r="FV20" s="211">
        <f t="shared" si="71"/>
        <v>201.16666666666666</v>
      </c>
      <c r="FW20" s="346">
        <v>0</v>
      </c>
      <c r="FX20" s="343">
        <v>0</v>
      </c>
      <c r="FY20" s="343">
        <v>0</v>
      </c>
      <c r="FZ20" s="343">
        <v>0</v>
      </c>
      <c r="GA20" s="343">
        <v>0</v>
      </c>
      <c r="GB20" s="343">
        <v>0</v>
      </c>
      <c r="GC20" s="808">
        <f t="shared" si="72"/>
        <v>0</v>
      </c>
      <c r="GD20" s="211">
        <f t="shared" si="73"/>
        <v>0</v>
      </c>
      <c r="GE20" s="346">
        <v>0</v>
      </c>
      <c r="GF20" s="343">
        <v>599</v>
      </c>
      <c r="GG20" s="343">
        <v>0</v>
      </c>
      <c r="GH20" s="343">
        <v>0</v>
      </c>
      <c r="GI20" s="343">
        <v>0</v>
      </c>
      <c r="GJ20" s="343">
        <v>0</v>
      </c>
      <c r="GK20" s="808">
        <f t="shared" si="74"/>
        <v>599</v>
      </c>
      <c r="GL20" s="211">
        <f t="shared" si="75"/>
        <v>99.833333333333329</v>
      </c>
      <c r="GM20" s="755">
        <v>0</v>
      </c>
      <c r="GN20" s="345">
        <v>0</v>
      </c>
      <c r="GO20" s="345">
        <v>0</v>
      </c>
      <c r="GP20" s="345">
        <v>612</v>
      </c>
      <c r="GQ20" s="345">
        <v>0</v>
      </c>
      <c r="GR20" s="345">
        <v>0</v>
      </c>
      <c r="GS20" s="872">
        <f t="shared" si="76"/>
        <v>612</v>
      </c>
      <c r="GT20" s="873">
        <f t="shared" si="77"/>
        <v>102</v>
      </c>
      <c r="GU20" s="346">
        <v>0</v>
      </c>
      <c r="GV20" s="343">
        <v>0</v>
      </c>
      <c r="GW20" s="343">
        <v>0</v>
      </c>
      <c r="GX20" s="343">
        <v>0</v>
      </c>
      <c r="GY20" s="343">
        <v>607</v>
      </c>
      <c r="GZ20" s="343">
        <v>0</v>
      </c>
      <c r="HA20" s="872">
        <f t="shared" si="78"/>
        <v>607</v>
      </c>
      <c r="HB20" s="873">
        <f t="shared" si="79"/>
        <v>101.16666666666667</v>
      </c>
      <c r="HC20" s="346">
        <v>0</v>
      </c>
      <c r="HD20" s="343">
        <v>0</v>
      </c>
      <c r="HE20" s="343">
        <v>0</v>
      </c>
      <c r="HF20" s="343">
        <v>0</v>
      </c>
      <c r="HG20" s="343">
        <v>0</v>
      </c>
      <c r="HH20" s="343">
        <v>0</v>
      </c>
      <c r="HI20" s="872">
        <f t="shared" si="80"/>
        <v>0</v>
      </c>
      <c r="HJ20" s="873">
        <f t="shared" si="81"/>
        <v>0</v>
      </c>
      <c r="HK20" s="346">
        <v>617</v>
      </c>
      <c r="HL20" s="343">
        <v>0</v>
      </c>
      <c r="HM20" s="343">
        <v>0</v>
      </c>
      <c r="HN20" s="343">
        <v>0</v>
      </c>
      <c r="HO20" s="343">
        <v>0</v>
      </c>
      <c r="HP20" s="343">
        <v>0</v>
      </c>
      <c r="HQ20" s="872">
        <f t="shared" si="82"/>
        <v>617</v>
      </c>
      <c r="HR20" s="873">
        <f t="shared" si="83"/>
        <v>102.83333333333333</v>
      </c>
      <c r="HS20" s="346">
        <v>0</v>
      </c>
      <c r="HT20" s="343">
        <v>0</v>
      </c>
      <c r="HU20" s="343">
        <v>0</v>
      </c>
      <c r="HV20" s="343">
        <v>0</v>
      </c>
      <c r="HW20" s="343">
        <v>446</v>
      </c>
      <c r="HX20" s="343"/>
      <c r="HY20" s="872">
        <f t="shared" si="84"/>
        <v>446</v>
      </c>
      <c r="HZ20" s="873">
        <f t="shared" si="85"/>
        <v>74.333333333333329</v>
      </c>
    </row>
    <row r="21" spans="1:234" s="341" customFormat="1" ht="15" customHeight="1" x14ac:dyDescent="0.2">
      <c r="A21" s="21">
        <v>10</v>
      </c>
      <c r="B21" s="21" t="s">
        <v>64</v>
      </c>
      <c r="C21" s="275" t="s">
        <v>65</v>
      </c>
      <c r="D21" s="21">
        <v>25</v>
      </c>
      <c r="E21" s="24"/>
      <c r="F21" s="24">
        <v>1137</v>
      </c>
      <c r="G21" s="24"/>
      <c r="H21" s="24"/>
      <c r="I21" s="360"/>
      <c r="J21" s="360">
        <f>SUMIF(SUMPK!$B:$B,$B:$B,SUMPK!$O:$O)</f>
        <v>0</v>
      </c>
      <c r="K21" s="24"/>
      <c r="L21" s="24">
        <f t="shared" si="86"/>
        <v>1137</v>
      </c>
      <c r="M21" s="15">
        <f t="shared" si="27"/>
        <v>1137</v>
      </c>
      <c r="N21" s="15">
        <v>0</v>
      </c>
      <c r="O21" s="276">
        <f t="shared" si="28"/>
        <v>0</v>
      </c>
      <c r="P21" s="15">
        <v>0</v>
      </c>
      <c r="Q21" s="711">
        <f>T21/$Q$8</f>
        <v>213.33333333333334</v>
      </c>
      <c r="R21" s="276">
        <f t="shared" si="30"/>
        <v>0</v>
      </c>
      <c r="S21" s="712">
        <f t="shared" si="31"/>
        <v>49.230769230769234</v>
      </c>
      <c r="T21" s="713">
        <v>1280</v>
      </c>
      <c r="U21" s="276">
        <f t="shared" si="32"/>
        <v>23.095312499999999</v>
      </c>
      <c r="V21" s="278"/>
      <c r="W21" s="276">
        <f t="shared" si="33"/>
        <v>23.095312499999999</v>
      </c>
      <c r="X21" s="279">
        <f t="shared" si="0"/>
        <v>1</v>
      </c>
      <c r="Y21" s="305">
        <v>19.5</v>
      </c>
      <c r="Z21" s="721"/>
      <c r="AA21" s="244">
        <v>0</v>
      </c>
      <c r="AB21" s="64">
        <v>0</v>
      </c>
      <c r="AC21" s="64">
        <v>0</v>
      </c>
      <c r="AD21" s="64">
        <v>0</v>
      </c>
      <c r="AE21" s="64">
        <v>0</v>
      </c>
      <c r="AF21" s="64">
        <v>0</v>
      </c>
      <c r="AG21" s="64">
        <f t="shared" si="34"/>
        <v>0</v>
      </c>
      <c r="AH21" s="211">
        <f t="shared" si="35"/>
        <v>0</v>
      </c>
      <c r="AI21" s="75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808">
        <f t="shared" si="36"/>
        <v>0</v>
      </c>
      <c r="AP21" s="809">
        <f t="shared" si="37"/>
        <v>0</v>
      </c>
      <c r="AQ21" s="814">
        <v>339</v>
      </c>
      <c r="AR21" s="815">
        <v>0</v>
      </c>
      <c r="AS21" s="815">
        <v>0</v>
      </c>
      <c r="AT21" s="815">
        <v>0</v>
      </c>
      <c r="AU21" s="815">
        <v>0</v>
      </c>
      <c r="AV21" s="815">
        <v>0</v>
      </c>
      <c r="AW21" s="808">
        <f t="shared" si="38"/>
        <v>339</v>
      </c>
      <c r="AX21" s="211">
        <f t="shared" si="39"/>
        <v>56.5</v>
      </c>
      <c r="AY21" s="346">
        <v>0</v>
      </c>
      <c r="AZ21" s="343">
        <v>331</v>
      </c>
      <c r="BA21" s="343">
        <v>0</v>
      </c>
      <c r="BB21" s="343">
        <v>0</v>
      </c>
      <c r="BC21" s="343">
        <v>0</v>
      </c>
      <c r="BD21" s="343">
        <v>0</v>
      </c>
      <c r="BE21" s="808">
        <f t="shared" si="40"/>
        <v>331</v>
      </c>
      <c r="BF21" s="211">
        <f t="shared" si="41"/>
        <v>55.166666666666664</v>
      </c>
      <c r="BG21" s="814">
        <v>0</v>
      </c>
      <c r="BH21" s="815">
        <v>0</v>
      </c>
      <c r="BI21" s="815">
        <v>0</v>
      </c>
      <c r="BJ21" s="815">
        <v>0</v>
      </c>
      <c r="BK21" s="815">
        <v>0</v>
      </c>
      <c r="BL21" s="815">
        <v>332</v>
      </c>
      <c r="BM21" s="808">
        <f t="shared" si="42"/>
        <v>332</v>
      </c>
      <c r="BN21" s="211">
        <f t="shared" si="43"/>
        <v>55.333333333333336</v>
      </c>
      <c r="BO21" s="75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808">
        <f t="shared" si="44"/>
        <v>0</v>
      </c>
      <c r="BV21" s="211">
        <f t="shared" si="45"/>
        <v>0</v>
      </c>
      <c r="BW21" s="755">
        <v>0</v>
      </c>
      <c r="BX21" s="345">
        <v>0</v>
      </c>
      <c r="BY21" s="345">
        <v>0</v>
      </c>
      <c r="BZ21" s="345">
        <v>0</v>
      </c>
      <c r="CA21" s="345">
        <v>0</v>
      </c>
      <c r="CB21" s="345">
        <v>306</v>
      </c>
      <c r="CC21" s="808">
        <f t="shared" si="46"/>
        <v>306</v>
      </c>
      <c r="CD21" s="211">
        <f t="shared" si="47"/>
        <v>51</v>
      </c>
      <c r="CE21" s="346">
        <v>0</v>
      </c>
      <c r="CF21" s="343">
        <v>0</v>
      </c>
      <c r="CG21" s="343">
        <v>0</v>
      </c>
      <c r="CH21" s="343">
        <v>291</v>
      </c>
      <c r="CI21" s="343">
        <v>0</v>
      </c>
      <c r="CJ21" s="343">
        <v>0</v>
      </c>
      <c r="CK21" s="808">
        <f t="shared" si="48"/>
        <v>291</v>
      </c>
      <c r="CL21" s="211">
        <f t="shared" si="49"/>
        <v>48.5</v>
      </c>
      <c r="CM21" s="346">
        <v>0</v>
      </c>
      <c r="CN21" s="343">
        <v>0</v>
      </c>
      <c r="CO21" s="343">
        <v>0</v>
      </c>
      <c r="CP21" s="343">
        <v>0</v>
      </c>
      <c r="CQ21" s="343">
        <v>0</v>
      </c>
      <c r="CR21" s="343">
        <v>220</v>
      </c>
      <c r="CS21" s="808">
        <f t="shared" si="50"/>
        <v>220</v>
      </c>
      <c r="CT21" s="211">
        <f t="shared" si="51"/>
        <v>36.666666666666664</v>
      </c>
      <c r="CU21" s="346">
        <v>0</v>
      </c>
      <c r="CV21" s="343">
        <v>0</v>
      </c>
      <c r="CW21" s="343">
        <v>0</v>
      </c>
      <c r="CX21" s="343">
        <v>0</v>
      </c>
      <c r="CY21" s="343">
        <v>0</v>
      </c>
      <c r="CZ21" s="343">
        <v>0</v>
      </c>
      <c r="DA21" s="808">
        <f t="shared" si="52"/>
        <v>0</v>
      </c>
      <c r="DB21" s="211">
        <f t="shared" si="53"/>
        <v>0</v>
      </c>
      <c r="DC21" s="346">
        <v>841</v>
      </c>
      <c r="DD21" s="343">
        <v>0</v>
      </c>
      <c r="DE21" s="343">
        <v>0</v>
      </c>
      <c r="DF21" s="343">
        <v>0</v>
      </c>
      <c r="DG21" s="343"/>
      <c r="DH21" s="343">
        <v>0</v>
      </c>
      <c r="DI21" s="808">
        <f t="shared" si="54"/>
        <v>841</v>
      </c>
      <c r="DJ21" s="211">
        <f t="shared" si="55"/>
        <v>140.16666666666666</v>
      </c>
      <c r="DK21" s="346">
        <v>0</v>
      </c>
      <c r="DL21" s="343">
        <v>0</v>
      </c>
      <c r="DM21" s="343">
        <v>0</v>
      </c>
      <c r="DN21" s="343">
        <v>0</v>
      </c>
      <c r="DO21" s="343">
        <v>0</v>
      </c>
      <c r="DP21" s="343">
        <v>307</v>
      </c>
      <c r="DQ21" s="808">
        <f t="shared" si="56"/>
        <v>307</v>
      </c>
      <c r="DR21" s="211">
        <f t="shared" si="57"/>
        <v>51.166666666666664</v>
      </c>
      <c r="DS21" s="346">
        <v>0</v>
      </c>
      <c r="DT21" s="343">
        <v>0</v>
      </c>
      <c r="DU21" s="343">
        <v>0</v>
      </c>
      <c r="DV21" s="343">
        <v>0</v>
      </c>
      <c r="DW21" s="343">
        <v>344</v>
      </c>
      <c r="DX21" s="343">
        <v>0</v>
      </c>
      <c r="DY21" s="808">
        <f t="shared" si="58"/>
        <v>344</v>
      </c>
      <c r="DZ21" s="211">
        <f t="shared" si="59"/>
        <v>57.333333333333336</v>
      </c>
      <c r="EA21" s="346">
        <v>0</v>
      </c>
      <c r="EB21" s="343">
        <v>0</v>
      </c>
      <c r="EC21" s="343"/>
      <c r="ED21" s="343">
        <v>0</v>
      </c>
      <c r="EE21" s="343">
        <v>0</v>
      </c>
      <c r="EF21" s="343">
        <v>0</v>
      </c>
      <c r="EG21" s="808">
        <f t="shared" si="60"/>
        <v>0</v>
      </c>
      <c r="EH21" s="211">
        <f t="shared" si="61"/>
        <v>0</v>
      </c>
      <c r="EI21" s="346">
        <v>336</v>
      </c>
      <c r="EJ21" s="343">
        <v>0</v>
      </c>
      <c r="EK21" s="343">
        <v>0</v>
      </c>
      <c r="EL21" s="343">
        <v>0</v>
      </c>
      <c r="EM21" s="343">
        <v>0</v>
      </c>
      <c r="EN21" s="343">
        <v>0</v>
      </c>
      <c r="EO21" s="808">
        <f t="shared" si="62"/>
        <v>336</v>
      </c>
      <c r="EP21" s="211">
        <f t="shared" si="63"/>
        <v>56</v>
      </c>
      <c r="EQ21" s="346">
        <v>0</v>
      </c>
      <c r="ER21" s="343">
        <v>0</v>
      </c>
      <c r="ES21" s="343">
        <v>0</v>
      </c>
      <c r="ET21" s="343">
        <v>0</v>
      </c>
      <c r="EU21" s="343">
        <v>0</v>
      </c>
      <c r="EV21" s="343">
        <v>0</v>
      </c>
      <c r="EW21" s="808">
        <f t="shared" si="64"/>
        <v>0</v>
      </c>
      <c r="EX21" s="211">
        <f t="shared" si="65"/>
        <v>0</v>
      </c>
      <c r="EY21" s="346">
        <v>0</v>
      </c>
      <c r="EZ21" s="343">
        <v>0</v>
      </c>
      <c r="FA21" s="343">
        <v>219</v>
      </c>
      <c r="FB21" s="343">
        <v>0</v>
      </c>
      <c r="FC21" s="343">
        <v>0</v>
      </c>
      <c r="FD21" s="343">
        <v>0</v>
      </c>
      <c r="FE21" s="808">
        <f t="shared" si="66"/>
        <v>219</v>
      </c>
      <c r="FF21" s="211">
        <f t="shared" si="67"/>
        <v>36.5</v>
      </c>
      <c r="FG21" s="755">
        <v>0</v>
      </c>
      <c r="FH21" s="345">
        <v>0</v>
      </c>
      <c r="FI21" s="345">
        <v>0</v>
      </c>
      <c r="FJ21" s="345">
        <v>0</v>
      </c>
      <c r="FK21" s="345">
        <v>0</v>
      </c>
      <c r="FL21" s="345">
        <v>0</v>
      </c>
      <c r="FM21" s="808">
        <f t="shared" si="68"/>
        <v>0</v>
      </c>
      <c r="FN21" s="211">
        <f t="shared" si="69"/>
        <v>0</v>
      </c>
      <c r="FO21" s="346">
        <v>0</v>
      </c>
      <c r="FP21" s="343">
        <v>345</v>
      </c>
      <c r="FQ21" s="343">
        <v>0</v>
      </c>
      <c r="FR21" s="343">
        <v>0</v>
      </c>
      <c r="FS21" s="343">
        <v>0</v>
      </c>
      <c r="FT21" s="343">
        <v>0</v>
      </c>
      <c r="FU21" s="808">
        <f t="shared" si="70"/>
        <v>345</v>
      </c>
      <c r="FV21" s="211">
        <f t="shared" si="71"/>
        <v>57.5</v>
      </c>
      <c r="FW21" s="346">
        <v>0</v>
      </c>
      <c r="FX21" s="343">
        <v>0</v>
      </c>
      <c r="FY21" s="343">
        <v>0</v>
      </c>
      <c r="FZ21" s="343">
        <v>0</v>
      </c>
      <c r="GA21" s="343">
        <v>0</v>
      </c>
      <c r="GB21" s="343">
        <v>0</v>
      </c>
      <c r="GC21" s="808">
        <f t="shared" si="72"/>
        <v>0</v>
      </c>
      <c r="GD21" s="211">
        <f t="shared" si="73"/>
        <v>0</v>
      </c>
      <c r="GE21" s="346">
        <v>335</v>
      </c>
      <c r="GF21" s="343">
        <v>0</v>
      </c>
      <c r="GG21" s="343">
        <v>0</v>
      </c>
      <c r="GH21" s="343">
        <v>0</v>
      </c>
      <c r="GI21" s="343">
        <v>0</v>
      </c>
      <c r="GJ21" s="343">
        <v>0</v>
      </c>
      <c r="GK21" s="808">
        <f t="shared" si="74"/>
        <v>335</v>
      </c>
      <c r="GL21" s="211">
        <f t="shared" si="75"/>
        <v>55.833333333333336</v>
      </c>
      <c r="GM21" s="755">
        <v>0</v>
      </c>
      <c r="GN21" s="345">
        <v>0</v>
      </c>
      <c r="GO21" s="345">
        <v>0</v>
      </c>
      <c r="GP21" s="345">
        <v>301</v>
      </c>
      <c r="GQ21" s="345">
        <v>0</v>
      </c>
      <c r="GR21" s="345">
        <v>0</v>
      </c>
      <c r="GS21" s="872">
        <f t="shared" si="76"/>
        <v>301</v>
      </c>
      <c r="GT21" s="873">
        <f t="shared" si="77"/>
        <v>50.166666666666664</v>
      </c>
      <c r="GU21" s="346">
        <v>0</v>
      </c>
      <c r="GV21" s="343">
        <v>0</v>
      </c>
      <c r="GW21" s="343">
        <v>0</v>
      </c>
      <c r="GX21" s="343">
        <v>0</v>
      </c>
      <c r="GY21" s="343">
        <v>0</v>
      </c>
      <c r="GZ21" s="343">
        <v>350</v>
      </c>
      <c r="HA21" s="872">
        <f t="shared" si="78"/>
        <v>350</v>
      </c>
      <c r="HB21" s="873">
        <f t="shared" si="79"/>
        <v>58.333333333333336</v>
      </c>
      <c r="HC21" s="346">
        <v>0</v>
      </c>
      <c r="HD21" s="343">
        <v>0</v>
      </c>
      <c r="HE21" s="343">
        <v>0</v>
      </c>
      <c r="HF21" s="343">
        <v>0</v>
      </c>
      <c r="HG21" s="343">
        <v>668</v>
      </c>
      <c r="HH21" s="343">
        <v>0</v>
      </c>
      <c r="HI21" s="872">
        <f t="shared" si="80"/>
        <v>668</v>
      </c>
      <c r="HJ21" s="873">
        <f t="shared" si="81"/>
        <v>111.33333333333333</v>
      </c>
      <c r="HK21" s="346">
        <v>0</v>
      </c>
      <c r="HL21" s="343">
        <v>0</v>
      </c>
      <c r="HM21" s="343">
        <v>0</v>
      </c>
      <c r="HN21" s="343">
        <v>0</v>
      </c>
      <c r="HO21" s="343">
        <v>0</v>
      </c>
      <c r="HP21" s="343">
        <v>0</v>
      </c>
      <c r="HQ21" s="872">
        <f t="shared" si="82"/>
        <v>0</v>
      </c>
      <c r="HR21" s="873">
        <f t="shared" si="83"/>
        <v>0</v>
      </c>
      <c r="HS21" s="346">
        <v>0</v>
      </c>
      <c r="HT21" s="343">
        <v>276</v>
      </c>
      <c r="HU21" s="343">
        <v>0</v>
      </c>
      <c r="HV21" s="343">
        <v>0</v>
      </c>
      <c r="HW21" s="343">
        <v>0</v>
      </c>
      <c r="HX21" s="343"/>
      <c r="HY21" s="872">
        <f t="shared" si="84"/>
        <v>276</v>
      </c>
      <c r="HZ21" s="873">
        <f t="shared" si="85"/>
        <v>46</v>
      </c>
    </row>
    <row r="22" spans="1:234" s="341" customFormat="1" ht="15" customHeight="1" x14ac:dyDescent="0.2">
      <c r="A22" s="21">
        <v>11</v>
      </c>
      <c r="B22" s="21" t="s">
        <v>66</v>
      </c>
      <c r="C22" s="275" t="s">
        <v>67</v>
      </c>
      <c r="D22" s="21">
        <v>25</v>
      </c>
      <c r="E22" s="24"/>
      <c r="F22" s="24">
        <v>7877</v>
      </c>
      <c r="G22" s="24"/>
      <c r="H22" s="24"/>
      <c r="I22" s="360"/>
      <c r="J22" s="360">
        <f>SUMIF(SUMPK!$B:$B,$B:$B,SUMPK!$O:$O)</f>
        <v>0</v>
      </c>
      <c r="K22" s="24"/>
      <c r="L22" s="24">
        <f t="shared" si="86"/>
        <v>7877</v>
      </c>
      <c r="M22" s="15">
        <f t="shared" si="27"/>
        <v>7877</v>
      </c>
      <c r="N22" s="15">
        <v>800.83333333333337</v>
      </c>
      <c r="O22" s="276">
        <f t="shared" si="28"/>
        <v>9.8360041623309051</v>
      </c>
      <c r="P22" s="15">
        <v>1190.1666666666667</v>
      </c>
      <c r="Q22" s="711">
        <f>T22/$Q$8</f>
        <v>5066.666666666667</v>
      </c>
      <c r="R22" s="276">
        <f t="shared" si="30"/>
        <v>39.710404705223354</v>
      </c>
      <c r="S22" s="712">
        <f t="shared" si="31"/>
        <v>1169.2307692307693</v>
      </c>
      <c r="T22" s="713">
        <v>30400</v>
      </c>
      <c r="U22" s="276">
        <f t="shared" ref="U22:U70" si="92">IF(S22=0,0,M22/S22)</f>
        <v>6.7369078947368415</v>
      </c>
      <c r="V22" s="278"/>
      <c r="W22" s="276">
        <f t="shared" si="33"/>
        <v>6.7369078947368415</v>
      </c>
      <c r="X22" s="279">
        <f t="shared" si="0"/>
        <v>1</v>
      </c>
      <c r="Y22" s="305">
        <v>19.5</v>
      </c>
      <c r="Z22" s="721"/>
      <c r="AA22" s="244">
        <v>0</v>
      </c>
      <c r="AB22" s="64">
        <v>0</v>
      </c>
      <c r="AC22" s="64">
        <v>1760</v>
      </c>
      <c r="AD22" s="64">
        <v>233</v>
      </c>
      <c r="AE22" s="64">
        <v>0</v>
      </c>
      <c r="AF22" s="64">
        <v>2633</v>
      </c>
      <c r="AG22" s="64">
        <f t="shared" si="34"/>
        <v>4626</v>
      </c>
      <c r="AH22" s="211">
        <f t="shared" si="35"/>
        <v>771</v>
      </c>
      <c r="AI22" s="755">
        <v>1345</v>
      </c>
      <c r="AJ22" s="345">
        <v>0</v>
      </c>
      <c r="AK22" s="345">
        <v>641</v>
      </c>
      <c r="AL22" s="345">
        <v>1432</v>
      </c>
      <c r="AM22" s="345">
        <v>852</v>
      </c>
      <c r="AN22" s="345">
        <v>1268</v>
      </c>
      <c r="AO22" s="808">
        <f t="shared" si="36"/>
        <v>5538</v>
      </c>
      <c r="AP22" s="809">
        <f t="shared" si="37"/>
        <v>923</v>
      </c>
      <c r="AQ22" s="814">
        <v>0</v>
      </c>
      <c r="AR22" s="815">
        <v>2891</v>
      </c>
      <c r="AS22" s="815">
        <v>0</v>
      </c>
      <c r="AT22" s="815">
        <v>0</v>
      </c>
      <c r="AU22" s="815">
        <v>0</v>
      </c>
      <c r="AV22" s="815">
        <v>1000</v>
      </c>
      <c r="AW22" s="808">
        <f t="shared" si="38"/>
        <v>3891</v>
      </c>
      <c r="AX22" s="211">
        <f t="shared" si="39"/>
        <v>648.5</v>
      </c>
      <c r="AY22" s="346">
        <v>2219</v>
      </c>
      <c r="AZ22" s="343">
        <v>703</v>
      </c>
      <c r="BA22" s="343">
        <v>2678</v>
      </c>
      <c r="BB22" s="343">
        <v>1664</v>
      </c>
      <c r="BC22" s="343">
        <v>756</v>
      </c>
      <c r="BD22" s="343">
        <v>1574</v>
      </c>
      <c r="BE22" s="808">
        <f t="shared" si="40"/>
        <v>9594</v>
      </c>
      <c r="BF22" s="211">
        <f t="shared" si="41"/>
        <v>1599</v>
      </c>
      <c r="BG22" s="814">
        <v>0</v>
      </c>
      <c r="BH22" s="815">
        <v>0</v>
      </c>
      <c r="BI22" s="815">
        <v>0</v>
      </c>
      <c r="BJ22" s="815">
        <v>3606</v>
      </c>
      <c r="BK22" s="815">
        <v>1396</v>
      </c>
      <c r="BL22" s="815">
        <v>0</v>
      </c>
      <c r="BM22" s="808">
        <f t="shared" si="42"/>
        <v>5002</v>
      </c>
      <c r="BN22" s="211">
        <f t="shared" si="43"/>
        <v>833.66666666666663</v>
      </c>
      <c r="BO22" s="755">
        <v>900</v>
      </c>
      <c r="BP22" s="345">
        <v>2200</v>
      </c>
      <c r="BQ22" s="345">
        <v>2491</v>
      </c>
      <c r="BR22" s="345">
        <v>0</v>
      </c>
      <c r="BS22" s="345">
        <v>2310</v>
      </c>
      <c r="BT22" s="345">
        <v>2861</v>
      </c>
      <c r="BU22" s="808">
        <f t="shared" si="44"/>
        <v>10762</v>
      </c>
      <c r="BV22" s="211">
        <f t="shared" si="45"/>
        <v>1793.6666666666667</v>
      </c>
      <c r="BW22" s="755">
        <v>1519</v>
      </c>
      <c r="BX22" s="345">
        <v>0</v>
      </c>
      <c r="BY22" s="345">
        <v>0</v>
      </c>
      <c r="BZ22" s="345">
        <v>976</v>
      </c>
      <c r="CA22" s="345">
        <v>0</v>
      </c>
      <c r="CB22" s="345">
        <v>0</v>
      </c>
      <c r="CC22" s="808">
        <f t="shared" si="46"/>
        <v>2495</v>
      </c>
      <c r="CD22" s="211">
        <f t="shared" si="47"/>
        <v>415.83333333333331</v>
      </c>
      <c r="CE22" s="346">
        <v>1100</v>
      </c>
      <c r="CF22" s="343">
        <v>2647</v>
      </c>
      <c r="CG22" s="343">
        <v>210</v>
      </c>
      <c r="CH22" s="343">
        <v>3276</v>
      </c>
      <c r="CI22" s="343">
        <v>2022</v>
      </c>
      <c r="CJ22" s="343">
        <v>456</v>
      </c>
      <c r="CK22" s="808">
        <f t="shared" si="48"/>
        <v>9711</v>
      </c>
      <c r="CL22" s="211">
        <f t="shared" si="49"/>
        <v>1618.5</v>
      </c>
      <c r="CM22" s="346">
        <v>575</v>
      </c>
      <c r="CN22" s="343">
        <v>2651</v>
      </c>
      <c r="CO22" s="343">
        <v>1384</v>
      </c>
      <c r="CP22" s="343">
        <v>0</v>
      </c>
      <c r="CQ22" s="343">
        <v>440</v>
      </c>
      <c r="CR22" s="343">
        <v>3520</v>
      </c>
      <c r="CS22" s="808">
        <f t="shared" si="50"/>
        <v>8570</v>
      </c>
      <c r="CT22" s="211">
        <f t="shared" si="51"/>
        <v>1428.3333333333333</v>
      </c>
      <c r="CU22" s="346">
        <v>0</v>
      </c>
      <c r="CV22" s="343">
        <v>2724</v>
      </c>
      <c r="CW22" s="343">
        <v>3437</v>
      </c>
      <c r="CX22" s="343">
        <v>0</v>
      </c>
      <c r="CY22" s="343">
        <v>2255</v>
      </c>
      <c r="CZ22" s="343">
        <v>0</v>
      </c>
      <c r="DA22" s="808">
        <f t="shared" si="52"/>
        <v>8416</v>
      </c>
      <c r="DB22" s="211">
        <f t="shared" si="53"/>
        <v>1402.6666666666667</v>
      </c>
      <c r="DC22" s="346">
        <v>0</v>
      </c>
      <c r="DD22" s="343">
        <v>0</v>
      </c>
      <c r="DE22" s="343">
        <v>2530</v>
      </c>
      <c r="DF22" s="343">
        <v>1503</v>
      </c>
      <c r="DG22" s="343"/>
      <c r="DH22" s="343">
        <v>2557</v>
      </c>
      <c r="DI22" s="808">
        <f t="shared" si="54"/>
        <v>6590</v>
      </c>
      <c r="DJ22" s="211">
        <f t="shared" si="55"/>
        <v>1098.3333333333333</v>
      </c>
      <c r="DK22" s="346">
        <v>2200</v>
      </c>
      <c r="DL22" s="343">
        <v>0</v>
      </c>
      <c r="DM22" s="343">
        <v>0</v>
      </c>
      <c r="DN22" s="343">
        <v>0</v>
      </c>
      <c r="DO22" s="343">
        <v>0</v>
      </c>
      <c r="DP22" s="343">
        <v>0</v>
      </c>
      <c r="DQ22" s="808">
        <f t="shared" si="56"/>
        <v>2200</v>
      </c>
      <c r="DR22" s="211">
        <f t="shared" si="57"/>
        <v>366.66666666666669</v>
      </c>
      <c r="DS22" s="346">
        <v>3793</v>
      </c>
      <c r="DT22" s="343">
        <v>1382</v>
      </c>
      <c r="DU22" s="343">
        <v>1117</v>
      </c>
      <c r="DV22" s="343">
        <v>519</v>
      </c>
      <c r="DW22" s="343">
        <v>1570</v>
      </c>
      <c r="DX22" s="343">
        <v>2576</v>
      </c>
      <c r="DY22" s="808">
        <f t="shared" si="58"/>
        <v>10957</v>
      </c>
      <c r="DZ22" s="211">
        <f t="shared" si="59"/>
        <v>1826.1666666666667</v>
      </c>
      <c r="EA22" s="346">
        <v>0</v>
      </c>
      <c r="EB22" s="343">
        <v>2053</v>
      </c>
      <c r="EC22" s="343"/>
      <c r="ED22" s="343">
        <v>1386</v>
      </c>
      <c r="EE22" s="343">
        <v>0</v>
      </c>
      <c r="EF22" s="343">
        <v>4354</v>
      </c>
      <c r="EG22" s="808">
        <f t="shared" si="60"/>
        <v>7793</v>
      </c>
      <c r="EH22" s="211">
        <f t="shared" si="61"/>
        <v>1298.8333333333333</v>
      </c>
      <c r="EI22" s="346">
        <v>234</v>
      </c>
      <c r="EJ22" s="343">
        <v>1633</v>
      </c>
      <c r="EK22" s="343">
        <v>2341</v>
      </c>
      <c r="EL22" s="343">
        <v>743</v>
      </c>
      <c r="EM22" s="343">
        <v>0</v>
      </c>
      <c r="EN22" s="343">
        <v>2021</v>
      </c>
      <c r="EO22" s="808">
        <f t="shared" si="62"/>
        <v>6972</v>
      </c>
      <c r="EP22" s="211">
        <f t="shared" si="63"/>
        <v>1162</v>
      </c>
      <c r="EQ22" s="346">
        <v>2070</v>
      </c>
      <c r="ER22" s="343">
        <v>0</v>
      </c>
      <c r="ES22" s="343">
        <v>0</v>
      </c>
      <c r="ET22" s="343">
        <v>1662</v>
      </c>
      <c r="EU22" s="343">
        <v>440</v>
      </c>
      <c r="EV22" s="343">
        <v>2684</v>
      </c>
      <c r="EW22" s="808">
        <f t="shared" si="64"/>
        <v>6856</v>
      </c>
      <c r="EX22" s="211">
        <f t="shared" si="65"/>
        <v>1142.6666666666667</v>
      </c>
      <c r="EY22" s="346">
        <v>1229</v>
      </c>
      <c r="EZ22" s="343">
        <v>1500</v>
      </c>
      <c r="FA22" s="343">
        <v>2407</v>
      </c>
      <c r="FB22" s="343">
        <v>1856</v>
      </c>
      <c r="FC22" s="343">
        <v>1852</v>
      </c>
      <c r="FD22" s="343">
        <v>3187</v>
      </c>
      <c r="FE22" s="808">
        <f t="shared" si="66"/>
        <v>12031</v>
      </c>
      <c r="FF22" s="211">
        <f t="shared" si="67"/>
        <v>2005.1666666666667</v>
      </c>
      <c r="FG22" s="755">
        <v>0</v>
      </c>
      <c r="FH22" s="345">
        <v>0</v>
      </c>
      <c r="FI22" s="345">
        <v>0</v>
      </c>
      <c r="FJ22" s="345">
        <v>0</v>
      </c>
      <c r="FK22" s="345">
        <v>0</v>
      </c>
      <c r="FL22" s="345">
        <v>330</v>
      </c>
      <c r="FM22" s="808">
        <f t="shared" si="68"/>
        <v>330</v>
      </c>
      <c r="FN22" s="211">
        <f t="shared" si="69"/>
        <v>55</v>
      </c>
      <c r="FO22" s="346">
        <v>3522</v>
      </c>
      <c r="FP22" s="343">
        <v>0</v>
      </c>
      <c r="FQ22" s="343">
        <v>1593</v>
      </c>
      <c r="FR22" s="343">
        <v>1430</v>
      </c>
      <c r="FS22" s="343">
        <v>899</v>
      </c>
      <c r="FT22" s="343">
        <v>0</v>
      </c>
      <c r="FU22" s="808">
        <f t="shared" si="70"/>
        <v>7444</v>
      </c>
      <c r="FV22" s="211">
        <f t="shared" si="71"/>
        <v>1240.6666666666667</v>
      </c>
      <c r="FW22" s="346">
        <v>126</v>
      </c>
      <c r="FX22" s="343">
        <v>2493</v>
      </c>
      <c r="FY22" s="343">
        <v>3028</v>
      </c>
      <c r="FZ22" s="343">
        <v>2421</v>
      </c>
      <c r="GA22" s="343">
        <v>1453</v>
      </c>
      <c r="GB22" s="343">
        <v>0</v>
      </c>
      <c r="GC22" s="808">
        <f t="shared" si="72"/>
        <v>9521</v>
      </c>
      <c r="GD22" s="211">
        <f t="shared" si="73"/>
        <v>1586.8333333333333</v>
      </c>
      <c r="GE22" s="346">
        <v>0</v>
      </c>
      <c r="GF22" s="343">
        <v>1673</v>
      </c>
      <c r="GG22" s="343">
        <v>730</v>
      </c>
      <c r="GH22" s="343">
        <v>3967</v>
      </c>
      <c r="GI22" s="343">
        <v>3410</v>
      </c>
      <c r="GJ22" s="343">
        <v>1269</v>
      </c>
      <c r="GK22" s="808">
        <f t="shared" si="74"/>
        <v>11049</v>
      </c>
      <c r="GL22" s="211">
        <f t="shared" si="75"/>
        <v>1841.5</v>
      </c>
      <c r="GM22" s="755">
        <v>547</v>
      </c>
      <c r="GN22" s="345">
        <v>295</v>
      </c>
      <c r="GO22" s="345">
        <v>640</v>
      </c>
      <c r="GP22" s="345">
        <v>0</v>
      </c>
      <c r="GQ22" s="345">
        <v>2090</v>
      </c>
      <c r="GR22" s="345">
        <v>815</v>
      </c>
      <c r="GS22" s="872">
        <f t="shared" si="76"/>
        <v>4387</v>
      </c>
      <c r="GT22" s="873">
        <f t="shared" si="77"/>
        <v>731.16666666666663</v>
      </c>
      <c r="GU22" s="346">
        <v>2081</v>
      </c>
      <c r="GV22" s="343">
        <v>0</v>
      </c>
      <c r="GW22" s="343">
        <v>0</v>
      </c>
      <c r="GX22" s="343">
        <v>0</v>
      </c>
      <c r="GY22" s="343">
        <v>0</v>
      </c>
      <c r="GZ22" s="343">
        <v>1969</v>
      </c>
      <c r="HA22" s="872">
        <f t="shared" si="78"/>
        <v>4050</v>
      </c>
      <c r="HB22" s="873">
        <f t="shared" si="79"/>
        <v>675</v>
      </c>
      <c r="HC22" s="346">
        <v>646</v>
      </c>
      <c r="HD22" s="343">
        <v>1161</v>
      </c>
      <c r="HE22" s="343">
        <v>1540</v>
      </c>
      <c r="HF22" s="343">
        <v>1946</v>
      </c>
      <c r="HG22" s="343">
        <v>1649</v>
      </c>
      <c r="HH22" s="343">
        <v>330</v>
      </c>
      <c r="HI22" s="872">
        <f t="shared" si="80"/>
        <v>7272</v>
      </c>
      <c r="HJ22" s="873">
        <f t="shared" si="81"/>
        <v>1212</v>
      </c>
      <c r="HK22" s="346">
        <v>3133</v>
      </c>
      <c r="HL22" s="343">
        <v>0</v>
      </c>
      <c r="HM22" s="343">
        <v>1672</v>
      </c>
      <c r="HN22" s="343">
        <v>0</v>
      </c>
      <c r="HO22" s="343">
        <v>0</v>
      </c>
      <c r="HP22" s="343">
        <v>0</v>
      </c>
      <c r="HQ22" s="872">
        <f t="shared" si="82"/>
        <v>4805</v>
      </c>
      <c r="HR22" s="873">
        <f t="shared" si="83"/>
        <v>800.83333333333337</v>
      </c>
      <c r="HS22" s="346">
        <v>2930</v>
      </c>
      <c r="HT22" s="343">
        <v>454</v>
      </c>
      <c r="HU22" s="343">
        <v>2640</v>
      </c>
      <c r="HV22" s="343">
        <v>2368</v>
      </c>
      <c r="HW22" s="343">
        <v>0</v>
      </c>
      <c r="HX22" s="343"/>
      <c r="HY22" s="872">
        <f t="shared" si="84"/>
        <v>8392</v>
      </c>
      <c r="HZ22" s="873">
        <f t="shared" si="85"/>
        <v>1398.6666666666667</v>
      </c>
    </row>
    <row r="23" spans="1:234" s="341" customFormat="1" ht="15" customHeight="1" x14ac:dyDescent="0.2">
      <c r="A23" s="21">
        <v>12</v>
      </c>
      <c r="B23" s="21" t="s">
        <v>68</v>
      </c>
      <c r="C23" s="275" t="s">
        <v>69</v>
      </c>
      <c r="D23" s="21">
        <v>25</v>
      </c>
      <c r="E23" s="24"/>
      <c r="F23" s="24">
        <v>2314</v>
      </c>
      <c r="G23" s="24"/>
      <c r="H23" s="24"/>
      <c r="I23" s="360"/>
      <c r="J23" s="360">
        <f>SUMIF(SUMPK!$B:$B,$B:$B,SUMPK!$O:$O)</f>
        <v>0</v>
      </c>
      <c r="K23" s="24"/>
      <c r="L23" s="24">
        <f t="shared" si="86"/>
        <v>2314</v>
      </c>
      <c r="M23" s="15">
        <f t="shared" si="27"/>
        <v>2314</v>
      </c>
      <c r="N23" s="15">
        <v>37.5</v>
      </c>
      <c r="O23" s="276">
        <f t="shared" si="28"/>
        <v>61.706666666666663</v>
      </c>
      <c r="P23" s="15">
        <v>40.666666666666664</v>
      </c>
      <c r="Q23" s="711">
        <f t="shared" si="29"/>
        <v>213.33333333333334</v>
      </c>
      <c r="R23" s="276">
        <f t="shared" si="30"/>
        <v>341.40983606557381</v>
      </c>
      <c r="S23" s="712">
        <f t="shared" si="31"/>
        <v>49.230769230769234</v>
      </c>
      <c r="T23" s="713">
        <v>1280</v>
      </c>
      <c r="U23" s="276">
        <f t="shared" si="92"/>
        <v>47.003124999999997</v>
      </c>
      <c r="V23" s="278"/>
      <c r="W23" s="276">
        <f t="shared" si="33"/>
        <v>47.003124999999997</v>
      </c>
      <c r="X23" s="279">
        <f>F23/(E23+F23)</f>
        <v>1</v>
      </c>
      <c r="Y23" s="305">
        <v>18</v>
      </c>
      <c r="Z23" s="721"/>
      <c r="AA23" s="244">
        <v>0</v>
      </c>
      <c r="AB23" s="64">
        <v>0</v>
      </c>
      <c r="AC23" s="64">
        <v>0</v>
      </c>
      <c r="AD23" s="64">
        <v>0</v>
      </c>
      <c r="AE23" s="64">
        <v>0</v>
      </c>
      <c r="AF23" s="64">
        <v>0</v>
      </c>
      <c r="AG23" s="64">
        <f t="shared" si="34"/>
        <v>0</v>
      </c>
      <c r="AH23" s="211">
        <f t="shared" si="35"/>
        <v>0</v>
      </c>
      <c r="AI23" s="755">
        <v>278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808">
        <f t="shared" si="36"/>
        <v>278</v>
      </c>
      <c r="AP23" s="809">
        <f t="shared" si="37"/>
        <v>46.333333333333336</v>
      </c>
      <c r="AQ23" s="814">
        <v>0</v>
      </c>
      <c r="AR23" s="815">
        <v>0</v>
      </c>
      <c r="AS23" s="815">
        <v>296</v>
      </c>
      <c r="AT23" s="815">
        <v>0</v>
      </c>
      <c r="AU23" s="815">
        <v>0</v>
      </c>
      <c r="AV23" s="815">
        <v>0</v>
      </c>
      <c r="AW23" s="808">
        <f t="shared" si="38"/>
        <v>296</v>
      </c>
      <c r="AX23" s="211">
        <f t="shared" si="39"/>
        <v>49.333333333333336</v>
      </c>
      <c r="AY23" s="346">
        <v>0</v>
      </c>
      <c r="AZ23" s="343">
        <v>0</v>
      </c>
      <c r="BA23" s="343">
        <v>0</v>
      </c>
      <c r="BB23" s="343">
        <v>333</v>
      </c>
      <c r="BC23" s="343">
        <v>0</v>
      </c>
      <c r="BD23" s="343">
        <v>0</v>
      </c>
      <c r="BE23" s="808">
        <f t="shared" si="40"/>
        <v>333</v>
      </c>
      <c r="BF23" s="211">
        <f t="shared" si="41"/>
        <v>55.5</v>
      </c>
      <c r="BG23" s="814">
        <v>0</v>
      </c>
      <c r="BH23" s="815">
        <v>0</v>
      </c>
      <c r="BI23" s="815">
        <v>0</v>
      </c>
      <c r="BJ23" s="815">
        <v>0</v>
      </c>
      <c r="BK23" s="815">
        <v>0</v>
      </c>
      <c r="BL23" s="815">
        <v>249</v>
      </c>
      <c r="BM23" s="808">
        <f t="shared" si="42"/>
        <v>249</v>
      </c>
      <c r="BN23" s="211">
        <f t="shared" si="43"/>
        <v>41.5</v>
      </c>
      <c r="BO23" s="755">
        <v>0</v>
      </c>
      <c r="BP23" s="345">
        <v>0</v>
      </c>
      <c r="BQ23" s="345">
        <v>0</v>
      </c>
      <c r="BR23" s="345">
        <v>334</v>
      </c>
      <c r="BS23" s="345">
        <v>0</v>
      </c>
      <c r="BT23" s="345">
        <v>0</v>
      </c>
      <c r="BU23" s="808">
        <f t="shared" si="44"/>
        <v>334</v>
      </c>
      <c r="BV23" s="211">
        <f t="shared" si="45"/>
        <v>55.666666666666664</v>
      </c>
      <c r="BW23" s="755">
        <v>0</v>
      </c>
      <c r="BX23" s="345">
        <v>0</v>
      </c>
      <c r="BY23" s="345">
        <v>0</v>
      </c>
      <c r="BZ23" s="345">
        <v>0</v>
      </c>
      <c r="CA23" s="345">
        <v>340</v>
      </c>
      <c r="CB23" s="345">
        <v>0</v>
      </c>
      <c r="CC23" s="808">
        <f t="shared" si="46"/>
        <v>340</v>
      </c>
      <c r="CD23" s="211">
        <f t="shared" si="47"/>
        <v>56.666666666666664</v>
      </c>
      <c r="CE23" s="346">
        <v>0</v>
      </c>
      <c r="CF23" s="343">
        <v>0</v>
      </c>
      <c r="CG23" s="343">
        <v>0</v>
      </c>
      <c r="CH23" s="343">
        <v>305</v>
      </c>
      <c r="CI23" s="343">
        <v>0</v>
      </c>
      <c r="CJ23" s="343">
        <v>0</v>
      </c>
      <c r="CK23" s="808">
        <f t="shared" si="48"/>
        <v>305</v>
      </c>
      <c r="CL23" s="211">
        <f t="shared" si="49"/>
        <v>50.833333333333336</v>
      </c>
      <c r="CM23" s="346">
        <v>0</v>
      </c>
      <c r="CN23" s="343">
        <v>0</v>
      </c>
      <c r="CO23" s="343">
        <v>0</v>
      </c>
      <c r="CP23" s="343">
        <v>0</v>
      </c>
      <c r="CQ23" s="343">
        <v>0</v>
      </c>
      <c r="CR23" s="343">
        <v>0</v>
      </c>
      <c r="CS23" s="808">
        <f t="shared" si="50"/>
        <v>0</v>
      </c>
      <c r="CT23" s="211">
        <f t="shared" si="51"/>
        <v>0</v>
      </c>
      <c r="CU23" s="346">
        <v>332</v>
      </c>
      <c r="CV23" s="343">
        <v>0</v>
      </c>
      <c r="CW23" s="343">
        <v>0</v>
      </c>
      <c r="CX23" s="343">
        <v>0</v>
      </c>
      <c r="CY23" s="343">
        <v>230</v>
      </c>
      <c r="CZ23" s="343">
        <v>0</v>
      </c>
      <c r="DA23" s="808">
        <f t="shared" si="52"/>
        <v>562</v>
      </c>
      <c r="DB23" s="211">
        <f t="shared" si="53"/>
        <v>93.666666666666671</v>
      </c>
      <c r="DC23" s="346">
        <v>0</v>
      </c>
      <c r="DD23" s="343">
        <v>0</v>
      </c>
      <c r="DE23" s="343">
        <v>0</v>
      </c>
      <c r="DF23" s="343">
        <v>343</v>
      </c>
      <c r="DG23" s="343"/>
      <c r="DH23" s="343">
        <v>0</v>
      </c>
      <c r="DI23" s="808">
        <f t="shared" si="54"/>
        <v>343</v>
      </c>
      <c r="DJ23" s="211">
        <f t="shared" si="55"/>
        <v>57.166666666666664</v>
      </c>
      <c r="DK23" s="346">
        <v>0</v>
      </c>
      <c r="DL23" s="343">
        <v>0</v>
      </c>
      <c r="DM23" s="343">
        <v>0</v>
      </c>
      <c r="DN23" s="343">
        <v>0</v>
      </c>
      <c r="DO23" s="343">
        <v>351</v>
      </c>
      <c r="DP23" s="343">
        <v>0</v>
      </c>
      <c r="DQ23" s="808">
        <f t="shared" si="56"/>
        <v>351</v>
      </c>
      <c r="DR23" s="211">
        <f t="shared" si="57"/>
        <v>58.5</v>
      </c>
      <c r="DS23" s="346">
        <v>0</v>
      </c>
      <c r="DT23" s="343">
        <v>0</v>
      </c>
      <c r="DU23" s="343">
        <v>0</v>
      </c>
      <c r="DV23" s="343">
        <v>0</v>
      </c>
      <c r="DW23" s="343">
        <v>0</v>
      </c>
      <c r="DX23" s="343">
        <v>309</v>
      </c>
      <c r="DY23" s="808">
        <f t="shared" si="58"/>
        <v>309</v>
      </c>
      <c r="DZ23" s="211">
        <f t="shared" si="59"/>
        <v>51.5</v>
      </c>
      <c r="EA23" s="346">
        <v>0</v>
      </c>
      <c r="EB23" s="343">
        <v>0</v>
      </c>
      <c r="EC23" s="343"/>
      <c r="ED23" s="343">
        <v>0</v>
      </c>
      <c r="EE23" s="343">
        <v>0</v>
      </c>
      <c r="EF23" s="343">
        <v>340</v>
      </c>
      <c r="EG23" s="808">
        <f t="shared" si="60"/>
        <v>340</v>
      </c>
      <c r="EH23" s="211">
        <f t="shared" si="61"/>
        <v>56.666666666666664</v>
      </c>
      <c r="EI23" s="346">
        <v>0</v>
      </c>
      <c r="EJ23" s="343">
        <v>0</v>
      </c>
      <c r="EK23" s="343">
        <v>0</v>
      </c>
      <c r="EL23" s="343">
        <v>0</v>
      </c>
      <c r="EM23" s="343">
        <v>0</v>
      </c>
      <c r="EN23" s="343">
        <v>340</v>
      </c>
      <c r="EO23" s="808">
        <f t="shared" si="62"/>
        <v>340</v>
      </c>
      <c r="EP23" s="211">
        <f t="shared" si="63"/>
        <v>56.666666666666664</v>
      </c>
      <c r="EQ23" s="346">
        <v>0</v>
      </c>
      <c r="ER23" s="343">
        <v>0</v>
      </c>
      <c r="ES23" s="343">
        <v>0</v>
      </c>
      <c r="ET23" s="343">
        <v>0</v>
      </c>
      <c r="EU23" s="343">
        <v>0</v>
      </c>
      <c r="EV23" s="343">
        <v>0</v>
      </c>
      <c r="EW23" s="808">
        <f t="shared" si="64"/>
        <v>0</v>
      </c>
      <c r="EX23" s="211">
        <f t="shared" si="65"/>
        <v>0</v>
      </c>
      <c r="EY23" s="346">
        <v>0</v>
      </c>
      <c r="EZ23" s="343">
        <v>0</v>
      </c>
      <c r="FA23" s="343">
        <v>294</v>
      </c>
      <c r="FB23" s="343">
        <v>0</v>
      </c>
      <c r="FC23" s="343">
        <v>0</v>
      </c>
      <c r="FD23" s="343">
        <v>0</v>
      </c>
      <c r="FE23" s="808">
        <f t="shared" si="66"/>
        <v>294</v>
      </c>
      <c r="FF23" s="211">
        <f t="shared" si="67"/>
        <v>49</v>
      </c>
      <c r="FG23" s="755">
        <v>307</v>
      </c>
      <c r="FH23" s="345">
        <v>0</v>
      </c>
      <c r="FI23" s="345">
        <v>0</v>
      </c>
      <c r="FJ23" s="345">
        <v>0</v>
      </c>
      <c r="FK23" s="345">
        <v>0</v>
      </c>
      <c r="FL23" s="345">
        <v>0</v>
      </c>
      <c r="FM23" s="808">
        <f t="shared" si="68"/>
        <v>307</v>
      </c>
      <c r="FN23" s="211">
        <f t="shared" si="69"/>
        <v>51.166666666666664</v>
      </c>
      <c r="FO23" s="346">
        <v>304</v>
      </c>
      <c r="FP23" s="343">
        <v>0</v>
      </c>
      <c r="FQ23" s="343">
        <v>0</v>
      </c>
      <c r="FR23" s="343">
        <v>0</v>
      </c>
      <c r="FS23" s="343">
        <v>0</v>
      </c>
      <c r="FT23" s="343">
        <v>0</v>
      </c>
      <c r="FU23" s="808">
        <f t="shared" si="70"/>
        <v>304</v>
      </c>
      <c r="FV23" s="211">
        <f t="shared" si="71"/>
        <v>50.666666666666664</v>
      </c>
      <c r="FW23" s="346">
        <v>220</v>
      </c>
      <c r="FX23" s="343">
        <v>0</v>
      </c>
      <c r="FY23" s="343">
        <v>337</v>
      </c>
      <c r="FZ23" s="343">
        <v>0</v>
      </c>
      <c r="GA23" s="343">
        <v>0</v>
      </c>
      <c r="GB23" s="343">
        <v>0</v>
      </c>
      <c r="GC23" s="808">
        <f t="shared" si="72"/>
        <v>557</v>
      </c>
      <c r="GD23" s="211">
        <f t="shared" si="73"/>
        <v>92.833333333333329</v>
      </c>
      <c r="GE23" s="346">
        <v>337</v>
      </c>
      <c r="GF23" s="343">
        <v>0</v>
      </c>
      <c r="GG23" s="343">
        <v>0</v>
      </c>
      <c r="GH23" s="343">
        <v>0</v>
      </c>
      <c r="GI23" s="343">
        <v>0</v>
      </c>
      <c r="GJ23" s="343">
        <v>0</v>
      </c>
      <c r="GK23" s="808">
        <f t="shared" si="74"/>
        <v>337</v>
      </c>
      <c r="GL23" s="211">
        <f t="shared" si="75"/>
        <v>56.166666666666664</v>
      </c>
      <c r="GM23" s="755">
        <v>0</v>
      </c>
      <c r="GN23" s="345">
        <v>0</v>
      </c>
      <c r="GO23" s="345">
        <v>323</v>
      </c>
      <c r="GP23" s="345">
        <v>0</v>
      </c>
      <c r="GQ23" s="345">
        <v>0</v>
      </c>
      <c r="GR23" s="345">
        <v>0</v>
      </c>
      <c r="GS23" s="872">
        <f t="shared" si="76"/>
        <v>323</v>
      </c>
      <c r="GT23" s="873">
        <f t="shared" si="77"/>
        <v>53.833333333333336</v>
      </c>
      <c r="GU23" s="346">
        <v>0</v>
      </c>
      <c r="GV23" s="343">
        <v>0</v>
      </c>
      <c r="GW23" s="343">
        <v>253</v>
      </c>
      <c r="GX23" s="343">
        <v>0</v>
      </c>
      <c r="GY23" s="343">
        <v>0</v>
      </c>
      <c r="GZ23" s="343">
        <v>0</v>
      </c>
      <c r="HA23" s="872">
        <f t="shared" si="78"/>
        <v>253</v>
      </c>
      <c r="HB23" s="873">
        <f t="shared" si="79"/>
        <v>42.166666666666664</v>
      </c>
      <c r="HC23" s="346">
        <v>0</v>
      </c>
      <c r="HD23" s="343">
        <v>0</v>
      </c>
      <c r="HE23" s="343">
        <v>0</v>
      </c>
      <c r="HF23" s="343">
        <v>245</v>
      </c>
      <c r="HG23" s="343">
        <v>0</v>
      </c>
      <c r="HH23" s="343">
        <v>0</v>
      </c>
      <c r="HI23" s="872">
        <f t="shared" si="80"/>
        <v>245</v>
      </c>
      <c r="HJ23" s="873">
        <f t="shared" si="81"/>
        <v>40.833333333333336</v>
      </c>
      <c r="HK23" s="346">
        <v>0</v>
      </c>
      <c r="HL23" s="343">
        <v>0</v>
      </c>
      <c r="HM23" s="343">
        <v>0</v>
      </c>
      <c r="HN23" s="343">
        <v>0</v>
      </c>
      <c r="HO23" s="343">
        <v>0</v>
      </c>
      <c r="HP23" s="343">
        <v>225</v>
      </c>
      <c r="HQ23" s="872">
        <f t="shared" si="82"/>
        <v>225</v>
      </c>
      <c r="HR23" s="873">
        <f t="shared" si="83"/>
        <v>37.5</v>
      </c>
      <c r="HS23" s="346">
        <v>0</v>
      </c>
      <c r="HT23" s="343">
        <v>261</v>
      </c>
      <c r="HU23" s="343">
        <v>0</v>
      </c>
      <c r="HV23" s="343">
        <v>0</v>
      </c>
      <c r="HW23" s="343">
        <v>0</v>
      </c>
      <c r="HX23" s="343"/>
      <c r="HY23" s="872">
        <f t="shared" si="84"/>
        <v>261</v>
      </c>
      <c r="HZ23" s="873">
        <f t="shared" si="85"/>
        <v>43.5</v>
      </c>
    </row>
    <row r="24" spans="1:234" s="341" customFormat="1" ht="15" customHeight="1" x14ac:dyDescent="0.2">
      <c r="A24" s="21">
        <v>13</v>
      </c>
      <c r="B24" s="21" t="s">
        <v>70</v>
      </c>
      <c r="C24" s="275" t="s">
        <v>71</v>
      </c>
      <c r="D24" s="21">
        <v>25</v>
      </c>
      <c r="E24" s="24"/>
      <c r="F24" s="24">
        <v>3133</v>
      </c>
      <c r="G24" s="24"/>
      <c r="H24" s="24"/>
      <c r="I24" s="360"/>
      <c r="J24" s="360">
        <f>SUMIF(SUMPK!$B:$B,$B:$B,SUMPK!$O:$O)</f>
        <v>0</v>
      </c>
      <c r="K24" s="24"/>
      <c r="L24" s="24">
        <f t="shared" si="86"/>
        <v>3133</v>
      </c>
      <c r="M24" s="15">
        <f t="shared" si="27"/>
        <v>3133</v>
      </c>
      <c r="N24" s="15">
        <v>218.66666666666666</v>
      </c>
      <c r="O24" s="276">
        <f t="shared" si="28"/>
        <v>14.327743902439025</v>
      </c>
      <c r="P24" s="15">
        <v>330.33333333333331</v>
      </c>
      <c r="Q24" s="711">
        <f t="shared" si="29"/>
        <v>1066.6666666666667</v>
      </c>
      <c r="R24" s="276">
        <f t="shared" si="30"/>
        <v>56.906155398587288</v>
      </c>
      <c r="S24" s="712">
        <f t="shared" si="31"/>
        <v>246.15384615384616</v>
      </c>
      <c r="T24" s="713">
        <v>6400</v>
      </c>
      <c r="U24" s="276">
        <f t="shared" si="92"/>
        <v>12.727812499999999</v>
      </c>
      <c r="V24" s="278"/>
      <c r="W24" s="276">
        <f t="shared" si="33"/>
        <v>12.727812499999999</v>
      </c>
      <c r="X24" s="279">
        <f>F24/(E24+F24)</f>
        <v>1</v>
      </c>
      <c r="Y24" s="305">
        <v>19</v>
      </c>
      <c r="Z24" s="721"/>
      <c r="AA24" s="244">
        <v>825</v>
      </c>
      <c r="AB24" s="64">
        <v>0</v>
      </c>
      <c r="AC24" s="64">
        <v>0</v>
      </c>
      <c r="AD24" s="64">
        <v>1277</v>
      </c>
      <c r="AE24" s="64">
        <v>0</v>
      </c>
      <c r="AF24" s="64">
        <v>0</v>
      </c>
      <c r="AG24" s="64">
        <f t="shared" si="34"/>
        <v>2102</v>
      </c>
      <c r="AH24" s="211">
        <f t="shared" si="35"/>
        <v>350.33333333333331</v>
      </c>
      <c r="AI24" s="755">
        <v>0</v>
      </c>
      <c r="AJ24" s="345">
        <v>1270</v>
      </c>
      <c r="AK24" s="345">
        <v>0</v>
      </c>
      <c r="AL24" s="345">
        <v>0</v>
      </c>
      <c r="AM24" s="345">
        <v>662</v>
      </c>
      <c r="AN24" s="345">
        <v>0</v>
      </c>
      <c r="AO24" s="808">
        <f t="shared" si="36"/>
        <v>1932</v>
      </c>
      <c r="AP24" s="809">
        <f t="shared" si="37"/>
        <v>322</v>
      </c>
      <c r="AQ24" s="814">
        <v>0</v>
      </c>
      <c r="AR24" s="815">
        <v>0</v>
      </c>
      <c r="AS24" s="815">
        <v>0</v>
      </c>
      <c r="AT24" s="815">
        <v>1307</v>
      </c>
      <c r="AU24" s="815">
        <v>0</v>
      </c>
      <c r="AV24" s="815">
        <v>0</v>
      </c>
      <c r="AW24" s="808">
        <f t="shared" si="38"/>
        <v>1307</v>
      </c>
      <c r="AX24" s="211">
        <f t="shared" si="39"/>
        <v>217.83333333333334</v>
      </c>
      <c r="AY24" s="346">
        <v>0</v>
      </c>
      <c r="AZ24" s="343">
        <v>0</v>
      </c>
      <c r="BA24" s="343">
        <v>0</v>
      </c>
      <c r="BB24" s="343">
        <v>873</v>
      </c>
      <c r="BC24" s="343">
        <v>0</v>
      </c>
      <c r="BD24" s="343">
        <v>0</v>
      </c>
      <c r="BE24" s="808">
        <f t="shared" si="40"/>
        <v>873</v>
      </c>
      <c r="BF24" s="211">
        <f t="shared" si="41"/>
        <v>145.5</v>
      </c>
      <c r="BG24" s="814">
        <v>0</v>
      </c>
      <c r="BH24" s="815">
        <v>0</v>
      </c>
      <c r="BI24" s="815">
        <v>0</v>
      </c>
      <c r="BJ24" s="815">
        <v>880</v>
      </c>
      <c r="BK24" s="815">
        <v>997</v>
      </c>
      <c r="BL24" s="815">
        <v>0</v>
      </c>
      <c r="BM24" s="808">
        <f t="shared" si="42"/>
        <v>1877</v>
      </c>
      <c r="BN24" s="211">
        <f t="shared" si="43"/>
        <v>312.83333333333331</v>
      </c>
      <c r="BO24" s="755">
        <v>0</v>
      </c>
      <c r="BP24" s="345">
        <v>0</v>
      </c>
      <c r="BQ24" s="345">
        <v>0</v>
      </c>
      <c r="BR24" s="345">
        <v>987</v>
      </c>
      <c r="BS24" s="345">
        <v>0</v>
      </c>
      <c r="BT24" s="345">
        <v>0</v>
      </c>
      <c r="BU24" s="808">
        <f t="shared" si="44"/>
        <v>987</v>
      </c>
      <c r="BV24" s="211">
        <f t="shared" si="45"/>
        <v>164.5</v>
      </c>
      <c r="BW24" s="755">
        <v>550</v>
      </c>
      <c r="BX24" s="345">
        <v>446</v>
      </c>
      <c r="BY24" s="345">
        <v>0</v>
      </c>
      <c r="BZ24" s="345">
        <v>1130</v>
      </c>
      <c r="CA24" s="345">
        <v>560</v>
      </c>
      <c r="CB24" s="345">
        <v>0</v>
      </c>
      <c r="CC24" s="808">
        <f t="shared" si="46"/>
        <v>2686</v>
      </c>
      <c r="CD24" s="211">
        <f t="shared" si="47"/>
        <v>447.66666666666669</v>
      </c>
      <c r="CE24" s="346">
        <v>0</v>
      </c>
      <c r="CF24" s="343">
        <v>0</v>
      </c>
      <c r="CG24" s="343">
        <v>240</v>
      </c>
      <c r="CH24" s="343">
        <v>1676</v>
      </c>
      <c r="CI24" s="343">
        <v>0</v>
      </c>
      <c r="CJ24" s="343">
        <v>1779</v>
      </c>
      <c r="CK24" s="808">
        <f t="shared" si="48"/>
        <v>3695</v>
      </c>
      <c r="CL24" s="211">
        <f t="shared" si="49"/>
        <v>615.83333333333337</v>
      </c>
      <c r="CM24" s="346">
        <v>149</v>
      </c>
      <c r="CN24" s="343">
        <v>0</v>
      </c>
      <c r="CO24" s="343">
        <v>0</v>
      </c>
      <c r="CP24" s="343">
        <v>0</v>
      </c>
      <c r="CQ24" s="343">
        <v>0</v>
      </c>
      <c r="CR24" s="343">
        <v>0</v>
      </c>
      <c r="CS24" s="808">
        <f t="shared" si="50"/>
        <v>149</v>
      </c>
      <c r="CT24" s="211">
        <f t="shared" si="51"/>
        <v>24.833333333333332</v>
      </c>
      <c r="CU24" s="346">
        <v>1021</v>
      </c>
      <c r="CV24" s="343">
        <v>295</v>
      </c>
      <c r="CW24" s="343">
        <v>0</v>
      </c>
      <c r="CX24" s="343">
        <v>0</v>
      </c>
      <c r="CY24" s="343">
        <v>288</v>
      </c>
      <c r="CZ24" s="343">
        <v>2903</v>
      </c>
      <c r="DA24" s="808">
        <f t="shared" si="52"/>
        <v>4507</v>
      </c>
      <c r="DB24" s="211">
        <f t="shared" si="53"/>
        <v>751.16666666666663</v>
      </c>
      <c r="DC24" s="346">
        <v>145</v>
      </c>
      <c r="DD24" s="343">
        <v>0</v>
      </c>
      <c r="DE24" s="343">
        <v>0</v>
      </c>
      <c r="DF24" s="343">
        <v>0</v>
      </c>
      <c r="DG24" s="343"/>
      <c r="DH24" s="343">
        <v>0</v>
      </c>
      <c r="DI24" s="808">
        <f t="shared" si="54"/>
        <v>145</v>
      </c>
      <c r="DJ24" s="211">
        <f t="shared" si="55"/>
        <v>24.166666666666668</v>
      </c>
      <c r="DK24" s="346">
        <v>0</v>
      </c>
      <c r="DL24" s="343">
        <v>1523</v>
      </c>
      <c r="DM24" s="343">
        <v>0</v>
      </c>
      <c r="DN24" s="343">
        <v>0</v>
      </c>
      <c r="DO24" s="343">
        <v>0</v>
      </c>
      <c r="DP24" s="343">
        <v>0</v>
      </c>
      <c r="DQ24" s="808">
        <f t="shared" si="56"/>
        <v>1523</v>
      </c>
      <c r="DR24" s="211">
        <f t="shared" si="57"/>
        <v>253.83333333333334</v>
      </c>
      <c r="DS24" s="346">
        <v>0</v>
      </c>
      <c r="DT24" s="343">
        <v>0</v>
      </c>
      <c r="DU24" s="343">
        <v>177</v>
      </c>
      <c r="DV24" s="343">
        <v>844</v>
      </c>
      <c r="DW24" s="343">
        <v>0</v>
      </c>
      <c r="DX24" s="343">
        <v>648</v>
      </c>
      <c r="DY24" s="808">
        <f t="shared" si="58"/>
        <v>1669</v>
      </c>
      <c r="DZ24" s="211">
        <f t="shared" si="59"/>
        <v>278.16666666666669</v>
      </c>
      <c r="EA24" s="346">
        <v>0</v>
      </c>
      <c r="EB24" s="343">
        <v>0</v>
      </c>
      <c r="EC24" s="343"/>
      <c r="ED24" s="343">
        <v>1336</v>
      </c>
      <c r="EE24" s="343">
        <v>0</v>
      </c>
      <c r="EF24" s="343">
        <v>0</v>
      </c>
      <c r="EG24" s="808">
        <f t="shared" si="60"/>
        <v>1336</v>
      </c>
      <c r="EH24" s="211">
        <f t="shared" si="61"/>
        <v>222.66666666666666</v>
      </c>
      <c r="EI24" s="346">
        <v>1344</v>
      </c>
      <c r="EJ24" s="343">
        <v>0</v>
      </c>
      <c r="EK24" s="343">
        <v>0</v>
      </c>
      <c r="EL24" s="343">
        <v>0</v>
      </c>
      <c r="EM24" s="343">
        <v>0</v>
      </c>
      <c r="EN24" s="343">
        <v>0</v>
      </c>
      <c r="EO24" s="808">
        <f t="shared" si="62"/>
        <v>1344</v>
      </c>
      <c r="EP24" s="211">
        <f t="shared" si="63"/>
        <v>224</v>
      </c>
      <c r="EQ24" s="346">
        <v>0</v>
      </c>
      <c r="ER24" s="343">
        <v>0</v>
      </c>
      <c r="ES24" s="343">
        <v>545</v>
      </c>
      <c r="ET24" s="343">
        <v>490</v>
      </c>
      <c r="EU24" s="343">
        <v>0</v>
      </c>
      <c r="EV24" s="343">
        <v>0</v>
      </c>
      <c r="EW24" s="808">
        <f t="shared" si="64"/>
        <v>1035</v>
      </c>
      <c r="EX24" s="211">
        <f t="shared" si="65"/>
        <v>172.5</v>
      </c>
      <c r="EY24" s="346">
        <v>1210</v>
      </c>
      <c r="EZ24" s="343">
        <v>148</v>
      </c>
      <c r="FA24" s="343">
        <v>0</v>
      </c>
      <c r="FB24" s="343">
        <v>0</v>
      </c>
      <c r="FC24" s="343">
        <v>1013</v>
      </c>
      <c r="FD24" s="343">
        <v>0</v>
      </c>
      <c r="FE24" s="808">
        <f t="shared" si="66"/>
        <v>2371</v>
      </c>
      <c r="FF24" s="211">
        <f t="shared" si="67"/>
        <v>395.16666666666669</v>
      </c>
      <c r="FG24" s="755">
        <v>1200</v>
      </c>
      <c r="FH24" s="345">
        <v>0</v>
      </c>
      <c r="FI24" s="345">
        <v>0</v>
      </c>
      <c r="FJ24" s="345">
        <v>0</v>
      </c>
      <c r="FK24" s="345">
        <v>0</v>
      </c>
      <c r="FL24" s="345">
        <v>1294</v>
      </c>
      <c r="FM24" s="808">
        <f t="shared" si="68"/>
        <v>2494</v>
      </c>
      <c r="FN24" s="211">
        <f t="shared" si="69"/>
        <v>415.66666666666669</v>
      </c>
      <c r="FO24" s="346">
        <v>0</v>
      </c>
      <c r="FP24" s="343">
        <v>0</v>
      </c>
      <c r="FQ24" s="343">
        <v>0</v>
      </c>
      <c r="FR24" s="343">
        <v>0</v>
      </c>
      <c r="FS24" s="343">
        <v>0</v>
      </c>
      <c r="FT24" s="343">
        <v>110</v>
      </c>
      <c r="FU24" s="808">
        <f t="shared" si="70"/>
        <v>110</v>
      </c>
      <c r="FV24" s="211">
        <f t="shared" si="71"/>
        <v>18.333333333333332</v>
      </c>
      <c r="FW24" s="346">
        <v>1242</v>
      </c>
      <c r="FX24" s="343">
        <v>0</v>
      </c>
      <c r="FY24" s="343">
        <v>0</v>
      </c>
      <c r="FZ24" s="343">
        <v>0</v>
      </c>
      <c r="GA24" s="343">
        <v>708</v>
      </c>
      <c r="GB24" s="343">
        <v>635</v>
      </c>
      <c r="GC24" s="808">
        <f t="shared" si="72"/>
        <v>2585</v>
      </c>
      <c r="GD24" s="211">
        <f t="shared" si="73"/>
        <v>430.83333333333331</v>
      </c>
      <c r="GE24" s="346">
        <v>770</v>
      </c>
      <c r="GF24" s="343">
        <v>280</v>
      </c>
      <c r="GG24" s="343">
        <v>0</v>
      </c>
      <c r="GH24" s="343">
        <v>0</v>
      </c>
      <c r="GI24" s="343">
        <v>0</v>
      </c>
      <c r="GJ24" s="343">
        <v>692</v>
      </c>
      <c r="GK24" s="808">
        <f t="shared" si="74"/>
        <v>1742</v>
      </c>
      <c r="GL24" s="211">
        <f t="shared" si="75"/>
        <v>290.33333333333331</v>
      </c>
      <c r="GM24" s="755">
        <v>0</v>
      </c>
      <c r="GN24" s="345">
        <v>0</v>
      </c>
      <c r="GO24" s="345">
        <v>0</v>
      </c>
      <c r="GP24" s="345">
        <v>0</v>
      </c>
      <c r="GQ24" s="345">
        <v>0</v>
      </c>
      <c r="GR24" s="345">
        <v>0</v>
      </c>
      <c r="GS24" s="872">
        <f t="shared" si="76"/>
        <v>0</v>
      </c>
      <c r="GT24" s="873">
        <f t="shared" si="77"/>
        <v>0</v>
      </c>
      <c r="GU24" s="346">
        <v>512</v>
      </c>
      <c r="GV24" s="343">
        <v>495</v>
      </c>
      <c r="GW24" s="343">
        <v>0</v>
      </c>
      <c r="GX24" s="343">
        <v>1292</v>
      </c>
      <c r="GY24" s="343">
        <v>0</v>
      </c>
      <c r="GZ24" s="343">
        <v>0</v>
      </c>
      <c r="HA24" s="872">
        <f t="shared" si="78"/>
        <v>2299</v>
      </c>
      <c r="HB24" s="873">
        <f t="shared" si="79"/>
        <v>383.16666666666669</v>
      </c>
      <c r="HC24" s="346">
        <v>0</v>
      </c>
      <c r="HD24" s="343">
        <v>0</v>
      </c>
      <c r="HE24" s="343">
        <v>0</v>
      </c>
      <c r="HF24" s="343">
        <v>646</v>
      </c>
      <c r="HG24" s="343">
        <v>0</v>
      </c>
      <c r="HH24" s="343">
        <v>0</v>
      </c>
      <c r="HI24" s="872">
        <f t="shared" si="80"/>
        <v>646</v>
      </c>
      <c r="HJ24" s="873">
        <f t="shared" si="81"/>
        <v>107.66666666666667</v>
      </c>
      <c r="HK24" s="346">
        <v>0</v>
      </c>
      <c r="HL24" s="343">
        <v>0</v>
      </c>
      <c r="HM24" s="343">
        <v>1312</v>
      </c>
      <c r="HN24" s="343">
        <v>0</v>
      </c>
      <c r="HO24" s="343">
        <v>0</v>
      </c>
      <c r="HP24" s="343">
        <v>0</v>
      </c>
      <c r="HQ24" s="872">
        <f t="shared" si="82"/>
        <v>1312</v>
      </c>
      <c r="HR24" s="873">
        <f t="shared" si="83"/>
        <v>218.66666666666666</v>
      </c>
      <c r="HS24" s="346">
        <v>0</v>
      </c>
      <c r="HT24" s="343">
        <v>0</v>
      </c>
      <c r="HU24" s="343">
        <v>0</v>
      </c>
      <c r="HV24" s="343">
        <v>0</v>
      </c>
      <c r="HW24" s="343">
        <v>0</v>
      </c>
      <c r="HX24" s="343"/>
      <c r="HY24" s="872">
        <f t="shared" si="84"/>
        <v>0</v>
      </c>
      <c r="HZ24" s="873">
        <f t="shared" si="85"/>
        <v>0</v>
      </c>
    </row>
    <row r="25" spans="1:234" s="341" customFormat="1" ht="15" customHeight="1" x14ac:dyDescent="0.2">
      <c r="A25" s="21">
        <v>14</v>
      </c>
      <c r="B25" s="21" t="s">
        <v>341</v>
      </c>
      <c r="C25" s="275" t="s">
        <v>346</v>
      </c>
      <c r="D25" s="21">
        <v>25</v>
      </c>
      <c r="E25" s="24"/>
      <c r="F25" s="24">
        <v>4778</v>
      </c>
      <c r="G25" s="24"/>
      <c r="H25" s="24"/>
      <c r="I25" s="360"/>
      <c r="J25" s="360">
        <f>SUMIF(SUMPK!$B:$B,$B:$B,SUMPK!$O:$O)</f>
        <v>0</v>
      </c>
      <c r="K25" s="24"/>
      <c r="L25" s="24">
        <f t="shared" ref="L25:L26" si="93">F25+H25-J25</f>
        <v>4778</v>
      </c>
      <c r="M25" s="15">
        <f t="shared" ref="M25:M26" si="94">K25+L25</f>
        <v>4778</v>
      </c>
      <c r="N25" s="15">
        <v>0</v>
      </c>
      <c r="O25" s="276">
        <f t="shared" si="28"/>
        <v>0</v>
      </c>
      <c r="P25" s="15"/>
      <c r="Q25" s="711"/>
      <c r="R25" s="276">
        <f t="shared" si="30"/>
        <v>0</v>
      </c>
      <c r="S25" s="712">
        <f t="shared" si="31"/>
        <v>61.53846153846154</v>
      </c>
      <c r="T25" s="713">
        <v>1600</v>
      </c>
      <c r="U25" s="276">
        <f t="shared" si="92"/>
        <v>77.642499999999998</v>
      </c>
      <c r="V25" s="278"/>
      <c r="W25" s="276">
        <f t="shared" si="33"/>
        <v>77.642499999999998</v>
      </c>
      <c r="X25" s="279">
        <f t="shared" si="0"/>
        <v>1</v>
      </c>
      <c r="Y25" s="305">
        <v>21</v>
      </c>
      <c r="Z25" s="721"/>
      <c r="AA25" s="244">
        <v>0</v>
      </c>
      <c r="AB25" s="64">
        <v>0</v>
      </c>
      <c r="AC25" s="64">
        <v>500</v>
      </c>
      <c r="AD25" s="64">
        <v>479</v>
      </c>
      <c r="AE25" s="64">
        <v>0</v>
      </c>
      <c r="AF25" s="64">
        <v>0</v>
      </c>
      <c r="AG25" s="64">
        <f t="shared" si="34"/>
        <v>979</v>
      </c>
      <c r="AH25" s="211">
        <f t="shared" si="35"/>
        <v>163.16666666666666</v>
      </c>
      <c r="AI25" s="75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1030</v>
      </c>
      <c r="AO25" s="808">
        <f t="shared" si="36"/>
        <v>1030</v>
      </c>
      <c r="AP25" s="809">
        <f t="shared" si="37"/>
        <v>171.66666666666666</v>
      </c>
      <c r="AQ25" s="814">
        <v>0</v>
      </c>
      <c r="AR25" s="815">
        <v>0</v>
      </c>
      <c r="AS25" s="815">
        <v>0</v>
      </c>
      <c r="AT25" s="815">
        <v>0</v>
      </c>
      <c r="AU25" s="815">
        <v>0</v>
      </c>
      <c r="AV25" s="815">
        <v>0</v>
      </c>
      <c r="AW25" s="808">
        <f t="shared" si="38"/>
        <v>0</v>
      </c>
      <c r="AX25" s="211">
        <f t="shared" si="39"/>
        <v>0</v>
      </c>
      <c r="AY25" s="346">
        <v>0</v>
      </c>
      <c r="AZ25" s="343">
        <v>0</v>
      </c>
      <c r="BA25" s="343">
        <v>0</v>
      </c>
      <c r="BB25" s="343">
        <v>0</v>
      </c>
      <c r="BC25" s="343">
        <v>0</v>
      </c>
      <c r="BD25" s="343">
        <v>0</v>
      </c>
      <c r="BE25" s="808">
        <f t="shared" si="40"/>
        <v>0</v>
      </c>
      <c r="BF25" s="211">
        <f t="shared" si="41"/>
        <v>0</v>
      </c>
      <c r="BG25" s="814">
        <v>0</v>
      </c>
      <c r="BH25" s="815">
        <v>0</v>
      </c>
      <c r="BI25" s="815">
        <v>0</v>
      </c>
      <c r="BJ25" s="815">
        <v>0</v>
      </c>
      <c r="BK25" s="815">
        <v>570</v>
      </c>
      <c r="BL25" s="815">
        <v>1171</v>
      </c>
      <c r="BM25" s="808">
        <f t="shared" si="42"/>
        <v>1741</v>
      </c>
      <c r="BN25" s="211">
        <f t="shared" si="43"/>
        <v>290.16666666666669</v>
      </c>
      <c r="BO25" s="75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1023</v>
      </c>
      <c r="BU25" s="808">
        <f t="shared" si="44"/>
        <v>1023</v>
      </c>
      <c r="BV25" s="211">
        <f t="shared" si="45"/>
        <v>170.5</v>
      </c>
      <c r="BW25" s="755">
        <v>0</v>
      </c>
      <c r="BX25" s="345">
        <v>0</v>
      </c>
      <c r="BY25" s="345">
        <v>0</v>
      </c>
      <c r="BZ25" s="345">
        <v>0</v>
      </c>
      <c r="CA25" s="345">
        <v>0</v>
      </c>
      <c r="CB25" s="345">
        <v>1000</v>
      </c>
      <c r="CC25" s="808">
        <f t="shared" si="46"/>
        <v>1000</v>
      </c>
      <c r="CD25" s="211">
        <f t="shared" si="47"/>
        <v>166.66666666666666</v>
      </c>
      <c r="CE25" s="346">
        <v>0</v>
      </c>
      <c r="CF25" s="343">
        <v>977</v>
      </c>
      <c r="CG25" s="343">
        <v>0</v>
      </c>
      <c r="CH25" s="343">
        <v>0</v>
      </c>
      <c r="CI25" s="343">
        <v>618</v>
      </c>
      <c r="CJ25" s="343">
        <v>0</v>
      </c>
      <c r="CK25" s="808">
        <f t="shared" si="48"/>
        <v>1595</v>
      </c>
      <c r="CL25" s="211">
        <f t="shared" si="49"/>
        <v>265.83333333333331</v>
      </c>
      <c r="CM25" s="346">
        <v>0</v>
      </c>
      <c r="CN25" s="343">
        <v>0</v>
      </c>
      <c r="CO25" s="343">
        <v>0</v>
      </c>
      <c r="CP25" s="343">
        <v>660</v>
      </c>
      <c r="CQ25" s="343">
        <v>1000</v>
      </c>
      <c r="CR25" s="343">
        <v>0</v>
      </c>
      <c r="CS25" s="808">
        <f t="shared" si="50"/>
        <v>1660</v>
      </c>
      <c r="CT25" s="211">
        <f t="shared" si="51"/>
        <v>276.66666666666669</v>
      </c>
      <c r="CU25" s="346">
        <v>0</v>
      </c>
      <c r="CV25" s="343">
        <v>0</v>
      </c>
      <c r="CW25" s="343">
        <v>0</v>
      </c>
      <c r="CX25" s="343">
        <v>0</v>
      </c>
      <c r="CY25" s="343">
        <v>0</v>
      </c>
      <c r="CZ25" s="343">
        <v>0</v>
      </c>
      <c r="DA25" s="808">
        <f t="shared" si="52"/>
        <v>0</v>
      </c>
      <c r="DB25" s="211">
        <f t="shared" si="53"/>
        <v>0</v>
      </c>
      <c r="DC25" s="346">
        <v>0</v>
      </c>
      <c r="DD25" s="343">
        <v>0</v>
      </c>
      <c r="DE25" s="343">
        <v>0</v>
      </c>
      <c r="DF25" s="343">
        <v>0</v>
      </c>
      <c r="DG25" s="343"/>
      <c r="DH25" s="343">
        <v>0</v>
      </c>
      <c r="DI25" s="808">
        <f t="shared" si="54"/>
        <v>0</v>
      </c>
      <c r="DJ25" s="211">
        <f t="shared" si="55"/>
        <v>0</v>
      </c>
      <c r="DK25" s="346">
        <v>0</v>
      </c>
      <c r="DL25" s="343">
        <v>0</v>
      </c>
      <c r="DM25" s="343">
        <v>0</v>
      </c>
      <c r="DN25" s="343">
        <v>0</v>
      </c>
      <c r="DO25" s="343">
        <v>0</v>
      </c>
      <c r="DP25" s="343">
        <v>0</v>
      </c>
      <c r="DQ25" s="808">
        <f t="shared" si="56"/>
        <v>0</v>
      </c>
      <c r="DR25" s="211">
        <f t="shared" si="57"/>
        <v>0</v>
      </c>
      <c r="DS25" s="346">
        <v>0</v>
      </c>
      <c r="DT25" s="343">
        <v>0</v>
      </c>
      <c r="DU25" s="343">
        <v>0</v>
      </c>
      <c r="DV25" s="343">
        <v>0</v>
      </c>
      <c r="DW25" s="343">
        <v>0</v>
      </c>
      <c r="DX25" s="343">
        <v>0</v>
      </c>
      <c r="DY25" s="808">
        <f t="shared" si="58"/>
        <v>0</v>
      </c>
      <c r="DZ25" s="211">
        <f t="shared" si="59"/>
        <v>0</v>
      </c>
      <c r="EA25" s="346">
        <v>0</v>
      </c>
      <c r="EB25" s="343">
        <v>0</v>
      </c>
      <c r="EC25" s="343"/>
      <c r="ED25" s="343">
        <v>0</v>
      </c>
      <c r="EE25" s="343">
        <v>0</v>
      </c>
      <c r="EF25" s="343">
        <v>0</v>
      </c>
      <c r="EG25" s="808">
        <f t="shared" si="60"/>
        <v>0</v>
      </c>
      <c r="EH25" s="211">
        <f t="shared" si="61"/>
        <v>0</v>
      </c>
      <c r="EI25" s="346">
        <v>1015</v>
      </c>
      <c r="EJ25" s="343">
        <v>0</v>
      </c>
      <c r="EK25" s="343">
        <v>0</v>
      </c>
      <c r="EL25" s="343">
        <v>0</v>
      </c>
      <c r="EM25" s="343">
        <v>0</v>
      </c>
      <c r="EN25" s="343">
        <v>932</v>
      </c>
      <c r="EO25" s="808">
        <f t="shared" si="62"/>
        <v>1947</v>
      </c>
      <c r="EP25" s="211">
        <f t="shared" si="63"/>
        <v>324.5</v>
      </c>
      <c r="EQ25" s="346">
        <v>0</v>
      </c>
      <c r="ER25" s="343">
        <v>0</v>
      </c>
      <c r="ES25" s="343">
        <v>0</v>
      </c>
      <c r="ET25" s="343">
        <v>0</v>
      </c>
      <c r="EU25" s="343">
        <v>0</v>
      </c>
      <c r="EV25" s="343">
        <v>0</v>
      </c>
      <c r="EW25" s="808">
        <f t="shared" si="64"/>
        <v>0</v>
      </c>
      <c r="EX25" s="211">
        <f t="shared" si="65"/>
        <v>0</v>
      </c>
      <c r="EY25" s="346">
        <v>0</v>
      </c>
      <c r="EZ25" s="343">
        <v>0</v>
      </c>
      <c r="FA25" s="343">
        <v>0</v>
      </c>
      <c r="FB25" s="343">
        <v>0</v>
      </c>
      <c r="FC25" s="343">
        <v>0</v>
      </c>
      <c r="FD25" s="343">
        <v>0</v>
      </c>
      <c r="FE25" s="808">
        <f t="shared" si="66"/>
        <v>0</v>
      </c>
      <c r="FF25" s="211">
        <f t="shared" si="67"/>
        <v>0</v>
      </c>
      <c r="FG25" s="755">
        <v>0</v>
      </c>
      <c r="FH25" s="345">
        <v>0</v>
      </c>
      <c r="FI25" s="345">
        <v>0</v>
      </c>
      <c r="FJ25" s="345">
        <v>0</v>
      </c>
      <c r="FK25" s="345">
        <v>0</v>
      </c>
      <c r="FL25" s="345">
        <v>0</v>
      </c>
      <c r="FM25" s="808">
        <f t="shared" si="68"/>
        <v>0</v>
      </c>
      <c r="FN25" s="211">
        <f t="shared" si="69"/>
        <v>0</v>
      </c>
      <c r="FO25" s="346">
        <v>331</v>
      </c>
      <c r="FP25" s="343">
        <v>0</v>
      </c>
      <c r="FQ25" s="343">
        <v>0</v>
      </c>
      <c r="FR25" s="343">
        <v>995</v>
      </c>
      <c r="FS25" s="343">
        <v>0</v>
      </c>
      <c r="FT25" s="343">
        <v>0</v>
      </c>
      <c r="FU25" s="808">
        <f t="shared" si="70"/>
        <v>1326</v>
      </c>
      <c r="FV25" s="211">
        <f t="shared" si="71"/>
        <v>221</v>
      </c>
      <c r="FW25" s="346">
        <v>0</v>
      </c>
      <c r="FX25" s="343">
        <v>0</v>
      </c>
      <c r="FY25" s="343">
        <v>0</v>
      </c>
      <c r="FZ25" s="343">
        <v>0</v>
      </c>
      <c r="GA25" s="343">
        <v>0</v>
      </c>
      <c r="GB25" s="343">
        <v>0</v>
      </c>
      <c r="GC25" s="808">
        <f t="shared" si="72"/>
        <v>0</v>
      </c>
      <c r="GD25" s="211">
        <f t="shared" si="73"/>
        <v>0</v>
      </c>
      <c r="GE25" s="346">
        <v>330</v>
      </c>
      <c r="GF25" s="343">
        <v>2000</v>
      </c>
      <c r="GG25" s="343">
        <v>0</v>
      </c>
      <c r="GH25" s="343">
        <v>0</v>
      </c>
      <c r="GI25" s="343">
        <v>0</v>
      </c>
      <c r="GJ25" s="343">
        <v>0</v>
      </c>
      <c r="GK25" s="808">
        <f t="shared" si="74"/>
        <v>2330</v>
      </c>
      <c r="GL25" s="211">
        <f t="shared" si="75"/>
        <v>388.33333333333331</v>
      </c>
      <c r="GM25" s="755">
        <v>0</v>
      </c>
      <c r="GN25" s="345">
        <v>0</v>
      </c>
      <c r="GO25" s="345">
        <v>0</v>
      </c>
      <c r="GP25" s="345">
        <v>0</v>
      </c>
      <c r="GQ25" s="345">
        <v>0</v>
      </c>
      <c r="GR25" s="345">
        <v>0</v>
      </c>
      <c r="GS25" s="872">
        <f t="shared" si="76"/>
        <v>0</v>
      </c>
      <c r="GT25" s="873">
        <f t="shared" si="77"/>
        <v>0</v>
      </c>
      <c r="GU25" s="346">
        <v>0</v>
      </c>
      <c r="GV25" s="343">
        <v>0</v>
      </c>
      <c r="GW25" s="343">
        <v>0</v>
      </c>
      <c r="GX25" s="343">
        <v>663</v>
      </c>
      <c r="GY25" s="343">
        <v>0</v>
      </c>
      <c r="GZ25" s="343">
        <v>1342</v>
      </c>
      <c r="HA25" s="872">
        <f t="shared" si="78"/>
        <v>2005</v>
      </c>
      <c r="HB25" s="873">
        <f t="shared" si="79"/>
        <v>334.16666666666669</v>
      </c>
      <c r="HC25" s="346">
        <v>0</v>
      </c>
      <c r="HD25" s="343">
        <v>0</v>
      </c>
      <c r="HE25" s="343">
        <v>0</v>
      </c>
      <c r="HF25" s="343">
        <v>880</v>
      </c>
      <c r="HG25" s="343">
        <v>124</v>
      </c>
      <c r="HH25" s="343">
        <v>0</v>
      </c>
      <c r="HI25" s="872">
        <f t="shared" si="80"/>
        <v>1004</v>
      </c>
      <c r="HJ25" s="873">
        <f t="shared" si="81"/>
        <v>167.33333333333334</v>
      </c>
      <c r="HK25" s="346">
        <v>0</v>
      </c>
      <c r="HL25" s="343">
        <v>0</v>
      </c>
      <c r="HM25" s="343">
        <v>0</v>
      </c>
      <c r="HN25" s="343">
        <v>0</v>
      </c>
      <c r="HO25" s="343">
        <v>0</v>
      </c>
      <c r="HP25" s="343">
        <v>0</v>
      </c>
      <c r="HQ25" s="872">
        <f t="shared" si="82"/>
        <v>0</v>
      </c>
      <c r="HR25" s="873">
        <f t="shared" si="83"/>
        <v>0</v>
      </c>
      <c r="HS25" s="346">
        <v>0</v>
      </c>
      <c r="HT25" s="343">
        <v>0</v>
      </c>
      <c r="HU25" s="343">
        <v>297</v>
      </c>
      <c r="HV25" s="343">
        <v>0</v>
      </c>
      <c r="HW25" s="343">
        <v>0</v>
      </c>
      <c r="HX25" s="343"/>
      <c r="HY25" s="872">
        <f t="shared" si="84"/>
        <v>297</v>
      </c>
      <c r="HZ25" s="873">
        <f t="shared" si="85"/>
        <v>49.5</v>
      </c>
    </row>
    <row r="26" spans="1:234" s="341" customFormat="1" ht="15" customHeight="1" x14ac:dyDescent="0.2">
      <c r="A26" s="21">
        <v>15</v>
      </c>
      <c r="B26" s="21" t="s">
        <v>342</v>
      </c>
      <c r="C26" s="275" t="s">
        <v>347</v>
      </c>
      <c r="D26" s="21">
        <v>25</v>
      </c>
      <c r="E26" s="24"/>
      <c r="F26" s="24">
        <v>3666</v>
      </c>
      <c r="G26" s="24"/>
      <c r="H26" s="24"/>
      <c r="I26" s="360"/>
      <c r="J26" s="360">
        <f>SUMIF(SUMPK!$B:$B,$B:$B,SUMPK!$O:$O)</f>
        <v>0</v>
      </c>
      <c r="K26" s="24"/>
      <c r="L26" s="24">
        <f t="shared" si="93"/>
        <v>3666</v>
      </c>
      <c r="M26" s="15">
        <f t="shared" si="94"/>
        <v>3666</v>
      </c>
      <c r="N26" s="15">
        <v>213.83333333333334</v>
      </c>
      <c r="O26" s="276">
        <f t="shared" si="28"/>
        <v>17.14419329696025</v>
      </c>
      <c r="P26" s="15"/>
      <c r="Q26" s="711"/>
      <c r="R26" s="276">
        <f t="shared" si="30"/>
        <v>0</v>
      </c>
      <c r="S26" s="712">
        <f t="shared" si="31"/>
        <v>61.53846153846154</v>
      </c>
      <c r="T26" s="713">
        <v>1600</v>
      </c>
      <c r="U26" s="276">
        <f t="shared" si="92"/>
        <v>59.572499999999998</v>
      </c>
      <c r="V26" s="278"/>
      <c r="W26" s="276">
        <f t="shared" si="33"/>
        <v>59.572499999999998</v>
      </c>
      <c r="X26" s="279">
        <f t="shared" si="0"/>
        <v>1</v>
      </c>
      <c r="Y26" s="305">
        <v>21.5</v>
      </c>
      <c r="Z26" s="721"/>
      <c r="AA26" s="244">
        <v>0</v>
      </c>
      <c r="AB26" s="64">
        <v>0</v>
      </c>
      <c r="AC26" s="64">
        <v>944</v>
      </c>
      <c r="AD26" s="64">
        <v>0</v>
      </c>
      <c r="AE26" s="64">
        <v>0</v>
      </c>
      <c r="AF26" s="64">
        <v>0</v>
      </c>
      <c r="AG26" s="64">
        <f t="shared" si="34"/>
        <v>944</v>
      </c>
      <c r="AH26" s="211">
        <f t="shared" si="35"/>
        <v>157.33333333333334</v>
      </c>
      <c r="AI26" s="75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808">
        <f t="shared" si="36"/>
        <v>0</v>
      </c>
      <c r="AP26" s="809">
        <f t="shared" si="37"/>
        <v>0</v>
      </c>
      <c r="AQ26" s="814">
        <v>0</v>
      </c>
      <c r="AR26" s="815">
        <v>0</v>
      </c>
      <c r="AS26" s="815">
        <v>0</v>
      </c>
      <c r="AT26" s="815">
        <v>0</v>
      </c>
      <c r="AU26" s="815">
        <v>0</v>
      </c>
      <c r="AV26" s="815">
        <v>0</v>
      </c>
      <c r="AW26" s="808">
        <f t="shared" si="38"/>
        <v>0</v>
      </c>
      <c r="AX26" s="211">
        <f t="shared" si="39"/>
        <v>0</v>
      </c>
      <c r="AY26" s="346">
        <v>0</v>
      </c>
      <c r="AZ26" s="343">
        <v>0</v>
      </c>
      <c r="BA26" s="343">
        <v>0</v>
      </c>
      <c r="BB26" s="343">
        <v>0</v>
      </c>
      <c r="BC26" s="343">
        <v>0</v>
      </c>
      <c r="BD26" s="343">
        <v>638</v>
      </c>
      <c r="BE26" s="808">
        <f t="shared" si="40"/>
        <v>638</v>
      </c>
      <c r="BF26" s="211">
        <f t="shared" si="41"/>
        <v>106.33333333333333</v>
      </c>
      <c r="BG26" s="814">
        <v>0</v>
      </c>
      <c r="BH26" s="815">
        <v>639</v>
      </c>
      <c r="BI26" s="815">
        <v>0</v>
      </c>
      <c r="BJ26" s="815">
        <v>0</v>
      </c>
      <c r="BK26" s="815">
        <v>0</v>
      </c>
      <c r="BL26" s="815">
        <v>1609</v>
      </c>
      <c r="BM26" s="808">
        <f t="shared" si="42"/>
        <v>2248</v>
      </c>
      <c r="BN26" s="211">
        <f t="shared" si="43"/>
        <v>374.66666666666669</v>
      </c>
      <c r="BO26" s="755">
        <v>0</v>
      </c>
      <c r="BP26" s="345">
        <v>0</v>
      </c>
      <c r="BQ26" s="345">
        <v>0</v>
      </c>
      <c r="BR26" s="345">
        <v>0</v>
      </c>
      <c r="BS26" s="345">
        <v>1645</v>
      </c>
      <c r="BT26" s="345">
        <v>0</v>
      </c>
      <c r="BU26" s="808">
        <f t="shared" si="44"/>
        <v>1645</v>
      </c>
      <c r="BV26" s="211">
        <f t="shared" si="45"/>
        <v>274.16666666666669</v>
      </c>
      <c r="BW26" s="755">
        <v>0</v>
      </c>
      <c r="BX26" s="345">
        <v>0</v>
      </c>
      <c r="BY26" s="345">
        <v>0</v>
      </c>
      <c r="BZ26" s="345">
        <v>1290</v>
      </c>
      <c r="CA26" s="345">
        <v>0</v>
      </c>
      <c r="CB26" s="345">
        <v>0</v>
      </c>
      <c r="CC26" s="808">
        <f t="shared" si="46"/>
        <v>1290</v>
      </c>
      <c r="CD26" s="211">
        <f t="shared" si="47"/>
        <v>215</v>
      </c>
      <c r="CE26" s="346">
        <v>0</v>
      </c>
      <c r="CF26" s="343">
        <v>0</v>
      </c>
      <c r="CG26" s="343">
        <v>0</v>
      </c>
      <c r="CH26" s="343">
        <v>0</v>
      </c>
      <c r="CI26" s="343">
        <v>0</v>
      </c>
      <c r="CJ26" s="343">
        <v>0</v>
      </c>
      <c r="CK26" s="808">
        <f t="shared" si="48"/>
        <v>0</v>
      </c>
      <c r="CL26" s="211">
        <f t="shared" si="49"/>
        <v>0</v>
      </c>
      <c r="CM26" s="346">
        <v>0</v>
      </c>
      <c r="CN26" s="343">
        <v>0</v>
      </c>
      <c r="CO26" s="343">
        <v>0</v>
      </c>
      <c r="CP26" s="343">
        <v>0</v>
      </c>
      <c r="CQ26" s="343">
        <v>0</v>
      </c>
      <c r="CR26" s="343">
        <v>0</v>
      </c>
      <c r="CS26" s="808">
        <f t="shared" si="50"/>
        <v>0</v>
      </c>
      <c r="CT26" s="211">
        <f t="shared" si="51"/>
        <v>0</v>
      </c>
      <c r="CU26" s="346">
        <v>0</v>
      </c>
      <c r="CV26" s="343">
        <v>0</v>
      </c>
      <c r="CW26" s="343">
        <v>0</v>
      </c>
      <c r="CX26" s="343">
        <v>0</v>
      </c>
      <c r="CY26" s="343">
        <v>0</v>
      </c>
      <c r="CZ26" s="343">
        <v>0</v>
      </c>
      <c r="DA26" s="808">
        <f t="shared" si="52"/>
        <v>0</v>
      </c>
      <c r="DB26" s="211">
        <f t="shared" si="53"/>
        <v>0</v>
      </c>
      <c r="DC26" s="346">
        <v>0</v>
      </c>
      <c r="DD26" s="343">
        <v>0</v>
      </c>
      <c r="DE26" s="343">
        <v>0</v>
      </c>
      <c r="DF26" s="343">
        <v>0</v>
      </c>
      <c r="DG26" s="343"/>
      <c r="DH26" s="343">
        <v>0</v>
      </c>
      <c r="DI26" s="808">
        <f t="shared" si="54"/>
        <v>0</v>
      </c>
      <c r="DJ26" s="211">
        <f t="shared" si="55"/>
        <v>0</v>
      </c>
      <c r="DK26" s="346">
        <v>0</v>
      </c>
      <c r="DL26" s="343">
        <v>0</v>
      </c>
      <c r="DM26" s="343">
        <v>975</v>
      </c>
      <c r="DN26" s="343">
        <v>0</v>
      </c>
      <c r="DO26" s="343">
        <v>1994</v>
      </c>
      <c r="DP26" s="343">
        <v>0</v>
      </c>
      <c r="DQ26" s="808">
        <f t="shared" si="56"/>
        <v>2969</v>
      </c>
      <c r="DR26" s="211">
        <f t="shared" si="57"/>
        <v>494.83333333333331</v>
      </c>
      <c r="DS26" s="346">
        <v>770</v>
      </c>
      <c r="DT26" s="343">
        <v>1203</v>
      </c>
      <c r="DU26" s="343">
        <v>0</v>
      </c>
      <c r="DV26" s="343">
        <v>0</v>
      </c>
      <c r="DW26" s="343">
        <v>0</v>
      </c>
      <c r="DX26" s="343">
        <v>0</v>
      </c>
      <c r="DY26" s="808">
        <f t="shared" si="58"/>
        <v>1973</v>
      </c>
      <c r="DZ26" s="211">
        <f t="shared" si="59"/>
        <v>328.83333333333331</v>
      </c>
      <c r="EA26" s="346">
        <v>0</v>
      </c>
      <c r="EB26" s="343">
        <v>0</v>
      </c>
      <c r="EC26" s="343"/>
      <c r="ED26" s="343">
        <v>0</v>
      </c>
      <c r="EE26" s="343">
        <v>0</v>
      </c>
      <c r="EF26" s="343">
        <v>0</v>
      </c>
      <c r="EG26" s="808">
        <f t="shared" si="60"/>
        <v>0</v>
      </c>
      <c r="EH26" s="211">
        <f t="shared" si="61"/>
        <v>0</v>
      </c>
      <c r="EI26" s="346">
        <v>0</v>
      </c>
      <c r="EJ26" s="343">
        <v>0</v>
      </c>
      <c r="EK26" s="343">
        <v>0</v>
      </c>
      <c r="EL26" s="343">
        <v>1000</v>
      </c>
      <c r="EM26" s="343">
        <v>0</v>
      </c>
      <c r="EN26" s="343">
        <v>910</v>
      </c>
      <c r="EO26" s="808">
        <f t="shared" si="62"/>
        <v>1910</v>
      </c>
      <c r="EP26" s="211">
        <f t="shared" si="63"/>
        <v>318.33333333333331</v>
      </c>
      <c r="EQ26" s="346">
        <v>0</v>
      </c>
      <c r="ER26" s="343">
        <v>0</v>
      </c>
      <c r="ES26" s="343">
        <v>0</v>
      </c>
      <c r="ET26" s="343">
        <v>0</v>
      </c>
      <c r="EU26" s="343">
        <v>0</v>
      </c>
      <c r="EV26" s="343">
        <v>0</v>
      </c>
      <c r="EW26" s="808">
        <f t="shared" si="64"/>
        <v>0</v>
      </c>
      <c r="EX26" s="211">
        <f t="shared" si="65"/>
        <v>0</v>
      </c>
      <c r="EY26" s="346">
        <v>0</v>
      </c>
      <c r="EZ26" s="343">
        <v>0</v>
      </c>
      <c r="FA26" s="343">
        <v>0</v>
      </c>
      <c r="FB26" s="343">
        <v>0</v>
      </c>
      <c r="FC26" s="343">
        <v>259</v>
      </c>
      <c r="FD26" s="343">
        <v>0</v>
      </c>
      <c r="FE26" s="808">
        <f t="shared" si="66"/>
        <v>259</v>
      </c>
      <c r="FF26" s="211">
        <f t="shared" si="67"/>
        <v>43.166666666666664</v>
      </c>
      <c r="FG26" s="755">
        <v>0</v>
      </c>
      <c r="FH26" s="345">
        <v>0</v>
      </c>
      <c r="FI26" s="345">
        <v>0</v>
      </c>
      <c r="FJ26" s="345">
        <v>0</v>
      </c>
      <c r="FK26" s="345">
        <v>0</v>
      </c>
      <c r="FL26" s="345">
        <v>0</v>
      </c>
      <c r="FM26" s="808">
        <f t="shared" si="68"/>
        <v>0</v>
      </c>
      <c r="FN26" s="211">
        <f t="shared" si="69"/>
        <v>0</v>
      </c>
      <c r="FO26" s="346">
        <v>286</v>
      </c>
      <c r="FP26" s="343">
        <v>0</v>
      </c>
      <c r="FQ26" s="343">
        <v>0</v>
      </c>
      <c r="FR26" s="343">
        <v>335</v>
      </c>
      <c r="FS26" s="343">
        <v>0</v>
      </c>
      <c r="FT26" s="343">
        <v>0</v>
      </c>
      <c r="FU26" s="808">
        <f t="shared" si="70"/>
        <v>621</v>
      </c>
      <c r="FV26" s="211">
        <f t="shared" si="71"/>
        <v>103.5</v>
      </c>
      <c r="FW26" s="346">
        <v>0</v>
      </c>
      <c r="FX26" s="343">
        <v>0</v>
      </c>
      <c r="FY26" s="343">
        <v>0</v>
      </c>
      <c r="FZ26" s="343">
        <v>1962</v>
      </c>
      <c r="GA26" s="343">
        <v>0</v>
      </c>
      <c r="GB26" s="343">
        <v>0</v>
      </c>
      <c r="GC26" s="808">
        <f t="shared" si="72"/>
        <v>1962</v>
      </c>
      <c r="GD26" s="211">
        <f t="shared" si="73"/>
        <v>327</v>
      </c>
      <c r="GE26" s="346">
        <v>0</v>
      </c>
      <c r="GF26" s="343">
        <v>633</v>
      </c>
      <c r="GG26" s="343">
        <v>0</v>
      </c>
      <c r="GH26" s="343">
        <v>0</v>
      </c>
      <c r="GI26" s="343">
        <v>0</v>
      </c>
      <c r="GJ26" s="343">
        <v>903</v>
      </c>
      <c r="GK26" s="808">
        <f t="shared" si="74"/>
        <v>1536</v>
      </c>
      <c r="GL26" s="211">
        <f t="shared" si="75"/>
        <v>256</v>
      </c>
      <c r="GM26" s="755">
        <v>0</v>
      </c>
      <c r="GN26" s="345">
        <v>0</v>
      </c>
      <c r="GO26" s="345">
        <v>0</v>
      </c>
      <c r="GP26" s="345">
        <v>0</v>
      </c>
      <c r="GQ26" s="345">
        <v>0</v>
      </c>
      <c r="GR26" s="345">
        <v>0</v>
      </c>
      <c r="GS26" s="872">
        <f t="shared" si="76"/>
        <v>0</v>
      </c>
      <c r="GT26" s="873">
        <f t="shared" si="77"/>
        <v>0</v>
      </c>
      <c r="GU26" s="346">
        <v>0</v>
      </c>
      <c r="GV26" s="343">
        <v>0</v>
      </c>
      <c r="GW26" s="343">
        <v>0</v>
      </c>
      <c r="GX26" s="343">
        <v>330</v>
      </c>
      <c r="GY26" s="343">
        <v>633</v>
      </c>
      <c r="GZ26" s="343">
        <v>1280</v>
      </c>
      <c r="HA26" s="872">
        <f t="shared" si="78"/>
        <v>2243</v>
      </c>
      <c r="HB26" s="873">
        <f t="shared" si="79"/>
        <v>373.83333333333331</v>
      </c>
      <c r="HC26" s="346">
        <v>0</v>
      </c>
      <c r="HD26" s="343">
        <v>0</v>
      </c>
      <c r="HE26" s="343">
        <v>0</v>
      </c>
      <c r="HF26" s="343">
        <v>0</v>
      </c>
      <c r="HG26" s="343">
        <v>0</v>
      </c>
      <c r="HH26" s="343">
        <v>0</v>
      </c>
      <c r="HI26" s="872">
        <f t="shared" si="80"/>
        <v>0</v>
      </c>
      <c r="HJ26" s="873">
        <f t="shared" si="81"/>
        <v>0</v>
      </c>
      <c r="HK26" s="346">
        <v>0</v>
      </c>
      <c r="HL26" s="343">
        <v>0</v>
      </c>
      <c r="HM26" s="343">
        <v>0</v>
      </c>
      <c r="HN26" s="343">
        <v>0</v>
      </c>
      <c r="HO26" s="343">
        <v>0</v>
      </c>
      <c r="HP26" s="343">
        <v>1283</v>
      </c>
      <c r="HQ26" s="872">
        <f t="shared" si="82"/>
        <v>1283</v>
      </c>
      <c r="HR26" s="873">
        <f t="shared" si="83"/>
        <v>213.83333333333334</v>
      </c>
      <c r="HS26" s="346">
        <v>0</v>
      </c>
      <c r="HT26" s="343">
        <v>0</v>
      </c>
      <c r="HU26" s="343">
        <v>0</v>
      </c>
      <c r="HV26" s="343">
        <v>0</v>
      </c>
      <c r="HW26" s="343">
        <v>0</v>
      </c>
      <c r="HX26" s="343"/>
      <c r="HY26" s="872">
        <f t="shared" si="84"/>
        <v>0</v>
      </c>
      <c r="HZ26" s="873">
        <f t="shared" si="85"/>
        <v>0</v>
      </c>
    </row>
    <row r="27" spans="1:234" s="341" customFormat="1" ht="15" customHeight="1" x14ac:dyDescent="0.2">
      <c r="A27" s="21">
        <v>16</v>
      </c>
      <c r="B27" s="21" t="s">
        <v>148</v>
      </c>
      <c r="C27" s="275" t="s">
        <v>297</v>
      </c>
      <c r="D27" s="21">
        <v>25</v>
      </c>
      <c r="E27" s="24"/>
      <c r="F27" s="24">
        <v>491</v>
      </c>
      <c r="G27" s="24"/>
      <c r="H27" s="24"/>
      <c r="I27" s="360"/>
      <c r="J27" s="360">
        <f>SUMIF(SUMPK!$B:$B,$B:$B,SUMPK!$O:$O)</f>
        <v>0</v>
      </c>
      <c r="K27" s="24"/>
      <c r="L27" s="24">
        <f t="shared" ref="L27:L36" si="95">F27+H27-J27</f>
        <v>491</v>
      </c>
      <c r="M27" s="15">
        <f t="shared" ref="M27:M36" si="96">K27+L27</f>
        <v>491</v>
      </c>
      <c r="N27" s="15">
        <v>0</v>
      </c>
      <c r="O27" s="276">
        <f t="shared" si="28"/>
        <v>0</v>
      </c>
      <c r="P27" s="15">
        <v>0</v>
      </c>
      <c r="Q27" s="711"/>
      <c r="R27" s="276">
        <f t="shared" si="30"/>
        <v>0</v>
      </c>
      <c r="S27" s="712">
        <f t="shared" si="31"/>
        <v>24.615384615384617</v>
      </c>
      <c r="T27" s="713">
        <v>640</v>
      </c>
      <c r="U27" s="276">
        <f t="shared" si="92"/>
        <v>19.946874999999999</v>
      </c>
      <c r="V27" s="278"/>
      <c r="W27" s="276">
        <f t="shared" si="33"/>
        <v>19.946874999999999</v>
      </c>
      <c r="X27" s="279">
        <f t="shared" si="0"/>
        <v>1</v>
      </c>
      <c r="Y27" s="305">
        <v>19</v>
      </c>
      <c r="Z27" s="721"/>
      <c r="AA27" s="244">
        <v>0</v>
      </c>
      <c r="AB27" s="64">
        <v>0</v>
      </c>
      <c r="AC27" s="64">
        <v>0</v>
      </c>
      <c r="AD27" s="64">
        <v>0</v>
      </c>
      <c r="AE27" s="64">
        <v>0</v>
      </c>
      <c r="AF27" s="64">
        <v>0</v>
      </c>
      <c r="AG27" s="64">
        <f t="shared" si="34"/>
        <v>0</v>
      </c>
      <c r="AH27" s="211">
        <f t="shared" si="35"/>
        <v>0</v>
      </c>
      <c r="AI27" s="755">
        <v>0</v>
      </c>
      <c r="AJ27" s="345">
        <v>0</v>
      </c>
      <c r="AK27" s="345">
        <v>0</v>
      </c>
      <c r="AL27" s="345">
        <v>0</v>
      </c>
      <c r="AM27" s="345">
        <v>280</v>
      </c>
      <c r="AN27" s="345">
        <v>0</v>
      </c>
      <c r="AO27" s="808">
        <f t="shared" si="36"/>
        <v>280</v>
      </c>
      <c r="AP27" s="809">
        <f t="shared" si="37"/>
        <v>46.666666666666664</v>
      </c>
      <c r="AQ27" s="814">
        <v>0</v>
      </c>
      <c r="AR27" s="815">
        <v>0</v>
      </c>
      <c r="AS27" s="815">
        <v>0</v>
      </c>
      <c r="AT27" s="815">
        <v>0</v>
      </c>
      <c r="AU27" s="815">
        <v>0</v>
      </c>
      <c r="AV27" s="815">
        <v>0</v>
      </c>
      <c r="AW27" s="808">
        <f t="shared" si="38"/>
        <v>0</v>
      </c>
      <c r="AX27" s="211">
        <f t="shared" si="39"/>
        <v>0</v>
      </c>
      <c r="AY27" s="346">
        <v>0</v>
      </c>
      <c r="AZ27" s="343">
        <v>0</v>
      </c>
      <c r="BA27" s="343">
        <v>0</v>
      </c>
      <c r="BB27" s="343">
        <v>0</v>
      </c>
      <c r="BC27" s="343">
        <v>0</v>
      </c>
      <c r="BD27" s="343">
        <v>0</v>
      </c>
      <c r="BE27" s="808">
        <f t="shared" si="40"/>
        <v>0</v>
      </c>
      <c r="BF27" s="211">
        <f t="shared" si="41"/>
        <v>0</v>
      </c>
      <c r="BG27" s="814">
        <v>205</v>
      </c>
      <c r="BH27" s="815">
        <v>0</v>
      </c>
      <c r="BI27" s="815">
        <v>0</v>
      </c>
      <c r="BJ27" s="815">
        <v>0</v>
      </c>
      <c r="BK27" s="815">
        <v>0</v>
      </c>
      <c r="BL27" s="815">
        <v>0</v>
      </c>
      <c r="BM27" s="808">
        <f t="shared" si="42"/>
        <v>205</v>
      </c>
      <c r="BN27" s="211">
        <f t="shared" si="43"/>
        <v>34.166666666666664</v>
      </c>
      <c r="BO27" s="75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808">
        <f t="shared" si="44"/>
        <v>0</v>
      </c>
      <c r="BV27" s="211">
        <f t="shared" si="45"/>
        <v>0</v>
      </c>
      <c r="BW27" s="755">
        <v>0</v>
      </c>
      <c r="BX27" s="345">
        <v>0</v>
      </c>
      <c r="BY27" s="345">
        <v>0</v>
      </c>
      <c r="BZ27" s="345">
        <v>0</v>
      </c>
      <c r="CA27" s="345">
        <v>0</v>
      </c>
      <c r="CB27" s="345">
        <v>0</v>
      </c>
      <c r="CC27" s="808">
        <f t="shared" si="46"/>
        <v>0</v>
      </c>
      <c r="CD27" s="211">
        <f t="shared" si="47"/>
        <v>0</v>
      </c>
      <c r="CE27" s="346">
        <v>0</v>
      </c>
      <c r="CF27" s="343">
        <v>0</v>
      </c>
      <c r="CG27" s="343">
        <v>0</v>
      </c>
      <c r="CH27" s="343">
        <v>0</v>
      </c>
      <c r="CI27" s="343">
        <v>284</v>
      </c>
      <c r="CJ27" s="343">
        <v>0</v>
      </c>
      <c r="CK27" s="808">
        <f t="shared" si="48"/>
        <v>284</v>
      </c>
      <c r="CL27" s="211">
        <f t="shared" si="49"/>
        <v>47.333333333333336</v>
      </c>
      <c r="CM27" s="346">
        <v>0</v>
      </c>
      <c r="CN27" s="343">
        <v>0</v>
      </c>
      <c r="CO27" s="343">
        <v>0</v>
      </c>
      <c r="CP27" s="343">
        <v>0</v>
      </c>
      <c r="CQ27" s="343">
        <v>0</v>
      </c>
      <c r="CR27" s="343">
        <v>0</v>
      </c>
      <c r="CS27" s="808">
        <f t="shared" si="50"/>
        <v>0</v>
      </c>
      <c r="CT27" s="211">
        <f t="shared" si="51"/>
        <v>0</v>
      </c>
      <c r="CU27" s="346">
        <v>0</v>
      </c>
      <c r="CV27" s="343">
        <v>0</v>
      </c>
      <c r="CW27" s="343">
        <v>0</v>
      </c>
      <c r="CX27" s="343">
        <v>0</v>
      </c>
      <c r="CY27" s="343">
        <v>0</v>
      </c>
      <c r="CZ27" s="343">
        <v>0</v>
      </c>
      <c r="DA27" s="808">
        <f t="shared" si="52"/>
        <v>0</v>
      </c>
      <c r="DB27" s="211">
        <f t="shared" si="53"/>
        <v>0</v>
      </c>
      <c r="DC27" s="346">
        <v>0</v>
      </c>
      <c r="DD27" s="343">
        <v>0</v>
      </c>
      <c r="DE27" s="343">
        <v>0</v>
      </c>
      <c r="DF27" s="343">
        <v>0</v>
      </c>
      <c r="DG27" s="343"/>
      <c r="DH27" s="343">
        <v>0</v>
      </c>
      <c r="DI27" s="808">
        <f t="shared" si="54"/>
        <v>0</v>
      </c>
      <c r="DJ27" s="211">
        <f t="shared" si="55"/>
        <v>0</v>
      </c>
      <c r="DK27" s="346">
        <v>0</v>
      </c>
      <c r="DL27" s="343">
        <v>0</v>
      </c>
      <c r="DM27" s="343">
        <v>0</v>
      </c>
      <c r="DN27" s="343">
        <v>0</v>
      </c>
      <c r="DO27" s="343">
        <v>0</v>
      </c>
      <c r="DP27" s="343">
        <v>364</v>
      </c>
      <c r="DQ27" s="808">
        <f t="shared" si="56"/>
        <v>364</v>
      </c>
      <c r="DR27" s="211">
        <f t="shared" si="57"/>
        <v>60.666666666666664</v>
      </c>
      <c r="DS27" s="346">
        <v>0</v>
      </c>
      <c r="DT27" s="343">
        <v>0</v>
      </c>
      <c r="DU27" s="343">
        <v>0</v>
      </c>
      <c r="DV27" s="343">
        <v>0</v>
      </c>
      <c r="DW27" s="343">
        <v>0</v>
      </c>
      <c r="DX27" s="343">
        <v>0</v>
      </c>
      <c r="DY27" s="808">
        <f t="shared" si="58"/>
        <v>0</v>
      </c>
      <c r="DZ27" s="211">
        <f t="shared" si="59"/>
        <v>0</v>
      </c>
      <c r="EA27" s="346">
        <v>0</v>
      </c>
      <c r="EB27" s="343">
        <v>0</v>
      </c>
      <c r="EC27" s="343"/>
      <c r="ED27" s="343">
        <v>0</v>
      </c>
      <c r="EE27" s="343">
        <v>0</v>
      </c>
      <c r="EF27" s="343">
        <v>0</v>
      </c>
      <c r="EG27" s="808">
        <f t="shared" si="60"/>
        <v>0</v>
      </c>
      <c r="EH27" s="211">
        <f t="shared" si="61"/>
        <v>0</v>
      </c>
      <c r="EI27" s="346">
        <v>0</v>
      </c>
      <c r="EJ27" s="343">
        <v>0</v>
      </c>
      <c r="EK27" s="343">
        <v>0</v>
      </c>
      <c r="EL27" s="343">
        <v>0</v>
      </c>
      <c r="EM27" s="343">
        <v>0</v>
      </c>
      <c r="EN27" s="343">
        <v>0</v>
      </c>
      <c r="EO27" s="808">
        <f t="shared" si="62"/>
        <v>0</v>
      </c>
      <c r="EP27" s="211">
        <f t="shared" si="63"/>
        <v>0</v>
      </c>
      <c r="EQ27" s="346">
        <v>0</v>
      </c>
      <c r="ER27" s="343">
        <v>0</v>
      </c>
      <c r="ES27" s="343">
        <v>0</v>
      </c>
      <c r="ET27" s="343">
        <v>0</v>
      </c>
      <c r="EU27" s="343">
        <v>0</v>
      </c>
      <c r="EV27" s="343">
        <v>0</v>
      </c>
      <c r="EW27" s="808">
        <f t="shared" si="64"/>
        <v>0</v>
      </c>
      <c r="EX27" s="211">
        <f t="shared" si="65"/>
        <v>0</v>
      </c>
      <c r="EY27" s="346">
        <v>0</v>
      </c>
      <c r="EZ27" s="343">
        <v>0</v>
      </c>
      <c r="FA27" s="343">
        <v>0</v>
      </c>
      <c r="FB27" s="343">
        <v>0</v>
      </c>
      <c r="FC27" s="343">
        <v>0</v>
      </c>
      <c r="FD27" s="343">
        <v>0</v>
      </c>
      <c r="FE27" s="808">
        <f t="shared" si="66"/>
        <v>0</v>
      </c>
      <c r="FF27" s="211">
        <f t="shared" si="67"/>
        <v>0</v>
      </c>
      <c r="FG27" s="755">
        <v>0</v>
      </c>
      <c r="FH27" s="345">
        <v>0</v>
      </c>
      <c r="FI27" s="345">
        <v>0</v>
      </c>
      <c r="FJ27" s="345">
        <v>0</v>
      </c>
      <c r="FK27" s="345">
        <v>0</v>
      </c>
      <c r="FL27" s="345">
        <v>0</v>
      </c>
      <c r="FM27" s="808">
        <f t="shared" si="68"/>
        <v>0</v>
      </c>
      <c r="FN27" s="211">
        <f t="shared" si="69"/>
        <v>0</v>
      </c>
      <c r="FO27" s="346">
        <v>0</v>
      </c>
      <c r="FP27" s="343">
        <v>0</v>
      </c>
      <c r="FQ27" s="343">
        <v>0</v>
      </c>
      <c r="FR27" s="343">
        <v>0</v>
      </c>
      <c r="FS27" s="343">
        <v>0</v>
      </c>
      <c r="FT27" s="343">
        <v>0</v>
      </c>
      <c r="FU27" s="808">
        <f t="shared" si="70"/>
        <v>0</v>
      </c>
      <c r="FV27" s="211">
        <f t="shared" si="71"/>
        <v>0</v>
      </c>
      <c r="FW27" s="346">
        <v>0</v>
      </c>
      <c r="FX27" s="343">
        <v>0</v>
      </c>
      <c r="FY27" s="343">
        <v>0</v>
      </c>
      <c r="FZ27" s="343">
        <v>0</v>
      </c>
      <c r="GA27" s="343">
        <v>0</v>
      </c>
      <c r="GB27" s="343">
        <v>0</v>
      </c>
      <c r="GC27" s="808">
        <f t="shared" si="72"/>
        <v>0</v>
      </c>
      <c r="GD27" s="211">
        <f t="shared" si="73"/>
        <v>0</v>
      </c>
      <c r="GE27" s="346">
        <v>0</v>
      </c>
      <c r="GF27" s="343">
        <v>246</v>
      </c>
      <c r="GG27" s="343">
        <v>0</v>
      </c>
      <c r="GH27" s="343">
        <v>0</v>
      </c>
      <c r="GI27" s="343">
        <v>0</v>
      </c>
      <c r="GJ27" s="343">
        <v>0</v>
      </c>
      <c r="GK27" s="808">
        <f t="shared" si="74"/>
        <v>246</v>
      </c>
      <c r="GL27" s="211">
        <f t="shared" si="75"/>
        <v>41</v>
      </c>
      <c r="GM27" s="755">
        <v>0</v>
      </c>
      <c r="GN27" s="345">
        <v>0</v>
      </c>
      <c r="GO27" s="345">
        <v>0</v>
      </c>
      <c r="GP27" s="345">
        <v>0</v>
      </c>
      <c r="GQ27" s="345">
        <v>0</v>
      </c>
      <c r="GR27" s="345">
        <v>0</v>
      </c>
      <c r="GS27" s="872">
        <f t="shared" si="76"/>
        <v>0</v>
      </c>
      <c r="GT27" s="873">
        <f t="shared" si="77"/>
        <v>0</v>
      </c>
      <c r="GU27" s="346">
        <v>0</v>
      </c>
      <c r="GV27" s="343">
        <v>0</v>
      </c>
      <c r="GW27" s="343">
        <v>0</v>
      </c>
      <c r="GX27" s="343">
        <v>0</v>
      </c>
      <c r="GY27" s="343">
        <v>0</v>
      </c>
      <c r="GZ27" s="343">
        <v>0</v>
      </c>
      <c r="HA27" s="872">
        <f t="shared" si="78"/>
        <v>0</v>
      </c>
      <c r="HB27" s="873">
        <f t="shared" si="79"/>
        <v>0</v>
      </c>
      <c r="HC27" s="346">
        <v>0</v>
      </c>
      <c r="HD27" s="343">
        <v>0</v>
      </c>
      <c r="HE27" s="343">
        <v>0</v>
      </c>
      <c r="HF27" s="343">
        <v>0</v>
      </c>
      <c r="HG27" s="343">
        <v>0</v>
      </c>
      <c r="HH27" s="343">
        <v>0</v>
      </c>
      <c r="HI27" s="872">
        <f t="shared" si="80"/>
        <v>0</v>
      </c>
      <c r="HJ27" s="873">
        <f t="shared" si="81"/>
        <v>0</v>
      </c>
      <c r="HK27" s="346">
        <v>0</v>
      </c>
      <c r="HL27" s="343">
        <v>0</v>
      </c>
      <c r="HM27" s="343">
        <v>0</v>
      </c>
      <c r="HN27" s="343">
        <v>0</v>
      </c>
      <c r="HO27" s="343">
        <v>0</v>
      </c>
      <c r="HP27" s="343">
        <v>0</v>
      </c>
      <c r="HQ27" s="872">
        <f t="shared" si="82"/>
        <v>0</v>
      </c>
      <c r="HR27" s="873">
        <f t="shared" si="83"/>
        <v>0</v>
      </c>
      <c r="HS27" s="346">
        <v>0</v>
      </c>
      <c r="HT27" s="343">
        <v>0</v>
      </c>
      <c r="HU27" s="343">
        <v>0</v>
      </c>
      <c r="HV27" s="343">
        <v>0</v>
      </c>
      <c r="HW27" s="343">
        <v>0</v>
      </c>
      <c r="HX27" s="343"/>
      <c r="HY27" s="872">
        <f t="shared" si="84"/>
        <v>0</v>
      </c>
      <c r="HZ27" s="873">
        <f t="shared" si="85"/>
        <v>0</v>
      </c>
    </row>
    <row r="28" spans="1:234" s="341" customFormat="1" ht="15" customHeight="1" x14ac:dyDescent="0.2">
      <c r="A28" s="21">
        <v>17</v>
      </c>
      <c r="B28" s="21" t="s">
        <v>354</v>
      </c>
      <c r="C28" s="275" t="s">
        <v>355</v>
      </c>
      <c r="D28" s="21">
        <v>25</v>
      </c>
      <c r="E28" s="24"/>
      <c r="F28" s="24">
        <v>131</v>
      </c>
      <c r="G28" s="24"/>
      <c r="H28" s="24"/>
      <c r="I28" s="360"/>
      <c r="J28" s="360">
        <f>SUMIF(SUMPK!$B:$B,$B:$B,SUMPK!$O:$O)</f>
        <v>0</v>
      </c>
      <c r="K28" s="24"/>
      <c r="L28" s="24">
        <f>F28+H28-J28</f>
        <v>131</v>
      </c>
      <c r="M28" s="15">
        <f>K28+L28</f>
        <v>131</v>
      </c>
      <c r="N28" s="15">
        <v>0</v>
      </c>
      <c r="O28" s="276">
        <f t="shared" si="28"/>
        <v>0</v>
      </c>
      <c r="P28" s="15"/>
      <c r="Q28" s="711"/>
      <c r="R28" s="276">
        <f t="shared" si="30"/>
        <v>0</v>
      </c>
      <c r="S28" s="712">
        <f t="shared" si="31"/>
        <v>0</v>
      </c>
      <c r="T28" s="713"/>
      <c r="U28" s="276">
        <f t="shared" si="92"/>
        <v>0</v>
      </c>
      <c r="V28" s="278"/>
      <c r="W28" s="276">
        <f t="shared" si="33"/>
        <v>0</v>
      </c>
      <c r="X28" s="279">
        <f t="shared" si="0"/>
        <v>1</v>
      </c>
      <c r="Y28" s="305">
        <v>17</v>
      </c>
      <c r="Z28" s="721"/>
      <c r="AA28" s="244">
        <v>0</v>
      </c>
      <c r="AB28" s="64">
        <v>0</v>
      </c>
      <c r="AC28" s="64">
        <v>0</v>
      </c>
      <c r="AD28" s="64">
        <v>0</v>
      </c>
      <c r="AE28" s="64">
        <v>0</v>
      </c>
      <c r="AF28" s="64">
        <v>0</v>
      </c>
      <c r="AG28" s="64">
        <f t="shared" si="34"/>
        <v>0</v>
      </c>
      <c r="AH28" s="211">
        <f t="shared" si="35"/>
        <v>0</v>
      </c>
      <c r="AI28" s="755">
        <v>0</v>
      </c>
      <c r="AJ28" s="345">
        <v>0</v>
      </c>
      <c r="AK28" s="345">
        <v>0</v>
      </c>
      <c r="AL28" s="345">
        <v>0</v>
      </c>
      <c r="AM28" s="345">
        <v>276</v>
      </c>
      <c r="AN28" s="345">
        <v>0</v>
      </c>
      <c r="AO28" s="808">
        <f t="shared" si="36"/>
        <v>276</v>
      </c>
      <c r="AP28" s="809">
        <f t="shared" si="37"/>
        <v>46</v>
      </c>
      <c r="AQ28" s="814">
        <v>0</v>
      </c>
      <c r="AR28" s="815">
        <v>0</v>
      </c>
      <c r="AS28" s="815">
        <v>0</v>
      </c>
      <c r="AT28" s="815">
        <v>0</v>
      </c>
      <c r="AU28" s="815">
        <v>0</v>
      </c>
      <c r="AV28" s="815">
        <v>0</v>
      </c>
      <c r="AW28" s="808">
        <f t="shared" si="38"/>
        <v>0</v>
      </c>
      <c r="AX28" s="211">
        <f t="shared" si="39"/>
        <v>0</v>
      </c>
      <c r="AY28" s="346">
        <v>0</v>
      </c>
      <c r="AZ28" s="343">
        <v>0</v>
      </c>
      <c r="BA28" s="343">
        <v>0</v>
      </c>
      <c r="BB28" s="343">
        <v>273</v>
      </c>
      <c r="BC28" s="343">
        <v>0</v>
      </c>
      <c r="BD28" s="343">
        <v>0</v>
      </c>
      <c r="BE28" s="808">
        <f t="shared" si="40"/>
        <v>273</v>
      </c>
      <c r="BF28" s="211">
        <f t="shared" si="41"/>
        <v>45.5</v>
      </c>
      <c r="BG28" s="814">
        <v>0</v>
      </c>
      <c r="BH28" s="815">
        <v>0</v>
      </c>
      <c r="BI28" s="815">
        <v>0</v>
      </c>
      <c r="BJ28" s="815">
        <v>0</v>
      </c>
      <c r="BK28" s="815">
        <v>0</v>
      </c>
      <c r="BL28" s="815">
        <v>0</v>
      </c>
      <c r="BM28" s="808">
        <f t="shared" si="42"/>
        <v>0</v>
      </c>
      <c r="BN28" s="211">
        <f t="shared" si="43"/>
        <v>0</v>
      </c>
      <c r="BO28" s="75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808">
        <f t="shared" si="44"/>
        <v>0</v>
      </c>
      <c r="BV28" s="211">
        <f t="shared" si="45"/>
        <v>0</v>
      </c>
      <c r="BW28" s="755">
        <v>0</v>
      </c>
      <c r="BX28" s="345">
        <v>0</v>
      </c>
      <c r="BY28" s="345">
        <v>0</v>
      </c>
      <c r="BZ28" s="345">
        <v>0</v>
      </c>
      <c r="CA28" s="345">
        <v>0</v>
      </c>
      <c r="CB28" s="345">
        <v>0</v>
      </c>
      <c r="CC28" s="808">
        <f t="shared" si="46"/>
        <v>0</v>
      </c>
      <c r="CD28" s="211">
        <f t="shared" si="47"/>
        <v>0</v>
      </c>
      <c r="CE28" s="346">
        <v>0</v>
      </c>
      <c r="CF28" s="343">
        <v>0</v>
      </c>
      <c r="CG28" s="343">
        <v>0</v>
      </c>
      <c r="CH28" s="343">
        <v>0</v>
      </c>
      <c r="CI28" s="343">
        <v>0</v>
      </c>
      <c r="CJ28" s="343">
        <v>0</v>
      </c>
      <c r="CK28" s="808">
        <f t="shared" si="48"/>
        <v>0</v>
      </c>
      <c r="CL28" s="211">
        <f t="shared" si="49"/>
        <v>0</v>
      </c>
      <c r="CM28" s="346">
        <v>0</v>
      </c>
      <c r="CN28" s="343">
        <v>0</v>
      </c>
      <c r="CO28" s="343">
        <v>0</v>
      </c>
      <c r="CP28" s="343">
        <v>0</v>
      </c>
      <c r="CQ28" s="343">
        <v>0</v>
      </c>
      <c r="CR28" s="343">
        <v>0</v>
      </c>
      <c r="CS28" s="808">
        <f t="shared" si="50"/>
        <v>0</v>
      </c>
      <c r="CT28" s="211">
        <f t="shared" si="51"/>
        <v>0</v>
      </c>
      <c r="CU28" s="346">
        <v>0</v>
      </c>
      <c r="CV28" s="343">
        <v>0</v>
      </c>
      <c r="CW28" s="343">
        <v>0</v>
      </c>
      <c r="CX28" s="343">
        <v>0</v>
      </c>
      <c r="CY28" s="343">
        <v>0</v>
      </c>
      <c r="CZ28" s="343">
        <v>0</v>
      </c>
      <c r="DA28" s="808">
        <f t="shared" si="52"/>
        <v>0</v>
      </c>
      <c r="DB28" s="211">
        <f t="shared" si="53"/>
        <v>0</v>
      </c>
      <c r="DC28" s="346">
        <v>0</v>
      </c>
      <c r="DD28" s="343">
        <v>0</v>
      </c>
      <c r="DE28" s="343">
        <v>0</v>
      </c>
      <c r="DF28" s="343">
        <v>0</v>
      </c>
      <c r="DG28" s="343"/>
      <c r="DH28" s="343">
        <v>0</v>
      </c>
      <c r="DI28" s="808">
        <f t="shared" si="54"/>
        <v>0</v>
      </c>
      <c r="DJ28" s="211">
        <f t="shared" si="55"/>
        <v>0</v>
      </c>
      <c r="DK28" s="346">
        <v>0</v>
      </c>
      <c r="DL28" s="343">
        <v>0</v>
      </c>
      <c r="DM28" s="343">
        <v>0</v>
      </c>
      <c r="DN28" s="343">
        <v>0</v>
      </c>
      <c r="DO28" s="343">
        <v>0</v>
      </c>
      <c r="DP28" s="343">
        <v>0</v>
      </c>
      <c r="DQ28" s="808">
        <f t="shared" si="56"/>
        <v>0</v>
      </c>
      <c r="DR28" s="211">
        <f t="shared" si="57"/>
        <v>0</v>
      </c>
      <c r="DS28" s="346">
        <v>0</v>
      </c>
      <c r="DT28" s="343">
        <v>0</v>
      </c>
      <c r="DU28" s="343">
        <v>0</v>
      </c>
      <c r="DV28" s="343">
        <v>0</v>
      </c>
      <c r="DW28" s="343">
        <v>0</v>
      </c>
      <c r="DX28" s="343">
        <v>0</v>
      </c>
      <c r="DY28" s="808">
        <f t="shared" si="58"/>
        <v>0</v>
      </c>
      <c r="DZ28" s="211">
        <f t="shared" si="59"/>
        <v>0</v>
      </c>
      <c r="EA28" s="346">
        <v>0</v>
      </c>
      <c r="EB28" s="343">
        <v>0</v>
      </c>
      <c r="EC28" s="343"/>
      <c r="ED28" s="343">
        <v>0</v>
      </c>
      <c r="EE28" s="343">
        <v>0</v>
      </c>
      <c r="EF28" s="343">
        <v>0</v>
      </c>
      <c r="EG28" s="808">
        <f t="shared" si="60"/>
        <v>0</v>
      </c>
      <c r="EH28" s="211">
        <f t="shared" si="61"/>
        <v>0</v>
      </c>
      <c r="EI28" s="346">
        <v>0</v>
      </c>
      <c r="EJ28" s="343">
        <v>0</v>
      </c>
      <c r="EK28" s="343">
        <v>0</v>
      </c>
      <c r="EL28" s="343">
        <v>0</v>
      </c>
      <c r="EM28" s="343">
        <v>0</v>
      </c>
      <c r="EN28" s="343">
        <v>0</v>
      </c>
      <c r="EO28" s="808">
        <f t="shared" si="62"/>
        <v>0</v>
      </c>
      <c r="EP28" s="211">
        <f t="shared" si="63"/>
        <v>0</v>
      </c>
      <c r="EQ28" s="346">
        <v>0</v>
      </c>
      <c r="ER28" s="343">
        <v>0</v>
      </c>
      <c r="ES28" s="343">
        <v>0</v>
      </c>
      <c r="ET28" s="343">
        <v>0</v>
      </c>
      <c r="EU28" s="343">
        <v>0</v>
      </c>
      <c r="EV28" s="343">
        <v>0</v>
      </c>
      <c r="EW28" s="808">
        <f t="shared" si="64"/>
        <v>0</v>
      </c>
      <c r="EX28" s="211">
        <f t="shared" si="65"/>
        <v>0</v>
      </c>
      <c r="EY28" s="346">
        <v>0</v>
      </c>
      <c r="EZ28" s="343">
        <v>0</v>
      </c>
      <c r="FA28" s="343">
        <v>0</v>
      </c>
      <c r="FB28" s="343">
        <v>0</v>
      </c>
      <c r="FC28" s="343">
        <v>0</v>
      </c>
      <c r="FD28" s="343">
        <v>0</v>
      </c>
      <c r="FE28" s="808">
        <f t="shared" si="66"/>
        <v>0</v>
      </c>
      <c r="FF28" s="211">
        <f t="shared" si="67"/>
        <v>0</v>
      </c>
      <c r="FG28" s="755">
        <v>0</v>
      </c>
      <c r="FH28" s="345">
        <v>0</v>
      </c>
      <c r="FI28" s="345">
        <v>0</v>
      </c>
      <c r="FJ28" s="345">
        <v>0</v>
      </c>
      <c r="FK28" s="345">
        <v>0</v>
      </c>
      <c r="FL28" s="345">
        <v>0</v>
      </c>
      <c r="FM28" s="808">
        <f t="shared" si="68"/>
        <v>0</v>
      </c>
      <c r="FN28" s="211">
        <f t="shared" si="69"/>
        <v>0</v>
      </c>
      <c r="FO28" s="346">
        <v>0</v>
      </c>
      <c r="FP28" s="343">
        <v>0</v>
      </c>
      <c r="FQ28" s="343">
        <v>0</v>
      </c>
      <c r="FR28" s="343">
        <v>0</v>
      </c>
      <c r="FS28" s="343">
        <v>0</v>
      </c>
      <c r="FT28" s="343">
        <v>0</v>
      </c>
      <c r="FU28" s="808">
        <f t="shared" si="70"/>
        <v>0</v>
      </c>
      <c r="FV28" s="211">
        <f t="shared" si="71"/>
        <v>0</v>
      </c>
      <c r="FW28" s="346">
        <v>0</v>
      </c>
      <c r="FX28" s="343">
        <v>0</v>
      </c>
      <c r="FY28" s="343">
        <v>0</v>
      </c>
      <c r="FZ28" s="343">
        <v>0</v>
      </c>
      <c r="GA28" s="343">
        <v>0</v>
      </c>
      <c r="GB28" s="343">
        <v>0</v>
      </c>
      <c r="GC28" s="808">
        <f t="shared" si="72"/>
        <v>0</v>
      </c>
      <c r="GD28" s="211">
        <f t="shared" si="73"/>
        <v>0</v>
      </c>
      <c r="GE28" s="346">
        <v>0</v>
      </c>
      <c r="GF28" s="343">
        <v>0</v>
      </c>
      <c r="GG28" s="343">
        <v>0</v>
      </c>
      <c r="GH28" s="343">
        <v>0</v>
      </c>
      <c r="GI28" s="343">
        <v>0</v>
      </c>
      <c r="GJ28" s="343">
        <v>0</v>
      </c>
      <c r="GK28" s="808">
        <f t="shared" si="74"/>
        <v>0</v>
      </c>
      <c r="GL28" s="211">
        <f t="shared" si="75"/>
        <v>0</v>
      </c>
      <c r="GM28" s="755">
        <v>0</v>
      </c>
      <c r="GN28" s="345">
        <v>0</v>
      </c>
      <c r="GO28" s="345">
        <v>0</v>
      </c>
      <c r="GP28" s="345">
        <v>0</v>
      </c>
      <c r="GQ28" s="345">
        <v>0</v>
      </c>
      <c r="GR28" s="345">
        <v>0</v>
      </c>
      <c r="GS28" s="872">
        <f t="shared" si="76"/>
        <v>0</v>
      </c>
      <c r="GT28" s="873">
        <f t="shared" si="77"/>
        <v>0</v>
      </c>
      <c r="GU28" s="346">
        <v>0</v>
      </c>
      <c r="GV28" s="343">
        <v>0</v>
      </c>
      <c r="GW28" s="343">
        <v>0</v>
      </c>
      <c r="GX28" s="343">
        <v>0</v>
      </c>
      <c r="GY28" s="343">
        <v>0</v>
      </c>
      <c r="GZ28" s="343">
        <v>0</v>
      </c>
      <c r="HA28" s="872">
        <f t="shared" si="78"/>
        <v>0</v>
      </c>
      <c r="HB28" s="873">
        <f t="shared" si="79"/>
        <v>0</v>
      </c>
      <c r="HC28" s="346">
        <v>0</v>
      </c>
      <c r="HD28" s="343">
        <v>0</v>
      </c>
      <c r="HE28" s="343">
        <v>0</v>
      </c>
      <c r="HF28" s="343">
        <v>0</v>
      </c>
      <c r="HG28" s="343">
        <v>0</v>
      </c>
      <c r="HH28" s="343">
        <v>0</v>
      </c>
      <c r="HI28" s="872">
        <f t="shared" si="80"/>
        <v>0</v>
      </c>
      <c r="HJ28" s="873">
        <f t="shared" si="81"/>
        <v>0</v>
      </c>
      <c r="HK28" s="346">
        <v>0</v>
      </c>
      <c r="HL28" s="343">
        <v>0</v>
      </c>
      <c r="HM28" s="343">
        <v>0</v>
      </c>
      <c r="HN28" s="343">
        <v>0</v>
      </c>
      <c r="HO28" s="343">
        <v>0</v>
      </c>
      <c r="HP28" s="343">
        <v>0</v>
      </c>
      <c r="HQ28" s="872">
        <f t="shared" si="82"/>
        <v>0</v>
      </c>
      <c r="HR28" s="873">
        <f t="shared" si="83"/>
        <v>0</v>
      </c>
      <c r="HS28" s="346">
        <v>0</v>
      </c>
      <c r="HT28" s="343">
        <v>0</v>
      </c>
      <c r="HU28" s="343">
        <v>0</v>
      </c>
      <c r="HV28" s="343">
        <v>0</v>
      </c>
      <c r="HW28" s="343">
        <v>0</v>
      </c>
      <c r="HX28" s="343"/>
      <c r="HY28" s="872">
        <f t="shared" si="84"/>
        <v>0</v>
      </c>
      <c r="HZ28" s="873">
        <f t="shared" si="85"/>
        <v>0</v>
      </c>
    </row>
    <row r="29" spans="1:234" s="341" customFormat="1" ht="15" customHeight="1" x14ac:dyDescent="0.2">
      <c r="A29" s="21">
        <v>18</v>
      </c>
      <c r="B29" s="21" t="s">
        <v>348</v>
      </c>
      <c r="C29" s="275" t="s">
        <v>349</v>
      </c>
      <c r="D29" s="21">
        <v>25</v>
      </c>
      <c r="E29" s="24"/>
      <c r="F29" s="24">
        <v>390</v>
      </c>
      <c r="G29" s="24"/>
      <c r="H29" s="24"/>
      <c r="I29" s="360"/>
      <c r="J29" s="360">
        <f>SUMIF(SUMPK!$B:$B,$B:$B,SUMPK!$O:$O)</f>
        <v>0</v>
      </c>
      <c r="K29" s="24"/>
      <c r="L29" s="24">
        <f t="shared" si="95"/>
        <v>390</v>
      </c>
      <c r="M29" s="15">
        <f t="shared" si="96"/>
        <v>390</v>
      </c>
      <c r="N29" s="15">
        <v>146.16666666666666</v>
      </c>
      <c r="O29" s="276">
        <f t="shared" si="28"/>
        <v>2.6681870011402511</v>
      </c>
      <c r="P29" s="15"/>
      <c r="Q29" s="711"/>
      <c r="R29" s="276">
        <f t="shared" si="30"/>
        <v>0</v>
      </c>
      <c r="S29" s="712">
        <f t="shared" si="31"/>
        <v>0</v>
      </c>
      <c r="T29" s="713"/>
      <c r="U29" s="276">
        <f t="shared" si="92"/>
        <v>0</v>
      </c>
      <c r="V29" s="278"/>
      <c r="W29" s="276">
        <f t="shared" si="33"/>
        <v>0</v>
      </c>
      <c r="X29" s="279">
        <f>F29/(E29+F29)</f>
        <v>1</v>
      </c>
      <c r="Y29" s="305">
        <v>18</v>
      </c>
      <c r="Z29" s="721"/>
      <c r="AA29" s="244">
        <v>0</v>
      </c>
      <c r="AB29" s="64">
        <v>0</v>
      </c>
      <c r="AC29" s="64">
        <v>0</v>
      </c>
      <c r="AD29" s="64">
        <v>0</v>
      </c>
      <c r="AE29" s="64">
        <v>0</v>
      </c>
      <c r="AF29" s="64">
        <v>0</v>
      </c>
      <c r="AG29" s="64">
        <f t="shared" si="34"/>
        <v>0</v>
      </c>
      <c r="AH29" s="211">
        <f t="shared" si="35"/>
        <v>0</v>
      </c>
      <c r="AI29" s="75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808">
        <f t="shared" si="36"/>
        <v>0</v>
      </c>
      <c r="AP29" s="809">
        <f t="shared" si="37"/>
        <v>0</v>
      </c>
      <c r="AQ29" s="814">
        <v>0</v>
      </c>
      <c r="AR29" s="815">
        <v>0</v>
      </c>
      <c r="AS29" s="815">
        <v>0</v>
      </c>
      <c r="AT29" s="815">
        <v>0</v>
      </c>
      <c r="AU29" s="815">
        <v>0</v>
      </c>
      <c r="AV29" s="815">
        <v>0</v>
      </c>
      <c r="AW29" s="808">
        <f t="shared" si="38"/>
        <v>0</v>
      </c>
      <c r="AX29" s="211">
        <f t="shared" si="39"/>
        <v>0</v>
      </c>
      <c r="AY29" s="346">
        <v>0</v>
      </c>
      <c r="AZ29" s="343">
        <v>0</v>
      </c>
      <c r="BA29" s="343">
        <v>0</v>
      </c>
      <c r="BB29" s="343">
        <v>0</v>
      </c>
      <c r="BC29" s="343">
        <v>0</v>
      </c>
      <c r="BD29" s="343">
        <v>0</v>
      </c>
      <c r="BE29" s="808">
        <f t="shared" si="40"/>
        <v>0</v>
      </c>
      <c r="BF29" s="211">
        <f t="shared" si="41"/>
        <v>0</v>
      </c>
      <c r="BG29" s="814">
        <v>0</v>
      </c>
      <c r="BH29" s="815">
        <v>0</v>
      </c>
      <c r="BI29" s="815">
        <v>0</v>
      </c>
      <c r="BJ29" s="815">
        <v>0</v>
      </c>
      <c r="BK29" s="815">
        <v>0</v>
      </c>
      <c r="BL29" s="815">
        <v>0</v>
      </c>
      <c r="BM29" s="808">
        <f t="shared" si="42"/>
        <v>0</v>
      </c>
      <c r="BN29" s="211">
        <f t="shared" si="43"/>
        <v>0</v>
      </c>
      <c r="BO29" s="75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808">
        <f t="shared" si="44"/>
        <v>0</v>
      </c>
      <c r="BV29" s="211">
        <f t="shared" si="45"/>
        <v>0</v>
      </c>
      <c r="BW29" s="755">
        <v>0</v>
      </c>
      <c r="BX29" s="345">
        <v>0</v>
      </c>
      <c r="BY29" s="345">
        <v>0</v>
      </c>
      <c r="BZ29" s="345">
        <v>0</v>
      </c>
      <c r="CA29" s="345">
        <v>0</v>
      </c>
      <c r="CB29" s="345">
        <v>0</v>
      </c>
      <c r="CC29" s="808">
        <f t="shared" si="46"/>
        <v>0</v>
      </c>
      <c r="CD29" s="211">
        <f t="shared" si="47"/>
        <v>0</v>
      </c>
      <c r="CE29" s="346">
        <v>0</v>
      </c>
      <c r="CF29" s="343">
        <v>0</v>
      </c>
      <c r="CG29" s="343">
        <v>0</v>
      </c>
      <c r="CH29" s="343">
        <v>0</v>
      </c>
      <c r="CI29" s="343">
        <v>0</v>
      </c>
      <c r="CJ29" s="343">
        <v>0</v>
      </c>
      <c r="CK29" s="808">
        <f t="shared" si="48"/>
        <v>0</v>
      </c>
      <c r="CL29" s="211">
        <f t="shared" si="49"/>
        <v>0</v>
      </c>
      <c r="CM29" s="346">
        <v>0</v>
      </c>
      <c r="CN29" s="343">
        <v>0</v>
      </c>
      <c r="CO29" s="343">
        <v>0</v>
      </c>
      <c r="CP29" s="343">
        <v>0</v>
      </c>
      <c r="CQ29" s="343">
        <v>0</v>
      </c>
      <c r="CR29" s="343">
        <v>0</v>
      </c>
      <c r="CS29" s="808">
        <f t="shared" si="50"/>
        <v>0</v>
      </c>
      <c r="CT29" s="211">
        <f t="shared" si="51"/>
        <v>0</v>
      </c>
      <c r="CU29" s="346">
        <v>0</v>
      </c>
      <c r="CV29" s="343">
        <v>0</v>
      </c>
      <c r="CW29" s="343">
        <v>0</v>
      </c>
      <c r="CX29" s="343">
        <v>0</v>
      </c>
      <c r="CY29" s="343">
        <v>0</v>
      </c>
      <c r="CZ29" s="343">
        <v>0</v>
      </c>
      <c r="DA29" s="808">
        <f t="shared" si="52"/>
        <v>0</v>
      </c>
      <c r="DB29" s="211">
        <f t="shared" si="53"/>
        <v>0</v>
      </c>
      <c r="DC29" s="346">
        <v>0</v>
      </c>
      <c r="DD29" s="343">
        <v>0</v>
      </c>
      <c r="DE29" s="343">
        <v>0</v>
      </c>
      <c r="DF29" s="343">
        <v>0</v>
      </c>
      <c r="DG29" s="343"/>
      <c r="DH29" s="343">
        <v>0</v>
      </c>
      <c r="DI29" s="808">
        <f t="shared" si="54"/>
        <v>0</v>
      </c>
      <c r="DJ29" s="211">
        <f t="shared" si="55"/>
        <v>0</v>
      </c>
      <c r="DK29" s="346">
        <v>0</v>
      </c>
      <c r="DL29" s="343">
        <v>0</v>
      </c>
      <c r="DM29" s="343">
        <v>0</v>
      </c>
      <c r="DN29" s="343">
        <v>0</v>
      </c>
      <c r="DO29" s="343">
        <v>0</v>
      </c>
      <c r="DP29" s="343">
        <v>0</v>
      </c>
      <c r="DQ29" s="808">
        <f t="shared" si="56"/>
        <v>0</v>
      </c>
      <c r="DR29" s="211">
        <f t="shared" si="57"/>
        <v>0</v>
      </c>
      <c r="DS29" s="346">
        <v>0</v>
      </c>
      <c r="DT29" s="343">
        <v>0</v>
      </c>
      <c r="DU29" s="343">
        <v>0</v>
      </c>
      <c r="DV29" s="343">
        <v>0</v>
      </c>
      <c r="DW29" s="343">
        <v>0</v>
      </c>
      <c r="DX29" s="343">
        <v>0</v>
      </c>
      <c r="DY29" s="808">
        <f t="shared" si="58"/>
        <v>0</v>
      </c>
      <c r="DZ29" s="211">
        <f t="shared" si="59"/>
        <v>0</v>
      </c>
      <c r="EA29" s="346">
        <v>0</v>
      </c>
      <c r="EB29" s="343">
        <v>0</v>
      </c>
      <c r="EC29" s="343"/>
      <c r="ED29" s="343">
        <v>0</v>
      </c>
      <c r="EE29" s="343">
        <v>0</v>
      </c>
      <c r="EF29" s="343">
        <v>0</v>
      </c>
      <c r="EG29" s="808">
        <f t="shared" si="60"/>
        <v>0</v>
      </c>
      <c r="EH29" s="211">
        <f t="shared" si="61"/>
        <v>0</v>
      </c>
      <c r="EI29" s="346">
        <v>0</v>
      </c>
      <c r="EJ29" s="343">
        <v>0</v>
      </c>
      <c r="EK29" s="343">
        <v>0</v>
      </c>
      <c r="EL29" s="343">
        <v>0</v>
      </c>
      <c r="EM29" s="343">
        <v>0</v>
      </c>
      <c r="EN29" s="343">
        <v>0</v>
      </c>
      <c r="EO29" s="808">
        <f t="shared" si="62"/>
        <v>0</v>
      </c>
      <c r="EP29" s="211">
        <f t="shared" si="63"/>
        <v>0</v>
      </c>
      <c r="EQ29" s="346">
        <v>0</v>
      </c>
      <c r="ER29" s="343">
        <v>0</v>
      </c>
      <c r="ES29" s="343">
        <v>0</v>
      </c>
      <c r="ET29" s="343">
        <v>0</v>
      </c>
      <c r="EU29" s="343">
        <v>0</v>
      </c>
      <c r="EV29" s="343">
        <v>0</v>
      </c>
      <c r="EW29" s="808">
        <f t="shared" si="64"/>
        <v>0</v>
      </c>
      <c r="EX29" s="211">
        <f t="shared" si="65"/>
        <v>0</v>
      </c>
      <c r="EY29" s="346">
        <v>0</v>
      </c>
      <c r="EZ29" s="343">
        <v>0</v>
      </c>
      <c r="FA29" s="343">
        <v>0</v>
      </c>
      <c r="FB29" s="343">
        <v>0</v>
      </c>
      <c r="FC29" s="343">
        <v>0</v>
      </c>
      <c r="FD29" s="343">
        <v>0</v>
      </c>
      <c r="FE29" s="808">
        <f t="shared" si="66"/>
        <v>0</v>
      </c>
      <c r="FF29" s="211">
        <f t="shared" si="67"/>
        <v>0</v>
      </c>
      <c r="FG29" s="755">
        <v>0</v>
      </c>
      <c r="FH29" s="345">
        <v>0</v>
      </c>
      <c r="FI29" s="345">
        <v>0</v>
      </c>
      <c r="FJ29" s="345">
        <v>0</v>
      </c>
      <c r="FK29" s="345">
        <v>0</v>
      </c>
      <c r="FL29" s="345">
        <v>0</v>
      </c>
      <c r="FM29" s="808">
        <f t="shared" si="68"/>
        <v>0</v>
      </c>
      <c r="FN29" s="211">
        <f t="shared" si="69"/>
        <v>0</v>
      </c>
      <c r="FO29" s="346">
        <v>0</v>
      </c>
      <c r="FP29" s="343">
        <v>0</v>
      </c>
      <c r="FQ29" s="343">
        <v>0</v>
      </c>
      <c r="FR29" s="343">
        <v>0</v>
      </c>
      <c r="FS29" s="343">
        <v>0</v>
      </c>
      <c r="FT29" s="343">
        <v>0</v>
      </c>
      <c r="FU29" s="808">
        <f t="shared" si="70"/>
        <v>0</v>
      </c>
      <c r="FV29" s="211">
        <f t="shared" si="71"/>
        <v>0</v>
      </c>
      <c r="FW29" s="346">
        <v>0</v>
      </c>
      <c r="FX29" s="343">
        <v>0</v>
      </c>
      <c r="FY29" s="343">
        <v>0</v>
      </c>
      <c r="FZ29" s="343">
        <v>0</v>
      </c>
      <c r="GA29" s="343">
        <v>0</v>
      </c>
      <c r="GB29" s="343">
        <v>0</v>
      </c>
      <c r="GC29" s="808">
        <f t="shared" si="72"/>
        <v>0</v>
      </c>
      <c r="GD29" s="211">
        <f t="shared" si="73"/>
        <v>0</v>
      </c>
      <c r="GE29" s="346">
        <v>0</v>
      </c>
      <c r="GF29" s="343">
        <v>0</v>
      </c>
      <c r="GG29" s="343">
        <v>0</v>
      </c>
      <c r="GH29" s="343">
        <v>0</v>
      </c>
      <c r="GI29" s="343">
        <v>0</v>
      </c>
      <c r="GJ29" s="343">
        <v>0</v>
      </c>
      <c r="GK29" s="808">
        <f t="shared" si="74"/>
        <v>0</v>
      </c>
      <c r="GL29" s="211">
        <f t="shared" si="75"/>
        <v>0</v>
      </c>
      <c r="GM29" s="755">
        <v>0</v>
      </c>
      <c r="GN29" s="345">
        <v>0</v>
      </c>
      <c r="GO29" s="345">
        <v>0</v>
      </c>
      <c r="GP29" s="345">
        <v>0</v>
      </c>
      <c r="GQ29" s="345">
        <v>0</v>
      </c>
      <c r="GR29" s="345">
        <v>0</v>
      </c>
      <c r="GS29" s="872">
        <f t="shared" si="76"/>
        <v>0</v>
      </c>
      <c r="GT29" s="873">
        <f t="shared" si="77"/>
        <v>0</v>
      </c>
      <c r="GU29" s="346">
        <v>0</v>
      </c>
      <c r="GV29" s="343">
        <v>0</v>
      </c>
      <c r="GW29" s="343">
        <v>0</v>
      </c>
      <c r="GX29" s="343">
        <v>0</v>
      </c>
      <c r="GY29" s="343">
        <v>0</v>
      </c>
      <c r="GZ29" s="343">
        <v>0</v>
      </c>
      <c r="HA29" s="872">
        <f t="shared" si="78"/>
        <v>0</v>
      </c>
      <c r="HB29" s="873">
        <f t="shared" si="79"/>
        <v>0</v>
      </c>
      <c r="HC29" s="346">
        <v>0</v>
      </c>
      <c r="HD29" s="343">
        <v>0</v>
      </c>
      <c r="HE29" s="343">
        <v>0</v>
      </c>
      <c r="HF29" s="343">
        <v>0</v>
      </c>
      <c r="HG29" s="343">
        <v>0</v>
      </c>
      <c r="HH29" s="343">
        <v>0</v>
      </c>
      <c r="HI29" s="872">
        <f t="shared" si="80"/>
        <v>0</v>
      </c>
      <c r="HJ29" s="873">
        <f t="shared" si="81"/>
        <v>0</v>
      </c>
      <c r="HK29" s="346">
        <v>262</v>
      </c>
      <c r="HL29" s="343">
        <v>0</v>
      </c>
      <c r="HM29" s="343">
        <v>0</v>
      </c>
      <c r="HN29" s="343">
        <v>615</v>
      </c>
      <c r="HO29" s="343">
        <v>0</v>
      </c>
      <c r="HP29" s="343">
        <v>0</v>
      </c>
      <c r="HQ29" s="872">
        <f t="shared" si="82"/>
        <v>877</v>
      </c>
      <c r="HR29" s="873">
        <f t="shared" si="83"/>
        <v>146.16666666666666</v>
      </c>
      <c r="HS29" s="346">
        <v>0</v>
      </c>
      <c r="HT29" s="343">
        <v>0</v>
      </c>
      <c r="HU29" s="343">
        <v>0</v>
      </c>
      <c r="HV29" s="343">
        <v>0</v>
      </c>
      <c r="HW29" s="343">
        <v>0</v>
      </c>
      <c r="HX29" s="343"/>
      <c r="HY29" s="872">
        <f t="shared" si="84"/>
        <v>0</v>
      </c>
      <c r="HZ29" s="873">
        <f t="shared" si="85"/>
        <v>0</v>
      </c>
    </row>
    <row r="30" spans="1:234" s="341" customFormat="1" ht="15" customHeight="1" x14ac:dyDescent="0.2">
      <c r="A30" s="21">
        <v>19</v>
      </c>
      <c r="B30" s="714" t="s">
        <v>320</v>
      </c>
      <c r="C30" s="275" t="s">
        <v>321</v>
      </c>
      <c r="D30" s="21">
        <v>25</v>
      </c>
      <c r="E30" s="24"/>
      <c r="F30" s="24">
        <v>1043</v>
      </c>
      <c r="G30" s="24"/>
      <c r="H30" s="24"/>
      <c r="I30" s="360"/>
      <c r="J30" s="360">
        <f>SUMIF(SUMPK!$B:$B,$B:$B,SUMPK!$O:$O)</f>
        <v>0</v>
      </c>
      <c r="K30" s="24"/>
      <c r="L30" s="24">
        <f t="shared" si="95"/>
        <v>1043</v>
      </c>
      <c r="M30" s="15">
        <f t="shared" si="96"/>
        <v>1043</v>
      </c>
      <c r="N30" s="15">
        <v>0</v>
      </c>
      <c r="O30" s="276">
        <f t="shared" si="28"/>
        <v>0</v>
      </c>
      <c r="P30" s="15">
        <v>12.666666666666666</v>
      </c>
      <c r="Q30" s="711">
        <f t="shared" si="29"/>
        <v>106.66666666666667</v>
      </c>
      <c r="R30" s="276">
        <f t="shared" si="30"/>
        <v>494.0526315789474</v>
      </c>
      <c r="S30" s="712">
        <f t="shared" si="31"/>
        <v>24.615384615384617</v>
      </c>
      <c r="T30" s="713">
        <v>640</v>
      </c>
      <c r="U30" s="276">
        <f t="shared" si="92"/>
        <v>42.371874999999996</v>
      </c>
      <c r="V30" s="278"/>
      <c r="W30" s="276">
        <f t="shared" si="33"/>
        <v>42.371874999999996</v>
      </c>
      <c r="X30" s="279">
        <f t="shared" si="0"/>
        <v>1</v>
      </c>
      <c r="Y30" s="305">
        <v>16</v>
      </c>
      <c r="Z30" s="721"/>
      <c r="AA30" s="244">
        <v>0</v>
      </c>
      <c r="AB30" s="64">
        <v>0</v>
      </c>
      <c r="AC30" s="64">
        <v>307</v>
      </c>
      <c r="AD30" s="64">
        <v>0</v>
      </c>
      <c r="AE30" s="64">
        <v>0</v>
      </c>
      <c r="AF30" s="64">
        <v>0</v>
      </c>
      <c r="AG30" s="64">
        <f t="shared" si="34"/>
        <v>307</v>
      </c>
      <c r="AH30" s="211">
        <f t="shared" si="35"/>
        <v>51.166666666666664</v>
      </c>
      <c r="AI30" s="755">
        <v>0</v>
      </c>
      <c r="AJ30" s="345">
        <v>0</v>
      </c>
      <c r="AK30" s="345">
        <v>0</v>
      </c>
      <c r="AL30" s="345">
        <v>0</v>
      </c>
      <c r="AM30" s="345">
        <v>327</v>
      </c>
      <c r="AN30" s="345">
        <v>0</v>
      </c>
      <c r="AO30" s="808">
        <f t="shared" si="36"/>
        <v>327</v>
      </c>
      <c r="AP30" s="809">
        <f t="shared" si="37"/>
        <v>54.5</v>
      </c>
      <c r="AQ30" s="814">
        <v>0</v>
      </c>
      <c r="AR30" s="815">
        <v>0</v>
      </c>
      <c r="AS30" s="815">
        <v>0</v>
      </c>
      <c r="AT30" s="815">
        <v>0</v>
      </c>
      <c r="AU30" s="815">
        <v>0</v>
      </c>
      <c r="AV30" s="815">
        <v>0</v>
      </c>
      <c r="AW30" s="808">
        <f t="shared" si="38"/>
        <v>0</v>
      </c>
      <c r="AX30" s="211">
        <f t="shared" si="39"/>
        <v>0</v>
      </c>
      <c r="AY30" s="346">
        <v>0</v>
      </c>
      <c r="AZ30" s="343">
        <v>0</v>
      </c>
      <c r="BA30" s="343">
        <v>0</v>
      </c>
      <c r="BB30" s="343">
        <v>0</v>
      </c>
      <c r="BC30" s="343">
        <v>0</v>
      </c>
      <c r="BD30" s="343">
        <v>0</v>
      </c>
      <c r="BE30" s="808">
        <f t="shared" si="40"/>
        <v>0</v>
      </c>
      <c r="BF30" s="211">
        <f t="shared" si="41"/>
        <v>0</v>
      </c>
      <c r="BG30" s="814">
        <v>0</v>
      </c>
      <c r="BH30" s="815">
        <v>0</v>
      </c>
      <c r="BI30" s="815">
        <v>0</v>
      </c>
      <c r="BJ30" s="815">
        <v>0</v>
      </c>
      <c r="BK30" s="815">
        <v>0</v>
      </c>
      <c r="BL30" s="815">
        <v>0</v>
      </c>
      <c r="BM30" s="808">
        <f t="shared" si="42"/>
        <v>0</v>
      </c>
      <c r="BN30" s="211">
        <f t="shared" si="43"/>
        <v>0</v>
      </c>
      <c r="BO30" s="75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808">
        <f t="shared" si="44"/>
        <v>0</v>
      </c>
      <c r="BV30" s="211">
        <f t="shared" si="45"/>
        <v>0</v>
      </c>
      <c r="BW30" s="755">
        <v>0</v>
      </c>
      <c r="BX30" s="345">
        <v>0</v>
      </c>
      <c r="BY30" s="345">
        <v>0</v>
      </c>
      <c r="BZ30" s="345">
        <v>0</v>
      </c>
      <c r="CA30" s="345">
        <v>0</v>
      </c>
      <c r="CB30" s="345">
        <v>0</v>
      </c>
      <c r="CC30" s="808">
        <f t="shared" si="46"/>
        <v>0</v>
      </c>
      <c r="CD30" s="211">
        <f t="shared" si="47"/>
        <v>0</v>
      </c>
      <c r="CE30" s="346">
        <v>0</v>
      </c>
      <c r="CF30" s="343">
        <v>0</v>
      </c>
      <c r="CG30" s="343">
        <v>0</v>
      </c>
      <c r="CH30" s="343">
        <v>297</v>
      </c>
      <c r="CI30" s="343">
        <v>0</v>
      </c>
      <c r="CJ30" s="343">
        <v>0</v>
      </c>
      <c r="CK30" s="808">
        <f t="shared" si="48"/>
        <v>297</v>
      </c>
      <c r="CL30" s="211">
        <f t="shared" si="49"/>
        <v>49.5</v>
      </c>
      <c r="CM30" s="346">
        <v>0</v>
      </c>
      <c r="CN30" s="343">
        <v>0</v>
      </c>
      <c r="CO30" s="343">
        <v>0</v>
      </c>
      <c r="CP30" s="343">
        <v>0</v>
      </c>
      <c r="CQ30" s="343">
        <v>0</v>
      </c>
      <c r="CR30" s="343">
        <v>0</v>
      </c>
      <c r="CS30" s="808">
        <f t="shared" si="50"/>
        <v>0</v>
      </c>
      <c r="CT30" s="211">
        <f t="shared" si="51"/>
        <v>0</v>
      </c>
      <c r="CU30" s="346">
        <v>333</v>
      </c>
      <c r="CV30" s="343">
        <v>0</v>
      </c>
      <c r="CW30" s="343">
        <v>0</v>
      </c>
      <c r="CX30" s="343">
        <v>0</v>
      </c>
      <c r="CY30" s="343">
        <v>0</v>
      </c>
      <c r="CZ30" s="343">
        <v>0</v>
      </c>
      <c r="DA30" s="808">
        <f t="shared" si="52"/>
        <v>333</v>
      </c>
      <c r="DB30" s="211">
        <f t="shared" si="53"/>
        <v>55.5</v>
      </c>
      <c r="DC30" s="346">
        <v>333</v>
      </c>
      <c r="DD30" s="343">
        <v>0</v>
      </c>
      <c r="DE30" s="343">
        <v>0</v>
      </c>
      <c r="DF30" s="343">
        <v>0</v>
      </c>
      <c r="DG30" s="343"/>
      <c r="DH30" s="343">
        <v>0</v>
      </c>
      <c r="DI30" s="808">
        <f t="shared" si="54"/>
        <v>333</v>
      </c>
      <c r="DJ30" s="211">
        <f t="shared" si="55"/>
        <v>55.5</v>
      </c>
      <c r="DK30" s="346">
        <v>0</v>
      </c>
      <c r="DL30" s="343">
        <v>0</v>
      </c>
      <c r="DM30" s="343">
        <v>0</v>
      </c>
      <c r="DN30" s="343">
        <v>0</v>
      </c>
      <c r="DO30" s="343">
        <v>333</v>
      </c>
      <c r="DP30" s="343">
        <v>0</v>
      </c>
      <c r="DQ30" s="808">
        <f t="shared" si="56"/>
        <v>333</v>
      </c>
      <c r="DR30" s="211">
        <f t="shared" si="57"/>
        <v>55.5</v>
      </c>
      <c r="DS30" s="346">
        <v>0</v>
      </c>
      <c r="DT30" s="343">
        <v>0</v>
      </c>
      <c r="DU30" s="343">
        <v>0</v>
      </c>
      <c r="DV30" s="343">
        <v>0</v>
      </c>
      <c r="DW30" s="343">
        <v>0</v>
      </c>
      <c r="DX30" s="343">
        <v>0</v>
      </c>
      <c r="DY30" s="808">
        <f t="shared" si="58"/>
        <v>0</v>
      </c>
      <c r="DZ30" s="211">
        <f t="shared" si="59"/>
        <v>0</v>
      </c>
      <c r="EA30" s="346">
        <v>0</v>
      </c>
      <c r="EB30" s="343">
        <v>0</v>
      </c>
      <c r="EC30" s="343"/>
      <c r="ED30" s="343">
        <v>0</v>
      </c>
      <c r="EE30" s="343">
        <v>364</v>
      </c>
      <c r="EF30" s="343">
        <v>0</v>
      </c>
      <c r="EG30" s="808">
        <f t="shared" si="60"/>
        <v>364</v>
      </c>
      <c r="EH30" s="211">
        <f t="shared" si="61"/>
        <v>60.666666666666664</v>
      </c>
      <c r="EI30" s="346">
        <v>0</v>
      </c>
      <c r="EJ30" s="343">
        <v>0</v>
      </c>
      <c r="EK30" s="343">
        <v>0</v>
      </c>
      <c r="EL30" s="343">
        <v>0</v>
      </c>
      <c r="EM30" s="343">
        <v>141</v>
      </c>
      <c r="EN30" s="343">
        <v>203</v>
      </c>
      <c r="EO30" s="808">
        <f t="shared" si="62"/>
        <v>344</v>
      </c>
      <c r="EP30" s="211">
        <f t="shared" si="63"/>
        <v>57.333333333333336</v>
      </c>
      <c r="EQ30" s="346">
        <v>0</v>
      </c>
      <c r="ER30" s="343">
        <v>0</v>
      </c>
      <c r="ES30" s="343">
        <v>0</v>
      </c>
      <c r="ET30" s="343">
        <v>0</v>
      </c>
      <c r="EU30" s="343">
        <v>0</v>
      </c>
      <c r="EV30" s="343">
        <v>0</v>
      </c>
      <c r="EW30" s="808">
        <f t="shared" si="64"/>
        <v>0</v>
      </c>
      <c r="EX30" s="211">
        <f t="shared" si="65"/>
        <v>0</v>
      </c>
      <c r="EY30" s="346">
        <v>0</v>
      </c>
      <c r="EZ30" s="343">
        <v>0</v>
      </c>
      <c r="FA30" s="343">
        <v>0</v>
      </c>
      <c r="FB30" s="343">
        <v>0</v>
      </c>
      <c r="FC30" s="343">
        <v>0</v>
      </c>
      <c r="FD30" s="343">
        <v>0</v>
      </c>
      <c r="FE30" s="808">
        <f t="shared" si="66"/>
        <v>0</v>
      </c>
      <c r="FF30" s="211">
        <f t="shared" si="67"/>
        <v>0</v>
      </c>
      <c r="FG30" s="755">
        <v>0</v>
      </c>
      <c r="FH30" s="345">
        <v>0</v>
      </c>
      <c r="FI30" s="345">
        <v>0</v>
      </c>
      <c r="FJ30" s="345">
        <v>0</v>
      </c>
      <c r="FK30" s="345">
        <v>0</v>
      </c>
      <c r="FL30" s="345">
        <v>0</v>
      </c>
      <c r="FM30" s="808">
        <f t="shared" si="68"/>
        <v>0</v>
      </c>
      <c r="FN30" s="211">
        <f t="shared" si="69"/>
        <v>0</v>
      </c>
      <c r="FO30" s="346">
        <v>0</v>
      </c>
      <c r="FP30" s="343">
        <v>0</v>
      </c>
      <c r="FQ30" s="343">
        <v>0</v>
      </c>
      <c r="FR30" s="343">
        <v>0</v>
      </c>
      <c r="FS30" s="343">
        <v>247</v>
      </c>
      <c r="FT30" s="343">
        <v>0</v>
      </c>
      <c r="FU30" s="808">
        <f t="shared" si="70"/>
        <v>247</v>
      </c>
      <c r="FV30" s="211">
        <f t="shared" si="71"/>
        <v>41.166666666666664</v>
      </c>
      <c r="FW30" s="346">
        <v>0</v>
      </c>
      <c r="FX30" s="343">
        <v>0</v>
      </c>
      <c r="FY30" s="343">
        <v>0</v>
      </c>
      <c r="FZ30" s="343">
        <v>0</v>
      </c>
      <c r="GA30" s="343">
        <v>0</v>
      </c>
      <c r="GB30" s="343">
        <v>0</v>
      </c>
      <c r="GC30" s="808">
        <f t="shared" si="72"/>
        <v>0</v>
      </c>
      <c r="GD30" s="211">
        <f t="shared" si="73"/>
        <v>0</v>
      </c>
      <c r="GE30" s="346">
        <v>0</v>
      </c>
      <c r="GF30" s="343">
        <v>0</v>
      </c>
      <c r="GG30" s="343">
        <v>0</v>
      </c>
      <c r="GH30" s="343">
        <v>0</v>
      </c>
      <c r="GI30" s="343">
        <v>0</v>
      </c>
      <c r="GJ30" s="343">
        <v>0</v>
      </c>
      <c r="GK30" s="808">
        <f t="shared" si="74"/>
        <v>0</v>
      </c>
      <c r="GL30" s="211">
        <f t="shared" si="75"/>
        <v>0</v>
      </c>
      <c r="GM30" s="755">
        <v>0</v>
      </c>
      <c r="GN30" s="345">
        <v>0</v>
      </c>
      <c r="GO30" s="345">
        <v>0</v>
      </c>
      <c r="GP30" s="345">
        <v>0</v>
      </c>
      <c r="GQ30" s="345">
        <v>0</v>
      </c>
      <c r="GR30" s="345">
        <v>0</v>
      </c>
      <c r="GS30" s="872">
        <f t="shared" si="76"/>
        <v>0</v>
      </c>
      <c r="GT30" s="873">
        <f t="shared" si="77"/>
        <v>0</v>
      </c>
      <c r="GU30" s="346">
        <v>0</v>
      </c>
      <c r="GV30" s="343">
        <v>0</v>
      </c>
      <c r="GW30" s="343">
        <v>0</v>
      </c>
      <c r="GX30" s="343">
        <v>0</v>
      </c>
      <c r="GY30" s="343">
        <v>0</v>
      </c>
      <c r="GZ30" s="343">
        <v>0</v>
      </c>
      <c r="HA30" s="872">
        <f t="shared" si="78"/>
        <v>0</v>
      </c>
      <c r="HB30" s="873">
        <f t="shared" si="79"/>
        <v>0</v>
      </c>
      <c r="HC30" s="346">
        <v>0</v>
      </c>
      <c r="HD30" s="343">
        <v>0</v>
      </c>
      <c r="HE30" s="343">
        <v>0</v>
      </c>
      <c r="HF30" s="343">
        <v>0</v>
      </c>
      <c r="HG30" s="343">
        <v>0</v>
      </c>
      <c r="HH30" s="343">
        <v>0</v>
      </c>
      <c r="HI30" s="872">
        <f t="shared" si="80"/>
        <v>0</v>
      </c>
      <c r="HJ30" s="873">
        <f t="shared" si="81"/>
        <v>0</v>
      </c>
      <c r="HK30" s="346">
        <v>0</v>
      </c>
      <c r="HL30" s="343">
        <v>0</v>
      </c>
      <c r="HM30" s="343">
        <v>0</v>
      </c>
      <c r="HN30" s="343">
        <v>0</v>
      </c>
      <c r="HO30" s="343">
        <v>0</v>
      </c>
      <c r="HP30" s="343">
        <v>0</v>
      </c>
      <c r="HQ30" s="872">
        <f t="shared" si="82"/>
        <v>0</v>
      </c>
      <c r="HR30" s="873">
        <f t="shared" si="83"/>
        <v>0</v>
      </c>
      <c r="HS30" s="346">
        <v>0</v>
      </c>
      <c r="HT30" s="343">
        <v>0</v>
      </c>
      <c r="HU30" s="343">
        <v>0</v>
      </c>
      <c r="HV30" s="343">
        <v>0</v>
      </c>
      <c r="HW30" s="343">
        <v>231</v>
      </c>
      <c r="HX30" s="343"/>
      <c r="HY30" s="872">
        <f t="shared" si="84"/>
        <v>231</v>
      </c>
      <c r="HZ30" s="873">
        <f t="shared" si="85"/>
        <v>38.5</v>
      </c>
    </row>
    <row r="31" spans="1:234" s="341" customFormat="1" ht="15" customHeight="1" x14ac:dyDescent="0.2">
      <c r="A31" s="21">
        <v>20</v>
      </c>
      <c r="B31" s="714" t="s">
        <v>356</v>
      </c>
      <c r="C31" s="275" t="s">
        <v>357</v>
      </c>
      <c r="D31" s="21">
        <v>25</v>
      </c>
      <c r="E31" s="24"/>
      <c r="F31" s="24">
        <v>2952</v>
      </c>
      <c r="G31" s="24"/>
      <c r="H31" s="24"/>
      <c r="I31" s="360"/>
      <c r="J31" s="360">
        <f>SUMIF(SUMPK!$B:$B,$B:$B,SUMPK!$O:$O)</f>
        <v>0</v>
      </c>
      <c r="K31" s="24"/>
      <c r="L31" s="24">
        <f t="shared" si="95"/>
        <v>2952</v>
      </c>
      <c r="M31" s="15">
        <f t="shared" si="96"/>
        <v>2952</v>
      </c>
      <c r="N31" s="15">
        <v>0</v>
      </c>
      <c r="O31" s="276">
        <f t="shared" si="28"/>
        <v>0</v>
      </c>
      <c r="P31" s="15"/>
      <c r="Q31" s="711"/>
      <c r="R31" s="276">
        <f t="shared" si="30"/>
        <v>0</v>
      </c>
      <c r="S31" s="712">
        <f t="shared" si="31"/>
        <v>0</v>
      </c>
      <c r="T31" s="713"/>
      <c r="U31" s="276">
        <f t="shared" si="92"/>
        <v>0</v>
      </c>
      <c r="V31" s="278"/>
      <c r="W31" s="276">
        <f t="shared" si="33"/>
        <v>0</v>
      </c>
      <c r="X31" s="279">
        <f t="shared" si="0"/>
        <v>1</v>
      </c>
      <c r="Y31" s="305">
        <v>14</v>
      </c>
      <c r="Z31" s="721"/>
      <c r="AA31" s="244">
        <v>0</v>
      </c>
      <c r="AB31" s="64">
        <v>0</v>
      </c>
      <c r="AC31" s="64">
        <v>0</v>
      </c>
      <c r="AD31" s="64">
        <v>0</v>
      </c>
      <c r="AE31" s="64">
        <v>0</v>
      </c>
      <c r="AF31" s="64">
        <v>0</v>
      </c>
      <c r="AG31" s="64">
        <f t="shared" si="34"/>
        <v>0</v>
      </c>
      <c r="AH31" s="211">
        <f t="shared" si="35"/>
        <v>0</v>
      </c>
      <c r="AI31" s="75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808">
        <f t="shared" si="36"/>
        <v>0</v>
      </c>
      <c r="AP31" s="809">
        <f t="shared" si="37"/>
        <v>0</v>
      </c>
      <c r="AQ31" s="814">
        <v>0</v>
      </c>
      <c r="AR31" s="815">
        <v>0</v>
      </c>
      <c r="AS31" s="815">
        <v>0</v>
      </c>
      <c r="AT31" s="815">
        <v>0</v>
      </c>
      <c r="AU31" s="815">
        <v>0</v>
      </c>
      <c r="AV31" s="815">
        <v>0</v>
      </c>
      <c r="AW31" s="808">
        <f t="shared" si="38"/>
        <v>0</v>
      </c>
      <c r="AX31" s="211">
        <f t="shared" si="39"/>
        <v>0</v>
      </c>
      <c r="AY31" s="346">
        <v>0</v>
      </c>
      <c r="AZ31" s="343">
        <v>0</v>
      </c>
      <c r="BA31" s="343">
        <v>0</v>
      </c>
      <c r="BB31" s="343">
        <v>0</v>
      </c>
      <c r="BC31" s="343">
        <v>0</v>
      </c>
      <c r="BD31" s="343">
        <v>0</v>
      </c>
      <c r="BE31" s="808">
        <f t="shared" si="40"/>
        <v>0</v>
      </c>
      <c r="BF31" s="211">
        <f t="shared" si="41"/>
        <v>0</v>
      </c>
      <c r="BG31" s="814">
        <v>0</v>
      </c>
      <c r="BH31" s="815">
        <v>0</v>
      </c>
      <c r="BI31" s="815">
        <v>0</v>
      </c>
      <c r="BJ31" s="815">
        <v>0</v>
      </c>
      <c r="BK31" s="815">
        <v>0</v>
      </c>
      <c r="BL31" s="815">
        <v>0</v>
      </c>
      <c r="BM31" s="808">
        <f t="shared" si="42"/>
        <v>0</v>
      </c>
      <c r="BN31" s="211">
        <f t="shared" si="43"/>
        <v>0</v>
      </c>
      <c r="BO31" s="755">
        <v>350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808">
        <f t="shared" si="44"/>
        <v>350</v>
      </c>
      <c r="BV31" s="211">
        <f t="shared" si="45"/>
        <v>58.333333333333336</v>
      </c>
      <c r="BW31" s="755">
        <v>0</v>
      </c>
      <c r="BX31" s="345">
        <v>0</v>
      </c>
      <c r="BY31" s="345">
        <v>0</v>
      </c>
      <c r="BZ31" s="345">
        <v>0</v>
      </c>
      <c r="CA31" s="345">
        <v>0</v>
      </c>
      <c r="CB31" s="345">
        <v>0</v>
      </c>
      <c r="CC31" s="808">
        <f t="shared" si="46"/>
        <v>0</v>
      </c>
      <c r="CD31" s="211">
        <f t="shared" si="47"/>
        <v>0</v>
      </c>
      <c r="CE31" s="346">
        <v>331</v>
      </c>
      <c r="CF31" s="343">
        <v>0</v>
      </c>
      <c r="CG31" s="343">
        <v>0</v>
      </c>
      <c r="CH31" s="343">
        <v>0</v>
      </c>
      <c r="CI31" s="343">
        <v>0</v>
      </c>
      <c r="CJ31" s="343">
        <v>309</v>
      </c>
      <c r="CK31" s="808">
        <f t="shared" si="48"/>
        <v>640</v>
      </c>
      <c r="CL31" s="211">
        <f t="shared" si="49"/>
        <v>106.66666666666667</v>
      </c>
      <c r="CM31" s="346">
        <v>0</v>
      </c>
      <c r="CN31" s="343">
        <v>0</v>
      </c>
      <c r="CO31" s="343">
        <v>0</v>
      </c>
      <c r="CP31" s="343">
        <v>0</v>
      </c>
      <c r="CQ31" s="343">
        <v>0</v>
      </c>
      <c r="CR31" s="343">
        <v>0</v>
      </c>
      <c r="CS31" s="808">
        <f t="shared" si="50"/>
        <v>0</v>
      </c>
      <c r="CT31" s="211">
        <f t="shared" si="51"/>
        <v>0</v>
      </c>
      <c r="CU31" s="346">
        <v>327</v>
      </c>
      <c r="CV31" s="343">
        <v>0</v>
      </c>
      <c r="CW31" s="343">
        <v>0</v>
      </c>
      <c r="CX31" s="343">
        <v>0</v>
      </c>
      <c r="CY31" s="343">
        <v>0</v>
      </c>
      <c r="CZ31" s="343">
        <v>0</v>
      </c>
      <c r="DA31" s="808">
        <f t="shared" si="52"/>
        <v>327</v>
      </c>
      <c r="DB31" s="211">
        <f t="shared" si="53"/>
        <v>54.5</v>
      </c>
      <c r="DC31" s="346">
        <v>337</v>
      </c>
      <c r="DD31" s="343">
        <v>0</v>
      </c>
      <c r="DE31" s="343">
        <v>0</v>
      </c>
      <c r="DF31" s="343">
        <v>0</v>
      </c>
      <c r="DG31" s="343"/>
      <c r="DH31" s="343">
        <v>0</v>
      </c>
      <c r="DI31" s="808">
        <f t="shared" si="54"/>
        <v>337</v>
      </c>
      <c r="DJ31" s="211">
        <f t="shared" si="55"/>
        <v>56.166666666666664</v>
      </c>
      <c r="DK31" s="346">
        <v>706</v>
      </c>
      <c r="DL31" s="343">
        <v>0</v>
      </c>
      <c r="DM31" s="343">
        <v>0</v>
      </c>
      <c r="DN31" s="343">
        <v>0</v>
      </c>
      <c r="DO31" s="343">
        <v>331</v>
      </c>
      <c r="DP31" s="343">
        <v>0</v>
      </c>
      <c r="DQ31" s="808">
        <f t="shared" si="56"/>
        <v>1037</v>
      </c>
      <c r="DR31" s="211">
        <f t="shared" si="57"/>
        <v>172.83333333333334</v>
      </c>
      <c r="DS31" s="346">
        <v>311</v>
      </c>
      <c r="DT31" s="343">
        <v>0</v>
      </c>
      <c r="DU31" s="343">
        <v>0</v>
      </c>
      <c r="DV31" s="343">
        <v>0</v>
      </c>
      <c r="DW31" s="343">
        <v>0</v>
      </c>
      <c r="DX31" s="343">
        <v>0</v>
      </c>
      <c r="DY31" s="808">
        <f t="shared" si="58"/>
        <v>311</v>
      </c>
      <c r="DZ31" s="211">
        <f t="shared" si="59"/>
        <v>51.833333333333336</v>
      </c>
      <c r="EA31" s="346">
        <v>0</v>
      </c>
      <c r="EB31" s="343">
        <v>0</v>
      </c>
      <c r="EC31" s="343"/>
      <c r="ED31" s="343">
        <v>0</v>
      </c>
      <c r="EE31" s="343">
        <v>0</v>
      </c>
      <c r="EF31" s="343">
        <v>251</v>
      </c>
      <c r="EG31" s="808">
        <f t="shared" si="60"/>
        <v>251</v>
      </c>
      <c r="EH31" s="211">
        <f t="shared" si="61"/>
        <v>41.833333333333336</v>
      </c>
      <c r="EI31" s="346">
        <v>0</v>
      </c>
      <c r="EJ31" s="343">
        <v>0</v>
      </c>
      <c r="EK31" s="343">
        <v>0</v>
      </c>
      <c r="EL31" s="343">
        <v>0</v>
      </c>
      <c r="EM31" s="343">
        <v>0</v>
      </c>
      <c r="EN31" s="343">
        <v>0</v>
      </c>
      <c r="EO31" s="808">
        <f t="shared" si="62"/>
        <v>0</v>
      </c>
      <c r="EP31" s="211">
        <f t="shared" si="63"/>
        <v>0</v>
      </c>
      <c r="EQ31" s="346">
        <v>0</v>
      </c>
      <c r="ER31" s="343">
        <v>0</v>
      </c>
      <c r="ES31" s="343">
        <v>0</v>
      </c>
      <c r="ET31" s="343">
        <v>0</v>
      </c>
      <c r="EU31" s="343">
        <v>0</v>
      </c>
      <c r="EV31" s="343">
        <v>0</v>
      </c>
      <c r="EW31" s="808">
        <f t="shared" si="64"/>
        <v>0</v>
      </c>
      <c r="EX31" s="211">
        <f t="shared" si="65"/>
        <v>0</v>
      </c>
      <c r="EY31" s="346">
        <v>0</v>
      </c>
      <c r="EZ31" s="343">
        <v>0</v>
      </c>
      <c r="FA31" s="343">
        <v>0</v>
      </c>
      <c r="FB31" s="343">
        <v>0</v>
      </c>
      <c r="FC31" s="343">
        <v>0</v>
      </c>
      <c r="FD31" s="343">
        <v>0</v>
      </c>
      <c r="FE31" s="808">
        <f t="shared" si="66"/>
        <v>0</v>
      </c>
      <c r="FF31" s="211">
        <f t="shared" si="67"/>
        <v>0</v>
      </c>
      <c r="FG31" s="755">
        <v>0</v>
      </c>
      <c r="FH31" s="345">
        <v>0</v>
      </c>
      <c r="FI31" s="345">
        <v>0</v>
      </c>
      <c r="FJ31" s="345">
        <v>0</v>
      </c>
      <c r="FK31" s="345">
        <v>0</v>
      </c>
      <c r="FL31" s="345">
        <v>0</v>
      </c>
      <c r="FM31" s="808">
        <f t="shared" si="68"/>
        <v>0</v>
      </c>
      <c r="FN31" s="211">
        <f t="shared" si="69"/>
        <v>0</v>
      </c>
      <c r="FO31" s="346">
        <v>0</v>
      </c>
      <c r="FP31" s="343">
        <v>0</v>
      </c>
      <c r="FQ31" s="343">
        <v>0</v>
      </c>
      <c r="FR31" s="343">
        <v>0</v>
      </c>
      <c r="FS31" s="343">
        <v>0</v>
      </c>
      <c r="FT31" s="343">
        <v>0</v>
      </c>
      <c r="FU31" s="808">
        <f t="shared" si="70"/>
        <v>0</v>
      </c>
      <c r="FV31" s="211">
        <f t="shared" si="71"/>
        <v>0</v>
      </c>
      <c r="FW31" s="346">
        <v>0</v>
      </c>
      <c r="FX31" s="343">
        <v>0</v>
      </c>
      <c r="FY31" s="343">
        <v>0</v>
      </c>
      <c r="FZ31" s="343">
        <v>0</v>
      </c>
      <c r="GA31" s="343">
        <v>0</v>
      </c>
      <c r="GB31" s="343">
        <v>0</v>
      </c>
      <c r="GC31" s="808">
        <f t="shared" si="72"/>
        <v>0</v>
      </c>
      <c r="GD31" s="211">
        <f t="shared" si="73"/>
        <v>0</v>
      </c>
      <c r="GE31" s="346">
        <v>0</v>
      </c>
      <c r="GF31" s="343">
        <v>0</v>
      </c>
      <c r="GG31" s="343">
        <v>0</v>
      </c>
      <c r="GH31" s="343">
        <v>0</v>
      </c>
      <c r="GI31" s="343">
        <v>0</v>
      </c>
      <c r="GJ31" s="343">
        <v>0</v>
      </c>
      <c r="GK31" s="808">
        <f t="shared" si="74"/>
        <v>0</v>
      </c>
      <c r="GL31" s="211">
        <f t="shared" si="75"/>
        <v>0</v>
      </c>
      <c r="GM31" s="755">
        <v>0</v>
      </c>
      <c r="GN31" s="345">
        <v>0</v>
      </c>
      <c r="GO31" s="345"/>
      <c r="GP31" s="345"/>
      <c r="GQ31" s="345"/>
      <c r="GR31" s="345"/>
      <c r="GS31" s="872">
        <f t="shared" si="76"/>
        <v>0</v>
      </c>
      <c r="GT31" s="873">
        <f t="shared" si="77"/>
        <v>0</v>
      </c>
      <c r="GU31" s="346"/>
      <c r="GV31" s="343">
        <v>0</v>
      </c>
      <c r="GW31" s="343">
        <v>0</v>
      </c>
      <c r="GX31" s="343">
        <v>0</v>
      </c>
      <c r="GY31" s="343">
        <v>0</v>
      </c>
      <c r="GZ31" s="343">
        <v>0</v>
      </c>
      <c r="HA31" s="872">
        <f t="shared" si="78"/>
        <v>0</v>
      </c>
      <c r="HB31" s="873">
        <f t="shared" si="79"/>
        <v>0</v>
      </c>
      <c r="HC31" s="346">
        <v>0</v>
      </c>
      <c r="HD31" s="343">
        <v>0</v>
      </c>
      <c r="HE31" s="343">
        <v>0</v>
      </c>
      <c r="HF31" s="343">
        <v>0</v>
      </c>
      <c r="HG31" s="343">
        <v>0</v>
      </c>
      <c r="HH31" s="343">
        <v>0</v>
      </c>
      <c r="HI31" s="872">
        <f t="shared" si="80"/>
        <v>0</v>
      </c>
      <c r="HJ31" s="873">
        <f t="shared" si="81"/>
        <v>0</v>
      </c>
      <c r="HK31" s="346">
        <v>0</v>
      </c>
      <c r="HL31" s="343">
        <v>0</v>
      </c>
      <c r="HM31" s="343">
        <v>0</v>
      </c>
      <c r="HN31" s="343">
        <v>0</v>
      </c>
      <c r="HO31" s="343">
        <v>0</v>
      </c>
      <c r="HP31" s="343">
        <v>0</v>
      </c>
      <c r="HQ31" s="872">
        <f t="shared" si="82"/>
        <v>0</v>
      </c>
      <c r="HR31" s="873">
        <f t="shared" si="83"/>
        <v>0</v>
      </c>
      <c r="HS31" s="346">
        <v>0</v>
      </c>
      <c r="HT31" s="343">
        <v>0</v>
      </c>
      <c r="HU31" s="343">
        <v>0</v>
      </c>
      <c r="HV31" s="343">
        <v>0</v>
      </c>
      <c r="HW31" s="343">
        <v>0</v>
      </c>
      <c r="HX31" s="343"/>
      <c r="HY31" s="872">
        <f t="shared" si="84"/>
        <v>0</v>
      </c>
      <c r="HZ31" s="873">
        <f t="shared" si="85"/>
        <v>0</v>
      </c>
    </row>
    <row r="32" spans="1:234" s="341" customFormat="1" ht="15" customHeight="1" x14ac:dyDescent="0.2">
      <c r="A32" s="21">
        <v>21</v>
      </c>
      <c r="B32" s="21" t="s">
        <v>76</v>
      </c>
      <c r="C32" s="275" t="s">
        <v>285</v>
      </c>
      <c r="D32" s="21">
        <v>25</v>
      </c>
      <c r="E32" s="24"/>
      <c r="F32" s="24">
        <v>6046</v>
      </c>
      <c r="G32" s="24"/>
      <c r="H32" s="24"/>
      <c r="I32" s="360"/>
      <c r="J32" s="360">
        <f>SUMIF(SUMPK!$B:$B,$B:$B,SUMPK!$O:$O)</f>
        <v>0</v>
      </c>
      <c r="K32" s="24"/>
      <c r="L32" s="24">
        <f t="shared" si="95"/>
        <v>6046</v>
      </c>
      <c r="M32" s="15">
        <f t="shared" si="96"/>
        <v>6046</v>
      </c>
      <c r="N32" s="15">
        <v>336.83333333333331</v>
      </c>
      <c r="O32" s="276">
        <f t="shared" si="28"/>
        <v>17.949529935675411</v>
      </c>
      <c r="P32" s="15"/>
      <c r="Q32" s="711">
        <f t="shared" si="29"/>
        <v>3733.3333333333335</v>
      </c>
      <c r="R32" s="276">
        <f t="shared" si="30"/>
        <v>0</v>
      </c>
      <c r="S32" s="712">
        <f t="shared" si="31"/>
        <v>861.53846153846155</v>
      </c>
      <c r="T32" s="713">
        <v>22400</v>
      </c>
      <c r="U32" s="276">
        <f t="shared" si="92"/>
        <v>7.0176785714285712</v>
      </c>
      <c r="V32" s="278"/>
      <c r="W32" s="276">
        <f t="shared" si="33"/>
        <v>7.0176785714285712</v>
      </c>
      <c r="X32" s="823">
        <f t="shared" si="0"/>
        <v>1</v>
      </c>
      <c r="Y32" s="305">
        <v>17</v>
      </c>
      <c r="Z32" s="824"/>
      <c r="AA32" s="244">
        <v>1247</v>
      </c>
      <c r="AB32" s="64">
        <v>0</v>
      </c>
      <c r="AC32" s="64">
        <v>0</v>
      </c>
      <c r="AD32" s="64">
        <v>3308</v>
      </c>
      <c r="AE32" s="64">
        <v>482</v>
      </c>
      <c r="AF32" s="64">
        <v>0</v>
      </c>
      <c r="AG32" s="64">
        <f t="shared" si="34"/>
        <v>5037</v>
      </c>
      <c r="AH32" s="211">
        <f t="shared" si="35"/>
        <v>839.5</v>
      </c>
      <c r="AI32" s="755">
        <v>0</v>
      </c>
      <c r="AJ32" s="345">
        <v>660</v>
      </c>
      <c r="AK32" s="345">
        <v>0</v>
      </c>
      <c r="AL32" s="345">
        <v>0</v>
      </c>
      <c r="AM32" s="345">
        <v>174</v>
      </c>
      <c r="AN32" s="345">
        <v>1870</v>
      </c>
      <c r="AO32" s="808">
        <f t="shared" si="36"/>
        <v>2704</v>
      </c>
      <c r="AP32" s="809">
        <f t="shared" si="37"/>
        <v>450.66666666666669</v>
      </c>
      <c r="AQ32" s="814">
        <v>792</v>
      </c>
      <c r="AR32" s="815">
        <v>0</v>
      </c>
      <c r="AS32" s="815">
        <v>0</v>
      </c>
      <c r="AT32" s="815">
        <v>0</v>
      </c>
      <c r="AU32" s="815">
        <v>0</v>
      </c>
      <c r="AV32" s="815"/>
      <c r="AW32" s="808">
        <f t="shared" si="38"/>
        <v>792</v>
      </c>
      <c r="AX32" s="211">
        <f t="shared" si="39"/>
        <v>132</v>
      </c>
      <c r="AY32" s="346"/>
      <c r="AZ32" s="343"/>
      <c r="BA32" s="343">
        <v>0</v>
      </c>
      <c r="BB32" s="343">
        <v>0</v>
      </c>
      <c r="BC32" s="343">
        <v>4224</v>
      </c>
      <c r="BD32" s="343">
        <v>0</v>
      </c>
      <c r="BE32" s="808">
        <f t="shared" si="40"/>
        <v>4224</v>
      </c>
      <c r="BF32" s="211">
        <f t="shared" si="41"/>
        <v>704</v>
      </c>
      <c r="BG32" s="814"/>
      <c r="BH32" s="815"/>
      <c r="BI32" s="815"/>
      <c r="BJ32" s="815">
        <v>0</v>
      </c>
      <c r="BK32" s="815"/>
      <c r="BL32" s="815"/>
      <c r="BM32" s="808">
        <f t="shared" si="42"/>
        <v>0</v>
      </c>
      <c r="BN32" s="211">
        <f t="shared" si="43"/>
        <v>0</v>
      </c>
      <c r="BO32" s="755">
        <v>0</v>
      </c>
      <c r="BP32" s="345">
        <v>2255</v>
      </c>
      <c r="BQ32" s="345">
        <v>1372</v>
      </c>
      <c r="BR32" s="345">
        <v>0</v>
      </c>
      <c r="BS32" s="345">
        <v>0</v>
      </c>
      <c r="BT32" s="345">
        <v>801</v>
      </c>
      <c r="BU32" s="808">
        <f t="shared" si="44"/>
        <v>4428</v>
      </c>
      <c r="BV32" s="211">
        <f t="shared" si="45"/>
        <v>738</v>
      </c>
      <c r="BW32" s="755">
        <v>307</v>
      </c>
      <c r="BX32" s="345">
        <v>0</v>
      </c>
      <c r="BY32" s="345">
        <v>0</v>
      </c>
      <c r="BZ32" s="345">
        <v>0</v>
      </c>
      <c r="CA32" s="345">
        <v>0</v>
      </c>
      <c r="CB32" s="345">
        <v>2320</v>
      </c>
      <c r="CC32" s="808">
        <f t="shared" si="46"/>
        <v>2627</v>
      </c>
      <c r="CD32" s="211">
        <f t="shared" si="47"/>
        <v>437.83333333333331</v>
      </c>
      <c r="CE32" s="346">
        <v>1677</v>
      </c>
      <c r="CF32" s="343">
        <v>2339</v>
      </c>
      <c r="CG32" s="343">
        <v>0</v>
      </c>
      <c r="CH32" s="343">
        <v>0</v>
      </c>
      <c r="CI32" s="343">
        <v>0</v>
      </c>
      <c r="CJ32" s="343">
        <v>0</v>
      </c>
      <c r="CK32" s="808">
        <f t="shared" si="48"/>
        <v>4016</v>
      </c>
      <c r="CL32" s="211">
        <f t="shared" si="49"/>
        <v>669.33333333333337</v>
      </c>
      <c r="CM32" s="346">
        <v>2808</v>
      </c>
      <c r="CN32" s="343">
        <v>0</v>
      </c>
      <c r="CO32" s="343">
        <v>0</v>
      </c>
      <c r="CP32" s="343">
        <v>0</v>
      </c>
      <c r="CQ32" s="343">
        <v>2924</v>
      </c>
      <c r="CR32" s="343">
        <v>0</v>
      </c>
      <c r="CS32" s="808">
        <f t="shared" si="50"/>
        <v>5732</v>
      </c>
      <c r="CT32" s="211">
        <f t="shared" si="51"/>
        <v>955.33333333333337</v>
      </c>
      <c r="CU32" s="346"/>
      <c r="CV32" s="343">
        <v>0</v>
      </c>
      <c r="CW32" s="343">
        <v>0</v>
      </c>
      <c r="CX32" s="343">
        <v>0</v>
      </c>
      <c r="CY32" s="343">
        <v>0</v>
      </c>
      <c r="CZ32" s="343">
        <v>4895</v>
      </c>
      <c r="DA32" s="808">
        <f t="shared" si="52"/>
        <v>4895</v>
      </c>
      <c r="DB32" s="211">
        <f t="shared" si="53"/>
        <v>815.83333333333337</v>
      </c>
      <c r="DC32" s="346">
        <v>0</v>
      </c>
      <c r="DD32" s="343"/>
      <c r="DE32" s="343">
        <v>0</v>
      </c>
      <c r="DF32" s="343">
        <v>0</v>
      </c>
      <c r="DG32" s="343"/>
      <c r="DH32" s="343">
        <v>0</v>
      </c>
      <c r="DI32" s="808">
        <f t="shared" si="54"/>
        <v>0</v>
      </c>
      <c r="DJ32" s="211">
        <f t="shared" si="55"/>
        <v>0</v>
      </c>
      <c r="DK32" s="346">
        <v>0</v>
      </c>
      <c r="DL32" s="343">
        <v>5151</v>
      </c>
      <c r="DM32" s="343">
        <v>1050</v>
      </c>
      <c r="DN32" s="343">
        <v>0</v>
      </c>
      <c r="DO32" s="343">
        <v>1057</v>
      </c>
      <c r="DP32" s="343">
        <v>0</v>
      </c>
      <c r="DQ32" s="808">
        <f t="shared" si="56"/>
        <v>7258</v>
      </c>
      <c r="DR32" s="211">
        <f t="shared" si="57"/>
        <v>1209.6666666666667</v>
      </c>
      <c r="DS32" s="346">
        <v>0</v>
      </c>
      <c r="DT32" s="343">
        <v>470</v>
      </c>
      <c r="DU32" s="343">
        <v>4510</v>
      </c>
      <c r="DV32" s="343">
        <v>561</v>
      </c>
      <c r="DW32" s="343">
        <v>0</v>
      </c>
      <c r="DX32" s="343">
        <v>0</v>
      </c>
      <c r="DY32" s="808">
        <f t="shared" si="58"/>
        <v>5541</v>
      </c>
      <c r="DZ32" s="211">
        <f t="shared" si="59"/>
        <v>923.5</v>
      </c>
      <c r="EA32" s="346">
        <v>0</v>
      </c>
      <c r="EB32" s="343">
        <v>4856</v>
      </c>
      <c r="EC32" s="343"/>
      <c r="ED32" s="343">
        <v>0</v>
      </c>
      <c r="EE32" s="343">
        <v>0</v>
      </c>
      <c r="EF32" s="343">
        <v>0</v>
      </c>
      <c r="EG32" s="808">
        <f t="shared" si="60"/>
        <v>4856</v>
      </c>
      <c r="EH32" s="211">
        <f t="shared" si="61"/>
        <v>809.33333333333337</v>
      </c>
      <c r="EI32" s="346"/>
      <c r="EJ32" s="343"/>
      <c r="EK32" s="343"/>
      <c r="EL32" s="343">
        <v>0</v>
      </c>
      <c r="EM32" s="343">
        <v>545</v>
      </c>
      <c r="EN32" s="343">
        <v>0</v>
      </c>
      <c r="EO32" s="808">
        <f t="shared" si="62"/>
        <v>545</v>
      </c>
      <c r="EP32" s="211">
        <f t="shared" si="63"/>
        <v>90.833333333333329</v>
      </c>
      <c r="EQ32" s="346">
        <v>0</v>
      </c>
      <c r="ER32" s="343">
        <v>0</v>
      </c>
      <c r="ES32" s="343"/>
      <c r="ET32" s="343"/>
      <c r="EU32" s="343">
        <v>4190</v>
      </c>
      <c r="EV32" s="343">
        <v>0</v>
      </c>
      <c r="EW32" s="808">
        <f t="shared" si="64"/>
        <v>4190</v>
      </c>
      <c r="EX32" s="211">
        <f t="shared" si="65"/>
        <v>698.33333333333337</v>
      </c>
      <c r="EY32" s="346">
        <v>0</v>
      </c>
      <c r="EZ32" s="343">
        <v>0</v>
      </c>
      <c r="FA32" s="343">
        <v>4534</v>
      </c>
      <c r="FB32" s="343">
        <v>0</v>
      </c>
      <c r="FC32" s="343"/>
      <c r="FD32" s="343">
        <v>0</v>
      </c>
      <c r="FE32" s="808">
        <f t="shared" si="66"/>
        <v>4534</v>
      </c>
      <c r="FF32" s="211">
        <f t="shared" si="67"/>
        <v>755.66666666666663</v>
      </c>
      <c r="FG32" s="755">
        <v>0</v>
      </c>
      <c r="FH32" s="345">
        <v>0</v>
      </c>
      <c r="FI32" s="345">
        <v>0</v>
      </c>
      <c r="FJ32" s="345">
        <v>0</v>
      </c>
      <c r="FK32" s="345">
        <v>0</v>
      </c>
      <c r="FL32" s="345">
        <v>0</v>
      </c>
      <c r="FM32" s="808">
        <f t="shared" si="68"/>
        <v>0</v>
      </c>
      <c r="FN32" s="211">
        <f t="shared" si="69"/>
        <v>0</v>
      </c>
      <c r="FO32" s="346">
        <v>0</v>
      </c>
      <c r="FP32" s="343">
        <v>645</v>
      </c>
      <c r="FQ32" s="343">
        <v>898</v>
      </c>
      <c r="FR32" s="343">
        <v>911</v>
      </c>
      <c r="FS32" s="343">
        <v>3377</v>
      </c>
      <c r="FT32" s="343">
        <v>3450</v>
      </c>
      <c r="FU32" s="808">
        <f t="shared" si="70"/>
        <v>9281</v>
      </c>
      <c r="FV32" s="211">
        <f t="shared" si="71"/>
        <v>1546.8333333333333</v>
      </c>
      <c r="FW32" s="346">
        <v>0</v>
      </c>
      <c r="FX32" s="343">
        <v>0</v>
      </c>
      <c r="FY32" s="343">
        <v>0</v>
      </c>
      <c r="FZ32" s="343">
        <v>0</v>
      </c>
      <c r="GA32" s="343">
        <v>0</v>
      </c>
      <c r="GB32" s="343">
        <v>0</v>
      </c>
      <c r="GC32" s="808">
        <f t="shared" si="72"/>
        <v>0</v>
      </c>
      <c r="GD32" s="211">
        <f t="shared" si="73"/>
        <v>0</v>
      </c>
      <c r="GE32" s="346"/>
      <c r="GF32" s="343"/>
      <c r="GG32" s="343">
        <v>5045</v>
      </c>
      <c r="GH32" s="343">
        <v>0</v>
      </c>
      <c r="GI32" s="343">
        <v>0</v>
      </c>
      <c r="GJ32" s="343">
        <v>0</v>
      </c>
      <c r="GK32" s="808">
        <f t="shared" si="74"/>
        <v>5045</v>
      </c>
      <c r="GL32" s="211">
        <f t="shared" si="75"/>
        <v>840.83333333333337</v>
      </c>
      <c r="GM32" s="755">
        <v>0</v>
      </c>
      <c r="GN32" s="345">
        <v>0</v>
      </c>
      <c r="GO32" s="345"/>
      <c r="GP32" s="345">
        <v>3039</v>
      </c>
      <c r="GQ32" s="345">
        <v>0</v>
      </c>
      <c r="GR32" s="345">
        <v>0</v>
      </c>
      <c r="GS32" s="872">
        <f t="shared" si="76"/>
        <v>3039</v>
      </c>
      <c r="GT32" s="873">
        <f t="shared" si="77"/>
        <v>506.5</v>
      </c>
      <c r="GU32" s="346">
        <v>0</v>
      </c>
      <c r="GV32" s="343">
        <v>0</v>
      </c>
      <c r="GW32" s="343">
        <v>0</v>
      </c>
      <c r="GX32" s="343">
        <v>0</v>
      </c>
      <c r="GY32" s="343">
        <v>5910</v>
      </c>
      <c r="GZ32" s="343">
        <v>440</v>
      </c>
      <c r="HA32" s="872">
        <f t="shared" si="78"/>
        <v>6350</v>
      </c>
      <c r="HB32" s="873">
        <f t="shared" si="79"/>
        <v>1058.3333333333333</v>
      </c>
      <c r="HC32" s="346">
        <v>0</v>
      </c>
      <c r="HD32" s="343"/>
      <c r="HE32" s="343">
        <v>0</v>
      </c>
      <c r="HF32" s="343">
        <v>0</v>
      </c>
      <c r="HG32" s="343">
        <v>0</v>
      </c>
      <c r="HH32" s="343">
        <v>0</v>
      </c>
      <c r="HI32" s="872">
        <f t="shared" si="80"/>
        <v>0</v>
      </c>
      <c r="HJ32" s="873">
        <f t="shared" si="81"/>
        <v>0</v>
      </c>
      <c r="HK32" s="346">
        <v>0</v>
      </c>
      <c r="HL32" s="343">
        <v>2021</v>
      </c>
      <c r="HM32" s="343">
        <v>0</v>
      </c>
      <c r="HN32" s="343">
        <v>0</v>
      </c>
      <c r="HO32" s="343">
        <v>0</v>
      </c>
      <c r="HP32" s="343"/>
      <c r="HQ32" s="872">
        <f t="shared" si="82"/>
        <v>2021</v>
      </c>
      <c r="HR32" s="873">
        <f t="shared" si="83"/>
        <v>336.83333333333331</v>
      </c>
      <c r="HS32" s="346">
        <v>6962</v>
      </c>
      <c r="HT32" s="343">
        <v>0</v>
      </c>
      <c r="HU32" s="343">
        <v>332</v>
      </c>
      <c r="HV32" s="343">
        <v>0</v>
      </c>
      <c r="HW32" s="343">
        <v>0</v>
      </c>
      <c r="HX32" s="343"/>
      <c r="HY32" s="872">
        <f t="shared" si="84"/>
        <v>7294</v>
      </c>
      <c r="HZ32" s="873">
        <f t="shared" si="85"/>
        <v>1215.6666666666667</v>
      </c>
    </row>
    <row r="33" spans="1:234" s="341" customFormat="1" ht="15" customHeight="1" x14ac:dyDescent="0.2">
      <c r="A33" s="21">
        <v>22</v>
      </c>
      <c r="B33" s="21" t="s">
        <v>76</v>
      </c>
      <c r="C33" s="275" t="s">
        <v>286</v>
      </c>
      <c r="D33" s="21">
        <v>25</v>
      </c>
      <c r="E33" s="24"/>
      <c r="F33" s="24">
        <v>3809</v>
      </c>
      <c r="G33" s="24"/>
      <c r="H33" s="24"/>
      <c r="I33" s="360"/>
      <c r="J33" s="360">
        <f>SUMIF(SUMPK!$B:$B,$B:$B,SUMPK!$O:$O)</f>
        <v>0</v>
      </c>
      <c r="K33" s="24"/>
      <c r="L33" s="24">
        <f t="shared" si="95"/>
        <v>3809</v>
      </c>
      <c r="M33" s="15">
        <f t="shared" si="96"/>
        <v>3809</v>
      </c>
      <c r="N33" s="15">
        <v>185.83333333333334</v>
      </c>
      <c r="O33" s="276">
        <f t="shared" si="28"/>
        <v>20.496860986547084</v>
      </c>
      <c r="P33" s="15"/>
      <c r="Q33" s="711">
        <f t="shared" si="29"/>
        <v>640</v>
      </c>
      <c r="R33" s="276">
        <f t="shared" si="30"/>
        <v>0</v>
      </c>
      <c r="S33" s="712">
        <f t="shared" si="31"/>
        <v>147.69230769230768</v>
      </c>
      <c r="T33" s="713">
        <v>3840</v>
      </c>
      <c r="U33" s="276">
        <f t="shared" si="92"/>
        <v>25.790104166666669</v>
      </c>
      <c r="V33" s="278"/>
      <c r="W33" s="276">
        <f t="shared" si="33"/>
        <v>25.790104166666669</v>
      </c>
      <c r="X33" s="823">
        <f t="shared" si="0"/>
        <v>1</v>
      </c>
      <c r="Y33" s="305">
        <v>17</v>
      </c>
      <c r="Z33" s="824"/>
      <c r="AA33" s="244"/>
      <c r="AB33" s="64"/>
      <c r="AC33" s="64">
        <v>0</v>
      </c>
      <c r="AD33" s="64"/>
      <c r="AE33" s="64">
        <v>1000</v>
      </c>
      <c r="AF33" s="64"/>
      <c r="AG33" s="64">
        <f t="shared" si="34"/>
        <v>1000</v>
      </c>
      <c r="AH33" s="211">
        <f t="shared" si="35"/>
        <v>166.66666666666666</v>
      </c>
      <c r="AI33" s="755"/>
      <c r="AJ33" s="345"/>
      <c r="AK33" s="345"/>
      <c r="AL33" s="345"/>
      <c r="AM33" s="345"/>
      <c r="AN33" s="345"/>
      <c r="AO33" s="808">
        <f t="shared" si="36"/>
        <v>0</v>
      </c>
      <c r="AP33" s="809">
        <f t="shared" si="37"/>
        <v>0</v>
      </c>
      <c r="AQ33" s="814"/>
      <c r="AR33" s="815"/>
      <c r="AS33" s="815"/>
      <c r="AT33" s="815"/>
      <c r="AU33" s="815">
        <v>0</v>
      </c>
      <c r="AV33" s="815">
        <v>745</v>
      </c>
      <c r="AW33" s="808">
        <f t="shared" si="38"/>
        <v>745</v>
      </c>
      <c r="AX33" s="211">
        <f t="shared" si="39"/>
        <v>124.16666666666667</v>
      </c>
      <c r="AY33" s="346">
        <v>0</v>
      </c>
      <c r="AZ33" s="343">
        <v>1252</v>
      </c>
      <c r="BA33" s="343"/>
      <c r="BB33" s="343"/>
      <c r="BC33" s="343"/>
      <c r="BD33" s="343">
        <v>0</v>
      </c>
      <c r="BE33" s="808">
        <f t="shared" si="40"/>
        <v>1252</v>
      </c>
      <c r="BF33" s="211">
        <f t="shared" si="41"/>
        <v>208.66666666666666</v>
      </c>
      <c r="BG33" s="814">
        <v>688</v>
      </c>
      <c r="BH33" s="815">
        <v>0</v>
      </c>
      <c r="BI33" s="815">
        <v>0</v>
      </c>
      <c r="BJ33" s="815"/>
      <c r="BK33" s="815">
        <v>437</v>
      </c>
      <c r="BL33" s="815">
        <v>0</v>
      </c>
      <c r="BM33" s="808">
        <f t="shared" si="42"/>
        <v>1125</v>
      </c>
      <c r="BN33" s="211">
        <f t="shared" si="43"/>
        <v>187.5</v>
      </c>
      <c r="BO33" s="755"/>
      <c r="BP33" s="345"/>
      <c r="BQ33" s="345"/>
      <c r="BR33" s="345"/>
      <c r="BS33" s="345"/>
      <c r="BT33" s="345"/>
      <c r="BU33" s="808">
        <f t="shared" si="44"/>
        <v>0</v>
      </c>
      <c r="BV33" s="211">
        <f t="shared" si="45"/>
        <v>0</v>
      </c>
      <c r="BW33" s="755"/>
      <c r="BX33" s="345"/>
      <c r="BY33" s="345"/>
      <c r="BZ33" s="345"/>
      <c r="CA33" s="345"/>
      <c r="CB33" s="345"/>
      <c r="CC33" s="808">
        <f t="shared" si="46"/>
        <v>0</v>
      </c>
      <c r="CD33" s="211">
        <f t="shared" si="47"/>
        <v>0</v>
      </c>
      <c r="CE33" s="346"/>
      <c r="CF33" s="343"/>
      <c r="CG33" s="343"/>
      <c r="CH33" s="343">
        <v>0</v>
      </c>
      <c r="CI33" s="343">
        <v>0</v>
      </c>
      <c r="CJ33" s="343">
        <v>0</v>
      </c>
      <c r="CK33" s="808">
        <f t="shared" si="48"/>
        <v>0</v>
      </c>
      <c r="CL33" s="211">
        <f t="shared" si="49"/>
        <v>0</v>
      </c>
      <c r="CM33" s="346"/>
      <c r="CN33" s="343">
        <v>0</v>
      </c>
      <c r="CO33" s="343">
        <v>0</v>
      </c>
      <c r="CP33" s="343">
        <v>0</v>
      </c>
      <c r="CQ33" s="343"/>
      <c r="CR33" s="343"/>
      <c r="CS33" s="808">
        <f t="shared" si="50"/>
        <v>0</v>
      </c>
      <c r="CT33" s="211">
        <f t="shared" si="51"/>
        <v>0</v>
      </c>
      <c r="CU33" s="346">
        <v>697</v>
      </c>
      <c r="CV33" s="343"/>
      <c r="CW33" s="343"/>
      <c r="CX33" s="343"/>
      <c r="CY33" s="343"/>
      <c r="CZ33" s="343"/>
      <c r="DA33" s="808">
        <f t="shared" si="52"/>
        <v>697</v>
      </c>
      <c r="DB33" s="211">
        <f t="shared" si="53"/>
        <v>116.16666666666667</v>
      </c>
      <c r="DC33" s="346">
        <v>0</v>
      </c>
      <c r="DD33" s="343">
        <v>1105</v>
      </c>
      <c r="DE33" s="343"/>
      <c r="DF33" s="343">
        <v>0</v>
      </c>
      <c r="DG33" s="343"/>
      <c r="DH33" s="343">
        <v>0</v>
      </c>
      <c r="DI33" s="808">
        <f t="shared" si="54"/>
        <v>1105</v>
      </c>
      <c r="DJ33" s="211">
        <f t="shared" si="55"/>
        <v>184.16666666666666</v>
      </c>
      <c r="DK33" s="346">
        <v>0</v>
      </c>
      <c r="DL33" s="343">
        <v>298</v>
      </c>
      <c r="DM33" s="343"/>
      <c r="DN33" s="343"/>
      <c r="DO33" s="343"/>
      <c r="DP33" s="343"/>
      <c r="DQ33" s="808">
        <f t="shared" si="56"/>
        <v>298</v>
      </c>
      <c r="DR33" s="211">
        <f t="shared" si="57"/>
        <v>49.666666666666664</v>
      </c>
      <c r="DS33" s="346"/>
      <c r="DT33" s="343"/>
      <c r="DU33" s="343"/>
      <c r="DV33" s="343"/>
      <c r="DW33" s="343"/>
      <c r="DX33" s="343"/>
      <c r="DY33" s="808">
        <f t="shared" si="58"/>
        <v>0</v>
      </c>
      <c r="DZ33" s="211">
        <f t="shared" si="59"/>
        <v>0</v>
      </c>
      <c r="EA33" s="346"/>
      <c r="EB33" s="343"/>
      <c r="EC33" s="343"/>
      <c r="ED33" s="343"/>
      <c r="EE33" s="343"/>
      <c r="EF33" s="343"/>
      <c r="EG33" s="808">
        <f t="shared" si="60"/>
        <v>0</v>
      </c>
      <c r="EH33" s="211">
        <f t="shared" si="61"/>
        <v>0</v>
      </c>
      <c r="EI33" s="346">
        <v>1349</v>
      </c>
      <c r="EJ33" s="343">
        <v>0</v>
      </c>
      <c r="EK33" s="343">
        <v>0</v>
      </c>
      <c r="EL33" s="343"/>
      <c r="EM33" s="343"/>
      <c r="EN33" s="343"/>
      <c r="EO33" s="808">
        <f t="shared" si="62"/>
        <v>1349</v>
      </c>
      <c r="EP33" s="211">
        <f t="shared" si="63"/>
        <v>224.83333333333334</v>
      </c>
      <c r="EQ33" s="346">
        <v>0</v>
      </c>
      <c r="ER33" s="343"/>
      <c r="ES33" s="343">
        <v>1070</v>
      </c>
      <c r="ET33" s="343">
        <v>0</v>
      </c>
      <c r="EU33" s="343"/>
      <c r="EV33" s="343"/>
      <c r="EW33" s="808">
        <f t="shared" si="64"/>
        <v>1070</v>
      </c>
      <c r="EX33" s="211">
        <f t="shared" si="65"/>
        <v>178.33333333333334</v>
      </c>
      <c r="EY33" s="346"/>
      <c r="EZ33" s="343"/>
      <c r="FA33" s="343"/>
      <c r="FB33" s="343"/>
      <c r="FC33" s="343">
        <v>1700</v>
      </c>
      <c r="FD33" s="343">
        <v>0</v>
      </c>
      <c r="FE33" s="808">
        <f t="shared" si="66"/>
        <v>1700</v>
      </c>
      <c r="FF33" s="211">
        <f t="shared" si="67"/>
        <v>283.33333333333331</v>
      </c>
      <c r="FG33" s="755">
        <v>400</v>
      </c>
      <c r="FH33" s="345">
        <v>0</v>
      </c>
      <c r="FI33" s="345">
        <v>0</v>
      </c>
      <c r="FJ33" s="345">
        <v>0</v>
      </c>
      <c r="FK33" s="345">
        <v>0</v>
      </c>
      <c r="FL33" s="345">
        <v>0</v>
      </c>
      <c r="FM33" s="808">
        <f t="shared" si="68"/>
        <v>400</v>
      </c>
      <c r="FN33" s="211">
        <f t="shared" si="69"/>
        <v>66.666666666666671</v>
      </c>
      <c r="FO33" s="346">
        <v>0</v>
      </c>
      <c r="FP33" s="343"/>
      <c r="FQ33" s="343"/>
      <c r="FR33" s="343"/>
      <c r="FS33" s="343">
        <v>1400</v>
      </c>
      <c r="FT33" s="343"/>
      <c r="FU33" s="808">
        <f t="shared" si="70"/>
        <v>1400</v>
      </c>
      <c r="FV33" s="211">
        <f t="shared" si="71"/>
        <v>233.33333333333334</v>
      </c>
      <c r="FW33" s="346"/>
      <c r="FX33" s="343">
        <v>0</v>
      </c>
      <c r="FY33" s="343">
        <v>0</v>
      </c>
      <c r="FZ33" s="343">
        <v>0</v>
      </c>
      <c r="GA33" s="343">
        <v>0</v>
      </c>
      <c r="GB33" s="343">
        <v>0</v>
      </c>
      <c r="GC33" s="808">
        <f t="shared" si="72"/>
        <v>0</v>
      </c>
      <c r="GD33" s="211">
        <f t="shared" si="73"/>
        <v>0</v>
      </c>
      <c r="GE33" s="346">
        <v>1464</v>
      </c>
      <c r="GF33" s="343">
        <v>0</v>
      </c>
      <c r="GG33" s="343"/>
      <c r="GH33" s="343"/>
      <c r="GI33" s="343"/>
      <c r="GJ33" s="343"/>
      <c r="GK33" s="808">
        <f t="shared" si="74"/>
        <v>1464</v>
      </c>
      <c r="GL33" s="211">
        <f t="shared" si="75"/>
        <v>244</v>
      </c>
      <c r="GM33" s="755"/>
      <c r="GN33" s="345"/>
      <c r="GO33" s="345">
        <v>696</v>
      </c>
      <c r="GP33" s="345"/>
      <c r="GQ33" s="345"/>
      <c r="GR33" s="345"/>
      <c r="GS33" s="872">
        <f t="shared" si="76"/>
        <v>696</v>
      </c>
      <c r="GT33" s="873">
        <f t="shared" si="77"/>
        <v>116</v>
      </c>
      <c r="GU33" s="346"/>
      <c r="GV33" s="343">
        <v>0</v>
      </c>
      <c r="GW33" s="343"/>
      <c r="GX33" s="343">
        <v>0</v>
      </c>
      <c r="GY33" s="343"/>
      <c r="GZ33" s="343"/>
      <c r="HA33" s="872">
        <f t="shared" si="78"/>
        <v>0</v>
      </c>
      <c r="HB33" s="873">
        <f t="shared" si="79"/>
        <v>0</v>
      </c>
      <c r="HC33" s="346"/>
      <c r="HD33" s="343">
        <v>965</v>
      </c>
      <c r="HE33" s="343"/>
      <c r="HF33" s="343"/>
      <c r="HG33" s="343"/>
      <c r="HH33" s="343"/>
      <c r="HI33" s="872">
        <f t="shared" si="80"/>
        <v>965</v>
      </c>
      <c r="HJ33" s="873">
        <f t="shared" si="81"/>
        <v>160.83333333333334</v>
      </c>
      <c r="HK33" s="346"/>
      <c r="HL33" s="343"/>
      <c r="HM33" s="343"/>
      <c r="HN33" s="343"/>
      <c r="HO33" s="343"/>
      <c r="HP33" s="343">
        <v>1115</v>
      </c>
      <c r="HQ33" s="872">
        <f t="shared" si="82"/>
        <v>1115</v>
      </c>
      <c r="HR33" s="873">
        <f t="shared" si="83"/>
        <v>185.83333333333334</v>
      </c>
      <c r="HS33" s="346"/>
      <c r="HT33" s="343"/>
      <c r="HU33" s="343"/>
      <c r="HV33" s="343"/>
      <c r="HW33" s="343"/>
      <c r="HX33" s="343"/>
      <c r="HY33" s="872">
        <f t="shared" si="84"/>
        <v>0</v>
      </c>
      <c r="HZ33" s="873">
        <f t="shared" si="85"/>
        <v>0</v>
      </c>
    </row>
    <row r="34" spans="1:234" s="341" customFormat="1" ht="15" customHeight="1" x14ac:dyDescent="0.2">
      <c r="A34" s="21">
        <v>23</v>
      </c>
      <c r="B34" s="21" t="s">
        <v>77</v>
      </c>
      <c r="C34" s="275" t="s">
        <v>78</v>
      </c>
      <c r="D34" s="21">
        <v>25</v>
      </c>
      <c r="E34" s="24"/>
      <c r="F34" s="24">
        <v>3621</v>
      </c>
      <c r="G34" s="24"/>
      <c r="H34" s="24"/>
      <c r="I34" s="24"/>
      <c r="J34" s="360">
        <f>SUMIF(SUMPK!$B:$B,$B:$B,SUMPK!$O:$O)</f>
        <v>0</v>
      </c>
      <c r="K34" s="24"/>
      <c r="L34" s="24">
        <f t="shared" si="95"/>
        <v>3621</v>
      </c>
      <c r="M34" s="15">
        <f t="shared" si="96"/>
        <v>3621</v>
      </c>
      <c r="N34" s="15">
        <v>0</v>
      </c>
      <c r="O34" s="276">
        <f t="shared" si="28"/>
        <v>0</v>
      </c>
      <c r="P34" s="15">
        <v>334.83333333333331</v>
      </c>
      <c r="Q34" s="711">
        <f t="shared" si="29"/>
        <v>106.66666666666667</v>
      </c>
      <c r="R34" s="276">
        <f t="shared" si="30"/>
        <v>64.886012941762075</v>
      </c>
      <c r="S34" s="712">
        <f t="shared" si="31"/>
        <v>24.615384615384617</v>
      </c>
      <c r="T34" s="713">
        <v>640</v>
      </c>
      <c r="U34" s="276">
        <f t="shared" si="92"/>
        <v>147.10312500000001</v>
      </c>
      <c r="V34" s="278"/>
      <c r="W34" s="276">
        <f t="shared" si="33"/>
        <v>147.10312500000001</v>
      </c>
      <c r="X34" s="823">
        <f t="shared" si="0"/>
        <v>1</v>
      </c>
      <c r="Y34" s="305">
        <v>13</v>
      </c>
      <c r="Z34" s="824"/>
      <c r="AA34" s="244">
        <v>0</v>
      </c>
      <c r="AB34" s="64">
        <v>0</v>
      </c>
      <c r="AC34" s="64">
        <v>0</v>
      </c>
      <c r="AD34" s="64">
        <v>0</v>
      </c>
      <c r="AE34" s="64">
        <v>0</v>
      </c>
      <c r="AF34" s="64">
        <v>0</v>
      </c>
      <c r="AG34" s="64">
        <f t="shared" si="34"/>
        <v>0</v>
      </c>
      <c r="AH34" s="211">
        <f t="shared" si="35"/>
        <v>0</v>
      </c>
      <c r="AI34" s="755">
        <v>665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808">
        <f t="shared" si="36"/>
        <v>665</v>
      </c>
      <c r="AP34" s="809">
        <f t="shared" si="37"/>
        <v>110.83333333333333</v>
      </c>
      <c r="AQ34" s="814">
        <v>0</v>
      </c>
      <c r="AR34" s="815">
        <v>706</v>
      </c>
      <c r="AS34" s="815">
        <v>0</v>
      </c>
      <c r="AT34" s="815">
        <v>0</v>
      </c>
      <c r="AU34" s="815">
        <v>0</v>
      </c>
      <c r="AV34" s="815">
        <v>0</v>
      </c>
      <c r="AW34" s="808">
        <f t="shared" si="38"/>
        <v>706</v>
      </c>
      <c r="AX34" s="211">
        <f t="shared" si="39"/>
        <v>117.66666666666667</v>
      </c>
      <c r="AY34" s="346">
        <v>0</v>
      </c>
      <c r="AZ34" s="343">
        <v>0</v>
      </c>
      <c r="BA34" s="343">
        <v>0</v>
      </c>
      <c r="BB34" s="343">
        <v>0</v>
      </c>
      <c r="BC34" s="343">
        <v>0</v>
      </c>
      <c r="BD34" s="343">
        <v>0</v>
      </c>
      <c r="BE34" s="808">
        <f t="shared" si="40"/>
        <v>0</v>
      </c>
      <c r="BF34" s="211">
        <f t="shared" si="41"/>
        <v>0</v>
      </c>
      <c r="BG34" s="814">
        <v>0</v>
      </c>
      <c r="BH34" s="815">
        <v>0</v>
      </c>
      <c r="BI34" s="815">
        <v>0</v>
      </c>
      <c r="BJ34" s="815">
        <v>0</v>
      </c>
      <c r="BK34" s="815">
        <v>0</v>
      </c>
      <c r="BL34" s="815">
        <v>0</v>
      </c>
      <c r="BM34" s="808">
        <f t="shared" si="42"/>
        <v>0</v>
      </c>
      <c r="BN34" s="211">
        <f t="shared" si="43"/>
        <v>0</v>
      </c>
      <c r="BO34" s="75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808">
        <f t="shared" si="44"/>
        <v>0</v>
      </c>
      <c r="BV34" s="211">
        <f t="shared" si="45"/>
        <v>0</v>
      </c>
      <c r="BW34" s="755">
        <v>0</v>
      </c>
      <c r="BX34" s="345">
        <v>0</v>
      </c>
      <c r="BY34" s="345">
        <v>658</v>
      </c>
      <c r="BZ34" s="345">
        <v>0</v>
      </c>
      <c r="CA34" s="345">
        <v>0</v>
      </c>
      <c r="CB34" s="345">
        <v>0</v>
      </c>
      <c r="CC34" s="808">
        <f t="shared" si="46"/>
        <v>658</v>
      </c>
      <c r="CD34" s="211">
        <f t="shared" si="47"/>
        <v>109.66666666666667</v>
      </c>
      <c r="CE34" s="346">
        <v>0</v>
      </c>
      <c r="CF34" s="343">
        <v>0</v>
      </c>
      <c r="CG34" s="343">
        <v>110</v>
      </c>
      <c r="CH34" s="343">
        <v>1242</v>
      </c>
      <c r="CI34" s="343">
        <v>0</v>
      </c>
      <c r="CJ34" s="343">
        <v>0</v>
      </c>
      <c r="CK34" s="808">
        <f t="shared" si="48"/>
        <v>1352</v>
      </c>
      <c r="CL34" s="211">
        <f t="shared" si="49"/>
        <v>225.33333333333334</v>
      </c>
      <c r="CM34" s="346">
        <v>0</v>
      </c>
      <c r="CN34" s="343">
        <v>0</v>
      </c>
      <c r="CO34" s="343">
        <v>0</v>
      </c>
      <c r="CP34" s="343">
        <v>0</v>
      </c>
      <c r="CQ34" s="343">
        <v>122</v>
      </c>
      <c r="CR34" s="343">
        <v>893</v>
      </c>
      <c r="CS34" s="808">
        <f t="shared" si="50"/>
        <v>1015</v>
      </c>
      <c r="CT34" s="211">
        <f t="shared" si="51"/>
        <v>169.16666666666666</v>
      </c>
      <c r="CU34" s="346">
        <v>0</v>
      </c>
      <c r="CV34" s="343">
        <v>0</v>
      </c>
      <c r="CW34" s="343">
        <v>0</v>
      </c>
      <c r="CX34" s="343">
        <v>0</v>
      </c>
      <c r="CY34" s="343">
        <v>0</v>
      </c>
      <c r="CZ34" s="343">
        <v>0</v>
      </c>
      <c r="DA34" s="808">
        <f t="shared" si="52"/>
        <v>0</v>
      </c>
      <c r="DB34" s="211">
        <f t="shared" si="53"/>
        <v>0</v>
      </c>
      <c r="DC34" s="346">
        <v>200</v>
      </c>
      <c r="DD34" s="343">
        <v>0</v>
      </c>
      <c r="DE34" s="343">
        <v>0</v>
      </c>
      <c r="DF34" s="343">
        <v>0</v>
      </c>
      <c r="DG34" s="343"/>
      <c r="DH34" s="343">
        <v>0</v>
      </c>
      <c r="DI34" s="808">
        <f t="shared" si="54"/>
        <v>200</v>
      </c>
      <c r="DJ34" s="211">
        <f t="shared" si="55"/>
        <v>33.333333333333336</v>
      </c>
      <c r="DK34" s="346">
        <v>0</v>
      </c>
      <c r="DL34" s="343">
        <v>0</v>
      </c>
      <c r="DM34" s="343">
        <v>0</v>
      </c>
      <c r="DN34" s="343">
        <v>0</v>
      </c>
      <c r="DO34" s="343">
        <v>0</v>
      </c>
      <c r="DP34" s="343">
        <v>0</v>
      </c>
      <c r="DQ34" s="808">
        <f t="shared" si="56"/>
        <v>0</v>
      </c>
      <c r="DR34" s="211">
        <f t="shared" si="57"/>
        <v>0</v>
      </c>
      <c r="DS34" s="346">
        <v>0</v>
      </c>
      <c r="DT34" s="343">
        <v>0</v>
      </c>
      <c r="DU34" s="343">
        <v>0</v>
      </c>
      <c r="DV34" s="343">
        <v>0</v>
      </c>
      <c r="DW34" s="343">
        <v>0</v>
      </c>
      <c r="DX34" s="343">
        <v>0</v>
      </c>
      <c r="DY34" s="808">
        <f t="shared" si="58"/>
        <v>0</v>
      </c>
      <c r="DZ34" s="211">
        <f t="shared" si="59"/>
        <v>0</v>
      </c>
      <c r="EA34" s="346">
        <v>0</v>
      </c>
      <c r="EB34" s="343">
        <v>0</v>
      </c>
      <c r="EC34" s="343"/>
      <c r="ED34" s="343">
        <v>0</v>
      </c>
      <c r="EE34" s="343">
        <v>0</v>
      </c>
      <c r="EF34" s="343">
        <v>0</v>
      </c>
      <c r="EG34" s="808">
        <f t="shared" si="60"/>
        <v>0</v>
      </c>
      <c r="EH34" s="211">
        <f t="shared" si="61"/>
        <v>0</v>
      </c>
      <c r="EI34" s="346">
        <v>0</v>
      </c>
      <c r="EJ34" s="343">
        <v>0</v>
      </c>
      <c r="EK34" s="343">
        <v>0</v>
      </c>
      <c r="EL34" s="343">
        <v>0</v>
      </c>
      <c r="EM34" s="343">
        <v>0</v>
      </c>
      <c r="EN34" s="343">
        <v>0</v>
      </c>
      <c r="EO34" s="808">
        <f t="shared" si="62"/>
        <v>0</v>
      </c>
      <c r="EP34" s="211">
        <f t="shared" si="63"/>
        <v>0</v>
      </c>
      <c r="EQ34" s="346">
        <v>0</v>
      </c>
      <c r="ER34" s="343">
        <v>0</v>
      </c>
      <c r="ES34" s="343">
        <v>0</v>
      </c>
      <c r="ET34" s="343">
        <v>0</v>
      </c>
      <c r="EU34" s="343">
        <v>0</v>
      </c>
      <c r="EV34" s="343">
        <v>0</v>
      </c>
      <c r="EW34" s="808">
        <f t="shared" si="64"/>
        <v>0</v>
      </c>
      <c r="EX34" s="211">
        <f t="shared" si="65"/>
        <v>0</v>
      </c>
      <c r="EY34" s="346">
        <v>0</v>
      </c>
      <c r="EZ34" s="343">
        <v>0</v>
      </c>
      <c r="FA34" s="343">
        <v>0</v>
      </c>
      <c r="FB34" s="343">
        <v>0</v>
      </c>
      <c r="FC34" s="343">
        <v>0</v>
      </c>
      <c r="FD34" s="343">
        <v>0</v>
      </c>
      <c r="FE34" s="808">
        <f t="shared" si="66"/>
        <v>0</v>
      </c>
      <c r="FF34" s="211">
        <f t="shared" si="67"/>
        <v>0</v>
      </c>
      <c r="FG34" s="755">
        <v>0</v>
      </c>
      <c r="FH34" s="345">
        <v>2000</v>
      </c>
      <c r="FI34" s="345">
        <v>0</v>
      </c>
      <c r="FJ34" s="345">
        <v>0</v>
      </c>
      <c r="FK34" s="345">
        <v>0</v>
      </c>
      <c r="FL34" s="345">
        <v>0</v>
      </c>
      <c r="FM34" s="808">
        <f t="shared" si="68"/>
        <v>2000</v>
      </c>
      <c r="FN34" s="211">
        <f t="shared" si="69"/>
        <v>333.33333333333331</v>
      </c>
      <c r="FO34" s="346">
        <v>0</v>
      </c>
      <c r="FP34" s="343">
        <v>0</v>
      </c>
      <c r="FQ34" s="343">
        <v>2170</v>
      </c>
      <c r="FR34" s="343">
        <v>0</v>
      </c>
      <c r="FS34" s="343">
        <v>0</v>
      </c>
      <c r="FT34" s="343">
        <v>0</v>
      </c>
      <c r="FU34" s="808">
        <f t="shared" si="70"/>
        <v>2170</v>
      </c>
      <c r="FV34" s="211">
        <f t="shared" si="71"/>
        <v>361.66666666666669</v>
      </c>
      <c r="FW34" s="346">
        <v>3000</v>
      </c>
      <c r="FX34" s="343">
        <v>0</v>
      </c>
      <c r="FY34" s="343">
        <v>0</v>
      </c>
      <c r="FZ34" s="343">
        <v>0</v>
      </c>
      <c r="GA34" s="343">
        <v>0</v>
      </c>
      <c r="GB34" s="343">
        <v>0</v>
      </c>
      <c r="GC34" s="808">
        <f t="shared" si="72"/>
        <v>3000</v>
      </c>
      <c r="GD34" s="211">
        <f t="shared" si="73"/>
        <v>500</v>
      </c>
      <c r="GE34" s="346">
        <v>0</v>
      </c>
      <c r="GF34" s="343">
        <v>0</v>
      </c>
      <c r="GG34" s="343">
        <v>0</v>
      </c>
      <c r="GH34" s="343">
        <v>0</v>
      </c>
      <c r="GI34" s="343">
        <v>0</v>
      </c>
      <c r="GJ34" s="343">
        <v>178</v>
      </c>
      <c r="GK34" s="808">
        <f t="shared" si="74"/>
        <v>178</v>
      </c>
      <c r="GL34" s="211">
        <f t="shared" si="75"/>
        <v>29.666666666666668</v>
      </c>
      <c r="GM34" s="755">
        <v>1492</v>
      </c>
      <c r="GN34" s="345">
        <v>0</v>
      </c>
      <c r="GO34" s="345">
        <v>0</v>
      </c>
      <c r="GP34" s="345">
        <v>0</v>
      </c>
      <c r="GQ34" s="345">
        <v>0</v>
      </c>
      <c r="GR34" s="345">
        <v>0</v>
      </c>
      <c r="GS34" s="872">
        <f t="shared" si="76"/>
        <v>1492</v>
      </c>
      <c r="GT34" s="873">
        <f t="shared" si="77"/>
        <v>248.66666666666666</v>
      </c>
      <c r="GU34" s="346">
        <v>0</v>
      </c>
      <c r="GV34" s="343">
        <v>659</v>
      </c>
      <c r="GW34" s="343">
        <v>0</v>
      </c>
      <c r="GX34" s="343">
        <v>550</v>
      </c>
      <c r="GY34" s="343">
        <v>1123</v>
      </c>
      <c r="GZ34" s="343">
        <v>0</v>
      </c>
      <c r="HA34" s="872">
        <f t="shared" si="78"/>
        <v>2332</v>
      </c>
      <c r="HB34" s="873">
        <f t="shared" si="79"/>
        <v>388.66666666666669</v>
      </c>
      <c r="HC34" s="346">
        <v>0</v>
      </c>
      <c r="HD34" s="343">
        <v>0</v>
      </c>
      <c r="HE34" s="343">
        <v>0</v>
      </c>
      <c r="HF34" s="343">
        <v>0</v>
      </c>
      <c r="HG34" s="343">
        <v>0</v>
      </c>
      <c r="HH34" s="343">
        <v>0</v>
      </c>
      <c r="HI34" s="872">
        <f t="shared" si="80"/>
        <v>0</v>
      </c>
      <c r="HJ34" s="873">
        <f t="shared" si="81"/>
        <v>0</v>
      </c>
      <c r="HK34" s="346">
        <v>0</v>
      </c>
      <c r="HL34" s="343">
        <v>0</v>
      </c>
      <c r="HM34" s="343">
        <v>0</v>
      </c>
      <c r="HN34" s="343">
        <v>0</v>
      </c>
      <c r="HO34" s="343">
        <v>0</v>
      </c>
      <c r="HP34" s="343">
        <v>0</v>
      </c>
      <c r="HQ34" s="872">
        <f t="shared" si="82"/>
        <v>0</v>
      </c>
      <c r="HR34" s="873">
        <f t="shared" si="83"/>
        <v>0</v>
      </c>
      <c r="HS34" s="346">
        <v>0</v>
      </c>
      <c r="HT34" s="343">
        <v>0</v>
      </c>
      <c r="HU34" s="343">
        <v>0</v>
      </c>
      <c r="HV34" s="343">
        <v>0</v>
      </c>
      <c r="HW34" s="343">
        <v>0</v>
      </c>
      <c r="HX34" s="343"/>
      <c r="HY34" s="872">
        <f t="shared" si="84"/>
        <v>0</v>
      </c>
      <c r="HZ34" s="873">
        <f t="shared" si="85"/>
        <v>0</v>
      </c>
    </row>
    <row r="35" spans="1:234" s="341" customFormat="1" ht="15" customHeight="1" x14ac:dyDescent="0.2">
      <c r="A35" s="21">
        <v>24</v>
      </c>
      <c r="B35" s="21" t="s">
        <v>187</v>
      </c>
      <c r="C35" s="275" t="s">
        <v>74</v>
      </c>
      <c r="D35" s="21">
        <v>25</v>
      </c>
      <c r="E35" s="24"/>
      <c r="F35" s="24">
        <v>4424</v>
      </c>
      <c r="G35" s="24"/>
      <c r="H35" s="24"/>
      <c r="I35" s="360"/>
      <c r="J35" s="360">
        <f>SUMIF(SUMPK!$B:$B,$B:$B,SUMPK!$O:$O)</f>
        <v>696</v>
      </c>
      <c r="K35" s="24"/>
      <c r="L35" s="24">
        <f t="shared" si="95"/>
        <v>3728</v>
      </c>
      <c r="M35" s="15">
        <f t="shared" si="96"/>
        <v>3728</v>
      </c>
      <c r="N35" s="15">
        <v>0</v>
      </c>
      <c r="O35" s="276">
        <f t="shared" si="28"/>
        <v>0</v>
      </c>
      <c r="P35" s="15">
        <v>112</v>
      </c>
      <c r="Q35" s="711">
        <f t="shared" si="29"/>
        <v>666.66666666666663</v>
      </c>
      <c r="R35" s="276">
        <f t="shared" si="30"/>
        <v>199.71428571428572</v>
      </c>
      <c r="S35" s="712">
        <f t="shared" si="31"/>
        <v>153.84615384615384</v>
      </c>
      <c r="T35" s="713">
        <v>4000</v>
      </c>
      <c r="U35" s="276">
        <f t="shared" si="92"/>
        <v>24.231999999999999</v>
      </c>
      <c r="V35" s="278"/>
      <c r="W35" s="276">
        <f t="shared" si="33"/>
        <v>24.231999999999999</v>
      </c>
      <c r="X35" s="823">
        <f t="shared" si="0"/>
        <v>1</v>
      </c>
      <c r="Y35" s="305">
        <v>20</v>
      </c>
      <c r="Z35" s="824"/>
      <c r="AA35" s="244">
        <v>0</v>
      </c>
      <c r="AB35" s="64">
        <v>0</v>
      </c>
      <c r="AC35" s="64">
        <v>0</v>
      </c>
      <c r="AD35" s="64">
        <v>0</v>
      </c>
      <c r="AE35" s="64">
        <v>100</v>
      </c>
      <c r="AF35" s="64">
        <v>579</v>
      </c>
      <c r="AG35" s="64">
        <f t="shared" si="34"/>
        <v>679</v>
      </c>
      <c r="AH35" s="211">
        <f t="shared" si="35"/>
        <v>113.16666666666667</v>
      </c>
      <c r="AI35" s="755">
        <v>0</v>
      </c>
      <c r="AJ35" s="345">
        <v>0</v>
      </c>
      <c r="AK35" s="345">
        <v>0</v>
      </c>
      <c r="AL35" s="345">
        <v>682</v>
      </c>
      <c r="AM35" s="345">
        <v>0</v>
      </c>
      <c r="AN35" s="345">
        <v>0</v>
      </c>
      <c r="AO35" s="808">
        <f t="shared" si="36"/>
        <v>682</v>
      </c>
      <c r="AP35" s="809">
        <f t="shared" si="37"/>
        <v>113.66666666666667</v>
      </c>
      <c r="AQ35" s="814">
        <v>0</v>
      </c>
      <c r="AR35" s="815">
        <v>200</v>
      </c>
      <c r="AS35" s="815">
        <v>476</v>
      </c>
      <c r="AT35" s="815">
        <v>0</v>
      </c>
      <c r="AU35" s="815">
        <v>0</v>
      </c>
      <c r="AV35" s="815">
        <v>0</v>
      </c>
      <c r="AW35" s="808">
        <f t="shared" si="38"/>
        <v>676</v>
      </c>
      <c r="AX35" s="211">
        <f t="shared" si="39"/>
        <v>112.66666666666667</v>
      </c>
      <c r="AY35" s="346">
        <v>0</v>
      </c>
      <c r="AZ35" s="343">
        <v>0</v>
      </c>
      <c r="BA35" s="343">
        <v>0</v>
      </c>
      <c r="BB35" s="343">
        <v>0</v>
      </c>
      <c r="BC35" s="343">
        <v>672</v>
      </c>
      <c r="BD35" s="343">
        <v>0</v>
      </c>
      <c r="BE35" s="808">
        <f t="shared" si="40"/>
        <v>672</v>
      </c>
      <c r="BF35" s="211">
        <f t="shared" si="41"/>
        <v>112</v>
      </c>
      <c r="BG35" s="814">
        <v>0</v>
      </c>
      <c r="BH35" s="815">
        <v>0</v>
      </c>
      <c r="BI35" s="815">
        <v>0</v>
      </c>
      <c r="BJ35" s="815">
        <v>660</v>
      </c>
      <c r="BK35" s="815">
        <v>0</v>
      </c>
      <c r="BL35" s="815">
        <v>0</v>
      </c>
      <c r="BM35" s="808">
        <f t="shared" si="42"/>
        <v>660</v>
      </c>
      <c r="BN35" s="211">
        <f t="shared" si="43"/>
        <v>110</v>
      </c>
      <c r="BO35" s="755">
        <v>673</v>
      </c>
      <c r="BP35" s="345">
        <v>0</v>
      </c>
      <c r="BQ35" s="345">
        <v>0</v>
      </c>
      <c r="BR35" s="345">
        <v>0</v>
      </c>
      <c r="BS35" s="345">
        <v>1039</v>
      </c>
      <c r="BT35" s="345">
        <v>0</v>
      </c>
      <c r="BU35" s="808">
        <f t="shared" si="44"/>
        <v>1712</v>
      </c>
      <c r="BV35" s="211">
        <f t="shared" si="45"/>
        <v>285.33333333333331</v>
      </c>
      <c r="BW35" s="755">
        <v>0</v>
      </c>
      <c r="BX35" s="345">
        <v>0</v>
      </c>
      <c r="BY35" s="345">
        <v>0</v>
      </c>
      <c r="BZ35" s="345">
        <v>0</v>
      </c>
      <c r="CA35" s="345">
        <v>0</v>
      </c>
      <c r="CB35" s="345">
        <v>150</v>
      </c>
      <c r="CC35" s="808">
        <f t="shared" si="46"/>
        <v>150</v>
      </c>
      <c r="CD35" s="211">
        <f t="shared" si="47"/>
        <v>25</v>
      </c>
      <c r="CE35" s="346">
        <v>531</v>
      </c>
      <c r="CF35" s="343">
        <v>0</v>
      </c>
      <c r="CG35" s="343">
        <v>0</v>
      </c>
      <c r="CH35" s="343">
        <v>997</v>
      </c>
      <c r="CI35" s="343">
        <v>0</v>
      </c>
      <c r="CJ35" s="343">
        <v>200</v>
      </c>
      <c r="CK35" s="808">
        <f t="shared" si="48"/>
        <v>1728</v>
      </c>
      <c r="CL35" s="211">
        <f t="shared" si="49"/>
        <v>288</v>
      </c>
      <c r="CM35" s="346">
        <v>810</v>
      </c>
      <c r="CN35" s="343">
        <v>0</v>
      </c>
      <c r="CO35" s="343">
        <v>0</v>
      </c>
      <c r="CP35" s="343">
        <v>0</v>
      </c>
      <c r="CQ35" s="343">
        <v>1341</v>
      </c>
      <c r="CR35" s="343">
        <v>0</v>
      </c>
      <c r="CS35" s="808">
        <f t="shared" si="50"/>
        <v>2151</v>
      </c>
      <c r="CT35" s="211">
        <f t="shared" si="51"/>
        <v>358.5</v>
      </c>
      <c r="CU35" s="346">
        <v>0</v>
      </c>
      <c r="CV35" s="343">
        <v>0</v>
      </c>
      <c r="CW35" s="343">
        <v>0</v>
      </c>
      <c r="CX35" s="343">
        <v>0</v>
      </c>
      <c r="CY35" s="343">
        <v>0</v>
      </c>
      <c r="CZ35" s="343">
        <v>0</v>
      </c>
      <c r="DA35" s="808">
        <f t="shared" si="52"/>
        <v>0</v>
      </c>
      <c r="DB35" s="211">
        <f t="shared" si="53"/>
        <v>0</v>
      </c>
      <c r="DC35" s="346">
        <v>0</v>
      </c>
      <c r="DD35" s="343">
        <v>1995</v>
      </c>
      <c r="DE35" s="343">
        <v>0</v>
      </c>
      <c r="DF35" s="343">
        <v>0</v>
      </c>
      <c r="DG35" s="343"/>
      <c r="DH35" s="343">
        <v>0</v>
      </c>
      <c r="DI35" s="808">
        <f t="shared" si="54"/>
        <v>1995</v>
      </c>
      <c r="DJ35" s="211">
        <f t="shared" si="55"/>
        <v>332.5</v>
      </c>
      <c r="DK35" s="346">
        <v>0</v>
      </c>
      <c r="DL35" s="343">
        <v>0</v>
      </c>
      <c r="DM35" s="343">
        <v>0</v>
      </c>
      <c r="DN35" s="343">
        <v>1025</v>
      </c>
      <c r="DO35" s="343">
        <v>0</v>
      </c>
      <c r="DP35" s="343">
        <v>0</v>
      </c>
      <c r="DQ35" s="808">
        <f t="shared" si="56"/>
        <v>1025</v>
      </c>
      <c r="DR35" s="211">
        <f t="shared" si="57"/>
        <v>170.83333333333334</v>
      </c>
      <c r="DS35" s="346">
        <v>0</v>
      </c>
      <c r="DT35" s="343">
        <v>0</v>
      </c>
      <c r="DU35" s="343">
        <v>0</v>
      </c>
      <c r="DV35" s="343">
        <v>0</v>
      </c>
      <c r="DW35" s="343">
        <v>1661</v>
      </c>
      <c r="DX35" s="343">
        <v>0</v>
      </c>
      <c r="DY35" s="808">
        <f t="shared" si="58"/>
        <v>1661</v>
      </c>
      <c r="DZ35" s="211">
        <f t="shared" si="59"/>
        <v>276.83333333333331</v>
      </c>
      <c r="EA35" s="346">
        <v>0</v>
      </c>
      <c r="EB35" s="343">
        <v>0</v>
      </c>
      <c r="EC35" s="343"/>
      <c r="ED35" s="343">
        <v>993</v>
      </c>
      <c r="EE35" s="343">
        <v>0</v>
      </c>
      <c r="EF35" s="343">
        <v>0</v>
      </c>
      <c r="EG35" s="808">
        <f t="shared" si="60"/>
        <v>993</v>
      </c>
      <c r="EH35" s="211">
        <f t="shared" si="61"/>
        <v>165.5</v>
      </c>
      <c r="EI35" s="346">
        <v>0</v>
      </c>
      <c r="EJ35" s="343">
        <v>0</v>
      </c>
      <c r="EK35" s="343">
        <v>0</v>
      </c>
      <c r="EL35" s="343">
        <v>0</v>
      </c>
      <c r="EM35" s="343">
        <v>676</v>
      </c>
      <c r="EN35" s="343">
        <v>0</v>
      </c>
      <c r="EO35" s="808">
        <f t="shared" si="62"/>
        <v>676</v>
      </c>
      <c r="EP35" s="211">
        <f t="shared" si="63"/>
        <v>112.66666666666667</v>
      </c>
      <c r="EQ35" s="346">
        <v>0</v>
      </c>
      <c r="ER35" s="343">
        <v>0</v>
      </c>
      <c r="ES35" s="343">
        <v>0</v>
      </c>
      <c r="ET35" s="343">
        <v>1091</v>
      </c>
      <c r="EU35" s="343">
        <v>0</v>
      </c>
      <c r="EV35" s="343">
        <v>0</v>
      </c>
      <c r="EW35" s="808">
        <f t="shared" si="64"/>
        <v>1091</v>
      </c>
      <c r="EX35" s="211">
        <f t="shared" si="65"/>
        <v>181.83333333333334</v>
      </c>
      <c r="EY35" s="346">
        <v>0</v>
      </c>
      <c r="EZ35" s="343">
        <v>0</v>
      </c>
      <c r="FA35" s="343">
        <v>645</v>
      </c>
      <c r="FB35" s="343">
        <v>340</v>
      </c>
      <c r="FC35" s="343">
        <v>0</v>
      </c>
      <c r="FD35" s="343">
        <v>0</v>
      </c>
      <c r="FE35" s="808">
        <f t="shared" si="66"/>
        <v>985</v>
      </c>
      <c r="FF35" s="211">
        <f t="shared" si="67"/>
        <v>164.16666666666666</v>
      </c>
      <c r="FG35" s="755">
        <v>542</v>
      </c>
      <c r="FH35" s="345">
        <v>0</v>
      </c>
      <c r="FI35" s="345">
        <v>0</v>
      </c>
      <c r="FJ35" s="345">
        <v>0</v>
      </c>
      <c r="FK35" s="345">
        <v>0</v>
      </c>
      <c r="FL35" s="345">
        <v>0</v>
      </c>
      <c r="FM35" s="808">
        <f t="shared" si="68"/>
        <v>542</v>
      </c>
      <c r="FN35" s="211">
        <f t="shared" si="69"/>
        <v>90.333333333333329</v>
      </c>
      <c r="FO35" s="346">
        <v>0</v>
      </c>
      <c r="FP35" s="343">
        <v>1361</v>
      </c>
      <c r="FQ35" s="343">
        <v>0</v>
      </c>
      <c r="FR35" s="343">
        <v>0</v>
      </c>
      <c r="FS35" s="343">
        <v>0</v>
      </c>
      <c r="FT35" s="343">
        <v>0</v>
      </c>
      <c r="FU35" s="808">
        <f t="shared" si="70"/>
        <v>1361</v>
      </c>
      <c r="FV35" s="211">
        <f t="shared" si="71"/>
        <v>226.83333333333334</v>
      </c>
      <c r="FW35" s="346">
        <v>0</v>
      </c>
      <c r="FX35" s="343">
        <v>0</v>
      </c>
      <c r="FY35" s="343">
        <v>0</v>
      </c>
      <c r="FZ35" s="343">
        <v>0</v>
      </c>
      <c r="GA35" s="343">
        <v>681</v>
      </c>
      <c r="GB35" s="343">
        <v>0</v>
      </c>
      <c r="GC35" s="808">
        <f t="shared" si="72"/>
        <v>681</v>
      </c>
      <c r="GD35" s="211">
        <f t="shared" si="73"/>
        <v>113.5</v>
      </c>
      <c r="GE35" s="346">
        <v>0</v>
      </c>
      <c r="GF35" s="343">
        <v>0</v>
      </c>
      <c r="GG35" s="343">
        <v>682</v>
      </c>
      <c r="GH35" s="343">
        <v>0</v>
      </c>
      <c r="GI35" s="343">
        <v>0</v>
      </c>
      <c r="GJ35" s="343">
        <v>0</v>
      </c>
      <c r="GK35" s="808">
        <f t="shared" si="74"/>
        <v>682</v>
      </c>
      <c r="GL35" s="211">
        <f t="shared" si="75"/>
        <v>113.66666666666667</v>
      </c>
      <c r="GM35" s="755">
        <v>434</v>
      </c>
      <c r="GN35" s="345">
        <v>0</v>
      </c>
      <c r="GO35" s="345">
        <v>144</v>
      </c>
      <c r="GP35" s="345">
        <v>0</v>
      </c>
      <c r="GQ35" s="345">
        <v>0</v>
      </c>
      <c r="GR35" s="345">
        <v>0</v>
      </c>
      <c r="GS35" s="872">
        <f t="shared" si="76"/>
        <v>578</v>
      </c>
      <c r="GT35" s="873">
        <f t="shared" si="77"/>
        <v>96.333333333333329</v>
      </c>
      <c r="GU35" s="346">
        <v>0</v>
      </c>
      <c r="GV35" s="343">
        <v>0</v>
      </c>
      <c r="GW35" s="343">
        <v>0</v>
      </c>
      <c r="GX35" s="343">
        <v>0</v>
      </c>
      <c r="GY35" s="343">
        <v>0</v>
      </c>
      <c r="GZ35" s="343">
        <v>0</v>
      </c>
      <c r="HA35" s="872">
        <f t="shared" si="78"/>
        <v>0</v>
      </c>
      <c r="HB35" s="873">
        <f t="shared" si="79"/>
        <v>0</v>
      </c>
      <c r="HC35" s="346">
        <v>0</v>
      </c>
      <c r="HD35" s="343">
        <v>0</v>
      </c>
      <c r="HE35" s="343">
        <v>680</v>
      </c>
      <c r="HF35" s="343">
        <v>0</v>
      </c>
      <c r="HG35" s="343">
        <v>220</v>
      </c>
      <c r="HH35" s="343">
        <v>465</v>
      </c>
      <c r="HI35" s="872">
        <f t="shared" si="80"/>
        <v>1365</v>
      </c>
      <c r="HJ35" s="873">
        <f t="shared" si="81"/>
        <v>227.5</v>
      </c>
      <c r="HK35" s="346">
        <v>0</v>
      </c>
      <c r="HL35" s="343">
        <v>0</v>
      </c>
      <c r="HM35" s="343">
        <v>0</v>
      </c>
      <c r="HN35" s="343">
        <v>0</v>
      </c>
      <c r="HO35" s="343">
        <v>0</v>
      </c>
      <c r="HP35" s="343">
        <v>0</v>
      </c>
      <c r="HQ35" s="872">
        <f t="shared" si="82"/>
        <v>0</v>
      </c>
      <c r="HR35" s="873">
        <f t="shared" si="83"/>
        <v>0</v>
      </c>
      <c r="HS35" s="346">
        <v>1000</v>
      </c>
      <c r="HT35" s="343">
        <v>0</v>
      </c>
      <c r="HU35" s="343">
        <v>0</v>
      </c>
      <c r="HV35" s="343">
        <v>0</v>
      </c>
      <c r="HW35" s="343">
        <v>0</v>
      </c>
      <c r="HX35" s="343"/>
      <c r="HY35" s="872">
        <f t="shared" si="84"/>
        <v>1000</v>
      </c>
      <c r="HZ35" s="873">
        <f t="shared" si="85"/>
        <v>166.66666666666666</v>
      </c>
    </row>
    <row r="36" spans="1:234" s="341" customFormat="1" ht="15" hidden="1" customHeight="1" x14ac:dyDescent="0.2">
      <c r="A36" s="21">
        <v>25</v>
      </c>
      <c r="B36" s="21" t="s">
        <v>322</v>
      </c>
      <c r="C36" s="275" t="s">
        <v>323</v>
      </c>
      <c r="D36" s="21">
        <v>25</v>
      </c>
      <c r="E36" s="24"/>
      <c r="F36" s="24">
        <v>0</v>
      </c>
      <c r="G36" s="24"/>
      <c r="H36" s="24"/>
      <c r="I36" s="360"/>
      <c r="J36" s="360">
        <f>SUMIF(SUMPK!$B:$B,$B:$B,SUMPK!$O:$O)</f>
        <v>0</v>
      </c>
      <c r="K36" s="24"/>
      <c r="L36" s="24">
        <f t="shared" si="95"/>
        <v>0</v>
      </c>
      <c r="M36" s="15">
        <f t="shared" si="96"/>
        <v>0</v>
      </c>
      <c r="N36" s="15">
        <v>0</v>
      </c>
      <c r="O36" s="276">
        <f t="shared" si="28"/>
        <v>0</v>
      </c>
      <c r="P36" s="15"/>
      <c r="Q36" s="711">
        <f t="shared" si="29"/>
        <v>0</v>
      </c>
      <c r="R36" s="276"/>
      <c r="S36" s="712">
        <f t="shared" si="31"/>
        <v>0</v>
      </c>
      <c r="T36" s="713"/>
      <c r="U36" s="276">
        <f t="shared" si="92"/>
        <v>0</v>
      </c>
      <c r="V36" s="278"/>
      <c r="W36" s="276">
        <f t="shared" si="33"/>
        <v>0</v>
      </c>
      <c r="X36" s="823" t="e">
        <f t="shared" si="0"/>
        <v>#DIV/0!</v>
      </c>
      <c r="Y36" s="305">
        <v>19</v>
      </c>
      <c r="Z36" s="824"/>
      <c r="AA36" s="244">
        <v>0</v>
      </c>
      <c r="AB36" s="64">
        <v>0</v>
      </c>
      <c r="AC36" s="64">
        <v>0</v>
      </c>
      <c r="AD36" s="64">
        <v>0</v>
      </c>
      <c r="AE36" s="64">
        <v>0</v>
      </c>
      <c r="AF36" s="64">
        <v>0</v>
      </c>
      <c r="AG36" s="64">
        <f t="shared" si="34"/>
        <v>0</v>
      </c>
      <c r="AH36" s="211">
        <f t="shared" si="35"/>
        <v>0</v>
      </c>
      <c r="AI36" s="75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808">
        <f t="shared" si="36"/>
        <v>0</v>
      </c>
      <c r="AP36" s="809">
        <f t="shared" si="37"/>
        <v>0</v>
      </c>
      <c r="AQ36" s="814">
        <v>0</v>
      </c>
      <c r="AR36" s="815">
        <v>0</v>
      </c>
      <c r="AS36" s="815">
        <v>0</v>
      </c>
      <c r="AT36" s="815">
        <v>0</v>
      </c>
      <c r="AU36" s="815">
        <v>0</v>
      </c>
      <c r="AV36" s="815">
        <v>0</v>
      </c>
      <c r="AW36" s="808">
        <f t="shared" si="38"/>
        <v>0</v>
      </c>
      <c r="AX36" s="211">
        <f t="shared" si="39"/>
        <v>0</v>
      </c>
      <c r="AY36" s="346">
        <v>0</v>
      </c>
      <c r="AZ36" s="343">
        <v>0</v>
      </c>
      <c r="BA36" s="343">
        <v>0</v>
      </c>
      <c r="BB36" s="343">
        <v>0</v>
      </c>
      <c r="BC36" s="343">
        <v>662</v>
      </c>
      <c r="BD36" s="343">
        <v>0</v>
      </c>
      <c r="BE36" s="808">
        <f t="shared" si="40"/>
        <v>662</v>
      </c>
      <c r="BF36" s="211">
        <f t="shared" si="41"/>
        <v>110.33333333333333</v>
      </c>
      <c r="BG36" s="814">
        <v>0</v>
      </c>
      <c r="BH36" s="815">
        <v>0</v>
      </c>
      <c r="BI36" s="815">
        <v>0</v>
      </c>
      <c r="BJ36" s="815">
        <v>0</v>
      </c>
      <c r="BK36" s="815">
        <v>0</v>
      </c>
      <c r="BL36" s="815">
        <v>0</v>
      </c>
      <c r="BM36" s="808">
        <f t="shared" si="42"/>
        <v>0</v>
      </c>
      <c r="BN36" s="211">
        <f t="shared" si="43"/>
        <v>0</v>
      </c>
      <c r="BO36" s="75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808">
        <f t="shared" si="44"/>
        <v>0</v>
      </c>
      <c r="BV36" s="211">
        <f t="shared" si="45"/>
        <v>0</v>
      </c>
      <c r="BW36" s="755">
        <v>0</v>
      </c>
      <c r="BX36" s="345">
        <v>0</v>
      </c>
      <c r="BY36" s="345">
        <v>0</v>
      </c>
      <c r="BZ36" s="345">
        <v>0</v>
      </c>
      <c r="CA36" s="345">
        <v>0</v>
      </c>
      <c r="CB36" s="345">
        <v>0</v>
      </c>
      <c r="CC36" s="808">
        <f t="shared" si="46"/>
        <v>0</v>
      </c>
      <c r="CD36" s="211">
        <f t="shared" si="47"/>
        <v>0</v>
      </c>
      <c r="CE36" s="346">
        <v>0</v>
      </c>
      <c r="CF36" s="343">
        <v>0</v>
      </c>
      <c r="CG36" s="343">
        <v>0</v>
      </c>
      <c r="CH36" s="343">
        <v>0</v>
      </c>
      <c r="CI36" s="343">
        <v>0</v>
      </c>
      <c r="CJ36" s="343">
        <v>0</v>
      </c>
      <c r="CK36" s="808">
        <f t="shared" si="48"/>
        <v>0</v>
      </c>
      <c r="CL36" s="211">
        <f t="shared" si="49"/>
        <v>0</v>
      </c>
      <c r="CM36" s="346">
        <v>0</v>
      </c>
      <c r="CN36" s="343">
        <v>0</v>
      </c>
      <c r="CO36" s="343">
        <v>0</v>
      </c>
      <c r="CP36" s="343">
        <v>0</v>
      </c>
      <c r="CQ36" s="343">
        <v>0</v>
      </c>
      <c r="CR36" s="343">
        <v>0</v>
      </c>
      <c r="CS36" s="808">
        <f t="shared" si="50"/>
        <v>0</v>
      </c>
      <c r="CT36" s="211">
        <f t="shared" si="51"/>
        <v>0</v>
      </c>
      <c r="CU36" s="346">
        <v>0</v>
      </c>
      <c r="CV36" s="343">
        <v>0</v>
      </c>
      <c r="CW36" s="343">
        <v>0</v>
      </c>
      <c r="CX36" s="343">
        <v>0</v>
      </c>
      <c r="CY36" s="343">
        <v>0</v>
      </c>
      <c r="CZ36" s="343">
        <v>0</v>
      </c>
      <c r="DA36" s="808">
        <f t="shared" si="52"/>
        <v>0</v>
      </c>
      <c r="DB36" s="211">
        <f t="shared" si="53"/>
        <v>0</v>
      </c>
      <c r="DC36" s="346">
        <v>0</v>
      </c>
      <c r="DD36" s="343">
        <v>0</v>
      </c>
      <c r="DE36" s="343">
        <v>0</v>
      </c>
      <c r="DF36" s="343">
        <v>0</v>
      </c>
      <c r="DG36" s="343"/>
      <c r="DH36" s="343">
        <v>0</v>
      </c>
      <c r="DI36" s="808">
        <f t="shared" si="54"/>
        <v>0</v>
      </c>
      <c r="DJ36" s="211">
        <f t="shared" si="55"/>
        <v>0</v>
      </c>
      <c r="DK36" s="346">
        <v>0</v>
      </c>
      <c r="DL36" s="343">
        <v>0</v>
      </c>
      <c r="DM36" s="343">
        <v>0</v>
      </c>
      <c r="DN36" s="343">
        <v>0</v>
      </c>
      <c r="DO36" s="343">
        <v>0</v>
      </c>
      <c r="DP36" s="343">
        <v>0</v>
      </c>
      <c r="DQ36" s="808">
        <f t="shared" si="56"/>
        <v>0</v>
      </c>
      <c r="DR36" s="211">
        <f t="shared" si="57"/>
        <v>0</v>
      </c>
      <c r="DS36" s="346">
        <v>0</v>
      </c>
      <c r="DT36" s="343">
        <v>0</v>
      </c>
      <c r="DU36" s="343">
        <v>0</v>
      </c>
      <c r="DV36" s="343">
        <v>0</v>
      </c>
      <c r="DW36" s="343">
        <v>0</v>
      </c>
      <c r="DX36" s="343">
        <v>0</v>
      </c>
      <c r="DY36" s="808">
        <f t="shared" si="58"/>
        <v>0</v>
      </c>
      <c r="DZ36" s="211">
        <f t="shared" si="59"/>
        <v>0</v>
      </c>
      <c r="EA36" s="346">
        <v>0</v>
      </c>
      <c r="EB36" s="343">
        <v>0</v>
      </c>
      <c r="EC36" s="343"/>
      <c r="ED36" s="343">
        <v>0</v>
      </c>
      <c r="EE36" s="343">
        <v>0</v>
      </c>
      <c r="EF36" s="343">
        <v>0</v>
      </c>
      <c r="EG36" s="808">
        <f t="shared" si="60"/>
        <v>0</v>
      </c>
      <c r="EH36" s="211">
        <f t="shared" si="61"/>
        <v>0</v>
      </c>
      <c r="EI36" s="346">
        <v>0</v>
      </c>
      <c r="EJ36" s="343">
        <v>0</v>
      </c>
      <c r="EK36" s="343">
        <v>0</v>
      </c>
      <c r="EL36" s="343">
        <v>0</v>
      </c>
      <c r="EM36" s="343">
        <v>0</v>
      </c>
      <c r="EN36" s="343">
        <v>0</v>
      </c>
      <c r="EO36" s="808">
        <f t="shared" si="62"/>
        <v>0</v>
      </c>
      <c r="EP36" s="211">
        <f t="shared" si="63"/>
        <v>0</v>
      </c>
      <c r="EQ36" s="346">
        <v>0</v>
      </c>
      <c r="ER36" s="343">
        <v>0</v>
      </c>
      <c r="ES36" s="343">
        <v>0</v>
      </c>
      <c r="ET36" s="343">
        <v>0</v>
      </c>
      <c r="EU36" s="343">
        <v>0</v>
      </c>
      <c r="EV36" s="343">
        <v>0</v>
      </c>
      <c r="EW36" s="808">
        <f t="shared" si="64"/>
        <v>0</v>
      </c>
      <c r="EX36" s="211">
        <f t="shared" si="65"/>
        <v>0</v>
      </c>
      <c r="EY36" s="346">
        <v>0</v>
      </c>
      <c r="EZ36" s="343">
        <v>0</v>
      </c>
      <c r="FA36" s="343">
        <v>0</v>
      </c>
      <c r="FB36" s="343">
        <v>0</v>
      </c>
      <c r="FC36" s="343">
        <v>0</v>
      </c>
      <c r="FD36" s="343">
        <v>0</v>
      </c>
      <c r="FE36" s="808">
        <f t="shared" si="66"/>
        <v>0</v>
      </c>
      <c r="FF36" s="211">
        <f t="shared" si="67"/>
        <v>0</v>
      </c>
      <c r="FG36" s="755">
        <v>0</v>
      </c>
      <c r="FH36" s="345">
        <v>0</v>
      </c>
      <c r="FI36" s="345">
        <v>0</v>
      </c>
      <c r="FJ36" s="345">
        <v>0</v>
      </c>
      <c r="FK36" s="345">
        <v>0</v>
      </c>
      <c r="FL36" s="345">
        <v>0</v>
      </c>
      <c r="FM36" s="808">
        <f t="shared" si="68"/>
        <v>0</v>
      </c>
      <c r="FN36" s="211">
        <f t="shared" si="69"/>
        <v>0</v>
      </c>
      <c r="FO36" s="346">
        <v>0</v>
      </c>
      <c r="FP36" s="343">
        <v>0</v>
      </c>
      <c r="FQ36" s="343">
        <v>0</v>
      </c>
      <c r="FR36" s="343">
        <v>0</v>
      </c>
      <c r="FS36" s="343">
        <v>0</v>
      </c>
      <c r="FT36" s="343">
        <v>0</v>
      </c>
      <c r="FU36" s="808">
        <f t="shared" si="70"/>
        <v>0</v>
      </c>
      <c r="FV36" s="211">
        <f t="shared" si="71"/>
        <v>0</v>
      </c>
      <c r="FW36" s="346">
        <v>0</v>
      </c>
      <c r="FX36" s="343">
        <v>0</v>
      </c>
      <c r="FY36" s="343">
        <v>0</v>
      </c>
      <c r="FZ36" s="343">
        <v>0</v>
      </c>
      <c r="GA36" s="343">
        <v>0</v>
      </c>
      <c r="GB36" s="343">
        <v>0</v>
      </c>
      <c r="GC36" s="808">
        <f t="shared" si="72"/>
        <v>0</v>
      </c>
      <c r="GD36" s="211">
        <f t="shared" si="73"/>
        <v>0</v>
      </c>
      <c r="GE36" s="346">
        <v>0</v>
      </c>
      <c r="GF36" s="343">
        <v>0</v>
      </c>
      <c r="GG36" s="343">
        <v>0</v>
      </c>
      <c r="GH36" s="343">
        <v>0</v>
      </c>
      <c r="GI36" s="343">
        <v>0</v>
      </c>
      <c r="GJ36" s="343">
        <v>0</v>
      </c>
      <c r="GK36" s="808">
        <f t="shared" si="74"/>
        <v>0</v>
      </c>
      <c r="GL36" s="211">
        <f t="shared" si="75"/>
        <v>0</v>
      </c>
      <c r="GM36" s="755">
        <v>0</v>
      </c>
      <c r="GN36" s="345">
        <v>0</v>
      </c>
      <c r="GO36" s="345">
        <v>0</v>
      </c>
      <c r="GP36" s="345">
        <v>0</v>
      </c>
      <c r="GQ36" s="345">
        <v>0</v>
      </c>
      <c r="GR36" s="345">
        <v>0</v>
      </c>
      <c r="GS36" s="872">
        <f t="shared" si="76"/>
        <v>0</v>
      </c>
      <c r="GT36" s="873">
        <f t="shared" si="77"/>
        <v>0</v>
      </c>
      <c r="GU36" s="346">
        <v>0</v>
      </c>
      <c r="GV36" s="343">
        <v>0</v>
      </c>
      <c r="GW36" s="343">
        <v>0</v>
      </c>
      <c r="GX36" s="343">
        <v>0</v>
      </c>
      <c r="GY36" s="343">
        <v>0</v>
      </c>
      <c r="GZ36" s="343">
        <v>0</v>
      </c>
      <c r="HA36" s="872">
        <f t="shared" si="78"/>
        <v>0</v>
      </c>
      <c r="HB36" s="873">
        <f t="shared" si="79"/>
        <v>0</v>
      </c>
      <c r="HC36" s="346">
        <v>0</v>
      </c>
      <c r="HD36" s="343">
        <v>0</v>
      </c>
      <c r="HE36" s="343">
        <v>0</v>
      </c>
      <c r="HF36" s="343">
        <v>0</v>
      </c>
      <c r="HG36" s="343">
        <v>0</v>
      </c>
      <c r="HH36" s="343">
        <v>0</v>
      </c>
      <c r="HI36" s="872">
        <f t="shared" si="80"/>
        <v>0</v>
      </c>
      <c r="HJ36" s="873">
        <f t="shared" si="81"/>
        <v>0</v>
      </c>
      <c r="HK36" s="346">
        <v>0</v>
      </c>
      <c r="HL36" s="343">
        <v>0</v>
      </c>
      <c r="HM36" s="343">
        <v>0</v>
      </c>
      <c r="HN36" s="343">
        <v>0</v>
      </c>
      <c r="HO36" s="343">
        <v>0</v>
      </c>
      <c r="HP36" s="343">
        <v>0</v>
      </c>
      <c r="HQ36" s="872">
        <f t="shared" si="82"/>
        <v>0</v>
      </c>
      <c r="HR36" s="873">
        <f t="shared" si="83"/>
        <v>0</v>
      </c>
      <c r="HS36" s="346">
        <v>0</v>
      </c>
      <c r="HT36" s="343">
        <v>0</v>
      </c>
      <c r="HU36" s="343">
        <v>0</v>
      </c>
      <c r="HV36" s="343">
        <v>0</v>
      </c>
      <c r="HW36" s="343">
        <v>0</v>
      </c>
      <c r="HX36" s="343"/>
      <c r="HY36" s="872">
        <f t="shared" si="84"/>
        <v>0</v>
      </c>
      <c r="HZ36" s="873">
        <f t="shared" si="85"/>
        <v>0</v>
      </c>
    </row>
    <row r="37" spans="1:234" s="341" customFormat="1" ht="15" customHeight="1" x14ac:dyDescent="0.2">
      <c r="A37" s="21">
        <v>26</v>
      </c>
      <c r="B37" s="21" t="s">
        <v>79</v>
      </c>
      <c r="C37" s="275" t="s">
        <v>80</v>
      </c>
      <c r="D37" s="21">
        <v>25</v>
      </c>
      <c r="E37" s="24"/>
      <c r="F37" s="24">
        <v>1192</v>
      </c>
      <c r="G37" s="24"/>
      <c r="H37" s="24"/>
      <c r="I37" s="360"/>
      <c r="J37" s="360">
        <f>SUMIF(SUMPK!$B:$B,$B:$B,SUMPK!$O:$O)</f>
        <v>0</v>
      </c>
      <c r="K37" s="24"/>
      <c r="L37" s="24">
        <f t="shared" si="86"/>
        <v>1192</v>
      </c>
      <c r="M37" s="15">
        <f t="shared" si="27"/>
        <v>1192</v>
      </c>
      <c r="N37" s="15">
        <v>316.5</v>
      </c>
      <c r="O37" s="276">
        <f t="shared" si="28"/>
        <v>3.7661927330173777</v>
      </c>
      <c r="P37" s="15">
        <v>43.833333333333336</v>
      </c>
      <c r="Q37" s="711">
        <f t="shared" si="29"/>
        <v>533.33333333333337</v>
      </c>
      <c r="R37" s="276">
        <f t="shared" si="30"/>
        <v>163.16349809885932</v>
      </c>
      <c r="S37" s="712">
        <f t="shared" si="31"/>
        <v>123.07692307692308</v>
      </c>
      <c r="T37" s="713">
        <v>3200</v>
      </c>
      <c r="U37" s="276">
        <f t="shared" si="92"/>
        <v>9.6850000000000005</v>
      </c>
      <c r="V37" s="278"/>
      <c r="W37" s="276">
        <f t="shared" si="33"/>
        <v>9.6850000000000005</v>
      </c>
      <c r="X37" s="823">
        <f t="shared" si="0"/>
        <v>1</v>
      </c>
      <c r="Y37" s="305">
        <v>19</v>
      </c>
      <c r="Z37" s="824"/>
      <c r="AA37" s="244">
        <v>638</v>
      </c>
      <c r="AB37" s="64">
        <v>0</v>
      </c>
      <c r="AC37" s="64">
        <v>0</v>
      </c>
      <c r="AD37" s="64">
        <v>0</v>
      </c>
      <c r="AE37" s="64">
        <v>0</v>
      </c>
      <c r="AF37" s="64">
        <v>0</v>
      </c>
      <c r="AG37" s="64">
        <f t="shared" si="34"/>
        <v>638</v>
      </c>
      <c r="AH37" s="211">
        <f t="shared" si="35"/>
        <v>106.33333333333333</v>
      </c>
      <c r="AI37" s="755">
        <v>0</v>
      </c>
      <c r="AJ37" s="345">
        <v>0</v>
      </c>
      <c r="AK37" s="345">
        <v>220</v>
      </c>
      <c r="AL37" s="345">
        <v>395</v>
      </c>
      <c r="AM37" s="345">
        <v>0</v>
      </c>
      <c r="AN37" s="345">
        <v>0</v>
      </c>
      <c r="AO37" s="808">
        <f t="shared" si="36"/>
        <v>615</v>
      </c>
      <c r="AP37" s="809">
        <f t="shared" si="37"/>
        <v>102.5</v>
      </c>
      <c r="AQ37" s="814">
        <v>0</v>
      </c>
      <c r="AR37" s="815">
        <v>0</v>
      </c>
      <c r="AS37" s="815">
        <v>0</v>
      </c>
      <c r="AT37" s="815">
        <v>786</v>
      </c>
      <c r="AU37" s="815">
        <v>0</v>
      </c>
      <c r="AV37" s="815">
        <v>0</v>
      </c>
      <c r="AW37" s="808">
        <f t="shared" si="38"/>
        <v>786</v>
      </c>
      <c r="AX37" s="211">
        <f t="shared" si="39"/>
        <v>131</v>
      </c>
      <c r="AY37" s="346">
        <v>0</v>
      </c>
      <c r="AZ37" s="343">
        <v>0</v>
      </c>
      <c r="BA37" s="343">
        <v>320</v>
      </c>
      <c r="BB37" s="343">
        <v>0</v>
      </c>
      <c r="BC37" s="343">
        <v>0</v>
      </c>
      <c r="BD37" s="343">
        <v>500</v>
      </c>
      <c r="BE37" s="808">
        <f t="shared" si="40"/>
        <v>820</v>
      </c>
      <c r="BF37" s="211">
        <f t="shared" si="41"/>
        <v>136.66666666666666</v>
      </c>
      <c r="BG37" s="814">
        <v>184</v>
      </c>
      <c r="BH37" s="815">
        <v>0</v>
      </c>
      <c r="BI37" s="815">
        <v>0</v>
      </c>
      <c r="BJ37" s="815">
        <v>0</v>
      </c>
      <c r="BK37" s="815">
        <v>0</v>
      </c>
      <c r="BL37" s="815">
        <v>100</v>
      </c>
      <c r="BM37" s="808">
        <f t="shared" si="42"/>
        <v>284</v>
      </c>
      <c r="BN37" s="211">
        <f t="shared" si="43"/>
        <v>47.333333333333336</v>
      </c>
      <c r="BO37" s="755">
        <v>575</v>
      </c>
      <c r="BP37" s="345">
        <v>0</v>
      </c>
      <c r="BQ37" s="345">
        <v>179</v>
      </c>
      <c r="BR37" s="345">
        <v>0</v>
      </c>
      <c r="BS37" s="345">
        <v>0</v>
      </c>
      <c r="BT37" s="345">
        <v>0</v>
      </c>
      <c r="BU37" s="808">
        <f t="shared" si="44"/>
        <v>754</v>
      </c>
      <c r="BV37" s="211">
        <f t="shared" si="45"/>
        <v>125.66666666666667</v>
      </c>
      <c r="BW37" s="755">
        <v>0</v>
      </c>
      <c r="BX37" s="345">
        <v>0</v>
      </c>
      <c r="BY37" s="345">
        <v>0</v>
      </c>
      <c r="BZ37" s="345">
        <v>0</v>
      </c>
      <c r="CA37" s="345">
        <v>0</v>
      </c>
      <c r="CB37" s="345">
        <v>0</v>
      </c>
      <c r="CC37" s="808">
        <f t="shared" si="46"/>
        <v>0</v>
      </c>
      <c r="CD37" s="211">
        <f t="shared" si="47"/>
        <v>0</v>
      </c>
      <c r="CE37" s="346">
        <v>0</v>
      </c>
      <c r="CF37" s="343">
        <v>0</v>
      </c>
      <c r="CG37" s="343">
        <v>330</v>
      </c>
      <c r="CH37" s="343">
        <v>0</v>
      </c>
      <c r="CI37" s="343">
        <v>0</v>
      </c>
      <c r="CJ37" s="343">
        <v>0</v>
      </c>
      <c r="CK37" s="808">
        <f t="shared" si="48"/>
        <v>330</v>
      </c>
      <c r="CL37" s="211">
        <f t="shared" si="49"/>
        <v>55</v>
      </c>
      <c r="CM37" s="346">
        <v>2000</v>
      </c>
      <c r="CN37" s="343">
        <v>0</v>
      </c>
      <c r="CO37" s="343">
        <v>0</v>
      </c>
      <c r="CP37" s="343">
        <v>714</v>
      </c>
      <c r="CQ37" s="343">
        <v>0</v>
      </c>
      <c r="CR37" s="343">
        <v>0</v>
      </c>
      <c r="CS37" s="808">
        <f t="shared" si="50"/>
        <v>2714</v>
      </c>
      <c r="CT37" s="211">
        <f t="shared" si="51"/>
        <v>452.33333333333331</v>
      </c>
      <c r="CU37" s="346">
        <v>0</v>
      </c>
      <c r="CV37" s="343">
        <v>0</v>
      </c>
      <c r="CW37" s="343">
        <v>0</v>
      </c>
      <c r="CX37" s="343">
        <v>0</v>
      </c>
      <c r="CY37" s="343">
        <v>0</v>
      </c>
      <c r="CZ37" s="343">
        <v>0</v>
      </c>
      <c r="DA37" s="808">
        <f t="shared" si="52"/>
        <v>0</v>
      </c>
      <c r="DB37" s="211">
        <f t="shared" si="53"/>
        <v>0</v>
      </c>
      <c r="DC37" s="346">
        <v>0</v>
      </c>
      <c r="DD37" s="343">
        <v>0</v>
      </c>
      <c r="DE37" s="343">
        <v>0</v>
      </c>
      <c r="DF37" s="343">
        <v>344</v>
      </c>
      <c r="DG37" s="343"/>
      <c r="DH37" s="343">
        <v>610</v>
      </c>
      <c r="DI37" s="808">
        <f t="shared" si="54"/>
        <v>954</v>
      </c>
      <c r="DJ37" s="211">
        <f t="shared" si="55"/>
        <v>159</v>
      </c>
      <c r="DK37" s="346">
        <v>0</v>
      </c>
      <c r="DL37" s="343">
        <v>0</v>
      </c>
      <c r="DM37" s="343">
        <v>0</v>
      </c>
      <c r="DN37" s="343">
        <v>0</v>
      </c>
      <c r="DO37" s="343">
        <v>0</v>
      </c>
      <c r="DP37" s="343">
        <v>0</v>
      </c>
      <c r="DQ37" s="808">
        <f t="shared" si="56"/>
        <v>0</v>
      </c>
      <c r="DR37" s="211">
        <f t="shared" si="57"/>
        <v>0</v>
      </c>
      <c r="DS37" s="346">
        <v>0</v>
      </c>
      <c r="DT37" s="343">
        <v>0</v>
      </c>
      <c r="DU37" s="343">
        <v>0</v>
      </c>
      <c r="DV37" s="343">
        <v>229</v>
      </c>
      <c r="DW37" s="343">
        <v>0</v>
      </c>
      <c r="DX37" s="343">
        <v>0</v>
      </c>
      <c r="DY37" s="808">
        <f t="shared" si="58"/>
        <v>229</v>
      </c>
      <c r="DZ37" s="211">
        <f t="shared" si="59"/>
        <v>38.166666666666664</v>
      </c>
      <c r="EA37" s="346">
        <v>0</v>
      </c>
      <c r="EB37" s="343">
        <v>0</v>
      </c>
      <c r="EC37" s="343"/>
      <c r="ED37" s="343">
        <v>0</v>
      </c>
      <c r="EE37" s="343">
        <v>0</v>
      </c>
      <c r="EF37" s="343">
        <v>0</v>
      </c>
      <c r="EG37" s="808">
        <f t="shared" si="60"/>
        <v>0</v>
      </c>
      <c r="EH37" s="211">
        <f t="shared" si="61"/>
        <v>0</v>
      </c>
      <c r="EI37" s="346">
        <v>0</v>
      </c>
      <c r="EJ37" s="343">
        <v>330</v>
      </c>
      <c r="EK37" s="343">
        <v>0</v>
      </c>
      <c r="EL37" s="343">
        <v>332</v>
      </c>
      <c r="EM37" s="343">
        <v>0</v>
      </c>
      <c r="EN37" s="343">
        <v>0</v>
      </c>
      <c r="EO37" s="808">
        <f t="shared" si="62"/>
        <v>662</v>
      </c>
      <c r="EP37" s="211">
        <f t="shared" si="63"/>
        <v>110.33333333333333</v>
      </c>
      <c r="EQ37" s="346">
        <v>0</v>
      </c>
      <c r="ER37" s="343">
        <v>0</v>
      </c>
      <c r="ES37" s="343">
        <v>706</v>
      </c>
      <c r="ET37" s="343">
        <v>0</v>
      </c>
      <c r="EU37" s="343">
        <v>0</v>
      </c>
      <c r="EV37" s="343">
        <v>0</v>
      </c>
      <c r="EW37" s="808">
        <f t="shared" si="64"/>
        <v>706</v>
      </c>
      <c r="EX37" s="211">
        <f t="shared" si="65"/>
        <v>117.66666666666667</v>
      </c>
      <c r="EY37" s="346">
        <v>0</v>
      </c>
      <c r="EZ37" s="343">
        <v>384</v>
      </c>
      <c r="FA37" s="343">
        <v>0</v>
      </c>
      <c r="FB37" s="343">
        <v>0</v>
      </c>
      <c r="FC37" s="343">
        <v>0</v>
      </c>
      <c r="FD37" s="343">
        <v>0</v>
      </c>
      <c r="FE37" s="808">
        <f t="shared" si="66"/>
        <v>384</v>
      </c>
      <c r="FF37" s="211">
        <f t="shared" si="67"/>
        <v>64</v>
      </c>
      <c r="FG37" s="755">
        <v>0</v>
      </c>
      <c r="FH37" s="345">
        <v>0</v>
      </c>
      <c r="FI37" s="345">
        <v>0</v>
      </c>
      <c r="FJ37" s="345">
        <v>0</v>
      </c>
      <c r="FK37" s="345">
        <v>0</v>
      </c>
      <c r="FL37" s="345">
        <v>0</v>
      </c>
      <c r="FM37" s="808">
        <f t="shared" si="68"/>
        <v>0</v>
      </c>
      <c r="FN37" s="211">
        <f t="shared" si="69"/>
        <v>0</v>
      </c>
      <c r="FO37" s="346">
        <v>0</v>
      </c>
      <c r="FP37" s="343">
        <v>0</v>
      </c>
      <c r="FQ37" s="343">
        <v>305</v>
      </c>
      <c r="FR37" s="343">
        <v>0</v>
      </c>
      <c r="FS37" s="343">
        <v>0</v>
      </c>
      <c r="FT37" s="343">
        <v>272</v>
      </c>
      <c r="FU37" s="808">
        <f t="shared" si="70"/>
        <v>577</v>
      </c>
      <c r="FV37" s="211">
        <f t="shared" si="71"/>
        <v>96.166666666666671</v>
      </c>
      <c r="FW37" s="346">
        <v>0</v>
      </c>
      <c r="FX37" s="343">
        <v>0</v>
      </c>
      <c r="FY37" s="343">
        <v>0</v>
      </c>
      <c r="FZ37" s="343">
        <v>313</v>
      </c>
      <c r="GA37" s="343">
        <v>0</v>
      </c>
      <c r="GB37" s="343">
        <v>0</v>
      </c>
      <c r="GC37" s="808">
        <f t="shared" si="72"/>
        <v>313</v>
      </c>
      <c r="GD37" s="211">
        <f t="shared" si="73"/>
        <v>52.166666666666664</v>
      </c>
      <c r="GE37" s="346">
        <v>477</v>
      </c>
      <c r="GF37" s="343">
        <v>0</v>
      </c>
      <c r="GG37" s="343">
        <v>0</v>
      </c>
      <c r="GH37" s="343">
        <v>0</v>
      </c>
      <c r="GI37" s="343">
        <v>0</v>
      </c>
      <c r="GJ37" s="343">
        <v>0</v>
      </c>
      <c r="GK37" s="808">
        <f t="shared" si="74"/>
        <v>477</v>
      </c>
      <c r="GL37" s="211">
        <f t="shared" si="75"/>
        <v>79.5</v>
      </c>
      <c r="GM37" s="755">
        <v>0</v>
      </c>
      <c r="GN37" s="345">
        <v>618</v>
      </c>
      <c r="GO37" s="345">
        <v>0</v>
      </c>
      <c r="GP37" s="345">
        <v>0</v>
      </c>
      <c r="GQ37" s="345">
        <v>0</v>
      </c>
      <c r="GR37" s="345">
        <v>0</v>
      </c>
      <c r="GS37" s="872">
        <f t="shared" si="76"/>
        <v>618</v>
      </c>
      <c r="GT37" s="873">
        <f t="shared" si="77"/>
        <v>103</v>
      </c>
      <c r="GU37" s="346">
        <v>0</v>
      </c>
      <c r="GV37" s="343">
        <v>0</v>
      </c>
      <c r="GW37" s="343">
        <v>233</v>
      </c>
      <c r="GX37" s="343">
        <v>299</v>
      </c>
      <c r="GY37" s="343">
        <v>0</v>
      </c>
      <c r="GZ37" s="343">
        <v>107</v>
      </c>
      <c r="HA37" s="872">
        <f t="shared" si="78"/>
        <v>639</v>
      </c>
      <c r="HB37" s="873">
        <f t="shared" si="79"/>
        <v>106.5</v>
      </c>
      <c r="HC37" s="346">
        <v>0</v>
      </c>
      <c r="HD37" s="343">
        <v>0</v>
      </c>
      <c r="HE37" s="343">
        <v>0</v>
      </c>
      <c r="HF37" s="343">
        <v>0</v>
      </c>
      <c r="HG37" s="343">
        <v>395</v>
      </c>
      <c r="HH37" s="343">
        <v>0</v>
      </c>
      <c r="HI37" s="872">
        <f t="shared" si="80"/>
        <v>395</v>
      </c>
      <c r="HJ37" s="873">
        <f t="shared" si="81"/>
        <v>65.833333333333329</v>
      </c>
      <c r="HK37" s="346">
        <v>285</v>
      </c>
      <c r="HL37" s="343">
        <v>0</v>
      </c>
      <c r="HM37" s="343">
        <v>0</v>
      </c>
      <c r="HN37" s="343">
        <v>0</v>
      </c>
      <c r="HO37" s="343">
        <v>0</v>
      </c>
      <c r="HP37" s="343">
        <v>1614</v>
      </c>
      <c r="HQ37" s="872">
        <f t="shared" si="82"/>
        <v>1899</v>
      </c>
      <c r="HR37" s="873">
        <f t="shared" si="83"/>
        <v>316.5</v>
      </c>
      <c r="HS37" s="346">
        <v>0</v>
      </c>
      <c r="HT37" s="343">
        <v>0</v>
      </c>
      <c r="HU37" s="343">
        <v>0</v>
      </c>
      <c r="HV37" s="343">
        <v>0</v>
      </c>
      <c r="HW37" s="343">
        <v>0</v>
      </c>
      <c r="HX37" s="343"/>
      <c r="HY37" s="872">
        <f t="shared" si="84"/>
        <v>0</v>
      </c>
      <c r="HZ37" s="873">
        <f t="shared" si="85"/>
        <v>0</v>
      </c>
    </row>
    <row r="38" spans="1:234" s="341" customFormat="1" ht="15" customHeight="1" x14ac:dyDescent="0.2">
      <c r="A38" s="21">
        <v>27</v>
      </c>
      <c r="B38" s="21" t="s">
        <v>81</v>
      </c>
      <c r="C38" s="275" t="s">
        <v>82</v>
      </c>
      <c r="D38" s="21">
        <v>25</v>
      </c>
      <c r="E38" s="24"/>
      <c r="F38" s="24">
        <v>3325</v>
      </c>
      <c r="G38" s="24"/>
      <c r="H38" s="24"/>
      <c r="I38" s="360"/>
      <c r="J38" s="360">
        <f>SUMIF(SUMPK!$B:$B,$B:$B,SUMPK!$O:$O)</f>
        <v>0</v>
      </c>
      <c r="K38" s="24"/>
      <c r="L38" s="24">
        <f t="shared" ref="L38:L53" si="97">F38+H38-J38</f>
        <v>3325</v>
      </c>
      <c r="M38" s="15">
        <f t="shared" ref="M38:M53" si="98">K38+L38</f>
        <v>3325</v>
      </c>
      <c r="N38" s="15">
        <v>95.5</v>
      </c>
      <c r="O38" s="276">
        <f t="shared" si="28"/>
        <v>34.816753926701573</v>
      </c>
      <c r="P38" s="15">
        <v>412.33333333333331</v>
      </c>
      <c r="Q38" s="711">
        <f t="shared" si="29"/>
        <v>1066.6666666666667</v>
      </c>
      <c r="R38" s="276">
        <f t="shared" si="30"/>
        <v>48.38318512530315</v>
      </c>
      <c r="S38" s="712">
        <f t="shared" si="31"/>
        <v>246.15384615384616</v>
      </c>
      <c r="T38" s="713">
        <v>6400</v>
      </c>
      <c r="U38" s="276">
        <f t="shared" si="92"/>
        <v>13.5078125</v>
      </c>
      <c r="V38" s="278"/>
      <c r="W38" s="276">
        <f t="shared" si="33"/>
        <v>13.5078125</v>
      </c>
      <c r="X38" s="823">
        <f t="shared" si="0"/>
        <v>1</v>
      </c>
      <c r="Y38" s="305">
        <v>16</v>
      </c>
      <c r="Z38" s="824"/>
      <c r="AA38" s="244">
        <v>0</v>
      </c>
      <c r="AB38" s="64">
        <v>0</v>
      </c>
      <c r="AC38" s="64">
        <v>0</v>
      </c>
      <c r="AD38" s="64">
        <v>0</v>
      </c>
      <c r="AE38" s="64">
        <v>600</v>
      </c>
      <c r="AF38" s="64">
        <v>0</v>
      </c>
      <c r="AG38" s="64">
        <f t="shared" si="34"/>
        <v>600</v>
      </c>
      <c r="AH38" s="211">
        <f t="shared" si="35"/>
        <v>100</v>
      </c>
      <c r="AI38" s="755">
        <v>523</v>
      </c>
      <c r="AJ38" s="345">
        <v>710</v>
      </c>
      <c r="AK38" s="345">
        <v>352</v>
      </c>
      <c r="AL38" s="345">
        <v>370</v>
      </c>
      <c r="AM38" s="345">
        <v>0</v>
      </c>
      <c r="AN38" s="345">
        <v>0</v>
      </c>
      <c r="AO38" s="808">
        <f t="shared" si="36"/>
        <v>1955</v>
      </c>
      <c r="AP38" s="809">
        <f t="shared" si="37"/>
        <v>325.83333333333331</v>
      </c>
      <c r="AQ38" s="814">
        <v>0</v>
      </c>
      <c r="AR38" s="815">
        <v>627</v>
      </c>
      <c r="AS38" s="815">
        <v>0</v>
      </c>
      <c r="AT38" s="815">
        <v>0</v>
      </c>
      <c r="AU38" s="815">
        <v>463</v>
      </c>
      <c r="AV38" s="815">
        <v>0</v>
      </c>
      <c r="AW38" s="808">
        <f t="shared" si="38"/>
        <v>1090</v>
      </c>
      <c r="AX38" s="211">
        <f t="shared" si="39"/>
        <v>181.66666666666666</v>
      </c>
      <c r="AY38" s="346">
        <v>0</v>
      </c>
      <c r="AZ38" s="343">
        <v>0</v>
      </c>
      <c r="BA38" s="343">
        <v>1083</v>
      </c>
      <c r="BB38" s="343">
        <v>0</v>
      </c>
      <c r="BC38" s="343">
        <v>0</v>
      </c>
      <c r="BD38" s="343">
        <v>1399</v>
      </c>
      <c r="BE38" s="808">
        <f t="shared" si="40"/>
        <v>2482</v>
      </c>
      <c r="BF38" s="211">
        <f t="shared" si="41"/>
        <v>413.66666666666669</v>
      </c>
      <c r="BG38" s="814">
        <v>0</v>
      </c>
      <c r="BH38" s="815">
        <v>0</v>
      </c>
      <c r="BI38" s="815">
        <v>0</v>
      </c>
      <c r="BJ38" s="815">
        <v>0</v>
      </c>
      <c r="BK38" s="815">
        <v>0</v>
      </c>
      <c r="BL38" s="815">
        <v>190</v>
      </c>
      <c r="BM38" s="808">
        <f t="shared" si="42"/>
        <v>190</v>
      </c>
      <c r="BN38" s="211">
        <f t="shared" si="43"/>
        <v>31.666666666666668</v>
      </c>
      <c r="BO38" s="755">
        <v>475</v>
      </c>
      <c r="BP38" s="345">
        <v>0</v>
      </c>
      <c r="BQ38" s="345">
        <v>0</v>
      </c>
      <c r="BR38" s="345">
        <v>1580</v>
      </c>
      <c r="BS38" s="345">
        <v>0</v>
      </c>
      <c r="BT38" s="345">
        <v>0</v>
      </c>
      <c r="BU38" s="808">
        <f t="shared" si="44"/>
        <v>2055</v>
      </c>
      <c r="BV38" s="211">
        <f t="shared" si="45"/>
        <v>342.5</v>
      </c>
      <c r="BW38" s="755">
        <v>0</v>
      </c>
      <c r="BX38" s="345">
        <v>801</v>
      </c>
      <c r="BY38" s="345">
        <v>258</v>
      </c>
      <c r="BZ38" s="345">
        <v>0</v>
      </c>
      <c r="CA38" s="345">
        <v>1582</v>
      </c>
      <c r="CB38" s="345">
        <v>0</v>
      </c>
      <c r="CC38" s="808">
        <f t="shared" si="46"/>
        <v>2641</v>
      </c>
      <c r="CD38" s="211">
        <f t="shared" si="47"/>
        <v>440.16666666666669</v>
      </c>
      <c r="CE38" s="346">
        <v>0</v>
      </c>
      <c r="CF38" s="343">
        <v>0</v>
      </c>
      <c r="CG38" s="343">
        <v>815</v>
      </c>
      <c r="CH38" s="343">
        <v>0</v>
      </c>
      <c r="CI38" s="343">
        <v>535</v>
      </c>
      <c r="CJ38" s="343">
        <v>0</v>
      </c>
      <c r="CK38" s="808">
        <f t="shared" si="48"/>
        <v>1350</v>
      </c>
      <c r="CL38" s="211">
        <f t="shared" si="49"/>
        <v>225</v>
      </c>
      <c r="CM38" s="346">
        <v>685</v>
      </c>
      <c r="CN38" s="343">
        <v>0</v>
      </c>
      <c r="CO38" s="343">
        <v>0</v>
      </c>
      <c r="CP38" s="343">
        <v>0</v>
      </c>
      <c r="CQ38" s="343">
        <v>1054</v>
      </c>
      <c r="CR38" s="343">
        <v>0</v>
      </c>
      <c r="CS38" s="808">
        <f t="shared" si="50"/>
        <v>1739</v>
      </c>
      <c r="CT38" s="211">
        <f t="shared" si="51"/>
        <v>289.83333333333331</v>
      </c>
      <c r="CU38" s="346">
        <v>0</v>
      </c>
      <c r="CV38" s="343">
        <v>664</v>
      </c>
      <c r="CW38" s="343">
        <v>0</v>
      </c>
      <c r="CX38" s="343">
        <v>0</v>
      </c>
      <c r="CY38" s="343">
        <v>0</v>
      </c>
      <c r="CZ38" s="343">
        <v>0</v>
      </c>
      <c r="DA38" s="808">
        <f t="shared" si="52"/>
        <v>664</v>
      </c>
      <c r="DB38" s="211">
        <f t="shared" si="53"/>
        <v>110.66666666666667</v>
      </c>
      <c r="DC38" s="346">
        <v>675</v>
      </c>
      <c r="DD38" s="343">
        <v>0</v>
      </c>
      <c r="DE38" s="343">
        <v>0</v>
      </c>
      <c r="DF38" s="343">
        <v>0</v>
      </c>
      <c r="DG38" s="343"/>
      <c r="DH38" s="343">
        <v>0</v>
      </c>
      <c r="DI38" s="808">
        <f t="shared" si="54"/>
        <v>675</v>
      </c>
      <c r="DJ38" s="211">
        <f t="shared" si="55"/>
        <v>112.5</v>
      </c>
      <c r="DK38" s="346">
        <v>0</v>
      </c>
      <c r="DL38" s="343">
        <v>0</v>
      </c>
      <c r="DM38" s="343">
        <v>0</v>
      </c>
      <c r="DN38" s="343">
        <v>500</v>
      </c>
      <c r="DO38" s="343">
        <v>605</v>
      </c>
      <c r="DP38" s="343">
        <v>0</v>
      </c>
      <c r="DQ38" s="808">
        <f t="shared" si="56"/>
        <v>1105</v>
      </c>
      <c r="DR38" s="211">
        <f t="shared" si="57"/>
        <v>184.16666666666666</v>
      </c>
      <c r="DS38" s="346">
        <v>0</v>
      </c>
      <c r="DT38" s="343">
        <v>0</v>
      </c>
      <c r="DU38" s="343">
        <v>936</v>
      </c>
      <c r="DV38" s="343">
        <v>0</v>
      </c>
      <c r="DW38" s="343">
        <v>0</v>
      </c>
      <c r="DX38" s="343">
        <v>0</v>
      </c>
      <c r="DY38" s="808">
        <f t="shared" si="58"/>
        <v>936</v>
      </c>
      <c r="DZ38" s="211">
        <f t="shared" si="59"/>
        <v>156</v>
      </c>
      <c r="EA38" s="346">
        <v>0</v>
      </c>
      <c r="EB38" s="343">
        <v>0</v>
      </c>
      <c r="EC38" s="343"/>
      <c r="ED38" s="343">
        <v>732</v>
      </c>
      <c r="EE38" s="343">
        <v>0</v>
      </c>
      <c r="EF38" s="343">
        <v>0</v>
      </c>
      <c r="EG38" s="808">
        <f t="shared" si="60"/>
        <v>732</v>
      </c>
      <c r="EH38" s="211">
        <f t="shared" si="61"/>
        <v>122</v>
      </c>
      <c r="EI38" s="346">
        <v>0</v>
      </c>
      <c r="EJ38" s="343">
        <v>0</v>
      </c>
      <c r="EK38" s="343">
        <v>0</v>
      </c>
      <c r="EL38" s="343">
        <v>990</v>
      </c>
      <c r="EM38" s="343">
        <v>332</v>
      </c>
      <c r="EN38" s="343">
        <v>0</v>
      </c>
      <c r="EO38" s="808">
        <f t="shared" si="62"/>
        <v>1322</v>
      </c>
      <c r="EP38" s="211">
        <f t="shared" si="63"/>
        <v>220.33333333333334</v>
      </c>
      <c r="EQ38" s="346">
        <v>0</v>
      </c>
      <c r="ER38" s="343">
        <v>0</v>
      </c>
      <c r="ES38" s="343">
        <v>0</v>
      </c>
      <c r="ET38" s="343">
        <v>256</v>
      </c>
      <c r="EU38" s="343">
        <v>0</v>
      </c>
      <c r="EV38" s="343">
        <v>0</v>
      </c>
      <c r="EW38" s="808">
        <f t="shared" si="64"/>
        <v>256</v>
      </c>
      <c r="EX38" s="211">
        <f t="shared" si="65"/>
        <v>42.666666666666664</v>
      </c>
      <c r="EY38" s="346">
        <v>0</v>
      </c>
      <c r="EZ38" s="343">
        <v>0</v>
      </c>
      <c r="FA38" s="343">
        <v>343</v>
      </c>
      <c r="FB38" s="343">
        <v>0</v>
      </c>
      <c r="FC38" s="343">
        <v>0</v>
      </c>
      <c r="FD38" s="343">
        <v>400</v>
      </c>
      <c r="FE38" s="808">
        <f t="shared" si="66"/>
        <v>743</v>
      </c>
      <c r="FF38" s="211">
        <f t="shared" si="67"/>
        <v>123.83333333333333</v>
      </c>
      <c r="FG38" s="755">
        <v>980</v>
      </c>
      <c r="FH38" s="345">
        <v>0</v>
      </c>
      <c r="FI38" s="345">
        <v>149</v>
      </c>
      <c r="FJ38" s="345">
        <v>0</v>
      </c>
      <c r="FK38" s="345">
        <v>0</v>
      </c>
      <c r="FL38" s="345">
        <v>0</v>
      </c>
      <c r="FM38" s="808">
        <f t="shared" si="68"/>
        <v>1129</v>
      </c>
      <c r="FN38" s="211">
        <f t="shared" si="69"/>
        <v>188.16666666666666</v>
      </c>
      <c r="FO38" s="346">
        <v>0</v>
      </c>
      <c r="FP38" s="343">
        <v>0</v>
      </c>
      <c r="FQ38" s="343">
        <v>767</v>
      </c>
      <c r="FR38" s="343">
        <v>0</v>
      </c>
      <c r="FS38" s="343">
        <v>0</v>
      </c>
      <c r="FT38" s="343">
        <v>2324</v>
      </c>
      <c r="FU38" s="808">
        <f t="shared" si="70"/>
        <v>3091</v>
      </c>
      <c r="FV38" s="211">
        <f t="shared" si="71"/>
        <v>515.16666666666663</v>
      </c>
      <c r="FW38" s="346">
        <v>0</v>
      </c>
      <c r="FX38" s="343">
        <v>0</v>
      </c>
      <c r="FY38" s="343">
        <v>0</v>
      </c>
      <c r="FZ38" s="343">
        <v>0</v>
      </c>
      <c r="GA38" s="343">
        <v>1635</v>
      </c>
      <c r="GB38" s="343">
        <v>0</v>
      </c>
      <c r="GC38" s="808">
        <f t="shared" si="72"/>
        <v>1635</v>
      </c>
      <c r="GD38" s="211">
        <f t="shared" si="73"/>
        <v>272.5</v>
      </c>
      <c r="GE38" s="346">
        <v>0</v>
      </c>
      <c r="GF38" s="343">
        <v>731</v>
      </c>
      <c r="GG38" s="343">
        <v>0</v>
      </c>
      <c r="GH38" s="343">
        <v>0</v>
      </c>
      <c r="GI38" s="343">
        <v>61</v>
      </c>
      <c r="GJ38" s="343">
        <v>904</v>
      </c>
      <c r="GK38" s="808">
        <f t="shared" si="74"/>
        <v>1696</v>
      </c>
      <c r="GL38" s="211">
        <f t="shared" si="75"/>
        <v>282.66666666666669</v>
      </c>
      <c r="GM38" s="755">
        <v>0</v>
      </c>
      <c r="GN38" s="345">
        <v>0</v>
      </c>
      <c r="GO38" s="345">
        <v>0</v>
      </c>
      <c r="GP38" s="345">
        <v>703</v>
      </c>
      <c r="GQ38" s="345">
        <v>0</v>
      </c>
      <c r="GR38" s="345">
        <v>0</v>
      </c>
      <c r="GS38" s="872">
        <f t="shared" si="76"/>
        <v>703</v>
      </c>
      <c r="GT38" s="873">
        <f t="shared" si="77"/>
        <v>117.16666666666667</v>
      </c>
      <c r="GU38" s="346">
        <v>0</v>
      </c>
      <c r="GV38" s="343">
        <v>1125</v>
      </c>
      <c r="GW38" s="343">
        <v>0</v>
      </c>
      <c r="GX38" s="343">
        <v>0</v>
      </c>
      <c r="GY38" s="343">
        <v>0</v>
      </c>
      <c r="GZ38" s="343">
        <v>0</v>
      </c>
      <c r="HA38" s="872">
        <f t="shared" si="78"/>
        <v>1125</v>
      </c>
      <c r="HB38" s="873">
        <f t="shared" si="79"/>
        <v>187.5</v>
      </c>
      <c r="HC38" s="346">
        <v>0</v>
      </c>
      <c r="HD38" s="343">
        <v>0</v>
      </c>
      <c r="HE38" s="343">
        <v>432</v>
      </c>
      <c r="HF38" s="343">
        <v>0</v>
      </c>
      <c r="HG38" s="343">
        <v>1672</v>
      </c>
      <c r="HH38" s="343">
        <v>0</v>
      </c>
      <c r="HI38" s="872">
        <f t="shared" si="80"/>
        <v>2104</v>
      </c>
      <c r="HJ38" s="873">
        <f t="shared" si="81"/>
        <v>350.66666666666669</v>
      </c>
      <c r="HK38" s="346">
        <v>0</v>
      </c>
      <c r="HL38" s="343">
        <v>0</v>
      </c>
      <c r="HM38" s="343">
        <v>0</v>
      </c>
      <c r="HN38" s="343">
        <v>0</v>
      </c>
      <c r="HO38" s="343">
        <v>573</v>
      </c>
      <c r="HP38" s="343">
        <v>0</v>
      </c>
      <c r="HQ38" s="872">
        <f t="shared" si="82"/>
        <v>573</v>
      </c>
      <c r="HR38" s="873">
        <f t="shared" si="83"/>
        <v>95.5</v>
      </c>
      <c r="HS38" s="346">
        <v>0</v>
      </c>
      <c r="HT38" s="343">
        <v>575</v>
      </c>
      <c r="HU38" s="343">
        <v>0</v>
      </c>
      <c r="HV38" s="343">
        <v>0</v>
      </c>
      <c r="HW38" s="343">
        <v>0</v>
      </c>
      <c r="HX38" s="343"/>
      <c r="HY38" s="872">
        <f t="shared" si="84"/>
        <v>575</v>
      </c>
      <c r="HZ38" s="873">
        <f t="shared" si="85"/>
        <v>95.833333333333329</v>
      </c>
    </row>
    <row r="39" spans="1:234" s="341" customFormat="1" ht="15" customHeight="1" x14ac:dyDescent="0.2">
      <c r="A39" s="21">
        <v>28</v>
      </c>
      <c r="B39" s="21" t="s">
        <v>481</v>
      </c>
      <c r="C39" s="275" t="s">
        <v>478</v>
      </c>
      <c r="D39" s="296">
        <v>5</v>
      </c>
      <c r="E39" s="24"/>
      <c r="F39" s="24">
        <v>2135</v>
      </c>
      <c r="G39" s="24"/>
      <c r="H39" s="24"/>
      <c r="I39" s="360"/>
      <c r="J39" s="360">
        <f>SUMIF(SUMPK!$B:$B,$B:$B,SUMPK!$O:$O)</f>
        <v>0</v>
      </c>
      <c r="K39" s="24"/>
      <c r="L39" s="24">
        <f t="shared" si="97"/>
        <v>2135</v>
      </c>
      <c r="M39" s="15">
        <f t="shared" si="98"/>
        <v>2135</v>
      </c>
      <c r="N39" s="15">
        <v>0</v>
      </c>
      <c r="O39" s="276">
        <f t="shared" si="28"/>
        <v>0</v>
      </c>
      <c r="P39" s="15"/>
      <c r="Q39" s="711">
        <f t="shared" si="29"/>
        <v>133.33333333333334</v>
      </c>
      <c r="R39" s="276"/>
      <c r="S39" s="712">
        <f t="shared" si="31"/>
        <v>30.76923076923077</v>
      </c>
      <c r="T39" s="713">
        <v>800</v>
      </c>
      <c r="U39" s="276">
        <f t="shared" ref="U39:U43" si="99">IF(S39=0,0,M39/S39)</f>
        <v>69.387500000000003</v>
      </c>
      <c r="V39" s="278"/>
      <c r="W39" s="276">
        <f t="shared" ref="W39:W43" si="100">IF(S39=0,0,(M39+V39)/S39)</f>
        <v>69.387500000000003</v>
      </c>
      <c r="X39" s="823">
        <f t="shared" ref="X39:X43" si="101">F39/(E39+F39)</f>
        <v>1</v>
      </c>
      <c r="Y39" s="305">
        <v>17</v>
      </c>
      <c r="Z39" s="824"/>
      <c r="AA39" s="244"/>
      <c r="AB39" s="64"/>
      <c r="AC39" s="64"/>
      <c r="AD39" s="64"/>
      <c r="AE39" s="64">
        <v>0</v>
      </c>
      <c r="AF39" s="64">
        <v>0</v>
      </c>
      <c r="AG39" s="64"/>
      <c r="AH39" s="211"/>
      <c r="AI39" s="75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20</v>
      </c>
      <c r="AO39" s="808">
        <f t="shared" si="36"/>
        <v>20</v>
      </c>
      <c r="AP39" s="809">
        <f t="shared" si="37"/>
        <v>3.3333333333333335</v>
      </c>
      <c r="AQ39" s="814">
        <v>5</v>
      </c>
      <c r="AR39" s="815">
        <v>180</v>
      </c>
      <c r="AS39" s="815">
        <v>0</v>
      </c>
      <c r="AT39" s="815">
        <v>400</v>
      </c>
      <c r="AU39" s="815">
        <v>0</v>
      </c>
      <c r="AV39" s="815">
        <v>200</v>
      </c>
      <c r="AW39" s="808">
        <f t="shared" si="38"/>
        <v>785</v>
      </c>
      <c r="AX39" s="211">
        <f t="shared" si="39"/>
        <v>130.83333333333334</v>
      </c>
      <c r="AY39" s="346">
        <v>0</v>
      </c>
      <c r="AZ39" s="343">
        <v>0</v>
      </c>
      <c r="BA39" s="343">
        <v>0</v>
      </c>
      <c r="BB39" s="343">
        <v>0</v>
      </c>
      <c r="BC39" s="343">
        <v>0</v>
      </c>
      <c r="BD39" s="343">
        <v>200</v>
      </c>
      <c r="BE39" s="808">
        <f t="shared" si="40"/>
        <v>200</v>
      </c>
      <c r="BF39" s="211">
        <f t="shared" si="41"/>
        <v>33.333333333333336</v>
      </c>
      <c r="BG39" s="814">
        <v>0</v>
      </c>
      <c r="BH39" s="815">
        <v>0</v>
      </c>
      <c r="BI39" s="815">
        <v>0</v>
      </c>
      <c r="BJ39" s="815">
        <v>0</v>
      </c>
      <c r="BK39" s="815">
        <v>0</v>
      </c>
      <c r="BL39" s="815">
        <v>0</v>
      </c>
      <c r="BM39" s="808">
        <f t="shared" si="42"/>
        <v>0</v>
      </c>
      <c r="BN39" s="211">
        <f t="shared" si="43"/>
        <v>0</v>
      </c>
      <c r="BO39" s="75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808">
        <f t="shared" si="44"/>
        <v>0</v>
      </c>
      <c r="BV39" s="211">
        <f t="shared" si="45"/>
        <v>0</v>
      </c>
      <c r="BW39" s="755">
        <v>0</v>
      </c>
      <c r="BX39" s="345">
        <v>0</v>
      </c>
      <c r="BY39" s="345">
        <v>0</v>
      </c>
      <c r="BZ39" s="345">
        <v>0</v>
      </c>
      <c r="CA39" s="345">
        <v>0</v>
      </c>
      <c r="CB39" s="345">
        <v>0</v>
      </c>
      <c r="CC39" s="808">
        <f t="shared" si="46"/>
        <v>0</v>
      </c>
      <c r="CD39" s="211">
        <f t="shared" si="47"/>
        <v>0</v>
      </c>
      <c r="CE39" s="346">
        <v>0</v>
      </c>
      <c r="CF39" s="343">
        <v>0</v>
      </c>
      <c r="CG39" s="343">
        <v>0</v>
      </c>
      <c r="CH39" s="343">
        <v>0</v>
      </c>
      <c r="CI39" s="343">
        <v>0</v>
      </c>
      <c r="CJ39" s="343">
        <v>140</v>
      </c>
      <c r="CK39" s="808">
        <f t="shared" si="48"/>
        <v>140</v>
      </c>
      <c r="CL39" s="211">
        <f t="shared" si="49"/>
        <v>23.333333333333332</v>
      </c>
      <c r="CM39" s="346">
        <v>0</v>
      </c>
      <c r="CN39" s="343">
        <v>0</v>
      </c>
      <c r="CO39" s="343">
        <v>115</v>
      </c>
      <c r="CP39" s="343">
        <v>0</v>
      </c>
      <c r="CQ39" s="343">
        <v>0</v>
      </c>
      <c r="CR39" s="343">
        <v>0</v>
      </c>
      <c r="CS39" s="808">
        <f t="shared" si="50"/>
        <v>115</v>
      </c>
      <c r="CT39" s="211">
        <f t="shared" si="51"/>
        <v>19.166666666666668</v>
      </c>
      <c r="CU39" s="346">
        <v>280</v>
      </c>
      <c r="CV39" s="343">
        <v>0</v>
      </c>
      <c r="CW39" s="343">
        <v>0</v>
      </c>
      <c r="CX39" s="343">
        <v>0</v>
      </c>
      <c r="CY39" s="343">
        <v>0</v>
      </c>
      <c r="CZ39" s="343">
        <v>0</v>
      </c>
      <c r="DA39" s="808">
        <f t="shared" si="52"/>
        <v>280</v>
      </c>
      <c r="DB39" s="211">
        <f t="shared" si="53"/>
        <v>46.666666666666664</v>
      </c>
      <c r="DC39" s="346">
        <v>400</v>
      </c>
      <c r="DD39" s="343">
        <v>0</v>
      </c>
      <c r="DE39" s="343">
        <v>0</v>
      </c>
      <c r="DF39" s="343">
        <v>0</v>
      </c>
      <c r="DG39" s="343"/>
      <c r="DH39" s="343">
        <v>0</v>
      </c>
      <c r="DI39" s="808">
        <f t="shared" si="54"/>
        <v>400</v>
      </c>
      <c r="DJ39" s="211">
        <f t="shared" si="55"/>
        <v>66.666666666666671</v>
      </c>
      <c r="DK39" s="346">
        <v>0</v>
      </c>
      <c r="DL39" s="343">
        <v>0</v>
      </c>
      <c r="DM39" s="343">
        <v>0</v>
      </c>
      <c r="DN39" s="343">
        <v>0</v>
      </c>
      <c r="DO39" s="343">
        <v>400</v>
      </c>
      <c r="DP39" s="343">
        <v>0</v>
      </c>
      <c r="DQ39" s="808">
        <f t="shared" si="56"/>
        <v>400</v>
      </c>
      <c r="DR39" s="211">
        <f t="shared" si="57"/>
        <v>66.666666666666671</v>
      </c>
      <c r="DS39" s="346">
        <v>0</v>
      </c>
      <c r="DT39" s="343">
        <v>0</v>
      </c>
      <c r="DU39" s="343">
        <v>0</v>
      </c>
      <c r="DV39" s="343">
        <v>0</v>
      </c>
      <c r="DW39" s="343">
        <v>0</v>
      </c>
      <c r="DX39" s="343">
        <v>0</v>
      </c>
      <c r="DY39" s="808">
        <f t="shared" si="58"/>
        <v>0</v>
      </c>
      <c r="DZ39" s="211">
        <f t="shared" si="59"/>
        <v>0</v>
      </c>
      <c r="EA39" s="346">
        <v>0</v>
      </c>
      <c r="EB39" s="343">
        <v>0</v>
      </c>
      <c r="EC39" s="343"/>
      <c r="ED39" s="343">
        <v>0</v>
      </c>
      <c r="EE39" s="343">
        <v>0</v>
      </c>
      <c r="EF39" s="343">
        <v>0</v>
      </c>
      <c r="EG39" s="808">
        <f t="shared" si="60"/>
        <v>0</v>
      </c>
      <c r="EH39" s="211">
        <f t="shared" si="61"/>
        <v>0</v>
      </c>
      <c r="EI39" s="346">
        <v>0</v>
      </c>
      <c r="EJ39" s="343">
        <v>0</v>
      </c>
      <c r="EK39" s="343">
        <v>0</v>
      </c>
      <c r="EL39" s="343">
        <v>0</v>
      </c>
      <c r="EM39" s="343">
        <v>0</v>
      </c>
      <c r="EN39" s="343">
        <v>0</v>
      </c>
      <c r="EO39" s="808">
        <f t="shared" si="62"/>
        <v>0</v>
      </c>
      <c r="EP39" s="211">
        <f t="shared" si="63"/>
        <v>0</v>
      </c>
      <c r="EQ39" s="346">
        <v>0</v>
      </c>
      <c r="ER39" s="343">
        <v>0</v>
      </c>
      <c r="ES39" s="343">
        <v>450</v>
      </c>
      <c r="ET39" s="343">
        <v>0</v>
      </c>
      <c r="EU39" s="343">
        <v>0</v>
      </c>
      <c r="EV39" s="343">
        <v>0</v>
      </c>
      <c r="EW39" s="808">
        <f t="shared" si="64"/>
        <v>450</v>
      </c>
      <c r="EX39" s="211">
        <f t="shared" si="65"/>
        <v>75</v>
      </c>
      <c r="EY39" s="346">
        <v>0</v>
      </c>
      <c r="EZ39" s="343">
        <v>500</v>
      </c>
      <c r="FA39" s="343">
        <v>0</v>
      </c>
      <c r="FB39" s="343">
        <v>0</v>
      </c>
      <c r="FC39" s="343">
        <v>0</v>
      </c>
      <c r="FD39" s="343">
        <v>0</v>
      </c>
      <c r="FE39" s="808">
        <f t="shared" si="66"/>
        <v>500</v>
      </c>
      <c r="FF39" s="211">
        <f t="shared" si="67"/>
        <v>83.333333333333329</v>
      </c>
      <c r="FG39" s="755">
        <v>0</v>
      </c>
      <c r="FH39" s="345">
        <v>0</v>
      </c>
      <c r="FI39" s="345">
        <v>0</v>
      </c>
      <c r="FJ39" s="345">
        <v>0</v>
      </c>
      <c r="FK39" s="345">
        <v>0</v>
      </c>
      <c r="FL39" s="345">
        <v>0</v>
      </c>
      <c r="FM39" s="808">
        <f t="shared" si="68"/>
        <v>0</v>
      </c>
      <c r="FN39" s="211">
        <f t="shared" si="69"/>
        <v>0</v>
      </c>
      <c r="FO39" s="346">
        <v>0</v>
      </c>
      <c r="FP39" s="343">
        <v>0</v>
      </c>
      <c r="FQ39" s="343">
        <v>0</v>
      </c>
      <c r="FR39" s="343">
        <v>0</v>
      </c>
      <c r="FS39" s="343">
        <v>0</v>
      </c>
      <c r="FT39" s="343">
        <v>0</v>
      </c>
      <c r="FU39" s="808">
        <f t="shared" si="70"/>
        <v>0</v>
      </c>
      <c r="FV39" s="211">
        <f t="shared" si="71"/>
        <v>0</v>
      </c>
      <c r="FW39" s="346">
        <v>0</v>
      </c>
      <c r="FX39" s="343">
        <v>0</v>
      </c>
      <c r="FY39" s="343">
        <v>0</v>
      </c>
      <c r="FZ39" s="343">
        <v>0</v>
      </c>
      <c r="GA39" s="343">
        <v>0</v>
      </c>
      <c r="GB39" s="343">
        <v>0</v>
      </c>
      <c r="GC39" s="808">
        <f t="shared" si="72"/>
        <v>0</v>
      </c>
      <c r="GD39" s="211">
        <f t="shared" si="73"/>
        <v>0</v>
      </c>
      <c r="GE39" s="346">
        <v>0</v>
      </c>
      <c r="GF39" s="343">
        <v>0</v>
      </c>
      <c r="GG39" s="343">
        <v>0</v>
      </c>
      <c r="GH39" s="343">
        <v>0</v>
      </c>
      <c r="GI39" s="343">
        <v>0</v>
      </c>
      <c r="GJ39" s="343">
        <v>0</v>
      </c>
      <c r="GK39" s="808">
        <f t="shared" si="74"/>
        <v>0</v>
      </c>
      <c r="GL39" s="211">
        <f t="shared" si="75"/>
        <v>0</v>
      </c>
      <c r="GM39" s="755">
        <v>0</v>
      </c>
      <c r="GN39" s="345">
        <v>0</v>
      </c>
      <c r="GO39" s="345">
        <v>400</v>
      </c>
      <c r="GP39" s="345">
        <v>0</v>
      </c>
      <c r="GQ39" s="345">
        <v>0</v>
      </c>
      <c r="GR39" s="345">
        <v>0</v>
      </c>
      <c r="GS39" s="872">
        <f t="shared" si="76"/>
        <v>400</v>
      </c>
      <c r="GT39" s="873">
        <f t="shared" si="77"/>
        <v>66.666666666666671</v>
      </c>
      <c r="GU39" s="346">
        <v>0</v>
      </c>
      <c r="GV39" s="343">
        <v>0</v>
      </c>
      <c r="GW39" s="343">
        <v>0</v>
      </c>
      <c r="GX39" s="343">
        <v>0</v>
      </c>
      <c r="GY39" s="343">
        <v>0</v>
      </c>
      <c r="GZ39" s="343">
        <v>0</v>
      </c>
      <c r="HA39" s="872">
        <f t="shared" si="78"/>
        <v>0</v>
      </c>
      <c r="HB39" s="873">
        <f t="shared" si="79"/>
        <v>0</v>
      </c>
      <c r="HC39" s="346">
        <v>0</v>
      </c>
      <c r="HD39" s="343">
        <v>0</v>
      </c>
      <c r="HE39" s="343">
        <v>0</v>
      </c>
      <c r="HF39" s="343">
        <v>0</v>
      </c>
      <c r="HG39" s="343">
        <v>0</v>
      </c>
      <c r="HH39" s="343">
        <v>0</v>
      </c>
      <c r="HI39" s="872">
        <f t="shared" si="80"/>
        <v>0</v>
      </c>
      <c r="HJ39" s="873">
        <f t="shared" si="81"/>
        <v>0</v>
      </c>
      <c r="HK39" s="346">
        <v>0</v>
      </c>
      <c r="HL39" s="343">
        <v>0</v>
      </c>
      <c r="HM39" s="343">
        <v>0</v>
      </c>
      <c r="HN39" s="343">
        <v>0</v>
      </c>
      <c r="HO39" s="343">
        <v>0</v>
      </c>
      <c r="HP39" s="343">
        <v>0</v>
      </c>
      <c r="HQ39" s="872">
        <f t="shared" si="82"/>
        <v>0</v>
      </c>
      <c r="HR39" s="873">
        <f t="shared" si="83"/>
        <v>0</v>
      </c>
      <c r="HS39" s="346">
        <v>0</v>
      </c>
      <c r="HT39" s="343">
        <v>0</v>
      </c>
      <c r="HU39" s="343">
        <v>0</v>
      </c>
      <c r="HV39" s="343">
        <v>0</v>
      </c>
      <c r="HW39" s="343">
        <v>0</v>
      </c>
      <c r="HX39" s="343"/>
      <c r="HY39" s="872">
        <f t="shared" si="84"/>
        <v>0</v>
      </c>
      <c r="HZ39" s="873">
        <f t="shared" si="85"/>
        <v>0</v>
      </c>
    </row>
    <row r="40" spans="1:234" s="341" customFormat="1" ht="15" customHeight="1" x14ac:dyDescent="0.2">
      <c r="A40" s="21">
        <v>29</v>
      </c>
      <c r="B40" s="21" t="s">
        <v>492</v>
      </c>
      <c r="C40" s="275" t="s">
        <v>480</v>
      </c>
      <c r="D40" s="21">
        <v>25</v>
      </c>
      <c r="E40" s="24"/>
      <c r="F40" s="24">
        <v>127</v>
      </c>
      <c r="G40" s="24"/>
      <c r="H40" s="24"/>
      <c r="I40" s="360"/>
      <c r="J40" s="360">
        <f>SUMIF(SUMPK!$B:$B,$B:$B,SUMPK!$O:$O)</f>
        <v>0</v>
      </c>
      <c r="K40" s="24"/>
      <c r="L40" s="24">
        <f t="shared" si="97"/>
        <v>127</v>
      </c>
      <c r="M40" s="15">
        <f t="shared" si="98"/>
        <v>127</v>
      </c>
      <c r="N40" s="15">
        <v>0</v>
      </c>
      <c r="O40" s="276">
        <f t="shared" si="28"/>
        <v>0</v>
      </c>
      <c r="P40" s="15"/>
      <c r="Q40" s="711"/>
      <c r="R40" s="276"/>
      <c r="S40" s="712">
        <f t="shared" si="31"/>
        <v>0</v>
      </c>
      <c r="T40" s="713"/>
      <c r="U40" s="276">
        <f t="shared" si="99"/>
        <v>0</v>
      </c>
      <c r="V40" s="278"/>
      <c r="W40" s="276">
        <f t="shared" si="100"/>
        <v>0</v>
      </c>
      <c r="X40" s="823">
        <f t="shared" si="101"/>
        <v>1</v>
      </c>
      <c r="Y40" s="305">
        <v>18</v>
      </c>
      <c r="Z40" s="824"/>
      <c r="AA40" s="244"/>
      <c r="AB40" s="64"/>
      <c r="AC40" s="64"/>
      <c r="AD40" s="64"/>
      <c r="AE40" s="64">
        <v>0</v>
      </c>
      <c r="AF40" s="64">
        <v>0</v>
      </c>
      <c r="AG40" s="64"/>
      <c r="AH40" s="211"/>
      <c r="AI40" s="75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4</v>
      </c>
      <c r="AO40" s="808">
        <f t="shared" si="36"/>
        <v>4</v>
      </c>
      <c r="AP40" s="809">
        <f t="shared" si="37"/>
        <v>0.66666666666666663</v>
      </c>
      <c r="AQ40" s="814">
        <v>1</v>
      </c>
      <c r="AR40" s="815">
        <v>36</v>
      </c>
      <c r="AS40" s="815">
        <v>0</v>
      </c>
      <c r="AT40" s="815">
        <v>40</v>
      </c>
      <c r="AU40" s="815">
        <v>0</v>
      </c>
      <c r="AV40" s="815">
        <v>40</v>
      </c>
      <c r="AW40" s="808">
        <f t="shared" si="38"/>
        <v>117</v>
      </c>
      <c r="AX40" s="211">
        <f t="shared" si="39"/>
        <v>19.5</v>
      </c>
      <c r="AY40" s="346">
        <v>0</v>
      </c>
      <c r="AZ40" s="343">
        <v>0</v>
      </c>
      <c r="BA40" s="343">
        <v>0</v>
      </c>
      <c r="BB40" s="343">
        <v>0</v>
      </c>
      <c r="BC40" s="343">
        <v>0</v>
      </c>
      <c r="BD40" s="343">
        <v>40</v>
      </c>
      <c r="BE40" s="808">
        <f t="shared" si="40"/>
        <v>40</v>
      </c>
      <c r="BF40" s="211">
        <f t="shared" si="41"/>
        <v>6.666666666666667</v>
      </c>
      <c r="BG40" s="814">
        <v>0</v>
      </c>
      <c r="BH40" s="815">
        <v>0</v>
      </c>
      <c r="BI40" s="815">
        <v>0</v>
      </c>
      <c r="BJ40" s="815">
        <v>0</v>
      </c>
      <c r="BK40" s="815">
        <v>0</v>
      </c>
      <c r="BL40" s="815">
        <v>0</v>
      </c>
      <c r="BM40" s="808">
        <f t="shared" si="42"/>
        <v>0</v>
      </c>
      <c r="BN40" s="211">
        <f t="shared" si="43"/>
        <v>0</v>
      </c>
      <c r="BO40" s="75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808">
        <f t="shared" si="44"/>
        <v>0</v>
      </c>
      <c r="BV40" s="211">
        <f t="shared" si="45"/>
        <v>0</v>
      </c>
      <c r="BW40" s="755">
        <v>0</v>
      </c>
      <c r="BX40" s="345">
        <v>0</v>
      </c>
      <c r="BY40" s="345">
        <v>0</v>
      </c>
      <c r="BZ40" s="345">
        <v>0</v>
      </c>
      <c r="CA40" s="345">
        <v>0</v>
      </c>
      <c r="CB40" s="345">
        <v>0</v>
      </c>
      <c r="CC40" s="808">
        <f t="shared" si="46"/>
        <v>0</v>
      </c>
      <c r="CD40" s="211">
        <f t="shared" si="47"/>
        <v>0</v>
      </c>
      <c r="CE40" s="346">
        <v>0</v>
      </c>
      <c r="CF40" s="343">
        <v>0</v>
      </c>
      <c r="CG40" s="343">
        <v>0</v>
      </c>
      <c r="CH40" s="343">
        <v>0</v>
      </c>
      <c r="CI40" s="343">
        <v>0</v>
      </c>
      <c r="CJ40" s="343">
        <v>28</v>
      </c>
      <c r="CK40" s="808">
        <f t="shared" si="48"/>
        <v>28</v>
      </c>
      <c r="CL40" s="211">
        <f t="shared" si="49"/>
        <v>4.666666666666667</v>
      </c>
      <c r="CM40" s="346">
        <v>0</v>
      </c>
      <c r="CN40" s="343">
        <v>0</v>
      </c>
      <c r="CO40" s="343">
        <v>23</v>
      </c>
      <c r="CP40" s="343">
        <v>0</v>
      </c>
      <c r="CQ40" s="343">
        <v>0</v>
      </c>
      <c r="CR40" s="343">
        <v>0</v>
      </c>
      <c r="CS40" s="808">
        <f t="shared" si="50"/>
        <v>23</v>
      </c>
      <c r="CT40" s="211">
        <f t="shared" si="51"/>
        <v>3.8333333333333335</v>
      </c>
      <c r="CU40" s="346">
        <v>56</v>
      </c>
      <c r="CV40" s="343">
        <v>0</v>
      </c>
      <c r="CW40" s="343">
        <v>0</v>
      </c>
      <c r="CX40" s="343">
        <v>0</v>
      </c>
      <c r="CY40" s="343">
        <v>0</v>
      </c>
      <c r="CZ40" s="343">
        <v>0</v>
      </c>
      <c r="DA40" s="808">
        <f t="shared" si="52"/>
        <v>56</v>
      </c>
      <c r="DB40" s="211">
        <f t="shared" si="53"/>
        <v>9.3333333333333339</v>
      </c>
      <c r="DC40" s="346">
        <v>80</v>
      </c>
      <c r="DD40" s="343">
        <v>0</v>
      </c>
      <c r="DE40" s="343">
        <v>0</v>
      </c>
      <c r="DF40" s="343">
        <v>0</v>
      </c>
      <c r="DG40" s="343"/>
      <c r="DH40" s="343">
        <v>0</v>
      </c>
      <c r="DI40" s="808">
        <f t="shared" si="54"/>
        <v>80</v>
      </c>
      <c r="DJ40" s="211">
        <f t="shared" si="55"/>
        <v>13.333333333333334</v>
      </c>
      <c r="DK40" s="346">
        <v>0</v>
      </c>
      <c r="DL40" s="343">
        <v>0</v>
      </c>
      <c r="DM40" s="343">
        <v>0</v>
      </c>
      <c r="DN40" s="343">
        <v>0</v>
      </c>
      <c r="DO40" s="343">
        <v>80</v>
      </c>
      <c r="DP40" s="343">
        <v>0</v>
      </c>
      <c r="DQ40" s="808">
        <f t="shared" si="56"/>
        <v>80</v>
      </c>
      <c r="DR40" s="211">
        <f t="shared" si="57"/>
        <v>13.333333333333334</v>
      </c>
      <c r="DS40" s="346">
        <v>0</v>
      </c>
      <c r="DT40" s="343">
        <v>0</v>
      </c>
      <c r="DU40" s="343">
        <v>0</v>
      </c>
      <c r="DV40" s="343">
        <v>0</v>
      </c>
      <c r="DW40" s="343">
        <v>0</v>
      </c>
      <c r="DX40" s="343">
        <v>0</v>
      </c>
      <c r="DY40" s="808">
        <f t="shared" si="58"/>
        <v>0</v>
      </c>
      <c r="DZ40" s="211">
        <f t="shared" si="59"/>
        <v>0</v>
      </c>
      <c r="EA40" s="346">
        <v>0</v>
      </c>
      <c r="EB40" s="343">
        <v>0</v>
      </c>
      <c r="EC40" s="343"/>
      <c r="ED40" s="343">
        <v>0</v>
      </c>
      <c r="EE40" s="343">
        <v>0</v>
      </c>
      <c r="EF40" s="343">
        <v>0</v>
      </c>
      <c r="EG40" s="808">
        <f t="shared" si="60"/>
        <v>0</v>
      </c>
      <c r="EH40" s="211">
        <f t="shared" si="61"/>
        <v>0</v>
      </c>
      <c r="EI40" s="346">
        <v>0</v>
      </c>
      <c r="EJ40" s="343">
        <v>0</v>
      </c>
      <c r="EK40" s="343">
        <v>0</v>
      </c>
      <c r="EL40" s="343">
        <v>0</v>
      </c>
      <c r="EM40" s="343">
        <v>0</v>
      </c>
      <c r="EN40" s="343">
        <v>0</v>
      </c>
      <c r="EO40" s="808">
        <f t="shared" si="62"/>
        <v>0</v>
      </c>
      <c r="EP40" s="211">
        <f t="shared" si="63"/>
        <v>0</v>
      </c>
      <c r="EQ40" s="346">
        <v>0</v>
      </c>
      <c r="ER40" s="343">
        <v>0</v>
      </c>
      <c r="ES40" s="343">
        <v>90</v>
      </c>
      <c r="ET40" s="343">
        <v>0</v>
      </c>
      <c r="EU40" s="343">
        <v>0</v>
      </c>
      <c r="EV40" s="343">
        <v>0</v>
      </c>
      <c r="EW40" s="808">
        <f t="shared" si="64"/>
        <v>90</v>
      </c>
      <c r="EX40" s="211">
        <f t="shared" si="65"/>
        <v>15</v>
      </c>
      <c r="EY40" s="346">
        <v>0</v>
      </c>
      <c r="EZ40" s="343">
        <v>100</v>
      </c>
      <c r="FA40" s="343">
        <v>0</v>
      </c>
      <c r="FB40" s="343">
        <v>0</v>
      </c>
      <c r="FC40" s="343">
        <v>0</v>
      </c>
      <c r="FD40" s="343">
        <v>0</v>
      </c>
      <c r="FE40" s="808">
        <f t="shared" si="66"/>
        <v>100</v>
      </c>
      <c r="FF40" s="211">
        <f t="shared" si="67"/>
        <v>16.666666666666668</v>
      </c>
      <c r="FG40" s="755">
        <v>0</v>
      </c>
      <c r="FH40" s="345">
        <v>0</v>
      </c>
      <c r="FI40" s="345">
        <v>0</v>
      </c>
      <c r="FJ40" s="345">
        <v>0</v>
      </c>
      <c r="FK40" s="345">
        <v>0</v>
      </c>
      <c r="FL40" s="345">
        <v>0</v>
      </c>
      <c r="FM40" s="808">
        <f t="shared" si="68"/>
        <v>0</v>
      </c>
      <c r="FN40" s="211">
        <f t="shared" si="69"/>
        <v>0</v>
      </c>
      <c r="FO40" s="346">
        <v>0</v>
      </c>
      <c r="FP40" s="343">
        <v>0</v>
      </c>
      <c r="FQ40" s="343">
        <v>0</v>
      </c>
      <c r="FR40" s="343">
        <v>0</v>
      </c>
      <c r="FS40" s="343">
        <v>0</v>
      </c>
      <c r="FT40" s="343">
        <v>0</v>
      </c>
      <c r="FU40" s="808">
        <f t="shared" si="70"/>
        <v>0</v>
      </c>
      <c r="FV40" s="211">
        <f t="shared" si="71"/>
        <v>0</v>
      </c>
      <c r="FW40" s="346">
        <v>0</v>
      </c>
      <c r="FX40" s="343">
        <v>0</v>
      </c>
      <c r="FY40" s="343">
        <v>0</v>
      </c>
      <c r="FZ40" s="343">
        <v>0</v>
      </c>
      <c r="GA40" s="343">
        <v>0</v>
      </c>
      <c r="GB40" s="343">
        <v>0</v>
      </c>
      <c r="GC40" s="808">
        <f t="shared" si="72"/>
        <v>0</v>
      </c>
      <c r="GD40" s="211">
        <f t="shared" si="73"/>
        <v>0</v>
      </c>
      <c r="GE40" s="346">
        <v>0</v>
      </c>
      <c r="GF40" s="343">
        <v>0</v>
      </c>
      <c r="GG40" s="343">
        <v>0</v>
      </c>
      <c r="GH40" s="343">
        <v>0</v>
      </c>
      <c r="GI40" s="343">
        <v>0</v>
      </c>
      <c r="GJ40" s="343">
        <v>0</v>
      </c>
      <c r="GK40" s="808">
        <f t="shared" si="74"/>
        <v>0</v>
      </c>
      <c r="GL40" s="211">
        <f t="shared" si="75"/>
        <v>0</v>
      </c>
      <c r="GM40" s="755">
        <v>24</v>
      </c>
      <c r="GN40" s="345">
        <v>0</v>
      </c>
      <c r="GO40" s="345">
        <v>80</v>
      </c>
      <c r="GP40" s="345">
        <v>0</v>
      </c>
      <c r="GQ40" s="345">
        <v>0</v>
      </c>
      <c r="GR40" s="345">
        <v>0</v>
      </c>
      <c r="GS40" s="872">
        <f t="shared" si="76"/>
        <v>104</v>
      </c>
      <c r="GT40" s="873">
        <f t="shared" si="77"/>
        <v>17.333333333333332</v>
      </c>
      <c r="GU40" s="346">
        <v>0</v>
      </c>
      <c r="GV40" s="343">
        <v>0</v>
      </c>
      <c r="GW40" s="343">
        <v>0</v>
      </c>
      <c r="GX40" s="343">
        <v>0</v>
      </c>
      <c r="GY40" s="343">
        <v>0</v>
      </c>
      <c r="GZ40" s="343">
        <v>0</v>
      </c>
      <c r="HA40" s="872">
        <f t="shared" si="78"/>
        <v>0</v>
      </c>
      <c r="HB40" s="873">
        <f t="shared" si="79"/>
        <v>0</v>
      </c>
      <c r="HC40" s="346">
        <v>0</v>
      </c>
      <c r="HD40" s="343">
        <v>0</v>
      </c>
      <c r="HE40" s="343">
        <v>0</v>
      </c>
      <c r="HF40" s="343">
        <v>0</v>
      </c>
      <c r="HG40" s="343">
        <v>0</v>
      </c>
      <c r="HH40" s="343">
        <v>0</v>
      </c>
      <c r="HI40" s="872">
        <f t="shared" si="80"/>
        <v>0</v>
      </c>
      <c r="HJ40" s="873">
        <f t="shared" si="81"/>
        <v>0</v>
      </c>
      <c r="HK40" s="346">
        <v>0</v>
      </c>
      <c r="HL40" s="343">
        <v>0</v>
      </c>
      <c r="HM40" s="343">
        <v>0</v>
      </c>
      <c r="HN40" s="343">
        <v>0</v>
      </c>
      <c r="HO40" s="343">
        <v>0</v>
      </c>
      <c r="HP40" s="343">
        <v>0</v>
      </c>
      <c r="HQ40" s="872">
        <f t="shared" si="82"/>
        <v>0</v>
      </c>
      <c r="HR40" s="873">
        <f t="shared" si="83"/>
        <v>0</v>
      </c>
      <c r="HS40" s="346">
        <v>0</v>
      </c>
      <c r="HT40" s="343">
        <v>0</v>
      </c>
      <c r="HU40" s="343">
        <v>0</v>
      </c>
      <c r="HV40" s="343">
        <v>0</v>
      </c>
      <c r="HW40" s="343">
        <v>0</v>
      </c>
      <c r="HX40" s="343"/>
      <c r="HY40" s="872">
        <f t="shared" si="84"/>
        <v>0</v>
      </c>
      <c r="HZ40" s="873">
        <f t="shared" si="85"/>
        <v>0</v>
      </c>
    </row>
    <row r="41" spans="1:234" s="341" customFormat="1" ht="15" customHeight="1" x14ac:dyDescent="0.2">
      <c r="A41" s="21">
        <v>30</v>
      </c>
      <c r="B41" s="21" t="s">
        <v>48</v>
      </c>
      <c r="C41" s="275" t="s">
        <v>49</v>
      </c>
      <c r="D41" s="21">
        <v>25</v>
      </c>
      <c r="E41" s="24"/>
      <c r="F41" s="24">
        <v>8754</v>
      </c>
      <c r="G41" s="24"/>
      <c r="H41" s="24"/>
      <c r="I41" s="24"/>
      <c r="J41" s="360">
        <f>SUMIF(SUMPK!$B:$B,$B:$B,SUMPK!$O:$O)</f>
        <v>0</v>
      </c>
      <c r="K41" s="24"/>
      <c r="L41" s="24">
        <f t="shared" si="97"/>
        <v>8754</v>
      </c>
      <c r="M41" s="15">
        <f t="shared" si="98"/>
        <v>8754</v>
      </c>
      <c r="N41" s="15">
        <v>96.833333333333329</v>
      </c>
      <c r="O41" s="276">
        <f t="shared" si="28"/>
        <v>90.402753872633397</v>
      </c>
      <c r="P41" s="15">
        <v>300</v>
      </c>
      <c r="Q41" s="711">
        <f t="shared" si="29"/>
        <v>666.66666666666663</v>
      </c>
      <c r="R41" s="276">
        <f t="shared" si="30"/>
        <v>175.07999999999998</v>
      </c>
      <c r="S41" s="712">
        <f t="shared" si="31"/>
        <v>153.84615384615384</v>
      </c>
      <c r="T41" s="713">
        <v>4000</v>
      </c>
      <c r="U41" s="276">
        <f t="shared" si="99"/>
        <v>56.901000000000003</v>
      </c>
      <c r="V41" s="278"/>
      <c r="W41" s="276">
        <f t="shared" si="100"/>
        <v>56.901000000000003</v>
      </c>
      <c r="X41" s="823">
        <f t="shared" si="101"/>
        <v>1</v>
      </c>
      <c r="Y41" s="305">
        <v>19</v>
      </c>
      <c r="Z41" s="824"/>
      <c r="AA41" s="244">
        <v>432</v>
      </c>
      <c r="AB41" s="64">
        <v>0</v>
      </c>
      <c r="AC41" s="64">
        <v>0</v>
      </c>
      <c r="AD41" s="64">
        <v>0</v>
      </c>
      <c r="AE41" s="64">
        <v>0</v>
      </c>
      <c r="AF41" s="64">
        <v>0</v>
      </c>
      <c r="AG41" s="64">
        <f t="shared" si="34"/>
        <v>432</v>
      </c>
      <c r="AH41" s="211">
        <f t="shared" si="35"/>
        <v>72</v>
      </c>
      <c r="AI41" s="755">
        <v>426</v>
      </c>
      <c r="AJ41" s="345">
        <v>0</v>
      </c>
      <c r="AK41" s="345">
        <v>0</v>
      </c>
      <c r="AL41" s="345">
        <v>748</v>
      </c>
      <c r="AM41" s="345">
        <v>0</v>
      </c>
      <c r="AN41" s="345">
        <v>0</v>
      </c>
      <c r="AO41" s="808">
        <f t="shared" si="36"/>
        <v>1174</v>
      </c>
      <c r="AP41" s="809">
        <f t="shared" si="37"/>
        <v>195.66666666666666</v>
      </c>
      <c r="AQ41" s="814">
        <v>0</v>
      </c>
      <c r="AR41" s="815">
        <v>0</v>
      </c>
      <c r="AS41" s="815">
        <v>322</v>
      </c>
      <c r="AT41" s="815">
        <v>0</v>
      </c>
      <c r="AU41" s="815">
        <v>0</v>
      </c>
      <c r="AV41" s="815">
        <v>612</v>
      </c>
      <c r="AW41" s="808">
        <f t="shared" si="38"/>
        <v>934</v>
      </c>
      <c r="AX41" s="211">
        <f t="shared" si="39"/>
        <v>155.66666666666666</v>
      </c>
      <c r="AY41" s="346">
        <v>0</v>
      </c>
      <c r="AZ41" s="343">
        <v>115</v>
      </c>
      <c r="BA41" s="343">
        <v>0</v>
      </c>
      <c r="BB41" s="343">
        <v>0</v>
      </c>
      <c r="BC41" s="343">
        <v>0</v>
      </c>
      <c r="BD41" s="343">
        <v>24</v>
      </c>
      <c r="BE41" s="808">
        <f t="shared" si="40"/>
        <v>139</v>
      </c>
      <c r="BF41" s="211">
        <f t="shared" si="41"/>
        <v>23.166666666666668</v>
      </c>
      <c r="BG41" s="814">
        <v>0</v>
      </c>
      <c r="BH41" s="815">
        <v>0</v>
      </c>
      <c r="BI41" s="815">
        <v>0</v>
      </c>
      <c r="BJ41" s="815">
        <v>118</v>
      </c>
      <c r="BK41" s="815">
        <v>0</v>
      </c>
      <c r="BL41" s="815">
        <v>321</v>
      </c>
      <c r="BM41" s="808">
        <f t="shared" si="42"/>
        <v>439</v>
      </c>
      <c r="BN41" s="211">
        <f t="shared" si="43"/>
        <v>73.166666666666671</v>
      </c>
      <c r="BO41" s="755">
        <v>0</v>
      </c>
      <c r="BP41" s="345">
        <v>0</v>
      </c>
      <c r="BQ41" s="345">
        <v>591</v>
      </c>
      <c r="BR41" s="345">
        <v>0</v>
      </c>
      <c r="BS41" s="345">
        <v>372</v>
      </c>
      <c r="BT41" s="345">
        <v>0</v>
      </c>
      <c r="BU41" s="808">
        <f t="shared" si="44"/>
        <v>963</v>
      </c>
      <c r="BV41" s="211">
        <f t="shared" si="45"/>
        <v>160.5</v>
      </c>
      <c r="BW41" s="755">
        <v>0</v>
      </c>
      <c r="BX41" s="345">
        <v>0</v>
      </c>
      <c r="BY41" s="345">
        <v>0</v>
      </c>
      <c r="BZ41" s="345">
        <v>0</v>
      </c>
      <c r="CA41" s="345">
        <v>231</v>
      </c>
      <c r="CB41" s="345">
        <v>0</v>
      </c>
      <c r="CC41" s="808">
        <f t="shared" si="46"/>
        <v>231</v>
      </c>
      <c r="CD41" s="211">
        <f t="shared" si="47"/>
        <v>38.5</v>
      </c>
      <c r="CE41" s="346">
        <v>0</v>
      </c>
      <c r="CF41" s="343">
        <v>283</v>
      </c>
      <c r="CG41" s="343">
        <v>0</v>
      </c>
      <c r="CH41" s="343">
        <v>0</v>
      </c>
      <c r="CI41" s="343">
        <v>0</v>
      </c>
      <c r="CJ41" s="343">
        <v>600</v>
      </c>
      <c r="CK41" s="808">
        <f t="shared" si="48"/>
        <v>883</v>
      </c>
      <c r="CL41" s="211">
        <f t="shared" si="49"/>
        <v>147.16666666666666</v>
      </c>
      <c r="CM41" s="346">
        <v>0</v>
      </c>
      <c r="CN41" s="343">
        <v>639</v>
      </c>
      <c r="CO41" s="343">
        <v>0</v>
      </c>
      <c r="CP41" s="343">
        <v>511</v>
      </c>
      <c r="CQ41" s="343">
        <v>2000</v>
      </c>
      <c r="CR41" s="343">
        <v>0</v>
      </c>
      <c r="CS41" s="808">
        <f t="shared" si="50"/>
        <v>3150</v>
      </c>
      <c r="CT41" s="211">
        <f t="shared" si="51"/>
        <v>525</v>
      </c>
      <c r="CU41" s="346">
        <v>2229</v>
      </c>
      <c r="CV41" s="343">
        <v>0</v>
      </c>
      <c r="CW41" s="343">
        <v>232</v>
      </c>
      <c r="CX41" s="343">
        <v>0</v>
      </c>
      <c r="CY41" s="343">
        <v>502</v>
      </c>
      <c r="CZ41" s="343">
        <v>0</v>
      </c>
      <c r="DA41" s="808">
        <f t="shared" si="52"/>
        <v>2963</v>
      </c>
      <c r="DB41" s="211">
        <f t="shared" si="53"/>
        <v>493.83333333333331</v>
      </c>
      <c r="DC41" s="346">
        <v>878</v>
      </c>
      <c r="DD41" s="343">
        <v>0</v>
      </c>
      <c r="DE41" s="343">
        <v>161</v>
      </c>
      <c r="DF41" s="343">
        <v>1364</v>
      </c>
      <c r="DG41" s="343"/>
      <c r="DH41" s="343">
        <v>513</v>
      </c>
      <c r="DI41" s="808">
        <f t="shared" si="54"/>
        <v>2916</v>
      </c>
      <c r="DJ41" s="211">
        <f t="shared" si="55"/>
        <v>486</v>
      </c>
      <c r="DK41" s="346">
        <v>0</v>
      </c>
      <c r="DL41" s="343">
        <v>470</v>
      </c>
      <c r="DM41" s="343">
        <v>0</v>
      </c>
      <c r="DN41" s="343">
        <v>0</v>
      </c>
      <c r="DO41" s="343">
        <v>135</v>
      </c>
      <c r="DP41" s="343">
        <v>0</v>
      </c>
      <c r="DQ41" s="808">
        <f t="shared" si="56"/>
        <v>605</v>
      </c>
      <c r="DR41" s="211">
        <f t="shared" si="57"/>
        <v>100.83333333333333</v>
      </c>
      <c r="DS41" s="346">
        <v>0</v>
      </c>
      <c r="DT41" s="343">
        <v>0</v>
      </c>
      <c r="DU41" s="343">
        <v>0</v>
      </c>
      <c r="DV41" s="343">
        <v>0</v>
      </c>
      <c r="DW41" s="343">
        <v>0</v>
      </c>
      <c r="DX41" s="343">
        <v>349</v>
      </c>
      <c r="DY41" s="808">
        <f t="shared" si="58"/>
        <v>349</v>
      </c>
      <c r="DZ41" s="211">
        <f t="shared" si="59"/>
        <v>58.166666666666664</v>
      </c>
      <c r="EA41" s="346">
        <v>0</v>
      </c>
      <c r="EB41" s="343">
        <v>597</v>
      </c>
      <c r="EC41" s="343"/>
      <c r="ED41" s="343">
        <v>0</v>
      </c>
      <c r="EE41" s="343">
        <v>0</v>
      </c>
      <c r="EF41" s="343">
        <v>630</v>
      </c>
      <c r="EG41" s="808">
        <f t="shared" si="60"/>
        <v>1227</v>
      </c>
      <c r="EH41" s="211">
        <f t="shared" si="61"/>
        <v>204.5</v>
      </c>
      <c r="EI41" s="346">
        <v>234</v>
      </c>
      <c r="EJ41" s="343">
        <v>0</v>
      </c>
      <c r="EK41" s="343">
        <v>463</v>
      </c>
      <c r="EL41" s="343">
        <v>802</v>
      </c>
      <c r="EM41" s="343">
        <v>0</v>
      </c>
      <c r="EN41" s="343">
        <v>409</v>
      </c>
      <c r="EO41" s="808">
        <f t="shared" si="62"/>
        <v>1908</v>
      </c>
      <c r="EP41" s="211">
        <f t="shared" si="63"/>
        <v>318</v>
      </c>
      <c r="EQ41" s="346">
        <v>0</v>
      </c>
      <c r="ER41" s="343">
        <v>0</v>
      </c>
      <c r="ES41" s="343">
        <v>190</v>
      </c>
      <c r="ET41" s="343">
        <v>343</v>
      </c>
      <c r="EU41" s="343">
        <v>0</v>
      </c>
      <c r="EV41" s="343">
        <v>0</v>
      </c>
      <c r="EW41" s="808">
        <f t="shared" si="64"/>
        <v>533</v>
      </c>
      <c r="EX41" s="211">
        <f t="shared" si="65"/>
        <v>88.833333333333329</v>
      </c>
      <c r="EY41" s="346">
        <v>0</v>
      </c>
      <c r="EZ41" s="343">
        <v>76</v>
      </c>
      <c r="FA41" s="343">
        <v>1327</v>
      </c>
      <c r="FB41" s="343">
        <v>0</v>
      </c>
      <c r="FC41" s="343">
        <v>0</v>
      </c>
      <c r="FD41" s="343">
        <v>0</v>
      </c>
      <c r="FE41" s="808">
        <f t="shared" si="66"/>
        <v>1403</v>
      </c>
      <c r="FF41" s="211">
        <f t="shared" si="67"/>
        <v>233.83333333333334</v>
      </c>
      <c r="FG41" s="755">
        <v>0</v>
      </c>
      <c r="FH41" s="345">
        <v>0</v>
      </c>
      <c r="FI41" s="345">
        <v>0</v>
      </c>
      <c r="FJ41" s="345">
        <v>35</v>
      </c>
      <c r="FK41" s="345">
        <v>0</v>
      </c>
      <c r="FL41" s="345">
        <v>0</v>
      </c>
      <c r="FM41" s="808">
        <f t="shared" si="68"/>
        <v>35</v>
      </c>
      <c r="FN41" s="211">
        <f t="shared" si="69"/>
        <v>5.833333333333333</v>
      </c>
      <c r="FO41" s="346">
        <v>96</v>
      </c>
      <c r="FP41" s="343">
        <v>0</v>
      </c>
      <c r="FQ41" s="343">
        <v>0</v>
      </c>
      <c r="FR41" s="343">
        <v>0</v>
      </c>
      <c r="FS41" s="343">
        <v>0</v>
      </c>
      <c r="FT41" s="343">
        <v>943</v>
      </c>
      <c r="FU41" s="808">
        <f t="shared" si="70"/>
        <v>1039</v>
      </c>
      <c r="FV41" s="211">
        <f t="shared" si="71"/>
        <v>173.16666666666666</v>
      </c>
      <c r="FW41" s="346">
        <v>0</v>
      </c>
      <c r="FX41" s="343">
        <v>269</v>
      </c>
      <c r="FY41" s="343">
        <v>0</v>
      </c>
      <c r="FZ41" s="343">
        <v>330</v>
      </c>
      <c r="GA41" s="343">
        <v>219</v>
      </c>
      <c r="GB41" s="343">
        <v>0</v>
      </c>
      <c r="GC41" s="808">
        <f t="shared" si="72"/>
        <v>818</v>
      </c>
      <c r="GD41" s="211">
        <f t="shared" si="73"/>
        <v>136.33333333333334</v>
      </c>
      <c r="GE41" s="346">
        <v>0</v>
      </c>
      <c r="GF41" s="343">
        <v>363</v>
      </c>
      <c r="GG41" s="343">
        <v>0</v>
      </c>
      <c r="GH41" s="343">
        <v>0</v>
      </c>
      <c r="GI41" s="343">
        <v>0</v>
      </c>
      <c r="GJ41" s="343">
        <v>283</v>
      </c>
      <c r="GK41" s="808">
        <f t="shared" si="74"/>
        <v>646</v>
      </c>
      <c r="GL41" s="211">
        <f t="shared" si="75"/>
        <v>107.66666666666667</v>
      </c>
      <c r="GM41" s="755">
        <v>120</v>
      </c>
      <c r="GN41" s="345">
        <v>0</v>
      </c>
      <c r="GO41" s="345">
        <v>90</v>
      </c>
      <c r="GP41" s="345">
        <v>76</v>
      </c>
      <c r="GQ41" s="345">
        <v>0</v>
      </c>
      <c r="GR41" s="345">
        <v>0</v>
      </c>
      <c r="GS41" s="872">
        <f t="shared" si="76"/>
        <v>286</v>
      </c>
      <c r="GT41" s="873">
        <f t="shared" si="77"/>
        <v>47.666666666666664</v>
      </c>
      <c r="GU41" s="346">
        <v>320</v>
      </c>
      <c r="GV41" s="343">
        <v>0</v>
      </c>
      <c r="GW41" s="343">
        <v>0</v>
      </c>
      <c r="GX41" s="343">
        <v>113</v>
      </c>
      <c r="GY41" s="343">
        <v>0</v>
      </c>
      <c r="GZ41" s="343">
        <v>0</v>
      </c>
      <c r="HA41" s="872">
        <f t="shared" si="78"/>
        <v>433</v>
      </c>
      <c r="HB41" s="873">
        <f t="shared" si="79"/>
        <v>72.166666666666671</v>
      </c>
      <c r="HC41" s="346">
        <v>534</v>
      </c>
      <c r="HD41" s="343">
        <v>0</v>
      </c>
      <c r="HE41" s="343">
        <v>0</v>
      </c>
      <c r="HF41" s="343">
        <v>235</v>
      </c>
      <c r="HG41" s="343">
        <v>0</v>
      </c>
      <c r="HH41" s="343">
        <v>0</v>
      </c>
      <c r="HI41" s="872">
        <f t="shared" si="80"/>
        <v>769</v>
      </c>
      <c r="HJ41" s="873">
        <f t="shared" si="81"/>
        <v>128.16666666666666</v>
      </c>
      <c r="HK41" s="346">
        <v>0</v>
      </c>
      <c r="HL41" s="343">
        <v>0</v>
      </c>
      <c r="HM41" s="343">
        <v>0</v>
      </c>
      <c r="HN41" s="343">
        <v>187</v>
      </c>
      <c r="HO41" s="343">
        <v>394</v>
      </c>
      <c r="HP41" s="343">
        <v>0</v>
      </c>
      <c r="HQ41" s="872">
        <f t="shared" si="82"/>
        <v>581</v>
      </c>
      <c r="HR41" s="873">
        <f t="shared" si="83"/>
        <v>96.833333333333329</v>
      </c>
      <c r="HS41" s="346">
        <v>0</v>
      </c>
      <c r="HT41" s="343">
        <v>232</v>
      </c>
      <c r="HU41" s="343">
        <v>0</v>
      </c>
      <c r="HV41" s="343">
        <v>361</v>
      </c>
      <c r="HW41" s="343">
        <v>0</v>
      </c>
      <c r="HX41" s="343"/>
      <c r="HY41" s="872">
        <f t="shared" si="84"/>
        <v>593</v>
      </c>
      <c r="HZ41" s="873">
        <f t="shared" si="85"/>
        <v>98.833333333333329</v>
      </c>
    </row>
    <row r="42" spans="1:234" s="341" customFormat="1" ht="15" customHeight="1" x14ac:dyDescent="0.2">
      <c r="A42" s="21">
        <v>31</v>
      </c>
      <c r="B42" s="21" t="s">
        <v>519</v>
      </c>
      <c r="C42" s="275" t="s">
        <v>522</v>
      </c>
      <c r="D42" s="21">
        <v>25</v>
      </c>
      <c r="E42" s="24"/>
      <c r="F42" s="24">
        <v>3005</v>
      </c>
      <c r="G42" s="24"/>
      <c r="H42" s="24"/>
      <c r="I42" s="24"/>
      <c r="J42" s="360">
        <f>SUMIF(SUMPK!$B:$B,$B:$B,SUMPK!$O:$O)</f>
        <v>0</v>
      </c>
      <c r="K42" s="24"/>
      <c r="L42" s="24">
        <f t="shared" si="97"/>
        <v>3005</v>
      </c>
      <c r="M42" s="15">
        <f t="shared" si="98"/>
        <v>3005</v>
      </c>
      <c r="N42" s="15">
        <v>46.833333333333336</v>
      </c>
      <c r="O42" s="276">
        <f t="shared" ref="O42:O44" si="102">IF(N42=0,0,M42/N42)</f>
        <v>64.163701067615662</v>
      </c>
      <c r="P42" s="15">
        <v>301</v>
      </c>
      <c r="Q42" s="711">
        <f t="shared" ref="Q42:Q44" si="103">T42/$Q$8</f>
        <v>80</v>
      </c>
      <c r="R42" s="276">
        <f t="shared" ref="R42:R44" si="104">IF(P42=0,0,M42/P42*6)</f>
        <v>59.900332225913623</v>
      </c>
      <c r="S42" s="712">
        <f t="shared" ref="S42:S44" si="105">T42/$T$8</f>
        <v>18.46153846153846</v>
      </c>
      <c r="T42" s="713">
        <v>480</v>
      </c>
      <c r="U42" s="276">
        <f t="shared" si="99"/>
        <v>162.77083333333334</v>
      </c>
      <c r="V42" s="278"/>
      <c r="W42" s="276">
        <f t="shared" si="100"/>
        <v>162.77083333333334</v>
      </c>
      <c r="X42" s="823">
        <f t="shared" si="101"/>
        <v>1</v>
      </c>
      <c r="Y42" s="305">
        <v>20</v>
      </c>
      <c r="Z42" s="824"/>
      <c r="AA42" s="244"/>
      <c r="AB42" s="64"/>
      <c r="AC42" s="64"/>
      <c r="AD42" s="64"/>
      <c r="AE42" s="64"/>
      <c r="AF42" s="64"/>
      <c r="AG42" s="64"/>
      <c r="AH42" s="211"/>
      <c r="AI42" s="755"/>
      <c r="AJ42" s="345"/>
      <c r="AK42" s="345"/>
      <c r="AL42" s="345"/>
      <c r="AM42" s="345"/>
      <c r="AN42" s="345"/>
      <c r="AO42" s="808"/>
      <c r="AP42" s="809"/>
      <c r="AQ42" s="814"/>
      <c r="AR42" s="815"/>
      <c r="AS42" s="815"/>
      <c r="AT42" s="815"/>
      <c r="AU42" s="815"/>
      <c r="AV42" s="815"/>
      <c r="AW42" s="808"/>
      <c r="AX42" s="211"/>
      <c r="AY42" s="346"/>
      <c r="AZ42" s="343"/>
      <c r="BA42" s="343"/>
      <c r="BB42" s="343"/>
      <c r="BC42" s="343"/>
      <c r="BD42" s="343"/>
      <c r="BE42" s="808"/>
      <c r="BF42" s="211"/>
      <c r="BG42" s="814"/>
      <c r="BH42" s="815"/>
      <c r="BI42" s="815"/>
      <c r="BJ42" s="815"/>
      <c r="BK42" s="815"/>
      <c r="BL42" s="815"/>
      <c r="BM42" s="808"/>
      <c r="BN42" s="211"/>
      <c r="BO42" s="755"/>
      <c r="BP42" s="345"/>
      <c r="BQ42" s="345"/>
      <c r="BR42" s="345"/>
      <c r="BS42" s="345"/>
      <c r="BT42" s="345"/>
      <c r="BU42" s="808"/>
      <c r="BV42" s="211"/>
      <c r="BW42" s="755"/>
      <c r="BX42" s="345"/>
      <c r="BY42" s="345"/>
      <c r="BZ42" s="345"/>
      <c r="CA42" s="345"/>
      <c r="CB42" s="345"/>
      <c r="CC42" s="808"/>
      <c r="CD42" s="211"/>
      <c r="CE42" s="346"/>
      <c r="CF42" s="343"/>
      <c r="CG42" s="343"/>
      <c r="CH42" s="343"/>
      <c r="CI42" s="343"/>
      <c r="CJ42" s="343"/>
      <c r="CK42" s="808"/>
      <c r="CL42" s="211"/>
      <c r="CM42" s="346"/>
      <c r="CN42" s="343"/>
      <c r="CO42" s="343"/>
      <c r="CP42" s="343"/>
      <c r="CQ42" s="343"/>
      <c r="CR42" s="343"/>
      <c r="CS42" s="808"/>
      <c r="CT42" s="211"/>
      <c r="CU42" s="346"/>
      <c r="CV42" s="343"/>
      <c r="CW42" s="343"/>
      <c r="CX42" s="343"/>
      <c r="CY42" s="343"/>
      <c r="CZ42" s="343"/>
      <c r="DA42" s="808"/>
      <c r="DB42" s="211"/>
      <c r="DC42" s="346"/>
      <c r="DD42" s="343"/>
      <c r="DE42" s="343"/>
      <c r="DF42" s="343"/>
      <c r="DG42" s="343"/>
      <c r="DH42" s="343"/>
      <c r="DI42" s="808"/>
      <c r="DJ42" s="211"/>
      <c r="DK42" s="346"/>
      <c r="DL42" s="343"/>
      <c r="DM42" s="343"/>
      <c r="DN42" s="343"/>
      <c r="DO42" s="343"/>
      <c r="DP42" s="343"/>
      <c r="DQ42" s="808"/>
      <c r="DR42" s="211"/>
      <c r="DS42" s="346"/>
      <c r="DT42" s="343"/>
      <c r="DU42" s="343"/>
      <c r="DV42" s="343"/>
      <c r="DW42" s="343"/>
      <c r="DX42" s="343"/>
      <c r="DY42" s="808"/>
      <c r="DZ42" s="211"/>
      <c r="EA42" s="346"/>
      <c r="EB42" s="343"/>
      <c r="EC42" s="343"/>
      <c r="ED42" s="343"/>
      <c r="EE42" s="343"/>
      <c r="EF42" s="343"/>
      <c r="EG42" s="808"/>
      <c r="EH42" s="211"/>
      <c r="EI42" s="346"/>
      <c r="EJ42" s="343"/>
      <c r="EK42" s="343"/>
      <c r="EL42" s="343"/>
      <c r="EM42" s="343"/>
      <c r="EN42" s="343"/>
      <c r="EO42" s="808"/>
      <c r="EP42" s="211"/>
      <c r="EQ42" s="346"/>
      <c r="ER42" s="343"/>
      <c r="ES42" s="343"/>
      <c r="ET42" s="343"/>
      <c r="EU42" s="343"/>
      <c r="EV42" s="343"/>
      <c r="EW42" s="808"/>
      <c r="EX42" s="211"/>
      <c r="EY42" s="346"/>
      <c r="EZ42" s="343"/>
      <c r="FA42" s="343"/>
      <c r="FB42" s="343"/>
      <c r="FC42" s="343"/>
      <c r="FD42" s="343"/>
      <c r="FE42" s="808"/>
      <c r="FF42" s="211"/>
      <c r="FG42" s="755"/>
      <c r="FH42" s="345"/>
      <c r="FI42" s="345"/>
      <c r="FJ42" s="345"/>
      <c r="FK42" s="345"/>
      <c r="FL42" s="345"/>
      <c r="FM42" s="808"/>
      <c r="FN42" s="211"/>
      <c r="FO42" s="346"/>
      <c r="FP42" s="343"/>
      <c r="FQ42" s="343"/>
      <c r="FR42" s="343"/>
      <c r="FS42" s="343"/>
      <c r="FT42" s="343"/>
      <c r="FU42" s="808"/>
      <c r="FV42" s="211"/>
      <c r="FW42" s="346"/>
      <c r="FX42" s="343"/>
      <c r="FY42" s="343"/>
      <c r="FZ42" s="343"/>
      <c r="GA42" s="343"/>
      <c r="GB42" s="343"/>
      <c r="GC42" s="808"/>
      <c r="GD42" s="211"/>
      <c r="GE42" s="346"/>
      <c r="GF42" s="343"/>
      <c r="GG42" s="343"/>
      <c r="GH42" s="343">
        <v>0</v>
      </c>
      <c r="GI42" s="343">
        <v>0</v>
      </c>
      <c r="GJ42" s="343">
        <v>300</v>
      </c>
      <c r="GK42" s="808"/>
      <c r="GL42" s="211"/>
      <c r="GM42" s="755">
        <v>0</v>
      </c>
      <c r="GN42" s="345">
        <v>0</v>
      </c>
      <c r="GO42" s="345">
        <v>0</v>
      </c>
      <c r="GP42" s="345">
        <v>0</v>
      </c>
      <c r="GQ42" s="345">
        <v>285</v>
      </c>
      <c r="GR42" s="345">
        <v>0</v>
      </c>
      <c r="GS42" s="872">
        <f t="shared" si="76"/>
        <v>285</v>
      </c>
      <c r="GT42" s="873">
        <f t="shared" si="77"/>
        <v>47.5</v>
      </c>
      <c r="GU42" s="346">
        <v>0</v>
      </c>
      <c r="GV42" s="343">
        <v>0</v>
      </c>
      <c r="GW42" s="343">
        <v>0</v>
      </c>
      <c r="GX42" s="343">
        <v>0</v>
      </c>
      <c r="GY42" s="343">
        <v>0</v>
      </c>
      <c r="GZ42" s="343">
        <v>0</v>
      </c>
      <c r="HA42" s="872">
        <f t="shared" si="78"/>
        <v>0</v>
      </c>
      <c r="HB42" s="873">
        <f t="shared" si="79"/>
        <v>0</v>
      </c>
      <c r="HC42" s="346">
        <v>0</v>
      </c>
      <c r="HD42" s="343">
        <v>0</v>
      </c>
      <c r="HE42" s="343">
        <v>0</v>
      </c>
      <c r="HF42" s="343">
        <v>598</v>
      </c>
      <c r="HG42" s="343">
        <v>0</v>
      </c>
      <c r="HH42" s="343">
        <v>0</v>
      </c>
      <c r="HI42" s="872">
        <f t="shared" si="80"/>
        <v>598</v>
      </c>
      <c r="HJ42" s="873">
        <f t="shared" si="81"/>
        <v>99.666666666666671</v>
      </c>
      <c r="HK42" s="346">
        <v>0</v>
      </c>
      <c r="HL42" s="343">
        <v>0</v>
      </c>
      <c r="HM42" s="343">
        <v>0</v>
      </c>
      <c r="HN42" s="343">
        <v>0</v>
      </c>
      <c r="HO42" s="343">
        <v>281</v>
      </c>
      <c r="HP42" s="343">
        <v>0</v>
      </c>
      <c r="HQ42" s="872">
        <f t="shared" si="82"/>
        <v>281</v>
      </c>
      <c r="HR42" s="873">
        <f t="shared" si="83"/>
        <v>46.833333333333336</v>
      </c>
      <c r="HS42" s="346">
        <v>0</v>
      </c>
      <c r="HT42" s="343">
        <v>0</v>
      </c>
      <c r="HU42" s="343">
        <v>0</v>
      </c>
      <c r="HV42" s="343">
        <v>0</v>
      </c>
      <c r="HW42" s="343">
        <v>0</v>
      </c>
      <c r="HX42" s="343"/>
      <c r="HY42" s="872">
        <f t="shared" si="84"/>
        <v>0</v>
      </c>
      <c r="HZ42" s="873">
        <f t="shared" si="85"/>
        <v>0</v>
      </c>
    </row>
    <row r="43" spans="1:234" s="341" customFormat="1" x14ac:dyDescent="0.2">
      <c r="A43" s="21">
        <v>32</v>
      </c>
      <c r="B43" s="21" t="s">
        <v>167</v>
      </c>
      <c r="C43" s="715" t="s">
        <v>299</v>
      </c>
      <c r="D43" s="21">
        <v>25</v>
      </c>
      <c r="E43" s="24"/>
      <c r="F43" s="24">
        <v>6481</v>
      </c>
      <c r="G43" s="24"/>
      <c r="H43" s="24"/>
      <c r="I43" s="24"/>
      <c r="J43" s="360">
        <f>SUMIF(SUMPK!$B:$B,$B:$B,SUMPK!$O:$O)</f>
        <v>0</v>
      </c>
      <c r="K43" s="24"/>
      <c r="L43" s="24">
        <f t="shared" si="97"/>
        <v>6481</v>
      </c>
      <c r="M43" s="15">
        <f t="shared" si="98"/>
        <v>6481</v>
      </c>
      <c r="N43" s="15">
        <v>387.16666666666669</v>
      </c>
      <c r="O43" s="276">
        <f t="shared" si="102"/>
        <v>16.739560912613001</v>
      </c>
      <c r="P43" s="15">
        <v>302</v>
      </c>
      <c r="Q43" s="711">
        <f t="shared" si="103"/>
        <v>1333.3333333333333</v>
      </c>
      <c r="R43" s="276">
        <f t="shared" si="104"/>
        <v>128.76158940397352</v>
      </c>
      <c r="S43" s="712">
        <f t="shared" si="105"/>
        <v>307.69230769230768</v>
      </c>
      <c r="T43" s="713">
        <v>8000</v>
      </c>
      <c r="U43" s="276">
        <f t="shared" si="99"/>
        <v>21.06325</v>
      </c>
      <c r="V43" s="278"/>
      <c r="W43" s="276">
        <f t="shared" si="100"/>
        <v>21.06325</v>
      </c>
      <c r="X43" s="823">
        <f t="shared" si="101"/>
        <v>1</v>
      </c>
      <c r="Y43" s="305">
        <v>21</v>
      </c>
      <c r="Z43" s="824"/>
      <c r="AA43" s="244">
        <v>0</v>
      </c>
      <c r="AB43" s="64">
        <v>0</v>
      </c>
      <c r="AC43" s="64">
        <v>0</v>
      </c>
      <c r="AD43" s="64">
        <v>970</v>
      </c>
      <c r="AE43" s="64">
        <v>0</v>
      </c>
      <c r="AF43" s="64">
        <v>0</v>
      </c>
      <c r="AG43" s="64">
        <f t="shared" si="34"/>
        <v>970</v>
      </c>
      <c r="AH43" s="211">
        <f t="shared" si="35"/>
        <v>161.66666666666666</v>
      </c>
      <c r="AI43" s="755">
        <v>0</v>
      </c>
      <c r="AJ43" s="345">
        <v>0</v>
      </c>
      <c r="AK43" s="345">
        <v>0</v>
      </c>
      <c r="AL43" s="345">
        <v>944</v>
      </c>
      <c r="AM43" s="345">
        <v>0</v>
      </c>
      <c r="AN43" s="345">
        <v>0</v>
      </c>
      <c r="AO43" s="808">
        <f t="shared" si="36"/>
        <v>944</v>
      </c>
      <c r="AP43" s="809">
        <f t="shared" si="37"/>
        <v>157.33333333333334</v>
      </c>
      <c r="AQ43" s="814">
        <v>0</v>
      </c>
      <c r="AR43" s="815">
        <v>0</v>
      </c>
      <c r="AS43" s="815">
        <v>0</v>
      </c>
      <c r="AT43" s="815">
        <v>1305</v>
      </c>
      <c r="AU43" s="815">
        <v>0</v>
      </c>
      <c r="AV43" s="815">
        <v>0</v>
      </c>
      <c r="AW43" s="808">
        <f t="shared" si="38"/>
        <v>1305</v>
      </c>
      <c r="AX43" s="211">
        <f t="shared" si="39"/>
        <v>217.5</v>
      </c>
      <c r="AY43" s="346">
        <v>1100</v>
      </c>
      <c r="AZ43" s="343">
        <v>0</v>
      </c>
      <c r="BA43" s="343">
        <v>0</v>
      </c>
      <c r="BB43" s="343">
        <v>0</v>
      </c>
      <c r="BC43" s="343">
        <v>0</v>
      </c>
      <c r="BD43" s="343">
        <v>917</v>
      </c>
      <c r="BE43" s="808">
        <f t="shared" si="40"/>
        <v>2017</v>
      </c>
      <c r="BF43" s="211">
        <f t="shared" si="41"/>
        <v>336.16666666666669</v>
      </c>
      <c r="BG43" s="814">
        <v>0</v>
      </c>
      <c r="BH43" s="815">
        <v>614</v>
      </c>
      <c r="BI43" s="815">
        <v>0</v>
      </c>
      <c r="BJ43" s="815">
        <v>963</v>
      </c>
      <c r="BK43" s="815">
        <v>0</v>
      </c>
      <c r="BL43" s="815">
        <v>0</v>
      </c>
      <c r="BM43" s="808">
        <f t="shared" si="42"/>
        <v>1577</v>
      </c>
      <c r="BN43" s="211">
        <f t="shared" si="43"/>
        <v>262.83333333333331</v>
      </c>
      <c r="BO43" s="755">
        <v>0</v>
      </c>
      <c r="BP43" s="345">
        <v>0</v>
      </c>
      <c r="BQ43" s="345">
        <v>0</v>
      </c>
      <c r="BR43" s="345">
        <v>0</v>
      </c>
      <c r="BS43" s="345">
        <v>878</v>
      </c>
      <c r="BT43" s="345">
        <v>0</v>
      </c>
      <c r="BU43" s="808">
        <f t="shared" si="44"/>
        <v>878</v>
      </c>
      <c r="BV43" s="211">
        <f t="shared" si="45"/>
        <v>146.33333333333334</v>
      </c>
      <c r="BW43" s="755">
        <v>0</v>
      </c>
      <c r="BX43" s="345">
        <v>0</v>
      </c>
      <c r="BY43" s="345">
        <v>0</v>
      </c>
      <c r="BZ43" s="345">
        <v>928</v>
      </c>
      <c r="CA43" s="345">
        <v>597</v>
      </c>
      <c r="CB43" s="345">
        <v>0</v>
      </c>
      <c r="CC43" s="808">
        <f t="shared" si="46"/>
        <v>1525</v>
      </c>
      <c r="CD43" s="211">
        <f t="shared" si="47"/>
        <v>254.16666666666666</v>
      </c>
      <c r="CE43" s="346">
        <v>0</v>
      </c>
      <c r="CF43" s="343">
        <v>1203</v>
      </c>
      <c r="CG43" s="343">
        <v>0</v>
      </c>
      <c r="CH43" s="343">
        <v>0</v>
      </c>
      <c r="CI43" s="343">
        <v>0</v>
      </c>
      <c r="CJ43" s="343">
        <v>587</v>
      </c>
      <c r="CK43" s="808">
        <f t="shared" si="48"/>
        <v>1790</v>
      </c>
      <c r="CL43" s="211">
        <f t="shared" si="49"/>
        <v>298.33333333333331</v>
      </c>
      <c r="CM43" s="346">
        <v>0</v>
      </c>
      <c r="CN43" s="343">
        <v>211</v>
      </c>
      <c r="CO43" s="343">
        <v>0</v>
      </c>
      <c r="CP43" s="343">
        <v>1279</v>
      </c>
      <c r="CQ43" s="343">
        <v>200</v>
      </c>
      <c r="CR43" s="343">
        <v>0</v>
      </c>
      <c r="CS43" s="808">
        <f t="shared" si="50"/>
        <v>1690</v>
      </c>
      <c r="CT43" s="211">
        <f t="shared" si="51"/>
        <v>281.66666666666669</v>
      </c>
      <c r="CU43" s="346">
        <v>633</v>
      </c>
      <c r="CV43" s="343">
        <v>0</v>
      </c>
      <c r="CW43" s="343">
        <v>621</v>
      </c>
      <c r="CX43" s="343">
        <v>0</v>
      </c>
      <c r="CY43" s="343">
        <v>0</v>
      </c>
      <c r="CZ43" s="343">
        <v>0</v>
      </c>
      <c r="DA43" s="808">
        <f t="shared" si="52"/>
        <v>1254</v>
      </c>
      <c r="DB43" s="211">
        <f t="shared" si="53"/>
        <v>209</v>
      </c>
      <c r="DC43" s="346">
        <v>614</v>
      </c>
      <c r="DD43" s="343">
        <v>0</v>
      </c>
      <c r="DE43" s="343">
        <v>0</v>
      </c>
      <c r="DF43" s="343">
        <v>643</v>
      </c>
      <c r="DG43" s="343"/>
      <c r="DH43" s="343">
        <v>609</v>
      </c>
      <c r="DI43" s="808">
        <f t="shared" si="54"/>
        <v>1866</v>
      </c>
      <c r="DJ43" s="211">
        <f t="shared" si="55"/>
        <v>311</v>
      </c>
      <c r="DK43" s="346">
        <v>0</v>
      </c>
      <c r="DL43" s="343">
        <v>0</v>
      </c>
      <c r="DM43" s="343">
        <v>1285</v>
      </c>
      <c r="DN43" s="343">
        <v>0</v>
      </c>
      <c r="DO43" s="343">
        <v>0</v>
      </c>
      <c r="DP43" s="343">
        <v>0</v>
      </c>
      <c r="DQ43" s="808">
        <f t="shared" si="56"/>
        <v>1285</v>
      </c>
      <c r="DR43" s="211">
        <f t="shared" si="57"/>
        <v>214.16666666666666</v>
      </c>
      <c r="DS43" s="346">
        <v>0</v>
      </c>
      <c r="DT43" s="343">
        <v>1283</v>
      </c>
      <c r="DU43" s="343">
        <v>0</v>
      </c>
      <c r="DV43" s="343">
        <v>965</v>
      </c>
      <c r="DW43" s="343">
        <v>0</v>
      </c>
      <c r="DX43" s="343">
        <v>0</v>
      </c>
      <c r="DY43" s="808">
        <f t="shared" si="58"/>
        <v>2248</v>
      </c>
      <c r="DZ43" s="211">
        <f t="shared" si="59"/>
        <v>374.66666666666669</v>
      </c>
      <c r="EA43" s="346">
        <v>0</v>
      </c>
      <c r="EB43" s="343">
        <v>941</v>
      </c>
      <c r="EC43" s="343"/>
      <c r="ED43" s="343">
        <v>0</v>
      </c>
      <c r="EE43" s="343">
        <v>0</v>
      </c>
      <c r="EF43" s="343">
        <v>620</v>
      </c>
      <c r="EG43" s="808">
        <f t="shared" si="60"/>
        <v>1561</v>
      </c>
      <c r="EH43" s="211">
        <f t="shared" si="61"/>
        <v>260.16666666666669</v>
      </c>
      <c r="EI43" s="346">
        <v>0</v>
      </c>
      <c r="EJ43" s="343">
        <v>0</v>
      </c>
      <c r="EK43" s="343">
        <v>0</v>
      </c>
      <c r="EL43" s="343">
        <v>606</v>
      </c>
      <c r="EM43" s="343">
        <v>0</v>
      </c>
      <c r="EN43" s="343">
        <v>0</v>
      </c>
      <c r="EO43" s="808">
        <f t="shared" si="62"/>
        <v>606</v>
      </c>
      <c r="EP43" s="211">
        <f t="shared" si="63"/>
        <v>101</v>
      </c>
      <c r="EQ43" s="346">
        <v>0</v>
      </c>
      <c r="ER43" s="343">
        <v>0</v>
      </c>
      <c r="ES43" s="343">
        <v>1217</v>
      </c>
      <c r="ET43" s="343">
        <v>0</v>
      </c>
      <c r="EU43" s="343">
        <v>0</v>
      </c>
      <c r="EV43" s="343">
        <v>948</v>
      </c>
      <c r="EW43" s="808">
        <f t="shared" si="64"/>
        <v>2165</v>
      </c>
      <c r="EX43" s="211">
        <f t="shared" si="65"/>
        <v>360.83333333333331</v>
      </c>
      <c r="EY43" s="346">
        <v>0</v>
      </c>
      <c r="EZ43" s="343">
        <v>950</v>
      </c>
      <c r="FA43" s="343">
        <v>0</v>
      </c>
      <c r="FB43" s="343">
        <v>0</v>
      </c>
      <c r="FC43" s="343">
        <v>0</v>
      </c>
      <c r="FD43" s="343">
        <v>0</v>
      </c>
      <c r="FE43" s="808">
        <f t="shared" si="66"/>
        <v>950</v>
      </c>
      <c r="FF43" s="211">
        <f t="shared" si="67"/>
        <v>158.33333333333334</v>
      </c>
      <c r="FG43" s="755">
        <v>704</v>
      </c>
      <c r="FH43" s="345">
        <v>0</v>
      </c>
      <c r="FI43" s="345">
        <v>0</v>
      </c>
      <c r="FJ43" s="345">
        <v>1243</v>
      </c>
      <c r="FK43" s="345">
        <v>0</v>
      </c>
      <c r="FL43" s="345">
        <v>0</v>
      </c>
      <c r="FM43" s="808">
        <f t="shared" si="68"/>
        <v>1947</v>
      </c>
      <c r="FN43" s="211">
        <f t="shared" si="69"/>
        <v>324.5</v>
      </c>
      <c r="FO43" s="346">
        <v>629</v>
      </c>
      <c r="FP43" s="343">
        <v>0</v>
      </c>
      <c r="FQ43" s="343">
        <v>0</v>
      </c>
      <c r="FR43" s="343">
        <v>0</v>
      </c>
      <c r="FS43" s="343">
        <v>1174</v>
      </c>
      <c r="FT43" s="343">
        <v>0</v>
      </c>
      <c r="FU43" s="808">
        <f t="shared" si="70"/>
        <v>1803</v>
      </c>
      <c r="FV43" s="211">
        <f t="shared" si="71"/>
        <v>300.5</v>
      </c>
      <c r="FW43" s="346">
        <v>0</v>
      </c>
      <c r="FX43" s="343">
        <v>0</v>
      </c>
      <c r="FY43" s="343">
        <v>692</v>
      </c>
      <c r="FZ43" s="343">
        <v>0</v>
      </c>
      <c r="GA43" s="343">
        <v>1358</v>
      </c>
      <c r="GB43" s="343">
        <v>87</v>
      </c>
      <c r="GC43" s="808">
        <f t="shared" si="72"/>
        <v>2137</v>
      </c>
      <c r="GD43" s="211">
        <f t="shared" si="73"/>
        <v>356.16666666666669</v>
      </c>
      <c r="GE43" s="346">
        <v>0</v>
      </c>
      <c r="GF43" s="343">
        <v>0</v>
      </c>
      <c r="GG43" s="343">
        <v>0</v>
      </c>
      <c r="GH43" s="343">
        <v>940</v>
      </c>
      <c r="GI43" s="343">
        <v>112</v>
      </c>
      <c r="GJ43" s="343">
        <v>0</v>
      </c>
      <c r="GK43" s="808">
        <f t="shared" si="74"/>
        <v>1052</v>
      </c>
      <c r="GL43" s="211">
        <f t="shared" si="75"/>
        <v>175.33333333333334</v>
      </c>
      <c r="GM43" s="755">
        <v>0</v>
      </c>
      <c r="GN43" s="345">
        <v>295</v>
      </c>
      <c r="GO43" s="345">
        <v>0</v>
      </c>
      <c r="GP43" s="345">
        <v>0</v>
      </c>
      <c r="GQ43" s="345">
        <v>591</v>
      </c>
      <c r="GR43" s="345">
        <v>0</v>
      </c>
      <c r="GS43" s="872">
        <f t="shared" si="76"/>
        <v>886</v>
      </c>
      <c r="GT43" s="873">
        <f t="shared" si="77"/>
        <v>147.66666666666666</v>
      </c>
      <c r="GU43" s="346">
        <v>0</v>
      </c>
      <c r="GV43" s="343">
        <v>0</v>
      </c>
      <c r="GW43" s="343">
        <v>609</v>
      </c>
      <c r="GX43" s="343">
        <v>0</v>
      </c>
      <c r="GY43" s="343">
        <v>0</v>
      </c>
      <c r="GZ43" s="343">
        <v>0</v>
      </c>
      <c r="HA43" s="872">
        <f t="shared" si="78"/>
        <v>609</v>
      </c>
      <c r="HB43" s="873">
        <f t="shared" si="79"/>
        <v>101.5</v>
      </c>
      <c r="HC43" s="346">
        <v>0</v>
      </c>
      <c r="HD43" s="343">
        <v>416</v>
      </c>
      <c r="HE43" s="343">
        <v>0</v>
      </c>
      <c r="HF43" s="343">
        <v>0</v>
      </c>
      <c r="HG43" s="343">
        <v>0</v>
      </c>
      <c r="HH43" s="343">
        <v>0</v>
      </c>
      <c r="HI43" s="872">
        <f t="shared" si="80"/>
        <v>416</v>
      </c>
      <c r="HJ43" s="873">
        <f t="shared" si="81"/>
        <v>69.333333333333329</v>
      </c>
      <c r="HK43" s="346">
        <v>1055</v>
      </c>
      <c r="HL43" s="343">
        <v>0</v>
      </c>
      <c r="HM43" s="343">
        <v>0</v>
      </c>
      <c r="HN43" s="343">
        <v>0</v>
      </c>
      <c r="HO43" s="343">
        <v>0</v>
      </c>
      <c r="HP43" s="343">
        <v>1268</v>
      </c>
      <c r="HQ43" s="872">
        <f t="shared" si="82"/>
        <v>2323</v>
      </c>
      <c r="HR43" s="873">
        <f t="shared" si="83"/>
        <v>387.16666666666669</v>
      </c>
      <c r="HS43" s="346">
        <v>0</v>
      </c>
      <c r="HT43" s="343">
        <v>0</v>
      </c>
      <c r="HU43" s="343">
        <v>0</v>
      </c>
      <c r="HV43" s="343">
        <v>1196</v>
      </c>
      <c r="HW43" s="343">
        <v>0</v>
      </c>
      <c r="HX43" s="343"/>
      <c r="HY43" s="872">
        <f t="shared" si="84"/>
        <v>1196</v>
      </c>
      <c r="HZ43" s="873">
        <f t="shared" si="85"/>
        <v>199.33333333333334</v>
      </c>
    </row>
    <row r="44" spans="1:234" s="341" customFormat="1" x14ac:dyDescent="0.2">
      <c r="A44" s="21">
        <v>33</v>
      </c>
      <c r="B44" s="297">
        <v>12907005510005</v>
      </c>
      <c r="C44" s="715" t="s">
        <v>479</v>
      </c>
      <c r="D44" s="296">
        <v>5</v>
      </c>
      <c r="E44" s="24"/>
      <c r="F44" s="24">
        <v>2435</v>
      </c>
      <c r="G44" s="24"/>
      <c r="H44" s="24"/>
      <c r="I44" s="24"/>
      <c r="J44" s="360">
        <f>SUMIF(SUMPK!$B:$B,$B:$B,SUMPK!$O:$O)</f>
        <v>0</v>
      </c>
      <c r="K44" s="24"/>
      <c r="L44" s="24">
        <f t="shared" si="97"/>
        <v>2435</v>
      </c>
      <c r="M44" s="15">
        <f t="shared" si="98"/>
        <v>2435</v>
      </c>
      <c r="N44" s="15">
        <v>33.333333333333336</v>
      </c>
      <c r="O44" s="276">
        <f t="shared" si="102"/>
        <v>73.05</v>
      </c>
      <c r="P44" s="15">
        <v>303</v>
      </c>
      <c r="Q44" s="711">
        <f t="shared" si="103"/>
        <v>333.33333333333331</v>
      </c>
      <c r="R44" s="276">
        <f t="shared" si="104"/>
        <v>48.21782178217822</v>
      </c>
      <c r="S44" s="712">
        <f t="shared" si="105"/>
        <v>76.92307692307692</v>
      </c>
      <c r="T44" s="713">
        <v>2000</v>
      </c>
      <c r="U44" s="276">
        <f t="shared" ref="U44" si="106">IF(S44=0,0,M44/S44)</f>
        <v>31.655000000000001</v>
      </c>
      <c r="V44" s="278"/>
      <c r="W44" s="276">
        <f t="shared" ref="W44" si="107">IF(S44=0,0,(M44+V44)/S44)</f>
        <v>31.655000000000001</v>
      </c>
      <c r="X44" s="823">
        <f t="shared" ref="X44" si="108">F44/(E44+F44)</f>
        <v>1</v>
      </c>
      <c r="Y44" s="305">
        <v>24</v>
      </c>
      <c r="Z44" s="824"/>
      <c r="AA44" s="244"/>
      <c r="AB44" s="64"/>
      <c r="AC44" s="64"/>
      <c r="AD44" s="64"/>
      <c r="AE44" s="64">
        <v>0</v>
      </c>
      <c r="AF44" s="64">
        <v>0</v>
      </c>
      <c r="AG44" s="64"/>
      <c r="AH44" s="211"/>
      <c r="AI44" s="755">
        <v>0</v>
      </c>
      <c r="AJ44" s="345">
        <v>125</v>
      </c>
      <c r="AK44" s="345">
        <v>0</v>
      </c>
      <c r="AL44" s="345">
        <v>400</v>
      </c>
      <c r="AM44" s="345">
        <v>0</v>
      </c>
      <c r="AN44" s="345">
        <v>0</v>
      </c>
      <c r="AO44" s="808">
        <f t="shared" si="36"/>
        <v>525</v>
      </c>
      <c r="AP44" s="809">
        <f t="shared" si="37"/>
        <v>87.5</v>
      </c>
      <c r="AQ44" s="814">
        <v>0</v>
      </c>
      <c r="AR44" s="815">
        <v>0</v>
      </c>
      <c r="AS44" s="815">
        <v>0</v>
      </c>
      <c r="AT44" s="815">
        <v>0</v>
      </c>
      <c r="AU44" s="815">
        <v>0</v>
      </c>
      <c r="AV44" s="815">
        <v>0</v>
      </c>
      <c r="AW44" s="808">
        <f t="shared" si="38"/>
        <v>0</v>
      </c>
      <c r="AX44" s="211">
        <f t="shared" si="39"/>
        <v>0</v>
      </c>
      <c r="AY44" s="346">
        <v>0</v>
      </c>
      <c r="AZ44" s="343">
        <v>0</v>
      </c>
      <c r="BA44" s="343">
        <v>0</v>
      </c>
      <c r="BB44" s="343">
        <v>400</v>
      </c>
      <c r="BC44" s="343">
        <v>0</v>
      </c>
      <c r="BD44" s="343">
        <v>0</v>
      </c>
      <c r="BE44" s="808">
        <f t="shared" si="40"/>
        <v>400</v>
      </c>
      <c r="BF44" s="211">
        <f t="shared" si="41"/>
        <v>66.666666666666671</v>
      </c>
      <c r="BG44" s="814">
        <v>0</v>
      </c>
      <c r="BH44" s="815">
        <v>0</v>
      </c>
      <c r="BI44" s="815">
        <v>0</v>
      </c>
      <c r="BJ44" s="815">
        <v>0</v>
      </c>
      <c r="BK44" s="815">
        <v>0</v>
      </c>
      <c r="BL44" s="815">
        <v>0</v>
      </c>
      <c r="BM44" s="808">
        <f t="shared" si="42"/>
        <v>0</v>
      </c>
      <c r="BN44" s="211">
        <f t="shared" si="43"/>
        <v>0</v>
      </c>
      <c r="BO44" s="75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808">
        <f t="shared" si="44"/>
        <v>0</v>
      </c>
      <c r="BV44" s="211">
        <f t="shared" si="45"/>
        <v>0</v>
      </c>
      <c r="BW44" s="755">
        <v>0</v>
      </c>
      <c r="BX44" s="345">
        <v>0</v>
      </c>
      <c r="BY44" s="345">
        <v>0</v>
      </c>
      <c r="BZ44" s="345">
        <v>0</v>
      </c>
      <c r="CA44" s="345">
        <v>0</v>
      </c>
      <c r="CB44" s="345">
        <v>0</v>
      </c>
      <c r="CC44" s="808">
        <f t="shared" si="46"/>
        <v>0</v>
      </c>
      <c r="CD44" s="211">
        <f t="shared" si="47"/>
        <v>0</v>
      </c>
      <c r="CE44" s="346">
        <v>0</v>
      </c>
      <c r="CF44" s="343">
        <v>0</v>
      </c>
      <c r="CG44" s="343">
        <v>0</v>
      </c>
      <c r="CH44" s="343">
        <v>0</v>
      </c>
      <c r="CI44" s="343">
        <v>0</v>
      </c>
      <c r="CJ44" s="343">
        <v>600</v>
      </c>
      <c r="CK44" s="808">
        <f t="shared" si="48"/>
        <v>600</v>
      </c>
      <c r="CL44" s="211">
        <f t="shared" si="49"/>
        <v>100</v>
      </c>
      <c r="CM44" s="346">
        <v>0</v>
      </c>
      <c r="CN44" s="343">
        <v>0</v>
      </c>
      <c r="CO44" s="343">
        <v>0</v>
      </c>
      <c r="CP44" s="343">
        <v>630</v>
      </c>
      <c r="CQ44" s="343">
        <v>0</v>
      </c>
      <c r="CR44" s="343">
        <v>0</v>
      </c>
      <c r="CS44" s="808">
        <f t="shared" si="50"/>
        <v>630</v>
      </c>
      <c r="CT44" s="211">
        <f t="shared" si="51"/>
        <v>105</v>
      </c>
      <c r="CU44" s="346">
        <v>0</v>
      </c>
      <c r="CV44" s="343">
        <v>0</v>
      </c>
      <c r="CW44" s="343">
        <v>0</v>
      </c>
      <c r="CX44" s="343">
        <v>0</v>
      </c>
      <c r="CY44" s="343">
        <v>0</v>
      </c>
      <c r="CZ44" s="343">
        <v>0</v>
      </c>
      <c r="DA44" s="808">
        <f t="shared" si="52"/>
        <v>0</v>
      </c>
      <c r="DB44" s="211">
        <f t="shared" si="53"/>
        <v>0</v>
      </c>
      <c r="DC44" s="346">
        <v>0</v>
      </c>
      <c r="DD44" s="343">
        <v>585</v>
      </c>
      <c r="DE44" s="343">
        <v>0</v>
      </c>
      <c r="DF44" s="343">
        <v>0</v>
      </c>
      <c r="DG44" s="343"/>
      <c r="DH44" s="343">
        <v>0</v>
      </c>
      <c r="DI44" s="808">
        <f t="shared" si="54"/>
        <v>585</v>
      </c>
      <c r="DJ44" s="211">
        <f t="shared" si="55"/>
        <v>97.5</v>
      </c>
      <c r="DK44" s="346">
        <v>0</v>
      </c>
      <c r="DL44" s="343">
        <v>0</v>
      </c>
      <c r="DM44" s="343">
        <v>0</v>
      </c>
      <c r="DN44" s="343">
        <v>0</v>
      </c>
      <c r="DO44" s="343">
        <v>0</v>
      </c>
      <c r="DP44" s="343">
        <v>0</v>
      </c>
      <c r="DQ44" s="808">
        <f t="shared" si="56"/>
        <v>0</v>
      </c>
      <c r="DR44" s="211">
        <f t="shared" si="57"/>
        <v>0</v>
      </c>
      <c r="DS44" s="346">
        <v>0</v>
      </c>
      <c r="DT44" s="343">
        <v>600</v>
      </c>
      <c r="DU44" s="343">
        <v>0</v>
      </c>
      <c r="DV44" s="343">
        <v>0</v>
      </c>
      <c r="DW44" s="343">
        <v>0</v>
      </c>
      <c r="DX44" s="343">
        <v>0</v>
      </c>
      <c r="DY44" s="808">
        <f t="shared" si="58"/>
        <v>600</v>
      </c>
      <c r="DZ44" s="211">
        <f t="shared" si="59"/>
        <v>100</v>
      </c>
      <c r="EA44" s="346">
        <v>0</v>
      </c>
      <c r="EB44" s="343">
        <v>0</v>
      </c>
      <c r="EC44" s="343"/>
      <c r="ED44" s="343">
        <v>0</v>
      </c>
      <c r="EE44" s="343">
        <v>0</v>
      </c>
      <c r="EF44" s="343">
        <v>0</v>
      </c>
      <c r="EG44" s="808">
        <f t="shared" si="60"/>
        <v>0</v>
      </c>
      <c r="EH44" s="211">
        <f t="shared" si="61"/>
        <v>0</v>
      </c>
      <c r="EI44" s="346">
        <v>0</v>
      </c>
      <c r="EJ44" s="343">
        <v>600</v>
      </c>
      <c r="EK44" s="343">
        <v>0</v>
      </c>
      <c r="EL44" s="343">
        <v>0</v>
      </c>
      <c r="EM44" s="343">
        <v>0</v>
      </c>
      <c r="EN44" s="343">
        <v>0</v>
      </c>
      <c r="EO44" s="808">
        <f t="shared" si="62"/>
        <v>600</v>
      </c>
      <c r="EP44" s="211">
        <f t="shared" si="63"/>
        <v>100</v>
      </c>
      <c r="EQ44" s="346">
        <v>0</v>
      </c>
      <c r="ER44" s="343">
        <v>0</v>
      </c>
      <c r="ES44" s="343">
        <v>0</v>
      </c>
      <c r="ET44" s="343">
        <v>200</v>
      </c>
      <c r="EU44" s="343">
        <v>0</v>
      </c>
      <c r="EV44" s="343">
        <v>0</v>
      </c>
      <c r="EW44" s="808">
        <f t="shared" si="64"/>
        <v>200</v>
      </c>
      <c r="EX44" s="211">
        <f t="shared" si="65"/>
        <v>33.333333333333336</v>
      </c>
      <c r="EY44" s="346">
        <v>0</v>
      </c>
      <c r="EZ44" s="343">
        <v>0</v>
      </c>
      <c r="FA44" s="343">
        <v>75</v>
      </c>
      <c r="FB44" s="343">
        <v>0</v>
      </c>
      <c r="FC44" s="343">
        <v>415</v>
      </c>
      <c r="FD44" s="343">
        <v>0</v>
      </c>
      <c r="FE44" s="808">
        <f t="shared" si="66"/>
        <v>490</v>
      </c>
      <c r="FF44" s="211">
        <f t="shared" si="67"/>
        <v>81.666666666666671</v>
      </c>
      <c r="FG44" s="755">
        <v>0</v>
      </c>
      <c r="FH44" s="345">
        <v>0</v>
      </c>
      <c r="FI44" s="345">
        <v>0</v>
      </c>
      <c r="FJ44" s="345">
        <v>600</v>
      </c>
      <c r="FK44" s="345">
        <v>0</v>
      </c>
      <c r="FL44" s="345">
        <v>0</v>
      </c>
      <c r="FM44" s="808">
        <f t="shared" si="68"/>
        <v>600</v>
      </c>
      <c r="FN44" s="211">
        <f t="shared" si="69"/>
        <v>100</v>
      </c>
      <c r="FO44" s="346">
        <v>0</v>
      </c>
      <c r="FP44" s="343">
        <v>0</v>
      </c>
      <c r="FQ44" s="343">
        <v>0</v>
      </c>
      <c r="FR44" s="343">
        <v>400</v>
      </c>
      <c r="FS44" s="343">
        <v>0</v>
      </c>
      <c r="FT44" s="343">
        <v>0</v>
      </c>
      <c r="FU44" s="808">
        <f t="shared" si="70"/>
        <v>400</v>
      </c>
      <c r="FV44" s="211">
        <f t="shared" si="71"/>
        <v>66.666666666666671</v>
      </c>
      <c r="FW44" s="346">
        <v>0</v>
      </c>
      <c r="FX44" s="343">
        <v>0</v>
      </c>
      <c r="FY44" s="343">
        <v>0</v>
      </c>
      <c r="FZ44" s="343">
        <v>0</v>
      </c>
      <c r="GA44" s="343">
        <v>0</v>
      </c>
      <c r="GB44" s="343">
        <v>0</v>
      </c>
      <c r="GC44" s="808">
        <f t="shared" si="72"/>
        <v>0</v>
      </c>
      <c r="GD44" s="211">
        <f t="shared" si="73"/>
        <v>0</v>
      </c>
      <c r="GE44" s="346">
        <v>0</v>
      </c>
      <c r="GF44" s="343">
        <v>800</v>
      </c>
      <c r="GG44" s="343">
        <v>0</v>
      </c>
      <c r="GH44" s="343">
        <v>0</v>
      </c>
      <c r="GI44" s="343">
        <v>0</v>
      </c>
      <c r="GJ44" s="343">
        <v>0</v>
      </c>
      <c r="GK44" s="808">
        <f t="shared" si="74"/>
        <v>800</v>
      </c>
      <c r="GL44" s="211">
        <f t="shared" si="75"/>
        <v>133.33333333333334</v>
      </c>
      <c r="GM44" s="755">
        <v>495</v>
      </c>
      <c r="GN44" s="345">
        <v>0</v>
      </c>
      <c r="GO44" s="345">
        <v>0</v>
      </c>
      <c r="GP44" s="345">
        <v>0</v>
      </c>
      <c r="GQ44" s="345">
        <v>0</v>
      </c>
      <c r="GR44" s="345">
        <v>0</v>
      </c>
      <c r="GS44" s="872">
        <f t="shared" si="76"/>
        <v>495</v>
      </c>
      <c r="GT44" s="873">
        <f t="shared" si="77"/>
        <v>82.5</v>
      </c>
      <c r="GU44" s="346">
        <v>0</v>
      </c>
      <c r="GV44" s="343">
        <v>0</v>
      </c>
      <c r="GW44" s="343">
        <v>0</v>
      </c>
      <c r="GX44" s="343">
        <v>0</v>
      </c>
      <c r="GY44" s="343">
        <v>0</v>
      </c>
      <c r="GZ44" s="343">
        <v>0</v>
      </c>
      <c r="HA44" s="872">
        <f t="shared" si="78"/>
        <v>0</v>
      </c>
      <c r="HB44" s="873">
        <f t="shared" si="79"/>
        <v>0</v>
      </c>
      <c r="HC44" s="346">
        <v>0</v>
      </c>
      <c r="HD44" s="343">
        <v>0</v>
      </c>
      <c r="HE44" s="343">
        <v>0</v>
      </c>
      <c r="HF44" s="343">
        <v>0</v>
      </c>
      <c r="HG44" s="343">
        <v>590</v>
      </c>
      <c r="HH44" s="343">
        <v>0</v>
      </c>
      <c r="HI44" s="872">
        <f t="shared" si="80"/>
        <v>590</v>
      </c>
      <c r="HJ44" s="873">
        <f t="shared" si="81"/>
        <v>98.333333333333329</v>
      </c>
      <c r="HK44" s="346">
        <v>0</v>
      </c>
      <c r="HL44" s="343">
        <v>0</v>
      </c>
      <c r="HM44" s="343">
        <v>0</v>
      </c>
      <c r="HN44" s="343">
        <v>200</v>
      </c>
      <c r="HO44" s="343">
        <v>0</v>
      </c>
      <c r="HP44" s="343">
        <v>0</v>
      </c>
      <c r="HQ44" s="872">
        <f t="shared" si="82"/>
        <v>200</v>
      </c>
      <c r="HR44" s="873">
        <f t="shared" si="83"/>
        <v>33.333333333333336</v>
      </c>
      <c r="HS44" s="346">
        <v>0</v>
      </c>
      <c r="HT44" s="343">
        <v>0</v>
      </c>
      <c r="HU44" s="343">
        <v>0</v>
      </c>
      <c r="HV44" s="343">
        <v>0</v>
      </c>
      <c r="HW44" s="343">
        <v>0</v>
      </c>
      <c r="HX44" s="343"/>
      <c r="HY44" s="872">
        <f t="shared" si="84"/>
        <v>0</v>
      </c>
      <c r="HZ44" s="873">
        <f t="shared" si="85"/>
        <v>0</v>
      </c>
    </row>
    <row r="45" spans="1:234" s="341" customFormat="1" x14ac:dyDescent="0.2">
      <c r="A45" s="21">
        <v>34</v>
      </c>
      <c r="B45" s="21" t="s">
        <v>482</v>
      </c>
      <c r="C45" s="715" t="s">
        <v>483</v>
      </c>
      <c r="D45" s="21">
        <v>25</v>
      </c>
      <c r="E45" s="24"/>
      <c r="F45" s="24">
        <v>987</v>
      </c>
      <c r="G45" s="24"/>
      <c r="H45" s="24"/>
      <c r="I45" s="24"/>
      <c r="J45" s="360">
        <f>SUMIF(SUMPK!$B:$B,$B:$B,SUMPK!$O:$O)</f>
        <v>0</v>
      </c>
      <c r="K45" s="24"/>
      <c r="L45" s="24">
        <f t="shared" si="97"/>
        <v>987</v>
      </c>
      <c r="M45" s="15">
        <f t="shared" si="98"/>
        <v>987</v>
      </c>
      <c r="N45" s="15">
        <v>6.666666666666667</v>
      </c>
      <c r="O45" s="276">
        <f t="shared" si="28"/>
        <v>148.04999999999998</v>
      </c>
      <c r="P45" s="15"/>
      <c r="Q45" s="711"/>
      <c r="R45" s="276"/>
      <c r="S45" s="712">
        <f t="shared" si="31"/>
        <v>0</v>
      </c>
      <c r="T45" s="713"/>
      <c r="U45" s="276"/>
      <c r="V45" s="278"/>
      <c r="W45" s="276">
        <f t="shared" si="33"/>
        <v>0</v>
      </c>
      <c r="X45" s="823">
        <f t="shared" si="0"/>
        <v>1</v>
      </c>
      <c r="Y45" s="305">
        <v>20</v>
      </c>
      <c r="Z45" s="824"/>
      <c r="AA45" s="244"/>
      <c r="AB45" s="64"/>
      <c r="AC45" s="64"/>
      <c r="AD45" s="64"/>
      <c r="AE45" s="64">
        <v>0</v>
      </c>
      <c r="AF45" s="64">
        <v>0</v>
      </c>
      <c r="AG45" s="64"/>
      <c r="AH45" s="211"/>
      <c r="AI45" s="755">
        <v>0</v>
      </c>
      <c r="AJ45" s="345">
        <v>25</v>
      </c>
      <c r="AK45" s="345">
        <v>0</v>
      </c>
      <c r="AL45" s="345">
        <v>80</v>
      </c>
      <c r="AM45" s="345">
        <v>0</v>
      </c>
      <c r="AN45" s="345">
        <v>0</v>
      </c>
      <c r="AO45" s="808">
        <f t="shared" si="36"/>
        <v>105</v>
      </c>
      <c r="AP45" s="809">
        <f t="shared" si="37"/>
        <v>17.5</v>
      </c>
      <c r="AQ45" s="814">
        <v>0</v>
      </c>
      <c r="AR45" s="815">
        <v>0</v>
      </c>
      <c r="AS45" s="815">
        <v>0</v>
      </c>
      <c r="AT45" s="815">
        <v>0</v>
      </c>
      <c r="AU45" s="815">
        <v>0</v>
      </c>
      <c r="AV45" s="815">
        <v>0</v>
      </c>
      <c r="AW45" s="808">
        <f t="shared" si="38"/>
        <v>0</v>
      </c>
      <c r="AX45" s="211">
        <f t="shared" si="39"/>
        <v>0</v>
      </c>
      <c r="AY45" s="346">
        <v>0</v>
      </c>
      <c r="AZ45" s="343">
        <v>0</v>
      </c>
      <c r="BA45" s="343">
        <v>0</v>
      </c>
      <c r="BB45" s="343">
        <v>80</v>
      </c>
      <c r="BC45" s="343">
        <v>0</v>
      </c>
      <c r="BD45" s="343">
        <v>0</v>
      </c>
      <c r="BE45" s="808">
        <f t="shared" si="40"/>
        <v>80</v>
      </c>
      <c r="BF45" s="211">
        <f t="shared" si="41"/>
        <v>13.333333333333334</v>
      </c>
      <c r="BG45" s="814">
        <v>0</v>
      </c>
      <c r="BH45" s="815">
        <v>0</v>
      </c>
      <c r="BI45" s="815">
        <v>0</v>
      </c>
      <c r="BJ45" s="815">
        <v>0</v>
      </c>
      <c r="BK45" s="815">
        <v>0</v>
      </c>
      <c r="BL45" s="815">
        <v>0</v>
      </c>
      <c r="BM45" s="808">
        <f t="shared" si="42"/>
        <v>0</v>
      </c>
      <c r="BN45" s="211">
        <f t="shared" si="43"/>
        <v>0</v>
      </c>
      <c r="BO45" s="75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808">
        <f t="shared" si="44"/>
        <v>0</v>
      </c>
      <c r="BV45" s="211">
        <f t="shared" si="45"/>
        <v>0</v>
      </c>
      <c r="BW45" s="755">
        <v>0</v>
      </c>
      <c r="BX45" s="345">
        <v>0</v>
      </c>
      <c r="BY45" s="345">
        <v>0</v>
      </c>
      <c r="BZ45" s="345">
        <v>0</v>
      </c>
      <c r="CA45" s="345">
        <v>0</v>
      </c>
      <c r="CB45" s="345">
        <v>0</v>
      </c>
      <c r="CC45" s="808">
        <f t="shared" si="46"/>
        <v>0</v>
      </c>
      <c r="CD45" s="211">
        <f t="shared" si="47"/>
        <v>0</v>
      </c>
      <c r="CE45" s="346">
        <v>0</v>
      </c>
      <c r="CF45" s="343">
        <v>0</v>
      </c>
      <c r="CG45" s="343">
        <v>0</v>
      </c>
      <c r="CH45" s="343">
        <v>0</v>
      </c>
      <c r="CI45" s="343">
        <v>0</v>
      </c>
      <c r="CJ45" s="343">
        <v>120</v>
      </c>
      <c r="CK45" s="808">
        <f t="shared" si="48"/>
        <v>120</v>
      </c>
      <c r="CL45" s="211">
        <f t="shared" si="49"/>
        <v>20</v>
      </c>
      <c r="CM45" s="346">
        <v>0</v>
      </c>
      <c r="CN45" s="343">
        <v>0</v>
      </c>
      <c r="CO45" s="343">
        <v>0</v>
      </c>
      <c r="CP45" s="343">
        <v>126</v>
      </c>
      <c r="CQ45" s="343">
        <v>0</v>
      </c>
      <c r="CR45" s="343">
        <v>0</v>
      </c>
      <c r="CS45" s="808">
        <f t="shared" si="50"/>
        <v>126</v>
      </c>
      <c r="CT45" s="211">
        <f t="shared" si="51"/>
        <v>21</v>
      </c>
      <c r="CU45" s="346">
        <v>0</v>
      </c>
      <c r="CV45" s="343">
        <v>0</v>
      </c>
      <c r="CW45" s="343">
        <v>0</v>
      </c>
      <c r="CX45" s="343">
        <v>0</v>
      </c>
      <c r="CY45" s="343">
        <v>0</v>
      </c>
      <c r="CZ45" s="343">
        <v>0</v>
      </c>
      <c r="DA45" s="808">
        <f t="shared" si="52"/>
        <v>0</v>
      </c>
      <c r="DB45" s="211">
        <f t="shared" si="53"/>
        <v>0</v>
      </c>
      <c r="DC45" s="346">
        <v>0</v>
      </c>
      <c r="DD45" s="343">
        <v>117</v>
      </c>
      <c r="DE45" s="343">
        <v>0</v>
      </c>
      <c r="DF45" s="343">
        <v>0</v>
      </c>
      <c r="DG45" s="343"/>
      <c r="DH45" s="343">
        <v>0</v>
      </c>
      <c r="DI45" s="808">
        <f t="shared" si="54"/>
        <v>117</v>
      </c>
      <c r="DJ45" s="211">
        <f t="shared" si="55"/>
        <v>19.5</v>
      </c>
      <c r="DK45" s="346">
        <v>0</v>
      </c>
      <c r="DL45" s="343">
        <v>0</v>
      </c>
      <c r="DM45" s="343">
        <v>0</v>
      </c>
      <c r="DN45" s="343">
        <v>0</v>
      </c>
      <c r="DO45" s="343">
        <v>0</v>
      </c>
      <c r="DP45" s="343">
        <v>0</v>
      </c>
      <c r="DQ45" s="808">
        <f t="shared" si="56"/>
        <v>0</v>
      </c>
      <c r="DR45" s="211">
        <f t="shared" si="57"/>
        <v>0</v>
      </c>
      <c r="DS45" s="346">
        <v>0</v>
      </c>
      <c r="DT45" s="343">
        <v>120</v>
      </c>
      <c r="DU45" s="343">
        <v>0</v>
      </c>
      <c r="DV45" s="343">
        <v>0</v>
      </c>
      <c r="DW45" s="343">
        <v>0</v>
      </c>
      <c r="DX45" s="343">
        <v>0</v>
      </c>
      <c r="DY45" s="808">
        <f t="shared" si="58"/>
        <v>120</v>
      </c>
      <c r="DZ45" s="211">
        <f t="shared" si="59"/>
        <v>20</v>
      </c>
      <c r="EA45" s="346">
        <v>0</v>
      </c>
      <c r="EB45" s="343">
        <v>0</v>
      </c>
      <c r="EC45" s="343"/>
      <c r="ED45" s="343">
        <v>0</v>
      </c>
      <c r="EE45" s="343">
        <v>0</v>
      </c>
      <c r="EF45" s="343">
        <v>0</v>
      </c>
      <c r="EG45" s="808">
        <f t="shared" si="60"/>
        <v>0</v>
      </c>
      <c r="EH45" s="211">
        <f t="shared" si="61"/>
        <v>0</v>
      </c>
      <c r="EI45" s="346">
        <v>0</v>
      </c>
      <c r="EJ45" s="343">
        <v>120</v>
      </c>
      <c r="EK45" s="343">
        <v>0</v>
      </c>
      <c r="EL45" s="343">
        <v>0</v>
      </c>
      <c r="EM45" s="343">
        <v>0</v>
      </c>
      <c r="EN45" s="343">
        <v>0</v>
      </c>
      <c r="EO45" s="808">
        <f t="shared" si="62"/>
        <v>120</v>
      </c>
      <c r="EP45" s="211">
        <f t="shared" si="63"/>
        <v>20</v>
      </c>
      <c r="EQ45" s="346">
        <v>0</v>
      </c>
      <c r="ER45" s="343">
        <v>0</v>
      </c>
      <c r="ES45" s="343">
        <v>0</v>
      </c>
      <c r="ET45" s="343">
        <v>40</v>
      </c>
      <c r="EU45" s="343">
        <v>0</v>
      </c>
      <c r="EV45" s="343">
        <v>0</v>
      </c>
      <c r="EW45" s="808">
        <f t="shared" si="64"/>
        <v>40</v>
      </c>
      <c r="EX45" s="211">
        <f t="shared" si="65"/>
        <v>6.666666666666667</v>
      </c>
      <c r="EY45" s="346">
        <v>0</v>
      </c>
      <c r="EZ45" s="343">
        <v>0</v>
      </c>
      <c r="FA45" s="343">
        <v>15</v>
      </c>
      <c r="FB45" s="343">
        <v>0</v>
      </c>
      <c r="FC45" s="343">
        <v>83</v>
      </c>
      <c r="FD45" s="343">
        <v>0</v>
      </c>
      <c r="FE45" s="808">
        <f t="shared" si="66"/>
        <v>98</v>
      </c>
      <c r="FF45" s="211">
        <f t="shared" si="67"/>
        <v>16.333333333333332</v>
      </c>
      <c r="FG45" s="755">
        <v>0</v>
      </c>
      <c r="FH45" s="345">
        <v>0</v>
      </c>
      <c r="FI45" s="345">
        <v>0</v>
      </c>
      <c r="FJ45" s="345">
        <v>120</v>
      </c>
      <c r="FK45" s="345">
        <v>0</v>
      </c>
      <c r="FL45" s="345">
        <v>0</v>
      </c>
      <c r="FM45" s="808">
        <f t="shared" si="68"/>
        <v>120</v>
      </c>
      <c r="FN45" s="211">
        <f t="shared" si="69"/>
        <v>20</v>
      </c>
      <c r="FO45" s="346">
        <v>0</v>
      </c>
      <c r="FP45" s="343">
        <v>0</v>
      </c>
      <c r="FQ45" s="343">
        <v>0</v>
      </c>
      <c r="FR45" s="343">
        <v>80</v>
      </c>
      <c r="FS45" s="343">
        <v>0</v>
      </c>
      <c r="FT45" s="343">
        <v>0</v>
      </c>
      <c r="FU45" s="808">
        <f t="shared" si="70"/>
        <v>80</v>
      </c>
      <c r="FV45" s="211">
        <f t="shared" si="71"/>
        <v>13.333333333333334</v>
      </c>
      <c r="FW45" s="346">
        <v>0</v>
      </c>
      <c r="FX45" s="343">
        <v>0</v>
      </c>
      <c r="FY45" s="343">
        <v>0</v>
      </c>
      <c r="FZ45" s="343">
        <v>0</v>
      </c>
      <c r="GA45" s="343">
        <v>0</v>
      </c>
      <c r="GB45" s="343">
        <v>0</v>
      </c>
      <c r="GC45" s="808">
        <f t="shared" si="72"/>
        <v>0</v>
      </c>
      <c r="GD45" s="211">
        <f t="shared" si="73"/>
        <v>0</v>
      </c>
      <c r="GE45" s="346">
        <v>0</v>
      </c>
      <c r="GF45" s="343">
        <v>160</v>
      </c>
      <c r="GG45" s="343">
        <v>0</v>
      </c>
      <c r="GH45" s="343">
        <v>0</v>
      </c>
      <c r="GI45" s="343">
        <v>0</v>
      </c>
      <c r="GJ45" s="343">
        <v>0</v>
      </c>
      <c r="GK45" s="808">
        <f t="shared" si="74"/>
        <v>160</v>
      </c>
      <c r="GL45" s="211">
        <f t="shared" si="75"/>
        <v>26.666666666666668</v>
      </c>
      <c r="GM45" s="755">
        <v>99</v>
      </c>
      <c r="GN45" s="345">
        <v>0</v>
      </c>
      <c r="GO45" s="345">
        <v>0</v>
      </c>
      <c r="GP45" s="345">
        <v>0</v>
      </c>
      <c r="GQ45" s="345">
        <v>0</v>
      </c>
      <c r="GR45" s="345">
        <v>0</v>
      </c>
      <c r="GS45" s="872">
        <f t="shared" si="76"/>
        <v>99</v>
      </c>
      <c r="GT45" s="873">
        <f t="shared" si="77"/>
        <v>16.5</v>
      </c>
      <c r="GU45" s="346">
        <v>0</v>
      </c>
      <c r="GV45" s="343">
        <v>0</v>
      </c>
      <c r="GW45" s="343">
        <v>0</v>
      </c>
      <c r="GX45" s="343">
        <v>0</v>
      </c>
      <c r="GY45" s="343">
        <v>0</v>
      </c>
      <c r="GZ45" s="343">
        <v>0</v>
      </c>
      <c r="HA45" s="872">
        <f t="shared" si="78"/>
        <v>0</v>
      </c>
      <c r="HB45" s="873">
        <f t="shared" si="79"/>
        <v>0</v>
      </c>
      <c r="HC45" s="346">
        <v>0</v>
      </c>
      <c r="HD45" s="343">
        <v>0</v>
      </c>
      <c r="HE45" s="343">
        <v>0</v>
      </c>
      <c r="HF45" s="343">
        <v>0</v>
      </c>
      <c r="HG45" s="343">
        <v>118</v>
      </c>
      <c r="HH45" s="343">
        <v>0</v>
      </c>
      <c r="HI45" s="872">
        <f t="shared" si="80"/>
        <v>118</v>
      </c>
      <c r="HJ45" s="873">
        <f t="shared" si="81"/>
        <v>19.666666666666668</v>
      </c>
      <c r="HK45" s="346">
        <v>0</v>
      </c>
      <c r="HL45" s="343">
        <v>0</v>
      </c>
      <c r="HM45" s="343">
        <v>0</v>
      </c>
      <c r="HN45" s="343">
        <v>40</v>
      </c>
      <c r="HO45" s="343">
        <v>0</v>
      </c>
      <c r="HP45" s="343">
        <v>0</v>
      </c>
      <c r="HQ45" s="872">
        <f t="shared" si="82"/>
        <v>40</v>
      </c>
      <c r="HR45" s="873">
        <f t="shared" si="83"/>
        <v>6.666666666666667</v>
      </c>
      <c r="HS45" s="346">
        <v>0</v>
      </c>
      <c r="HT45" s="343">
        <v>0</v>
      </c>
      <c r="HU45" s="343">
        <v>0</v>
      </c>
      <c r="HV45" s="343">
        <v>0</v>
      </c>
      <c r="HW45" s="343">
        <v>0</v>
      </c>
      <c r="HX45" s="343"/>
      <c r="HY45" s="872">
        <f t="shared" si="84"/>
        <v>0</v>
      </c>
      <c r="HZ45" s="873">
        <f t="shared" si="85"/>
        <v>0</v>
      </c>
    </row>
    <row r="46" spans="1:234" s="323" customFormat="1" x14ac:dyDescent="0.2">
      <c r="A46" s="21">
        <v>35</v>
      </c>
      <c r="B46" s="21" t="s">
        <v>83</v>
      </c>
      <c r="C46" s="275" t="s">
        <v>84</v>
      </c>
      <c r="D46" s="21">
        <v>25</v>
      </c>
      <c r="E46" s="24"/>
      <c r="F46" s="24">
        <v>3409</v>
      </c>
      <c r="G46" s="24"/>
      <c r="H46" s="24"/>
      <c r="I46" s="360"/>
      <c r="J46" s="360">
        <f>SUMIF(SUMPK!$B:$B,$B:$B,SUMPK!$O:$O)</f>
        <v>0</v>
      </c>
      <c r="K46" s="24"/>
      <c r="L46" s="24">
        <f t="shared" si="97"/>
        <v>3409</v>
      </c>
      <c r="M46" s="15">
        <f t="shared" si="98"/>
        <v>3409</v>
      </c>
      <c r="N46" s="15">
        <v>502.5</v>
      </c>
      <c r="O46" s="276">
        <f t="shared" si="28"/>
        <v>6.78407960199005</v>
      </c>
      <c r="P46" s="15">
        <v>219</v>
      </c>
      <c r="Q46" s="711">
        <f>T46/$Q$8</f>
        <v>1066.6666666666667</v>
      </c>
      <c r="R46" s="276">
        <f t="shared" si="30"/>
        <v>93.397260273972591</v>
      </c>
      <c r="S46" s="712">
        <f t="shared" si="31"/>
        <v>246.15384615384616</v>
      </c>
      <c r="T46" s="713">
        <v>6400</v>
      </c>
      <c r="U46" s="276">
        <f t="shared" si="92"/>
        <v>13.8490625</v>
      </c>
      <c r="V46" s="278"/>
      <c r="W46" s="276">
        <f t="shared" si="33"/>
        <v>13.8490625</v>
      </c>
      <c r="X46" s="823">
        <f t="shared" si="0"/>
        <v>1</v>
      </c>
      <c r="Y46" s="305">
        <v>20</v>
      </c>
      <c r="Z46" s="824"/>
      <c r="AA46" s="244">
        <v>1356</v>
      </c>
      <c r="AB46" s="64">
        <v>0</v>
      </c>
      <c r="AC46" s="64">
        <v>706</v>
      </c>
      <c r="AD46" s="64">
        <v>0</v>
      </c>
      <c r="AE46" s="64">
        <v>1320</v>
      </c>
      <c r="AF46" s="64">
        <v>935</v>
      </c>
      <c r="AG46" s="64">
        <f t="shared" si="34"/>
        <v>4317</v>
      </c>
      <c r="AH46" s="211">
        <f t="shared" si="35"/>
        <v>719.5</v>
      </c>
      <c r="AI46" s="755">
        <v>0</v>
      </c>
      <c r="AJ46" s="345">
        <v>0</v>
      </c>
      <c r="AK46" s="345">
        <v>443</v>
      </c>
      <c r="AL46" s="345">
        <v>881</v>
      </c>
      <c r="AM46" s="345">
        <v>777</v>
      </c>
      <c r="AN46" s="345">
        <v>166</v>
      </c>
      <c r="AO46" s="808">
        <f t="shared" si="36"/>
        <v>2267</v>
      </c>
      <c r="AP46" s="809">
        <f t="shared" si="37"/>
        <v>377.83333333333331</v>
      </c>
      <c r="AQ46" s="814">
        <v>1103</v>
      </c>
      <c r="AR46" s="815">
        <v>0</v>
      </c>
      <c r="AS46" s="815">
        <v>0</v>
      </c>
      <c r="AT46" s="815">
        <v>382</v>
      </c>
      <c r="AU46" s="815">
        <v>973</v>
      </c>
      <c r="AV46" s="815">
        <v>0</v>
      </c>
      <c r="AW46" s="808">
        <f t="shared" si="38"/>
        <v>2458</v>
      </c>
      <c r="AX46" s="211">
        <f t="shared" si="39"/>
        <v>409.66666666666669</v>
      </c>
      <c r="AY46" s="346">
        <v>1649</v>
      </c>
      <c r="AZ46" s="343">
        <v>0</v>
      </c>
      <c r="BA46" s="343">
        <v>0</v>
      </c>
      <c r="BB46" s="343">
        <v>34</v>
      </c>
      <c r="BC46" s="343">
        <v>1693</v>
      </c>
      <c r="BD46" s="343">
        <v>0</v>
      </c>
      <c r="BE46" s="808">
        <f t="shared" si="40"/>
        <v>3376</v>
      </c>
      <c r="BF46" s="211">
        <f t="shared" si="41"/>
        <v>562.66666666666663</v>
      </c>
      <c r="BG46" s="814">
        <v>0</v>
      </c>
      <c r="BH46" s="815">
        <v>0</v>
      </c>
      <c r="BI46" s="815">
        <v>30</v>
      </c>
      <c r="BJ46" s="815">
        <v>0</v>
      </c>
      <c r="BK46" s="815">
        <v>309</v>
      </c>
      <c r="BL46" s="815">
        <v>0</v>
      </c>
      <c r="BM46" s="808">
        <f t="shared" si="42"/>
        <v>339</v>
      </c>
      <c r="BN46" s="211">
        <f t="shared" si="43"/>
        <v>56.5</v>
      </c>
      <c r="BO46" s="755">
        <v>0</v>
      </c>
      <c r="BP46" s="345">
        <v>1107</v>
      </c>
      <c r="BQ46" s="345">
        <v>632</v>
      </c>
      <c r="BR46" s="345">
        <v>666</v>
      </c>
      <c r="BS46" s="345">
        <v>1360</v>
      </c>
      <c r="BT46" s="345">
        <v>0</v>
      </c>
      <c r="BU46" s="808">
        <f t="shared" si="44"/>
        <v>3765</v>
      </c>
      <c r="BV46" s="211">
        <f t="shared" si="45"/>
        <v>627.5</v>
      </c>
      <c r="BW46" s="755">
        <v>1559</v>
      </c>
      <c r="BX46" s="345">
        <v>0</v>
      </c>
      <c r="BY46" s="345">
        <v>0</v>
      </c>
      <c r="BZ46" s="345">
        <v>0</v>
      </c>
      <c r="CA46" s="345">
        <v>188</v>
      </c>
      <c r="CB46" s="345">
        <v>0</v>
      </c>
      <c r="CC46" s="808">
        <f t="shared" si="46"/>
        <v>1747</v>
      </c>
      <c r="CD46" s="211">
        <f t="shared" si="47"/>
        <v>291.16666666666669</v>
      </c>
      <c r="CE46" s="346">
        <v>0</v>
      </c>
      <c r="CF46" s="343">
        <v>389</v>
      </c>
      <c r="CG46" s="343">
        <v>0</v>
      </c>
      <c r="CH46" s="343">
        <v>0</v>
      </c>
      <c r="CI46" s="343">
        <v>744</v>
      </c>
      <c r="CJ46" s="343">
        <v>161</v>
      </c>
      <c r="CK46" s="808">
        <f t="shared" si="48"/>
        <v>1294</v>
      </c>
      <c r="CL46" s="211">
        <f t="shared" si="49"/>
        <v>215.66666666666666</v>
      </c>
      <c r="CM46" s="346">
        <v>838</v>
      </c>
      <c r="CN46" s="343">
        <v>1434</v>
      </c>
      <c r="CO46" s="343">
        <v>577</v>
      </c>
      <c r="CP46" s="343">
        <v>480</v>
      </c>
      <c r="CQ46" s="343">
        <v>0</v>
      </c>
      <c r="CR46" s="343">
        <v>950</v>
      </c>
      <c r="CS46" s="808">
        <f t="shared" si="50"/>
        <v>4279</v>
      </c>
      <c r="CT46" s="211">
        <f t="shared" si="51"/>
        <v>713.16666666666663</v>
      </c>
      <c r="CU46" s="346">
        <v>0</v>
      </c>
      <c r="CV46" s="343">
        <v>664</v>
      </c>
      <c r="CW46" s="343">
        <v>0</v>
      </c>
      <c r="CX46" s="343">
        <v>660</v>
      </c>
      <c r="CY46" s="343">
        <v>874</v>
      </c>
      <c r="CZ46" s="343">
        <v>2213</v>
      </c>
      <c r="DA46" s="808">
        <f t="shared" si="52"/>
        <v>4411</v>
      </c>
      <c r="DB46" s="211">
        <f t="shared" si="53"/>
        <v>735.16666666666663</v>
      </c>
      <c r="DC46" s="346">
        <v>1612</v>
      </c>
      <c r="DD46" s="343">
        <v>487</v>
      </c>
      <c r="DE46" s="343">
        <v>0</v>
      </c>
      <c r="DF46" s="343">
        <v>1061</v>
      </c>
      <c r="DG46" s="343"/>
      <c r="DH46" s="343">
        <v>0</v>
      </c>
      <c r="DI46" s="808">
        <f t="shared" si="54"/>
        <v>3160</v>
      </c>
      <c r="DJ46" s="211">
        <f t="shared" si="55"/>
        <v>526.66666666666663</v>
      </c>
      <c r="DK46" s="346">
        <v>0</v>
      </c>
      <c r="DL46" s="343">
        <v>1133</v>
      </c>
      <c r="DM46" s="343">
        <v>635</v>
      </c>
      <c r="DN46" s="343">
        <v>1915</v>
      </c>
      <c r="DO46" s="343">
        <v>1170</v>
      </c>
      <c r="DP46" s="343">
        <v>0</v>
      </c>
      <c r="DQ46" s="808">
        <f t="shared" si="56"/>
        <v>4853</v>
      </c>
      <c r="DR46" s="211">
        <f t="shared" si="57"/>
        <v>808.83333333333337</v>
      </c>
      <c r="DS46" s="346">
        <v>87</v>
      </c>
      <c r="DT46" s="343">
        <v>228</v>
      </c>
      <c r="DU46" s="343">
        <v>702</v>
      </c>
      <c r="DV46" s="343">
        <v>1494</v>
      </c>
      <c r="DW46" s="343">
        <v>0</v>
      </c>
      <c r="DX46" s="343">
        <v>1123</v>
      </c>
      <c r="DY46" s="808">
        <f t="shared" si="58"/>
        <v>3634</v>
      </c>
      <c r="DZ46" s="211">
        <f t="shared" si="59"/>
        <v>605.66666666666663</v>
      </c>
      <c r="EA46" s="346">
        <v>0</v>
      </c>
      <c r="EB46" s="343">
        <v>955</v>
      </c>
      <c r="EC46" s="343"/>
      <c r="ED46" s="343">
        <v>1454</v>
      </c>
      <c r="EE46" s="343">
        <v>0</v>
      </c>
      <c r="EF46" s="343">
        <v>1234</v>
      </c>
      <c r="EG46" s="808">
        <f t="shared" si="60"/>
        <v>3643</v>
      </c>
      <c r="EH46" s="211">
        <f t="shared" si="61"/>
        <v>607.16666666666663</v>
      </c>
      <c r="EI46" s="346">
        <v>0</v>
      </c>
      <c r="EJ46" s="343">
        <v>977</v>
      </c>
      <c r="EK46" s="343">
        <v>615</v>
      </c>
      <c r="EL46" s="343">
        <v>859</v>
      </c>
      <c r="EM46" s="343">
        <v>882</v>
      </c>
      <c r="EN46" s="343">
        <v>0</v>
      </c>
      <c r="EO46" s="808">
        <f t="shared" si="62"/>
        <v>3333</v>
      </c>
      <c r="EP46" s="211">
        <f t="shared" si="63"/>
        <v>555.5</v>
      </c>
      <c r="EQ46" s="346">
        <v>606</v>
      </c>
      <c r="ER46" s="343">
        <v>924</v>
      </c>
      <c r="ES46" s="343">
        <v>0</v>
      </c>
      <c r="ET46" s="343">
        <v>1974</v>
      </c>
      <c r="EU46" s="343">
        <v>363</v>
      </c>
      <c r="EV46" s="343">
        <v>0</v>
      </c>
      <c r="EW46" s="808">
        <f t="shared" si="64"/>
        <v>3867</v>
      </c>
      <c r="EX46" s="211">
        <f t="shared" si="65"/>
        <v>644.5</v>
      </c>
      <c r="EY46" s="346">
        <v>0</v>
      </c>
      <c r="EZ46" s="343">
        <v>221</v>
      </c>
      <c r="FA46" s="343">
        <v>763</v>
      </c>
      <c r="FB46" s="343">
        <v>0</v>
      </c>
      <c r="FC46" s="343">
        <v>1934</v>
      </c>
      <c r="FD46" s="343">
        <v>0</v>
      </c>
      <c r="FE46" s="808">
        <f t="shared" si="66"/>
        <v>2918</v>
      </c>
      <c r="FF46" s="211">
        <f t="shared" si="67"/>
        <v>486.33333333333331</v>
      </c>
      <c r="FG46" s="755">
        <v>330</v>
      </c>
      <c r="FH46" s="345">
        <v>1681</v>
      </c>
      <c r="FI46" s="345">
        <v>0</v>
      </c>
      <c r="FJ46" s="345">
        <v>58</v>
      </c>
      <c r="FK46" s="345">
        <v>0</v>
      </c>
      <c r="FL46" s="345">
        <v>439</v>
      </c>
      <c r="FM46" s="808">
        <f t="shared" si="68"/>
        <v>2508</v>
      </c>
      <c r="FN46" s="211">
        <f t="shared" si="69"/>
        <v>418</v>
      </c>
      <c r="FO46" s="346">
        <v>0</v>
      </c>
      <c r="FP46" s="343">
        <v>1100</v>
      </c>
      <c r="FQ46" s="343">
        <v>0</v>
      </c>
      <c r="FR46" s="343">
        <v>69</v>
      </c>
      <c r="FS46" s="343">
        <v>1274</v>
      </c>
      <c r="FT46" s="343">
        <v>0</v>
      </c>
      <c r="FU46" s="808">
        <f t="shared" si="70"/>
        <v>2443</v>
      </c>
      <c r="FV46" s="211">
        <f t="shared" si="71"/>
        <v>407.16666666666669</v>
      </c>
      <c r="FW46" s="346">
        <v>0</v>
      </c>
      <c r="FX46" s="343">
        <v>253</v>
      </c>
      <c r="FY46" s="343">
        <v>0</v>
      </c>
      <c r="FZ46" s="343">
        <v>1452</v>
      </c>
      <c r="GA46" s="343">
        <v>542</v>
      </c>
      <c r="GB46" s="343">
        <v>0</v>
      </c>
      <c r="GC46" s="808">
        <f t="shared" si="72"/>
        <v>2247</v>
      </c>
      <c r="GD46" s="211">
        <f t="shared" si="73"/>
        <v>374.5</v>
      </c>
      <c r="GE46" s="346">
        <v>660</v>
      </c>
      <c r="GF46" s="343">
        <v>928</v>
      </c>
      <c r="GG46" s="343">
        <v>0</v>
      </c>
      <c r="GH46" s="343">
        <v>138</v>
      </c>
      <c r="GI46" s="343">
        <v>0</v>
      </c>
      <c r="GJ46" s="343">
        <v>316</v>
      </c>
      <c r="GK46" s="808">
        <f t="shared" si="74"/>
        <v>2042</v>
      </c>
      <c r="GL46" s="211">
        <f t="shared" si="75"/>
        <v>340.33333333333331</v>
      </c>
      <c r="GM46" s="755">
        <v>751</v>
      </c>
      <c r="GN46" s="345">
        <v>0</v>
      </c>
      <c r="GO46" s="345">
        <v>858</v>
      </c>
      <c r="GP46" s="345">
        <v>415</v>
      </c>
      <c r="GQ46" s="345">
        <v>171</v>
      </c>
      <c r="GR46" s="345">
        <v>0</v>
      </c>
      <c r="GS46" s="872">
        <f t="shared" si="76"/>
        <v>2195</v>
      </c>
      <c r="GT46" s="873">
        <f t="shared" si="77"/>
        <v>365.83333333333331</v>
      </c>
      <c r="GU46" s="346">
        <v>110</v>
      </c>
      <c r="GV46" s="343">
        <v>942</v>
      </c>
      <c r="GW46" s="343">
        <v>0</v>
      </c>
      <c r="GX46" s="343">
        <v>629</v>
      </c>
      <c r="GY46" s="343">
        <v>361</v>
      </c>
      <c r="GZ46" s="343">
        <v>1206</v>
      </c>
      <c r="HA46" s="872">
        <f t="shared" si="78"/>
        <v>3248</v>
      </c>
      <c r="HB46" s="873">
        <f t="shared" si="79"/>
        <v>541.33333333333337</v>
      </c>
      <c r="HC46" s="346">
        <v>311</v>
      </c>
      <c r="HD46" s="343">
        <v>155</v>
      </c>
      <c r="HE46" s="343">
        <v>1234</v>
      </c>
      <c r="HF46" s="343">
        <v>0</v>
      </c>
      <c r="HG46" s="343">
        <v>132</v>
      </c>
      <c r="HH46" s="343">
        <v>0</v>
      </c>
      <c r="HI46" s="872">
        <f t="shared" si="80"/>
        <v>1832</v>
      </c>
      <c r="HJ46" s="873">
        <f t="shared" si="81"/>
        <v>305.33333333333331</v>
      </c>
      <c r="HK46" s="346">
        <v>1633</v>
      </c>
      <c r="HL46" s="343">
        <v>955</v>
      </c>
      <c r="HM46" s="343">
        <v>0</v>
      </c>
      <c r="HN46" s="343">
        <v>427</v>
      </c>
      <c r="HO46" s="343">
        <v>0</v>
      </c>
      <c r="HP46" s="343">
        <v>0</v>
      </c>
      <c r="HQ46" s="872">
        <f t="shared" si="82"/>
        <v>3015</v>
      </c>
      <c r="HR46" s="873">
        <f t="shared" si="83"/>
        <v>502.5</v>
      </c>
      <c r="HS46" s="346">
        <v>584</v>
      </c>
      <c r="HT46" s="343">
        <v>1744</v>
      </c>
      <c r="HU46" s="343">
        <v>0</v>
      </c>
      <c r="HV46" s="343">
        <v>0</v>
      </c>
      <c r="HW46" s="343">
        <v>0</v>
      </c>
      <c r="HX46" s="343"/>
      <c r="HY46" s="872">
        <f t="shared" si="84"/>
        <v>2328</v>
      </c>
      <c r="HZ46" s="873">
        <f t="shared" si="85"/>
        <v>388</v>
      </c>
    </row>
    <row r="47" spans="1:234" s="323" customFormat="1" x14ac:dyDescent="0.2">
      <c r="A47" s="21">
        <v>36</v>
      </c>
      <c r="B47" s="21" t="s">
        <v>520</v>
      </c>
      <c r="C47" s="275" t="s">
        <v>523</v>
      </c>
      <c r="D47" s="21">
        <v>25</v>
      </c>
      <c r="E47" s="24"/>
      <c r="F47" s="24">
        <v>136</v>
      </c>
      <c r="G47" s="24"/>
      <c r="H47" s="24"/>
      <c r="I47" s="360"/>
      <c r="J47" s="360">
        <f>SUMIF(SUMPK!$B:$B,$B:$B,SUMPK!$O:$O)</f>
        <v>0</v>
      </c>
      <c r="K47" s="24"/>
      <c r="L47" s="24">
        <f t="shared" si="97"/>
        <v>136</v>
      </c>
      <c r="M47" s="15">
        <f t="shared" si="98"/>
        <v>136</v>
      </c>
      <c r="N47" s="15">
        <v>0</v>
      </c>
      <c r="O47" s="276"/>
      <c r="P47" s="15"/>
      <c r="Q47" s="711">
        <f>T47/$Q$8</f>
        <v>160</v>
      </c>
      <c r="R47" s="276"/>
      <c r="S47" s="712">
        <f t="shared" si="31"/>
        <v>36.92307692307692</v>
      </c>
      <c r="T47" s="713">
        <v>960</v>
      </c>
      <c r="U47" s="276">
        <f t="shared" si="92"/>
        <v>3.6833333333333336</v>
      </c>
      <c r="V47" s="278"/>
      <c r="W47" s="276">
        <f t="shared" si="33"/>
        <v>3.6833333333333336</v>
      </c>
      <c r="X47" s="823">
        <f t="shared" si="0"/>
        <v>1</v>
      </c>
      <c r="Y47" s="305">
        <v>20</v>
      </c>
      <c r="Z47" s="824"/>
      <c r="AA47" s="244"/>
      <c r="AB47" s="64"/>
      <c r="AC47" s="64"/>
      <c r="AD47" s="64"/>
      <c r="AE47" s="64"/>
      <c r="AF47" s="64"/>
      <c r="AG47" s="64"/>
      <c r="AH47" s="211"/>
      <c r="AI47" s="755"/>
      <c r="AJ47" s="345"/>
      <c r="AK47" s="345"/>
      <c r="AL47" s="345"/>
      <c r="AM47" s="345"/>
      <c r="AN47" s="345"/>
      <c r="AO47" s="808"/>
      <c r="AP47" s="809"/>
      <c r="AQ47" s="814"/>
      <c r="AR47" s="815"/>
      <c r="AS47" s="815"/>
      <c r="AT47" s="815"/>
      <c r="AU47" s="815"/>
      <c r="AV47" s="815"/>
      <c r="AW47" s="808"/>
      <c r="AX47" s="211"/>
      <c r="AY47" s="346"/>
      <c r="AZ47" s="343"/>
      <c r="BA47" s="343"/>
      <c r="BB47" s="343"/>
      <c r="BC47" s="343"/>
      <c r="BD47" s="343"/>
      <c r="BE47" s="808"/>
      <c r="BF47" s="211"/>
      <c r="BG47" s="814"/>
      <c r="BH47" s="815"/>
      <c r="BI47" s="815"/>
      <c r="BJ47" s="815"/>
      <c r="BK47" s="815"/>
      <c r="BL47" s="815"/>
      <c r="BM47" s="808"/>
      <c r="BN47" s="211"/>
      <c r="BO47" s="755"/>
      <c r="BP47" s="345"/>
      <c r="BQ47" s="345"/>
      <c r="BR47" s="345"/>
      <c r="BS47" s="345"/>
      <c r="BT47" s="345"/>
      <c r="BU47" s="808"/>
      <c r="BV47" s="211"/>
      <c r="BW47" s="755"/>
      <c r="BX47" s="345"/>
      <c r="BY47" s="345"/>
      <c r="BZ47" s="345"/>
      <c r="CA47" s="345"/>
      <c r="CB47" s="345"/>
      <c r="CC47" s="808"/>
      <c r="CD47" s="211"/>
      <c r="CE47" s="346"/>
      <c r="CF47" s="343"/>
      <c r="CG47" s="343"/>
      <c r="CH47" s="343"/>
      <c r="CI47" s="343"/>
      <c r="CJ47" s="343"/>
      <c r="CK47" s="808"/>
      <c r="CL47" s="211"/>
      <c r="CM47" s="346"/>
      <c r="CN47" s="343"/>
      <c r="CO47" s="343"/>
      <c r="CP47" s="343"/>
      <c r="CQ47" s="343"/>
      <c r="CR47" s="343"/>
      <c r="CS47" s="808"/>
      <c r="CT47" s="211"/>
      <c r="CU47" s="346"/>
      <c r="CV47" s="343"/>
      <c r="CW47" s="343"/>
      <c r="CX47" s="343"/>
      <c r="CY47" s="343"/>
      <c r="CZ47" s="343"/>
      <c r="DA47" s="808"/>
      <c r="DB47" s="211"/>
      <c r="DC47" s="346"/>
      <c r="DD47" s="343"/>
      <c r="DE47" s="343"/>
      <c r="DF47" s="343"/>
      <c r="DG47" s="343"/>
      <c r="DH47" s="343"/>
      <c r="DI47" s="808"/>
      <c r="DJ47" s="211"/>
      <c r="DK47" s="346"/>
      <c r="DL47" s="343"/>
      <c r="DM47" s="343"/>
      <c r="DN47" s="343"/>
      <c r="DO47" s="343"/>
      <c r="DP47" s="343"/>
      <c r="DQ47" s="808"/>
      <c r="DR47" s="211"/>
      <c r="DS47" s="346"/>
      <c r="DT47" s="343"/>
      <c r="DU47" s="343"/>
      <c r="DV47" s="343"/>
      <c r="DW47" s="343"/>
      <c r="DX47" s="343"/>
      <c r="DY47" s="808"/>
      <c r="DZ47" s="211"/>
      <c r="EA47" s="346"/>
      <c r="EB47" s="343"/>
      <c r="EC47" s="343"/>
      <c r="ED47" s="343"/>
      <c r="EE47" s="343"/>
      <c r="EF47" s="343"/>
      <c r="EG47" s="808"/>
      <c r="EH47" s="211"/>
      <c r="EI47" s="346"/>
      <c r="EJ47" s="343"/>
      <c r="EK47" s="343"/>
      <c r="EL47" s="343"/>
      <c r="EM47" s="343"/>
      <c r="EN47" s="343"/>
      <c r="EO47" s="808"/>
      <c r="EP47" s="211"/>
      <c r="EQ47" s="346"/>
      <c r="ER47" s="343"/>
      <c r="ES47" s="343"/>
      <c r="ET47" s="343"/>
      <c r="EU47" s="343"/>
      <c r="EV47" s="343"/>
      <c r="EW47" s="808"/>
      <c r="EX47" s="211"/>
      <c r="EY47" s="346"/>
      <c r="EZ47" s="343"/>
      <c r="FA47" s="343"/>
      <c r="FB47" s="343"/>
      <c r="FC47" s="343"/>
      <c r="FD47" s="343"/>
      <c r="FE47" s="808"/>
      <c r="FF47" s="211"/>
      <c r="FG47" s="755"/>
      <c r="FH47" s="345"/>
      <c r="FI47" s="345"/>
      <c r="FJ47" s="345"/>
      <c r="FK47" s="345"/>
      <c r="FL47" s="345"/>
      <c r="FM47" s="808"/>
      <c r="FN47" s="211"/>
      <c r="FO47" s="346"/>
      <c r="FP47" s="343"/>
      <c r="FQ47" s="343"/>
      <c r="FR47" s="343"/>
      <c r="FS47" s="343"/>
      <c r="FT47" s="343"/>
      <c r="FU47" s="808"/>
      <c r="FV47" s="211"/>
      <c r="FW47" s="346"/>
      <c r="FX47" s="343"/>
      <c r="FY47" s="343"/>
      <c r="FZ47" s="343"/>
      <c r="GA47" s="343"/>
      <c r="GB47" s="343"/>
      <c r="GC47" s="808"/>
      <c r="GD47" s="211"/>
      <c r="GE47" s="346"/>
      <c r="GF47" s="343"/>
      <c r="GG47" s="343"/>
      <c r="GH47" s="343">
        <v>0</v>
      </c>
      <c r="GI47" s="343">
        <v>0</v>
      </c>
      <c r="GJ47" s="343">
        <v>0</v>
      </c>
      <c r="GK47" s="808"/>
      <c r="GL47" s="211"/>
      <c r="GM47" s="755">
        <v>0</v>
      </c>
      <c r="GN47" s="345">
        <v>0</v>
      </c>
      <c r="GO47" s="345">
        <v>0</v>
      </c>
      <c r="GP47" s="345">
        <v>0</v>
      </c>
      <c r="GQ47" s="345">
        <v>0</v>
      </c>
      <c r="GR47" s="345">
        <v>0</v>
      </c>
      <c r="GS47" s="872">
        <f t="shared" si="76"/>
        <v>0</v>
      </c>
      <c r="GT47" s="873">
        <f t="shared" si="77"/>
        <v>0</v>
      </c>
      <c r="GU47" s="346">
        <v>0</v>
      </c>
      <c r="GV47" s="343">
        <v>0</v>
      </c>
      <c r="GW47" s="343">
        <v>0</v>
      </c>
      <c r="GX47" s="343">
        <v>0</v>
      </c>
      <c r="GY47" s="343">
        <v>0</v>
      </c>
      <c r="GZ47" s="343">
        <v>0</v>
      </c>
      <c r="HA47" s="872">
        <f t="shared" si="78"/>
        <v>0</v>
      </c>
      <c r="HB47" s="873">
        <f t="shared" si="79"/>
        <v>0</v>
      </c>
      <c r="HC47" s="346">
        <v>0</v>
      </c>
      <c r="HD47" s="343">
        <v>0</v>
      </c>
      <c r="HE47" s="343">
        <v>0</v>
      </c>
      <c r="HF47" s="343">
        <v>311</v>
      </c>
      <c r="HG47" s="343">
        <v>0</v>
      </c>
      <c r="HH47" s="343">
        <v>0</v>
      </c>
      <c r="HI47" s="872">
        <f t="shared" si="80"/>
        <v>311</v>
      </c>
      <c r="HJ47" s="873">
        <f t="shared" si="81"/>
        <v>51.833333333333336</v>
      </c>
      <c r="HK47" s="346">
        <v>0</v>
      </c>
      <c r="HL47" s="343">
        <v>0</v>
      </c>
      <c r="HM47" s="343">
        <v>0</v>
      </c>
      <c r="HN47" s="343">
        <v>0</v>
      </c>
      <c r="HO47" s="343">
        <v>0</v>
      </c>
      <c r="HP47" s="343">
        <v>0</v>
      </c>
      <c r="HQ47" s="872">
        <f t="shared" si="82"/>
        <v>0</v>
      </c>
      <c r="HR47" s="873">
        <f t="shared" si="83"/>
        <v>0</v>
      </c>
      <c r="HS47" s="346">
        <v>627</v>
      </c>
      <c r="HT47" s="343">
        <v>627</v>
      </c>
      <c r="HU47" s="343">
        <v>0</v>
      </c>
      <c r="HV47" s="343">
        <v>0</v>
      </c>
      <c r="HW47" s="343">
        <v>0</v>
      </c>
      <c r="HX47" s="343"/>
      <c r="HY47" s="872">
        <f t="shared" si="84"/>
        <v>1254</v>
      </c>
      <c r="HZ47" s="873">
        <f t="shared" si="85"/>
        <v>209</v>
      </c>
    </row>
    <row r="48" spans="1:234" s="323" customFormat="1" x14ac:dyDescent="0.2">
      <c r="A48" s="21">
        <v>37</v>
      </c>
      <c r="B48" s="21" t="s">
        <v>168</v>
      </c>
      <c r="C48" s="715" t="s">
        <v>300</v>
      </c>
      <c r="D48" s="21">
        <v>25</v>
      </c>
      <c r="E48" s="24"/>
      <c r="F48" s="24">
        <v>7676</v>
      </c>
      <c r="G48" s="24"/>
      <c r="H48" s="24"/>
      <c r="I48" s="24"/>
      <c r="J48" s="360">
        <f>SUMIF(SUMPK!$B:$B,$B:$B,SUMPK!$O:$O)</f>
        <v>0</v>
      </c>
      <c r="K48" s="24"/>
      <c r="L48" s="24">
        <f t="shared" si="97"/>
        <v>7676</v>
      </c>
      <c r="M48" s="15">
        <f t="shared" si="98"/>
        <v>7676</v>
      </c>
      <c r="N48" s="15">
        <v>81</v>
      </c>
      <c r="O48" s="276">
        <f t="shared" si="28"/>
        <v>94.76543209876543</v>
      </c>
      <c r="P48" s="15">
        <v>106.66666666666667</v>
      </c>
      <c r="Q48" s="711">
        <f>T48/$Q$8</f>
        <v>1066.6666666666667</v>
      </c>
      <c r="R48" s="276">
        <f t="shared" si="30"/>
        <v>431.77499999999998</v>
      </c>
      <c r="S48" s="712">
        <f t="shared" si="31"/>
        <v>246.15384615384616</v>
      </c>
      <c r="T48" s="713">
        <v>6400</v>
      </c>
      <c r="U48" s="276">
        <f t="shared" si="92"/>
        <v>31.18375</v>
      </c>
      <c r="V48" s="278"/>
      <c r="W48" s="276">
        <f t="shared" si="33"/>
        <v>31.18375</v>
      </c>
      <c r="X48" s="823">
        <f t="shared" si="0"/>
        <v>1</v>
      </c>
      <c r="Y48" s="305">
        <v>19</v>
      </c>
      <c r="Z48" s="824"/>
      <c r="AA48" s="244">
        <v>56</v>
      </c>
      <c r="AB48" s="64">
        <v>604</v>
      </c>
      <c r="AC48" s="64">
        <v>0</v>
      </c>
      <c r="AD48" s="64">
        <v>0</v>
      </c>
      <c r="AE48" s="64">
        <v>0</v>
      </c>
      <c r="AF48" s="64">
        <v>1221</v>
      </c>
      <c r="AG48" s="64">
        <f t="shared" si="34"/>
        <v>1881</v>
      </c>
      <c r="AH48" s="211">
        <f t="shared" si="35"/>
        <v>313.5</v>
      </c>
      <c r="AI48" s="755">
        <v>0</v>
      </c>
      <c r="AJ48" s="345">
        <v>0</v>
      </c>
      <c r="AK48" s="345">
        <v>0</v>
      </c>
      <c r="AL48" s="345">
        <v>923</v>
      </c>
      <c r="AM48" s="345">
        <v>0</v>
      </c>
      <c r="AN48" s="345">
        <v>0</v>
      </c>
      <c r="AO48" s="808">
        <f t="shared" si="36"/>
        <v>923</v>
      </c>
      <c r="AP48" s="809">
        <f t="shared" si="37"/>
        <v>153.83333333333334</v>
      </c>
      <c r="AQ48" s="814">
        <v>0</v>
      </c>
      <c r="AR48" s="815">
        <v>0</v>
      </c>
      <c r="AS48" s="815">
        <v>810</v>
      </c>
      <c r="AT48" s="815">
        <v>0</v>
      </c>
      <c r="AU48" s="815">
        <v>0</v>
      </c>
      <c r="AV48" s="815">
        <v>611</v>
      </c>
      <c r="AW48" s="808">
        <f t="shared" si="38"/>
        <v>1421</v>
      </c>
      <c r="AX48" s="211">
        <f t="shared" si="39"/>
        <v>236.83333333333334</v>
      </c>
      <c r="AY48" s="346">
        <v>0</v>
      </c>
      <c r="AZ48" s="343">
        <v>0</v>
      </c>
      <c r="BA48" s="343">
        <v>905</v>
      </c>
      <c r="BB48" s="343">
        <v>0</v>
      </c>
      <c r="BC48" s="343">
        <v>0</v>
      </c>
      <c r="BD48" s="343">
        <v>0</v>
      </c>
      <c r="BE48" s="808">
        <f t="shared" si="40"/>
        <v>905</v>
      </c>
      <c r="BF48" s="211">
        <f t="shared" si="41"/>
        <v>150.83333333333334</v>
      </c>
      <c r="BG48" s="814">
        <v>0</v>
      </c>
      <c r="BH48" s="815">
        <v>0</v>
      </c>
      <c r="BI48" s="815">
        <v>0</v>
      </c>
      <c r="BJ48" s="815">
        <v>0</v>
      </c>
      <c r="BK48" s="815">
        <v>576</v>
      </c>
      <c r="BL48" s="815">
        <v>0</v>
      </c>
      <c r="BM48" s="808">
        <f t="shared" si="42"/>
        <v>576</v>
      </c>
      <c r="BN48" s="211">
        <f t="shared" si="43"/>
        <v>96</v>
      </c>
      <c r="BO48" s="755">
        <v>0</v>
      </c>
      <c r="BP48" s="345">
        <v>1053</v>
      </c>
      <c r="BQ48" s="345">
        <v>0</v>
      </c>
      <c r="BR48" s="345">
        <v>8</v>
      </c>
      <c r="BS48" s="345">
        <v>0</v>
      </c>
      <c r="BT48" s="345">
        <v>0</v>
      </c>
      <c r="BU48" s="808">
        <f t="shared" si="44"/>
        <v>1061</v>
      </c>
      <c r="BV48" s="211">
        <f t="shared" si="45"/>
        <v>176.83333333333334</v>
      </c>
      <c r="BW48" s="755">
        <v>0</v>
      </c>
      <c r="BX48" s="345">
        <v>0</v>
      </c>
      <c r="BY48" s="345">
        <v>0</v>
      </c>
      <c r="BZ48" s="345">
        <v>0</v>
      </c>
      <c r="CA48" s="345">
        <v>0</v>
      </c>
      <c r="CB48" s="345">
        <v>622</v>
      </c>
      <c r="CC48" s="808">
        <f t="shared" si="46"/>
        <v>622</v>
      </c>
      <c r="CD48" s="211">
        <f t="shared" si="47"/>
        <v>103.66666666666667</v>
      </c>
      <c r="CE48" s="346">
        <v>0</v>
      </c>
      <c r="CF48" s="343">
        <v>0</v>
      </c>
      <c r="CG48" s="343">
        <v>0</v>
      </c>
      <c r="CH48" s="343">
        <v>0</v>
      </c>
      <c r="CI48" s="343">
        <v>0</v>
      </c>
      <c r="CJ48" s="343">
        <v>0</v>
      </c>
      <c r="CK48" s="808">
        <f t="shared" si="48"/>
        <v>0</v>
      </c>
      <c r="CL48" s="211">
        <f t="shared" si="49"/>
        <v>0</v>
      </c>
      <c r="CM48" s="346">
        <v>0</v>
      </c>
      <c r="CN48" s="343">
        <v>420</v>
      </c>
      <c r="CO48" s="343">
        <v>0</v>
      </c>
      <c r="CP48" s="343">
        <v>0</v>
      </c>
      <c r="CQ48" s="343">
        <v>595</v>
      </c>
      <c r="CR48" s="343">
        <v>0</v>
      </c>
      <c r="CS48" s="808">
        <f t="shared" si="50"/>
        <v>1015</v>
      </c>
      <c r="CT48" s="211">
        <f t="shared" si="51"/>
        <v>169.16666666666666</v>
      </c>
      <c r="CU48" s="346">
        <v>0</v>
      </c>
      <c r="CV48" s="343">
        <v>0</v>
      </c>
      <c r="CW48" s="343">
        <v>0</v>
      </c>
      <c r="CX48" s="343">
        <v>510</v>
      </c>
      <c r="CY48" s="343">
        <v>0</v>
      </c>
      <c r="CZ48" s="343">
        <v>0</v>
      </c>
      <c r="DA48" s="808">
        <f t="shared" si="52"/>
        <v>510</v>
      </c>
      <c r="DB48" s="211">
        <f t="shared" si="53"/>
        <v>85</v>
      </c>
      <c r="DC48" s="346">
        <v>0</v>
      </c>
      <c r="DD48" s="343">
        <v>599</v>
      </c>
      <c r="DE48" s="343">
        <v>0</v>
      </c>
      <c r="DF48" s="343">
        <v>119</v>
      </c>
      <c r="DG48" s="343"/>
      <c r="DH48" s="343">
        <v>0</v>
      </c>
      <c r="DI48" s="808">
        <f t="shared" si="54"/>
        <v>718</v>
      </c>
      <c r="DJ48" s="211">
        <f t="shared" si="55"/>
        <v>119.66666666666667</v>
      </c>
      <c r="DK48" s="346">
        <v>0</v>
      </c>
      <c r="DL48" s="343">
        <v>623</v>
      </c>
      <c r="DM48" s="343">
        <v>0</v>
      </c>
      <c r="DN48" s="343">
        <v>0</v>
      </c>
      <c r="DO48" s="343">
        <v>612</v>
      </c>
      <c r="DP48" s="343">
        <v>0</v>
      </c>
      <c r="DQ48" s="808">
        <f t="shared" si="56"/>
        <v>1235</v>
      </c>
      <c r="DR48" s="211">
        <f t="shared" si="57"/>
        <v>205.83333333333334</v>
      </c>
      <c r="DS48" s="346">
        <v>0</v>
      </c>
      <c r="DT48" s="343">
        <v>0</v>
      </c>
      <c r="DU48" s="343">
        <v>0</v>
      </c>
      <c r="DV48" s="343">
        <v>0</v>
      </c>
      <c r="DW48" s="343">
        <v>693</v>
      </c>
      <c r="DX48" s="343">
        <v>0</v>
      </c>
      <c r="DY48" s="808">
        <f t="shared" si="58"/>
        <v>693</v>
      </c>
      <c r="DZ48" s="211">
        <f t="shared" si="59"/>
        <v>115.5</v>
      </c>
      <c r="EA48" s="346">
        <v>0</v>
      </c>
      <c r="EB48" s="343">
        <v>606</v>
      </c>
      <c r="EC48" s="343"/>
      <c r="ED48" s="343">
        <v>0</v>
      </c>
      <c r="EE48" s="343">
        <v>0</v>
      </c>
      <c r="EF48" s="343">
        <v>606</v>
      </c>
      <c r="EG48" s="808">
        <f t="shared" si="60"/>
        <v>1212</v>
      </c>
      <c r="EH48" s="211">
        <f t="shared" si="61"/>
        <v>202</v>
      </c>
      <c r="EI48" s="346">
        <v>0</v>
      </c>
      <c r="EJ48" s="343">
        <v>0</v>
      </c>
      <c r="EK48" s="343">
        <v>0</v>
      </c>
      <c r="EL48" s="343">
        <v>1640</v>
      </c>
      <c r="EM48" s="343">
        <v>0</v>
      </c>
      <c r="EN48" s="343">
        <v>0</v>
      </c>
      <c r="EO48" s="808">
        <f t="shared" si="62"/>
        <v>1640</v>
      </c>
      <c r="EP48" s="211">
        <f t="shared" si="63"/>
        <v>273.33333333333331</v>
      </c>
      <c r="EQ48" s="346">
        <v>0</v>
      </c>
      <c r="ER48" s="343">
        <v>642</v>
      </c>
      <c r="ES48" s="343">
        <v>0</v>
      </c>
      <c r="ET48" s="343">
        <v>712</v>
      </c>
      <c r="EU48" s="343">
        <v>0</v>
      </c>
      <c r="EV48" s="343">
        <v>0</v>
      </c>
      <c r="EW48" s="808">
        <f t="shared" si="64"/>
        <v>1354</v>
      </c>
      <c r="EX48" s="211">
        <f t="shared" si="65"/>
        <v>225.66666666666666</v>
      </c>
      <c r="EY48" s="346">
        <v>0</v>
      </c>
      <c r="EZ48" s="343">
        <v>0</v>
      </c>
      <c r="FA48" s="343">
        <v>54</v>
      </c>
      <c r="FB48" s="343">
        <v>0</v>
      </c>
      <c r="FC48" s="343">
        <v>110</v>
      </c>
      <c r="FD48" s="343">
        <v>502</v>
      </c>
      <c r="FE48" s="808">
        <f t="shared" si="66"/>
        <v>666</v>
      </c>
      <c r="FF48" s="211">
        <f t="shared" si="67"/>
        <v>111</v>
      </c>
      <c r="FG48" s="755">
        <v>0</v>
      </c>
      <c r="FH48" s="345">
        <v>0</v>
      </c>
      <c r="FI48" s="345">
        <v>657</v>
      </c>
      <c r="FJ48" s="345">
        <v>0</v>
      </c>
      <c r="FK48" s="345">
        <v>0</v>
      </c>
      <c r="FL48" s="345">
        <v>0</v>
      </c>
      <c r="FM48" s="808">
        <f t="shared" si="68"/>
        <v>657</v>
      </c>
      <c r="FN48" s="211">
        <f t="shared" si="69"/>
        <v>109.5</v>
      </c>
      <c r="FO48" s="346">
        <v>0</v>
      </c>
      <c r="FP48" s="343">
        <v>0</v>
      </c>
      <c r="FQ48" s="343">
        <v>936</v>
      </c>
      <c r="FR48" s="343">
        <v>0</v>
      </c>
      <c r="FS48" s="343">
        <v>0</v>
      </c>
      <c r="FT48" s="343">
        <v>0</v>
      </c>
      <c r="FU48" s="808">
        <f t="shared" si="70"/>
        <v>936</v>
      </c>
      <c r="FV48" s="211">
        <f t="shared" si="71"/>
        <v>156</v>
      </c>
      <c r="FW48" s="346">
        <v>0</v>
      </c>
      <c r="FX48" s="343">
        <v>0</v>
      </c>
      <c r="FY48" s="343">
        <v>0</v>
      </c>
      <c r="FZ48" s="343">
        <v>0</v>
      </c>
      <c r="GA48" s="343">
        <v>0</v>
      </c>
      <c r="GB48" s="343">
        <v>0</v>
      </c>
      <c r="GC48" s="808">
        <f t="shared" si="72"/>
        <v>0</v>
      </c>
      <c r="GD48" s="211">
        <f t="shared" si="73"/>
        <v>0</v>
      </c>
      <c r="GE48" s="346">
        <v>0</v>
      </c>
      <c r="GF48" s="343">
        <v>983</v>
      </c>
      <c r="GG48" s="343">
        <v>0</v>
      </c>
      <c r="GH48" s="343">
        <v>0</v>
      </c>
      <c r="GI48" s="343">
        <v>0</v>
      </c>
      <c r="GJ48" s="343">
        <v>0</v>
      </c>
      <c r="GK48" s="808">
        <f t="shared" si="74"/>
        <v>983</v>
      </c>
      <c r="GL48" s="211">
        <f t="shared" si="75"/>
        <v>163.83333333333334</v>
      </c>
      <c r="GM48" s="755">
        <v>754</v>
      </c>
      <c r="GN48" s="345">
        <v>0</v>
      </c>
      <c r="GO48" s="345">
        <v>0</v>
      </c>
      <c r="GP48" s="345">
        <v>0</v>
      </c>
      <c r="GQ48" s="345">
        <v>951</v>
      </c>
      <c r="GR48" s="345">
        <v>0</v>
      </c>
      <c r="GS48" s="872">
        <f t="shared" si="76"/>
        <v>1705</v>
      </c>
      <c r="GT48" s="873">
        <f t="shared" si="77"/>
        <v>284.16666666666669</v>
      </c>
      <c r="GU48" s="346">
        <v>0</v>
      </c>
      <c r="GV48" s="343">
        <v>490</v>
      </c>
      <c r="GW48" s="343">
        <v>0</v>
      </c>
      <c r="GX48" s="343">
        <v>0</v>
      </c>
      <c r="GY48" s="343">
        <v>0</v>
      </c>
      <c r="GZ48" s="343">
        <v>305</v>
      </c>
      <c r="HA48" s="872">
        <f t="shared" si="78"/>
        <v>795</v>
      </c>
      <c r="HB48" s="873">
        <f t="shared" si="79"/>
        <v>132.5</v>
      </c>
      <c r="HC48" s="346">
        <v>0</v>
      </c>
      <c r="HD48" s="343">
        <v>227</v>
      </c>
      <c r="HE48" s="343">
        <v>0</v>
      </c>
      <c r="HF48" s="343">
        <v>0</v>
      </c>
      <c r="HG48" s="343">
        <v>0</v>
      </c>
      <c r="HH48" s="343">
        <v>1044</v>
      </c>
      <c r="HI48" s="872">
        <f t="shared" si="80"/>
        <v>1271</v>
      </c>
      <c r="HJ48" s="873">
        <f t="shared" si="81"/>
        <v>211.83333333333334</v>
      </c>
      <c r="HK48" s="346">
        <v>0</v>
      </c>
      <c r="HL48" s="343">
        <v>0</v>
      </c>
      <c r="HM48" s="343">
        <v>0</v>
      </c>
      <c r="HN48" s="343">
        <v>0</v>
      </c>
      <c r="HO48" s="343">
        <v>0</v>
      </c>
      <c r="HP48" s="343">
        <v>486</v>
      </c>
      <c r="HQ48" s="872">
        <f t="shared" si="82"/>
        <v>486</v>
      </c>
      <c r="HR48" s="873">
        <f t="shared" si="83"/>
        <v>81</v>
      </c>
      <c r="HS48" s="346">
        <v>0</v>
      </c>
      <c r="HT48" s="343">
        <v>0</v>
      </c>
      <c r="HU48" s="343">
        <v>920</v>
      </c>
      <c r="HV48" s="343">
        <v>0</v>
      </c>
      <c r="HW48" s="343">
        <v>0</v>
      </c>
      <c r="HX48" s="343"/>
      <c r="HY48" s="872">
        <f t="shared" si="84"/>
        <v>920</v>
      </c>
      <c r="HZ48" s="873">
        <f t="shared" si="85"/>
        <v>153.33333333333334</v>
      </c>
    </row>
    <row r="49" spans="1:234" s="323" customFormat="1" ht="15" customHeight="1" x14ac:dyDescent="0.2">
      <c r="A49" s="21">
        <v>38</v>
      </c>
      <c r="B49" s="21" t="s">
        <v>85</v>
      </c>
      <c r="C49" s="275" t="s">
        <v>86</v>
      </c>
      <c r="D49" s="21">
        <v>25</v>
      </c>
      <c r="E49" s="24"/>
      <c r="F49" s="24">
        <v>4644</v>
      </c>
      <c r="G49" s="24"/>
      <c r="H49" s="24"/>
      <c r="I49" s="360"/>
      <c r="J49" s="360">
        <f>SUMIF(SUMPK!$B:$B,$B:$B,SUMPK!$O:$O)</f>
        <v>0</v>
      </c>
      <c r="K49" s="24"/>
      <c r="L49" s="24">
        <f t="shared" si="97"/>
        <v>4644</v>
      </c>
      <c r="M49" s="15">
        <f t="shared" si="98"/>
        <v>4644</v>
      </c>
      <c r="N49" s="15">
        <v>51.166666666666664</v>
      </c>
      <c r="O49" s="276">
        <f t="shared" si="28"/>
        <v>90.762214983713363</v>
      </c>
      <c r="P49" s="15">
        <v>125.16666666666667</v>
      </c>
      <c r="Q49" s="711">
        <f t="shared" si="29"/>
        <v>800</v>
      </c>
      <c r="R49" s="276">
        <f t="shared" si="30"/>
        <v>222.61517976031956</v>
      </c>
      <c r="S49" s="712">
        <f t="shared" si="31"/>
        <v>184.61538461538461</v>
      </c>
      <c r="T49" s="713">
        <v>4800</v>
      </c>
      <c r="U49" s="276">
        <f t="shared" si="92"/>
        <v>25.155000000000001</v>
      </c>
      <c r="V49" s="278"/>
      <c r="W49" s="276">
        <f t="shared" si="33"/>
        <v>25.155000000000001</v>
      </c>
      <c r="X49" s="823">
        <f t="shared" si="0"/>
        <v>1</v>
      </c>
      <c r="Y49" s="305">
        <v>19</v>
      </c>
      <c r="Z49" s="824"/>
      <c r="AA49" s="244">
        <v>351</v>
      </c>
      <c r="AB49" s="64">
        <v>0</v>
      </c>
      <c r="AC49" s="64">
        <v>0</v>
      </c>
      <c r="AD49" s="64">
        <v>528</v>
      </c>
      <c r="AE49" s="64">
        <v>1086</v>
      </c>
      <c r="AF49" s="64">
        <v>0</v>
      </c>
      <c r="AG49" s="64">
        <f t="shared" si="34"/>
        <v>1965</v>
      </c>
      <c r="AH49" s="211">
        <f t="shared" si="35"/>
        <v>327.5</v>
      </c>
      <c r="AI49" s="755">
        <v>0</v>
      </c>
      <c r="AJ49" s="345">
        <v>1337</v>
      </c>
      <c r="AK49" s="345">
        <v>1367</v>
      </c>
      <c r="AL49" s="345">
        <v>0</v>
      </c>
      <c r="AM49" s="345">
        <v>0</v>
      </c>
      <c r="AN49" s="345">
        <v>0</v>
      </c>
      <c r="AO49" s="808">
        <f t="shared" si="36"/>
        <v>2704</v>
      </c>
      <c r="AP49" s="809">
        <f t="shared" si="37"/>
        <v>450.66666666666669</v>
      </c>
      <c r="AQ49" s="814">
        <v>0</v>
      </c>
      <c r="AR49" s="815">
        <v>0</v>
      </c>
      <c r="AS49" s="815">
        <v>920</v>
      </c>
      <c r="AT49" s="815">
        <v>284</v>
      </c>
      <c r="AU49" s="815">
        <v>0</v>
      </c>
      <c r="AV49" s="815">
        <v>0</v>
      </c>
      <c r="AW49" s="808">
        <f t="shared" si="38"/>
        <v>1204</v>
      </c>
      <c r="AX49" s="211">
        <f t="shared" si="39"/>
        <v>200.66666666666666</v>
      </c>
      <c r="AY49" s="346">
        <v>0</v>
      </c>
      <c r="AZ49" s="343">
        <v>0</v>
      </c>
      <c r="BA49" s="343">
        <v>871</v>
      </c>
      <c r="BB49" s="343">
        <v>1107</v>
      </c>
      <c r="BC49" s="343">
        <v>0</v>
      </c>
      <c r="BD49" s="343">
        <v>110</v>
      </c>
      <c r="BE49" s="808">
        <f t="shared" si="40"/>
        <v>2088</v>
      </c>
      <c r="BF49" s="211">
        <f t="shared" si="41"/>
        <v>348</v>
      </c>
      <c r="BG49" s="814">
        <v>1152</v>
      </c>
      <c r="BH49" s="815">
        <v>0</v>
      </c>
      <c r="BI49" s="815">
        <v>0</v>
      </c>
      <c r="BJ49" s="815">
        <v>0</v>
      </c>
      <c r="BK49" s="815">
        <v>0</v>
      </c>
      <c r="BL49" s="815">
        <v>0</v>
      </c>
      <c r="BM49" s="808">
        <f t="shared" si="42"/>
        <v>1152</v>
      </c>
      <c r="BN49" s="211">
        <f t="shared" si="43"/>
        <v>192</v>
      </c>
      <c r="BO49" s="755">
        <v>0</v>
      </c>
      <c r="BP49" s="345">
        <v>0</v>
      </c>
      <c r="BQ49" s="345">
        <v>601</v>
      </c>
      <c r="BR49" s="345">
        <v>82</v>
      </c>
      <c r="BS49" s="345">
        <v>0</v>
      </c>
      <c r="BT49" s="345">
        <v>0</v>
      </c>
      <c r="BU49" s="808">
        <f t="shared" si="44"/>
        <v>683</v>
      </c>
      <c r="BV49" s="211">
        <f t="shared" si="45"/>
        <v>113.83333333333333</v>
      </c>
      <c r="BW49" s="755">
        <v>0</v>
      </c>
      <c r="BX49" s="345">
        <v>860</v>
      </c>
      <c r="BY49" s="345">
        <v>0</v>
      </c>
      <c r="BZ49" s="345">
        <v>206</v>
      </c>
      <c r="CA49" s="345">
        <v>0</v>
      </c>
      <c r="CB49" s="345">
        <v>902</v>
      </c>
      <c r="CC49" s="808">
        <f t="shared" si="46"/>
        <v>1968</v>
      </c>
      <c r="CD49" s="211">
        <f t="shared" si="47"/>
        <v>328</v>
      </c>
      <c r="CE49" s="346">
        <v>109</v>
      </c>
      <c r="CF49" s="343">
        <v>0</v>
      </c>
      <c r="CG49" s="343">
        <v>0</v>
      </c>
      <c r="CH49" s="343">
        <v>0</v>
      </c>
      <c r="CI49" s="343">
        <v>0</v>
      </c>
      <c r="CJ49" s="343">
        <v>0</v>
      </c>
      <c r="CK49" s="808">
        <f t="shared" si="48"/>
        <v>109</v>
      </c>
      <c r="CL49" s="211">
        <f t="shared" si="49"/>
        <v>18.166666666666668</v>
      </c>
      <c r="CM49" s="346">
        <v>280</v>
      </c>
      <c r="CN49" s="343">
        <v>0</v>
      </c>
      <c r="CO49" s="343">
        <v>0</v>
      </c>
      <c r="CP49" s="343">
        <v>605</v>
      </c>
      <c r="CQ49" s="343">
        <v>0</v>
      </c>
      <c r="CR49" s="343">
        <v>582</v>
      </c>
      <c r="CS49" s="808">
        <f t="shared" si="50"/>
        <v>1467</v>
      </c>
      <c r="CT49" s="211">
        <f t="shared" si="51"/>
        <v>244.5</v>
      </c>
      <c r="CU49" s="346">
        <v>0</v>
      </c>
      <c r="CV49" s="343">
        <v>0</v>
      </c>
      <c r="CW49" s="343">
        <v>894</v>
      </c>
      <c r="CX49" s="343">
        <v>0</v>
      </c>
      <c r="CY49" s="343">
        <v>0</v>
      </c>
      <c r="CZ49" s="343">
        <v>0</v>
      </c>
      <c r="DA49" s="808">
        <f t="shared" si="52"/>
        <v>894</v>
      </c>
      <c r="DB49" s="211">
        <f t="shared" si="53"/>
        <v>149</v>
      </c>
      <c r="DC49" s="346">
        <v>0</v>
      </c>
      <c r="DD49" s="343">
        <v>0</v>
      </c>
      <c r="DE49" s="343">
        <v>0</v>
      </c>
      <c r="DF49" s="343">
        <v>0</v>
      </c>
      <c r="DG49" s="343">
        <v>1909</v>
      </c>
      <c r="DH49" s="343">
        <v>0</v>
      </c>
      <c r="DI49" s="808">
        <f t="shared" si="54"/>
        <v>1909</v>
      </c>
      <c r="DJ49" s="211">
        <f t="shared" si="55"/>
        <v>318.16666666666669</v>
      </c>
      <c r="DK49" s="346">
        <v>0</v>
      </c>
      <c r="DL49" s="343">
        <v>0</v>
      </c>
      <c r="DM49" s="343">
        <v>0</v>
      </c>
      <c r="DN49" s="343">
        <v>1937</v>
      </c>
      <c r="DO49" s="343">
        <v>0</v>
      </c>
      <c r="DP49" s="343">
        <v>0</v>
      </c>
      <c r="DQ49" s="808">
        <f t="shared" si="56"/>
        <v>1937</v>
      </c>
      <c r="DR49" s="211">
        <f t="shared" si="57"/>
        <v>322.83333333333331</v>
      </c>
      <c r="DS49" s="346">
        <v>0</v>
      </c>
      <c r="DT49" s="343">
        <v>0</v>
      </c>
      <c r="DU49" s="343">
        <v>934</v>
      </c>
      <c r="DV49" s="343">
        <v>0</v>
      </c>
      <c r="DW49" s="343">
        <v>0</v>
      </c>
      <c r="DX49" s="343">
        <v>0</v>
      </c>
      <c r="DY49" s="808">
        <f t="shared" si="58"/>
        <v>934</v>
      </c>
      <c r="DZ49" s="211">
        <f t="shared" si="59"/>
        <v>155.66666666666666</v>
      </c>
      <c r="EA49" s="346">
        <v>581</v>
      </c>
      <c r="EB49" s="343">
        <v>1228</v>
      </c>
      <c r="EC49" s="343"/>
      <c r="ED49" s="343">
        <v>0</v>
      </c>
      <c r="EE49" s="343">
        <v>660</v>
      </c>
      <c r="EF49" s="343">
        <v>855</v>
      </c>
      <c r="EG49" s="808">
        <f t="shared" si="60"/>
        <v>3324</v>
      </c>
      <c r="EH49" s="211">
        <f t="shared" si="61"/>
        <v>554</v>
      </c>
      <c r="EI49" s="346">
        <v>0</v>
      </c>
      <c r="EJ49" s="343">
        <v>0</v>
      </c>
      <c r="EK49" s="343">
        <v>0</v>
      </c>
      <c r="EL49" s="343">
        <v>634</v>
      </c>
      <c r="EM49" s="343">
        <v>450</v>
      </c>
      <c r="EN49" s="343">
        <v>1616</v>
      </c>
      <c r="EO49" s="808">
        <f t="shared" si="62"/>
        <v>2700</v>
      </c>
      <c r="EP49" s="211">
        <f t="shared" si="63"/>
        <v>450</v>
      </c>
      <c r="EQ49" s="346">
        <v>0</v>
      </c>
      <c r="ER49" s="343">
        <v>330</v>
      </c>
      <c r="ES49" s="343">
        <v>274</v>
      </c>
      <c r="ET49" s="343">
        <v>608</v>
      </c>
      <c r="EU49" s="343">
        <v>1182</v>
      </c>
      <c r="EV49" s="343">
        <v>0</v>
      </c>
      <c r="EW49" s="808">
        <f t="shared" si="64"/>
        <v>2394</v>
      </c>
      <c r="EX49" s="211">
        <f t="shared" si="65"/>
        <v>399</v>
      </c>
      <c r="EY49" s="346">
        <v>0</v>
      </c>
      <c r="EZ49" s="343">
        <v>0</v>
      </c>
      <c r="FA49" s="343">
        <v>556</v>
      </c>
      <c r="FB49" s="343">
        <v>0</v>
      </c>
      <c r="FC49" s="343">
        <v>185</v>
      </c>
      <c r="FD49" s="343">
        <v>0</v>
      </c>
      <c r="FE49" s="808">
        <f t="shared" si="66"/>
        <v>741</v>
      </c>
      <c r="FF49" s="211">
        <f t="shared" si="67"/>
        <v>123.5</v>
      </c>
      <c r="FG49" s="755">
        <v>200</v>
      </c>
      <c r="FH49" s="345">
        <v>0</v>
      </c>
      <c r="FI49" s="345">
        <v>0</v>
      </c>
      <c r="FJ49" s="345">
        <v>0</v>
      </c>
      <c r="FK49" s="345">
        <v>0</v>
      </c>
      <c r="FL49" s="345">
        <v>288</v>
      </c>
      <c r="FM49" s="808">
        <f t="shared" si="68"/>
        <v>488</v>
      </c>
      <c r="FN49" s="211">
        <f t="shared" si="69"/>
        <v>81.333333333333329</v>
      </c>
      <c r="FO49" s="346">
        <v>595</v>
      </c>
      <c r="FP49" s="343">
        <v>0</v>
      </c>
      <c r="FQ49" s="343">
        <v>0</v>
      </c>
      <c r="FR49" s="343">
        <v>0</v>
      </c>
      <c r="FS49" s="343">
        <v>0</v>
      </c>
      <c r="FT49" s="343">
        <v>280</v>
      </c>
      <c r="FU49" s="808">
        <f t="shared" si="70"/>
        <v>875</v>
      </c>
      <c r="FV49" s="211">
        <f t="shared" si="71"/>
        <v>145.83333333333334</v>
      </c>
      <c r="FW49" s="346">
        <v>0</v>
      </c>
      <c r="FX49" s="343">
        <v>0</v>
      </c>
      <c r="FY49" s="343">
        <v>222</v>
      </c>
      <c r="FZ49" s="343">
        <v>599</v>
      </c>
      <c r="GA49" s="343">
        <v>0</v>
      </c>
      <c r="GB49" s="343">
        <v>0</v>
      </c>
      <c r="GC49" s="808">
        <f t="shared" si="72"/>
        <v>821</v>
      </c>
      <c r="GD49" s="211">
        <f t="shared" si="73"/>
        <v>136.83333333333334</v>
      </c>
      <c r="GE49" s="346">
        <v>0</v>
      </c>
      <c r="GF49" s="343">
        <v>0</v>
      </c>
      <c r="GG49" s="343">
        <v>0</v>
      </c>
      <c r="GH49" s="343">
        <v>0</v>
      </c>
      <c r="GI49" s="343">
        <v>0</v>
      </c>
      <c r="GJ49" s="343">
        <v>0</v>
      </c>
      <c r="GK49" s="808">
        <f t="shared" si="74"/>
        <v>0</v>
      </c>
      <c r="GL49" s="211">
        <f t="shared" si="75"/>
        <v>0</v>
      </c>
      <c r="GM49" s="755">
        <v>0</v>
      </c>
      <c r="GN49" s="345">
        <v>223</v>
      </c>
      <c r="GO49" s="345">
        <v>0</v>
      </c>
      <c r="GP49" s="345">
        <v>0</v>
      </c>
      <c r="GQ49" s="345">
        <v>0</v>
      </c>
      <c r="GR49" s="345">
        <v>0</v>
      </c>
      <c r="GS49" s="872">
        <f t="shared" si="76"/>
        <v>223</v>
      </c>
      <c r="GT49" s="873">
        <f t="shared" si="77"/>
        <v>37.166666666666664</v>
      </c>
      <c r="GU49" s="346">
        <v>149</v>
      </c>
      <c r="GV49" s="343">
        <v>0</v>
      </c>
      <c r="GW49" s="343">
        <v>0</v>
      </c>
      <c r="GX49" s="343">
        <v>347</v>
      </c>
      <c r="GY49" s="343">
        <v>35</v>
      </c>
      <c r="GZ49" s="343">
        <v>0</v>
      </c>
      <c r="HA49" s="872">
        <f t="shared" si="78"/>
        <v>531</v>
      </c>
      <c r="HB49" s="873">
        <f t="shared" si="79"/>
        <v>88.5</v>
      </c>
      <c r="HC49" s="346">
        <v>0</v>
      </c>
      <c r="HD49" s="343">
        <v>304</v>
      </c>
      <c r="HE49" s="343">
        <v>0</v>
      </c>
      <c r="HF49" s="343">
        <v>0</v>
      </c>
      <c r="HG49" s="343">
        <v>0</v>
      </c>
      <c r="HH49" s="343">
        <v>265</v>
      </c>
      <c r="HI49" s="872">
        <f t="shared" si="80"/>
        <v>569</v>
      </c>
      <c r="HJ49" s="873">
        <f t="shared" si="81"/>
        <v>94.833333333333329</v>
      </c>
      <c r="HK49" s="346">
        <v>0</v>
      </c>
      <c r="HL49" s="343">
        <v>0</v>
      </c>
      <c r="HM49" s="343">
        <v>0</v>
      </c>
      <c r="HN49" s="343">
        <v>0</v>
      </c>
      <c r="HO49" s="343">
        <v>0</v>
      </c>
      <c r="HP49" s="343">
        <v>307</v>
      </c>
      <c r="HQ49" s="872">
        <f t="shared" si="82"/>
        <v>307</v>
      </c>
      <c r="HR49" s="873">
        <f t="shared" si="83"/>
        <v>51.166666666666664</v>
      </c>
      <c r="HS49" s="346">
        <v>0</v>
      </c>
      <c r="HT49" s="343">
        <v>0</v>
      </c>
      <c r="HU49" s="343">
        <v>368</v>
      </c>
      <c r="HV49" s="343">
        <v>0</v>
      </c>
      <c r="HW49" s="343">
        <v>31</v>
      </c>
      <c r="HX49" s="343"/>
      <c r="HY49" s="872">
        <f t="shared" si="84"/>
        <v>399</v>
      </c>
      <c r="HZ49" s="873">
        <f t="shared" si="85"/>
        <v>66.5</v>
      </c>
    </row>
    <row r="50" spans="1:234" s="323" customFormat="1" ht="15" customHeight="1" x14ac:dyDescent="0.2">
      <c r="A50" s="21">
        <v>39</v>
      </c>
      <c r="B50" s="21" t="s">
        <v>521</v>
      </c>
      <c r="C50" s="275" t="s">
        <v>524</v>
      </c>
      <c r="D50" s="21">
        <v>25</v>
      </c>
      <c r="E50" s="24"/>
      <c r="F50" s="24">
        <v>1927</v>
      </c>
      <c r="G50" s="24"/>
      <c r="H50" s="24"/>
      <c r="I50" s="360"/>
      <c r="J50" s="360">
        <f>SUMIF(SUMPK!$B:$B,$B:$B,SUMPK!$O:$O)</f>
        <v>0</v>
      </c>
      <c r="K50" s="24"/>
      <c r="L50" s="24">
        <f t="shared" si="97"/>
        <v>1927</v>
      </c>
      <c r="M50" s="15">
        <f t="shared" si="98"/>
        <v>1927</v>
      </c>
      <c r="N50" s="15">
        <v>0</v>
      </c>
      <c r="O50" s="276"/>
      <c r="P50" s="15"/>
      <c r="Q50" s="711">
        <f t="shared" si="29"/>
        <v>160</v>
      </c>
      <c r="R50" s="276"/>
      <c r="S50" s="712">
        <f t="shared" si="31"/>
        <v>36.92307692307692</v>
      </c>
      <c r="T50" s="713">
        <v>960</v>
      </c>
      <c r="U50" s="276">
        <f t="shared" si="92"/>
        <v>52.189583333333339</v>
      </c>
      <c r="V50" s="278"/>
      <c r="W50" s="276">
        <f t="shared" si="33"/>
        <v>52.189583333333339</v>
      </c>
      <c r="X50" s="823">
        <f t="shared" si="0"/>
        <v>1</v>
      </c>
      <c r="Y50" s="305">
        <v>19</v>
      </c>
      <c r="Z50" s="824"/>
      <c r="AA50" s="244"/>
      <c r="AB50" s="64"/>
      <c r="AC50" s="64"/>
      <c r="AD50" s="64"/>
      <c r="AE50" s="64"/>
      <c r="AF50" s="64"/>
      <c r="AG50" s="64"/>
      <c r="AH50" s="211"/>
      <c r="AI50" s="755"/>
      <c r="AJ50" s="345"/>
      <c r="AK50" s="345"/>
      <c r="AL50" s="345"/>
      <c r="AM50" s="345"/>
      <c r="AN50" s="345"/>
      <c r="AO50" s="808"/>
      <c r="AP50" s="809"/>
      <c r="AQ50" s="814"/>
      <c r="AR50" s="815"/>
      <c r="AS50" s="815"/>
      <c r="AT50" s="815"/>
      <c r="AU50" s="815"/>
      <c r="AV50" s="815"/>
      <c r="AW50" s="808"/>
      <c r="AX50" s="211"/>
      <c r="AY50" s="346"/>
      <c r="AZ50" s="343"/>
      <c r="BA50" s="343"/>
      <c r="BB50" s="343"/>
      <c r="BC50" s="343"/>
      <c r="BD50" s="343"/>
      <c r="BE50" s="808"/>
      <c r="BF50" s="211"/>
      <c r="BG50" s="814"/>
      <c r="BH50" s="815"/>
      <c r="BI50" s="815"/>
      <c r="BJ50" s="815"/>
      <c r="BK50" s="815"/>
      <c r="BL50" s="815"/>
      <c r="BM50" s="808"/>
      <c r="BN50" s="211"/>
      <c r="BO50" s="755"/>
      <c r="BP50" s="345"/>
      <c r="BQ50" s="345"/>
      <c r="BR50" s="345"/>
      <c r="BS50" s="345"/>
      <c r="BT50" s="345"/>
      <c r="BU50" s="808"/>
      <c r="BV50" s="211"/>
      <c r="BW50" s="755"/>
      <c r="BX50" s="345"/>
      <c r="BY50" s="345"/>
      <c r="BZ50" s="345"/>
      <c r="CA50" s="345"/>
      <c r="CB50" s="345"/>
      <c r="CC50" s="808"/>
      <c r="CD50" s="211"/>
      <c r="CE50" s="346"/>
      <c r="CF50" s="343"/>
      <c r="CG50" s="343"/>
      <c r="CH50" s="343"/>
      <c r="CI50" s="343"/>
      <c r="CJ50" s="343"/>
      <c r="CK50" s="808"/>
      <c r="CL50" s="211"/>
      <c r="CM50" s="346"/>
      <c r="CN50" s="343"/>
      <c r="CO50" s="343"/>
      <c r="CP50" s="343"/>
      <c r="CQ50" s="343"/>
      <c r="CR50" s="343"/>
      <c r="CS50" s="808"/>
      <c r="CT50" s="211"/>
      <c r="CU50" s="346"/>
      <c r="CV50" s="343"/>
      <c r="CW50" s="343"/>
      <c r="CX50" s="343"/>
      <c r="CY50" s="343"/>
      <c r="CZ50" s="343"/>
      <c r="DA50" s="808"/>
      <c r="DB50" s="211"/>
      <c r="DC50" s="346"/>
      <c r="DD50" s="343"/>
      <c r="DE50" s="343"/>
      <c r="DF50" s="343"/>
      <c r="DG50" s="343"/>
      <c r="DH50" s="343"/>
      <c r="DI50" s="808"/>
      <c r="DJ50" s="211"/>
      <c r="DK50" s="346"/>
      <c r="DL50" s="343"/>
      <c r="DM50" s="343"/>
      <c r="DN50" s="343"/>
      <c r="DO50" s="343"/>
      <c r="DP50" s="343"/>
      <c r="DQ50" s="808"/>
      <c r="DR50" s="211"/>
      <c r="DS50" s="346"/>
      <c r="DT50" s="343"/>
      <c r="DU50" s="343"/>
      <c r="DV50" s="343"/>
      <c r="DW50" s="343"/>
      <c r="DX50" s="343"/>
      <c r="DY50" s="808"/>
      <c r="DZ50" s="211"/>
      <c r="EA50" s="346"/>
      <c r="EB50" s="343"/>
      <c r="EC50" s="343"/>
      <c r="ED50" s="343"/>
      <c r="EE50" s="343"/>
      <c r="EF50" s="343"/>
      <c r="EG50" s="808"/>
      <c r="EH50" s="211"/>
      <c r="EI50" s="346"/>
      <c r="EJ50" s="343"/>
      <c r="EK50" s="343"/>
      <c r="EL50" s="343"/>
      <c r="EM50" s="343"/>
      <c r="EN50" s="343"/>
      <c r="EO50" s="808"/>
      <c r="EP50" s="211"/>
      <c r="EQ50" s="346"/>
      <c r="ER50" s="343"/>
      <c r="ES50" s="343"/>
      <c r="ET50" s="343"/>
      <c r="EU50" s="343"/>
      <c r="EV50" s="343"/>
      <c r="EW50" s="808"/>
      <c r="EX50" s="211"/>
      <c r="EY50" s="346"/>
      <c r="EZ50" s="343"/>
      <c r="FA50" s="343"/>
      <c r="FB50" s="343"/>
      <c r="FC50" s="343"/>
      <c r="FD50" s="343"/>
      <c r="FE50" s="808"/>
      <c r="FF50" s="211"/>
      <c r="FG50" s="755"/>
      <c r="FH50" s="345"/>
      <c r="FI50" s="345"/>
      <c r="FJ50" s="345"/>
      <c r="FK50" s="345"/>
      <c r="FL50" s="345"/>
      <c r="FM50" s="808"/>
      <c r="FN50" s="211"/>
      <c r="FO50" s="346"/>
      <c r="FP50" s="343"/>
      <c r="FQ50" s="343"/>
      <c r="FR50" s="343"/>
      <c r="FS50" s="343"/>
      <c r="FT50" s="343"/>
      <c r="FU50" s="808"/>
      <c r="FV50" s="211"/>
      <c r="FW50" s="346"/>
      <c r="FX50" s="343"/>
      <c r="FY50" s="343"/>
      <c r="FZ50" s="343"/>
      <c r="GA50" s="343"/>
      <c r="GB50" s="343"/>
      <c r="GC50" s="808"/>
      <c r="GD50" s="211"/>
      <c r="GE50" s="346"/>
      <c r="GF50" s="343"/>
      <c r="GG50" s="343"/>
      <c r="GH50" s="343">
        <v>0</v>
      </c>
      <c r="GI50" s="343">
        <v>0</v>
      </c>
      <c r="GJ50" s="343">
        <v>0</v>
      </c>
      <c r="GK50" s="808"/>
      <c r="GL50" s="211"/>
      <c r="GM50" s="755">
        <v>0</v>
      </c>
      <c r="GN50" s="345">
        <v>0</v>
      </c>
      <c r="GO50" s="345">
        <v>0</v>
      </c>
      <c r="GP50" s="345">
        <v>0</v>
      </c>
      <c r="GQ50" s="345">
        <v>0</v>
      </c>
      <c r="GR50" s="345">
        <v>0</v>
      </c>
      <c r="GS50" s="872">
        <f t="shared" si="76"/>
        <v>0</v>
      </c>
      <c r="GT50" s="873">
        <f t="shared" si="77"/>
        <v>0</v>
      </c>
      <c r="GU50" s="346">
        <v>0</v>
      </c>
      <c r="GV50" s="343">
        <v>0</v>
      </c>
      <c r="GW50" s="343">
        <v>0</v>
      </c>
      <c r="GX50" s="343">
        <v>0</v>
      </c>
      <c r="GY50" s="343">
        <v>0</v>
      </c>
      <c r="GZ50" s="343">
        <v>0</v>
      </c>
      <c r="HA50" s="872">
        <f t="shared" si="78"/>
        <v>0</v>
      </c>
      <c r="HB50" s="873">
        <f t="shared" si="79"/>
        <v>0</v>
      </c>
      <c r="HC50" s="346">
        <v>0</v>
      </c>
      <c r="HD50" s="343">
        <v>0</v>
      </c>
      <c r="HE50" s="343">
        <v>0</v>
      </c>
      <c r="HF50" s="343">
        <v>0</v>
      </c>
      <c r="HG50" s="343">
        <v>0</v>
      </c>
      <c r="HH50" s="343">
        <v>0</v>
      </c>
      <c r="HI50" s="872">
        <f t="shared" si="80"/>
        <v>0</v>
      </c>
      <c r="HJ50" s="873">
        <f t="shared" si="81"/>
        <v>0</v>
      </c>
      <c r="HK50" s="346">
        <v>0</v>
      </c>
      <c r="HL50" s="343">
        <v>0</v>
      </c>
      <c r="HM50" s="343">
        <v>0</v>
      </c>
      <c r="HN50" s="343">
        <v>0</v>
      </c>
      <c r="HO50" s="343">
        <v>0</v>
      </c>
      <c r="HP50" s="343">
        <v>0</v>
      </c>
      <c r="HQ50" s="872">
        <f t="shared" si="82"/>
        <v>0</v>
      </c>
      <c r="HR50" s="873">
        <f t="shared" si="83"/>
        <v>0</v>
      </c>
      <c r="HS50" s="346">
        <v>0</v>
      </c>
      <c r="HT50" s="343">
        <v>0</v>
      </c>
      <c r="HU50" s="343">
        <v>0</v>
      </c>
      <c r="HV50" s="343">
        <v>0</v>
      </c>
      <c r="HW50" s="343">
        <v>0</v>
      </c>
      <c r="HX50" s="343"/>
      <c r="HY50" s="872">
        <f t="shared" si="84"/>
        <v>0</v>
      </c>
      <c r="HZ50" s="873">
        <f t="shared" si="85"/>
        <v>0</v>
      </c>
    </row>
    <row r="51" spans="1:234" s="323" customFormat="1" x14ac:dyDescent="0.2">
      <c r="A51" s="21">
        <v>40</v>
      </c>
      <c r="B51" s="21" t="s">
        <v>87</v>
      </c>
      <c r="C51" s="275" t="s">
        <v>88</v>
      </c>
      <c r="D51" s="21">
        <v>25</v>
      </c>
      <c r="E51" s="24"/>
      <c r="F51" s="24">
        <v>16443</v>
      </c>
      <c r="G51" s="24"/>
      <c r="H51" s="235"/>
      <c r="I51" s="360"/>
      <c r="J51" s="360">
        <f>SUMIF(SUMPK!$B:$B,$B:$B,SUMPK!$O:$O)</f>
        <v>0</v>
      </c>
      <c r="K51" s="24"/>
      <c r="L51" s="24">
        <f t="shared" si="97"/>
        <v>16443</v>
      </c>
      <c r="M51" s="15">
        <f t="shared" si="98"/>
        <v>16443</v>
      </c>
      <c r="N51" s="15">
        <v>1117.5</v>
      </c>
      <c r="O51" s="276">
        <f t="shared" si="28"/>
        <v>14.714093959731544</v>
      </c>
      <c r="P51" s="15">
        <v>1603.1666666666667</v>
      </c>
      <c r="Q51" s="711">
        <f t="shared" si="29"/>
        <v>6666.666666666667</v>
      </c>
      <c r="R51" s="276">
        <f t="shared" si="30"/>
        <v>61.539453165609729</v>
      </c>
      <c r="S51" s="712">
        <f t="shared" si="31"/>
        <v>1538.4615384615386</v>
      </c>
      <c r="T51" s="713">
        <v>40000</v>
      </c>
      <c r="U51" s="276">
        <f t="shared" si="92"/>
        <v>10.687949999999999</v>
      </c>
      <c r="V51" s="278"/>
      <c r="W51" s="276">
        <f t="shared" si="33"/>
        <v>10.687949999999999</v>
      </c>
      <c r="X51" s="823">
        <f t="shared" si="0"/>
        <v>1</v>
      </c>
      <c r="Y51" s="305">
        <v>17</v>
      </c>
      <c r="Z51" s="824"/>
      <c r="AA51" s="244">
        <v>989</v>
      </c>
      <c r="AB51" s="64">
        <v>0</v>
      </c>
      <c r="AC51" s="64">
        <v>2116</v>
      </c>
      <c r="AD51" s="64">
        <v>0</v>
      </c>
      <c r="AE51" s="64">
        <v>3941</v>
      </c>
      <c r="AF51" s="64">
        <v>1737</v>
      </c>
      <c r="AG51" s="64">
        <f t="shared" si="34"/>
        <v>8783</v>
      </c>
      <c r="AH51" s="211">
        <f t="shared" si="35"/>
        <v>1463.8333333333333</v>
      </c>
      <c r="AI51" s="755">
        <v>1364</v>
      </c>
      <c r="AJ51" s="345">
        <v>0</v>
      </c>
      <c r="AK51" s="345">
        <v>2657</v>
      </c>
      <c r="AL51" s="345">
        <v>0</v>
      </c>
      <c r="AM51" s="345">
        <v>1859</v>
      </c>
      <c r="AN51" s="345">
        <v>0</v>
      </c>
      <c r="AO51" s="808">
        <f t="shared" si="36"/>
        <v>5880</v>
      </c>
      <c r="AP51" s="809">
        <f t="shared" si="37"/>
        <v>980</v>
      </c>
      <c r="AQ51" s="814">
        <v>0</v>
      </c>
      <c r="AR51" s="815">
        <v>1632</v>
      </c>
      <c r="AS51" s="815">
        <v>0</v>
      </c>
      <c r="AT51" s="815">
        <v>0</v>
      </c>
      <c r="AU51" s="815">
        <v>1689</v>
      </c>
      <c r="AV51" s="815">
        <v>0</v>
      </c>
      <c r="AW51" s="808">
        <f t="shared" si="38"/>
        <v>3321</v>
      </c>
      <c r="AX51" s="211">
        <f t="shared" si="39"/>
        <v>553.5</v>
      </c>
      <c r="AY51" s="346">
        <v>3274</v>
      </c>
      <c r="AZ51" s="343">
        <v>720</v>
      </c>
      <c r="BA51" s="343">
        <v>311</v>
      </c>
      <c r="BB51" s="343">
        <v>1611</v>
      </c>
      <c r="BC51" s="343">
        <v>0</v>
      </c>
      <c r="BD51" s="343">
        <v>2048</v>
      </c>
      <c r="BE51" s="808">
        <f t="shared" si="40"/>
        <v>7964</v>
      </c>
      <c r="BF51" s="211">
        <f t="shared" si="41"/>
        <v>1327.3333333333333</v>
      </c>
      <c r="BG51" s="814">
        <v>0</v>
      </c>
      <c r="BH51" s="815">
        <v>1152</v>
      </c>
      <c r="BI51" s="815">
        <v>2843</v>
      </c>
      <c r="BJ51" s="815">
        <v>2690</v>
      </c>
      <c r="BK51" s="815">
        <v>0</v>
      </c>
      <c r="BL51" s="815">
        <v>2153</v>
      </c>
      <c r="BM51" s="808">
        <f t="shared" si="42"/>
        <v>8838</v>
      </c>
      <c r="BN51" s="211">
        <f t="shared" si="43"/>
        <v>1473</v>
      </c>
      <c r="BO51" s="755">
        <v>0</v>
      </c>
      <c r="BP51" s="345">
        <v>0</v>
      </c>
      <c r="BQ51" s="345">
        <v>2225</v>
      </c>
      <c r="BR51" s="345">
        <v>1997</v>
      </c>
      <c r="BS51" s="345">
        <v>0</v>
      </c>
      <c r="BT51" s="345">
        <v>0</v>
      </c>
      <c r="BU51" s="808">
        <f t="shared" si="44"/>
        <v>4222</v>
      </c>
      <c r="BV51" s="211">
        <f t="shared" si="45"/>
        <v>703.66666666666663</v>
      </c>
      <c r="BW51" s="755">
        <v>770</v>
      </c>
      <c r="BX51" s="345">
        <v>4093</v>
      </c>
      <c r="BY51" s="345">
        <v>880</v>
      </c>
      <c r="BZ51" s="345">
        <v>0</v>
      </c>
      <c r="CA51" s="345">
        <v>2495</v>
      </c>
      <c r="CB51" s="345">
        <v>2404</v>
      </c>
      <c r="CC51" s="808">
        <f t="shared" si="46"/>
        <v>10642</v>
      </c>
      <c r="CD51" s="211">
        <f t="shared" si="47"/>
        <v>1773.6666666666667</v>
      </c>
      <c r="CE51" s="346">
        <v>0</v>
      </c>
      <c r="CF51" s="343">
        <v>1623</v>
      </c>
      <c r="CG51" s="343">
        <v>0</v>
      </c>
      <c r="CH51" s="343">
        <v>0</v>
      </c>
      <c r="CI51" s="343">
        <v>394</v>
      </c>
      <c r="CJ51" s="343">
        <v>0</v>
      </c>
      <c r="CK51" s="808">
        <f t="shared" si="48"/>
        <v>2017</v>
      </c>
      <c r="CL51" s="211">
        <f t="shared" si="49"/>
        <v>336.16666666666669</v>
      </c>
      <c r="CM51" s="346">
        <v>1615</v>
      </c>
      <c r="CN51" s="343">
        <v>0</v>
      </c>
      <c r="CO51" s="343">
        <v>1750</v>
      </c>
      <c r="CP51" s="343">
        <v>0</v>
      </c>
      <c r="CQ51" s="343">
        <v>972</v>
      </c>
      <c r="CR51" s="343">
        <v>0</v>
      </c>
      <c r="CS51" s="808">
        <f t="shared" si="50"/>
        <v>4337</v>
      </c>
      <c r="CT51" s="211">
        <f t="shared" si="51"/>
        <v>722.83333333333337</v>
      </c>
      <c r="CU51" s="346">
        <v>1259</v>
      </c>
      <c r="CV51" s="343">
        <v>1084</v>
      </c>
      <c r="CW51" s="343">
        <v>0</v>
      </c>
      <c r="CX51" s="343">
        <v>1485</v>
      </c>
      <c r="CY51" s="343">
        <v>57</v>
      </c>
      <c r="CZ51" s="343">
        <v>0</v>
      </c>
      <c r="DA51" s="808">
        <f t="shared" si="52"/>
        <v>3885</v>
      </c>
      <c r="DB51" s="211">
        <f t="shared" si="53"/>
        <v>647.5</v>
      </c>
      <c r="DC51" s="346">
        <v>2613</v>
      </c>
      <c r="DD51" s="343">
        <v>845</v>
      </c>
      <c r="DE51" s="343">
        <v>0</v>
      </c>
      <c r="DF51" s="343">
        <v>2600</v>
      </c>
      <c r="DG51" s="343"/>
      <c r="DH51" s="343">
        <v>0</v>
      </c>
      <c r="DI51" s="808">
        <f t="shared" si="54"/>
        <v>6058</v>
      </c>
      <c r="DJ51" s="211">
        <f t="shared" si="55"/>
        <v>1009.6666666666666</v>
      </c>
      <c r="DK51" s="346">
        <v>2908</v>
      </c>
      <c r="DL51" s="343">
        <v>0</v>
      </c>
      <c r="DM51" s="343">
        <v>0</v>
      </c>
      <c r="DN51" s="343">
        <v>1595</v>
      </c>
      <c r="DO51" s="343">
        <v>0</v>
      </c>
      <c r="DP51" s="343">
        <v>2024</v>
      </c>
      <c r="DQ51" s="808">
        <f t="shared" si="56"/>
        <v>6527</v>
      </c>
      <c r="DR51" s="211">
        <f t="shared" si="57"/>
        <v>1087.8333333333333</v>
      </c>
      <c r="DS51" s="346">
        <v>0</v>
      </c>
      <c r="DT51" s="343">
        <v>770</v>
      </c>
      <c r="DU51" s="343">
        <v>861</v>
      </c>
      <c r="DV51" s="343">
        <v>0</v>
      </c>
      <c r="DW51" s="343">
        <v>822</v>
      </c>
      <c r="DX51" s="343">
        <v>2382</v>
      </c>
      <c r="DY51" s="808">
        <f t="shared" si="58"/>
        <v>4835</v>
      </c>
      <c r="DZ51" s="211">
        <f t="shared" si="59"/>
        <v>805.83333333333337</v>
      </c>
      <c r="EA51" s="346">
        <v>1632</v>
      </c>
      <c r="EB51" s="343">
        <v>0</v>
      </c>
      <c r="EC51" s="343"/>
      <c r="ED51" s="343">
        <v>0</v>
      </c>
      <c r="EE51" s="343">
        <v>2413</v>
      </c>
      <c r="EF51" s="343">
        <v>0</v>
      </c>
      <c r="EG51" s="808">
        <f t="shared" si="60"/>
        <v>4045</v>
      </c>
      <c r="EH51" s="211">
        <f t="shared" si="61"/>
        <v>674.16666666666663</v>
      </c>
      <c r="EI51" s="346">
        <v>0</v>
      </c>
      <c r="EJ51" s="343">
        <v>856</v>
      </c>
      <c r="EK51" s="343">
        <v>0</v>
      </c>
      <c r="EL51" s="343">
        <v>2371</v>
      </c>
      <c r="EM51" s="343">
        <v>0</v>
      </c>
      <c r="EN51" s="343">
        <v>1405</v>
      </c>
      <c r="EO51" s="808">
        <f t="shared" si="62"/>
        <v>4632</v>
      </c>
      <c r="EP51" s="211">
        <f t="shared" si="63"/>
        <v>772</v>
      </c>
      <c r="EQ51" s="346">
        <v>3301</v>
      </c>
      <c r="ER51" s="343">
        <v>0</v>
      </c>
      <c r="ES51" s="343">
        <v>45</v>
      </c>
      <c r="ET51" s="343">
        <v>1370</v>
      </c>
      <c r="EU51" s="343">
        <v>0</v>
      </c>
      <c r="EV51" s="343">
        <v>0</v>
      </c>
      <c r="EW51" s="808">
        <f t="shared" si="64"/>
        <v>4716</v>
      </c>
      <c r="EX51" s="211">
        <f t="shared" si="65"/>
        <v>786</v>
      </c>
      <c r="EY51" s="346">
        <v>923</v>
      </c>
      <c r="EZ51" s="343">
        <v>0</v>
      </c>
      <c r="FA51" s="343">
        <v>1499</v>
      </c>
      <c r="FB51" s="343">
        <v>1906</v>
      </c>
      <c r="FC51" s="343">
        <v>524</v>
      </c>
      <c r="FD51" s="343">
        <v>770</v>
      </c>
      <c r="FE51" s="808">
        <f t="shared" si="66"/>
        <v>5622</v>
      </c>
      <c r="FF51" s="211">
        <f t="shared" si="67"/>
        <v>937</v>
      </c>
      <c r="FG51" s="755">
        <v>1166</v>
      </c>
      <c r="FH51" s="345">
        <v>0</v>
      </c>
      <c r="FI51" s="345">
        <v>1988</v>
      </c>
      <c r="FJ51" s="345">
        <v>0</v>
      </c>
      <c r="FK51" s="345">
        <v>0</v>
      </c>
      <c r="FL51" s="345">
        <v>960</v>
      </c>
      <c r="FM51" s="808">
        <f t="shared" si="68"/>
        <v>4114</v>
      </c>
      <c r="FN51" s="211">
        <f t="shared" si="69"/>
        <v>685.66666666666663</v>
      </c>
      <c r="FO51" s="346">
        <v>3044</v>
      </c>
      <c r="FP51" s="343">
        <v>0</v>
      </c>
      <c r="FQ51" s="343">
        <v>0</v>
      </c>
      <c r="FR51" s="343">
        <v>0</v>
      </c>
      <c r="FS51" s="343">
        <v>0</v>
      </c>
      <c r="FT51" s="343">
        <v>0</v>
      </c>
      <c r="FU51" s="808">
        <f t="shared" si="70"/>
        <v>3044</v>
      </c>
      <c r="FV51" s="211">
        <f t="shared" si="71"/>
        <v>507.33333333333331</v>
      </c>
      <c r="FW51" s="346">
        <v>1320</v>
      </c>
      <c r="FX51" s="343">
        <v>2892</v>
      </c>
      <c r="FY51" s="343">
        <v>4410</v>
      </c>
      <c r="FZ51" s="343">
        <v>265</v>
      </c>
      <c r="GA51" s="343">
        <v>0</v>
      </c>
      <c r="GB51" s="343">
        <v>396</v>
      </c>
      <c r="GC51" s="808">
        <f t="shared" si="72"/>
        <v>9283</v>
      </c>
      <c r="GD51" s="211">
        <f t="shared" si="73"/>
        <v>1547.1666666666667</v>
      </c>
      <c r="GE51" s="346">
        <v>440</v>
      </c>
      <c r="GF51" s="343">
        <v>2973</v>
      </c>
      <c r="GG51" s="343">
        <v>0</v>
      </c>
      <c r="GH51" s="343">
        <v>1122</v>
      </c>
      <c r="GI51" s="343">
        <v>2930</v>
      </c>
      <c r="GJ51" s="343">
        <v>2561</v>
      </c>
      <c r="GK51" s="808">
        <f t="shared" si="74"/>
        <v>10026</v>
      </c>
      <c r="GL51" s="211">
        <f t="shared" si="75"/>
        <v>1671</v>
      </c>
      <c r="GM51" s="755">
        <v>1214</v>
      </c>
      <c r="GN51" s="345">
        <v>0</v>
      </c>
      <c r="GO51" s="345">
        <v>1600</v>
      </c>
      <c r="GP51" s="345">
        <v>2075</v>
      </c>
      <c r="GQ51" s="345">
        <v>0</v>
      </c>
      <c r="GR51" s="345">
        <v>0</v>
      </c>
      <c r="GS51" s="872">
        <f t="shared" si="76"/>
        <v>4889</v>
      </c>
      <c r="GT51" s="873">
        <f t="shared" si="77"/>
        <v>814.83333333333337</v>
      </c>
      <c r="GU51" s="346">
        <v>1521</v>
      </c>
      <c r="GV51" s="343">
        <v>0</v>
      </c>
      <c r="GW51" s="343">
        <v>2898</v>
      </c>
      <c r="GX51" s="343">
        <v>2701</v>
      </c>
      <c r="GY51" s="343">
        <v>0</v>
      </c>
      <c r="GZ51" s="343">
        <v>0</v>
      </c>
      <c r="HA51" s="872">
        <f t="shared" si="78"/>
        <v>7120</v>
      </c>
      <c r="HB51" s="873">
        <f t="shared" si="79"/>
        <v>1186.6666666666667</v>
      </c>
      <c r="HC51" s="346">
        <v>0</v>
      </c>
      <c r="HD51" s="343">
        <v>790</v>
      </c>
      <c r="HE51" s="343">
        <v>2203</v>
      </c>
      <c r="HF51" s="343">
        <v>2915</v>
      </c>
      <c r="HG51" s="343">
        <v>0</v>
      </c>
      <c r="HH51" s="343">
        <v>1100</v>
      </c>
      <c r="HI51" s="872">
        <f t="shared" si="80"/>
        <v>7008</v>
      </c>
      <c r="HJ51" s="873">
        <f t="shared" si="81"/>
        <v>1168</v>
      </c>
      <c r="HK51" s="346">
        <v>2655</v>
      </c>
      <c r="HL51" s="343">
        <v>1219</v>
      </c>
      <c r="HM51" s="343">
        <v>0</v>
      </c>
      <c r="HN51" s="343">
        <v>1320</v>
      </c>
      <c r="HO51" s="343">
        <v>1192</v>
      </c>
      <c r="HP51" s="343">
        <v>319</v>
      </c>
      <c r="HQ51" s="872">
        <f t="shared" si="82"/>
        <v>6705</v>
      </c>
      <c r="HR51" s="873">
        <f t="shared" si="83"/>
        <v>1117.5</v>
      </c>
      <c r="HS51" s="346">
        <v>645</v>
      </c>
      <c r="HT51" s="343">
        <v>0</v>
      </c>
      <c r="HU51" s="343">
        <v>2449</v>
      </c>
      <c r="HV51" s="343">
        <v>2563</v>
      </c>
      <c r="HW51" s="343">
        <v>0</v>
      </c>
      <c r="HX51" s="343"/>
      <c r="HY51" s="872">
        <f t="shared" si="84"/>
        <v>5657</v>
      </c>
      <c r="HZ51" s="873">
        <f t="shared" si="85"/>
        <v>942.83333333333337</v>
      </c>
    </row>
    <row r="52" spans="1:234" s="323" customFormat="1" ht="15" customHeight="1" x14ac:dyDescent="0.2">
      <c r="A52" s="21">
        <v>41</v>
      </c>
      <c r="B52" s="21" t="s">
        <v>310</v>
      </c>
      <c r="C52" s="275" t="s">
        <v>311</v>
      </c>
      <c r="D52" s="21">
        <v>25</v>
      </c>
      <c r="E52" s="24"/>
      <c r="F52" s="24">
        <v>676</v>
      </c>
      <c r="G52" s="24"/>
      <c r="H52" s="235"/>
      <c r="I52" s="360"/>
      <c r="J52" s="360">
        <f>SUMIF(SUMPK!$B:$B,$B:$B,SUMPK!$O:$O)</f>
        <v>0</v>
      </c>
      <c r="K52" s="24"/>
      <c r="L52" s="24">
        <f t="shared" si="97"/>
        <v>676</v>
      </c>
      <c r="M52" s="15">
        <f t="shared" si="98"/>
        <v>676</v>
      </c>
      <c r="N52" s="15">
        <v>0</v>
      </c>
      <c r="O52" s="276">
        <f t="shared" si="28"/>
        <v>0</v>
      </c>
      <c r="P52" s="15"/>
      <c r="Q52" s="711">
        <f t="shared" si="29"/>
        <v>0</v>
      </c>
      <c r="R52" s="276"/>
      <c r="S52" s="712">
        <f t="shared" si="31"/>
        <v>0</v>
      </c>
      <c r="T52" s="713"/>
      <c r="U52" s="276"/>
      <c r="V52" s="278"/>
      <c r="W52" s="276">
        <f t="shared" si="33"/>
        <v>0</v>
      </c>
      <c r="X52" s="823">
        <f t="shared" si="0"/>
        <v>1</v>
      </c>
      <c r="Y52" s="305">
        <v>18</v>
      </c>
      <c r="Z52" s="824"/>
      <c r="AA52" s="244">
        <v>0</v>
      </c>
      <c r="AB52" s="64">
        <v>0</v>
      </c>
      <c r="AC52" s="64">
        <v>0</v>
      </c>
      <c r="AD52" s="64">
        <v>681</v>
      </c>
      <c r="AE52" s="64">
        <v>0</v>
      </c>
      <c r="AF52" s="64">
        <v>0</v>
      </c>
      <c r="AG52" s="64">
        <f t="shared" si="34"/>
        <v>681</v>
      </c>
      <c r="AH52" s="211">
        <f t="shared" si="35"/>
        <v>113.5</v>
      </c>
      <c r="AI52" s="755">
        <v>0</v>
      </c>
      <c r="AJ52" s="345">
        <v>0</v>
      </c>
      <c r="AK52" s="345">
        <v>0</v>
      </c>
      <c r="AL52" s="345">
        <v>0</v>
      </c>
      <c r="AM52" s="345">
        <v>0</v>
      </c>
      <c r="AN52" s="345">
        <v>0</v>
      </c>
      <c r="AO52" s="808">
        <f t="shared" si="36"/>
        <v>0</v>
      </c>
      <c r="AP52" s="809">
        <f t="shared" si="37"/>
        <v>0</v>
      </c>
      <c r="AQ52" s="814">
        <v>0</v>
      </c>
      <c r="AR52" s="815">
        <v>637</v>
      </c>
      <c r="AS52" s="815">
        <v>0</v>
      </c>
      <c r="AT52" s="815">
        <v>0</v>
      </c>
      <c r="AU52" s="815">
        <v>0</v>
      </c>
      <c r="AV52" s="815">
        <v>0</v>
      </c>
      <c r="AW52" s="808">
        <f t="shared" si="38"/>
        <v>637</v>
      </c>
      <c r="AX52" s="211">
        <f t="shared" si="39"/>
        <v>106.16666666666667</v>
      </c>
      <c r="AY52" s="346">
        <v>0</v>
      </c>
      <c r="AZ52" s="343">
        <v>0</v>
      </c>
      <c r="BA52" s="343">
        <v>0</v>
      </c>
      <c r="BB52" s="343">
        <v>0</v>
      </c>
      <c r="BC52" s="343">
        <v>328</v>
      </c>
      <c r="BD52" s="343">
        <v>0</v>
      </c>
      <c r="BE52" s="808">
        <f t="shared" si="40"/>
        <v>328</v>
      </c>
      <c r="BF52" s="211">
        <f t="shared" si="41"/>
        <v>54.666666666666664</v>
      </c>
      <c r="BG52" s="814">
        <v>331</v>
      </c>
      <c r="BH52" s="815">
        <v>0</v>
      </c>
      <c r="BI52" s="815">
        <v>0</v>
      </c>
      <c r="BJ52" s="815">
        <v>672</v>
      </c>
      <c r="BK52" s="815">
        <v>0</v>
      </c>
      <c r="BL52" s="815">
        <v>0</v>
      </c>
      <c r="BM52" s="808">
        <f t="shared" si="42"/>
        <v>1003</v>
      </c>
      <c r="BN52" s="211">
        <f t="shared" si="43"/>
        <v>167.16666666666666</v>
      </c>
      <c r="BO52" s="755">
        <v>0</v>
      </c>
      <c r="BP52" s="345">
        <v>0</v>
      </c>
      <c r="BQ52" s="345">
        <v>0</v>
      </c>
      <c r="BR52" s="345">
        <v>0</v>
      </c>
      <c r="BS52" s="345">
        <v>0</v>
      </c>
      <c r="BT52" s="345">
        <v>0</v>
      </c>
      <c r="BU52" s="808">
        <f t="shared" si="44"/>
        <v>0</v>
      </c>
      <c r="BV52" s="211">
        <f t="shared" si="45"/>
        <v>0</v>
      </c>
      <c r="BW52" s="755">
        <v>0</v>
      </c>
      <c r="BX52" s="345">
        <v>258</v>
      </c>
      <c r="BY52" s="345">
        <v>0</v>
      </c>
      <c r="BZ52" s="345">
        <v>0</v>
      </c>
      <c r="CA52" s="345">
        <v>0</v>
      </c>
      <c r="CB52" s="345">
        <v>0</v>
      </c>
      <c r="CC52" s="808">
        <f t="shared" si="46"/>
        <v>258</v>
      </c>
      <c r="CD52" s="211">
        <f t="shared" si="47"/>
        <v>43</v>
      </c>
      <c r="CE52" s="346">
        <v>0</v>
      </c>
      <c r="CF52" s="343">
        <v>0</v>
      </c>
      <c r="CG52" s="343">
        <v>0</v>
      </c>
      <c r="CH52" s="343">
        <v>0</v>
      </c>
      <c r="CI52" s="343">
        <v>0</v>
      </c>
      <c r="CJ52" s="343">
        <v>177</v>
      </c>
      <c r="CK52" s="808">
        <f t="shared" si="48"/>
        <v>177</v>
      </c>
      <c r="CL52" s="211">
        <f t="shared" si="49"/>
        <v>29.5</v>
      </c>
      <c r="CM52" s="346">
        <v>298</v>
      </c>
      <c r="CN52" s="343">
        <v>0</v>
      </c>
      <c r="CO52" s="343">
        <v>0</v>
      </c>
      <c r="CP52" s="343">
        <v>0</v>
      </c>
      <c r="CQ52" s="343">
        <v>0</v>
      </c>
      <c r="CR52" s="343">
        <v>0</v>
      </c>
      <c r="CS52" s="808">
        <f t="shared" si="50"/>
        <v>298</v>
      </c>
      <c r="CT52" s="211">
        <f t="shared" si="51"/>
        <v>49.666666666666664</v>
      </c>
      <c r="CU52" s="346">
        <v>0</v>
      </c>
      <c r="CV52" s="343">
        <v>0</v>
      </c>
      <c r="CW52" s="343">
        <v>0</v>
      </c>
      <c r="CX52" s="343">
        <v>281</v>
      </c>
      <c r="CY52" s="343">
        <v>0</v>
      </c>
      <c r="CZ52" s="343">
        <v>0</v>
      </c>
      <c r="DA52" s="808">
        <f t="shared" si="52"/>
        <v>281</v>
      </c>
      <c r="DB52" s="211">
        <f t="shared" si="53"/>
        <v>46.833333333333336</v>
      </c>
      <c r="DC52" s="346">
        <v>332</v>
      </c>
      <c r="DD52" s="343">
        <v>0</v>
      </c>
      <c r="DE52" s="343">
        <v>0</v>
      </c>
      <c r="DF52" s="343">
        <v>0</v>
      </c>
      <c r="DG52" s="343"/>
      <c r="DH52" s="343">
        <v>0</v>
      </c>
      <c r="DI52" s="808">
        <f t="shared" si="54"/>
        <v>332</v>
      </c>
      <c r="DJ52" s="211">
        <f t="shared" si="55"/>
        <v>55.333333333333336</v>
      </c>
      <c r="DK52" s="346">
        <v>333</v>
      </c>
      <c r="DL52" s="343">
        <v>0</v>
      </c>
      <c r="DM52" s="343">
        <v>0</v>
      </c>
      <c r="DN52" s="343">
        <v>550</v>
      </c>
      <c r="DO52" s="343">
        <v>117</v>
      </c>
      <c r="DP52" s="343">
        <v>0</v>
      </c>
      <c r="DQ52" s="808">
        <f t="shared" si="56"/>
        <v>1000</v>
      </c>
      <c r="DR52" s="211">
        <f t="shared" si="57"/>
        <v>166.66666666666666</v>
      </c>
      <c r="DS52" s="346">
        <v>0</v>
      </c>
      <c r="DT52" s="343">
        <v>0</v>
      </c>
      <c r="DU52" s="343">
        <v>0</v>
      </c>
      <c r="DV52" s="343">
        <v>0</v>
      </c>
      <c r="DW52" s="343">
        <v>0</v>
      </c>
      <c r="DX52" s="343">
        <v>386</v>
      </c>
      <c r="DY52" s="808">
        <f t="shared" si="58"/>
        <v>386</v>
      </c>
      <c r="DZ52" s="211">
        <f t="shared" si="59"/>
        <v>64.333333333333329</v>
      </c>
      <c r="EA52" s="346">
        <v>0</v>
      </c>
      <c r="EB52" s="343">
        <v>0</v>
      </c>
      <c r="EC52" s="343"/>
      <c r="ED52" s="343">
        <v>0</v>
      </c>
      <c r="EE52" s="343">
        <v>0</v>
      </c>
      <c r="EF52" s="343">
        <v>648</v>
      </c>
      <c r="EG52" s="808">
        <f t="shared" si="60"/>
        <v>648</v>
      </c>
      <c r="EH52" s="211">
        <f t="shared" si="61"/>
        <v>108</v>
      </c>
      <c r="EI52" s="346">
        <v>0</v>
      </c>
      <c r="EJ52" s="343">
        <v>0</v>
      </c>
      <c r="EK52" s="343">
        <v>0</v>
      </c>
      <c r="EL52" s="343">
        <v>330</v>
      </c>
      <c r="EM52" s="343">
        <v>311</v>
      </c>
      <c r="EN52" s="343">
        <v>0</v>
      </c>
      <c r="EO52" s="808">
        <f t="shared" si="62"/>
        <v>641</v>
      </c>
      <c r="EP52" s="211">
        <f t="shared" si="63"/>
        <v>106.83333333333333</v>
      </c>
      <c r="EQ52" s="346">
        <v>0</v>
      </c>
      <c r="ER52" s="343">
        <v>0</v>
      </c>
      <c r="ES52" s="343">
        <v>0</v>
      </c>
      <c r="ET52" s="343">
        <v>0</v>
      </c>
      <c r="EU52" s="343">
        <v>659</v>
      </c>
      <c r="EV52" s="343">
        <v>0</v>
      </c>
      <c r="EW52" s="808">
        <f t="shared" si="64"/>
        <v>659</v>
      </c>
      <c r="EX52" s="211">
        <f t="shared" si="65"/>
        <v>109.83333333333333</v>
      </c>
      <c r="EY52" s="346">
        <v>0</v>
      </c>
      <c r="EZ52" s="343">
        <v>0</v>
      </c>
      <c r="FA52" s="343">
        <v>0</v>
      </c>
      <c r="FB52" s="343">
        <v>608</v>
      </c>
      <c r="FC52" s="343">
        <v>0</v>
      </c>
      <c r="FD52" s="343">
        <v>0</v>
      </c>
      <c r="FE52" s="808">
        <f t="shared" si="66"/>
        <v>608</v>
      </c>
      <c r="FF52" s="211">
        <f t="shared" si="67"/>
        <v>101.33333333333333</v>
      </c>
      <c r="FG52" s="755">
        <v>0</v>
      </c>
      <c r="FH52" s="345">
        <v>0</v>
      </c>
      <c r="FI52" s="345">
        <v>0</v>
      </c>
      <c r="FJ52" s="345">
        <v>0</v>
      </c>
      <c r="FK52" s="345">
        <v>0</v>
      </c>
      <c r="FL52" s="345">
        <v>0</v>
      </c>
      <c r="FM52" s="808">
        <f t="shared" si="68"/>
        <v>0</v>
      </c>
      <c r="FN52" s="211">
        <f t="shared" si="69"/>
        <v>0</v>
      </c>
      <c r="FO52" s="346">
        <v>0</v>
      </c>
      <c r="FP52" s="343">
        <v>0</v>
      </c>
      <c r="FQ52" s="343">
        <v>0</v>
      </c>
      <c r="FR52" s="343">
        <v>0</v>
      </c>
      <c r="FS52" s="343">
        <v>0</v>
      </c>
      <c r="FT52" s="343">
        <v>0</v>
      </c>
      <c r="FU52" s="808">
        <f t="shared" si="70"/>
        <v>0</v>
      </c>
      <c r="FV52" s="211">
        <f t="shared" si="71"/>
        <v>0</v>
      </c>
      <c r="FW52" s="346">
        <v>0</v>
      </c>
      <c r="FX52" s="343">
        <v>0</v>
      </c>
      <c r="FY52" s="343">
        <v>0</v>
      </c>
      <c r="FZ52" s="343">
        <v>0</v>
      </c>
      <c r="GA52" s="343">
        <v>0</v>
      </c>
      <c r="GB52" s="343">
        <v>220</v>
      </c>
      <c r="GC52" s="808">
        <f t="shared" si="72"/>
        <v>220</v>
      </c>
      <c r="GD52" s="211">
        <f t="shared" si="73"/>
        <v>36.666666666666664</v>
      </c>
      <c r="GE52" s="346">
        <v>83</v>
      </c>
      <c r="GF52" s="343">
        <v>0</v>
      </c>
      <c r="GG52" s="343">
        <v>0</v>
      </c>
      <c r="GH52" s="343">
        <v>0</v>
      </c>
      <c r="GI52" s="343">
        <v>0</v>
      </c>
      <c r="GJ52" s="343">
        <v>318</v>
      </c>
      <c r="GK52" s="808">
        <f t="shared" si="74"/>
        <v>401</v>
      </c>
      <c r="GL52" s="211">
        <f t="shared" si="75"/>
        <v>66.833333333333329</v>
      </c>
      <c r="GM52" s="755">
        <v>0</v>
      </c>
      <c r="GN52" s="345">
        <v>0</v>
      </c>
      <c r="GO52" s="345">
        <v>0</v>
      </c>
      <c r="GP52" s="345">
        <v>0</v>
      </c>
      <c r="GQ52" s="345">
        <v>329</v>
      </c>
      <c r="GR52" s="345">
        <v>0</v>
      </c>
      <c r="GS52" s="872">
        <f t="shared" si="76"/>
        <v>329</v>
      </c>
      <c r="GT52" s="873">
        <f t="shared" si="77"/>
        <v>54.833333333333336</v>
      </c>
      <c r="GU52" s="346">
        <v>0</v>
      </c>
      <c r="GV52" s="343">
        <v>0</v>
      </c>
      <c r="GW52" s="343">
        <v>0</v>
      </c>
      <c r="GX52" s="343">
        <v>0</v>
      </c>
      <c r="GY52" s="343">
        <v>0</v>
      </c>
      <c r="GZ52" s="343">
        <v>0</v>
      </c>
      <c r="HA52" s="872">
        <f t="shared" si="78"/>
        <v>0</v>
      </c>
      <c r="HB52" s="873">
        <f t="shared" si="79"/>
        <v>0</v>
      </c>
      <c r="HC52" s="346">
        <v>0</v>
      </c>
      <c r="HD52" s="343">
        <v>306</v>
      </c>
      <c r="HE52" s="343">
        <v>0</v>
      </c>
      <c r="HF52" s="343">
        <v>0</v>
      </c>
      <c r="HG52" s="343">
        <v>297</v>
      </c>
      <c r="HH52" s="343">
        <v>0</v>
      </c>
      <c r="HI52" s="872">
        <f t="shared" si="80"/>
        <v>603</v>
      </c>
      <c r="HJ52" s="873">
        <f t="shared" si="81"/>
        <v>100.5</v>
      </c>
      <c r="HK52" s="346">
        <v>0</v>
      </c>
      <c r="HL52" s="343">
        <v>0</v>
      </c>
      <c r="HM52" s="343">
        <v>0</v>
      </c>
      <c r="HN52" s="343">
        <v>0</v>
      </c>
      <c r="HO52" s="343">
        <v>0</v>
      </c>
      <c r="HP52" s="343">
        <v>0</v>
      </c>
      <c r="HQ52" s="872">
        <f t="shared" si="82"/>
        <v>0</v>
      </c>
      <c r="HR52" s="873">
        <f t="shared" si="83"/>
        <v>0</v>
      </c>
      <c r="HS52" s="346">
        <v>0</v>
      </c>
      <c r="HT52" s="343">
        <v>304</v>
      </c>
      <c r="HU52" s="343">
        <v>0</v>
      </c>
      <c r="HV52" s="343">
        <v>0</v>
      </c>
      <c r="HW52" s="343">
        <v>0</v>
      </c>
      <c r="HX52" s="343"/>
      <c r="HY52" s="872">
        <f t="shared" si="84"/>
        <v>304</v>
      </c>
      <c r="HZ52" s="873">
        <f t="shared" si="85"/>
        <v>50.666666666666664</v>
      </c>
    </row>
    <row r="53" spans="1:234" s="323" customFormat="1" ht="15" customHeight="1" x14ac:dyDescent="0.2">
      <c r="A53" s="21">
        <v>42</v>
      </c>
      <c r="B53" s="21" t="s">
        <v>178</v>
      </c>
      <c r="C53" s="275" t="s">
        <v>177</v>
      </c>
      <c r="D53" s="21">
        <v>25</v>
      </c>
      <c r="E53" s="24"/>
      <c r="F53" s="24">
        <v>1140</v>
      </c>
      <c r="G53" s="24"/>
      <c r="H53" s="24"/>
      <c r="I53" s="24"/>
      <c r="J53" s="360">
        <f>SUMIF(SUMPK!$B:$B,$B:$B,SUMPK!$O:$O)</f>
        <v>0</v>
      </c>
      <c r="K53" s="24"/>
      <c r="L53" s="24">
        <f t="shared" si="97"/>
        <v>1140</v>
      </c>
      <c r="M53" s="15">
        <f t="shared" si="98"/>
        <v>1140</v>
      </c>
      <c r="N53" s="15">
        <v>0</v>
      </c>
      <c r="O53" s="276">
        <f t="shared" si="28"/>
        <v>0</v>
      </c>
      <c r="P53" s="15">
        <v>155.83333333333334</v>
      </c>
      <c r="Q53" s="711">
        <f t="shared" si="29"/>
        <v>0</v>
      </c>
      <c r="R53" s="276">
        <f t="shared" si="30"/>
        <v>43.893048128342244</v>
      </c>
      <c r="S53" s="712">
        <f t="shared" si="31"/>
        <v>0</v>
      </c>
      <c r="T53" s="713"/>
      <c r="U53" s="276">
        <f t="shared" si="92"/>
        <v>0</v>
      </c>
      <c r="V53" s="278"/>
      <c r="W53" s="276">
        <f t="shared" si="33"/>
        <v>0</v>
      </c>
      <c r="X53" s="823">
        <f t="shared" si="0"/>
        <v>1</v>
      </c>
      <c r="Y53" s="305">
        <v>14</v>
      </c>
      <c r="Z53" s="824"/>
      <c r="AA53" s="244">
        <v>0</v>
      </c>
      <c r="AB53" s="64">
        <v>0</v>
      </c>
      <c r="AC53" s="64">
        <v>0</v>
      </c>
      <c r="AD53" s="64">
        <v>0</v>
      </c>
      <c r="AE53" s="64">
        <v>971</v>
      </c>
      <c r="AF53" s="64">
        <v>0</v>
      </c>
      <c r="AG53" s="64">
        <f t="shared" si="34"/>
        <v>971</v>
      </c>
      <c r="AH53" s="211">
        <f t="shared" si="35"/>
        <v>161.83333333333334</v>
      </c>
      <c r="AI53" s="755">
        <v>0</v>
      </c>
      <c r="AJ53" s="345">
        <v>0</v>
      </c>
      <c r="AK53" s="345">
        <v>0</v>
      </c>
      <c r="AL53" s="345">
        <v>0</v>
      </c>
      <c r="AM53" s="345">
        <v>970</v>
      </c>
      <c r="AN53" s="345">
        <v>0</v>
      </c>
      <c r="AO53" s="808">
        <f t="shared" si="36"/>
        <v>970</v>
      </c>
      <c r="AP53" s="809">
        <f t="shared" si="37"/>
        <v>161.66666666666666</v>
      </c>
      <c r="AQ53" s="814">
        <v>0</v>
      </c>
      <c r="AR53" s="815">
        <v>0</v>
      </c>
      <c r="AS53" s="815">
        <v>0</v>
      </c>
      <c r="AT53" s="815">
        <v>0</v>
      </c>
      <c r="AU53" s="815">
        <v>0</v>
      </c>
      <c r="AV53" s="815">
        <v>0</v>
      </c>
      <c r="AW53" s="808">
        <f t="shared" si="38"/>
        <v>0</v>
      </c>
      <c r="AX53" s="211">
        <f t="shared" si="39"/>
        <v>0</v>
      </c>
      <c r="AY53" s="346">
        <v>0</v>
      </c>
      <c r="AZ53" s="343">
        <v>0</v>
      </c>
      <c r="BA53" s="343">
        <v>0</v>
      </c>
      <c r="BB53" s="343">
        <v>0</v>
      </c>
      <c r="BC53" s="343">
        <v>663</v>
      </c>
      <c r="BD53" s="343">
        <v>0</v>
      </c>
      <c r="BE53" s="808">
        <f t="shared" si="40"/>
        <v>663</v>
      </c>
      <c r="BF53" s="211">
        <f t="shared" si="41"/>
        <v>110.5</v>
      </c>
      <c r="BG53" s="814">
        <v>0</v>
      </c>
      <c r="BH53" s="815">
        <v>0</v>
      </c>
      <c r="BI53" s="815">
        <v>0</v>
      </c>
      <c r="BJ53" s="815">
        <v>0</v>
      </c>
      <c r="BK53" s="815">
        <v>645</v>
      </c>
      <c r="BL53" s="815">
        <v>0</v>
      </c>
      <c r="BM53" s="808">
        <f t="shared" si="42"/>
        <v>645</v>
      </c>
      <c r="BN53" s="211">
        <f t="shared" si="43"/>
        <v>107.5</v>
      </c>
      <c r="BO53" s="75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651</v>
      </c>
      <c r="BU53" s="808">
        <f t="shared" si="44"/>
        <v>651</v>
      </c>
      <c r="BV53" s="211">
        <f t="shared" si="45"/>
        <v>108.5</v>
      </c>
      <c r="BW53" s="755">
        <v>0</v>
      </c>
      <c r="BX53" s="345">
        <v>0</v>
      </c>
      <c r="BY53" s="345">
        <v>0</v>
      </c>
      <c r="BZ53" s="345">
        <v>0</v>
      </c>
      <c r="CA53" s="345">
        <v>0</v>
      </c>
      <c r="CB53" s="345">
        <v>0</v>
      </c>
      <c r="CC53" s="808">
        <f t="shared" si="46"/>
        <v>0</v>
      </c>
      <c r="CD53" s="211">
        <f t="shared" si="47"/>
        <v>0</v>
      </c>
      <c r="CE53" s="346">
        <v>644</v>
      </c>
      <c r="CF53" s="343">
        <v>0</v>
      </c>
      <c r="CG53" s="343">
        <v>0</v>
      </c>
      <c r="CH53" s="343">
        <v>0</v>
      </c>
      <c r="CI53" s="343">
        <v>0</v>
      </c>
      <c r="CJ53" s="343">
        <v>0</v>
      </c>
      <c r="CK53" s="808">
        <f t="shared" si="48"/>
        <v>644</v>
      </c>
      <c r="CL53" s="211">
        <f t="shared" si="49"/>
        <v>107.33333333333333</v>
      </c>
      <c r="CM53" s="346">
        <v>0</v>
      </c>
      <c r="CN53" s="343">
        <v>0</v>
      </c>
      <c r="CO53" s="343">
        <v>0</v>
      </c>
      <c r="CP53" s="343">
        <v>962</v>
      </c>
      <c r="CQ53" s="343">
        <v>0</v>
      </c>
      <c r="CR53" s="343">
        <v>0</v>
      </c>
      <c r="CS53" s="808">
        <f t="shared" si="50"/>
        <v>962</v>
      </c>
      <c r="CT53" s="211">
        <f t="shared" si="51"/>
        <v>160.33333333333334</v>
      </c>
      <c r="CU53" s="346">
        <v>0</v>
      </c>
      <c r="CV53" s="343">
        <v>0</v>
      </c>
      <c r="CW53" s="343">
        <v>0</v>
      </c>
      <c r="CX53" s="343">
        <v>0</v>
      </c>
      <c r="CY53" s="343">
        <v>0</v>
      </c>
      <c r="CZ53" s="343">
        <v>0</v>
      </c>
      <c r="DA53" s="808">
        <f t="shared" si="52"/>
        <v>0</v>
      </c>
      <c r="DB53" s="211">
        <f t="shared" si="53"/>
        <v>0</v>
      </c>
      <c r="DC53" s="346">
        <v>0</v>
      </c>
      <c r="DD53" s="343">
        <v>608</v>
      </c>
      <c r="DE53" s="343">
        <v>0</v>
      </c>
      <c r="DF53" s="343">
        <v>0</v>
      </c>
      <c r="DG53" s="343"/>
      <c r="DH53" s="343">
        <v>0</v>
      </c>
      <c r="DI53" s="808">
        <f t="shared" si="54"/>
        <v>608</v>
      </c>
      <c r="DJ53" s="211">
        <f t="shared" si="55"/>
        <v>101.33333333333333</v>
      </c>
      <c r="DK53" s="346">
        <v>0</v>
      </c>
      <c r="DL53" s="343">
        <v>989</v>
      </c>
      <c r="DM53" s="343">
        <v>0</v>
      </c>
      <c r="DN53" s="343">
        <v>0</v>
      </c>
      <c r="DO53" s="343">
        <v>0</v>
      </c>
      <c r="DP53" s="343">
        <v>0</v>
      </c>
      <c r="DQ53" s="808">
        <f t="shared" si="56"/>
        <v>989</v>
      </c>
      <c r="DR53" s="211">
        <f t="shared" si="57"/>
        <v>164.83333333333334</v>
      </c>
      <c r="DS53" s="346">
        <v>0</v>
      </c>
      <c r="DT53" s="343">
        <v>0</v>
      </c>
      <c r="DU53" s="343">
        <v>0</v>
      </c>
      <c r="DV53" s="343">
        <v>0</v>
      </c>
      <c r="DW53" s="343">
        <v>0</v>
      </c>
      <c r="DX53" s="343">
        <v>0</v>
      </c>
      <c r="DY53" s="808">
        <f t="shared" si="58"/>
        <v>0</v>
      </c>
      <c r="DZ53" s="211">
        <f t="shared" si="59"/>
        <v>0</v>
      </c>
      <c r="EA53" s="346">
        <v>0</v>
      </c>
      <c r="EB53" s="343">
        <v>0</v>
      </c>
      <c r="EC53" s="343"/>
      <c r="ED53" s="343">
        <v>655</v>
      </c>
      <c r="EE53" s="343">
        <v>0</v>
      </c>
      <c r="EF53" s="343">
        <v>0</v>
      </c>
      <c r="EG53" s="808">
        <f t="shared" si="60"/>
        <v>655</v>
      </c>
      <c r="EH53" s="211">
        <f t="shared" si="61"/>
        <v>109.16666666666667</v>
      </c>
      <c r="EI53" s="346">
        <v>0</v>
      </c>
      <c r="EJ53" s="343">
        <v>584</v>
      </c>
      <c r="EK53" s="343">
        <v>0</v>
      </c>
      <c r="EL53" s="343">
        <v>643</v>
      </c>
      <c r="EM53" s="343">
        <v>0</v>
      </c>
      <c r="EN53" s="343">
        <v>0</v>
      </c>
      <c r="EO53" s="808">
        <f t="shared" si="62"/>
        <v>1227</v>
      </c>
      <c r="EP53" s="211">
        <f t="shared" si="63"/>
        <v>204.5</v>
      </c>
      <c r="EQ53" s="346">
        <v>0</v>
      </c>
      <c r="ER53" s="343">
        <v>0</v>
      </c>
      <c r="ES53" s="343">
        <v>0</v>
      </c>
      <c r="ET53" s="343">
        <v>645</v>
      </c>
      <c r="EU53" s="343">
        <v>0</v>
      </c>
      <c r="EV53" s="343">
        <v>0</v>
      </c>
      <c r="EW53" s="808">
        <f t="shared" si="64"/>
        <v>645</v>
      </c>
      <c r="EX53" s="211">
        <f t="shared" si="65"/>
        <v>107.5</v>
      </c>
      <c r="EY53" s="346">
        <v>0</v>
      </c>
      <c r="EZ53" s="343">
        <v>0</v>
      </c>
      <c r="FA53" s="343">
        <v>0</v>
      </c>
      <c r="FB53" s="343">
        <v>0</v>
      </c>
      <c r="FC53" s="343">
        <v>0</v>
      </c>
      <c r="FD53" s="343">
        <v>0</v>
      </c>
      <c r="FE53" s="808">
        <f t="shared" si="66"/>
        <v>0</v>
      </c>
      <c r="FF53" s="211">
        <f t="shared" si="67"/>
        <v>0</v>
      </c>
      <c r="FG53" s="755">
        <v>0</v>
      </c>
      <c r="FH53" s="345">
        <v>0</v>
      </c>
      <c r="FI53" s="345">
        <v>637</v>
      </c>
      <c r="FJ53" s="345">
        <v>0</v>
      </c>
      <c r="FK53" s="345">
        <v>0</v>
      </c>
      <c r="FL53" s="345">
        <v>0</v>
      </c>
      <c r="FM53" s="808">
        <f t="shared" si="68"/>
        <v>637</v>
      </c>
      <c r="FN53" s="211">
        <f t="shared" si="69"/>
        <v>106.16666666666667</v>
      </c>
      <c r="FO53" s="346">
        <v>0</v>
      </c>
      <c r="FP53" s="343">
        <v>645</v>
      </c>
      <c r="FQ53" s="343">
        <v>0</v>
      </c>
      <c r="FR53" s="343">
        <v>0</v>
      </c>
      <c r="FS53" s="343">
        <v>0</v>
      </c>
      <c r="FT53" s="343">
        <v>0</v>
      </c>
      <c r="FU53" s="808">
        <f t="shared" si="70"/>
        <v>645</v>
      </c>
      <c r="FV53" s="211">
        <f t="shared" si="71"/>
        <v>107.5</v>
      </c>
      <c r="FW53" s="346">
        <v>0</v>
      </c>
      <c r="FX53" s="343">
        <v>643</v>
      </c>
      <c r="FY53" s="343">
        <v>0</v>
      </c>
      <c r="FZ53" s="343">
        <v>0</v>
      </c>
      <c r="GA53" s="343">
        <v>0</v>
      </c>
      <c r="GB53" s="343">
        <v>0</v>
      </c>
      <c r="GC53" s="808">
        <f t="shared" si="72"/>
        <v>643</v>
      </c>
      <c r="GD53" s="211">
        <f t="shared" si="73"/>
        <v>107.16666666666667</v>
      </c>
      <c r="GE53" s="346">
        <v>641</v>
      </c>
      <c r="GF53" s="343">
        <v>0</v>
      </c>
      <c r="GG53" s="343">
        <v>0</v>
      </c>
      <c r="GH53" s="343">
        <v>0</v>
      </c>
      <c r="GI53" s="343">
        <v>0</v>
      </c>
      <c r="GJ53" s="343">
        <v>0</v>
      </c>
      <c r="GK53" s="808">
        <f t="shared" si="74"/>
        <v>641</v>
      </c>
      <c r="GL53" s="211">
        <f t="shared" si="75"/>
        <v>106.83333333333333</v>
      </c>
      <c r="GM53" s="755">
        <v>0</v>
      </c>
      <c r="GN53" s="345">
        <v>649</v>
      </c>
      <c r="GO53" s="345">
        <v>0</v>
      </c>
      <c r="GP53" s="345">
        <v>0</v>
      </c>
      <c r="GQ53" s="345">
        <v>0</v>
      </c>
      <c r="GR53" s="345">
        <v>0</v>
      </c>
      <c r="GS53" s="872">
        <f t="shared" si="76"/>
        <v>649</v>
      </c>
      <c r="GT53" s="873">
        <f t="shared" si="77"/>
        <v>108.16666666666667</v>
      </c>
      <c r="GU53" s="346">
        <v>0</v>
      </c>
      <c r="GV53" s="343">
        <v>0</v>
      </c>
      <c r="GW53" s="343">
        <v>0</v>
      </c>
      <c r="GX53" s="343">
        <v>0</v>
      </c>
      <c r="GY53" s="343">
        <v>0</v>
      </c>
      <c r="GZ53" s="343">
        <v>658</v>
      </c>
      <c r="HA53" s="872">
        <f t="shared" si="78"/>
        <v>658</v>
      </c>
      <c r="HB53" s="873">
        <f t="shared" si="79"/>
        <v>109.66666666666667</v>
      </c>
      <c r="HC53" s="346">
        <v>0</v>
      </c>
      <c r="HD53" s="343">
        <v>0</v>
      </c>
      <c r="HE53" s="343">
        <v>0</v>
      </c>
      <c r="HF53" s="343">
        <v>0</v>
      </c>
      <c r="HG53" s="343">
        <v>643</v>
      </c>
      <c r="HH53" s="343">
        <v>0</v>
      </c>
      <c r="HI53" s="872">
        <f t="shared" si="80"/>
        <v>643</v>
      </c>
      <c r="HJ53" s="873">
        <f t="shared" si="81"/>
        <v>107.16666666666667</v>
      </c>
      <c r="HK53" s="346">
        <v>0</v>
      </c>
      <c r="HL53" s="343">
        <v>0</v>
      </c>
      <c r="HM53" s="343">
        <v>0</v>
      </c>
      <c r="HN53" s="343">
        <v>0</v>
      </c>
      <c r="HO53" s="343">
        <v>0</v>
      </c>
      <c r="HP53" s="343">
        <v>0</v>
      </c>
      <c r="HQ53" s="872">
        <f t="shared" si="82"/>
        <v>0</v>
      </c>
      <c r="HR53" s="873">
        <f t="shared" si="83"/>
        <v>0</v>
      </c>
      <c r="HS53" s="346">
        <v>0</v>
      </c>
      <c r="HT53" s="343">
        <v>863</v>
      </c>
      <c r="HU53" s="343">
        <v>0</v>
      </c>
      <c r="HV53" s="343">
        <v>0</v>
      </c>
      <c r="HW53" s="343">
        <v>0</v>
      </c>
      <c r="HX53" s="343"/>
      <c r="HY53" s="872">
        <f t="shared" si="84"/>
        <v>863</v>
      </c>
      <c r="HZ53" s="873">
        <f t="shared" si="85"/>
        <v>143.83333333333334</v>
      </c>
    </row>
    <row r="54" spans="1:234" s="323" customFormat="1" ht="15" customHeight="1" x14ac:dyDescent="0.2">
      <c r="A54" s="21">
        <v>43</v>
      </c>
      <c r="B54" s="21" t="s">
        <v>89</v>
      </c>
      <c r="C54" s="275" t="s">
        <v>90</v>
      </c>
      <c r="D54" s="21">
        <v>25</v>
      </c>
      <c r="E54" s="24"/>
      <c r="F54" s="24">
        <v>2465</v>
      </c>
      <c r="G54" s="24"/>
      <c r="H54" s="24"/>
      <c r="I54" s="360"/>
      <c r="J54" s="360">
        <f>SUMIF(SUMPK!$B:$B,$B:$B,SUMPK!$O:$O)</f>
        <v>0</v>
      </c>
      <c r="K54" s="24"/>
      <c r="L54" s="24">
        <f t="shared" si="86"/>
        <v>2465</v>
      </c>
      <c r="M54" s="15">
        <f t="shared" si="27"/>
        <v>2465</v>
      </c>
      <c r="N54" s="15">
        <v>0</v>
      </c>
      <c r="O54" s="276">
        <f t="shared" si="28"/>
        <v>0</v>
      </c>
      <c r="P54" s="15">
        <v>237.5</v>
      </c>
      <c r="Q54" s="711">
        <f t="shared" si="29"/>
        <v>1566.6666666666667</v>
      </c>
      <c r="R54" s="276">
        <f t="shared" si="30"/>
        <v>62.273684210526312</v>
      </c>
      <c r="S54" s="712">
        <f t="shared" si="31"/>
        <v>361.53846153846155</v>
      </c>
      <c r="T54" s="713">
        <v>9400</v>
      </c>
      <c r="U54" s="276">
        <f t="shared" si="92"/>
        <v>6.8180851063829788</v>
      </c>
      <c r="V54" s="278"/>
      <c r="W54" s="276">
        <f t="shared" si="33"/>
        <v>6.8180851063829788</v>
      </c>
      <c r="X54" s="823">
        <f t="shared" si="0"/>
        <v>1</v>
      </c>
      <c r="Y54" s="305">
        <v>18</v>
      </c>
      <c r="Z54" s="824"/>
      <c r="AA54" s="244">
        <v>0</v>
      </c>
      <c r="AB54" s="64">
        <v>0</v>
      </c>
      <c r="AC54" s="64">
        <v>440</v>
      </c>
      <c r="AD54" s="64">
        <v>571</v>
      </c>
      <c r="AE54" s="64">
        <v>470</v>
      </c>
      <c r="AF54" s="64">
        <v>2173</v>
      </c>
      <c r="AG54" s="64">
        <f t="shared" si="34"/>
        <v>3654</v>
      </c>
      <c r="AH54" s="211">
        <f t="shared" si="35"/>
        <v>609</v>
      </c>
      <c r="AI54" s="755">
        <v>0</v>
      </c>
      <c r="AJ54" s="345">
        <v>0</v>
      </c>
      <c r="AK54" s="345">
        <v>0</v>
      </c>
      <c r="AL54" s="345">
        <v>1956</v>
      </c>
      <c r="AM54" s="345">
        <v>0</v>
      </c>
      <c r="AN54" s="345">
        <v>688</v>
      </c>
      <c r="AO54" s="808">
        <f t="shared" si="36"/>
        <v>2644</v>
      </c>
      <c r="AP54" s="809">
        <f t="shared" si="37"/>
        <v>440.66666666666669</v>
      </c>
      <c r="AQ54" s="814">
        <v>0</v>
      </c>
      <c r="AR54" s="815">
        <v>0</v>
      </c>
      <c r="AS54" s="815">
        <v>0</v>
      </c>
      <c r="AT54" s="815">
        <v>163</v>
      </c>
      <c r="AU54" s="815">
        <v>0</v>
      </c>
      <c r="AV54" s="815">
        <v>971</v>
      </c>
      <c r="AW54" s="808">
        <f t="shared" si="38"/>
        <v>1134</v>
      </c>
      <c r="AX54" s="211">
        <f t="shared" si="39"/>
        <v>189</v>
      </c>
      <c r="AY54" s="346">
        <v>0</v>
      </c>
      <c r="AZ54" s="343">
        <v>1959</v>
      </c>
      <c r="BA54" s="343">
        <v>485</v>
      </c>
      <c r="BB54" s="343">
        <v>0</v>
      </c>
      <c r="BC54" s="343">
        <v>0</v>
      </c>
      <c r="BD54" s="343">
        <v>0</v>
      </c>
      <c r="BE54" s="808">
        <f t="shared" si="40"/>
        <v>2444</v>
      </c>
      <c r="BF54" s="211">
        <f t="shared" si="41"/>
        <v>407.33333333333331</v>
      </c>
      <c r="BG54" s="814">
        <v>1332</v>
      </c>
      <c r="BH54" s="815">
        <v>0</v>
      </c>
      <c r="BI54" s="815">
        <v>0</v>
      </c>
      <c r="BJ54" s="815">
        <v>0</v>
      </c>
      <c r="BK54" s="815">
        <v>0</v>
      </c>
      <c r="BL54" s="815">
        <v>1992</v>
      </c>
      <c r="BM54" s="808">
        <f t="shared" si="42"/>
        <v>3324</v>
      </c>
      <c r="BN54" s="211">
        <f t="shared" si="43"/>
        <v>554</v>
      </c>
      <c r="BO54" s="755">
        <v>0</v>
      </c>
      <c r="BP54" s="345">
        <v>0</v>
      </c>
      <c r="BQ54" s="345">
        <v>0</v>
      </c>
      <c r="BR54" s="345">
        <v>1970</v>
      </c>
      <c r="BS54" s="345">
        <v>0</v>
      </c>
      <c r="BT54" s="345">
        <v>0</v>
      </c>
      <c r="BU54" s="808">
        <f t="shared" si="44"/>
        <v>1970</v>
      </c>
      <c r="BV54" s="211">
        <f t="shared" si="45"/>
        <v>328.33333333333331</v>
      </c>
      <c r="BW54" s="755">
        <v>0</v>
      </c>
      <c r="BX54" s="345">
        <v>1998</v>
      </c>
      <c r="BY54" s="345">
        <v>0</v>
      </c>
      <c r="BZ54" s="345">
        <v>0</v>
      </c>
      <c r="CA54" s="345">
        <v>0</v>
      </c>
      <c r="CB54" s="345">
        <v>0</v>
      </c>
      <c r="CC54" s="808">
        <f t="shared" si="46"/>
        <v>1998</v>
      </c>
      <c r="CD54" s="211">
        <f t="shared" si="47"/>
        <v>333</v>
      </c>
      <c r="CE54" s="346">
        <v>110</v>
      </c>
      <c r="CF54" s="343">
        <v>1537</v>
      </c>
      <c r="CG54" s="343">
        <v>0</v>
      </c>
      <c r="CH54" s="343">
        <v>0</v>
      </c>
      <c r="CI54" s="343">
        <v>0</v>
      </c>
      <c r="CJ54" s="343">
        <v>946</v>
      </c>
      <c r="CK54" s="808">
        <f t="shared" si="48"/>
        <v>2593</v>
      </c>
      <c r="CL54" s="211">
        <f t="shared" si="49"/>
        <v>432.16666666666669</v>
      </c>
      <c r="CM54" s="346">
        <v>440</v>
      </c>
      <c r="CN54" s="343">
        <v>1496</v>
      </c>
      <c r="CO54" s="343">
        <v>0</v>
      </c>
      <c r="CP54" s="343">
        <v>0</v>
      </c>
      <c r="CQ54" s="343">
        <v>1902</v>
      </c>
      <c r="CR54" s="343">
        <v>0</v>
      </c>
      <c r="CS54" s="808">
        <f t="shared" si="50"/>
        <v>3838</v>
      </c>
      <c r="CT54" s="211">
        <f t="shared" si="51"/>
        <v>639.66666666666663</v>
      </c>
      <c r="CU54" s="346">
        <v>0</v>
      </c>
      <c r="CV54" s="343">
        <v>0</v>
      </c>
      <c r="CW54" s="343">
        <v>0</v>
      </c>
      <c r="CX54" s="343">
        <v>0</v>
      </c>
      <c r="CY54" s="343">
        <v>0</v>
      </c>
      <c r="CZ54" s="343">
        <v>0</v>
      </c>
      <c r="DA54" s="808">
        <f t="shared" si="52"/>
        <v>0</v>
      </c>
      <c r="DB54" s="211">
        <f t="shared" si="53"/>
        <v>0</v>
      </c>
      <c r="DC54" s="346">
        <v>2978</v>
      </c>
      <c r="DD54" s="343">
        <v>0</v>
      </c>
      <c r="DE54" s="343">
        <v>0</v>
      </c>
      <c r="DF54" s="343">
        <v>0</v>
      </c>
      <c r="DG54" s="343"/>
      <c r="DH54" s="343">
        <v>1673</v>
      </c>
      <c r="DI54" s="808">
        <f t="shared" si="54"/>
        <v>4651</v>
      </c>
      <c r="DJ54" s="211">
        <f t="shared" si="55"/>
        <v>775.16666666666663</v>
      </c>
      <c r="DK54" s="346">
        <v>0</v>
      </c>
      <c r="DL54" s="343">
        <v>1968</v>
      </c>
      <c r="DM54" s="343">
        <v>0</v>
      </c>
      <c r="DN54" s="343">
        <v>0</v>
      </c>
      <c r="DO54" s="343">
        <v>0</v>
      </c>
      <c r="DP54" s="343">
        <v>1928</v>
      </c>
      <c r="DQ54" s="808">
        <f t="shared" si="56"/>
        <v>3896</v>
      </c>
      <c r="DR54" s="211">
        <f t="shared" si="57"/>
        <v>649.33333333333337</v>
      </c>
      <c r="DS54" s="346">
        <v>0</v>
      </c>
      <c r="DT54" s="343">
        <v>0</v>
      </c>
      <c r="DU54" s="343">
        <v>1327</v>
      </c>
      <c r="DV54" s="343">
        <v>0</v>
      </c>
      <c r="DW54" s="343">
        <v>925</v>
      </c>
      <c r="DX54" s="343">
        <v>1606</v>
      </c>
      <c r="DY54" s="808">
        <f t="shared" si="58"/>
        <v>3858</v>
      </c>
      <c r="DZ54" s="211">
        <f t="shared" si="59"/>
        <v>643</v>
      </c>
      <c r="EA54" s="346">
        <v>1635</v>
      </c>
      <c r="EB54" s="343">
        <v>0</v>
      </c>
      <c r="EC54" s="343"/>
      <c r="ED54" s="343">
        <v>0</v>
      </c>
      <c r="EE54" s="343">
        <v>0</v>
      </c>
      <c r="EF54" s="343">
        <v>993</v>
      </c>
      <c r="EG54" s="808">
        <f t="shared" si="60"/>
        <v>2628</v>
      </c>
      <c r="EH54" s="211">
        <f t="shared" si="61"/>
        <v>438</v>
      </c>
      <c r="EI54" s="346">
        <v>0</v>
      </c>
      <c r="EJ54" s="343">
        <v>1526</v>
      </c>
      <c r="EK54" s="343">
        <v>0</v>
      </c>
      <c r="EL54" s="343">
        <v>1671</v>
      </c>
      <c r="EM54" s="343">
        <v>0</v>
      </c>
      <c r="EN54" s="343">
        <v>0</v>
      </c>
      <c r="EO54" s="808">
        <f t="shared" si="62"/>
        <v>3197</v>
      </c>
      <c r="EP54" s="211">
        <f t="shared" si="63"/>
        <v>532.83333333333337</v>
      </c>
      <c r="EQ54" s="346">
        <v>0</v>
      </c>
      <c r="ER54" s="343">
        <v>0</v>
      </c>
      <c r="ES54" s="343">
        <v>0</v>
      </c>
      <c r="ET54" s="343">
        <v>1922</v>
      </c>
      <c r="EU54" s="343">
        <v>0</v>
      </c>
      <c r="EV54" s="343">
        <v>0</v>
      </c>
      <c r="EW54" s="808">
        <f t="shared" si="64"/>
        <v>1922</v>
      </c>
      <c r="EX54" s="211">
        <f t="shared" si="65"/>
        <v>320.33333333333331</v>
      </c>
      <c r="EY54" s="346">
        <v>1760</v>
      </c>
      <c r="EZ54" s="343">
        <v>182</v>
      </c>
      <c r="FA54" s="343">
        <v>0</v>
      </c>
      <c r="FB54" s="343">
        <v>1619</v>
      </c>
      <c r="FC54" s="343">
        <v>0</v>
      </c>
      <c r="FD54" s="343">
        <v>0</v>
      </c>
      <c r="FE54" s="808">
        <f t="shared" si="66"/>
        <v>3561</v>
      </c>
      <c r="FF54" s="211">
        <f t="shared" si="67"/>
        <v>593.5</v>
      </c>
      <c r="FG54" s="755">
        <v>0</v>
      </c>
      <c r="FH54" s="345">
        <v>1917</v>
      </c>
      <c r="FI54" s="345">
        <v>0</v>
      </c>
      <c r="FJ54" s="345">
        <v>0</v>
      </c>
      <c r="FK54" s="345">
        <v>1540</v>
      </c>
      <c r="FL54" s="345">
        <v>0</v>
      </c>
      <c r="FM54" s="808">
        <f t="shared" si="68"/>
        <v>3457</v>
      </c>
      <c r="FN54" s="211">
        <f t="shared" si="69"/>
        <v>576.16666666666663</v>
      </c>
      <c r="FO54" s="346">
        <v>0</v>
      </c>
      <c r="FP54" s="343">
        <v>1320</v>
      </c>
      <c r="FQ54" s="343">
        <v>329</v>
      </c>
      <c r="FR54" s="343">
        <v>0</v>
      </c>
      <c r="FS54" s="343">
        <v>1965</v>
      </c>
      <c r="FT54" s="343">
        <v>657</v>
      </c>
      <c r="FU54" s="808">
        <f t="shared" si="70"/>
        <v>4271</v>
      </c>
      <c r="FV54" s="211">
        <f t="shared" si="71"/>
        <v>711.83333333333337</v>
      </c>
      <c r="FW54" s="346">
        <v>0</v>
      </c>
      <c r="FX54" s="343">
        <v>0</v>
      </c>
      <c r="FY54" s="343">
        <v>1963</v>
      </c>
      <c r="FZ54" s="343">
        <v>0</v>
      </c>
      <c r="GA54" s="343">
        <v>1282</v>
      </c>
      <c r="GB54" s="343">
        <v>0</v>
      </c>
      <c r="GC54" s="808">
        <f t="shared" si="72"/>
        <v>3245</v>
      </c>
      <c r="GD54" s="211">
        <f t="shared" si="73"/>
        <v>540.83333333333337</v>
      </c>
      <c r="GE54" s="346">
        <v>0</v>
      </c>
      <c r="GF54" s="343">
        <v>0</v>
      </c>
      <c r="GG54" s="343">
        <v>1524</v>
      </c>
      <c r="GH54" s="343">
        <v>0</v>
      </c>
      <c r="GI54" s="343">
        <v>0</v>
      </c>
      <c r="GJ54" s="343">
        <v>0</v>
      </c>
      <c r="GK54" s="808">
        <f t="shared" si="74"/>
        <v>1524</v>
      </c>
      <c r="GL54" s="211">
        <f t="shared" si="75"/>
        <v>254</v>
      </c>
      <c r="GM54" s="755">
        <v>0</v>
      </c>
      <c r="GN54" s="345">
        <v>2640</v>
      </c>
      <c r="GO54" s="345">
        <v>0</v>
      </c>
      <c r="GP54" s="345">
        <v>0</v>
      </c>
      <c r="GQ54" s="345">
        <v>0</v>
      </c>
      <c r="GR54" s="345">
        <v>0</v>
      </c>
      <c r="GS54" s="872">
        <f t="shared" si="76"/>
        <v>2640</v>
      </c>
      <c r="GT54" s="873">
        <f t="shared" si="77"/>
        <v>440</v>
      </c>
      <c r="GU54" s="346">
        <v>1284</v>
      </c>
      <c r="GV54" s="343">
        <v>964</v>
      </c>
      <c r="GW54" s="343">
        <v>0</v>
      </c>
      <c r="GX54" s="343">
        <v>1634</v>
      </c>
      <c r="GY54" s="343">
        <v>0</v>
      </c>
      <c r="GZ54" s="343">
        <v>0</v>
      </c>
      <c r="HA54" s="872">
        <f t="shared" si="78"/>
        <v>3882</v>
      </c>
      <c r="HB54" s="873">
        <f t="shared" si="79"/>
        <v>647</v>
      </c>
      <c r="HC54" s="346">
        <v>0</v>
      </c>
      <c r="HD54" s="343">
        <v>1014</v>
      </c>
      <c r="HE54" s="343">
        <v>1882</v>
      </c>
      <c r="HF54" s="343">
        <v>330</v>
      </c>
      <c r="HG54" s="343">
        <v>1283</v>
      </c>
      <c r="HH54" s="343">
        <v>1622</v>
      </c>
      <c r="HI54" s="872">
        <f t="shared" si="80"/>
        <v>6131</v>
      </c>
      <c r="HJ54" s="873">
        <f t="shared" si="81"/>
        <v>1021.8333333333334</v>
      </c>
      <c r="HK54" s="346">
        <v>0</v>
      </c>
      <c r="HL54" s="343">
        <v>0</v>
      </c>
      <c r="HM54" s="343">
        <v>0</v>
      </c>
      <c r="HN54" s="343">
        <v>0</v>
      </c>
      <c r="HO54" s="343">
        <v>0</v>
      </c>
      <c r="HP54" s="343">
        <v>0</v>
      </c>
      <c r="HQ54" s="872">
        <f t="shared" si="82"/>
        <v>0</v>
      </c>
      <c r="HR54" s="873">
        <f t="shared" si="83"/>
        <v>0</v>
      </c>
      <c r="HS54" s="346">
        <v>1992</v>
      </c>
      <c r="HT54" s="343">
        <v>0</v>
      </c>
      <c r="HU54" s="343">
        <v>976</v>
      </c>
      <c r="HV54" s="343">
        <v>660</v>
      </c>
      <c r="HW54" s="343">
        <v>1290</v>
      </c>
      <c r="HX54" s="343"/>
      <c r="HY54" s="872">
        <f t="shared" si="84"/>
        <v>4918</v>
      </c>
      <c r="HZ54" s="873">
        <f t="shared" si="85"/>
        <v>819.66666666666663</v>
      </c>
    </row>
    <row r="55" spans="1:234" s="323" customFormat="1" ht="15" customHeight="1" x14ac:dyDescent="0.2">
      <c r="A55" s="21">
        <v>44</v>
      </c>
      <c r="B55" s="21" t="s">
        <v>145</v>
      </c>
      <c r="C55" s="275" t="s">
        <v>144</v>
      </c>
      <c r="D55" s="21">
        <v>25</v>
      </c>
      <c r="E55" s="24"/>
      <c r="F55" s="24">
        <v>3522</v>
      </c>
      <c r="G55" s="24"/>
      <c r="H55" s="24"/>
      <c r="I55" s="24"/>
      <c r="J55" s="360">
        <f>SUMIF(SUMPK!$B:$B,$B:$B,SUMPK!$O:$O)</f>
        <v>0</v>
      </c>
      <c r="K55" s="24"/>
      <c r="L55" s="24">
        <f t="shared" si="86"/>
        <v>3522</v>
      </c>
      <c r="M55" s="15">
        <f t="shared" si="27"/>
        <v>3522</v>
      </c>
      <c r="N55" s="15">
        <v>0</v>
      </c>
      <c r="O55" s="276">
        <f t="shared" si="28"/>
        <v>0</v>
      </c>
      <c r="P55" s="15">
        <v>55.833333333333336</v>
      </c>
      <c r="Q55" s="711">
        <f t="shared" si="29"/>
        <v>426.66666666666669</v>
      </c>
      <c r="R55" s="276">
        <f t="shared" si="30"/>
        <v>378.48358208955221</v>
      </c>
      <c r="S55" s="712">
        <f t="shared" si="31"/>
        <v>98.461538461538467</v>
      </c>
      <c r="T55" s="713">
        <v>2560</v>
      </c>
      <c r="U55" s="276">
        <f t="shared" si="92"/>
        <v>35.770312499999996</v>
      </c>
      <c r="V55" s="278"/>
      <c r="W55" s="276">
        <f t="shared" si="33"/>
        <v>35.770312499999996</v>
      </c>
      <c r="X55" s="823">
        <f t="shared" si="0"/>
        <v>1</v>
      </c>
      <c r="Y55" s="305">
        <v>18</v>
      </c>
      <c r="Z55" s="824"/>
      <c r="AA55" s="244">
        <v>0</v>
      </c>
      <c r="AB55" s="64">
        <v>0</v>
      </c>
      <c r="AC55" s="64">
        <v>0</v>
      </c>
      <c r="AD55" s="64">
        <v>0</v>
      </c>
      <c r="AE55" s="64">
        <v>0</v>
      </c>
      <c r="AF55" s="64">
        <v>0</v>
      </c>
      <c r="AG55" s="64">
        <f t="shared" si="34"/>
        <v>0</v>
      </c>
      <c r="AH55" s="211">
        <f t="shared" si="35"/>
        <v>0</v>
      </c>
      <c r="AI55" s="755">
        <v>686</v>
      </c>
      <c r="AJ55" s="345">
        <v>0</v>
      </c>
      <c r="AK55" s="345">
        <v>0</v>
      </c>
      <c r="AL55" s="345">
        <v>0</v>
      </c>
      <c r="AM55" s="345">
        <v>0</v>
      </c>
      <c r="AN55" s="345">
        <v>0</v>
      </c>
      <c r="AO55" s="808">
        <f t="shared" si="36"/>
        <v>686</v>
      </c>
      <c r="AP55" s="809">
        <f t="shared" si="37"/>
        <v>114.33333333333333</v>
      </c>
      <c r="AQ55" s="814">
        <v>0</v>
      </c>
      <c r="AR55" s="815">
        <v>0</v>
      </c>
      <c r="AS55" s="815">
        <v>0</v>
      </c>
      <c r="AT55" s="815">
        <v>675</v>
      </c>
      <c r="AU55" s="815">
        <v>294</v>
      </c>
      <c r="AV55" s="815">
        <v>0</v>
      </c>
      <c r="AW55" s="808">
        <f t="shared" si="38"/>
        <v>969</v>
      </c>
      <c r="AX55" s="211">
        <f t="shared" si="39"/>
        <v>161.5</v>
      </c>
      <c r="AY55" s="346">
        <v>0</v>
      </c>
      <c r="AZ55" s="343">
        <v>0</v>
      </c>
      <c r="BA55" s="343">
        <v>0</v>
      </c>
      <c r="BB55" s="343">
        <v>0</v>
      </c>
      <c r="BC55" s="343">
        <v>220</v>
      </c>
      <c r="BD55" s="343">
        <v>418</v>
      </c>
      <c r="BE55" s="808">
        <f t="shared" si="40"/>
        <v>638</v>
      </c>
      <c r="BF55" s="211">
        <f t="shared" si="41"/>
        <v>106.33333333333333</v>
      </c>
      <c r="BG55" s="814">
        <v>0</v>
      </c>
      <c r="BH55" s="815">
        <v>0</v>
      </c>
      <c r="BI55" s="815">
        <v>309</v>
      </c>
      <c r="BJ55" s="815">
        <v>0</v>
      </c>
      <c r="BK55" s="815">
        <v>0</v>
      </c>
      <c r="BL55" s="815">
        <v>0</v>
      </c>
      <c r="BM55" s="808">
        <f t="shared" si="42"/>
        <v>309</v>
      </c>
      <c r="BN55" s="211">
        <f t="shared" si="43"/>
        <v>51.5</v>
      </c>
      <c r="BO55" s="755">
        <v>0</v>
      </c>
      <c r="BP55" s="345">
        <v>614</v>
      </c>
      <c r="BQ55" s="345">
        <v>0</v>
      </c>
      <c r="BR55" s="345">
        <v>0</v>
      </c>
      <c r="BS55" s="345">
        <v>0</v>
      </c>
      <c r="BT55" s="345">
        <v>0</v>
      </c>
      <c r="BU55" s="808">
        <f t="shared" si="44"/>
        <v>614</v>
      </c>
      <c r="BV55" s="211">
        <f t="shared" si="45"/>
        <v>102.33333333333333</v>
      </c>
      <c r="BW55" s="755">
        <v>0</v>
      </c>
      <c r="BX55" s="345">
        <v>0</v>
      </c>
      <c r="BY55" s="345">
        <v>0</v>
      </c>
      <c r="BZ55" s="345">
        <v>0</v>
      </c>
      <c r="CA55" s="345">
        <v>0</v>
      </c>
      <c r="CB55" s="345">
        <v>311</v>
      </c>
      <c r="CC55" s="808">
        <f t="shared" si="46"/>
        <v>311</v>
      </c>
      <c r="CD55" s="211">
        <f t="shared" si="47"/>
        <v>51.833333333333336</v>
      </c>
      <c r="CE55" s="346">
        <v>0</v>
      </c>
      <c r="CF55" s="343">
        <v>0</v>
      </c>
      <c r="CG55" s="343">
        <v>0</v>
      </c>
      <c r="CH55" s="343">
        <v>0</v>
      </c>
      <c r="CI55" s="343">
        <v>0</v>
      </c>
      <c r="CJ55" s="343">
        <v>602</v>
      </c>
      <c r="CK55" s="808">
        <f t="shared" si="48"/>
        <v>602</v>
      </c>
      <c r="CL55" s="211">
        <f t="shared" si="49"/>
        <v>100.33333333333333</v>
      </c>
      <c r="CM55" s="346">
        <v>0</v>
      </c>
      <c r="CN55" s="343">
        <v>0</v>
      </c>
      <c r="CO55" s="343">
        <v>0</v>
      </c>
      <c r="CP55" s="343">
        <v>663</v>
      </c>
      <c r="CQ55" s="343">
        <v>0</v>
      </c>
      <c r="CR55" s="343">
        <v>0</v>
      </c>
      <c r="CS55" s="808">
        <f t="shared" si="50"/>
        <v>663</v>
      </c>
      <c r="CT55" s="211">
        <f t="shared" si="51"/>
        <v>110.5</v>
      </c>
      <c r="CU55" s="346">
        <v>0</v>
      </c>
      <c r="CV55" s="343">
        <v>0</v>
      </c>
      <c r="CW55" s="343">
        <v>329</v>
      </c>
      <c r="CX55" s="343">
        <v>0</v>
      </c>
      <c r="CY55" s="343">
        <v>0</v>
      </c>
      <c r="CZ55" s="343">
        <v>0</v>
      </c>
      <c r="DA55" s="808">
        <f t="shared" si="52"/>
        <v>329</v>
      </c>
      <c r="DB55" s="211">
        <f t="shared" si="53"/>
        <v>54.833333333333336</v>
      </c>
      <c r="DC55" s="346">
        <v>0</v>
      </c>
      <c r="DD55" s="343">
        <v>0</v>
      </c>
      <c r="DE55" s="343">
        <v>0</v>
      </c>
      <c r="DF55" s="343">
        <v>0</v>
      </c>
      <c r="DG55" s="343"/>
      <c r="DH55" s="343">
        <v>0</v>
      </c>
      <c r="DI55" s="808">
        <f t="shared" si="54"/>
        <v>0</v>
      </c>
      <c r="DJ55" s="211">
        <f t="shared" si="55"/>
        <v>0</v>
      </c>
      <c r="DK55" s="346">
        <v>0</v>
      </c>
      <c r="DL55" s="343">
        <v>0</v>
      </c>
      <c r="DM55" s="343">
        <v>0</v>
      </c>
      <c r="DN55" s="343">
        <v>0</v>
      </c>
      <c r="DO55" s="343">
        <v>0</v>
      </c>
      <c r="DP55" s="343">
        <v>0</v>
      </c>
      <c r="DQ55" s="808">
        <f t="shared" si="56"/>
        <v>0</v>
      </c>
      <c r="DR55" s="211">
        <f t="shared" si="57"/>
        <v>0</v>
      </c>
      <c r="DS55" s="346">
        <v>0</v>
      </c>
      <c r="DT55" s="343">
        <v>677</v>
      </c>
      <c r="DU55" s="343">
        <v>0</v>
      </c>
      <c r="DV55" s="343">
        <v>0</v>
      </c>
      <c r="DW55" s="343">
        <v>0</v>
      </c>
      <c r="DX55" s="343">
        <v>0</v>
      </c>
      <c r="DY55" s="808">
        <f t="shared" si="58"/>
        <v>677</v>
      </c>
      <c r="DZ55" s="211">
        <f t="shared" si="59"/>
        <v>112.83333333333333</v>
      </c>
      <c r="EA55" s="346">
        <v>0</v>
      </c>
      <c r="EB55" s="343">
        <v>0</v>
      </c>
      <c r="EC55" s="343"/>
      <c r="ED55" s="343">
        <v>0</v>
      </c>
      <c r="EE55" s="343">
        <v>0</v>
      </c>
      <c r="EF55" s="343">
        <v>0</v>
      </c>
      <c r="EG55" s="808">
        <f t="shared" si="60"/>
        <v>0</v>
      </c>
      <c r="EH55" s="211">
        <f t="shared" si="61"/>
        <v>0</v>
      </c>
      <c r="EI55" s="346">
        <v>0</v>
      </c>
      <c r="EJ55" s="343">
        <v>0</v>
      </c>
      <c r="EK55" s="343">
        <v>0</v>
      </c>
      <c r="EL55" s="343">
        <v>336</v>
      </c>
      <c r="EM55" s="343">
        <v>0</v>
      </c>
      <c r="EN55" s="343">
        <v>0</v>
      </c>
      <c r="EO55" s="808">
        <f t="shared" si="62"/>
        <v>336</v>
      </c>
      <c r="EP55" s="211">
        <f t="shared" si="63"/>
        <v>56</v>
      </c>
      <c r="EQ55" s="346">
        <v>0</v>
      </c>
      <c r="ER55" s="343">
        <v>0</v>
      </c>
      <c r="ES55" s="343">
        <v>0</v>
      </c>
      <c r="ET55" s="343">
        <v>314</v>
      </c>
      <c r="EU55" s="343">
        <v>0</v>
      </c>
      <c r="EV55" s="343">
        <v>0</v>
      </c>
      <c r="EW55" s="808">
        <f t="shared" si="64"/>
        <v>314</v>
      </c>
      <c r="EX55" s="211">
        <f t="shared" si="65"/>
        <v>52.333333333333336</v>
      </c>
      <c r="EY55" s="346">
        <v>0</v>
      </c>
      <c r="EZ55" s="343">
        <v>0</v>
      </c>
      <c r="FA55" s="343">
        <v>0</v>
      </c>
      <c r="FB55" s="343">
        <v>0</v>
      </c>
      <c r="FC55" s="343">
        <v>0</v>
      </c>
      <c r="FD55" s="343">
        <v>312</v>
      </c>
      <c r="FE55" s="808">
        <f t="shared" si="66"/>
        <v>312</v>
      </c>
      <c r="FF55" s="211">
        <f t="shared" si="67"/>
        <v>52</v>
      </c>
      <c r="FG55" s="755">
        <v>0</v>
      </c>
      <c r="FH55" s="345">
        <v>0</v>
      </c>
      <c r="FI55" s="345">
        <v>0</v>
      </c>
      <c r="FJ55" s="345">
        <v>0</v>
      </c>
      <c r="FK55" s="345">
        <v>0</v>
      </c>
      <c r="FL55" s="345">
        <v>0</v>
      </c>
      <c r="FM55" s="808">
        <f t="shared" si="68"/>
        <v>0</v>
      </c>
      <c r="FN55" s="211">
        <f t="shared" si="69"/>
        <v>0</v>
      </c>
      <c r="FO55" s="346">
        <v>0</v>
      </c>
      <c r="FP55" s="343">
        <v>0</v>
      </c>
      <c r="FQ55" s="343">
        <v>0</v>
      </c>
      <c r="FR55" s="343">
        <v>0</v>
      </c>
      <c r="FS55" s="343">
        <v>0</v>
      </c>
      <c r="FT55" s="343">
        <v>333</v>
      </c>
      <c r="FU55" s="808">
        <f t="shared" si="70"/>
        <v>333</v>
      </c>
      <c r="FV55" s="211">
        <f t="shared" si="71"/>
        <v>55.5</v>
      </c>
      <c r="FW55" s="346">
        <v>0</v>
      </c>
      <c r="FX55" s="343">
        <v>0</v>
      </c>
      <c r="FY55" s="343">
        <v>0</v>
      </c>
      <c r="FZ55" s="343">
        <v>0</v>
      </c>
      <c r="GA55" s="343">
        <v>325</v>
      </c>
      <c r="GB55" s="343">
        <v>0</v>
      </c>
      <c r="GC55" s="808">
        <f t="shared" si="72"/>
        <v>325</v>
      </c>
      <c r="GD55" s="211">
        <f t="shared" si="73"/>
        <v>54.166666666666664</v>
      </c>
      <c r="GE55" s="346">
        <v>0</v>
      </c>
      <c r="GF55" s="343">
        <v>0</v>
      </c>
      <c r="GG55" s="343">
        <v>0</v>
      </c>
      <c r="GH55" s="343">
        <v>0</v>
      </c>
      <c r="GI55" s="343">
        <v>0</v>
      </c>
      <c r="GJ55" s="343">
        <v>0</v>
      </c>
      <c r="GK55" s="808">
        <f t="shared" si="74"/>
        <v>0</v>
      </c>
      <c r="GL55" s="211">
        <f t="shared" si="75"/>
        <v>0</v>
      </c>
      <c r="GM55" s="755">
        <v>0</v>
      </c>
      <c r="GN55" s="345">
        <v>0</v>
      </c>
      <c r="GO55" s="345">
        <v>0</v>
      </c>
      <c r="GP55" s="345">
        <v>0</v>
      </c>
      <c r="GQ55" s="345">
        <v>307</v>
      </c>
      <c r="GR55" s="345">
        <v>0</v>
      </c>
      <c r="GS55" s="872">
        <f t="shared" si="76"/>
        <v>307</v>
      </c>
      <c r="GT55" s="873">
        <f t="shared" si="77"/>
        <v>51.166666666666664</v>
      </c>
      <c r="GU55" s="346">
        <v>0</v>
      </c>
      <c r="GV55" s="343">
        <v>0</v>
      </c>
      <c r="GW55" s="343">
        <v>0</v>
      </c>
      <c r="GX55" s="343">
        <v>0</v>
      </c>
      <c r="GY55" s="343">
        <v>0</v>
      </c>
      <c r="GZ55" s="343">
        <v>0</v>
      </c>
      <c r="HA55" s="872">
        <f t="shared" si="78"/>
        <v>0</v>
      </c>
      <c r="HB55" s="873">
        <f t="shared" si="79"/>
        <v>0</v>
      </c>
      <c r="HC55" s="346">
        <v>0</v>
      </c>
      <c r="HD55" s="343">
        <v>0</v>
      </c>
      <c r="HE55" s="343">
        <v>0</v>
      </c>
      <c r="HF55" s="343">
        <v>0</v>
      </c>
      <c r="HG55" s="343">
        <v>348</v>
      </c>
      <c r="HH55" s="343">
        <v>0</v>
      </c>
      <c r="HI55" s="872">
        <f t="shared" si="80"/>
        <v>348</v>
      </c>
      <c r="HJ55" s="873">
        <f t="shared" si="81"/>
        <v>58</v>
      </c>
      <c r="HK55" s="346">
        <v>0</v>
      </c>
      <c r="HL55" s="343">
        <v>0</v>
      </c>
      <c r="HM55" s="343">
        <v>0</v>
      </c>
      <c r="HN55" s="343">
        <v>0</v>
      </c>
      <c r="HO55" s="343">
        <v>0</v>
      </c>
      <c r="HP55" s="343">
        <v>0</v>
      </c>
      <c r="HQ55" s="872">
        <f t="shared" si="82"/>
        <v>0</v>
      </c>
      <c r="HR55" s="873">
        <f t="shared" si="83"/>
        <v>0</v>
      </c>
      <c r="HS55" s="346">
        <v>0</v>
      </c>
      <c r="HT55" s="343">
        <v>0</v>
      </c>
      <c r="HU55" s="343">
        <v>0</v>
      </c>
      <c r="HV55" s="343">
        <v>283</v>
      </c>
      <c r="HW55" s="343">
        <v>0</v>
      </c>
      <c r="HX55" s="343"/>
      <c r="HY55" s="872">
        <f t="shared" si="84"/>
        <v>283</v>
      </c>
      <c r="HZ55" s="873">
        <f t="shared" si="85"/>
        <v>47.166666666666664</v>
      </c>
    </row>
    <row r="56" spans="1:234" s="323" customFormat="1" ht="15" customHeight="1" x14ac:dyDescent="0.2">
      <c r="A56" s="21">
        <v>45</v>
      </c>
      <c r="B56" s="21" t="s">
        <v>91</v>
      </c>
      <c r="C56" s="275" t="s">
        <v>92</v>
      </c>
      <c r="D56" s="21">
        <v>25</v>
      </c>
      <c r="E56" s="24"/>
      <c r="F56" s="24">
        <v>9220</v>
      </c>
      <c r="G56" s="24"/>
      <c r="H56" s="24"/>
      <c r="I56" s="360"/>
      <c r="J56" s="360">
        <f>SUMIF(SUMPK!$B:$B,$B:$B,SUMPK!$O:$O)</f>
        <v>0</v>
      </c>
      <c r="K56" s="24"/>
      <c r="L56" s="24">
        <f t="shared" si="86"/>
        <v>9220</v>
      </c>
      <c r="M56" s="15">
        <f t="shared" si="27"/>
        <v>9220</v>
      </c>
      <c r="N56" s="15">
        <v>1453.1666666666667</v>
      </c>
      <c r="O56" s="276">
        <f t="shared" si="28"/>
        <v>6.3447643078334668</v>
      </c>
      <c r="P56" s="15">
        <v>972.66666666666663</v>
      </c>
      <c r="Q56" s="711">
        <f t="shared" si="29"/>
        <v>7333.333333333333</v>
      </c>
      <c r="R56" s="276">
        <f t="shared" si="30"/>
        <v>56.874571624400275</v>
      </c>
      <c r="S56" s="712">
        <f t="shared" si="31"/>
        <v>1692.3076923076924</v>
      </c>
      <c r="T56" s="713">
        <v>44000</v>
      </c>
      <c r="U56" s="276">
        <f t="shared" si="92"/>
        <v>5.4481818181818182</v>
      </c>
      <c r="V56" s="278"/>
      <c r="W56" s="276">
        <f t="shared" si="33"/>
        <v>5.4481818181818182</v>
      </c>
      <c r="X56" s="823">
        <f t="shared" si="0"/>
        <v>1</v>
      </c>
      <c r="Y56" s="305">
        <v>18</v>
      </c>
      <c r="Z56" s="824"/>
      <c r="AA56" s="244">
        <v>2148</v>
      </c>
      <c r="AB56" s="64">
        <v>1766</v>
      </c>
      <c r="AC56" s="64">
        <v>0</v>
      </c>
      <c r="AD56" s="64">
        <v>2425</v>
      </c>
      <c r="AE56" s="64">
        <v>0</v>
      </c>
      <c r="AF56" s="64">
        <v>0</v>
      </c>
      <c r="AG56" s="64">
        <f t="shared" si="34"/>
        <v>6339</v>
      </c>
      <c r="AH56" s="211">
        <f t="shared" si="35"/>
        <v>1056.5</v>
      </c>
      <c r="AI56" s="755">
        <v>2909</v>
      </c>
      <c r="AJ56" s="345">
        <v>0</v>
      </c>
      <c r="AK56" s="345">
        <v>0</v>
      </c>
      <c r="AL56" s="345">
        <v>0</v>
      </c>
      <c r="AM56" s="345">
        <v>2164</v>
      </c>
      <c r="AN56" s="345">
        <v>110</v>
      </c>
      <c r="AO56" s="808">
        <f t="shared" si="36"/>
        <v>5183</v>
      </c>
      <c r="AP56" s="809">
        <f t="shared" si="37"/>
        <v>863.83333333333337</v>
      </c>
      <c r="AQ56" s="814">
        <v>1888</v>
      </c>
      <c r="AR56" s="815">
        <v>5021</v>
      </c>
      <c r="AS56" s="815">
        <v>0</v>
      </c>
      <c r="AT56" s="815">
        <v>110</v>
      </c>
      <c r="AU56" s="815">
        <v>0</v>
      </c>
      <c r="AV56" s="815">
        <v>1026</v>
      </c>
      <c r="AW56" s="808">
        <f t="shared" si="38"/>
        <v>8045</v>
      </c>
      <c r="AX56" s="211">
        <f t="shared" si="39"/>
        <v>1340.8333333333333</v>
      </c>
      <c r="AY56" s="346">
        <v>0</v>
      </c>
      <c r="AZ56" s="343">
        <v>1650</v>
      </c>
      <c r="BA56" s="343">
        <v>1187</v>
      </c>
      <c r="BB56" s="343">
        <v>440</v>
      </c>
      <c r="BC56" s="343">
        <v>1775</v>
      </c>
      <c r="BD56" s="343">
        <v>3906</v>
      </c>
      <c r="BE56" s="808">
        <f t="shared" si="40"/>
        <v>8958</v>
      </c>
      <c r="BF56" s="211">
        <f t="shared" si="41"/>
        <v>1493</v>
      </c>
      <c r="BG56" s="814">
        <v>440</v>
      </c>
      <c r="BH56" s="815">
        <v>2501</v>
      </c>
      <c r="BI56" s="815">
        <v>0</v>
      </c>
      <c r="BJ56" s="815">
        <v>2815</v>
      </c>
      <c r="BK56" s="815">
        <v>3886</v>
      </c>
      <c r="BL56" s="815">
        <v>0</v>
      </c>
      <c r="BM56" s="808">
        <f t="shared" si="42"/>
        <v>9642</v>
      </c>
      <c r="BN56" s="211">
        <f t="shared" si="43"/>
        <v>1607</v>
      </c>
      <c r="BO56" s="755">
        <v>0</v>
      </c>
      <c r="BP56" s="345">
        <v>1392</v>
      </c>
      <c r="BQ56" s="345">
        <v>0</v>
      </c>
      <c r="BR56" s="345">
        <v>310</v>
      </c>
      <c r="BS56" s="345">
        <v>2743</v>
      </c>
      <c r="BT56" s="345">
        <v>0</v>
      </c>
      <c r="BU56" s="808">
        <f t="shared" si="44"/>
        <v>4445</v>
      </c>
      <c r="BV56" s="211">
        <f t="shared" si="45"/>
        <v>740.83333333333337</v>
      </c>
      <c r="BW56" s="755">
        <v>0</v>
      </c>
      <c r="BX56" s="345">
        <v>882</v>
      </c>
      <c r="BY56" s="345">
        <v>3520</v>
      </c>
      <c r="BZ56" s="345">
        <v>783</v>
      </c>
      <c r="CA56" s="345">
        <v>1082</v>
      </c>
      <c r="CB56" s="345">
        <v>0</v>
      </c>
      <c r="CC56" s="808">
        <f t="shared" si="46"/>
        <v>6267</v>
      </c>
      <c r="CD56" s="211">
        <f t="shared" si="47"/>
        <v>1044.5</v>
      </c>
      <c r="CE56" s="346">
        <v>616</v>
      </c>
      <c r="CF56" s="343">
        <v>0</v>
      </c>
      <c r="CG56" s="343">
        <v>2175</v>
      </c>
      <c r="CH56" s="343">
        <v>2386</v>
      </c>
      <c r="CI56" s="343">
        <v>2351</v>
      </c>
      <c r="CJ56" s="343">
        <v>220</v>
      </c>
      <c r="CK56" s="808">
        <f t="shared" si="48"/>
        <v>7748</v>
      </c>
      <c r="CL56" s="211">
        <f t="shared" si="49"/>
        <v>1291.3333333333333</v>
      </c>
      <c r="CM56" s="346">
        <v>6549</v>
      </c>
      <c r="CN56" s="343">
        <v>841</v>
      </c>
      <c r="CO56" s="343">
        <v>0</v>
      </c>
      <c r="CP56" s="343">
        <v>0</v>
      </c>
      <c r="CQ56" s="343">
        <v>1863</v>
      </c>
      <c r="CR56" s="343">
        <v>1515</v>
      </c>
      <c r="CS56" s="808">
        <f t="shared" si="50"/>
        <v>10768</v>
      </c>
      <c r="CT56" s="211">
        <f t="shared" si="51"/>
        <v>1794.6666666666667</v>
      </c>
      <c r="CU56" s="346">
        <v>0</v>
      </c>
      <c r="CV56" s="343">
        <v>0</v>
      </c>
      <c r="CW56" s="343">
        <v>1022</v>
      </c>
      <c r="CX56" s="343">
        <v>0</v>
      </c>
      <c r="CY56" s="343">
        <v>0</v>
      </c>
      <c r="CZ56" s="343">
        <v>1187</v>
      </c>
      <c r="DA56" s="808">
        <f t="shared" si="52"/>
        <v>2209</v>
      </c>
      <c r="DB56" s="211">
        <f t="shared" si="53"/>
        <v>368.16666666666669</v>
      </c>
      <c r="DC56" s="346">
        <v>1540</v>
      </c>
      <c r="DD56" s="343">
        <v>1269</v>
      </c>
      <c r="DE56" s="343">
        <v>4992</v>
      </c>
      <c r="DF56" s="343">
        <v>1584</v>
      </c>
      <c r="DG56" s="343"/>
      <c r="DH56" s="343">
        <v>2974</v>
      </c>
      <c r="DI56" s="808">
        <f t="shared" si="54"/>
        <v>12359</v>
      </c>
      <c r="DJ56" s="211">
        <f t="shared" si="55"/>
        <v>2059.8333333333335</v>
      </c>
      <c r="DK56" s="346">
        <v>2152</v>
      </c>
      <c r="DL56" s="343">
        <v>0</v>
      </c>
      <c r="DM56" s="343">
        <v>0</v>
      </c>
      <c r="DN56" s="343">
        <v>439</v>
      </c>
      <c r="DO56" s="343">
        <v>2037</v>
      </c>
      <c r="DP56" s="343">
        <v>0</v>
      </c>
      <c r="DQ56" s="808">
        <f t="shared" si="56"/>
        <v>4628</v>
      </c>
      <c r="DR56" s="211">
        <f t="shared" si="57"/>
        <v>771.33333333333337</v>
      </c>
      <c r="DS56" s="346">
        <v>0</v>
      </c>
      <c r="DT56" s="343">
        <v>1870</v>
      </c>
      <c r="DU56" s="343">
        <v>82</v>
      </c>
      <c r="DV56" s="343">
        <v>1764</v>
      </c>
      <c r="DW56" s="343">
        <v>1927</v>
      </c>
      <c r="DX56" s="343">
        <v>1495</v>
      </c>
      <c r="DY56" s="808">
        <f t="shared" si="58"/>
        <v>7138</v>
      </c>
      <c r="DZ56" s="211">
        <f t="shared" si="59"/>
        <v>1189.6666666666667</v>
      </c>
      <c r="EA56" s="346">
        <v>334</v>
      </c>
      <c r="EB56" s="343">
        <v>0</v>
      </c>
      <c r="EC56" s="343"/>
      <c r="ED56" s="343">
        <v>1634</v>
      </c>
      <c r="EE56" s="343">
        <v>961</v>
      </c>
      <c r="EF56" s="343">
        <v>2164</v>
      </c>
      <c r="EG56" s="808">
        <f t="shared" si="60"/>
        <v>5093</v>
      </c>
      <c r="EH56" s="211">
        <f t="shared" si="61"/>
        <v>848.83333333333337</v>
      </c>
      <c r="EI56" s="346">
        <v>371</v>
      </c>
      <c r="EJ56" s="343">
        <v>5031</v>
      </c>
      <c r="EK56" s="343">
        <v>3646</v>
      </c>
      <c r="EL56" s="343">
        <v>33</v>
      </c>
      <c r="EM56" s="343">
        <v>1306</v>
      </c>
      <c r="EN56" s="343">
        <v>0</v>
      </c>
      <c r="EO56" s="808">
        <f t="shared" si="62"/>
        <v>10387</v>
      </c>
      <c r="EP56" s="211">
        <f t="shared" si="63"/>
        <v>1731.1666666666667</v>
      </c>
      <c r="EQ56" s="346">
        <v>147</v>
      </c>
      <c r="ER56" s="343">
        <v>4652</v>
      </c>
      <c r="ES56" s="343">
        <v>0</v>
      </c>
      <c r="ET56" s="343">
        <v>0</v>
      </c>
      <c r="EU56" s="343">
        <v>1670</v>
      </c>
      <c r="EV56" s="343">
        <v>8796</v>
      </c>
      <c r="EW56" s="808">
        <f t="shared" si="64"/>
        <v>15265</v>
      </c>
      <c r="EX56" s="211">
        <f t="shared" si="65"/>
        <v>2544.1666666666665</v>
      </c>
      <c r="EY56" s="346">
        <v>2120</v>
      </c>
      <c r="EZ56" s="343">
        <v>0</v>
      </c>
      <c r="FA56" s="343">
        <v>0</v>
      </c>
      <c r="FB56" s="343">
        <v>0</v>
      </c>
      <c r="FC56" s="343">
        <v>3021</v>
      </c>
      <c r="FD56" s="343">
        <v>2428</v>
      </c>
      <c r="FE56" s="808">
        <f t="shared" si="66"/>
        <v>7569</v>
      </c>
      <c r="FF56" s="211">
        <f t="shared" si="67"/>
        <v>1261.5</v>
      </c>
      <c r="FG56" s="755">
        <v>530</v>
      </c>
      <c r="FH56" s="345">
        <v>1692</v>
      </c>
      <c r="FI56" s="345">
        <v>1779</v>
      </c>
      <c r="FJ56" s="345">
        <v>6211</v>
      </c>
      <c r="FK56" s="345">
        <v>1760</v>
      </c>
      <c r="FL56" s="345">
        <v>1115</v>
      </c>
      <c r="FM56" s="808">
        <f t="shared" si="68"/>
        <v>13087</v>
      </c>
      <c r="FN56" s="211">
        <f t="shared" si="69"/>
        <v>2181.1666666666665</v>
      </c>
      <c r="FO56" s="346">
        <v>2905</v>
      </c>
      <c r="FP56" s="343">
        <v>0</v>
      </c>
      <c r="FQ56" s="343">
        <v>5302</v>
      </c>
      <c r="FR56" s="343">
        <v>2113</v>
      </c>
      <c r="FS56" s="343">
        <v>203</v>
      </c>
      <c r="FT56" s="343">
        <v>2465</v>
      </c>
      <c r="FU56" s="808">
        <f t="shared" si="70"/>
        <v>12988</v>
      </c>
      <c r="FV56" s="211">
        <f t="shared" si="71"/>
        <v>2164.6666666666665</v>
      </c>
      <c r="FW56" s="346">
        <v>2348</v>
      </c>
      <c r="FX56" s="343">
        <v>1540</v>
      </c>
      <c r="FY56" s="343">
        <v>3509</v>
      </c>
      <c r="FZ56" s="343">
        <v>0</v>
      </c>
      <c r="GA56" s="343">
        <v>759</v>
      </c>
      <c r="GB56" s="343">
        <v>3158</v>
      </c>
      <c r="GC56" s="808">
        <f t="shared" si="72"/>
        <v>11314</v>
      </c>
      <c r="GD56" s="211">
        <f t="shared" si="73"/>
        <v>1885.6666666666667</v>
      </c>
      <c r="GE56" s="346">
        <v>0</v>
      </c>
      <c r="GF56" s="343">
        <v>0</v>
      </c>
      <c r="GG56" s="343">
        <v>650</v>
      </c>
      <c r="GH56" s="343">
        <v>156</v>
      </c>
      <c r="GI56" s="343">
        <v>4980</v>
      </c>
      <c r="GJ56" s="343">
        <v>1210</v>
      </c>
      <c r="GK56" s="808">
        <f t="shared" si="74"/>
        <v>6996</v>
      </c>
      <c r="GL56" s="211">
        <f t="shared" si="75"/>
        <v>1166</v>
      </c>
      <c r="GM56" s="755">
        <v>1054</v>
      </c>
      <c r="GN56" s="345">
        <v>0</v>
      </c>
      <c r="GO56" s="345">
        <v>1029</v>
      </c>
      <c r="GP56" s="345">
        <v>0</v>
      </c>
      <c r="GQ56" s="345">
        <v>2318</v>
      </c>
      <c r="GR56" s="345">
        <v>0</v>
      </c>
      <c r="GS56" s="872">
        <f t="shared" si="76"/>
        <v>4401</v>
      </c>
      <c r="GT56" s="873">
        <f t="shared" si="77"/>
        <v>733.5</v>
      </c>
      <c r="GU56" s="346">
        <v>0</v>
      </c>
      <c r="GV56" s="343">
        <v>2025</v>
      </c>
      <c r="GW56" s="343">
        <v>979</v>
      </c>
      <c r="GX56" s="343">
        <v>1645</v>
      </c>
      <c r="GY56" s="343">
        <v>2420</v>
      </c>
      <c r="GZ56" s="343">
        <v>1472</v>
      </c>
      <c r="HA56" s="872">
        <f t="shared" si="78"/>
        <v>8541</v>
      </c>
      <c r="HB56" s="873">
        <f t="shared" si="79"/>
        <v>1423.5</v>
      </c>
      <c r="HC56" s="346">
        <v>0</v>
      </c>
      <c r="HD56" s="343">
        <v>0</v>
      </c>
      <c r="HE56" s="343">
        <v>1961</v>
      </c>
      <c r="HF56" s="343">
        <v>722</v>
      </c>
      <c r="HG56" s="343">
        <v>0</v>
      </c>
      <c r="HH56" s="343">
        <v>295</v>
      </c>
      <c r="HI56" s="872">
        <f t="shared" si="80"/>
        <v>2978</v>
      </c>
      <c r="HJ56" s="873">
        <f t="shared" si="81"/>
        <v>496.33333333333331</v>
      </c>
      <c r="HK56" s="346">
        <v>791</v>
      </c>
      <c r="HL56" s="343">
        <v>4759</v>
      </c>
      <c r="HM56" s="343">
        <v>1878</v>
      </c>
      <c r="HN56" s="343">
        <v>104</v>
      </c>
      <c r="HO56" s="343">
        <v>1187</v>
      </c>
      <c r="HP56" s="343">
        <v>0</v>
      </c>
      <c r="HQ56" s="872">
        <f t="shared" si="82"/>
        <v>8719</v>
      </c>
      <c r="HR56" s="873">
        <f t="shared" si="83"/>
        <v>1453.1666666666667</v>
      </c>
      <c r="HS56" s="346">
        <v>1398</v>
      </c>
      <c r="HT56" s="343">
        <v>2770</v>
      </c>
      <c r="HU56" s="343">
        <v>1077</v>
      </c>
      <c r="HV56" s="343">
        <v>1457</v>
      </c>
      <c r="HW56" s="343">
        <v>0</v>
      </c>
      <c r="HX56" s="343"/>
      <c r="HY56" s="872">
        <f t="shared" si="84"/>
        <v>6702</v>
      </c>
      <c r="HZ56" s="873">
        <f t="shared" si="85"/>
        <v>1117</v>
      </c>
    </row>
    <row r="57" spans="1:234" s="323" customFormat="1" ht="15" customHeight="1" x14ac:dyDescent="0.2">
      <c r="A57" s="21">
        <v>46</v>
      </c>
      <c r="B57" s="21" t="s">
        <v>176</v>
      </c>
      <c r="C57" s="275" t="s">
        <v>179</v>
      </c>
      <c r="D57" s="21">
        <v>25</v>
      </c>
      <c r="E57" s="24"/>
      <c r="F57" s="24">
        <v>6410</v>
      </c>
      <c r="G57" s="24"/>
      <c r="H57" s="24"/>
      <c r="I57" s="24"/>
      <c r="J57" s="360">
        <f>SUMIF(SUMPK!$B:$B,$B:$B,SUMPK!$O:$O)</f>
        <v>0</v>
      </c>
      <c r="K57" s="24"/>
      <c r="L57" s="24">
        <f t="shared" si="86"/>
        <v>6410</v>
      </c>
      <c r="M57" s="15">
        <f t="shared" si="27"/>
        <v>6410</v>
      </c>
      <c r="N57" s="15">
        <v>160</v>
      </c>
      <c r="O57" s="276">
        <f t="shared" si="28"/>
        <v>40.0625</v>
      </c>
      <c r="P57" s="15">
        <v>220.5</v>
      </c>
      <c r="Q57" s="711">
        <f t="shared" si="29"/>
        <v>2400</v>
      </c>
      <c r="R57" s="276">
        <f t="shared" si="30"/>
        <v>174.42176870748298</v>
      </c>
      <c r="S57" s="712">
        <f t="shared" si="31"/>
        <v>553.84615384615381</v>
      </c>
      <c r="T57" s="713">
        <v>14400</v>
      </c>
      <c r="U57" s="276">
        <f t="shared" si="92"/>
        <v>11.573611111111111</v>
      </c>
      <c r="V57" s="278"/>
      <c r="W57" s="276">
        <f t="shared" si="33"/>
        <v>11.573611111111111</v>
      </c>
      <c r="X57" s="823">
        <f t="shared" si="0"/>
        <v>1</v>
      </c>
      <c r="Y57" s="305">
        <v>16</v>
      </c>
      <c r="Z57" s="824"/>
      <c r="AA57" s="244">
        <v>0</v>
      </c>
      <c r="AB57" s="64">
        <v>0</v>
      </c>
      <c r="AC57" s="64">
        <v>0</v>
      </c>
      <c r="AD57" s="64">
        <v>0</v>
      </c>
      <c r="AE57" s="64">
        <v>1511</v>
      </c>
      <c r="AF57" s="64">
        <v>417</v>
      </c>
      <c r="AG57" s="64">
        <f t="shared" si="34"/>
        <v>1928</v>
      </c>
      <c r="AH57" s="211">
        <f t="shared" si="35"/>
        <v>321.33333333333331</v>
      </c>
      <c r="AI57" s="755">
        <v>0</v>
      </c>
      <c r="AJ57" s="345">
        <v>0</v>
      </c>
      <c r="AK57" s="345">
        <v>0</v>
      </c>
      <c r="AL57" s="345">
        <v>0</v>
      </c>
      <c r="AM57" s="345">
        <v>0</v>
      </c>
      <c r="AN57" s="345">
        <v>2662</v>
      </c>
      <c r="AO57" s="808">
        <f t="shared" si="36"/>
        <v>2662</v>
      </c>
      <c r="AP57" s="809">
        <f t="shared" si="37"/>
        <v>443.66666666666669</v>
      </c>
      <c r="AQ57" s="814">
        <v>0</v>
      </c>
      <c r="AR57" s="815">
        <v>0</v>
      </c>
      <c r="AS57" s="815">
        <v>0</v>
      </c>
      <c r="AT57" s="815">
        <v>0</v>
      </c>
      <c r="AU57" s="815">
        <v>0</v>
      </c>
      <c r="AV57" s="815">
        <v>1995</v>
      </c>
      <c r="AW57" s="808">
        <f t="shared" si="38"/>
        <v>1995</v>
      </c>
      <c r="AX57" s="211">
        <f t="shared" si="39"/>
        <v>332.5</v>
      </c>
      <c r="AY57" s="346">
        <v>0</v>
      </c>
      <c r="AZ57" s="343">
        <v>0</v>
      </c>
      <c r="BA57" s="343">
        <v>0</v>
      </c>
      <c r="BB57" s="343">
        <v>0</v>
      </c>
      <c r="BC57" s="343">
        <v>0</v>
      </c>
      <c r="BD57" s="343">
        <v>0</v>
      </c>
      <c r="BE57" s="808">
        <f t="shared" si="40"/>
        <v>0</v>
      </c>
      <c r="BF57" s="211">
        <f t="shared" si="41"/>
        <v>0</v>
      </c>
      <c r="BG57" s="814">
        <v>0</v>
      </c>
      <c r="BH57" s="815">
        <v>0</v>
      </c>
      <c r="BI57" s="815">
        <v>1631</v>
      </c>
      <c r="BJ57" s="815">
        <v>0</v>
      </c>
      <c r="BK57" s="815">
        <v>0</v>
      </c>
      <c r="BL57" s="815">
        <v>1985</v>
      </c>
      <c r="BM57" s="808">
        <f t="shared" si="42"/>
        <v>3616</v>
      </c>
      <c r="BN57" s="211">
        <f t="shared" si="43"/>
        <v>602.66666666666663</v>
      </c>
      <c r="BO57" s="755">
        <v>0</v>
      </c>
      <c r="BP57" s="345">
        <v>0</v>
      </c>
      <c r="BQ57" s="345">
        <v>0</v>
      </c>
      <c r="BR57" s="345">
        <v>0</v>
      </c>
      <c r="BS57" s="345">
        <v>0</v>
      </c>
      <c r="BT57" s="345">
        <v>0</v>
      </c>
      <c r="BU57" s="808">
        <f t="shared" si="44"/>
        <v>0</v>
      </c>
      <c r="BV57" s="211">
        <f t="shared" si="45"/>
        <v>0</v>
      </c>
      <c r="BW57" s="755">
        <v>0</v>
      </c>
      <c r="BX57" s="345">
        <v>1971</v>
      </c>
      <c r="BY57" s="345">
        <v>0</v>
      </c>
      <c r="BZ57" s="345">
        <v>0</v>
      </c>
      <c r="CA57" s="345">
        <v>0</v>
      </c>
      <c r="CB57" s="345">
        <v>0</v>
      </c>
      <c r="CC57" s="808">
        <f t="shared" si="46"/>
        <v>1971</v>
      </c>
      <c r="CD57" s="211">
        <f t="shared" si="47"/>
        <v>328.5</v>
      </c>
      <c r="CE57" s="346">
        <v>1655</v>
      </c>
      <c r="CF57" s="343">
        <v>0</v>
      </c>
      <c r="CG57" s="343">
        <v>0</v>
      </c>
      <c r="CH57" s="343">
        <v>0</v>
      </c>
      <c r="CI57" s="343">
        <v>0</v>
      </c>
      <c r="CJ57" s="343">
        <v>0</v>
      </c>
      <c r="CK57" s="808">
        <f t="shared" si="48"/>
        <v>1655</v>
      </c>
      <c r="CL57" s="211">
        <f t="shared" si="49"/>
        <v>275.83333333333331</v>
      </c>
      <c r="CM57" s="346">
        <v>1292</v>
      </c>
      <c r="CN57" s="343">
        <v>0</v>
      </c>
      <c r="CO57" s="343">
        <v>0</v>
      </c>
      <c r="CP57" s="343">
        <v>962</v>
      </c>
      <c r="CQ57" s="343">
        <v>1929</v>
      </c>
      <c r="CR57" s="343">
        <v>0</v>
      </c>
      <c r="CS57" s="808">
        <f t="shared" si="50"/>
        <v>4183</v>
      </c>
      <c r="CT57" s="211">
        <f t="shared" si="51"/>
        <v>697.16666666666663</v>
      </c>
      <c r="CU57" s="346">
        <v>0</v>
      </c>
      <c r="CV57" s="343">
        <v>0</v>
      </c>
      <c r="CW57" s="343">
        <v>0</v>
      </c>
      <c r="CX57" s="343">
        <v>0</v>
      </c>
      <c r="CY57" s="343">
        <v>0</v>
      </c>
      <c r="CZ57" s="343">
        <v>0</v>
      </c>
      <c r="DA57" s="808">
        <f t="shared" si="52"/>
        <v>0</v>
      </c>
      <c r="DB57" s="211">
        <f t="shared" si="53"/>
        <v>0</v>
      </c>
      <c r="DC57" s="346">
        <v>0</v>
      </c>
      <c r="DD57" s="343">
        <v>0</v>
      </c>
      <c r="DE57" s="343">
        <v>1664</v>
      </c>
      <c r="DF57" s="343">
        <v>0</v>
      </c>
      <c r="DG57" s="343"/>
      <c r="DH57" s="343">
        <v>0</v>
      </c>
      <c r="DI57" s="808">
        <f t="shared" si="54"/>
        <v>1664</v>
      </c>
      <c r="DJ57" s="211">
        <f t="shared" si="55"/>
        <v>277.33333333333331</v>
      </c>
      <c r="DK57" s="346">
        <v>0</v>
      </c>
      <c r="DL57" s="343">
        <v>1979</v>
      </c>
      <c r="DM57" s="343">
        <v>0</v>
      </c>
      <c r="DN57" s="343">
        <v>0</v>
      </c>
      <c r="DO57" s="343">
        <v>0</v>
      </c>
      <c r="DP57" s="343">
        <v>0</v>
      </c>
      <c r="DQ57" s="808">
        <f t="shared" si="56"/>
        <v>1979</v>
      </c>
      <c r="DR57" s="211">
        <f t="shared" si="57"/>
        <v>329.83333333333331</v>
      </c>
      <c r="DS57" s="346">
        <v>0</v>
      </c>
      <c r="DT57" s="343">
        <v>0</v>
      </c>
      <c r="DU57" s="343">
        <v>0</v>
      </c>
      <c r="DV57" s="343">
        <v>770</v>
      </c>
      <c r="DW57" s="343">
        <v>221</v>
      </c>
      <c r="DX57" s="343">
        <v>0</v>
      </c>
      <c r="DY57" s="808">
        <f t="shared" si="58"/>
        <v>991</v>
      </c>
      <c r="DZ57" s="211">
        <f t="shared" si="59"/>
        <v>165.16666666666666</v>
      </c>
      <c r="EA57" s="346">
        <v>0</v>
      </c>
      <c r="EB57" s="343">
        <v>0</v>
      </c>
      <c r="EC57" s="343"/>
      <c r="ED57" s="343">
        <v>0</v>
      </c>
      <c r="EE57" s="343">
        <v>2307</v>
      </c>
      <c r="EF57" s="343">
        <v>0</v>
      </c>
      <c r="EG57" s="808">
        <f t="shared" si="60"/>
        <v>2307</v>
      </c>
      <c r="EH57" s="211">
        <f t="shared" si="61"/>
        <v>384.5</v>
      </c>
      <c r="EI57" s="346">
        <v>0</v>
      </c>
      <c r="EJ57" s="343">
        <v>0</v>
      </c>
      <c r="EK57" s="343">
        <v>0</v>
      </c>
      <c r="EL57" s="343">
        <v>0</v>
      </c>
      <c r="EM57" s="343">
        <v>1670</v>
      </c>
      <c r="EN57" s="343">
        <v>0</v>
      </c>
      <c r="EO57" s="808">
        <f t="shared" si="62"/>
        <v>1670</v>
      </c>
      <c r="EP57" s="211">
        <f t="shared" si="63"/>
        <v>278.33333333333331</v>
      </c>
      <c r="EQ57" s="346">
        <v>0</v>
      </c>
      <c r="ER57" s="343">
        <v>0</v>
      </c>
      <c r="ES57" s="343">
        <v>0</v>
      </c>
      <c r="ET57" s="343">
        <v>0</v>
      </c>
      <c r="EU57" s="343">
        <v>954</v>
      </c>
      <c r="EV57" s="343">
        <v>0</v>
      </c>
      <c r="EW57" s="808">
        <f t="shared" si="64"/>
        <v>954</v>
      </c>
      <c r="EX57" s="211">
        <f t="shared" si="65"/>
        <v>159</v>
      </c>
      <c r="EY57" s="346">
        <v>0</v>
      </c>
      <c r="EZ57" s="343">
        <v>1995</v>
      </c>
      <c r="FA57" s="343">
        <v>0</v>
      </c>
      <c r="FB57" s="343">
        <v>0</v>
      </c>
      <c r="FC57" s="343">
        <v>0</v>
      </c>
      <c r="FD57" s="343">
        <v>0</v>
      </c>
      <c r="FE57" s="808">
        <f t="shared" si="66"/>
        <v>1995</v>
      </c>
      <c r="FF57" s="211">
        <f t="shared" si="67"/>
        <v>332.5</v>
      </c>
      <c r="FG57" s="755">
        <v>0</v>
      </c>
      <c r="FH57" s="345">
        <v>0</v>
      </c>
      <c r="FI57" s="345">
        <v>1648</v>
      </c>
      <c r="FJ57" s="345">
        <v>0</v>
      </c>
      <c r="FK57" s="345">
        <v>0</v>
      </c>
      <c r="FL57" s="345">
        <v>0</v>
      </c>
      <c r="FM57" s="808">
        <f t="shared" si="68"/>
        <v>1648</v>
      </c>
      <c r="FN57" s="211">
        <f t="shared" si="69"/>
        <v>274.66666666666669</v>
      </c>
      <c r="FO57" s="346">
        <v>0</v>
      </c>
      <c r="FP57" s="343">
        <v>1652</v>
      </c>
      <c r="FQ57" s="343">
        <v>0</v>
      </c>
      <c r="FR57" s="343">
        <v>0</v>
      </c>
      <c r="FS57" s="343">
        <v>0</v>
      </c>
      <c r="FT57" s="343">
        <v>0</v>
      </c>
      <c r="FU57" s="808">
        <f t="shared" si="70"/>
        <v>1652</v>
      </c>
      <c r="FV57" s="211">
        <f t="shared" si="71"/>
        <v>275.33333333333331</v>
      </c>
      <c r="FW57" s="346">
        <v>0</v>
      </c>
      <c r="FX57" s="343">
        <v>0</v>
      </c>
      <c r="FY57" s="343">
        <v>0</v>
      </c>
      <c r="FZ57" s="343">
        <v>0</v>
      </c>
      <c r="GA57" s="343">
        <v>0</v>
      </c>
      <c r="GB57" s="343">
        <v>1619</v>
      </c>
      <c r="GC57" s="808">
        <f t="shared" si="72"/>
        <v>1619</v>
      </c>
      <c r="GD57" s="211">
        <f t="shared" si="73"/>
        <v>269.83333333333331</v>
      </c>
      <c r="GE57" s="346">
        <v>0</v>
      </c>
      <c r="GF57" s="343">
        <v>0</v>
      </c>
      <c r="GG57" s="343">
        <v>0</v>
      </c>
      <c r="GH57" s="343">
        <v>0</v>
      </c>
      <c r="GI57" s="343">
        <v>0</v>
      </c>
      <c r="GJ57" s="343">
        <v>963</v>
      </c>
      <c r="GK57" s="808">
        <f t="shared" si="74"/>
        <v>963</v>
      </c>
      <c r="GL57" s="211">
        <f t="shared" si="75"/>
        <v>160.5</v>
      </c>
      <c r="GM57" s="755">
        <v>0</v>
      </c>
      <c r="GN57" s="345">
        <v>0</v>
      </c>
      <c r="GO57" s="345">
        <v>0</v>
      </c>
      <c r="GP57" s="345">
        <v>948</v>
      </c>
      <c r="GQ57" s="345">
        <v>0</v>
      </c>
      <c r="GR57" s="345">
        <v>0</v>
      </c>
      <c r="GS57" s="872">
        <f t="shared" si="76"/>
        <v>948</v>
      </c>
      <c r="GT57" s="873">
        <f t="shared" si="77"/>
        <v>158</v>
      </c>
      <c r="GU57" s="346">
        <v>0</v>
      </c>
      <c r="GV57" s="343">
        <v>0</v>
      </c>
      <c r="GW57" s="343">
        <v>1290</v>
      </c>
      <c r="GX57" s="343">
        <v>0</v>
      </c>
      <c r="GY57" s="343">
        <v>0</v>
      </c>
      <c r="GZ57" s="343">
        <v>0</v>
      </c>
      <c r="HA57" s="872">
        <f t="shared" si="78"/>
        <v>1290</v>
      </c>
      <c r="HB57" s="873">
        <f t="shared" si="79"/>
        <v>215</v>
      </c>
      <c r="HC57" s="346">
        <v>0</v>
      </c>
      <c r="HD57" s="343">
        <v>0</v>
      </c>
      <c r="HE57" s="343">
        <v>679</v>
      </c>
      <c r="HF57" s="343">
        <v>0</v>
      </c>
      <c r="HG57" s="343">
        <v>1647</v>
      </c>
      <c r="HH57" s="343">
        <v>0</v>
      </c>
      <c r="HI57" s="872">
        <f t="shared" si="80"/>
        <v>2326</v>
      </c>
      <c r="HJ57" s="873">
        <f t="shared" si="81"/>
        <v>387.66666666666669</v>
      </c>
      <c r="HK57" s="346">
        <v>0</v>
      </c>
      <c r="HL57" s="343">
        <v>0</v>
      </c>
      <c r="HM57" s="343">
        <v>960</v>
      </c>
      <c r="HN57" s="343">
        <v>0</v>
      </c>
      <c r="HO57" s="343">
        <v>0</v>
      </c>
      <c r="HP57" s="343">
        <v>0</v>
      </c>
      <c r="HQ57" s="872">
        <f t="shared" si="82"/>
        <v>960</v>
      </c>
      <c r="HR57" s="873">
        <f t="shared" si="83"/>
        <v>160</v>
      </c>
      <c r="HS57" s="346">
        <v>0</v>
      </c>
      <c r="HT57" s="343">
        <v>0</v>
      </c>
      <c r="HU57" s="343">
        <v>0</v>
      </c>
      <c r="HV57" s="343">
        <v>0</v>
      </c>
      <c r="HW57" s="343">
        <v>0</v>
      </c>
      <c r="HX57" s="343"/>
      <c r="HY57" s="872">
        <f t="shared" si="84"/>
        <v>0</v>
      </c>
      <c r="HZ57" s="873">
        <f t="shared" si="85"/>
        <v>0</v>
      </c>
    </row>
    <row r="58" spans="1:234" s="323" customFormat="1" ht="15" customHeight="1" x14ac:dyDescent="0.2">
      <c r="A58" s="21">
        <v>47</v>
      </c>
      <c r="B58" s="21" t="s">
        <v>93</v>
      </c>
      <c r="C58" s="275" t="s">
        <v>94</v>
      </c>
      <c r="D58" s="21">
        <v>25</v>
      </c>
      <c r="E58" s="24"/>
      <c r="F58" s="24">
        <v>6490</v>
      </c>
      <c r="G58" s="24"/>
      <c r="H58" s="24"/>
      <c r="I58" s="360"/>
      <c r="J58" s="360">
        <f>SUMIF(SUMPK!$B:$B,$B:$B,SUMPK!$O:$O)</f>
        <v>0</v>
      </c>
      <c r="K58" s="24"/>
      <c r="L58" s="24">
        <f t="shared" si="86"/>
        <v>6490</v>
      </c>
      <c r="M58" s="15">
        <f t="shared" si="27"/>
        <v>6490</v>
      </c>
      <c r="N58" s="15">
        <v>317.5</v>
      </c>
      <c r="O58" s="276">
        <f t="shared" si="28"/>
        <v>20.440944881889763</v>
      </c>
      <c r="P58" s="15">
        <v>319.16666666666669</v>
      </c>
      <c r="Q58" s="711">
        <f t="shared" si="29"/>
        <v>1333.3333333333333</v>
      </c>
      <c r="R58" s="276">
        <f t="shared" si="30"/>
        <v>122.00522193211486</v>
      </c>
      <c r="S58" s="712">
        <f t="shared" si="31"/>
        <v>307.69230769230768</v>
      </c>
      <c r="T58" s="713">
        <v>8000</v>
      </c>
      <c r="U58" s="276">
        <f t="shared" si="92"/>
        <v>21.092500000000001</v>
      </c>
      <c r="V58" s="278"/>
      <c r="W58" s="276">
        <f t="shared" si="33"/>
        <v>21.092500000000001</v>
      </c>
      <c r="X58" s="823">
        <f t="shared" si="0"/>
        <v>1</v>
      </c>
      <c r="Y58" s="305">
        <v>18</v>
      </c>
      <c r="Z58" s="824"/>
      <c r="AA58" s="244">
        <v>0</v>
      </c>
      <c r="AB58" s="64">
        <v>0</v>
      </c>
      <c r="AC58" s="64">
        <v>0</v>
      </c>
      <c r="AD58" s="64">
        <v>0</v>
      </c>
      <c r="AE58" s="64">
        <v>249</v>
      </c>
      <c r="AF58" s="64">
        <v>334</v>
      </c>
      <c r="AG58" s="64">
        <f t="shared" si="34"/>
        <v>583</v>
      </c>
      <c r="AH58" s="211">
        <f t="shared" si="35"/>
        <v>97.166666666666671</v>
      </c>
      <c r="AI58" s="755">
        <v>1245</v>
      </c>
      <c r="AJ58" s="345">
        <v>0</v>
      </c>
      <c r="AK58" s="345">
        <v>0</v>
      </c>
      <c r="AL58" s="345">
        <v>877</v>
      </c>
      <c r="AM58" s="345">
        <v>0</v>
      </c>
      <c r="AN58" s="345">
        <v>854</v>
      </c>
      <c r="AO58" s="808">
        <f t="shared" si="36"/>
        <v>2976</v>
      </c>
      <c r="AP58" s="809">
        <f t="shared" si="37"/>
        <v>496</v>
      </c>
      <c r="AQ58" s="814">
        <v>1224</v>
      </c>
      <c r="AR58" s="815">
        <v>0</v>
      </c>
      <c r="AS58" s="815">
        <v>0</v>
      </c>
      <c r="AT58" s="815">
        <v>564</v>
      </c>
      <c r="AU58" s="815">
        <v>1671</v>
      </c>
      <c r="AV58" s="815">
        <v>1543</v>
      </c>
      <c r="AW58" s="808">
        <f t="shared" si="38"/>
        <v>5002</v>
      </c>
      <c r="AX58" s="211">
        <f t="shared" si="39"/>
        <v>833.66666666666663</v>
      </c>
      <c r="AY58" s="346">
        <v>0</v>
      </c>
      <c r="AZ58" s="343">
        <v>0</v>
      </c>
      <c r="BA58" s="343">
        <v>879</v>
      </c>
      <c r="BB58" s="343">
        <v>165</v>
      </c>
      <c r="BC58" s="343">
        <v>0</v>
      </c>
      <c r="BD58" s="343">
        <v>0</v>
      </c>
      <c r="BE58" s="808">
        <f t="shared" si="40"/>
        <v>1044</v>
      </c>
      <c r="BF58" s="211">
        <f t="shared" si="41"/>
        <v>174</v>
      </c>
      <c r="BG58" s="814">
        <v>487</v>
      </c>
      <c r="BH58" s="815">
        <v>770</v>
      </c>
      <c r="BI58" s="815">
        <v>1269</v>
      </c>
      <c r="BJ58" s="815">
        <v>259</v>
      </c>
      <c r="BK58" s="815">
        <v>0</v>
      </c>
      <c r="BL58" s="815">
        <v>1679</v>
      </c>
      <c r="BM58" s="808">
        <f t="shared" si="42"/>
        <v>4464</v>
      </c>
      <c r="BN58" s="211">
        <f t="shared" si="43"/>
        <v>744</v>
      </c>
      <c r="BO58" s="755">
        <v>0</v>
      </c>
      <c r="BP58" s="345">
        <v>439</v>
      </c>
      <c r="BQ58" s="345">
        <v>273</v>
      </c>
      <c r="BR58" s="345">
        <v>0</v>
      </c>
      <c r="BS58" s="345">
        <v>1370</v>
      </c>
      <c r="BT58" s="345">
        <v>572</v>
      </c>
      <c r="BU58" s="808">
        <f t="shared" si="44"/>
        <v>2654</v>
      </c>
      <c r="BV58" s="211">
        <f t="shared" si="45"/>
        <v>442.33333333333331</v>
      </c>
      <c r="BW58" s="755">
        <v>132</v>
      </c>
      <c r="BX58" s="345">
        <v>0</v>
      </c>
      <c r="BY58" s="345">
        <v>0</v>
      </c>
      <c r="BZ58" s="345">
        <v>1321</v>
      </c>
      <c r="CA58" s="345">
        <v>0</v>
      </c>
      <c r="CB58" s="345">
        <v>0</v>
      </c>
      <c r="CC58" s="808">
        <f t="shared" si="46"/>
        <v>1453</v>
      </c>
      <c r="CD58" s="211">
        <f t="shared" si="47"/>
        <v>242.16666666666666</v>
      </c>
      <c r="CE58" s="346">
        <v>0</v>
      </c>
      <c r="CF58" s="343">
        <v>0</v>
      </c>
      <c r="CG58" s="343">
        <v>584</v>
      </c>
      <c r="CH58" s="343">
        <v>0</v>
      </c>
      <c r="CI58" s="343">
        <v>2266</v>
      </c>
      <c r="CJ58" s="343">
        <v>0</v>
      </c>
      <c r="CK58" s="808">
        <f t="shared" si="48"/>
        <v>2850</v>
      </c>
      <c r="CL58" s="211">
        <f t="shared" si="49"/>
        <v>475</v>
      </c>
      <c r="CM58" s="346">
        <v>0</v>
      </c>
      <c r="CN58" s="343">
        <v>0</v>
      </c>
      <c r="CO58" s="343">
        <v>0</v>
      </c>
      <c r="CP58" s="343">
        <v>949</v>
      </c>
      <c r="CQ58" s="343">
        <v>0</v>
      </c>
      <c r="CR58" s="343">
        <v>1639</v>
      </c>
      <c r="CS58" s="808">
        <f t="shared" si="50"/>
        <v>2588</v>
      </c>
      <c r="CT58" s="211">
        <f t="shared" si="51"/>
        <v>431.33333333333331</v>
      </c>
      <c r="CU58" s="346">
        <v>0</v>
      </c>
      <c r="CV58" s="343">
        <v>0</v>
      </c>
      <c r="CW58" s="343">
        <v>0</v>
      </c>
      <c r="CX58" s="343">
        <v>0</v>
      </c>
      <c r="CY58" s="343">
        <v>1334</v>
      </c>
      <c r="CZ58" s="343">
        <v>0</v>
      </c>
      <c r="DA58" s="808">
        <f t="shared" si="52"/>
        <v>1334</v>
      </c>
      <c r="DB58" s="211">
        <f t="shared" si="53"/>
        <v>222.33333333333334</v>
      </c>
      <c r="DC58" s="346">
        <v>0</v>
      </c>
      <c r="DD58" s="343">
        <v>1343</v>
      </c>
      <c r="DE58" s="343">
        <v>0</v>
      </c>
      <c r="DF58" s="343">
        <v>0</v>
      </c>
      <c r="DG58" s="343"/>
      <c r="DH58" s="343">
        <v>0</v>
      </c>
      <c r="DI58" s="808">
        <f t="shared" si="54"/>
        <v>1343</v>
      </c>
      <c r="DJ58" s="211">
        <f t="shared" si="55"/>
        <v>223.83333333333334</v>
      </c>
      <c r="DK58" s="346">
        <v>2990</v>
      </c>
      <c r="DL58" s="343">
        <v>0</v>
      </c>
      <c r="DM58" s="343">
        <v>0</v>
      </c>
      <c r="DN58" s="343">
        <v>0</v>
      </c>
      <c r="DO58" s="343">
        <v>0</v>
      </c>
      <c r="DP58" s="343">
        <v>0</v>
      </c>
      <c r="DQ58" s="808">
        <f t="shared" si="56"/>
        <v>2990</v>
      </c>
      <c r="DR58" s="211">
        <f t="shared" si="57"/>
        <v>498.33333333333331</v>
      </c>
      <c r="DS58" s="346">
        <v>2200</v>
      </c>
      <c r="DT58" s="343">
        <v>756</v>
      </c>
      <c r="DU58" s="343">
        <v>0</v>
      </c>
      <c r="DV58" s="343">
        <v>643</v>
      </c>
      <c r="DW58" s="343">
        <v>0</v>
      </c>
      <c r="DX58" s="343">
        <v>0</v>
      </c>
      <c r="DY58" s="808">
        <f t="shared" si="58"/>
        <v>3599</v>
      </c>
      <c r="DZ58" s="211">
        <f t="shared" si="59"/>
        <v>599.83333333333337</v>
      </c>
      <c r="EA58" s="346">
        <v>0</v>
      </c>
      <c r="EB58" s="343">
        <v>612</v>
      </c>
      <c r="EC58" s="343"/>
      <c r="ED58" s="343">
        <v>1650</v>
      </c>
      <c r="EE58" s="343">
        <v>1324</v>
      </c>
      <c r="EF58" s="343">
        <v>1356</v>
      </c>
      <c r="EG58" s="808">
        <f t="shared" si="60"/>
        <v>4942</v>
      </c>
      <c r="EH58" s="211">
        <f t="shared" si="61"/>
        <v>823.66666666666663</v>
      </c>
      <c r="EI58" s="346">
        <v>995</v>
      </c>
      <c r="EJ58" s="343">
        <v>1609</v>
      </c>
      <c r="EK58" s="343">
        <v>0</v>
      </c>
      <c r="EL58" s="343">
        <v>0</v>
      </c>
      <c r="EM58" s="343">
        <v>0</v>
      </c>
      <c r="EN58" s="343">
        <v>0</v>
      </c>
      <c r="EO58" s="808">
        <f t="shared" si="62"/>
        <v>2604</v>
      </c>
      <c r="EP58" s="211">
        <f t="shared" si="63"/>
        <v>434</v>
      </c>
      <c r="EQ58" s="346">
        <v>0</v>
      </c>
      <c r="ER58" s="343">
        <v>0</v>
      </c>
      <c r="ES58" s="343">
        <v>0</v>
      </c>
      <c r="ET58" s="343">
        <v>0</v>
      </c>
      <c r="EU58" s="343">
        <v>0</v>
      </c>
      <c r="EV58" s="343">
        <v>0</v>
      </c>
      <c r="EW58" s="808">
        <f t="shared" si="64"/>
        <v>0</v>
      </c>
      <c r="EX58" s="211">
        <f t="shared" si="65"/>
        <v>0</v>
      </c>
      <c r="EY58" s="346">
        <v>1949</v>
      </c>
      <c r="EZ58" s="343">
        <v>0</v>
      </c>
      <c r="FA58" s="343">
        <v>400</v>
      </c>
      <c r="FB58" s="343">
        <v>1306</v>
      </c>
      <c r="FC58" s="343">
        <v>2813</v>
      </c>
      <c r="FD58" s="343">
        <v>0</v>
      </c>
      <c r="FE58" s="808">
        <f t="shared" si="66"/>
        <v>6468</v>
      </c>
      <c r="FF58" s="211">
        <f t="shared" si="67"/>
        <v>1078</v>
      </c>
      <c r="FG58" s="755">
        <v>0</v>
      </c>
      <c r="FH58" s="345">
        <v>0</v>
      </c>
      <c r="FI58" s="345">
        <v>0</v>
      </c>
      <c r="FJ58" s="345">
        <v>0</v>
      </c>
      <c r="FK58" s="345">
        <v>0</v>
      </c>
      <c r="FL58" s="345">
        <v>0</v>
      </c>
      <c r="FM58" s="808">
        <f t="shared" si="68"/>
        <v>0</v>
      </c>
      <c r="FN58" s="211">
        <f t="shared" si="69"/>
        <v>0</v>
      </c>
      <c r="FO58" s="346">
        <v>0</v>
      </c>
      <c r="FP58" s="343">
        <v>0</v>
      </c>
      <c r="FQ58" s="343">
        <v>1306</v>
      </c>
      <c r="FR58" s="343">
        <v>1608</v>
      </c>
      <c r="FS58" s="343">
        <v>374</v>
      </c>
      <c r="FT58" s="343">
        <v>0</v>
      </c>
      <c r="FU58" s="808">
        <f t="shared" si="70"/>
        <v>3288</v>
      </c>
      <c r="FV58" s="211">
        <f t="shared" si="71"/>
        <v>548</v>
      </c>
      <c r="FW58" s="346">
        <v>654</v>
      </c>
      <c r="FX58" s="343">
        <v>0</v>
      </c>
      <c r="FY58" s="343">
        <v>770</v>
      </c>
      <c r="FZ58" s="343">
        <v>1191</v>
      </c>
      <c r="GA58" s="343">
        <v>0</v>
      </c>
      <c r="GB58" s="343">
        <v>0</v>
      </c>
      <c r="GC58" s="808">
        <f t="shared" si="72"/>
        <v>2615</v>
      </c>
      <c r="GD58" s="211">
        <f t="shared" si="73"/>
        <v>435.83333333333331</v>
      </c>
      <c r="GE58" s="346">
        <v>0</v>
      </c>
      <c r="GF58" s="343">
        <v>1921</v>
      </c>
      <c r="GG58" s="343">
        <v>0</v>
      </c>
      <c r="GH58" s="343">
        <v>0</v>
      </c>
      <c r="GI58" s="343">
        <v>0</v>
      </c>
      <c r="GJ58" s="343">
        <v>0</v>
      </c>
      <c r="GK58" s="808">
        <f t="shared" si="74"/>
        <v>1921</v>
      </c>
      <c r="GL58" s="211">
        <f t="shared" si="75"/>
        <v>320.16666666666669</v>
      </c>
      <c r="GM58" s="755">
        <v>0</v>
      </c>
      <c r="GN58" s="345">
        <v>0</v>
      </c>
      <c r="GO58" s="345">
        <v>2250</v>
      </c>
      <c r="GP58" s="345">
        <v>0</v>
      </c>
      <c r="GQ58" s="345">
        <v>0</v>
      </c>
      <c r="GR58" s="345">
        <v>0</v>
      </c>
      <c r="GS58" s="872">
        <f t="shared" si="76"/>
        <v>2250</v>
      </c>
      <c r="GT58" s="873">
        <f t="shared" si="77"/>
        <v>375</v>
      </c>
      <c r="GU58" s="346">
        <v>0</v>
      </c>
      <c r="GV58" s="343">
        <v>0</v>
      </c>
      <c r="GW58" s="343">
        <v>0</v>
      </c>
      <c r="GX58" s="343">
        <v>330</v>
      </c>
      <c r="GY58" s="343">
        <v>2313</v>
      </c>
      <c r="GZ58" s="343">
        <v>0</v>
      </c>
      <c r="HA58" s="872">
        <f t="shared" si="78"/>
        <v>2643</v>
      </c>
      <c r="HB58" s="873">
        <f t="shared" si="79"/>
        <v>440.5</v>
      </c>
      <c r="HC58" s="346">
        <v>0</v>
      </c>
      <c r="HD58" s="343">
        <v>308</v>
      </c>
      <c r="HE58" s="343">
        <v>1313</v>
      </c>
      <c r="HF58" s="343">
        <v>0</v>
      </c>
      <c r="HG58" s="343">
        <v>345</v>
      </c>
      <c r="HH58" s="343">
        <v>634</v>
      </c>
      <c r="HI58" s="872">
        <f t="shared" si="80"/>
        <v>2600</v>
      </c>
      <c r="HJ58" s="873">
        <f t="shared" si="81"/>
        <v>433.33333333333331</v>
      </c>
      <c r="HK58" s="346">
        <v>0</v>
      </c>
      <c r="HL58" s="343">
        <v>0</v>
      </c>
      <c r="HM58" s="343">
        <v>0</v>
      </c>
      <c r="HN58" s="343">
        <v>0</v>
      </c>
      <c r="HO58" s="343">
        <v>400</v>
      </c>
      <c r="HP58" s="343">
        <v>1505</v>
      </c>
      <c r="HQ58" s="872">
        <f t="shared" si="82"/>
        <v>1905</v>
      </c>
      <c r="HR58" s="873">
        <f t="shared" si="83"/>
        <v>317.5</v>
      </c>
      <c r="HS58" s="346">
        <v>1587</v>
      </c>
      <c r="HT58" s="343">
        <v>0</v>
      </c>
      <c r="HU58" s="343">
        <v>0</v>
      </c>
      <c r="HV58" s="343">
        <v>0</v>
      </c>
      <c r="HW58" s="343">
        <v>0</v>
      </c>
      <c r="HX58" s="343"/>
      <c r="HY58" s="872">
        <f t="shared" si="84"/>
        <v>1587</v>
      </c>
      <c r="HZ58" s="873">
        <f t="shared" si="85"/>
        <v>264.5</v>
      </c>
    </row>
    <row r="59" spans="1:234" s="323" customFormat="1" ht="15" customHeight="1" x14ac:dyDescent="0.2">
      <c r="A59" s="21">
        <v>48</v>
      </c>
      <c r="B59" s="21" t="s">
        <v>95</v>
      </c>
      <c r="C59" s="275" t="s">
        <v>96</v>
      </c>
      <c r="D59" s="21">
        <v>25</v>
      </c>
      <c r="E59" s="24"/>
      <c r="F59" s="24">
        <v>3158</v>
      </c>
      <c r="G59" s="24"/>
      <c r="H59" s="24"/>
      <c r="I59" s="360"/>
      <c r="J59" s="360">
        <f>SUMIF(SUMPK!$B:$B,$B:$B,SUMPK!$O:$O)</f>
        <v>0</v>
      </c>
      <c r="K59" s="24"/>
      <c r="L59" s="24">
        <f t="shared" si="86"/>
        <v>3158</v>
      </c>
      <c r="M59" s="15">
        <f t="shared" si="27"/>
        <v>3158</v>
      </c>
      <c r="N59" s="15">
        <v>423.33333333333331</v>
      </c>
      <c r="O59" s="276">
        <f t="shared" si="28"/>
        <v>7.45984251968504</v>
      </c>
      <c r="P59" s="15">
        <v>167.5</v>
      </c>
      <c r="Q59" s="711">
        <f t="shared" si="29"/>
        <v>1600</v>
      </c>
      <c r="R59" s="276">
        <f t="shared" si="30"/>
        <v>113.12238805970148</v>
      </c>
      <c r="S59" s="712">
        <f t="shared" si="31"/>
        <v>369.23076923076923</v>
      </c>
      <c r="T59" s="713">
        <v>9600</v>
      </c>
      <c r="U59" s="276">
        <f t="shared" si="92"/>
        <v>8.5529166666666665</v>
      </c>
      <c r="V59" s="278"/>
      <c r="W59" s="276">
        <f t="shared" si="33"/>
        <v>8.5529166666666665</v>
      </c>
      <c r="X59" s="823">
        <f t="shared" si="0"/>
        <v>1</v>
      </c>
      <c r="Y59" s="305">
        <v>15</v>
      </c>
      <c r="Z59" s="824"/>
      <c r="AA59" s="244">
        <v>0</v>
      </c>
      <c r="AB59" s="64">
        <v>0</v>
      </c>
      <c r="AC59" s="64">
        <v>1912</v>
      </c>
      <c r="AD59" s="64">
        <v>0</v>
      </c>
      <c r="AE59" s="64">
        <v>1870</v>
      </c>
      <c r="AF59" s="64">
        <v>445</v>
      </c>
      <c r="AG59" s="64">
        <f t="shared" si="34"/>
        <v>4227</v>
      </c>
      <c r="AH59" s="211">
        <f t="shared" si="35"/>
        <v>704.5</v>
      </c>
      <c r="AI59" s="755">
        <v>1114</v>
      </c>
      <c r="AJ59" s="345">
        <v>0</v>
      </c>
      <c r="AK59" s="345">
        <v>0</v>
      </c>
      <c r="AL59" s="345">
        <v>330</v>
      </c>
      <c r="AM59" s="345">
        <v>2019</v>
      </c>
      <c r="AN59" s="345">
        <v>581</v>
      </c>
      <c r="AO59" s="808">
        <f t="shared" si="36"/>
        <v>4044</v>
      </c>
      <c r="AP59" s="809">
        <f t="shared" si="37"/>
        <v>674</v>
      </c>
      <c r="AQ59" s="814">
        <v>0</v>
      </c>
      <c r="AR59" s="815">
        <v>655</v>
      </c>
      <c r="AS59" s="815">
        <v>0</v>
      </c>
      <c r="AT59" s="815">
        <v>0</v>
      </c>
      <c r="AU59" s="815">
        <v>0</v>
      </c>
      <c r="AV59" s="815">
        <v>1426</v>
      </c>
      <c r="AW59" s="808">
        <f t="shared" si="38"/>
        <v>2081</v>
      </c>
      <c r="AX59" s="211">
        <f t="shared" si="39"/>
        <v>346.83333333333331</v>
      </c>
      <c r="AY59" s="346">
        <v>0</v>
      </c>
      <c r="AZ59" s="343">
        <v>2868</v>
      </c>
      <c r="BA59" s="343">
        <v>0</v>
      </c>
      <c r="BB59" s="343">
        <v>0</v>
      </c>
      <c r="BC59" s="343">
        <v>0</v>
      </c>
      <c r="BD59" s="343">
        <v>418</v>
      </c>
      <c r="BE59" s="808">
        <f t="shared" si="40"/>
        <v>3286</v>
      </c>
      <c r="BF59" s="211">
        <f t="shared" si="41"/>
        <v>547.66666666666663</v>
      </c>
      <c r="BG59" s="814">
        <v>0</v>
      </c>
      <c r="BH59" s="815">
        <v>1775</v>
      </c>
      <c r="BI59" s="815">
        <v>0</v>
      </c>
      <c r="BJ59" s="815">
        <v>645</v>
      </c>
      <c r="BK59" s="815">
        <v>0</v>
      </c>
      <c r="BL59" s="815">
        <v>1407</v>
      </c>
      <c r="BM59" s="808">
        <f t="shared" si="42"/>
        <v>3827</v>
      </c>
      <c r="BN59" s="211">
        <f t="shared" si="43"/>
        <v>637.83333333333337</v>
      </c>
      <c r="BO59" s="755">
        <v>0</v>
      </c>
      <c r="BP59" s="345">
        <v>1416</v>
      </c>
      <c r="BQ59" s="345">
        <v>0</v>
      </c>
      <c r="BR59" s="345">
        <v>1362</v>
      </c>
      <c r="BS59" s="345">
        <v>990</v>
      </c>
      <c r="BT59" s="345">
        <v>0</v>
      </c>
      <c r="BU59" s="808">
        <f t="shared" si="44"/>
        <v>3768</v>
      </c>
      <c r="BV59" s="211">
        <f t="shared" si="45"/>
        <v>628</v>
      </c>
      <c r="BW59" s="755">
        <v>0</v>
      </c>
      <c r="BX59" s="345">
        <v>0</v>
      </c>
      <c r="BY59" s="345">
        <v>0</v>
      </c>
      <c r="BZ59" s="345">
        <v>704</v>
      </c>
      <c r="CA59" s="345">
        <v>0</v>
      </c>
      <c r="CB59" s="345">
        <v>1275</v>
      </c>
      <c r="CC59" s="808">
        <f t="shared" si="46"/>
        <v>1979</v>
      </c>
      <c r="CD59" s="211">
        <f t="shared" si="47"/>
        <v>329.83333333333331</v>
      </c>
      <c r="CE59" s="346">
        <v>0</v>
      </c>
      <c r="CF59" s="343">
        <v>1396</v>
      </c>
      <c r="CG59" s="343">
        <v>0</v>
      </c>
      <c r="CH59" s="343">
        <v>0</v>
      </c>
      <c r="CI59" s="343">
        <v>1526</v>
      </c>
      <c r="CJ59" s="343">
        <v>0</v>
      </c>
      <c r="CK59" s="808">
        <f t="shared" si="48"/>
        <v>2922</v>
      </c>
      <c r="CL59" s="211">
        <f t="shared" si="49"/>
        <v>487</v>
      </c>
      <c r="CM59" s="346">
        <v>967</v>
      </c>
      <c r="CN59" s="343">
        <v>0</v>
      </c>
      <c r="CO59" s="343">
        <v>0</v>
      </c>
      <c r="CP59" s="343">
        <v>0</v>
      </c>
      <c r="CQ59" s="343">
        <v>0</v>
      </c>
      <c r="CR59" s="343">
        <v>985</v>
      </c>
      <c r="CS59" s="808">
        <f t="shared" si="50"/>
        <v>1952</v>
      </c>
      <c r="CT59" s="211">
        <f t="shared" si="51"/>
        <v>325.33333333333331</v>
      </c>
      <c r="CU59" s="346">
        <v>0</v>
      </c>
      <c r="CV59" s="343">
        <v>0</v>
      </c>
      <c r="CW59" s="343">
        <v>0</v>
      </c>
      <c r="CX59" s="343">
        <v>0</v>
      </c>
      <c r="CY59" s="343">
        <v>968</v>
      </c>
      <c r="CZ59" s="343">
        <v>0</v>
      </c>
      <c r="DA59" s="808">
        <f t="shared" si="52"/>
        <v>968</v>
      </c>
      <c r="DB59" s="211">
        <f t="shared" si="53"/>
        <v>161.33333333333334</v>
      </c>
      <c r="DC59" s="346">
        <v>0</v>
      </c>
      <c r="DD59" s="343">
        <v>0</v>
      </c>
      <c r="DE59" s="343">
        <v>1272</v>
      </c>
      <c r="DF59" s="343">
        <v>0</v>
      </c>
      <c r="DG59" s="343"/>
      <c r="DH59" s="343">
        <v>0</v>
      </c>
      <c r="DI59" s="808">
        <f t="shared" si="54"/>
        <v>1272</v>
      </c>
      <c r="DJ59" s="211">
        <f t="shared" si="55"/>
        <v>212</v>
      </c>
      <c r="DK59" s="346">
        <v>1676</v>
      </c>
      <c r="DL59" s="343">
        <v>0</v>
      </c>
      <c r="DM59" s="343">
        <v>0</v>
      </c>
      <c r="DN59" s="343">
        <v>1018</v>
      </c>
      <c r="DO59" s="343">
        <v>0</v>
      </c>
      <c r="DP59" s="343">
        <v>1718</v>
      </c>
      <c r="DQ59" s="808">
        <f t="shared" si="56"/>
        <v>4412</v>
      </c>
      <c r="DR59" s="211">
        <f t="shared" si="57"/>
        <v>735.33333333333337</v>
      </c>
      <c r="DS59" s="346">
        <v>0</v>
      </c>
      <c r="DT59" s="343">
        <v>0</v>
      </c>
      <c r="DU59" s="343">
        <v>0</v>
      </c>
      <c r="DV59" s="343">
        <v>571</v>
      </c>
      <c r="DW59" s="343">
        <v>0</v>
      </c>
      <c r="DX59" s="343">
        <v>1251</v>
      </c>
      <c r="DY59" s="808">
        <f t="shared" si="58"/>
        <v>1822</v>
      </c>
      <c r="DZ59" s="211">
        <f t="shared" si="59"/>
        <v>303.66666666666669</v>
      </c>
      <c r="EA59" s="346">
        <v>0</v>
      </c>
      <c r="EB59" s="343">
        <v>0</v>
      </c>
      <c r="EC59" s="343"/>
      <c r="ED59" s="343">
        <v>1320</v>
      </c>
      <c r="EE59" s="343">
        <v>301</v>
      </c>
      <c r="EF59" s="343">
        <v>0</v>
      </c>
      <c r="EG59" s="808">
        <f t="shared" si="60"/>
        <v>1621</v>
      </c>
      <c r="EH59" s="211">
        <f t="shared" si="61"/>
        <v>270.16666666666669</v>
      </c>
      <c r="EI59" s="346">
        <v>1979</v>
      </c>
      <c r="EJ59" s="343">
        <v>0</v>
      </c>
      <c r="EK59" s="343">
        <v>0</v>
      </c>
      <c r="EL59" s="343">
        <v>0</v>
      </c>
      <c r="EM59" s="343">
        <v>0</v>
      </c>
      <c r="EN59" s="343">
        <v>0</v>
      </c>
      <c r="EO59" s="808">
        <f t="shared" si="62"/>
        <v>1979</v>
      </c>
      <c r="EP59" s="211">
        <f t="shared" si="63"/>
        <v>329.83333333333331</v>
      </c>
      <c r="EQ59" s="346">
        <v>0</v>
      </c>
      <c r="ER59" s="343">
        <v>0</v>
      </c>
      <c r="ES59" s="343">
        <v>1168</v>
      </c>
      <c r="ET59" s="343">
        <v>0</v>
      </c>
      <c r="EU59" s="343">
        <v>1619</v>
      </c>
      <c r="EV59" s="343">
        <v>0</v>
      </c>
      <c r="EW59" s="808">
        <f t="shared" si="64"/>
        <v>2787</v>
      </c>
      <c r="EX59" s="211">
        <f t="shared" si="65"/>
        <v>464.5</v>
      </c>
      <c r="EY59" s="346">
        <v>0</v>
      </c>
      <c r="EZ59" s="343">
        <v>1400</v>
      </c>
      <c r="FA59" s="343">
        <v>0</v>
      </c>
      <c r="FB59" s="343">
        <v>0</v>
      </c>
      <c r="FC59" s="343">
        <v>1831</v>
      </c>
      <c r="FD59" s="343">
        <v>287</v>
      </c>
      <c r="FE59" s="808">
        <f t="shared" si="66"/>
        <v>3518</v>
      </c>
      <c r="FF59" s="211">
        <f t="shared" si="67"/>
        <v>586.33333333333337</v>
      </c>
      <c r="FG59" s="755">
        <v>0</v>
      </c>
      <c r="FH59" s="345">
        <v>0</v>
      </c>
      <c r="FI59" s="345">
        <v>0</v>
      </c>
      <c r="FJ59" s="345">
        <v>0</v>
      </c>
      <c r="FK59" s="345">
        <v>0</v>
      </c>
      <c r="FL59" s="345">
        <v>0</v>
      </c>
      <c r="FM59" s="808">
        <f t="shared" si="68"/>
        <v>0</v>
      </c>
      <c r="FN59" s="211">
        <f t="shared" si="69"/>
        <v>0</v>
      </c>
      <c r="FO59" s="346">
        <v>211</v>
      </c>
      <c r="FP59" s="343">
        <v>0</v>
      </c>
      <c r="FQ59" s="343">
        <v>0</v>
      </c>
      <c r="FR59" s="343">
        <v>0</v>
      </c>
      <c r="FS59" s="343">
        <v>1208</v>
      </c>
      <c r="FT59" s="343">
        <v>0</v>
      </c>
      <c r="FU59" s="808">
        <f t="shared" si="70"/>
        <v>1419</v>
      </c>
      <c r="FV59" s="211">
        <f t="shared" si="71"/>
        <v>236.5</v>
      </c>
      <c r="FW59" s="346">
        <v>127</v>
      </c>
      <c r="FX59" s="343">
        <v>0</v>
      </c>
      <c r="FY59" s="343">
        <v>1159</v>
      </c>
      <c r="FZ59" s="343">
        <v>0</v>
      </c>
      <c r="GA59" s="343">
        <v>1263</v>
      </c>
      <c r="GB59" s="343">
        <v>0</v>
      </c>
      <c r="GC59" s="808">
        <f t="shared" si="72"/>
        <v>2549</v>
      </c>
      <c r="GD59" s="211">
        <f t="shared" si="73"/>
        <v>424.83333333333331</v>
      </c>
      <c r="GE59" s="346">
        <v>0</v>
      </c>
      <c r="GF59" s="343">
        <v>1169</v>
      </c>
      <c r="GG59" s="343">
        <v>0</v>
      </c>
      <c r="GH59" s="343">
        <v>0</v>
      </c>
      <c r="GI59" s="343">
        <v>0</v>
      </c>
      <c r="GJ59" s="343">
        <v>1631</v>
      </c>
      <c r="GK59" s="808">
        <f t="shared" si="74"/>
        <v>2800</v>
      </c>
      <c r="GL59" s="211">
        <f t="shared" si="75"/>
        <v>466.66666666666669</v>
      </c>
      <c r="GM59" s="755">
        <v>83</v>
      </c>
      <c r="GN59" s="345">
        <v>0</v>
      </c>
      <c r="GO59" s="345">
        <v>0</v>
      </c>
      <c r="GP59" s="345">
        <v>0</v>
      </c>
      <c r="GQ59" s="345">
        <v>1292</v>
      </c>
      <c r="GR59" s="345">
        <v>0</v>
      </c>
      <c r="GS59" s="872">
        <f t="shared" si="76"/>
        <v>1375</v>
      </c>
      <c r="GT59" s="873">
        <f t="shared" si="77"/>
        <v>229.16666666666666</v>
      </c>
      <c r="GU59" s="346">
        <v>0</v>
      </c>
      <c r="GV59" s="343">
        <v>0</v>
      </c>
      <c r="GW59" s="343">
        <v>1417</v>
      </c>
      <c r="GX59" s="343">
        <v>0</v>
      </c>
      <c r="GY59" s="343">
        <v>0</v>
      </c>
      <c r="GZ59" s="343">
        <v>0</v>
      </c>
      <c r="HA59" s="872">
        <f t="shared" si="78"/>
        <v>1417</v>
      </c>
      <c r="HB59" s="873">
        <f t="shared" si="79"/>
        <v>236.16666666666666</v>
      </c>
      <c r="HC59" s="346">
        <v>0</v>
      </c>
      <c r="HD59" s="343">
        <v>787</v>
      </c>
      <c r="HE59" s="343">
        <v>0</v>
      </c>
      <c r="HF59" s="343">
        <v>0</v>
      </c>
      <c r="HG59" s="343">
        <v>1179</v>
      </c>
      <c r="HH59" s="343">
        <v>0</v>
      </c>
      <c r="HI59" s="872">
        <f t="shared" si="80"/>
        <v>1966</v>
      </c>
      <c r="HJ59" s="873">
        <f t="shared" si="81"/>
        <v>327.66666666666669</v>
      </c>
      <c r="HK59" s="346">
        <v>0</v>
      </c>
      <c r="HL59" s="343">
        <v>0</v>
      </c>
      <c r="HM59" s="343">
        <v>1210</v>
      </c>
      <c r="HN59" s="343">
        <v>0</v>
      </c>
      <c r="HO59" s="343">
        <v>0</v>
      </c>
      <c r="HP59" s="343">
        <v>1330</v>
      </c>
      <c r="HQ59" s="872">
        <f t="shared" si="82"/>
        <v>2540</v>
      </c>
      <c r="HR59" s="873">
        <f t="shared" si="83"/>
        <v>423.33333333333331</v>
      </c>
      <c r="HS59" s="346">
        <v>0</v>
      </c>
      <c r="HT59" s="343">
        <v>2374</v>
      </c>
      <c r="HU59" s="343">
        <v>0</v>
      </c>
      <c r="HV59" s="343">
        <v>0</v>
      </c>
      <c r="HW59" s="343">
        <v>0</v>
      </c>
      <c r="HX59" s="343"/>
      <c r="HY59" s="872">
        <f t="shared" si="84"/>
        <v>2374</v>
      </c>
      <c r="HZ59" s="873">
        <f t="shared" si="85"/>
        <v>395.66666666666669</v>
      </c>
    </row>
    <row r="60" spans="1:234" s="323" customFormat="1" ht="15" customHeight="1" x14ac:dyDescent="0.2">
      <c r="A60" s="21">
        <v>49</v>
      </c>
      <c r="B60" s="21" t="s">
        <v>97</v>
      </c>
      <c r="C60" s="275" t="s">
        <v>98</v>
      </c>
      <c r="D60" s="21">
        <v>25</v>
      </c>
      <c r="E60" s="24"/>
      <c r="F60" s="24">
        <v>2731</v>
      </c>
      <c r="G60" s="24"/>
      <c r="H60" s="24"/>
      <c r="I60" s="360"/>
      <c r="J60" s="360">
        <f>SUMIF(SUMPK!$B:$B,$B:$B,SUMPK!$O:$O)</f>
        <v>0</v>
      </c>
      <c r="K60" s="24"/>
      <c r="L60" s="24">
        <f t="shared" si="86"/>
        <v>2731</v>
      </c>
      <c r="M60" s="15">
        <f t="shared" si="27"/>
        <v>2731</v>
      </c>
      <c r="N60" s="15">
        <v>938.33333333333337</v>
      </c>
      <c r="O60" s="276">
        <f t="shared" si="28"/>
        <v>2.9104795737122555</v>
      </c>
      <c r="P60" s="15"/>
      <c r="Q60" s="711">
        <f t="shared" si="29"/>
        <v>2133.3333333333335</v>
      </c>
      <c r="R60" s="276">
        <f t="shared" si="30"/>
        <v>0</v>
      </c>
      <c r="S60" s="712">
        <f t="shared" si="31"/>
        <v>492.30769230769232</v>
      </c>
      <c r="T60" s="713">
        <v>12800</v>
      </c>
      <c r="U60" s="276">
        <f t="shared" si="92"/>
        <v>5.5473437499999996</v>
      </c>
      <c r="V60" s="278"/>
      <c r="W60" s="276">
        <f t="shared" si="33"/>
        <v>5.5473437499999996</v>
      </c>
      <c r="X60" s="279">
        <f t="shared" si="0"/>
        <v>1</v>
      </c>
      <c r="Y60" s="305">
        <v>17</v>
      </c>
      <c r="Z60" s="721"/>
      <c r="AA60" s="244">
        <v>0</v>
      </c>
      <c r="AB60" s="64">
        <v>0</v>
      </c>
      <c r="AC60" s="64">
        <v>0</v>
      </c>
      <c r="AD60" s="64">
        <v>2016</v>
      </c>
      <c r="AE60" s="64">
        <v>0</v>
      </c>
      <c r="AF60" s="64">
        <v>246</v>
      </c>
      <c r="AG60" s="64">
        <f t="shared" si="34"/>
        <v>2262</v>
      </c>
      <c r="AH60" s="211">
        <f t="shared" si="35"/>
        <v>377</v>
      </c>
      <c r="AI60" s="755">
        <v>602</v>
      </c>
      <c r="AJ60" s="345">
        <v>1644</v>
      </c>
      <c r="AK60" s="345">
        <v>0</v>
      </c>
      <c r="AL60" s="345">
        <v>0</v>
      </c>
      <c r="AM60" s="345">
        <v>261</v>
      </c>
      <c r="AN60" s="345">
        <v>963</v>
      </c>
      <c r="AO60" s="808">
        <f t="shared" si="36"/>
        <v>3470</v>
      </c>
      <c r="AP60" s="809">
        <f t="shared" si="37"/>
        <v>578.33333333333337</v>
      </c>
      <c r="AQ60" s="814">
        <v>1644</v>
      </c>
      <c r="AR60" s="815">
        <v>0</v>
      </c>
      <c r="AS60" s="815">
        <v>1927</v>
      </c>
      <c r="AT60" s="815">
        <v>506</v>
      </c>
      <c r="AU60" s="815">
        <v>0</v>
      </c>
      <c r="AV60" s="815">
        <v>0</v>
      </c>
      <c r="AW60" s="808">
        <f t="shared" si="38"/>
        <v>4077</v>
      </c>
      <c r="AX60" s="211">
        <f t="shared" si="39"/>
        <v>679.5</v>
      </c>
      <c r="AY60" s="346">
        <v>2937</v>
      </c>
      <c r="AZ60" s="343">
        <v>948</v>
      </c>
      <c r="BA60" s="343">
        <v>2541</v>
      </c>
      <c r="BB60" s="343">
        <v>0</v>
      </c>
      <c r="BC60" s="343">
        <v>182</v>
      </c>
      <c r="BD60" s="343">
        <v>0</v>
      </c>
      <c r="BE60" s="808">
        <f t="shared" si="40"/>
        <v>6608</v>
      </c>
      <c r="BF60" s="211">
        <f t="shared" si="41"/>
        <v>1101.3333333333333</v>
      </c>
      <c r="BG60" s="814">
        <v>2626</v>
      </c>
      <c r="BH60" s="815">
        <v>0</v>
      </c>
      <c r="BI60" s="815">
        <v>0</v>
      </c>
      <c r="BJ60" s="815">
        <v>0</v>
      </c>
      <c r="BK60" s="815">
        <v>1743</v>
      </c>
      <c r="BL60" s="815">
        <v>0</v>
      </c>
      <c r="BM60" s="808">
        <f t="shared" si="42"/>
        <v>4369</v>
      </c>
      <c r="BN60" s="211">
        <f t="shared" si="43"/>
        <v>728.16666666666663</v>
      </c>
      <c r="BO60" s="755">
        <v>2064</v>
      </c>
      <c r="BP60" s="345">
        <v>1611</v>
      </c>
      <c r="BQ60" s="345">
        <v>0</v>
      </c>
      <c r="BR60" s="345">
        <v>0</v>
      </c>
      <c r="BS60" s="345">
        <v>2184</v>
      </c>
      <c r="BT60" s="345">
        <v>0</v>
      </c>
      <c r="BU60" s="808">
        <f t="shared" si="44"/>
        <v>5859</v>
      </c>
      <c r="BV60" s="211">
        <f t="shared" si="45"/>
        <v>976.5</v>
      </c>
      <c r="BW60" s="755">
        <v>0</v>
      </c>
      <c r="BX60" s="345">
        <v>2381</v>
      </c>
      <c r="BY60" s="345">
        <v>0</v>
      </c>
      <c r="BZ60" s="345">
        <v>0</v>
      </c>
      <c r="CA60" s="345">
        <v>1870</v>
      </c>
      <c r="CB60" s="345">
        <v>1164</v>
      </c>
      <c r="CC60" s="808">
        <f t="shared" si="46"/>
        <v>5415</v>
      </c>
      <c r="CD60" s="211">
        <f t="shared" si="47"/>
        <v>902.5</v>
      </c>
      <c r="CE60" s="346">
        <v>71</v>
      </c>
      <c r="CF60" s="343">
        <v>1221</v>
      </c>
      <c r="CG60" s="343">
        <v>0</v>
      </c>
      <c r="CH60" s="343">
        <v>270</v>
      </c>
      <c r="CI60" s="343">
        <v>0</v>
      </c>
      <c r="CJ60" s="343">
        <v>615</v>
      </c>
      <c r="CK60" s="808">
        <f t="shared" si="48"/>
        <v>2177</v>
      </c>
      <c r="CL60" s="211">
        <f t="shared" si="49"/>
        <v>362.83333333333331</v>
      </c>
      <c r="CM60" s="346">
        <v>0</v>
      </c>
      <c r="CN60" s="343">
        <v>0</v>
      </c>
      <c r="CO60" s="343">
        <v>0</v>
      </c>
      <c r="CP60" s="343">
        <v>2245</v>
      </c>
      <c r="CQ60" s="343">
        <v>0</v>
      </c>
      <c r="CR60" s="343">
        <v>0</v>
      </c>
      <c r="CS60" s="808">
        <f t="shared" si="50"/>
        <v>2245</v>
      </c>
      <c r="CT60" s="211">
        <f t="shared" si="51"/>
        <v>374.16666666666669</v>
      </c>
      <c r="CU60" s="346">
        <v>0</v>
      </c>
      <c r="CV60" s="343">
        <v>0</v>
      </c>
      <c r="CW60" s="343">
        <v>2886</v>
      </c>
      <c r="CX60" s="343">
        <v>0</v>
      </c>
      <c r="CY60" s="343">
        <v>0</v>
      </c>
      <c r="CZ60" s="343">
        <v>1320</v>
      </c>
      <c r="DA60" s="808">
        <f t="shared" si="52"/>
        <v>4206</v>
      </c>
      <c r="DB60" s="211">
        <f t="shared" si="53"/>
        <v>701</v>
      </c>
      <c r="DC60" s="346">
        <v>587</v>
      </c>
      <c r="DD60" s="343">
        <v>440</v>
      </c>
      <c r="DE60" s="343">
        <v>2852</v>
      </c>
      <c r="DF60" s="343">
        <v>0</v>
      </c>
      <c r="DG60" s="343"/>
      <c r="DH60" s="343">
        <v>5140</v>
      </c>
      <c r="DI60" s="808">
        <f t="shared" si="54"/>
        <v>9019</v>
      </c>
      <c r="DJ60" s="211">
        <f t="shared" si="55"/>
        <v>1503.1666666666667</v>
      </c>
      <c r="DK60" s="346">
        <v>0</v>
      </c>
      <c r="DL60" s="343">
        <v>0</v>
      </c>
      <c r="DM60" s="343">
        <v>0</v>
      </c>
      <c r="DN60" s="343">
        <v>0</v>
      </c>
      <c r="DO60" s="343">
        <v>1549</v>
      </c>
      <c r="DP60" s="343">
        <v>0</v>
      </c>
      <c r="DQ60" s="808">
        <f t="shared" si="56"/>
        <v>1549</v>
      </c>
      <c r="DR60" s="211">
        <f t="shared" si="57"/>
        <v>258.16666666666669</v>
      </c>
      <c r="DS60" s="346">
        <v>0</v>
      </c>
      <c r="DT60" s="343">
        <v>2963</v>
      </c>
      <c r="DU60" s="343">
        <v>0</v>
      </c>
      <c r="DV60" s="343">
        <v>356</v>
      </c>
      <c r="DW60" s="343">
        <v>0</v>
      </c>
      <c r="DX60" s="343">
        <v>0</v>
      </c>
      <c r="DY60" s="808">
        <f t="shared" si="58"/>
        <v>3319</v>
      </c>
      <c r="DZ60" s="211">
        <f t="shared" si="59"/>
        <v>553.16666666666663</v>
      </c>
      <c r="EA60" s="346">
        <v>0</v>
      </c>
      <c r="EB60" s="343">
        <v>0</v>
      </c>
      <c r="EC60" s="343"/>
      <c r="ED60" s="343">
        <v>0</v>
      </c>
      <c r="EE60" s="343">
        <v>0</v>
      </c>
      <c r="EF60" s="343">
        <v>1407</v>
      </c>
      <c r="EG60" s="808">
        <f t="shared" si="60"/>
        <v>1407</v>
      </c>
      <c r="EH60" s="211">
        <f t="shared" si="61"/>
        <v>234.5</v>
      </c>
      <c r="EI60" s="346">
        <v>0</v>
      </c>
      <c r="EJ60" s="343">
        <v>0</v>
      </c>
      <c r="EK60" s="343">
        <v>0</v>
      </c>
      <c r="EL60" s="343">
        <v>0</v>
      </c>
      <c r="EM60" s="343">
        <v>0</v>
      </c>
      <c r="EN60" s="343">
        <v>0</v>
      </c>
      <c r="EO60" s="808">
        <f t="shared" si="62"/>
        <v>0</v>
      </c>
      <c r="EP60" s="211">
        <f t="shared" si="63"/>
        <v>0</v>
      </c>
      <c r="EQ60" s="346">
        <v>1663</v>
      </c>
      <c r="ER60" s="343">
        <v>0</v>
      </c>
      <c r="ES60" s="343">
        <v>0</v>
      </c>
      <c r="ET60" s="343">
        <v>144</v>
      </c>
      <c r="EU60" s="343">
        <v>0</v>
      </c>
      <c r="EV60" s="343">
        <v>0</v>
      </c>
      <c r="EW60" s="808">
        <f t="shared" si="64"/>
        <v>1807</v>
      </c>
      <c r="EX60" s="211">
        <f t="shared" si="65"/>
        <v>301.16666666666669</v>
      </c>
      <c r="EY60" s="346">
        <v>1543</v>
      </c>
      <c r="EZ60" s="343">
        <v>0</v>
      </c>
      <c r="FA60" s="343">
        <v>1619</v>
      </c>
      <c r="FB60" s="343">
        <v>0</v>
      </c>
      <c r="FC60" s="343">
        <v>0</v>
      </c>
      <c r="FD60" s="343">
        <v>1546</v>
      </c>
      <c r="FE60" s="808">
        <f t="shared" si="66"/>
        <v>4708</v>
      </c>
      <c r="FF60" s="211">
        <f t="shared" si="67"/>
        <v>784.66666666666663</v>
      </c>
      <c r="FG60" s="755">
        <v>0</v>
      </c>
      <c r="FH60" s="345">
        <v>0</v>
      </c>
      <c r="FI60" s="345">
        <v>0</v>
      </c>
      <c r="FJ60" s="345">
        <v>810</v>
      </c>
      <c r="FK60" s="345">
        <v>836</v>
      </c>
      <c r="FL60" s="345">
        <v>0</v>
      </c>
      <c r="FM60" s="808">
        <f t="shared" si="68"/>
        <v>1646</v>
      </c>
      <c r="FN60" s="211">
        <f t="shared" si="69"/>
        <v>274.33333333333331</v>
      </c>
      <c r="FO60" s="346">
        <v>0</v>
      </c>
      <c r="FP60" s="343">
        <v>0</v>
      </c>
      <c r="FQ60" s="343">
        <v>0</v>
      </c>
      <c r="FR60" s="343">
        <v>0</v>
      </c>
      <c r="FS60" s="343">
        <v>0</v>
      </c>
      <c r="FT60" s="343">
        <v>1213</v>
      </c>
      <c r="FU60" s="808">
        <f t="shared" si="70"/>
        <v>1213</v>
      </c>
      <c r="FV60" s="211">
        <f t="shared" si="71"/>
        <v>202.16666666666666</v>
      </c>
      <c r="FW60" s="346">
        <v>0</v>
      </c>
      <c r="FX60" s="343">
        <v>721</v>
      </c>
      <c r="FY60" s="343">
        <v>0</v>
      </c>
      <c r="FZ60" s="343">
        <v>693</v>
      </c>
      <c r="GA60" s="343">
        <v>0</v>
      </c>
      <c r="GB60" s="343">
        <v>1630</v>
      </c>
      <c r="GC60" s="808">
        <f t="shared" si="72"/>
        <v>3044</v>
      </c>
      <c r="GD60" s="211">
        <f t="shared" si="73"/>
        <v>507.33333333333331</v>
      </c>
      <c r="GE60" s="346">
        <v>0</v>
      </c>
      <c r="GF60" s="343">
        <v>0</v>
      </c>
      <c r="GG60" s="343">
        <v>532</v>
      </c>
      <c r="GH60" s="343">
        <v>1622</v>
      </c>
      <c r="GI60" s="343">
        <v>0</v>
      </c>
      <c r="GJ60" s="343">
        <v>0</v>
      </c>
      <c r="GK60" s="808">
        <f t="shared" si="74"/>
        <v>2154</v>
      </c>
      <c r="GL60" s="211">
        <f t="shared" si="75"/>
        <v>359</v>
      </c>
      <c r="GM60" s="755">
        <v>90</v>
      </c>
      <c r="GN60" s="345">
        <v>0</v>
      </c>
      <c r="GO60" s="345">
        <v>0</v>
      </c>
      <c r="GP60" s="345">
        <v>300</v>
      </c>
      <c r="GQ60" s="345">
        <v>626</v>
      </c>
      <c r="GR60" s="345">
        <v>0</v>
      </c>
      <c r="GS60" s="872">
        <f t="shared" si="76"/>
        <v>1016</v>
      </c>
      <c r="GT60" s="873">
        <f t="shared" si="77"/>
        <v>169.33333333333334</v>
      </c>
      <c r="GU60" s="346">
        <v>0</v>
      </c>
      <c r="GV60" s="343">
        <v>1438</v>
      </c>
      <c r="GW60" s="343">
        <v>0</v>
      </c>
      <c r="GX60" s="343">
        <v>0</v>
      </c>
      <c r="GY60" s="343">
        <v>0</v>
      </c>
      <c r="GZ60" s="343">
        <v>1400</v>
      </c>
      <c r="HA60" s="872">
        <f t="shared" si="78"/>
        <v>2838</v>
      </c>
      <c r="HB60" s="873">
        <f t="shared" si="79"/>
        <v>473</v>
      </c>
      <c r="HC60" s="346">
        <v>0</v>
      </c>
      <c r="HD60" s="343">
        <v>1003</v>
      </c>
      <c r="HE60" s="343">
        <v>1309</v>
      </c>
      <c r="HF60" s="343">
        <v>0</v>
      </c>
      <c r="HG60" s="343">
        <v>0</v>
      </c>
      <c r="HH60" s="343">
        <v>0</v>
      </c>
      <c r="HI60" s="872">
        <f t="shared" si="80"/>
        <v>2312</v>
      </c>
      <c r="HJ60" s="873">
        <f t="shared" si="81"/>
        <v>385.33333333333331</v>
      </c>
      <c r="HK60" s="346">
        <v>343</v>
      </c>
      <c r="HL60" s="343">
        <v>1125</v>
      </c>
      <c r="HM60" s="343">
        <v>0</v>
      </c>
      <c r="HN60" s="343">
        <v>1081</v>
      </c>
      <c r="HO60" s="343">
        <v>2512</v>
      </c>
      <c r="HP60" s="343">
        <v>569</v>
      </c>
      <c r="HQ60" s="872">
        <f t="shared" si="82"/>
        <v>5630</v>
      </c>
      <c r="HR60" s="873">
        <f t="shared" si="83"/>
        <v>938.33333333333337</v>
      </c>
      <c r="HS60" s="346">
        <v>0</v>
      </c>
      <c r="HT60" s="343">
        <v>0</v>
      </c>
      <c r="HU60" s="343">
        <v>550</v>
      </c>
      <c r="HV60" s="343">
        <v>1832</v>
      </c>
      <c r="HW60" s="343">
        <v>2378</v>
      </c>
      <c r="HX60" s="343"/>
      <c r="HY60" s="872">
        <f t="shared" si="84"/>
        <v>4760</v>
      </c>
      <c r="HZ60" s="873">
        <f t="shared" si="85"/>
        <v>793.33333333333337</v>
      </c>
    </row>
    <row r="61" spans="1:234" s="323" customFormat="1" ht="15" customHeight="1" x14ac:dyDescent="0.2">
      <c r="A61" s="21">
        <v>50</v>
      </c>
      <c r="B61" s="21" t="s">
        <v>181</v>
      </c>
      <c r="C61" s="275" t="s">
        <v>180</v>
      </c>
      <c r="D61" s="21">
        <v>25</v>
      </c>
      <c r="E61" s="24"/>
      <c r="F61" s="24">
        <v>1238</v>
      </c>
      <c r="G61" s="24"/>
      <c r="H61" s="24"/>
      <c r="I61" s="24"/>
      <c r="J61" s="360">
        <f>SUMIF(SUMPK!$B:$B,$B:$B,SUMPK!$O:$O)</f>
        <v>0</v>
      </c>
      <c r="K61" s="24"/>
      <c r="L61" s="24">
        <f t="shared" si="86"/>
        <v>1238</v>
      </c>
      <c r="M61" s="15">
        <f t="shared" si="27"/>
        <v>1238</v>
      </c>
      <c r="N61" s="15">
        <v>0</v>
      </c>
      <c r="O61" s="276">
        <f t="shared" si="28"/>
        <v>0</v>
      </c>
      <c r="P61" s="15"/>
      <c r="Q61" s="711">
        <f t="shared" si="29"/>
        <v>0</v>
      </c>
      <c r="R61" s="276">
        <f t="shared" si="30"/>
        <v>0</v>
      </c>
      <c r="S61" s="712">
        <f t="shared" si="31"/>
        <v>0</v>
      </c>
      <c r="T61" s="713"/>
      <c r="U61" s="276">
        <f t="shared" si="92"/>
        <v>0</v>
      </c>
      <c r="V61" s="278"/>
      <c r="W61" s="276">
        <f t="shared" si="33"/>
        <v>0</v>
      </c>
      <c r="X61" s="279">
        <f t="shared" si="0"/>
        <v>1</v>
      </c>
      <c r="Y61" s="305">
        <v>13.5</v>
      </c>
      <c r="Z61" s="721"/>
      <c r="AA61" s="244">
        <v>0</v>
      </c>
      <c r="AB61" s="64">
        <v>0</v>
      </c>
      <c r="AC61" s="64">
        <v>0</v>
      </c>
      <c r="AD61" s="64">
        <v>0</v>
      </c>
      <c r="AE61" s="64">
        <v>0</v>
      </c>
      <c r="AF61" s="64">
        <v>0</v>
      </c>
      <c r="AG61" s="64">
        <f t="shared" si="34"/>
        <v>0</v>
      </c>
      <c r="AH61" s="211">
        <f t="shared" si="35"/>
        <v>0</v>
      </c>
      <c r="AI61" s="755">
        <v>0</v>
      </c>
      <c r="AJ61" s="345">
        <v>0</v>
      </c>
      <c r="AK61" s="345">
        <v>0</v>
      </c>
      <c r="AL61" s="345">
        <v>0</v>
      </c>
      <c r="AM61" s="345">
        <v>0</v>
      </c>
      <c r="AN61" s="345">
        <v>0</v>
      </c>
      <c r="AO61" s="808">
        <f t="shared" si="36"/>
        <v>0</v>
      </c>
      <c r="AP61" s="809">
        <f t="shared" si="37"/>
        <v>0</v>
      </c>
      <c r="AQ61" s="814">
        <v>0</v>
      </c>
      <c r="AR61" s="815">
        <v>0</v>
      </c>
      <c r="AS61" s="815">
        <v>0</v>
      </c>
      <c r="AT61" s="815">
        <v>0</v>
      </c>
      <c r="AU61" s="815">
        <v>0</v>
      </c>
      <c r="AV61" s="815">
        <v>0</v>
      </c>
      <c r="AW61" s="808">
        <f t="shared" si="38"/>
        <v>0</v>
      </c>
      <c r="AX61" s="211">
        <f t="shared" si="39"/>
        <v>0</v>
      </c>
      <c r="AY61" s="346">
        <v>0</v>
      </c>
      <c r="AZ61" s="343">
        <v>0</v>
      </c>
      <c r="BA61" s="343">
        <v>0</v>
      </c>
      <c r="BB61" s="343">
        <v>0</v>
      </c>
      <c r="BC61" s="343">
        <v>0</v>
      </c>
      <c r="BD61" s="343">
        <v>0</v>
      </c>
      <c r="BE61" s="808">
        <f t="shared" si="40"/>
        <v>0</v>
      </c>
      <c r="BF61" s="211">
        <f t="shared" si="41"/>
        <v>0</v>
      </c>
      <c r="BG61" s="814">
        <v>0</v>
      </c>
      <c r="BH61" s="815">
        <v>0</v>
      </c>
      <c r="BI61" s="815">
        <v>0</v>
      </c>
      <c r="BJ61" s="815">
        <v>0</v>
      </c>
      <c r="BK61" s="815">
        <v>0</v>
      </c>
      <c r="BL61" s="815">
        <v>0</v>
      </c>
      <c r="BM61" s="808">
        <f t="shared" si="42"/>
        <v>0</v>
      </c>
      <c r="BN61" s="211">
        <f t="shared" si="43"/>
        <v>0</v>
      </c>
      <c r="BO61" s="755">
        <v>0</v>
      </c>
      <c r="BP61" s="345">
        <v>0</v>
      </c>
      <c r="BQ61" s="345">
        <v>0</v>
      </c>
      <c r="BR61" s="345">
        <v>0</v>
      </c>
      <c r="BS61" s="345">
        <v>0</v>
      </c>
      <c r="BT61" s="345">
        <v>0</v>
      </c>
      <c r="BU61" s="808">
        <f t="shared" si="44"/>
        <v>0</v>
      </c>
      <c r="BV61" s="211">
        <f t="shared" si="45"/>
        <v>0</v>
      </c>
      <c r="BW61" s="755">
        <v>0</v>
      </c>
      <c r="BX61" s="345">
        <v>0</v>
      </c>
      <c r="BY61" s="345">
        <v>0</v>
      </c>
      <c r="BZ61" s="345">
        <v>0</v>
      </c>
      <c r="CA61" s="345">
        <v>0</v>
      </c>
      <c r="CB61" s="345">
        <v>0</v>
      </c>
      <c r="CC61" s="808">
        <f t="shared" si="46"/>
        <v>0</v>
      </c>
      <c r="CD61" s="211">
        <f t="shared" si="47"/>
        <v>0</v>
      </c>
      <c r="CE61" s="346">
        <v>0</v>
      </c>
      <c r="CF61" s="343">
        <v>0</v>
      </c>
      <c r="CG61" s="343">
        <v>0</v>
      </c>
      <c r="CH61" s="343">
        <v>0</v>
      </c>
      <c r="CI61" s="343">
        <v>0</v>
      </c>
      <c r="CJ61" s="343">
        <v>0</v>
      </c>
      <c r="CK61" s="808">
        <f t="shared" si="48"/>
        <v>0</v>
      </c>
      <c r="CL61" s="211">
        <f t="shared" si="49"/>
        <v>0</v>
      </c>
      <c r="CM61" s="346">
        <v>0</v>
      </c>
      <c r="CN61" s="343">
        <v>0</v>
      </c>
      <c r="CO61" s="343">
        <v>0</v>
      </c>
      <c r="CP61" s="343">
        <v>0</v>
      </c>
      <c r="CQ61" s="343">
        <v>0</v>
      </c>
      <c r="CR61" s="343">
        <v>0</v>
      </c>
      <c r="CS61" s="808">
        <f t="shared" si="50"/>
        <v>0</v>
      </c>
      <c r="CT61" s="211">
        <f t="shared" si="51"/>
        <v>0</v>
      </c>
      <c r="CU61" s="346">
        <v>0</v>
      </c>
      <c r="CV61" s="343">
        <v>0</v>
      </c>
      <c r="CW61" s="343">
        <v>0</v>
      </c>
      <c r="CX61" s="343">
        <v>0</v>
      </c>
      <c r="CY61" s="343">
        <v>0</v>
      </c>
      <c r="CZ61" s="343">
        <v>0</v>
      </c>
      <c r="DA61" s="808">
        <f t="shared" si="52"/>
        <v>0</v>
      </c>
      <c r="DB61" s="211">
        <f t="shared" si="53"/>
        <v>0</v>
      </c>
      <c r="DC61" s="346">
        <v>0</v>
      </c>
      <c r="DD61" s="343">
        <v>0</v>
      </c>
      <c r="DE61" s="343">
        <v>0</v>
      </c>
      <c r="DF61" s="343">
        <v>0</v>
      </c>
      <c r="DG61" s="343"/>
      <c r="DH61" s="343">
        <v>0</v>
      </c>
      <c r="DI61" s="808">
        <f t="shared" si="54"/>
        <v>0</v>
      </c>
      <c r="DJ61" s="211">
        <f t="shared" si="55"/>
        <v>0</v>
      </c>
      <c r="DK61" s="346">
        <v>0</v>
      </c>
      <c r="DL61" s="343">
        <v>0</v>
      </c>
      <c r="DM61" s="343">
        <v>0</v>
      </c>
      <c r="DN61" s="343">
        <v>0</v>
      </c>
      <c r="DO61" s="343">
        <v>0</v>
      </c>
      <c r="DP61" s="343">
        <v>0</v>
      </c>
      <c r="DQ61" s="808">
        <f t="shared" si="56"/>
        <v>0</v>
      </c>
      <c r="DR61" s="211">
        <f t="shared" si="57"/>
        <v>0</v>
      </c>
      <c r="DS61" s="346">
        <v>0</v>
      </c>
      <c r="DT61" s="343">
        <v>0</v>
      </c>
      <c r="DU61" s="343">
        <v>0</v>
      </c>
      <c r="DV61" s="343">
        <v>0</v>
      </c>
      <c r="DW61" s="343">
        <v>0</v>
      </c>
      <c r="DX61" s="343">
        <v>0</v>
      </c>
      <c r="DY61" s="808">
        <f t="shared" si="58"/>
        <v>0</v>
      </c>
      <c r="DZ61" s="211">
        <f t="shared" si="59"/>
        <v>0</v>
      </c>
      <c r="EA61" s="346">
        <v>0</v>
      </c>
      <c r="EB61" s="343">
        <v>0</v>
      </c>
      <c r="EC61" s="343"/>
      <c r="ED61" s="343">
        <v>0</v>
      </c>
      <c r="EE61" s="343">
        <v>0</v>
      </c>
      <c r="EF61" s="343">
        <v>0</v>
      </c>
      <c r="EG61" s="808">
        <f t="shared" si="60"/>
        <v>0</v>
      </c>
      <c r="EH61" s="211">
        <f t="shared" si="61"/>
        <v>0</v>
      </c>
      <c r="EI61" s="346">
        <v>0</v>
      </c>
      <c r="EJ61" s="343">
        <v>0</v>
      </c>
      <c r="EK61" s="343">
        <v>0</v>
      </c>
      <c r="EL61" s="343">
        <v>0</v>
      </c>
      <c r="EM61" s="343">
        <v>0</v>
      </c>
      <c r="EN61" s="343">
        <v>0</v>
      </c>
      <c r="EO61" s="808">
        <f t="shared" si="62"/>
        <v>0</v>
      </c>
      <c r="EP61" s="211">
        <f t="shared" si="63"/>
        <v>0</v>
      </c>
      <c r="EQ61" s="346">
        <v>0</v>
      </c>
      <c r="ER61" s="343">
        <v>0</v>
      </c>
      <c r="ES61" s="343">
        <v>0</v>
      </c>
      <c r="ET61" s="343">
        <v>0</v>
      </c>
      <c r="EU61" s="343">
        <v>0</v>
      </c>
      <c r="EV61" s="343">
        <v>0</v>
      </c>
      <c r="EW61" s="808">
        <f t="shared" si="64"/>
        <v>0</v>
      </c>
      <c r="EX61" s="211">
        <f t="shared" si="65"/>
        <v>0</v>
      </c>
      <c r="EY61" s="346">
        <v>0</v>
      </c>
      <c r="EZ61" s="343">
        <v>0</v>
      </c>
      <c r="FA61" s="343">
        <v>0</v>
      </c>
      <c r="FB61" s="343">
        <v>0</v>
      </c>
      <c r="FC61" s="343">
        <v>0</v>
      </c>
      <c r="FD61" s="343">
        <v>0</v>
      </c>
      <c r="FE61" s="808">
        <f t="shared" si="66"/>
        <v>0</v>
      </c>
      <c r="FF61" s="211">
        <f t="shared" si="67"/>
        <v>0</v>
      </c>
      <c r="FG61" s="755">
        <v>0</v>
      </c>
      <c r="FH61" s="345">
        <v>0</v>
      </c>
      <c r="FI61" s="345">
        <v>0</v>
      </c>
      <c r="FJ61" s="345">
        <v>0</v>
      </c>
      <c r="FK61" s="345">
        <v>0</v>
      </c>
      <c r="FL61" s="345">
        <v>0</v>
      </c>
      <c r="FM61" s="808">
        <f t="shared" si="68"/>
        <v>0</v>
      </c>
      <c r="FN61" s="211">
        <f t="shared" si="69"/>
        <v>0</v>
      </c>
      <c r="FO61" s="346">
        <v>0</v>
      </c>
      <c r="FP61" s="343">
        <v>0</v>
      </c>
      <c r="FQ61" s="343">
        <v>0</v>
      </c>
      <c r="FR61" s="343">
        <v>0</v>
      </c>
      <c r="FS61" s="343">
        <v>0</v>
      </c>
      <c r="FT61" s="343">
        <v>0</v>
      </c>
      <c r="FU61" s="808">
        <f t="shared" si="70"/>
        <v>0</v>
      </c>
      <c r="FV61" s="211">
        <f t="shared" si="71"/>
        <v>0</v>
      </c>
      <c r="FW61" s="346">
        <v>0</v>
      </c>
      <c r="FX61" s="343">
        <v>0</v>
      </c>
      <c r="FY61" s="343">
        <v>0</v>
      </c>
      <c r="FZ61" s="343">
        <v>0</v>
      </c>
      <c r="GA61" s="343">
        <v>0</v>
      </c>
      <c r="GB61" s="343">
        <v>314</v>
      </c>
      <c r="GC61" s="808">
        <f t="shared" si="72"/>
        <v>314</v>
      </c>
      <c r="GD61" s="211">
        <f t="shared" si="73"/>
        <v>52.333333333333336</v>
      </c>
      <c r="GE61" s="346">
        <v>0</v>
      </c>
      <c r="GF61" s="343">
        <v>0</v>
      </c>
      <c r="GG61" s="343">
        <v>0</v>
      </c>
      <c r="GH61" s="343">
        <v>0</v>
      </c>
      <c r="GI61" s="343">
        <v>0</v>
      </c>
      <c r="GJ61" s="343">
        <v>0</v>
      </c>
      <c r="GK61" s="808">
        <f t="shared" si="74"/>
        <v>0</v>
      </c>
      <c r="GL61" s="211">
        <f t="shared" si="75"/>
        <v>0</v>
      </c>
      <c r="GM61" s="755">
        <v>0</v>
      </c>
      <c r="GN61" s="345">
        <v>0</v>
      </c>
      <c r="GO61" s="345">
        <v>0</v>
      </c>
      <c r="GP61" s="345">
        <v>0</v>
      </c>
      <c r="GQ61" s="345">
        <v>0</v>
      </c>
      <c r="GR61" s="345">
        <v>0</v>
      </c>
      <c r="GS61" s="872">
        <f t="shared" si="76"/>
        <v>0</v>
      </c>
      <c r="GT61" s="873">
        <f t="shared" si="77"/>
        <v>0</v>
      </c>
      <c r="GU61" s="346">
        <v>0</v>
      </c>
      <c r="GV61" s="343">
        <v>0</v>
      </c>
      <c r="GW61" s="343">
        <v>0</v>
      </c>
      <c r="GX61" s="343">
        <v>0</v>
      </c>
      <c r="GY61" s="343">
        <v>0</v>
      </c>
      <c r="GZ61" s="343">
        <v>0</v>
      </c>
      <c r="HA61" s="872">
        <f t="shared" si="78"/>
        <v>0</v>
      </c>
      <c r="HB61" s="873">
        <f t="shared" si="79"/>
        <v>0</v>
      </c>
      <c r="HC61" s="346">
        <v>0</v>
      </c>
      <c r="HD61" s="343">
        <v>0</v>
      </c>
      <c r="HE61" s="343">
        <v>0</v>
      </c>
      <c r="HF61" s="343">
        <v>0</v>
      </c>
      <c r="HG61" s="343">
        <v>0</v>
      </c>
      <c r="HH61" s="343">
        <v>0</v>
      </c>
      <c r="HI61" s="872">
        <f t="shared" si="80"/>
        <v>0</v>
      </c>
      <c r="HJ61" s="873">
        <f t="shared" si="81"/>
        <v>0</v>
      </c>
      <c r="HK61" s="346">
        <v>0</v>
      </c>
      <c r="HL61" s="343">
        <v>0</v>
      </c>
      <c r="HM61" s="343">
        <v>0</v>
      </c>
      <c r="HN61" s="343">
        <v>0</v>
      </c>
      <c r="HO61" s="343">
        <v>0</v>
      </c>
      <c r="HP61" s="343">
        <v>0</v>
      </c>
      <c r="HQ61" s="872">
        <f t="shared" si="82"/>
        <v>0</v>
      </c>
      <c r="HR61" s="873">
        <f t="shared" si="83"/>
        <v>0</v>
      </c>
      <c r="HS61" s="346">
        <v>0</v>
      </c>
      <c r="HT61" s="343">
        <v>0</v>
      </c>
      <c r="HU61" s="343">
        <v>0</v>
      </c>
      <c r="HV61" s="343">
        <v>0</v>
      </c>
      <c r="HW61" s="343">
        <v>0</v>
      </c>
      <c r="HX61" s="343"/>
      <c r="HY61" s="872">
        <f t="shared" si="84"/>
        <v>0</v>
      </c>
      <c r="HZ61" s="873">
        <f t="shared" si="85"/>
        <v>0</v>
      </c>
    </row>
    <row r="62" spans="1:234" s="323" customFormat="1" ht="15" customHeight="1" x14ac:dyDescent="0.2">
      <c r="A62" s="21">
        <v>51</v>
      </c>
      <c r="B62" s="21" t="s">
        <v>99</v>
      </c>
      <c r="C62" s="275" t="s">
        <v>100</v>
      </c>
      <c r="D62" s="21">
        <v>25</v>
      </c>
      <c r="E62" s="24"/>
      <c r="F62" s="24">
        <v>1491</v>
      </c>
      <c r="G62" s="24"/>
      <c r="H62" s="24"/>
      <c r="I62" s="24"/>
      <c r="J62" s="360">
        <f>SUMIF(SUMPK!$B:$B,$B:$B,SUMPK!$O:$O)</f>
        <v>0</v>
      </c>
      <c r="K62" s="24"/>
      <c r="L62" s="24">
        <f t="shared" si="86"/>
        <v>1491</v>
      </c>
      <c r="M62" s="15">
        <f t="shared" si="27"/>
        <v>1491</v>
      </c>
      <c r="N62" s="15">
        <v>0</v>
      </c>
      <c r="O62" s="276">
        <f t="shared" si="28"/>
        <v>0</v>
      </c>
      <c r="P62" s="15">
        <v>90</v>
      </c>
      <c r="Q62" s="711">
        <f t="shared" si="29"/>
        <v>933.33333333333337</v>
      </c>
      <c r="R62" s="276">
        <f t="shared" si="30"/>
        <v>99.4</v>
      </c>
      <c r="S62" s="712">
        <f t="shared" si="31"/>
        <v>215.38461538461539</v>
      </c>
      <c r="T62" s="713">
        <v>5600</v>
      </c>
      <c r="U62" s="276">
        <f t="shared" si="92"/>
        <v>6.9225000000000003</v>
      </c>
      <c r="V62" s="278"/>
      <c r="W62" s="276">
        <f t="shared" si="33"/>
        <v>6.9225000000000003</v>
      </c>
      <c r="X62" s="279">
        <f t="shared" si="0"/>
        <v>1</v>
      </c>
      <c r="Y62" s="305">
        <v>17</v>
      </c>
      <c r="Z62" s="721"/>
      <c r="AA62" s="244">
        <v>0</v>
      </c>
      <c r="AB62" s="64">
        <v>0</v>
      </c>
      <c r="AC62" s="64">
        <v>1331</v>
      </c>
      <c r="AD62" s="64">
        <v>0</v>
      </c>
      <c r="AE62" s="64">
        <v>0</v>
      </c>
      <c r="AF62" s="64">
        <v>0</v>
      </c>
      <c r="AG62" s="64">
        <f t="shared" si="34"/>
        <v>1331</v>
      </c>
      <c r="AH62" s="211">
        <f t="shared" si="35"/>
        <v>221.83333333333334</v>
      </c>
      <c r="AI62" s="755">
        <v>0</v>
      </c>
      <c r="AJ62" s="345">
        <v>1617</v>
      </c>
      <c r="AK62" s="345">
        <v>0</v>
      </c>
      <c r="AL62" s="345">
        <v>0</v>
      </c>
      <c r="AM62" s="345">
        <v>0</v>
      </c>
      <c r="AN62" s="345">
        <v>0</v>
      </c>
      <c r="AO62" s="808">
        <f t="shared" si="36"/>
        <v>1617</v>
      </c>
      <c r="AP62" s="809">
        <f t="shared" si="37"/>
        <v>269.5</v>
      </c>
      <c r="AQ62" s="814">
        <v>0</v>
      </c>
      <c r="AR62" s="815">
        <v>0</v>
      </c>
      <c r="AS62" s="815">
        <v>312</v>
      </c>
      <c r="AT62" s="815">
        <v>0</v>
      </c>
      <c r="AU62" s="815">
        <v>0</v>
      </c>
      <c r="AV62" s="815">
        <v>0</v>
      </c>
      <c r="AW62" s="808">
        <f t="shared" si="38"/>
        <v>312</v>
      </c>
      <c r="AX62" s="211">
        <f t="shared" si="39"/>
        <v>52</v>
      </c>
      <c r="AY62" s="346">
        <v>0</v>
      </c>
      <c r="AZ62" s="343">
        <v>0</v>
      </c>
      <c r="BA62" s="343">
        <v>967</v>
      </c>
      <c r="BB62" s="343">
        <v>0</v>
      </c>
      <c r="BC62" s="343">
        <v>0</v>
      </c>
      <c r="BD62" s="343">
        <v>0</v>
      </c>
      <c r="BE62" s="808">
        <f t="shared" si="40"/>
        <v>967</v>
      </c>
      <c r="BF62" s="211">
        <f t="shared" si="41"/>
        <v>161.16666666666666</v>
      </c>
      <c r="BG62" s="814">
        <v>0</v>
      </c>
      <c r="BH62" s="815">
        <v>0</v>
      </c>
      <c r="BI62" s="815">
        <v>0</v>
      </c>
      <c r="BJ62" s="815">
        <v>972</v>
      </c>
      <c r="BK62" s="815">
        <v>0</v>
      </c>
      <c r="BL62" s="815">
        <v>0</v>
      </c>
      <c r="BM62" s="808">
        <f t="shared" si="42"/>
        <v>972</v>
      </c>
      <c r="BN62" s="211">
        <f t="shared" si="43"/>
        <v>162</v>
      </c>
      <c r="BO62" s="755">
        <v>0</v>
      </c>
      <c r="BP62" s="345">
        <v>0</v>
      </c>
      <c r="BQ62" s="345">
        <v>0</v>
      </c>
      <c r="BR62" s="345">
        <v>654</v>
      </c>
      <c r="BS62" s="345">
        <v>0</v>
      </c>
      <c r="BT62" s="345">
        <v>0</v>
      </c>
      <c r="BU62" s="808">
        <f t="shared" si="44"/>
        <v>654</v>
      </c>
      <c r="BV62" s="211">
        <f t="shared" si="45"/>
        <v>109</v>
      </c>
      <c r="BW62" s="755">
        <v>0</v>
      </c>
      <c r="BX62" s="345">
        <v>0</v>
      </c>
      <c r="BY62" s="345">
        <v>0</v>
      </c>
      <c r="BZ62" s="345">
        <v>1294</v>
      </c>
      <c r="CA62" s="345">
        <v>0</v>
      </c>
      <c r="CB62" s="345">
        <v>0</v>
      </c>
      <c r="CC62" s="808">
        <f t="shared" si="46"/>
        <v>1294</v>
      </c>
      <c r="CD62" s="211">
        <f t="shared" si="47"/>
        <v>215.66666666666666</v>
      </c>
      <c r="CE62" s="346">
        <v>0</v>
      </c>
      <c r="CF62" s="343">
        <v>0</v>
      </c>
      <c r="CG62" s="343">
        <v>0</v>
      </c>
      <c r="CH62" s="343">
        <v>0</v>
      </c>
      <c r="CI62" s="343">
        <v>963</v>
      </c>
      <c r="CJ62" s="343">
        <v>0</v>
      </c>
      <c r="CK62" s="808">
        <f t="shared" si="48"/>
        <v>963</v>
      </c>
      <c r="CL62" s="211">
        <f t="shared" si="49"/>
        <v>160.5</v>
      </c>
      <c r="CM62" s="346">
        <v>0</v>
      </c>
      <c r="CN62" s="343">
        <v>0</v>
      </c>
      <c r="CO62" s="343">
        <v>597</v>
      </c>
      <c r="CP62" s="343">
        <v>0</v>
      </c>
      <c r="CQ62" s="343">
        <v>334</v>
      </c>
      <c r="CR62" s="343">
        <v>0</v>
      </c>
      <c r="CS62" s="808">
        <f t="shared" si="50"/>
        <v>931</v>
      </c>
      <c r="CT62" s="211">
        <f t="shared" si="51"/>
        <v>155.16666666666666</v>
      </c>
      <c r="CU62" s="346">
        <v>0</v>
      </c>
      <c r="CV62" s="343">
        <v>0</v>
      </c>
      <c r="CW62" s="343">
        <v>0</v>
      </c>
      <c r="CX62" s="343">
        <v>0</v>
      </c>
      <c r="CY62" s="343">
        <v>654</v>
      </c>
      <c r="CZ62" s="343">
        <v>0</v>
      </c>
      <c r="DA62" s="808">
        <f t="shared" si="52"/>
        <v>654</v>
      </c>
      <c r="DB62" s="211">
        <f t="shared" si="53"/>
        <v>109</v>
      </c>
      <c r="DC62" s="346">
        <v>0</v>
      </c>
      <c r="DD62" s="343">
        <v>0</v>
      </c>
      <c r="DE62" s="343">
        <v>0</v>
      </c>
      <c r="DF62" s="343">
        <v>0</v>
      </c>
      <c r="DG62" s="343"/>
      <c r="DH62" s="343">
        <v>1301</v>
      </c>
      <c r="DI62" s="808">
        <f t="shared" si="54"/>
        <v>1301</v>
      </c>
      <c r="DJ62" s="211">
        <f t="shared" si="55"/>
        <v>216.83333333333334</v>
      </c>
      <c r="DK62" s="346">
        <v>0</v>
      </c>
      <c r="DL62" s="343">
        <v>0</v>
      </c>
      <c r="DM62" s="343">
        <v>0</v>
      </c>
      <c r="DN62" s="343">
        <v>0</v>
      </c>
      <c r="DO62" s="343">
        <v>0</v>
      </c>
      <c r="DP62" s="343">
        <v>0</v>
      </c>
      <c r="DQ62" s="808">
        <f t="shared" si="56"/>
        <v>0</v>
      </c>
      <c r="DR62" s="211">
        <f t="shared" si="57"/>
        <v>0</v>
      </c>
      <c r="DS62" s="346">
        <v>0</v>
      </c>
      <c r="DT62" s="343">
        <v>1287</v>
      </c>
      <c r="DU62" s="343">
        <v>0</v>
      </c>
      <c r="DV62" s="343">
        <v>0</v>
      </c>
      <c r="DW62" s="343">
        <v>0</v>
      </c>
      <c r="DX62" s="343">
        <v>0</v>
      </c>
      <c r="DY62" s="808">
        <f t="shared" si="58"/>
        <v>1287</v>
      </c>
      <c r="DZ62" s="211">
        <f t="shared" si="59"/>
        <v>214.5</v>
      </c>
      <c r="EA62" s="346">
        <v>550</v>
      </c>
      <c r="EB62" s="343">
        <v>87</v>
      </c>
      <c r="EC62" s="343"/>
      <c r="ED62" s="343">
        <v>0</v>
      </c>
      <c r="EE62" s="343">
        <v>0</v>
      </c>
      <c r="EF62" s="343">
        <v>968</v>
      </c>
      <c r="EG62" s="808">
        <f t="shared" si="60"/>
        <v>1605</v>
      </c>
      <c r="EH62" s="211">
        <f t="shared" si="61"/>
        <v>267.5</v>
      </c>
      <c r="EI62" s="346">
        <v>0</v>
      </c>
      <c r="EJ62" s="343">
        <v>0</v>
      </c>
      <c r="EK62" s="343">
        <v>1521</v>
      </c>
      <c r="EL62" s="343">
        <v>0</v>
      </c>
      <c r="EM62" s="343">
        <v>0</v>
      </c>
      <c r="EN62" s="343">
        <v>0</v>
      </c>
      <c r="EO62" s="808">
        <f t="shared" si="62"/>
        <v>1521</v>
      </c>
      <c r="EP62" s="211">
        <f t="shared" si="63"/>
        <v>253.5</v>
      </c>
      <c r="EQ62" s="346">
        <v>0</v>
      </c>
      <c r="ER62" s="343">
        <v>0</v>
      </c>
      <c r="ES62" s="343">
        <v>0</v>
      </c>
      <c r="ET62" s="343">
        <v>0</v>
      </c>
      <c r="EU62" s="343">
        <v>1276</v>
      </c>
      <c r="EV62" s="343">
        <v>0</v>
      </c>
      <c r="EW62" s="808">
        <f t="shared" si="64"/>
        <v>1276</v>
      </c>
      <c r="EX62" s="211">
        <f t="shared" si="65"/>
        <v>212.66666666666666</v>
      </c>
      <c r="EY62" s="346">
        <v>0</v>
      </c>
      <c r="EZ62" s="343">
        <v>0</v>
      </c>
      <c r="FA62" s="343">
        <v>0</v>
      </c>
      <c r="FB62" s="343">
        <v>0</v>
      </c>
      <c r="FC62" s="343">
        <v>0</v>
      </c>
      <c r="FD62" s="343">
        <v>0</v>
      </c>
      <c r="FE62" s="808">
        <f t="shared" si="66"/>
        <v>0</v>
      </c>
      <c r="FF62" s="211">
        <f t="shared" si="67"/>
        <v>0</v>
      </c>
      <c r="FG62" s="755">
        <v>120</v>
      </c>
      <c r="FH62" s="345">
        <v>1604</v>
      </c>
      <c r="FI62" s="345">
        <v>0</v>
      </c>
      <c r="FJ62" s="345">
        <v>0</v>
      </c>
      <c r="FK62" s="345">
        <v>1286</v>
      </c>
      <c r="FL62" s="345">
        <v>0</v>
      </c>
      <c r="FM62" s="808">
        <f t="shared" si="68"/>
        <v>3010</v>
      </c>
      <c r="FN62" s="211">
        <f t="shared" si="69"/>
        <v>501.66666666666669</v>
      </c>
      <c r="FO62" s="346">
        <v>0</v>
      </c>
      <c r="FP62" s="343">
        <v>0</v>
      </c>
      <c r="FQ62" s="343">
        <v>0</v>
      </c>
      <c r="FR62" s="343">
        <v>0</v>
      </c>
      <c r="FS62" s="343">
        <v>1349</v>
      </c>
      <c r="FT62" s="343">
        <v>0</v>
      </c>
      <c r="FU62" s="808">
        <f t="shared" si="70"/>
        <v>1349</v>
      </c>
      <c r="FV62" s="211">
        <f t="shared" si="71"/>
        <v>224.83333333333334</v>
      </c>
      <c r="FW62" s="346">
        <v>0</v>
      </c>
      <c r="FX62" s="343">
        <v>0</v>
      </c>
      <c r="FY62" s="343">
        <v>0</v>
      </c>
      <c r="FZ62" s="343">
        <v>0</v>
      </c>
      <c r="GA62" s="343">
        <v>0</v>
      </c>
      <c r="GB62" s="343">
        <v>0</v>
      </c>
      <c r="GC62" s="808">
        <f t="shared" si="72"/>
        <v>0</v>
      </c>
      <c r="GD62" s="211">
        <f t="shared" si="73"/>
        <v>0</v>
      </c>
      <c r="GE62" s="346">
        <v>1470</v>
      </c>
      <c r="GF62" s="343">
        <v>0</v>
      </c>
      <c r="GG62" s="343">
        <v>0</v>
      </c>
      <c r="GH62" s="343">
        <v>0</v>
      </c>
      <c r="GI62" s="343">
        <v>0</v>
      </c>
      <c r="GJ62" s="343">
        <v>220</v>
      </c>
      <c r="GK62" s="808">
        <f t="shared" si="74"/>
        <v>1690</v>
      </c>
      <c r="GL62" s="211">
        <f t="shared" si="75"/>
        <v>281.66666666666669</v>
      </c>
      <c r="GM62" s="755">
        <v>758</v>
      </c>
      <c r="GN62" s="345">
        <v>0</v>
      </c>
      <c r="GO62" s="345">
        <v>0</v>
      </c>
      <c r="GP62" s="345">
        <v>0</v>
      </c>
      <c r="GQ62" s="345">
        <v>961</v>
      </c>
      <c r="GR62" s="345">
        <v>0</v>
      </c>
      <c r="GS62" s="872">
        <f t="shared" si="76"/>
        <v>1719</v>
      </c>
      <c r="GT62" s="873">
        <f t="shared" si="77"/>
        <v>286.5</v>
      </c>
      <c r="GU62" s="346">
        <v>0</v>
      </c>
      <c r="GV62" s="343">
        <v>942</v>
      </c>
      <c r="GW62" s="343">
        <v>0</v>
      </c>
      <c r="GX62" s="343">
        <v>0</v>
      </c>
      <c r="GY62" s="343">
        <v>0</v>
      </c>
      <c r="GZ62" s="343">
        <v>0</v>
      </c>
      <c r="HA62" s="872">
        <f t="shared" si="78"/>
        <v>942</v>
      </c>
      <c r="HB62" s="873">
        <f t="shared" si="79"/>
        <v>157</v>
      </c>
      <c r="HC62" s="346">
        <v>550</v>
      </c>
      <c r="HD62" s="343">
        <v>397</v>
      </c>
      <c r="HE62" s="343">
        <v>0</v>
      </c>
      <c r="HF62" s="343">
        <v>0</v>
      </c>
      <c r="HG62" s="343">
        <v>1958</v>
      </c>
      <c r="HH62" s="343">
        <v>0</v>
      </c>
      <c r="HI62" s="872">
        <f t="shared" si="80"/>
        <v>2905</v>
      </c>
      <c r="HJ62" s="873">
        <f t="shared" si="81"/>
        <v>484.16666666666669</v>
      </c>
      <c r="HK62" s="346">
        <v>0</v>
      </c>
      <c r="HL62" s="343">
        <v>0</v>
      </c>
      <c r="HM62" s="343">
        <v>0</v>
      </c>
      <c r="HN62" s="343">
        <v>0</v>
      </c>
      <c r="HO62" s="343">
        <v>0</v>
      </c>
      <c r="HP62" s="343">
        <v>0</v>
      </c>
      <c r="HQ62" s="872">
        <f t="shared" si="82"/>
        <v>0</v>
      </c>
      <c r="HR62" s="873">
        <f t="shared" si="83"/>
        <v>0</v>
      </c>
      <c r="HS62" s="346">
        <v>0</v>
      </c>
      <c r="HT62" s="343">
        <v>966</v>
      </c>
      <c r="HU62" s="343">
        <v>0</v>
      </c>
      <c r="HV62" s="343">
        <v>0</v>
      </c>
      <c r="HW62" s="343">
        <v>963</v>
      </c>
      <c r="HX62" s="343"/>
      <c r="HY62" s="872">
        <f t="shared" si="84"/>
        <v>1929</v>
      </c>
      <c r="HZ62" s="873">
        <f t="shared" si="85"/>
        <v>321.5</v>
      </c>
    </row>
    <row r="63" spans="1:234" s="323" customFormat="1" ht="15" customHeight="1" x14ac:dyDescent="0.2">
      <c r="A63" s="21">
        <v>52</v>
      </c>
      <c r="B63" s="21" t="s">
        <v>101</v>
      </c>
      <c r="C63" s="275" t="s">
        <v>102</v>
      </c>
      <c r="D63" s="21">
        <v>25</v>
      </c>
      <c r="E63" s="24"/>
      <c r="F63" s="24">
        <v>3944</v>
      </c>
      <c r="G63" s="24"/>
      <c r="H63" s="24"/>
      <c r="I63" s="24"/>
      <c r="J63" s="360">
        <f>SUMIF(SUMPK!$B:$B,$B:$B,SUMPK!$O:$O)</f>
        <v>0</v>
      </c>
      <c r="K63" s="24"/>
      <c r="L63" s="24">
        <f t="shared" si="86"/>
        <v>3944</v>
      </c>
      <c r="M63" s="15">
        <f t="shared" si="27"/>
        <v>3944</v>
      </c>
      <c r="N63" s="15">
        <v>29.333333333333332</v>
      </c>
      <c r="O63" s="276">
        <f t="shared" si="28"/>
        <v>134.45454545454547</v>
      </c>
      <c r="P63" s="15">
        <v>94.166666666666671</v>
      </c>
      <c r="Q63" s="711">
        <f t="shared" si="29"/>
        <v>533.33333333333337</v>
      </c>
      <c r="R63" s="276">
        <f t="shared" si="30"/>
        <v>251.29911504424774</v>
      </c>
      <c r="S63" s="712">
        <f t="shared" si="31"/>
        <v>123.07692307692308</v>
      </c>
      <c r="T63" s="713">
        <v>3200</v>
      </c>
      <c r="U63" s="276">
        <f t="shared" si="92"/>
        <v>32.045000000000002</v>
      </c>
      <c r="V63" s="278"/>
      <c r="W63" s="276">
        <f t="shared" si="33"/>
        <v>32.045000000000002</v>
      </c>
      <c r="X63" s="279">
        <f t="shared" si="0"/>
        <v>1</v>
      </c>
      <c r="Y63" s="305">
        <v>15</v>
      </c>
      <c r="Z63" s="721"/>
      <c r="AA63" s="244">
        <v>0</v>
      </c>
      <c r="AB63" s="64">
        <v>0</v>
      </c>
      <c r="AC63" s="64">
        <v>0</v>
      </c>
      <c r="AD63" s="64">
        <v>0</v>
      </c>
      <c r="AE63" s="64">
        <v>0</v>
      </c>
      <c r="AF63" s="64">
        <v>0</v>
      </c>
      <c r="AG63" s="64">
        <f t="shared" si="34"/>
        <v>0</v>
      </c>
      <c r="AH63" s="211">
        <f t="shared" si="35"/>
        <v>0</v>
      </c>
      <c r="AI63" s="755">
        <v>577</v>
      </c>
      <c r="AJ63" s="345">
        <v>0</v>
      </c>
      <c r="AK63" s="345">
        <v>674</v>
      </c>
      <c r="AL63" s="345">
        <v>0</v>
      </c>
      <c r="AM63" s="345">
        <v>0</v>
      </c>
      <c r="AN63" s="345">
        <v>0</v>
      </c>
      <c r="AO63" s="808">
        <f t="shared" si="36"/>
        <v>1251</v>
      </c>
      <c r="AP63" s="809">
        <f t="shared" si="37"/>
        <v>208.5</v>
      </c>
      <c r="AQ63" s="814">
        <v>0</v>
      </c>
      <c r="AR63" s="815">
        <v>452</v>
      </c>
      <c r="AS63" s="815">
        <v>282</v>
      </c>
      <c r="AT63" s="815">
        <v>0</v>
      </c>
      <c r="AU63" s="815">
        <v>638</v>
      </c>
      <c r="AV63" s="815">
        <v>0</v>
      </c>
      <c r="AW63" s="808">
        <f t="shared" si="38"/>
        <v>1372</v>
      </c>
      <c r="AX63" s="211">
        <f t="shared" si="39"/>
        <v>228.66666666666666</v>
      </c>
      <c r="AY63" s="346">
        <v>0</v>
      </c>
      <c r="AZ63" s="343">
        <v>0</v>
      </c>
      <c r="BA63" s="343">
        <v>0</v>
      </c>
      <c r="BB63" s="343">
        <v>0</v>
      </c>
      <c r="BC63" s="343">
        <v>295</v>
      </c>
      <c r="BD63" s="343">
        <v>0</v>
      </c>
      <c r="BE63" s="808">
        <f t="shared" si="40"/>
        <v>295</v>
      </c>
      <c r="BF63" s="211">
        <f t="shared" si="41"/>
        <v>49.166666666666664</v>
      </c>
      <c r="BG63" s="814">
        <v>0</v>
      </c>
      <c r="BH63" s="815">
        <v>0</v>
      </c>
      <c r="BI63" s="815">
        <v>647</v>
      </c>
      <c r="BJ63" s="815">
        <v>0</v>
      </c>
      <c r="BK63" s="815">
        <v>0</v>
      </c>
      <c r="BL63" s="815">
        <v>0</v>
      </c>
      <c r="BM63" s="808">
        <f t="shared" si="42"/>
        <v>647</v>
      </c>
      <c r="BN63" s="211">
        <f t="shared" si="43"/>
        <v>107.83333333333333</v>
      </c>
      <c r="BO63" s="755">
        <v>0</v>
      </c>
      <c r="BP63" s="345">
        <v>0</v>
      </c>
      <c r="BQ63" s="345">
        <v>0</v>
      </c>
      <c r="BR63" s="345">
        <v>0</v>
      </c>
      <c r="BS63" s="345">
        <v>625</v>
      </c>
      <c r="BT63" s="345">
        <v>0</v>
      </c>
      <c r="BU63" s="808">
        <f t="shared" si="44"/>
        <v>625</v>
      </c>
      <c r="BV63" s="211">
        <f t="shared" si="45"/>
        <v>104.16666666666667</v>
      </c>
      <c r="BW63" s="755">
        <v>0</v>
      </c>
      <c r="BX63" s="345">
        <v>646</v>
      </c>
      <c r="BY63" s="345">
        <v>0</v>
      </c>
      <c r="BZ63" s="345">
        <v>95</v>
      </c>
      <c r="CA63" s="345">
        <v>0</v>
      </c>
      <c r="CB63" s="345">
        <v>0</v>
      </c>
      <c r="CC63" s="808">
        <f t="shared" si="46"/>
        <v>741</v>
      </c>
      <c r="CD63" s="211">
        <f t="shared" si="47"/>
        <v>123.5</v>
      </c>
      <c r="CE63" s="346">
        <v>0</v>
      </c>
      <c r="CF63" s="343">
        <v>0</v>
      </c>
      <c r="CG63" s="343">
        <v>0</v>
      </c>
      <c r="CH63" s="343">
        <v>330</v>
      </c>
      <c r="CI63" s="343">
        <v>0</v>
      </c>
      <c r="CJ63" s="343">
        <v>0</v>
      </c>
      <c r="CK63" s="808">
        <f t="shared" si="48"/>
        <v>330</v>
      </c>
      <c r="CL63" s="211">
        <f t="shared" si="49"/>
        <v>55</v>
      </c>
      <c r="CM63" s="346">
        <v>0</v>
      </c>
      <c r="CN63" s="343">
        <v>0</v>
      </c>
      <c r="CO63" s="343">
        <v>0</v>
      </c>
      <c r="CP63" s="343">
        <v>0</v>
      </c>
      <c r="CQ63" s="343">
        <v>480</v>
      </c>
      <c r="CR63" s="343">
        <v>0</v>
      </c>
      <c r="CS63" s="808">
        <f t="shared" si="50"/>
        <v>480</v>
      </c>
      <c r="CT63" s="211">
        <f t="shared" si="51"/>
        <v>80</v>
      </c>
      <c r="CU63" s="346">
        <v>0</v>
      </c>
      <c r="CV63" s="343">
        <v>0</v>
      </c>
      <c r="CW63" s="343">
        <v>337</v>
      </c>
      <c r="CX63" s="343">
        <v>0</v>
      </c>
      <c r="CY63" s="343">
        <v>0</v>
      </c>
      <c r="CZ63" s="343">
        <v>0</v>
      </c>
      <c r="DA63" s="808">
        <f t="shared" si="52"/>
        <v>337</v>
      </c>
      <c r="DB63" s="211">
        <f t="shared" si="53"/>
        <v>56.166666666666664</v>
      </c>
      <c r="DC63" s="346">
        <v>0</v>
      </c>
      <c r="DD63" s="343">
        <v>662</v>
      </c>
      <c r="DE63" s="343">
        <v>0</v>
      </c>
      <c r="DF63" s="343">
        <v>0</v>
      </c>
      <c r="DG63" s="343"/>
      <c r="DH63" s="343">
        <v>0</v>
      </c>
      <c r="DI63" s="808">
        <f t="shared" si="54"/>
        <v>662</v>
      </c>
      <c r="DJ63" s="211">
        <f t="shared" si="55"/>
        <v>110.33333333333333</v>
      </c>
      <c r="DK63" s="346">
        <v>242</v>
      </c>
      <c r="DL63" s="343">
        <v>0</v>
      </c>
      <c r="DM63" s="343">
        <v>0</v>
      </c>
      <c r="DN63" s="343">
        <v>0</v>
      </c>
      <c r="DO63" s="343">
        <v>606</v>
      </c>
      <c r="DP63" s="343">
        <v>0</v>
      </c>
      <c r="DQ63" s="808">
        <f t="shared" si="56"/>
        <v>848</v>
      </c>
      <c r="DR63" s="211">
        <f t="shared" si="57"/>
        <v>141.33333333333334</v>
      </c>
      <c r="DS63" s="346">
        <v>0</v>
      </c>
      <c r="DT63" s="343">
        <v>0</v>
      </c>
      <c r="DU63" s="343">
        <v>333</v>
      </c>
      <c r="DV63" s="343">
        <v>0</v>
      </c>
      <c r="DW63" s="343">
        <v>0</v>
      </c>
      <c r="DX63" s="343">
        <v>73</v>
      </c>
      <c r="DY63" s="808">
        <f t="shared" si="58"/>
        <v>406</v>
      </c>
      <c r="DZ63" s="211">
        <f t="shared" si="59"/>
        <v>67.666666666666671</v>
      </c>
      <c r="EA63" s="346">
        <v>0</v>
      </c>
      <c r="EB63" s="343">
        <v>0</v>
      </c>
      <c r="EC63" s="343"/>
      <c r="ED63" s="343">
        <v>0</v>
      </c>
      <c r="EE63" s="343">
        <v>322</v>
      </c>
      <c r="EF63" s="343">
        <v>0</v>
      </c>
      <c r="EG63" s="808">
        <f t="shared" si="60"/>
        <v>322</v>
      </c>
      <c r="EH63" s="211">
        <f t="shared" si="61"/>
        <v>53.666666666666664</v>
      </c>
      <c r="EI63" s="346">
        <v>0</v>
      </c>
      <c r="EJ63" s="343">
        <v>0</v>
      </c>
      <c r="EK63" s="343">
        <v>0</v>
      </c>
      <c r="EL63" s="343">
        <v>320</v>
      </c>
      <c r="EM63" s="343">
        <v>89</v>
      </c>
      <c r="EN63" s="343">
        <v>0</v>
      </c>
      <c r="EO63" s="808">
        <f t="shared" si="62"/>
        <v>409</v>
      </c>
      <c r="EP63" s="211">
        <f t="shared" si="63"/>
        <v>68.166666666666671</v>
      </c>
      <c r="EQ63" s="346">
        <v>0</v>
      </c>
      <c r="ER63" s="343">
        <v>0</v>
      </c>
      <c r="ES63" s="343">
        <v>0</v>
      </c>
      <c r="ET63" s="343">
        <v>0</v>
      </c>
      <c r="EU63" s="343">
        <v>306</v>
      </c>
      <c r="EV63" s="343">
        <v>0</v>
      </c>
      <c r="EW63" s="808">
        <f t="shared" si="64"/>
        <v>306</v>
      </c>
      <c r="EX63" s="211">
        <f t="shared" si="65"/>
        <v>51</v>
      </c>
      <c r="EY63" s="346">
        <v>0</v>
      </c>
      <c r="EZ63" s="343">
        <v>0</v>
      </c>
      <c r="FA63" s="343">
        <v>0</v>
      </c>
      <c r="FB63" s="343">
        <v>302</v>
      </c>
      <c r="FC63" s="343">
        <v>0</v>
      </c>
      <c r="FD63" s="343">
        <v>0</v>
      </c>
      <c r="FE63" s="808">
        <f t="shared" si="66"/>
        <v>302</v>
      </c>
      <c r="FF63" s="211">
        <f t="shared" si="67"/>
        <v>50.333333333333336</v>
      </c>
      <c r="FG63" s="755">
        <v>200</v>
      </c>
      <c r="FH63" s="345">
        <v>328</v>
      </c>
      <c r="FI63" s="345">
        <v>0</v>
      </c>
      <c r="FJ63" s="345">
        <v>608</v>
      </c>
      <c r="FK63" s="345">
        <v>0</v>
      </c>
      <c r="FL63" s="345">
        <v>0</v>
      </c>
      <c r="FM63" s="808">
        <f t="shared" si="68"/>
        <v>1136</v>
      </c>
      <c r="FN63" s="211">
        <f t="shared" si="69"/>
        <v>189.33333333333334</v>
      </c>
      <c r="FO63" s="346">
        <v>0</v>
      </c>
      <c r="FP63" s="343">
        <v>0</v>
      </c>
      <c r="FQ63" s="343">
        <v>0</v>
      </c>
      <c r="FR63" s="343">
        <v>0</v>
      </c>
      <c r="FS63" s="343">
        <v>0</v>
      </c>
      <c r="FT63" s="343">
        <v>0</v>
      </c>
      <c r="FU63" s="808">
        <f t="shared" si="70"/>
        <v>0</v>
      </c>
      <c r="FV63" s="211">
        <f t="shared" si="71"/>
        <v>0</v>
      </c>
      <c r="FW63" s="346">
        <v>0</v>
      </c>
      <c r="FX63" s="343">
        <v>398</v>
      </c>
      <c r="FY63" s="343">
        <v>0</v>
      </c>
      <c r="FZ63" s="343">
        <v>0</v>
      </c>
      <c r="GA63" s="343">
        <v>0</v>
      </c>
      <c r="GB63" s="343">
        <v>0</v>
      </c>
      <c r="GC63" s="808">
        <f t="shared" si="72"/>
        <v>398</v>
      </c>
      <c r="GD63" s="211">
        <f t="shared" si="73"/>
        <v>66.333333333333329</v>
      </c>
      <c r="GE63" s="346">
        <v>0</v>
      </c>
      <c r="GF63" s="343">
        <v>0</v>
      </c>
      <c r="GG63" s="343">
        <v>0</v>
      </c>
      <c r="GH63" s="343">
        <v>240</v>
      </c>
      <c r="GI63" s="343">
        <v>0</v>
      </c>
      <c r="GJ63" s="343">
        <v>325</v>
      </c>
      <c r="GK63" s="808">
        <f t="shared" si="74"/>
        <v>565</v>
      </c>
      <c r="GL63" s="211">
        <f t="shared" si="75"/>
        <v>94.166666666666671</v>
      </c>
      <c r="GM63" s="755">
        <v>0</v>
      </c>
      <c r="GN63" s="345">
        <v>0</v>
      </c>
      <c r="GO63" s="345">
        <v>0</v>
      </c>
      <c r="GP63" s="345">
        <v>0</v>
      </c>
      <c r="GQ63" s="345">
        <v>0</v>
      </c>
      <c r="GR63" s="345">
        <v>257</v>
      </c>
      <c r="GS63" s="872">
        <f t="shared" si="76"/>
        <v>257</v>
      </c>
      <c r="GT63" s="873">
        <f t="shared" si="77"/>
        <v>42.833333333333336</v>
      </c>
      <c r="GU63" s="346">
        <v>0</v>
      </c>
      <c r="GV63" s="343">
        <v>0</v>
      </c>
      <c r="GW63" s="343">
        <v>0</v>
      </c>
      <c r="GX63" s="343">
        <v>310</v>
      </c>
      <c r="GY63" s="343">
        <v>0</v>
      </c>
      <c r="GZ63" s="343">
        <v>316</v>
      </c>
      <c r="HA63" s="872">
        <f t="shared" si="78"/>
        <v>626</v>
      </c>
      <c r="HB63" s="873">
        <f t="shared" si="79"/>
        <v>104.33333333333333</v>
      </c>
      <c r="HC63" s="346">
        <v>0</v>
      </c>
      <c r="HD63" s="343">
        <v>0</v>
      </c>
      <c r="HE63" s="343">
        <v>310</v>
      </c>
      <c r="HF63" s="343">
        <v>0</v>
      </c>
      <c r="HG63" s="343">
        <v>0</v>
      </c>
      <c r="HH63" s="343">
        <v>0</v>
      </c>
      <c r="HI63" s="872">
        <f t="shared" si="80"/>
        <v>310</v>
      </c>
      <c r="HJ63" s="873">
        <f t="shared" si="81"/>
        <v>51.666666666666664</v>
      </c>
      <c r="HK63" s="346">
        <v>0</v>
      </c>
      <c r="HL63" s="343">
        <v>0</v>
      </c>
      <c r="HM63" s="343">
        <v>176</v>
      </c>
      <c r="HN63" s="343">
        <v>0</v>
      </c>
      <c r="HO63" s="343">
        <v>0</v>
      </c>
      <c r="HP63" s="343">
        <v>0</v>
      </c>
      <c r="HQ63" s="872">
        <f t="shared" si="82"/>
        <v>176</v>
      </c>
      <c r="HR63" s="873">
        <f t="shared" si="83"/>
        <v>29.333333333333332</v>
      </c>
      <c r="HS63" s="346">
        <v>0</v>
      </c>
      <c r="HT63" s="343">
        <v>0</v>
      </c>
      <c r="HU63" s="343">
        <v>0</v>
      </c>
      <c r="HV63" s="343">
        <v>0</v>
      </c>
      <c r="HW63" s="343">
        <v>0</v>
      </c>
      <c r="HX63" s="343"/>
      <c r="HY63" s="872">
        <f t="shared" si="84"/>
        <v>0</v>
      </c>
      <c r="HZ63" s="873">
        <f t="shared" si="85"/>
        <v>0</v>
      </c>
    </row>
    <row r="64" spans="1:234" s="323" customFormat="1" ht="14.25" customHeight="1" x14ac:dyDescent="0.2">
      <c r="A64" s="21">
        <v>53</v>
      </c>
      <c r="B64" s="21" t="s">
        <v>103</v>
      </c>
      <c r="C64" s="275" t="s">
        <v>104</v>
      </c>
      <c r="D64" s="21">
        <v>25</v>
      </c>
      <c r="E64" s="24"/>
      <c r="F64" s="24">
        <v>7518</v>
      </c>
      <c r="G64" s="24"/>
      <c r="H64" s="24"/>
      <c r="I64" s="360"/>
      <c r="J64" s="360">
        <f>SUMIF(SUMPK!$B:$B,$B:$B,SUMPK!$O:$O)</f>
        <v>0</v>
      </c>
      <c r="K64" s="24"/>
      <c r="L64" s="24">
        <f>F64+H64-J64</f>
        <v>7518</v>
      </c>
      <c r="M64" s="15">
        <f t="shared" si="27"/>
        <v>7518</v>
      </c>
      <c r="N64" s="15">
        <v>741.16666666666663</v>
      </c>
      <c r="O64" s="276">
        <f t="shared" si="28"/>
        <v>10.143467506183944</v>
      </c>
      <c r="P64" s="15">
        <v>508.83333333333331</v>
      </c>
      <c r="Q64" s="711">
        <f t="shared" si="29"/>
        <v>3733.3333333333335</v>
      </c>
      <c r="R64" s="276">
        <f t="shared" si="30"/>
        <v>88.649852603996081</v>
      </c>
      <c r="S64" s="712">
        <f t="shared" si="31"/>
        <v>861.53846153846155</v>
      </c>
      <c r="T64" s="713">
        <v>22400</v>
      </c>
      <c r="U64" s="276">
        <f t="shared" si="92"/>
        <v>8.7262500000000003</v>
      </c>
      <c r="V64" s="278"/>
      <c r="W64" s="276">
        <f t="shared" si="33"/>
        <v>8.7262500000000003</v>
      </c>
      <c r="X64" s="279">
        <f t="shared" si="0"/>
        <v>1</v>
      </c>
      <c r="Y64" s="305">
        <v>13</v>
      </c>
      <c r="Z64" s="721"/>
      <c r="AA64" s="244">
        <v>1645</v>
      </c>
      <c r="AB64" s="64">
        <v>0</v>
      </c>
      <c r="AC64" s="64">
        <v>2062</v>
      </c>
      <c r="AD64" s="64">
        <v>0</v>
      </c>
      <c r="AE64" s="64">
        <v>0</v>
      </c>
      <c r="AF64" s="64">
        <v>3120</v>
      </c>
      <c r="AG64" s="64">
        <f t="shared" si="34"/>
        <v>6827</v>
      </c>
      <c r="AH64" s="211">
        <f t="shared" si="35"/>
        <v>1137.8333333333333</v>
      </c>
      <c r="AI64" s="755">
        <v>0</v>
      </c>
      <c r="AJ64" s="345">
        <v>2239</v>
      </c>
      <c r="AK64" s="345">
        <v>0</v>
      </c>
      <c r="AL64" s="345">
        <v>423</v>
      </c>
      <c r="AM64" s="345">
        <v>648</v>
      </c>
      <c r="AN64" s="345">
        <v>1807</v>
      </c>
      <c r="AO64" s="808">
        <f t="shared" si="36"/>
        <v>5117</v>
      </c>
      <c r="AP64" s="809">
        <f t="shared" si="37"/>
        <v>852.83333333333337</v>
      </c>
      <c r="AQ64" s="814">
        <v>0</v>
      </c>
      <c r="AR64" s="815">
        <v>3977</v>
      </c>
      <c r="AS64" s="815">
        <v>0</v>
      </c>
      <c r="AT64" s="815">
        <v>0</v>
      </c>
      <c r="AU64" s="815">
        <v>0</v>
      </c>
      <c r="AV64" s="815">
        <v>1805</v>
      </c>
      <c r="AW64" s="808">
        <f t="shared" si="38"/>
        <v>5782</v>
      </c>
      <c r="AX64" s="211">
        <f t="shared" si="39"/>
        <v>963.66666666666663</v>
      </c>
      <c r="AY64" s="346">
        <v>0</v>
      </c>
      <c r="AZ64" s="343">
        <v>911</v>
      </c>
      <c r="BA64" s="343">
        <v>0</v>
      </c>
      <c r="BB64" s="343">
        <v>3080</v>
      </c>
      <c r="BC64" s="343">
        <v>0</v>
      </c>
      <c r="BD64" s="343">
        <v>0</v>
      </c>
      <c r="BE64" s="808">
        <f t="shared" si="40"/>
        <v>3991</v>
      </c>
      <c r="BF64" s="211">
        <f t="shared" si="41"/>
        <v>665.16666666666663</v>
      </c>
      <c r="BG64" s="814">
        <v>0</v>
      </c>
      <c r="BH64" s="815">
        <v>1770</v>
      </c>
      <c r="BI64" s="815">
        <v>0</v>
      </c>
      <c r="BJ64" s="815">
        <v>0</v>
      </c>
      <c r="BK64" s="815">
        <v>3026</v>
      </c>
      <c r="BL64" s="815">
        <v>0</v>
      </c>
      <c r="BM64" s="808">
        <f t="shared" si="42"/>
        <v>4796</v>
      </c>
      <c r="BN64" s="211">
        <f t="shared" si="43"/>
        <v>799.33333333333337</v>
      </c>
      <c r="BO64" s="755">
        <v>0</v>
      </c>
      <c r="BP64" s="345">
        <v>1592</v>
      </c>
      <c r="BQ64" s="345">
        <v>0</v>
      </c>
      <c r="BR64" s="345">
        <v>0</v>
      </c>
      <c r="BS64" s="345">
        <v>1714</v>
      </c>
      <c r="BT64" s="345">
        <v>1457</v>
      </c>
      <c r="BU64" s="808">
        <f t="shared" si="44"/>
        <v>4763</v>
      </c>
      <c r="BV64" s="211">
        <f t="shared" si="45"/>
        <v>793.83333333333337</v>
      </c>
      <c r="BW64" s="755">
        <v>1887</v>
      </c>
      <c r="BX64" s="345">
        <v>0</v>
      </c>
      <c r="BY64" s="345">
        <v>0</v>
      </c>
      <c r="BZ64" s="345">
        <v>0</v>
      </c>
      <c r="CA64" s="345">
        <v>1615</v>
      </c>
      <c r="CB64" s="345">
        <v>1980</v>
      </c>
      <c r="CC64" s="808">
        <f t="shared" si="46"/>
        <v>5482</v>
      </c>
      <c r="CD64" s="211">
        <f t="shared" si="47"/>
        <v>913.66666666666663</v>
      </c>
      <c r="CE64" s="346">
        <v>2524</v>
      </c>
      <c r="CF64" s="343">
        <v>1117</v>
      </c>
      <c r="CG64" s="343">
        <v>920</v>
      </c>
      <c r="CH64" s="343">
        <v>0</v>
      </c>
      <c r="CI64" s="343">
        <v>0</v>
      </c>
      <c r="CJ64" s="343">
        <v>1918</v>
      </c>
      <c r="CK64" s="808">
        <f t="shared" si="48"/>
        <v>6479</v>
      </c>
      <c r="CL64" s="211">
        <f t="shared" si="49"/>
        <v>1079.8333333333333</v>
      </c>
      <c r="CM64" s="346">
        <v>0</v>
      </c>
      <c r="CN64" s="343">
        <v>2177</v>
      </c>
      <c r="CO64" s="343">
        <v>346</v>
      </c>
      <c r="CP64" s="343">
        <v>324</v>
      </c>
      <c r="CQ64" s="343">
        <v>0</v>
      </c>
      <c r="CR64" s="343">
        <v>605</v>
      </c>
      <c r="CS64" s="808">
        <f t="shared" si="50"/>
        <v>3452</v>
      </c>
      <c r="CT64" s="211">
        <f t="shared" si="51"/>
        <v>575.33333333333337</v>
      </c>
      <c r="CU64" s="346">
        <v>2577</v>
      </c>
      <c r="CV64" s="343">
        <v>0</v>
      </c>
      <c r="CW64" s="343">
        <v>1073</v>
      </c>
      <c r="CX64" s="343">
        <v>0</v>
      </c>
      <c r="CY64" s="343">
        <v>3276</v>
      </c>
      <c r="CZ64" s="343">
        <v>0</v>
      </c>
      <c r="DA64" s="808">
        <f t="shared" si="52"/>
        <v>6926</v>
      </c>
      <c r="DB64" s="211">
        <f t="shared" si="53"/>
        <v>1154.3333333333333</v>
      </c>
      <c r="DC64" s="346">
        <v>0</v>
      </c>
      <c r="DD64" s="343">
        <v>2618</v>
      </c>
      <c r="DE64" s="343">
        <v>2821</v>
      </c>
      <c r="DF64" s="343">
        <v>148</v>
      </c>
      <c r="DG64" s="343"/>
      <c r="DH64" s="343">
        <v>44</v>
      </c>
      <c r="DI64" s="808">
        <f t="shared" si="54"/>
        <v>5631</v>
      </c>
      <c r="DJ64" s="211">
        <f t="shared" si="55"/>
        <v>938.5</v>
      </c>
      <c r="DK64" s="346">
        <v>0</v>
      </c>
      <c r="DL64" s="343">
        <v>72</v>
      </c>
      <c r="DM64" s="343">
        <v>0</v>
      </c>
      <c r="DN64" s="343">
        <v>2245</v>
      </c>
      <c r="DO64" s="343">
        <v>0</v>
      </c>
      <c r="DP64" s="343">
        <v>1980</v>
      </c>
      <c r="DQ64" s="808">
        <f t="shared" si="56"/>
        <v>4297</v>
      </c>
      <c r="DR64" s="211">
        <f t="shared" si="57"/>
        <v>716.16666666666663</v>
      </c>
      <c r="DS64" s="346">
        <v>1959</v>
      </c>
      <c r="DT64" s="343">
        <v>0</v>
      </c>
      <c r="DU64" s="343">
        <v>0</v>
      </c>
      <c r="DV64" s="343">
        <v>308</v>
      </c>
      <c r="DW64" s="343">
        <v>3979</v>
      </c>
      <c r="DX64" s="343">
        <v>0</v>
      </c>
      <c r="DY64" s="808">
        <f t="shared" si="58"/>
        <v>6246</v>
      </c>
      <c r="DZ64" s="211">
        <f t="shared" si="59"/>
        <v>1041</v>
      </c>
      <c r="EA64" s="346">
        <v>2091</v>
      </c>
      <c r="EB64" s="343">
        <v>0</v>
      </c>
      <c r="EC64" s="343"/>
      <c r="ED64" s="343">
        <v>0</v>
      </c>
      <c r="EE64" s="343">
        <v>954</v>
      </c>
      <c r="EF64" s="343">
        <v>5063</v>
      </c>
      <c r="EG64" s="808">
        <f t="shared" si="60"/>
        <v>8108</v>
      </c>
      <c r="EH64" s="211">
        <f t="shared" si="61"/>
        <v>1351.3333333333333</v>
      </c>
      <c r="EI64" s="346">
        <v>0</v>
      </c>
      <c r="EJ64" s="343">
        <v>0</v>
      </c>
      <c r="EK64" s="343">
        <v>1183</v>
      </c>
      <c r="EL64" s="343">
        <v>357</v>
      </c>
      <c r="EM64" s="343">
        <v>436</v>
      </c>
      <c r="EN64" s="343">
        <v>2427</v>
      </c>
      <c r="EO64" s="808">
        <f t="shared" si="62"/>
        <v>4403</v>
      </c>
      <c r="EP64" s="211">
        <f t="shared" si="63"/>
        <v>733.83333333333337</v>
      </c>
      <c r="EQ64" s="346">
        <v>0</v>
      </c>
      <c r="ER64" s="343">
        <v>0</v>
      </c>
      <c r="ES64" s="343">
        <v>908</v>
      </c>
      <c r="ET64" s="343">
        <v>0</v>
      </c>
      <c r="EU64" s="343">
        <v>1269</v>
      </c>
      <c r="EV64" s="343">
        <v>0</v>
      </c>
      <c r="EW64" s="808">
        <f t="shared" si="64"/>
        <v>2177</v>
      </c>
      <c r="EX64" s="211">
        <f t="shared" si="65"/>
        <v>362.83333333333331</v>
      </c>
      <c r="EY64" s="346">
        <v>3083</v>
      </c>
      <c r="EZ64" s="343">
        <v>0</v>
      </c>
      <c r="FA64" s="343">
        <v>0</v>
      </c>
      <c r="FB64" s="343">
        <v>2259</v>
      </c>
      <c r="FC64" s="343">
        <v>525</v>
      </c>
      <c r="FD64" s="343">
        <v>0</v>
      </c>
      <c r="FE64" s="808">
        <f t="shared" si="66"/>
        <v>5867</v>
      </c>
      <c r="FF64" s="211">
        <f t="shared" si="67"/>
        <v>977.83333333333337</v>
      </c>
      <c r="FG64" s="755">
        <v>2099</v>
      </c>
      <c r="FH64" s="345">
        <v>0</v>
      </c>
      <c r="FI64" s="345">
        <v>877</v>
      </c>
      <c r="FJ64" s="345">
        <v>2233</v>
      </c>
      <c r="FK64" s="345">
        <v>0</v>
      </c>
      <c r="FL64" s="345">
        <v>3103</v>
      </c>
      <c r="FM64" s="808">
        <f t="shared" si="68"/>
        <v>8312</v>
      </c>
      <c r="FN64" s="211">
        <f t="shared" si="69"/>
        <v>1385.3333333333333</v>
      </c>
      <c r="FO64" s="346">
        <v>0</v>
      </c>
      <c r="FP64" s="343">
        <v>440</v>
      </c>
      <c r="FQ64" s="343">
        <v>275</v>
      </c>
      <c r="FR64" s="343">
        <v>400</v>
      </c>
      <c r="FS64" s="343">
        <v>0</v>
      </c>
      <c r="FT64" s="343">
        <v>1320</v>
      </c>
      <c r="FU64" s="808">
        <f t="shared" si="70"/>
        <v>2435</v>
      </c>
      <c r="FV64" s="211">
        <f t="shared" si="71"/>
        <v>405.83333333333331</v>
      </c>
      <c r="FW64" s="346">
        <v>1844</v>
      </c>
      <c r="FX64" s="343">
        <v>1134</v>
      </c>
      <c r="FY64" s="343">
        <v>3853</v>
      </c>
      <c r="FZ64" s="343">
        <v>0</v>
      </c>
      <c r="GA64" s="343">
        <v>0</v>
      </c>
      <c r="GB64" s="343">
        <v>384</v>
      </c>
      <c r="GC64" s="808">
        <f t="shared" si="72"/>
        <v>7215</v>
      </c>
      <c r="GD64" s="211">
        <f t="shared" si="73"/>
        <v>1202.5</v>
      </c>
      <c r="GE64" s="346">
        <v>0</v>
      </c>
      <c r="GF64" s="343">
        <v>0</v>
      </c>
      <c r="GG64" s="343">
        <v>431</v>
      </c>
      <c r="GH64" s="343">
        <v>515</v>
      </c>
      <c r="GI64" s="343">
        <v>14</v>
      </c>
      <c r="GJ64" s="343">
        <v>1792</v>
      </c>
      <c r="GK64" s="808">
        <f t="shared" si="74"/>
        <v>2752</v>
      </c>
      <c r="GL64" s="211">
        <f t="shared" si="75"/>
        <v>458.66666666666669</v>
      </c>
      <c r="GM64" s="755">
        <v>3099</v>
      </c>
      <c r="GN64" s="345">
        <v>0</v>
      </c>
      <c r="GO64" s="345">
        <v>1637</v>
      </c>
      <c r="GP64" s="345">
        <v>0</v>
      </c>
      <c r="GQ64" s="345">
        <v>0</v>
      </c>
      <c r="GR64" s="345">
        <v>0</v>
      </c>
      <c r="GS64" s="872">
        <f t="shared" si="76"/>
        <v>4736</v>
      </c>
      <c r="GT64" s="873">
        <f t="shared" si="77"/>
        <v>789.33333333333337</v>
      </c>
      <c r="GU64" s="346">
        <v>1107</v>
      </c>
      <c r="GV64" s="343">
        <v>0</v>
      </c>
      <c r="GW64" s="343">
        <v>403</v>
      </c>
      <c r="GX64" s="343">
        <v>0</v>
      </c>
      <c r="GY64" s="343">
        <v>1648</v>
      </c>
      <c r="GZ64" s="343">
        <v>0</v>
      </c>
      <c r="HA64" s="872">
        <f t="shared" si="78"/>
        <v>3158</v>
      </c>
      <c r="HB64" s="873">
        <f t="shared" si="79"/>
        <v>526.33333333333337</v>
      </c>
      <c r="HC64" s="346">
        <v>202</v>
      </c>
      <c r="HD64" s="343">
        <v>0</v>
      </c>
      <c r="HE64" s="343">
        <v>0</v>
      </c>
      <c r="HF64" s="343">
        <v>0</v>
      </c>
      <c r="HG64" s="343">
        <v>2936</v>
      </c>
      <c r="HH64" s="343">
        <v>2695</v>
      </c>
      <c r="HI64" s="872">
        <f t="shared" si="80"/>
        <v>5833</v>
      </c>
      <c r="HJ64" s="873">
        <f t="shared" si="81"/>
        <v>972.16666666666663</v>
      </c>
      <c r="HK64" s="346">
        <v>0</v>
      </c>
      <c r="HL64" s="343">
        <v>0</v>
      </c>
      <c r="HM64" s="343">
        <v>1200</v>
      </c>
      <c r="HN64" s="343">
        <v>0</v>
      </c>
      <c r="HO64" s="343">
        <v>3247</v>
      </c>
      <c r="HP64" s="343">
        <v>0</v>
      </c>
      <c r="HQ64" s="872">
        <f t="shared" si="82"/>
        <v>4447</v>
      </c>
      <c r="HR64" s="873">
        <f t="shared" si="83"/>
        <v>741.16666666666663</v>
      </c>
      <c r="HS64" s="346">
        <v>0</v>
      </c>
      <c r="HT64" s="343">
        <v>0</v>
      </c>
      <c r="HU64" s="343">
        <v>201</v>
      </c>
      <c r="HV64" s="343">
        <v>440</v>
      </c>
      <c r="HW64" s="343">
        <v>2200</v>
      </c>
      <c r="HX64" s="343"/>
      <c r="HY64" s="872">
        <f t="shared" si="84"/>
        <v>2841</v>
      </c>
      <c r="HZ64" s="873">
        <f t="shared" si="85"/>
        <v>473.5</v>
      </c>
    </row>
    <row r="65" spans="1:234" s="323" customFormat="1" ht="15" customHeight="1" x14ac:dyDescent="0.2">
      <c r="A65" s="21">
        <v>54</v>
      </c>
      <c r="B65" s="21" t="s">
        <v>105</v>
      </c>
      <c r="C65" s="275" t="s">
        <v>106</v>
      </c>
      <c r="D65" s="21">
        <v>25</v>
      </c>
      <c r="E65" s="24"/>
      <c r="F65" s="24">
        <v>1356</v>
      </c>
      <c r="G65" s="24"/>
      <c r="H65" s="24"/>
      <c r="I65" s="360"/>
      <c r="J65" s="360">
        <f>SUMIF(SUMPK!$B:$B,$B:$B,SUMPK!$O:$O)</f>
        <v>0</v>
      </c>
      <c r="K65" s="24"/>
      <c r="L65" s="24">
        <f>F65+H65-J65</f>
        <v>1356</v>
      </c>
      <c r="M65" s="15">
        <f t="shared" si="27"/>
        <v>1356</v>
      </c>
      <c r="N65" s="15">
        <v>274.16666666666669</v>
      </c>
      <c r="O65" s="276">
        <f t="shared" si="28"/>
        <v>4.9458966565349538</v>
      </c>
      <c r="P65" s="15">
        <v>145.5</v>
      </c>
      <c r="Q65" s="711">
        <f t="shared" si="29"/>
        <v>666.66666666666663</v>
      </c>
      <c r="R65" s="276">
        <f t="shared" si="30"/>
        <v>55.917525773195877</v>
      </c>
      <c r="S65" s="712">
        <f t="shared" si="31"/>
        <v>153.84615384615384</v>
      </c>
      <c r="T65" s="713">
        <v>4000</v>
      </c>
      <c r="U65" s="276">
        <f t="shared" si="92"/>
        <v>8.8140000000000001</v>
      </c>
      <c r="V65" s="278"/>
      <c r="W65" s="276">
        <f t="shared" si="33"/>
        <v>8.8140000000000001</v>
      </c>
      <c r="X65" s="279">
        <f t="shared" si="0"/>
        <v>1</v>
      </c>
      <c r="Y65" s="305">
        <v>16</v>
      </c>
      <c r="Z65" s="721"/>
      <c r="AA65" s="244">
        <v>0</v>
      </c>
      <c r="AB65" s="64">
        <v>0</v>
      </c>
      <c r="AC65" s="64">
        <v>1442</v>
      </c>
      <c r="AD65" s="64">
        <v>0</v>
      </c>
      <c r="AE65" s="64">
        <v>0</v>
      </c>
      <c r="AF65" s="64">
        <v>0</v>
      </c>
      <c r="AG65" s="64">
        <f t="shared" si="34"/>
        <v>1442</v>
      </c>
      <c r="AH65" s="211">
        <f t="shared" si="35"/>
        <v>240.33333333333334</v>
      </c>
      <c r="AI65" s="755">
        <v>0</v>
      </c>
      <c r="AJ65" s="345">
        <v>0</v>
      </c>
      <c r="AK65" s="345">
        <v>0</v>
      </c>
      <c r="AL65" s="345">
        <v>0</v>
      </c>
      <c r="AM65" s="345">
        <v>740</v>
      </c>
      <c r="AN65" s="345">
        <v>0</v>
      </c>
      <c r="AO65" s="808">
        <f t="shared" si="36"/>
        <v>740</v>
      </c>
      <c r="AP65" s="809">
        <f t="shared" si="37"/>
        <v>123.33333333333333</v>
      </c>
      <c r="AQ65" s="814">
        <v>0</v>
      </c>
      <c r="AR65" s="815">
        <v>0</v>
      </c>
      <c r="AS65" s="815">
        <v>0</v>
      </c>
      <c r="AT65" s="815">
        <v>0</v>
      </c>
      <c r="AU65" s="815">
        <v>924</v>
      </c>
      <c r="AV65" s="815">
        <v>0</v>
      </c>
      <c r="AW65" s="808">
        <f t="shared" si="38"/>
        <v>924</v>
      </c>
      <c r="AX65" s="211">
        <f t="shared" si="39"/>
        <v>154</v>
      </c>
      <c r="AY65" s="346">
        <v>0</v>
      </c>
      <c r="AZ65" s="343">
        <v>877</v>
      </c>
      <c r="BA65" s="343">
        <v>0</v>
      </c>
      <c r="BB65" s="343">
        <v>0</v>
      </c>
      <c r="BC65" s="343">
        <v>0</v>
      </c>
      <c r="BD65" s="343">
        <v>490</v>
      </c>
      <c r="BE65" s="808">
        <f t="shared" si="40"/>
        <v>1367</v>
      </c>
      <c r="BF65" s="211">
        <f t="shared" si="41"/>
        <v>227.83333333333334</v>
      </c>
      <c r="BG65" s="814">
        <v>0</v>
      </c>
      <c r="BH65" s="815">
        <v>0</v>
      </c>
      <c r="BI65" s="815">
        <v>0</v>
      </c>
      <c r="BJ65" s="815">
        <v>803</v>
      </c>
      <c r="BK65" s="815">
        <v>0</v>
      </c>
      <c r="BL65" s="815">
        <v>928</v>
      </c>
      <c r="BM65" s="808">
        <f t="shared" si="42"/>
        <v>1731</v>
      </c>
      <c r="BN65" s="211">
        <f t="shared" si="43"/>
        <v>288.5</v>
      </c>
      <c r="BO65" s="755">
        <v>0</v>
      </c>
      <c r="BP65" s="345">
        <v>0</v>
      </c>
      <c r="BQ65" s="345">
        <v>0</v>
      </c>
      <c r="BR65" s="345">
        <v>0</v>
      </c>
      <c r="BS65" s="345">
        <v>851</v>
      </c>
      <c r="BT65" s="345">
        <v>0</v>
      </c>
      <c r="BU65" s="808">
        <f t="shared" si="44"/>
        <v>851</v>
      </c>
      <c r="BV65" s="211">
        <f t="shared" si="45"/>
        <v>141.83333333333334</v>
      </c>
      <c r="BW65" s="755">
        <v>0</v>
      </c>
      <c r="BX65" s="345">
        <v>0</v>
      </c>
      <c r="BY65" s="345">
        <v>0</v>
      </c>
      <c r="BZ65" s="345">
        <v>0</v>
      </c>
      <c r="CA65" s="345">
        <v>0</v>
      </c>
      <c r="CB65" s="345">
        <v>1209</v>
      </c>
      <c r="CC65" s="808">
        <f t="shared" si="46"/>
        <v>1209</v>
      </c>
      <c r="CD65" s="211">
        <f t="shared" si="47"/>
        <v>201.5</v>
      </c>
      <c r="CE65" s="346">
        <v>0</v>
      </c>
      <c r="CF65" s="343">
        <v>0</v>
      </c>
      <c r="CG65" s="343">
        <v>0</v>
      </c>
      <c r="CH65" s="343">
        <v>820</v>
      </c>
      <c r="CI65" s="343">
        <v>0</v>
      </c>
      <c r="CJ65" s="343">
        <v>0</v>
      </c>
      <c r="CK65" s="808">
        <f t="shared" si="48"/>
        <v>820</v>
      </c>
      <c r="CL65" s="211">
        <f t="shared" si="49"/>
        <v>136.66666666666666</v>
      </c>
      <c r="CM65" s="346">
        <v>0</v>
      </c>
      <c r="CN65" s="343">
        <v>0</v>
      </c>
      <c r="CO65" s="343">
        <v>0</v>
      </c>
      <c r="CP65" s="343">
        <v>845</v>
      </c>
      <c r="CQ65" s="343">
        <v>0</v>
      </c>
      <c r="CR65" s="343">
        <v>1188</v>
      </c>
      <c r="CS65" s="808">
        <f t="shared" si="50"/>
        <v>2033</v>
      </c>
      <c r="CT65" s="211">
        <f t="shared" si="51"/>
        <v>338.83333333333331</v>
      </c>
      <c r="CU65" s="346">
        <v>0</v>
      </c>
      <c r="CV65" s="343">
        <v>0</v>
      </c>
      <c r="CW65" s="343">
        <v>0</v>
      </c>
      <c r="CX65" s="343">
        <v>0</v>
      </c>
      <c r="CY65" s="343">
        <v>0</v>
      </c>
      <c r="CZ65" s="343">
        <v>0</v>
      </c>
      <c r="DA65" s="808">
        <f t="shared" si="52"/>
        <v>0</v>
      </c>
      <c r="DB65" s="211">
        <f t="shared" si="53"/>
        <v>0</v>
      </c>
      <c r="DC65" s="346">
        <v>0</v>
      </c>
      <c r="DD65" s="343">
        <v>832</v>
      </c>
      <c r="DE65" s="343">
        <v>0</v>
      </c>
      <c r="DF65" s="343">
        <v>0</v>
      </c>
      <c r="DG65" s="343"/>
      <c r="DH65" s="343">
        <v>0</v>
      </c>
      <c r="DI65" s="808">
        <f t="shared" si="54"/>
        <v>832</v>
      </c>
      <c r="DJ65" s="211">
        <f t="shared" si="55"/>
        <v>138.66666666666666</v>
      </c>
      <c r="DK65" s="346">
        <v>1129</v>
      </c>
      <c r="DL65" s="343">
        <v>0</v>
      </c>
      <c r="DM65" s="343">
        <v>0</v>
      </c>
      <c r="DN65" s="343">
        <v>0</v>
      </c>
      <c r="DO65" s="343">
        <v>0</v>
      </c>
      <c r="DP65" s="343">
        <v>0</v>
      </c>
      <c r="DQ65" s="808">
        <f t="shared" si="56"/>
        <v>1129</v>
      </c>
      <c r="DR65" s="211">
        <f t="shared" si="57"/>
        <v>188.16666666666666</v>
      </c>
      <c r="DS65" s="346">
        <v>1047</v>
      </c>
      <c r="DT65" s="343">
        <v>0</v>
      </c>
      <c r="DU65" s="343">
        <v>0</v>
      </c>
      <c r="DV65" s="343">
        <v>997</v>
      </c>
      <c r="DW65" s="343">
        <v>0</v>
      </c>
      <c r="DX65" s="343">
        <v>0</v>
      </c>
      <c r="DY65" s="808">
        <f t="shared" si="58"/>
        <v>2044</v>
      </c>
      <c r="DZ65" s="211">
        <f t="shared" si="59"/>
        <v>340.66666666666669</v>
      </c>
      <c r="EA65" s="346">
        <v>0</v>
      </c>
      <c r="EB65" s="343">
        <v>0</v>
      </c>
      <c r="EC65" s="343"/>
      <c r="ED65" s="343">
        <v>0</v>
      </c>
      <c r="EE65" s="343">
        <v>868</v>
      </c>
      <c r="EF65" s="343">
        <v>0</v>
      </c>
      <c r="EG65" s="808">
        <f t="shared" si="60"/>
        <v>868</v>
      </c>
      <c r="EH65" s="211">
        <f t="shared" si="61"/>
        <v>144.66666666666666</v>
      </c>
      <c r="EI65" s="346">
        <v>0</v>
      </c>
      <c r="EJ65" s="343">
        <v>1183</v>
      </c>
      <c r="EK65" s="343">
        <v>0</v>
      </c>
      <c r="EL65" s="343">
        <v>0</v>
      </c>
      <c r="EM65" s="343">
        <v>0</v>
      </c>
      <c r="EN65" s="343">
        <v>693</v>
      </c>
      <c r="EO65" s="808">
        <f t="shared" si="62"/>
        <v>1876</v>
      </c>
      <c r="EP65" s="211">
        <f t="shared" si="63"/>
        <v>312.66666666666669</v>
      </c>
      <c r="EQ65" s="346">
        <v>0</v>
      </c>
      <c r="ER65" s="343">
        <v>0</v>
      </c>
      <c r="ES65" s="343">
        <v>0</v>
      </c>
      <c r="ET65" s="343">
        <v>0</v>
      </c>
      <c r="EU65" s="343">
        <v>974</v>
      </c>
      <c r="EV65" s="343">
        <v>0</v>
      </c>
      <c r="EW65" s="808">
        <f t="shared" si="64"/>
        <v>974</v>
      </c>
      <c r="EX65" s="211">
        <f t="shared" si="65"/>
        <v>162.33333333333334</v>
      </c>
      <c r="EY65" s="346">
        <v>0</v>
      </c>
      <c r="EZ65" s="343">
        <v>0</v>
      </c>
      <c r="FA65" s="343">
        <v>0</v>
      </c>
      <c r="FB65" s="343">
        <v>1193</v>
      </c>
      <c r="FC65" s="343">
        <v>0</v>
      </c>
      <c r="FD65" s="343">
        <v>0</v>
      </c>
      <c r="FE65" s="808">
        <f t="shared" si="66"/>
        <v>1193</v>
      </c>
      <c r="FF65" s="211">
        <f t="shared" si="67"/>
        <v>198.83333333333334</v>
      </c>
      <c r="FG65" s="755">
        <v>0</v>
      </c>
      <c r="FH65" s="345">
        <v>0</v>
      </c>
      <c r="FI65" s="345">
        <v>0</v>
      </c>
      <c r="FJ65" s="345">
        <v>849</v>
      </c>
      <c r="FK65" s="345">
        <v>0</v>
      </c>
      <c r="FL65" s="345">
        <v>0</v>
      </c>
      <c r="FM65" s="808">
        <f t="shared" si="68"/>
        <v>849</v>
      </c>
      <c r="FN65" s="211">
        <f t="shared" si="69"/>
        <v>141.5</v>
      </c>
      <c r="FO65" s="346">
        <v>969</v>
      </c>
      <c r="FP65" s="343">
        <v>0</v>
      </c>
      <c r="FQ65" s="343">
        <v>0</v>
      </c>
      <c r="FR65" s="343">
        <v>0</v>
      </c>
      <c r="FS65" s="343">
        <v>0</v>
      </c>
      <c r="FT65" s="343">
        <v>840</v>
      </c>
      <c r="FU65" s="808">
        <f t="shared" si="70"/>
        <v>1809</v>
      </c>
      <c r="FV65" s="211">
        <f t="shared" si="71"/>
        <v>301.5</v>
      </c>
      <c r="FW65" s="346">
        <v>0</v>
      </c>
      <c r="FX65" s="343">
        <v>0</v>
      </c>
      <c r="FY65" s="343">
        <v>975</v>
      </c>
      <c r="FZ65" s="343">
        <v>0</v>
      </c>
      <c r="GA65" s="343">
        <v>0</v>
      </c>
      <c r="GB65" s="343">
        <v>0</v>
      </c>
      <c r="GC65" s="808">
        <f t="shared" si="72"/>
        <v>975</v>
      </c>
      <c r="GD65" s="211">
        <f t="shared" si="73"/>
        <v>162.5</v>
      </c>
      <c r="GE65" s="346">
        <v>1060</v>
      </c>
      <c r="GF65" s="343">
        <v>0</v>
      </c>
      <c r="GG65" s="343">
        <v>0</v>
      </c>
      <c r="GH65" s="343">
        <v>0</v>
      </c>
      <c r="GI65" s="343">
        <v>0</v>
      </c>
      <c r="GJ65" s="343">
        <v>0</v>
      </c>
      <c r="GK65" s="808">
        <f t="shared" si="74"/>
        <v>1060</v>
      </c>
      <c r="GL65" s="211">
        <f t="shared" si="75"/>
        <v>176.66666666666666</v>
      </c>
      <c r="GM65" s="755">
        <v>1216</v>
      </c>
      <c r="GN65" s="345">
        <v>0</v>
      </c>
      <c r="GO65" s="345">
        <v>0</v>
      </c>
      <c r="GP65" s="345">
        <v>457</v>
      </c>
      <c r="GQ65" s="345">
        <v>0</v>
      </c>
      <c r="GR65" s="345">
        <v>0</v>
      </c>
      <c r="GS65" s="872">
        <f t="shared" si="76"/>
        <v>1673</v>
      </c>
      <c r="GT65" s="873">
        <f t="shared" si="77"/>
        <v>278.83333333333331</v>
      </c>
      <c r="GU65" s="346">
        <v>0</v>
      </c>
      <c r="GV65" s="343">
        <v>0</v>
      </c>
      <c r="GW65" s="343">
        <v>840</v>
      </c>
      <c r="GX65" s="343">
        <v>0</v>
      </c>
      <c r="GY65" s="343">
        <v>0</v>
      </c>
      <c r="GZ65" s="343">
        <v>0</v>
      </c>
      <c r="HA65" s="872">
        <f t="shared" si="78"/>
        <v>840</v>
      </c>
      <c r="HB65" s="873">
        <f t="shared" si="79"/>
        <v>140</v>
      </c>
      <c r="HC65" s="346">
        <v>0</v>
      </c>
      <c r="HD65" s="343">
        <v>0</v>
      </c>
      <c r="HE65" s="343">
        <v>757</v>
      </c>
      <c r="HF65" s="343">
        <v>0</v>
      </c>
      <c r="HG65" s="343">
        <v>0</v>
      </c>
      <c r="HH65" s="343">
        <v>0</v>
      </c>
      <c r="HI65" s="872">
        <f t="shared" si="80"/>
        <v>757</v>
      </c>
      <c r="HJ65" s="873">
        <f t="shared" si="81"/>
        <v>126.16666666666667</v>
      </c>
      <c r="HK65" s="346">
        <v>0</v>
      </c>
      <c r="HL65" s="343">
        <v>819</v>
      </c>
      <c r="HM65" s="343">
        <v>0</v>
      </c>
      <c r="HN65" s="343">
        <v>0</v>
      </c>
      <c r="HO65" s="343">
        <v>0</v>
      </c>
      <c r="HP65" s="343">
        <v>826</v>
      </c>
      <c r="HQ65" s="872">
        <f t="shared" si="82"/>
        <v>1645</v>
      </c>
      <c r="HR65" s="873">
        <f t="shared" si="83"/>
        <v>274.16666666666669</v>
      </c>
      <c r="HS65" s="346">
        <v>0</v>
      </c>
      <c r="HT65" s="343">
        <v>0</v>
      </c>
      <c r="HU65" s="343">
        <v>0</v>
      </c>
      <c r="HV65" s="343">
        <v>773</v>
      </c>
      <c r="HW65" s="343">
        <v>0</v>
      </c>
      <c r="HX65" s="343"/>
      <c r="HY65" s="872">
        <f t="shared" si="84"/>
        <v>773</v>
      </c>
      <c r="HZ65" s="873">
        <f t="shared" si="85"/>
        <v>128.83333333333334</v>
      </c>
    </row>
    <row r="66" spans="1:234" s="323" customFormat="1" ht="15" customHeight="1" x14ac:dyDescent="0.2">
      <c r="A66" s="21">
        <v>55</v>
      </c>
      <c r="B66" s="21" t="s">
        <v>107</v>
      </c>
      <c r="C66" s="275" t="s">
        <v>108</v>
      </c>
      <c r="D66" s="21">
        <v>25</v>
      </c>
      <c r="E66" s="24"/>
      <c r="F66" s="24">
        <v>5993</v>
      </c>
      <c r="G66" s="24"/>
      <c r="H66" s="24"/>
      <c r="I66" s="360"/>
      <c r="J66" s="360">
        <f>SUMIF(SUMPK!$B:$B,$B:$B,SUMPK!$O:$O)</f>
        <v>0</v>
      </c>
      <c r="K66" s="24"/>
      <c r="L66" s="24">
        <f t="shared" si="86"/>
        <v>5993</v>
      </c>
      <c r="M66" s="15">
        <f t="shared" si="27"/>
        <v>5993</v>
      </c>
      <c r="N66" s="15">
        <v>667.5</v>
      </c>
      <c r="O66" s="276">
        <f t="shared" si="28"/>
        <v>8.9782771535580519</v>
      </c>
      <c r="P66" s="15">
        <v>781.33333333333337</v>
      </c>
      <c r="Q66" s="711">
        <f t="shared" si="29"/>
        <v>3200</v>
      </c>
      <c r="R66" s="276">
        <f t="shared" si="30"/>
        <v>46.021331058020479</v>
      </c>
      <c r="S66" s="712">
        <f t="shared" si="31"/>
        <v>738.46153846153845</v>
      </c>
      <c r="T66" s="713">
        <v>19200</v>
      </c>
      <c r="U66" s="276">
        <f t="shared" si="92"/>
        <v>8.1155208333333331</v>
      </c>
      <c r="V66" s="278"/>
      <c r="W66" s="276">
        <f t="shared" si="33"/>
        <v>8.1155208333333331</v>
      </c>
      <c r="X66" s="279">
        <f t="shared" si="0"/>
        <v>1</v>
      </c>
      <c r="Y66" s="305">
        <v>17</v>
      </c>
      <c r="Z66" s="721"/>
      <c r="AA66" s="244">
        <v>1596</v>
      </c>
      <c r="AB66" s="64">
        <v>0</v>
      </c>
      <c r="AC66" s="64">
        <v>0</v>
      </c>
      <c r="AD66" s="64">
        <v>1684</v>
      </c>
      <c r="AE66" s="64">
        <v>0</v>
      </c>
      <c r="AF66" s="64">
        <v>0</v>
      </c>
      <c r="AG66" s="64">
        <f t="shared" si="34"/>
        <v>3280</v>
      </c>
      <c r="AH66" s="211">
        <f t="shared" si="35"/>
        <v>546.66666666666663</v>
      </c>
      <c r="AI66" s="755">
        <v>2061</v>
      </c>
      <c r="AJ66" s="345">
        <v>0</v>
      </c>
      <c r="AK66" s="345">
        <v>419</v>
      </c>
      <c r="AL66" s="345">
        <v>2376</v>
      </c>
      <c r="AM66" s="345">
        <v>0</v>
      </c>
      <c r="AN66" s="345">
        <v>0</v>
      </c>
      <c r="AO66" s="808">
        <f t="shared" si="36"/>
        <v>4856</v>
      </c>
      <c r="AP66" s="809">
        <f t="shared" si="37"/>
        <v>809.33333333333337</v>
      </c>
      <c r="AQ66" s="814">
        <v>0</v>
      </c>
      <c r="AR66" s="815">
        <v>880</v>
      </c>
      <c r="AS66" s="815">
        <v>380</v>
      </c>
      <c r="AT66" s="815">
        <v>0</v>
      </c>
      <c r="AU66" s="815">
        <v>330</v>
      </c>
      <c r="AV66" s="815">
        <v>1822</v>
      </c>
      <c r="AW66" s="808">
        <f t="shared" si="38"/>
        <v>3412</v>
      </c>
      <c r="AX66" s="211">
        <f t="shared" si="39"/>
        <v>568.66666666666663</v>
      </c>
      <c r="AY66" s="346">
        <v>440</v>
      </c>
      <c r="AZ66" s="343">
        <v>1173</v>
      </c>
      <c r="BA66" s="343">
        <v>1939</v>
      </c>
      <c r="BB66" s="343">
        <v>0</v>
      </c>
      <c r="BC66" s="343">
        <v>0</v>
      </c>
      <c r="BD66" s="343">
        <v>0</v>
      </c>
      <c r="BE66" s="808">
        <f t="shared" si="40"/>
        <v>3552</v>
      </c>
      <c r="BF66" s="211">
        <f t="shared" si="41"/>
        <v>592</v>
      </c>
      <c r="BG66" s="814">
        <v>1708</v>
      </c>
      <c r="BH66" s="815">
        <v>0</v>
      </c>
      <c r="BI66" s="815">
        <v>2582</v>
      </c>
      <c r="BJ66" s="815">
        <v>0</v>
      </c>
      <c r="BK66" s="815">
        <v>0</v>
      </c>
      <c r="BL66" s="815">
        <v>0</v>
      </c>
      <c r="BM66" s="808">
        <f t="shared" si="42"/>
        <v>4290</v>
      </c>
      <c r="BN66" s="211">
        <f t="shared" si="43"/>
        <v>715</v>
      </c>
      <c r="BO66" s="755">
        <v>1290</v>
      </c>
      <c r="BP66" s="345">
        <v>847</v>
      </c>
      <c r="BQ66" s="345">
        <v>0</v>
      </c>
      <c r="BR66" s="345">
        <v>1123</v>
      </c>
      <c r="BS66" s="345">
        <v>124</v>
      </c>
      <c r="BT66" s="345">
        <v>1243</v>
      </c>
      <c r="BU66" s="808">
        <f t="shared" si="44"/>
        <v>4627</v>
      </c>
      <c r="BV66" s="211">
        <f t="shared" si="45"/>
        <v>771.16666666666663</v>
      </c>
      <c r="BW66" s="755">
        <v>1296</v>
      </c>
      <c r="BX66" s="345">
        <v>214</v>
      </c>
      <c r="BY66" s="345">
        <v>0</v>
      </c>
      <c r="BZ66" s="345">
        <v>440</v>
      </c>
      <c r="CA66" s="345">
        <v>1247</v>
      </c>
      <c r="CB66" s="345">
        <v>1371</v>
      </c>
      <c r="CC66" s="808">
        <f t="shared" si="46"/>
        <v>4568</v>
      </c>
      <c r="CD66" s="211">
        <f t="shared" si="47"/>
        <v>761.33333333333337</v>
      </c>
      <c r="CE66" s="346">
        <v>343</v>
      </c>
      <c r="CF66" s="343">
        <v>307</v>
      </c>
      <c r="CG66" s="343">
        <v>1507</v>
      </c>
      <c r="CH66" s="343">
        <v>0</v>
      </c>
      <c r="CI66" s="343">
        <v>0</v>
      </c>
      <c r="CJ66" s="343">
        <v>1676</v>
      </c>
      <c r="CK66" s="808">
        <f t="shared" si="48"/>
        <v>3833</v>
      </c>
      <c r="CL66" s="211">
        <f t="shared" si="49"/>
        <v>638.83333333333337</v>
      </c>
      <c r="CM66" s="346">
        <v>0</v>
      </c>
      <c r="CN66" s="343">
        <v>0</v>
      </c>
      <c r="CO66" s="343">
        <v>891</v>
      </c>
      <c r="CP66" s="343">
        <v>2827</v>
      </c>
      <c r="CQ66" s="343">
        <v>0</v>
      </c>
      <c r="CR66" s="343">
        <v>1126</v>
      </c>
      <c r="CS66" s="808">
        <f t="shared" si="50"/>
        <v>4844</v>
      </c>
      <c r="CT66" s="211">
        <f t="shared" si="51"/>
        <v>807.33333333333337</v>
      </c>
      <c r="CU66" s="346">
        <v>276</v>
      </c>
      <c r="CV66" s="343">
        <v>382</v>
      </c>
      <c r="CW66" s="343">
        <v>0</v>
      </c>
      <c r="CX66" s="343">
        <v>0</v>
      </c>
      <c r="CY66" s="343">
        <v>0</v>
      </c>
      <c r="CZ66" s="343">
        <v>2581</v>
      </c>
      <c r="DA66" s="808">
        <f t="shared" si="52"/>
        <v>3239</v>
      </c>
      <c r="DB66" s="211">
        <f t="shared" si="53"/>
        <v>539.83333333333337</v>
      </c>
      <c r="DC66" s="346">
        <v>0</v>
      </c>
      <c r="DD66" s="343">
        <v>0</v>
      </c>
      <c r="DE66" s="343">
        <v>2943</v>
      </c>
      <c r="DF66" s="343">
        <v>0</v>
      </c>
      <c r="DG66" s="343"/>
      <c r="DH66" s="343">
        <v>2231</v>
      </c>
      <c r="DI66" s="808">
        <f t="shared" si="54"/>
        <v>5174</v>
      </c>
      <c r="DJ66" s="211">
        <f t="shared" si="55"/>
        <v>862.33333333333337</v>
      </c>
      <c r="DK66" s="346">
        <v>0</v>
      </c>
      <c r="DL66" s="343">
        <v>0</v>
      </c>
      <c r="DM66" s="343">
        <v>1246</v>
      </c>
      <c r="DN66" s="343">
        <v>0</v>
      </c>
      <c r="DO66" s="343">
        <v>2255</v>
      </c>
      <c r="DP66" s="343">
        <v>0</v>
      </c>
      <c r="DQ66" s="808">
        <f t="shared" si="56"/>
        <v>3501</v>
      </c>
      <c r="DR66" s="211">
        <f t="shared" si="57"/>
        <v>583.5</v>
      </c>
      <c r="DS66" s="346">
        <v>770</v>
      </c>
      <c r="DT66" s="343">
        <v>1290</v>
      </c>
      <c r="DU66" s="343">
        <v>0</v>
      </c>
      <c r="DV66" s="343">
        <v>600</v>
      </c>
      <c r="DW66" s="343">
        <v>0</v>
      </c>
      <c r="DX66" s="343">
        <v>2947</v>
      </c>
      <c r="DY66" s="808">
        <f t="shared" si="58"/>
        <v>5607</v>
      </c>
      <c r="DZ66" s="211">
        <f t="shared" si="59"/>
        <v>934.5</v>
      </c>
      <c r="EA66" s="346">
        <v>15</v>
      </c>
      <c r="EB66" s="343">
        <v>360</v>
      </c>
      <c r="EC66" s="343"/>
      <c r="ED66" s="343">
        <v>566</v>
      </c>
      <c r="EE66" s="343">
        <v>1453</v>
      </c>
      <c r="EF66" s="343">
        <v>0</v>
      </c>
      <c r="EG66" s="808">
        <f t="shared" si="60"/>
        <v>2394</v>
      </c>
      <c r="EH66" s="211">
        <f t="shared" si="61"/>
        <v>399</v>
      </c>
      <c r="EI66" s="346">
        <v>0</v>
      </c>
      <c r="EJ66" s="343">
        <v>2712</v>
      </c>
      <c r="EK66" s="343">
        <v>0</v>
      </c>
      <c r="EL66" s="343">
        <v>328</v>
      </c>
      <c r="EM66" s="343">
        <v>0</v>
      </c>
      <c r="EN66" s="343">
        <v>1992</v>
      </c>
      <c r="EO66" s="808">
        <f t="shared" si="62"/>
        <v>5032</v>
      </c>
      <c r="EP66" s="211">
        <f t="shared" si="63"/>
        <v>838.66666666666663</v>
      </c>
      <c r="EQ66" s="346">
        <v>0</v>
      </c>
      <c r="ER66" s="343">
        <v>0</v>
      </c>
      <c r="ES66" s="343">
        <v>1620</v>
      </c>
      <c r="ET66" s="343">
        <v>0</v>
      </c>
      <c r="EU66" s="343">
        <v>0</v>
      </c>
      <c r="EV66" s="343">
        <v>1858</v>
      </c>
      <c r="EW66" s="808">
        <f t="shared" si="64"/>
        <v>3478</v>
      </c>
      <c r="EX66" s="211">
        <f t="shared" si="65"/>
        <v>579.66666666666663</v>
      </c>
      <c r="EY66" s="346">
        <v>0</v>
      </c>
      <c r="EZ66" s="343">
        <v>1441</v>
      </c>
      <c r="FA66" s="343">
        <v>0</v>
      </c>
      <c r="FB66" s="343">
        <v>0</v>
      </c>
      <c r="FC66" s="343">
        <v>3160</v>
      </c>
      <c r="FD66" s="343">
        <v>0</v>
      </c>
      <c r="FE66" s="808">
        <f t="shared" si="66"/>
        <v>4601</v>
      </c>
      <c r="FF66" s="211">
        <f t="shared" si="67"/>
        <v>766.83333333333337</v>
      </c>
      <c r="FG66" s="755">
        <v>1192</v>
      </c>
      <c r="FH66" s="345">
        <v>2052</v>
      </c>
      <c r="FI66" s="345">
        <v>0</v>
      </c>
      <c r="FJ66" s="345">
        <v>1331</v>
      </c>
      <c r="FK66" s="345">
        <v>0</v>
      </c>
      <c r="FL66" s="345">
        <v>0</v>
      </c>
      <c r="FM66" s="808">
        <f t="shared" si="68"/>
        <v>4575</v>
      </c>
      <c r="FN66" s="211">
        <f t="shared" si="69"/>
        <v>762.5</v>
      </c>
      <c r="FO66" s="346">
        <v>0</v>
      </c>
      <c r="FP66" s="343">
        <v>1468</v>
      </c>
      <c r="FQ66" s="343">
        <v>0</v>
      </c>
      <c r="FR66" s="343">
        <v>2735</v>
      </c>
      <c r="FS66" s="343">
        <v>0</v>
      </c>
      <c r="FT66" s="343">
        <v>1593</v>
      </c>
      <c r="FU66" s="808">
        <f t="shared" si="70"/>
        <v>5796</v>
      </c>
      <c r="FV66" s="211">
        <f t="shared" si="71"/>
        <v>966</v>
      </c>
      <c r="FW66" s="346">
        <v>615</v>
      </c>
      <c r="FX66" s="343">
        <v>0</v>
      </c>
      <c r="FY66" s="343">
        <v>0</v>
      </c>
      <c r="FZ66" s="343">
        <v>0</v>
      </c>
      <c r="GA66" s="343">
        <v>2334</v>
      </c>
      <c r="GB66" s="343">
        <v>0</v>
      </c>
      <c r="GC66" s="808">
        <f t="shared" si="72"/>
        <v>2949</v>
      </c>
      <c r="GD66" s="211">
        <f t="shared" si="73"/>
        <v>491.5</v>
      </c>
      <c r="GE66" s="346">
        <v>0</v>
      </c>
      <c r="GF66" s="343">
        <v>0</v>
      </c>
      <c r="GG66" s="343">
        <v>0</v>
      </c>
      <c r="GH66" s="343">
        <v>1535</v>
      </c>
      <c r="GI66" s="343">
        <v>0</v>
      </c>
      <c r="GJ66" s="343">
        <v>0</v>
      </c>
      <c r="GK66" s="808">
        <f t="shared" si="74"/>
        <v>1535</v>
      </c>
      <c r="GL66" s="211">
        <f t="shared" si="75"/>
        <v>255.83333333333334</v>
      </c>
      <c r="GM66" s="755">
        <v>0</v>
      </c>
      <c r="GN66" s="345">
        <v>2241</v>
      </c>
      <c r="GO66" s="345">
        <v>0</v>
      </c>
      <c r="GP66" s="345">
        <v>2380</v>
      </c>
      <c r="GQ66" s="345">
        <v>0</v>
      </c>
      <c r="GR66" s="345">
        <v>0</v>
      </c>
      <c r="GS66" s="872">
        <f t="shared" si="76"/>
        <v>4621</v>
      </c>
      <c r="GT66" s="873">
        <f t="shared" si="77"/>
        <v>770.16666666666663</v>
      </c>
      <c r="GU66" s="346">
        <v>915</v>
      </c>
      <c r="GV66" s="343">
        <v>0</v>
      </c>
      <c r="GW66" s="343">
        <v>0</v>
      </c>
      <c r="GX66" s="343">
        <v>1371</v>
      </c>
      <c r="GY66" s="343">
        <v>0</v>
      </c>
      <c r="GZ66" s="343">
        <v>944</v>
      </c>
      <c r="HA66" s="872">
        <f t="shared" si="78"/>
        <v>3230</v>
      </c>
      <c r="HB66" s="873">
        <f t="shared" si="79"/>
        <v>538.33333333333337</v>
      </c>
      <c r="HC66" s="346">
        <v>0</v>
      </c>
      <c r="HD66" s="343">
        <v>1129</v>
      </c>
      <c r="HE66" s="343">
        <v>330</v>
      </c>
      <c r="HF66" s="343">
        <v>2296</v>
      </c>
      <c r="HG66" s="343">
        <v>0</v>
      </c>
      <c r="HH66" s="343">
        <v>0</v>
      </c>
      <c r="HI66" s="872">
        <f t="shared" si="80"/>
        <v>3755</v>
      </c>
      <c r="HJ66" s="873">
        <f t="shared" si="81"/>
        <v>625.83333333333337</v>
      </c>
      <c r="HK66" s="346">
        <v>1003</v>
      </c>
      <c r="HL66" s="343">
        <v>0</v>
      </c>
      <c r="HM66" s="343">
        <v>1092</v>
      </c>
      <c r="HN66" s="343">
        <v>1910</v>
      </c>
      <c r="HO66" s="343">
        <v>0</v>
      </c>
      <c r="HP66" s="343">
        <v>0</v>
      </c>
      <c r="HQ66" s="872">
        <f t="shared" si="82"/>
        <v>4005</v>
      </c>
      <c r="HR66" s="873">
        <f t="shared" si="83"/>
        <v>667.5</v>
      </c>
      <c r="HS66" s="346">
        <v>2547</v>
      </c>
      <c r="HT66" s="343">
        <v>1980</v>
      </c>
      <c r="HU66" s="343">
        <v>466</v>
      </c>
      <c r="HV66" s="343">
        <v>0</v>
      </c>
      <c r="HW66" s="343">
        <v>0</v>
      </c>
      <c r="HX66" s="343"/>
      <c r="HY66" s="872">
        <f t="shared" si="84"/>
        <v>4993</v>
      </c>
      <c r="HZ66" s="873">
        <f t="shared" si="85"/>
        <v>832.16666666666663</v>
      </c>
    </row>
    <row r="67" spans="1:234" s="323" customFormat="1" ht="15" customHeight="1" x14ac:dyDescent="0.2">
      <c r="A67" s="21">
        <v>56</v>
      </c>
      <c r="B67" s="21" t="s">
        <v>312</v>
      </c>
      <c r="C67" s="275" t="s">
        <v>504</v>
      </c>
      <c r="D67" s="21">
        <v>25</v>
      </c>
      <c r="E67" s="24"/>
      <c r="F67" s="24">
        <v>1680</v>
      </c>
      <c r="G67" s="24"/>
      <c r="H67" s="24"/>
      <c r="I67" s="360"/>
      <c r="J67" s="360">
        <f>SUMIF(SUMPK!$B:$B,$B:$B,SUMPK!$O:$O)</f>
        <v>0</v>
      </c>
      <c r="K67" s="24"/>
      <c r="L67" s="24">
        <f t="shared" ref="L67:L68" si="109">F67+H67-J67</f>
        <v>1680</v>
      </c>
      <c r="M67" s="15">
        <f t="shared" ref="M67:M68" si="110">K67+L67</f>
        <v>1680</v>
      </c>
      <c r="N67" s="15">
        <v>0</v>
      </c>
      <c r="O67" s="276">
        <f t="shared" si="28"/>
        <v>0</v>
      </c>
      <c r="P67" s="15"/>
      <c r="Q67" s="711">
        <f t="shared" si="29"/>
        <v>0</v>
      </c>
      <c r="R67" s="276"/>
      <c r="S67" s="712">
        <f t="shared" si="31"/>
        <v>0</v>
      </c>
      <c r="T67" s="713"/>
      <c r="U67" s="276">
        <f t="shared" si="92"/>
        <v>0</v>
      </c>
      <c r="V67" s="278"/>
      <c r="W67" s="276">
        <f t="shared" si="33"/>
        <v>0</v>
      </c>
      <c r="X67" s="279">
        <f t="shared" si="0"/>
        <v>1</v>
      </c>
      <c r="Y67" s="305">
        <v>18</v>
      </c>
      <c r="Z67" s="721"/>
      <c r="AA67" s="244">
        <v>0</v>
      </c>
      <c r="AB67" s="64">
        <v>0</v>
      </c>
      <c r="AC67" s="64">
        <v>0</v>
      </c>
      <c r="AD67" s="64">
        <v>0</v>
      </c>
      <c r="AE67" s="64">
        <v>0</v>
      </c>
      <c r="AF67" s="64">
        <v>0</v>
      </c>
      <c r="AG67" s="64">
        <f t="shared" si="34"/>
        <v>0</v>
      </c>
      <c r="AH67" s="211">
        <f t="shared" si="35"/>
        <v>0</v>
      </c>
      <c r="AI67" s="755">
        <v>0</v>
      </c>
      <c r="AJ67" s="345">
        <v>0</v>
      </c>
      <c r="AK67" s="345">
        <v>0</v>
      </c>
      <c r="AL67" s="345">
        <v>0</v>
      </c>
      <c r="AM67" s="345">
        <v>0</v>
      </c>
      <c r="AN67" s="345">
        <v>0</v>
      </c>
      <c r="AO67" s="808">
        <f t="shared" si="36"/>
        <v>0</v>
      </c>
      <c r="AP67" s="809">
        <f t="shared" si="37"/>
        <v>0</v>
      </c>
      <c r="AQ67" s="814">
        <v>0</v>
      </c>
      <c r="AR67" s="815">
        <v>0</v>
      </c>
      <c r="AS67" s="815">
        <v>0</v>
      </c>
      <c r="AT67" s="815">
        <v>0</v>
      </c>
      <c r="AU67" s="815">
        <v>0</v>
      </c>
      <c r="AV67" s="815">
        <v>0</v>
      </c>
      <c r="AW67" s="808">
        <f t="shared" si="38"/>
        <v>0</v>
      </c>
      <c r="AX67" s="211">
        <f t="shared" si="39"/>
        <v>0</v>
      </c>
      <c r="AY67" s="346">
        <v>0</v>
      </c>
      <c r="AZ67" s="343">
        <v>0</v>
      </c>
      <c r="BA67" s="343">
        <v>0</v>
      </c>
      <c r="BB67" s="343">
        <v>0</v>
      </c>
      <c r="BC67" s="343">
        <v>0</v>
      </c>
      <c r="BD67" s="343">
        <v>0</v>
      </c>
      <c r="BE67" s="808">
        <f t="shared" si="40"/>
        <v>0</v>
      </c>
      <c r="BF67" s="211">
        <f t="shared" si="41"/>
        <v>0</v>
      </c>
      <c r="BG67" s="814">
        <v>0</v>
      </c>
      <c r="BH67" s="815">
        <v>0</v>
      </c>
      <c r="BI67" s="815">
        <v>0</v>
      </c>
      <c r="BJ67" s="815">
        <v>0</v>
      </c>
      <c r="BK67" s="815">
        <v>0</v>
      </c>
      <c r="BL67" s="815">
        <v>0</v>
      </c>
      <c r="BM67" s="808">
        <f t="shared" si="42"/>
        <v>0</v>
      </c>
      <c r="BN67" s="211">
        <f t="shared" si="43"/>
        <v>0</v>
      </c>
      <c r="BO67" s="755">
        <v>0</v>
      </c>
      <c r="BP67" s="345">
        <v>0</v>
      </c>
      <c r="BQ67" s="345">
        <v>0</v>
      </c>
      <c r="BR67" s="345">
        <v>0</v>
      </c>
      <c r="BS67" s="345">
        <v>0</v>
      </c>
      <c r="BT67" s="345">
        <v>0</v>
      </c>
      <c r="BU67" s="808">
        <f t="shared" si="44"/>
        <v>0</v>
      </c>
      <c r="BV67" s="211">
        <f t="shared" si="45"/>
        <v>0</v>
      </c>
      <c r="BW67" s="755">
        <v>0</v>
      </c>
      <c r="BX67" s="345">
        <v>0</v>
      </c>
      <c r="BY67" s="345">
        <v>0</v>
      </c>
      <c r="BZ67" s="345">
        <v>0</v>
      </c>
      <c r="CA67" s="345">
        <v>0</v>
      </c>
      <c r="CB67" s="345">
        <v>0</v>
      </c>
      <c r="CC67" s="808">
        <f t="shared" si="46"/>
        <v>0</v>
      </c>
      <c r="CD67" s="211">
        <f t="shared" si="47"/>
        <v>0</v>
      </c>
      <c r="CE67" s="346">
        <v>0</v>
      </c>
      <c r="CF67" s="343">
        <v>0</v>
      </c>
      <c r="CG67" s="343">
        <v>0</v>
      </c>
      <c r="CH67" s="343">
        <v>0</v>
      </c>
      <c r="CI67" s="343">
        <v>122</v>
      </c>
      <c r="CJ67" s="343">
        <v>0</v>
      </c>
      <c r="CK67" s="808">
        <f t="shared" si="48"/>
        <v>122</v>
      </c>
      <c r="CL67" s="211">
        <f t="shared" si="49"/>
        <v>20.333333333333332</v>
      </c>
      <c r="CM67" s="346">
        <v>0</v>
      </c>
      <c r="CN67" s="343">
        <v>0</v>
      </c>
      <c r="CO67" s="343">
        <v>0</v>
      </c>
      <c r="CP67" s="343">
        <v>0</v>
      </c>
      <c r="CQ67" s="343">
        <v>0</v>
      </c>
      <c r="CR67" s="343">
        <v>0</v>
      </c>
      <c r="CS67" s="808">
        <f t="shared" si="50"/>
        <v>0</v>
      </c>
      <c r="CT67" s="211">
        <f t="shared" si="51"/>
        <v>0</v>
      </c>
      <c r="CU67" s="346">
        <v>0</v>
      </c>
      <c r="CV67" s="343">
        <v>0</v>
      </c>
      <c r="CW67" s="343">
        <v>0</v>
      </c>
      <c r="CX67" s="343">
        <v>0</v>
      </c>
      <c r="CY67" s="343">
        <v>0</v>
      </c>
      <c r="CZ67" s="343">
        <v>0</v>
      </c>
      <c r="DA67" s="808">
        <f t="shared" si="52"/>
        <v>0</v>
      </c>
      <c r="DB67" s="211">
        <f t="shared" si="53"/>
        <v>0</v>
      </c>
      <c r="DC67" s="346">
        <v>0</v>
      </c>
      <c r="DD67" s="343">
        <v>0</v>
      </c>
      <c r="DE67" s="343">
        <v>0</v>
      </c>
      <c r="DF67" s="343">
        <v>0</v>
      </c>
      <c r="DG67" s="343"/>
      <c r="DH67" s="343">
        <v>0</v>
      </c>
      <c r="DI67" s="808">
        <f t="shared" si="54"/>
        <v>0</v>
      </c>
      <c r="DJ67" s="211">
        <f t="shared" si="55"/>
        <v>0</v>
      </c>
      <c r="DK67" s="346">
        <v>0</v>
      </c>
      <c r="DL67" s="343">
        <v>0</v>
      </c>
      <c r="DM67" s="343">
        <v>0</v>
      </c>
      <c r="DN67" s="343">
        <v>0</v>
      </c>
      <c r="DO67" s="343">
        <v>0</v>
      </c>
      <c r="DP67" s="343">
        <v>0</v>
      </c>
      <c r="DQ67" s="808">
        <f t="shared" si="56"/>
        <v>0</v>
      </c>
      <c r="DR67" s="211">
        <f t="shared" si="57"/>
        <v>0</v>
      </c>
      <c r="DS67" s="346">
        <v>0</v>
      </c>
      <c r="DT67" s="343">
        <v>0</v>
      </c>
      <c r="DU67" s="343">
        <v>0</v>
      </c>
      <c r="DV67" s="343">
        <v>0</v>
      </c>
      <c r="DW67" s="343">
        <v>0</v>
      </c>
      <c r="DX67" s="343">
        <v>0</v>
      </c>
      <c r="DY67" s="808">
        <f t="shared" si="58"/>
        <v>0</v>
      </c>
      <c r="DZ67" s="211">
        <f t="shared" si="59"/>
        <v>0</v>
      </c>
      <c r="EA67" s="346">
        <v>0</v>
      </c>
      <c r="EB67" s="343">
        <v>0</v>
      </c>
      <c r="EC67" s="343"/>
      <c r="ED67" s="343">
        <v>0</v>
      </c>
      <c r="EE67" s="343">
        <v>0</v>
      </c>
      <c r="EF67" s="343">
        <v>0</v>
      </c>
      <c r="EG67" s="808">
        <f t="shared" si="60"/>
        <v>0</v>
      </c>
      <c r="EH67" s="211">
        <f t="shared" si="61"/>
        <v>0</v>
      </c>
      <c r="EI67" s="346">
        <v>0</v>
      </c>
      <c r="EJ67" s="343">
        <v>0</v>
      </c>
      <c r="EK67" s="343">
        <v>0</v>
      </c>
      <c r="EL67" s="343">
        <v>0</v>
      </c>
      <c r="EM67" s="343">
        <v>0</v>
      </c>
      <c r="EN67" s="343">
        <v>0</v>
      </c>
      <c r="EO67" s="808">
        <f t="shared" si="62"/>
        <v>0</v>
      </c>
      <c r="EP67" s="211">
        <f t="shared" si="63"/>
        <v>0</v>
      </c>
      <c r="EQ67" s="346">
        <v>0</v>
      </c>
      <c r="ER67" s="343">
        <v>0</v>
      </c>
      <c r="ES67" s="343">
        <v>0</v>
      </c>
      <c r="ET67" s="343">
        <v>0</v>
      </c>
      <c r="EU67" s="343">
        <v>0</v>
      </c>
      <c r="EV67" s="343">
        <v>0</v>
      </c>
      <c r="EW67" s="808">
        <f t="shared" si="64"/>
        <v>0</v>
      </c>
      <c r="EX67" s="211">
        <f t="shared" si="65"/>
        <v>0</v>
      </c>
      <c r="EY67" s="346">
        <v>0</v>
      </c>
      <c r="EZ67" s="343">
        <v>0</v>
      </c>
      <c r="FA67" s="343">
        <v>0</v>
      </c>
      <c r="FB67" s="343">
        <v>0</v>
      </c>
      <c r="FC67" s="343">
        <v>0</v>
      </c>
      <c r="FD67" s="343">
        <v>0</v>
      </c>
      <c r="FE67" s="808">
        <f t="shared" si="66"/>
        <v>0</v>
      </c>
      <c r="FF67" s="211">
        <f t="shared" si="67"/>
        <v>0</v>
      </c>
      <c r="FG67" s="755">
        <v>0</v>
      </c>
      <c r="FH67" s="345">
        <v>0</v>
      </c>
      <c r="FI67" s="345">
        <v>0</v>
      </c>
      <c r="FJ67" s="345">
        <v>0</v>
      </c>
      <c r="FK67" s="345">
        <v>0</v>
      </c>
      <c r="FL67" s="345">
        <v>0</v>
      </c>
      <c r="FM67" s="808">
        <f t="shared" si="68"/>
        <v>0</v>
      </c>
      <c r="FN67" s="211">
        <f t="shared" si="69"/>
        <v>0</v>
      </c>
      <c r="FO67" s="346">
        <v>0</v>
      </c>
      <c r="FP67" s="343">
        <v>0</v>
      </c>
      <c r="FQ67" s="343">
        <v>0</v>
      </c>
      <c r="FR67" s="343">
        <v>0</v>
      </c>
      <c r="FS67" s="343">
        <v>0</v>
      </c>
      <c r="FT67" s="343">
        <v>0</v>
      </c>
      <c r="FU67" s="808">
        <f t="shared" si="70"/>
        <v>0</v>
      </c>
      <c r="FV67" s="211">
        <f t="shared" si="71"/>
        <v>0</v>
      </c>
      <c r="FW67" s="346">
        <v>0</v>
      </c>
      <c r="FX67" s="343">
        <v>0</v>
      </c>
      <c r="FY67" s="343">
        <v>0</v>
      </c>
      <c r="FZ67" s="343">
        <v>0</v>
      </c>
      <c r="GA67" s="343">
        <v>0</v>
      </c>
      <c r="GB67" s="343">
        <v>0</v>
      </c>
      <c r="GC67" s="808">
        <f t="shared" si="72"/>
        <v>0</v>
      </c>
      <c r="GD67" s="211">
        <f t="shared" si="73"/>
        <v>0</v>
      </c>
      <c r="GE67" s="346">
        <v>0</v>
      </c>
      <c r="GF67" s="343">
        <v>0</v>
      </c>
      <c r="GG67" s="343">
        <v>0</v>
      </c>
      <c r="GH67" s="343">
        <v>0</v>
      </c>
      <c r="GI67" s="343">
        <v>0</v>
      </c>
      <c r="GJ67" s="343">
        <v>0</v>
      </c>
      <c r="GK67" s="808">
        <f t="shared" si="74"/>
        <v>0</v>
      </c>
      <c r="GL67" s="211">
        <f t="shared" si="75"/>
        <v>0</v>
      </c>
      <c r="GM67" s="755">
        <v>0</v>
      </c>
      <c r="GN67" s="345">
        <v>0</v>
      </c>
      <c r="GO67" s="345">
        <v>929</v>
      </c>
      <c r="GP67" s="345">
        <v>0</v>
      </c>
      <c r="GQ67" s="345">
        <v>0</v>
      </c>
      <c r="GR67" s="345">
        <v>0</v>
      </c>
      <c r="GS67" s="872">
        <f t="shared" si="76"/>
        <v>929</v>
      </c>
      <c r="GT67" s="873">
        <f t="shared" si="77"/>
        <v>154.83333333333334</v>
      </c>
      <c r="GU67" s="346">
        <v>0</v>
      </c>
      <c r="GV67" s="343">
        <v>0</v>
      </c>
      <c r="GW67" s="343">
        <v>0</v>
      </c>
      <c r="GX67" s="343">
        <v>0</v>
      </c>
      <c r="GY67" s="343">
        <v>0</v>
      </c>
      <c r="GZ67" s="343">
        <v>0</v>
      </c>
      <c r="HA67" s="872">
        <f t="shared" si="78"/>
        <v>0</v>
      </c>
      <c r="HB67" s="873">
        <f t="shared" si="79"/>
        <v>0</v>
      </c>
      <c r="HC67" s="346">
        <v>0</v>
      </c>
      <c r="HD67" s="343">
        <v>0</v>
      </c>
      <c r="HE67" s="343">
        <v>0</v>
      </c>
      <c r="HF67" s="343">
        <v>0</v>
      </c>
      <c r="HG67" s="343">
        <v>0</v>
      </c>
      <c r="HH67" s="343">
        <v>0</v>
      </c>
      <c r="HI67" s="872">
        <f t="shared" si="80"/>
        <v>0</v>
      </c>
      <c r="HJ67" s="873">
        <f t="shared" si="81"/>
        <v>0</v>
      </c>
      <c r="HK67" s="346">
        <v>0</v>
      </c>
      <c r="HL67" s="343">
        <v>0</v>
      </c>
      <c r="HM67" s="343">
        <v>0</v>
      </c>
      <c r="HN67" s="343">
        <v>0</v>
      </c>
      <c r="HO67" s="343">
        <v>0</v>
      </c>
      <c r="HP67" s="343">
        <v>0</v>
      </c>
      <c r="HQ67" s="872">
        <f t="shared" si="82"/>
        <v>0</v>
      </c>
      <c r="HR67" s="873">
        <f t="shared" si="83"/>
        <v>0</v>
      </c>
      <c r="HS67" s="346">
        <v>0</v>
      </c>
      <c r="HT67" s="343">
        <v>320</v>
      </c>
      <c r="HU67" s="343">
        <v>0</v>
      </c>
      <c r="HV67" s="343">
        <v>0</v>
      </c>
      <c r="HW67" s="343">
        <v>0</v>
      </c>
      <c r="HX67" s="343"/>
      <c r="HY67" s="872">
        <f t="shared" si="84"/>
        <v>320</v>
      </c>
      <c r="HZ67" s="873">
        <f t="shared" si="85"/>
        <v>53.333333333333336</v>
      </c>
    </row>
    <row r="68" spans="1:234" s="323" customFormat="1" ht="15" customHeight="1" x14ac:dyDescent="0.2">
      <c r="A68" s="21">
        <v>57</v>
      </c>
      <c r="B68" s="21" t="s">
        <v>52</v>
      </c>
      <c r="C68" s="275" t="s">
        <v>53</v>
      </c>
      <c r="D68" s="21">
        <v>25</v>
      </c>
      <c r="E68" s="24"/>
      <c r="F68" s="24">
        <v>1963</v>
      </c>
      <c r="G68" s="24"/>
      <c r="H68" s="24"/>
      <c r="I68" s="360"/>
      <c r="J68" s="360">
        <f>SUMIF(SUMPK!$B:$B,$B:$B,SUMPK!$O:$O)</f>
        <v>0</v>
      </c>
      <c r="K68" s="24"/>
      <c r="L68" s="24">
        <f t="shared" si="109"/>
        <v>1963</v>
      </c>
      <c r="M68" s="15">
        <f t="shared" si="110"/>
        <v>1963</v>
      </c>
      <c r="N68" s="15">
        <v>68.166666666666671</v>
      </c>
      <c r="O68" s="276">
        <f t="shared" si="28"/>
        <v>28.797066014669923</v>
      </c>
      <c r="P68" s="15">
        <v>123.83333333333333</v>
      </c>
      <c r="Q68" s="711">
        <f t="shared" si="29"/>
        <v>213.33333333333334</v>
      </c>
      <c r="R68" s="276">
        <f t="shared" si="30"/>
        <v>95.111709286675648</v>
      </c>
      <c r="S68" s="712">
        <f t="shared" si="31"/>
        <v>49.230769230769234</v>
      </c>
      <c r="T68" s="713">
        <v>1280</v>
      </c>
      <c r="U68" s="276">
        <f t="shared" si="92"/>
        <v>39.873437499999994</v>
      </c>
      <c r="V68" s="278"/>
      <c r="W68" s="276">
        <f t="shared" si="33"/>
        <v>39.873437499999994</v>
      </c>
      <c r="X68" s="279">
        <f t="shared" si="0"/>
        <v>1</v>
      </c>
      <c r="Y68" s="305">
        <v>18</v>
      </c>
      <c r="Z68" s="721"/>
      <c r="AA68" s="244">
        <v>0</v>
      </c>
      <c r="AB68" s="64">
        <v>0</v>
      </c>
      <c r="AC68" s="64">
        <v>0</v>
      </c>
      <c r="AD68" s="64">
        <v>0</v>
      </c>
      <c r="AE68" s="64">
        <v>0</v>
      </c>
      <c r="AF68" s="64">
        <v>343</v>
      </c>
      <c r="AG68" s="64">
        <f t="shared" si="34"/>
        <v>343</v>
      </c>
      <c r="AH68" s="211">
        <f t="shared" si="35"/>
        <v>57.166666666666664</v>
      </c>
      <c r="AI68" s="75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808">
        <f t="shared" si="36"/>
        <v>0</v>
      </c>
      <c r="AP68" s="809">
        <f t="shared" si="37"/>
        <v>0</v>
      </c>
      <c r="AQ68" s="814">
        <v>0</v>
      </c>
      <c r="AR68" s="815">
        <v>0</v>
      </c>
      <c r="AS68" s="815">
        <v>200</v>
      </c>
      <c r="AT68" s="815">
        <v>0</v>
      </c>
      <c r="AU68" s="815">
        <v>0</v>
      </c>
      <c r="AV68" s="815">
        <v>0</v>
      </c>
      <c r="AW68" s="808">
        <f t="shared" si="38"/>
        <v>200</v>
      </c>
      <c r="AX68" s="211">
        <f t="shared" si="39"/>
        <v>33.333333333333336</v>
      </c>
      <c r="AY68" s="346">
        <v>469</v>
      </c>
      <c r="AZ68" s="343">
        <v>0</v>
      </c>
      <c r="BA68" s="343">
        <v>0</v>
      </c>
      <c r="BB68" s="343">
        <v>0</v>
      </c>
      <c r="BC68" s="343">
        <v>0</v>
      </c>
      <c r="BD68" s="343">
        <v>0</v>
      </c>
      <c r="BE68" s="808">
        <f t="shared" si="40"/>
        <v>469</v>
      </c>
      <c r="BF68" s="211">
        <f t="shared" si="41"/>
        <v>78.166666666666671</v>
      </c>
      <c r="BG68" s="814">
        <v>0</v>
      </c>
      <c r="BH68" s="815">
        <v>0</v>
      </c>
      <c r="BI68" s="815">
        <v>476</v>
      </c>
      <c r="BJ68" s="815">
        <v>0</v>
      </c>
      <c r="BK68" s="815">
        <v>0</v>
      </c>
      <c r="BL68" s="815">
        <v>0</v>
      </c>
      <c r="BM68" s="808">
        <f t="shared" si="42"/>
        <v>476</v>
      </c>
      <c r="BN68" s="211">
        <f t="shared" si="43"/>
        <v>79.333333333333329</v>
      </c>
      <c r="BO68" s="75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808">
        <f t="shared" si="44"/>
        <v>0</v>
      </c>
      <c r="BV68" s="211">
        <f t="shared" si="45"/>
        <v>0</v>
      </c>
      <c r="BW68" s="755">
        <v>339</v>
      </c>
      <c r="BX68" s="345">
        <v>0</v>
      </c>
      <c r="BY68" s="345">
        <v>0</v>
      </c>
      <c r="BZ68" s="345">
        <v>0</v>
      </c>
      <c r="CA68" s="345">
        <v>0</v>
      </c>
      <c r="CB68" s="345">
        <v>580</v>
      </c>
      <c r="CC68" s="808">
        <f t="shared" si="46"/>
        <v>919</v>
      </c>
      <c r="CD68" s="211">
        <f t="shared" si="47"/>
        <v>153.16666666666666</v>
      </c>
      <c r="CE68" s="346">
        <v>0</v>
      </c>
      <c r="CF68" s="343">
        <v>0</v>
      </c>
      <c r="CG68" s="343">
        <v>0</v>
      </c>
      <c r="CH68" s="343">
        <v>0</v>
      </c>
      <c r="CI68" s="343">
        <v>0</v>
      </c>
      <c r="CJ68" s="343">
        <v>0</v>
      </c>
      <c r="CK68" s="808">
        <f t="shared" si="48"/>
        <v>0</v>
      </c>
      <c r="CL68" s="211">
        <f t="shared" si="49"/>
        <v>0</v>
      </c>
      <c r="CM68" s="346">
        <v>0</v>
      </c>
      <c r="CN68" s="343">
        <v>0</v>
      </c>
      <c r="CO68" s="343">
        <v>0</v>
      </c>
      <c r="CP68" s="343">
        <v>0</v>
      </c>
      <c r="CQ68" s="343">
        <v>0</v>
      </c>
      <c r="CR68" s="343">
        <v>0</v>
      </c>
      <c r="CS68" s="808">
        <f t="shared" si="50"/>
        <v>0</v>
      </c>
      <c r="CT68" s="211">
        <f t="shared" si="51"/>
        <v>0</v>
      </c>
      <c r="CU68" s="346">
        <v>184</v>
      </c>
      <c r="CV68" s="343">
        <v>0</v>
      </c>
      <c r="CW68" s="343">
        <v>0</v>
      </c>
      <c r="CX68" s="343">
        <v>0</v>
      </c>
      <c r="CY68" s="343">
        <v>0</v>
      </c>
      <c r="CZ68" s="343">
        <v>0</v>
      </c>
      <c r="DA68" s="808">
        <f t="shared" si="52"/>
        <v>184</v>
      </c>
      <c r="DB68" s="211">
        <f t="shared" si="53"/>
        <v>30.666666666666668</v>
      </c>
      <c r="DC68" s="346">
        <v>180</v>
      </c>
      <c r="DD68" s="343">
        <v>0</v>
      </c>
      <c r="DE68" s="343">
        <v>0</v>
      </c>
      <c r="DF68" s="343">
        <v>0</v>
      </c>
      <c r="DG68" s="343"/>
      <c r="DH68" s="343">
        <v>0</v>
      </c>
      <c r="DI68" s="808">
        <f t="shared" si="54"/>
        <v>180</v>
      </c>
      <c r="DJ68" s="211">
        <f t="shared" si="55"/>
        <v>30</v>
      </c>
      <c r="DK68" s="346">
        <v>0</v>
      </c>
      <c r="DL68" s="343">
        <v>339</v>
      </c>
      <c r="DM68" s="343">
        <v>0</v>
      </c>
      <c r="DN68" s="343">
        <v>0</v>
      </c>
      <c r="DO68" s="343">
        <v>0</v>
      </c>
      <c r="DP68" s="343">
        <v>0</v>
      </c>
      <c r="DQ68" s="808">
        <f t="shared" si="56"/>
        <v>339</v>
      </c>
      <c r="DR68" s="211">
        <f t="shared" si="57"/>
        <v>56.5</v>
      </c>
      <c r="DS68" s="346">
        <v>0</v>
      </c>
      <c r="DT68" s="343">
        <v>0</v>
      </c>
      <c r="DU68" s="343">
        <v>361</v>
      </c>
      <c r="DV68" s="343">
        <v>0</v>
      </c>
      <c r="DW68" s="343">
        <v>0</v>
      </c>
      <c r="DX68" s="343">
        <v>0</v>
      </c>
      <c r="DY68" s="808">
        <f t="shared" si="58"/>
        <v>361</v>
      </c>
      <c r="DZ68" s="211">
        <f t="shared" si="59"/>
        <v>60.166666666666664</v>
      </c>
      <c r="EA68" s="346">
        <v>0</v>
      </c>
      <c r="EB68" s="343">
        <v>301</v>
      </c>
      <c r="EC68" s="343"/>
      <c r="ED68" s="343">
        <v>0</v>
      </c>
      <c r="EE68" s="343">
        <v>0</v>
      </c>
      <c r="EF68" s="343">
        <v>0</v>
      </c>
      <c r="EG68" s="808">
        <f t="shared" si="60"/>
        <v>301</v>
      </c>
      <c r="EH68" s="211">
        <f t="shared" si="61"/>
        <v>50.166666666666664</v>
      </c>
      <c r="EI68" s="346">
        <v>0</v>
      </c>
      <c r="EJ68" s="343">
        <v>0</v>
      </c>
      <c r="EK68" s="343">
        <v>199</v>
      </c>
      <c r="EL68" s="343">
        <v>0</v>
      </c>
      <c r="EM68" s="343">
        <v>0</v>
      </c>
      <c r="EN68" s="343">
        <v>0</v>
      </c>
      <c r="EO68" s="808">
        <f t="shared" si="62"/>
        <v>199</v>
      </c>
      <c r="EP68" s="211">
        <f t="shared" si="63"/>
        <v>33.166666666666664</v>
      </c>
      <c r="EQ68" s="346">
        <v>338</v>
      </c>
      <c r="ER68" s="343">
        <v>0</v>
      </c>
      <c r="ES68" s="343">
        <v>0</v>
      </c>
      <c r="ET68" s="343">
        <v>0</v>
      </c>
      <c r="EU68" s="343">
        <v>0</v>
      </c>
      <c r="EV68" s="343">
        <v>0</v>
      </c>
      <c r="EW68" s="808">
        <f t="shared" si="64"/>
        <v>338</v>
      </c>
      <c r="EX68" s="211">
        <f t="shared" si="65"/>
        <v>56.333333333333336</v>
      </c>
      <c r="EY68" s="346">
        <v>0</v>
      </c>
      <c r="EZ68" s="343">
        <v>220</v>
      </c>
      <c r="FA68" s="343">
        <v>211</v>
      </c>
      <c r="FB68" s="343">
        <v>0</v>
      </c>
      <c r="FC68" s="343">
        <v>0</v>
      </c>
      <c r="FD68" s="343">
        <v>0</v>
      </c>
      <c r="FE68" s="808">
        <f t="shared" si="66"/>
        <v>431</v>
      </c>
      <c r="FF68" s="211">
        <f t="shared" si="67"/>
        <v>71.833333333333329</v>
      </c>
      <c r="FG68" s="755">
        <v>0</v>
      </c>
      <c r="FH68" s="345">
        <v>0</v>
      </c>
      <c r="FI68" s="345">
        <v>0</v>
      </c>
      <c r="FJ68" s="345">
        <v>0</v>
      </c>
      <c r="FK68" s="345">
        <v>0</v>
      </c>
      <c r="FL68" s="345">
        <v>0</v>
      </c>
      <c r="FM68" s="808">
        <f t="shared" si="68"/>
        <v>0</v>
      </c>
      <c r="FN68" s="211">
        <f t="shared" si="69"/>
        <v>0</v>
      </c>
      <c r="FO68" s="346">
        <v>0</v>
      </c>
      <c r="FP68" s="343">
        <v>0</v>
      </c>
      <c r="FQ68" s="343">
        <v>558</v>
      </c>
      <c r="FR68" s="343">
        <v>0</v>
      </c>
      <c r="FS68" s="343">
        <v>0</v>
      </c>
      <c r="FT68" s="343">
        <v>0</v>
      </c>
      <c r="FU68" s="808">
        <f t="shared" si="70"/>
        <v>558</v>
      </c>
      <c r="FV68" s="211">
        <f t="shared" si="71"/>
        <v>93</v>
      </c>
      <c r="FW68" s="346">
        <v>0</v>
      </c>
      <c r="FX68" s="343">
        <v>0</v>
      </c>
      <c r="FY68" s="343">
        <v>0</v>
      </c>
      <c r="FZ68" s="343">
        <v>0</v>
      </c>
      <c r="GA68" s="343">
        <v>0</v>
      </c>
      <c r="GB68" s="343">
        <v>0</v>
      </c>
      <c r="GC68" s="808">
        <f t="shared" si="72"/>
        <v>0</v>
      </c>
      <c r="GD68" s="211">
        <f t="shared" si="73"/>
        <v>0</v>
      </c>
      <c r="GE68" s="346">
        <v>54</v>
      </c>
      <c r="GF68" s="343">
        <v>0</v>
      </c>
      <c r="GG68" s="343">
        <v>0</v>
      </c>
      <c r="GH68" s="343">
        <v>0</v>
      </c>
      <c r="GI68" s="343">
        <v>0</v>
      </c>
      <c r="GJ68" s="343">
        <v>0</v>
      </c>
      <c r="GK68" s="808">
        <f t="shared" si="74"/>
        <v>54</v>
      </c>
      <c r="GL68" s="211">
        <f t="shared" si="75"/>
        <v>9</v>
      </c>
      <c r="GM68" s="755">
        <v>0</v>
      </c>
      <c r="GN68" s="345">
        <v>0</v>
      </c>
      <c r="GO68" s="345">
        <v>341</v>
      </c>
      <c r="GP68" s="345">
        <v>0</v>
      </c>
      <c r="GQ68" s="345">
        <v>0</v>
      </c>
      <c r="GR68" s="345">
        <v>0</v>
      </c>
      <c r="GS68" s="872">
        <f t="shared" si="76"/>
        <v>341</v>
      </c>
      <c r="GT68" s="873">
        <f t="shared" si="77"/>
        <v>56.833333333333336</v>
      </c>
      <c r="GU68" s="346">
        <v>0</v>
      </c>
      <c r="GV68" s="343">
        <v>234</v>
      </c>
      <c r="GW68" s="343">
        <v>0</v>
      </c>
      <c r="GX68" s="343">
        <v>0</v>
      </c>
      <c r="GY68" s="343">
        <v>0</v>
      </c>
      <c r="GZ68" s="343">
        <v>0</v>
      </c>
      <c r="HA68" s="872">
        <f t="shared" si="78"/>
        <v>234</v>
      </c>
      <c r="HB68" s="873">
        <f t="shared" si="79"/>
        <v>39</v>
      </c>
      <c r="HC68" s="346">
        <v>0</v>
      </c>
      <c r="HD68" s="343">
        <v>0</v>
      </c>
      <c r="HE68" s="343">
        <v>0</v>
      </c>
      <c r="HF68" s="343">
        <v>344</v>
      </c>
      <c r="HG68" s="343">
        <v>0</v>
      </c>
      <c r="HH68" s="343">
        <v>0</v>
      </c>
      <c r="HI68" s="872">
        <f t="shared" si="80"/>
        <v>344</v>
      </c>
      <c r="HJ68" s="873">
        <f t="shared" si="81"/>
        <v>57.333333333333336</v>
      </c>
      <c r="HK68" s="346">
        <v>0</v>
      </c>
      <c r="HL68" s="343">
        <v>0</v>
      </c>
      <c r="HM68" s="343">
        <v>0</v>
      </c>
      <c r="HN68" s="343">
        <v>409</v>
      </c>
      <c r="HO68" s="343">
        <v>0</v>
      </c>
      <c r="HP68" s="343">
        <v>0</v>
      </c>
      <c r="HQ68" s="872">
        <f t="shared" si="82"/>
        <v>409</v>
      </c>
      <c r="HR68" s="873">
        <f t="shared" si="83"/>
        <v>68.166666666666671</v>
      </c>
      <c r="HS68" s="346">
        <v>0</v>
      </c>
      <c r="HT68" s="343">
        <v>0</v>
      </c>
      <c r="HU68" s="343">
        <v>0</v>
      </c>
      <c r="HV68" s="343">
        <v>0</v>
      </c>
      <c r="HW68" s="343">
        <v>0</v>
      </c>
      <c r="HX68" s="343"/>
      <c r="HY68" s="872">
        <f t="shared" si="84"/>
        <v>0</v>
      </c>
      <c r="HZ68" s="873">
        <f t="shared" si="85"/>
        <v>0</v>
      </c>
    </row>
    <row r="69" spans="1:234" s="323" customFormat="1" ht="15" customHeight="1" x14ac:dyDescent="0.2">
      <c r="A69" s="21">
        <v>58</v>
      </c>
      <c r="B69" s="21" t="s">
        <v>109</v>
      </c>
      <c r="C69" s="275" t="s">
        <v>110</v>
      </c>
      <c r="D69" s="21">
        <v>25</v>
      </c>
      <c r="E69" s="24"/>
      <c r="F69" s="24">
        <v>2430</v>
      </c>
      <c r="G69" s="24"/>
      <c r="H69" s="24"/>
      <c r="I69" s="360"/>
      <c r="J69" s="360">
        <f>SUMIF(SUMPK!$B:$B,$B:$B,SUMPK!$O:$O)</f>
        <v>0</v>
      </c>
      <c r="K69" s="24"/>
      <c r="L69" s="24">
        <f t="shared" si="86"/>
        <v>2430</v>
      </c>
      <c r="M69" s="15">
        <f t="shared" si="27"/>
        <v>2430</v>
      </c>
      <c r="N69" s="15">
        <v>0</v>
      </c>
      <c r="O69" s="276">
        <f t="shared" si="28"/>
        <v>0</v>
      </c>
      <c r="P69" s="15">
        <v>0</v>
      </c>
      <c r="Q69" s="711">
        <f t="shared" si="29"/>
        <v>320</v>
      </c>
      <c r="R69" s="276">
        <f t="shared" si="30"/>
        <v>0</v>
      </c>
      <c r="S69" s="712">
        <f t="shared" si="31"/>
        <v>73.84615384615384</v>
      </c>
      <c r="T69" s="713">
        <v>1920</v>
      </c>
      <c r="U69" s="276">
        <f t="shared" si="92"/>
        <v>32.90625</v>
      </c>
      <c r="V69" s="278"/>
      <c r="W69" s="276">
        <f t="shared" si="33"/>
        <v>32.90625</v>
      </c>
      <c r="X69" s="279">
        <f t="shared" si="0"/>
        <v>1</v>
      </c>
      <c r="Y69" s="305">
        <v>18</v>
      </c>
      <c r="Z69" s="721"/>
      <c r="AA69" s="244">
        <v>349</v>
      </c>
      <c r="AB69" s="64">
        <v>0</v>
      </c>
      <c r="AC69" s="64">
        <v>0</v>
      </c>
      <c r="AD69" s="64">
        <v>0</v>
      </c>
      <c r="AE69" s="64">
        <v>0</v>
      </c>
      <c r="AF69" s="64">
        <v>0</v>
      </c>
      <c r="AG69" s="64">
        <f t="shared" si="34"/>
        <v>349</v>
      </c>
      <c r="AH69" s="211">
        <f t="shared" si="35"/>
        <v>58.166666666666664</v>
      </c>
      <c r="AI69" s="755">
        <v>0</v>
      </c>
      <c r="AJ69" s="345">
        <v>726</v>
      </c>
      <c r="AK69" s="345">
        <v>0</v>
      </c>
      <c r="AL69" s="345">
        <v>0</v>
      </c>
      <c r="AM69" s="345">
        <v>0</v>
      </c>
      <c r="AN69" s="345">
        <v>0</v>
      </c>
      <c r="AO69" s="808">
        <f t="shared" si="36"/>
        <v>726</v>
      </c>
      <c r="AP69" s="809">
        <f t="shared" si="37"/>
        <v>121</v>
      </c>
      <c r="AQ69" s="814">
        <v>0</v>
      </c>
      <c r="AR69" s="815">
        <v>0</v>
      </c>
      <c r="AS69" s="815">
        <v>0</v>
      </c>
      <c r="AT69" s="815">
        <v>0</v>
      </c>
      <c r="AU69" s="815">
        <v>0</v>
      </c>
      <c r="AV69" s="815">
        <v>0</v>
      </c>
      <c r="AW69" s="808">
        <f t="shared" si="38"/>
        <v>0</v>
      </c>
      <c r="AX69" s="211">
        <f t="shared" si="39"/>
        <v>0</v>
      </c>
      <c r="AY69" s="346">
        <v>200</v>
      </c>
      <c r="AZ69" s="343">
        <v>487</v>
      </c>
      <c r="BA69" s="343">
        <v>0</v>
      </c>
      <c r="BB69" s="343">
        <v>0</v>
      </c>
      <c r="BC69" s="343">
        <v>0</v>
      </c>
      <c r="BD69" s="343">
        <v>0</v>
      </c>
      <c r="BE69" s="808">
        <f t="shared" si="40"/>
        <v>687</v>
      </c>
      <c r="BF69" s="211">
        <f t="shared" si="41"/>
        <v>114.5</v>
      </c>
      <c r="BG69" s="814">
        <v>0</v>
      </c>
      <c r="BH69" s="815">
        <v>0</v>
      </c>
      <c r="BI69" s="815">
        <v>0</v>
      </c>
      <c r="BJ69" s="815">
        <v>0</v>
      </c>
      <c r="BK69" s="815">
        <v>0</v>
      </c>
      <c r="BL69" s="815">
        <v>682</v>
      </c>
      <c r="BM69" s="808">
        <f t="shared" si="42"/>
        <v>682</v>
      </c>
      <c r="BN69" s="211">
        <f t="shared" si="43"/>
        <v>113.66666666666667</v>
      </c>
      <c r="BO69" s="75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361</v>
      </c>
      <c r="BU69" s="808">
        <f t="shared" si="44"/>
        <v>361</v>
      </c>
      <c r="BV69" s="211">
        <f t="shared" si="45"/>
        <v>60.166666666666664</v>
      </c>
      <c r="BW69" s="755">
        <v>0</v>
      </c>
      <c r="BX69" s="345">
        <v>0</v>
      </c>
      <c r="BY69" s="345">
        <v>0</v>
      </c>
      <c r="BZ69" s="345">
        <v>0</v>
      </c>
      <c r="CA69" s="345">
        <v>0</v>
      </c>
      <c r="CB69" s="345">
        <v>664</v>
      </c>
      <c r="CC69" s="808">
        <f t="shared" si="46"/>
        <v>664</v>
      </c>
      <c r="CD69" s="211">
        <f t="shared" si="47"/>
        <v>110.66666666666667</v>
      </c>
      <c r="CE69" s="346">
        <v>0</v>
      </c>
      <c r="CF69" s="343">
        <v>0</v>
      </c>
      <c r="CG69" s="343">
        <v>400</v>
      </c>
      <c r="CH69" s="343">
        <v>0</v>
      </c>
      <c r="CI69" s="343">
        <v>0</v>
      </c>
      <c r="CJ69" s="343">
        <v>0</v>
      </c>
      <c r="CK69" s="808">
        <f t="shared" si="48"/>
        <v>400</v>
      </c>
      <c r="CL69" s="211">
        <f t="shared" si="49"/>
        <v>66.666666666666671</v>
      </c>
      <c r="CM69" s="346">
        <v>0</v>
      </c>
      <c r="CN69" s="343">
        <v>573</v>
      </c>
      <c r="CO69" s="343">
        <v>0</v>
      </c>
      <c r="CP69" s="343">
        <v>0</v>
      </c>
      <c r="CQ69" s="343">
        <v>0</v>
      </c>
      <c r="CR69" s="343">
        <v>0</v>
      </c>
      <c r="CS69" s="808">
        <f t="shared" si="50"/>
        <v>573</v>
      </c>
      <c r="CT69" s="211">
        <f t="shared" si="51"/>
        <v>95.5</v>
      </c>
      <c r="CU69" s="346">
        <v>563</v>
      </c>
      <c r="CV69" s="343">
        <v>0</v>
      </c>
      <c r="CW69" s="343">
        <v>0</v>
      </c>
      <c r="CX69" s="343">
        <v>0</v>
      </c>
      <c r="CY69" s="343">
        <v>0</v>
      </c>
      <c r="CZ69" s="343">
        <v>0</v>
      </c>
      <c r="DA69" s="808">
        <f t="shared" si="52"/>
        <v>563</v>
      </c>
      <c r="DB69" s="211">
        <f t="shared" si="53"/>
        <v>93.833333333333329</v>
      </c>
      <c r="DC69" s="346">
        <v>667</v>
      </c>
      <c r="DD69" s="343">
        <v>0</v>
      </c>
      <c r="DE69" s="343">
        <v>0</v>
      </c>
      <c r="DF69" s="343">
        <v>0</v>
      </c>
      <c r="DG69" s="343"/>
      <c r="DH69" s="343">
        <v>0</v>
      </c>
      <c r="DI69" s="808">
        <f t="shared" si="54"/>
        <v>667</v>
      </c>
      <c r="DJ69" s="211">
        <f t="shared" si="55"/>
        <v>111.16666666666667</v>
      </c>
      <c r="DK69" s="346">
        <v>0</v>
      </c>
      <c r="DL69" s="343">
        <v>0</v>
      </c>
      <c r="DM69" s="343">
        <v>0</v>
      </c>
      <c r="DN69" s="343">
        <v>0</v>
      </c>
      <c r="DO69" s="343">
        <v>0</v>
      </c>
      <c r="DP69" s="343">
        <v>0</v>
      </c>
      <c r="DQ69" s="808">
        <f t="shared" si="56"/>
        <v>0</v>
      </c>
      <c r="DR69" s="211">
        <f t="shared" si="57"/>
        <v>0</v>
      </c>
      <c r="DS69" s="346">
        <v>0</v>
      </c>
      <c r="DT69" s="343">
        <v>440</v>
      </c>
      <c r="DU69" s="343">
        <v>255</v>
      </c>
      <c r="DV69" s="343">
        <v>0</v>
      </c>
      <c r="DW69" s="343">
        <v>269</v>
      </c>
      <c r="DX69" s="343">
        <v>0</v>
      </c>
      <c r="DY69" s="808">
        <f t="shared" si="58"/>
        <v>964</v>
      </c>
      <c r="DZ69" s="211">
        <f t="shared" si="59"/>
        <v>160.66666666666666</v>
      </c>
      <c r="EA69" s="346">
        <v>0</v>
      </c>
      <c r="EB69" s="343">
        <v>0</v>
      </c>
      <c r="EC69" s="343"/>
      <c r="ED69" s="343">
        <v>0</v>
      </c>
      <c r="EE69" s="343">
        <v>0</v>
      </c>
      <c r="EF69" s="343">
        <v>685</v>
      </c>
      <c r="EG69" s="808">
        <f t="shared" si="60"/>
        <v>685</v>
      </c>
      <c r="EH69" s="211">
        <f t="shared" si="61"/>
        <v>114.16666666666667</v>
      </c>
      <c r="EI69" s="346">
        <v>0</v>
      </c>
      <c r="EJ69" s="343">
        <v>0</v>
      </c>
      <c r="EK69" s="343">
        <v>610</v>
      </c>
      <c r="EL69" s="343">
        <v>0</v>
      </c>
      <c r="EM69" s="343">
        <v>0</v>
      </c>
      <c r="EN69" s="343">
        <v>0</v>
      </c>
      <c r="EO69" s="808">
        <f t="shared" si="62"/>
        <v>610</v>
      </c>
      <c r="EP69" s="211">
        <f t="shared" si="63"/>
        <v>101.66666666666667</v>
      </c>
      <c r="EQ69" s="346">
        <v>319</v>
      </c>
      <c r="ER69" s="343">
        <v>0</v>
      </c>
      <c r="ES69" s="343">
        <v>0</v>
      </c>
      <c r="ET69" s="343">
        <v>0</v>
      </c>
      <c r="EU69" s="343">
        <v>338</v>
      </c>
      <c r="EV69" s="343">
        <v>0</v>
      </c>
      <c r="EW69" s="808">
        <f t="shared" si="64"/>
        <v>657</v>
      </c>
      <c r="EX69" s="211">
        <f t="shared" si="65"/>
        <v>109.5</v>
      </c>
      <c r="EY69" s="346">
        <v>0</v>
      </c>
      <c r="EZ69" s="343">
        <v>0</v>
      </c>
      <c r="FA69" s="343">
        <v>728</v>
      </c>
      <c r="FB69" s="343">
        <v>0</v>
      </c>
      <c r="FC69" s="343">
        <v>0</v>
      </c>
      <c r="FD69" s="343">
        <v>0</v>
      </c>
      <c r="FE69" s="808">
        <f t="shared" si="66"/>
        <v>728</v>
      </c>
      <c r="FF69" s="211">
        <f t="shared" si="67"/>
        <v>121.33333333333333</v>
      </c>
      <c r="FG69" s="755">
        <v>0</v>
      </c>
      <c r="FH69" s="345">
        <v>0</v>
      </c>
      <c r="FI69" s="345">
        <v>691</v>
      </c>
      <c r="FJ69" s="345">
        <v>0</v>
      </c>
      <c r="FK69" s="345">
        <v>0</v>
      </c>
      <c r="FL69" s="345">
        <v>690</v>
      </c>
      <c r="FM69" s="808">
        <f t="shared" si="68"/>
        <v>1381</v>
      </c>
      <c r="FN69" s="211">
        <f t="shared" si="69"/>
        <v>230.16666666666666</v>
      </c>
      <c r="FO69" s="346">
        <v>0</v>
      </c>
      <c r="FP69" s="343">
        <v>0</v>
      </c>
      <c r="FQ69" s="343">
        <v>0</v>
      </c>
      <c r="FR69" s="343">
        <v>0</v>
      </c>
      <c r="FS69" s="343">
        <v>0</v>
      </c>
      <c r="FT69" s="343">
        <v>0</v>
      </c>
      <c r="FU69" s="808">
        <f t="shared" si="70"/>
        <v>0</v>
      </c>
      <c r="FV69" s="211">
        <f t="shared" si="71"/>
        <v>0</v>
      </c>
      <c r="FW69" s="346">
        <v>0</v>
      </c>
      <c r="FX69" s="343">
        <v>0</v>
      </c>
      <c r="FY69" s="343">
        <v>0</v>
      </c>
      <c r="FZ69" s="343">
        <v>0</v>
      </c>
      <c r="GA69" s="343">
        <v>0</v>
      </c>
      <c r="GB69" s="343">
        <v>0</v>
      </c>
      <c r="GC69" s="808">
        <f t="shared" si="72"/>
        <v>0</v>
      </c>
      <c r="GD69" s="211">
        <f t="shared" si="73"/>
        <v>0</v>
      </c>
      <c r="GE69" s="346">
        <v>0</v>
      </c>
      <c r="GF69" s="343">
        <v>0</v>
      </c>
      <c r="GG69" s="343">
        <v>0</v>
      </c>
      <c r="GH69" s="343">
        <v>0</v>
      </c>
      <c r="GI69" s="343">
        <v>0</v>
      </c>
      <c r="GJ69" s="343">
        <v>0</v>
      </c>
      <c r="GK69" s="808">
        <f t="shared" si="74"/>
        <v>0</v>
      </c>
      <c r="GL69" s="211">
        <f t="shared" si="75"/>
        <v>0</v>
      </c>
      <c r="GM69" s="755">
        <v>0</v>
      </c>
      <c r="GN69" s="345">
        <v>0</v>
      </c>
      <c r="GO69" s="345">
        <v>0</v>
      </c>
      <c r="GP69" s="345">
        <v>0</v>
      </c>
      <c r="GQ69" s="345">
        <v>0</v>
      </c>
      <c r="GR69" s="345">
        <v>0</v>
      </c>
      <c r="GS69" s="872">
        <f t="shared" si="76"/>
        <v>0</v>
      </c>
      <c r="GT69" s="873">
        <f t="shared" si="77"/>
        <v>0</v>
      </c>
      <c r="GU69" s="346">
        <v>0</v>
      </c>
      <c r="GV69" s="343">
        <v>1046</v>
      </c>
      <c r="GW69" s="343">
        <v>367</v>
      </c>
      <c r="GX69" s="343">
        <v>0</v>
      </c>
      <c r="GY69" s="343">
        <v>0</v>
      </c>
      <c r="GZ69" s="343">
        <v>472</v>
      </c>
      <c r="HA69" s="872">
        <f t="shared" si="78"/>
        <v>1885</v>
      </c>
      <c r="HB69" s="873">
        <f t="shared" si="79"/>
        <v>314.16666666666669</v>
      </c>
      <c r="HC69" s="346">
        <v>453</v>
      </c>
      <c r="HD69" s="343">
        <v>0</v>
      </c>
      <c r="HE69" s="343">
        <v>440</v>
      </c>
      <c r="HF69" s="343">
        <v>260</v>
      </c>
      <c r="HG69" s="343">
        <v>0</v>
      </c>
      <c r="HH69" s="343">
        <v>0</v>
      </c>
      <c r="HI69" s="872">
        <f t="shared" si="80"/>
        <v>1153</v>
      </c>
      <c r="HJ69" s="873">
        <f t="shared" si="81"/>
        <v>192.16666666666666</v>
      </c>
      <c r="HK69" s="346">
        <v>0</v>
      </c>
      <c r="HL69" s="343">
        <v>0</v>
      </c>
      <c r="HM69" s="343">
        <v>0</v>
      </c>
      <c r="HN69" s="343">
        <v>0</v>
      </c>
      <c r="HO69" s="343">
        <v>0</v>
      </c>
      <c r="HP69" s="343">
        <v>0</v>
      </c>
      <c r="HQ69" s="872">
        <f t="shared" si="82"/>
        <v>0</v>
      </c>
      <c r="HR69" s="873">
        <f t="shared" si="83"/>
        <v>0</v>
      </c>
      <c r="HS69" s="346">
        <v>0</v>
      </c>
      <c r="HT69" s="343">
        <v>0</v>
      </c>
      <c r="HU69" s="343">
        <v>0</v>
      </c>
      <c r="HV69" s="343">
        <v>0</v>
      </c>
      <c r="HW69" s="343">
        <v>0</v>
      </c>
      <c r="HX69" s="343"/>
      <c r="HY69" s="872">
        <f t="shared" si="84"/>
        <v>0</v>
      </c>
      <c r="HZ69" s="873">
        <f t="shared" si="85"/>
        <v>0</v>
      </c>
    </row>
    <row r="70" spans="1:234" s="323" customFormat="1" ht="15" customHeight="1" x14ac:dyDescent="0.2">
      <c r="A70" s="21">
        <v>59</v>
      </c>
      <c r="B70" s="21" t="s">
        <v>111</v>
      </c>
      <c r="C70" s="275" t="s">
        <v>112</v>
      </c>
      <c r="D70" s="21">
        <v>25</v>
      </c>
      <c r="E70" s="24"/>
      <c r="F70" s="24">
        <v>1337</v>
      </c>
      <c r="G70" s="24"/>
      <c r="H70" s="24"/>
      <c r="I70" s="360"/>
      <c r="J70" s="360">
        <f>SUMIF(SUMPK!$B:$B,$B:$B,SUMPK!$O:$O)</f>
        <v>0</v>
      </c>
      <c r="K70" s="24"/>
      <c r="L70" s="24">
        <f t="shared" si="86"/>
        <v>1337</v>
      </c>
      <c r="M70" s="15">
        <f t="shared" si="27"/>
        <v>1337</v>
      </c>
      <c r="N70" s="15">
        <v>278</v>
      </c>
      <c r="O70" s="276">
        <f t="shared" si="28"/>
        <v>4.8093525179856114</v>
      </c>
      <c r="P70" s="15">
        <v>323.16666666666669</v>
      </c>
      <c r="Q70" s="711">
        <f t="shared" si="29"/>
        <v>1333.3333333333333</v>
      </c>
      <c r="R70" s="276">
        <f t="shared" si="30"/>
        <v>24.823104693140795</v>
      </c>
      <c r="S70" s="712">
        <f t="shared" si="31"/>
        <v>307.69230769230768</v>
      </c>
      <c r="T70" s="713">
        <v>8000</v>
      </c>
      <c r="U70" s="276">
        <f t="shared" si="92"/>
        <v>4.3452500000000001</v>
      </c>
      <c r="V70" s="278"/>
      <c r="W70" s="276">
        <f t="shared" si="33"/>
        <v>4.3452500000000001</v>
      </c>
      <c r="X70" s="279">
        <f t="shared" si="0"/>
        <v>1</v>
      </c>
      <c r="Y70" s="305">
        <v>16</v>
      </c>
      <c r="Z70" s="721"/>
      <c r="AA70" s="244">
        <v>800</v>
      </c>
      <c r="AB70" s="64">
        <v>0</v>
      </c>
      <c r="AC70" s="64">
        <v>597</v>
      </c>
      <c r="AD70" s="64">
        <v>0</v>
      </c>
      <c r="AE70" s="64">
        <v>0</v>
      </c>
      <c r="AF70" s="64">
        <v>1662</v>
      </c>
      <c r="AG70" s="64">
        <f t="shared" si="34"/>
        <v>3059</v>
      </c>
      <c r="AH70" s="211">
        <f t="shared" si="35"/>
        <v>509.83333333333331</v>
      </c>
      <c r="AI70" s="755">
        <v>0</v>
      </c>
      <c r="AJ70" s="345">
        <v>0</v>
      </c>
      <c r="AK70" s="345">
        <v>0</v>
      </c>
      <c r="AL70" s="345">
        <v>0</v>
      </c>
      <c r="AM70" s="345">
        <v>0</v>
      </c>
      <c r="AN70" s="345">
        <v>0</v>
      </c>
      <c r="AO70" s="808">
        <f t="shared" si="36"/>
        <v>0</v>
      </c>
      <c r="AP70" s="809">
        <f t="shared" si="37"/>
        <v>0</v>
      </c>
      <c r="AQ70" s="814">
        <v>0</v>
      </c>
      <c r="AR70" s="815">
        <v>0</v>
      </c>
      <c r="AS70" s="815">
        <v>500</v>
      </c>
      <c r="AT70" s="815">
        <v>1230</v>
      </c>
      <c r="AU70" s="815">
        <v>0</v>
      </c>
      <c r="AV70" s="815">
        <v>0</v>
      </c>
      <c r="AW70" s="808">
        <f t="shared" si="38"/>
        <v>1730</v>
      </c>
      <c r="AX70" s="211">
        <f t="shared" si="39"/>
        <v>288.33333333333331</v>
      </c>
      <c r="AY70" s="346">
        <v>0</v>
      </c>
      <c r="AZ70" s="343">
        <v>1604</v>
      </c>
      <c r="BA70" s="343">
        <v>101</v>
      </c>
      <c r="BB70" s="343">
        <v>0</v>
      </c>
      <c r="BC70" s="343">
        <v>0</v>
      </c>
      <c r="BD70" s="343">
        <v>0</v>
      </c>
      <c r="BE70" s="808">
        <f t="shared" si="40"/>
        <v>1705</v>
      </c>
      <c r="BF70" s="211">
        <f t="shared" si="41"/>
        <v>284.16666666666669</v>
      </c>
      <c r="BG70" s="814">
        <v>0</v>
      </c>
      <c r="BH70" s="815">
        <v>704</v>
      </c>
      <c r="BI70" s="815">
        <v>201</v>
      </c>
      <c r="BJ70" s="815">
        <v>508</v>
      </c>
      <c r="BK70" s="815">
        <v>0</v>
      </c>
      <c r="BL70" s="815">
        <v>0</v>
      </c>
      <c r="BM70" s="808">
        <f t="shared" si="42"/>
        <v>1413</v>
      </c>
      <c r="BN70" s="211">
        <f t="shared" si="43"/>
        <v>235.5</v>
      </c>
      <c r="BO70" s="755">
        <v>0</v>
      </c>
      <c r="BP70" s="345">
        <v>100</v>
      </c>
      <c r="BQ70" s="345">
        <v>1702</v>
      </c>
      <c r="BR70" s="345">
        <v>185</v>
      </c>
      <c r="BS70" s="345">
        <v>0</v>
      </c>
      <c r="BT70" s="345">
        <v>0</v>
      </c>
      <c r="BU70" s="808">
        <f t="shared" si="44"/>
        <v>1987</v>
      </c>
      <c r="BV70" s="211">
        <f t="shared" si="45"/>
        <v>331.16666666666669</v>
      </c>
      <c r="BW70" s="755">
        <v>1430</v>
      </c>
      <c r="BX70" s="345">
        <v>592</v>
      </c>
      <c r="BY70" s="345">
        <v>0</v>
      </c>
      <c r="BZ70" s="345">
        <v>0</v>
      </c>
      <c r="CA70" s="345">
        <v>0</v>
      </c>
      <c r="CB70" s="345">
        <v>0</v>
      </c>
      <c r="CC70" s="808">
        <f t="shared" si="46"/>
        <v>2022</v>
      </c>
      <c r="CD70" s="211">
        <f t="shared" si="47"/>
        <v>337</v>
      </c>
      <c r="CE70" s="346">
        <v>0</v>
      </c>
      <c r="CF70" s="343">
        <v>0</v>
      </c>
      <c r="CG70" s="343">
        <v>1635</v>
      </c>
      <c r="CH70" s="343">
        <v>0</v>
      </c>
      <c r="CI70" s="343">
        <v>0</v>
      </c>
      <c r="CJ70" s="343">
        <v>0</v>
      </c>
      <c r="CK70" s="808">
        <f t="shared" si="48"/>
        <v>1635</v>
      </c>
      <c r="CL70" s="211">
        <f t="shared" si="49"/>
        <v>272.5</v>
      </c>
      <c r="CM70" s="346">
        <v>0</v>
      </c>
      <c r="CN70" s="343">
        <v>712</v>
      </c>
      <c r="CO70" s="343">
        <v>0</v>
      </c>
      <c r="CP70" s="343">
        <v>0</v>
      </c>
      <c r="CQ70" s="343">
        <v>0</v>
      </c>
      <c r="CR70" s="343">
        <v>1341</v>
      </c>
      <c r="CS70" s="808">
        <f t="shared" si="50"/>
        <v>2053</v>
      </c>
      <c r="CT70" s="211">
        <f t="shared" si="51"/>
        <v>342.16666666666669</v>
      </c>
      <c r="CU70" s="346">
        <v>704</v>
      </c>
      <c r="CV70" s="343">
        <v>0</v>
      </c>
      <c r="CW70" s="343">
        <v>0</v>
      </c>
      <c r="CX70" s="343">
        <v>0</v>
      </c>
      <c r="CY70" s="343">
        <v>0</v>
      </c>
      <c r="CZ70" s="343">
        <v>0</v>
      </c>
      <c r="DA70" s="808">
        <f t="shared" si="52"/>
        <v>704</v>
      </c>
      <c r="DB70" s="211">
        <f t="shared" si="53"/>
        <v>117.33333333333333</v>
      </c>
      <c r="DC70" s="346">
        <v>1530</v>
      </c>
      <c r="DD70" s="343">
        <v>0</v>
      </c>
      <c r="DE70" s="343">
        <v>0</v>
      </c>
      <c r="DF70" s="343">
        <v>0</v>
      </c>
      <c r="DG70" s="343"/>
      <c r="DH70" s="343">
        <v>0</v>
      </c>
      <c r="DI70" s="808">
        <f t="shared" si="54"/>
        <v>1530</v>
      </c>
      <c r="DJ70" s="211">
        <f t="shared" si="55"/>
        <v>255</v>
      </c>
      <c r="DK70" s="346">
        <v>0</v>
      </c>
      <c r="DL70" s="343">
        <v>800</v>
      </c>
      <c r="DM70" s="343">
        <v>464</v>
      </c>
      <c r="DN70" s="343">
        <v>0</v>
      </c>
      <c r="DO70" s="343">
        <v>0</v>
      </c>
      <c r="DP70" s="343">
        <v>0</v>
      </c>
      <c r="DQ70" s="808">
        <f t="shared" si="56"/>
        <v>1264</v>
      </c>
      <c r="DR70" s="211">
        <f t="shared" si="57"/>
        <v>210.66666666666666</v>
      </c>
      <c r="DS70" s="346">
        <v>943</v>
      </c>
      <c r="DT70" s="343">
        <v>0</v>
      </c>
      <c r="DU70" s="343">
        <v>0</v>
      </c>
      <c r="DV70" s="343">
        <v>2025</v>
      </c>
      <c r="DW70" s="343">
        <v>0</v>
      </c>
      <c r="DX70" s="343">
        <v>0</v>
      </c>
      <c r="DY70" s="808">
        <f t="shared" si="58"/>
        <v>2968</v>
      </c>
      <c r="DZ70" s="211">
        <f t="shared" si="59"/>
        <v>494.66666666666669</v>
      </c>
      <c r="EA70" s="346">
        <v>0</v>
      </c>
      <c r="EB70" s="343">
        <v>0</v>
      </c>
      <c r="EC70" s="343"/>
      <c r="ED70" s="343">
        <v>0</v>
      </c>
      <c r="EE70" s="343">
        <v>0</v>
      </c>
      <c r="EF70" s="343">
        <v>1618</v>
      </c>
      <c r="EG70" s="808">
        <f t="shared" si="60"/>
        <v>1618</v>
      </c>
      <c r="EH70" s="211">
        <f t="shared" si="61"/>
        <v>269.66666666666669</v>
      </c>
      <c r="EI70" s="346">
        <v>0</v>
      </c>
      <c r="EJ70" s="343">
        <v>0</v>
      </c>
      <c r="EK70" s="343">
        <v>728</v>
      </c>
      <c r="EL70" s="343">
        <v>0</v>
      </c>
      <c r="EM70" s="343"/>
      <c r="EN70" s="343">
        <v>0</v>
      </c>
      <c r="EO70" s="808">
        <f t="shared" si="62"/>
        <v>728</v>
      </c>
      <c r="EP70" s="211">
        <f t="shared" si="63"/>
        <v>121.33333333333333</v>
      </c>
      <c r="EQ70" s="346">
        <v>0</v>
      </c>
      <c r="ER70" s="343">
        <v>2075</v>
      </c>
      <c r="ES70" s="343">
        <v>0</v>
      </c>
      <c r="ET70" s="343">
        <v>0</v>
      </c>
      <c r="EU70" s="343">
        <v>0</v>
      </c>
      <c r="EV70" s="343">
        <v>0</v>
      </c>
      <c r="EW70" s="808">
        <f t="shared" si="64"/>
        <v>2075</v>
      </c>
      <c r="EX70" s="211">
        <f t="shared" si="65"/>
        <v>345.83333333333331</v>
      </c>
      <c r="EY70" s="346">
        <v>0</v>
      </c>
      <c r="EZ70" s="343">
        <v>0</v>
      </c>
      <c r="FA70" s="343">
        <v>730</v>
      </c>
      <c r="FB70" s="343">
        <v>1198</v>
      </c>
      <c r="FC70" s="343">
        <v>0</v>
      </c>
      <c r="FD70" s="343">
        <v>0</v>
      </c>
      <c r="FE70" s="808">
        <f t="shared" si="66"/>
        <v>1928</v>
      </c>
      <c r="FF70" s="211">
        <f t="shared" si="67"/>
        <v>321.33333333333331</v>
      </c>
      <c r="FG70" s="755">
        <v>0</v>
      </c>
      <c r="FH70" s="345">
        <v>0</v>
      </c>
      <c r="FI70" s="345">
        <v>1027</v>
      </c>
      <c r="FJ70" s="345">
        <v>0</v>
      </c>
      <c r="FK70" s="345">
        <v>0</v>
      </c>
      <c r="FL70" s="345">
        <v>880</v>
      </c>
      <c r="FM70" s="808">
        <f t="shared" si="68"/>
        <v>1907</v>
      </c>
      <c r="FN70" s="211">
        <f t="shared" si="69"/>
        <v>317.83333333333331</v>
      </c>
      <c r="FO70" s="346">
        <v>1517</v>
      </c>
      <c r="FP70" s="343">
        <v>0</v>
      </c>
      <c r="FQ70" s="343">
        <v>0</v>
      </c>
      <c r="FR70" s="343">
        <v>0</v>
      </c>
      <c r="FS70" s="343">
        <v>0</v>
      </c>
      <c r="FT70" s="343">
        <v>0</v>
      </c>
      <c r="FU70" s="808">
        <f t="shared" si="70"/>
        <v>1517</v>
      </c>
      <c r="FV70" s="211">
        <f t="shared" si="71"/>
        <v>252.83333333333334</v>
      </c>
      <c r="FW70" s="346">
        <v>0</v>
      </c>
      <c r="FX70" s="343">
        <v>0</v>
      </c>
      <c r="FY70" s="343">
        <v>0</v>
      </c>
      <c r="FZ70" s="343">
        <v>1410</v>
      </c>
      <c r="GA70" s="343">
        <v>0</v>
      </c>
      <c r="GB70" s="343">
        <v>1100</v>
      </c>
      <c r="GC70" s="808">
        <f t="shared" si="72"/>
        <v>2510</v>
      </c>
      <c r="GD70" s="211">
        <f t="shared" si="73"/>
        <v>418.33333333333331</v>
      </c>
      <c r="GE70" s="346">
        <v>1013</v>
      </c>
      <c r="GF70" s="343">
        <v>0</v>
      </c>
      <c r="GG70" s="343">
        <v>0</v>
      </c>
      <c r="GH70" s="343">
        <v>0</v>
      </c>
      <c r="GI70" s="343">
        <v>0</v>
      </c>
      <c r="GJ70" s="343">
        <v>0</v>
      </c>
      <c r="GK70" s="808">
        <f t="shared" si="74"/>
        <v>1013</v>
      </c>
      <c r="GL70" s="211">
        <f t="shared" si="75"/>
        <v>168.83333333333334</v>
      </c>
      <c r="GM70" s="755">
        <v>0</v>
      </c>
      <c r="GN70" s="345">
        <v>1362</v>
      </c>
      <c r="GO70" s="345">
        <v>0</v>
      </c>
      <c r="GP70" s="345">
        <v>0</v>
      </c>
      <c r="GQ70" s="345">
        <v>0</v>
      </c>
      <c r="GR70" s="345">
        <v>0</v>
      </c>
      <c r="GS70" s="872">
        <f t="shared" si="76"/>
        <v>1362</v>
      </c>
      <c r="GT70" s="873">
        <f t="shared" si="77"/>
        <v>227</v>
      </c>
      <c r="GU70" s="346">
        <v>0</v>
      </c>
      <c r="GV70" s="343">
        <v>2045</v>
      </c>
      <c r="GW70" s="343">
        <v>0</v>
      </c>
      <c r="GX70" s="343">
        <v>0</v>
      </c>
      <c r="GY70" s="343">
        <v>0</v>
      </c>
      <c r="GZ70" s="343"/>
      <c r="HA70" s="872">
        <f t="shared" si="78"/>
        <v>2045</v>
      </c>
      <c r="HB70" s="873">
        <f t="shared" si="79"/>
        <v>340.83333333333331</v>
      </c>
      <c r="HC70" s="349"/>
      <c r="HD70" s="350">
        <v>0</v>
      </c>
      <c r="HE70" s="350">
        <v>0</v>
      </c>
      <c r="HF70" s="350">
        <v>1984</v>
      </c>
      <c r="HG70" s="350">
        <v>0</v>
      </c>
      <c r="HH70" s="350">
        <v>0</v>
      </c>
      <c r="HI70" s="878">
        <f t="shared" si="80"/>
        <v>1984</v>
      </c>
      <c r="HJ70" s="879">
        <f t="shared" si="81"/>
        <v>330.66666666666669</v>
      </c>
      <c r="HK70" s="349">
        <v>0</v>
      </c>
      <c r="HL70" s="350">
        <v>0</v>
      </c>
      <c r="HM70" s="350">
        <v>0</v>
      </c>
      <c r="HN70" s="350">
        <v>1668</v>
      </c>
      <c r="HO70" s="350">
        <v>0</v>
      </c>
      <c r="HP70" s="350">
        <v>0</v>
      </c>
      <c r="HQ70" s="878">
        <f t="shared" si="82"/>
        <v>1668</v>
      </c>
      <c r="HR70" s="879">
        <f t="shared" si="83"/>
        <v>278</v>
      </c>
      <c r="HS70" s="349">
        <v>0</v>
      </c>
      <c r="HT70" s="350">
        <v>0</v>
      </c>
      <c r="HU70" s="350">
        <v>1711</v>
      </c>
      <c r="HV70" s="350">
        <v>0</v>
      </c>
      <c r="HW70" s="350">
        <v>0</v>
      </c>
      <c r="HX70" s="350"/>
      <c r="HY70" s="878">
        <f t="shared" si="84"/>
        <v>1711</v>
      </c>
      <c r="HZ70" s="879">
        <f t="shared" si="85"/>
        <v>285.16666666666669</v>
      </c>
    </row>
    <row r="71" spans="1:234" s="323" customFormat="1" ht="15" hidden="1" customHeight="1" x14ac:dyDescent="0.2">
      <c r="A71" s="21">
        <v>61</v>
      </c>
      <c r="B71" s="21" t="s">
        <v>284</v>
      </c>
      <c r="C71" s="275" t="s">
        <v>301</v>
      </c>
      <c r="D71" s="21">
        <v>25</v>
      </c>
      <c r="E71" s="24"/>
      <c r="F71" s="24">
        <v>0</v>
      </c>
      <c r="G71" s="24"/>
      <c r="H71" s="24"/>
      <c r="I71" s="360"/>
      <c r="J71" s="360">
        <f>SUMIF(SUMPK!$B:$B,$B:$B,SUMPK!$O:$O)</f>
        <v>0</v>
      </c>
      <c r="K71" s="24"/>
      <c r="L71" s="24">
        <f t="shared" ref="L71" si="111">F71+H71-J71</f>
        <v>0</v>
      </c>
      <c r="M71" s="15">
        <f t="shared" ref="M71" si="112">K71+L71</f>
        <v>0</v>
      </c>
      <c r="N71" s="15">
        <v>284.5</v>
      </c>
      <c r="O71" s="276">
        <f t="shared" si="28"/>
        <v>0</v>
      </c>
      <c r="P71" s="15"/>
      <c r="Q71" s="711"/>
      <c r="R71" s="276"/>
      <c r="S71" s="712">
        <f t="shared" si="31"/>
        <v>0</v>
      </c>
      <c r="T71" s="713"/>
      <c r="U71" s="276">
        <f t="shared" ref="U71:U72" si="113">IF(S71=0,0,M71/S71)</f>
        <v>0</v>
      </c>
      <c r="V71" s="278"/>
      <c r="W71" s="276">
        <f t="shared" si="33"/>
        <v>0</v>
      </c>
      <c r="X71" s="279" t="e">
        <f t="shared" si="0"/>
        <v>#DIV/0!</v>
      </c>
      <c r="Y71" s="305">
        <v>19</v>
      </c>
      <c r="Z71" s="721"/>
      <c r="AA71" s="244">
        <v>0</v>
      </c>
      <c r="AB71" s="64">
        <v>0</v>
      </c>
      <c r="AC71" s="64">
        <v>0</v>
      </c>
      <c r="AD71" s="64">
        <v>0</v>
      </c>
      <c r="AE71" s="64">
        <v>0</v>
      </c>
      <c r="AF71" s="64">
        <v>0</v>
      </c>
      <c r="AG71" s="64">
        <f t="shared" si="34"/>
        <v>0</v>
      </c>
      <c r="AH71" s="211">
        <f t="shared" si="35"/>
        <v>0</v>
      </c>
      <c r="AI71" s="75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808">
        <f t="shared" si="36"/>
        <v>0</v>
      </c>
      <c r="AP71" s="809">
        <f t="shared" si="37"/>
        <v>0</v>
      </c>
      <c r="AQ71" s="814">
        <v>0</v>
      </c>
      <c r="AR71" s="815">
        <v>0</v>
      </c>
      <c r="AS71" s="815">
        <v>0</v>
      </c>
      <c r="AT71" s="815">
        <v>0</v>
      </c>
      <c r="AU71" s="815">
        <v>0</v>
      </c>
      <c r="AV71" s="815">
        <v>0</v>
      </c>
      <c r="AW71" s="808">
        <f t="shared" si="38"/>
        <v>0</v>
      </c>
      <c r="AX71" s="211">
        <f t="shared" si="39"/>
        <v>0</v>
      </c>
      <c r="AY71" s="346">
        <v>0</v>
      </c>
      <c r="AZ71" s="343">
        <v>0</v>
      </c>
      <c r="BA71" s="343">
        <v>0</v>
      </c>
      <c r="BB71" s="343">
        <v>0</v>
      </c>
      <c r="BC71" s="343">
        <v>0</v>
      </c>
      <c r="BD71" s="343">
        <v>0</v>
      </c>
      <c r="BE71" s="808">
        <f t="shared" si="40"/>
        <v>0</v>
      </c>
      <c r="BF71" s="211">
        <f t="shared" si="41"/>
        <v>0</v>
      </c>
      <c r="BG71" s="814">
        <v>0</v>
      </c>
      <c r="BH71" s="815">
        <v>0</v>
      </c>
      <c r="BI71" s="815">
        <v>0</v>
      </c>
      <c r="BJ71" s="815">
        <v>0</v>
      </c>
      <c r="BK71" s="815">
        <v>0</v>
      </c>
      <c r="BL71" s="815">
        <v>0</v>
      </c>
      <c r="BM71" s="808">
        <f t="shared" si="42"/>
        <v>0</v>
      </c>
      <c r="BN71" s="211">
        <f t="shared" si="43"/>
        <v>0</v>
      </c>
      <c r="BO71" s="756"/>
      <c r="BP71" s="757">
        <v>0</v>
      </c>
      <c r="BQ71" s="757">
        <v>0</v>
      </c>
      <c r="BR71" s="757">
        <v>0</v>
      </c>
      <c r="BS71" s="757"/>
      <c r="BT71" s="757"/>
      <c r="BU71" s="810">
        <f t="shared" si="44"/>
        <v>0</v>
      </c>
      <c r="BV71" s="212">
        <f t="shared" si="45"/>
        <v>0</v>
      </c>
      <c r="BW71" s="756">
        <v>0</v>
      </c>
      <c r="BX71" s="757">
        <v>0</v>
      </c>
      <c r="BY71" s="757">
        <v>0</v>
      </c>
      <c r="BZ71" s="757">
        <v>0</v>
      </c>
      <c r="CA71" s="757">
        <v>0</v>
      </c>
      <c r="CB71" s="757">
        <v>0</v>
      </c>
      <c r="CC71" s="810">
        <f t="shared" si="46"/>
        <v>0</v>
      </c>
      <c r="CD71" s="212">
        <f t="shared" si="47"/>
        <v>0</v>
      </c>
      <c r="CE71" s="349">
        <v>0</v>
      </c>
      <c r="CF71" s="350">
        <v>0</v>
      </c>
      <c r="CG71" s="350">
        <v>0</v>
      </c>
      <c r="CH71" s="350">
        <v>0</v>
      </c>
      <c r="CI71" s="350">
        <v>0</v>
      </c>
      <c r="CJ71" s="350">
        <v>0</v>
      </c>
      <c r="CK71" s="810">
        <f t="shared" si="48"/>
        <v>0</v>
      </c>
      <c r="CL71" s="212">
        <f t="shared" si="49"/>
        <v>0</v>
      </c>
      <c r="CM71" s="349">
        <v>0</v>
      </c>
      <c r="CN71" s="350">
        <v>0</v>
      </c>
      <c r="CO71" s="350">
        <v>0</v>
      </c>
      <c r="CP71" s="350">
        <v>0</v>
      </c>
      <c r="CQ71" s="350">
        <v>0</v>
      </c>
      <c r="CR71" s="350">
        <v>0</v>
      </c>
      <c r="CS71" s="810">
        <f t="shared" si="50"/>
        <v>0</v>
      </c>
      <c r="CT71" s="212">
        <f t="shared" si="51"/>
        <v>0</v>
      </c>
      <c r="CU71" s="349">
        <v>0</v>
      </c>
      <c r="CV71" s="350">
        <v>0</v>
      </c>
      <c r="CW71" s="350">
        <v>0</v>
      </c>
      <c r="CX71" s="350">
        <v>0</v>
      </c>
      <c r="CY71" s="350">
        <v>0</v>
      </c>
      <c r="CZ71" s="350">
        <v>0</v>
      </c>
      <c r="DA71" s="810">
        <f t="shared" si="52"/>
        <v>0</v>
      </c>
      <c r="DB71" s="212">
        <f t="shared" si="53"/>
        <v>0</v>
      </c>
      <c r="DC71" s="349">
        <v>0</v>
      </c>
      <c r="DD71" s="350">
        <v>0</v>
      </c>
      <c r="DE71" s="350">
        <v>0</v>
      </c>
      <c r="DF71" s="350">
        <v>0</v>
      </c>
      <c r="DG71" s="350"/>
      <c r="DH71" s="350"/>
      <c r="DI71" s="810">
        <f t="shared" si="54"/>
        <v>0</v>
      </c>
      <c r="DJ71" s="212">
        <f t="shared" si="55"/>
        <v>0</v>
      </c>
      <c r="DK71" s="349">
        <v>0</v>
      </c>
      <c r="DL71" s="350">
        <v>0</v>
      </c>
      <c r="DM71" s="350">
        <v>0</v>
      </c>
      <c r="DN71" s="350">
        <v>0</v>
      </c>
      <c r="DO71" s="350"/>
      <c r="DP71" s="350">
        <v>0</v>
      </c>
      <c r="DQ71" s="808">
        <f t="shared" si="56"/>
        <v>0</v>
      </c>
      <c r="DR71" s="211">
        <f t="shared" si="57"/>
        <v>0</v>
      </c>
      <c r="DS71" s="349">
        <v>0</v>
      </c>
      <c r="DT71" s="350">
        <v>0</v>
      </c>
      <c r="DU71" s="350">
        <v>0</v>
      </c>
      <c r="DV71" s="350"/>
      <c r="DW71" s="350">
        <v>0</v>
      </c>
      <c r="DX71" s="350">
        <v>0</v>
      </c>
      <c r="DY71" s="810">
        <f t="shared" si="58"/>
        <v>0</v>
      </c>
      <c r="DZ71" s="212">
        <f t="shared" si="59"/>
        <v>0</v>
      </c>
      <c r="EA71" s="349">
        <v>0</v>
      </c>
      <c r="EB71" s="350">
        <v>0</v>
      </c>
      <c r="EC71" s="350"/>
      <c r="ED71" s="350">
        <v>0</v>
      </c>
      <c r="EE71" s="350">
        <v>0</v>
      </c>
      <c r="EF71" s="350">
        <v>0</v>
      </c>
      <c r="EG71" s="810">
        <f t="shared" si="60"/>
        <v>0</v>
      </c>
      <c r="EH71" s="212">
        <f t="shared" si="61"/>
        <v>0</v>
      </c>
      <c r="EI71" s="349">
        <v>0</v>
      </c>
      <c r="EJ71" s="350"/>
      <c r="EK71" s="350">
        <v>0</v>
      </c>
      <c r="EL71" s="350">
        <v>0</v>
      </c>
      <c r="EM71" s="350"/>
      <c r="EN71" s="350">
        <v>0</v>
      </c>
      <c r="EO71" s="810">
        <f t="shared" si="62"/>
        <v>0</v>
      </c>
      <c r="EP71" s="212">
        <f t="shared" si="63"/>
        <v>0</v>
      </c>
      <c r="EQ71" s="349">
        <v>0</v>
      </c>
      <c r="ER71" s="350">
        <v>0</v>
      </c>
      <c r="ES71" s="350">
        <v>0</v>
      </c>
      <c r="ET71" s="350">
        <v>0</v>
      </c>
      <c r="EU71" s="350">
        <v>0</v>
      </c>
      <c r="EV71" s="350">
        <v>0</v>
      </c>
      <c r="EW71" s="810">
        <f t="shared" si="64"/>
        <v>0</v>
      </c>
      <c r="EX71" s="212">
        <f t="shared" si="65"/>
        <v>0</v>
      </c>
      <c r="EY71" s="349"/>
      <c r="EZ71" s="350">
        <v>0</v>
      </c>
      <c r="FA71" s="350">
        <v>0</v>
      </c>
      <c r="FB71" s="350">
        <v>0</v>
      </c>
      <c r="FC71" s="350">
        <v>0</v>
      </c>
      <c r="FD71" s="350">
        <v>0</v>
      </c>
      <c r="FE71" s="810">
        <f t="shared" si="66"/>
        <v>0</v>
      </c>
      <c r="FF71" s="212">
        <f t="shared" si="67"/>
        <v>0</v>
      </c>
      <c r="FG71" s="756">
        <v>200</v>
      </c>
      <c r="FH71" s="757"/>
      <c r="FI71" s="757">
        <v>0</v>
      </c>
      <c r="FJ71" s="757">
        <v>0</v>
      </c>
      <c r="FK71" s="757">
        <v>0</v>
      </c>
      <c r="FL71" s="757">
        <v>0</v>
      </c>
      <c r="FM71" s="810">
        <f t="shared" si="68"/>
        <v>200</v>
      </c>
      <c r="FN71" s="212">
        <f t="shared" si="69"/>
        <v>33.333333333333336</v>
      </c>
      <c r="FO71" s="349">
        <v>0</v>
      </c>
      <c r="FP71" s="350">
        <v>0</v>
      </c>
      <c r="FQ71" s="350">
        <v>0</v>
      </c>
      <c r="FR71" s="350">
        <v>0</v>
      </c>
      <c r="FS71" s="350">
        <v>0</v>
      </c>
      <c r="FT71" s="350">
        <v>0</v>
      </c>
      <c r="FU71" s="810">
        <f t="shared" si="70"/>
        <v>0</v>
      </c>
      <c r="FV71" s="212">
        <f t="shared" si="71"/>
        <v>0</v>
      </c>
      <c r="FW71" s="349">
        <v>0</v>
      </c>
      <c r="FX71" s="350">
        <v>0</v>
      </c>
      <c r="FY71" s="350">
        <v>0</v>
      </c>
      <c r="FZ71" s="350"/>
      <c r="GA71" s="350">
        <v>0</v>
      </c>
      <c r="GB71" s="350">
        <v>0</v>
      </c>
      <c r="GC71" s="810">
        <f t="shared" si="72"/>
        <v>0</v>
      </c>
      <c r="GD71" s="212">
        <f t="shared" si="73"/>
        <v>0</v>
      </c>
      <c r="GE71" s="349">
        <v>0</v>
      </c>
      <c r="GF71" s="350">
        <v>0</v>
      </c>
      <c r="GG71" s="350">
        <v>0</v>
      </c>
      <c r="GH71" s="350">
        <v>0</v>
      </c>
      <c r="GI71" s="350">
        <v>0</v>
      </c>
      <c r="GJ71" s="350">
        <v>0</v>
      </c>
      <c r="GK71" s="810">
        <f t="shared" si="74"/>
        <v>0</v>
      </c>
      <c r="GL71" s="212">
        <f t="shared" si="75"/>
        <v>0</v>
      </c>
      <c r="GM71" s="756">
        <v>0</v>
      </c>
      <c r="GN71" s="757">
        <v>0</v>
      </c>
      <c r="GO71" s="757">
        <v>1707</v>
      </c>
      <c r="GP71" s="757">
        <v>0</v>
      </c>
      <c r="GQ71" s="757">
        <v>0</v>
      </c>
      <c r="GR71" s="757">
        <v>0</v>
      </c>
      <c r="GS71" s="872">
        <f t="shared" si="76"/>
        <v>1707</v>
      </c>
      <c r="GT71" s="873">
        <f t="shared" si="77"/>
        <v>284.5</v>
      </c>
      <c r="GU71" s="349">
        <v>0</v>
      </c>
      <c r="GV71" s="350">
        <v>812</v>
      </c>
      <c r="GW71" s="350">
        <v>0</v>
      </c>
      <c r="GX71" s="350"/>
      <c r="GY71" s="350"/>
      <c r="GZ71" s="350"/>
      <c r="HA71" s="878">
        <f t="shared" si="78"/>
        <v>812</v>
      </c>
      <c r="HB71" s="879">
        <f t="shared" si="79"/>
        <v>135.33333333333334</v>
      </c>
      <c r="HI71" s="897">
        <f t="shared" si="80"/>
        <v>0</v>
      </c>
      <c r="HJ71" s="898">
        <f t="shared" si="81"/>
        <v>0</v>
      </c>
      <c r="HQ71" s="897">
        <f t="shared" si="82"/>
        <v>0</v>
      </c>
      <c r="HR71" s="898">
        <f t="shared" si="83"/>
        <v>0</v>
      </c>
      <c r="HY71" s="897">
        <f t="shared" si="84"/>
        <v>0</v>
      </c>
      <c r="HZ71" s="898">
        <f t="shared" si="85"/>
        <v>0</v>
      </c>
    </row>
    <row r="72" spans="1:234" s="323" customFormat="1" ht="15" hidden="1" customHeight="1" x14ac:dyDescent="0.2">
      <c r="A72" s="21">
        <v>59</v>
      </c>
      <c r="B72" s="21" t="s">
        <v>189</v>
      </c>
      <c r="C72" s="275" t="s">
        <v>302</v>
      </c>
      <c r="D72" s="21">
        <v>40</v>
      </c>
      <c r="E72" s="24"/>
      <c r="F72" s="24">
        <v>0</v>
      </c>
      <c r="G72" s="24"/>
      <c r="H72" s="24"/>
      <c r="I72" s="360"/>
      <c r="J72" s="360">
        <f>SUMIF(SUMPK!$B:$B,$B:$B,SUMPK!$O:$O)</f>
        <v>0</v>
      </c>
      <c r="K72" s="24"/>
      <c r="L72" s="24">
        <f t="shared" si="86"/>
        <v>0</v>
      </c>
      <c r="M72" s="15">
        <f t="shared" si="27"/>
        <v>0</v>
      </c>
      <c r="N72" s="15">
        <v>73.5</v>
      </c>
      <c r="O72" s="276">
        <f t="shared" si="28"/>
        <v>0</v>
      </c>
      <c r="P72" s="15">
        <v>0</v>
      </c>
      <c r="Q72" s="711">
        <f t="shared" si="29"/>
        <v>166.66666666666666</v>
      </c>
      <c r="R72" s="276">
        <f t="shared" si="30"/>
        <v>0</v>
      </c>
      <c r="S72" s="712">
        <f t="shared" ref="S72" si="114">T72/$T$8</f>
        <v>38.46153846153846</v>
      </c>
      <c r="T72" s="713">
        <v>1000</v>
      </c>
      <c r="U72" s="276">
        <f t="shared" si="113"/>
        <v>0</v>
      </c>
      <c r="V72" s="278"/>
      <c r="W72" s="276">
        <f t="shared" si="33"/>
        <v>0</v>
      </c>
      <c r="X72" s="279" t="e">
        <f t="shared" si="0"/>
        <v>#DIV/0!</v>
      </c>
      <c r="Y72" s="305">
        <v>20</v>
      </c>
      <c r="Z72" s="721"/>
      <c r="AA72" s="245">
        <v>0</v>
      </c>
      <c r="AB72" s="246">
        <v>0</v>
      </c>
      <c r="AC72" s="246">
        <v>0</v>
      </c>
      <c r="AD72" s="246">
        <v>0</v>
      </c>
      <c r="AE72" s="246">
        <v>0</v>
      </c>
      <c r="AF72" s="246">
        <v>0</v>
      </c>
      <c r="AG72" s="246">
        <f t="shared" si="34"/>
        <v>0</v>
      </c>
      <c r="AH72" s="212">
        <f t="shared" si="35"/>
        <v>0</v>
      </c>
      <c r="AI72" s="756">
        <v>0</v>
      </c>
      <c r="AJ72" s="757">
        <v>0</v>
      </c>
      <c r="AK72" s="757">
        <v>0</v>
      </c>
      <c r="AL72" s="757">
        <v>0</v>
      </c>
      <c r="AM72" s="757">
        <v>0</v>
      </c>
      <c r="AN72" s="757"/>
      <c r="AO72" s="810">
        <f t="shared" si="36"/>
        <v>0</v>
      </c>
      <c r="AP72" s="811">
        <f t="shared" si="37"/>
        <v>0</v>
      </c>
      <c r="AQ72" s="816">
        <v>0</v>
      </c>
      <c r="AR72" s="817">
        <v>0</v>
      </c>
      <c r="AS72" s="817">
        <v>0</v>
      </c>
      <c r="AT72" s="817">
        <v>0</v>
      </c>
      <c r="AU72" s="817">
        <v>0</v>
      </c>
      <c r="AV72" s="817">
        <v>0</v>
      </c>
      <c r="AW72" s="810">
        <f t="shared" si="38"/>
        <v>0</v>
      </c>
      <c r="AX72" s="212">
        <f t="shared" si="39"/>
        <v>0</v>
      </c>
      <c r="AY72" s="349">
        <v>0</v>
      </c>
      <c r="AZ72" s="350">
        <v>0</v>
      </c>
      <c r="BA72" s="350">
        <v>0</v>
      </c>
      <c r="BB72" s="350">
        <v>0</v>
      </c>
      <c r="BC72" s="350">
        <v>441</v>
      </c>
      <c r="BD72" s="350">
        <v>0</v>
      </c>
      <c r="BE72" s="810">
        <f t="shared" si="40"/>
        <v>441</v>
      </c>
      <c r="BF72" s="212">
        <f t="shared" si="41"/>
        <v>73.5</v>
      </c>
      <c r="BG72" s="816"/>
      <c r="BH72" s="817"/>
      <c r="BI72" s="817"/>
      <c r="BJ72" s="817"/>
      <c r="BK72" s="817"/>
      <c r="BL72" s="817"/>
      <c r="BM72" s="810">
        <f t="shared" si="42"/>
        <v>0</v>
      </c>
      <c r="BN72" s="212">
        <f t="shared" si="43"/>
        <v>0</v>
      </c>
      <c r="BO72" s="758"/>
      <c r="BP72" s="758"/>
      <c r="BQ72" s="758"/>
      <c r="BR72" s="758"/>
      <c r="BS72" s="758"/>
      <c r="BT72" s="758"/>
      <c r="BU72" s="843">
        <f t="shared" si="44"/>
        <v>0</v>
      </c>
      <c r="BV72" s="844">
        <f t="shared" si="45"/>
        <v>0</v>
      </c>
      <c r="BW72" s="758"/>
      <c r="BX72" s="758"/>
      <c r="BY72" s="758"/>
      <c r="BZ72" s="758"/>
      <c r="CA72" s="758"/>
      <c r="CB72" s="758"/>
      <c r="CC72" s="843">
        <f t="shared" si="46"/>
        <v>0</v>
      </c>
      <c r="CD72" s="844">
        <f t="shared" si="47"/>
        <v>0</v>
      </c>
      <c r="CS72" s="843">
        <f t="shared" si="50"/>
        <v>0</v>
      </c>
      <c r="CT72" s="844">
        <f t="shared" si="51"/>
        <v>0</v>
      </c>
      <c r="DQ72" s="843">
        <f t="shared" ref="DQ72" si="115">SUM(DK72:DP72)</f>
        <v>0</v>
      </c>
      <c r="DR72" s="844">
        <f t="shared" ref="DR72" si="116">DQ72/$DJ$10</f>
        <v>0</v>
      </c>
      <c r="DY72" s="843">
        <f t="shared" si="58"/>
        <v>0</v>
      </c>
      <c r="DZ72" s="844">
        <f t="shared" si="59"/>
        <v>0</v>
      </c>
      <c r="EG72" s="843">
        <f t="shared" si="60"/>
        <v>0</v>
      </c>
      <c r="EH72" s="844">
        <f t="shared" si="61"/>
        <v>0</v>
      </c>
      <c r="FE72" s="843">
        <f t="shared" si="66"/>
        <v>0</v>
      </c>
      <c r="FF72" s="844">
        <f t="shared" si="67"/>
        <v>0</v>
      </c>
      <c r="FG72" s="758"/>
      <c r="FH72" s="758"/>
      <c r="FI72" s="758"/>
      <c r="FJ72" s="758"/>
      <c r="FK72" s="758"/>
      <c r="FL72" s="758"/>
      <c r="FM72" s="843">
        <f t="shared" si="68"/>
        <v>0</v>
      </c>
      <c r="FN72" s="844">
        <f t="shared" si="69"/>
        <v>0</v>
      </c>
      <c r="FU72" s="843">
        <f t="shared" si="70"/>
        <v>0</v>
      </c>
      <c r="FV72" s="844">
        <f t="shared" si="71"/>
        <v>0</v>
      </c>
      <c r="GS72" s="808">
        <f t="shared" si="76"/>
        <v>0</v>
      </c>
      <c r="GT72" s="211">
        <f t="shared" si="77"/>
        <v>0</v>
      </c>
      <c r="HI72" s="876">
        <f t="shared" si="80"/>
        <v>0</v>
      </c>
      <c r="HJ72" s="877">
        <f t="shared" si="81"/>
        <v>0</v>
      </c>
      <c r="HQ72" s="872">
        <f t="shared" si="82"/>
        <v>0</v>
      </c>
      <c r="HR72" s="873">
        <f t="shared" si="83"/>
        <v>0</v>
      </c>
      <c r="HY72" s="872">
        <f t="shared" si="84"/>
        <v>0</v>
      </c>
      <c r="HZ72" s="873">
        <f t="shared" si="85"/>
        <v>0</v>
      </c>
    </row>
    <row r="73" spans="1:234" s="749" customFormat="1" ht="12" customHeight="1" x14ac:dyDescent="0.2">
      <c r="A73" s="944" t="s">
        <v>14</v>
      </c>
      <c r="B73" s="944"/>
      <c r="C73" s="944"/>
      <c r="D73" s="746">
        <v>5</v>
      </c>
      <c r="E73" s="747">
        <f t="shared" ref="E73:W73" si="117">E39+E44</f>
        <v>0</v>
      </c>
      <c r="F73" s="747">
        <f t="shared" si="117"/>
        <v>4570</v>
      </c>
      <c r="G73" s="747">
        <f t="shared" si="117"/>
        <v>0</v>
      </c>
      <c r="H73" s="747">
        <f t="shared" si="117"/>
        <v>0</v>
      </c>
      <c r="I73" s="747">
        <f t="shared" si="117"/>
        <v>0</v>
      </c>
      <c r="J73" s="747">
        <f t="shared" si="117"/>
        <v>0</v>
      </c>
      <c r="K73" s="747">
        <f t="shared" si="117"/>
        <v>0</v>
      </c>
      <c r="L73" s="747">
        <f t="shared" si="117"/>
        <v>4570</v>
      </c>
      <c r="M73" s="747">
        <f t="shared" si="117"/>
        <v>4570</v>
      </c>
      <c r="N73" s="747">
        <f t="shared" si="117"/>
        <v>33.333333333333336</v>
      </c>
      <c r="O73" s="747">
        <f t="shared" si="117"/>
        <v>73.05</v>
      </c>
      <c r="P73" s="747">
        <f t="shared" si="117"/>
        <v>303</v>
      </c>
      <c r="Q73" s="747">
        <f t="shared" si="117"/>
        <v>466.66666666666663</v>
      </c>
      <c r="R73" s="747">
        <f t="shared" si="117"/>
        <v>48.21782178217822</v>
      </c>
      <c r="S73" s="747">
        <f t="shared" si="117"/>
        <v>107.69230769230769</v>
      </c>
      <c r="T73" s="747">
        <f t="shared" si="117"/>
        <v>2800</v>
      </c>
      <c r="U73" s="747">
        <f t="shared" si="117"/>
        <v>101.0425</v>
      </c>
      <c r="V73" s="747">
        <f t="shared" si="117"/>
        <v>0</v>
      </c>
      <c r="W73" s="747">
        <f t="shared" si="117"/>
        <v>101.0425</v>
      </c>
      <c r="X73" s="747"/>
      <c r="Y73" s="747"/>
      <c r="Z73" s="748"/>
      <c r="AA73" s="323"/>
      <c r="AB73" s="323"/>
      <c r="AC73" s="323"/>
      <c r="AD73" s="323"/>
      <c r="AE73" s="323"/>
      <c r="AF73" s="323"/>
      <c r="AI73" s="758"/>
      <c r="AJ73" s="758"/>
      <c r="AK73" s="758"/>
      <c r="AL73" s="758"/>
      <c r="AM73" s="758"/>
      <c r="AN73" s="758"/>
      <c r="AQ73" s="323"/>
      <c r="AR73" s="323"/>
      <c r="AS73" s="323"/>
      <c r="AT73" s="323"/>
      <c r="AU73" s="323"/>
      <c r="AV73" s="323"/>
      <c r="AY73" s="323"/>
      <c r="AZ73" s="323"/>
      <c r="BA73" s="323"/>
      <c r="BB73" s="323"/>
      <c r="BC73" s="323"/>
      <c r="BD73" s="323"/>
      <c r="BG73" s="833"/>
      <c r="BH73" s="833"/>
      <c r="BI73" s="833"/>
      <c r="BJ73" s="833"/>
      <c r="BK73" s="833"/>
      <c r="BL73" s="833"/>
      <c r="BO73" s="758"/>
      <c r="BP73" s="758"/>
      <c r="BQ73" s="758"/>
      <c r="BR73" s="758"/>
      <c r="BS73" s="758"/>
      <c r="BT73" s="758"/>
      <c r="BW73" s="758"/>
      <c r="BX73" s="758"/>
      <c r="BY73" s="758"/>
      <c r="BZ73" s="758"/>
      <c r="CA73" s="758"/>
      <c r="CB73" s="758"/>
      <c r="CE73" s="323"/>
      <c r="CF73" s="323"/>
      <c r="CG73" s="323"/>
      <c r="CH73" s="323"/>
      <c r="CI73" s="323"/>
      <c r="CJ73" s="323"/>
      <c r="CM73" s="323"/>
      <c r="CN73" s="323"/>
      <c r="CO73" s="323"/>
      <c r="CP73" s="323"/>
      <c r="CQ73" s="323"/>
      <c r="CR73" s="323"/>
      <c r="CU73" s="323"/>
      <c r="CV73" s="323"/>
      <c r="CW73" s="323"/>
      <c r="CX73" s="323"/>
      <c r="CY73" s="323"/>
      <c r="CZ73" s="323"/>
      <c r="DC73" s="323"/>
      <c r="DD73" s="323"/>
      <c r="DE73" s="323"/>
      <c r="DF73" s="323"/>
      <c r="DG73" s="323"/>
      <c r="DH73" s="323"/>
      <c r="DK73" s="323"/>
      <c r="DL73" s="323"/>
      <c r="DM73" s="323"/>
      <c r="DN73" s="323"/>
      <c r="DO73" s="323"/>
      <c r="DP73" s="323"/>
      <c r="DS73" s="323"/>
      <c r="DT73" s="323"/>
      <c r="DU73" s="323"/>
      <c r="DV73" s="323"/>
      <c r="DW73" s="323"/>
      <c r="DX73" s="323"/>
      <c r="EA73" s="323"/>
      <c r="EB73" s="323"/>
      <c r="EC73" s="323"/>
      <c r="ED73" s="323"/>
      <c r="EE73" s="323"/>
      <c r="EF73" s="323"/>
      <c r="EI73" s="323"/>
      <c r="EJ73" s="323"/>
      <c r="EK73" s="323"/>
      <c r="EL73" s="323"/>
      <c r="EM73" s="323"/>
      <c r="EN73" s="323"/>
      <c r="EQ73" s="323"/>
      <c r="ER73" s="323"/>
      <c r="ES73" s="323"/>
      <c r="ET73" s="323"/>
      <c r="EU73" s="323"/>
      <c r="EV73" s="323"/>
      <c r="EY73" s="323"/>
      <c r="EZ73" s="323"/>
      <c r="FA73" s="323"/>
      <c r="FB73" s="323"/>
      <c r="FC73" s="323"/>
      <c r="FD73" s="323"/>
      <c r="FG73" s="758"/>
      <c r="FH73" s="758"/>
      <c r="FI73" s="758"/>
      <c r="FJ73" s="758"/>
      <c r="FK73" s="758"/>
      <c r="FL73" s="758"/>
      <c r="FO73" s="323"/>
      <c r="FP73" s="323"/>
      <c r="FQ73" s="323"/>
      <c r="FR73" s="323"/>
      <c r="FS73" s="323"/>
      <c r="FT73" s="323"/>
      <c r="FW73" s="323"/>
      <c r="FX73" s="323"/>
      <c r="FY73" s="323"/>
      <c r="FZ73" s="323"/>
      <c r="GA73" s="323"/>
      <c r="GB73" s="323"/>
      <c r="GE73" s="323"/>
      <c r="GF73" s="323"/>
      <c r="GG73" s="323"/>
      <c r="GH73" s="323"/>
      <c r="GI73" s="323"/>
      <c r="GJ73" s="323"/>
      <c r="GU73" s="323"/>
      <c r="GV73" s="323"/>
      <c r="GW73" s="323"/>
      <c r="GX73" s="323"/>
      <c r="GY73" s="323"/>
      <c r="GZ73" s="323"/>
      <c r="HC73" s="323"/>
      <c r="HD73" s="323"/>
      <c r="HE73" s="323"/>
      <c r="HF73" s="323"/>
      <c r="HG73" s="323"/>
      <c r="HH73" s="323"/>
      <c r="HK73" s="323"/>
      <c r="HL73" s="323"/>
      <c r="HM73" s="323"/>
      <c r="HN73" s="323"/>
      <c r="HO73" s="323"/>
      <c r="HP73" s="323"/>
      <c r="HS73" s="323"/>
      <c r="HT73" s="323"/>
      <c r="HU73" s="323"/>
      <c r="HV73" s="323"/>
      <c r="HW73" s="323"/>
      <c r="HX73" s="323"/>
    </row>
    <row r="74" spans="1:234" s="749" customFormat="1" ht="12" customHeight="1" x14ac:dyDescent="0.2">
      <c r="A74" s="944"/>
      <c r="B74" s="944"/>
      <c r="C74" s="944"/>
      <c r="D74" s="746">
        <v>25</v>
      </c>
      <c r="E74" s="747">
        <f t="shared" ref="E74:W74" si="118">SUM(E12:E71)-E73</f>
        <v>0</v>
      </c>
      <c r="F74" s="747">
        <f t="shared" si="118"/>
        <v>189677</v>
      </c>
      <c r="G74" s="747">
        <f t="shared" si="118"/>
        <v>0</v>
      </c>
      <c r="H74" s="747">
        <f t="shared" si="118"/>
        <v>0</v>
      </c>
      <c r="I74" s="747">
        <f t="shared" si="118"/>
        <v>0</v>
      </c>
      <c r="J74" s="747">
        <f t="shared" si="118"/>
        <v>2268</v>
      </c>
      <c r="K74" s="747">
        <f t="shared" si="118"/>
        <v>0</v>
      </c>
      <c r="L74" s="747">
        <f t="shared" si="118"/>
        <v>187409</v>
      </c>
      <c r="M74" s="747">
        <f t="shared" si="118"/>
        <v>187409</v>
      </c>
      <c r="N74" s="747">
        <f t="shared" si="118"/>
        <v>11908.333333333334</v>
      </c>
      <c r="O74" s="747">
        <f t="shared" si="118"/>
        <v>1137.5744079867188</v>
      </c>
      <c r="P74" s="747">
        <f t="shared" si="118"/>
        <v>10869.333333333334</v>
      </c>
      <c r="Q74" s="747">
        <f t="shared" si="118"/>
        <v>57478.333333333358</v>
      </c>
      <c r="R74" s="747">
        <f t="shared" si="118"/>
        <v>5071.770947318073</v>
      </c>
      <c r="S74" s="747">
        <f t="shared" si="118"/>
        <v>13596.538461538463</v>
      </c>
      <c r="T74" s="747">
        <f t="shared" si="118"/>
        <v>353510</v>
      </c>
      <c r="U74" s="747">
        <f t="shared" si="118"/>
        <v>1372.2494563301852</v>
      </c>
      <c r="V74" s="747">
        <f t="shared" si="118"/>
        <v>0</v>
      </c>
      <c r="W74" s="747">
        <f t="shared" si="118"/>
        <v>1372.2494563301852</v>
      </c>
      <c r="X74" s="747"/>
      <c r="Y74" s="747"/>
      <c r="Z74" s="748"/>
      <c r="AA74" s="323"/>
      <c r="AB74" s="323"/>
      <c r="AC74" s="323"/>
      <c r="AD74" s="323"/>
      <c r="AE74" s="323"/>
      <c r="AF74" s="323"/>
      <c r="AI74" s="758"/>
      <c r="AJ74" s="758"/>
      <c r="AK74" s="758"/>
      <c r="AL74" s="758"/>
      <c r="AM74" s="758"/>
      <c r="AN74" s="758"/>
      <c r="AQ74" s="323"/>
      <c r="AR74" s="323"/>
      <c r="AS74" s="323"/>
      <c r="AT74" s="323"/>
      <c r="AU74" s="323"/>
      <c r="AV74" s="323"/>
      <c r="AY74" s="323"/>
      <c r="AZ74" s="323"/>
      <c r="BA74" s="323"/>
      <c r="BB74" s="323"/>
      <c r="BC74" s="323"/>
      <c r="BD74" s="323"/>
      <c r="BG74" s="833"/>
      <c r="BH74" s="833"/>
      <c r="BI74" s="833"/>
      <c r="BJ74" s="833"/>
      <c r="BK74" s="833"/>
      <c r="BL74" s="833"/>
      <c r="BO74" s="758"/>
      <c r="BP74" s="758"/>
      <c r="BQ74" s="758"/>
      <c r="BR74" s="758"/>
      <c r="BS74" s="758"/>
      <c r="BT74" s="758"/>
      <c r="BW74" s="758"/>
      <c r="BX74" s="758"/>
      <c r="BY74" s="758"/>
      <c r="BZ74" s="758"/>
      <c r="CA74" s="758"/>
      <c r="CB74" s="758"/>
      <c r="CE74" s="323"/>
      <c r="CF74" s="323"/>
      <c r="CG74" s="323"/>
      <c r="CH74" s="323"/>
      <c r="CI74" s="323"/>
      <c r="CJ74" s="323"/>
      <c r="CM74" s="323"/>
      <c r="CN74" s="323"/>
      <c r="CO74" s="323"/>
      <c r="CP74" s="323"/>
      <c r="CQ74" s="323"/>
      <c r="CR74" s="323"/>
      <c r="CU74" s="323"/>
      <c r="CV74" s="323"/>
      <c r="CW74" s="323"/>
      <c r="CX74" s="323"/>
      <c r="CY74" s="323"/>
      <c r="CZ74" s="323"/>
      <c r="DC74" s="323"/>
      <c r="DD74" s="323"/>
      <c r="DE74" s="323"/>
      <c r="DF74" s="323"/>
      <c r="DG74" s="323"/>
      <c r="DH74" s="323"/>
      <c r="DK74" s="323"/>
      <c r="DL74" s="323"/>
      <c r="DM74" s="323"/>
      <c r="DN74" s="323"/>
      <c r="DO74" s="323"/>
      <c r="DP74" s="323"/>
      <c r="DS74" s="323"/>
      <c r="DT74" s="323"/>
      <c r="DU74" s="323"/>
      <c r="DV74" s="323"/>
      <c r="DW74" s="323"/>
      <c r="DX74" s="323"/>
      <c r="EA74" s="323"/>
      <c r="EB74" s="323"/>
      <c r="EC74" s="323"/>
      <c r="ED74" s="323"/>
      <c r="EE74" s="323"/>
      <c r="EF74" s="323"/>
      <c r="EI74" s="323"/>
      <c r="EJ74" s="323"/>
      <c r="EK74" s="323"/>
      <c r="EL74" s="323"/>
      <c r="EM74" s="323"/>
      <c r="EN74" s="323"/>
      <c r="EQ74" s="323"/>
      <c r="ER74" s="323"/>
      <c r="ES74" s="323"/>
      <c r="ET74" s="323"/>
      <c r="EU74" s="323"/>
      <c r="EV74" s="323"/>
      <c r="EY74" s="323"/>
      <c r="EZ74" s="323"/>
      <c r="FA74" s="323"/>
      <c r="FB74" s="323"/>
      <c r="FC74" s="323"/>
      <c r="FD74" s="323"/>
      <c r="FG74" s="758"/>
      <c r="FH74" s="758"/>
      <c r="FI74" s="758"/>
      <c r="FJ74" s="758"/>
      <c r="FK74" s="758"/>
      <c r="FL74" s="758"/>
      <c r="FO74" s="323"/>
      <c r="FP74" s="323"/>
      <c r="FQ74" s="323"/>
      <c r="FR74" s="323"/>
      <c r="FS74" s="323"/>
      <c r="FT74" s="323"/>
      <c r="FW74" s="323"/>
      <c r="FX74" s="323"/>
      <c r="FY74" s="323"/>
      <c r="FZ74" s="323"/>
      <c r="GA74" s="323"/>
      <c r="GB74" s="323"/>
      <c r="GE74" s="323"/>
      <c r="GF74" s="323"/>
      <c r="GG74" s="323"/>
      <c r="GH74" s="323"/>
      <c r="GI74" s="323"/>
      <c r="GJ74" s="323"/>
      <c r="GU74" s="323"/>
      <c r="GV74" s="323"/>
      <c r="GW74" s="323"/>
      <c r="GX74" s="323"/>
      <c r="GY74" s="323"/>
      <c r="GZ74" s="323"/>
      <c r="HC74" s="323"/>
      <c r="HD74" s="323"/>
      <c r="HE74" s="323"/>
      <c r="HF74" s="323"/>
      <c r="HG74" s="323"/>
      <c r="HH74" s="323"/>
      <c r="HK74" s="323"/>
      <c r="HL74" s="323"/>
      <c r="HM74" s="323"/>
      <c r="HN74" s="323"/>
      <c r="HO74" s="323"/>
      <c r="HP74" s="323"/>
      <c r="HS74" s="323"/>
      <c r="HT74" s="323"/>
      <c r="HU74" s="323"/>
      <c r="HV74" s="323"/>
      <c r="HW74" s="323"/>
      <c r="HX74" s="323"/>
    </row>
    <row r="75" spans="1:234" ht="12" customHeight="1" x14ac:dyDescent="0.2">
      <c r="A75" s="12" t="s">
        <v>25</v>
      </c>
      <c r="B75" s="12"/>
      <c r="Y75" s="308"/>
      <c r="Z75" s="292"/>
    </row>
    <row r="76" spans="1:234" ht="12" customHeight="1" x14ac:dyDescent="0.2">
      <c r="A76" s="12" t="s">
        <v>267</v>
      </c>
      <c r="B76" s="12"/>
      <c r="C76" s="12"/>
      <c r="Y76" s="308"/>
      <c r="Z76" s="2"/>
    </row>
    <row r="77" spans="1:234" ht="12" customHeight="1" x14ac:dyDescent="0.2">
      <c r="A77" s="12" t="s">
        <v>268</v>
      </c>
      <c r="B77" s="12"/>
      <c r="C77" s="12"/>
      <c r="V77" s="487"/>
      <c r="X77" s="487"/>
      <c r="Y77" s="308"/>
      <c r="Z77" s="10"/>
    </row>
    <row r="78" spans="1:234" ht="12" customHeight="1" x14ac:dyDescent="0.2">
      <c r="C78" s="12"/>
      <c r="Y78" s="13"/>
      <c r="Z78" s="10"/>
    </row>
    <row r="79" spans="1:234" ht="12" customHeight="1" x14ac:dyDescent="0.2">
      <c r="A79" s="943"/>
      <c r="B79" s="943"/>
      <c r="C79" s="943"/>
      <c r="D79" s="943"/>
      <c r="E79" s="943"/>
      <c r="F79" s="943"/>
      <c r="G79" s="943"/>
      <c r="H79" s="943"/>
      <c r="I79" s="943"/>
      <c r="J79" s="943"/>
      <c r="K79" s="943"/>
      <c r="L79" s="943"/>
      <c r="M79" s="943"/>
      <c r="N79" s="943"/>
      <c r="O79" s="943"/>
      <c r="P79" s="943"/>
      <c r="Q79" s="10"/>
      <c r="R79" s="1"/>
      <c r="S79" s="1"/>
      <c r="T79" s="1"/>
      <c r="U79" s="1"/>
      <c r="V79" s="58"/>
      <c r="W79" s="1"/>
      <c r="X79" s="1"/>
      <c r="Y79" s="5"/>
      <c r="Z79" s="5"/>
    </row>
    <row r="80" spans="1:234" ht="12" customHeight="1" x14ac:dyDescent="0.2">
      <c r="A80" s="949" t="s">
        <v>15</v>
      </c>
      <c r="B80" s="949"/>
      <c r="C80" s="949"/>
      <c r="D80" s="949"/>
      <c r="E80" s="949"/>
      <c r="F80" s="949"/>
      <c r="G80" s="949"/>
      <c r="H80" s="949"/>
      <c r="I80" s="949"/>
      <c r="J80" s="949"/>
      <c r="K80" s="949"/>
      <c r="L80" s="949"/>
      <c r="M80" s="949"/>
      <c r="N80" s="949"/>
      <c r="O80" s="949"/>
      <c r="P80" s="949"/>
      <c r="Q80" s="1"/>
      <c r="R80" s="292"/>
      <c r="S80" s="292"/>
      <c r="T80" s="292"/>
      <c r="U80" s="292"/>
      <c r="V80" s="10"/>
      <c r="X80" s="31"/>
      <c r="Y80" s="1"/>
      <c r="Z80" s="1"/>
    </row>
    <row r="81" spans="1:168" s="5" customFormat="1" ht="12" customHeight="1" x14ac:dyDescent="0.2">
      <c r="A81" s="931" t="s">
        <v>3</v>
      </c>
      <c r="B81" s="931" t="s">
        <v>4</v>
      </c>
      <c r="C81" s="931"/>
      <c r="D81" s="934" t="s">
        <v>6</v>
      </c>
      <c r="E81" s="936" t="s">
        <v>7</v>
      </c>
      <c r="F81" s="932" t="s">
        <v>8</v>
      </c>
      <c r="G81" s="948" t="s">
        <v>9</v>
      </c>
      <c r="H81" s="931" t="s">
        <v>13</v>
      </c>
      <c r="I81" s="945" t="s">
        <v>2</v>
      </c>
      <c r="J81" s="945" t="s">
        <v>503</v>
      </c>
      <c r="K81" s="946"/>
      <c r="L81" s="716"/>
      <c r="M81" s="2"/>
      <c r="N81" s="2"/>
      <c r="O81" s="2"/>
      <c r="P81" s="2"/>
      <c r="Q81" s="10"/>
      <c r="R81" s="31"/>
      <c r="S81" s="1"/>
      <c r="T81" s="1"/>
      <c r="U81" s="1"/>
      <c r="V81" s="1"/>
      <c r="W81" s="1"/>
      <c r="X81" s="1"/>
      <c r="AI81" s="78"/>
      <c r="AJ81" s="78"/>
      <c r="AK81" s="78"/>
      <c r="AL81" s="78"/>
      <c r="AM81" s="78"/>
      <c r="AN81" s="78"/>
      <c r="BG81" s="833"/>
      <c r="BH81" s="833"/>
      <c r="BI81" s="833"/>
      <c r="BJ81" s="833"/>
      <c r="BK81" s="833"/>
      <c r="BL81" s="833"/>
      <c r="BO81" s="78"/>
      <c r="BP81" s="78"/>
      <c r="BQ81" s="78"/>
      <c r="BR81" s="78"/>
      <c r="BS81" s="78"/>
      <c r="BT81" s="78"/>
      <c r="BW81" s="78"/>
      <c r="BX81" s="78"/>
      <c r="BY81" s="78"/>
      <c r="BZ81" s="78"/>
      <c r="CA81" s="78"/>
      <c r="CB81" s="78"/>
      <c r="FG81" s="78"/>
      <c r="FH81" s="78"/>
      <c r="FI81" s="78"/>
      <c r="FJ81" s="78"/>
      <c r="FK81" s="78"/>
      <c r="FL81" s="78"/>
    </row>
    <row r="82" spans="1:168" s="5" customFormat="1" ht="12" customHeight="1" x14ac:dyDescent="0.2">
      <c r="A82" s="931"/>
      <c r="B82" s="931"/>
      <c r="C82" s="931"/>
      <c r="D82" s="935"/>
      <c r="E82" s="937"/>
      <c r="F82" s="933"/>
      <c r="G82" s="948"/>
      <c r="H82" s="931"/>
      <c r="I82" s="945"/>
      <c r="J82" s="945"/>
      <c r="K82" s="947"/>
      <c r="L82" s="716"/>
      <c r="M82" s="13"/>
      <c r="N82" s="13"/>
      <c r="O82" s="13"/>
      <c r="P82" s="13"/>
      <c r="Q82" s="10"/>
      <c r="R82" s="717"/>
      <c r="S82" s="1"/>
      <c r="T82" s="1"/>
      <c r="U82" s="1"/>
      <c r="V82" s="1"/>
      <c r="W82" s="1"/>
      <c r="X82" s="1"/>
      <c r="AI82" s="78"/>
      <c r="AJ82" s="78"/>
      <c r="AK82" s="78"/>
      <c r="AL82" s="78"/>
      <c r="AM82" s="78"/>
      <c r="AN82" s="78"/>
      <c r="BG82" s="833"/>
      <c r="BH82" s="833"/>
      <c r="BI82" s="833"/>
      <c r="BJ82" s="833"/>
      <c r="BK82" s="833"/>
      <c r="BL82" s="833"/>
      <c r="BO82" s="78"/>
      <c r="BP82" s="78"/>
      <c r="BQ82" s="78"/>
      <c r="BR82" s="78"/>
      <c r="BS82" s="78"/>
      <c r="BT82" s="78"/>
      <c r="BW82" s="78"/>
      <c r="BX82" s="78"/>
      <c r="BY82" s="78"/>
      <c r="BZ82" s="78"/>
      <c r="CA82" s="78"/>
      <c r="CB82" s="78"/>
      <c r="FG82" s="78"/>
      <c r="FH82" s="78"/>
      <c r="FI82" s="78"/>
      <c r="FJ82" s="78"/>
      <c r="FK82" s="78"/>
      <c r="FL82" s="78"/>
    </row>
    <row r="83" spans="1:168" s="454" customFormat="1" x14ac:dyDescent="0.2">
      <c r="A83" s="391">
        <v>1</v>
      </c>
      <c r="B83" s="930" t="s">
        <v>194</v>
      </c>
      <c r="C83" s="930"/>
      <c r="D83" s="889">
        <v>60</v>
      </c>
      <c r="E83" s="24"/>
      <c r="F83" s="15"/>
      <c r="G83" s="294">
        <f>D83+E83-F83</f>
        <v>60</v>
      </c>
      <c r="H83" s="391">
        <f>2.5*4</f>
        <v>10</v>
      </c>
      <c r="I83" s="634"/>
      <c r="J83" s="297">
        <f>(I83+G83)/H83</f>
        <v>6</v>
      </c>
      <c r="K83" s="890"/>
      <c r="L83" s="718"/>
      <c r="M83" s="719"/>
      <c r="N83" s="719"/>
      <c r="O83" s="719"/>
      <c r="P83" s="719"/>
      <c r="Q83" s="395"/>
      <c r="R83" s="665"/>
      <c r="S83" s="455"/>
      <c r="T83" s="455"/>
      <c r="U83" s="455"/>
      <c r="V83" s="455"/>
      <c r="W83" s="455"/>
      <c r="X83" s="455"/>
      <c r="AI83" s="759"/>
      <c r="AJ83" s="759"/>
      <c r="AK83" s="759"/>
      <c r="AL83" s="759"/>
      <c r="AM83" s="759"/>
      <c r="AN83" s="759"/>
      <c r="BG83" s="840"/>
      <c r="BH83" s="840"/>
      <c r="BI83" s="840"/>
      <c r="BJ83" s="840"/>
      <c r="BK83" s="840"/>
      <c r="BL83" s="840"/>
      <c r="BO83" s="759"/>
      <c r="BP83" s="759"/>
      <c r="BQ83" s="759"/>
      <c r="BR83" s="759"/>
      <c r="BS83" s="759"/>
      <c r="BT83" s="759"/>
      <c r="BW83" s="759"/>
      <c r="BX83" s="759"/>
      <c r="BY83" s="759"/>
      <c r="BZ83" s="759"/>
      <c r="CA83" s="759"/>
      <c r="CB83" s="759"/>
      <c r="FG83" s="759"/>
      <c r="FH83" s="759"/>
      <c r="FI83" s="759"/>
      <c r="FJ83" s="759"/>
      <c r="FK83" s="759"/>
      <c r="FL83" s="759"/>
    </row>
    <row r="84" spans="1:168" x14ac:dyDescent="0.2">
      <c r="A84" s="21">
        <v>2</v>
      </c>
      <c r="B84" s="930" t="s">
        <v>27</v>
      </c>
      <c r="C84" s="930"/>
      <c r="D84" s="891">
        <v>680</v>
      </c>
      <c r="E84" s="15"/>
      <c r="F84" s="15">
        <f>4*16</f>
        <v>64</v>
      </c>
      <c r="G84" s="294">
        <f>D84+E84-F84</f>
        <v>616</v>
      </c>
      <c r="H84" s="21">
        <v>50</v>
      </c>
      <c r="I84" s="296"/>
      <c r="J84" s="297">
        <f>(I84+G84)/H84</f>
        <v>12.32</v>
      </c>
      <c r="K84" s="854"/>
      <c r="L84" s="298"/>
      <c r="R84" s="31"/>
      <c r="S84" s="1"/>
      <c r="T84" s="1"/>
      <c r="U84" s="1"/>
      <c r="V84" s="1"/>
      <c r="W84" s="1"/>
      <c r="X84" s="1"/>
      <c r="Y84" s="1"/>
      <c r="Z84" s="1"/>
    </row>
    <row r="85" spans="1:168" ht="12" hidden="1" customHeight="1" x14ac:dyDescent="0.2">
      <c r="A85" s="21">
        <v>2</v>
      </c>
      <c r="B85" s="930" t="s">
        <v>16</v>
      </c>
      <c r="C85" s="930"/>
      <c r="D85" s="328">
        <v>0</v>
      </c>
      <c r="E85" s="329"/>
      <c r="F85" s="295"/>
      <c r="G85" s="294">
        <f>D85+E85-F85</f>
        <v>0</v>
      </c>
      <c r="H85" s="21">
        <v>24</v>
      </c>
      <c r="I85" s="299"/>
      <c r="J85" s="297">
        <f>(I85+G85)/H85</f>
        <v>0</v>
      </c>
      <c r="K85" s="300"/>
      <c r="L85" s="292"/>
      <c r="M85" s="10"/>
      <c r="N85" s="10"/>
      <c r="O85" s="10"/>
      <c r="P85" s="10"/>
      <c r="Q85" s="10"/>
      <c r="R85" s="31"/>
      <c r="S85" s="1"/>
      <c r="T85" s="1"/>
      <c r="U85" s="1"/>
      <c r="V85" s="1"/>
      <c r="W85" s="1"/>
      <c r="X85" s="1"/>
      <c r="Y85" s="1"/>
      <c r="Z85" s="1"/>
    </row>
    <row r="86" spans="1:168" ht="12" customHeight="1" x14ac:dyDescent="0.2">
      <c r="A86" s="12" t="s">
        <v>25</v>
      </c>
      <c r="B86" s="12"/>
      <c r="C86" s="12"/>
      <c r="E86" s="720"/>
      <c r="J86" s="10"/>
      <c r="K86" s="10"/>
      <c r="L86" s="10"/>
      <c r="M86" s="10"/>
      <c r="N86" s="10"/>
      <c r="O86" s="292"/>
      <c r="P86" s="10"/>
      <c r="Q86" s="10"/>
      <c r="R86" s="292"/>
      <c r="S86" s="292"/>
      <c r="T86" s="292"/>
      <c r="U86" s="292"/>
      <c r="V86" s="10"/>
      <c r="W86" s="10"/>
      <c r="X86" s="31"/>
      <c r="Y86" s="1"/>
      <c r="Z86" s="1"/>
    </row>
    <row r="87" spans="1:168" ht="12" customHeight="1" x14ac:dyDescent="0.2">
      <c r="A87" s="12" t="s">
        <v>267</v>
      </c>
      <c r="B87" s="12"/>
      <c r="C87" s="12"/>
      <c r="E87" s="720"/>
      <c r="J87" s="13"/>
      <c r="K87" s="13"/>
      <c r="L87" s="13"/>
      <c r="M87" s="10"/>
      <c r="N87" s="10"/>
      <c r="O87" s="292"/>
      <c r="P87" s="10"/>
      <c r="Q87" s="10"/>
      <c r="R87" s="292"/>
      <c r="S87" s="292"/>
      <c r="T87" s="292"/>
      <c r="U87" s="292"/>
      <c r="V87" s="10"/>
      <c r="W87" s="10"/>
      <c r="X87" s="31"/>
      <c r="Y87" s="1"/>
      <c r="Z87" s="1"/>
    </row>
    <row r="88" spans="1:168" ht="12" customHeight="1" x14ac:dyDescent="0.2">
      <c r="A88" s="306" t="s">
        <v>268</v>
      </c>
      <c r="B88" s="306"/>
      <c r="J88" s="13"/>
      <c r="K88" s="10"/>
      <c r="L88" s="10"/>
      <c r="M88" s="13"/>
      <c r="N88" s="10"/>
      <c r="O88" s="292"/>
      <c r="P88" s="10"/>
      <c r="Q88" s="10"/>
      <c r="R88" s="292"/>
      <c r="S88" s="292"/>
      <c r="T88" s="292"/>
      <c r="U88" s="292"/>
      <c r="V88" s="448"/>
      <c r="W88" s="10"/>
      <c r="X88" s="31"/>
      <c r="Y88" s="1"/>
      <c r="Z88" s="1"/>
    </row>
    <row r="89" spans="1:168" ht="12" customHeight="1" x14ac:dyDescent="0.2">
      <c r="V89" s="448"/>
      <c r="Z89" s="292"/>
    </row>
    <row r="90" spans="1:168" x14ac:dyDescent="0.2">
      <c r="V90" s="448"/>
      <c r="Z90" s="292"/>
    </row>
    <row r="91" spans="1:168" s="10" customFormat="1" x14ac:dyDescent="0.2">
      <c r="C91" s="487"/>
      <c r="E91" s="2"/>
      <c r="F91" s="2"/>
      <c r="G91" s="2"/>
      <c r="H91" s="2"/>
      <c r="I91" s="447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448"/>
      <c r="W91" s="2"/>
      <c r="X91" s="2"/>
      <c r="Z91" s="11"/>
      <c r="AI91" s="86"/>
      <c r="AJ91" s="86"/>
      <c r="AK91" s="86"/>
      <c r="AL91" s="86"/>
      <c r="AM91" s="86"/>
      <c r="AN91" s="86"/>
      <c r="BG91" s="837"/>
      <c r="BH91" s="837"/>
      <c r="BI91" s="837"/>
      <c r="BJ91" s="837"/>
      <c r="BK91" s="837"/>
      <c r="BL91" s="837"/>
      <c r="BO91" s="86"/>
      <c r="BP91" s="86"/>
      <c r="BQ91" s="86"/>
      <c r="BR91" s="86"/>
      <c r="BS91" s="86"/>
      <c r="BT91" s="86"/>
      <c r="BW91" s="86"/>
      <c r="BX91" s="86"/>
      <c r="BY91" s="86"/>
      <c r="BZ91" s="86"/>
      <c r="CA91" s="86"/>
      <c r="CB91" s="86"/>
      <c r="FG91" s="86"/>
      <c r="FH91" s="86"/>
      <c r="FI91" s="86"/>
      <c r="FJ91" s="86"/>
      <c r="FK91" s="86"/>
      <c r="FL91" s="86"/>
    </row>
    <row r="92" spans="1:168" s="10" customFormat="1" x14ac:dyDescent="0.2">
      <c r="C92" s="487"/>
      <c r="E92" s="2"/>
      <c r="F92" s="2"/>
      <c r="G92" s="2"/>
      <c r="H92" s="208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448"/>
      <c r="W92" s="2"/>
      <c r="X92" s="2"/>
      <c r="Z92" s="11"/>
      <c r="AI92" s="86"/>
      <c r="AJ92" s="86"/>
      <c r="AK92" s="86"/>
      <c r="AL92" s="86"/>
      <c r="AM92" s="86"/>
      <c r="AN92" s="86"/>
      <c r="BG92" s="837"/>
      <c r="BH92" s="837"/>
      <c r="BI92" s="837"/>
      <c r="BJ92" s="837"/>
      <c r="BK92" s="837"/>
      <c r="BL92" s="837"/>
      <c r="BO92" s="86"/>
      <c r="BP92" s="86"/>
      <c r="BQ92" s="86"/>
      <c r="BR92" s="86"/>
      <c r="BS92" s="86"/>
      <c r="BT92" s="86"/>
      <c r="BW92" s="86"/>
      <c r="BX92" s="86"/>
      <c r="BY92" s="86"/>
      <c r="BZ92" s="86"/>
      <c r="CA92" s="86"/>
      <c r="CB92" s="86"/>
      <c r="FG92" s="86"/>
      <c r="FH92" s="86"/>
      <c r="FI92" s="86"/>
      <c r="FJ92" s="86"/>
      <c r="FK92" s="86"/>
      <c r="FL92" s="86"/>
    </row>
    <row r="93" spans="1:168" s="10" customFormat="1" x14ac:dyDescent="0.2">
      <c r="C93" s="487"/>
      <c r="E93" s="2"/>
      <c r="H93" s="208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Z93" s="11"/>
      <c r="AI93" s="86"/>
      <c r="AJ93" s="86"/>
      <c r="AK93" s="86"/>
      <c r="AL93" s="86"/>
      <c r="AM93" s="86"/>
      <c r="AN93" s="86"/>
      <c r="BG93" s="837"/>
      <c r="BH93" s="837"/>
      <c r="BI93" s="837"/>
      <c r="BJ93" s="837"/>
      <c r="BK93" s="837"/>
      <c r="BL93" s="837"/>
      <c r="BO93" s="86"/>
      <c r="BP93" s="86"/>
      <c r="BQ93" s="86"/>
      <c r="BR93" s="86"/>
      <c r="BS93" s="86"/>
      <c r="BT93" s="86"/>
      <c r="BW93" s="86"/>
      <c r="BX93" s="86"/>
      <c r="BY93" s="86"/>
      <c r="BZ93" s="86"/>
      <c r="CA93" s="86"/>
      <c r="CB93" s="86"/>
      <c r="FG93" s="86"/>
      <c r="FH93" s="86"/>
      <c r="FI93" s="86"/>
      <c r="FJ93" s="86"/>
      <c r="FK93" s="86"/>
      <c r="FL93" s="86"/>
    </row>
    <row r="94" spans="1:168" s="10" customFormat="1" x14ac:dyDescent="0.2">
      <c r="C94" s="487"/>
      <c r="E94" s="2"/>
      <c r="F94" s="710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Z94" s="11"/>
      <c r="AI94" s="86"/>
      <c r="AJ94" s="86"/>
      <c r="AK94" s="86"/>
      <c r="AL94" s="86"/>
      <c r="AM94" s="86"/>
      <c r="AN94" s="86"/>
      <c r="BG94" s="837"/>
      <c r="BH94" s="837"/>
      <c r="BI94" s="837"/>
      <c r="BJ94" s="837"/>
      <c r="BK94" s="837"/>
      <c r="BL94" s="837"/>
      <c r="BO94" s="86"/>
      <c r="BP94" s="86"/>
      <c r="BQ94" s="86"/>
      <c r="BR94" s="86"/>
      <c r="BS94" s="86"/>
      <c r="BT94" s="86"/>
      <c r="BW94" s="86"/>
      <c r="BX94" s="86"/>
      <c r="BY94" s="86"/>
      <c r="BZ94" s="86"/>
      <c r="CA94" s="86"/>
      <c r="CB94" s="86"/>
      <c r="FG94" s="86"/>
      <c r="FH94" s="86"/>
      <c r="FI94" s="86"/>
      <c r="FJ94" s="86"/>
      <c r="FK94" s="86"/>
      <c r="FL94" s="86"/>
    </row>
    <row r="95" spans="1:168" s="10" customFormat="1" x14ac:dyDescent="0.2"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Z95" s="11"/>
      <c r="AI95" s="86"/>
      <c r="AJ95" s="86"/>
      <c r="AK95" s="86"/>
      <c r="AL95" s="86"/>
      <c r="AM95" s="86"/>
      <c r="AN95" s="86"/>
      <c r="BG95" s="837"/>
      <c r="BH95" s="837"/>
      <c r="BI95" s="837"/>
      <c r="BJ95" s="837"/>
      <c r="BK95" s="837"/>
      <c r="BL95" s="837"/>
      <c r="BO95" s="86"/>
      <c r="BP95" s="86"/>
      <c r="BQ95" s="86"/>
      <c r="BR95" s="86"/>
      <c r="BS95" s="86"/>
      <c r="BT95" s="86"/>
      <c r="BW95" s="86"/>
      <c r="BX95" s="86"/>
      <c r="BY95" s="86"/>
      <c r="BZ95" s="86"/>
      <c r="CA95" s="86"/>
      <c r="CB95" s="86"/>
      <c r="FG95" s="86"/>
      <c r="FH95" s="86"/>
      <c r="FI95" s="86"/>
      <c r="FJ95" s="86"/>
      <c r="FK95" s="86"/>
      <c r="FL95" s="86"/>
    </row>
    <row r="96" spans="1:168" s="10" customFormat="1" x14ac:dyDescent="0.2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Z96" s="11"/>
      <c r="AI96" s="86"/>
      <c r="AJ96" s="86"/>
      <c r="AK96" s="86"/>
      <c r="AL96" s="86"/>
      <c r="AM96" s="86"/>
      <c r="AN96" s="86"/>
      <c r="BG96" s="837"/>
      <c r="BH96" s="837"/>
      <c r="BI96" s="837"/>
      <c r="BJ96" s="837"/>
      <c r="BK96" s="837"/>
      <c r="BL96" s="837"/>
      <c r="BO96" s="86"/>
      <c r="BP96" s="86"/>
      <c r="BQ96" s="86"/>
      <c r="BR96" s="86"/>
      <c r="BS96" s="86"/>
      <c r="BT96" s="86"/>
      <c r="BW96" s="86"/>
      <c r="BX96" s="86"/>
      <c r="BY96" s="86"/>
      <c r="BZ96" s="86"/>
      <c r="CA96" s="86"/>
      <c r="CB96" s="86"/>
      <c r="FG96" s="86"/>
      <c r="FH96" s="86"/>
      <c r="FI96" s="86"/>
      <c r="FJ96" s="86"/>
      <c r="FK96" s="86"/>
      <c r="FL96" s="86"/>
    </row>
    <row r="97" spans="1:168" s="10" customFormat="1" x14ac:dyDescent="0.2">
      <c r="E97" s="2"/>
      <c r="F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Z97" s="11"/>
      <c r="AI97" s="86"/>
      <c r="AJ97" s="86"/>
      <c r="AK97" s="86"/>
      <c r="AL97" s="86"/>
      <c r="AM97" s="86"/>
      <c r="AN97" s="86"/>
      <c r="BG97" s="837"/>
      <c r="BH97" s="837"/>
      <c r="BI97" s="837"/>
      <c r="BJ97" s="837"/>
      <c r="BK97" s="837"/>
      <c r="BL97" s="837"/>
      <c r="BO97" s="86"/>
      <c r="BP97" s="86"/>
      <c r="BQ97" s="86"/>
      <c r="BR97" s="86"/>
      <c r="BS97" s="86"/>
      <c r="BT97" s="86"/>
      <c r="BW97" s="86"/>
      <c r="BX97" s="86"/>
      <c r="BY97" s="86"/>
      <c r="BZ97" s="86"/>
      <c r="CA97" s="86"/>
      <c r="CB97" s="86"/>
      <c r="FG97" s="86"/>
      <c r="FH97" s="86"/>
      <c r="FI97" s="86"/>
      <c r="FJ97" s="86"/>
      <c r="FK97" s="86"/>
      <c r="FL97" s="86"/>
    </row>
    <row r="98" spans="1:168" s="10" customFormat="1" x14ac:dyDescent="0.2"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Z98" s="11"/>
      <c r="AI98" s="86"/>
      <c r="AJ98" s="86"/>
      <c r="AK98" s="86"/>
      <c r="AL98" s="86"/>
      <c r="AM98" s="86"/>
      <c r="AN98" s="86"/>
      <c r="BG98" s="837"/>
      <c r="BH98" s="837"/>
      <c r="BI98" s="837"/>
      <c r="BJ98" s="837"/>
      <c r="BK98" s="837"/>
      <c r="BL98" s="837"/>
      <c r="BO98" s="86"/>
      <c r="BP98" s="86"/>
      <c r="BQ98" s="86"/>
      <c r="BR98" s="86"/>
      <c r="BS98" s="86"/>
      <c r="BT98" s="86"/>
      <c r="BW98" s="86"/>
      <c r="BX98" s="86"/>
      <c r="BY98" s="86"/>
      <c r="BZ98" s="86"/>
      <c r="CA98" s="86"/>
      <c r="CB98" s="86"/>
      <c r="FG98" s="86"/>
      <c r="FH98" s="86"/>
      <c r="FI98" s="86"/>
      <c r="FJ98" s="86"/>
      <c r="FK98" s="86"/>
      <c r="FL98" s="86"/>
    </row>
    <row r="99" spans="1:168" s="10" customFormat="1" x14ac:dyDescent="0.2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Z99" s="11"/>
      <c r="AI99" s="86"/>
      <c r="AJ99" s="86"/>
      <c r="AK99" s="86"/>
      <c r="AL99" s="86"/>
      <c r="AM99" s="86"/>
      <c r="AN99" s="86"/>
      <c r="BG99" s="837"/>
      <c r="BH99" s="837"/>
      <c r="BI99" s="837"/>
      <c r="BJ99" s="837"/>
      <c r="BK99" s="837"/>
      <c r="BL99" s="837"/>
      <c r="BO99" s="86"/>
      <c r="BP99" s="86"/>
      <c r="BQ99" s="86"/>
      <c r="BR99" s="86"/>
      <c r="BS99" s="86"/>
      <c r="BT99" s="86"/>
      <c r="BW99" s="86"/>
      <c r="BX99" s="86"/>
      <c r="BY99" s="86"/>
      <c r="BZ99" s="86"/>
      <c r="CA99" s="86"/>
      <c r="CB99" s="86"/>
      <c r="FG99" s="86"/>
      <c r="FH99" s="86"/>
      <c r="FI99" s="86"/>
      <c r="FJ99" s="86"/>
      <c r="FK99" s="86"/>
      <c r="FL99" s="86"/>
    </row>
    <row r="100" spans="1:168" s="10" customFormat="1" x14ac:dyDescent="0.2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Z100" s="11"/>
      <c r="AI100" s="86"/>
      <c r="AJ100" s="86"/>
      <c r="AK100" s="86"/>
      <c r="AL100" s="86"/>
      <c r="AM100" s="86"/>
      <c r="AN100" s="86"/>
      <c r="BG100" s="837"/>
      <c r="BH100" s="837"/>
      <c r="BI100" s="837"/>
      <c r="BJ100" s="837"/>
      <c r="BK100" s="837"/>
      <c r="BL100" s="837"/>
      <c r="BO100" s="86"/>
      <c r="BP100" s="86"/>
      <c r="BQ100" s="86"/>
      <c r="BR100" s="86"/>
      <c r="BS100" s="86"/>
      <c r="BT100" s="86"/>
      <c r="BW100" s="86"/>
      <c r="BX100" s="86"/>
      <c r="BY100" s="86"/>
      <c r="BZ100" s="86"/>
      <c r="CA100" s="86"/>
      <c r="CB100" s="86"/>
      <c r="FG100" s="86"/>
      <c r="FH100" s="86"/>
      <c r="FI100" s="86"/>
      <c r="FJ100" s="86"/>
      <c r="FK100" s="86"/>
      <c r="FL100" s="86"/>
    </row>
    <row r="101" spans="1:168" s="10" customFormat="1" x14ac:dyDescent="0.2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Z101" s="11"/>
      <c r="AI101" s="86"/>
      <c r="AJ101" s="86"/>
      <c r="AK101" s="86"/>
      <c r="AL101" s="86"/>
      <c r="AM101" s="86"/>
      <c r="AN101" s="86"/>
      <c r="BG101" s="837"/>
      <c r="BH101" s="837"/>
      <c r="BI101" s="837"/>
      <c r="BJ101" s="837"/>
      <c r="BK101" s="837"/>
      <c r="BL101" s="837"/>
      <c r="BO101" s="86"/>
      <c r="BP101" s="86"/>
      <c r="BQ101" s="86"/>
      <c r="BR101" s="86"/>
      <c r="BS101" s="86"/>
      <c r="BT101" s="86"/>
      <c r="BW101" s="86"/>
      <c r="BX101" s="86"/>
      <c r="BY101" s="86"/>
      <c r="BZ101" s="86"/>
      <c r="CA101" s="86"/>
      <c r="CB101" s="86"/>
      <c r="FG101" s="86"/>
      <c r="FH101" s="86"/>
      <c r="FI101" s="86"/>
      <c r="FJ101" s="86"/>
      <c r="FK101" s="86"/>
      <c r="FL101" s="86"/>
    </row>
    <row r="102" spans="1:168" s="10" customFormat="1" x14ac:dyDescent="0.2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Z102" s="11"/>
      <c r="AI102" s="86"/>
      <c r="AJ102" s="86"/>
      <c r="AK102" s="86"/>
      <c r="AL102" s="86"/>
      <c r="AM102" s="86"/>
      <c r="AN102" s="86"/>
      <c r="BG102" s="837"/>
      <c r="BH102" s="837"/>
      <c r="BI102" s="837"/>
      <c r="BJ102" s="837"/>
      <c r="BK102" s="837"/>
      <c r="BL102" s="837"/>
      <c r="BO102" s="86"/>
      <c r="BP102" s="86"/>
      <c r="BQ102" s="86"/>
      <c r="BR102" s="86"/>
      <c r="BS102" s="86"/>
      <c r="BT102" s="86"/>
      <c r="BW102" s="86"/>
      <c r="BX102" s="86"/>
      <c r="BY102" s="86"/>
      <c r="BZ102" s="86"/>
      <c r="CA102" s="86"/>
      <c r="CB102" s="86"/>
      <c r="FG102" s="86"/>
      <c r="FH102" s="86"/>
      <c r="FI102" s="86"/>
      <c r="FJ102" s="86"/>
      <c r="FK102" s="86"/>
      <c r="FL102" s="86"/>
    </row>
    <row r="103" spans="1:168" s="2" customFormat="1" x14ac:dyDescent="0.2">
      <c r="A103" s="10"/>
      <c r="B103" s="10"/>
      <c r="C103" s="10"/>
      <c r="D103" s="10"/>
      <c r="Y103" s="10"/>
      <c r="Z103" s="11"/>
      <c r="AI103" s="87"/>
      <c r="AJ103" s="87"/>
      <c r="AK103" s="87"/>
      <c r="AL103" s="87"/>
      <c r="AM103" s="87"/>
      <c r="AN103" s="87"/>
      <c r="BG103" s="841"/>
      <c r="BH103" s="841"/>
      <c r="BI103" s="841"/>
      <c r="BJ103" s="841"/>
      <c r="BK103" s="841"/>
      <c r="BL103" s="841"/>
      <c r="BO103" s="87"/>
      <c r="BP103" s="87"/>
      <c r="BQ103" s="87"/>
      <c r="BR103" s="87"/>
      <c r="BS103" s="87"/>
      <c r="BT103" s="87"/>
      <c r="BW103" s="87"/>
      <c r="BX103" s="87"/>
      <c r="BY103" s="87"/>
      <c r="BZ103" s="87"/>
      <c r="CA103" s="87"/>
      <c r="CB103" s="87"/>
      <c r="FG103" s="87"/>
      <c r="FH103" s="87"/>
      <c r="FI103" s="87"/>
      <c r="FJ103" s="87"/>
      <c r="FK103" s="87"/>
      <c r="FL103" s="87"/>
    </row>
    <row r="104" spans="1:168" s="2" customFormat="1" x14ac:dyDescent="0.2">
      <c r="A104" s="10"/>
      <c r="B104" s="10"/>
      <c r="C104" s="10"/>
      <c r="D104" s="10"/>
      <c r="Y104" s="10"/>
      <c r="Z104" s="11"/>
      <c r="AI104" s="87"/>
      <c r="AJ104" s="87"/>
      <c r="AK104" s="87"/>
      <c r="AL104" s="87"/>
      <c r="AM104" s="87"/>
      <c r="AN104" s="87"/>
      <c r="BG104" s="841"/>
      <c r="BH104" s="841"/>
      <c r="BI104" s="841"/>
      <c r="BJ104" s="841"/>
      <c r="BK104" s="841"/>
      <c r="BL104" s="841"/>
      <c r="BO104" s="87"/>
      <c r="BP104" s="87"/>
      <c r="BQ104" s="87"/>
      <c r="BR104" s="87"/>
      <c r="BS104" s="87"/>
      <c r="BT104" s="87"/>
      <c r="BW104" s="87"/>
      <c r="BX104" s="87"/>
      <c r="BY104" s="87"/>
      <c r="BZ104" s="87"/>
      <c r="CA104" s="87"/>
      <c r="CB104" s="87"/>
      <c r="FG104" s="87"/>
      <c r="FH104" s="87"/>
      <c r="FI104" s="87"/>
      <c r="FJ104" s="87"/>
      <c r="FK104" s="87"/>
      <c r="FL104" s="87"/>
    </row>
    <row r="105" spans="1:168" s="2" customFormat="1" x14ac:dyDescent="0.2">
      <c r="A105" s="10"/>
      <c r="B105" s="10"/>
      <c r="C105" s="10"/>
      <c r="D105" s="10"/>
      <c r="Y105" s="10"/>
      <c r="Z105" s="11"/>
      <c r="AI105" s="87"/>
      <c r="AJ105" s="87"/>
      <c r="AK105" s="87"/>
      <c r="AL105" s="87"/>
      <c r="AM105" s="87"/>
      <c r="AN105" s="87"/>
      <c r="BG105" s="841"/>
      <c r="BH105" s="841"/>
      <c r="BI105" s="841"/>
      <c r="BJ105" s="841"/>
      <c r="BK105" s="841"/>
      <c r="BL105" s="841"/>
      <c r="BO105" s="87"/>
      <c r="BP105" s="87"/>
      <c r="BQ105" s="87"/>
      <c r="BR105" s="87"/>
      <c r="BS105" s="87"/>
      <c r="BT105" s="87"/>
      <c r="BW105" s="87"/>
      <c r="BX105" s="87"/>
      <c r="BY105" s="87"/>
      <c r="BZ105" s="87"/>
      <c r="CA105" s="87"/>
      <c r="CB105" s="87"/>
      <c r="FG105" s="87"/>
      <c r="FH105" s="87"/>
      <c r="FI105" s="87"/>
      <c r="FJ105" s="87"/>
      <c r="FK105" s="87"/>
      <c r="FL105" s="87"/>
    </row>
  </sheetData>
  <mergeCells count="46">
    <mergeCell ref="A3:C3"/>
    <mergeCell ref="A4:C4"/>
    <mergeCell ref="A5:C5"/>
    <mergeCell ref="A7:C7"/>
    <mergeCell ref="I10:J10"/>
    <mergeCell ref="A8:C8"/>
    <mergeCell ref="A81:A82"/>
    <mergeCell ref="A79:P79"/>
    <mergeCell ref="A73:C74"/>
    <mergeCell ref="J81:J82"/>
    <mergeCell ref="K81:K82"/>
    <mergeCell ref="G81:G82"/>
    <mergeCell ref="I81:I82"/>
    <mergeCell ref="H81:H82"/>
    <mergeCell ref="A80:P80"/>
    <mergeCell ref="R10:R11"/>
    <mergeCell ref="O10:O11"/>
    <mergeCell ref="P10:P11"/>
    <mergeCell ref="B85:C85"/>
    <mergeCell ref="B84:C84"/>
    <mergeCell ref="B81:C82"/>
    <mergeCell ref="F81:F82"/>
    <mergeCell ref="D81:D82"/>
    <mergeCell ref="E81:E82"/>
    <mergeCell ref="B83:C83"/>
    <mergeCell ref="Q10:Q11"/>
    <mergeCell ref="B10:B11"/>
    <mergeCell ref="C10:C11"/>
    <mergeCell ref="D10:D11"/>
    <mergeCell ref="G10:H10"/>
    <mergeCell ref="A1:Y1"/>
    <mergeCell ref="X8:Y8"/>
    <mergeCell ref="N9:O9"/>
    <mergeCell ref="V9:V11"/>
    <mergeCell ref="W9:W11"/>
    <mergeCell ref="X9:X11"/>
    <mergeCell ref="Y9:Y11"/>
    <mergeCell ref="A10:A11"/>
    <mergeCell ref="E10:F10"/>
    <mergeCell ref="K10:M10"/>
    <mergeCell ref="A9:M9"/>
    <mergeCell ref="A2:Y2"/>
    <mergeCell ref="P9:T9"/>
    <mergeCell ref="S10:S11"/>
    <mergeCell ref="N10:N11"/>
    <mergeCell ref="U10:U11"/>
  </mergeCells>
  <phoneticPr fontId="50" type="noConversion"/>
  <conditionalFormatting sqref="R12:R72">
    <cfRule type="cellIs" dxfId="42" priority="1" operator="greaterThan">
      <formula>25</formula>
    </cfRule>
    <cfRule type="cellIs" dxfId="41" priority="2" operator="lessThan">
      <formula>15</formula>
    </cfRule>
    <cfRule type="cellIs" dxfId="40" priority="3" operator="between">
      <formula>15</formula>
      <formula>25</formula>
    </cfRule>
  </conditionalFormatting>
  <conditionalFormatting sqref="U12:U72">
    <cfRule type="cellIs" dxfId="39" priority="4" operator="between">
      <formula>25</formula>
      <formula>27</formula>
    </cfRule>
    <cfRule type="cellIs" dxfId="38" priority="5" operator="lessThan">
      <formula>25</formula>
    </cfRule>
    <cfRule type="cellIs" dxfId="37" priority="6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AF76"/>
  <sheetViews>
    <sheetView zoomScaleNormal="100" workbookViewId="0">
      <pane ySplit="2" topLeftCell="A27" activePane="bottomLeft" state="frozen"/>
      <selection pane="bottomLeft" activeCell="I15" sqref="I15"/>
    </sheetView>
  </sheetViews>
  <sheetFormatPr defaultColWidth="9.140625" defaultRowHeight="12.75" x14ac:dyDescent="0.2"/>
  <cols>
    <col min="1" max="1" width="3.7109375" style="10" customWidth="1"/>
    <col min="2" max="2" width="14.42578125" style="10" customWidth="1"/>
    <col min="3" max="3" width="33.5703125" style="10" customWidth="1"/>
    <col min="4" max="4" width="5.42578125" style="10" bestFit="1" customWidth="1"/>
    <col min="5" max="5" width="10.140625" style="2" customWidth="1"/>
    <col min="6" max="6" width="13.28515625" style="2" customWidth="1"/>
    <col min="7" max="7" width="8.7109375" style="2" customWidth="1"/>
    <col min="8" max="8" width="11.42578125" style="2" customWidth="1"/>
    <col min="9" max="9" width="8.7109375" style="2" customWidth="1"/>
    <col min="10" max="10" width="11" style="2" customWidth="1"/>
    <col min="11" max="11" width="11.85546875" style="2" customWidth="1"/>
    <col min="12" max="12" width="12" style="2" customWidth="1"/>
    <col min="13" max="13" width="8.7109375" style="2" customWidth="1"/>
    <col min="14" max="14" width="9.42578125" style="2" customWidth="1"/>
    <col min="15" max="15" width="11.85546875" style="2" bestFit="1" customWidth="1"/>
    <col min="16" max="16" width="9.28515625" style="2" customWidth="1"/>
    <col min="17" max="17" width="9.140625" style="2" customWidth="1"/>
    <col min="18" max="18" width="8.42578125" style="2" customWidth="1"/>
    <col min="19" max="19" width="10" style="2" hidden="1" customWidth="1"/>
    <col min="20" max="20" width="8.85546875" style="2" customWidth="1"/>
    <col min="21" max="21" width="6.7109375" style="2" customWidth="1"/>
    <col min="22" max="22" width="8.140625" style="2" customWidth="1"/>
    <col min="23" max="23" width="13" style="2" customWidth="1"/>
    <col min="24" max="24" width="13.710937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4" style="11" hidden="1" customWidth="1"/>
    <col min="29" max="29" width="11" style="655" customWidth="1"/>
    <col min="30" max="35" width="6.7109375" style="1" hidden="1" customWidth="1"/>
    <col min="36" max="37" width="7.7109375" style="1" hidden="1" customWidth="1"/>
    <col min="38" max="43" width="6.7109375" style="1" hidden="1" customWidth="1"/>
    <col min="44" max="45" width="7.7109375" style="1" hidden="1" customWidth="1"/>
    <col min="46" max="51" width="6.7109375" style="1" hidden="1" customWidth="1"/>
    <col min="52" max="53" width="7.7109375" style="1" hidden="1" customWidth="1"/>
    <col min="54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91" width="6.7109375" style="1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1" width="6.7109375" style="1" hidden="1" customWidth="1"/>
    <col min="132" max="133" width="7.7109375" style="1" hidden="1" customWidth="1"/>
    <col min="134" max="139" width="6.7109375" style="1" hidden="1" customWidth="1"/>
    <col min="140" max="141" width="0" style="1" hidden="1" customWidth="1"/>
    <col min="142" max="147" width="6.7109375" style="1" hidden="1" customWidth="1"/>
    <col min="148" max="149" width="7.7109375" style="1" hidden="1" customWidth="1"/>
    <col min="150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79" width="6.7109375" style="1" hidden="1" customWidth="1"/>
    <col min="380" max="381" width="7.7109375" style="1" hidden="1" customWidth="1"/>
    <col min="382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43" width="6.7109375" style="1" hidden="1" customWidth="1"/>
    <col min="444" max="445" width="7.7109375" style="1" hidden="1" customWidth="1"/>
    <col min="446" max="451" width="6.7109375" style="1" hidden="1" customWidth="1"/>
    <col min="452" max="453" width="0" style="1" hidden="1" customWidth="1"/>
    <col min="454" max="459" width="6.7109375" style="1" hidden="1" customWidth="1"/>
    <col min="460" max="461" width="7.710937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7.710937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" hidden="1" customWidth="1"/>
    <col min="548" max="549" width="7.7109375" style="1" hidden="1" customWidth="1"/>
    <col min="550" max="555" width="6.7109375" style="1" hidden="1" customWidth="1"/>
    <col min="556" max="557" width="7.7109375" style="1" hidden="1" customWidth="1"/>
    <col min="558" max="564" width="6.7109375" style="1" hidden="1" customWidth="1"/>
    <col min="565" max="566" width="7.7109375" style="1" hidden="1" customWidth="1"/>
    <col min="567" max="572" width="6.7109375" style="1" hidden="1" customWidth="1"/>
    <col min="573" max="574" width="7.7109375" style="1" hidden="1" customWidth="1"/>
    <col min="575" max="575" width="6.42578125" style="1" hidden="1" customWidth="1"/>
    <col min="576" max="580" width="6.7109375" style="1" hidden="1" customWidth="1"/>
    <col min="581" max="582" width="7.7109375" style="1" hidden="1" customWidth="1"/>
    <col min="583" max="588" width="6.7109375" style="1" hidden="1" customWidth="1"/>
    <col min="589" max="590" width="7.7109375" style="1" hidden="1" customWidth="1"/>
    <col min="591" max="596" width="6.7109375" style="1" hidden="1" customWidth="1"/>
    <col min="597" max="598" width="7.7109375" style="1" hidden="1" customWidth="1"/>
    <col min="599" max="604" width="6.7109375" style="58" hidden="1" customWidth="1"/>
    <col min="605" max="606" width="7.7109375" style="58" hidden="1" customWidth="1"/>
    <col min="607" max="612" width="6.7109375" style="1" hidden="1" customWidth="1"/>
    <col min="613" max="614" width="7.7109375" style="1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74" width="6.7109375" style="1" hidden="1" customWidth="1"/>
    <col min="675" max="676" width="7.7109375" style="1" hidden="1" customWidth="1"/>
    <col min="677" max="682" width="6.7109375" style="1" hidden="1" customWidth="1"/>
    <col min="683" max="684" width="7.7109375" style="1" hidden="1" customWidth="1"/>
    <col min="685" max="690" width="6.7109375" style="1" hidden="1" customWidth="1"/>
    <col min="691" max="692" width="7.7109375" style="1" hidden="1" customWidth="1"/>
    <col min="693" max="699" width="6.7109375" style="1" hidden="1" customWidth="1"/>
    <col min="700" max="701" width="7.7109375" style="1" hidden="1" customWidth="1"/>
    <col min="702" max="708" width="6.7109375" style="1" hidden="1" customWidth="1"/>
    <col min="709" max="710" width="7.7109375" style="1" hidden="1" customWidth="1"/>
    <col min="711" max="716" width="6.7109375" style="1" hidden="1" customWidth="1"/>
    <col min="717" max="718" width="7.7109375" style="1" hidden="1" customWidth="1"/>
    <col min="719" max="724" width="6.7109375" style="1" hidden="1" customWidth="1"/>
    <col min="725" max="726" width="7.7109375" style="1" hidden="1" customWidth="1"/>
    <col min="727" max="732" width="6.7109375" style="1" hidden="1" customWidth="1"/>
    <col min="733" max="734" width="7.7109375" style="1" hidden="1" customWidth="1"/>
    <col min="735" max="740" width="6.7109375" style="1" hidden="1" customWidth="1"/>
    <col min="741" max="742" width="7.7109375" style="1" hidden="1" customWidth="1"/>
    <col min="743" max="748" width="6.7109375" style="1" hidden="1" customWidth="1"/>
    <col min="749" max="750" width="7.7109375" style="1" hidden="1" customWidth="1"/>
    <col min="751" max="764" width="6.7109375" style="1" hidden="1" customWidth="1"/>
    <col min="765" max="766" width="7.7109375" style="1" hidden="1" customWidth="1"/>
    <col min="767" max="772" width="6.7109375" style="1" hidden="1" customWidth="1"/>
    <col min="773" max="774" width="7.7109375" style="1" hidden="1" customWidth="1"/>
    <col min="775" max="780" width="6.7109375" style="1" hidden="1" customWidth="1"/>
    <col min="781" max="782" width="7.7109375" style="1" hidden="1" customWidth="1"/>
    <col min="783" max="788" width="6.7109375" style="1" hidden="1" customWidth="1"/>
    <col min="789" max="790" width="7.7109375" style="1" hidden="1" customWidth="1"/>
    <col min="791" max="796" width="6.7109375" style="1" hidden="1" customWidth="1"/>
    <col min="797" max="798" width="7.7109375" style="1" hidden="1" customWidth="1"/>
    <col min="799" max="804" width="6.7109375" style="1" hidden="1" customWidth="1"/>
    <col min="805" max="806" width="7.7109375" style="1" hidden="1" customWidth="1"/>
    <col min="807" max="812" width="6.7109375" style="1" hidden="1" customWidth="1"/>
    <col min="813" max="814" width="7.7109375" style="1" hidden="1" customWidth="1"/>
    <col min="815" max="820" width="6.7109375" style="1" hidden="1" customWidth="1"/>
    <col min="821" max="822" width="7.7109375" style="1" hidden="1" customWidth="1"/>
    <col min="823" max="828" width="6.7109375" style="1" hidden="1" customWidth="1"/>
    <col min="829" max="830" width="7.7109375" style="1" hidden="1" customWidth="1"/>
    <col min="831" max="836" width="6.7109375" style="1" hidden="1" customWidth="1"/>
    <col min="837" max="838" width="7.7109375" style="1" hidden="1" customWidth="1"/>
    <col min="839" max="844" width="6.7109375" style="1" hidden="1" customWidth="1"/>
    <col min="845" max="846" width="7.7109375" style="1" hidden="1" customWidth="1"/>
    <col min="847" max="852" width="6.7109375" style="1" hidden="1" customWidth="1"/>
    <col min="853" max="854" width="7.7109375" style="1" hidden="1" customWidth="1"/>
    <col min="855" max="860" width="6.7109375" style="1" hidden="1" customWidth="1"/>
    <col min="861" max="862" width="7.7109375" style="1" hidden="1" customWidth="1"/>
    <col min="863" max="868" width="6.7109375" style="1" hidden="1" customWidth="1"/>
    <col min="869" max="870" width="0" style="1" hidden="1" customWidth="1"/>
    <col min="871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1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77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25" width="6.7109375" style="1" hidden="1" customWidth="1"/>
    <col min="1126" max="1127" width="7.7109375" style="1" hidden="1" customWidth="1"/>
    <col min="1128" max="1133" width="6.7109375" style="1" hidden="1" customWidth="1"/>
    <col min="1134" max="1135" width="7.7109375" style="1" hidden="1" customWidth="1"/>
    <col min="1136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6" width="6.140625" style="1" hidden="1" customWidth="1"/>
    <col min="1247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7.7109375" style="1" hidden="1" customWidth="1"/>
    <col min="1360" max="1365" width="6.7109375" style="1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77" hidden="1" customWidth="1"/>
    <col min="1382" max="1383" width="7.7109375" style="1" hidden="1" customWidth="1"/>
    <col min="1384" max="1389" width="6.7109375" style="1" hidden="1" customWidth="1"/>
    <col min="1390" max="1391" width="0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77" hidden="1" customWidth="1"/>
    <col min="1510" max="1511" width="7.7109375" style="1" hidden="1" customWidth="1"/>
    <col min="1512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7.7109375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0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7.7109375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3" width="7.7109375" style="1" hidden="1" customWidth="1"/>
    <col min="2184" max="2189" width="6.7109375" style="1" hidden="1" customWidth="1"/>
    <col min="2190" max="2191" width="7.7109375" style="1" hidden="1" customWidth="1"/>
    <col min="2192" max="2197" width="6.7109375" style="1" hidden="1" customWidth="1"/>
    <col min="2198" max="2199" width="7.7109375" style="1" hidden="1" customWidth="1"/>
    <col min="2200" max="2205" width="6.7109375" style="1" hidden="1" customWidth="1"/>
    <col min="2206" max="2207" width="7.7109375" style="1" hidden="1" customWidth="1"/>
    <col min="2208" max="2213" width="6.7109375" style="1" hidden="1" customWidth="1"/>
    <col min="2214" max="2215" width="7.7109375" style="1" hidden="1" customWidth="1"/>
    <col min="2216" max="2221" width="6.7109375" style="1" hidden="1" customWidth="1"/>
    <col min="2222" max="2223" width="7.7109375" style="1" hidden="1" customWidth="1"/>
    <col min="2224" max="2229" width="6.7109375" style="1" hidden="1" customWidth="1"/>
    <col min="2230" max="2231" width="7.7109375" style="1" hidden="1" customWidth="1"/>
    <col min="2232" max="2237" width="6.7109375" style="1" hidden="1" customWidth="1"/>
    <col min="2238" max="2239" width="7.7109375" style="1" hidden="1" customWidth="1"/>
    <col min="2240" max="2245" width="6.7109375" style="1" hidden="1" customWidth="1"/>
    <col min="2246" max="2247" width="7.7109375" style="1" hidden="1" customWidth="1"/>
    <col min="2248" max="2253" width="6.7109375" style="1" hidden="1" customWidth="1"/>
    <col min="2254" max="2255" width="7.7109375" style="1" hidden="1" customWidth="1"/>
    <col min="2256" max="2261" width="6.7109375" style="1" hidden="1" customWidth="1"/>
    <col min="2262" max="2263" width="7.7109375" style="1" hidden="1" customWidth="1"/>
    <col min="2264" max="2269" width="6.7109375" style="1" hidden="1" customWidth="1"/>
    <col min="2270" max="2271" width="7.7109375" style="1" hidden="1" customWidth="1"/>
    <col min="2272" max="2277" width="6.7109375" style="1" hidden="1" customWidth="1"/>
    <col min="2278" max="2279" width="7.7109375" style="1" hidden="1" customWidth="1"/>
    <col min="2280" max="2285" width="6.7109375" style="1" hidden="1" customWidth="1"/>
    <col min="2286" max="2287" width="7.7109375" style="1" hidden="1" customWidth="1"/>
    <col min="2288" max="2293" width="5.7109375" style="1" hidden="1" customWidth="1"/>
    <col min="2294" max="2295" width="7.7109375" style="1" hidden="1" customWidth="1"/>
    <col min="2296" max="2301" width="6.7109375" style="1" hidden="1" customWidth="1"/>
    <col min="2302" max="2303" width="7.7109375" style="1" hidden="1" customWidth="1"/>
    <col min="2304" max="2309" width="6.7109375" style="1" hidden="1" customWidth="1"/>
    <col min="2310" max="2311" width="7.7109375" style="1" hidden="1" customWidth="1"/>
    <col min="2312" max="2317" width="6.7109375" style="1" hidden="1" customWidth="1"/>
    <col min="2318" max="2319" width="7.7109375" style="1" hidden="1" customWidth="1"/>
    <col min="2320" max="2325" width="6.7109375" style="1" hidden="1" customWidth="1"/>
    <col min="2326" max="2327" width="7.7109375" style="1" hidden="1" customWidth="1"/>
    <col min="2328" max="2333" width="6.7109375" style="1" hidden="1" customWidth="1"/>
    <col min="2334" max="2335" width="7.7109375" style="1" hidden="1" customWidth="1"/>
    <col min="2336" max="2341" width="6.7109375" style="1" hidden="1" customWidth="1"/>
    <col min="2342" max="2343" width="7.7109375" style="1" hidden="1" customWidth="1"/>
    <col min="2344" max="2349" width="5.7109375" style="1" hidden="1" customWidth="1"/>
    <col min="2350" max="2351" width="7.7109375" style="1" hidden="1" customWidth="1"/>
    <col min="2352" max="2357" width="6.7109375" style="1" hidden="1" customWidth="1"/>
    <col min="2358" max="2359" width="7.7109375" style="1" hidden="1" customWidth="1"/>
    <col min="2360" max="2365" width="6.7109375" style="1" hidden="1" customWidth="1"/>
    <col min="2366" max="2367" width="7.7109375" style="1" hidden="1" customWidth="1"/>
    <col min="2368" max="2373" width="6.7109375" style="1" hidden="1" customWidth="1"/>
    <col min="2374" max="2375" width="7.7109375" style="1" hidden="1" customWidth="1"/>
    <col min="2376" max="2381" width="5.7109375" style="1" hidden="1" customWidth="1"/>
    <col min="2382" max="2383" width="7.7109375" style="1" hidden="1" customWidth="1"/>
    <col min="2384" max="2389" width="6.7109375" style="1" hidden="1" customWidth="1"/>
    <col min="2390" max="2391" width="7.7109375" style="1" hidden="1" customWidth="1"/>
    <col min="2392" max="2397" width="5.7109375" style="1" hidden="1" customWidth="1"/>
    <col min="2398" max="2399" width="6.7109375" style="1" hidden="1" customWidth="1"/>
    <col min="2400" max="2405" width="5.7109375" style="1" hidden="1" customWidth="1"/>
    <col min="2406" max="2407" width="6.7109375" style="1" hidden="1" customWidth="1"/>
    <col min="2408" max="2413" width="5.7109375" style="1" hidden="1" customWidth="1"/>
    <col min="2414" max="2415" width="6.7109375" style="1" hidden="1" customWidth="1"/>
    <col min="2416" max="2421" width="5.7109375" style="1" hidden="1" customWidth="1"/>
    <col min="2422" max="2431" width="6.7109375" style="1" hidden="1" customWidth="1"/>
    <col min="2432" max="2437" width="5.7109375" style="1" hidden="1" customWidth="1"/>
    <col min="2438" max="2439" width="6.7109375" style="1" hidden="1" customWidth="1"/>
    <col min="2440" max="2445" width="5.7109375" style="1" hidden="1" customWidth="1"/>
    <col min="2446" max="2447" width="7.7109375" style="1" hidden="1" customWidth="1"/>
    <col min="2448" max="2453" width="5.7109375" style="1" hidden="1" customWidth="1"/>
    <col min="2454" max="2455" width="7.7109375" style="1" hidden="1" customWidth="1"/>
    <col min="2456" max="2461" width="5.7109375" style="1" hidden="1" customWidth="1"/>
    <col min="2462" max="2463" width="6.7109375" style="1" hidden="1" customWidth="1"/>
    <col min="2464" max="2469" width="5.7109375" style="1" hidden="1" customWidth="1"/>
    <col min="2470" max="2471" width="6.7109375" style="1" hidden="1" customWidth="1"/>
    <col min="2472" max="2477" width="5.7109375" style="1" hidden="1" customWidth="1"/>
    <col min="2478" max="2479" width="6.7109375" style="1" hidden="1" customWidth="1"/>
    <col min="2480" max="2485" width="5.7109375" style="77" hidden="1" customWidth="1"/>
    <col min="2486" max="2487" width="7.7109375" style="1" hidden="1" customWidth="1"/>
    <col min="2488" max="2493" width="5.7109375" style="1" hidden="1" customWidth="1"/>
    <col min="2494" max="2495" width="6.7109375" style="1" hidden="1" customWidth="1"/>
    <col min="2496" max="2501" width="5.7109375" style="1" hidden="1" customWidth="1"/>
    <col min="2502" max="2503" width="6.7109375" style="1" hidden="1" customWidth="1"/>
    <col min="2504" max="2509" width="5.7109375" style="1" hidden="1" customWidth="1"/>
    <col min="2510" max="2519" width="6.7109375" style="1" hidden="1" customWidth="1"/>
    <col min="2520" max="2525" width="5.7109375" style="1" hidden="1" customWidth="1"/>
    <col min="2526" max="2527" width="6.7109375" style="1" hidden="1" customWidth="1"/>
    <col min="2528" max="2533" width="5.7109375" style="1" hidden="1" customWidth="1"/>
    <col min="2534" max="2541" width="6.7109375" style="1" hidden="1" customWidth="1"/>
    <col min="2542" max="2543" width="7.7109375" style="1" hidden="1" customWidth="1"/>
    <col min="2544" max="2549" width="6.7109375" style="1" hidden="1" customWidth="1"/>
    <col min="2550" max="2551" width="7.7109375" style="1" hidden="1" customWidth="1"/>
    <col min="2552" max="2557" width="5.7109375" style="1" hidden="1" customWidth="1"/>
    <col min="2558" max="2565" width="6.7109375" style="1" hidden="1" customWidth="1"/>
    <col min="2566" max="2567" width="7.7109375" style="1" hidden="1" customWidth="1"/>
    <col min="2568" max="2573" width="5.7109375" style="1" hidden="1" customWidth="1"/>
    <col min="2574" max="2575" width="6.7109375" style="1" hidden="1" customWidth="1"/>
    <col min="2576" max="2581" width="5.7109375" style="1" hidden="1" customWidth="1"/>
    <col min="2582" max="2583" width="6.7109375" style="1" hidden="1" customWidth="1"/>
    <col min="2584" max="2589" width="5.7109375" style="1" hidden="1" customWidth="1"/>
    <col min="2590" max="2591" width="6.7109375" style="1" hidden="1" customWidth="1"/>
    <col min="2592" max="2597" width="5.7109375" style="1" hidden="1" customWidth="1"/>
    <col min="2598" max="2599" width="6.7109375" style="1" hidden="1" customWidth="1"/>
    <col min="2600" max="2605" width="5.7109375" style="1" hidden="1" customWidth="1"/>
    <col min="2606" max="2607" width="6.7109375" style="1" hidden="1" customWidth="1"/>
    <col min="2608" max="2613" width="5.7109375" style="1" hidden="1" customWidth="1"/>
    <col min="2614" max="2615" width="6.7109375" style="1" hidden="1" customWidth="1"/>
    <col min="2616" max="2621" width="5.7109375" style="1" hidden="1" customWidth="1"/>
    <col min="2622" max="2623" width="6.7109375" style="1" hidden="1" customWidth="1"/>
    <col min="2624" max="2629" width="5.7109375" style="1" hidden="1" customWidth="1"/>
    <col min="2630" max="2631" width="6.7109375" style="1" hidden="1" customWidth="1"/>
    <col min="2632" max="2637" width="5.7109375" style="1" hidden="1" customWidth="1"/>
    <col min="2638" max="2639" width="6.7109375" style="1" hidden="1" customWidth="1"/>
    <col min="2640" max="2645" width="5.7109375" style="1" hidden="1" customWidth="1"/>
    <col min="2646" max="2647" width="6.7109375" style="1" hidden="1" customWidth="1"/>
    <col min="2648" max="2653" width="5.7109375" style="1" hidden="1" customWidth="1"/>
    <col min="2654" max="2655" width="6.7109375" style="1" hidden="1" customWidth="1"/>
    <col min="2656" max="2661" width="5.7109375" style="1" hidden="1" customWidth="1"/>
    <col min="2662" max="2663" width="6.7109375" style="1" hidden="1" customWidth="1"/>
    <col min="2664" max="2669" width="5.7109375" style="1" hidden="1" customWidth="1"/>
    <col min="2670" max="2671" width="6.7109375" style="1" hidden="1" customWidth="1"/>
    <col min="2672" max="2677" width="5.7109375" style="1" hidden="1" customWidth="1"/>
    <col min="2678" max="2679" width="6.7109375" style="1" hidden="1" customWidth="1"/>
    <col min="2680" max="2685" width="5.7109375" style="1" hidden="1" customWidth="1"/>
    <col min="2686" max="2687" width="6.7109375" style="1" hidden="1" customWidth="1"/>
    <col min="2688" max="2693" width="5.7109375" style="1" hidden="1" customWidth="1"/>
    <col min="2694" max="2695" width="6.7109375" style="1" hidden="1" customWidth="1"/>
    <col min="2696" max="2701" width="5.7109375" style="1" hidden="1" customWidth="1"/>
    <col min="2702" max="2703" width="6.7109375" style="1" hidden="1" customWidth="1"/>
    <col min="2704" max="2709" width="5.7109375" style="1" hidden="1" customWidth="1"/>
    <col min="2710" max="2711" width="6.7109375" style="1" hidden="1" customWidth="1"/>
    <col min="2712" max="2717" width="5.7109375" style="1" hidden="1" customWidth="1"/>
    <col min="2718" max="2719" width="6.7109375" style="1" hidden="1" customWidth="1"/>
    <col min="2720" max="2725" width="5.7109375" style="1" hidden="1" customWidth="1"/>
    <col min="2726" max="2727" width="6.7109375" style="1" hidden="1" customWidth="1"/>
    <col min="2728" max="2733" width="5.7109375" style="1" hidden="1" customWidth="1"/>
    <col min="2734" max="2735" width="6.7109375" style="1" hidden="1" customWidth="1"/>
    <col min="2736" max="2741" width="5.7109375" style="1" hidden="1" customWidth="1"/>
    <col min="2742" max="2743" width="6.7109375" style="1" hidden="1" customWidth="1"/>
    <col min="2744" max="2757" width="5.7109375" style="1" hidden="1" customWidth="1"/>
    <col min="2758" max="2759" width="0" style="1" hidden="1" customWidth="1"/>
    <col min="2760" max="2765" width="5.7109375" style="1" hidden="1" customWidth="1"/>
    <col min="2766" max="2767" width="6.7109375" style="1" hidden="1" customWidth="1"/>
    <col min="2768" max="2773" width="5.7109375" style="1" hidden="1" customWidth="1"/>
    <col min="2774" max="2775" width="6.7109375" style="1" hidden="1" customWidth="1"/>
    <col min="2776" max="2781" width="5.7109375" style="1" hidden="1" customWidth="1"/>
    <col min="2782" max="2783" width="6.7109375" style="1" hidden="1" customWidth="1"/>
    <col min="2784" max="2789" width="5.7109375" style="1" hidden="1" customWidth="1"/>
    <col min="2790" max="2791" width="6.7109375" style="1" hidden="1" customWidth="1"/>
    <col min="2792" max="2797" width="5.7109375" style="1" hidden="1" customWidth="1"/>
    <col min="2798" max="2799" width="0" style="1" hidden="1" customWidth="1"/>
    <col min="2800" max="2805" width="5.7109375" style="1" hidden="1" customWidth="1"/>
    <col min="2806" max="2807" width="6.7109375" style="1" hidden="1" customWidth="1"/>
    <col min="2808" max="2813" width="5.7109375" style="1" hidden="1" customWidth="1"/>
    <col min="2814" max="2815" width="6.7109375" style="1" hidden="1" customWidth="1"/>
    <col min="2816" max="2821" width="5.7109375" style="1" hidden="1" customWidth="1"/>
    <col min="2822" max="2823" width="6.7109375" style="1" hidden="1" customWidth="1"/>
    <col min="2824" max="2829" width="5.7109375" style="1" hidden="1" customWidth="1"/>
    <col min="2830" max="2831" width="6.7109375" style="1" hidden="1" customWidth="1"/>
    <col min="2832" max="2837" width="5.7109375" style="1" hidden="1" customWidth="1"/>
    <col min="2838" max="2839" width="6.7109375" style="1" hidden="1" customWidth="1"/>
    <col min="2840" max="2845" width="5.7109375" style="1" hidden="1" customWidth="1"/>
    <col min="2846" max="2847" width="6.7109375" style="1" hidden="1" customWidth="1"/>
    <col min="2848" max="2853" width="5.7109375" style="1" hidden="1" customWidth="1"/>
    <col min="2854" max="2855" width="6.7109375" style="1" hidden="1" customWidth="1"/>
    <col min="2856" max="2861" width="5.7109375" style="1" hidden="1" customWidth="1"/>
    <col min="2862" max="2869" width="6.7109375" style="1" hidden="1" customWidth="1"/>
    <col min="2870" max="2871" width="7.7109375" style="1" hidden="1" customWidth="1"/>
    <col min="2872" max="2877" width="5.7109375" style="1" hidden="1" customWidth="1"/>
    <col min="2878" max="2879" width="6.7109375" style="1" hidden="1" customWidth="1"/>
    <col min="2880" max="2885" width="5.7109375" style="1" hidden="1" customWidth="1"/>
    <col min="2886" max="2887" width="6.7109375" style="1" hidden="1" customWidth="1"/>
    <col min="2888" max="2893" width="5.7109375" style="1" hidden="1" customWidth="1"/>
    <col min="2894" max="2895" width="6.7109375" style="1" hidden="1" customWidth="1"/>
    <col min="2896" max="2901" width="5.7109375" style="1" hidden="1" customWidth="1"/>
    <col min="2902" max="2903" width="6.7109375" style="1" hidden="1" customWidth="1"/>
    <col min="2904" max="2909" width="5.7109375" style="1" hidden="1" customWidth="1"/>
    <col min="2910" max="2911" width="6.7109375" style="1" hidden="1" customWidth="1"/>
    <col min="2912" max="2917" width="5.7109375" style="1" hidden="1" customWidth="1"/>
    <col min="2918" max="2919" width="6.7109375" style="1" hidden="1" customWidth="1"/>
    <col min="2920" max="2925" width="5.7109375" style="1" hidden="1" customWidth="1"/>
    <col min="2926" max="2927" width="6.7109375" style="1" hidden="1" customWidth="1"/>
    <col min="2928" max="2933" width="5.7109375" style="1" hidden="1" customWidth="1"/>
    <col min="2934" max="2935" width="6.7109375" style="1" hidden="1" customWidth="1"/>
    <col min="2936" max="2941" width="5.7109375" style="1" hidden="1" customWidth="1"/>
    <col min="2942" max="2943" width="6.7109375" style="1" hidden="1" customWidth="1"/>
    <col min="2944" max="2949" width="5.7109375" style="1" hidden="1" customWidth="1"/>
    <col min="2950" max="2951" width="6.7109375" style="1" hidden="1" customWidth="1"/>
    <col min="2952" max="2957" width="5.7109375" style="1" hidden="1" customWidth="1"/>
    <col min="2958" max="2959" width="0" style="1" hidden="1" customWidth="1"/>
    <col min="2960" max="2965" width="5.7109375" style="1" hidden="1" customWidth="1"/>
    <col min="2966" max="2967" width="6.7109375" style="1" hidden="1" customWidth="1"/>
    <col min="2968" max="2973" width="5.7109375" style="1" hidden="1" customWidth="1"/>
    <col min="2974" max="2975" width="6.7109375" style="1" hidden="1" customWidth="1"/>
    <col min="2976" max="2981" width="5.7109375" style="1" hidden="1" customWidth="1"/>
    <col min="2982" max="2983" width="6.7109375" style="1" hidden="1" customWidth="1"/>
    <col min="2984" max="2989" width="5.7109375" style="1" hidden="1" customWidth="1"/>
    <col min="2990" max="2991" width="6.7109375" style="1" hidden="1" customWidth="1"/>
    <col min="2992" max="2997" width="5.7109375" style="1" hidden="1" customWidth="1"/>
    <col min="2998" max="2999" width="6.7109375" style="1" hidden="1" customWidth="1"/>
    <col min="3000" max="3005" width="5.7109375" style="1" hidden="1" customWidth="1"/>
    <col min="3006" max="3013" width="6.7109375" style="1" hidden="1" customWidth="1"/>
    <col min="3014" max="3015" width="7.7109375" style="1" hidden="1" customWidth="1"/>
    <col min="3016" max="3021" width="5.7109375" style="1" hidden="1" customWidth="1"/>
    <col min="3022" max="3023" width="6.7109375" style="1" hidden="1" customWidth="1"/>
    <col min="3024" max="3029" width="5.7109375" style="1" hidden="1" customWidth="1"/>
    <col min="3030" max="3031" width="6.7109375" style="1" hidden="1" customWidth="1"/>
    <col min="3032" max="3037" width="5.7109375" style="1" hidden="1" customWidth="1"/>
    <col min="3038" max="3039" width="6.7109375" style="1" hidden="1" customWidth="1"/>
    <col min="3040" max="3045" width="5.7109375" style="1" hidden="1" customWidth="1"/>
    <col min="3046" max="3047" width="6.7109375" style="1" hidden="1" customWidth="1"/>
    <col min="3048" max="3053" width="5.7109375" style="1" hidden="1" customWidth="1"/>
    <col min="3054" max="3061" width="6.7109375" style="1" hidden="1" customWidth="1"/>
    <col min="3062" max="3063" width="7.7109375" style="1" hidden="1" customWidth="1"/>
    <col min="3064" max="3069" width="5.7109375" style="1" hidden="1" customWidth="1"/>
    <col min="3070" max="3071" width="7.7109375" style="1" hidden="1" customWidth="1"/>
    <col min="3072" max="3077" width="5.7109375" style="1" hidden="1" customWidth="1"/>
    <col min="3078" max="3079" width="6.7109375" style="1" hidden="1" customWidth="1"/>
    <col min="3080" max="3085" width="5.7109375" style="1" hidden="1" customWidth="1"/>
    <col min="3086" max="3087" width="6.7109375" style="1" hidden="1" customWidth="1"/>
    <col min="3088" max="3093" width="5.7109375" style="1" hidden="1" customWidth="1"/>
    <col min="3094" max="3095" width="6.7109375" style="1" hidden="1" customWidth="1"/>
    <col min="3096" max="3101" width="5.7109375" style="1" hidden="1" customWidth="1"/>
    <col min="3102" max="3103" width="6.7109375" style="1" hidden="1" customWidth="1"/>
    <col min="3104" max="3109" width="5.7109375" style="1" hidden="1" customWidth="1"/>
    <col min="3110" max="3111" width="7.7109375" style="1" hidden="1" customWidth="1"/>
    <col min="3112" max="3117" width="5.7109375" style="1" hidden="1" customWidth="1"/>
    <col min="3118" max="3119" width="6.7109375" style="1" hidden="1" customWidth="1"/>
    <col min="3120" max="3125" width="5.7109375" style="1" hidden="1" customWidth="1"/>
    <col min="3126" max="3127" width="6.7109375" style="1" hidden="1" customWidth="1"/>
    <col min="3128" max="3133" width="5.7109375" style="1" hidden="1" customWidth="1"/>
    <col min="3134" max="3135" width="6.7109375" style="1" hidden="1" customWidth="1"/>
    <col min="3136" max="3141" width="5.7109375" style="1" hidden="1" customWidth="1"/>
    <col min="3142" max="3143" width="6.7109375" style="1" hidden="1" customWidth="1"/>
    <col min="3144" max="3149" width="5.7109375" style="1" hidden="1" customWidth="1"/>
    <col min="3150" max="3151" width="6.7109375" style="1" hidden="1" customWidth="1"/>
    <col min="3152" max="3157" width="5.7109375" style="1" hidden="1" customWidth="1"/>
    <col min="3158" max="3158" width="6.7109375" style="1" hidden="1" customWidth="1"/>
    <col min="3159" max="3159" width="6.7109375" style="58" hidden="1" customWidth="1"/>
    <col min="3160" max="3165" width="5.7109375" style="1" hidden="1" customWidth="1"/>
    <col min="3166" max="3167" width="6.7109375" style="1" hidden="1" customWidth="1"/>
    <col min="3168" max="3173" width="5.7109375" style="1" hidden="1" customWidth="1"/>
    <col min="3174" max="3175" width="6.7109375" style="1" hidden="1" customWidth="1"/>
    <col min="3176" max="3181" width="5.7109375" style="1" hidden="1" customWidth="1"/>
    <col min="3182" max="3183" width="6.7109375" style="1" hidden="1" customWidth="1"/>
    <col min="3184" max="3189" width="5.7109375" style="1" hidden="1" customWidth="1"/>
    <col min="3190" max="3191" width="6.7109375" style="1" hidden="1" customWidth="1"/>
    <col min="3192" max="3197" width="5.7109375" style="1" hidden="1" customWidth="1"/>
    <col min="3198" max="3199" width="6.7109375" style="1" hidden="1" customWidth="1"/>
    <col min="3200" max="3205" width="5.7109375" style="77" hidden="1" customWidth="1"/>
    <col min="3206" max="3207" width="6.7109375" style="1" hidden="1" customWidth="1"/>
    <col min="3208" max="3213" width="5.7109375" style="1" hidden="1" customWidth="1"/>
    <col min="3214" max="3215" width="6.7109375" style="1" hidden="1" customWidth="1"/>
    <col min="3216" max="3221" width="5.7109375" style="1" hidden="1" customWidth="1"/>
    <col min="3222" max="3223" width="6.7109375" style="1" hidden="1" customWidth="1"/>
    <col min="3224" max="3229" width="5.7109375" style="1" hidden="1" customWidth="1"/>
    <col min="3230" max="3231" width="6.7109375" style="1" hidden="1" customWidth="1"/>
    <col min="3232" max="3237" width="5.7109375" style="1" hidden="1" customWidth="1"/>
    <col min="3238" max="3239" width="6.7109375" style="1" hidden="1" customWidth="1"/>
    <col min="3240" max="3245" width="5.7109375" style="1" hidden="1" customWidth="1"/>
    <col min="3246" max="3247" width="6.7109375" style="1" hidden="1" customWidth="1"/>
    <col min="3248" max="3253" width="5.7109375" style="1" hidden="1" customWidth="1"/>
    <col min="3254" max="3255" width="6.7109375" style="1" hidden="1" customWidth="1"/>
    <col min="3256" max="3261" width="5.7109375" style="1" hidden="1" customWidth="1"/>
    <col min="3262" max="3263" width="6.7109375" style="1" hidden="1" customWidth="1"/>
    <col min="3264" max="3269" width="5.7109375" style="1" hidden="1" customWidth="1"/>
    <col min="3270" max="3271" width="6.7109375" style="1" hidden="1" customWidth="1"/>
    <col min="3272" max="3277" width="5.7109375" style="1" hidden="1" customWidth="1"/>
    <col min="3278" max="3279" width="6.7109375" style="1" hidden="1" customWidth="1"/>
    <col min="3280" max="3285" width="5.7109375" style="1" hidden="1" customWidth="1"/>
    <col min="3286" max="3287" width="6.7109375" style="1" hidden="1" customWidth="1"/>
    <col min="3288" max="3293" width="5.7109375" style="1" hidden="1" customWidth="1"/>
    <col min="3294" max="3295" width="6.7109375" style="1" hidden="1" customWidth="1"/>
    <col min="3296" max="3301" width="5.7109375" style="1" hidden="1" customWidth="1"/>
    <col min="3302" max="3303" width="6.7109375" style="1" hidden="1" customWidth="1"/>
    <col min="3304" max="3309" width="5.7109375" style="1" hidden="1" customWidth="1"/>
    <col min="3310" max="3311" width="6.7109375" style="1" hidden="1" customWidth="1"/>
    <col min="3312" max="3317" width="5.7109375" style="1" hidden="1" customWidth="1"/>
    <col min="3318" max="3319" width="6.7109375" style="1" hidden="1" customWidth="1"/>
    <col min="3320" max="3325" width="5.7109375" style="1" hidden="1" customWidth="1"/>
    <col min="3326" max="3327" width="6.7109375" style="1" hidden="1" customWidth="1"/>
    <col min="3328" max="3333" width="5.7109375" style="1" hidden="1" customWidth="1"/>
    <col min="3334" max="3335" width="6.7109375" style="1" hidden="1" customWidth="1"/>
    <col min="3336" max="3341" width="5.7109375" style="1" hidden="1" customWidth="1"/>
    <col min="3342" max="3343" width="6.7109375" style="1" hidden="1" customWidth="1"/>
    <col min="3344" max="3349" width="5.7109375" style="1" hidden="1" customWidth="1"/>
    <col min="3350" max="3351" width="6.7109375" style="1" hidden="1" customWidth="1"/>
    <col min="3352" max="3357" width="5.7109375" style="1" hidden="1" customWidth="1"/>
    <col min="3358" max="3359" width="6.7109375" style="1" hidden="1" customWidth="1"/>
    <col min="3360" max="3365" width="5.7109375" style="1" hidden="1" customWidth="1"/>
    <col min="3366" max="3367" width="6.7109375" style="1" hidden="1" customWidth="1"/>
    <col min="3368" max="3373" width="5.7109375" style="1" hidden="1" customWidth="1"/>
    <col min="3374" max="3375" width="6.7109375" style="1" hidden="1" customWidth="1"/>
    <col min="3376" max="3381" width="5.7109375" style="1" hidden="1" customWidth="1"/>
    <col min="3382" max="3383" width="6.7109375" style="1" hidden="1" customWidth="1"/>
    <col min="3384" max="3389" width="5.7109375" style="1" hidden="1" customWidth="1"/>
    <col min="3390" max="3391" width="6.7109375" style="1" hidden="1" customWidth="1"/>
    <col min="3392" max="3397" width="5.7109375" style="1" hidden="1" customWidth="1"/>
    <col min="3398" max="3399" width="6.7109375" style="1" hidden="1" customWidth="1"/>
    <col min="3400" max="3405" width="5.7109375" style="1" hidden="1" customWidth="1"/>
    <col min="3406" max="3407" width="6.7109375" style="1" hidden="1" customWidth="1"/>
    <col min="3408" max="3413" width="5.7109375" style="1" hidden="1" customWidth="1"/>
    <col min="3414" max="3415" width="6.7109375" style="1" hidden="1" customWidth="1"/>
    <col min="3416" max="3421" width="5.7109375" style="1" hidden="1" customWidth="1"/>
    <col min="3422" max="3423" width="6.7109375" style="1" hidden="1" customWidth="1"/>
    <col min="3424" max="3429" width="5.7109375" style="1" hidden="1" customWidth="1"/>
    <col min="3430" max="3431" width="6.7109375" style="1" hidden="1" customWidth="1"/>
    <col min="3432" max="3437" width="5.7109375" style="1" hidden="1" customWidth="1"/>
    <col min="3438" max="3439" width="6.7109375" style="1" hidden="1" customWidth="1"/>
    <col min="3440" max="3445" width="5.7109375" style="1" hidden="1" customWidth="1"/>
    <col min="3446" max="3447" width="6.7109375" style="1" hidden="1" customWidth="1"/>
    <col min="3448" max="3453" width="5.7109375" style="1" hidden="1" customWidth="1"/>
    <col min="3454" max="3455" width="6.7109375" style="1" hidden="1" customWidth="1"/>
    <col min="3456" max="3461" width="5.7109375" style="1" hidden="1" customWidth="1"/>
    <col min="3462" max="3463" width="7.7109375" style="1" hidden="1" customWidth="1"/>
    <col min="3464" max="3469" width="5.7109375" style="1" hidden="1" customWidth="1"/>
    <col min="3470" max="3471" width="6.7109375" style="1" hidden="1" customWidth="1"/>
    <col min="3472" max="3477" width="5.7109375" style="1" hidden="1" customWidth="1"/>
    <col min="3478" max="3479" width="6.7109375" style="1" hidden="1" customWidth="1"/>
    <col min="3480" max="3485" width="5.7109375" style="1" hidden="1" customWidth="1"/>
    <col min="3486" max="3487" width="6.7109375" style="1" hidden="1" customWidth="1"/>
    <col min="3488" max="3493" width="5.7109375" style="1" hidden="1" customWidth="1"/>
    <col min="3494" max="3495" width="6.7109375" style="1" hidden="1" customWidth="1"/>
    <col min="3496" max="3501" width="5.7109375" style="1" hidden="1" customWidth="1"/>
    <col min="3502" max="3503" width="6.7109375" style="1" hidden="1" customWidth="1"/>
    <col min="3504" max="3509" width="5.7109375" style="1" hidden="1" customWidth="1"/>
    <col min="3510" max="3511" width="6.7109375" style="1" hidden="1" customWidth="1"/>
    <col min="3512" max="3517" width="5.7109375" style="1" hidden="1" customWidth="1"/>
    <col min="3518" max="3519" width="6.7109375" style="1" hidden="1" customWidth="1"/>
    <col min="3520" max="3525" width="5.7109375" style="1" hidden="1" customWidth="1"/>
    <col min="3526" max="3527" width="6.7109375" style="1" hidden="1" customWidth="1"/>
    <col min="3528" max="3533" width="5.7109375" style="1" hidden="1" customWidth="1"/>
    <col min="3534" max="3535" width="6.7109375" style="1" hidden="1" customWidth="1"/>
    <col min="3536" max="3541" width="5.7109375" style="1" hidden="1" customWidth="1"/>
    <col min="3542" max="3543" width="6.7109375" style="1" hidden="1" customWidth="1"/>
    <col min="3544" max="3549" width="5.7109375" style="1" hidden="1" customWidth="1"/>
    <col min="3550" max="3551" width="6.7109375" style="1" hidden="1" customWidth="1"/>
    <col min="3552" max="3557" width="5.7109375" style="1" hidden="1" customWidth="1"/>
    <col min="3558" max="3559" width="6.7109375" style="1" hidden="1" customWidth="1"/>
    <col min="3560" max="3565" width="5.7109375" style="1" hidden="1" customWidth="1"/>
    <col min="3566" max="3567" width="6.7109375" style="1" hidden="1" customWidth="1"/>
    <col min="3568" max="3573" width="5.7109375" style="1" hidden="1" customWidth="1"/>
    <col min="3574" max="3575" width="6.7109375" style="1" hidden="1" customWidth="1"/>
    <col min="3576" max="3581" width="5.7109375" style="1" hidden="1" customWidth="1"/>
    <col min="3582" max="3583" width="6.7109375" style="1" hidden="1" customWidth="1"/>
    <col min="3584" max="3589" width="5.7109375" style="1" hidden="1" customWidth="1"/>
    <col min="3590" max="3591" width="6.7109375" style="1" hidden="1" customWidth="1"/>
    <col min="3592" max="3597" width="5.7109375" style="1" hidden="1" customWidth="1"/>
    <col min="3598" max="3599" width="6.7109375" style="1" hidden="1" customWidth="1"/>
    <col min="3600" max="3605" width="5.7109375" style="1" hidden="1" customWidth="1"/>
    <col min="3606" max="3607" width="6.7109375" style="1" hidden="1" customWidth="1"/>
    <col min="3608" max="3613" width="5.7109375" style="1" hidden="1" customWidth="1"/>
    <col min="3614" max="3615" width="6.7109375" style="1" hidden="1" customWidth="1"/>
    <col min="3616" max="3621" width="5.7109375" style="1" hidden="1" customWidth="1"/>
    <col min="3622" max="3623" width="6.7109375" style="1" hidden="1" customWidth="1"/>
    <col min="3624" max="3629" width="5.7109375" style="1" hidden="1" customWidth="1"/>
    <col min="3630" max="3631" width="6.7109375" style="1" hidden="1" customWidth="1"/>
    <col min="3632" max="3637" width="5.7109375" style="1" hidden="1" customWidth="1"/>
    <col min="3638" max="3639" width="6.7109375" style="1" hidden="1" customWidth="1"/>
    <col min="3640" max="3645" width="5.7109375" style="1" hidden="1" customWidth="1"/>
    <col min="3646" max="3647" width="6.7109375" style="1" hidden="1" customWidth="1"/>
    <col min="3648" max="3653" width="5.7109375" style="1" hidden="1" customWidth="1"/>
    <col min="3654" max="3654" width="6.7109375" style="1" hidden="1" customWidth="1"/>
    <col min="3655" max="3655" width="6.140625" style="1" hidden="1" customWidth="1"/>
    <col min="3656" max="3669" width="5.7109375" style="1" hidden="1" customWidth="1"/>
    <col min="3670" max="3671" width="6.7109375" style="1" hidden="1" customWidth="1"/>
    <col min="3672" max="3677" width="5.7109375" style="1" hidden="1" customWidth="1"/>
    <col min="3678" max="3679" width="6.7109375" style="1" hidden="1" customWidth="1"/>
    <col min="3680" max="3685" width="5.7109375" style="1" hidden="1" customWidth="1"/>
    <col min="3686" max="3687" width="6.7109375" style="1" hidden="1" customWidth="1"/>
    <col min="3688" max="3688" width="6.7109375" style="455" customWidth="1"/>
    <col min="3689" max="3694" width="5.7109375" style="1" hidden="1" customWidth="1"/>
    <col min="3695" max="3696" width="6.7109375" style="1" hidden="1" customWidth="1"/>
    <col min="3697" max="3702" width="5.7109375" style="1" hidden="1" customWidth="1"/>
    <col min="3703" max="3704" width="6.7109375" style="1" hidden="1" customWidth="1"/>
    <col min="3705" max="3710" width="5.7109375" style="1" hidden="1" customWidth="1"/>
    <col min="3711" max="3712" width="6.7109375" style="1" hidden="1" customWidth="1"/>
    <col min="3713" max="3718" width="5.7109375" style="1" hidden="1" customWidth="1"/>
    <col min="3719" max="3720" width="6.7109375" style="1" hidden="1" customWidth="1"/>
    <col min="3721" max="3726" width="5.7109375" style="1" hidden="1" customWidth="1"/>
    <col min="3727" max="3728" width="6.7109375" style="1" hidden="1" customWidth="1"/>
    <col min="3729" max="3734" width="5.7109375" style="1" hidden="1" customWidth="1"/>
    <col min="3735" max="3736" width="6.7109375" style="1" hidden="1" customWidth="1"/>
    <col min="3737" max="3742" width="5.7109375" style="1" hidden="1" customWidth="1"/>
    <col min="3743" max="3744" width="6.7109375" style="1" hidden="1" customWidth="1"/>
    <col min="3745" max="3750" width="5.7109375" style="1" hidden="1" customWidth="1"/>
    <col min="3751" max="3752" width="6.7109375" style="1" hidden="1" customWidth="1"/>
    <col min="3753" max="3758" width="5.7109375" style="1" hidden="1" customWidth="1"/>
    <col min="3759" max="3760" width="6.7109375" style="1" hidden="1" customWidth="1"/>
    <col min="3761" max="3766" width="5.7109375" style="1" hidden="1" customWidth="1"/>
    <col min="3767" max="3768" width="6.7109375" style="1" hidden="1" customWidth="1"/>
    <col min="3769" max="3774" width="5.7109375" style="1" hidden="1" customWidth="1"/>
    <col min="3775" max="3776" width="6.7109375" style="1" hidden="1" customWidth="1"/>
    <col min="3777" max="3782" width="5.7109375" style="1" hidden="1" customWidth="1"/>
    <col min="3783" max="3784" width="6.7109375" style="1" hidden="1" customWidth="1"/>
    <col min="3785" max="3790" width="5.7109375" style="1" hidden="1" customWidth="1"/>
    <col min="3791" max="3792" width="6.7109375" style="1" hidden="1" customWidth="1"/>
    <col min="3793" max="3798" width="5.7109375" style="1" hidden="1" customWidth="1"/>
    <col min="3799" max="3800" width="6.7109375" style="1" hidden="1" customWidth="1"/>
    <col min="3801" max="3806" width="5.7109375" style="1" hidden="1" customWidth="1"/>
    <col min="3807" max="3808" width="6.7109375" style="1" hidden="1" customWidth="1"/>
    <col min="3809" max="3814" width="5.7109375" style="1" hidden="1" customWidth="1"/>
    <col min="3815" max="3816" width="6.7109375" style="1" hidden="1" customWidth="1"/>
    <col min="3817" max="3822" width="5.7109375" style="1" hidden="1" customWidth="1"/>
    <col min="3823" max="3824" width="6.7109375" style="1" hidden="1" customWidth="1"/>
    <col min="3825" max="3830" width="5.7109375" style="1" hidden="1" customWidth="1"/>
    <col min="3831" max="3832" width="6.7109375" style="1" hidden="1" customWidth="1"/>
    <col min="3833" max="3838" width="5.7109375" style="1" hidden="1" customWidth="1"/>
    <col min="3839" max="3840" width="6.7109375" style="1" hidden="1" customWidth="1"/>
    <col min="3841" max="3846" width="5.7109375" style="1" hidden="1" customWidth="1"/>
    <col min="3847" max="3848" width="6.7109375" style="1" hidden="1" customWidth="1"/>
    <col min="3849" max="3854" width="5.7109375" style="1" hidden="1" customWidth="1"/>
    <col min="3855" max="3856" width="6.7109375" style="1" hidden="1" customWidth="1"/>
    <col min="3857" max="3862" width="5.7109375" style="1" hidden="1" customWidth="1"/>
    <col min="3863" max="3864" width="6.7109375" style="1" hidden="1" customWidth="1"/>
    <col min="3865" max="3870" width="5.7109375" style="1" hidden="1" customWidth="1"/>
    <col min="3871" max="3872" width="6.7109375" style="1" hidden="1" customWidth="1"/>
    <col min="3873" max="3878" width="5.7109375" style="1" hidden="1" customWidth="1"/>
    <col min="3879" max="3880" width="6.7109375" style="1" hidden="1" customWidth="1"/>
    <col min="3881" max="3886" width="5.7109375" style="1" hidden="1" customWidth="1"/>
    <col min="3887" max="3888" width="6.7109375" style="1" hidden="1" customWidth="1"/>
    <col min="3889" max="3894" width="5.7109375" style="77" hidden="1" customWidth="1"/>
    <col min="3895" max="3896" width="6.7109375" style="1" hidden="1" customWidth="1"/>
    <col min="3897" max="3902" width="5.7109375" style="1" hidden="1" customWidth="1"/>
    <col min="3903" max="3904" width="6.7109375" style="1" hidden="1" customWidth="1"/>
    <col min="3905" max="3910" width="5.7109375" style="1" hidden="1" customWidth="1"/>
    <col min="3911" max="3912" width="6.7109375" style="1" hidden="1" customWidth="1"/>
    <col min="3913" max="3918" width="5.7109375" style="833" hidden="1" customWidth="1"/>
    <col min="3919" max="3920" width="6.7109375" style="1" hidden="1" customWidth="1"/>
    <col min="3921" max="3926" width="5.7109375" style="77" hidden="1" customWidth="1"/>
    <col min="3927" max="3928" width="6.7109375" style="1" hidden="1" customWidth="1"/>
    <col min="3929" max="3934" width="5.7109375" style="77" hidden="1" customWidth="1"/>
    <col min="3935" max="3936" width="6.7109375" style="1" hidden="1" customWidth="1"/>
    <col min="3937" max="3942" width="5.7109375" style="1" hidden="1" customWidth="1"/>
    <col min="3943" max="3944" width="6.7109375" style="1" hidden="1" customWidth="1"/>
    <col min="3945" max="3950" width="5.7109375" style="1" hidden="1" customWidth="1"/>
    <col min="3951" max="3952" width="6.7109375" style="1" hidden="1" customWidth="1"/>
    <col min="3953" max="3958" width="5.7109375" style="1" hidden="1" customWidth="1"/>
    <col min="3959" max="3960" width="6.7109375" style="1" hidden="1" customWidth="1"/>
    <col min="3961" max="3966" width="5.7109375" style="1" hidden="1" customWidth="1"/>
    <col min="3967" max="3968" width="6.7109375" style="1" hidden="1" customWidth="1"/>
    <col min="3969" max="3974" width="5.7109375" style="1" hidden="1" customWidth="1"/>
    <col min="3975" max="3976" width="6.7109375" style="1" hidden="1" customWidth="1"/>
    <col min="3977" max="3982" width="5.7109375" style="1" hidden="1" customWidth="1"/>
    <col min="3983" max="3984" width="6.7109375" style="1" hidden="1" customWidth="1"/>
    <col min="3985" max="3990" width="5.7109375" style="1" hidden="1" customWidth="1"/>
    <col min="3991" max="3992" width="6.7109375" style="1" hidden="1" customWidth="1"/>
    <col min="3993" max="3998" width="5.7109375" style="1" hidden="1" customWidth="1"/>
    <col min="3999" max="4000" width="6.7109375" style="1" hidden="1" customWidth="1"/>
    <col min="4001" max="4006" width="5.7109375" style="1" hidden="1" customWidth="1"/>
    <col min="4007" max="4008" width="6.7109375" style="1" hidden="1" customWidth="1"/>
    <col min="4009" max="4014" width="5.7109375" style="1" hidden="1" customWidth="1"/>
    <col min="4015" max="4016" width="6.7109375" style="1" hidden="1" customWidth="1"/>
    <col min="4017" max="4022" width="5.7109375" style="77" hidden="1" customWidth="1"/>
    <col min="4023" max="4024" width="6.7109375" style="1" hidden="1" customWidth="1"/>
    <col min="4025" max="4030" width="5.7109375" style="1" hidden="1" customWidth="1"/>
    <col min="4031" max="4032" width="6.7109375" style="1" hidden="1" customWidth="1"/>
    <col min="4033" max="4038" width="5.7109375" style="1" hidden="1" customWidth="1"/>
    <col min="4039" max="4040" width="6.7109375" style="1" hidden="1" customWidth="1"/>
    <col min="4041" max="4046" width="5.7109375" style="1" hidden="1" customWidth="1"/>
    <col min="4047" max="4048" width="6.7109375" style="1" hidden="1" customWidth="1"/>
    <col min="4049" max="4054" width="5.7109375" style="1" hidden="1" customWidth="1"/>
    <col min="4055" max="4056" width="6.7109375" style="1" hidden="1" customWidth="1"/>
    <col min="4057" max="4062" width="5.7109375" style="1" hidden="1" customWidth="1"/>
    <col min="4063" max="4064" width="6.7109375" style="1" hidden="1" customWidth="1"/>
    <col min="4065" max="4070" width="5.7109375" style="1" hidden="1" customWidth="1"/>
    <col min="4071" max="4072" width="6.7109375" style="1" hidden="1" customWidth="1"/>
    <col min="4073" max="4078" width="5.7109375" style="77" hidden="1" customWidth="1"/>
    <col min="4079" max="4080" width="6.7109375" style="1" hidden="1" customWidth="1"/>
    <col min="4081" max="4086" width="5.7109375" style="1" customWidth="1"/>
    <col min="4087" max="4088" width="7.7109375" style="1" customWidth="1"/>
    <col min="4089" max="16384" width="9.140625" style="1"/>
  </cols>
  <sheetData>
    <row r="1" spans="1:4088" ht="18.75" x14ac:dyDescent="0.2">
      <c r="A1" s="953" t="s">
        <v>0</v>
      </c>
      <c r="B1" s="953"/>
      <c r="C1" s="953"/>
      <c r="D1" s="953"/>
      <c r="E1" s="953"/>
      <c r="F1" s="953"/>
      <c r="G1" s="953"/>
      <c r="H1" s="953"/>
      <c r="I1" s="953"/>
      <c r="J1" s="953"/>
      <c r="K1" s="953"/>
      <c r="L1" s="953"/>
      <c r="M1" s="953"/>
      <c r="N1" s="953"/>
      <c r="O1" s="953"/>
      <c r="P1" s="953"/>
      <c r="Q1" s="953"/>
      <c r="R1" s="953"/>
      <c r="S1" s="953"/>
      <c r="T1" s="953"/>
      <c r="U1" s="953"/>
      <c r="V1" s="953"/>
      <c r="W1" s="953"/>
      <c r="X1" s="953"/>
      <c r="Y1" s="953"/>
      <c r="Z1" s="953"/>
      <c r="AA1" s="953"/>
      <c r="AB1" s="953"/>
      <c r="AC1" s="652"/>
      <c r="EWM1" s="1">
        <v>5</v>
      </c>
    </row>
    <row r="2" spans="1:4088" ht="18.75" x14ac:dyDescent="0.2">
      <c r="A2" s="953" t="s">
        <v>229</v>
      </c>
      <c r="B2" s="953"/>
      <c r="C2" s="953"/>
      <c r="D2" s="953"/>
      <c r="E2" s="953"/>
      <c r="F2" s="953"/>
      <c r="G2" s="953"/>
      <c r="H2" s="953"/>
      <c r="I2" s="953"/>
      <c r="J2" s="953"/>
      <c r="K2" s="953"/>
      <c r="L2" s="953"/>
      <c r="M2" s="953"/>
      <c r="N2" s="953"/>
      <c r="O2" s="953"/>
      <c r="P2" s="953"/>
      <c r="Q2" s="953"/>
      <c r="R2" s="953"/>
      <c r="S2" s="953"/>
      <c r="T2" s="953"/>
      <c r="U2" s="953"/>
      <c r="V2" s="953"/>
      <c r="W2" s="953"/>
      <c r="X2" s="953"/>
      <c r="Y2" s="20"/>
      <c r="Z2" s="20"/>
      <c r="AA2" s="20"/>
      <c r="AB2" s="20"/>
      <c r="AC2" s="652"/>
    </row>
    <row r="3" spans="1:4088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29">
        <v>6</v>
      </c>
      <c r="R3" s="221"/>
      <c r="S3" s="221">
        <v>26</v>
      </c>
      <c r="T3" s="20"/>
      <c r="U3" s="20"/>
      <c r="V3" s="20"/>
      <c r="W3" s="901" t="str">
        <f>HIGRO!X8</f>
        <v>Date(Ngày): 17/05/2026</v>
      </c>
      <c r="X3" s="901"/>
      <c r="Y3" s="20"/>
      <c r="Z3" s="20"/>
      <c r="AB3" s="3"/>
      <c r="AC3" s="653"/>
    </row>
    <row r="4" spans="1:4088" s="5" customFormat="1" ht="21" customHeight="1" x14ac:dyDescent="0.2">
      <c r="A4" s="970" t="s">
        <v>274</v>
      </c>
      <c r="B4" s="971"/>
      <c r="C4" s="971"/>
      <c r="D4" s="971"/>
      <c r="E4" s="971"/>
      <c r="F4" s="971"/>
      <c r="G4" s="971"/>
      <c r="H4" s="971"/>
      <c r="I4" s="971"/>
      <c r="J4" s="971"/>
      <c r="K4" s="971"/>
      <c r="L4" s="971"/>
      <c r="M4" s="972"/>
      <c r="N4" s="902" t="s">
        <v>252</v>
      </c>
      <c r="O4" s="903"/>
      <c r="P4" s="923" t="s">
        <v>255</v>
      </c>
      <c r="Q4" s="924"/>
      <c r="R4" s="924"/>
      <c r="S4" s="924"/>
      <c r="T4" s="924"/>
      <c r="U4" s="954" t="s">
        <v>260</v>
      </c>
      <c r="V4" s="957" t="s">
        <v>259</v>
      </c>
      <c r="W4" s="960" t="s">
        <v>265</v>
      </c>
      <c r="X4" s="963" t="s">
        <v>262</v>
      </c>
      <c r="Y4" s="965" t="s">
        <v>1</v>
      </c>
      <c r="Z4" s="966"/>
      <c r="AA4" s="966"/>
      <c r="AB4" s="967"/>
      <c r="AC4" s="952" t="s">
        <v>327</v>
      </c>
      <c r="HN4" s="78"/>
      <c r="HO4" s="78"/>
      <c r="HP4" s="78"/>
      <c r="HQ4" s="78"/>
      <c r="HR4" s="78"/>
      <c r="HS4" s="78"/>
      <c r="WA4" s="59"/>
      <c r="WB4" s="59"/>
      <c r="WC4" s="59"/>
      <c r="WD4" s="59"/>
      <c r="WE4" s="59"/>
      <c r="WF4" s="59"/>
      <c r="WG4" s="59"/>
      <c r="WH4" s="59"/>
      <c r="ANX4" s="78"/>
      <c r="ANY4" s="78"/>
      <c r="ANZ4" s="78"/>
      <c r="AOA4" s="78"/>
      <c r="AOB4" s="78"/>
      <c r="AOC4" s="78"/>
      <c r="AZX4" s="78"/>
      <c r="AZY4" s="78"/>
      <c r="AZZ4" s="78"/>
      <c r="BAA4" s="78"/>
      <c r="BAB4" s="78"/>
      <c r="BAC4" s="78"/>
      <c r="BEV4" s="78"/>
      <c r="BEW4" s="78"/>
      <c r="BEX4" s="78"/>
      <c r="BEY4" s="78"/>
      <c r="BEZ4" s="78"/>
      <c r="BFA4" s="78"/>
      <c r="BKA4" s="254">
        <v>5</v>
      </c>
      <c r="CQJ4" s="78"/>
      <c r="CQK4" s="78"/>
      <c r="CQL4" s="78"/>
      <c r="CQM4" s="78"/>
      <c r="CQN4" s="78"/>
      <c r="CQO4" s="78"/>
      <c r="DQM4" s="59"/>
      <c r="DSB4" s="78"/>
      <c r="DSC4" s="78"/>
      <c r="DSD4" s="78"/>
      <c r="DSE4" s="78"/>
      <c r="DSF4" s="78"/>
      <c r="DSG4" s="78"/>
      <c r="EKV4" s="454"/>
      <c r="ESO4" s="78"/>
      <c r="ESP4" s="78"/>
      <c r="ESQ4" s="78"/>
      <c r="ESR4" s="78"/>
      <c r="ESS4" s="78"/>
      <c r="EST4" s="78"/>
      <c r="ETM4" s="833"/>
      <c r="ETN4" s="833"/>
      <c r="ETO4" s="833"/>
      <c r="ETP4" s="833"/>
      <c r="ETQ4" s="833"/>
      <c r="ETR4" s="833"/>
      <c r="ETU4" s="78"/>
      <c r="ETV4" s="78"/>
      <c r="ETW4" s="78"/>
      <c r="ETX4" s="78"/>
      <c r="ETY4" s="78"/>
      <c r="ETZ4" s="78"/>
      <c r="EUC4" s="78"/>
      <c r="EUD4" s="78"/>
      <c r="EUE4" s="78"/>
      <c r="EUF4" s="78"/>
      <c r="EUG4" s="78"/>
      <c r="EUH4" s="78"/>
      <c r="EXM4" s="78"/>
      <c r="EXN4" s="78"/>
      <c r="EXO4" s="78"/>
      <c r="EXP4" s="78"/>
      <c r="EXQ4" s="78"/>
      <c r="EXR4" s="78"/>
      <c r="EZQ4" s="78"/>
      <c r="EZR4" s="78"/>
      <c r="EZS4" s="78"/>
      <c r="EZT4" s="78"/>
      <c r="EZU4" s="78"/>
      <c r="EZV4" s="78"/>
    </row>
    <row r="5" spans="1:4088" s="6" customFormat="1" ht="23.25" customHeight="1" thickBot="1" x14ac:dyDescent="0.25">
      <c r="A5" s="963" t="s">
        <v>248</v>
      </c>
      <c r="B5" s="957" t="s">
        <v>249</v>
      </c>
      <c r="C5" s="975" t="s">
        <v>250</v>
      </c>
      <c r="D5" s="963" t="s">
        <v>251</v>
      </c>
      <c r="E5" s="977" t="s">
        <v>232</v>
      </c>
      <c r="F5" s="978"/>
      <c r="G5" s="977" t="s">
        <v>233</v>
      </c>
      <c r="H5" s="978"/>
      <c r="I5" s="977" t="s">
        <v>234</v>
      </c>
      <c r="J5" s="978"/>
      <c r="K5" s="980" t="s">
        <v>235</v>
      </c>
      <c r="L5" s="981"/>
      <c r="M5" s="982"/>
      <c r="N5" s="907" t="s">
        <v>254</v>
      </c>
      <c r="O5" s="907" t="s">
        <v>253</v>
      </c>
      <c r="P5" s="928" t="s">
        <v>256</v>
      </c>
      <c r="Q5" s="928" t="s">
        <v>253</v>
      </c>
      <c r="R5" s="925" t="s">
        <v>257</v>
      </c>
      <c r="S5" s="316"/>
      <c r="T5" s="927" t="s">
        <v>258</v>
      </c>
      <c r="U5" s="955"/>
      <c r="V5" s="958"/>
      <c r="W5" s="961"/>
      <c r="X5" s="964"/>
      <c r="Y5" s="968" t="s">
        <v>10</v>
      </c>
      <c r="Z5" s="968" t="s">
        <v>11</v>
      </c>
      <c r="AA5" s="968" t="s">
        <v>12</v>
      </c>
      <c r="AB5" s="968" t="s">
        <v>18</v>
      </c>
      <c r="AC5" s="952"/>
      <c r="AK5" s="44">
        <v>6</v>
      </c>
      <c r="BI5" s="44">
        <v>6</v>
      </c>
      <c r="HN5" s="79"/>
      <c r="HO5" s="79"/>
      <c r="HP5" s="79"/>
      <c r="HQ5" s="79"/>
      <c r="HR5" s="79"/>
      <c r="HS5" s="79"/>
      <c r="IS5" s="44">
        <v>6</v>
      </c>
      <c r="JQ5" s="44">
        <v>6</v>
      </c>
      <c r="KN5" s="98">
        <v>6</v>
      </c>
      <c r="PE5" s="44">
        <v>6</v>
      </c>
      <c r="PU5" s="44">
        <v>6</v>
      </c>
      <c r="VB5" s="44">
        <v>6</v>
      </c>
      <c r="VC5" s="97"/>
      <c r="VD5" s="97"/>
      <c r="VE5" s="97"/>
      <c r="VF5" s="97"/>
      <c r="VG5" s="97"/>
      <c r="VH5" s="97"/>
      <c r="VJ5" s="96">
        <v>6</v>
      </c>
      <c r="WA5" s="32"/>
      <c r="WB5" s="32"/>
      <c r="WC5" s="32"/>
      <c r="WD5" s="32"/>
      <c r="WE5" s="32"/>
      <c r="WF5" s="32"/>
      <c r="WG5" s="32"/>
      <c r="WH5" s="32"/>
      <c r="ZA5" s="97"/>
      <c r="ZB5" s="97"/>
      <c r="ZC5" s="97"/>
      <c r="ZD5" s="97"/>
      <c r="ZE5" s="97"/>
      <c r="ZF5" s="97"/>
      <c r="ZQ5" s="97"/>
      <c r="ZR5" s="97"/>
      <c r="ZS5" s="97"/>
      <c r="ZT5" s="97"/>
      <c r="ZU5" s="97"/>
      <c r="ZV5" s="97"/>
      <c r="ZW5" s="97"/>
      <c r="ZY5" s="44">
        <v>6</v>
      </c>
      <c r="AIR5" s="97"/>
      <c r="AIS5" s="97"/>
      <c r="AIT5" s="97"/>
      <c r="AIU5" s="97"/>
      <c r="AIV5" s="97"/>
      <c r="AIW5" s="97"/>
      <c r="AKM5" s="44">
        <v>6</v>
      </c>
      <c r="ANX5" s="79"/>
      <c r="ANY5" s="79"/>
      <c r="ANZ5" s="79"/>
      <c r="AOA5" s="79"/>
      <c r="AOB5" s="79"/>
      <c r="AOC5" s="79"/>
      <c r="ARO5" s="44">
        <v>6</v>
      </c>
      <c r="AZX5" s="79"/>
      <c r="AZY5" s="79"/>
      <c r="AZZ5" s="79"/>
      <c r="BAA5" s="79"/>
      <c r="BAB5" s="79"/>
      <c r="BAC5" s="79"/>
      <c r="BAM5" s="44">
        <v>6</v>
      </c>
      <c r="BBC5" s="44">
        <v>6</v>
      </c>
      <c r="BEV5" s="79"/>
      <c r="BEW5" s="79"/>
      <c r="BEX5" s="79"/>
      <c r="BEY5" s="79"/>
      <c r="BEZ5" s="79"/>
      <c r="BFA5" s="79"/>
      <c r="BKI5" s="44">
        <v>6</v>
      </c>
      <c r="BKQ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96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I5" s="44">
        <v>6</v>
      </c>
      <c r="CEY5" s="44">
        <v>6</v>
      </c>
      <c r="CFG5" s="44">
        <v>6</v>
      </c>
      <c r="CFO5" s="44">
        <v>6</v>
      </c>
      <c r="CFW5" s="44">
        <v>6</v>
      </c>
      <c r="CGE5" s="44">
        <v>6</v>
      </c>
      <c r="CGM5" s="44">
        <v>6</v>
      </c>
      <c r="CGU5" s="44">
        <v>6</v>
      </c>
      <c r="CHC5" s="44">
        <v>6</v>
      </c>
      <c r="CHK5" s="44">
        <v>6</v>
      </c>
      <c r="CHS5" s="44">
        <v>6</v>
      </c>
      <c r="CIA5" s="44">
        <v>6</v>
      </c>
      <c r="CII5" s="44">
        <v>6</v>
      </c>
      <c r="CIQ5" s="44">
        <v>6</v>
      </c>
      <c r="CIY5" s="44">
        <v>6</v>
      </c>
      <c r="CJO5" s="44">
        <v>6</v>
      </c>
      <c r="CJW5" s="44">
        <v>6</v>
      </c>
      <c r="CKE5" s="44">
        <v>6</v>
      </c>
      <c r="CKM5" s="44">
        <v>6</v>
      </c>
      <c r="CKU5" s="44">
        <v>6</v>
      </c>
      <c r="CLC5" s="44">
        <v>6</v>
      </c>
      <c r="CLK5" s="44">
        <v>6</v>
      </c>
      <c r="CLS5" s="44">
        <v>6</v>
      </c>
      <c r="CMA5" s="44">
        <v>6</v>
      </c>
      <c r="CMI5" s="44">
        <v>6</v>
      </c>
      <c r="CMQ5" s="44">
        <v>6</v>
      </c>
      <c r="CMY5" s="44">
        <v>6</v>
      </c>
      <c r="CNG5" s="44">
        <v>6</v>
      </c>
      <c r="CNO5" s="44">
        <v>6</v>
      </c>
      <c r="CNW5" s="44">
        <v>6</v>
      </c>
      <c r="COE5" s="44">
        <v>6</v>
      </c>
      <c r="COM5" s="44">
        <v>6</v>
      </c>
      <c r="COU5" s="44">
        <v>6</v>
      </c>
      <c r="CPC5" s="44">
        <v>6</v>
      </c>
      <c r="CPK5" s="44">
        <v>6</v>
      </c>
      <c r="CPS5" s="44">
        <v>6</v>
      </c>
      <c r="CQA5" s="44">
        <v>6</v>
      </c>
      <c r="CQI5" s="44">
        <v>6</v>
      </c>
      <c r="CQJ5" s="79"/>
      <c r="CQK5" s="79"/>
      <c r="CQL5" s="79"/>
      <c r="CQM5" s="79"/>
      <c r="CQN5" s="79"/>
      <c r="CQO5" s="79"/>
      <c r="CQQ5" s="44">
        <v>6</v>
      </c>
      <c r="CQY5" s="44">
        <v>6</v>
      </c>
      <c r="CRG5" s="44">
        <v>6</v>
      </c>
      <c r="CRO5" s="44">
        <v>6</v>
      </c>
      <c r="CRW5" s="44">
        <v>6</v>
      </c>
      <c r="CSE5" s="44">
        <v>6</v>
      </c>
      <c r="CSM5" s="44">
        <v>6</v>
      </c>
      <c r="CSU5" s="44">
        <v>6</v>
      </c>
      <c r="CTC5" s="44">
        <v>6</v>
      </c>
      <c r="CTK5" s="44">
        <v>6</v>
      </c>
      <c r="CTS5" s="44">
        <v>6</v>
      </c>
      <c r="CUA5" s="44">
        <v>6</v>
      </c>
      <c r="CUI5" s="44">
        <v>6</v>
      </c>
      <c r="CUQ5" s="44">
        <v>6</v>
      </c>
      <c r="CUY5" s="44">
        <v>6</v>
      </c>
      <c r="CVG5" s="44">
        <v>6</v>
      </c>
      <c r="CVO5" s="44">
        <v>6</v>
      </c>
      <c r="CVW5" s="44">
        <v>6</v>
      </c>
      <c r="CWE5" s="44">
        <v>6</v>
      </c>
      <c r="CWM5" s="44">
        <v>6</v>
      </c>
      <c r="CWU5" s="44">
        <v>6</v>
      </c>
      <c r="CXC5" s="44">
        <v>6</v>
      </c>
      <c r="CXK5" s="44">
        <v>6</v>
      </c>
      <c r="CXS5" s="44">
        <v>6</v>
      </c>
      <c r="CYA5" s="44">
        <v>6</v>
      </c>
      <c r="CYI5" s="44">
        <v>6</v>
      </c>
      <c r="CYQ5" s="44">
        <v>6</v>
      </c>
      <c r="CYY5" s="44">
        <v>6</v>
      </c>
      <c r="CZG5" s="44">
        <v>5</v>
      </c>
      <c r="CZO5" s="44">
        <v>6</v>
      </c>
      <c r="CZW5" s="44">
        <v>6</v>
      </c>
      <c r="DAE5" s="44">
        <v>6</v>
      </c>
      <c r="DAM5" s="44">
        <v>6</v>
      </c>
      <c r="DAU5" s="44">
        <v>6</v>
      </c>
      <c r="DBC5" s="44">
        <v>6</v>
      </c>
      <c r="DBK5" s="44">
        <v>6</v>
      </c>
      <c r="DBS5" s="44">
        <v>6</v>
      </c>
      <c r="DCA5" s="44">
        <v>5</v>
      </c>
      <c r="DCI5" s="44">
        <v>6</v>
      </c>
      <c r="DCQ5" s="44">
        <v>6</v>
      </c>
      <c r="DCY5" s="44">
        <v>6</v>
      </c>
      <c r="DDG5" s="44">
        <v>6</v>
      </c>
      <c r="DDO5" s="44">
        <v>6</v>
      </c>
      <c r="DDW5" s="44">
        <v>6</v>
      </c>
      <c r="DEE5" s="44">
        <v>6</v>
      </c>
      <c r="DEM5" s="44">
        <v>6</v>
      </c>
      <c r="DEU5" s="44">
        <v>6</v>
      </c>
      <c r="DFC5" s="44">
        <v>6</v>
      </c>
      <c r="DFK5" s="44">
        <v>6</v>
      </c>
      <c r="DFS5" s="44">
        <v>6</v>
      </c>
      <c r="DGA5" s="44">
        <v>6</v>
      </c>
      <c r="DGI5" s="44">
        <v>6</v>
      </c>
      <c r="DGQ5" s="44">
        <v>6</v>
      </c>
      <c r="DGY5" s="44">
        <v>6</v>
      </c>
      <c r="DHG5" s="44">
        <v>6</v>
      </c>
      <c r="DHO5" s="44">
        <v>6</v>
      </c>
      <c r="DHW5" s="44">
        <v>6</v>
      </c>
      <c r="DIE5" s="44">
        <v>6</v>
      </c>
      <c r="DIM5" s="44">
        <v>6</v>
      </c>
      <c r="DIU5" s="44">
        <v>6</v>
      </c>
      <c r="DJC5" s="44">
        <v>6</v>
      </c>
      <c r="DJK5" s="44">
        <v>6</v>
      </c>
      <c r="DJS5" s="44">
        <v>6</v>
      </c>
      <c r="DKA5" s="44">
        <v>6</v>
      </c>
      <c r="DKI5" s="44">
        <v>6</v>
      </c>
      <c r="DKQ5" s="44">
        <v>6</v>
      </c>
      <c r="DKY5" s="44">
        <v>6</v>
      </c>
      <c r="DLG5" s="44">
        <v>6</v>
      </c>
      <c r="DLO5" s="44">
        <v>6</v>
      </c>
      <c r="DLW5" s="44">
        <v>6</v>
      </c>
      <c r="DLX5" s="97"/>
      <c r="DLY5" s="97"/>
      <c r="DLZ5" s="97"/>
      <c r="DMA5" s="97"/>
      <c r="DMB5" s="97"/>
      <c r="DMC5" s="97"/>
      <c r="DME5" s="44">
        <v>6</v>
      </c>
      <c r="DMM5" s="44">
        <v>6</v>
      </c>
      <c r="DMU5" s="44">
        <v>6</v>
      </c>
      <c r="DNC5" s="44">
        <v>6</v>
      </c>
      <c r="DNK5" s="44">
        <v>6</v>
      </c>
      <c r="DNS5" s="44">
        <v>6</v>
      </c>
      <c r="DNZ5" s="44">
        <v>6</v>
      </c>
      <c r="DOI5" s="44">
        <v>6</v>
      </c>
      <c r="DOQ5" s="44">
        <v>6</v>
      </c>
      <c r="DOY5" s="44">
        <v>6</v>
      </c>
      <c r="DOZ5" s="97"/>
      <c r="DPA5" s="97"/>
      <c r="DPB5" s="97"/>
      <c r="DPC5" s="97"/>
      <c r="DPD5" s="97"/>
      <c r="DPE5" s="97"/>
      <c r="DPF5" s="97"/>
      <c r="DPG5" s="96">
        <v>6</v>
      </c>
      <c r="DPO5" s="44">
        <v>6</v>
      </c>
      <c r="DPW5" s="44">
        <v>6</v>
      </c>
      <c r="DQE5" s="44">
        <v>6</v>
      </c>
      <c r="DQM5" s="170">
        <v>6</v>
      </c>
      <c r="DQU5" s="44">
        <v>6</v>
      </c>
      <c r="DRC5" s="44">
        <v>6</v>
      </c>
      <c r="DRK5" s="44">
        <v>6</v>
      </c>
      <c r="DRS5" s="44">
        <v>6</v>
      </c>
      <c r="DSA5" s="96">
        <v>6</v>
      </c>
      <c r="DSB5" s="79"/>
      <c r="DSC5" s="79"/>
      <c r="DSD5" s="79"/>
      <c r="DSE5" s="79"/>
      <c r="DSF5" s="79"/>
      <c r="DSG5" s="79"/>
      <c r="DSI5" s="44">
        <v>6</v>
      </c>
      <c r="DSQ5" s="44">
        <v>6</v>
      </c>
      <c r="DSY5" s="44">
        <v>6</v>
      </c>
      <c r="DTG5" s="44">
        <v>6</v>
      </c>
      <c r="DTO5" s="44">
        <v>6</v>
      </c>
      <c r="DTW5" s="44">
        <v>6</v>
      </c>
      <c r="DUE5" s="44">
        <v>6</v>
      </c>
      <c r="DUM5" s="44">
        <v>6</v>
      </c>
      <c r="DUU5" s="44">
        <v>6</v>
      </c>
      <c r="DVC5" s="44">
        <v>6</v>
      </c>
      <c r="DVK5" s="44">
        <v>6</v>
      </c>
      <c r="DVS5" s="44">
        <v>6</v>
      </c>
      <c r="DWA5" s="44">
        <v>6</v>
      </c>
      <c r="DWI5" s="44">
        <v>6</v>
      </c>
      <c r="DWQ5" s="44">
        <v>6</v>
      </c>
      <c r="DXG5" s="44">
        <v>6</v>
      </c>
      <c r="DXO5" s="44">
        <v>6</v>
      </c>
      <c r="DXP5" s="97"/>
      <c r="DXQ5" s="97"/>
      <c r="DXR5" s="97"/>
      <c r="DXS5" s="97"/>
      <c r="DXT5" s="97"/>
      <c r="DXW5" s="44">
        <v>6</v>
      </c>
      <c r="DYE5" s="44">
        <v>6</v>
      </c>
      <c r="DYM5" s="44">
        <v>6</v>
      </c>
      <c r="DYU5" s="44">
        <v>6</v>
      </c>
      <c r="DZC5" s="44">
        <v>6</v>
      </c>
      <c r="DZD5" s="97"/>
      <c r="DZE5" s="97"/>
      <c r="DZF5" s="97"/>
      <c r="DZG5" s="97"/>
      <c r="DZH5" s="97"/>
      <c r="DZI5" s="97"/>
      <c r="DZK5" s="44">
        <v>6</v>
      </c>
      <c r="DZS5" s="44">
        <v>6</v>
      </c>
      <c r="EAA5" s="44">
        <v>6</v>
      </c>
      <c r="EAI5" s="44">
        <v>6</v>
      </c>
      <c r="EAJ5" s="97"/>
      <c r="EAK5" s="97"/>
      <c r="EAL5" s="97"/>
      <c r="EAM5" s="97"/>
      <c r="EAN5" s="97"/>
      <c r="EAO5" s="97"/>
      <c r="EAY5" s="44">
        <v>6</v>
      </c>
      <c r="EBG5" s="44">
        <v>6</v>
      </c>
      <c r="EBW5" s="44">
        <v>6</v>
      </c>
      <c r="ECE5" s="44">
        <v>6</v>
      </c>
      <c r="ECM5" s="44">
        <v>6</v>
      </c>
      <c r="ECU5" s="44">
        <v>6</v>
      </c>
      <c r="EDC5" s="44">
        <v>6</v>
      </c>
      <c r="EDK5" s="44">
        <v>6</v>
      </c>
      <c r="EDL5" s="97"/>
      <c r="EDM5" s="97"/>
      <c r="EDN5" s="97"/>
      <c r="EDO5" s="97"/>
      <c r="EDP5" s="97"/>
      <c r="EDQ5" s="97"/>
      <c r="EDS5" s="44">
        <v>6</v>
      </c>
      <c r="EEA5" s="44">
        <v>6</v>
      </c>
      <c r="EEI5" s="44">
        <v>6</v>
      </c>
      <c r="EEQ5" s="44">
        <v>6</v>
      </c>
      <c r="EEY5" s="44">
        <v>6</v>
      </c>
      <c r="EFG5" s="167">
        <v>6</v>
      </c>
      <c r="EFO5" s="44">
        <v>6</v>
      </c>
      <c r="EFW5" s="44">
        <v>6</v>
      </c>
      <c r="EGE5" s="44">
        <v>6</v>
      </c>
      <c r="EGM5" s="44">
        <v>6</v>
      </c>
      <c r="EHC5" s="44">
        <v>6</v>
      </c>
      <c r="EHK5" s="44">
        <v>6</v>
      </c>
      <c r="EHS5" s="44">
        <v>6</v>
      </c>
      <c r="EIA5" s="44">
        <v>6</v>
      </c>
      <c r="EII5" s="44">
        <v>6</v>
      </c>
      <c r="EIQ5" s="44">
        <v>6</v>
      </c>
      <c r="EIY5" s="44">
        <v>6</v>
      </c>
      <c r="EJG5" s="44">
        <v>6</v>
      </c>
      <c r="EJO5" s="44">
        <v>6</v>
      </c>
      <c r="EJW5" s="44">
        <v>6</v>
      </c>
      <c r="EKE5" s="44">
        <v>6</v>
      </c>
      <c r="EKM5" s="646">
        <v>6</v>
      </c>
      <c r="EKU5" s="44">
        <v>6</v>
      </c>
      <c r="EKV5" s="167"/>
      <c r="EKW5" s="97"/>
      <c r="EKX5" s="97"/>
      <c r="EKY5" s="97"/>
      <c r="EKZ5" s="97"/>
      <c r="ELA5" s="97"/>
      <c r="ELB5" s="97"/>
      <c r="ELD5" s="44">
        <v>6</v>
      </c>
      <c r="ELL5" s="44">
        <v>6</v>
      </c>
      <c r="ELT5" s="44">
        <v>6</v>
      </c>
      <c r="EMB5" s="44">
        <v>6</v>
      </c>
      <c r="EMJ5" s="44">
        <v>6</v>
      </c>
      <c r="EMR5" s="44">
        <v>6</v>
      </c>
      <c r="EMZ5" s="44">
        <v>6</v>
      </c>
      <c r="ENH5" s="44">
        <v>6</v>
      </c>
      <c r="ENP5" s="44">
        <v>6</v>
      </c>
      <c r="ENX5" s="44">
        <v>6</v>
      </c>
      <c r="EOF5" s="44">
        <v>6</v>
      </c>
      <c r="EON5" s="44">
        <v>6</v>
      </c>
      <c r="EOV5" s="44">
        <v>6</v>
      </c>
      <c r="EPD5" s="44">
        <v>6</v>
      </c>
      <c r="EPL5" s="44">
        <v>6</v>
      </c>
      <c r="EPT5" s="44">
        <v>6</v>
      </c>
      <c r="EQB5" s="44">
        <v>6</v>
      </c>
      <c r="EQJ5" s="44">
        <v>6</v>
      </c>
      <c r="EQR5" s="44">
        <v>6</v>
      </c>
      <c r="EQS5" s="97"/>
      <c r="EQT5" s="97"/>
      <c r="EQU5" s="97"/>
      <c r="EQV5" s="97"/>
      <c r="EQW5" s="97"/>
      <c r="EQX5" s="97"/>
      <c r="EQZ5" s="44">
        <v>6</v>
      </c>
      <c r="ERH5" s="44">
        <v>6</v>
      </c>
      <c r="ERP5" s="44">
        <v>6</v>
      </c>
      <c r="ERX5" s="44">
        <v>6</v>
      </c>
      <c r="ESF5" s="44">
        <v>6</v>
      </c>
      <c r="ESN5" s="44">
        <v>6</v>
      </c>
      <c r="ESO5" s="79"/>
      <c r="ESP5" s="79"/>
      <c r="ESQ5" s="79"/>
      <c r="ESR5" s="79"/>
      <c r="ESS5" s="79"/>
      <c r="EST5" s="79"/>
      <c r="ESV5" s="44">
        <v>6</v>
      </c>
      <c r="ETD5" s="44">
        <v>6</v>
      </c>
      <c r="ETL5" s="44">
        <v>6</v>
      </c>
      <c r="ETM5" s="837"/>
      <c r="ETN5" s="837"/>
      <c r="ETO5" s="837"/>
      <c r="ETP5" s="837"/>
      <c r="ETQ5" s="837"/>
      <c r="ETR5" s="837"/>
      <c r="ETT5" s="44">
        <v>6</v>
      </c>
      <c r="ETU5" s="79"/>
      <c r="ETV5" s="79"/>
      <c r="ETW5" s="79"/>
      <c r="ETX5" s="79"/>
      <c r="ETY5" s="79"/>
      <c r="ETZ5" s="79"/>
      <c r="EUB5" s="44">
        <v>6</v>
      </c>
      <c r="EUC5" s="79"/>
      <c r="EUD5" s="79"/>
      <c r="EUE5" s="79"/>
      <c r="EUF5" s="79"/>
      <c r="EUG5" s="79"/>
      <c r="EUH5" s="79"/>
      <c r="EUJ5" s="44">
        <v>6</v>
      </c>
      <c r="EUR5" s="44">
        <v>6</v>
      </c>
      <c r="EUZ5" s="44">
        <v>6</v>
      </c>
      <c r="EVH5" s="44">
        <v>6</v>
      </c>
      <c r="EVP5" s="44">
        <v>6</v>
      </c>
      <c r="EVX5" s="44">
        <v>6</v>
      </c>
      <c r="EWF5" s="44">
        <v>6</v>
      </c>
      <c r="EWV5" s="44">
        <v>6</v>
      </c>
      <c r="EXD5" s="44">
        <v>6</v>
      </c>
      <c r="EXL5" s="44">
        <v>6</v>
      </c>
      <c r="EXM5" s="79"/>
      <c r="EXN5" s="79"/>
      <c r="EXO5" s="79"/>
      <c r="EXP5" s="79"/>
      <c r="EXQ5" s="79"/>
      <c r="EXR5" s="79"/>
      <c r="EXT5" s="44">
        <v>6</v>
      </c>
      <c r="EYB5" s="44">
        <v>6</v>
      </c>
      <c r="EYJ5" s="44">
        <v>6</v>
      </c>
      <c r="EYR5" s="44">
        <v>6</v>
      </c>
      <c r="EZH5" s="44">
        <v>6</v>
      </c>
      <c r="EZP5" s="44">
        <v>6</v>
      </c>
      <c r="EZQ5" s="79"/>
      <c r="EZR5" s="79"/>
      <c r="EZS5" s="79"/>
      <c r="EZT5" s="79"/>
      <c r="EZU5" s="79"/>
      <c r="EZV5" s="79"/>
      <c r="EZX5" s="44">
        <v>6</v>
      </c>
      <c r="FAF5" s="44">
        <v>6</v>
      </c>
    </row>
    <row r="6" spans="1:4088" s="6" customFormat="1" ht="38.25" customHeight="1" thickBot="1" x14ac:dyDescent="0.25">
      <c r="A6" s="964"/>
      <c r="B6" s="979"/>
      <c r="C6" s="976"/>
      <c r="D6" s="964"/>
      <c r="E6" s="739" t="s">
        <v>236</v>
      </c>
      <c r="F6" s="740" t="s">
        <v>237</v>
      </c>
      <c r="G6" s="739" t="s">
        <v>236</v>
      </c>
      <c r="H6" s="740" t="s">
        <v>237</v>
      </c>
      <c r="I6" s="739" t="s">
        <v>236</v>
      </c>
      <c r="J6" s="740" t="s">
        <v>237</v>
      </c>
      <c r="K6" s="739" t="s">
        <v>236</v>
      </c>
      <c r="L6" s="740" t="s">
        <v>237</v>
      </c>
      <c r="M6" s="741" t="s">
        <v>238</v>
      </c>
      <c r="N6" s="909"/>
      <c r="O6" s="909"/>
      <c r="P6" s="929"/>
      <c r="Q6" s="929"/>
      <c r="R6" s="926"/>
      <c r="S6" s="316"/>
      <c r="T6" s="927"/>
      <c r="U6" s="956"/>
      <c r="V6" s="959"/>
      <c r="W6" s="962"/>
      <c r="X6" s="964"/>
      <c r="Y6" s="983"/>
      <c r="Z6" s="969"/>
      <c r="AA6" s="969"/>
      <c r="AB6" s="969"/>
      <c r="AC6" s="952"/>
      <c r="AD6" s="647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45">
        <v>11</v>
      </c>
      <c r="CI6" s="46">
        <v>13</v>
      </c>
      <c r="CJ6" s="46">
        <v>14</v>
      </c>
      <c r="CK6" s="46">
        <v>15</v>
      </c>
      <c r="CL6" s="46">
        <v>16</v>
      </c>
      <c r="CM6" s="46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29</v>
      </c>
      <c r="DD6" s="135" t="s">
        <v>22</v>
      </c>
      <c r="DE6" s="136" t="s">
        <v>23</v>
      </c>
      <c r="DF6" s="45">
        <v>3</v>
      </c>
      <c r="DG6" s="46">
        <v>4</v>
      </c>
      <c r="DH6" s="46">
        <v>5</v>
      </c>
      <c r="DI6" s="46">
        <v>6</v>
      </c>
      <c r="DJ6" s="46">
        <v>7</v>
      </c>
      <c r="DK6" s="46">
        <v>8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23</v>
      </c>
      <c r="EE6" s="45">
        <v>24</v>
      </c>
      <c r="EF6" s="45">
        <v>25</v>
      </c>
      <c r="EG6" s="45">
        <v>26</v>
      </c>
      <c r="EH6" s="45">
        <v>27</v>
      </c>
      <c r="EI6" s="45">
        <v>28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6</v>
      </c>
      <c r="EW6" s="46">
        <v>7</v>
      </c>
      <c r="EX6" s="46">
        <v>8</v>
      </c>
      <c r="EY6" s="46">
        <v>9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2</v>
      </c>
      <c r="IZ6" s="135" t="s">
        <v>22</v>
      </c>
      <c r="JA6" s="136" t="s">
        <v>23</v>
      </c>
      <c r="JB6" s="45">
        <v>5</v>
      </c>
      <c r="JC6" s="46">
        <v>6</v>
      </c>
      <c r="JD6" s="46">
        <v>7</v>
      </c>
      <c r="JE6" s="46">
        <v>8</v>
      </c>
      <c r="JF6" s="46">
        <v>9</v>
      </c>
      <c r="JG6" s="46">
        <v>10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71">
        <v>23</v>
      </c>
      <c r="KY6" s="103">
        <v>24</v>
      </c>
      <c r="KZ6" s="103">
        <v>25</v>
      </c>
      <c r="LA6" s="103">
        <v>26</v>
      </c>
      <c r="LB6" s="103">
        <v>27</v>
      </c>
      <c r="LC6" s="103">
        <v>28</v>
      </c>
      <c r="LD6" s="139" t="s">
        <v>22</v>
      </c>
      <c r="LE6" s="140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6">
        <v>25</v>
      </c>
      <c r="MN6" s="46">
        <v>26</v>
      </c>
      <c r="MO6" s="46">
        <v>27</v>
      </c>
      <c r="MP6" s="46">
        <v>28</v>
      </c>
      <c r="MQ6" s="46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116">
        <v>30</v>
      </c>
      <c r="PO6" s="117">
        <v>1</v>
      </c>
      <c r="PP6" s="117">
        <v>2</v>
      </c>
      <c r="PQ6" s="117">
        <v>3</v>
      </c>
      <c r="PR6" s="117">
        <v>4</v>
      </c>
      <c r="PS6" s="117">
        <v>5</v>
      </c>
      <c r="PT6" s="141" t="s">
        <v>22</v>
      </c>
      <c r="PU6" s="142" t="s">
        <v>23</v>
      </c>
      <c r="PV6" s="116">
        <v>6</v>
      </c>
      <c r="PW6" s="116">
        <v>7</v>
      </c>
      <c r="PX6" s="116">
        <v>8</v>
      </c>
      <c r="PY6" s="116">
        <v>9</v>
      </c>
      <c r="PZ6" s="116">
        <v>10</v>
      </c>
      <c r="QA6" s="116">
        <v>11</v>
      </c>
      <c r="QB6" s="141" t="s">
        <v>22</v>
      </c>
      <c r="QC6" s="142" t="s">
        <v>23</v>
      </c>
      <c r="QD6" s="116">
        <v>12</v>
      </c>
      <c r="QE6" s="117">
        <v>13</v>
      </c>
      <c r="QF6" s="117">
        <v>14</v>
      </c>
      <c r="QG6" s="117">
        <v>15</v>
      </c>
      <c r="QH6" s="117">
        <v>16</v>
      </c>
      <c r="QI6" s="117">
        <v>17</v>
      </c>
      <c r="QJ6" s="141" t="s">
        <v>22</v>
      </c>
      <c r="QK6" s="142" t="s">
        <v>23</v>
      </c>
      <c r="QL6" s="116">
        <v>18</v>
      </c>
      <c r="QM6" s="117">
        <v>19</v>
      </c>
      <c r="QN6" s="117">
        <v>20</v>
      </c>
      <c r="QO6" s="117">
        <v>21</v>
      </c>
      <c r="QP6" s="117">
        <v>22</v>
      </c>
      <c r="QQ6" s="117">
        <v>23</v>
      </c>
      <c r="QR6" s="141" t="s">
        <v>22</v>
      </c>
      <c r="QS6" s="142" t="s">
        <v>23</v>
      </c>
      <c r="QT6" s="116">
        <v>24</v>
      </c>
      <c r="QU6" s="117">
        <v>25</v>
      </c>
      <c r="QV6" s="117">
        <v>26</v>
      </c>
      <c r="QW6" s="117">
        <v>27</v>
      </c>
      <c r="QX6" s="117">
        <v>28</v>
      </c>
      <c r="QY6" s="117">
        <v>29</v>
      </c>
      <c r="QZ6" s="141" t="s">
        <v>22</v>
      </c>
      <c r="RA6" s="142" t="s">
        <v>23</v>
      </c>
      <c r="RB6" s="116">
        <v>30</v>
      </c>
      <c r="RC6" s="117">
        <v>31</v>
      </c>
      <c r="RD6" s="117">
        <v>2</v>
      </c>
      <c r="RE6" s="117">
        <v>3</v>
      </c>
      <c r="RF6" s="117">
        <v>4</v>
      </c>
      <c r="RG6" s="117">
        <v>5</v>
      </c>
      <c r="RH6" s="141" t="s">
        <v>22</v>
      </c>
      <c r="RI6" s="142" t="s">
        <v>23</v>
      </c>
      <c r="RJ6" s="116">
        <v>5</v>
      </c>
      <c r="RK6" s="117">
        <v>6</v>
      </c>
      <c r="RL6" s="117">
        <v>7</v>
      </c>
      <c r="RM6" s="117">
        <v>8</v>
      </c>
      <c r="RN6" s="117">
        <v>9</v>
      </c>
      <c r="RO6" s="117">
        <v>10</v>
      </c>
      <c r="RP6" s="141" t="s">
        <v>22</v>
      </c>
      <c r="RQ6" s="142" t="s">
        <v>23</v>
      </c>
      <c r="RR6" s="116">
        <v>11</v>
      </c>
      <c r="RS6" s="117">
        <v>12</v>
      </c>
      <c r="RT6" s="117">
        <v>13</v>
      </c>
      <c r="RU6" s="117">
        <v>14</v>
      </c>
      <c r="RV6" s="117">
        <v>15</v>
      </c>
      <c r="RW6" s="117">
        <v>16</v>
      </c>
      <c r="RX6" s="141" t="s">
        <v>22</v>
      </c>
      <c r="RY6" s="142" t="s">
        <v>23</v>
      </c>
      <c r="RZ6" s="116">
        <v>17</v>
      </c>
      <c r="SA6" s="117">
        <v>18</v>
      </c>
      <c r="SB6" s="117">
        <v>19</v>
      </c>
      <c r="SC6" s="117">
        <v>20</v>
      </c>
      <c r="SD6" s="117">
        <v>21</v>
      </c>
      <c r="SE6" s="117">
        <v>22</v>
      </c>
      <c r="SF6" s="141" t="s">
        <v>22</v>
      </c>
      <c r="SG6" s="142" t="s">
        <v>23</v>
      </c>
      <c r="SH6" s="116">
        <v>23</v>
      </c>
      <c r="SI6" s="117">
        <v>24</v>
      </c>
      <c r="SJ6" s="117">
        <v>25</v>
      </c>
      <c r="SK6" s="117">
        <v>26</v>
      </c>
      <c r="SL6" s="117">
        <v>27</v>
      </c>
      <c r="SM6" s="117">
        <v>28</v>
      </c>
      <c r="SN6" s="141" t="s">
        <v>22</v>
      </c>
      <c r="SO6" s="142" t="s">
        <v>23</v>
      </c>
      <c r="SP6" s="116">
        <v>30</v>
      </c>
      <c r="SQ6" s="117">
        <v>31</v>
      </c>
      <c r="SR6" s="117">
        <v>1</v>
      </c>
      <c r="SS6" s="117">
        <v>2</v>
      </c>
      <c r="ST6" s="117">
        <v>3</v>
      </c>
      <c r="SU6" s="117">
        <v>4</v>
      </c>
      <c r="SV6" s="141" t="s">
        <v>22</v>
      </c>
      <c r="SW6" s="142" t="s">
        <v>23</v>
      </c>
      <c r="SX6" s="116">
        <v>5</v>
      </c>
      <c r="SY6" s="117">
        <v>6</v>
      </c>
      <c r="SZ6" s="117">
        <v>7</v>
      </c>
      <c r="TA6" s="117">
        <v>8</v>
      </c>
      <c r="TB6" s="117">
        <v>9</v>
      </c>
      <c r="TC6" s="117">
        <v>10</v>
      </c>
      <c r="TD6" s="141" t="s">
        <v>22</v>
      </c>
      <c r="TE6" s="142" t="s">
        <v>23</v>
      </c>
      <c r="TF6" s="116">
        <v>11</v>
      </c>
      <c r="TG6" s="117">
        <v>12</v>
      </c>
      <c r="TH6" s="117">
        <v>13</v>
      </c>
      <c r="TI6" s="117">
        <v>14</v>
      </c>
      <c r="TJ6" s="117">
        <v>15</v>
      </c>
      <c r="TK6" s="117">
        <v>16</v>
      </c>
      <c r="TL6" s="141" t="s">
        <v>22</v>
      </c>
      <c r="TM6" s="142" t="s">
        <v>23</v>
      </c>
      <c r="TN6" s="116">
        <v>21</v>
      </c>
      <c r="TO6" s="117">
        <v>22</v>
      </c>
      <c r="TP6" s="117">
        <v>23</v>
      </c>
      <c r="TQ6" s="117">
        <v>24</v>
      </c>
      <c r="TR6" s="117">
        <v>25</v>
      </c>
      <c r="TS6" s="117">
        <v>26</v>
      </c>
      <c r="TT6" s="141" t="s">
        <v>22</v>
      </c>
      <c r="TU6" s="142" t="s">
        <v>23</v>
      </c>
      <c r="TV6" s="116">
        <v>27</v>
      </c>
      <c r="TW6" s="117">
        <v>28</v>
      </c>
      <c r="TX6" s="117">
        <v>1</v>
      </c>
      <c r="TY6" s="117">
        <v>2</v>
      </c>
      <c r="TZ6" s="117">
        <v>2</v>
      </c>
      <c r="UA6" s="117">
        <v>4</v>
      </c>
      <c r="UB6" s="141" t="s">
        <v>22</v>
      </c>
      <c r="UC6" s="142" t="s">
        <v>23</v>
      </c>
      <c r="UD6" s="116">
        <v>5</v>
      </c>
      <c r="UE6" s="117">
        <v>6</v>
      </c>
      <c r="UF6" s="117">
        <v>7</v>
      </c>
      <c r="UG6" s="117">
        <v>8</v>
      </c>
      <c r="UH6" s="117">
        <v>9</v>
      </c>
      <c r="UI6" s="117">
        <v>10</v>
      </c>
      <c r="UJ6" s="145" t="s">
        <v>22</v>
      </c>
      <c r="UK6" s="146" t="s">
        <v>23</v>
      </c>
      <c r="UL6" s="116">
        <v>12</v>
      </c>
      <c r="UM6" s="117">
        <v>13</v>
      </c>
      <c r="UN6" s="117">
        <v>14</v>
      </c>
      <c r="UO6" s="117">
        <v>15</v>
      </c>
      <c r="UP6" s="117">
        <v>16</v>
      </c>
      <c r="UQ6" s="117">
        <v>17</v>
      </c>
      <c r="UR6" s="117">
        <v>18</v>
      </c>
      <c r="US6" s="145" t="s">
        <v>22</v>
      </c>
      <c r="UT6" s="146" t="s">
        <v>23</v>
      </c>
      <c r="UU6" s="116">
        <v>19</v>
      </c>
      <c r="UV6" s="117">
        <v>20</v>
      </c>
      <c r="UW6" s="117">
        <v>21</v>
      </c>
      <c r="UX6" s="117">
        <v>22</v>
      </c>
      <c r="UY6" s="117">
        <v>23</v>
      </c>
      <c r="UZ6" s="117">
        <v>24</v>
      </c>
      <c r="VA6" s="145" t="s">
        <v>22</v>
      </c>
      <c r="VB6" s="146" t="s">
        <v>23</v>
      </c>
      <c r="VC6" s="116">
        <v>25</v>
      </c>
      <c r="VD6" s="117">
        <v>26</v>
      </c>
      <c r="VE6" s="117">
        <v>27</v>
      </c>
      <c r="VF6" s="117">
        <v>28</v>
      </c>
      <c r="VG6" s="117">
        <v>29</v>
      </c>
      <c r="VH6" s="117">
        <v>30</v>
      </c>
      <c r="VI6" s="145" t="s">
        <v>22</v>
      </c>
      <c r="VJ6" s="146" t="s">
        <v>23</v>
      </c>
      <c r="VK6" s="116">
        <v>31</v>
      </c>
      <c r="VL6" s="117">
        <v>1</v>
      </c>
      <c r="VM6" s="117">
        <v>2</v>
      </c>
      <c r="VN6" s="117">
        <v>3</v>
      </c>
      <c r="VO6" s="117">
        <v>4</v>
      </c>
      <c r="VP6" s="117">
        <v>5</v>
      </c>
      <c r="VQ6" s="145" t="s">
        <v>22</v>
      </c>
      <c r="VR6" s="146" t="s">
        <v>23</v>
      </c>
      <c r="VS6" s="116">
        <v>7</v>
      </c>
      <c r="VT6" s="117">
        <v>8</v>
      </c>
      <c r="VU6" s="117">
        <v>9</v>
      </c>
      <c r="VV6" s="117">
        <v>10</v>
      </c>
      <c r="VW6" s="117">
        <v>11</v>
      </c>
      <c r="VX6" s="117">
        <v>12</v>
      </c>
      <c r="VY6" s="145" t="s">
        <v>22</v>
      </c>
      <c r="VZ6" s="146" t="s">
        <v>23</v>
      </c>
      <c r="WA6" s="61">
        <v>13</v>
      </c>
      <c r="WB6" s="62">
        <v>14</v>
      </c>
      <c r="WC6" s="62">
        <v>15</v>
      </c>
      <c r="WD6" s="62">
        <v>16</v>
      </c>
      <c r="WE6" s="62">
        <v>17</v>
      </c>
      <c r="WF6" s="62">
        <v>18</v>
      </c>
      <c r="WG6" s="137" t="s">
        <v>22</v>
      </c>
      <c r="WH6" s="138" t="s">
        <v>23</v>
      </c>
      <c r="WI6" s="61">
        <v>19</v>
      </c>
      <c r="WJ6" s="62">
        <v>20</v>
      </c>
      <c r="WK6" s="62">
        <v>21</v>
      </c>
      <c r="WL6" s="62">
        <v>22</v>
      </c>
      <c r="WM6" s="62">
        <v>23</v>
      </c>
      <c r="WN6" s="62">
        <v>24</v>
      </c>
      <c r="WO6" s="137" t="s">
        <v>22</v>
      </c>
      <c r="WP6" s="138" t="s">
        <v>23</v>
      </c>
      <c r="WQ6" s="45">
        <v>24</v>
      </c>
      <c r="WR6" s="45">
        <v>26</v>
      </c>
      <c r="WS6" s="45">
        <v>27</v>
      </c>
      <c r="WT6" s="45">
        <v>28</v>
      </c>
      <c r="WU6" s="45">
        <v>29</v>
      </c>
      <c r="WV6" s="45">
        <v>30</v>
      </c>
      <c r="WW6" s="46">
        <v>3</v>
      </c>
      <c r="WX6" s="137" t="s">
        <v>22</v>
      </c>
      <c r="WY6" s="138" t="s">
        <v>23</v>
      </c>
      <c r="WZ6" s="45">
        <v>3</v>
      </c>
      <c r="XA6" s="46">
        <v>4</v>
      </c>
      <c r="XB6" s="46">
        <v>5</v>
      </c>
      <c r="XC6" s="46">
        <v>6</v>
      </c>
      <c r="XD6" s="46">
        <v>7</v>
      </c>
      <c r="XE6" s="46">
        <v>8</v>
      </c>
      <c r="XF6" s="46">
        <v>9</v>
      </c>
      <c r="XG6" s="137" t="s">
        <v>22</v>
      </c>
      <c r="XH6" s="138" t="s">
        <v>23</v>
      </c>
      <c r="XI6" s="116">
        <v>10</v>
      </c>
      <c r="XJ6" s="117">
        <v>11</v>
      </c>
      <c r="XK6" s="117">
        <v>12</v>
      </c>
      <c r="XL6" s="117">
        <v>13</v>
      </c>
      <c r="XM6" s="117">
        <v>14</v>
      </c>
      <c r="XN6" s="117">
        <v>15</v>
      </c>
      <c r="XO6" s="117">
        <v>16</v>
      </c>
      <c r="XP6" s="143" t="s">
        <v>22</v>
      </c>
      <c r="XQ6" s="144" t="s">
        <v>23</v>
      </c>
      <c r="XR6" s="45">
        <v>17</v>
      </c>
      <c r="XS6" s="46">
        <v>18</v>
      </c>
      <c r="XT6" s="46">
        <v>19</v>
      </c>
      <c r="XU6" s="46">
        <v>20</v>
      </c>
      <c r="XV6" s="46">
        <v>21</v>
      </c>
      <c r="XW6" s="46">
        <v>22</v>
      </c>
      <c r="XX6" s="46">
        <v>23</v>
      </c>
      <c r="XY6" s="137" t="s">
        <v>22</v>
      </c>
      <c r="XZ6" s="138" t="s">
        <v>23</v>
      </c>
      <c r="YA6" s="45">
        <v>27</v>
      </c>
      <c r="YB6" s="46">
        <v>28</v>
      </c>
      <c r="YC6" s="46">
        <v>29</v>
      </c>
      <c r="YD6" s="46">
        <v>30</v>
      </c>
      <c r="YE6" s="46">
        <v>31</v>
      </c>
      <c r="YF6" s="46">
        <v>1</v>
      </c>
      <c r="YG6" s="46">
        <v>2</v>
      </c>
      <c r="YH6" s="137" t="s">
        <v>22</v>
      </c>
      <c r="YI6" s="138" t="s">
        <v>23</v>
      </c>
      <c r="YJ6" s="56">
        <v>4</v>
      </c>
      <c r="YK6" s="57">
        <v>5</v>
      </c>
      <c r="YL6" s="57">
        <v>6</v>
      </c>
      <c r="YM6" s="57">
        <v>7</v>
      </c>
      <c r="YN6" s="57">
        <v>8</v>
      </c>
      <c r="YO6" s="57">
        <v>9</v>
      </c>
      <c r="YP6" s="57">
        <v>10</v>
      </c>
      <c r="YQ6" s="137" t="s">
        <v>22</v>
      </c>
      <c r="YR6" s="138" t="s">
        <v>23</v>
      </c>
      <c r="YS6" s="45">
        <v>11</v>
      </c>
      <c r="YT6" s="46">
        <v>12</v>
      </c>
      <c r="YU6" s="46">
        <v>13</v>
      </c>
      <c r="YV6" s="46">
        <v>14</v>
      </c>
      <c r="YW6" s="46">
        <v>15</v>
      </c>
      <c r="YX6" s="46">
        <v>16</v>
      </c>
      <c r="YY6" s="137" t="s">
        <v>22</v>
      </c>
      <c r="YZ6" s="138" t="s">
        <v>23</v>
      </c>
      <c r="ZA6" s="45">
        <v>17</v>
      </c>
      <c r="ZB6" s="46">
        <v>18</v>
      </c>
      <c r="ZC6" s="46">
        <v>19</v>
      </c>
      <c r="ZD6" s="46">
        <v>20</v>
      </c>
      <c r="ZE6" s="46">
        <v>21</v>
      </c>
      <c r="ZF6" s="46">
        <v>22</v>
      </c>
      <c r="ZG6" s="137" t="s">
        <v>22</v>
      </c>
      <c r="ZH6" s="138" t="s">
        <v>23</v>
      </c>
      <c r="ZI6" s="61">
        <v>23</v>
      </c>
      <c r="ZJ6" s="62">
        <v>24</v>
      </c>
      <c r="ZK6" s="62">
        <v>25</v>
      </c>
      <c r="ZL6" s="62">
        <v>26</v>
      </c>
      <c r="ZM6" s="62">
        <v>27</v>
      </c>
      <c r="ZN6" s="62">
        <v>28</v>
      </c>
      <c r="ZO6" s="137" t="s">
        <v>22</v>
      </c>
      <c r="ZP6" s="138" t="s">
        <v>23</v>
      </c>
      <c r="ZQ6" s="45">
        <v>29</v>
      </c>
      <c r="ZR6" s="46">
        <v>30</v>
      </c>
      <c r="ZS6" s="46">
        <v>2</v>
      </c>
      <c r="ZT6" s="46">
        <v>3</v>
      </c>
      <c r="ZU6" s="46">
        <v>4</v>
      </c>
      <c r="ZV6" s="46">
        <v>5</v>
      </c>
      <c r="ZW6" s="46">
        <v>6</v>
      </c>
      <c r="ZX6" s="137" t="s">
        <v>22</v>
      </c>
      <c r="ZY6" s="138" t="s">
        <v>23</v>
      </c>
      <c r="ZZ6" s="45">
        <v>7</v>
      </c>
      <c r="AAA6" s="46">
        <v>8</v>
      </c>
      <c r="AAB6" s="46">
        <v>9</v>
      </c>
      <c r="AAC6" s="46">
        <v>10</v>
      </c>
      <c r="AAD6" s="46">
        <v>11</v>
      </c>
      <c r="AAE6" s="46">
        <v>12</v>
      </c>
      <c r="AAF6" s="46">
        <v>13</v>
      </c>
      <c r="AAG6" s="137" t="s">
        <v>22</v>
      </c>
      <c r="AAH6" s="138" t="s">
        <v>23</v>
      </c>
      <c r="AAI6" s="45">
        <v>14</v>
      </c>
      <c r="AAJ6" s="46">
        <v>15</v>
      </c>
      <c r="AAK6" s="46">
        <v>16</v>
      </c>
      <c r="AAL6" s="46">
        <v>17</v>
      </c>
      <c r="AAM6" s="46">
        <v>18</v>
      </c>
      <c r="AAN6" s="46">
        <v>19</v>
      </c>
      <c r="AAO6" s="137" t="s">
        <v>22</v>
      </c>
      <c r="AAP6" s="138" t="s">
        <v>23</v>
      </c>
      <c r="AAQ6" s="45">
        <v>23</v>
      </c>
      <c r="AAR6" s="46">
        <v>24</v>
      </c>
      <c r="AAS6" s="46">
        <v>25</v>
      </c>
      <c r="AAT6" s="46">
        <v>26</v>
      </c>
      <c r="AAU6" s="46">
        <v>27</v>
      </c>
      <c r="AAV6" s="46">
        <v>28</v>
      </c>
      <c r="AAW6" s="137" t="s">
        <v>22</v>
      </c>
      <c r="AAX6" s="138" t="s">
        <v>23</v>
      </c>
      <c r="AAY6" s="45">
        <v>30</v>
      </c>
      <c r="AAZ6" s="46">
        <v>31</v>
      </c>
      <c r="ABA6" s="46">
        <v>1</v>
      </c>
      <c r="ABB6" s="46">
        <v>2</v>
      </c>
      <c r="ABC6" s="46">
        <v>3</v>
      </c>
      <c r="ABD6" s="46">
        <v>4</v>
      </c>
      <c r="ABE6" s="137" t="s">
        <v>22</v>
      </c>
      <c r="ABF6" s="138" t="s">
        <v>23</v>
      </c>
      <c r="ABG6" s="45">
        <v>6</v>
      </c>
      <c r="ABH6" s="46">
        <v>7</v>
      </c>
      <c r="ABI6" s="46">
        <v>8</v>
      </c>
      <c r="ABJ6" s="46">
        <v>9</v>
      </c>
      <c r="ABK6" s="46">
        <v>10</v>
      </c>
      <c r="ABL6" s="46">
        <v>11</v>
      </c>
      <c r="ABM6" s="137" t="s">
        <v>22</v>
      </c>
      <c r="ABN6" s="138" t="s">
        <v>23</v>
      </c>
      <c r="ABO6" s="45">
        <v>13</v>
      </c>
      <c r="ABP6" s="46">
        <v>14</v>
      </c>
      <c r="ABQ6" s="46">
        <v>15</v>
      </c>
      <c r="ABR6" s="46">
        <v>16</v>
      </c>
      <c r="ABS6" s="46">
        <v>17</v>
      </c>
      <c r="ABT6" s="46">
        <v>18</v>
      </c>
      <c r="ABU6" s="137" t="s">
        <v>22</v>
      </c>
      <c r="ABV6" s="138" t="s">
        <v>23</v>
      </c>
      <c r="ABW6" s="45">
        <v>20</v>
      </c>
      <c r="ABX6" s="46">
        <v>21</v>
      </c>
      <c r="ABY6" s="46">
        <v>22</v>
      </c>
      <c r="ABZ6" s="46">
        <v>23</v>
      </c>
      <c r="ACA6" s="46">
        <v>24</v>
      </c>
      <c r="ACB6" s="46">
        <v>25</v>
      </c>
      <c r="ACC6" s="137" t="s">
        <v>22</v>
      </c>
      <c r="ACD6" s="138" t="s">
        <v>23</v>
      </c>
      <c r="ACE6" s="45">
        <v>27</v>
      </c>
      <c r="ACF6" s="46">
        <v>28</v>
      </c>
      <c r="ACG6" s="46">
        <v>29</v>
      </c>
      <c r="ACH6" s="46">
        <v>30</v>
      </c>
      <c r="ACI6" s="46">
        <v>31</v>
      </c>
      <c r="ACJ6" s="46">
        <v>1</v>
      </c>
      <c r="ACK6" s="137" t="s">
        <v>22</v>
      </c>
      <c r="ACL6" s="138" t="s">
        <v>23</v>
      </c>
      <c r="ACM6" s="71">
        <v>4</v>
      </c>
      <c r="ACN6" s="103">
        <v>5</v>
      </c>
      <c r="ACO6" s="103">
        <v>6</v>
      </c>
      <c r="ACP6" s="103">
        <v>7</v>
      </c>
      <c r="ACQ6" s="103">
        <v>8</v>
      </c>
      <c r="ACR6" s="103">
        <v>9</v>
      </c>
      <c r="ACS6" s="181" t="s">
        <v>22</v>
      </c>
      <c r="ACT6" s="182" t="s">
        <v>23</v>
      </c>
      <c r="ACU6" s="45">
        <v>11</v>
      </c>
      <c r="ACV6" s="46">
        <v>12</v>
      </c>
      <c r="ACW6" s="46">
        <v>13</v>
      </c>
      <c r="ACX6" s="46">
        <v>14</v>
      </c>
      <c r="ACY6" s="46">
        <v>15</v>
      </c>
      <c r="ACZ6" s="46">
        <v>16</v>
      </c>
      <c r="ADA6" s="137" t="s">
        <v>22</v>
      </c>
      <c r="ADB6" s="138" t="s">
        <v>23</v>
      </c>
      <c r="ADC6" s="45">
        <v>18</v>
      </c>
      <c r="ADD6" s="46">
        <v>19</v>
      </c>
      <c r="ADE6" s="46">
        <v>20</v>
      </c>
      <c r="ADF6" s="46">
        <v>21</v>
      </c>
      <c r="ADG6" s="46">
        <v>22</v>
      </c>
      <c r="ADH6" s="46">
        <v>23</v>
      </c>
      <c r="ADI6" s="137" t="s">
        <v>22</v>
      </c>
      <c r="ADJ6" s="138" t="s">
        <v>23</v>
      </c>
      <c r="ADK6" s="45">
        <v>25</v>
      </c>
      <c r="ADL6" s="46">
        <v>26</v>
      </c>
      <c r="ADM6" s="46">
        <v>27</v>
      </c>
      <c r="ADN6" s="46">
        <v>28</v>
      </c>
      <c r="ADO6" s="46">
        <v>29</v>
      </c>
      <c r="ADP6" s="46">
        <v>30</v>
      </c>
      <c r="ADQ6" s="137" t="s">
        <v>22</v>
      </c>
      <c r="ADR6" s="138" t="s">
        <v>23</v>
      </c>
      <c r="ADS6" s="45">
        <v>1</v>
      </c>
      <c r="ADT6" s="46">
        <v>2</v>
      </c>
      <c r="ADU6" s="46">
        <v>3</v>
      </c>
      <c r="ADV6" s="46">
        <v>4</v>
      </c>
      <c r="ADW6" s="46">
        <v>5</v>
      </c>
      <c r="ADX6" s="46">
        <v>6</v>
      </c>
      <c r="ADY6" s="137" t="s">
        <v>22</v>
      </c>
      <c r="ADZ6" s="138" t="s">
        <v>23</v>
      </c>
      <c r="AEA6" s="45">
        <v>7</v>
      </c>
      <c r="AEB6" s="46">
        <v>8</v>
      </c>
      <c r="AEC6" s="46">
        <v>9</v>
      </c>
      <c r="AED6" s="46">
        <v>10</v>
      </c>
      <c r="AEE6" s="46">
        <v>11</v>
      </c>
      <c r="AEF6" s="46">
        <v>12</v>
      </c>
      <c r="AEG6" s="137" t="s">
        <v>22</v>
      </c>
      <c r="AEH6" s="138" t="s">
        <v>23</v>
      </c>
      <c r="AEI6" s="45">
        <v>15</v>
      </c>
      <c r="AEJ6" s="46">
        <v>16</v>
      </c>
      <c r="AEK6" s="46">
        <v>17</v>
      </c>
      <c r="AEL6" s="46">
        <v>18</v>
      </c>
      <c r="AEM6" s="46">
        <v>19</v>
      </c>
      <c r="AEN6" s="46">
        <v>20</v>
      </c>
      <c r="AEO6" s="137" t="s">
        <v>22</v>
      </c>
      <c r="AEP6" s="138" t="s">
        <v>23</v>
      </c>
      <c r="AEQ6" s="45">
        <v>22</v>
      </c>
      <c r="AER6" s="46">
        <v>23</v>
      </c>
      <c r="AES6" s="46">
        <v>24</v>
      </c>
      <c r="AET6" s="46">
        <v>25</v>
      </c>
      <c r="AEU6" s="46">
        <v>26</v>
      </c>
      <c r="AEV6" s="46">
        <v>27</v>
      </c>
      <c r="AEW6" s="137" t="s">
        <v>22</v>
      </c>
      <c r="AEX6" s="138" t="s">
        <v>23</v>
      </c>
      <c r="AEY6" s="45">
        <v>28</v>
      </c>
      <c r="AEZ6" s="46">
        <v>29</v>
      </c>
      <c r="AFA6" s="46">
        <v>30</v>
      </c>
      <c r="AFB6" s="46">
        <v>31</v>
      </c>
      <c r="AFC6" s="46">
        <v>2</v>
      </c>
      <c r="AFD6" s="46">
        <v>3</v>
      </c>
      <c r="AFE6" s="137" t="s">
        <v>22</v>
      </c>
      <c r="AFF6" s="138" t="s">
        <v>23</v>
      </c>
      <c r="AFG6" s="45">
        <v>3</v>
      </c>
      <c r="AFH6" s="46">
        <v>4</v>
      </c>
      <c r="AFI6" s="46">
        <v>5</v>
      </c>
      <c r="AFJ6" s="46">
        <v>6</v>
      </c>
      <c r="AFK6" s="46">
        <v>7</v>
      </c>
      <c r="AFL6" s="46">
        <v>8</v>
      </c>
      <c r="AFM6" s="137" t="s">
        <v>22</v>
      </c>
      <c r="AFN6" s="138" t="s">
        <v>23</v>
      </c>
      <c r="AFO6" s="45">
        <v>10</v>
      </c>
      <c r="AFP6" s="46">
        <v>11</v>
      </c>
      <c r="AFQ6" s="46">
        <v>12</v>
      </c>
      <c r="AFR6" s="46">
        <v>13</v>
      </c>
      <c r="AFS6" s="46">
        <v>14</v>
      </c>
      <c r="AFT6" s="46">
        <v>15</v>
      </c>
      <c r="AFU6" s="137" t="s">
        <v>22</v>
      </c>
      <c r="AFV6" s="138" t="s">
        <v>23</v>
      </c>
      <c r="AFW6" s="45">
        <v>15</v>
      </c>
      <c r="AFX6" s="46">
        <v>16</v>
      </c>
      <c r="AFY6" s="46">
        <v>17</v>
      </c>
      <c r="AFZ6" s="46">
        <v>18</v>
      </c>
      <c r="AGA6" s="46">
        <v>22</v>
      </c>
      <c r="AGB6" s="46">
        <v>23</v>
      </c>
      <c r="AGC6" s="137" t="s">
        <v>22</v>
      </c>
      <c r="AGD6" s="138" t="s">
        <v>23</v>
      </c>
      <c r="AGE6" s="45">
        <v>22</v>
      </c>
      <c r="AGF6" s="46">
        <v>23</v>
      </c>
      <c r="AGG6" s="46">
        <v>24</v>
      </c>
      <c r="AGH6" s="46">
        <v>25</v>
      </c>
      <c r="AGI6" s="46">
        <v>26</v>
      </c>
      <c r="AGJ6" s="46">
        <v>27</v>
      </c>
      <c r="AGK6" s="137" t="s">
        <v>22</v>
      </c>
      <c r="AGL6" s="138" t="s">
        <v>23</v>
      </c>
      <c r="AGM6" s="45">
        <v>27</v>
      </c>
      <c r="AGN6" s="46">
        <v>28</v>
      </c>
      <c r="AGO6" s="46">
        <v>29</v>
      </c>
      <c r="AGP6" s="46">
        <v>30</v>
      </c>
      <c r="AGQ6" s="46">
        <v>1</v>
      </c>
      <c r="AGR6" s="46">
        <v>2</v>
      </c>
      <c r="AGS6" s="46">
        <v>3</v>
      </c>
      <c r="AGT6" s="137" t="s">
        <v>22</v>
      </c>
      <c r="AGU6" s="138" t="s">
        <v>23</v>
      </c>
      <c r="AGV6" s="45">
        <v>4</v>
      </c>
      <c r="AGW6" s="46">
        <v>5</v>
      </c>
      <c r="AGX6" s="46">
        <v>6</v>
      </c>
      <c r="AGY6" s="46">
        <v>7</v>
      </c>
      <c r="AGZ6" s="46">
        <v>8</v>
      </c>
      <c r="AHA6" s="46">
        <v>9</v>
      </c>
      <c r="AHB6" s="137" t="s">
        <v>22</v>
      </c>
      <c r="AHC6" s="138" t="s">
        <v>23</v>
      </c>
      <c r="AHD6" s="45">
        <v>10</v>
      </c>
      <c r="AHE6" s="46">
        <v>11</v>
      </c>
      <c r="AHF6" s="46">
        <v>12</v>
      </c>
      <c r="AHG6" s="46">
        <v>13</v>
      </c>
      <c r="AHH6" s="46">
        <v>14</v>
      </c>
      <c r="AHI6" s="46">
        <v>15</v>
      </c>
      <c r="AHJ6" s="137" t="s">
        <v>22</v>
      </c>
      <c r="AHK6" s="138" t="s">
        <v>23</v>
      </c>
      <c r="AHL6" s="45">
        <v>17</v>
      </c>
      <c r="AHM6" s="46">
        <v>18</v>
      </c>
      <c r="AHN6" s="46">
        <v>19</v>
      </c>
      <c r="AHO6" s="46">
        <v>20</v>
      </c>
      <c r="AHP6" s="46">
        <v>21</v>
      </c>
      <c r="AHQ6" s="46">
        <v>22</v>
      </c>
      <c r="AHR6" s="137" t="s">
        <v>22</v>
      </c>
      <c r="AHS6" s="138" t="s">
        <v>23</v>
      </c>
      <c r="AHT6" s="45">
        <v>23</v>
      </c>
      <c r="AHU6" s="46">
        <v>24</v>
      </c>
      <c r="AHV6" s="46">
        <v>25</v>
      </c>
      <c r="AHW6" s="46">
        <v>26</v>
      </c>
      <c r="AHX6" s="46">
        <v>27</v>
      </c>
      <c r="AHY6" s="46">
        <v>28</v>
      </c>
      <c r="AHZ6" s="137" t="s">
        <v>22</v>
      </c>
      <c r="AIA6" s="138" t="s">
        <v>23</v>
      </c>
      <c r="AIB6" s="45">
        <v>29</v>
      </c>
      <c r="AIC6" s="46">
        <v>30</v>
      </c>
      <c r="AID6" s="46">
        <v>31</v>
      </c>
      <c r="AIE6" s="46">
        <v>1</v>
      </c>
      <c r="AIF6" s="46">
        <v>2</v>
      </c>
      <c r="AIG6" s="46">
        <v>3</v>
      </c>
      <c r="AIH6" s="137" t="s">
        <v>22</v>
      </c>
      <c r="AII6" s="138" t="s">
        <v>23</v>
      </c>
      <c r="AIJ6" s="45">
        <v>4</v>
      </c>
      <c r="AIK6" s="46">
        <v>5</v>
      </c>
      <c r="AIL6" s="46">
        <v>6</v>
      </c>
      <c r="AIM6" s="46">
        <v>7</v>
      </c>
      <c r="AIN6" s="46">
        <v>8</v>
      </c>
      <c r="AIO6" s="46">
        <v>9</v>
      </c>
      <c r="AIP6" s="137" t="s">
        <v>22</v>
      </c>
      <c r="AIQ6" s="138" t="s">
        <v>23</v>
      </c>
      <c r="AIR6" s="45">
        <v>10</v>
      </c>
      <c r="AIS6" s="46">
        <v>11</v>
      </c>
      <c r="AIT6" s="46">
        <v>12</v>
      </c>
      <c r="AIU6" s="46">
        <v>13</v>
      </c>
      <c r="AIV6" s="46">
        <v>14</v>
      </c>
      <c r="AIW6" s="46">
        <v>15</v>
      </c>
      <c r="AIX6" s="137" t="s">
        <v>22</v>
      </c>
      <c r="AIY6" s="138" t="s">
        <v>23</v>
      </c>
      <c r="AIZ6" s="125">
        <v>16</v>
      </c>
      <c r="AJA6" s="125">
        <v>17</v>
      </c>
      <c r="AJB6" s="125">
        <v>18</v>
      </c>
      <c r="AJC6" s="125">
        <v>19</v>
      </c>
      <c r="AJD6" s="125">
        <v>20</v>
      </c>
      <c r="AJE6" s="125">
        <v>21</v>
      </c>
      <c r="AJF6" s="135" t="s">
        <v>22</v>
      </c>
      <c r="AJG6" s="136" t="s">
        <v>23</v>
      </c>
      <c r="AJH6" s="45">
        <v>22</v>
      </c>
      <c r="AJI6" s="46">
        <v>23</v>
      </c>
      <c r="AJJ6" s="46">
        <v>24</v>
      </c>
      <c r="AJK6" s="46">
        <v>25</v>
      </c>
      <c r="AJL6" s="46">
        <v>26</v>
      </c>
      <c r="AJM6" s="46">
        <v>27</v>
      </c>
      <c r="AJN6" s="135" t="s">
        <v>22</v>
      </c>
      <c r="AJO6" s="136" t="s">
        <v>23</v>
      </c>
      <c r="AJP6" s="45">
        <v>28</v>
      </c>
      <c r="AJQ6" s="46">
        <v>29</v>
      </c>
      <c r="AJR6" s="46">
        <v>30</v>
      </c>
      <c r="AJS6" s="46">
        <v>31</v>
      </c>
      <c r="AJT6" s="46">
        <v>1</v>
      </c>
      <c r="AJU6" s="46">
        <v>2</v>
      </c>
      <c r="AJV6" s="135" t="s">
        <v>22</v>
      </c>
      <c r="AJW6" s="136" t="s">
        <v>23</v>
      </c>
      <c r="AJX6" s="45">
        <v>10</v>
      </c>
      <c r="AJY6" s="46">
        <v>11</v>
      </c>
      <c r="AJZ6" s="46">
        <v>12</v>
      </c>
      <c r="AKA6" s="46">
        <v>13</v>
      </c>
      <c r="AKB6" s="46">
        <v>14</v>
      </c>
      <c r="AKC6" s="46">
        <v>15</v>
      </c>
      <c r="AKD6" s="135" t="s">
        <v>22</v>
      </c>
      <c r="AKE6" s="136" t="s">
        <v>23</v>
      </c>
      <c r="AKF6" s="45">
        <v>16</v>
      </c>
      <c r="AKG6" s="46">
        <v>17</v>
      </c>
      <c r="AKH6" s="46">
        <v>18</v>
      </c>
      <c r="AKI6" s="46">
        <v>19</v>
      </c>
      <c r="AKJ6" s="46">
        <v>20</v>
      </c>
      <c r="AKK6" s="46">
        <v>21</v>
      </c>
      <c r="AKL6" s="135" t="s">
        <v>22</v>
      </c>
      <c r="AKM6" s="153" t="s">
        <v>23</v>
      </c>
      <c r="AKN6" s="191">
        <v>22</v>
      </c>
      <c r="AKO6" s="192">
        <v>23</v>
      </c>
      <c r="AKP6" s="192">
        <v>24</v>
      </c>
      <c r="AKQ6" s="192">
        <v>25</v>
      </c>
      <c r="AKR6" s="192">
        <v>26</v>
      </c>
      <c r="AKS6" s="192">
        <v>27</v>
      </c>
      <c r="AKT6" s="193" t="s">
        <v>22</v>
      </c>
      <c r="AKU6" s="198" t="s">
        <v>23</v>
      </c>
      <c r="AKV6" s="45">
        <v>28</v>
      </c>
      <c r="AKW6" s="46">
        <v>1</v>
      </c>
      <c r="AKX6" s="46">
        <v>2</v>
      </c>
      <c r="AKY6" s="46">
        <v>3</v>
      </c>
      <c r="AKZ6" s="46">
        <v>4</v>
      </c>
      <c r="ALA6" s="46">
        <v>5</v>
      </c>
      <c r="ALB6" s="135" t="s">
        <v>22</v>
      </c>
      <c r="ALC6" s="136" t="s">
        <v>23</v>
      </c>
      <c r="ALD6" s="125">
        <v>7</v>
      </c>
      <c r="ALE6" s="126">
        <v>8</v>
      </c>
      <c r="ALF6" s="126">
        <v>9</v>
      </c>
      <c r="ALG6" s="126">
        <v>10</v>
      </c>
      <c r="ALH6" s="126">
        <v>11</v>
      </c>
      <c r="ALI6" s="126">
        <v>12</v>
      </c>
      <c r="ALJ6" s="135" t="s">
        <v>22</v>
      </c>
      <c r="ALK6" s="136" t="s">
        <v>23</v>
      </c>
      <c r="ALL6" s="125">
        <v>12</v>
      </c>
      <c r="ALM6" s="126">
        <v>13</v>
      </c>
      <c r="ALN6" s="126">
        <v>14</v>
      </c>
      <c r="ALO6" s="126">
        <v>15</v>
      </c>
      <c r="ALP6" s="126">
        <v>16</v>
      </c>
      <c r="ALQ6" s="126">
        <v>17</v>
      </c>
      <c r="ALR6" s="135" t="s">
        <v>22</v>
      </c>
      <c r="ALS6" s="136" t="s">
        <v>23</v>
      </c>
      <c r="ALT6" s="45">
        <v>19</v>
      </c>
      <c r="ALU6" s="46">
        <v>20</v>
      </c>
      <c r="ALV6" s="46">
        <v>21</v>
      </c>
      <c r="ALW6" s="46">
        <v>22</v>
      </c>
      <c r="ALX6" s="46">
        <v>23</v>
      </c>
      <c r="ALY6" s="46">
        <v>24</v>
      </c>
      <c r="ALZ6" s="135" t="s">
        <v>22</v>
      </c>
      <c r="AMA6" s="136" t="s">
        <v>23</v>
      </c>
      <c r="AMB6" s="45">
        <v>25</v>
      </c>
      <c r="AMC6" s="46">
        <v>26</v>
      </c>
      <c r="AMD6" s="46">
        <v>27</v>
      </c>
      <c r="AME6" s="46">
        <v>28</v>
      </c>
      <c r="AMF6" s="46">
        <v>29</v>
      </c>
      <c r="AMG6" s="46">
        <v>30</v>
      </c>
      <c r="AMH6" s="135" t="s">
        <v>22</v>
      </c>
      <c r="AMI6" s="136" t="s">
        <v>23</v>
      </c>
      <c r="AMJ6" s="45">
        <v>1</v>
      </c>
      <c r="AMK6" s="46">
        <v>2</v>
      </c>
      <c r="AML6" s="46">
        <v>3</v>
      </c>
      <c r="AMM6" s="46">
        <v>4</v>
      </c>
      <c r="AMN6" s="46">
        <v>5</v>
      </c>
      <c r="AMO6" s="46">
        <v>6</v>
      </c>
      <c r="AMP6" s="165" t="s">
        <v>22</v>
      </c>
      <c r="AMQ6" s="166" t="s">
        <v>23</v>
      </c>
      <c r="AMR6" s="45">
        <v>7</v>
      </c>
      <c r="AMS6" s="46">
        <v>8</v>
      </c>
      <c r="AMT6" s="46">
        <v>9</v>
      </c>
      <c r="AMU6" s="46">
        <v>10</v>
      </c>
      <c r="AMV6" s="46">
        <v>11</v>
      </c>
      <c r="AMW6" s="46">
        <v>12</v>
      </c>
      <c r="AMX6" s="165" t="s">
        <v>22</v>
      </c>
      <c r="AMY6" s="166" t="s">
        <v>23</v>
      </c>
      <c r="AMZ6" s="45">
        <v>13</v>
      </c>
      <c r="ANA6" s="46">
        <v>14</v>
      </c>
      <c r="ANB6" s="46">
        <v>15</v>
      </c>
      <c r="ANC6" s="46">
        <v>16</v>
      </c>
      <c r="AND6" s="46">
        <v>17</v>
      </c>
      <c r="ANE6" s="46">
        <v>18</v>
      </c>
      <c r="ANF6" s="165" t="s">
        <v>22</v>
      </c>
      <c r="ANG6" s="166" t="s">
        <v>23</v>
      </c>
      <c r="ANH6" s="45">
        <v>25</v>
      </c>
      <c r="ANI6" s="46">
        <v>26</v>
      </c>
      <c r="ANJ6" s="46">
        <v>27</v>
      </c>
      <c r="ANK6" s="46">
        <v>28</v>
      </c>
      <c r="ANL6" s="46">
        <v>29</v>
      </c>
      <c r="ANM6" s="46">
        <v>30</v>
      </c>
      <c r="ANN6" s="165" t="s">
        <v>22</v>
      </c>
      <c r="ANO6" s="166" t="s">
        <v>23</v>
      </c>
      <c r="ANP6" s="45">
        <v>1</v>
      </c>
      <c r="ANQ6" s="46">
        <v>2</v>
      </c>
      <c r="ANR6" s="46">
        <v>3</v>
      </c>
      <c r="ANS6" s="46">
        <v>4</v>
      </c>
      <c r="ANT6" s="46">
        <v>5</v>
      </c>
      <c r="ANU6" s="46">
        <v>6</v>
      </c>
      <c r="ANV6" s="165" t="s">
        <v>22</v>
      </c>
      <c r="ANW6" s="166" t="s">
        <v>23</v>
      </c>
      <c r="ANX6" s="80">
        <v>7</v>
      </c>
      <c r="ANY6" s="81">
        <v>8</v>
      </c>
      <c r="ANZ6" s="81">
        <v>9</v>
      </c>
      <c r="AOA6" s="81">
        <v>10</v>
      </c>
      <c r="AOB6" s="81">
        <v>11</v>
      </c>
      <c r="AOC6" s="81">
        <v>12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165" t="s">
        <v>22</v>
      </c>
      <c r="AOU6" s="166" t="s">
        <v>23</v>
      </c>
      <c r="AOV6" s="61">
        <v>25</v>
      </c>
      <c r="AOW6" s="62">
        <v>26</v>
      </c>
      <c r="AOX6" s="62">
        <v>27</v>
      </c>
      <c r="AOY6" s="62">
        <v>28</v>
      </c>
      <c r="AOZ6" s="62">
        <v>29</v>
      </c>
      <c r="APA6" s="62">
        <v>30</v>
      </c>
      <c r="APB6" s="137" t="s">
        <v>22</v>
      </c>
      <c r="APC6" s="138" t="s">
        <v>23</v>
      </c>
      <c r="APD6" s="45">
        <v>1</v>
      </c>
      <c r="APE6" s="46">
        <v>2</v>
      </c>
      <c r="APF6" s="46">
        <v>3</v>
      </c>
      <c r="APG6" s="46">
        <v>4</v>
      </c>
      <c r="APH6" s="46">
        <v>5</v>
      </c>
      <c r="API6" s="46">
        <v>6</v>
      </c>
      <c r="APJ6" s="137" t="s">
        <v>22</v>
      </c>
      <c r="APK6" s="138" t="s">
        <v>23</v>
      </c>
      <c r="APL6" s="45">
        <v>6</v>
      </c>
      <c r="APM6" s="46">
        <v>7</v>
      </c>
      <c r="APN6" s="46">
        <v>8</v>
      </c>
      <c r="APO6" s="46">
        <v>9</v>
      </c>
      <c r="APP6" s="46">
        <v>10</v>
      </c>
      <c r="APQ6" s="46">
        <v>11</v>
      </c>
      <c r="APR6" s="165" t="s">
        <v>22</v>
      </c>
      <c r="APS6" s="166" t="s">
        <v>23</v>
      </c>
      <c r="APT6" s="45">
        <v>12</v>
      </c>
      <c r="APU6" s="46">
        <v>13</v>
      </c>
      <c r="APV6" s="46">
        <v>14</v>
      </c>
      <c r="APW6" s="46">
        <v>15</v>
      </c>
      <c r="APX6" s="46">
        <v>16</v>
      </c>
      <c r="APY6" s="46">
        <v>17</v>
      </c>
      <c r="APZ6" s="165" t="s">
        <v>22</v>
      </c>
      <c r="AQA6" s="166" t="s">
        <v>23</v>
      </c>
      <c r="AQB6" s="45">
        <v>18</v>
      </c>
      <c r="AQC6" s="46">
        <v>19</v>
      </c>
      <c r="AQD6" s="46">
        <v>20</v>
      </c>
      <c r="AQE6" s="46">
        <v>21</v>
      </c>
      <c r="AQF6" s="46">
        <v>22</v>
      </c>
      <c r="AQG6" s="46">
        <v>23</v>
      </c>
      <c r="AQH6" s="165" t="s">
        <v>22</v>
      </c>
      <c r="AQI6" s="166" t="s">
        <v>23</v>
      </c>
      <c r="AQJ6" s="45">
        <v>24</v>
      </c>
      <c r="AQK6" s="46">
        <v>25</v>
      </c>
      <c r="AQL6" s="46">
        <v>26</v>
      </c>
      <c r="AQM6" s="46">
        <v>27</v>
      </c>
      <c r="AQN6" s="46">
        <v>28</v>
      </c>
      <c r="AQO6" s="46">
        <v>29</v>
      </c>
      <c r="AQP6" s="165" t="s">
        <v>22</v>
      </c>
      <c r="AQQ6" s="166" t="s">
        <v>23</v>
      </c>
      <c r="AQR6" s="45">
        <v>1</v>
      </c>
      <c r="AQS6" s="46">
        <v>2</v>
      </c>
      <c r="AQT6" s="46">
        <v>3</v>
      </c>
      <c r="AQU6" s="46">
        <v>4</v>
      </c>
      <c r="AQV6" s="46">
        <v>5</v>
      </c>
      <c r="AQW6" s="46">
        <v>6</v>
      </c>
      <c r="AQX6" s="165" t="s">
        <v>22</v>
      </c>
      <c r="AQY6" s="166" t="s">
        <v>23</v>
      </c>
      <c r="AQZ6" s="45">
        <v>7</v>
      </c>
      <c r="ARA6" s="46">
        <v>8</v>
      </c>
      <c r="ARB6" s="46">
        <v>9</v>
      </c>
      <c r="ARC6" s="46">
        <v>10</v>
      </c>
      <c r="ARD6" s="46">
        <v>11</v>
      </c>
      <c r="ARE6" s="46">
        <v>12</v>
      </c>
      <c r="ARF6" s="165" t="s">
        <v>22</v>
      </c>
      <c r="ARG6" s="166" t="s">
        <v>23</v>
      </c>
      <c r="ARH6" s="45">
        <v>14</v>
      </c>
      <c r="ARI6" s="46">
        <v>15</v>
      </c>
      <c r="ARJ6" s="46">
        <v>16</v>
      </c>
      <c r="ARK6" s="46">
        <v>17</v>
      </c>
      <c r="ARL6" s="46">
        <v>18</v>
      </c>
      <c r="ARM6" s="46">
        <v>19</v>
      </c>
      <c r="ARN6" s="165" t="s">
        <v>22</v>
      </c>
      <c r="ARO6" s="166" t="s">
        <v>23</v>
      </c>
      <c r="ARP6" s="45">
        <v>21</v>
      </c>
      <c r="ARQ6" s="46">
        <v>22</v>
      </c>
      <c r="ARR6" s="46">
        <v>23</v>
      </c>
      <c r="ARS6" s="46">
        <v>24</v>
      </c>
      <c r="ART6" s="46">
        <v>25</v>
      </c>
      <c r="ARU6" s="46">
        <v>26</v>
      </c>
      <c r="ARV6" s="165" t="s">
        <v>22</v>
      </c>
      <c r="ARW6" s="166" t="s">
        <v>23</v>
      </c>
      <c r="ARX6" s="45">
        <v>1</v>
      </c>
      <c r="ARY6" s="46">
        <v>2</v>
      </c>
      <c r="ARZ6" s="46">
        <v>3</v>
      </c>
      <c r="ASA6" s="46">
        <v>4</v>
      </c>
      <c r="ASB6" s="46">
        <v>5</v>
      </c>
      <c r="ASC6" s="46">
        <v>6</v>
      </c>
      <c r="ASD6" s="165" t="s">
        <v>22</v>
      </c>
      <c r="ASE6" s="166" t="s">
        <v>23</v>
      </c>
      <c r="ASF6" s="45">
        <v>7</v>
      </c>
      <c r="ASG6" s="46">
        <v>8</v>
      </c>
      <c r="ASH6" s="46">
        <v>9</v>
      </c>
      <c r="ASI6" s="46">
        <v>10</v>
      </c>
      <c r="ASJ6" s="46">
        <v>11</v>
      </c>
      <c r="ASK6" s="46">
        <v>12</v>
      </c>
      <c r="ASL6" s="165" t="s">
        <v>22</v>
      </c>
      <c r="ASM6" s="166" t="s">
        <v>23</v>
      </c>
      <c r="ASN6" s="45">
        <v>13</v>
      </c>
      <c r="ASO6" s="46">
        <v>14</v>
      </c>
      <c r="ASP6" s="46">
        <v>15</v>
      </c>
      <c r="ASQ6" s="46">
        <v>16</v>
      </c>
      <c r="ASR6" s="46">
        <v>17</v>
      </c>
      <c r="ASS6" s="46">
        <v>18</v>
      </c>
      <c r="AST6" s="165" t="s">
        <v>22</v>
      </c>
      <c r="ASU6" s="166" t="s">
        <v>23</v>
      </c>
      <c r="ASV6" s="45">
        <v>19</v>
      </c>
      <c r="ASW6" s="46">
        <v>20</v>
      </c>
      <c r="ASX6" s="46">
        <v>21</v>
      </c>
      <c r="ASY6" s="46">
        <v>22</v>
      </c>
      <c r="ASZ6" s="46">
        <v>23</v>
      </c>
      <c r="ATA6" s="46">
        <v>24</v>
      </c>
      <c r="ATB6" s="206" t="s">
        <v>22</v>
      </c>
      <c r="ATC6" s="207" t="s">
        <v>23</v>
      </c>
      <c r="ATD6" s="45">
        <v>25</v>
      </c>
      <c r="ATE6" s="46">
        <v>26</v>
      </c>
      <c r="ATF6" s="46">
        <v>27</v>
      </c>
      <c r="ATG6" s="46">
        <v>28</v>
      </c>
      <c r="ATH6" s="46">
        <v>29</v>
      </c>
      <c r="ATI6" s="46">
        <v>30</v>
      </c>
      <c r="ATJ6" s="165" t="s">
        <v>22</v>
      </c>
      <c r="ATK6" s="166" t="s">
        <v>23</v>
      </c>
      <c r="ATL6" s="45">
        <v>31</v>
      </c>
      <c r="ATM6" s="46">
        <v>1</v>
      </c>
      <c r="ATN6" s="46">
        <v>2</v>
      </c>
      <c r="ATO6" s="46">
        <v>3</v>
      </c>
      <c r="ATP6" s="46">
        <v>4</v>
      </c>
      <c r="ATQ6" s="46">
        <v>5</v>
      </c>
      <c r="ATR6" s="165" t="s">
        <v>22</v>
      </c>
      <c r="ATS6" s="166" t="s">
        <v>23</v>
      </c>
      <c r="ATT6" s="45">
        <v>6</v>
      </c>
      <c r="ATU6" s="46">
        <v>7</v>
      </c>
      <c r="ATV6" s="46">
        <v>8</v>
      </c>
      <c r="ATW6" s="46">
        <v>9</v>
      </c>
      <c r="ATX6" s="46">
        <v>10</v>
      </c>
      <c r="ATY6" s="46">
        <v>11</v>
      </c>
      <c r="ATZ6" s="165" t="s">
        <v>22</v>
      </c>
      <c r="AUA6" s="166" t="s">
        <v>23</v>
      </c>
      <c r="AUB6" s="45">
        <v>13</v>
      </c>
      <c r="AUC6" s="46">
        <v>14</v>
      </c>
      <c r="AUD6" s="46">
        <v>15</v>
      </c>
      <c r="AUE6" s="46">
        <v>16</v>
      </c>
      <c r="AUF6" s="46">
        <v>17</v>
      </c>
      <c r="AUG6" s="46">
        <v>18</v>
      </c>
      <c r="AUH6" s="165" t="s">
        <v>22</v>
      </c>
      <c r="AUI6" s="166" t="s">
        <v>23</v>
      </c>
      <c r="AUJ6" s="125">
        <v>18</v>
      </c>
      <c r="AUK6" s="126">
        <v>19</v>
      </c>
      <c r="AUL6" s="126">
        <v>20</v>
      </c>
      <c r="AUM6" s="126">
        <v>21</v>
      </c>
      <c r="AUN6" s="126">
        <v>22</v>
      </c>
      <c r="AUO6" s="126">
        <v>23</v>
      </c>
      <c r="AUP6" s="165" t="s">
        <v>22</v>
      </c>
      <c r="AUQ6" s="166" t="s">
        <v>23</v>
      </c>
      <c r="AUR6" s="45">
        <v>24</v>
      </c>
      <c r="AUS6" s="46">
        <v>25</v>
      </c>
      <c r="AUT6" s="46">
        <v>26</v>
      </c>
      <c r="AUU6" s="46">
        <v>27</v>
      </c>
      <c r="AUV6" s="46">
        <v>28</v>
      </c>
      <c r="AUW6" s="46">
        <v>29</v>
      </c>
      <c r="AUX6" s="165" t="s">
        <v>22</v>
      </c>
      <c r="AUY6" s="166" t="s">
        <v>23</v>
      </c>
      <c r="AUZ6" s="45">
        <v>1</v>
      </c>
      <c r="AVA6" s="46">
        <v>2</v>
      </c>
      <c r="AVB6" s="46">
        <v>3</v>
      </c>
      <c r="AVC6" s="46">
        <v>4</v>
      </c>
      <c r="AVD6" s="46">
        <v>5</v>
      </c>
      <c r="AVE6" s="46">
        <v>6</v>
      </c>
      <c r="AVF6" s="165" t="s">
        <v>22</v>
      </c>
      <c r="AVG6" s="166" t="s">
        <v>23</v>
      </c>
      <c r="AVH6" s="45">
        <v>7</v>
      </c>
      <c r="AVI6" s="46">
        <v>8</v>
      </c>
      <c r="AVJ6" s="46">
        <v>9</v>
      </c>
      <c r="AVK6" s="46">
        <v>10</v>
      </c>
      <c r="AVL6" s="46">
        <v>11</v>
      </c>
      <c r="AVM6" s="46">
        <v>12</v>
      </c>
      <c r="AVN6" s="165" t="s">
        <v>22</v>
      </c>
      <c r="AVO6" s="166" t="s">
        <v>23</v>
      </c>
      <c r="AVP6" s="45">
        <v>16</v>
      </c>
      <c r="AVQ6" s="46">
        <v>17</v>
      </c>
      <c r="AVR6" s="46">
        <v>18</v>
      </c>
      <c r="AVS6" s="46">
        <v>19</v>
      </c>
      <c r="AVT6" s="46">
        <v>20</v>
      </c>
      <c r="AVU6" s="46">
        <v>21</v>
      </c>
      <c r="AVV6" s="165" t="s">
        <v>22</v>
      </c>
      <c r="AVW6" s="166" t="s">
        <v>23</v>
      </c>
      <c r="AVX6" s="45">
        <v>22</v>
      </c>
      <c r="AVY6" s="46">
        <v>23</v>
      </c>
      <c r="AVZ6" s="46">
        <v>24</v>
      </c>
      <c r="AWA6" s="46">
        <v>25</v>
      </c>
      <c r="AWB6" s="46">
        <v>26</v>
      </c>
      <c r="AWC6" s="46">
        <v>27</v>
      </c>
      <c r="AWD6" s="135" t="s">
        <v>22</v>
      </c>
      <c r="AWE6" s="136" t="s">
        <v>23</v>
      </c>
      <c r="AWF6" s="45">
        <v>29</v>
      </c>
      <c r="AWG6" s="46">
        <v>30</v>
      </c>
      <c r="AWH6" s="46">
        <v>31</v>
      </c>
      <c r="AWI6" s="46">
        <v>1</v>
      </c>
      <c r="AWJ6" s="46">
        <v>2</v>
      </c>
      <c r="AWK6" s="46">
        <v>3</v>
      </c>
      <c r="AWL6" s="135" t="s">
        <v>22</v>
      </c>
      <c r="AWM6" s="136" t="s">
        <v>23</v>
      </c>
      <c r="AWN6" s="45">
        <v>6</v>
      </c>
      <c r="AWO6" s="46">
        <v>7</v>
      </c>
      <c r="AWP6" s="46">
        <v>8</v>
      </c>
      <c r="AWQ6" s="46">
        <v>9</v>
      </c>
      <c r="AWR6" s="46">
        <v>10</v>
      </c>
      <c r="AWS6" s="46">
        <v>11</v>
      </c>
      <c r="AWT6" s="135" t="s">
        <v>22</v>
      </c>
      <c r="AWU6" s="136" t="s">
        <v>23</v>
      </c>
      <c r="AWV6" s="45">
        <v>12</v>
      </c>
      <c r="AWW6" s="46">
        <v>13</v>
      </c>
      <c r="AWX6" s="46">
        <v>14</v>
      </c>
      <c r="AWY6" s="46">
        <v>15</v>
      </c>
      <c r="AWZ6" s="46">
        <v>16</v>
      </c>
      <c r="AXA6" s="46">
        <v>17</v>
      </c>
      <c r="AXB6" s="135" t="s">
        <v>22</v>
      </c>
      <c r="AXC6" s="136" t="s">
        <v>23</v>
      </c>
      <c r="AXD6" s="45">
        <v>21</v>
      </c>
      <c r="AXE6" s="46">
        <v>22</v>
      </c>
      <c r="AXF6" s="46">
        <v>23</v>
      </c>
      <c r="AXG6" s="46">
        <v>24</v>
      </c>
      <c r="AXH6" s="46">
        <v>25</v>
      </c>
      <c r="AXI6" s="46">
        <v>26</v>
      </c>
      <c r="AXJ6" s="135" t="s">
        <v>22</v>
      </c>
      <c r="AXK6" s="136" t="s">
        <v>23</v>
      </c>
      <c r="AXL6" s="45">
        <v>27</v>
      </c>
      <c r="AXM6" s="46">
        <v>28</v>
      </c>
      <c r="AXN6" s="46">
        <v>29</v>
      </c>
      <c r="AXO6" s="46">
        <v>30</v>
      </c>
      <c r="AXP6" s="46">
        <v>1</v>
      </c>
      <c r="AXQ6" s="46">
        <v>2</v>
      </c>
      <c r="AXR6" s="135" t="s">
        <v>22</v>
      </c>
      <c r="AXS6" s="136" t="s">
        <v>23</v>
      </c>
      <c r="AXT6" s="45">
        <v>4</v>
      </c>
      <c r="AXU6" s="45">
        <v>5</v>
      </c>
      <c r="AXV6" s="45">
        <v>6</v>
      </c>
      <c r="AXW6" s="45">
        <v>7</v>
      </c>
      <c r="AXX6" s="45">
        <v>8</v>
      </c>
      <c r="AXY6" s="45">
        <v>9</v>
      </c>
      <c r="AXZ6" s="135" t="s">
        <v>22</v>
      </c>
      <c r="AYA6" s="136" t="s">
        <v>23</v>
      </c>
      <c r="AYB6" s="45">
        <v>12</v>
      </c>
      <c r="AYC6" s="46">
        <v>13</v>
      </c>
      <c r="AYD6" s="46">
        <v>14</v>
      </c>
      <c r="AYE6" s="46">
        <v>15</v>
      </c>
      <c r="AYF6" s="46">
        <v>16</v>
      </c>
      <c r="AYG6" s="46">
        <v>17</v>
      </c>
      <c r="AYH6" s="135" t="s">
        <v>22</v>
      </c>
      <c r="AYI6" s="136" t="s">
        <v>23</v>
      </c>
      <c r="AYJ6" s="45">
        <v>18</v>
      </c>
      <c r="AYK6" s="46">
        <v>19</v>
      </c>
      <c r="AYL6" s="46">
        <v>20</v>
      </c>
      <c r="AYM6" s="46">
        <v>21</v>
      </c>
      <c r="AYN6" s="46">
        <v>22</v>
      </c>
      <c r="AYO6" s="46">
        <v>23</v>
      </c>
      <c r="AYP6" s="135" t="s">
        <v>22</v>
      </c>
      <c r="AYQ6" s="136" t="s">
        <v>23</v>
      </c>
      <c r="AYR6" s="45">
        <v>25</v>
      </c>
      <c r="AYS6" s="46">
        <v>26</v>
      </c>
      <c r="AYT6" s="46">
        <v>27</v>
      </c>
      <c r="AYU6" s="46">
        <v>28</v>
      </c>
      <c r="AYV6" s="46">
        <v>29</v>
      </c>
      <c r="AYW6" s="46">
        <v>30</v>
      </c>
      <c r="AYX6" s="135" t="s">
        <v>22</v>
      </c>
      <c r="AYY6" s="136" t="s">
        <v>23</v>
      </c>
      <c r="AYZ6" s="45">
        <v>31</v>
      </c>
      <c r="AZA6" s="46">
        <v>2</v>
      </c>
      <c r="AZB6" s="46">
        <v>3</v>
      </c>
      <c r="AZC6" s="46">
        <v>4</v>
      </c>
      <c r="AZD6" s="46">
        <v>5</v>
      </c>
      <c r="AZE6" s="46">
        <v>6</v>
      </c>
      <c r="AZF6" s="135" t="s">
        <v>22</v>
      </c>
      <c r="AZG6" s="136" t="s">
        <v>23</v>
      </c>
      <c r="AZH6" s="45">
        <v>7</v>
      </c>
      <c r="AZI6" s="46">
        <v>8</v>
      </c>
      <c r="AZJ6" s="46">
        <v>9</v>
      </c>
      <c r="AZK6" s="46">
        <v>10</v>
      </c>
      <c r="AZL6" s="46">
        <v>11</v>
      </c>
      <c r="AZM6" s="46">
        <v>12</v>
      </c>
      <c r="AZN6" s="135" t="s">
        <v>22</v>
      </c>
      <c r="AZO6" s="136" t="s">
        <v>23</v>
      </c>
      <c r="AZP6" s="45">
        <v>13</v>
      </c>
      <c r="AZQ6" s="46">
        <v>14</v>
      </c>
      <c r="AZR6" s="46">
        <v>15</v>
      </c>
      <c r="AZS6" s="46">
        <v>16</v>
      </c>
      <c r="AZT6" s="46">
        <v>17</v>
      </c>
      <c r="AZU6" s="46">
        <v>18</v>
      </c>
      <c r="AZV6" s="135" t="s">
        <v>22</v>
      </c>
      <c r="AZW6" s="136" t="s">
        <v>23</v>
      </c>
      <c r="AZX6" s="80">
        <v>19</v>
      </c>
      <c r="AZY6" s="81">
        <v>20</v>
      </c>
      <c r="AZZ6" s="81">
        <v>21</v>
      </c>
      <c r="BAA6" s="81">
        <v>22</v>
      </c>
      <c r="BAB6" s="81">
        <v>23</v>
      </c>
      <c r="BAC6" s="81">
        <v>24</v>
      </c>
      <c r="BAD6" s="135" t="s">
        <v>22</v>
      </c>
      <c r="BAE6" s="136" t="s">
        <v>23</v>
      </c>
      <c r="BAF6" s="45">
        <v>29</v>
      </c>
      <c r="BAG6" s="46">
        <v>30</v>
      </c>
      <c r="BAH6" s="46">
        <v>31</v>
      </c>
      <c r="BAI6" s="46">
        <v>1</v>
      </c>
      <c r="BAJ6" s="46">
        <v>3</v>
      </c>
      <c r="BAK6" s="46">
        <v>4</v>
      </c>
      <c r="BAL6" s="135" t="s">
        <v>22</v>
      </c>
      <c r="BAM6" s="136" t="s">
        <v>23</v>
      </c>
      <c r="BAN6" s="45">
        <v>5</v>
      </c>
      <c r="BAO6" s="46">
        <v>6</v>
      </c>
      <c r="BAP6" s="46">
        <v>7</v>
      </c>
      <c r="BAQ6" s="46">
        <v>8</v>
      </c>
      <c r="BAR6" s="46">
        <v>9</v>
      </c>
      <c r="BAS6" s="46">
        <v>10</v>
      </c>
      <c r="BAT6" s="135" t="s">
        <v>22</v>
      </c>
      <c r="BAU6" s="136" t="s">
        <v>23</v>
      </c>
      <c r="BAV6" s="45">
        <v>12</v>
      </c>
      <c r="BAW6" s="46">
        <v>13</v>
      </c>
      <c r="BAX6" s="46">
        <v>14</v>
      </c>
      <c r="BAY6" s="46">
        <v>15</v>
      </c>
      <c r="BAZ6" s="46">
        <v>16</v>
      </c>
      <c r="BBA6" s="46">
        <v>17</v>
      </c>
      <c r="BBB6" s="135" t="s">
        <v>22</v>
      </c>
      <c r="BBC6" s="136" t="s">
        <v>23</v>
      </c>
      <c r="BBD6" s="45">
        <v>19</v>
      </c>
      <c r="BBE6" s="46">
        <v>20</v>
      </c>
      <c r="BBF6" s="46">
        <v>21</v>
      </c>
      <c r="BBG6" s="46">
        <v>22</v>
      </c>
      <c r="BBH6" s="46">
        <v>23</v>
      </c>
      <c r="BBI6" s="46">
        <v>24</v>
      </c>
      <c r="BBJ6" s="135" t="s">
        <v>22</v>
      </c>
      <c r="BBK6" s="136" t="s">
        <v>23</v>
      </c>
      <c r="BBL6" s="45">
        <v>27</v>
      </c>
      <c r="BBM6" s="46">
        <v>28</v>
      </c>
      <c r="BBN6" s="46">
        <v>29</v>
      </c>
      <c r="BBO6" s="46">
        <v>2</v>
      </c>
      <c r="BBP6" s="46">
        <v>3</v>
      </c>
      <c r="BBQ6" s="46">
        <v>4</v>
      </c>
      <c r="BBR6" s="135" t="s">
        <v>22</v>
      </c>
      <c r="BBS6" s="136" t="s">
        <v>23</v>
      </c>
      <c r="BBT6" s="45">
        <v>5</v>
      </c>
      <c r="BBU6" s="46">
        <v>6</v>
      </c>
      <c r="BBV6" s="46">
        <v>7</v>
      </c>
      <c r="BBW6" s="46">
        <v>8</v>
      </c>
      <c r="BBX6" s="46">
        <v>9</v>
      </c>
      <c r="BBY6" s="46">
        <v>10</v>
      </c>
      <c r="BBZ6" s="135" t="s">
        <v>22</v>
      </c>
      <c r="BCA6" s="136" t="s">
        <v>23</v>
      </c>
      <c r="BCB6" s="45">
        <v>12</v>
      </c>
      <c r="BCC6" s="46">
        <v>13</v>
      </c>
      <c r="BCD6" s="46">
        <v>14</v>
      </c>
      <c r="BCE6" s="46">
        <v>15</v>
      </c>
      <c r="BCF6" s="46">
        <v>16</v>
      </c>
      <c r="BCG6" s="46">
        <v>17</v>
      </c>
      <c r="BCH6" s="135" t="s">
        <v>22</v>
      </c>
      <c r="BCI6" s="136" t="s">
        <v>23</v>
      </c>
      <c r="BCJ6" s="45">
        <v>19</v>
      </c>
      <c r="BCK6" s="46">
        <v>20</v>
      </c>
      <c r="BCL6" s="46">
        <v>21</v>
      </c>
      <c r="BCM6" s="46">
        <v>22</v>
      </c>
      <c r="BCN6" s="46">
        <v>23</v>
      </c>
      <c r="BCO6" s="46">
        <v>24</v>
      </c>
      <c r="BCP6" s="135" t="s">
        <v>22</v>
      </c>
      <c r="BCQ6" s="136" t="s">
        <v>23</v>
      </c>
      <c r="BCR6" s="45">
        <v>26</v>
      </c>
      <c r="BCS6" s="46">
        <v>27</v>
      </c>
      <c r="BCT6" s="46">
        <v>28</v>
      </c>
      <c r="BCU6" s="46">
        <v>29</v>
      </c>
      <c r="BCV6" s="46">
        <v>30</v>
      </c>
      <c r="BCW6" s="46">
        <v>31</v>
      </c>
      <c r="BCX6" s="135" t="s">
        <v>22</v>
      </c>
      <c r="BCY6" s="136" t="s">
        <v>23</v>
      </c>
      <c r="BCZ6" s="45">
        <v>3</v>
      </c>
      <c r="BDA6" s="46">
        <v>4</v>
      </c>
      <c r="BDB6" s="46">
        <v>5</v>
      </c>
      <c r="BDC6" s="46">
        <v>6</v>
      </c>
      <c r="BDD6" s="46">
        <v>7</v>
      </c>
      <c r="BDE6" s="46">
        <v>8</v>
      </c>
      <c r="BDF6" s="135" t="s">
        <v>22</v>
      </c>
      <c r="BDG6" s="136" t="s">
        <v>23</v>
      </c>
      <c r="BDH6" s="45">
        <v>10</v>
      </c>
      <c r="BDI6" s="46">
        <v>11</v>
      </c>
      <c r="BDJ6" s="46">
        <v>12</v>
      </c>
      <c r="BDK6" s="46">
        <v>13</v>
      </c>
      <c r="BDL6" s="46">
        <v>14</v>
      </c>
      <c r="BDM6" s="46">
        <v>15</v>
      </c>
      <c r="BDN6" s="135" t="s">
        <v>22</v>
      </c>
      <c r="BDO6" s="136" t="s">
        <v>23</v>
      </c>
      <c r="BDP6" s="45">
        <v>15</v>
      </c>
      <c r="BDQ6" s="46">
        <v>16</v>
      </c>
      <c r="BDR6" s="46">
        <v>17</v>
      </c>
      <c r="BDS6" s="46">
        <v>18</v>
      </c>
      <c r="BDT6" s="46">
        <v>19</v>
      </c>
      <c r="BDU6" s="46">
        <v>20</v>
      </c>
      <c r="BDV6" s="135" t="s">
        <v>22</v>
      </c>
      <c r="BDW6" s="136" t="s">
        <v>23</v>
      </c>
      <c r="BDX6" s="45">
        <v>23</v>
      </c>
      <c r="BDY6" s="46">
        <v>24</v>
      </c>
      <c r="BDZ6" s="46">
        <v>25</v>
      </c>
      <c r="BEA6" s="46">
        <v>26</v>
      </c>
      <c r="BEB6" s="46">
        <v>27</v>
      </c>
      <c r="BEC6" s="46">
        <v>28</v>
      </c>
      <c r="BED6" s="135" t="s">
        <v>22</v>
      </c>
      <c r="BEE6" s="136" t="s">
        <v>23</v>
      </c>
      <c r="BEF6" s="45">
        <v>2</v>
      </c>
      <c r="BEG6" s="46">
        <v>3</v>
      </c>
      <c r="BEH6" s="46">
        <v>4</v>
      </c>
      <c r="BEI6" s="46">
        <v>5</v>
      </c>
      <c r="BEJ6" s="46">
        <v>6</v>
      </c>
      <c r="BEK6" s="46">
        <v>7</v>
      </c>
      <c r="BEL6" s="135" t="s">
        <v>22</v>
      </c>
      <c r="BEM6" s="136" t="s">
        <v>23</v>
      </c>
      <c r="BEN6" s="45">
        <v>9</v>
      </c>
      <c r="BEO6" s="46">
        <v>10</v>
      </c>
      <c r="BEP6" s="46">
        <v>11</v>
      </c>
      <c r="BEQ6" s="46">
        <v>12</v>
      </c>
      <c r="BER6" s="46">
        <v>13</v>
      </c>
      <c r="BES6" s="46">
        <v>14</v>
      </c>
      <c r="BET6" s="135" t="s">
        <v>22</v>
      </c>
      <c r="BEU6" s="136" t="s">
        <v>23</v>
      </c>
      <c r="BEV6" s="80">
        <v>15</v>
      </c>
      <c r="BEW6" s="81">
        <v>16</v>
      </c>
      <c r="BEX6" s="81">
        <v>17</v>
      </c>
      <c r="BEY6" s="81">
        <v>18</v>
      </c>
      <c r="BEZ6" s="81">
        <v>19</v>
      </c>
      <c r="BFA6" s="81">
        <v>20</v>
      </c>
      <c r="BFB6" s="135" t="s">
        <v>22</v>
      </c>
      <c r="BFC6" s="136" t="s">
        <v>23</v>
      </c>
      <c r="BFD6" s="45">
        <v>22</v>
      </c>
      <c r="BFE6" s="46">
        <v>23</v>
      </c>
      <c r="BFF6" s="46">
        <v>24</v>
      </c>
      <c r="BFG6" s="46">
        <v>25</v>
      </c>
      <c r="BFH6" s="46">
        <v>26</v>
      </c>
      <c r="BFI6" s="46">
        <v>27</v>
      </c>
      <c r="BFJ6" s="135" t="s">
        <v>22</v>
      </c>
      <c r="BFK6" s="136" t="s">
        <v>23</v>
      </c>
      <c r="BFL6" s="45">
        <v>28</v>
      </c>
      <c r="BFM6" s="46">
        <v>29</v>
      </c>
      <c r="BFN6" s="46">
        <v>30</v>
      </c>
      <c r="BFO6" s="46">
        <v>30</v>
      </c>
      <c r="BFP6" s="46">
        <v>1</v>
      </c>
      <c r="BFQ6" s="46">
        <v>2</v>
      </c>
      <c r="BFR6" s="135" t="s">
        <v>22</v>
      </c>
      <c r="BFS6" s="136" t="s">
        <v>23</v>
      </c>
      <c r="BFT6" s="45">
        <v>6</v>
      </c>
      <c r="BFU6" s="46">
        <v>8</v>
      </c>
      <c r="BFV6" s="46">
        <v>9</v>
      </c>
      <c r="BFW6" s="46">
        <v>10</v>
      </c>
      <c r="BFX6" s="46">
        <v>11</v>
      </c>
      <c r="BFY6" s="46">
        <v>12</v>
      </c>
      <c r="BFZ6" s="135" t="s">
        <v>22</v>
      </c>
      <c r="BGA6" s="136" t="s">
        <v>23</v>
      </c>
      <c r="BGB6" s="45">
        <v>12</v>
      </c>
      <c r="BGC6" s="46">
        <v>13</v>
      </c>
      <c r="BGD6" s="46">
        <v>14</v>
      </c>
      <c r="BGE6" s="46">
        <v>15</v>
      </c>
      <c r="BGF6" s="46">
        <v>16</v>
      </c>
      <c r="BGG6" s="46">
        <v>17</v>
      </c>
      <c r="BGH6" s="135" t="s">
        <v>22</v>
      </c>
      <c r="BGI6" s="136" t="s">
        <v>23</v>
      </c>
      <c r="BGJ6" s="45">
        <v>20</v>
      </c>
      <c r="BGK6" s="46">
        <v>21</v>
      </c>
      <c r="BGL6" s="46">
        <v>22</v>
      </c>
      <c r="BGM6" s="46">
        <v>23</v>
      </c>
      <c r="BGN6" s="46">
        <v>24</v>
      </c>
      <c r="BGO6" s="46">
        <v>25</v>
      </c>
      <c r="BGP6" s="135" t="s">
        <v>22</v>
      </c>
      <c r="BGQ6" s="136" t="s">
        <v>23</v>
      </c>
      <c r="BGR6" s="45">
        <v>27</v>
      </c>
      <c r="BGS6" s="46">
        <v>29</v>
      </c>
      <c r="BGT6" s="46">
        <v>30</v>
      </c>
      <c r="BGU6" s="46">
        <v>30</v>
      </c>
      <c r="BGV6" s="46">
        <v>1</v>
      </c>
      <c r="BGW6" s="46">
        <v>2</v>
      </c>
      <c r="BGX6" s="135" t="s">
        <v>22</v>
      </c>
      <c r="BGY6" s="136" t="s">
        <v>23</v>
      </c>
      <c r="BGZ6" s="45">
        <v>3</v>
      </c>
      <c r="BHA6" s="46">
        <v>4</v>
      </c>
      <c r="BHB6" s="46">
        <v>5</v>
      </c>
      <c r="BHC6" s="46">
        <v>6</v>
      </c>
      <c r="BHD6" s="46">
        <v>7</v>
      </c>
      <c r="BHE6" s="46">
        <v>8</v>
      </c>
      <c r="BHF6" s="135" t="s">
        <v>22</v>
      </c>
      <c r="BHG6" s="136" t="s">
        <v>23</v>
      </c>
      <c r="BHH6" s="45">
        <v>10</v>
      </c>
      <c r="BHI6" s="46">
        <v>11</v>
      </c>
      <c r="BHJ6" s="46">
        <v>13</v>
      </c>
      <c r="BHK6" s="46">
        <v>14</v>
      </c>
      <c r="BHL6" s="46">
        <v>15</v>
      </c>
      <c r="BHM6" s="46">
        <v>16</v>
      </c>
      <c r="BHN6" s="135" t="s">
        <v>22</v>
      </c>
      <c r="BHO6" s="136" t="s">
        <v>23</v>
      </c>
      <c r="BHP6" s="45">
        <v>17</v>
      </c>
      <c r="BHQ6" s="46">
        <v>18</v>
      </c>
      <c r="BHR6" s="46">
        <v>19</v>
      </c>
      <c r="BHS6" s="46">
        <v>20</v>
      </c>
      <c r="BHT6" s="46">
        <v>21</v>
      </c>
      <c r="BHU6" s="46">
        <v>22</v>
      </c>
      <c r="BHV6" s="135" t="s">
        <v>22</v>
      </c>
      <c r="BHW6" s="136" t="s">
        <v>23</v>
      </c>
      <c r="BHX6" s="45">
        <v>23</v>
      </c>
      <c r="BHY6" s="46">
        <v>24</v>
      </c>
      <c r="BHZ6" s="46">
        <v>25</v>
      </c>
      <c r="BIA6" s="46">
        <v>26</v>
      </c>
      <c r="BIB6" s="46">
        <v>27</v>
      </c>
      <c r="BIC6" s="46">
        <v>28</v>
      </c>
      <c r="BID6" s="135" t="s">
        <v>22</v>
      </c>
      <c r="BIE6" s="136" t="s">
        <v>23</v>
      </c>
      <c r="BIF6" s="45">
        <v>30</v>
      </c>
      <c r="BIG6" s="46">
        <v>31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18</v>
      </c>
      <c r="BJE6" s="45">
        <v>19</v>
      </c>
      <c r="BJF6" s="45">
        <v>20</v>
      </c>
      <c r="BJG6" s="45">
        <v>21</v>
      </c>
      <c r="BJH6" s="45">
        <v>22</v>
      </c>
      <c r="BJI6" s="45">
        <v>24</v>
      </c>
      <c r="BJJ6" s="135" t="s">
        <v>22</v>
      </c>
      <c r="BJK6" s="136" t="s">
        <v>23</v>
      </c>
      <c r="BJL6" s="45">
        <v>25</v>
      </c>
      <c r="BJM6" s="46">
        <v>26</v>
      </c>
      <c r="BJN6" s="46">
        <v>27</v>
      </c>
      <c r="BJO6" s="46">
        <v>28</v>
      </c>
      <c r="BJP6" s="46">
        <v>29</v>
      </c>
      <c r="BJQ6" s="46">
        <v>30</v>
      </c>
      <c r="BJR6" s="135" t="s">
        <v>22</v>
      </c>
      <c r="BJS6" s="136" t="s">
        <v>23</v>
      </c>
      <c r="BJT6" s="45">
        <v>31</v>
      </c>
      <c r="BJU6" s="46">
        <v>1</v>
      </c>
      <c r="BJV6" s="46">
        <v>2</v>
      </c>
      <c r="BJW6" s="46">
        <v>3</v>
      </c>
      <c r="BJX6" s="46">
        <v>4</v>
      </c>
      <c r="BJY6" s="46">
        <v>5</v>
      </c>
      <c r="BJZ6" s="135" t="s">
        <v>22</v>
      </c>
      <c r="BKA6" s="136" t="s">
        <v>23</v>
      </c>
      <c r="BKB6" s="45">
        <v>6</v>
      </c>
      <c r="BKC6" s="46">
        <v>7</v>
      </c>
      <c r="BKD6" s="46">
        <v>8</v>
      </c>
      <c r="BKE6" s="46">
        <v>9</v>
      </c>
      <c r="BKF6" s="46">
        <v>10</v>
      </c>
      <c r="BKG6" s="46">
        <v>11</v>
      </c>
      <c r="BKH6" s="135" t="s">
        <v>22</v>
      </c>
      <c r="BKI6" s="136" t="s">
        <v>23</v>
      </c>
      <c r="BKJ6" s="45">
        <v>12</v>
      </c>
      <c r="BKK6" s="46">
        <v>13</v>
      </c>
      <c r="BKL6" s="46">
        <v>14</v>
      </c>
      <c r="BKM6" s="46">
        <v>15</v>
      </c>
      <c r="BKN6" s="46">
        <v>16</v>
      </c>
      <c r="BKO6" s="46">
        <v>17</v>
      </c>
      <c r="BKP6" s="135" t="s">
        <v>22</v>
      </c>
      <c r="BKQ6" s="136" t="s">
        <v>23</v>
      </c>
      <c r="BKR6" s="45">
        <v>18</v>
      </c>
      <c r="BKS6" s="45">
        <v>19</v>
      </c>
      <c r="BKT6" s="45">
        <v>20</v>
      </c>
      <c r="BKU6" s="45">
        <v>21</v>
      </c>
      <c r="BKV6" s="45">
        <v>22</v>
      </c>
      <c r="BKW6" s="45">
        <v>23</v>
      </c>
      <c r="BKX6" s="135" t="s">
        <v>22</v>
      </c>
      <c r="BKY6" s="136" t="s">
        <v>23</v>
      </c>
      <c r="BKZ6" s="45">
        <v>24</v>
      </c>
      <c r="BLA6" s="46">
        <v>25</v>
      </c>
      <c r="BLB6" s="46">
        <v>26</v>
      </c>
      <c r="BLC6" s="46">
        <v>27</v>
      </c>
      <c r="BLD6" s="46">
        <v>28</v>
      </c>
      <c r="BLE6" s="46">
        <v>29</v>
      </c>
      <c r="BLF6" s="135" t="s">
        <v>22</v>
      </c>
      <c r="BLG6" s="136" t="s">
        <v>23</v>
      </c>
      <c r="BLH6" s="45">
        <v>29</v>
      </c>
      <c r="BLI6" s="46">
        <v>30</v>
      </c>
      <c r="BLJ6" s="46">
        <v>1</v>
      </c>
      <c r="BLK6" s="46">
        <v>2</v>
      </c>
      <c r="BLL6" s="46">
        <v>3</v>
      </c>
      <c r="BLM6" s="46">
        <v>4</v>
      </c>
      <c r="BLN6" s="135" t="s">
        <v>22</v>
      </c>
      <c r="BLO6" s="136" t="s">
        <v>23</v>
      </c>
      <c r="BLP6" s="45">
        <v>5</v>
      </c>
      <c r="BLQ6" s="46">
        <v>6</v>
      </c>
      <c r="BLR6" s="46">
        <v>7</v>
      </c>
      <c r="BLS6" s="46">
        <v>8</v>
      </c>
      <c r="BLT6" s="46">
        <v>9</v>
      </c>
      <c r="BLU6" s="46">
        <v>10</v>
      </c>
      <c r="BLV6" s="135" t="s">
        <v>22</v>
      </c>
      <c r="BLW6" s="136" t="s">
        <v>23</v>
      </c>
      <c r="BLX6" s="45">
        <v>11</v>
      </c>
      <c r="BLY6" s="46">
        <v>12</v>
      </c>
      <c r="BLZ6" s="46">
        <v>13</v>
      </c>
      <c r="BMA6" s="46">
        <v>14</v>
      </c>
      <c r="BMB6" s="46">
        <v>15</v>
      </c>
      <c r="BMC6" s="46">
        <v>16</v>
      </c>
      <c r="BMD6" s="135" t="s">
        <v>22</v>
      </c>
      <c r="BME6" s="136" t="s">
        <v>23</v>
      </c>
      <c r="BMF6" s="45">
        <v>17</v>
      </c>
      <c r="BMG6" s="45">
        <v>18</v>
      </c>
      <c r="BMH6" s="45">
        <v>19</v>
      </c>
      <c r="BMI6" s="45">
        <v>20</v>
      </c>
      <c r="BMJ6" s="45">
        <v>21</v>
      </c>
      <c r="BMK6" s="45">
        <v>22</v>
      </c>
      <c r="BML6" s="135" t="s">
        <v>22</v>
      </c>
      <c r="BMM6" s="136" t="s">
        <v>23</v>
      </c>
      <c r="BMN6" s="45">
        <v>23</v>
      </c>
      <c r="BMO6" s="46">
        <v>24</v>
      </c>
      <c r="BMP6" s="46">
        <v>25</v>
      </c>
      <c r="BMQ6" s="46">
        <v>26</v>
      </c>
      <c r="BMR6" s="46">
        <v>27</v>
      </c>
      <c r="BMS6" s="46">
        <v>28</v>
      </c>
      <c r="BMT6" s="135" t="s">
        <v>22</v>
      </c>
      <c r="BMU6" s="136" t="s">
        <v>23</v>
      </c>
      <c r="BMV6" s="45">
        <v>29</v>
      </c>
      <c r="BMW6" s="46">
        <v>30</v>
      </c>
      <c r="BMX6" s="46">
        <v>31</v>
      </c>
      <c r="BMY6" s="46">
        <v>1</v>
      </c>
      <c r="BMZ6" s="46">
        <v>2</v>
      </c>
      <c r="BNA6" s="46">
        <v>3</v>
      </c>
      <c r="BNB6" s="135" t="s">
        <v>22</v>
      </c>
      <c r="BNC6" s="136" t="s">
        <v>23</v>
      </c>
      <c r="BND6" s="45">
        <v>4</v>
      </c>
      <c r="BNE6" s="46">
        <v>5</v>
      </c>
      <c r="BNF6" s="46">
        <v>6</v>
      </c>
      <c r="BNG6" s="46">
        <v>7</v>
      </c>
      <c r="BNH6" s="46">
        <v>8</v>
      </c>
      <c r="BNI6" s="46">
        <v>9</v>
      </c>
      <c r="BNJ6" s="135" t="s">
        <v>22</v>
      </c>
      <c r="BNK6" s="136" t="s">
        <v>23</v>
      </c>
      <c r="BNL6" s="45">
        <v>11</v>
      </c>
      <c r="BNM6" s="46">
        <v>12</v>
      </c>
      <c r="BNN6" s="46">
        <v>13</v>
      </c>
      <c r="BNO6" s="46">
        <v>14</v>
      </c>
      <c r="BNP6" s="46">
        <v>15</v>
      </c>
      <c r="BNQ6" s="46">
        <v>16</v>
      </c>
      <c r="BNR6" s="135" t="s">
        <v>22</v>
      </c>
      <c r="BNS6" s="136" t="s">
        <v>23</v>
      </c>
      <c r="BNT6" s="45">
        <v>17</v>
      </c>
      <c r="BNU6" s="46">
        <v>18</v>
      </c>
      <c r="BNV6" s="46">
        <v>19</v>
      </c>
      <c r="BNW6" s="46">
        <v>20</v>
      </c>
      <c r="BNX6" s="46">
        <v>21</v>
      </c>
      <c r="BNY6" s="46">
        <v>22</v>
      </c>
      <c r="BNZ6" s="135" t="s">
        <v>22</v>
      </c>
      <c r="BOA6" s="136" t="s">
        <v>23</v>
      </c>
      <c r="BOB6" s="45">
        <v>23</v>
      </c>
      <c r="BOC6" s="45">
        <v>24</v>
      </c>
      <c r="BOD6" s="45">
        <v>25</v>
      </c>
      <c r="BOE6" s="45">
        <v>26</v>
      </c>
      <c r="BOF6" s="45">
        <v>27</v>
      </c>
      <c r="BOG6" s="45">
        <v>28</v>
      </c>
      <c r="BOH6" s="135" t="s">
        <v>22</v>
      </c>
      <c r="BOI6" s="136" t="s">
        <v>23</v>
      </c>
      <c r="BOJ6" s="45">
        <v>29</v>
      </c>
      <c r="BOK6" s="46">
        <v>30</v>
      </c>
      <c r="BOL6" s="46">
        <v>1</v>
      </c>
      <c r="BOM6" s="46">
        <v>2</v>
      </c>
      <c r="BON6" s="46">
        <v>3</v>
      </c>
      <c r="BOO6" s="46">
        <v>4</v>
      </c>
      <c r="BOP6" s="135" t="s">
        <v>22</v>
      </c>
      <c r="BOQ6" s="136" t="s">
        <v>23</v>
      </c>
      <c r="BOR6" s="45">
        <v>6</v>
      </c>
      <c r="BOS6" s="46">
        <v>7</v>
      </c>
      <c r="BOT6" s="46">
        <v>8</v>
      </c>
      <c r="BOU6" s="46">
        <v>9</v>
      </c>
      <c r="BOV6" s="46">
        <v>10</v>
      </c>
      <c r="BOW6" s="46">
        <v>11</v>
      </c>
      <c r="BOX6" s="135" t="s">
        <v>22</v>
      </c>
      <c r="BOY6" s="136" t="s">
        <v>23</v>
      </c>
      <c r="BOZ6" s="45">
        <v>12</v>
      </c>
      <c r="BPA6" s="46">
        <v>13</v>
      </c>
      <c r="BPB6" s="46">
        <v>14</v>
      </c>
      <c r="BPC6" s="46">
        <v>15</v>
      </c>
      <c r="BPD6" s="46">
        <v>16</v>
      </c>
      <c r="BPE6" s="46">
        <v>17</v>
      </c>
      <c r="BPF6" s="135" t="s">
        <v>22</v>
      </c>
      <c r="BPG6" s="136" t="s">
        <v>23</v>
      </c>
      <c r="BPH6" s="45">
        <v>20</v>
      </c>
      <c r="BPI6" s="46">
        <v>21</v>
      </c>
      <c r="BPJ6" s="46">
        <v>22</v>
      </c>
      <c r="BPK6" s="46">
        <v>23</v>
      </c>
      <c r="BPL6" s="46">
        <v>24</v>
      </c>
      <c r="BPM6" s="46">
        <v>25</v>
      </c>
      <c r="BPN6" s="135" t="s">
        <v>22</v>
      </c>
      <c r="BPO6" s="136" t="s">
        <v>23</v>
      </c>
      <c r="BPP6" s="45">
        <v>26</v>
      </c>
      <c r="BPQ6" s="46">
        <v>27</v>
      </c>
      <c r="BPR6" s="46">
        <v>28</v>
      </c>
      <c r="BPS6" s="46">
        <v>29</v>
      </c>
      <c r="BPT6" s="46">
        <v>30</v>
      </c>
      <c r="BPU6" s="46">
        <v>31</v>
      </c>
      <c r="BPV6" s="135" t="s">
        <v>22</v>
      </c>
      <c r="BPW6" s="136" t="s">
        <v>23</v>
      </c>
      <c r="BPX6" s="45">
        <v>2</v>
      </c>
      <c r="BPY6" s="46">
        <v>3</v>
      </c>
      <c r="BPZ6" s="46">
        <v>4</v>
      </c>
      <c r="BQA6" s="46">
        <v>5</v>
      </c>
      <c r="BQB6" s="46">
        <v>6</v>
      </c>
      <c r="BQC6" s="46">
        <v>7</v>
      </c>
      <c r="BQD6" s="135" t="s">
        <v>22</v>
      </c>
      <c r="BQE6" s="136" t="s">
        <v>23</v>
      </c>
      <c r="BQF6" s="45">
        <v>8</v>
      </c>
      <c r="BQG6" s="46">
        <v>9</v>
      </c>
      <c r="BQH6" s="46">
        <v>10</v>
      </c>
      <c r="BQI6" s="46">
        <v>11</v>
      </c>
      <c r="BQJ6" s="46">
        <v>12</v>
      </c>
      <c r="BQK6" s="46">
        <v>13</v>
      </c>
      <c r="BQL6" s="135" t="s">
        <v>22</v>
      </c>
      <c r="BQM6" s="136" t="s">
        <v>23</v>
      </c>
      <c r="BQN6" s="45">
        <v>14</v>
      </c>
      <c r="BQO6" s="46">
        <v>15</v>
      </c>
      <c r="BQP6" s="46">
        <v>16</v>
      </c>
      <c r="BQQ6" s="46">
        <v>17</v>
      </c>
      <c r="BQR6" s="46">
        <v>18</v>
      </c>
      <c r="BQS6" s="46">
        <v>19</v>
      </c>
      <c r="BQT6" s="135" t="s">
        <v>22</v>
      </c>
      <c r="BQU6" s="136" t="s">
        <v>23</v>
      </c>
      <c r="BQV6" s="45">
        <v>20</v>
      </c>
      <c r="BQW6" s="46">
        <v>21</v>
      </c>
      <c r="BQX6" s="46">
        <v>22</v>
      </c>
      <c r="BQY6" s="46">
        <v>23</v>
      </c>
      <c r="BQZ6" s="46">
        <v>24</v>
      </c>
      <c r="BRA6" s="46">
        <v>25</v>
      </c>
      <c r="BRB6" s="135" t="s">
        <v>22</v>
      </c>
      <c r="BRC6" s="136" t="s">
        <v>23</v>
      </c>
      <c r="BRD6" s="45">
        <v>26</v>
      </c>
      <c r="BRE6" s="46">
        <v>27</v>
      </c>
      <c r="BRF6" s="46">
        <v>28</v>
      </c>
      <c r="BRG6" s="46">
        <v>29</v>
      </c>
      <c r="BRH6" s="46">
        <v>30</v>
      </c>
      <c r="BRI6" s="46">
        <v>31</v>
      </c>
      <c r="BRJ6" s="135" t="s">
        <v>22</v>
      </c>
      <c r="BRK6" s="136" t="s">
        <v>23</v>
      </c>
      <c r="BRL6" s="61">
        <v>1</v>
      </c>
      <c r="BRM6" s="62">
        <v>2</v>
      </c>
      <c r="BRN6" s="62">
        <v>3</v>
      </c>
      <c r="BRO6" s="62">
        <v>4</v>
      </c>
      <c r="BRP6" s="62">
        <v>5</v>
      </c>
      <c r="BRQ6" s="62">
        <v>6</v>
      </c>
      <c r="BRR6" s="137" t="s">
        <v>22</v>
      </c>
      <c r="BRS6" s="138" t="s">
        <v>23</v>
      </c>
      <c r="BRT6" s="45">
        <v>7</v>
      </c>
      <c r="BRU6" s="46">
        <v>8</v>
      </c>
      <c r="BRV6" s="46">
        <v>9</v>
      </c>
      <c r="BRW6" s="46">
        <v>10</v>
      </c>
      <c r="BRX6" s="46">
        <v>15</v>
      </c>
      <c r="BRY6" s="46">
        <v>16</v>
      </c>
      <c r="BRZ6" s="135" t="s">
        <v>22</v>
      </c>
      <c r="BSA6" s="136" t="s">
        <v>23</v>
      </c>
      <c r="BSB6" s="45">
        <v>17</v>
      </c>
      <c r="BSC6" s="46">
        <v>18</v>
      </c>
      <c r="BSD6" s="46">
        <v>19</v>
      </c>
      <c r="BSE6" s="46">
        <v>20</v>
      </c>
      <c r="BSF6" s="46">
        <v>21</v>
      </c>
      <c r="BSG6" s="46">
        <v>22</v>
      </c>
      <c r="BSH6" s="135" t="s">
        <v>22</v>
      </c>
      <c r="BSI6" s="136" t="s">
        <v>23</v>
      </c>
      <c r="BSJ6" s="45">
        <v>23</v>
      </c>
      <c r="BSK6" s="46">
        <v>24</v>
      </c>
      <c r="BSL6" s="46">
        <v>25</v>
      </c>
      <c r="BSM6" s="46">
        <v>26</v>
      </c>
      <c r="BSN6" s="46">
        <v>27</v>
      </c>
      <c r="BSO6" s="46">
        <v>28</v>
      </c>
      <c r="BSP6" s="135" t="s">
        <v>22</v>
      </c>
      <c r="BSQ6" s="136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5" t="s">
        <v>22</v>
      </c>
      <c r="BSY6" s="136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5" t="s">
        <v>22</v>
      </c>
      <c r="BTG6" s="136" t="s">
        <v>23</v>
      </c>
      <c r="BTH6" s="45">
        <v>15</v>
      </c>
      <c r="BTI6" s="46">
        <v>16</v>
      </c>
      <c r="BTJ6" s="46">
        <v>17</v>
      </c>
      <c r="BTK6" s="46">
        <v>18</v>
      </c>
      <c r="BTL6" s="46">
        <v>19</v>
      </c>
      <c r="BTM6" s="46">
        <v>20</v>
      </c>
      <c r="BTN6" s="137" t="s">
        <v>22</v>
      </c>
      <c r="BTO6" s="138" t="s">
        <v>23</v>
      </c>
      <c r="BTP6" s="45">
        <v>22</v>
      </c>
      <c r="BTQ6" s="46">
        <v>23</v>
      </c>
      <c r="BTR6" s="46">
        <v>24</v>
      </c>
      <c r="BTS6" s="46">
        <v>25</v>
      </c>
      <c r="BTT6" s="46">
        <v>26</v>
      </c>
      <c r="BTU6" s="46">
        <v>27</v>
      </c>
      <c r="BTV6" s="135" t="s">
        <v>22</v>
      </c>
      <c r="BTW6" s="136" t="s">
        <v>23</v>
      </c>
      <c r="BTX6" s="45">
        <v>29</v>
      </c>
      <c r="BTY6" s="45">
        <v>30</v>
      </c>
      <c r="BTZ6" s="45">
        <v>31</v>
      </c>
      <c r="BUA6" s="45">
        <v>1</v>
      </c>
      <c r="BUB6" s="45">
        <v>2</v>
      </c>
      <c r="BUC6" s="45">
        <v>3</v>
      </c>
      <c r="BUD6" s="137" t="s">
        <v>22</v>
      </c>
      <c r="BUE6" s="138" t="s">
        <v>23</v>
      </c>
      <c r="BUF6" s="45">
        <v>5</v>
      </c>
      <c r="BUG6" s="46">
        <v>6</v>
      </c>
      <c r="BUH6" s="46">
        <v>7</v>
      </c>
      <c r="BUI6" s="46">
        <v>8</v>
      </c>
      <c r="BUJ6" s="46">
        <v>9</v>
      </c>
      <c r="BUK6" s="46">
        <v>10</v>
      </c>
      <c r="BUL6" s="137" t="s">
        <v>22</v>
      </c>
      <c r="BUM6" s="138" t="s">
        <v>23</v>
      </c>
      <c r="BUN6" s="45">
        <v>11</v>
      </c>
      <c r="BUO6" s="46">
        <v>12</v>
      </c>
      <c r="BUP6" s="46">
        <v>13</v>
      </c>
      <c r="BUQ6" s="46">
        <v>14</v>
      </c>
      <c r="BUR6" s="46">
        <v>15</v>
      </c>
      <c r="BUS6" s="46">
        <v>16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24</v>
      </c>
      <c r="BVE6" s="46">
        <v>25</v>
      </c>
      <c r="BVF6" s="46">
        <v>26</v>
      </c>
      <c r="BVG6" s="46">
        <v>27</v>
      </c>
      <c r="BVH6" s="46">
        <v>28</v>
      </c>
      <c r="BVI6" s="46">
        <v>29</v>
      </c>
      <c r="BVJ6" s="137" t="s">
        <v>22</v>
      </c>
      <c r="BVK6" s="138" t="s">
        <v>23</v>
      </c>
      <c r="BVL6" s="45">
        <v>2</v>
      </c>
      <c r="BVM6" s="46">
        <v>3</v>
      </c>
      <c r="BVN6" s="46">
        <v>4</v>
      </c>
      <c r="BVO6" s="46">
        <v>5</v>
      </c>
      <c r="BVP6" s="46">
        <v>6</v>
      </c>
      <c r="BVQ6" s="46">
        <v>7</v>
      </c>
      <c r="BVR6" s="137" t="s">
        <v>22</v>
      </c>
      <c r="BVS6" s="138" t="s">
        <v>23</v>
      </c>
      <c r="BVT6" s="45">
        <v>8</v>
      </c>
      <c r="BVU6" s="46">
        <v>10</v>
      </c>
      <c r="BVV6" s="46">
        <v>11</v>
      </c>
      <c r="BVW6" s="46">
        <v>12</v>
      </c>
      <c r="BVX6" s="46">
        <v>13</v>
      </c>
      <c r="BVY6" s="46">
        <v>14</v>
      </c>
      <c r="BVZ6" s="137" t="s">
        <v>22</v>
      </c>
      <c r="BWA6" s="138" t="s">
        <v>23</v>
      </c>
      <c r="BWB6" s="45">
        <v>15</v>
      </c>
      <c r="BWC6" s="46">
        <v>16</v>
      </c>
      <c r="BWD6" s="46">
        <v>17</v>
      </c>
      <c r="BWE6" s="46">
        <v>18</v>
      </c>
      <c r="BWF6" s="46">
        <v>19</v>
      </c>
      <c r="BWG6" s="46">
        <v>20</v>
      </c>
      <c r="BWH6" s="137" t="s">
        <v>22</v>
      </c>
      <c r="BWI6" s="138" t="s">
        <v>23</v>
      </c>
      <c r="BWJ6" s="45">
        <v>21</v>
      </c>
      <c r="BWK6" s="46">
        <v>22</v>
      </c>
      <c r="BWL6" s="46">
        <v>24</v>
      </c>
      <c r="BWM6" s="46">
        <v>25</v>
      </c>
      <c r="BWN6" s="46">
        <v>26</v>
      </c>
      <c r="BWO6" s="46">
        <v>27</v>
      </c>
      <c r="BWP6" s="137" t="s">
        <v>22</v>
      </c>
      <c r="BWQ6" s="138" t="s">
        <v>23</v>
      </c>
      <c r="BWR6" s="45">
        <v>28</v>
      </c>
      <c r="BWS6" s="46">
        <v>29</v>
      </c>
      <c r="BWT6" s="46">
        <v>31</v>
      </c>
      <c r="BWU6" s="46">
        <v>1</v>
      </c>
      <c r="BWV6" s="46">
        <v>2</v>
      </c>
      <c r="BWW6" s="46">
        <v>3</v>
      </c>
      <c r="BWX6" s="137" t="s">
        <v>22</v>
      </c>
      <c r="BWY6" s="138" t="s">
        <v>23</v>
      </c>
      <c r="BWZ6" s="45">
        <v>4</v>
      </c>
      <c r="BXA6" s="46">
        <v>5</v>
      </c>
      <c r="BXB6" s="46">
        <v>6</v>
      </c>
      <c r="BXC6" s="46">
        <v>7</v>
      </c>
      <c r="BXD6" s="46">
        <v>8</v>
      </c>
      <c r="BXE6" s="46">
        <v>9</v>
      </c>
      <c r="BXF6" s="137" t="s">
        <v>22</v>
      </c>
      <c r="BXG6" s="138" t="s">
        <v>23</v>
      </c>
      <c r="BXH6" s="45">
        <v>11</v>
      </c>
      <c r="BXI6" s="46">
        <v>12</v>
      </c>
      <c r="BXJ6" s="46">
        <v>14</v>
      </c>
      <c r="BXK6" s="46">
        <v>15</v>
      </c>
      <c r="BXL6" s="46">
        <v>16</v>
      </c>
      <c r="BXM6" s="46">
        <v>17</v>
      </c>
      <c r="BXN6" s="137" t="s">
        <v>22</v>
      </c>
      <c r="BXO6" s="138" t="s">
        <v>23</v>
      </c>
      <c r="BXP6" s="45">
        <v>17</v>
      </c>
      <c r="BXQ6" s="46">
        <v>18</v>
      </c>
      <c r="BXR6" s="46">
        <v>19</v>
      </c>
      <c r="BXS6" s="46">
        <v>20</v>
      </c>
      <c r="BXT6" s="46">
        <v>21</v>
      </c>
      <c r="BXU6" s="46">
        <v>22</v>
      </c>
      <c r="BXV6" s="137" t="s">
        <v>22</v>
      </c>
      <c r="BXW6" s="138" t="s">
        <v>23</v>
      </c>
      <c r="BXX6" s="45">
        <v>25</v>
      </c>
      <c r="BXY6" s="46">
        <v>26</v>
      </c>
      <c r="BXZ6" s="46">
        <v>27</v>
      </c>
      <c r="BYA6" s="46">
        <v>28</v>
      </c>
      <c r="BYB6" s="46">
        <v>29</v>
      </c>
      <c r="BYC6" s="46">
        <v>30</v>
      </c>
      <c r="BYD6" s="137" t="s">
        <v>22</v>
      </c>
      <c r="BYE6" s="138" t="s">
        <v>23</v>
      </c>
      <c r="BYF6" s="45">
        <v>1</v>
      </c>
      <c r="BYG6" s="46">
        <v>2</v>
      </c>
      <c r="BYH6" s="46">
        <v>3</v>
      </c>
      <c r="BYI6" s="46">
        <v>5</v>
      </c>
      <c r="BYJ6" s="46">
        <v>6</v>
      </c>
      <c r="BYK6" s="46">
        <v>7</v>
      </c>
      <c r="BYL6" s="137" t="s">
        <v>22</v>
      </c>
      <c r="BYM6" s="138" t="s">
        <v>23</v>
      </c>
      <c r="BYN6" s="45">
        <v>8</v>
      </c>
      <c r="BYO6" s="46">
        <v>9</v>
      </c>
      <c r="BYP6" s="46">
        <v>10</v>
      </c>
      <c r="BYQ6" s="46">
        <v>12</v>
      </c>
      <c r="BYR6" s="46">
        <v>13</v>
      </c>
      <c r="BYS6" s="46">
        <v>14</v>
      </c>
      <c r="BYT6" s="137" t="s">
        <v>22</v>
      </c>
      <c r="BYU6" s="138" t="s">
        <v>23</v>
      </c>
      <c r="BYV6" s="45">
        <v>15</v>
      </c>
      <c r="BYW6" s="46">
        <v>16</v>
      </c>
      <c r="BYX6" s="46">
        <v>17</v>
      </c>
      <c r="BYY6" s="46">
        <v>18</v>
      </c>
      <c r="BYZ6" s="46">
        <v>19</v>
      </c>
      <c r="BZA6" s="46">
        <v>20</v>
      </c>
      <c r="BZB6" s="137" t="s">
        <v>22</v>
      </c>
      <c r="BZC6" s="138" t="s">
        <v>23</v>
      </c>
      <c r="BZD6" s="45">
        <v>21</v>
      </c>
      <c r="BZE6" s="46">
        <v>22</v>
      </c>
      <c r="BZF6" s="46">
        <v>23</v>
      </c>
      <c r="BZG6" s="46">
        <v>24</v>
      </c>
      <c r="BZH6" s="46">
        <v>25</v>
      </c>
      <c r="BZI6" s="46">
        <v>26</v>
      </c>
      <c r="BZJ6" s="137" t="s">
        <v>22</v>
      </c>
      <c r="BZK6" s="138" t="s">
        <v>23</v>
      </c>
      <c r="BZL6" s="45">
        <v>27</v>
      </c>
      <c r="BZM6" s="46">
        <v>28</v>
      </c>
      <c r="BZN6" s="46">
        <v>29</v>
      </c>
      <c r="BZO6" s="46">
        <v>30</v>
      </c>
      <c r="BZP6" s="46">
        <v>31</v>
      </c>
      <c r="BZQ6" s="46">
        <v>1</v>
      </c>
      <c r="BZR6" s="137" t="s">
        <v>22</v>
      </c>
      <c r="BZS6" s="138" t="s">
        <v>23</v>
      </c>
      <c r="BZT6" s="45">
        <v>2</v>
      </c>
      <c r="BZU6" s="46">
        <v>3</v>
      </c>
      <c r="BZV6" s="46">
        <v>4</v>
      </c>
      <c r="BZW6" s="46">
        <v>5</v>
      </c>
      <c r="BZX6" s="46">
        <v>6</v>
      </c>
      <c r="BZY6" s="46">
        <v>7</v>
      </c>
      <c r="BZZ6" s="137" t="s">
        <v>22</v>
      </c>
      <c r="CAA6" s="138" t="s">
        <v>23</v>
      </c>
      <c r="CAB6" s="45">
        <v>9</v>
      </c>
      <c r="CAC6" s="46">
        <v>10</v>
      </c>
      <c r="CAD6" s="46">
        <v>11</v>
      </c>
      <c r="CAE6" s="46">
        <v>12</v>
      </c>
      <c r="CAF6" s="46">
        <v>13</v>
      </c>
      <c r="CAG6" s="46">
        <v>14</v>
      </c>
      <c r="CAH6" s="137" t="s">
        <v>22</v>
      </c>
      <c r="CAI6" s="138" t="s">
        <v>23</v>
      </c>
      <c r="CAJ6" s="45">
        <v>16</v>
      </c>
      <c r="CAK6" s="46">
        <v>17</v>
      </c>
      <c r="CAL6" s="46">
        <v>18</v>
      </c>
      <c r="CAM6" s="46">
        <v>19</v>
      </c>
      <c r="CAN6" s="46">
        <v>20</v>
      </c>
      <c r="CAO6" s="46">
        <v>21</v>
      </c>
      <c r="CAP6" s="137" t="s">
        <v>22</v>
      </c>
      <c r="CAQ6" s="138" t="s">
        <v>23</v>
      </c>
      <c r="CAR6" s="45">
        <v>23</v>
      </c>
      <c r="CAS6" s="46">
        <v>24</v>
      </c>
      <c r="CAT6" s="46">
        <v>25</v>
      </c>
      <c r="CAU6" s="46">
        <v>26</v>
      </c>
      <c r="CAV6" s="46">
        <v>27</v>
      </c>
      <c r="CAW6" s="46">
        <v>28</v>
      </c>
      <c r="CAX6" s="137" t="s">
        <v>22</v>
      </c>
      <c r="CAY6" s="138" t="s">
        <v>23</v>
      </c>
      <c r="CAZ6" s="45">
        <v>29</v>
      </c>
      <c r="CBA6" s="46">
        <v>30</v>
      </c>
      <c r="CBB6" s="46">
        <v>31</v>
      </c>
      <c r="CBC6" s="46">
        <v>1</v>
      </c>
      <c r="CBD6" s="46">
        <v>2</v>
      </c>
      <c r="CBE6" s="46">
        <v>3</v>
      </c>
      <c r="CBF6" s="137" t="s">
        <v>22</v>
      </c>
      <c r="CBG6" s="138" t="s">
        <v>23</v>
      </c>
      <c r="CBH6" s="45">
        <v>4</v>
      </c>
      <c r="CBI6" s="46">
        <v>5</v>
      </c>
      <c r="CBJ6" s="46">
        <v>6</v>
      </c>
      <c r="CBK6" s="46">
        <v>7</v>
      </c>
      <c r="CBL6" s="46">
        <v>8</v>
      </c>
      <c r="CBM6" s="46">
        <v>9</v>
      </c>
      <c r="CBN6" s="137" t="s">
        <v>22</v>
      </c>
      <c r="CBO6" s="138" t="s">
        <v>23</v>
      </c>
      <c r="CBP6" s="45">
        <v>10</v>
      </c>
      <c r="CBQ6" s="46">
        <v>11</v>
      </c>
      <c r="CBR6" s="46">
        <v>12</v>
      </c>
      <c r="CBS6" s="46">
        <v>13</v>
      </c>
      <c r="CBT6" s="46">
        <v>14</v>
      </c>
      <c r="CBU6" s="46">
        <v>15</v>
      </c>
      <c r="CBV6" s="137" t="s">
        <v>22</v>
      </c>
      <c r="CBW6" s="138" t="s">
        <v>23</v>
      </c>
      <c r="CBX6" s="45">
        <v>17</v>
      </c>
      <c r="CBY6" s="46">
        <v>18</v>
      </c>
      <c r="CBZ6" s="46">
        <v>19</v>
      </c>
      <c r="CCA6" s="46">
        <v>20</v>
      </c>
      <c r="CCB6" s="46">
        <v>21</v>
      </c>
      <c r="CCC6" s="46">
        <v>22</v>
      </c>
      <c r="CCD6" s="137" t="s">
        <v>22</v>
      </c>
      <c r="CCE6" s="138" t="s">
        <v>23</v>
      </c>
      <c r="CCF6" s="45">
        <v>23</v>
      </c>
      <c r="CCG6" s="46">
        <v>24</v>
      </c>
      <c r="CCH6" s="46">
        <v>25</v>
      </c>
      <c r="CCI6" s="46">
        <v>27</v>
      </c>
      <c r="CCJ6" s="46">
        <v>28</v>
      </c>
      <c r="CCK6" s="46">
        <v>29</v>
      </c>
      <c r="CCL6" s="137" t="s">
        <v>22</v>
      </c>
      <c r="CCM6" s="138" t="s">
        <v>23</v>
      </c>
      <c r="CCN6" s="45">
        <v>30</v>
      </c>
      <c r="CCO6" s="46">
        <v>1</v>
      </c>
      <c r="CCP6" s="46">
        <v>2</v>
      </c>
      <c r="CCQ6" s="46">
        <v>3</v>
      </c>
      <c r="CCR6" s="46">
        <v>4</v>
      </c>
      <c r="CCS6" s="46">
        <v>5</v>
      </c>
      <c r="CCT6" s="137" t="s">
        <v>22</v>
      </c>
      <c r="CCU6" s="138" t="s">
        <v>23</v>
      </c>
      <c r="CCV6" s="45">
        <v>6</v>
      </c>
      <c r="CCW6" s="46">
        <v>6</v>
      </c>
      <c r="CCX6" s="46">
        <v>7</v>
      </c>
      <c r="CCY6" s="46">
        <v>8</v>
      </c>
      <c r="CCZ6" s="46">
        <v>9</v>
      </c>
      <c r="CDA6" s="46">
        <v>10</v>
      </c>
      <c r="CDB6" s="137" t="s">
        <v>22</v>
      </c>
      <c r="CDC6" s="138" t="s">
        <v>23</v>
      </c>
      <c r="CDD6" s="45">
        <v>11</v>
      </c>
      <c r="CDE6" s="46">
        <v>12</v>
      </c>
      <c r="CDF6" s="46">
        <v>13</v>
      </c>
      <c r="CDG6" s="46">
        <v>14</v>
      </c>
      <c r="CDH6" s="46">
        <v>15</v>
      </c>
      <c r="CDI6" s="46">
        <v>16</v>
      </c>
      <c r="CDJ6" s="137" t="s">
        <v>22</v>
      </c>
      <c r="CDK6" s="138" t="s">
        <v>23</v>
      </c>
      <c r="CDL6" s="45">
        <v>18</v>
      </c>
      <c r="CDM6" s="46">
        <v>19</v>
      </c>
      <c r="CDN6" s="46">
        <v>20</v>
      </c>
      <c r="CDO6" s="46">
        <v>21</v>
      </c>
      <c r="CDP6" s="46">
        <v>22</v>
      </c>
      <c r="CDQ6" s="46">
        <v>23</v>
      </c>
      <c r="CDR6" s="137" t="s">
        <v>22</v>
      </c>
      <c r="CDS6" s="138" t="s">
        <v>23</v>
      </c>
      <c r="CDT6" s="61">
        <v>24</v>
      </c>
      <c r="CDU6" s="62">
        <v>25</v>
      </c>
      <c r="CDV6" s="62">
        <v>26</v>
      </c>
      <c r="CDW6" s="62">
        <v>27</v>
      </c>
      <c r="CDX6" s="62">
        <v>28</v>
      </c>
      <c r="CDY6" s="62">
        <v>29</v>
      </c>
      <c r="CDZ6" s="137" t="s">
        <v>22</v>
      </c>
      <c r="CEA6" s="138" t="s">
        <v>23</v>
      </c>
      <c r="CEB6" s="45">
        <v>30</v>
      </c>
      <c r="CEC6" s="46">
        <v>31</v>
      </c>
      <c r="CED6" s="46">
        <v>1</v>
      </c>
      <c r="CEE6" s="46">
        <v>2</v>
      </c>
      <c r="CEF6" s="46">
        <v>3</v>
      </c>
      <c r="CEG6" s="46">
        <v>4</v>
      </c>
      <c r="CEH6" s="137" t="s">
        <v>22</v>
      </c>
      <c r="CEI6" s="138" t="s">
        <v>23</v>
      </c>
      <c r="CEJ6" s="45">
        <v>5</v>
      </c>
      <c r="CEK6" s="46">
        <v>6</v>
      </c>
      <c r="CEL6" s="46">
        <v>7</v>
      </c>
      <c r="CEM6" s="46">
        <v>8</v>
      </c>
      <c r="CEN6" s="46">
        <v>9</v>
      </c>
      <c r="CEO6" s="46">
        <v>10</v>
      </c>
      <c r="CEP6" s="137" t="s">
        <v>22</v>
      </c>
      <c r="CEQ6" s="138" t="s">
        <v>23</v>
      </c>
      <c r="CER6" s="45">
        <v>11</v>
      </c>
      <c r="CES6" s="46">
        <v>12</v>
      </c>
      <c r="CET6" s="46">
        <v>13</v>
      </c>
      <c r="CEU6" s="46">
        <v>15</v>
      </c>
      <c r="CEV6" s="46">
        <v>16</v>
      </c>
      <c r="CEW6" s="46">
        <v>17</v>
      </c>
      <c r="CEX6" s="137" t="s">
        <v>22</v>
      </c>
      <c r="CEY6" s="138" t="s">
        <v>23</v>
      </c>
      <c r="CEZ6" s="45">
        <v>19</v>
      </c>
      <c r="CFA6" s="46">
        <v>20</v>
      </c>
      <c r="CFB6" s="46">
        <v>21</v>
      </c>
      <c r="CFC6" s="46">
        <v>22</v>
      </c>
      <c r="CFD6" s="46">
        <v>23</v>
      </c>
      <c r="CFE6" s="46">
        <v>24</v>
      </c>
      <c r="CFF6" s="137" t="s">
        <v>22</v>
      </c>
      <c r="CFG6" s="138" t="s">
        <v>23</v>
      </c>
      <c r="CFH6" s="45">
        <v>25</v>
      </c>
      <c r="CFI6" s="46">
        <v>26</v>
      </c>
      <c r="CFJ6" s="46">
        <v>27</v>
      </c>
      <c r="CFK6" s="46">
        <v>28</v>
      </c>
      <c r="CFL6" s="46">
        <v>29</v>
      </c>
      <c r="CFM6" s="46">
        <v>30</v>
      </c>
      <c r="CFN6" s="137" t="s">
        <v>22</v>
      </c>
      <c r="CFO6" s="138" t="s">
        <v>23</v>
      </c>
      <c r="CFP6" s="45">
        <v>1</v>
      </c>
      <c r="CFQ6" s="46">
        <v>2</v>
      </c>
      <c r="CFR6" s="46">
        <v>3</v>
      </c>
      <c r="CFS6" s="46">
        <v>4</v>
      </c>
      <c r="CFT6" s="46">
        <v>6</v>
      </c>
      <c r="CFU6" s="46">
        <v>7</v>
      </c>
      <c r="CFV6" s="137" t="s">
        <v>22</v>
      </c>
      <c r="CFW6" s="138" t="s">
        <v>23</v>
      </c>
      <c r="CFX6" s="45">
        <v>8</v>
      </c>
      <c r="CFY6" s="46">
        <v>9</v>
      </c>
      <c r="CFZ6" s="46">
        <v>10</v>
      </c>
      <c r="CGA6" s="46">
        <v>11</v>
      </c>
      <c r="CGB6" s="46">
        <v>12</v>
      </c>
      <c r="CGC6" s="46">
        <v>13</v>
      </c>
      <c r="CGD6" s="137" t="s">
        <v>22</v>
      </c>
      <c r="CGE6" s="138" t="s">
        <v>23</v>
      </c>
      <c r="CGF6" s="45">
        <v>15</v>
      </c>
      <c r="CGG6" s="45">
        <v>16</v>
      </c>
      <c r="CGH6" s="45">
        <v>17</v>
      </c>
      <c r="CGI6" s="45">
        <v>18</v>
      </c>
      <c r="CGJ6" s="45">
        <v>19</v>
      </c>
      <c r="CGK6" s="45">
        <v>20</v>
      </c>
      <c r="CGL6" s="137" t="s">
        <v>22</v>
      </c>
      <c r="CGM6" s="138" t="s">
        <v>23</v>
      </c>
      <c r="CGN6" s="71">
        <v>21</v>
      </c>
      <c r="CGO6" s="103">
        <v>22</v>
      </c>
      <c r="CGP6" s="103">
        <v>23</v>
      </c>
      <c r="CGQ6" s="103">
        <v>24</v>
      </c>
      <c r="CGR6" s="103">
        <v>25</v>
      </c>
      <c r="CGS6" s="103">
        <v>26</v>
      </c>
      <c r="CGT6" s="181" t="s">
        <v>22</v>
      </c>
      <c r="CGU6" s="182" t="s">
        <v>23</v>
      </c>
      <c r="CGV6" s="61">
        <v>27</v>
      </c>
      <c r="CGW6" s="62">
        <v>28</v>
      </c>
      <c r="CGX6" s="62">
        <v>29</v>
      </c>
      <c r="CGY6" s="62">
        <v>30</v>
      </c>
      <c r="CGZ6" s="62">
        <v>31</v>
      </c>
      <c r="CHA6" s="62">
        <v>3</v>
      </c>
      <c r="CHB6" s="137" t="s">
        <v>22</v>
      </c>
      <c r="CHC6" s="138" t="s">
        <v>23</v>
      </c>
      <c r="CHD6" s="45">
        <v>3</v>
      </c>
      <c r="CHE6" s="46">
        <v>4</v>
      </c>
      <c r="CHF6" s="46">
        <v>5</v>
      </c>
      <c r="CHG6" s="46">
        <v>6</v>
      </c>
      <c r="CHH6" s="46">
        <v>7</v>
      </c>
      <c r="CHI6" s="46">
        <v>8</v>
      </c>
      <c r="CHJ6" s="137" t="s">
        <v>22</v>
      </c>
      <c r="CHK6" s="138" t="s">
        <v>23</v>
      </c>
      <c r="CHL6" s="45">
        <v>9</v>
      </c>
      <c r="CHM6" s="46">
        <v>10</v>
      </c>
      <c r="CHN6" s="46">
        <v>11</v>
      </c>
      <c r="CHO6" s="46">
        <v>12</v>
      </c>
      <c r="CHP6" s="46">
        <v>13</v>
      </c>
      <c r="CHQ6" s="46">
        <v>14</v>
      </c>
      <c r="CHR6" s="137" t="s">
        <v>22</v>
      </c>
      <c r="CHS6" s="138" t="s">
        <v>23</v>
      </c>
      <c r="CHT6" s="45">
        <v>14</v>
      </c>
      <c r="CHU6" s="45">
        <v>15</v>
      </c>
      <c r="CHV6" s="45">
        <v>16</v>
      </c>
      <c r="CHW6" s="45">
        <v>17</v>
      </c>
      <c r="CHX6" s="45">
        <v>18</v>
      </c>
      <c r="CHY6" s="45">
        <v>19</v>
      </c>
      <c r="CHZ6" s="137" t="s">
        <v>22</v>
      </c>
      <c r="CIA6" s="138" t="s">
        <v>23</v>
      </c>
      <c r="CIB6" s="61">
        <v>21</v>
      </c>
      <c r="CIC6" s="62">
        <v>22</v>
      </c>
      <c r="CID6" s="62">
        <v>23</v>
      </c>
      <c r="CIE6" s="62">
        <v>24</v>
      </c>
      <c r="CIF6" s="62">
        <v>25</v>
      </c>
      <c r="CIG6" s="62">
        <v>26</v>
      </c>
      <c r="CIH6" s="137" t="s">
        <v>22</v>
      </c>
      <c r="CII6" s="138" t="s">
        <v>23</v>
      </c>
      <c r="CIJ6" s="45">
        <v>27</v>
      </c>
      <c r="CIK6" s="46">
        <v>28</v>
      </c>
      <c r="CIL6" s="46">
        <v>29</v>
      </c>
      <c r="CIM6" s="46">
        <v>30</v>
      </c>
      <c r="CIN6" s="46">
        <v>4</v>
      </c>
      <c r="CIO6" s="46">
        <v>5</v>
      </c>
      <c r="CIP6" s="137" t="s">
        <v>22</v>
      </c>
      <c r="CIQ6" s="138" t="s">
        <v>23</v>
      </c>
      <c r="CIR6" s="45">
        <v>7</v>
      </c>
      <c r="CIS6" s="46">
        <v>8</v>
      </c>
      <c r="CIT6" s="46">
        <v>9</v>
      </c>
      <c r="CIU6" s="46">
        <v>10</v>
      </c>
      <c r="CIV6" s="46">
        <v>11</v>
      </c>
      <c r="CIW6" s="46">
        <v>12</v>
      </c>
      <c r="CIX6" s="137" t="s">
        <v>22</v>
      </c>
      <c r="CIY6" s="138" t="s">
        <v>23</v>
      </c>
      <c r="CIZ6" s="45">
        <v>14</v>
      </c>
      <c r="CJA6" s="46">
        <v>15</v>
      </c>
      <c r="CJB6" s="46">
        <v>16</v>
      </c>
      <c r="CJC6" s="46">
        <v>17</v>
      </c>
      <c r="CJD6" s="46">
        <v>18</v>
      </c>
      <c r="CJE6" s="46">
        <v>19</v>
      </c>
      <c r="CJF6" s="137" t="s">
        <v>22</v>
      </c>
      <c r="CJG6" s="138" t="s">
        <v>23</v>
      </c>
      <c r="CJH6" s="45">
        <v>20</v>
      </c>
      <c r="CJI6" s="46">
        <v>21</v>
      </c>
      <c r="CJJ6" s="46">
        <v>22</v>
      </c>
      <c r="CJK6" s="46">
        <v>23</v>
      </c>
      <c r="CJL6" s="46">
        <v>24</v>
      </c>
      <c r="CJM6" s="46">
        <v>25</v>
      </c>
      <c r="CJN6" s="137" t="s">
        <v>22</v>
      </c>
      <c r="CJO6" s="138" t="s">
        <v>23</v>
      </c>
      <c r="CJP6" s="61">
        <v>26</v>
      </c>
      <c r="CJQ6" s="62">
        <v>28</v>
      </c>
      <c r="CJR6" s="62">
        <v>1</v>
      </c>
      <c r="CJS6" s="62">
        <v>2</v>
      </c>
      <c r="CJT6" s="62">
        <v>3</v>
      </c>
      <c r="CJU6" s="62">
        <v>4</v>
      </c>
      <c r="CJV6" s="137" t="s">
        <v>22</v>
      </c>
      <c r="CJW6" s="138" t="s">
        <v>23</v>
      </c>
      <c r="CJX6" s="61">
        <v>5</v>
      </c>
      <c r="CJY6" s="62">
        <v>6</v>
      </c>
      <c r="CJZ6" s="62">
        <v>7</v>
      </c>
      <c r="CKA6" s="62">
        <v>8</v>
      </c>
      <c r="CKB6" s="62">
        <v>9</v>
      </c>
      <c r="CKC6" s="62">
        <v>10</v>
      </c>
      <c r="CKD6" s="137" t="s">
        <v>22</v>
      </c>
      <c r="CKE6" s="138" t="s">
        <v>23</v>
      </c>
      <c r="CKF6" s="61">
        <v>14</v>
      </c>
      <c r="CKG6" s="61">
        <v>15</v>
      </c>
      <c r="CKH6" s="61">
        <v>16</v>
      </c>
      <c r="CKI6" s="61">
        <v>17</v>
      </c>
      <c r="CKJ6" s="61">
        <v>18</v>
      </c>
      <c r="CKK6" s="61">
        <v>19</v>
      </c>
      <c r="CKL6" s="137" t="s">
        <v>22</v>
      </c>
      <c r="CKM6" s="138" t="s">
        <v>23</v>
      </c>
      <c r="CKN6" s="45">
        <v>19</v>
      </c>
      <c r="CKO6" s="46">
        <v>21</v>
      </c>
      <c r="CKP6" s="46">
        <v>22</v>
      </c>
      <c r="CKQ6" s="46">
        <v>23</v>
      </c>
      <c r="CKR6" s="46">
        <v>24</v>
      </c>
      <c r="CKS6" s="46">
        <v>25</v>
      </c>
      <c r="CKT6" s="137" t="s">
        <v>22</v>
      </c>
      <c r="CKU6" s="138" t="s">
        <v>23</v>
      </c>
      <c r="CKV6" s="45">
        <v>26</v>
      </c>
      <c r="CKW6" s="46">
        <v>27</v>
      </c>
      <c r="CKX6" s="46">
        <v>28</v>
      </c>
      <c r="CKY6" s="46">
        <v>29</v>
      </c>
      <c r="CKZ6" s="46">
        <v>30</v>
      </c>
      <c r="CLA6" s="46">
        <v>31</v>
      </c>
      <c r="CLB6" s="137" t="s">
        <v>22</v>
      </c>
      <c r="CLC6" s="138" t="s">
        <v>23</v>
      </c>
      <c r="CLD6" s="45">
        <v>1</v>
      </c>
      <c r="CLE6" s="46">
        <v>2</v>
      </c>
      <c r="CLF6" s="46">
        <v>3</v>
      </c>
      <c r="CLG6" s="46">
        <v>4</v>
      </c>
      <c r="CLH6" s="46">
        <v>5</v>
      </c>
      <c r="CLI6" s="46">
        <v>6</v>
      </c>
      <c r="CLJ6" s="137" t="s">
        <v>22</v>
      </c>
      <c r="CLK6" s="138" t="s">
        <v>23</v>
      </c>
      <c r="CLL6" s="45">
        <v>7</v>
      </c>
      <c r="CLM6" s="46">
        <v>8</v>
      </c>
      <c r="CLN6" s="46">
        <v>9</v>
      </c>
      <c r="CLO6" s="46">
        <v>10</v>
      </c>
      <c r="CLP6" s="46">
        <v>11</v>
      </c>
      <c r="CLQ6" s="46">
        <v>12</v>
      </c>
      <c r="CLR6" s="137" t="s">
        <v>22</v>
      </c>
      <c r="CLS6" s="138" t="s">
        <v>23</v>
      </c>
      <c r="CLT6" s="45">
        <v>15</v>
      </c>
      <c r="CLU6" s="46">
        <v>16</v>
      </c>
      <c r="CLV6" s="46">
        <v>17</v>
      </c>
      <c r="CLW6" s="46">
        <v>18</v>
      </c>
      <c r="CLX6" s="46">
        <v>19</v>
      </c>
      <c r="CLY6" s="46">
        <v>20</v>
      </c>
      <c r="CLZ6" s="137" t="s">
        <v>22</v>
      </c>
      <c r="CMA6" s="138" t="s">
        <v>23</v>
      </c>
      <c r="CMB6" s="45">
        <v>21</v>
      </c>
      <c r="CMC6" s="46">
        <v>22</v>
      </c>
      <c r="CMD6" s="46">
        <v>23</v>
      </c>
      <c r="CME6" s="46">
        <v>24</v>
      </c>
      <c r="CMF6" s="46">
        <v>25</v>
      </c>
      <c r="CMG6" s="46">
        <v>26</v>
      </c>
      <c r="CMH6" s="137" t="s">
        <v>22</v>
      </c>
      <c r="CMI6" s="138" t="s">
        <v>23</v>
      </c>
      <c r="CMJ6" s="45">
        <v>27</v>
      </c>
      <c r="CMK6" s="46">
        <v>28</v>
      </c>
      <c r="CML6" s="46">
        <v>29</v>
      </c>
      <c r="CMM6" s="46">
        <v>2</v>
      </c>
      <c r="CMN6" s="46">
        <v>3</v>
      </c>
      <c r="CMO6" s="46">
        <v>4</v>
      </c>
      <c r="CMP6" s="137" t="s">
        <v>22</v>
      </c>
      <c r="CMQ6" s="138" t="s">
        <v>23</v>
      </c>
      <c r="CMR6" s="45">
        <v>5</v>
      </c>
      <c r="CMS6" s="46">
        <v>6</v>
      </c>
      <c r="CMT6" s="46">
        <v>7</v>
      </c>
      <c r="CMU6" s="46">
        <v>9</v>
      </c>
      <c r="CMV6" s="46">
        <v>10</v>
      </c>
      <c r="CMW6" s="46">
        <v>11</v>
      </c>
      <c r="CMX6" s="137" t="s">
        <v>22</v>
      </c>
      <c r="CMY6" s="138" t="s">
        <v>23</v>
      </c>
      <c r="CMZ6" s="45">
        <v>12</v>
      </c>
      <c r="CNA6" s="46">
        <v>13</v>
      </c>
      <c r="CNB6" s="46">
        <v>14</v>
      </c>
      <c r="CNC6" s="46">
        <v>16</v>
      </c>
      <c r="CND6" s="46">
        <v>17</v>
      </c>
      <c r="CNE6" s="46">
        <v>18</v>
      </c>
      <c r="CNF6" s="137" t="s">
        <v>22</v>
      </c>
      <c r="CNG6" s="138" t="s">
        <v>23</v>
      </c>
      <c r="CNH6" s="45">
        <v>19</v>
      </c>
      <c r="CNI6" s="46">
        <v>20</v>
      </c>
      <c r="CNJ6" s="46">
        <v>21</v>
      </c>
      <c r="CNK6" s="46">
        <v>23</v>
      </c>
      <c r="CNL6" s="46">
        <v>24</v>
      </c>
      <c r="CNM6" s="46">
        <v>25</v>
      </c>
      <c r="CNN6" s="137" t="s">
        <v>22</v>
      </c>
      <c r="CNO6" s="138" t="s">
        <v>23</v>
      </c>
      <c r="CNP6" s="45">
        <v>26</v>
      </c>
      <c r="CNQ6" s="46">
        <v>27</v>
      </c>
      <c r="CNR6" s="46">
        <v>28</v>
      </c>
      <c r="CNS6" s="46">
        <v>30</v>
      </c>
      <c r="CNT6" s="46">
        <v>31</v>
      </c>
      <c r="CNU6" s="46">
        <v>1</v>
      </c>
      <c r="CNV6" s="137" t="s">
        <v>22</v>
      </c>
      <c r="CNW6" s="138" t="s">
        <v>23</v>
      </c>
      <c r="CNX6" s="45">
        <v>2</v>
      </c>
      <c r="CNY6" s="46">
        <v>3</v>
      </c>
      <c r="CNZ6" s="46">
        <v>4</v>
      </c>
      <c r="COA6" s="46">
        <v>6</v>
      </c>
      <c r="COB6" s="46">
        <v>7</v>
      </c>
      <c r="COC6" s="46">
        <v>8</v>
      </c>
      <c r="COD6" s="137" t="s">
        <v>22</v>
      </c>
      <c r="COE6" s="138" t="s">
        <v>23</v>
      </c>
      <c r="COF6" s="324">
        <v>9</v>
      </c>
      <c r="COG6" s="325">
        <v>10</v>
      </c>
      <c r="COH6" s="325">
        <v>11</v>
      </c>
      <c r="COI6" s="325">
        <v>13</v>
      </c>
      <c r="COJ6" s="325">
        <v>14</v>
      </c>
      <c r="COK6" s="325">
        <v>15</v>
      </c>
      <c r="COL6" s="137" t="s">
        <v>22</v>
      </c>
      <c r="COM6" s="138" t="s">
        <v>23</v>
      </c>
      <c r="CON6" s="45">
        <v>16</v>
      </c>
      <c r="COO6" s="46">
        <v>17</v>
      </c>
      <c r="COP6" s="46">
        <v>18</v>
      </c>
      <c r="COQ6" s="46">
        <v>20</v>
      </c>
      <c r="COR6" s="46">
        <v>21</v>
      </c>
      <c r="COS6" s="46">
        <v>22</v>
      </c>
      <c r="COT6" s="137" t="s">
        <v>22</v>
      </c>
      <c r="COU6" s="138" t="s">
        <v>23</v>
      </c>
      <c r="COV6" s="45">
        <v>23</v>
      </c>
      <c r="COW6" s="46">
        <v>24</v>
      </c>
      <c r="COX6" s="46">
        <v>25</v>
      </c>
      <c r="COY6" s="46">
        <v>27</v>
      </c>
      <c r="COZ6" s="46">
        <v>28</v>
      </c>
      <c r="CPA6" s="46">
        <v>29</v>
      </c>
      <c r="CPB6" s="137" t="s">
        <v>22</v>
      </c>
      <c r="CPC6" s="138" t="s">
        <v>23</v>
      </c>
      <c r="CPD6" s="324">
        <v>4</v>
      </c>
      <c r="CPE6" s="325">
        <v>5</v>
      </c>
      <c r="CPF6" s="325">
        <v>6</v>
      </c>
      <c r="CPG6" s="325">
        <v>7</v>
      </c>
      <c r="CPH6" s="325">
        <v>8</v>
      </c>
      <c r="CPI6" s="325">
        <v>9</v>
      </c>
      <c r="CPJ6" s="137" t="s">
        <v>22</v>
      </c>
      <c r="CPK6" s="138" t="s">
        <v>23</v>
      </c>
      <c r="CPL6" s="45">
        <v>10</v>
      </c>
      <c r="CPM6" s="46">
        <v>11</v>
      </c>
      <c r="CPN6" s="46">
        <v>12</v>
      </c>
      <c r="CPO6" s="46">
        <v>13</v>
      </c>
      <c r="CPP6" s="46">
        <v>14</v>
      </c>
      <c r="CPQ6" s="46">
        <v>15</v>
      </c>
      <c r="CPR6" s="137" t="s">
        <v>22</v>
      </c>
      <c r="CPS6" s="138" t="s">
        <v>23</v>
      </c>
      <c r="CPT6" s="45">
        <v>16</v>
      </c>
      <c r="CPU6" s="46">
        <v>18</v>
      </c>
      <c r="CPV6" s="46">
        <v>19</v>
      </c>
      <c r="CPW6" s="46">
        <v>20</v>
      </c>
      <c r="CPX6" s="46">
        <v>21</v>
      </c>
      <c r="CPY6" s="46">
        <v>22</v>
      </c>
      <c r="CPZ6" s="137" t="s">
        <v>22</v>
      </c>
      <c r="CQA6" s="138" t="s">
        <v>23</v>
      </c>
      <c r="CQB6" s="324">
        <v>25</v>
      </c>
      <c r="CQC6" s="325">
        <v>26</v>
      </c>
      <c r="CQD6" s="325">
        <v>27</v>
      </c>
      <c r="CQE6" s="325">
        <v>28</v>
      </c>
      <c r="CQF6" s="325">
        <v>29</v>
      </c>
      <c r="CQG6" s="325">
        <v>30</v>
      </c>
      <c r="CQH6" s="137" t="s">
        <v>22</v>
      </c>
      <c r="CQI6" s="138" t="s">
        <v>23</v>
      </c>
      <c r="CQJ6" s="335">
        <v>1</v>
      </c>
      <c r="CQK6" s="336">
        <v>2</v>
      </c>
      <c r="CQL6" s="336">
        <v>3</v>
      </c>
      <c r="CQM6" s="336">
        <v>4</v>
      </c>
      <c r="CQN6" s="336">
        <v>5</v>
      </c>
      <c r="CQO6" s="336">
        <v>6</v>
      </c>
      <c r="CQP6" s="137" t="s">
        <v>22</v>
      </c>
      <c r="CQQ6" s="138" t="s">
        <v>23</v>
      </c>
      <c r="CQR6" s="333">
        <v>7</v>
      </c>
      <c r="CQS6" s="334">
        <v>8</v>
      </c>
      <c r="CQT6" s="334">
        <v>9</v>
      </c>
      <c r="CQU6" s="334">
        <v>10</v>
      </c>
      <c r="CQV6" s="334">
        <v>11</v>
      </c>
      <c r="CQW6" s="334">
        <v>12</v>
      </c>
      <c r="CQX6" s="137" t="s">
        <v>22</v>
      </c>
      <c r="CQY6" s="138" t="s">
        <v>23</v>
      </c>
      <c r="CQZ6" s="61">
        <v>13</v>
      </c>
      <c r="CRA6" s="62">
        <v>14</v>
      </c>
      <c r="CRB6" s="62">
        <v>15</v>
      </c>
      <c r="CRC6" s="62">
        <v>16</v>
      </c>
      <c r="CRD6" s="62">
        <v>17</v>
      </c>
      <c r="CRE6" s="62">
        <v>18</v>
      </c>
      <c r="CRF6" s="137" t="s">
        <v>22</v>
      </c>
      <c r="CRG6" s="138" t="s">
        <v>23</v>
      </c>
      <c r="CRH6" s="45">
        <v>19</v>
      </c>
      <c r="CRI6" s="46">
        <v>20</v>
      </c>
      <c r="CRJ6" s="46">
        <v>21</v>
      </c>
      <c r="CRK6" s="46">
        <v>22</v>
      </c>
      <c r="CRL6" s="46">
        <v>23</v>
      </c>
      <c r="CRM6" s="46">
        <v>24</v>
      </c>
      <c r="CRN6" s="137" t="s">
        <v>22</v>
      </c>
      <c r="CRO6" s="138" t="s">
        <v>23</v>
      </c>
      <c r="CRP6" s="45">
        <v>25</v>
      </c>
      <c r="CRQ6" s="46">
        <v>26</v>
      </c>
      <c r="CRR6" s="46">
        <v>27</v>
      </c>
      <c r="CRS6" s="46">
        <v>28</v>
      </c>
      <c r="CRT6" s="46">
        <v>29</v>
      </c>
      <c r="CRU6" s="46">
        <v>30</v>
      </c>
      <c r="CRV6" s="165" t="s">
        <v>22</v>
      </c>
      <c r="CRW6" s="166" t="s">
        <v>23</v>
      </c>
      <c r="CRX6" s="324">
        <v>1</v>
      </c>
      <c r="CRY6" s="325">
        <v>3</v>
      </c>
      <c r="CRZ6" s="325">
        <v>4</v>
      </c>
      <c r="CSA6" s="325">
        <v>5</v>
      </c>
      <c r="CSB6" s="325">
        <v>6</v>
      </c>
      <c r="CSC6" s="325">
        <v>7</v>
      </c>
      <c r="CSD6" s="165" t="s">
        <v>22</v>
      </c>
      <c r="CSE6" s="166" t="s">
        <v>23</v>
      </c>
      <c r="CSF6" s="61">
        <v>8</v>
      </c>
      <c r="CSG6" s="62">
        <v>9</v>
      </c>
      <c r="CSH6" s="62">
        <v>10</v>
      </c>
      <c r="CSI6" s="62">
        <v>12</v>
      </c>
      <c r="CSJ6" s="62">
        <v>13</v>
      </c>
      <c r="CSK6" s="62">
        <v>14</v>
      </c>
      <c r="CSL6" s="165" t="s">
        <v>22</v>
      </c>
      <c r="CSM6" s="166" t="s">
        <v>23</v>
      </c>
      <c r="CSN6" s="45">
        <v>15</v>
      </c>
      <c r="CSO6" s="46">
        <v>16</v>
      </c>
      <c r="CSP6" s="46">
        <v>17</v>
      </c>
      <c r="CSQ6" s="46">
        <v>18</v>
      </c>
      <c r="CSR6" s="46">
        <v>19</v>
      </c>
      <c r="CSS6" s="46">
        <v>20</v>
      </c>
      <c r="CST6" s="165" t="s">
        <v>22</v>
      </c>
      <c r="CSU6" s="166" t="s">
        <v>23</v>
      </c>
      <c r="CSV6" s="45">
        <v>21</v>
      </c>
      <c r="CSW6" s="46">
        <v>22</v>
      </c>
      <c r="CSX6" s="46">
        <v>23</v>
      </c>
      <c r="CSY6" s="46">
        <v>24</v>
      </c>
      <c r="CSZ6" s="46">
        <v>25</v>
      </c>
      <c r="CTA6" s="46">
        <v>27</v>
      </c>
      <c r="CTB6" s="165" t="s">
        <v>22</v>
      </c>
      <c r="CTC6" s="166" t="s">
        <v>23</v>
      </c>
      <c r="CTD6" s="45">
        <v>27</v>
      </c>
      <c r="CTE6" s="46">
        <v>28</v>
      </c>
      <c r="CTF6" s="46">
        <v>29</v>
      </c>
      <c r="CTG6" s="46">
        <v>30</v>
      </c>
      <c r="CTH6" s="46">
        <v>1</v>
      </c>
      <c r="CTI6" s="46">
        <v>2</v>
      </c>
      <c r="CTJ6" s="137" t="s">
        <v>22</v>
      </c>
      <c r="CTK6" s="138" t="s">
        <v>23</v>
      </c>
      <c r="CTL6" s="45">
        <v>3</v>
      </c>
      <c r="CTM6" s="46">
        <v>4</v>
      </c>
      <c r="CTN6" s="46">
        <v>5</v>
      </c>
      <c r="CTO6" s="46">
        <v>6</v>
      </c>
      <c r="CTP6" s="46">
        <v>7</v>
      </c>
      <c r="CTQ6" s="46">
        <v>8</v>
      </c>
      <c r="CTR6" s="137" t="s">
        <v>22</v>
      </c>
      <c r="CTS6" s="138" t="s">
        <v>23</v>
      </c>
      <c r="CTT6" s="333">
        <v>9</v>
      </c>
      <c r="CTU6" s="334">
        <v>10</v>
      </c>
      <c r="CTV6" s="334">
        <v>11</v>
      </c>
      <c r="CTW6" s="334">
        <v>12</v>
      </c>
      <c r="CTX6" s="334">
        <v>13</v>
      </c>
      <c r="CTY6" s="334">
        <v>14</v>
      </c>
      <c r="CTZ6" s="137" t="s">
        <v>22</v>
      </c>
      <c r="CUA6" s="138" t="s">
        <v>23</v>
      </c>
      <c r="CUB6" s="324">
        <v>16</v>
      </c>
      <c r="CUC6" s="325">
        <v>17</v>
      </c>
      <c r="CUD6" s="325">
        <v>18</v>
      </c>
      <c r="CUE6" s="325">
        <v>19</v>
      </c>
      <c r="CUF6" s="325">
        <v>20</v>
      </c>
      <c r="CUG6" s="325">
        <v>21</v>
      </c>
      <c r="CUH6" s="137" t="s">
        <v>22</v>
      </c>
      <c r="CUI6" s="138" t="s">
        <v>23</v>
      </c>
      <c r="CUJ6" s="45">
        <v>22</v>
      </c>
      <c r="CUK6" s="46">
        <v>23</v>
      </c>
      <c r="CUL6" s="46">
        <v>24</v>
      </c>
      <c r="CUM6" s="46">
        <v>25</v>
      </c>
      <c r="CUN6" s="46">
        <v>26</v>
      </c>
      <c r="CUO6" s="46">
        <v>27</v>
      </c>
      <c r="CUP6" s="137" t="s">
        <v>22</v>
      </c>
      <c r="CUQ6" s="138" t="s">
        <v>23</v>
      </c>
      <c r="CUR6" s="45">
        <v>28</v>
      </c>
      <c r="CUS6" s="46">
        <v>29</v>
      </c>
      <c r="CUT6" s="46">
        <v>30</v>
      </c>
      <c r="CUU6" s="46">
        <v>31</v>
      </c>
      <c r="CUV6" s="46">
        <v>1</v>
      </c>
      <c r="CUW6" s="46">
        <v>2</v>
      </c>
      <c r="CUX6" s="137" t="s">
        <v>22</v>
      </c>
      <c r="CUY6" s="138" t="s">
        <v>23</v>
      </c>
      <c r="CUZ6" s="324">
        <v>3</v>
      </c>
      <c r="CVA6" s="325">
        <v>4</v>
      </c>
      <c r="CVB6" s="325">
        <v>5</v>
      </c>
      <c r="CVC6" s="325">
        <v>7</v>
      </c>
      <c r="CVD6" s="325">
        <v>8</v>
      </c>
      <c r="CVE6" s="325">
        <v>9</v>
      </c>
      <c r="CVF6" s="137" t="s">
        <v>22</v>
      </c>
      <c r="CVG6" s="138" t="s">
        <v>23</v>
      </c>
      <c r="CVH6" s="45">
        <v>10</v>
      </c>
      <c r="CVI6" s="46">
        <v>11</v>
      </c>
      <c r="CVJ6" s="46">
        <v>12</v>
      </c>
      <c r="CVK6" s="46">
        <v>14</v>
      </c>
      <c r="CVL6" s="46">
        <v>15</v>
      </c>
      <c r="CVM6" s="46">
        <v>16</v>
      </c>
      <c r="CVN6" s="137" t="s">
        <v>22</v>
      </c>
      <c r="CVO6" s="138" t="s">
        <v>23</v>
      </c>
      <c r="CVP6" s="45">
        <v>17</v>
      </c>
      <c r="CVQ6" s="46">
        <v>18</v>
      </c>
      <c r="CVR6" s="46">
        <v>19</v>
      </c>
      <c r="CVS6" s="46">
        <v>21</v>
      </c>
      <c r="CVT6" s="46">
        <v>22</v>
      </c>
      <c r="CVU6" s="46">
        <v>23</v>
      </c>
      <c r="CVV6" s="137" t="s">
        <v>22</v>
      </c>
      <c r="CVW6" s="138" t="s">
        <v>23</v>
      </c>
      <c r="CVX6" s="125">
        <v>24</v>
      </c>
      <c r="CVY6" s="126">
        <v>25</v>
      </c>
      <c r="CVZ6" s="126">
        <v>26</v>
      </c>
      <c r="CWA6" s="126">
        <v>28</v>
      </c>
      <c r="CWB6" s="126">
        <v>29</v>
      </c>
      <c r="CWC6" s="126">
        <v>30</v>
      </c>
      <c r="CWD6" s="137" t="s">
        <v>22</v>
      </c>
      <c r="CWE6" s="138" t="s">
        <v>23</v>
      </c>
      <c r="CWF6" s="324">
        <v>2</v>
      </c>
      <c r="CWG6" s="325">
        <v>3</v>
      </c>
      <c r="CWH6" s="325">
        <v>5</v>
      </c>
      <c r="CWI6" s="325">
        <v>6</v>
      </c>
      <c r="CWJ6" s="325">
        <v>7</v>
      </c>
      <c r="CWK6" s="325">
        <v>8</v>
      </c>
      <c r="CWL6" s="137" t="s">
        <v>22</v>
      </c>
      <c r="CWM6" s="138" t="s">
        <v>23</v>
      </c>
      <c r="CWN6" s="45">
        <v>10</v>
      </c>
      <c r="CWO6" s="46">
        <v>12</v>
      </c>
      <c r="CWP6" s="46">
        <v>13</v>
      </c>
      <c r="CWQ6" s="46">
        <v>14</v>
      </c>
      <c r="CWR6" s="46">
        <v>15</v>
      </c>
      <c r="CWS6" s="46">
        <v>16</v>
      </c>
      <c r="CWT6" s="137" t="s">
        <v>22</v>
      </c>
      <c r="CWU6" s="138" t="s">
        <v>23</v>
      </c>
      <c r="CWV6" s="45">
        <v>17</v>
      </c>
      <c r="CWW6" s="46">
        <v>19</v>
      </c>
      <c r="CWX6" s="46">
        <v>20</v>
      </c>
      <c r="CWY6" s="46">
        <v>21</v>
      </c>
      <c r="CWZ6" s="46">
        <v>22</v>
      </c>
      <c r="CXA6" s="46">
        <v>23</v>
      </c>
      <c r="CXB6" s="135" t="s">
        <v>22</v>
      </c>
      <c r="CXC6" s="282" t="s">
        <v>23</v>
      </c>
      <c r="CXD6" s="45">
        <v>24</v>
      </c>
      <c r="CXE6" s="46">
        <v>25</v>
      </c>
      <c r="CXF6" s="46">
        <v>26</v>
      </c>
      <c r="CXG6" s="46">
        <v>27</v>
      </c>
      <c r="CXH6" s="46">
        <v>28</v>
      </c>
      <c r="CXI6" s="46">
        <v>29</v>
      </c>
      <c r="CXJ6" s="135" t="s">
        <v>22</v>
      </c>
      <c r="CXK6" s="282" t="s">
        <v>23</v>
      </c>
      <c r="CXL6" s="45">
        <v>2</v>
      </c>
      <c r="CXM6" s="46">
        <v>3</v>
      </c>
      <c r="CXN6" s="46">
        <v>4</v>
      </c>
      <c r="CXO6" s="46">
        <v>5</v>
      </c>
      <c r="CXP6" s="46">
        <v>6</v>
      </c>
      <c r="CXQ6" s="46">
        <v>7</v>
      </c>
      <c r="CXR6" s="135" t="s">
        <v>22</v>
      </c>
      <c r="CXS6" s="282" t="s">
        <v>23</v>
      </c>
      <c r="CXT6" s="45">
        <v>9</v>
      </c>
      <c r="CXU6" s="46">
        <v>10</v>
      </c>
      <c r="CXV6" s="46">
        <v>11</v>
      </c>
      <c r="CXW6" s="46">
        <v>12</v>
      </c>
      <c r="CXX6" s="46">
        <v>13</v>
      </c>
      <c r="CXY6" s="46">
        <v>14</v>
      </c>
      <c r="CXZ6" s="135" t="s">
        <v>22</v>
      </c>
      <c r="CYA6" s="282" t="s">
        <v>23</v>
      </c>
      <c r="CYB6" s="45">
        <v>15</v>
      </c>
      <c r="CYC6" s="46">
        <v>16</v>
      </c>
      <c r="CYD6" s="46">
        <v>17</v>
      </c>
      <c r="CYE6" s="46">
        <v>18</v>
      </c>
      <c r="CYF6" s="46">
        <v>19</v>
      </c>
      <c r="CYG6" s="46">
        <v>25</v>
      </c>
      <c r="CYH6" s="135" t="s">
        <v>22</v>
      </c>
      <c r="CYI6" s="282" t="s">
        <v>23</v>
      </c>
      <c r="CYJ6" s="45">
        <v>26</v>
      </c>
      <c r="CYK6" s="46">
        <v>27</v>
      </c>
      <c r="CYL6" s="46">
        <v>28</v>
      </c>
      <c r="CYM6" s="46">
        <v>30</v>
      </c>
      <c r="CYN6" s="46">
        <v>31</v>
      </c>
      <c r="CYO6" s="46">
        <v>1</v>
      </c>
      <c r="CYP6" s="135" t="s">
        <v>22</v>
      </c>
      <c r="CYQ6" s="282" t="s">
        <v>23</v>
      </c>
      <c r="CYR6" s="45">
        <v>2</v>
      </c>
      <c r="CYS6" s="46">
        <v>3</v>
      </c>
      <c r="CYT6" s="46">
        <v>4</v>
      </c>
      <c r="CYU6" s="46">
        <v>6</v>
      </c>
      <c r="CYV6" s="46">
        <v>7</v>
      </c>
      <c r="CYW6" s="46">
        <v>8</v>
      </c>
      <c r="CYX6" s="135" t="s">
        <v>22</v>
      </c>
      <c r="CYY6" s="282" t="s">
        <v>23</v>
      </c>
      <c r="CYZ6" s="45">
        <v>9</v>
      </c>
      <c r="CZA6" s="46">
        <v>10</v>
      </c>
      <c r="CZB6" s="46">
        <v>11</v>
      </c>
      <c r="CZC6" s="46">
        <v>13</v>
      </c>
      <c r="CZD6" s="46">
        <v>14</v>
      </c>
      <c r="CZE6" s="46">
        <v>15</v>
      </c>
      <c r="CZF6" s="135" t="s">
        <v>22</v>
      </c>
      <c r="CZG6" s="282" t="s">
        <v>23</v>
      </c>
      <c r="CZH6" s="324">
        <v>16</v>
      </c>
      <c r="CZI6" s="325">
        <v>17</v>
      </c>
      <c r="CZJ6" s="325">
        <v>18</v>
      </c>
      <c r="CZK6" s="325">
        <v>20</v>
      </c>
      <c r="CZL6" s="325">
        <v>21</v>
      </c>
      <c r="CZM6" s="325">
        <v>22</v>
      </c>
      <c r="CZN6" s="135" t="s">
        <v>22</v>
      </c>
      <c r="CZO6" s="282" t="s">
        <v>23</v>
      </c>
      <c r="CZP6" s="324">
        <v>23</v>
      </c>
      <c r="CZQ6" s="325">
        <v>24</v>
      </c>
      <c r="CZR6" s="325">
        <v>25</v>
      </c>
      <c r="CZS6" s="325">
        <v>26</v>
      </c>
      <c r="CZT6" s="325">
        <v>27</v>
      </c>
      <c r="CZU6" s="325">
        <v>28</v>
      </c>
      <c r="CZV6" s="135" t="s">
        <v>22</v>
      </c>
      <c r="CZW6" s="282" t="s">
        <v>23</v>
      </c>
      <c r="CZX6" s="61">
        <v>1</v>
      </c>
      <c r="CZY6" s="62">
        <v>2</v>
      </c>
      <c r="CZZ6" s="62">
        <v>3</v>
      </c>
      <c r="DAA6" s="62">
        <v>4</v>
      </c>
      <c r="DAB6" s="62">
        <v>6</v>
      </c>
      <c r="DAC6" s="62">
        <v>7</v>
      </c>
      <c r="DAD6" s="137" t="s">
        <v>22</v>
      </c>
      <c r="DAE6" s="205" t="s">
        <v>23</v>
      </c>
      <c r="DAF6" s="324">
        <v>8</v>
      </c>
      <c r="DAG6" s="325">
        <v>9</v>
      </c>
      <c r="DAH6" s="325">
        <v>10</v>
      </c>
      <c r="DAI6" s="325">
        <v>11</v>
      </c>
      <c r="DAJ6" s="325">
        <v>12</v>
      </c>
      <c r="DAK6" s="325">
        <v>13</v>
      </c>
      <c r="DAL6" s="137" t="s">
        <v>22</v>
      </c>
      <c r="DAM6" s="205" t="s">
        <v>23</v>
      </c>
      <c r="DAN6" s="61">
        <v>14</v>
      </c>
      <c r="DAO6" s="62">
        <v>15</v>
      </c>
      <c r="DAP6" s="62">
        <v>16</v>
      </c>
      <c r="DAQ6" s="62">
        <v>17</v>
      </c>
      <c r="DAR6" s="62">
        <v>18</v>
      </c>
      <c r="DAS6" s="62">
        <v>19</v>
      </c>
      <c r="DAT6" s="137" t="s">
        <v>22</v>
      </c>
      <c r="DAU6" s="205" t="s">
        <v>23</v>
      </c>
      <c r="DAV6" s="324">
        <v>20</v>
      </c>
      <c r="DAW6" s="325">
        <v>21</v>
      </c>
      <c r="DAX6" s="325">
        <v>22</v>
      </c>
      <c r="DAY6" s="325">
        <v>23</v>
      </c>
      <c r="DAZ6" s="325">
        <v>24</v>
      </c>
      <c r="DBA6" s="325">
        <v>25</v>
      </c>
      <c r="DBB6" s="137" t="s">
        <v>22</v>
      </c>
      <c r="DBC6" s="205" t="s">
        <v>23</v>
      </c>
      <c r="DBD6" s="45">
        <v>26</v>
      </c>
      <c r="DBE6" s="46">
        <v>27</v>
      </c>
      <c r="DBF6" s="46">
        <v>28</v>
      </c>
      <c r="DBG6" s="46">
        <v>29</v>
      </c>
      <c r="DBH6" s="46">
        <v>30</v>
      </c>
      <c r="DBI6" s="46">
        <v>31</v>
      </c>
      <c r="DBJ6" s="137" t="s">
        <v>22</v>
      </c>
      <c r="DBK6" s="205" t="s">
        <v>23</v>
      </c>
      <c r="DBL6" s="45">
        <v>1</v>
      </c>
      <c r="DBM6" s="46">
        <v>2</v>
      </c>
      <c r="DBN6" s="46">
        <v>3</v>
      </c>
      <c r="DBO6" s="46">
        <v>4</v>
      </c>
      <c r="DBP6" s="46">
        <v>5</v>
      </c>
      <c r="DBQ6" s="46">
        <v>6</v>
      </c>
      <c r="DBR6" s="137" t="s">
        <v>22</v>
      </c>
      <c r="DBS6" s="205" t="s">
        <v>23</v>
      </c>
      <c r="DBT6" s="45">
        <v>8</v>
      </c>
      <c r="DBU6" s="46">
        <v>9</v>
      </c>
      <c r="DBV6" s="46">
        <v>10</v>
      </c>
      <c r="DBW6" s="46">
        <v>11</v>
      </c>
      <c r="DBX6" s="46">
        <v>12</v>
      </c>
      <c r="DBY6" s="46">
        <v>13</v>
      </c>
      <c r="DBZ6" s="137" t="s">
        <v>22</v>
      </c>
      <c r="DCA6" s="205" t="s">
        <v>23</v>
      </c>
      <c r="DCB6" s="45">
        <v>14</v>
      </c>
      <c r="DCC6" s="46">
        <v>15</v>
      </c>
      <c r="DCD6" s="46">
        <v>17</v>
      </c>
      <c r="DCE6" s="46">
        <v>18</v>
      </c>
      <c r="DCF6" s="46">
        <v>18</v>
      </c>
      <c r="DCG6" s="46">
        <v>20</v>
      </c>
      <c r="DCH6" s="137" t="s">
        <v>22</v>
      </c>
      <c r="DCI6" s="205" t="s">
        <v>23</v>
      </c>
      <c r="DCJ6" s="324">
        <v>21</v>
      </c>
      <c r="DCK6" s="325">
        <v>22</v>
      </c>
      <c r="DCL6" s="325">
        <v>23</v>
      </c>
      <c r="DCM6" s="325">
        <v>24</v>
      </c>
      <c r="DCN6" s="325">
        <v>25</v>
      </c>
      <c r="DCO6" s="325">
        <v>26</v>
      </c>
      <c r="DCP6" s="137" t="s">
        <v>22</v>
      </c>
      <c r="DCQ6" s="205" t="s">
        <v>23</v>
      </c>
      <c r="DCR6" s="45">
        <v>27</v>
      </c>
      <c r="DCS6" s="46">
        <v>28</v>
      </c>
      <c r="DCT6" s="46">
        <v>2</v>
      </c>
      <c r="DCU6" s="46">
        <v>3</v>
      </c>
      <c r="DCV6" s="46">
        <v>4</v>
      </c>
      <c r="DCW6" s="46">
        <v>5</v>
      </c>
      <c r="DCX6" s="137" t="s">
        <v>22</v>
      </c>
      <c r="DCY6" s="205" t="s">
        <v>23</v>
      </c>
      <c r="DCZ6" s="324">
        <v>6</v>
      </c>
      <c r="DDA6" s="325">
        <v>7</v>
      </c>
      <c r="DDB6" s="325">
        <v>8</v>
      </c>
      <c r="DDC6" s="325">
        <v>9</v>
      </c>
      <c r="DDD6" s="325">
        <v>10</v>
      </c>
      <c r="DDE6" s="325">
        <v>11</v>
      </c>
      <c r="DDF6" s="137" t="s">
        <v>22</v>
      </c>
      <c r="DDG6" s="205" t="s">
        <v>23</v>
      </c>
      <c r="DDH6" s="125">
        <v>12</v>
      </c>
      <c r="DDI6" s="126">
        <v>13</v>
      </c>
      <c r="DDJ6" s="126">
        <v>14</v>
      </c>
      <c r="DDK6" s="126">
        <v>15</v>
      </c>
      <c r="DDL6" s="126">
        <v>16</v>
      </c>
      <c r="DDM6" s="126">
        <v>17</v>
      </c>
      <c r="DDN6" s="135" t="s">
        <v>22</v>
      </c>
      <c r="DDO6" s="282" t="s">
        <v>23</v>
      </c>
      <c r="DDP6" s="45">
        <v>18</v>
      </c>
      <c r="DDQ6" s="46">
        <v>19</v>
      </c>
      <c r="DDR6" s="46">
        <v>20</v>
      </c>
      <c r="DDS6" s="46">
        <v>21</v>
      </c>
      <c r="DDT6" s="46">
        <v>22</v>
      </c>
      <c r="DDU6" s="46">
        <v>23</v>
      </c>
      <c r="DDV6" s="135" t="s">
        <v>22</v>
      </c>
      <c r="DDW6" s="282" t="s">
        <v>23</v>
      </c>
      <c r="DDX6" s="324">
        <v>24</v>
      </c>
      <c r="DDY6" s="325">
        <v>25</v>
      </c>
      <c r="DDZ6" s="325">
        <v>26</v>
      </c>
      <c r="DEA6" s="325">
        <v>27</v>
      </c>
      <c r="DEB6" s="325">
        <v>28</v>
      </c>
      <c r="DEC6" s="325">
        <v>29</v>
      </c>
      <c r="DED6" s="135" t="s">
        <v>22</v>
      </c>
      <c r="DEE6" s="282" t="s">
        <v>23</v>
      </c>
      <c r="DEF6" s="324">
        <v>30</v>
      </c>
      <c r="DEG6" s="325">
        <v>31</v>
      </c>
      <c r="DEH6" s="325">
        <v>1</v>
      </c>
      <c r="DEI6" s="325">
        <v>2</v>
      </c>
      <c r="DEJ6" s="325">
        <v>3</v>
      </c>
      <c r="DEK6" s="325">
        <v>4</v>
      </c>
      <c r="DEL6" s="135" t="s">
        <v>22</v>
      </c>
      <c r="DEM6" s="282" t="s">
        <v>23</v>
      </c>
      <c r="DEN6" s="324">
        <v>5</v>
      </c>
      <c r="DEO6" s="325">
        <v>6</v>
      </c>
      <c r="DEP6" s="325">
        <v>7</v>
      </c>
      <c r="DEQ6" s="325">
        <v>8</v>
      </c>
      <c r="DER6" s="325">
        <v>9</v>
      </c>
      <c r="DES6" s="325">
        <v>10</v>
      </c>
      <c r="DET6" s="135" t="s">
        <v>22</v>
      </c>
      <c r="DEU6" s="282" t="s">
        <v>23</v>
      </c>
      <c r="DEV6" s="45">
        <v>11</v>
      </c>
      <c r="DEW6" s="46">
        <v>12</v>
      </c>
      <c r="DEX6" s="46">
        <v>13</v>
      </c>
      <c r="DEY6" s="46">
        <v>14</v>
      </c>
      <c r="DEZ6" s="46">
        <v>15</v>
      </c>
      <c r="DFA6" s="46">
        <v>16</v>
      </c>
      <c r="DFB6" s="135" t="s">
        <v>22</v>
      </c>
      <c r="DFC6" s="282" t="s">
        <v>23</v>
      </c>
      <c r="DFD6" s="324">
        <v>17</v>
      </c>
      <c r="DFE6" s="325">
        <v>18</v>
      </c>
      <c r="DFF6" s="325">
        <v>19</v>
      </c>
      <c r="DFG6" s="325">
        <v>20</v>
      </c>
      <c r="DFH6" s="325">
        <v>21</v>
      </c>
      <c r="DFI6" s="325">
        <v>22</v>
      </c>
      <c r="DFJ6" s="135" t="s">
        <v>22</v>
      </c>
      <c r="DFK6" s="282" t="s">
        <v>23</v>
      </c>
      <c r="DFL6" s="324">
        <v>23</v>
      </c>
      <c r="DFM6" s="325">
        <v>24</v>
      </c>
      <c r="DFN6" s="325">
        <v>25</v>
      </c>
      <c r="DFO6" s="325">
        <v>26</v>
      </c>
      <c r="DFP6" s="325">
        <v>27</v>
      </c>
      <c r="DFQ6" s="325">
        <v>28</v>
      </c>
      <c r="DFR6" s="135" t="s">
        <v>22</v>
      </c>
      <c r="DFS6" s="282" t="s">
        <v>23</v>
      </c>
      <c r="DFT6" s="45">
        <v>29</v>
      </c>
      <c r="DFU6" s="46">
        <v>30</v>
      </c>
      <c r="DFV6" s="46">
        <v>1</v>
      </c>
      <c r="DFW6" s="46">
        <v>2</v>
      </c>
      <c r="DFX6" s="46">
        <v>3</v>
      </c>
      <c r="DFY6" s="46">
        <v>4</v>
      </c>
      <c r="DFZ6" s="135" t="s">
        <v>22</v>
      </c>
      <c r="DGA6" s="282" t="s">
        <v>23</v>
      </c>
      <c r="DGB6" s="45">
        <v>5</v>
      </c>
      <c r="DGC6" s="46">
        <v>6</v>
      </c>
      <c r="DGD6" s="46">
        <v>7</v>
      </c>
      <c r="DGE6" s="46">
        <v>8</v>
      </c>
      <c r="DGF6" s="46">
        <v>9</v>
      </c>
      <c r="DGG6" s="46">
        <v>10</v>
      </c>
      <c r="DGH6" s="135" t="s">
        <v>22</v>
      </c>
      <c r="DGI6" s="282" t="s">
        <v>23</v>
      </c>
      <c r="DGJ6" s="61">
        <v>11</v>
      </c>
      <c r="DGK6" s="61">
        <v>12</v>
      </c>
      <c r="DGL6" s="61">
        <v>13</v>
      </c>
      <c r="DGM6" s="61">
        <v>14</v>
      </c>
      <c r="DGN6" s="61">
        <v>15</v>
      </c>
      <c r="DGO6" s="61">
        <v>16</v>
      </c>
      <c r="DGP6" s="137" t="s">
        <v>22</v>
      </c>
      <c r="DGQ6" s="205" t="s">
        <v>23</v>
      </c>
      <c r="DGR6" s="45">
        <v>17</v>
      </c>
      <c r="DGS6" s="46">
        <v>18</v>
      </c>
      <c r="DGT6" s="46">
        <v>19</v>
      </c>
      <c r="DGU6" s="46">
        <v>20</v>
      </c>
      <c r="DGV6" s="46">
        <v>21</v>
      </c>
      <c r="DGW6" s="46">
        <v>22</v>
      </c>
      <c r="DGX6" s="137" t="s">
        <v>22</v>
      </c>
      <c r="DGY6" s="205" t="s">
        <v>23</v>
      </c>
      <c r="DGZ6" s="45">
        <v>24</v>
      </c>
      <c r="DHA6" s="46">
        <v>25</v>
      </c>
      <c r="DHB6" s="46">
        <v>26</v>
      </c>
      <c r="DHC6" s="46">
        <v>27</v>
      </c>
      <c r="DHD6" s="46">
        <v>28</v>
      </c>
      <c r="DHE6" s="46">
        <v>29</v>
      </c>
      <c r="DHF6" s="137" t="s">
        <v>22</v>
      </c>
      <c r="DHG6" s="205" t="s">
        <v>23</v>
      </c>
      <c r="DHH6" s="324">
        <v>30</v>
      </c>
      <c r="DHI6" s="325">
        <v>31</v>
      </c>
      <c r="DHJ6" s="325">
        <v>1</v>
      </c>
      <c r="DHK6" s="325">
        <v>2</v>
      </c>
      <c r="DHL6" s="325">
        <v>3</v>
      </c>
      <c r="DHM6" s="325">
        <v>4</v>
      </c>
      <c r="DHN6" s="137" t="s">
        <v>22</v>
      </c>
      <c r="DHO6" s="205" t="s">
        <v>23</v>
      </c>
      <c r="DHP6" s="324">
        <v>6</v>
      </c>
      <c r="DHQ6" s="325">
        <v>7</v>
      </c>
      <c r="DHR6" s="325">
        <v>8</v>
      </c>
      <c r="DHS6" s="325">
        <v>9</v>
      </c>
      <c r="DHT6" s="325">
        <v>10</v>
      </c>
      <c r="DHU6" s="325">
        <v>11</v>
      </c>
      <c r="DHV6" s="137" t="s">
        <v>22</v>
      </c>
      <c r="DHW6" s="205" t="s">
        <v>23</v>
      </c>
      <c r="DHX6" s="324">
        <v>12</v>
      </c>
      <c r="DHY6" s="325">
        <v>13</v>
      </c>
      <c r="DHZ6" s="325">
        <v>14</v>
      </c>
      <c r="DIA6" s="325">
        <v>15</v>
      </c>
      <c r="DIB6" s="325">
        <v>16</v>
      </c>
      <c r="DIC6" s="325">
        <v>17</v>
      </c>
      <c r="DID6" s="137" t="s">
        <v>22</v>
      </c>
      <c r="DIE6" s="205" t="s">
        <v>23</v>
      </c>
      <c r="DIF6" s="45">
        <v>18</v>
      </c>
      <c r="DIG6" s="46">
        <v>19</v>
      </c>
      <c r="DIH6" s="46">
        <v>20</v>
      </c>
      <c r="DII6" s="46">
        <v>21</v>
      </c>
      <c r="DIJ6" s="46">
        <v>22</v>
      </c>
      <c r="DIK6" s="46">
        <v>23</v>
      </c>
      <c r="DIL6" s="137" t="s">
        <v>22</v>
      </c>
      <c r="DIM6" s="205" t="s">
        <v>23</v>
      </c>
      <c r="DIN6" s="333">
        <v>23</v>
      </c>
      <c r="DIO6" s="334">
        <v>24</v>
      </c>
      <c r="DIP6" s="334">
        <v>25</v>
      </c>
      <c r="DIQ6" s="334">
        <v>26</v>
      </c>
      <c r="DIR6" s="334">
        <v>27</v>
      </c>
      <c r="DIS6" s="334">
        <v>28</v>
      </c>
      <c r="DIT6" s="137" t="s">
        <v>22</v>
      </c>
      <c r="DIU6" s="205" t="s">
        <v>23</v>
      </c>
      <c r="DIV6" s="324">
        <v>29</v>
      </c>
      <c r="DIW6" s="325">
        <v>30</v>
      </c>
      <c r="DIX6" s="325">
        <v>31</v>
      </c>
      <c r="DIY6" s="325">
        <v>1</v>
      </c>
      <c r="DIZ6" s="325">
        <v>3</v>
      </c>
      <c r="DJA6" s="325">
        <v>4</v>
      </c>
      <c r="DJB6" s="137" t="s">
        <v>22</v>
      </c>
      <c r="DJC6" s="205" t="s">
        <v>23</v>
      </c>
      <c r="DJD6" s="324">
        <v>5</v>
      </c>
      <c r="DJE6" s="325">
        <v>6</v>
      </c>
      <c r="DJF6" s="325">
        <v>7</v>
      </c>
      <c r="DJG6" s="325">
        <v>8</v>
      </c>
      <c r="DJH6" s="325">
        <v>9</v>
      </c>
      <c r="DJI6" s="325">
        <v>10</v>
      </c>
      <c r="DJJ6" s="137" t="s">
        <v>22</v>
      </c>
      <c r="DJK6" s="205" t="s">
        <v>23</v>
      </c>
      <c r="DJL6" s="45">
        <v>11</v>
      </c>
      <c r="DJM6" s="46">
        <v>12</v>
      </c>
      <c r="DJN6" s="46">
        <v>13</v>
      </c>
      <c r="DJO6" s="46">
        <v>14</v>
      </c>
      <c r="DJP6" s="46">
        <v>15</v>
      </c>
      <c r="DJQ6" s="46">
        <v>16</v>
      </c>
      <c r="DJR6" s="137" t="s">
        <v>22</v>
      </c>
      <c r="DJS6" s="205" t="s">
        <v>23</v>
      </c>
      <c r="DJT6" s="45">
        <v>18</v>
      </c>
      <c r="DJU6" s="45">
        <v>19</v>
      </c>
      <c r="DJV6" s="45">
        <v>20</v>
      </c>
      <c r="DJW6" s="45">
        <v>21</v>
      </c>
      <c r="DJX6" s="45">
        <v>22</v>
      </c>
      <c r="DJY6" s="45">
        <v>23</v>
      </c>
      <c r="DJZ6" s="137" t="s">
        <v>22</v>
      </c>
      <c r="DKA6" s="205" t="s">
        <v>23</v>
      </c>
      <c r="DKB6" s="45">
        <v>25</v>
      </c>
      <c r="DKC6" s="45">
        <v>26</v>
      </c>
      <c r="DKD6" s="45">
        <v>27</v>
      </c>
      <c r="DKE6" s="45">
        <v>28</v>
      </c>
      <c r="DKF6" s="45">
        <v>29</v>
      </c>
      <c r="DKG6" s="45">
        <v>30</v>
      </c>
      <c r="DKH6" s="137" t="s">
        <v>22</v>
      </c>
      <c r="DKI6" s="205" t="s">
        <v>23</v>
      </c>
      <c r="DKJ6" s="324">
        <v>2</v>
      </c>
      <c r="DKK6" s="325">
        <v>3</v>
      </c>
      <c r="DKL6" s="325">
        <v>4</v>
      </c>
      <c r="DKM6" s="325">
        <v>5</v>
      </c>
      <c r="DKN6" s="325">
        <v>6</v>
      </c>
      <c r="DKO6" s="325">
        <v>7</v>
      </c>
      <c r="DKP6" s="137" t="s">
        <v>22</v>
      </c>
      <c r="DKQ6" s="205" t="s">
        <v>23</v>
      </c>
      <c r="DKR6" s="45">
        <v>9</v>
      </c>
      <c r="DKS6" s="46">
        <v>10</v>
      </c>
      <c r="DKT6" s="46">
        <v>11</v>
      </c>
      <c r="DKU6" s="46">
        <v>12</v>
      </c>
      <c r="DKV6" s="46">
        <v>13</v>
      </c>
      <c r="DKW6" s="46">
        <v>14</v>
      </c>
      <c r="DKX6" s="137" t="s">
        <v>22</v>
      </c>
      <c r="DKY6" s="205" t="s">
        <v>23</v>
      </c>
      <c r="DKZ6" s="45">
        <v>16</v>
      </c>
      <c r="DLA6" s="46">
        <v>17</v>
      </c>
      <c r="DLB6" s="46">
        <v>18</v>
      </c>
      <c r="DLC6" s="46">
        <v>19</v>
      </c>
      <c r="DLD6" s="46">
        <v>20</v>
      </c>
      <c r="DLE6" s="46">
        <v>21</v>
      </c>
      <c r="DLF6" s="137" t="s">
        <v>22</v>
      </c>
      <c r="DLG6" s="205" t="s">
        <v>23</v>
      </c>
      <c r="DLH6" s="45">
        <v>22</v>
      </c>
      <c r="DLI6" s="46">
        <v>23</v>
      </c>
      <c r="DLJ6" s="46">
        <v>24</v>
      </c>
      <c r="DLK6" s="46">
        <v>25</v>
      </c>
      <c r="DLL6" s="46">
        <v>26</v>
      </c>
      <c r="DLM6" s="46">
        <v>27</v>
      </c>
      <c r="DLN6" s="137" t="s">
        <v>22</v>
      </c>
      <c r="DLO6" s="205" t="s">
        <v>23</v>
      </c>
      <c r="DLP6" s="324">
        <v>28</v>
      </c>
      <c r="DLQ6" s="325">
        <v>29</v>
      </c>
      <c r="DLR6" s="325">
        <v>30</v>
      </c>
      <c r="DLS6" s="325">
        <v>31</v>
      </c>
      <c r="DLT6" s="325">
        <v>1</v>
      </c>
      <c r="DLU6" s="325">
        <v>2</v>
      </c>
      <c r="DLV6" s="137" t="s">
        <v>22</v>
      </c>
      <c r="DLW6" s="205" t="s">
        <v>23</v>
      </c>
      <c r="DLX6" s="45">
        <v>3</v>
      </c>
      <c r="DLY6" s="46">
        <v>4</v>
      </c>
      <c r="DLZ6" s="46">
        <v>6</v>
      </c>
      <c r="DMA6" s="46">
        <v>7</v>
      </c>
      <c r="DMB6" s="46">
        <v>8</v>
      </c>
      <c r="DMC6" s="46">
        <v>9</v>
      </c>
      <c r="DMD6" s="137" t="s">
        <v>22</v>
      </c>
      <c r="DME6" s="205" t="s">
        <v>23</v>
      </c>
      <c r="DMF6" s="324">
        <v>10</v>
      </c>
      <c r="DMG6" s="325">
        <v>11</v>
      </c>
      <c r="DMH6" s="325">
        <v>12</v>
      </c>
      <c r="DMI6" s="325">
        <v>13</v>
      </c>
      <c r="DMJ6" s="325">
        <v>14</v>
      </c>
      <c r="DMK6" s="325">
        <v>15</v>
      </c>
      <c r="DML6" s="137" t="s">
        <v>22</v>
      </c>
      <c r="DMM6" s="205" t="s">
        <v>23</v>
      </c>
      <c r="DMN6" s="45">
        <v>16</v>
      </c>
      <c r="DMO6" s="46">
        <v>17</v>
      </c>
      <c r="DMP6" s="46">
        <v>18</v>
      </c>
      <c r="DMQ6" s="46">
        <v>20</v>
      </c>
      <c r="DMR6" s="46">
        <v>21</v>
      </c>
      <c r="DMS6" s="46">
        <v>22</v>
      </c>
      <c r="DMT6" s="137" t="s">
        <v>22</v>
      </c>
      <c r="DMU6" s="205" t="s">
        <v>23</v>
      </c>
      <c r="DMV6" s="324">
        <v>23</v>
      </c>
      <c r="DMW6" s="325">
        <v>24</v>
      </c>
      <c r="DMX6" s="325">
        <v>25</v>
      </c>
      <c r="DMY6" s="325">
        <v>27</v>
      </c>
      <c r="DMZ6" s="325">
        <v>28</v>
      </c>
      <c r="DNA6" s="325">
        <v>29</v>
      </c>
      <c r="DNB6" s="490" t="s">
        <v>22</v>
      </c>
      <c r="DNC6" s="138" t="s">
        <v>23</v>
      </c>
      <c r="DND6" s="45">
        <v>30</v>
      </c>
      <c r="DNE6" s="46">
        <v>1</v>
      </c>
      <c r="DNF6" s="46">
        <v>2</v>
      </c>
      <c r="DNG6" s="46">
        <v>4</v>
      </c>
      <c r="DNH6" s="46">
        <v>5</v>
      </c>
      <c r="DNI6" s="46">
        <v>6</v>
      </c>
      <c r="DNJ6" s="137" t="s">
        <v>22</v>
      </c>
      <c r="DNK6" s="205" t="s">
        <v>23</v>
      </c>
      <c r="DNL6" s="45">
        <v>7</v>
      </c>
      <c r="DNM6" s="46">
        <v>8</v>
      </c>
      <c r="DNN6" s="46">
        <v>9</v>
      </c>
      <c r="DNO6" s="46">
        <v>11</v>
      </c>
      <c r="DNP6" s="46">
        <v>12</v>
      </c>
      <c r="DNQ6" s="46">
        <v>13</v>
      </c>
      <c r="DNR6" s="137" t="s">
        <v>22</v>
      </c>
      <c r="DNS6" s="205" t="s">
        <v>23</v>
      </c>
      <c r="DNT6" s="324">
        <v>14</v>
      </c>
      <c r="DNU6" s="325">
        <v>15</v>
      </c>
      <c r="DNV6" s="325">
        <v>16</v>
      </c>
      <c r="DNW6" s="325">
        <v>17</v>
      </c>
      <c r="DNX6" s="325">
        <v>18</v>
      </c>
      <c r="DNY6" s="325">
        <v>19</v>
      </c>
      <c r="DNZ6" s="137" t="s">
        <v>22</v>
      </c>
      <c r="DOA6" s="205" t="s">
        <v>23</v>
      </c>
      <c r="DOB6" s="61">
        <v>20</v>
      </c>
      <c r="DOC6" s="62">
        <v>21</v>
      </c>
      <c r="DOD6" s="62">
        <v>22</v>
      </c>
      <c r="DOE6" s="62">
        <v>23</v>
      </c>
      <c r="DOF6" s="62">
        <v>24</v>
      </c>
      <c r="DOG6" s="62">
        <v>26</v>
      </c>
      <c r="DOH6" s="137" t="s">
        <v>22</v>
      </c>
      <c r="DOI6" s="205" t="s">
        <v>23</v>
      </c>
      <c r="DOJ6" s="324">
        <v>27</v>
      </c>
      <c r="DOK6" s="325">
        <v>28</v>
      </c>
      <c r="DOL6" s="325">
        <v>29</v>
      </c>
      <c r="DOM6" s="325">
        <v>30</v>
      </c>
      <c r="DON6" s="325">
        <v>31</v>
      </c>
      <c r="DOO6" s="325">
        <v>2</v>
      </c>
      <c r="DOP6" s="137" t="s">
        <v>22</v>
      </c>
      <c r="DOQ6" s="205" t="s">
        <v>23</v>
      </c>
      <c r="DOR6" s="324">
        <v>3</v>
      </c>
      <c r="DOS6" s="325">
        <v>4</v>
      </c>
      <c r="DOT6" s="325">
        <v>5</v>
      </c>
      <c r="DOU6" s="325">
        <v>6</v>
      </c>
      <c r="DOV6" s="325">
        <v>7</v>
      </c>
      <c r="DOW6" s="325">
        <v>8</v>
      </c>
      <c r="DOX6" s="137" t="s">
        <v>22</v>
      </c>
      <c r="DOY6" s="205" t="s">
        <v>23</v>
      </c>
      <c r="DOZ6" s="61">
        <v>9</v>
      </c>
      <c r="DPA6" s="62">
        <v>10</v>
      </c>
      <c r="DPB6" s="62">
        <v>11</v>
      </c>
      <c r="DPC6" s="62">
        <v>12</v>
      </c>
      <c r="DPD6" s="62">
        <v>13</v>
      </c>
      <c r="DPE6" s="62">
        <v>14</v>
      </c>
      <c r="DPF6" s="496" t="s">
        <v>22</v>
      </c>
      <c r="DPG6" s="497" t="s">
        <v>23</v>
      </c>
      <c r="DPH6" s="45">
        <v>16</v>
      </c>
      <c r="DPI6" s="46">
        <v>17</v>
      </c>
      <c r="DPJ6" s="46">
        <v>18</v>
      </c>
      <c r="DPK6" s="46">
        <v>19</v>
      </c>
      <c r="DPL6" s="46">
        <v>20</v>
      </c>
      <c r="DPM6" s="46">
        <v>21</v>
      </c>
      <c r="DPN6" s="137" t="s">
        <v>22</v>
      </c>
      <c r="DPO6" s="205" t="s">
        <v>23</v>
      </c>
      <c r="DPP6" s="45">
        <v>22</v>
      </c>
      <c r="DPQ6" s="46">
        <v>23</v>
      </c>
      <c r="DPR6" s="46">
        <v>24</v>
      </c>
      <c r="DPS6" s="46">
        <v>25</v>
      </c>
      <c r="DPT6" s="46">
        <v>26</v>
      </c>
      <c r="DPU6" s="46">
        <v>27</v>
      </c>
      <c r="DPV6" s="490" t="s">
        <v>22</v>
      </c>
      <c r="DPW6" s="138" t="s">
        <v>23</v>
      </c>
      <c r="DPX6" s="45">
        <v>28</v>
      </c>
      <c r="DPY6" s="46">
        <v>29</v>
      </c>
      <c r="DPZ6" s="46">
        <v>30</v>
      </c>
      <c r="DQA6" s="46">
        <v>31</v>
      </c>
      <c r="DQB6" s="46">
        <v>1</v>
      </c>
      <c r="DQC6" s="46">
        <v>2</v>
      </c>
      <c r="DQD6" s="490" t="s">
        <v>22</v>
      </c>
      <c r="DQE6" s="138" t="s">
        <v>23</v>
      </c>
      <c r="DQF6" s="324">
        <v>3</v>
      </c>
      <c r="DQG6" s="325">
        <v>4</v>
      </c>
      <c r="DQH6" s="325">
        <v>5</v>
      </c>
      <c r="DQI6" s="325">
        <v>6</v>
      </c>
      <c r="DQJ6" s="325">
        <v>7</v>
      </c>
      <c r="DQK6" s="325">
        <v>13</v>
      </c>
      <c r="DQL6" s="498" t="s">
        <v>22</v>
      </c>
      <c r="DQM6" s="138" t="s">
        <v>23</v>
      </c>
      <c r="DQN6" s="45">
        <v>14</v>
      </c>
      <c r="DQO6" s="46">
        <v>15</v>
      </c>
      <c r="DQP6" s="46">
        <v>16</v>
      </c>
      <c r="DQQ6" s="46">
        <v>17</v>
      </c>
      <c r="DQR6" s="46">
        <v>19</v>
      </c>
      <c r="DQS6" s="46">
        <v>20</v>
      </c>
      <c r="DQT6" s="500" t="s">
        <v>22</v>
      </c>
      <c r="DQU6" s="501" t="s">
        <v>23</v>
      </c>
      <c r="DQV6" s="45">
        <v>22</v>
      </c>
      <c r="DQW6" s="46">
        <v>23</v>
      </c>
      <c r="DQX6" s="46">
        <v>24</v>
      </c>
      <c r="DQY6" s="46">
        <v>26</v>
      </c>
      <c r="DQZ6" s="46">
        <v>27</v>
      </c>
      <c r="DRA6" s="46">
        <v>28</v>
      </c>
      <c r="DRB6" s="137" t="s">
        <v>22</v>
      </c>
      <c r="DRC6" s="205" t="s">
        <v>23</v>
      </c>
      <c r="DRD6" s="61">
        <v>2</v>
      </c>
      <c r="DRE6" s="62">
        <v>3</v>
      </c>
      <c r="DRF6" s="62">
        <v>4</v>
      </c>
      <c r="DRG6" s="62">
        <v>5</v>
      </c>
      <c r="DRH6" s="62">
        <v>6</v>
      </c>
      <c r="DRI6" s="62">
        <v>7</v>
      </c>
      <c r="DRJ6" s="137" t="s">
        <v>22</v>
      </c>
      <c r="DRK6" s="205" t="s">
        <v>23</v>
      </c>
      <c r="DRL6" s="45">
        <v>7</v>
      </c>
      <c r="DRM6" s="46">
        <v>8</v>
      </c>
      <c r="DRN6" s="46">
        <v>9</v>
      </c>
      <c r="DRO6" s="46">
        <v>11</v>
      </c>
      <c r="DRP6" s="46">
        <v>12</v>
      </c>
      <c r="DRQ6" s="46">
        <v>13</v>
      </c>
      <c r="DRR6" s="137" t="s">
        <v>22</v>
      </c>
      <c r="DRS6" s="205" t="s">
        <v>23</v>
      </c>
      <c r="DRT6" s="61">
        <v>14</v>
      </c>
      <c r="DRU6" s="62">
        <v>15</v>
      </c>
      <c r="DRV6" s="62">
        <v>16</v>
      </c>
      <c r="DRW6" s="62">
        <v>17</v>
      </c>
      <c r="DRX6" s="62">
        <v>18</v>
      </c>
      <c r="DRY6" s="62">
        <v>19</v>
      </c>
      <c r="DRZ6" s="137" t="s">
        <v>22</v>
      </c>
      <c r="DSA6" s="205" t="s">
        <v>23</v>
      </c>
      <c r="DSB6" s="80">
        <v>20</v>
      </c>
      <c r="DSC6" s="81">
        <v>21</v>
      </c>
      <c r="DSD6" s="81">
        <v>22</v>
      </c>
      <c r="DSE6" s="81">
        <v>23</v>
      </c>
      <c r="DSF6" s="81">
        <v>25</v>
      </c>
      <c r="DSG6" s="81">
        <v>26</v>
      </c>
      <c r="DSH6" s="137" t="s">
        <v>22</v>
      </c>
      <c r="DSI6" s="205" t="s">
        <v>23</v>
      </c>
      <c r="DSJ6" s="324">
        <v>27</v>
      </c>
      <c r="DSK6" s="325">
        <v>28</v>
      </c>
      <c r="DSL6" s="325">
        <v>29</v>
      </c>
      <c r="DSM6" s="325">
        <v>30</v>
      </c>
      <c r="DSN6" s="325">
        <v>1</v>
      </c>
      <c r="DSO6" s="325">
        <v>2</v>
      </c>
      <c r="DSP6" s="137" t="s">
        <v>22</v>
      </c>
      <c r="DSQ6" s="205" t="s">
        <v>23</v>
      </c>
      <c r="DSR6" s="45">
        <v>3</v>
      </c>
      <c r="DSS6" s="46">
        <v>4</v>
      </c>
      <c r="DST6" s="46">
        <v>5</v>
      </c>
      <c r="DSU6" s="46">
        <v>8</v>
      </c>
      <c r="DSV6" s="46">
        <v>9</v>
      </c>
      <c r="DSW6" s="46">
        <v>10</v>
      </c>
      <c r="DSX6" s="137" t="s">
        <v>22</v>
      </c>
      <c r="DSY6" s="205" t="s">
        <v>23</v>
      </c>
      <c r="DSZ6" s="45">
        <v>11</v>
      </c>
      <c r="DTA6" s="46">
        <v>12</v>
      </c>
      <c r="DTB6" s="46">
        <v>13</v>
      </c>
      <c r="DTC6" s="46">
        <v>15</v>
      </c>
      <c r="DTD6" s="46">
        <v>16</v>
      </c>
      <c r="DTE6" s="46">
        <v>17</v>
      </c>
      <c r="DTF6" s="137" t="s">
        <v>22</v>
      </c>
      <c r="DTG6" s="205" t="s">
        <v>23</v>
      </c>
      <c r="DTH6" s="45">
        <v>19</v>
      </c>
      <c r="DTI6" s="46">
        <v>20</v>
      </c>
      <c r="DTJ6" s="46">
        <v>22</v>
      </c>
      <c r="DTK6" s="46">
        <v>23</v>
      </c>
      <c r="DTL6" s="46">
        <v>24</v>
      </c>
      <c r="DTM6" s="46">
        <v>25</v>
      </c>
      <c r="DTN6" s="137" t="s">
        <v>22</v>
      </c>
      <c r="DTO6" s="205" t="s">
        <v>23</v>
      </c>
      <c r="DTP6" s="324">
        <v>26</v>
      </c>
      <c r="DTQ6" s="325">
        <v>27</v>
      </c>
      <c r="DTR6" s="325">
        <v>28</v>
      </c>
      <c r="DTS6" s="325">
        <v>29</v>
      </c>
      <c r="DTT6" s="325">
        <v>2</v>
      </c>
      <c r="DTU6" s="325">
        <v>3</v>
      </c>
      <c r="DTV6" s="137" t="s">
        <v>22</v>
      </c>
      <c r="DTW6" s="205" t="s">
        <v>23</v>
      </c>
      <c r="DTX6" s="45">
        <v>4</v>
      </c>
      <c r="DTY6" s="46">
        <v>6</v>
      </c>
      <c r="DTZ6" s="46">
        <v>7</v>
      </c>
      <c r="DUA6" s="46">
        <v>8</v>
      </c>
      <c r="DUB6" s="46">
        <v>9</v>
      </c>
      <c r="DUC6" s="46">
        <v>10</v>
      </c>
      <c r="DUD6" s="137" t="s">
        <v>22</v>
      </c>
      <c r="DUE6" s="205" t="s">
        <v>23</v>
      </c>
      <c r="DUF6" s="45">
        <v>11</v>
      </c>
      <c r="DUG6" s="46">
        <v>13</v>
      </c>
      <c r="DUH6" s="46">
        <v>14</v>
      </c>
      <c r="DUI6" s="46">
        <v>15</v>
      </c>
      <c r="DUJ6" s="46">
        <v>16</v>
      </c>
      <c r="DUK6" s="46">
        <v>17</v>
      </c>
      <c r="DUL6" s="137" t="s">
        <v>22</v>
      </c>
      <c r="DUM6" s="205" t="s">
        <v>23</v>
      </c>
      <c r="DUN6" s="324">
        <v>18</v>
      </c>
      <c r="DUO6" s="325">
        <v>20</v>
      </c>
      <c r="DUP6" s="325">
        <v>21</v>
      </c>
      <c r="DUQ6" s="325">
        <v>22</v>
      </c>
      <c r="DUR6" s="325">
        <v>23</v>
      </c>
      <c r="DUS6" s="325">
        <v>24</v>
      </c>
      <c r="DUT6" s="137" t="s">
        <v>22</v>
      </c>
      <c r="DUU6" s="449" t="s">
        <v>23</v>
      </c>
      <c r="DUV6" s="45">
        <v>25</v>
      </c>
      <c r="DUW6" s="46">
        <v>27</v>
      </c>
      <c r="DUX6" s="46">
        <v>28</v>
      </c>
      <c r="DUY6" s="46">
        <v>29</v>
      </c>
      <c r="DUZ6" s="46">
        <v>30</v>
      </c>
      <c r="DVA6" s="46">
        <v>31</v>
      </c>
      <c r="DVB6" s="137" t="s">
        <v>22</v>
      </c>
      <c r="DVC6" s="205" t="s">
        <v>23</v>
      </c>
      <c r="DVD6" s="61">
        <v>1</v>
      </c>
      <c r="DVE6" s="62">
        <v>3</v>
      </c>
      <c r="DVF6" s="62">
        <v>4</v>
      </c>
      <c r="DVG6" s="62">
        <v>5</v>
      </c>
      <c r="DVH6" s="62">
        <v>6</v>
      </c>
      <c r="DVI6" s="62">
        <v>7</v>
      </c>
      <c r="DVJ6" s="137" t="s">
        <v>22</v>
      </c>
      <c r="DVK6" s="205" t="s">
        <v>23</v>
      </c>
      <c r="DVL6" s="333">
        <v>8</v>
      </c>
      <c r="DVM6" s="334">
        <v>10</v>
      </c>
      <c r="DVN6" s="334">
        <v>11</v>
      </c>
      <c r="DVO6" s="334">
        <v>12</v>
      </c>
      <c r="DVP6" s="334">
        <v>13</v>
      </c>
      <c r="DVQ6" s="334">
        <v>14</v>
      </c>
      <c r="DVR6" s="137" t="s">
        <v>22</v>
      </c>
      <c r="DVS6" s="205" t="s">
        <v>23</v>
      </c>
      <c r="DVT6" s="45">
        <v>15</v>
      </c>
      <c r="DVU6" s="46">
        <v>17</v>
      </c>
      <c r="DVV6" s="46">
        <v>18</v>
      </c>
      <c r="DVW6" s="46">
        <v>19</v>
      </c>
      <c r="DVX6" s="46">
        <v>20</v>
      </c>
      <c r="DVY6" s="46">
        <v>21</v>
      </c>
      <c r="DVZ6" s="137" t="s">
        <v>22</v>
      </c>
      <c r="DWA6" s="205" t="s">
        <v>23</v>
      </c>
      <c r="DWB6" s="45">
        <v>22</v>
      </c>
      <c r="DWC6" s="46">
        <v>24</v>
      </c>
      <c r="DWD6" s="46">
        <v>25</v>
      </c>
      <c r="DWE6" s="46">
        <v>26</v>
      </c>
      <c r="DWF6" s="46">
        <v>27</v>
      </c>
      <c r="DWG6" s="46">
        <v>28</v>
      </c>
      <c r="DWH6" s="137" t="s">
        <v>22</v>
      </c>
      <c r="DWI6" s="205" t="s">
        <v>23</v>
      </c>
      <c r="DWJ6" s="45">
        <v>30</v>
      </c>
      <c r="DWK6" s="46">
        <v>1</v>
      </c>
      <c r="DWL6" s="46">
        <v>2</v>
      </c>
      <c r="DWM6" s="46">
        <v>3</v>
      </c>
      <c r="DWN6" s="46">
        <v>4</v>
      </c>
      <c r="DWO6" s="46">
        <v>5</v>
      </c>
      <c r="DWP6" s="137" t="s">
        <v>22</v>
      </c>
      <c r="DWQ6" s="205" t="s">
        <v>23</v>
      </c>
      <c r="DWR6" s="45">
        <v>6</v>
      </c>
      <c r="DWS6" s="46">
        <v>8</v>
      </c>
      <c r="DWT6" s="46">
        <v>9</v>
      </c>
      <c r="DWU6" s="46">
        <v>10</v>
      </c>
      <c r="DWV6" s="46">
        <v>11</v>
      </c>
      <c r="DWW6" s="46">
        <v>12</v>
      </c>
      <c r="DWX6" s="137" t="s">
        <v>22</v>
      </c>
      <c r="DWY6" s="205" t="s">
        <v>23</v>
      </c>
      <c r="DWZ6" s="324">
        <v>15</v>
      </c>
      <c r="DXA6" s="325">
        <v>16</v>
      </c>
      <c r="DXB6" s="325">
        <v>17</v>
      </c>
      <c r="DXC6" s="325">
        <v>18</v>
      </c>
      <c r="DXD6" s="325">
        <v>19</v>
      </c>
      <c r="DXE6" s="325">
        <v>20</v>
      </c>
      <c r="DXF6" s="137" t="s">
        <v>22</v>
      </c>
      <c r="DXG6" s="205" t="s">
        <v>23</v>
      </c>
      <c r="DXH6" s="324">
        <v>22</v>
      </c>
      <c r="DXI6" s="325">
        <v>23</v>
      </c>
      <c r="DXJ6" s="325">
        <v>24</v>
      </c>
      <c r="DXK6" s="325">
        <v>25</v>
      </c>
      <c r="DXL6" s="325">
        <v>26</v>
      </c>
      <c r="DXM6" s="325">
        <v>27</v>
      </c>
      <c r="DXN6" s="137" t="s">
        <v>22</v>
      </c>
      <c r="DXO6" s="205" t="s">
        <v>23</v>
      </c>
      <c r="DXP6" s="45">
        <v>29</v>
      </c>
      <c r="DXQ6" s="46">
        <v>30</v>
      </c>
      <c r="DXR6" s="46">
        <v>31</v>
      </c>
      <c r="DXS6" s="46">
        <v>1</v>
      </c>
      <c r="DXT6" s="46">
        <v>2</v>
      </c>
      <c r="DXU6" s="46">
        <v>3</v>
      </c>
      <c r="DXV6" s="606" t="s">
        <v>263</v>
      </c>
      <c r="DXW6" s="607" t="s">
        <v>264</v>
      </c>
      <c r="DXX6" s="45">
        <v>5</v>
      </c>
      <c r="DXY6" s="45">
        <v>6</v>
      </c>
      <c r="DXZ6" s="45">
        <v>7</v>
      </c>
      <c r="DYA6" s="45">
        <v>8</v>
      </c>
      <c r="DYB6" s="45">
        <v>9</v>
      </c>
      <c r="DYC6" s="45">
        <v>10</v>
      </c>
      <c r="DYD6" s="606" t="s">
        <v>263</v>
      </c>
      <c r="DYE6" s="607" t="s">
        <v>264</v>
      </c>
      <c r="DYF6" s="45">
        <v>13</v>
      </c>
      <c r="DYG6" s="46">
        <v>14</v>
      </c>
      <c r="DYH6" s="46">
        <v>15</v>
      </c>
      <c r="DYI6" s="46">
        <v>16</v>
      </c>
      <c r="DYJ6" s="46">
        <v>17</v>
      </c>
      <c r="DYK6" s="46">
        <v>18</v>
      </c>
      <c r="DYL6" s="606" t="s">
        <v>263</v>
      </c>
      <c r="DYM6" s="607" t="s">
        <v>264</v>
      </c>
      <c r="DYN6" s="324">
        <v>20</v>
      </c>
      <c r="DYO6" s="325">
        <v>21</v>
      </c>
      <c r="DYP6" s="325">
        <v>22</v>
      </c>
      <c r="DYQ6" s="325">
        <v>23</v>
      </c>
      <c r="DYR6" s="325">
        <v>24</v>
      </c>
      <c r="DYS6" s="325">
        <v>25</v>
      </c>
      <c r="DYT6" s="606" t="s">
        <v>263</v>
      </c>
      <c r="DYU6" s="607" t="s">
        <v>264</v>
      </c>
      <c r="DYV6" s="45">
        <v>26</v>
      </c>
      <c r="DYW6" s="46">
        <v>27</v>
      </c>
      <c r="DYX6" s="46">
        <v>28</v>
      </c>
      <c r="DYY6" s="46">
        <v>29</v>
      </c>
      <c r="DYZ6" s="46">
        <v>30</v>
      </c>
      <c r="DZA6" s="46">
        <v>31</v>
      </c>
      <c r="DZB6" s="606" t="s">
        <v>263</v>
      </c>
      <c r="DZC6" s="607" t="s">
        <v>264</v>
      </c>
      <c r="DZD6" s="45">
        <v>1</v>
      </c>
      <c r="DZE6" s="46">
        <v>4</v>
      </c>
      <c r="DZF6" s="46">
        <v>5</v>
      </c>
      <c r="DZG6" s="46">
        <v>6</v>
      </c>
      <c r="DZH6" s="46">
        <v>7</v>
      </c>
      <c r="DZI6" s="46">
        <v>8</v>
      </c>
      <c r="DZJ6" s="606" t="s">
        <v>263</v>
      </c>
      <c r="DZK6" s="607" t="s">
        <v>264</v>
      </c>
      <c r="DZL6" s="45">
        <v>9</v>
      </c>
      <c r="DZM6" s="46">
        <v>10</v>
      </c>
      <c r="DZN6" s="46">
        <v>11</v>
      </c>
      <c r="DZO6" s="46">
        <v>12</v>
      </c>
      <c r="DZP6" s="46">
        <v>13</v>
      </c>
      <c r="DZQ6" s="46">
        <v>14</v>
      </c>
      <c r="DZR6" s="606" t="s">
        <v>263</v>
      </c>
      <c r="DZS6" s="607" t="s">
        <v>264</v>
      </c>
      <c r="DZT6" s="45">
        <v>16</v>
      </c>
      <c r="DZU6" s="46">
        <v>17</v>
      </c>
      <c r="DZV6" s="46">
        <v>18</v>
      </c>
      <c r="DZW6" s="46">
        <v>19</v>
      </c>
      <c r="DZX6" s="46">
        <v>20</v>
      </c>
      <c r="DZY6" s="46">
        <v>21</v>
      </c>
      <c r="DZZ6" s="606" t="s">
        <v>263</v>
      </c>
      <c r="EAA6" s="607" t="s">
        <v>264</v>
      </c>
      <c r="EAB6" s="324">
        <v>22</v>
      </c>
      <c r="EAC6" s="325">
        <v>23</v>
      </c>
      <c r="EAD6" s="325">
        <v>24</v>
      </c>
      <c r="EAE6" s="325">
        <v>25</v>
      </c>
      <c r="EAF6" s="325">
        <v>26</v>
      </c>
      <c r="EAG6" s="325">
        <v>27</v>
      </c>
      <c r="EAH6" s="606" t="s">
        <v>263</v>
      </c>
      <c r="EAI6" s="607" t="s">
        <v>264</v>
      </c>
      <c r="EAJ6" s="45">
        <v>30</v>
      </c>
      <c r="EAK6" s="46">
        <v>1</v>
      </c>
      <c r="EAL6" s="46">
        <v>2</v>
      </c>
      <c r="EAM6" s="46">
        <v>3</v>
      </c>
      <c r="EAN6" s="46">
        <v>4</v>
      </c>
      <c r="EAO6" s="46">
        <v>5</v>
      </c>
      <c r="EAP6" s="606" t="s">
        <v>263</v>
      </c>
      <c r="EAQ6" s="607" t="s">
        <v>264</v>
      </c>
      <c r="EAR6" s="45">
        <v>7</v>
      </c>
      <c r="EAS6" s="46">
        <v>8</v>
      </c>
      <c r="EAT6" s="46">
        <v>9</v>
      </c>
      <c r="EAU6" s="46">
        <v>10</v>
      </c>
      <c r="EAV6" s="46">
        <v>11</v>
      </c>
      <c r="EAW6" s="46">
        <v>12</v>
      </c>
      <c r="EAX6" s="606" t="s">
        <v>263</v>
      </c>
      <c r="EAY6" s="607" t="s">
        <v>264</v>
      </c>
      <c r="EAZ6" s="45">
        <v>14</v>
      </c>
      <c r="EBA6" s="46">
        <v>15</v>
      </c>
      <c r="EBB6" s="46">
        <v>16</v>
      </c>
      <c r="EBC6" s="46">
        <v>17</v>
      </c>
      <c r="EBD6" s="46">
        <v>18</v>
      </c>
      <c r="EBE6" s="46">
        <v>19</v>
      </c>
      <c r="EBF6" s="606" t="s">
        <v>263</v>
      </c>
      <c r="EBG6" s="607" t="s">
        <v>264</v>
      </c>
      <c r="EBH6" s="324">
        <v>21</v>
      </c>
      <c r="EBI6" s="325">
        <v>22</v>
      </c>
      <c r="EBJ6" s="325">
        <v>23</v>
      </c>
      <c r="EBK6" s="325">
        <v>24</v>
      </c>
      <c r="EBL6" s="325">
        <v>25</v>
      </c>
      <c r="EBM6" s="325">
        <v>26</v>
      </c>
      <c r="EBN6" s="606" t="s">
        <v>263</v>
      </c>
      <c r="EBO6" s="607" t="s">
        <v>264</v>
      </c>
      <c r="EBP6" s="45">
        <v>28</v>
      </c>
      <c r="EBQ6" s="46">
        <v>29</v>
      </c>
      <c r="EBR6" s="46">
        <v>30</v>
      </c>
      <c r="EBS6" s="46">
        <v>31</v>
      </c>
      <c r="EBT6" s="46">
        <v>1</v>
      </c>
      <c r="EBU6" s="46">
        <v>2</v>
      </c>
      <c r="EBV6" s="606" t="s">
        <v>263</v>
      </c>
      <c r="EBW6" s="607" t="s">
        <v>264</v>
      </c>
      <c r="EBX6" s="45">
        <v>4</v>
      </c>
      <c r="EBY6" s="46">
        <v>5</v>
      </c>
      <c r="EBZ6" s="46">
        <v>6</v>
      </c>
      <c r="ECA6" s="46">
        <v>7</v>
      </c>
      <c r="ECB6" s="46">
        <v>8</v>
      </c>
      <c r="ECC6" s="46">
        <v>9</v>
      </c>
      <c r="ECD6" s="606" t="s">
        <v>263</v>
      </c>
      <c r="ECE6" s="607" t="s">
        <v>264</v>
      </c>
      <c r="ECF6" s="379">
        <v>11</v>
      </c>
      <c r="ECG6" s="380">
        <v>12</v>
      </c>
      <c r="ECH6" s="380">
        <v>13</v>
      </c>
      <c r="ECI6" s="380">
        <v>14</v>
      </c>
      <c r="ECJ6" s="380">
        <v>17</v>
      </c>
      <c r="ECK6" s="380">
        <v>18</v>
      </c>
      <c r="ECL6" s="606" t="s">
        <v>263</v>
      </c>
      <c r="ECM6" s="607" t="s">
        <v>264</v>
      </c>
      <c r="ECN6" s="45">
        <v>19</v>
      </c>
      <c r="ECO6" s="46">
        <v>20</v>
      </c>
      <c r="ECP6" s="46">
        <v>21</v>
      </c>
      <c r="ECQ6" s="46">
        <v>22</v>
      </c>
      <c r="ECR6" s="46">
        <v>23</v>
      </c>
      <c r="ECS6" s="46">
        <v>25</v>
      </c>
      <c r="ECT6" s="606" t="s">
        <v>263</v>
      </c>
      <c r="ECU6" s="607" t="s">
        <v>264</v>
      </c>
      <c r="ECV6" s="45">
        <v>26</v>
      </c>
      <c r="ECW6" s="46">
        <v>27</v>
      </c>
      <c r="ECX6" s="46">
        <v>28</v>
      </c>
      <c r="ECY6" s="46">
        <v>29</v>
      </c>
      <c r="ECZ6" s="46">
        <v>30</v>
      </c>
      <c r="EDA6" s="46">
        <v>2</v>
      </c>
      <c r="EDB6" s="606" t="s">
        <v>263</v>
      </c>
      <c r="EDC6" s="607" t="s">
        <v>264</v>
      </c>
      <c r="EDD6" s="324">
        <v>3</v>
      </c>
      <c r="EDE6" s="325">
        <v>4</v>
      </c>
      <c r="EDF6" s="325">
        <v>5</v>
      </c>
      <c r="EDG6" s="325">
        <v>6</v>
      </c>
      <c r="EDH6" s="325">
        <v>7</v>
      </c>
      <c r="EDI6" s="325">
        <v>9</v>
      </c>
      <c r="EDJ6" s="606" t="s">
        <v>263</v>
      </c>
      <c r="EDK6" s="607" t="s">
        <v>264</v>
      </c>
      <c r="EDL6" s="45">
        <v>10</v>
      </c>
      <c r="EDM6" s="46">
        <v>11</v>
      </c>
      <c r="EDN6" s="46">
        <v>12</v>
      </c>
      <c r="EDO6" s="46">
        <v>13</v>
      </c>
      <c r="EDP6" s="46">
        <v>14</v>
      </c>
      <c r="EDQ6" s="46">
        <v>16</v>
      </c>
      <c r="EDR6" s="606" t="s">
        <v>263</v>
      </c>
      <c r="EDS6" s="623" t="s">
        <v>264</v>
      </c>
      <c r="EDT6" s="339">
        <v>17</v>
      </c>
      <c r="EDU6" s="340">
        <v>18</v>
      </c>
      <c r="EDV6" s="340">
        <v>19</v>
      </c>
      <c r="EDW6" s="340">
        <v>20</v>
      </c>
      <c r="EDX6" s="340">
        <v>21</v>
      </c>
      <c r="EDY6" s="340">
        <v>22</v>
      </c>
      <c r="EDZ6" s="624" t="s">
        <v>263</v>
      </c>
      <c r="EEA6" s="628" t="s">
        <v>264</v>
      </c>
      <c r="EEB6" s="45">
        <v>24</v>
      </c>
      <c r="EEC6" s="46">
        <v>25</v>
      </c>
      <c r="EED6" s="46">
        <v>26</v>
      </c>
      <c r="EEE6" s="46">
        <v>27</v>
      </c>
      <c r="EEF6" s="46">
        <v>28</v>
      </c>
      <c r="EEG6" s="46">
        <v>29</v>
      </c>
      <c r="EEH6" s="606" t="s">
        <v>263</v>
      </c>
      <c r="EEI6" s="607" t="s">
        <v>264</v>
      </c>
      <c r="EEJ6" s="324">
        <v>30</v>
      </c>
      <c r="EEK6" s="325">
        <v>31</v>
      </c>
      <c r="EEL6" s="325">
        <v>2</v>
      </c>
      <c r="EEM6" s="325">
        <v>3</v>
      </c>
      <c r="EEN6" s="325">
        <v>4</v>
      </c>
      <c r="EEO6" s="325">
        <v>5</v>
      </c>
      <c r="EEP6" s="606" t="s">
        <v>263</v>
      </c>
      <c r="EEQ6" s="607" t="s">
        <v>264</v>
      </c>
      <c r="EER6" s="324">
        <v>7</v>
      </c>
      <c r="EES6" s="325">
        <v>8</v>
      </c>
      <c r="EET6" s="325">
        <v>9</v>
      </c>
      <c r="EEU6" s="325">
        <v>10</v>
      </c>
      <c r="EEV6" s="325">
        <v>11</v>
      </c>
      <c r="EEW6" s="325">
        <v>12</v>
      </c>
      <c r="EEX6" s="606" t="s">
        <v>263</v>
      </c>
      <c r="EEY6" s="607" t="s">
        <v>264</v>
      </c>
      <c r="EEZ6" s="45">
        <v>13</v>
      </c>
      <c r="EFA6" s="46">
        <v>14</v>
      </c>
      <c r="EFB6" s="46">
        <v>15</v>
      </c>
      <c r="EFC6" s="46">
        <v>16</v>
      </c>
      <c r="EFD6" s="46">
        <v>17</v>
      </c>
      <c r="EFE6" s="46">
        <v>18</v>
      </c>
      <c r="EFF6" s="606" t="s">
        <v>263</v>
      </c>
      <c r="EFG6" s="607" t="s">
        <v>264</v>
      </c>
      <c r="EFH6" s="324">
        <v>19</v>
      </c>
      <c r="EFI6" s="325">
        <v>20</v>
      </c>
      <c r="EFJ6" s="325">
        <v>21</v>
      </c>
      <c r="EFK6" s="325">
        <v>22</v>
      </c>
      <c r="EFL6" s="325">
        <v>23</v>
      </c>
      <c r="EFM6" s="325">
        <v>24</v>
      </c>
      <c r="EFN6" s="606" t="s">
        <v>263</v>
      </c>
      <c r="EFO6" s="607" t="s">
        <v>264</v>
      </c>
      <c r="EFP6" s="45">
        <v>25</v>
      </c>
      <c r="EFQ6" s="46">
        <v>26</v>
      </c>
      <c r="EFR6" s="46">
        <v>1</v>
      </c>
      <c r="EFS6" s="46">
        <v>3</v>
      </c>
      <c r="EFT6" s="46">
        <v>4</v>
      </c>
      <c r="EFU6" s="46">
        <v>5</v>
      </c>
      <c r="EFV6" s="606" t="s">
        <v>263</v>
      </c>
      <c r="EFW6" s="607" t="s">
        <v>264</v>
      </c>
      <c r="EFX6" s="71">
        <v>6</v>
      </c>
      <c r="EFY6" s="103">
        <v>7</v>
      </c>
      <c r="EFZ6" s="103">
        <v>9</v>
      </c>
      <c r="EGA6" s="103">
        <v>10</v>
      </c>
      <c r="EGB6" s="103">
        <v>11</v>
      </c>
      <c r="EGC6" s="103">
        <v>12</v>
      </c>
      <c r="EGD6" s="611" t="s">
        <v>263</v>
      </c>
      <c r="EGE6" s="618" t="s">
        <v>264</v>
      </c>
      <c r="EGF6" s="71">
        <v>13</v>
      </c>
      <c r="EGG6" s="103">
        <v>14</v>
      </c>
      <c r="EGH6" s="103">
        <v>15</v>
      </c>
      <c r="EGI6" s="103">
        <v>16</v>
      </c>
      <c r="EGJ6" s="103">
        <v>18</v>
      </c>
      <c r="EGK6" s="103">
        <v>19</v>
      </c>
      <c r="EGL6" s="611" t="s">
        <v>263</v>
      </c>
      <c r="EGM6" s="618" t="s">
        <v>264</v>
      </c>
      <c r="EGN6" s="71">
        <v>20</v>
      </c>
      <c r="EGO6" s="103">
        <v>21</v>
      </c>
      <c r="EGP6" s="103">
        <v>22</v>
      </c>
      <c r="EGQ6" s="103">
        <v>24</v>
      </c>
      <c r="EGR6" s="103">
        <v>25</v>
      </c>
      <c r="EGS6" s="103">
        <v>26</v>
      </c>
      <c r="EGT6" s="611" t="s">
        <v>263</v>
      </c>
      <c r="EGU6" s="618" t="s">
        <v>264</v>
      </c>
      <c r="EGV6" s="638">
        <v>27</v>
      </c>
      <c r="EGW6" s="639">
        <v>28</v>
      </c>
      <c r="EGX6" s="639">
        <v>1</v>
      </c>
      <c r="EGY6" s="639">
        <v>3</v>
      </c>
      <c r="EGZ6" s="639">
        <v>4</v>
      </c>
      <c r="EHA6" s="640">
        <v>5</v>
      </c>
      <c r="EHB6" s="637" t="s">
        <v>263</v>
      </c>
      <c r="EHC6" s="618" t="s">
        <v>264</v>
      </c>
      <c r="EHD6" s="324">
        <v>6</v>
      </c>
      <c r="EHE6" s="325">
        <v>7</v>
      </c>
      <c r="EHF6" s="325">
        <v>8</v>
      </c>
      <c r="EHG6" s="325">
        <v>10</v>
      </c>
      <c r="EHH6" s="325">
        <v>11</v>
      </c>
      <c r="EHI6" s="325">
        <v>12</v>
      </c>
      <c r="EHJ6" s="606" t="s">
        <v>263</v>
      </c>
      <c r="EHK6" s="607" t="s">
        <v>264</v>
      </c>
      <c r="EHL6" s="45">
        <v>13</v>
      </c>
      <c r="EHM6" s="46">
        <v>14</v>
      </c>
      <c r="EHN6" s="46">
        <v>15</v>
      </c>
      <c r="EHO6" s="46">
        <v>16</v>
      </c>
      <c r="EHP6" s="46">
        <v>18</v>
      </c>
      <c r="EHQ6" s="46">
        <v>19</v>
      </c>
      <c r="EHR6" s="606" t="s">
        <v>263</v>
      </c>
      <c r="EHS6" s="607" t="s">
        <v>264</v>
      </c>
      <c r="EHT6" s="324">
        <v>20</v>
      </c>
      <c r="EHU6" s="325">
        <v>21</v>
      </c>
      <c r="EHV6" s="325">
        <v>22</v>
      </c>
      <c r="EHW6" s="325">
        <v>24</v>
      </c>
      <c r="EHX6" s="325">
        <v>25</v>
      </c>
      <c r="EHY6" s="325">
        <v>26</v>
      </c>
      <c r="EHZ6" s="606" t="s">
        <v>263</v>
      </c>
      <c r="EIA6" s="607" t="s">
        <v>264</v>
      </c>
      <c r="EIB6" s="71">
        <v>27</v>
      </c>
      <c r="EIC6" s="103">
        <v>28</v>
      </c>
      <c r="EID6" s="103">
        <v>29</v>
      </c>
      <c r="EIE6" s="103">
        <v>31</v>
      </c>
      <c r="EIF6" s="103">
        <v>1</v>
      </c>
      <c r="EIG6" s="103">
        <v>2</v>
      </c>
      <c r="EIH6" s="642" t="s">
        <v>263</v>
      </c>
      <c r="EII6" s="618" t="s">
        <v>264</v>
      </c>
      <c r="EIJ6" s="638">
        <v>3</v>
      </c>
      <c r="EIK6" s="639">
        <v>4</v>
      </c>
      <c r="EIL6" s="639">
        <v>5</v>
      </c>
      <c r="EIM6" s="639">
        <v>8</v>
      </c>
      <c r="EIN6" s="639">
        <v>9</v>
      </c>
      <c r="EIO6" s="639">
        <v>10</v>
      </c>
      <c r="EIP6" s="644" t="s">
        <v>263</v>
      </c>
      <c r="EIQ6" s="645" t="s">
        <v>264</v>
      </c>
      <c r="EIR6" s="71">
        <v>11</v>
      </c>
      <c r="EIS6" s="103">
        <v>12</v>
      </c>
      <c r="EIT6" s="103">
        <v>14</v>
      </c>
      <c r="EIU6" s="103">
        <v>15</v>
      </c>
      <c r="EIV6" s="103">
        <v>16</v>
      </c>
      <c r="EIW6" s="103">
        <v>17</v>
      </c>
      <c r="EIX6" s="611" t="s">
        <v>263</v>
      </c>
      <c r="EIY6" s="618" t="s">
        <v>264</v>
      </c>
      <c r="EIZ6" s="71">
        <v>18</v>
      </c>
      <c r="EJA6" s="103">
        <v>19</v>
      </c>
      <c r="EJB6" s="103">
        <v>21</v>
      </c>
      <c r="EJC6" s="103">
        <v>22</v>
      </c>
      <c r="EJD6" s="103">
        <v>23</v>
      </c>
      <c r="EJE6" s="103">
        <v>24</v>
      </c>
      <c r="EJF6" s="611" t="s">
        <v>263</v>
      </c>
      <c r="EJG6" s="618" t="s">
        <v>264</v>
      </c>
      <c r="EJH6" s="337">
        <v>25</v>
      </c>
      <c r="EJI6" s="338">
        <v>26</v>
      </c>
      <c r="EJJ6" s="338">
        <v>27</v>
      </c>
      <c r="EJK6" s="338">
        <v>28</v>
      </c>
      <c r="EJL6" s="338">
        <v>29</v>
      </c>
      <c r="EJM6" s="338">
        <v>30</v>
      </c>
      <c r="EJN6" s="611" t="s">
        <v>263</v>
      </c>
      <c r="EJO6" s="618" t="s">
        <v>264</v>
      </c>
      <c r="EJP6" s="71">
        <v>5</v>
      </c>
      <c r="EJQ6" s="103">
        <v>6</v>
      </c>
      <c r="EJR6" s="103">
        <v>7</v>
      </c>
      <c r="EJS6" s="103">
        <v>8</v>
      </c>
      <c r="EJT6" s="103">
        <v>9</v>
      </c>
      <c r="EJU6" s="103">
        <v>10</v>
      </c>
      <c r="EJV6" s="611" t="s">
        <v>263</v>
      </c>
      <c r="EJW6" s="618" t="s">
        <v>264</v>
      </c>
      <c r="EJX6" s="337">
        <v>12</v>
      </c>
      <c r="EJY6" s="338">
        <v>13</v>
      </c>
      <c r="EJZ6" s="338">
        <v>14</v>
      </c>
      <c r="EKA6" s="338">
        <v>15</v>
      </c>
      <c r="EKB6" s="338">
        <v>16</v>
      </c>
      <c r="EKC6" s="338">
        <v>17</v>
      </c>
      <c r="EKD6" s="611" t="s">
        <v>263</v>
      </c>
      <c r="EKE6" s="618" t="s">
        <v>264</v>
      </c>
      <c r="EKF6" s="45">
        <v>19</v>
      </c>
      <c r="EKG6" s="46">
        <v>20</v>
      </c>
      <c r="EKH6" s="46">
        <v>21</v>
      </c>
      <c r="EKI6" s="46">
        <v>22</v>
      </c>
      <c r="EKJ6" s="46">
        <v>23</v>
      </c>
      <c r="EKK6" s="46">
        <v>24</v>
      </c>
      <c r="EKL6" s="606" t="s">
        <v>263</v>
      </c>
      <c r="EKM6" s="607" t="s">
        <v>264</v>
      </c>
      <c r="EKN6" s="45">
        <v>26</v>
      </c>
      <c r="EKO6" s="46">
        <v>27</v>
      </c>
      <c r="EKP6" s="46">
        <v>28</v>
      </c>
      <c r="EKQ6" s="46">
        <v>29</v>
      </c>
      <c r="EKR6" s="46">
        <v>30</v>
      </c>
      <c r="EKS6" s="46">
        <v>31</v>
      </c>
      <c r="EKT6" s="606" t="s">
        <v>263</v>
      </c>
      <c r="EKU6" s="623" t="s">
        <v>264</v>
      </c>
      <c r="EKV6" s="664"/>
      <c r="EKW6" s="191">
        <v>2</v>
      </c>
      <c r="EKX6" s="192">
        <v>3</v>
      </c>
      <c r="EKY6" s="192">
        <v>4</v>
      </c>
      <c r="EKZ6" s="192">
        <v>5</v>
      </c>
      <c r="ELA6" s="192">
        <v>6</v>
      </c>
      <c r="ELB6" s="192">
        <v>9</v>
      </c>
      <c r="ELC6" s="624" t="s">
        <v>263</v>
      </c>
      <c r="ELD6" s="666" t="s">
        <v>264</v>
      </c>
      <c r="ELE6" s="673">
        <v>10</v>
      </c>
      <c r="ELF6" s="674">
        <v>11</v>
      </c>
      <c r="ELG6" s="674">
        <v>12</v>
      </c>
      <c r="ELH6" s="674">
        <v>13</v>
      </c>
      <c r="ELI6" s="674">
        <v>14</v>
      </c>
      <c r="ELJ6" s="674">
        <v>15</v>
      </c>
      <c r="ELK6" s="675" t="s">
        <v>263</v>
      </c>
      <c r="ELL6" s="676" t="s">
        <v>264</v>
      </c>
      <c r="ELM6" s="339">
        <v>17</v>
      </c>
      <c r="ELN6" s="340">
        <v>18</v>
      </c>
      <c r="ELO6" s="340">
        <v>19</v>
      </c>
      <c r="ELP6" s="340">
        <v>20</v>
      </c>
      <c r="ELQ6" s="340">
        <v>21</v>
      </c>
      <c r="ELR6" s="340">
        <v>22</v>
      </c>
      <c r="ELS6" s="624" t="s">
        <v>263</v>
      </c>
      <c r="ELT6" s="666" t="s">
        <v>264</v>
      </c>
      <c r="ELU6" s="191">
        <v>24</v>
      </c>
      <c r="ELV6" s="192">
        <v>25</v>
      </c>
      <c r="ELW6" s="192">
        <v>26</v>
      </c>
      <c r="ELX6" s="192">
        <v>27</v>
      </c>
      <c r="ELY6" s="192">
        <v>28</v>
      </c>
      <c r="ELZ6" s="192">
        <v>29</v>
      </c>
      <c r="EMA6" s="624" t="s">
        <v>263</v>
      </c>
      <c r="EMB6" s="666" t="s">
        <v>264</v>
      </c>
      <c r="EMC6" s="673">
        <v>1</v>
      </c>
      <c r="EMD6" s="674">
        <v>2</v>
      </c>
      <c r="EME6" s="674">
        <v>3</v>
      </c>
      <c r="EMF6" s="674">
        <v>4</v>
      </c>
      <c r="EMG6" s="674">
        <v>5</v>
      </c>
      <c r="EMH6" s="674">
        <v>6</v>
      </c>
      <c r="EMI6" s="675" t="s">
        <v>263</v>
      </c>
      <c r="EMJ6" s="676" t="s">
        <v>264</v>
      </c>
      <c r="EMK6" s="673">
        <v>8</v>
      </c>
      <c r="EML6" s="674">
        <v>9</v>
      </c>
      <c r="EMM6" s="674">
        <v>10</v>
      </c>
      <c r="EMN6" s="674">
        <v>11</v>
      </c>
      <c r="EMO6" s="674">
        <v>12</v>
      </c>
      <c r="EMP6" s="674">
        <v>14</v>
      </c>
      <c r="EMQ6" s="675" t="s">
        <v>263</v>
      </c>
      <c r="EMR6" s="676" t="s">
        <v>264</v>
      </c>
      <c r="EMS6" s="673">
        <v>16</v>
      </c>
      <c r="EMT6" s="674">
        <v>17</v>
      </c>
      <c r="EMU6" s="674">
        <v>18</v>
      </c>
      <c r="EMV6" s="674">
        <v>19</v>
      </c>
      <c r="EMW6" s="674">
        <v>20</v>
      </c>
      <c r="EMX6" s="674">
        <v>21</v>
      </c>
      <c r="EMY6" s="675" t="s">
        <v>263</v>
      </c>
      <c r="EMZ6" s="676" t="s">
        <v>264</v>
      </c>
      <c r="ENA6" s="673">
        <v>25</v>
      </c>
      <c r="ENB6" s="674">
        <v>26</v>
      </c>
      <c r="ENC6" s="674">
        <v>27</v>
      </c>
      <c r="END6" s="674">
        <v>28</v>
      </c>
      <c r="ENE6" s="674">
        <v>29</v>
      </c>
      <c r="ENF6" s="674">
        <v>30</v>
      </c>
      <c r="ENG6" s="675" t="s">
        <v>263</v>
      </c>
      <c r="ENH6" s="676" t="s">
        <v>264</v>
      </c>
      <c r="ENI6" s="673">
        <v>1</v>
      </c>
      <c r="ENJ6" s="674">
        <v>2</v>
      </c>
      <c r="ENK6" s="674">
        <v>3</v>
      </c>
      <c r="ENL6" s="674">
        <v>4</v>
      </c>
      <c r="ENM6" s="674">
        <v>5</v>
      </c>
      <c r="ENN6" s="674">
        <v>6</v>
      </c>
      <c r="ENO6" s="675" t="s">
        <v>263</v>
      </c>
      <c r="ENP6" s="676" t="s">
        <v>264</v>
      </c>
      <c r="ENQ6" s="673">
        <v>8</v>
      </c>
      <c r="ENR6" s="674">
        <v>9</v>
      </c>
      <c r="ENS6" s="674">
        <v>11</v>
      </c>
      <c r="ENT6" s="674">
        <v>12</v>
      </c>
      <c r="ENU6" s="674">
        <v>13</v>
      </c>
      <c r="ENV6" s="674">
        <v>14</v>
      </c>
      <c r="ENW6" s="675" t="s">
        <v>263</v>
      </c>
      <c r="ENX6" s="676" t="s">
        <v>264</v>
      </c>
      <c r="ENY6" s="673">
        <v>15</v>
      </c>
      <c r="ENZ6" s="674">
        <v>16</v>
      </c>
      <c r="EOA6" s="674">
        <v>18</v>
      </c>
      <c r="EOB6" s="674">
        <v>19</v>
      </c>
      <c r="EOC6" s="674">
        <v>20</v>
      </c>
      <c r="EOD6" s="674">
        <v>21</v>
      </c>
      <c r="EOE6" s="675" t="s">
        <v>263</v>
      </c>
      <c r="EOF6" s="676" t="s">
        <v>264</v>
      </c>
      <c r="EOG6" s="673">
        <v>22</v>
      </c>
      <c r="EOH6" s="674">
        <v>23</v>
      </c>
      <c r="EOI6" s="674">
        <v>24</v>
      </c>
      <c r="EOJ6" s="674">
        <v>26</v>
      </c>
      <c r="EOK6" s="674">
        <v>27</v>
      </c>
      <c r="EOL6" s="674">
        <v>28</v>
      </c>
      <c r="EOM6" s="691" t="s">
        <v>263</v>
      </c>
      <c r="EON6" s="676" t="s">
        <v>264</v>
      </c>
      <c r="EOO6" s="191">
        <v>29</v>
      </c>
      <c r="EOP6" s="192">
        <v>30</v>
      </c>
      <c r="EOQ6" s="192">
        <v>31</v>
      </c>
      <c r="EOR6" s="192">
        <v>3</v>
      </c>
      <c r="EOS6" s="192">
        <v>4</v>
      </c>
      <c r="EOT6" s="192">
        <v>5</v>
      </c>
      <c r="EOU6" s="624" t="s">
        <v>263</v>
      </c>
      <c r="EOV6" s="666" t="s">
        <v>264</v>
      </c>
      <c r="EOW6" s="191">
        <v>6</v>
      </c>
      <c r="EOX6" s="192">
        <v>8</v>
      </c>
      <c r="EOY6" s="192">
        <v>9</v>
      </c>
      <c r="EOZ6" s="192">
        <v>10</v>
      </c>
      <c r="EPA6" s="192">
        <v>11</v>
      </c>
      <c r="EPB6" s="192">
        <v>12</v>
      </c>
      <c r="EPC6" s="624" t="s">
        <v>263</v>
      </c>
      <c r="EPD6" s="666" t="s">
        <v>264</v>
      </c>
      <c r="EPE6" s="680">
        <v>13</v>
      </c>
      <c r="EPF6" s="681">
        <v>15</v>
      </c>
      <c r="EPG6" s="681">
        <v>16</v>
      </c>
      <c r="EPH6" s="681">
        <v>17</v>
      </c>
      <c r="EPI6" s="681">
        <v>18</v>
      </c>
      <c r="EPJ6" s="681">
        <v>19</v>
      </c>
      <c r="EPK6" s="675" t="s">
        <v>263</v>
      </c>
      <c r="EPL6" s="676" t="s">
        <v>264</v>
      </c>
      <c r="EPM6" s="673">
        <v>20</v>
      </c>
      <c r="EPN6" s="674">
        <v>21</v>
      </c>
      <c r="EPO6" s="674">
        <v>22</v>
      </c>
      <c r="EPP6" s="674">
        <v>23</v>
      </c>
      <c r="EPQ6" s="674">
        <v>24</v>
      </c>
      <c r="EPR6" s="674">
        <v>25</v>
      </c>
      <c r="EPS6" s="675" t="s">
        <v>263</v>
      </c>
      <c r="EPT6" s="676" t="s">
        <v>264</v>
      </c>
      <c r="EPU6" s="673">
        <v>27</v>
      </c>
      <c r="EPV6" s="674">
        <v>29</v>
      </c>
      <c r="EPW6" s="674">
        <v>30</v>
      </c>
      <c r="EPX6" s="674">
        <v>1</v>
      </c>
      <c r="EPY6" s="674">
        <v>2</v>
      </c>
      <c r="EPZ6" s="674">
        <v>3</v>
      </c>
      <c r="EQA6" s="675" t="s">
        <v>263</v>
      </c>
      <c r="EQB6" s="676" t="s">
        <v>264</v>
      </c>
      <c r="EQC6" s="673">
        <v>4</v>
      </c>
      <c r="EQD6" s="674">
        <v>6</v>
      </c>
      <c r="EQE6" s="674">
        <v>7</v>
      </c>
      <c r="EQF6" s="674">
        <v>8</v>
      </c>
      <c r="EQG6" s="674">
        <v>9</v>
      </c>
      <c r="EQH6" s="674">
        <v>10</v>
      </c>
      <c r="EQI6" s="675" t="s">
        <v>263</v>
      </c>
      <c r="EQJ6" s="676" t="s">
        <v>264</v>
      </c>
      <c r="EQK6" s="680">
        <v>11</v>
      </c>
      <c r="EQL6" s="681">
        <v>13</v>
      </c>
      <c r="EQM6" s="681">
        <v>14</v>
      </c>
      <c r="EQN6" s="681">
        <v>15</v>
      </c>
      <c r="EQO6" s="681">
        <v>16</v>
      </c>
      <c r="EQP6" s="681">
        <v>17</v>
      </c>
      <c r="EQQ6" s="675" t="s">
        <v>263</v>
      </c>
      <c r="EQR6" s="676" t="s">
        <v>264</v>
      </c>
      <c r="EQS6" s="680">
        <v>18</v>
      </c>
      <c r="EQT6" s="681">
        <v>20</v>
      </c>
      <c r="EQU6" s="681">
        <v>21</v>
      </c>
      <c r="EQV6" s="681">
        <v>22</v>
      </c>
      <c r="EQW6" s="681">
        <v>23</v>
      </c>
      <c r="EQX6" s="681">
        <v>24</v>
      </c>
      <c r="EQY6" s="675" t="s">
        <v>263</v>
      </c>
      <c r="EQZ6" s="676" t="s">
        <v>264</v>
      </c>
      <c r="ERA6" s="339">
        <v>25</v>
      </c>
      <c r="ERB6" s="340">
        <v>27</v>
      </c>
      <c r="ERC6" s="340">
        <v>28</v>
      </c>
      <c r="ERD6" s="340">
        <v>29</v>
      </c>
      <c r="ERE6" s="340">
        <v>30</v>
      </c>
      <c r="ERF6" s="340">
        <v>31</v>
      </c>
      <c r="ERG6" s="624" t="s">
        <v>263</v>
      </c>
      <c r="ERH6" s="666" t="s">
        <v>264</v>
      </c>
      <c r="ERI6" s="673">
        <v>1</v>
      </c>
      <c r="ERJ6" s="674">
        <v>3</v>
      </c>
      <c r="ERK6" s="674">
        <v>4</v>
      </c>
      <c r="ERL6" s="674">
        <v>5</v>
      </c>
      <c r="ERM6" s="674">
        <v>6</v>
      </c>
      <c r="ERN6" s="674">
        <v>7</v>
      </c>
      <c r="ERO6" s="675" t="s">
        <v>263</v>
      </c>
      <c r="ERP6" s="676" t="s">
        <v>264</v>
      </c>
      <c r="ERQ6" s="680">
        <v>8</v>
      </c>
      <c r="ERR6" s="681">
        <v>9</v>
      </c>
      <c r="ERS6" s="681">
        <v>10</v>
      </c>
      <c r="ERT6" s="681">
        <v>11</v>
      </c>
      <c r="ERU6" s="681">
        <v>12</v>
      </c>
      <c r="ERV6" s="681">
        <v>13</v>
      </c>
      <c r="ERW6" s="675" t="s">
        <v>263</v>
      </c>
      <c r="ERX6" s="676" t="s">
        <v>264</v>
      </c>
      <c r="ERY6" s="680">
        <v>15</v>
      </c>
      <c r="ERZ6" s="681">
        <v>17</v>
      </c>
      <c r="ESA6" s="681">
        <v>18</v>
      </c>
      <c r="ESB6" s="681">
        <v>19</v>
      </c>
      <c r="ESC6" s="681">
        <v>20</v>
      </c>
      <c r="ESD6" s="681">
        <v>21</v>
      </c>
      <c r="ESE6" s="675" t="s">
        <v>263</v>
      </c>
      <c r="ESF6" s="676" t="s">
        <v>264</v>
      </c>
      <c r="ESG6" s="339">
        <v>22</v>
      </c>
      <c r="ESH6" s="340">
        <v>23</v>
      </c>
      <c r="ESI6" s="340">
        <v>24</v>
      </c>
      <c r="ESJ6" s="340">
        <v>25</v>
      </c>
      <c r="ESK6" s="340">
        <v>26</v>
      </c>
      <c r="ESL6" s="340">
        <v>27</v>
      </c>
      <c r="ESM6" s="624" t="s">
        <v>263</v>
      </c>
      <c r="ESN6" s="666" t="s">
        <v>264</v>
      </c>
      <c r="ESO6" s="700">
        <v>28</v>
      </c>
      <c r="ESP6" s="701">
        <v>29</v>
      </c>
      <c r="ESQ6" s="701">
        <v>1</v>
      </c>
      <c r="ESR6" s="701">
        <v>2</v>
      </c>
      <c r="ESS6" s="701">
        <v>3</v>
      </c>
      <c r="EST6" s="701">
        <v>4</v>
      </c>
      <c r="ESU6" s="675" t="s">
        <v>263</v>
      </c>
      <c r="ESV6" s="676" t="s">
        <v>264</v>
      </c>
      <c r="ESW6" s="812">
        <v>4</v>
      </c>
      <c r="ESX6" s="813">
        <v>5</v>
      </c>
      <c r="ESY6" s="813">
        <v>6</v>
      </c>
      <c r="ESZ6" s="813">
        <v>8</v>
      </c>
      <c r="ETA6" s="813">
        <v>9</v>
      </c>
      <c r="ETB6" s="813">
        <v>10</v>
      </c>
      <c r="ETC6" s="806" t="s">
        <v>263</v>
      </c>
      <c r="ETD6" s="666" t="s">
        <v>264</v>
      </c>
      <c r="ETE6" s="680">
        <v>11</v>
      </c>
      <c r="ETF6" s="681">
        <v>12</v>
      </c>
      <c r="ETG6" s="681">
        <v>13</v>
      </c>
      <c r="ETH6" s="681">
        <v>15</v>
      </c>
      <c r="ETI6" s="681">
        <v>16</v>
      </c>
      <c r="ETJ6" s="681">
        <v>17</v>
      </c>
      <c r="ETK6" s="733" t="s">
        <v>263</v>
      </c>
      <c r="ETL6" s="676" t="s">
        <v>264</v>
      </c>
      <c r="ETM6" s="818">
        <v>18</v>
      </c>
      <c r="ETN6" s="819">
        <v>19</v>
      </c>
      <c r="ETO6" s="819">
        <v>20</v>
      </c>
      <c r="ETP6" s="819">
        <v>22</v>
      </c>
      <c r="ETQ6" s="819">
        <v>23</v>
      </c>
      <c r="ETR6" s="819">
        <v>24</v>
      </c>
      <c r="ETS6" s="733" t="s">
        <v>263</v>
      </c>
      <c r="ETT6" s="676" t="s">
        <v>264</v>
      </c>
      <c r="ETU6" s="700">
        <v>25</v>
      </c>
      <c r="ETV6" s="701">
        <v>26</v>
      </c>
      <c r="ETW6" s="701">
        <v>27</v>
      </c>
      <c r="ETX6" s="701">
        <v>29</v>
      </c>
      <c r="ETY6" s="701">
        <v>30</v>
      </c>
      <c r="ETZ6" s="701">
        <v>31</v>
      </c>
      <c r="EUA6" s="733" t="s">
        <v>263</v>
      </c>
      <c r="EUB6" s="676" t="s">
        <v>264</v>
      </c>
      <c r="EUC6" s="846">
        <v>2</v>
      </c>
      <c r="EUD6" s="847">
        <v>3</v>
      </c>
      <c r="EUE6" s="847">
        <v>4</v>
      </c>
      <c r="EUF6" s="847">
        <v>5</v>
      </c>
      <c r="EUG6" s="847">
        <v>6</v>
      </c>
      <c r="EUH6" s="847">
        <v>7</v>
      </c>
      <c r="EUI6" s="733" t="s">
        <v>263</v>
      </c>
      <c r="EUJ6" s="676" t="s">
        <v>264</v>
      </c>
      <c r="EUK6" s="680">
        <v>8</v>
      </c>
      <c r="EUL6" s="681">
        <v>9</v>
      </c>
      <c r="EUM6" s="681">
        <v>10</v>
      </c>
      <c r="EUN6" s="681">
        <v>12</v>
      </c>
      <c r="EUO6" s="681">
        <v>13</v>
      </c>
      <c r="EUP6" s="681">
        <v>14</v>
      </c>
      <c r="EUQ6" s="733" t="s">
        <v>263</v>
      </c>
      <c r="EUR6" s="676" t="s">
        <v>264</v>
      </c>
      <c r="EUS6" s="191">
        <v>15</v>
      </c>
      <c r="EUT6" s="192">
        <v>16</v>
      </c>
      <c r="EUU6" s="192">
        <v>17</v>
      </c>
      <c r="EUV6" s="192">
        <v>19</v>
      </c>
      <c r="EUW6" s="192">
        <v>20</v>
      </c>
      <c r="EUX6" s="192">
        <v>21</v>
      </c>
      <c r="EUY6" s="806" t="s">
        <v>263</v>
      </c>
      <c r="EUZ6" s="666" t="s">
        <v>264</v>
      </c>
      <c r="EVA6" s="673">
        <v>22</v>
      </c>
      <c r="EVB6" s="674">
        <v>23</v>
      </c>
      <c r="EVC6" s="674">
        <v>24</v>
      </c>
      <c r="EVD6" s="674">
        <v>25</v>
      </c>
      <c r="EVE6" s="674">
        <v>26</v>
      </c>
      <c r="EVF6" s="674">
        <v>27</v>
      </c>
      <c r="EVG6" s="733" t="s">
        <v>263</v>
      </c>
      <c r="EVH6" s="676" t="s">
        <v>264</v>
      </c>
      <c r="EVI6" s="191">
        <v>28</v>
      </c>
      <c r="EVJ6" s="192">
        <v>29</v>
      </c>
      <c r="EVK6" s="192">
        <v>30</v>
      </c>
      <c r="EVL6" s="192">
        <v>31</v>
      </c>
      <c r="EVM6" s="192">
        <v>1</v>
      </c>
      <c r="EVN6" s="192">
        <v>2</v>
      </c>
      <c r="EVO6" s="806" t="s">
        <v>263</v>
      </c>
      <c r="EVP6" s="666" t="s">
        <v>264</v>
      </c>
      <c r="EVQ6" s="339">
        <v>3</v>
      </c>
      <c r="EVR6" s="340">
        <v>4</v>
      </c>
      <c r="EVS6" s="340">
        <v>5</v>
      </c>
      <c r="EVT6" s="340">
        <v>6</v>
      </c>
      <c r="EVU6" s="340">
        <v>7</v>
      </c>
      <c r="EVV6" s="340">
        <v>8</v>
      </c>
      <c r="EVW6" s="806" t="s">
        <v>263</v>
      </c>
      <c r="EVX6" s="666" t="s">
        <v>264</v>
      </c>
      <c r="EVY6" s="673">
        <v>9</v>
      </c>
      <c r="EVZ6" s="674">
        <v>10</v>
      </c>
      <c r="EWA6" s="674">
        <v>11</v>
      </c>
      <c r="EWB6" s="674">
        <v>12</v>
      </c>
      <c r="EWC6" s="674">
        <v>13</v>
      </c>
      <c r="EWD6" s="674">
        <v>14</v>
      </c>
      <c r="EWE6" s="733" t="s">
        <v>263</v>
      </c>
      <c r="EWF6" s="676" t="s">
        <v>264</v>
      </c>
      <c r="EWG6" s="673">
        <v>20</v>
      </c>
      <c r="EWH6" s="674">
        <v>21</v>
      </c>
      <c r="EWI6" s="674">
        <v>22</v>
      </c>
      <c r="EWJ6" s="674">
        <v>23</v>
      </c>
      <c r="EWK6" s="674">
        <v>24</v>
      </c>
      <c r="EWL6" s="674">
        <v>25</v>
      </c>
      <c r="EWM6" s="733" t="s">
        <v>263</v>
      </c>
      <c r="EWN6" s="676" t="s">
        <v>264</v>
      </c>
      <c r="EWO6" s="673">
        <v>26</v>
      </c>
      <c r="EWP6" s="674">
        <v>27</v>
      </c>
      <c r="EWQ6" s="674">
        <v>28</v>
      </c>
      <c r="EWR6" s="674">
        <v>2</v>
      </c>
      <c r="EWS6" s="674">
        <v>3</v>
      </c>
      <c r="EWT6" s="674">
        <v>4</v>
      </c>
      <c r="EWU6" s="733" t="s">
        <v>263</v>
      </c>
      <c r="EWV6" s="676" t="s">
        <v>264</v>
      </c>
      <c r="EWW6" s="673">
        <v>6</v>
      </c>
      <c r="EWX6" s="674">
        <v>7</v>
      </c>
      <c r="EWY6" s="674">
        <v>9</v>
      </c>
      <c r="EWZ6" s="674">
        <v>10</v>
      </c>
      <c r="EXA6" s="674">
        <v>11</v>
      </c>
      <c r="EXB6" s="674">
        <v>12</v>
      </c>
      <c r="EXC6" s="733" t="s">
        <v>263</v>
      </c>
      <c r="EXD6" s="676" t="s">
        <v>264</v>
      </c>
      <c r="EXE6" s="680">
        <v>12</v>
      </c>
      <c r="EXF6" s="681">
        <v>13</v>
      </c>
      <c r="EXG6" s="681">
        <v>14</v>
      </c>
      <c r="EXH6" s="681">
        <v>15</v>
      </c>
      <c r="EXI6" s="681">
        <v>16</v>
      </c>
      <c r="EXJ6" s="681">
        <v>17</v>
      </c>
      <c r="EXK6" s="733" t="s">
        <v>263</v>
      </c>
      <c r="EXL6" s="676" t="s">
        <v>264</v>
      </c>
      <c r="EXM6" s="846">
        <v>18</v>
      </c>
      <c r="EXN6" s="847">
        <v>19</v>
      </c>
      <c r="EXO6" s="847">
        <v>20</v>
      </c>
      <c r="EXP6" s="847">
        <v>21</v>
      </c>
      <c r="EXQ6" s="847">
        <v>22</v>
      </c>
      <c r="EXR6" s="847">
        <v>23</v>
      </c>
      <c r="EXS6" s="733" t="s">
        <v>263</v>
      </c>
      <c r="EXT6" s="676" t="s">
        <v>264</v>
      </c>
      <c r="EXU6" s="680">
        <v>24</v>
      </c>
      <c r="EXV6" s="681">
        <v>25</v>
      </c>
      <c r="EXW6" s="681">
        <v>26</v>
      </c>
      <c r="EXX6" s="681">
        <v>27</v>
      </c>
      <c r="EXY6" s="681">
        <v>28</v>
      </c>
      <c r="EXZ6" s="681">
        <v>29</v>
      </c>
      <c r="EYA6" s="733" t="s">
        <v>263</v>
      </c>
      <c r="EYB6" s="676" t="s">
        <v>264</v>
      </c>
      <c r="EYC6" s="680">
        <v>31</v>
      </c>
      <c r="EYD6" s="681">
        <v>1</v>
      </c>
      <c r="EYE6" s="681">
        <v>2</v>
      </c>
      <c r="EYF6" s="681">
        <v>3</v>
      </c>
      <c r="EYG6" s="681">
        <v>4</v>
      </c>
      <c r="EYH6" s="681">
        <v>5</v>
      </c>
      <c r="EYI6" s="733" t="s">
        <v>263</v>
      </c>
      <c r="EYJ6" s="676" t="s">
        <v>264</v>
      </c>
      <c r="EYK6" s="339">
        <v>7</v>
      </c>
      <c r="EYL6" s="340">
        <v>8</v>
      </c>
      <c r="EYM6" s="340">
        <v>9</v>
      </c>
      <c r="EYN6" s="340">
        <v>10</v>
      </c>
      <c r="EYO6" s="340">
        <v>11</v>
      </c>
      <c r="EYP6" s="340">
        <v>13</v>
      </c>
      <c r="EYQ6" s="806" t="s">
        <v>263</v>
      </c>
      <c r="EYR6" s="666" t="s">
        <v>264</v>
      </c>
      <c r="EYS6" s="680">
        <v>14</v>
      </c>
      <c r="EYT6" s="681">
        <v>15</v>
      </c>
      <c r="EYU6" s="681">
        <v>16</v>
      </c>
      <c r="EYV6" s="681">
        <v>17</v>
      </c>
      <c r="EYW6" s="681">
        <v>18</v>
      </c>
      <c r="EYX6" s="681">
        <v>19</v>
      </c>
      <c r="EYY6" s="874" t="s">
        <v>263</v>
      </c>
      <c r="EYZ6" s="875" t="s">
        <v>264</v>
      </c>
      <c r="EZA6" s="673">
        <v>20</v>
      </c>
      <c r="EZB6" s="674">
        <v>21</v>
      </c>
      <c r="EZC6" s="674">
        <v>22</v>
      </c>
      <c r="EZD6" s="674">
        <v>23</v>
      </c>
      <c r="EZE6" s="674">
        <v>24</v>
      </c>
      <c r="EZF6" s="674">
        <v>25</v>
      </c>
      <c r="EZG6" s="874" t="s">
        <v>263</v>
      </c>
      <c r="EZH6" s="875" t="s">
        <v>264</v>
      </c>
      <c r="EZI6" s="191">
        <v>28</v>
      </c>
      <c r="EZJ6" s="192">
        <v>29</v>
      </c>
      <c r="EZK6" s="192">
        <v>2</v>
      </c>
      <c r="EZL6" s="192">
        <v>3</v>
      </c>
      <c r="EZM6" s="192">
        <v>4</v>
      </c>
      <c r="EZN6" s="192">
        <v>5</v>
      </c>
      <c r="EZO6" s="870" t="s">
        <v>263</v>
      </c>
      <c r="EZP6" s="871" t="s">
        <v>264</v>
      </c>
      <c r="EZQ6" s="700">
        <v>6</v>
      </c>
      <c r="EZR6" s="701">
        <v>7</v>
      </c>
      <c r="EZS6" s="701">
        <v>8</v>
      </c>
      <c r="EZT6" s="701">
        <v>9</v>
      </c>
      <c r="EZU6" s="701">
        <v>10</v>
      </c>
      <c r="EZV6" s="701">
        <v>11</v>
      </c>
      <c r="EZW6" s="874" t="s">
        <v>263</v>
      </c>
      <c r="EZX6" s="875" t="s">
        <v>264</v>
      </c>
      <c r="EZY6" s="680">
        <v>12</v>
      </c>
      <c r="EZZ6" s="681">
        <v>13</v>
      </c>
      <c r="FAA6" s="681">
        <v>14</v>
      </c>
      <c r="FAB6" s="681">
        <v>15</v>
      </c>
      <c r="FAC6" s="681">
        <v>16</v>
      </c>
      <c r="FAD6" s="681">
        <v>17</v>
      </c>
      <c r="FAE6" s="874" t="s">
        <v>263</v>
      </c>
      <c r="FAF6" s="875" t="s">
        <v>264</v>
      </c>
    </row>
    <row r="7" spans="1:4088" s="8" customFormat="1" ht="15" customHeight="1" x14ac:dyDescent="0.2">
      <c r="A7" s="301">
        <v>1</v>
      </c>
      <c r="B7" s="21" t="s">
        <v>56</v>
      </c>
      <c r="C7" s="275" t="s">
        <v>290</v>
      </c>
      <c r="D7" s="21">
        <v>25</v>
      </c>
      <c r="E7" s="24"/>
      <c r="F7" s="24">
        <v>1412</v>
      </c>
      <c r="G7" s="24"/>
      <c r="H7" s="24"/>
      <c r="I7" s="360"/>
      <c r="J7" s="360">
        <f>SUMIF(SUMPK!$B:$B,$B:$B,SUMPK!$O:$O)</f>
        <v>0</v>
      </c>
      <c r="K7" s="24">
        <f>E7+G7-I7</f>
        <v>0</v>
      </c>
      <c r="L7" s="24">
        <f>F7+H7-J7</f>
        <v>1412</v>
      </c>
      <c r="M7" s="24">
        <f>K7+L7</f>
        <v>1412</v>
      </c>
      <c r="N7" s="15">
        <v>0</v>
      </c>
      <c r="O7" s="276">
        <f>IF(N7=0,0,M7/N7)</f>
        <v>0</v>
      </c>
      <c r="P7" s="712">
        <v>714.33333333333337</v>
      </c>
      <c r="Q7" s="276">
        <f>IF(P7=0,0,M7/P7*6)</f>
        <v>11.860009332711151</v>
      </c>
      <c r="R7" s="277">
        <f>S7/$S$3</f>
        <v>76.92307692307692</v>
      </c>
      <c r="S7" s="222">
        <v>2000</v>
      </c>
      <c r="T7" s="276">
        <f>IF(R7=0,0,M7/R7)</f>
        <v>18.356000000000002</v>
      </c>
      <c r="U7" s="303"/>
      <c r="V7" s="302">
        <f>IF(R7=0,0,(M7+U7)/R7)</f>
        <v>18.356000000000002</v>
      </c>
      <c r="W7" s="304">
        <f t="shared" ref="W7:W20" si="0">F7/(E7+F7)</f>
        <v>1</v>
      </c>
      <c r="X7" s="305"/>
      <c r="Y7" s="280" t="e">
        <f>K7+#REF!</f>
        <v>#REF!</v>
      </c>
      <c r="Z7" s="280" t="e">
        <f t="shared" ref="Z7" si="1">Y7/X7</f>
        <v>#REF!</v>
      </c>
      <c r="AA7" s="280" t="e">
        <f>M7/Z7</f>
        <v>#REF!</v>
      </c>
      <c r="AB7" s="280" t="e">
        <f>(M7+U7)/Z7</f>
        <v>#REF!</v>
      </c>
      <c r="AC7" s="662">
        <v>18</v>
      </c>
      <c r="AD7" s="648">
        <v>342</v>
      </c>
      <c r="AE7" s="49"/>
      <c r="AF7" s="49"/>
      <c r="AG7" s="49"/>
      <c r="AH7" s="49"/>
      <c r="AI7" s="49"/>
      <c r="AJ7" s="42">
        <f>SUM(AD7:AI7)</f>
        <v>342</v>
      </c>
      <c r="AK7" s="43">
        <f>AJ7/$AK$5</f>
        <v>57</v>
      </c>
      <c r="AL7" s="48"/>
      <c r="AM7" s="49">
        <v>227</v>
      </c>
      <c r="AN7" s="49"/>
      <c r="AO7" s="49"/>
      <c r="AP7" s="49">
        <v>288</v>
      </c>
      <c r="AQ7" s="49">
        <v>268</v>
      </c>
      <c r="AR7" s="42">
        <f>SUM(AL7:AQ7)</f>
        <v>783</v>
      </c>
      <c r="AS7" s="43">
        <f>AR7/$AK$5</f>
        <v>130.5</v>
      </c>
      <c r="AT7" s="48"/>
      <c r="AU7" s="49"/>
      <c r="AV7" s="49">
        <v>857</v>
      </c>
      <c r="AW7" s="49"/>
      <c r="AX7" s="49"/>
      <c r="AY7" s="49"/>
      <c r="AZ7" s="42">
        <f>SUM(AT7:AY7)</f>
        <v>857</v>
      </c>
      <c r="BA7" s="43">
        <f>AZ7/$AK$5</f>
        <v>142.83333333333334</v>
      </c>
      <c r="BB7" s="48"/>
      <c r="BC7" s="49"/>
      <c r="BD7" s="49">
        <v>400</v>
      </c>
      <c r="BE7" s="49"/>
      <c r="BF7" s="49"/>
      <c r="BG7" s="49">
        <v>771</v>
      </c>
      <c r="BH7" s="42">
        <f>SUM(BB7:BG7)</f>
        <v>1171</v>
      </c>
      <c r="BI7" s="43">
        <f>BH7/$BI$5</f>
        <v>195.16666666666666</v>
      </c>
      <c r="BJ7" s="48"/>
      <c r="BK7" s="49"/>
      <c r="BL7" s="49"/>
      <c r="BM7" s="49">
        <v>1378</v>
      </c>
      <c r="BN7" s="49"/>
      <c r="BO7" s="49">
        <v>397</v>
      </c>
      <c r="BP7" s="42">
        <f>SUM(BJ7:BO7)</f>
        <v>1775</v>
      </c>
      <c r="BQ7" s="43">
        <f>BP7/$BI$5</f>
        <v>295.83333333333331</v>
      </c>
      <c r="BR7" s="48"/>
      <c r="BS7" s="49"/>
      <c r="BT7" s="49"/>
      <c r="BU7" s="49"/>
      <c r="BV7" s="49"/>
      <c r="BW7" s="49"/>
      <c r="BX7" s="42">
        <f t="shared" ref="BX7" si="2">SUM(BR7:BW7)</f>
        <v>0</v>
      </c>
      <c r="BY7" s="43">
        <f t="shared" ref="BY7:BY22" si="3">BX7/$BI$5</f>
        <v>0</v>
      </c>
      <c r="BZ7" s="48"/>
      <c r="CA7" s="49"/>
      <c r="CB7" s="49">
        <v>400</v>
      </c>
      <c r="CC7" s="49">
        <v>187</v>
      </c>
      <c r="CD7" s="49"/>
      <c r="CE7" s="49"/>
      <c r="CF7" s="42">
        <f t="shared" ref="CF7" si="4">SUM(BZ7:CE7)</f>
        <v>587</v>
      </c>
      <c r="CG7" s="43">
        <f t="shared" ref="CG7" si="5">CF7/$BI$5</f>
        <v>97.833333333333329</v>
      </c>
      <c r="CH7" s="48"/>
      <c r="CI7" s="49"/>
      <c r="CJ7" s="49">
        <v>199</v>
      </c>
      <c r="CK7" s="49"/>
      <c r="CL7" s="49"/>
      <c r="CM7" s="49"/>
      <c r="CN7" s="42">
        <f t="shared" ref="CN7" si="6">SUM(CH7:CM7)</f>
        <v>199</v>
      </c>
      <c r="CO7" s="43">
        <f t="shared" ref="CO7" si="7">CN7/$BI$5</f>
        <v>33.166666666666664</v>
      </c>
      <c r="CP7" s="48">
        <v>779</v>
      </c>
      <c r="CQ7" s="49"/>
      <c r="CR7" s="49"/>
      <c r="CS7" s="49"/>
      <c r="CT7" s="49"/>
      <c r="CU7" s="49"/>
      <c r="CV7" s="42">
        <f t="shared" ref="CV7" si="8">SUM(CP7:CU7)</f>
        <v>779</v>
      </c>
      <c r="CW7" s="43">
        <f t="shared" ref="CW7" si="9">CV7/$BI$5</f>
        <v>129.83333333333334</v>
      </c>
      <c r="CX7" s="48"/>
      <c r="CY7" s="49"/>
      <c r="CZ7" s="49"/>
      <c r="DA7" s="49"/>
      <c r="DB7" s="49"/>
      <c r="DC7" s="49">
        <v>782</v>
      </c>
      <c r="DD7" s="42">
        <f t="shared" ref="DD7" si="10">SUM(CX7:DC7)</f>
        <v>782</v>
      </c>
      <c r="DE7" s="43">
        <f t="shared" ref="DE7" si="11">DD7/$BI$5</f>
        <v>130.33333333333334</v>
      </c>
      <c r="DF7" s="48"/>
      <c r="DG7" s="49"/>
      <c r="DH7" s="49"/>
      <c r="DI7" s="49"/>
      <c r="DJ7" s="49"/>
      <c r="DK7" s="49">
        <v>193</v>
      </c>
      <c r="DL7" s="42">
        <f t="shared" ref="DL7" si="12">SUM(DF7:DK7)</f>
        <v>193</v>
      </c>
      <c r="DM7" s="43">
        <f t="shared" ref="DM7" si="13">DL7/$BI$5</f>
        <v>32.166666666666664</v>
      </c>
      <c r="DN7" s="48"/>
      <c r="DO7" s="49">
        <v>619</v>
      </c>
      <c r="DP7" s="49"/>
      <c r="DQ7" s="49"/>
      <c r="DR7" s="49"/>
      <c r="DS7" s="49"/>
      <c r="DT7" s="42">
        <f t="shared" ref="DT7" si="14">SUM(DN7:DS7)</f>
        <v>619</v>
      </c>
      <c r="DU7" s="43">
        <f t="shared" ref="DU7" si="15">DT7/$BI$5</f>
        <v>103.16666666666667</v>
      </c>
      <c r="DV7" s="48"/>
      <c r="DW7" s="49"/>
      <c r="DX7" s="49"/>
      <c r="DY7" s="49">
        <v>1008</v>
      </c>
      <c r="DZ7" s="49"/>
      <c r="EA7" s="49"/>
      <c r="EB7" s="42">
        <f t="shared" ref="EB7" si="16">SUM(DV7:EA7)</f>
        <v>1008</v>
      </c>
      <c r="EC7" s="43">
        <f t="shared" ref="EC7" si="17">EB7/$BI$5</f>
        <v>168</v>
      </c>
      <c r="ED7" s="48">
        <v>798</v>
      </c>
      <c r="EE7" s="49"/>
      <c r="EF7" s="49"/>
      <c r="EG7" s="49"/>
      <c r="EH7" s="49"/>
      <c r="EI7" s="49">
        <v>160</v>
      </c>
      <c r="EJ7" s="42">
        <f t="shared" ref="EJ7" si="18">SUM(ED7:EI7)</f>
        <v>958</v>
      </c>
      <c r="EK7" s="43">
        <f t="shared" ref="EK7" si="19">EJ7/$BI$5</f>
        <v>159.66666666666666</v>
      </c>
      <c r="EL7" s="48"/>
      <c r="EM7" s="49"/>
      <c r="EN7" s="49">
        <v>204</v>
      </c>
      <c r="EO7" s="49">
        <v>419</v>
      </c>
      <c r="EP7" s="49"/>
      <c r="EQ7" s="49"/>
      <c r="ER7" s="42">
        <f t="shared" ref="ER7" si="20">SUM(EL7:EQ7)</f>
        <v>623</v>
      </c>
      <c r="ES7" s="43">
        <f t="shared" ref="ES7" si="21">ER7/$BI$5</f>
        <v>103.83333333333333</v>
      </c>
      <c r="ET7" s="48"/>
      <c r="EU7" s="49"/>
      <c r="EV7" s="49">
        <v>599</v>
      </c>
      <c r="EW7" s="49"/>
      <c r="EX7" s="49"/>
      <c r="EY7" s="49">
        <v>795</v>
      </c>
      <c r="EZ7" s="42">
        <f t="shared" ref="EZ7" si="22">SUM(ET7:EY7)</f>
        <v>1394</v>
      </c>
      <c r="FA7" s="43">
        <f t="shared" ref="FA7" si="23">EZ7/$BI$5</f>
        <v>232.33333333333334</v>
      </c>
      <c r="FB7" s="48"/>
      <c r="FC7" s="49"/>
      <c r="FD7" s="49"/>
      <c r="FE7" s="49"/>
      <c r="FF7" s="49"/>
      <c r="FG7" s="49"/>
      <c r="FH7" s="42">
        <f t="shared" ref="FH7" si="24">SUM(FB7:FG7)</f>
        <v>0</v>
      </c>
      <c r="FI7" s="43">
        <f t="shared" ref="FI7" si="25">FH7/$BI$5</f>
        <v>0</v>
      </c>
      <c r="FJ7" s="48"/>
      <c r="FK7" s="49"/>
      <c r="FL7" s="49">
        <v>384</v>
      </c>
      <c r="FM7" s="49">
        <v>398</v>
      </c>
      <c r="FN7" s="49"/>
      <c r="FO7" s="49"/>
      <c r="FP7" s="42">
        <f t="shared" ref="FP7" si="26">SUM(FJ7:FO7)</f>
        <v>782</v>
      </c>
      <c r="FQ7" s="43">
        <f t="shared" ref="FQ7" si="27">FP7/$BI$5</f>
        <v>130.33333333333334</v>
      </c>
      <c r="FR7" s="48"/>
      <c r="FS7" s="49">
        <v>361</v>
      </c>
      <c r="FT7" s="49"/>
      <c r="FU7" s="49"/>
      <c r="FV7" s="49">
        <v>199</v>
      </c>
      <c r="FW7" s="49">
        <v>199</v>
      </c>
      <c r="FX7" s="42">
        <f t="shared" ref="FX7" si="28">SUM(FR7:FW7)</f>
        <v>759</v>
      </c>
      <c r="FY7" s="43">
        <f t="shared" ref="FY7" si="29">FX7/$BI$5</f>
        <v>126.5</v>
      </c>
      <c r="FZ7" s="48"/>
      <c r="GA7" s="49">
        <v>591</v>
      </c>
      <c r="GB7" s="49"/>
      <c r="GC7" s="49"/>
      <c r="GD7" s="49">
        <v>602</v>
      </c>
      <c r="GE7" s="49"/>
      <c r="GF7" s="42">
        <f t="shared" ref="GF7" si="30">SUM(FZ7:GE7)</f>
        <v>1193</v>
      </c>
      <c r="GG7" s="43">
        <f t="shared" ref="GG7" si="31">GF7/$BI$5</f>
        <v>198.83333333333334</v>
      </c>
      <c r="GH7" s="48">
        <v>601</v>
      </c>
      <c r="GI7" s="49"/>
      <c r="GJ7" s="49"/>
      <c r="GK7" s="49"/>
      <c r="GL7" s="49">
        <v>299</v>
      </c>
      <c r="GM7" s="49"/>
      <c r="GN7" s="42">
        <f t="shared" ref="GN7" si="32">SUM(GH7:GM7)</f>
        <v>900</v>
      </c>
      <c r="GO7" s="43">
        <f>GN7/$BI$5</f>
        <v>150</v>
      </c>
      <c r="GP7" s="48"/>
      <c r="GQ7" s="49">
        <v>178</v>
      </c>
      <c r="GR7" s="49">
        <v>183</v>
      </c>
      <c r="GS7" s="49"/>
      <c r="GT7" s="49"/>
      <c r="GU7" s="49"/>
      <c r="GV7" s="42">
        <f t="shared" ref="GV7" si="33">SUM(GP7:GU7)</f>
        <v>361</v>
      </c>
      <c r="GW7" s="43">
        <f>GV7/$BI$5</f>
        <v>60.166666666666664</v>
      </c>
      <c r="GX7" s="48"/>
      <c r="GY7" s="49"/>
      <c r="GZ7" s="49"/>
      <c r="HA7" s="49">
        <v>400</v>
      </c>
      <c r="HB7" s="49">
        <v>399</v>
      </c>
      <c r="HC7" s="49">
        <v>391</v>
      </c>
      <c r="HD7" s="42">
        <f t="shared" ref="HD7" si="34">SUM(GX7:HC7)</f>
        <v>1190</v>
      </c>
      <c r="HE7" s="43">
        <f>HD7/$BI$5</f>
        <v>198.33333333333334</v>
      </c>
      <c r="HF7" s="48">
        <v>581</v>
      </c>
      <c r="HG7" s="49"/>
      <c r="HH7" s="49"/>
      <c r="HI7" s="49"/>
      <c r="HJ7" s="49"/>
      <c r="HK7" s="49"/>
      <c r="HL7" s="42">
        <f t="shared" ref="HL7" si="35">SUM(HF7:HK7)</f>
        <v>581</v>
      </c>
      <c r="HM7" s="43">
        <f>HL7/$BI$5</f>
        <v>96.833333333333329</v>
      </c>
      <c r="HN7" s="82"/>
      <c r="HO7" s="83"/>
      <c r="HP7" s="83"/>
      <c r="HQ7" s="83"/>
      <c r="HR7" s="83"/>
      <c r="HS7" s="83">
        <v>412</v>
      </c>
      <c r="HT7" s="42">
        <f>SUM(HN7:HS7)</f>
        <v>412</v>
      </c>
      <c r="HU7" s="43">
        <f>HT7/$AK$5</f>
        <v>68.666666666666671</v>
      </c>
      <c r="HV7" s="48"/>
      <c r="HW7" s="49"/>
      <c r="HX7" s="49">
        <v>200</v>
      </c>
      <c r="HY7" s="49">
        <v>400</v>
      </c>
      <c r="HZ7" s="49"/>
      <c r="IA7" s="49">
        <v>567</v>
      </c>
      <c r="IB7" s="42">
        <f>SUM(HV7:IA7)</f>
        <v>1167</v>
      </c>
      <c r="IC7" s="43">
        <f>IB7/$AK$5</f>
        <v>194.5</v>
      </c>
      <c r="ID7" s="48">
        <v>580</v>
      </c>
      <c r="IE7" s="49"/>
      <c r="IF7" s="49"/>
      <c r="IG7" s="49"/>
      <c r="IH7" s="49"/>
      <c r="II7" s="49"/>
      <c r="IJ7" s="42">
        <f>SUM(ID7:II7)</f>
        <v>580</v>
      </c>
      <c r="IK7" s="43">
        <f>IJ7/$AK$5</f>
        <v>96.666666666666671</v>
      </c>
      <c r="IL7" s="48"/>
      <c r="IM7" s="49"/>
      <c r="IN7" s="49"/>
      <c r="IO7" s="49">
        <v>199</v>
      </c>
      <c r="IP7" s="49"/>
      <c r="IQ7" s="49"/>
      <c r="IR7" s="67">
        <f t="shared" ref="IR7" si="36">SUM(IL7:IQ7)</f>
        <v>199</v>
      </c>
      <c r="IS7" s="68">
        <f>IR7/$IS$5</f>
        <v>33.166666666666664</v>
      </c>
      <c r="IT7" s="48">
        <v>396</v>
      </c>
      <c r="IU7" s="49"/>
      <c r="IV7" s="49"/>
      <c r="IW7" s="49"/>
      <c r="IX7" s="49"/>
      <c r="IY7" s="49"/>
      <c r="IZ7" s="67">
        <f t="shared" ref="IZ7" si="37">SUM(IT7:IY7)</f>
        <v>396</v>
      </c>
      <c r="JA7" s="68">
        <f>IZ7/$IS$5</f>
        <v>66</v>
      </c>
      <c r="JB7" s="48">
        <v>840</v>
      </c>
      <c r="JC7" s="49">
        <v>1047</v>
      </c>
      <c r="JD7" s="49">
        <v>210</v>
      </c>
      <c r="JE7" s="49"/>
      <c r="JF7" s="49">
        <v>581</v>
      </c>
      <c r="JG7" s="49">
        <v>703</v>
      </c>
      <c r="JH7" s="67">
        <f t="shared" ref="JH7" si="38">SUM(JB7:JG7)</f>
        <v>3381</v>
      </c>
      <c r="JI7" s="68">
        <f>JH7/$IS$5</f>
        <v>563.5</v>
      </c>
      <c r="JJ7" s="48">
        <v>485</v>
      </c>
      <c r="JK7" s="49"/>
      <c r="JL7" s="49"/>
      <c r="JM7" s="49"/>
      <c r="JN7" s="49"/>
      <c r="JO7" s="49"/>
      <c r="JP7" s="42">
        <f>SUM(JJ7:JO7)</f>
        <v>485</v>
      </c>
      <c r="JQ7" s="43">
        <f>JP7/$JQ$5</f>
        <v>80.833333333333329</v>
      </c>
      <c r="JR7" s="48"/>
      <c r="JS7" s="49"/>
      <c r="JT7" s="49"/>
      <c r="JU7" s="49"/>
      <c r="JV7" s="49">
        <v>965</v>
      </c>
      <c r="JW7" s="49">
        <v>399</v>
      </c>
      <c r="JX7" s="42">
        <f>SUM(JR7:JW7)</f>
        <v>1364</v>
      </c>
      <c r="JY7" s="43">
        <f>JX7/$JQ$5</f>
        <v>227.33333333333334</v>
      </c>
      <c r="JZ7" s="48">
        <v>1625</v>
      </c>
      <c r="KA7" s="49"/>
      <c r="KB7" s="49">
        <v>1536</v>
      </c>
      <c r="KC7" s="49">
        <v>1458</v>
      </c>
      <c r="KD7" s="49">
        <v>829</v>
      </c>
      <c r="KE7" s="49">
        <v>1000</v>
      </c>
      <c r="KF7" s="42">
        <f>SUM(JZ7:KE7)</f>
        <v>6448</v>
      </c>
      <c r="KG7" s="43">
        <f>KF7/$JQ$5</f>
        <v>1074.6666666666667</v>
      </c>
      <c r="KH7" s="48">
        <v>291</v>
      </c>
      <c r="KI7" s="49"/>
      <c r="KJ7" s="49"/>
      <c r="KK7" s="49"/>
      <c r="KL7" s="49"/>
      <c r="KM7" s="49">
        <v>1498</v>
      </c>
      <c r="KN7" s="67">
        <f t="shared" ref="KN7" si="39">SUM(KH7:KM7)</f>
        <v>1789</v>
      </c>
      <c r="KO7" s="68">
        <f>KN7/$KN$5</f>
        <v>298.16666666666669</v>
      </c>
      <c r="KP7" s="48">
        <v>1876</v>
      </c>
      <c r="KQ7" s="49"/>
      <c r="KR7" s="49">
        <v>986</v>
      </c>
      <c r="KS7" s="49"/>
      <c r="KT7" s="49">
        <v>800</v>
      </c>
      <c r="KU7" s="49">
        <v>403</v>
      </c>
      <c r="KV7" s="67">
        <f t="shared" ref="KV7" si="40">SUM(KP7:KU7)</f>
        <v>4065</v>
      </c>
      <c r="KW7" s="68">
        <f>KV7/$KN$5</f>
        <v>677.5</v>
      </c>
      <c r="KX7" s="72">
        <v>1165</v>
      </c>
      <c r="KY7" s="73"/>
      <c r="KZ7" s="73"/>
      <c r="LA7" s="73">
        <v>1241</v>
      </c>
      <c r="LB7" s="73">
        <v>799</v>
      </c>
      <c r="LC7" s="73"/>
      <c r="LD7" s="99">
        <f t="shared" ref="LD7" si="41">SUM(KX7:LC7)</f>
        <v>3205</v>
      </c>
      <c r="LE7" s="100">
        <f>LD7/$KN$5</f>
        <v>534.16666666666663</v>
      </c>
      <c r="LF7" s="48">
        <v>1897</v>
      </c>
      <c r="LG7" s="49"/>
      <c r="LH7" s="49">
        <v>1933</v>
      </c>
      <c r="LI7" s="49"/>
      <c r="LJ7" s="49">
        <v>1417</v>
      </c>
      <c r="LK7" s="49">
        <v>900</v>
      </c>
      <c r="LL7" s="67">
        <f t="shared" ref="LL7" si="42">SUM(LF7:LK7)</f>
        <v>6147</v>
      </c>
      <c r="LM7" s="68">
        <f>LL7/$KN$5</f>
        <v>1024.5</v>
      </c>
      <c r="LN7" s="48">
        <v>970</v>
      </c>
      <c r="LO7" s="49">
        <v>87</v>
      </c>
      <c r="LP7" s="49"/>
      <c r="LQ7" s="49">
        <v>4546</v>
      </c>
      <c r="LR7" s="49"/>
      <c r="LS7" s="49">
        <v>76</v>
      </c>
      <c r="LT7" s="67">
        <f t="shared" ref="LT7" si="43">SUM(LN7:LS7)</f>
        <v>5679</v>
      </c>
      <c r="LU7" s="68">
        <f>LT7/$KN$5</f>
        <v>946.5</v>
      </c>
      <c r="LV7" s="48"/>
      <c r="LW7" s="49"/>
      <c r="LX7" s="49">
        <v>2245</v>
      </c>
      <c r="LY7" s="49"/>
      <c r="LZ7" s="49">
        <v>1368</v>
      </c>
      <c r="MA7" s="49">
        <v>739</v>
      </c>
      <c r="MB7" s="67">
        <f t="shared" ref="MB7" si="44">SUM(LV7:MA7)</f>
        <v>4352</v>
      </c>
      <c r="MC7" s="68">
        <f>MB7/$KN$5</f>
        <v>725.33333333333337</v>
      </c>
      <c r="MD7" s="48"/>
      <c r="ME7" s="49">
        <v>1071</v>
      </c>
      <c r="MF7" s="49">
        <v>1542</v>
      </c>
      <c r="MG7" s="49">
        <v>1257</v>
      </c>
      <c r="MH7" s="49"/>
      <c r="MI7" s="49">
        <v>1798</v>
      </c>
      <c r="MJ7" s="67">
        <f t="shared" ref="MJ7" si="45">SUM(MD7:MI7)</f>
        <v>5668</v>
      </c>
      <c r="MK7" s="68">
        <f>MJ7/$KN$5</f>
        <v>944.66666666666663</v>
      </c>
      <c r="ML7" s="48"/>
      <c r="MM7" s="49">
        <v>634</v>
      </c>
      <c r="MN7" s="49">
        <v>786</v>
      </c>
      <c r="MO7" s="49">
        <v>1912</v>
      </c>
      <c r="MP7" s="49">
        <v>1276</v>
      </c>
      <c r="MQ7" s="49"/>
      <c r="MR7" s="67">
        <f t="shared" ref="MR7" si="46">SUM(ML7:MQ7)</f>
        <v>4608</v>
      </c>
      <c r="MS7" s="68">
        <f>MR7/$KN$5</f>
        <v>768</v>
      </c>
      <c r="MT7" s="48">
        <v>872</v>
      </c>
      <c r="MU7" s="49"/>
      <c r="MV7" s="49">
        <v>1996</v>
      </c>
      <c r="MW7" s="49">
        <v>616</v>
      </c>
      <c r="MX7" s="49"/>
      <c r="MY7" s="49">
        <v>1379</v>
      </c>
      <c r="MZ7" s="67">
        <f t="shared" ref="MZ7" si="47">SUM(MT7:MY7)</f>
        <v>4863</v>
      </c>
      <c r="NA7" s="68">
        <f>MZ7/$KN$5</f>
        <v>810.5</v>
      </c>
      <c r="NB7" s="48"/>
      <c r="NC7" s="49">
        <v>1000</v>
      </c>
      <c r="ND7" s="49">
        <v>1100</v>
      </c>
      <c r="NE7" s="49">
        <v>291</v>
      </c>
      <c r="NF7" s="49">
        <v>2100</v>
      </c>
      <c r="NG7" s="49">
        <v>1160</v>
      </c>
      <c r="NH7" s="67">
        <f t="shared" ref="NH7" si="48">SUM(NB7:NG7)</f>
        <v>5651</v>
      </c>
      <c r="NI7" s="68">
        <f>NH7/$KN$5</f>
        <v>941.83333333333337</v>
      </c>
      <c r="NJ7" s="48"/>
      <c r="NK7" s="49"/>
      <c r="NL7" s="49"/>
      <c r="NM7" s="49">
        <v>2005</v>
      </c>
      <c r="NN7" s="49">
        <v>1300</v>
      </c>
      <c r="NO7" s="49">
        <v>254</v>
      </c>
      <c r="NP7" s="67">
        <f t="shared" ref="NP7" si="49">SUM(NJ7:NO7)</f>
        <v>3559</v>
      </c>
      <c r="NQ7" s="68">
        <f>NP7/$KN$5</f>
        <v>593.16666666666663</v>
      </c>
      <c r="NR7" s="48"/>
      <c r="NS7" s="49">
        <v>1949</v>
      </c>
      <c r="NT7" s="49">
        <v>1904</v>
      </c>
      <c r="NU7" s="49"/>
      <c r="NV7" s="49">
        <v>993</v>
      </c>
      <c r="NW7" s="49">
        <v>338</v>
      </c>
      <c r="NX7" s="67">
        <f t="shared" ref="NX7" si="50">SUM(NR7:NW7)</f>
        <v>5184</v>
      </c>
      <c r="NY7" s="68">
        <f>NX7/$KN$5</f>
        <v>864</v>
      </c>
      <c r="NZ7" s="48">
        <v>1993</v>
      </c>
      <c r="OA7" s="49">
        <v>1102</v>
      </c>
      <c r="OB7" s="49">
        <v>1561</v>
      </c>
      <c r="OC7" s="49"/>
      <c r="OD7" s="49">
        <v>2831</v>
      </c>
      <c r="OE7" s="49">
        <v>1499</v>
      </c>
      <c r="OF7" s="67">
        <f t="shared" ref="OF7" si="51">SUM(NZ7:OE7)</f>
        <v>8986</v>
      </c>
      <c r="OG7" s="68">
        <f>OF7/$KN$5</f>
        <v>1497.6666666666667</v>
      </c>
      <c r="OH7" s="48"/>
      <c r="OI7" s="49"/>
      <c r="OJ7" s="49"/>
      <c r="OK7" s="49"/>
      <c r="OL7" s="49"/>
      <c r="OM7" s="49">
        <v>1290</v>
      </c>
      <c r="ON7" s="67">
        <f t="shared" ref="ON7" si="52">SUM(OH7:OM7)</f>
        <v>1290</v>
      </c>
      <c r="OO7" s="68">
        <f>ON7/$KN$5</f>
        <v>215</v>
      </c>
      <c r="OP7" s="48"/>
      <c r="OQ7" s="49">
        <v>400</v>
      </c>
      <c r="OR7" s="49">
        <v>1202</v>
      </c>
      <c r="OS7" s="49">
        <v>834</v>
      </c>
      <c r="OT7" s="49">
        <v>2015</v>
      </c>
      <c r="OU7" s="49"/>
      <c r="OV7" s="67">
        <f t="shared" ref="OV7" si="53">SUM(OP7:OU7)</f>
        <v>4451</v>
      </c>
      <c r="OW7" s="68">
        <f>OV7/$KN$5</f>
        <v>741.83333333333337</v>
      </c>
      <c r="OX7" s="48">
        <v>1651</v>
      </c>
      <c r="OY7" s="49">
        <v>198</v>
      </c>
      <c r="OZ7" s="49"/>
      <c r="PA7" s="49"/>
      <c r="PB7" s="49">
        <v>2243</v>
      </c>
      <c r="PC7" s="49">
        <v>2301</v>
      </c>
      <c r="PD7" s="67">
        <f t="shared" ref="PD7" si="54">SUM(OX7:PC7)</f>
        <v>6393</v>
      </c>
      <c r="PE7" s="68">
        <f>PD7/$PE$5</f>
        <v>1065.5</v>
      </c>
      <c r="PF7" s="48">
        <v>939</v>
      </c>
      <c r="PG7" s="49"/>
      <c r="PH7" s="49"/>
      <c r="PI7" s="49">
        <v>831</v>
      </c>
      <c r="PJ7" s="49"/>
      <c r="PK7" s="49"/>
      <c r="PL7" s="67">
        <f t="shared" ref="PL7" si="55">SUM(PF7:PK7)</f>
        <v>1770</v>
      </c>
      <c r="PM7" s="68">
        <f>PL7/$PE$5</f>
        <v>295</v>
      </c>
      <c r="PN7" s="106">
        <v>757</v>
      </c>
      <c r="PO7" s="107"/>
      <c r="PP7" s="107">
        <v>1000</v>
      </c>
      <c r="PQ7" s="107">
        <v>1973</v>
      </c>
      <c r="PR7" s="107">
        <v>1975</v>
      </c>
      <c r="PS7" s="107">
        <v>2320</v>
      </c>
      <c r="PT7" s="104">
        <f t="shared" ref="PT7" si="56">SUM(PN7:PS7)</f>
        <v>8025</v>
      </c>
      <c r="PU7" s="105">
        <f>PT7/$PU$5</f>
        <v>1337.5</v>
      </c>
      <c r="PV7" s="106"/>
      <c r="PW7" s="107">
        <v>2012</v>
      </c>
      <c r="PX7" s="107">
        <v>3206</v>
      </c>
      <c r="PY7" s="107">
        <v>999</v>
      </c>
      <c r="PZ7" s="107"/>
      <c r="QA7" s="107">
        <v>1599</v>
      </c>
      <c r="QB7" s="104">
        <f t="shared" ref="QB7" si="57">SUM(PV7:QA7)</f>
        <v>7816</v>
      </c>
      <c r="QC7" s="105">
        <f>QB7/$PU$5</f>
        <v>1302.6666666666667</v>
      </c>
      <c r="QD7" s="106"/>
      <c r="QE7" s="107"/>
      <c r="QF7" s="107"/>
      <c r="QG7" s="107"/>
      <c r="QH7" s="107"/>
      <c r="QI7" s="107"/>
      <c r="QJ7" s="104">
        <f t="shared" ref="QJ7" si="58">SUM(QD7:QI7)</f>
        <v>0</v>
      </c>
      <c r="QK7" s="105">
        <f>QJ7/$PU$5</f>
        <v>0</v>
      </c>
      <c r="QL7" s="106">
        <v>5</v>
      </c>
      <c r="QM7" s="107"/>
      <c r="QN7" s="107"/>
      <c r="QO7" s="107">
        <v>2480</v>
      </c>
      <c r="QP7" s="107">
        <v>1537</v>
      </c>
      <c r="QQ7" s="107"/>
      <c r="QR7" s="104">
        <f t="shared" ref="QR7" si="59">SUM(QL7:QQ7)</f>
        <v>4022</v>
      </c>
      <c r="QS7" s="105">
        <f>QR7/$PU$5</f>
        <v>670.33333333333337</v>
      </c>
      <c r="QT7" s="106"/>
      <c r="QU7" s="107">
        <v>6690</v>
      </c>
      <c r="QV7" s="107"/>
      <c r="QW7" s="107">
        <v>300</v>
      </c>
      <c r="QX7" s="107">
        <v>1313</v>
      </c>
      <c r="QY7" s="107">
        <v>1260</v>
      </c>
      <c r="QZ7" s="104">
        <f t="shared" ref="QZ7" si="60">SUM(QT7:QY7)</f>
        <v>9563</v>
      </c>
      <c r="RA7" s="105">
        <f>QZ7/$PU$5</f>
        <v>1593.8333333333333</v>
      </c>
      <c r="RB7" s="106"/>
      <c r="RC7" s="107">
        <v>398</v>
      </c>
      <c r="RD7" s="107"/>
      <c r="RE7" s="107">
        <v>1374</v>
      </c>
      <c r="RF7" s="107"/>
      <c r="RG7" s="107"/>
      <c r="RH7" s="104">
        <f t="shared" ref="RH7" si="61">SUM(RB7:RG7)</f>
        <v>1772</v>
      </c>
      <c r="RI7" s="105">
        <f>RH7/$PU$5</f>
        <v>295.33333333333331</v>
      </c>
      <c r="RJ7" s="106"/>
      <c r="RK7" s="107">
        <v>999</v>
      </c>
      <c r="RL7" s="107"/>
      <c r="RM7" s="107"/>
      <c r="RN7" s="107"/>
      <c r="RO7" s="107">
        <v>1191</v>
      </c>
      <c r="RP7" s="104">
        <f t="shared" ref="RP7" si="62">SUM(RJ7:RO7)</f>
        <v>2190</v>
      </c>
      <c r="RQ7" s="105">
        <f>RP7/$PU$5</f>
        <v>365</v>
      </c>
      <c r="RR7" s="106">
        <v>1108</v>
      </c>
      <c r="RS7" s="107"/>
      <c r="RT7" s="107"/>
      <c r="RU7" s="107"/>
      <c r="RV7" s="107"/>
      <c r="RW7" s="107">
        <v>6</v>
      </c>
      <c r="RX7" s="104">
        <f t="shared" ref="RX7" si="63">SUM(RR7:RW7)</f>
        <v>1114</v>
      </c>
      <c r="RY7" s="105">
        <f>RX7/$PU$5</f>
        <v>185.66666666666666</v>
      </c>
      <c r="RZ7" s="106">
        <v>1867</v>
      </c>
      <c r="SA7" s="107"/>
      <c r="SB7" s="107">
        <v>4019</v>
      </c>
      <c r="SC7" s="107"/>
      <c r="SD7" s="107"/>
      <c r="SE7" s="107"/>
      <c r="SF7" s="104">
        <f t="shared" ref="SF7" si="64">SUM(RZ7:SE7)</f>
        <v>5886</v>
      </c>
      <c r="SG7" s="105">
        <f>SF7/$PU$5</f>
        <v>981</v>
      </c>
      <c r="SH7" s="106">
        <f>219+5</f>
        <v>224</v>
      </c>
      <c r="SI7" s="107">
        <v>2314</v>
      </c>
      <c r="SJ7" s="107">
        <v>1621</v>
      </c>
      <c r="SK7" s="107">
        <v>1644</v>
      </c>
      <c r="SL7" s="107">
        <v>1107</v>
      </c>
      <c r="SM7" s="107">
        <v>2152</v>
      </c>
      <c r="SN7" s="104">
        <f t="shared" ref="SN7" si="65">SUM(SH7:SM7)</f>
        <v>9062</v>
      </c>
      <c r="SO7" s="105">
        <f>SN7/$PU$5</f>
        <v>1510.3333333333333</v>
      </c>
      <c r="SP7" s="106"/>
      <c r="SQ7" s="107"/>
      <c r="SR7" s="107">
        <v>2009</v>
      </c>
      <c r="SS7" s="107">
        <v>790</v>
      </c>
      <c r="ST7" s="107"/>
      <c r="SU7" s="107"/>
      <c r="SV7" s="104">
        <f t="shared" ref="SV7" si="66">SUM(SP7:SU7)</f>
        <v>2799</v>
      </c>
      <c r="SW7" s="105">
        <f>SV7/$PU$5</f>
        <v>466.5</v>
      </c>
      <c r="SX7" s="106"/>
      <c r="SY7" s="107">
        <v>634</v>
      </c>
      <c r="SZ7" s="107"/>
      <c r="TA7" s="107">
        <v>2699</v>
      </c>
      <c r="TB7" s="107">
        <v>1351</v>
      </c>
      <c r="TC7" s="107">
        <f>2238+7</f>
        <v>2245</v>
      </c>
      <c r="TD7" s="104">
        <f t="shared" ref="TD7" si="67">SUM(SX7:TC7)</f>
        <v>6929</v>
      </c>
      <c r="TE7" s="105">
        <f>TD7/$PU$5</f>
        <v>1154.8333333333333</v>
      </c>
      <c r="TF7" s="106">
        <v>2605</v>
      </c>
      <c r="TG7" s="107">
        <v>1600</v>
      </c>
      <c r="TH7" s="107">
        <v>1625</v>
      </c>
      <c r="TI7" s="107"/>
      <c r="TJ7" s="107"/>
      <c r="TK7" s="107"/>
      <c r="TL7" s="104">
        <f t="shared" ref="TL7" si="68">SUM(TF7:TK7)</f>
        <v>5830</v>
      </c>
      <c r="TM7" s="105">
        <f>TL7/$PU$5</f>
        <v>971.66666666666663</v>
      </c>
      <c r="TN7" s="106">
        <v>1194</v>
      </c>
      <c r="TO7" s="107"/>
      <c r="TP7" s="107">
        <v>2342</v>
      </c>
      <c r="TQ7" s="107"/>
      <c r="TR7" s="107"/>
      <c r="TS7" s="107"/>
      <c r="TT7" s="104">
        <f t="shared" ref="TT7" si="69">SUM(TN7:TS7)</f>
        <v>3536</v>
      </c>
      <c r="TU7" s="105">
        <f>TT7/$PU$5</f>
        <v>589.33333333333337</v>
      </c>
      <c r="TV7" s="106"/>
      <c r="TW7" s="107">
        <v>1194</v>
      </c>
      <c r="TX7" s="107">
        <v>2031</v>
      </c>
      <c r="TY7" s="107"/>
      <c r="TZ7" s="107">
        <v>334</v>
      </c>
      <c r="UA7" s="107"/>
      <c r="UB7" s="104">
        <f t="shared" ref="UB7" si="70">SUM(TV7:UA7)</f>
        <v>3559</v>
      </c>
      <c r="UC7" s="105">
        <f>UB7/$PU$5</f>
        <v>593.16666666666663</v>
      </c>
      <c r="UD7" s="106">
        <v>2287</v>
      </c>
      <c r="UE7" s="107">
        <v>1082</v>
      </c>
      <c r="UF7" s="107"/>
      <c r="UG7" s="107"/>
      <c r="UH7" s="107"/>
      <c r="UI7" s="107"/>
      <c r="UJ7" s="104">
        <f t="shared" ref="UJ7" si="71">SUM(UD7:UI7)</f>
        <v>3369</v>
      </c>
      <c r="UK7" s="105">
        <f>UJ7/$PU$5</f>
        <v>561.5</v>
      </c>
      <c r="UL7" s="106">
        <v>2469</v>
      </c>
      <c r="UM7" s="107">
        <v>618</v>
      </c>
      <c r="UN7" s="107">
        <v>1155</v>
      </c>
      <c r="UO7" s="107"/>
      <c r="UP7" s="107">
        <v>2346</v>
      </c>
      <c r="UQ7" s="107">
        <v>870</v>
      </c>
      <c r="UR7" s="107"/>
      <c r="US7" s="104">
        <f>SUM(UL7:UR7)</f>
        <v>7458</v>
      </c>
      <c r="UT7" s="105">
        <f>US7/$PU$5</f>
        <v>1243</v>
      </c>
      <c r="UU7" s="106"/>
      <c r="UV7" s="107"/>
      <c r="UW7" s="107">
        <v>3040</v>
      </c>
      <c r="UX7" s="107">
        <v>905</v>
      </c>
      <c r="UY7" s="107">
        <v>1646</v>
      </c>
      <c r="UZ7" s="107">
        <v>1231</v>
      </c>
      <c r="VA7" s="104">
        <f>SUM(UU7:UZ7)</f>
        <v>6822</v>
      </c>
      <c r="VB7" s="105">
        <f>VA7/$VB$5</f>
        <v>1137</v>
      </c>
      <c r="VC7" s="164">
        <v>1401</v>
      </c>
      <c r="VD7" s="107"/>
      <c r="VE7" s="107"/>
      <c r="VF7" s="107"/>
      <c r="VG7" s="107"/>
      <c r="VH7" s="107"/>
      <c r="VI7" s="104">
        <f>SUM(VC7:VH7)</f>
        <v>1401</v>
      </c>
      <c r="VJ7" s="105">
        <f>VI7/$VJ$5</f>
        <v>233.5</v>
      </c>
      <c r="VK7" s="106"/>
      <c r="VL7" s="107"/>
      <c r="VM7" s="107"/>
      <c r="VN7" s="107">
        <v>2049</v>
      </c>
      <c r="VO7" s="107"/>
      <c r="VP7" s="107">
        <v>1554</v>
      </c>
      <c r="VQ7" s="104">
        <f>SUM(VK7:VP7)</f>
        <v>3603</v>
      </c>
      <c r="VR7" s="105">
        <f>VQ7/$VJ$5</f>
        <v>600.5</v>
      </c>
      <c r="VS7" s="106">
        <v>398</v>
      </c>
      <c r="VT7" s="107"/>
      <c r="VU7" s="107"/>
      <c r="VV7" s="107"/>
      <c r="VW7" s="107">
        <v>211</v>
      </c>
      <c r="VX7" s="107">
        <v>697</v>
      </c>
      <c r="VY7" s="104">
        <f>SUM(VS7:VX7)</f>
        <v>1306</v>
      </c>
      <c r="VZ7" s="105">
        <f>VY7/$VJ$5</f>
        <v>217.66666666666666</v>
      </c>
      <c r="WA7" s="63">
        <v>1124</v>
      </c>
      <c r="WB7" s="64">
        <v>2004</v>
      </c>
      <c r="WC7" s="64"/>
      <c r="WD7" s="64"/>
      <c r="WE7" s="64"/>
      <c r="WF7" s="64">
        <v>1203</v>
      </c>
      <c r="WG7" s="67">
        <f>SUM(WA7:WF7)</f>
        <v>4331</v>
      </c>
      <c r="WH7" s="68">
        <f>WG7/$VJ$5</f>
        <v>721.83333333333337</v>
      </c>
      <c r="WI7" s="63">
        <v>2413</v>
      </c>
      <c r="WJ7" s="64"/>
      <c r="WK7" s="64">
        <v>941</v>
      </c>
      <c r="WL7" s="64"/>
      <c r="WM7" s="64"/>
      <c r="WN7" s="64"/>
      <c r="WO7" s="67">
        <f>SUM(WI7:WN7)</f>
        <v>3354</v>
      </c>
      <c r="WP7" s="68">
        <f>WO7/$VJ$5</f>
        <v>559</v>
      </c>
      <c r="WQ7" s="48">
        <v>2242</v>
      </c>
      <c r="WR7" s="49"/>
      <c r="WS7" s="49">
        <v>1209</v>
      </c>
      <c r="WT7" s="49">
        <v>1347</v>
      </c>
      <c r="WU7" s="49"/>
      <c r="WV7" s="49"/>
      <c r="WW7" s="49">
        <v>3604</v>
      </c>
      <c r="WX7" s="67">
        <f>SUM(WR7:WW7)</f>
        <v>6160</v>
      </c>
      <c r="WY7" s="68">
        <f>WX7/$VJ$5</f>
        <v>1026.6666666666667</v>
      </c>
      <c r="WZ7" s="48">
        <v>1100</v>
      </c>
      <c r="XA7" s="49">
        <v>897</v>
      </c>
      <c r="XB7" s="49"/>
      <c r="XC7" s="49">
        <v>1400</v>
      </c>
      <c r="XD7" s="49">
        <v>1061</v>
      </c>
      <c r="XE7" s="49">
        <v>833</v>
      </c>
      <c r="XF7" s="49">
        <v>849</v>
      </c>
      <c r="XG7" s="67">
        <f>SUM(XA7:XF7)</f>
        <v>5040</v>
      </c>
      <c r="XH7" s="68">
        <f>XG7/$VJ$5</f>
        <v>840</v>
      </c>
      <c r="XI7" s="106"/>
      <c r="XJ7" s="107"/>
      <c r="XK7" s="107"/>
      <c r="XL7" s="107">
        <v>3535</v>
      </c>
      <c r="XM7" s="107">
        <v>110</v>
      </c>
      <c r="XN7" s="107"/>
      <c r="XO7" s="107"/>
      <c r="XP7" s="104">
        <f>SUM(XJ7:XO7)</f>
        <v>3645</v>
      </c>
      <c r="XQ7" s="105">
        <f>XP7/$VJ$5</f>
        <v>607.5</v>
      </c>
      <c r="XR7" s="48"/>
      <c r="XS7" s="49"/>
      <c r="XT7" s="49">
        <v>1687</v>
      </c>
      <c r="XU7" s="49">
        <v>2208</v>
      </c>
      <c r="XV7" s="49"/>
      <c r="XW7" s="49"/>
      <c r="XX7" s="49"/>
      <c r="XY7" s="67">
        <f>SUM(XS7:XX7)</f>
        <v>3895</v>
      </c>
      <c r="XZ7" s="68">
        <f>XY7/$VJ$5</f>
        <v>649.16666666666663</v>
      </c>
      <c r="YA7" s="48"/>
      <c r="YB7" s="49">
        <v>244</v>
      </c>
      <c r="YC7" s="49">
        <v>1109</v>
      </c>
      <c r="YD7" s="49">
        <v>2033</v>
      </c>
      <c r="YE7" s="49">
        <v>2015</v>
      </c>
      <c r="YF7" s="49"/>
      <c r="YG7" s="49"/>
      <c r="YH7" s="67">
        <f>SUM(YB7:YG7)</f>
        <v>5401</v>
      </c>
      <c r="YI7" s="68">
        <f>YH7/$VJ$5</f>
        <v>900.16666666666663</v>
      </c>
      <c r="YJ7" s="180">
        <v>1614</v>
      </c>
      <c r="YK7" s="49">
        <v>2223</v>
      </c>
      <c r="YL7" s="49">
        <v>1822</v>
      </c>
      <c r="YM7" s="49"/>
      <c r="YN7" s="49"/>
      <c r="YO7" s="49"/>
      <c r="YP7" s="49">
        <v>581</v>
      </c>
      <c r="YQ7" s="67">
        <f>SUM(YJ7:YP7)</f>
        <v>6240</v>
      </c>
      <c r="YR7" s="68">
        <f>YQ7/$VJ$5</f>
        <v>1040</v>
      </c>
      <c r="YS7" s="48"/>
      <c r="YT7" s="49"/>
      <c r="YU7" s="49"/>
      <c r="YV7" s="49"/>
      <c r="YW7" s="49"/>
      <c r="YX7" s="49"/>
      <c r="YY7" s="67">
        <f>SUM(YS7:YX7)</f>
        <v>0</v>
      </c>
      <c r="YZ7" s="68">
        <f>YY7/$VJ$5</f>
        <v>0</v>
      </c>
      <c r="ZA7" s="48"/>
      <c r="ZB7" s="49">
        <v>1693</v>
      </c>
      <c r="ZC7" s="49">
        <v>1200</v>
      </c>
      <c r="ZD7" s="49">
        <v>482</v>
      </c>
      <c r="ZE7" s="49">
        <v>1306</v>
      </c>
      <c r="ZF7" s="49"/>
      <c r="ZG7" s="67">
        <f>SUM(ZA7:ZF7)</f>
        <v>4681</v>
      </c>
      <c r="ZH7" s="68">
        <f>ZG7/$VJ$5</f>
        <v>780.16666666666663</v>
      </c>
      <c r="ZI7" s="63"/>
      <c r="ZJ7" s="64"/>
      <c r="ZK7" s="64">
        <v>200</v>
      </c>
      <c r="ZL7" s="64">
        <v>1720</v>
      </c>
      <c r="ZM7" s="24">
        <v>1622</v>
      </c>
      <c r="ZN7" s="24"/>
      <c r="ZO7" s="67">
        <f>SUM(ZI7:ZN7)</f>
        <v>3542</v>
      </c>
      <c r="ZP7" s="68">
        <f>ZO7/$VJ$5</f>
        <v>590.33333333333337</v>
      </c>
      <c r="ZQ7" s="48">
        <v>2000</v>
      </c>
      <c r="ZR7" s="49"/>
      <c r="ZS7" s="49"/>
      <c r="ZT7" s="49">
        <v>1764</v>
      </c>
      <c r="ZU7" s="49">
        <v>639</v>
      </c>
      <c r="ZV7" s="49"/>
      <c r="ZW7" s="49">
        <v>1410</v>
      </c>
      <c r="ZX7" s="67">
        <f>SUM(ZQ7:ZW7)</f>
        <v>5813</v>
      </c>
      <c r="ZY7" s="68">
        <f>ZX7/$VJ$5</f>
        <v>968.83333333333337</v>
      </c>
      <c r="ZZ7" s="48"/>
      <c r="AAA7" s="49"/>
      <c r="AAB7" s="49">
        <v>426</v>
      </c>
      <c r="AAC7" s="49"/>
      <c r="AAD7" s="49"/>
      <c r="AAE7" s="49">
        <v>2007</v>
      </c>
      <c r="AAF7" s="49"/>
      <c r="AAG7" s="67">
        <f>SUM(ZZ7:AAF7)</f>
        <v>2433</v>
      </c>
      <c r="AAH7" s="68">
        <f>AAG7/$VJ$5</f>
        <v>405.5</v>
      </c>
      <c r="AAI7" s="48">
        <v>2341</v>
      </c>
      <c r="AAJ7" s="49"/>
      <c r="AAK7" s="49"/>
      <c r="AAL7" s="49">
        <v>1004</v>
      </c>
      <c r="AAM7" s="49">
        <v>1743</v>
      </c>
      <c r="AAN7" s="49">
        <v>400</v>
      </c>
      <c r="AAO7" s="67">
        <f>SUM(AAI7:AAN7)</f>
        <v>5488</v>
      </c>
      <c r="AAP7" s="68">
        <f>AAO7/$VJ$5</f>
        <v>914.66666666666663</v>
      </c>
      <c r="AAQ7" s="48"/>
      <c r="AAR7" s="49">
        <v>1350</v>
      </c>
      <c r="AAS7" s="49"/>
      <c r="AAT7" s="49"/>
      <c r="AAU7" s="49"/>
      <c r="AAV7" s="49">
        <v>1667</v>
      </c>
      <c r="AAW7" s="67">
        <f>SUM(AAQ7:AAV7)</f>
        <v>3017</v>
      </c>
      <c r="AAX7" s="68">
        <f>AAW7/$VJ$5</f>
        <v>502.83333333333331</v>
      </c>
      <c r="AAY7" s="48">
        <v>2012</v>
      </c>
      <c r="AAZ7" s="49"/>
      <c r="ABA7" s="49"/>
      <c r="ABB7" s="49"/>
      <c r="ABC7" s="49"/>
      <c r="ABD7" s="49"/>
      <c r="ABE7" s="67">
        <f>SUM(AAY7:ABD7)</f>
        <v>2012</v>
      </c>
      <c r="ABF7" s="68">
        <f>ABE7/$VJ$5</f>
        <v>335.33333333333331</v>
      </c>
      <c r="ABG7" s="48"/>
      <c r="ABH7" s="49"/>
      <c r="ABI7" s="49">
        <v>832</v>
      </c>
      <c r="ABJ7" s="49">
        <v>990</v>
      </c>
      <c r="ABK7" s="49">
        <v>688</v>
      </c>
      <c r="ABL7" s="49"/>
      <c r="ABM7" s="67">
        <f>SUM(ABG7:ABL7)</f>
        <v>2510</v>
      </c>
      <c r="ABN7" s="68">
        <f>ABM7/$VJ$5</f>
        <v>418.33333333333331</v>
      </c>
      <c r="ABO7" s="48"/>
      <c r="ABP7" s="49"/>
      <c r="ABQ7" s="49"/>
      <c r="ABR7" s="49">
        <v>1512</v>
      </c>
      <c r="ABS7" s="49">
        <v>672</v>
      </c>
      <c r="ABT7" s="49">
        <v>1432</v>
      </c>
      <c r="ABU7" s="67">
        <f>SUM(ABO7:ABT7)</f>
        <v>3616</v>
      </c>
      <c r="ABV7" s="68">
        <f>ABU7/$VJ$5</f>
        <v>602.66666666666663</v>
      </c>
      <c r="ABW7" s="48"/>
      <c r="ABX7" s="49">
        <v>810</v>
      </c>
      <c r="ABY7" s="49">
        <v>195</v>
      </c>
      <c r="ABZ7" s="49"/>
      <c r="ACA7" s="49"/>
      <c r="ACB7" s="49"/>
      <c r="ACC7" s="67">
        <f>SUM(ABW7:ACB7)</f>
        <v>1005</v>
      </c>
      <c r="ACD7" s="68">
        <f>ACC7/$VJ$5</f>
        <v>167.5</v>
      </c>
      <c r="ACE7" s="48">
        <v>1002</v>
      </c>
      <c r="ACF7" s="49">
        <v>1330</v>
      </c>
      <c r="ACG7" s="49"/>
      <c r="ACH7" s="49">
        <v>1429</v>
      </c>
      <c r="ACI7" s="49"/>
      <c r="ACJ7" s="49"/>
      <c r="ACK7" s="67">
        <f>SUM(ACE7:ACJ7)</f>
        <v>3761</v>
      </c>
      <c r="ACL7" s="68">
        <f>ACK7/$VJ$5</f>
        <v>626.83333333333337</v>
      </c>
      <c r="ACM7" s="72">
        <v>931</v>
      </c>
      <c r="ACN7" s="73">
        <v>2430</v>
      </c>
      <c r="ACO7" s="73">
        <v>1008</v>
      </c>
      <c r="ACP7" s="73"/>
      <c r="ACQ7" s="73"/>
      <c r="ACR7" s="73"/>
      <c r="ACS7" s="99">
        <f>SUM(ACM7:ACR7)</f>
        <v>4369</v>
      </c>
      <c r="ACT7" s="100">
        <f>ACS7/$VJ$5</f>
        <v>728.16666666666663</v>
      </c>
      <c r="ACU7" s="189">
        <v>315</v>
      </c>
      <c r="ACV7" s="49"/>
      <c r="ACW7" s="49">
        <v>596</v>
      </c>
      <c r="ACX7" s="49"/>
      <c r="ACY7" s="49"/>
      <c r="ACZ7" s="49">
        <v>2012</v>
      </c>
      <c r="ADA7" s="67">
        <f>SUM(ACU7:ACZ7)</f>
        <v>2923</v>
      </c>
      <c r="ADB7" s="68">
        <f>ADA7/$VJ$5</f>
        <v>487.16666666666669</v>
      </c>
      <c r="ADC7" s="48">
        <v>1351</v>
      </c>
      <c r="ADD7" s="49"/>
      <c r="ADE7" s="49"/>
      <c r="ADF7" s="49"/>
      <c r="ADG7" s="49"/>
      <c r="ADH7" s="49">
        <v>1115</v>
      </c>
      <c r="ADI7" s="67">
        <f>SUM(ADC7:ADH7)</f>
        <v>2466</v>
      </c>
      <c r="ADJ7" s="68">
        <f>ADI7/$VJ$5</f>
        <v>411</v>
      </c>
      <c r="ADK7" s="48"/>
      <c r="ADL7" s="49"/>
      <c r="ADM7" s="49">
        <v>1669</v>
      </c>
      <c r="ADN7" s="49">
        <v>1717</v>
      </c>
      <c r="ADO7" s="49">
        <v>180</v>
      </c>
      <c r="ADP7" s="49">
        <v>1779</v>
      </c>
      <c r="ADQ7" s="67">
        <f>SUM(ADK7:ADP7)</f>
        <v>5345</v>
      </c>
      <c r="ADR7" s="68">
        <f>ADQ7/$VJ$5</f>
        <v>890.83333333333337</v>
      </c>
      <c r="ADS7" s="48"/>
      <c r="ADT7" s="49"/>
      <c r="ADU7" s="49">
        <v>1315</v>
      </c>
      <c r="ADV7" s="49">
        <v>195</v>
      </c>
      <c r="ADW7" s="49"/>
      <c r="ADX7" s="49"/>
      <c r="ADY7" s="67">
        <f>SUM(ADS7:ADX7)</f>
        <v>1510</v>
      </c>
      <c r="ADZ7" s="68">
        <f>ADY7/$VJ$5</f>
        <v>251.66666666666666</v>
      </c>
      <c r="AEA7" s="48"/>
      <c r="AEB7" s="49">
        <v>489</v>
      </c>
      <c r="AEC7" s="49"/>
      <c r="AED7" s="49"/>
      <c r="AEE7" s="49">
        <v>1203</v>
      </c>
      <c r="AEF7" s="49">
        <v>720</v>
      </c>
      <c r="AEG7" s="67">
        <f>SUM(AEA7:AEF7)</f>
        <v>2412</v>
      </c>
      <c r="AEH7" s="68">
        <f>AEG7/$VJ$5</f>
        <v>402</v>
      </c>
      <c r="AEI7" s="48">
        <v>4478</v>
      </c>
      <c r="AEJ7" s="49"/>
      <c r="AEK7" s="49"/>
      <c r="AEL7" s="49"/>
      <c r="AEM7" s="49"/>
      <c r="AEN7" s="49"/>
      <c r="AEO7" s="67">
        <f>SUM(AEI7:AEN7)</f>
        <v>4478</v>
      </c>
      <c r="AEP7" s="68">
        <f>AEO7/$VJ$5</f>
        <v>746.33333333333337</v>
      </c>
      <c r="AEQ7" s="48">
        <v>2340</v>
      </c>
      <c r="AER7" s="49">
        <v>468</v>
      </c>
      <c r="AES7" s="49"/>
      <c r="AET7" s="49"/>
      <c r="AEU7" s="49"/>
      <c r="AEV7" s="49">
        <v>1016</v>
      </c>
      <c r="AEW7" s="67">
        <f>SUM(AEQ7:AEV7)</f>
        <v>3824</v>
      </c>
      <c r="AEX7" s="68">
        <f>AEW7/$VJ$5</f>
        <v>637.33333333333337</v>
      </c>
      <c r="AEY7" s="48">
        <v>360</v>
      </c>
      <c r="AEZ7" s="49"/>
      <c r="AFA7" s="49"/>
      <c r="AFB7" s="49">
        <v>1972</v>
      </c>
      <c r="AFC7" s="49">
        <v>1000</v>
      </c>
      <c r="AFD7" s="49">
        <v>2240</v>
      </c>
      <c r="AFE7" s="67">
        <f>SUM(AEY7:AFD7)</f>
        <v>5572</v>
      </c>
      <c r="AFF7" s="68">
        <f>AFE7/$VJ$5</f>
        <v>928.66666666666663</v>
      </c>
      <c r="AFG7" s="48"/>
      <c r="AFH7" s="49"/>
      <c r="AFI7" s="49"/>
      <c r="AFJ7" s="49"/>
      <c r="AFK7" s="49"/>
      <c r="AFL7" s="49">
        <v>1512</v>
      </c>
      <c r="AFM7" s="67">
        <f>SUM(AFG7:AFL7)</f>
        <v>1512</v>
      </c>
      <c r="AFN7" s="68">
        <f>AFM7/$VJ$5</f>
        <v>252</v>
      </c>
      <c r="AFO7" s="48">
        <v>198</v>
      </c>
      <c r="AFP7" s="49">
        <v>1727</v>
      </c>
      <c r="AFQ7" s="49"/>
      <c r="AFR7" s="49">
        <v>665</v>
      </c>
      <c r="AFS7" s="49">
        <v>1695</v>
      </c>
      <c r="AFT7" s="49"/>
      <c r="AFU7" s="67">
        <f>SUM(AFO7:AFT7)</f>
        <v>4285</v>
      </c>
      <c r="AFV7" s="68">
        <f>AFU7/$VJ$5</f>
        <v>714.16666666666663</v>
      </c>
      <c r="AFW7" s="48"/>
      <c r="AFX7" s="49"/>
      <c r="AFY7" s="49">
        <v>1722</v>
      </c>
      <c r="AFZ7" s="49"/>
      <c r="AGA7" s="49">
        <v>803</v>
      </c>
      <c r="AGB7" s="49">
        <v>771</v>
      </c>
      <c r="AGC7" s="67">
        <f>SUM(AFW7:AGB7)</f>
        <v>3296</v>
      </c>
      <c r="AGD7" s="68">
        <f>AGC7/$VJ$5</f>
        <v>549.33333333333337</v>
      </c>
      <c r="AGE7" s="48"/>
      <c r="AGF7" s="49"/>
      <c r="AGG7" s="49"/>
      <c r="AGH7" s="49"/>
      <c r="AGI7" s="49">
        <v>1198</v>
      </c>
      <c r="AGJ7" s="49">
        <v>2737</v>
      </c>
      <c r="AGK7" s="67">
        <f>SUM(AGE7:AGJ7)</f>
        <v>3935</v>
      </c>
      <c r="AGL7" s="68">
        <f>AGK7/$VJ$5</f>
        <v>655.83333333333337</v>
      </c>
      <c r="AGM7" s="48"/>
      <c r="AGN7" s="49">
        <v>87</v>
      </c>
      <c r="AGO7" s="49">
        <v>1340</v>
      </c>
      <c r="AGP7" s="49">
        <v>1326</v>
      </c>
      <c r="AGQ7" s="49">
        <v>1353</v>
      </c>
      <c r="AGR7" s="49"/>
      <c r="AGS7" s="49"/>
      <c r="AGT7" s="67">
        <f>SUM(AGN7:AGS7)</f>
        <v>4106</v>
      </c>
      <c r="AGU7" s="68">
        <f>AGT7/$VJ$5</f>
        <v>684.33333333333337</v>
      </c>
      <c r="AGV7" s="48"/>
      <c r="AGW7" s="49"/>
      <c r="AGX7" s="49">
        <v>3442</v>
      </c>
      <c r="AGY7" s="49">
        <v>555</v>
      </c>
      <c r="AGZ7" s="49"/>
      <c r="AHA7" s="49"/>
      <c r="AHB7" s="67">
        <f>SUM(AGV7:AHA7)</f>
        <v>3997</v>
      </c>
      <c r="AHC7" s="68">
        <f>AHB7/$AEZ$6</f>
        <v>137.82758620689654</v>
      </c>
      <c r="AHD7" s="48"/>
      <c r="AHE7" s="49"/>
      <c r="AHF7" s="49"/>
      <c r="AHG7" s="49"/>
      <c r="AHH7" s="49"/>
      <c r="AHI7" s="49"/>
      <c r="AHJ7" s="67">
        <f>SUM(AHD7:AHI7)</f>
        <v>0</v>
      </c>
      <c r="AHK7" s="68">
        <f>AHJ7/$AEZ$6</f>
        <v>0</v>
      </c>
      <c r="AHL7" s="48">
        <v>1123</v>
      </c>
      <c r="AHM7" s="49"/>
      <c r="AHN7" s="49"/>
      <c r="AHO7" s="49"/>
      <c r="AHP7" s="49">
        <v>600</v>
      </c>
      <c r="AHQ7" s="49"/>
      <c r="AHR7" s="67">
        <f>SUM(AHL7:AHQ7)</f>
        <v>1723</v>
      </c>
      <c r="AHS7" s="68">
        <f>AHR7/$AEZ$6</f>
        <v>59.413793103448278</v>
      </c>
      <c r="AHT7" s="48">
        <v>749</v>
      </c>
      <c r="AHU7" s="49">
        <v>1193</v>
      </c>
      <c r="AHV7" s="49"/>
      <c r="AHW7" s="49">
        <v>1006</v>
      </c>
      <c r="AHX7" s="49"/>
      <c r="AHY7" s="49"/>
      <c r="AHZ7" s="67">
        <f>SUM(AHT7:AHY7)</f>
        <v>2948</v>
      </c>
      <c r="AIA7" s="68">
        <f>AHZ7/$AEZ$6</f>
        <v>101.65517241379311</v>
      </c>
      <c r="AIB7" s="48"/>
      <c r="AIC7" s="49"/>
      <c r="AID7" s="49">
        <v>1258</v>
      </c>
      <c r="AIE7" s="49"/>
      <c r="AIF7" s="49">
        <v>2021</v>
      </c>
      <c r="AIG7" s="49"/>
      <c r="AIH7" s="67">
        <f>SUM(AIB7:AIG7)</f>
        <v>3279</v>
      </c>
      <c r="AII7" s="68">
        <f>AIH7/$AEZ$6</f>
        <v>113.06896551724138</v>
      </c>
      <c r="AIJ7" s="48">
        <v>353</v>
      </c>
      <c r="AIK7" s="49"/>
      <c r="AIL7" s="49">
        <v>740</v>
      </c>
      <c r="AIM7" s="49"/>
      <c r="AIN7" s="49">
        <v>2000</v>
      </c>
      <c r="AIO7" s="49"/>
      <c r="AIP7" s="67">
        <f>SUM(AIJ7:AIO7)</f>
        <v>3093</v>
      </c>
      <c r="AIQ7" s="68">
        <f>AIP7/$AEZ$6</f>
        <v>106.65517241379311</v>
      </c>
      <c r="AIR7" s="48"/>
      <c r="AIS7" s="49">
        <v>86</v>
      </c>
      <c r="AIT7" s="49">
        <v>1330</v>
      </c>
      <c r="AIU7" s="49"/>
      <c r="AIV7" s="49"/>
      <c r="AIW7" s="49"/>
      <c r="AIX7" s="67">
        <f>SUM(AIR7:AIW7)</f>
        <v>1416</v>
      </c>
      <c r="AIY7" s="68">
        <f>AIX7/$AEZ$6</f>
        <v>48.827586206896555</v>
      </c>
      <c r="AIZ7" s="54"/>
      <c r="AJA7" s="127"/>
      <c r="AJB7" s="127">
        <v>654</v>
      </c>
      <c r="AJC7" s="127">
        <v>710</v>
      </c>
      <c r="AJD7" s="127"/>
      <c r="AJE7" s="127"/>
      <c r="AJF7" s="67">
        <f>SUM(AIZ7:AJE7)</f>
        <v>1364</v>
      </c>
      <c r="AJG7" s="68">
        <f>AJF7/$AEZ$6</f>
        <v>47.03448275862069</v>
      </c>
      <c r="AJH7" s="48">
        <v>1219</v>
      </c>
      <c r="AJI7" s="49"/>
      <c r="AJJ7" s="49">
        <v>1132</v>
      </c>
      <c r="AJK7" s="49">
        <v>2938</v>
      </c>
      <c r="AJL7" s="49"/>
      <c r="AJM7" s="49"/>
      <c r="AJN7" s="42">
        <f>SUM(AJH7:AJM7)</f>
        <v>5289</v>
      </c>
      <c r="AJO7" s="43">
        <f>AJN7/$AEZ$6</f>
        <v>182.37931034482759</v>
      </c>
      <c r="AJP7" s="48"/>
      <c r="AJQ7" s="49">
        <v>1326</v>
      </c>
      <c r="AJR7" s="49">
        <v>1623</v>
      </c>
      <c r="AJS7" s="49"/>
      <c r="AJT7" s="49">
        <v>1550</v>
      </c>
      <c r="AJU7" s="49">
        <v>1728</v>
      </c>
      <c r="AJV7" s="42">
        <f>SUM(AJP7:AJU7)</f>
        <v>6227</v>
      </c>
      <c r="AJW7" s="43">
        <f>AJV7/$AEZ$6</f>
        <v>214.72413793103448</v>
      </c>
      <c r="AJX7" s="48"/>
      <c r="AJY7" s="49"/>
      <c r="AJZ7" s="49">
        <v>1500</v>
      </c>
      <c r="AKA7" s="49">
        <v>779</v>
      </c>
      <c r="AKB7" s="49">
        <v>1004</v>
      </c>
      <c r="AKC7" s="49"/>
      <c r="AKD7" s="67">
        <f>SUM(AJX7:AKC7)</f>
        <v>3283</v>
      </c>
      <c r="AKE7" s="68">
        <f>AKD7/$AEZ$6</f>
        <v>113.20689655172414</v>
      </c>
      <c r="AKF7" s="48">
        <v>800</v>
      </c>
      <c r="AKG7" s="49">
        <v>621</v>
      </c>
      <c r="AKH7" s="49">
        <v>1201</v>
      </c>
      <c r="AKI7" s="49">
        <v>1023</v>
      </c>
      <c r="AKJ7" s="49">
        <v>875</v>
      </c>
      <c r="AKK7" s="49"/>
      <c r="AKL7" s="67">
        <f>SUM(AKF7:AKK7)</f>
        <v>4520</v>
      </c>
      <c r="AKM7" s="184">
        <f>AKL7/$AKM$5</f>
        <v>753.33333333333337</v>
      </c>
      <c r="AKN7" s="195"/>
      <c r="AKO7" s="49"/>
      <c r="AKP7" s="49"/>
      <c r="AKQ7" s="49"/>
      <c r="AKR7" s="49"/>
      <c r="AKS7" s="49"/>
      <c r="AKT7" s="67">
        <f>SUM(AKN7:AKS7)</f>
        <v>0</v>
      </c>
      <c r="AKU7" s="184">
        <f>AKT7/$AKM$5</f>
        <v>0</v>
      </c>
      <c r="AKV7" s="48"/>
      <c r="AKW7" s="49">
        <v>1100</v>
      </c>
      <c r="AKX7" s="49">
        <v>901</v>
      </c>
      <c r="AKY7" s="49"/>
      <c r="AKZ7" s="49"/>
      <c r="ALA7" s="49">
        <v>853</v>
      </c>
      <c r="ALB7" s="67">
        <f>SUM(AKV7:ALA7)</f>
        <v>2854</v>
      </c>
      <c r="ALC7" s="68">
        <f>ALB7/$AKM$5</f>
        <v>475.66666666666669</v>
      </c>
      <c r="ALD7" s="54">
        <v>400</v>
      </c>
      <c r="ALE7" s="127">
        <v>616</v>
      </c>
      <c r="ALF7" s="127">
        <v>1148</v>
      </c>
      <c r="ALG7" s="127"/>
      <c r="ALH7" s="127"/>
      <c r="ALI7" s="127"/>
      <c r="ALJ7" s="67">
        <f>SUM(ALD7:ALI7)</f>
        <v>2164</v>
      </c>
      <c r="ALK7" s="68">
        <f>ALJ7/$AKM$5</f>
        <v>360.66666666666669</v>
      </c>
      <c r="ALL7" s="54">
        <v>1409</v>
      </c>
      <c r="ALM7" s="127"/>
      <c r="ALN7" s="127"/>
      <c r="ALO7" s="127">
        <v>2352</v>
      </c>
      <c r="ALP7" s="127"/>
      <c r="ALQ7" s="127">
        <v>981</v>
      </c>
      <c r="ALR7" s="67">
        <f>SUM(ALL7:ALQ7)</f>
        <v>4742</v>
      </c>
      <c r="ALS7" s="68">
        <f>ALR7/$AKM$5</f>
        <v>790.33333333333337</v>
      </c>
      <c r="ALT7" s="48"/>
      <c r="ALU7" s="49"/>
      <c r="ALV7" s="49">
        <v>500</v>
      </c>
      <c r="ALW7" s="49">
        <v>2224</v>
      </c>
      <c r="ALX7" s="49">
        <v>680</v>
      </c>
      <c r="ALY7" s="49"/>
      <c r="ALZ7" s="67">
        <f>SUM(ALT7:ALY7)</f>
        <v>3404</v>
      </c>
      <c r="AMA7" s="68">
        <f>ALZ7/$AKM$5</f>
        <v>567.33333333333337</v>
      </c>
      <c r="AMB7" s="48"/>
      <c r="AMC7" s="49">
        <v>1206</v>
      </c>
      <c r="AMD7" s="49"/>
      <c r="AME7" s="49"/>
      <c r="AMF7" s="49"/>
      <c r="AMG7" s="49"/>
      <c r="AMH7" s="67">
        <f>SUM(AMB7:AMG7)</f>
        <v>1206</v>
      </c>
      <c r="AMI7" s="68">
        <f>AMH7/$AKM$5</f>
        <v>201</v>
      </c>
      <c r="AMJ7" s="48"/>
      <c r="AMK7" s="49"/>
      <c r="AML7" s="49">
        <v>1229</v>
      </c>
      <c r="AMM7" s="49"/>
      <c r="AMN7" s="49"/>
      <c r="AMO7" s="49"/>
      <c r="AMP7" s="67">
        <f>SUM(AMJ7:AMO7)</f>
        <v>1229</v>
      </c>
      <c r="AMQ7" s="68">
        <f>AMP7/$AKM$5</f>
        <v>204.83333333333334</v>
      </c>
      <c r="AMR7" s="48"/>
      <c r="AMS7" s="49">
        <v>1891</v>
      </c>
      <c r="AMT7" s="49"/>
      <c r="AMU7" s="49"/>
      <c r="AMV7" s="49"/>
      <c r="AMW7" s="49"/>
      <c r="AMX7" s="67">
        <f>SUM(AMR7:AMW7)</f>
        <v>1891</v>
      </c>
      <c r="AMY7" s="68">
        <f>AMX7/$AKM$5</f>
        <v>315.16666666666669</v>
      </c>
      <c r="AMZ7" s="48"/>
      <c r="ANA7" s="49"/>
      <c r="ANB7" s="49">
        <v>200</v>
      </c>
      <c r="ANC7" s="49">
        <v>397</v>
      </c>
      <c r="AND7" s="49"/>
      <c r="ANE7" s="49"/>
      <c r="ANF7" s="67">
        <f>SUM(AMZ7:ANE7)</f>
        <v>597</v>
      </c>
      <c r="ANG7" s="68">
        <f>ANF7/$AKM$5</f>
        <v>99.5</v>
      </c>
      <c r="ANH7" s="48">
        <v>1302</v>
      </c>
      <c r="ANI7" s="49">
        <v>700</v>
      </c>
      <c r="ANJ7" s="49">
        <v>755</v>
      </c>
      <c r="ANK7" s="49"/>
      <c r="ANL7" s="49"/>
      <c r="ANM7" s="47"/>
      <c r="ANN7" s="67">
        <f>SUM(ANH7:ANM7)</f>
        <v>2757</v>
      </c>
      <c r="ANO7" s="68">
        <f>ANN7/$AKM$5</f>
        <v>459.5</v>
      </c>
      <c r="ANP7" s="48">
        <v>300</v>
      </c>
      <c r="ANQ7" s="49">
        <v>740</v>
      </c>
      <c r="ANR7" s="49">
        <v>302</v>
      </c>
      <c r="ANS7" s="49">
        <v>2049</v>
      </c>
      <c r="ANT7" s="49">
        <v>3278</v>
      </c>
      <c r="ANU7" s="49"/>
      <c r="ANV7" s="67">
        <f>SUM(ANP7:ANU7)</f>
        <v>6669</v>
      </c>
      <c r="ANW7" s="68">
        <f>ANV7/$AKM$5</f>
        <v>1111.5</v>
      </c>
      <c r="ANX7" s="82">
        <v>1657</v>
      </c>
      <c r="ANY7" s="83"/>
      <c r="ANZ7" s="83"/>
      <c r="AOA7" s="83"/>
      <c r="AOB7" s="83"/>
      <c r="AOC7" s="83"/>
      <c r="AOD7" s="67">
        <f>SUM(ANX7:AOC7)</f>
        <v>1657</v>
      </c>
      <c r="AOE7" s="68">
        <f>AOD7/$AKM$5</f>
        <v>276.16666666666669</v>
      </c>
      <c r="AOF7" s="48"/>
      <c r="AOG7" s="49"/>
      <c r="AOH7" s="49">
        <v>757</v>
      </c>
      <c r="AOI7" s="49">
        <v>1191</v>
      </c>
      <c r="AOJ7" s="49">
        <v>1180</v>
      </c>
      <c r="AOK7" s="49"/>
      <c r="AOL7" s="67">
        <f>SUM(AOF7:AOK7)</f>
        <v>3128</v>
      </c>
      <c r="AOM7" s="68">
        <f>AOL7/$AKM$5</f>
        <v>521.33333333333337</v>
      </c>
      <c r="AON7" s="48"/>
      <c r="AOO7" s="49"/>
      <c r="AOP7" s="49"/>
      <c r="AOQ7" s="49"/>
      <c r="AOR7" s="49"/>
      <c r="AOS7" s="49">
        <v>685</v>
      </c>
      <c r="AOT7" s="67">
        <f>SUM(AON7:AOS7)</f>
        <v>685</v>
      </c>
      <c r="AOU7" s="68">
        <f>AOT7/$AKM$5</f>
        <v>114.16666666666667</v>
      </c>
      <c r="AOV7" s="63">
        <v>662</v>
      </c>
      <c r="AOW7" s="64">
        <v>1648</v>
      </c>
      <c r="AOX7" s="64"/>
      <c r="AOY7" s="64"/>
      <c r="AOZ7" s="64">
        <v>1448</v>
      </c>
      <c r="APA7" s="64">
        <v>1339</v>
      </c>
      <c r="APB7" s="67">
        <f>SUM(AOV7:APA7)</f>
        <v>5097</v>
      </c>
      <c r="APC7" s="68">
        <f>APB7/$AKM$5</f>
        <v>849.5</v>
      </c>
      <c r="APD7" s="48"/>
      <c r="APE7" s="49"/>
      <c r="APF7" s="49"/>
      <c r="APG7" s="49"/>
      <c r="APH7" s="49"/>
      <c r="API7" s="49"/>
      <c r="APJ7" s="67">
        <f>SUM(APD7:API7)</f>
        <v>0</v>
      </c>
      <c r="APK7" s="68">
        <f>APJ7/$AKM$5</f>
        <v>0</v>
      </c>
      <c r="APL7" s="48">
        <v>812</v>
      </c>
      <c r="APM7" s="49"/>
      <c r="APN7" s="49"/>
      <c r="APO7" s="49"/>
      <c r="APP7" s="49"/>
      <c r="APQ7" s="49"/>
      <c r="APR7" s="67">
        <f>SUM(APL7:APQ7)</f>
        <v>812</v>
      </c>
      <c r="APS7" s="68">
        <f>APR7/$AKM$5</f>
        <v>135.33333333333334</v>
      </c>
      <c r="APT7" s="48">
        <v>1223</v>
      </c>
      <c r="APU7" s="49"/>
      <c r="APV7" s="49"/>
      <c r="APW7" s="49">
        <v>2024</v>
      </c>
      <c r="APX7" s="49"/>
      <c r="APY7" s="49">
        <v>1341</v>
      </c>
      <c r="APZ7" s="67">
        <f>SUM(APT7:APY7)</f>
        <v>4588</v>
      </c>
      <c r="AQA7" s="68">
        <f>APZ7/$AKM$5</f>
        <v>764.66666666666663</v>
      </c>
      <c r="AQB7" s="48"/>
      <c r="AQC7" s="49"/>
      <c r="AQD7" s="49">
        <v>1341</v>
      </c>
      <c r="AQE7" s="49"/>
      <c r="AQF7" s="49"/>
      <c r="AQG7" s="49"/>
      <c r="AQH7" s="67">
        <f>SUM(AQB7:AQG7)</f>
        <v>1341</v>
      </c>
      <c r="AQI7" s="68">
        <f>AQH7/$AKM$5</f>
        <v>223.5</v>
      </c>
      <c r="AQJ7" s="48"/>
      <c r="AQK7" s="49"/>
      <c r="AQL7" s="49"/>
      <c r="AQM7" s="49"/>
      <c r="AQN7" s="49">
        <v>841</v>
      </c>
      <c r="AQO7" s="49"/>
      <c r="AQP7" s="67">
        <f>SUM(AQJ7:AQO7)</f>
        <v>841</v>
      </c>
      <c r="AQQ7" s="68">
        <f>AQP7/$AKM$5</f>
        <v>140.16666666666666</v>
      </c>
      <c r="AQR7" s="48">
        <v>1331</v>
      </c>
      <c r="AQS7" s="49"/>
      <c r="AQT7" s="49">
        <v>2005</v>
      </c>
      <c r="AQU7" s="49"/>
      <c r="AQV7" s="49"/>
      <c r="AQW7" s="49"/>
      <c r="AQX7" s="67">
        <f>SUM(AQR7:AQW7)</f>
        <v>3336</v>
      </c>
      <c r="AQY7" s="68">
        <f>AQX7/$AKM$5</f>
        <v>556</v>
      </c>
      <c r="AQZ7" s="48"/>
      <c r="ARA7" s="49"/>
      <c r="ARB7" s="49">
        <v>984</v>
      </c>
      <c r="ARC7" s="49">
        <v>213</v>
      </c>
      <c r="ARD7" s="49"/>
      <c r="ARE7" s="49">
        <v>1002</v>
      </c>
      <c r="ARF7" s="67">
        <f>SUM(AQZ7:ARE7)</f>
        <v>2199</v>
      </c>
      <c r="ARG7" s="68">
        <f>ARF7/$AKM$5</f>
        <v>366.5</v>
      </c>
      <c r="ARH7" s="48">
        <v>396</v>
      </c>
      <c r="ARI7" s="49">
        <v>873</v>
      </c>
      <c r="ARJ7" s="49"/>
      <c r="ARK7" s="49">
        <v>2300</v>
      </c>
      <c r="ARL7" s="49">
        <v>470</v>
      </c>
      <c r="ARM7" s="49"/>
      <c r="ARN7" s="67">
        <f>SUM(ARH7:ARM7)</f>
        <v>4039</v>
      </c>
      <c r="ARO7" s="68">
        <f>ARN7/$ARO$5</f>
        <v>673.16666666666663</v>
      </c>
      <c r="ARP7" s="48">
        <v>839</v>
      </c>
      <c r="ARQ7" s="49"/>
      <c r="ARR7" s="49"/>
      <c r="ARS7" s="49"/>
      <c r="ART7" s="49"/>
      <c r="ARU7" s="49">
        <v>1299</v>
      </c>
      <c r="ARV7" s="67">
        <f>SUM(ARP7:ARU7)</f>
        <v>2138</v>
      </c>
      <c r="ARW7" s="68">
        <f>ARV7/$ARO$5</f>
        <v>356.33333333333331</v>
      </c>
      <c r="ARX7" s="48">
        <v>2054</v>
      </c>
      <c r="ARY7" s="49">
        <v>200</v>
      </c>
      <c r="ARZ7" s="49">
        <v>877</v>
      </c>
      <c r="ASA7" s="49">
        <v>2485</v>
      </c>
      <c r="ASB7" s="49"/>
      <c r="ASC7" s="49">
        <v>318</v>
      </c>
      <c r="ASD7" s="67">
        <f>SUM(ARX7:ASC7)</f>
        <v>5934</v>
      </c>
      <c r="ASE7" s="68">
        <f>ASD7/$ARO$5</f>
        <v>989</v>
      </c>
      <c r="ASF7" s="48"/>
      <c r="ASG7" s="49">
        <v>1825</v>
      </c>
      <c r="ASH7" s="49"/>
      <c r="ASI7" s="49"/>
      <c r="ASJ7" s="49"/>
      <c r="ASK7" s="49"/>
      <c r="ASL7" s="67">
        <f>SUM(ASF7:ASK7)</f>
        <v>1825</v>
      </c>
      <c r="ASM7" s="68">
        <f>ASL7/$ARO$5</f>
        <v>304.16666666666669</v>
      </c>
      <c r="ASN7" s="48"/>
      <c r="ASO7" s="49">
        <v>999</v>
      </c>
      <c r="ASP7" s="49">
        <v>1009</v>
      </c>
      <c r="ASQ7" s="49"/>
      <c r="ASR7" s="49"/>
      <c r="ASS7" s="49"/>
      <c r="AST7" s="67">
        <f>SUM(ASN7:ASS7)</f>
        <v>2008</v>
      </c>
      <c r="ASU7" s="68">
        <f>AST7/$ARO$5</f>
        <v>334.66666666666669</v>
      </c>
      <c r="ASV7" s="48"/>
      <c r="ASW7" s="49">
        <v>1002</v>
      </c>
      <c r="ASX7" s="49"/>
      <c r="ASY7" s="49">
        <v>1354</v>
      </c>
      <c r="ASZ7" s="49"/>
      <c r="ATA7" s="49">
        <v>1051</v>
      </c>
      <c r="ATB7" s="67">
        <f>SUM(ASV7:ATA7)</f>
        <v>3407</v>
      </c>
      <c r="ATC7" s="68">
        <f>ATB7/$ARO$5</f>
        <v>567.83333333333337</v>
      </c>
      <c r="ATD7" s="48"/>
      <c r="ATE7" s="49"/>
      <c r="ATF7" s="49">
        <v>837</v>
      </c>
      <c r="ATG7" s="49">
        <v>1477</v>
      </c>
      <c r="ATH7" s="49"/>
      <c r="ATI7" s="49"/>
      <c r="ATJ7" s="67">
        <f>SUM(ATD7:ATI7)</f>
        <v>2314</v>
      </c>
      <c r="ATK7" s="68">
        <f>ATJ7/$ARO$5</f>
        <v>385.66666666666669</v>
      </c>
      <c r="ATL7" s="48"/>
      <c r="ATM7" s="49">
        <v>1419</v>
      </c>
      <c r="ATN7" s="49"/>
      <c r="ATO7" s="49">
        <v>935</v>
      </c>
      <c r="ATP7" s="49"/>
      <c r="ATQ7" s="49">
        <v>207</v>
      </c>
      <c r="ATR7" s="67">
        <f>SUM(ATL7:ATQ7)</f>
        <v>2561</v>
      </c>
      <c r="ATS7" s="68">
        <f>ATR7/$ARO$5</f>
        <v>426.83333333333331</v>
      </c>
      <c r="ATT7" s="48">
        <v>683</v>
      </c>
      <c r="ATU7" s="49">
        <v>2032</v>
      </c>
      <c r="ATV7" s="49"/>
      <c r="ATW7" s="49">
        <v>1994</v>
      </c>
      <c r="ATX7" s="49"/>
      <c r="ATY7" s="49"/>
      <c r="ATZ7" s="67">
        <f>SUM(ATT7:ATY7)</f>
        <v>4709</v>
      </c>
      <c r="AUA7" s="68">
        <f>ATZ7/$ARO$5</f>
        <v>784.83333333333337</v>
      </c>
      <c r="AUB7" s="48"/>
      <c r="AUC7" s="49"/>
      <c r="AUD7" s="49"/>
      <c r="AUE7" s="49"/>
      <c r="AUF7" s="49"/>
      <c r="AUG7" s="49"/>
      <c r="AUH7" s="67">
        <f>SUM(AUB7:AUG7)</f>
        <v>0</v>
      </c>
      <c r="AUI7" s="68">
        <f>AUH7/$ARO$5</f>
        <v>0</v>
      </c>
      <c r="AUJ7" s="54"/>
      <c r="AUK7" s="127"/>
      <c r="AUL7" s="127"/>
      <c r="AUM7" s="127">
        <v>1964</v>
      </c>
      <c r="AUN7" s="127"/>
      <c r="AUO7" s="127"/>
      <c r="AUP7" s="67">
        <f>SUM(AUJ7:AUO7)</f>
        <v>1964</v>
      </c>
      <c r="AUQ7" s="68">
        <f>AUP7/$ARO$5</f>
        <v>327.33333333333331</v>
      </c>
      <c r="AUR7" s="48"/>
      <c r="AUS7" s="49">
        <v>1018</v>
      </c>
      <c r="AUT7" s="49">
        <v>2214</v>
      </c>
      <c r="AUU7" s="49">
        <v>500</v>
      </c>
      <c r="AUV7" s="49">
        <v>463</v>
      </c>
      <c r="AUW7" s="49"/>
      <c r="AUX7" s="67">
        <f>SUM(AUR7:AUW7)</f>
        <v>4195</v>
      </c>
      <c r="AUY7" s="68">
        <f>AUX7/$ARO$5</f>
        <v>699.16666666666663</v>
      </c>
      <c r="AUZ7" s="48">
        <v>1019</v>
      </c>
      <c r="AVA7" s="49"/>
      <c r="AVB7" s="49"/>
      <c r="AVC7" s="49"/>
      <c r="AVD7" s="49">
        <v>1683</v>
      </c>
      <c r="AVE7" s="49">
        <v>2032</v>
      </c>
      <c r="AVF7" s="67">
        <f>SUM(AUZ7:AVE7)</f>
        <v>4734</v>
      </c>
      <c r="AVG7" s="68">
        <f>AVF7/$ARO$5</f>
        <v>789</v>
      </c>
      <c r="AVH7" s="48"/>
      <c r="AVI7" s="49"/>
      <c r="AVJ7" s="49"/>
      <c r="AVK7" s="49"/>
      <c r="AVL7" s="49">
        <v>1012</v>
      </c>
      <c r="AVM7" s="49"/>
      <c r="AVN7" s="67">
        <f>SUM(AVH7:AVM7)</f>
        <v>1012</v>
      </c>
      <c r="AVO7" s="68">
        <f>AVN7/$ARO$5</f>
        <v>168.66666666666666</v>
      </c>
      <c r="AVP7" s="48"/>
      <c r="AVQ7" s="49"/>
      <c r="AVR7" s="49">
        <v>483</v>
      </c>
      <c r="AVS7" s="49"/>
      <c r="AVT7" s="49">
        <v>1355</v>
      </c>
      <c r="AVU7" s="49"/>
      <c r="AVV7" s="67">
        <f>SUM(AVP7:AVU7)</f>
        <v>1838</v>
      </c>
      <c r="AVW7" s="68">
        <f>AVV7/$ARO$5</f>
        <v>306.33333333333331</v>
      </c>
      <c r="AVX7" s="48">
        <v>944</v>
      </c>
      <c r="AVY7" s="49">
        <v>712</v>
      </c>
      <c r="AVZ7" s="49"/>
      <c r="AWA7" s="49"/>
      <c r="AWB7" s="49"/>
      <c r="AWC7" s="49">
        <v>373</v>
      </c>
      <c r="AWD7" s="67">
        <f>SUM(AVX7:AWC7)</f>
        <v>2029</v>
      </c>
      <c r="AWE7" s="68">
        <f>AWD7/$ARO$5</f>
        <v>338.16666666666669</v>
      </c>
      <c r="AWF7" s="48">
        <v>1353</v>
      </c>
      <c r="AWG7" s="49">
        <v>1345</v>
      </c>
      <c r="AWH7" s="49"/>
      <c r="AWI7" s="49"/>
      <c r="AWJ7" s="49">
        <v>693</v>
      </c>
      <c r="AWK7" s="49">
        <v>650</v>
      </c>
      <c r="AWL7" s="67">
        <f>SUM(AWF7:AWK7)</f>
        <v>4041</v>
      </c>
      <c r="AWM7" s="68">
        <f>AWL7/$ARO$5</f>
        <v>673.5</v>
      </c>
      <c r="AWN7" s="48"/>
      <c r="AWO7" s="49"/>
      <c r="AWP7" s="49"/>
      <c r="AWQ7" s="49"/>
      <c r="AWR7" s="49">
        <v>1426</v>
      </c>
      <c r="AWS7" s="49"/>
      <c r="AWT7" s="42">
        <f>SUM(AWN7:AWS7)</f>
        <v>1426</v>
      </c>
      <c r="AWU7" s="43">
        <f>AWT7/$ARO$5</f>
        <v>237.66666666666666</v>
      </c>
      <c r="AWV7" s="48"/>
      <c r="AWW7" s="49">
        <v>2252</v>
      </c>
      <c r="AWX7" s="49">
        <v>673</v>
      </c>
      <c r="AWY7" s="49">
        <v>1121</v>
      </c>
      <c r="AWZ7" s="49">
        <v>223</v>
      </c>
      <c r="AXA7" s="49"/>
      <c r="AXB7" s="42">
        <f>SUM(AWV7:AXA7)</f>
        <v>4269</v>
      </c>
      <c r="AXC7" s="43">
        <f>AXB7/$ARO$5</f>
        <v>711.5</v>
      </c>
      <c r="AXD7" s="48">
        <v>602</v>
      </c>
      <c r="AXE7" s="49">
        <v>746</v>
      </c>
      <c r="AXF7" s="49">
        <v>1013</v>
      </c>
      <c r="AXG7" s="49"/>
      <c r="AXH7" s="49"/>
      <c r="AXI7" s="49"/>
      <c r="AXJ7" s="42">
        <f>SUM(AXD7:AXI7)</f>
        <v>2361</v>
      </c>
      <c r="AXK7" s="43">
        <f>AXJ7/$ARO$5</f>
        <v>393.5</v>
      </c>
      <c r="AXL7" s="48"/>
      <c r="AXM7" s="49"/>
      <c r="AXN7" s="49"/>
      <c r="AXO7" s="49">
        <v>735</v>
      </c>
      <c r="AXP7" s="49"/>
      <c r="AXQ7" s="49"/>
      <c r="AXR7" s="42">
        <f>SUM(AXL7:AXQ7)</f>
        <v>735</v>
      </c>
      <c r="AXS7" s="43">
        <f>AXR7/$ARO$5</f>
        <v>122.5</v>
      </c>
      <c r="AXT7" s="48">
        <v>768</v>
      </c>
      <c r="AXU7" s="49">
        <v>1327</v>
      </c>
      <c r="AXV7" s="49">
        <v>652</v>
      </c>
      <c r="AXW7" s="49"/>
      <c r="AXX7" s="49"/>
      <c r="AXY7" s="49">
        <v>974</v>
      </c>
      <c r="AXZ7" s="42">
        <f>SUM(AXT7:AXY7)</f>
        <v>3721</v>
      </c>
      <c r="AYA7" s="43">
        <f>AXZ7/$ARO$5</f>
        <v>620.16666666666663</v>
      </c>
      <c r="AYB7" s="48">
        <v>1327</v>
      </c>
      <c r="AYC7" s="49"/>
      <c r="AYD7" s="49"/>
      <c r="AYE7" s="49">
        <v>1680</v>
      </c>
      <c r="AYF7" s="49">
        <v>1797</v>
      </c>
      <c r="AYG7" s="49"/>
      <c r="AYH7" s="42">
        <f>SUM(AYB7:AYG7)</f>
        <v>4804</v>
      </c>
      <c r="AYI7" s="43">
        <f>AYH7/$ARO$5</f>
        <v>800.66666666666663</v>
      </c>
      <c r="AYJ7" s="48"/>
      <c r="AYK7" s="49"/>
      <c r="AYL7" s="49"/>
      <c r="AYM7" s="49"/>
      <c r="AYN7" s="49"/>
      <c r="AYO7" s="49">
        <v>693</v>
      </c>
      <c r="AYP7" s="42">
        <f>SUM(AYJ7:AYO7)</f>
        <v>693</v>
      </c>
      <c r="AYQ7" s="43">
        <f>AYP7/$ARO$5</f>
        <v>115.5</v>
      </c>
      <c r="AYR7" s="48"/>
      <c r="AYS7" s="49">
        <v>1133</v>
      </c>
      <c r="AYT7" s="49">
        <v>645</v>
      </c>
      <c r="AYU7" s="49"/>
      <c r="AYV7" s="49"/>
      <c r="AYW7" s="49"/>
      <c r="AYX7" s="42">
        <f>SUM(AYR7:AYW7)</f>
        <v>1778</v>
      </c>
      <c r="AYY7" s="43">
        <f>AYX7/$ARO$5</f>
        <v>296.33333333333331</v>
      </c>
      <c r="AYZ7" s="48"/>
      <c r="AZA7" s="49"/>
      <c r="AZB7" s="49">
        <v>1692</v>
      </c>
      <c r="AZC7" s="49">
        <v>724</v>
      </c>
      <c r="AZD7" s="49">
        <v>1375</v>
      </c>
      <c r="AZE7" s="49"/>
      <c r="AZF7" s="42">
        <f>SUM(AYZ7:AZE7)</f>
        <v>3791</v>
      </c>
      <c r="AZG7" s="43">
        <f>AZF7/$ARO$5</f>
        <v>631.83333333333337</v>
      </c>
      <c r="AZH7" s="48"/>
      <c r="AZI7" s="49"/>
      <c r="AZJ7" s="49"/>
      <c r="AZK7" s="49">
        <v>938</v>
      </c>
      <c r="AZL7" s="49"/>
      <c r="AZM7" s="49"/>
      <c r="AZN7" s="42">
        <f>SUM(AZH7:AZM7)</f>
        <v>938</v>
      </c>
      <c r="AZO7" s="43">
        <f>AZN7/$ARO$5</f>
        <v>156.33333333333334</v>
      </c>
      <c r="AZP7" s="48">
        <v>1129</v>
      </c>
      <c r="AZQ7" s="49">
        <v>1351</v>
      </c>
      <c r="AZR7" s="49"/>
      <c r="AZS7" s="49"/>
      <c r="AZT7" s="49"/>
      <c r="AZU7" s="49">
        <v>1985</v>
      </c>
      <c r="AZV7" s="42">
        <f>SUM(AZP7:AZU7)</f>
        <v>4465</v>
      </c>
      <c r="AZW7" s="43">
        <f>AZV7/$ARO$5</f>
        <v>744.16666666666663</v>
      </c>
      <c r="AZX7" s="82"/>
      <c r="AZY7" s="83">
        <v>658</v>
      </c>
      <c r="AZZ7" s="83"/>
      <c r="BAA7" s="83">
        <v>1004</v>
      </c>
      <c r="BAB7" s="83"/>
      <c r="BAC7" s="83"/>
      <c r="BAD7" s="42">
        <f>SUM(AZX7:BAC7)</f>
        <v>1662</v>
      </c>
      <c r="BAE7" s="43">
        <f>BAD7/$ARO$5</f>
        <v>277</v>
      </c>
      <c r="BAF7" s="48">
        <v>944</v>
      </c>
      <c r="BAG7" s="49"/>
      <c r="BAH7" s="49">
        <v>1800</v>
      </c>
      <c r="BAI7" s="49"/>
      <c r="BAJ7" s="49"/>
      <c r="BAK7" s="49"/>
      <c r="BAL7" s="42">
        <f>SUM(BAF7:BAK7)</f>
        <v>2744</v>
      </c>
      <c r="BAM7" s="43">
        <f>BAL7/$BAM$5</f>
        <v>457.33333333333331</v>
      </c>
      <c r="BAN7" s="48"/>
      <c r="BAO7" s="49">
        <v>1651</v>
      </c>
      <c r="BAP7" s="49">
        <v>1055</v>
      </c>
      <c r="BAQ7" s="49"/>
      <c r="BAR7" s="49"/>
      <c r="BAS7" s="49"/>
      <c r="BAT7" s="42">
        <f>SUM(BAN7:BAS7)</f>
        <v>2706</v>
      </c>
      <c r="BAU7" s="43">
        <f>BAT7/$BAM$5</f>
        <v>451</v>
      </c>
      <c r="BAV7" s="48">
        <v>1629</v>
      </c>
      <c r="BAW7" s="49">
        <v>89</v>
      </c>
      <c r="BAX7" s="49">
        <v>577</v>
      </c>
      <c r="BAY7" s="49">
        <v>728</v>
      </c>
      <c r="BAZ7" s="49"/>
      <c r="BBA7" s="49"/>
      <c r="BBB7" s="42">
        <f>SUM(BAV7:BBA7)</f>
        <v>3023</v>
      </c>
      <c r="BBC7" s="43">
        <f>BBB7/$BBC$5</f>
        <v>503.83333333333331</v>
      </c>
      <c r="BBD7" s="48">
        <v>902</v>
      </c>
      <c r="BBE7" s="49"/>
      <c r="BBF7" s="49"/>
      <c r="BBG7" s="49">
        <v>773</v>
      </c>
      <c r="BBH7" s="49"/>
      <c r="BBI7" s="49">
        <v>1381</v>
      </c>
      <c r="BBJ7" s="42">
        <f>SUM(BBD7:BBI7)</f>
        <v>3056</v>
      </c>
      <c r="BBK7" s="43">
        <f>BBJ7/$BBC$5</f>
        <v>509.33333333333331</v>
      </c>
      <c r="BBL7" s="48"/>
      <c r="BBM7" s="49"/>
      <c r="BBN7" s="49">
        <v>949</v>
      </c>
      <c r="BBO7" s="49">
        <v>962</v>
      </c>
      <c r="BBP7" s="49"/>
      <c r="BBQ7" s="49"/>
      <c r="BBR7" s="42">
        <f>SUM(BBL7:BBQ7)</f>
        <v>1911</v>
      </c>
      <c r="BBS7" s="43">
        <f>BBR7/$BBC$5</f>
        <v>318.5</v>
      </c>
      <c r="BBT7" s="48">
        <v>1302</v>
      </c>
      <c r="BBU7" s="49"/>
      <c r="BBV7" s="49"/>
      <c r="BBW7" s="49">
        <v>1352</v>
      </c>
      <c r="BBX7" s="49"/>
      <c r="BBY7" s="49">
        <v>609</v>
      </c>
      <c r="BBZ7" s="42">
        <f>SUM(BBT7:BBY7)</f>
        <v>3263</v>
      </c>
      <c r="BCA7" s="43">
        <f>BBZ7/$BBC$5</f>
        <v>543.83333333333337</v>
      </c>
      <c r="BCB7" s="48">
        <v>1027</v>
      </c>
      <c r="BCC7" s="49"/>
      <c r="BCD7" s="49">
        <v>2047</v>
      </c>
      <c r="BCE7" s="49">
        <v>1164</v>
      </c>
      <c r="BCF7" s="49"/>
      <c r="BCG7" s="49">
        <v>1009</v>
      </c>
      <c r="BCH7" s="42">
        <f>SUM(BCB7:BCG7)</f>
        <v>5247</v>
      </c>
      <c r="BCI7" s="43">
        <f>BCH7/$BBC$5</f>
        <v>874.5</v>
      </c>
      <c r="BCJ7" s="48"/>
      <c r="BCK7" s="49"/>
      <c r="BCL7" s="49"/>
      <c r="BCM7" s="49"/>
      <c r="BCN7" s="49"/>
      <c r="BCO7" s="49">
        <v>748</v>
      </c>
      <c r="BCP7" s="42">
        <f>SUM(BCJ7:BCO7)</f>
        <v>748</v>
      </c>
      <c r="BCQ7" s="43">
        <f>BCP7/$BBC$5</f>
        <v>124.66666666666667</v>
      </c>
      <c r="BCR7" s="48"/>
      <c r="BCS7" s="49"/>
      <c r="BCT7" s="49">
        <v>1033</v>
      </c>
      <c r="BCU7" s="49"/>
      <c r="BCV7" s="49"/>
      <c r="BCW7" s="49">
        <v>414</v>
      </c>
      <c r="BCX7" s="42">
        <f>SUM(BCR7:BCW7)</f>
        <v>1447</v>
      </c>
      <c r="BCY7" s="43">
        <f>BCX7/$BBC$5</f>
        <v>241.16666666666666</v>
      </c>
      <c r="BCZ7" s="48">
        <v>1026</v>
      </c>
      <c r="BDA7" s="49">
        <v>1284</v>
      </c>
      <c r="BDB7" s="49"/>
      <c r="BDC7" s="49">
        <v>732</v>
      </c>
      <c r="BDD7" s="49">
        <v>1031</v>
      </c>
      <c r="BDE7" s="49">
        <v>340</v>
      </c>
      <c r="BDF7" s="42">
        <f>SUM(BCZ7:BDE7)</f>
        <v>4413</v>
      </c>
      <c r="BDG7" s="43">
        <f>BDF7/$BBC$5</f>
        <v>735.5</v>
      </c>
      <c r="BDH7" s="48">
        <v>468</v>
      </c>
      <c r="BDI7" s="49">
        <v>1359</v>
      </c>
      <c r="BDJ7" s="49"/>
      <c r="BDK7" s="49">
        <v>1360</v>
      </c>
      <c r="BDL7" s="49"/>
      <c r="BDM7" s="49"/>
      <c r="BDN7" s="42">
        <f>SUM(BDH7:BDM7)</f>
        <v>3187</v>
      </c>
      <c r="BDO7" s="43">
        <f>BDN7/$BBC$5</f>
        <v>531.16666666666663</v>
      </c>
      <c r="BDP7" s="48"/>
      <c r="BDQ7" s="49"/>
      <c r="BDR7" s="49"/>
      <c r="BDS7" s="49"/>
      <c r="BDT7" s="49"/>
      <c r="BDU7" s="49">
        <v>1014</v>
      </c>
      <c r="BDV7" s="42">
        <f>SUM(BDP7:BDU7)</f>
        <v>1014</v>
      </c>
      <c r="BDW7" s="43">
        <f>BDV7/$BBC$5</f>
        <v>169</v>
      </c>
      <c r="BDX7" s="48">
        <v>1111</v>
      </c>
      <c r="BDY7" s="49">
        <v>2012</v>
      </c>
      <c r="BDZ7" s="49"/>
      <c r="BEA7" s="49"/>
      <c r="BEB7" s="49"/>
      <c r="BEC7" s="49">
        <v>402</v>
      </c>
      <c r="BED7" s="42">
        <f>SUM(BDX7:BEC7)</f>
        <v>3525</v>
      </c>
      <c r="BEE7" s="43">
        <f>BED7/$BBC$5</f>
        <v>587.5</v>
      </c>
      <c r="BEF7" s="48">
        <v>646</v>
      </c>
      <c r="BEG7" s="49"/>
      <c r="BEH7" s="49"/>
      <c r="BEI7" s="49">
        <v>983</v>
      </c>
      <c r="BEJ7" s="49">
        <v>189</v>
      </c>
      <c r="BEK7" s="49">
        <v>1678</v>
      </c>
      <c r="BEL7" s="42">
        <f>SUM(BEF7:BEK7)</f>
        <v>3496</v>
      </c>
      <c r="BEM7" s="43">
        <f>BEL7/$BBC$5</f>
        <v>582.66666666666663</v>
      </c>
      <c r="BEN7" s="48">
        <v>672</v>
      </c>
      <c r="BEO7" s="49"/>
      <c r="BEP7" s="49"/>
      <c r="BEQ7" s="49"/>
      <c r="BER7" s="49"/>
      <c r="BES7" s="49"/>
      <c r="BET7" s="42">
        <f>SUM(BEN7:BES7)</f>
        <v>672</v>
      </c>
      <c r="BEU7" s="43">
        <f>BET7/$BBC$5</f>
        <v>112</v>
      </c>
      <c r="BEV7" s="82"/>
      <c r="BEW7" s="83">
        <v>1347</v>
      </c>
      <c r="BEX7" s="83"/>
      <c r="BEY7" s="83">
        <v>1261</v>
      </c>
      <c r="BEZ7" s="83"/>
      <c r="BFA7" s="83">
        <v>776</v>
      </c>
      <c r="BFB7" s="42">
        <f>SUM(BEV7:BFA7)</f>
        <v>3384</v>
      </c>
      <c r="BFC7" s="43">
        <f>BFB7/$BBC$5</f>
        <v>564</v>
      </c>
      <c r="BFD7" s="48"/>
      <c r="BFE7" s="49">
        <v>3</v>
      </c>
      <c r="BFF7" s="49"/>
      <c r="BFG7" s="49"/>
      <c r="BFH7" s="49">
        <v>681</v>
      </c>
      <c r="BFI7" s="49"/>
      <c r="BFJ7" s="42">
        <f>SUM(BFD7:BFI7)</f>
        <v>684</v>
      </c>
      <c r="BFK7" s="43">
        <f>BFJ7/$BBC$5</f>
        <v>114</v>
      </c>
      <c r="BFL7" s="48">
        <v>1377</v>
      </c>
      <c r="BFM7" s="49"/>
      <c r="BFN7" s="49"/>
      <c r="BFO7" s="49">
        <v>1337</v>
      </c>
      <c r="BFP7" s="49">
        <v>1339</v>
      </c>
      <c r="BFQ7" s="49"/>
      <c r="BFR7" s="42">
        <f>SUM(BFL7:BFQ7)</f>
        <v>4053</v>
      </c>
      <c r="BFS7" s="43">
        <f>BFR7/$BBC$5</f>
        <v>675.5</v>
      </c>
      <c r="BFT7" s="48"/>
      <c r="BFU7" s="49"/>
      <c r="BFV7" s="49"/>
      <c r="BFW7" s="49">
        <v>2504</v>
      </c>
      <c r="BFX7" s="49">
        <v>1685</v>
      </c>
      <c r="BFY7" s="49"/>
      <c r="BFZ7" s="42">
        <f>SUM(BFT7:BFY7)</f>
        <v>4189</v>
      </c>
      <c r="BGA7" s="43">
        <f>BFZ7/$BBC$5</f>
        <v>698.16666666666663</v>
      </c>
      <c r="BGB7" s="48"/>
      <c r="BGC7" s="49"/>
      <c r="BGD7" s="49">
        <v>1690</v>
      </c>
      <c r="BGE7" s="49">
        <v>634</v>
      </c>
      <c r="BGF7" s="49"/>
      <c r="BGG7" s="49">
        <v>1666</v>
      </c>
      <c r="BGH7" s="42">
        <f>SUM(BGB7:BGG7)</f>
        <v>3990</v>
      </c>
      <c r="BGI7" s="43">
        <f>BGH7/$BBC$5</f>
        <v>665</v>
      </c>
      <c r="BGJ7" s="48"/>
      <c r="BGK7" s="49"/>
      <c r="BGL7" s="49"/>
      <c r="BGM7" s="49">
        <v>437</v>
      </c>
      <c r="BGN7" s="49">
        <v>462</v>
      </c>
      <c r="BGO7" s="49"/>
      <c r="BGP7" s="42">
        <f>SUM(BGJ7:BGO7)</f>
        <v>899</v>
      </c>
      <c r="BGQ7" s="43">
        <f>BGP7/$BBC$5</f>
        <v>149.83333333333334</v>
      </c>
      <c r="BGR7" s="48"/>
      <c r="BGS7" s="49"/>
      <c r="BGT7" s="49"/>
      <c r="BGU7" s="49"/>
      <c r="BGV7" s="49">
        <v>747</v>
      </c>
      <c r="BGW7" s="49"/>
      <c r="BGX7" s="42">
        <f>SUM(BGR7:BGW7)</f>
        <v>747</v>
      </c>
      <c r="BGY7" s="43">
        <f>BGX7/$BBC$5</f>
        <v>124.5</v>
      </c>
      <c r="BGZ7" s="48"/>
      <c r="BHA7" s="49">
        <v>798</v>
      </c>
      <c r="BHB7" s="49"/>
      <c r="BHC7" s="49">
        <v>779</v>
      </c>
      <c r="BHD7" s="49">
        <v>1000</v>
      </c>
      <c r="BHE7" s="49">
        <v>331</v>
      </c>
      <c r="BHF7" s="42">
        <f>SUM(BGZ7:BHE7)</f>
        <v>2908</v>
      </c>
      <c r="BHG7" s="43">
        <f>BHF7/$BBC$5</f>
        <v>484.66666666666669</v>
      </c>
      <c r="BHH7" s="63">
        <v>2152</v>
      </c>
      <c r="BHI7" s="64">
        <v>224</v>
      </c>
      <c r="BHJ7" s="64">
        <v>651</v>
      </c>
      <c r="BHK7" s="64"/>
      <c r="BHL7" s="64"/>
      <c r="BHM7" s="64">
        <v>695</v>
      </c>
      <c r="BHN7" s="42">
        <f>SUM(BHH7:BHM7)</f>
        <v>3722</v>
      </c>
      <c r="BHO7" s="43">
        <f>BHN7/$BBC$5</f>
        <v>620.33333333333337</v>
      </c>
      <c r="BHP7" s="48"/>
      <c r="BHQ7" s="49">
        <v>1</v>
      </c>
      <c r="BHR7" s="49"/>
      <c r="BHS7" s="49"/>
      <c r="BHT7" s="49"/>
      <c r="BHU7" s="49">
        <v>2082</v>
      </c>
      <c r="BHV7" s="42">
        <f>SUM(BHP7:BHU7)</f>
        <v>2083</v>
      </c>
      <c r="BHW7" s="43">
        <f>BHV7/$BBC$5</f>
        <v>347.16666666666669</v>
      </c>
      <c r="BHX7" s="48">
        <v>1167</v>
      </c>
      <c r="BHY7" s="49"/>
      <c r="BHZ7" s="49">
        <v>727</v>
      </c>
      <c r="BIA7" s="49"/>
      <c r="BIB7" s="49"/>
      <c r="BIC7" s="49"/>
      <c r="BID7" s="42">
        <f>SUM(BHX7:BIC7)</f>
        <v>1894</v>
      </c>
      <c r="BIE7" s="43">
        <f>BID7/$BBC$5</f>
        <v>315.66666666666669</v>
      </c>
      <c r="BIF7" s="48"/>
      <c r="BIG7" s="49"/>
      <c r="BIH7" s="49"/>
      <c r="BII7" s="49">
        <v>999</v>
      </c>
      <c r="BIJ7" s="49"/>
      <c r="BIK7" s="49"/>
      <c r="BIL7" s="42">
        <f>SUM(BIF7:BIK7)</f>
        <v>999</v>
      </c>
      <c r="BIM7" s="43">
        <f>BIL7/$BBC$5</f>
        <v>166.5</v>
      </c>
      <c r="BIN7" s="48">
        <v>2151</v>
      </c>
      <c r="BIO7" s="49"/>
      <c r="BIP7" s="49"/>
      <c r="BIQ7" s="49">
        <v>1500</v>
      </c>
      <c r="BIR7" s="49">
        <v>1232</v>
      </c>
      <c r="BIS7" s="49"/>
      <c r="BIT7" s="42">
        <f>SUM(BIN7:BIS7)</f>
        <v>4883</v>
      </c>
      <c r="BIU7" s="43">
        <f>BIT7/$BBC$5</f>
        <v>813.83333333333337</v>
      </c>
      <c r="BIV7" s="48"/>
      <c r="BIW7" s="49">
        <v>668</v>
      </c>
      <c r="BIX7" s="49">
        <v>11</v>
      </c>
      <c r="BIY7" s="49">
        <v>1670</v>
      </c>
      <c r="BIZ7" s="49">
        <v>1055</v>
      </c>
      <c r="BJA7" s="49"/>
      <c r="BJB7" s="42">
        <f>SUM(BIV7:BJA7)</f>
        <v>3404</v>
      </c>
      <c r="BJC7" s="43">
        <f>BJB7/$BBC$5</f>
        <v>567.33333333333337</v>
      </c>
      <c r="BJD7" s="48"/>
      <c r="BJE7" s="49">
        <v>1334</v>
      </c>
      <c r="BJF7" s="49"/>
      <c r="BJG7" s="49"/>
      <c r="BJH7" s="49"/>
      <c r="BJI7" s="49"/>
      <c r="BJJ7" s="42">
        <f>SUM(BJD7:BJI7)</f>
        <v>1334</v>
      </c>
      <c r="BJK7" s="43">
        <f>BJJ7/$BBC$5</f>
        <v>222.33333333333334</v>
      </c>
      <c r="BJL7" s="48"/>
      <c r="BJM7" s="49">
        <v>392</v>
      </c>
      <c r="BJN7" s="49"/>
      <c r="BJO7" s="49"/>
      <c r="BJP7" s="49"/>
      <c r="BJQ7" s="49"/>
      <c r="BJR7" s="42">
        <f>SUM(BJL7:BJQ7)</f>
        <v>392</v>
      </c>
      <c r="BJS7" s="43">
        <f>BJR7/$BBC$5</f>
        <v>65.333333333333329</v>
      </c>
      <c r="BJT7" s="63">
        <v>1326</v>
      </c>
      <c r="BJU7" s="64">
        <v>981</v>
      </c>
      <c r="BJV7" s="64"/>
      <c r="BJW7" s="64"/>
      <c r="BJX7" s="64"/>
      <c r="BJY7" s="64">
        <v>2638</v>
      </c>
      <c r="BJZ7" s="42">
        <f>SUM(BJT7:BJY7)</f>
        <v>4945</v>
      </c>
      <c r="BKA7" s="43">
        <f>BJZ7/$BKA$4</f>
        <v>989</v>
      </c>
      <c r="BKB7" s="48"/>
      <c r="BKC7" s="49"/>
      <c r="BKD7" s="49"/>
      <c r="BKE7" s="49"/>
      <c r="BKF7" s="49"/>
      <c r="BKG7" s="49">
        <v>969</v>
      </c>
      <c r="BKH7" s="67">
        <f t="shared" ref="BKH7" si="72">SUM(BKB7:BKG7)</f>
        <v>969</v>
      </c>
      <c r="BKI7" s="68">
        <f>BKH7/$BKI$5</f>
        <v>161.5</v>
      </c>
      <c r="BKJ7" s="48"/>
      <c r="BKK7" s="49"/>
      <c r="BKL7" s="49">
        <v>879</v>
      </c>
      <c r="BKM7" s="49"/>
      <c r="BKN7" s="49"/>
      <c r="BKO7" s="49">
        <v>993</v>
      </c>
      <c r="BKP7" s="42">
        <f>SUM(BKJ7:BKO7)</f>
        <v>1872</v>
      </c>
      <c r="BKQ7" s="43">
        <f>BKP7/$BKQ$5</f>
        <v>312</v>
      </c>
      <c r="BKR7" s="48"/>
      <c r="BKS7" s="49"/>
      <c r="BKT7" s="49">
        <v>728</v>
      </c>
      <c r="BKU7" s="49"/>
      <c r="BKV7" s="49"/>
      <c r="BKW7" s="49"/>
      <c r="BKX7" s="42">
        <f>SUM(BKR7:BKW7)</f>
        <v>728</v>
      </c>
      <c r="BKY7" s="43">
        <f>BKX7/$BKY$5</f>
        <v>121.33333333333333</v>
      </c>
      <c r="BKZ7" s="48"/>
      <c r="BLA7" s="49">
        <v>668</v>
      </c>
      <c r="BLB7" s="49"/>
      <c r="BLC7" s="49"/>
      <c r="BLD7" s="49"/>
      <c r="BLE7" s="49"/>
      <c r="BLF7" s="42">
        <f>SUM(BKZ7:BLE7)</f>
        <v>668</v>
      </c>
      <c r="BLG7" s="43">
        <f>BLF7/$BLG$5</f>
        <v>111.33333333333333</v>
      </c>
      <c r="BLH7" s="48"/>
      <c r="BLI7" s="49"/>
      <c r="BLJ7" s="49"/>
      <c r="BLK7" s="49">
        <v>603</v>
      </c>
      <c r="BLL7" s="49"/>
      <c r="BLM7" s="49">
        <v>909</v>
      </c>
      <c r="BLN7" s="42">
        <f>SUM(BLH7:BLM7)</f>
        <v>1512</v>
      </c>
      <c r="BLO7" s="43">
        <f>BLN7/$BLO$5</f>
        <v>252</v>
      </c>
      <c r="BLP7" s="48">
        <v>415</v>
      </c>
      <c r="BLQ7" s="49"/>
      <c r="BLR7" s="49"/>
      <c r="BLS7" s="49"/>
      <c r="BLT7" s="49">
        <v>1224</v>
      </c>
      <c r="BLU7" s="49"/>
      <c r="BLV7" s="42">
        <f>SUM(BLP7:BLU7)</f>
        <v>1639</v>
      </c>
      <c r="BLW7" s="43">
        <f>BLV7/$BLW$5</f>
        <v>273.16666666666669</v>
      </c>
      <c r="BLX7" s="63"/>
      <c r="BLY7" s="64"/>
      <c r="BLZ7" s="64"/>
      <c r="BMA7" s="64">
        <v>1004</v>
      </c>
      <c r="BMB7" s="64"/>
      <c r="BMC7" s="64">
        <v>610</v>
      </c>
      <c r="BMD7" s="42">
        <f>SUM(BLX7:BMC7)</f>
        <v>1614</v>
      </c>
      <c r="BME7" s="43">
        <f>BMD7/$BME$5</f>
        <v>269</v>
      </c>
      <c r="BMF7" s="48"/>
      <c r="BMG7" s="49"/>
      <c r="BMH7" s="49"/>
      <c r="BMI7" s="49">
        <v>1655</v>
      </c>
      <c r="BMJ7" s="49">
        <v>1803</v>
      </c>
      <c r="BMK7" s="49"/>
      <c r="BML7" s="42">
        <f>SUM(BMF7:BMK7)</f>
        <v>3458</v>
      </c>
      <c r="BMM7" s="43">
        <f>BML7/$BMM$5</f>
        <v>576.33333333333337</v>
      </c>
      <c r="BMN7" s="63">
        <v>990</v>
      </c>
      <c r="BMO7" s="64"/>
      <c r="BMP7" s="64">
        <v>959</v>
      </c>
      <c r="BMQ7" s="64">
        <v>700</v>
      </c>
      <c r="BMR7" s="64"/>
      <c r="BMS7" s="64"/>
      <c r="BMT7" s="42">
        <f>SUM(BMN7:BMS7)</f>
        <v>2649</v>
      </c>
      <c r="BMU7" s="43">
        <f>BMT7/$BMU$5</f>
        <v>441.5</v>
      </c>
      <c r="BMV7" s="48"/>
      <c r="BMW7" s="49"/>
      <c r="BMX7" s="49"/>
      <c r="BMY7" s="49"/>
      <c r="BMZ7" s="49"/>
      <c r="BNA7" s="49"/>
      <c r="BNB7" s="42">
        <f>SUM(BMV7:BNA7)</f>
        <v>0</v>
      </c>
      <c r="BNC7" s="43">
        <f>BNB7/$BNC$5</f>
        <v>0</v>
      </c>
      <c r="BND7" s="48">
        <v>2406</v>
      </c>
      <c r="BNE7" s="49"/>
      <c r="BNF7" s="49"/>
      <c r="BNG7" s="49">
        <v>132</v>
      </c>
      <c r="BNH7" s="49"/>
      <c r="BNI7" s="49">
        <v>633</v>
      </c>
      <c r="BNJ7" s="42">
        <f>SUM(BND7:BNI7)</f>
        <v>3171</v>
      </c>
      <c r="BNK7" s="43">
        <f>BNJ7/$BNK$5</f>
        <v>528.5</v>
      </c>
      <c r="BNL7" s="48"/>
      <c r="BNM7" s="49">
        <v>342</v>
      </c>
      <c r="BNN7" s="49"/>
      <c r="BNO7" s="49">
        <v>2653</v>
      </c>
      <c r="BNP7" s="49"/>
      <c r="BNQ7" s="49"/>
      <c r="BNR7" s="42">
        <f>SUM(BNL7:BNQ7)</f>
        <v>2995</v>
      </c>
      <c r="BNS7" s="43">
        <f>BNR7/$BNS$5</f>
        <v>499.16666666666669</v>
      </c>
      <c r="BNT7" s="48"/>
      <c r="BNU7" s="49"/>
      <c r="BNV7" s="49"/>
      <c r="BNW7" s="49">
        <v>514</v>
      </c>
      <c r="BNX7" s="49"/>
      <c r="BNY7" s="49">
        <v>582</v>
      </c>
      <c r="BNZ7" s="42">
        <f>SUM(BNT7:BNY7)</f>
        <v>1096</v>
      </c>
      <c r="BOA7" s="43">
        <f>BNZ7/$BOA$5</f>
        <v>182.66666666666666</v>
      </c>
      <c r="BOB7" s="48"/>
      <c r="BOC7" s="49"/>
      <c r="BOD7" s="49">
        <v>728</v>
      </c>
      <c r="BOE7" s="49">
        <v>954</v>
      </c>
      <c r="BOF7" s="49"/>
      <c r="BOG7" s="49"/>
      <c r="BOH7" s="42">
        <f>SUM(BOB7:BOG7)</f>
        <v>1682</v>
      </c>
      <c r="BOI7" s="43">
        <f>BOH7/BOA$5</f>
        <v>280.33333333333331</v>
      </c>
      <c r="BOJ7" s="48"/>
      <c r="BOK7" s="49">
        <v>849</v>
      </c>
      <c r="BOL7" s="49"/>
      <c r="BOM7" s="49">
        <v>787</v>
      </c>
      <c r="BON7" s="49"/>
      <c r="BOO7" s="49"/>
      <c r="BOP7" s="42">
        <f>SUM(BOJ7:BOO7)</f>
        <v>1636</v>
      </c>
      <c r="BOQ7" s="43">
        <f>BOP7/BOI$5</f>
        <v>272.66666666666669</v>
      </c>
      <c r="BOR7" s="48"/>
      <c r="BOS7" s="49"/>
      <c r="BOT7" s="49">
        <v>963</v>
      </c>
      <c r="BOU7" s="49">
        <v>877</v>
      </c>
      <c r="BOV7" s="49"/>
      <c r="BOW7" s="49"/>
      <c r="BOX7" s="42">
        <f>SUM(BOR7:BOW7)</f>
        <v>1840</v>
      </c>
      <c r="BOY7" s="43">
        <f>BOX7/$BOY$5</f>
        <v>306.66666666666669</v>
      </c>
      <c r="BOZ7" s="63"/>
      <c r="BPA7" s="64">
        <v>400</v>
      </c>
      <c r="BPB7" s="64">
        <v>2522</v>
      </c>
      <c r="BPC7" s="64"/>
      <c r="BPD7" s="64"/>
      <c r="BPE7" s="64"/>
      <c r="BPF7" s="42">
        <f>SUM(BOZ7:BPE7)</f>
        <v>2922</v>
      </c>
      <c r="BPG7" s="43">
        <f>BPF7/$BPG$5</f>
        <v>487</v>
      </c>
      <c r="BPH7" s="48"/>
      <c r="BPI7" s="49">
        <v>1025</v>
      </c>
      <c r="BPJ7" s="49">
        <v>500</v>
      </c>
      <c r="BPK7" s="49">
        <v>514</v>
      </c>
      <c r="BPL7" s="49">
        <v>276</v>
      </c>
      <c r="BPM7" s="49">
        <v>738</v>
      </c>
      <c r="BPN7" s="42">
        <f>SUM(BPH7:BPM7)</f>
        <v>3053</v>
      </c>
      <c r="BPO7" s="43">
        <f>BPN7/$BPO$5</f>
        <v>508.83333333333331</v>
      </c>
      <c r="BPP7" s="48"/>
      <c r="BPQ7" s="49">
        <v>1000</v>
      </c>
      <c r="BPR7" s="49"/>
      <c r="BPS7" s="49"/>
      <c r="BPT7" s="49"/>
      <c r="BPU7" s="49"/>
      <c r="BPV7" s="42">
        <f>SUM(BPP7:BPU7)</f>
        <v>1000</v>
      </c>
      <c r="BPW7" s="43">
        <f>BPV7/$BPW$5</f>
        <v>166.66666666666666</v>
      </c>
      <c r="BPX7" s="48"/>
      <c r="BPY7" s="49"/>
      <c r="BPZ7" s="49"/>
      <c r="BQA7" s="49"/>
      <c r="BQB7" s="49">
        <v>946</v>
      </c>
      <c r="BQC7" s="49">
        <v>1380</v>
      </c>
      <c r="BQD7" s="67">
        <f>SUM(BPX7:BQC7)</f>
        <v>2326</v>
      </c>
      <c r="BQE7" s="43">
        <f>BQD7/$BQE$5</f>
        <v>387.66666666666669</v>
      </c>
      <c r="BQF7" s="63"/>
      <c r="BQG7" s="64"/>
      <c r="BQH7" s="64"/>
      <c r="BQI7" s="64">
        <v>678</v>
      </c>
      <c r="BQJ7" s="64">
        <v>820</v>
      </c>
      <c r="BQK7" s="64">
        <v>815</v>
      </c>
      <c r="BQL7" s="67">
        <f>SUM(BQF7:BQK7)</f>
        <v>2313</v>
      </c>
      <c r="BQM7" s="43">
        <f>BQL7/$BQM$5</f>
        <v>385.5</v>
      </c>
      <c r="BQN7" s="63">
        <v>657</v>
      </c>
      <c r="BQO7" s="64">
        <v>677</v>
      </c>
      <c r="BQP7" s="64">
        <v>336</v>
      </c>
      <c r="BQQ7" s="64">
        <v>925</v>
      </c>
      <c r="BQR7" s="64">
        <v>730</v>
      </c>
      <c r="BQS7" s="64">
        <v>1008</v>
      </c>
      <c r="BQT7" s="67">
        <f>SUM(BQN7:BQS7)</f>
        <v>4333</v>
      </c>
      <c r="BQU7" s="43">
        <f>BQT7/$BQU$5</f>
        <v>722.16666666666663</v>
      </c>
      <c r="BQV7" s="48"/>
      <c r="BQW7" s="49">
        <v>2048</v>
      </c>
      <c r="BQX7" s="49"/>
      <c r="BQY7" s="49">
        <v>2267</v>
      </c>
      <c r="BQZ7" s="49"/>
      <c r="BRA7" s="49">
        <v>628</v>
      </c>
      <c r="BRB7" s="67">
        <f>SUM(BQV7:BRA7)</f>
        <v>4943</v>
      </c>
      <c r="BRC7" s="43">
        <f>BRB7/$BRC$5</f>
        <v>823.83333333333337</v>
      </c>
      <c r="BRD7" s="48"/>
      <c r="BRE7" s="49"/>
      <c r="BRF7" s="49"/>
      <c r="BRG7" s="49"/>
      <c r="BRH7" s="49"/>
      <c r="BRI7" s="49"/>
      <c r="BRJ7" s="67">
        <f>SUM(BRD7:BRI7)</f>
        <v>0</v>
      </c>
      <c r="BRK7" s="43">
        <f>BRJ7/$BRK$5</f>
        <v>0</v>
      </c>
      <c r="BRL7" s="63"/>
      <c r="BRM7" s="64"/>
      <c r="BRN7" s="64"/>
      <c r="BRO7" s="64">
        <v>1819</v>
      </c>
      <c r="BRP7" s="64">
        <v>571</v>
      </c>
      <c r="BRQ7" s="64"/>
      <c r="BRR7" s="67">
        <f>SUM(BRL7:BRQ7)</f>
        <v>2390</v>
      </c>
      <c r="BRS7" s="68">
        <f>BRR7/$BRS$5</f>
        <v>398.33333333333331</v>
      </c>
      <c r="BRT7" s="63">
        <v>2488</v>
      </c>
      <c r="BRU7" s="64"/>
      <c r="BRV7" s="64"/>
      <c r="BRW7" s="64"/>
      <c r="BRX7" s="64"/>
      <c r="BRY7" s="64"/>
      <c r="BRZ7" s="67">
        <f>SUM(BRT7:BRY7)</f>
        <v>2488</v>
      </c>
      <c r="BSA7" s="43">
        <f>BRZ7/$BSA$5</f>
        <v>414.66666666666669</v>
      </c>
      <c r="BSB7" s="63">
        <v>1029</v>
      </c>
      <c r="BSC7" s="64"/>
      <c r="BSD7" s="64"/>
      <c r="BSE7" s="64"/>
      <c r="BSF7" s="64"/>
      <c r="BSG7" s="64"/>
      <c r="BSH7" s="67">
        <f>SUM(BSB7:BSG7)</f>
        <v>1029</v>
      </c>
      <c r="BSI7" s="43">
        <f>BSH7/$BSI$5</f>
        <v>171.5</v>
      </c>
      <c r="BSJ7" s="63">
        <v>732</v>
      </c>
      <c r="BSK7" s="64">
        <v>1000</v>
      </c>
      <c r="BSL7" s="64">
        <v>1156</v>
      </c>
      <c r="BSM7" s="64"/>
      <c r="BSN7" s="64"/>
      <c r="BSO7" s="64"/>
      <c r="BSP7" s="67">
        <f>SUM(BSJ7:BSO7)</f>
        <v>2888</v>
      </c>
      <c r="BSQ7" s="43">
        <f>BSP7/$BSQ$5</f>
        <v>481.33333333333331</v>
      </c>
      <c r="BSR7" s="63">
        <v>1648</v>
      </c>
      <c r="BSS7" s="64">
        <v>273</v>
      </c>
      <c r="BST7" s="64"/>
      <c r="BSU7" s="64">
        <v>510</v>
      </c>
      <c r="BSV7" s="64"/>
      <c r="BSW7" s="64"/>
      <c r="BSX7" s="67">
        <f>SUM(BSR7:BSW7)</f>
        <v>2431</v>
      </c>
      <c r="BSY7" s="43">
        <f>BSX7/$BSY$5</f>
        <v>405.16666666666669</v>
      </c>
      <c r="BSZ7" s="63">
        <v>2238</v>
      </c>
      <c r="BTA7" s="64"/>
      <c r="BTB7" s="64"/>
      <c r="BTC7" s="64">
        <v>1965</v>
      </c>
      <c r="BTD7" s="64">
        <v>517</v>
      </c>
      <c r="BTE7" s="64">
        <v>1539</v>
      </c>
      <c r="BTF7" s="67">
        <f>SUM(BSZ7:BTE7)</f>
        <v>6259</v>
      </c>
      <c r="BTG7" s="43">
        <f>BTF7/$BTG$5</f>
        <v>1043.1666666666667</v>
      </c>
      <c r="BTH7" s="63">
        <v>35</v>
      </c>
      <c r="BTI7" s="64"/>
      <c r="BTJ7" s="64"/>
      <c r="BTK7" s="64"/>
      <c r="BTL7" s="64"/>
      <c r="BTM7" s="64"/>
      <c r="BTN7" s="67">
        <f>SUM(BTH7:BTM7)</f>
        <v>35</v>
      </c>
      <c r="BTO7" s="68">
        <f>BTN7/$BTO$5</f>
        <v>5.833333333333333</v>
      </c>
      <c r="BTP7" s="48">
        <v>360</v>
      </c>
      <c r="BTQ7" s="49"/>
      <c r="BTR7" s="49">
        <v>1686</v>
      </c>
      <c r="BTS7" s="49"/>
      <c r="BTT7" s="49">
        <v>623</v>
      </c>
      <c r="BTU7" s="49"/>
      <c r="BTV7" s="67">
        <f>SUM(BTP7:BTU7)</f>
        <v>2669</v>
      </c>
      <c r="BTW7" s="43">
        <f>BTV7/$BTW$5</f>
        <v>444.83333333333331</v>
      </c>
      <c r="BTX7" s="63"/>
      <c r="BTY7" s="64">
        <v>700</v>
      </c>
      <c r="BTZ7" s="64">
        <v>715</v>
      </c>
      <c r="BUA7" s="64"/>
      <c r="BUB7" s="64">
        <v>287</v>
      </c>
      <c r="BUC7" s="64">
        <v>150</v>
      </c>
      <c r="BUD7" s="67">
        <f>SUM(BTX7:BUC7)</f>
        <v>1852</v>
      </c>
      <c r="BUE7" s="68">
        <f>BUD7/$BUE$5</f>
        <v>308.66666666666669</v>
      </c>
      <c r="BUF7" s="48"/>
      <c r="BUG7" s="49"/>
      <c r="BUH7" s="49">
        <v>2179</v>
      </c>
      <c r="BUI7" s="49">
        <v>474</v>
      </c>
      <c r="BUJ7" s="49"/>
      <c r="BUK7" s="49">
        <v>1333</v>
      </c>
      <c r="BUL7" s="67">
        <f>SUM(BUF7:BUK7)</f>
        <v>3986</v>
      </c>
      <c r="BUM7" s="68">
        <f>BUL7/$BUM$5</f>
        <v>664.33333333333337</v>
      </c>
      <c r="BUN7" s="63"/>
      <c r="BUO7" s="64">
        <v>632</v>
      </c>
      <c r="BUP7" s="64">
        <v>652</v>
      </c>
      <c r="BUQ7" s="64"/>
      <c r="BUR7" s="64"/>
      <c r="BUS7" s="64"/>
      <c r="BUT7" s="67">
        <f>SUM(BUN7:BUS7)</f>
        <v>1284</v>
      </c>
      <c r="BUU7" s="68">
        <f>BUT7/$BUU$5</f>
        <v>214</v>
      </c>
      <c r="BUV7" s="48"/>
      <c r="BUW7" s="49"/>
      <c r="BUX7" s="49"/>
      <c r="BUY7" s="49">
        <v>1329</v>
      </c>
      <c r="BUZ7" s="49"/>
      <c r="BVA7" s="49"/>
      <c r="BVB7" s="67">
        <f>SUM(BUV7:BVA7)</f>
        <v>1329</v>
      </c>
      <c r="BVC7" s="68">
        <f>BVB7/$BVC$5</f>
        <v>221.5</v>
      </c>
      <c r="BVD7" s="48">
        <v>1528</v>
      </c>
      <c r="BVE7" s="49"/>
      <c r="BVF7" s="49"/>
      <c r="BVG7" s="49"/>
      <c r="BVH7" s="49"/>
      <c r="BVI7" s="49"/>
      <c r="BVJ7" s="67">
        <f>SUM(BVD7:BVI7)</f>
        <v>1528</v>
      </c>
      <c r="BVK7" s="68">
        <f>BVJ7/$BVK$5</f>
        <v>254.66666666666666</v>
      </c>
      <c r="BVL7" s="48"/>
      <c r="BVM7" s="49">
        <v>2199</v>
      </c>
      <c r="BVN7" s="49"/>
      <c r="BVO7" s="49"/>
      <c r="BVP7" s="49">
        <v>200</v>
      </c>
      <c r="BVQ7" s="49">
        <v>1633</v>
      </c>
      <c r="BVR7" s="67">
        <f>SUM(BVL7:BVQ7)</f>
        <v>4032</v>
      </c>
      <c r="BVS7" s="68">
        <f>BVR7/$BVS$5</f>
        <v>672</v>
      </c>
      <c r="BVT7" s="48"/>
      <c r="BVU7" s="49"/>
      <c r="BVV7" s="49"/>
      <c r="BVW7" s="49">
        <v>987</v>
      </c>
      <c r="BVX7" s="49"/>
      <c r="BVY7" s="49">
        <v>1017</v>
      </c>
      <c r="BVZ7" s="67">
        <f>SUM(BVT7:BVY7)</f>
        <v>2004</v>
      </c>
      <c r="BWA7" s="68">
        <f>BVZ7/$BWA$5</f>
        <v>334</v>
      </c>
      <c r="BWB7" s="48"/>
      <c r="BWC7" s="49">
        <v>400</v>
      </c>
      <c r="BWD7" s="49">
        <v>1015</v>
      </c>
      <c r="BWE7" s="49"/>
      <c r="BWF7" s="49"/>
      <c r="BWG7" s="49">
        <v>1335</v>
      </c>
      <c r="BWH7" s="67">
        <f>SUM(BWB7:BWG7)</f>
        <v>2750</v>
      </c>
      <c r="BWI7" s="68">
        <f>BWH7/$BWI$5</f>
        <v>458.33333333333331</v>
      </c>
      <c r="BWJ7" s="48">
        <v>556</v>
      </c>
      <c r="BWK7" s="49"/>
      <c r="BWL7" s="49"/>
      <c r="BWM7" s="49"/>
      <c r="BWN7" s="49"/>
      <c r="BWO7" s="49"/>
      <c r="BWP7" s="67">
        <f>SUM(BWJ7:BWO7)</f>
        <v>556</v>
      </c>
      <c r="BWQ7" s="68">
        <f>BWP7/$BWI$5</f>
        <v>92.666666666666671</v>
      </c>
      <c r="BWR7" s="48"/>
      <c r="BWS7" s="49"/>
      <c r="BWT7" s="49">
        <v>1817</v>
      </c>
      <c r="BWU7" s="49"/>
      <c r="BWV7" s="49"/>
      <c r="BWW7" s="49"/>
      <c r="BWX7" s="67">
        <f>SUM(BWR7:BWW7)</f>
        <v>1817</v>
      </c>
      <c r="BWY7" s="68">
        <f>BWX7/$BWY$5</f>
        <v>302.83333333333331</v>
      </c>
      <c r="BWZ7" s="48">
        <v>678</v>
      </c>
      <c r="BXA7" s="49"/>
      <c r="BXB7" s="49">
        <v>906</v>
      </c>
      <c r="BXC7" s="49"/>
      <c r="BXD7" s="49"/>
      <c r="BXE7" s="49">
        <v>134</v>
      </c>
      <c r="BXF7" s="67">
        <f>SUM(BWZ7:BXE7)</f>
        <v>1718</v>
      </c>
      <c r="BXG7" s="68">
        <f>BXF7/$BXG$5</f>
        <v>286.33333333333331</v>
      </c>
      <c r="BXH7" s="48">
        <v>1769</v>
      </c>
      <c r="BXI7" s="49"/>
      <c r="BXJ7" s="49"/>
      <c r="BXK7" s="49"/>
      <c r="BXL7" s="49">
        <f>128+976</f>
        <v>1104</v>
      </c>
      <c r="BXM7" s="49"/>
      <c r="BXN7" s="67">
        <f>SUM(BXH7:BXM7)</f>
        <v>2873</v>
      </c>
      <c r="BXO7" s="68">
        <f>BXN7/$BXO$5</f>
        <v>478.83333333333331</v>
      </c>
      <c r="BXP7" s="63">
        <v>1406</v>
      </c>
      <c r="BXQ7" s="64"/>
      <c r="BXR7" s="64"/>
      <c r="BXS7" s="64">
        <v>744</v>
      </c>
      <c r="BXT7" s="64">
        <v>300</v>
      </c>
      <c r="BXU7" s="1">
        <v>584</v>
      </c>
      <c r="BXV7" s="67">
        <f t="shared" ref="BXV7:BXV22" si="73">SUM(BXP7:BXT7)</f>
        <v>2450</v>
      </c>
      <c r="BXW7" s="68">
        <f>BXV7/$BXW$5</f>
        <v>408.33333333333331</v>
      </c>
      <c r="BXX7" s="48"/>
      <c r="BXY7" s="49"/>
      <c r="BXZ7" s="49"/>
      <c r="BYA7" s="49"/>
      <c r="BYB7" s="49"/>
      <c r="BYC7" s="49">
        <v>1796</v>
      </c>
      <c r="BYD7" s="67">
        <f>SUM(BXX7:BYC7)</f>
        <v>1796</v>
      </c>
      <c r="BYE7" s="68">
        <f>BYD7/$BYE$5</f>
        <v>299.33333333333331</v>
      </c>
      <c r="BYF7" s="63"/>
      <c r="BYG7" s="64">
        <v>1703</v>
      </c>
      <c r="BYH7" s="64"/>
      <c r="BYI7" s="64"/>
      <c r="BYJ7" s="64"/>
      <c r="BYK7" s="64"/>
      <c r="BYL7" s="67">
        <f>SUM(BYF7:BYK7)</f>
        <v>1703</v>
      </c>
      <c r="BYM7" s="68">
        <f>BYL7/$BYM$5</f>
        <v>283.83333333333331</v>
      </c>
      <c r="BYN7" s="48">
        <v>497</v>
      </c>
      <c r="BYO7" s="49"/>
      <c r="BYP7" s="49"/>
      <c r="BYQ7" s="49"/>
      <c r="BYR7" s="49"/>
      <c r="BYS7" s="49">
        <v>635</v>
      </c>
      <c r="BYT7" s="67">
        <f>SUM(BYN7:BYS7)</f>
        <v>1132</v>
      </c>
      <c r="BYU7" s="68">
        <f>BYT7/$BYU$5</f>
        <v>188.66666666666666</v>
      </c>
      <c r="BYV7" s="48"/>
      <c r="BYW7" s="49">
        <v>604</v>
      </c>
      <c r="BYX7" s="49">
        <v>1335</v>
      </c>
      <c r="BYY7" s="49"/>
      <c r="BYZ7" s="49"/>
      <c r="BZA7" s="49"/>
      <c r="BZB7" s="67">
        <f>SUM(BYV7:BZA7)</f>
        <v>1939</v>
      </c>
      <c r="BZC7" s="68">
        <f>BZB7/$BYU$5</f>
        <v>323.16666666666669</v>
      </c>
      <c r="BZD7" s="48"/>
      <c r="BZE7" s="49">
        <v>717</v>
      </c>
      <c r="BZF7" s="49">
        <v>699</v>
      </c>
      <c r="BZG7" s="49"/>
      <c r="BZH7" s="49">
        <v>699</v>
      </c>
      <c r="BZI7" s="49">
        <v>578</v>
      </c>
      <c r="BZJ7" s="67">
        <f>SUM(BZD7:BZI7)</f>
        <v>2693</v>
      </c>
      <c r="BZK7" s="68">
        <f>BZJ7/$BZK$5</f>
        <v>448.83333333333331</v>
      </c>
      <c r="BZL7" s="48"/>
      <c r="BZM7" s="49"/>
      <c r="BZN7" s="49"/>
      <c r="BZO7" s="49"/>
      <c r="BZP7" s="49"/>
      <c r="BZQ7" s="49">
        <v>1004</v>
      </c>
      <c r="BZR7" s="67">
        <f>SUM(BZL7:BZQ7)</f>
        <v>1004</v>
      </c>
      <c r="BZS7" s="68">
        <f>BZR7/$BZS$5</f>
        <v>167.33333333333334</v>
      </c>
      <c r="BZT7" s="48"/>
      <c r="BZU7" s="49">
        <v>677</v>
      </c>
      <c r="BZV7" s="49">
        <v>800</v>
      </c>
      <c r="BZW7" s="49"/>
      <c r="BZX7" s="49"/>
      <c r="BZY7" s="49"/>
      <c r="BZZ7" s="67">
        <f>SUM(BZT7:BZY7)</f>
        <v>1477</v>
      </c>
      <c r="CAA7" s="68">
        <f>BZZ7/$CAA$5</f>
        <v>246.16666666666666</v>
      </c>
      <c r="CAB7" s="48"/>
      <c r="CAC7" s="49"/>
      <c r="CAD7" s="49"/>
      <c r="CAE7" s="49">
        <v>983</v>
      </c>
      <c r="CAF7" s="49"/>
      <c r="CAG7" s="49"/>
      <c r="CAH7" s="67">
        <f>SUM(CAB7:CAG7)</f>
        <v>983</v>
      </c>
      <c r="CAI7" s="68">
        <f>CAH7/$CAI$5</f>
        <v>163.83333333333334</v>
      </c>
      <c r="CAJ7" s="63">
        <v>1669</v>
      </c>
      <c r="CAK7" s="64">
        <v>260</v>
      </c>
      <c r="CAL7" s="64"/>
      <c r="CAM7" s="64"/>
      <c r="CAN7" s="64"/>
      <c r="CAO7" s="64">
        <v>1988</v>
      </c>
      <c r="CAP7" s="67">
        <f>SUM(CAJ7:CAO7)</f>
        <v>3917</v>
      </c>
      <c r="CAQ7" s="68">
        <f>CAP7/$CAQ$5</f>
        <v>652.83333333333337</v>
      </c>
      <c r="CAR7" s="63">
        <v>1339</v>
      </c>
      <c r="CAS7" s="64"/>
      <c r="CAT7" s="64"/>
      <c r="CAU7" s="64"/>
      <c r="CAV7" s="64"/>
      <c r="CAW7" s="64"/>
      <c r="CAX7" s="67">
        <f>SUM(CAR7:CAW7)</f>
        <v>1339</v>
      </c>
      <c r="CAY7" s="68">
        <f>CAX7/$CAY$5</f>
        <v>223.16666666666666</v>
      </c>
      <c r="CAZ7" s="48"/>
      <c r="CBA7" s="49"/>
      <c r="CBB7" s="49"/>
      <c r="CBC7" s="49"/>
      <c r="CBD7" s="49"/>
      <c r="CBE7" s="49"/>
      <c r="CBF7" s="67">
        <f>SUM(CAZ7:CBE7)</f>
        <v>0</v>
      </c>
      <c r="CBG7" s="68">
        <f>CBF7/$CBG$5</f>
        <v>0</v>
      </c>
      <c r="CBH7" s="48">
        <v>693</v>
      </c>
      <c r="CBI7" s="49">
        <v>351</v>
      </c>
      <c r="CBJ7" s="49"/>
      <c r="CBK7" s="49">
        <v>282</v>
      </c>
      <c r="CBL7" s="49">
        <v>200</v>
      </c>
      <c r="CBM7" s="49">
        <v>945</v>
      </c>
      <c r="CBN7" s="67">
        <f>SUM(CBH7:CBM7)</f>
        <v>2471</v>
      </c>
      <c r="CBO7" s="68">
        <f>CBN7/$CBG$5</f>
        <v>411.83333333333331</v>
      </c>
      <c r="CBP7" s="48">
        <v>685</v>
      </c>
      <c r="CBQ7" s="49"/>
      <c r="CBR7" s="49"/>
      <c r="CBS7" s="49">
        <v>665</v>
      </c>
      <c r="CBT7" s="49"/>
      <c r="CBU7" s="49"/>
      <c r="CBV7" s="67">
        <f>SUM(CBP7:CBU7)</f>
        <v>1350</v>
      </c>
      <c r="CBW7" s="68">
        <f>CBV7/$CBW$5</f>
        <v>225</v>
      </c>
      <c r="CBX7" s="48">
        <v>1241</v>
      </c>
      <c r="CBY7" s="49">
        <v>1333</v>
      </c>
      <c r="CBZ7" s="49"/>
      <c r="CCA7" s="49"/>
      <c r="CCB7" s="49"/>
      <c r="CCC7" s="49">
        <v>655</v>
      </c>
      <c r="CCD7" s="67">
        <f>SUM(CBX7:CCC7)</f>
        <v>3229</v>
      </c>
      <c r="CCE7" s="68">
        <f>CCD7/$CCE$5</f>
        <v>538.16666666666663</v>
      </c>
      <c r="CCF7" s="48"/>
      <c r="CCG7" s="49"/>
      <c r="CCH7" s="49"/>
      <c r="CCI7" s="49">
        <v>1366</v>
      </c>
      <c r="CCJ7" s="49"/>
      <c r="CCK7" s="49">
        <v>979</v>
      </c>
      <c r="CCL7" s="67">
        <f>SUM(CCF7:CCK7)</f>
        <v>2345</v>
      </c>
      <c r="CCM7" s="68">
        <f>CCL7/$CCM$5</f>
        <v>390.83333333333331</v>
      </c>
      <c r="CCN7" s="48"/>
      <c r="CCO7" s="49">
        <v>659</v>
      </c>
      <c r="CCP7" s="49"/>
      <c r="CCQ7" s="49"/>
      <c r="CCR7" s="49"/>
      <c r="CCS7" s="49"/>
      <c r="CCT7" s="67">
        <f>SUM(CCN7:CCS7)</f>
        <v>659</v>
      </c>
      <c r="CCU7" s="68">
        <f>CCT7/$CCU$5</f>
        <v>109.83333333333333</v>
      </c>
      <c r="CCV7" s="48"/>
      <c r="CCW7" s="49">
        <v>1017</v>
      </c>
      <c r="CCX7" s="49"/>
      <c r="CCY7" s="49"/>
      <c r="CCZ7" s="49"/>
      <c r="CDA7" s="49"/>
      <c r="CDB7" s="67">
        <f>SUM(CCV7:CDA7)</f>
        <v>1017</v>
      </c>
      <c r="CDC7" s="68">
        <f>CDB7/$CDC$5</f>
        <v>169.5</v>
      </c>
      <c r="CDD7" s="48">
        <v>1014</v>
      </c>
      <c r="CDE7" s="49"/>
      <c r="CDF7" s="49"/>
      <c r="CDG7" s="49">
        <v>682</v>
      </c>
      <c r="CDH7" s="49"/>
      <c r="CDI7" s="49"/>
      <c r="CDJ7" s="67">
        <f>SUM(CDD7:CDI7)</f>
        <v>1696</v>
      </c>
      <c r="CDK7" s="68">
        <f>CDJ7/$CDK$5</f>
        <v>282.66666666666669</v>
      </c>
      <c r="CDL7" s="48">
        <v>300</v>
      </c>
      <c r="CDM7" s="49">
        <v>1606</v>
      </c>
      <c r="CDN7" s="49"/>
      <c r="CDO7" s="49"/>
      <c r="CDP7" s="49">
        <v>1369</v>
      </c>
      <c r="CDQ7" s="49"/>
      <c r="CDR7" s="67">
        <f>SUM(CDL7:CDQ7)</f>
        <v>3275</v>
      </c>
      <c r="CDS7" s="68">
        <f>CDR7/$CDS$5</f>
        <v>545.83333333333337</v>
      </c>
      <c r="CDT7" s="63"/>
      <c r="CDU7" s="64">
        <v>616</v>
      </c>
      <c r="CDV7" s="64"/>
      <c r="CDW7" s="64"/>
      <c r="CDX7" s="64"/>
      <c r="CDY7" s="64">
        <v>1353</v>
      </c>
      <c r="CDZ7" s="67">
        <f>SUM(CDT7:CDY7)</f>
        <v>1969</v>
      </c>
      <c r="CEA7" s="68">
        <f>CDZ7/$CEA$5</f>
        <v>328.16666666666669</v>
      </c>
      <c r="CEB7" s="48"/>
      <c r="CEC7" s="49"/>
      <c r="CED7" s="49"/>
      <c r="CEE7" s="49"/>
      <c r="CEF7" s="49"/>
      <c r="CEG7" s="49"/>
      <c r="CEH7" s="67">
        <f>SUM(CEB7:CEG7)</f>
        <v>0</v>
      </c>
      <c r="CEI7" s="68">
        <f>CEH7/$CEI$5</f>
        <v>0</v>
      </c>
      <c r="CEJ7" s="48">
        <v>683</v>
      </c>
      <c r="CEK7" s="49"/>
      <c r="CEL7" s="49"/>
      <c r="CEM7" s="49"/>
      <c r="CEN7" s="49">
        <v>1441</v>
      </c>
      <c r="CEO7" s="49"/>
      <c r="CEP7" s="67">
        <f>SUM(CEJ7:CEO7)</f>
        <v>2124</v>
      </c>
      <c r="CEQ7" s="68">
        <f>CEP7/$CEI$5</f>
        <v>354</v>
      </c>
      <c r="CER7" s="48"/>
      <c r="CES7" s="49"/>
      <c r="CET7" s="49">
        <v>898</v>
      </c>
      <c r="CEU7" s="49"/>
      <c r="CEV7" s="49"/>
      <c r="CEW7" s="49">
        <v>941</v>
      </c>
      <c r="CEX7" s="67">
        <f>SUM(CER7:CEW7)</f>
        <v>1839</v>
      </c>
      <c r="CEY7" s="68">
        <f>CEX7/$CEY$5</f>
        <v>306.5</v>
      </c>
      <c r="CEZ7" s="48"/>
      <c r="CFA7" s="49">
        <v>1278</v>
      </c>
      <c r="CFB7" s="49"/>
      <c r="CFC7" s="49">
        <v>2389</v>
      </c>
      <c r="CFD7" s="49"/>
      <c r="CFE7" s="49">
        <v>619</v>
      </c>
      <c r="CFF7" s="67">
        <f>SUM(CEZ7:CFE7)</f>
        <v>4286</v>
      </c>
      <c r="CFG7" s="68">
        <f>CFF7/$CFG$5</f>
        <v>714.33333333333337</v>
      </c>
      <c r="CFH7" s="48">
        <v>106</v>
      </c>
      <c r="CFI7" s="49"/>
      <c r="CFJ7" s="49"/>
      <c r="CFK7" s="49"/>
      <c r="CFL7" s="49"/>
      <c r="CFM7" s="49"/>
      <c r="CFN7" s="67">
        <f>SUM(CFH7:CFM7)</f>
        <v>106</v>
      </c>
      <c r="CFO7" s="68">
        <f>CFN7/$CFO$5</f>
        <v>17.666666666666668</v>
      </c>
      <c r="CFP7" s="48"/>
      <c r="CFQ7" s="49"/>
      <c r="CFR7" s="49">
        <v>1193</v>
      </c>
      <c r="CFS7" s="49">
        <v>700</v>
      </c>
      <c r="CFT7" s="49"/>
      <c r="CFU7" s="49">
        <v>671</v>
      </c>
      <c r="CFV7" s="67">
        <f>SUM(CFP7:CFU7)</f>
        <v>2564</v>
      </c>
      <c r="CFW7" s="68">
        <f>CFV7/$CFW$5</f>
        <v>427.33333333333331</v>
      </c>
      <c r="CFX7" s="48"/>
      <c r="CFY7" s="49">
        <v>650</v>
      </c>
      <c r="CFZ7" s="49">
        <v>1333</v>
      </c>
      <c r="CGA7" s="49"/>
      <c r="CGB7" s="49"/>
      <c r="CGC7" s="49"/>
      <c r="CGD7" s="67">
        <f>SUM(CFX7:CGC7)</f>
        <v>1983</v>
      </c>
      <c r="CGE7" s="68">
        <f>CGD7/$CGE$5</f>
        <v>330.5</v>
      </c>
      <c r="CGF7" s="48"/>
      <c r="CGG7" s="49">
        <v>1330</v>
      </c>
      <c r="CGH7" s="49"/>
      <c r="CGI7" s="49"/>
      <c r="CGJ7" s="49"/>
      <c r="CGK7" s="49">
        <v>1287</v>
      </c>
      <c r="CGL7" s="67">
        <f>SUM(CGF7:CGK7)</f>
        <v>2617</v>
      </c>
      <c r="CGM7" s="68">
        <f>CGL7/$CGM$5</f>
        <v>436.16666666666669</v>
      </c>
      <c r="CGN7" s="257">
        <v>1031</v>
      </c>
      <c r="CGO7" s="258"/>
      <c r="CGP7" s="258"/>
      <c r="CGQ7" s="258"/>
      <c r="CGR7" s="258"/>
      <c r="CGS7" s="258"/>
      <c r="CGT7" s="99">
        <f>SUM(CGN7:CGS7)</f>
        <v>1031</v>
      </c>
      <c r="CGU7" s="100">
        <f>CGT7/$CGU$5</f>
        <v>171.83333333333334</v>
      </c>
      <c r="CGV7" s="63"/>
      <c r="CGW7" s="64"/>
      <c r="CGX7" s="64">
        <v>988</v>
      </c>
      <c r="CGY7" s="64">
        <v>345</v>
      </c>
      <c r="CGZ7" s="64"/>
      <c r="CHA7" s="64"/>
      <c r="CHB7" s="67">
        <f>SUM(CGV7:CHA7)</f>
        <v>1333</v>
      </c>
      <c r="CHC7" s="68">
        <f>CHB7/$CHC$5</f>
        <v>222.16666666666666</v>
      </c>
      <c r="CHD7" s="48">
        <v>80</v>
      </c>
      <c r="CHE7" s="49"/>
      <c r="CHF7" s="49">
        <v>2073</v>
      </c>
      <c r="CHG7" s="49"/>
      <c r="CHH7" s="49"/>
      <c r="CHI7" s="49"/>
      <c r="CHJ7" s="67">
        <f>SUM(CHD7:CHI7)</f>
        <v>2153</v>
      </c>
      <c r="CHK7" s="68">
        <f>CHJ7/$CHK$5</f>
        <v>358.83333333333331</v>
      </c>
      <c r="CHL7" s="63">
        <v>1006</v>
      </c>
      <c r="CHM7" s="64"/>
      <c r="CHN7" s="64"/>
      <c r="CHO7" s="64">
        <v>980</v>
      </c>
      <c r="CHP7" s="64"/>
      <c r="CHQ7" s="64"/>
      <c r="CHR7" s="67">
        <f>SUM(CHL7:CHQ7)</f>
        <v>1986</v>
      </c>
      <c r="CHS7" s="68">
        <f>CHR7/$CHS$5</f>
        <v>331</v>
      </c>
      <c r="CHT7" s="48"/>
      <c r="CHU7" s="49">
        <v>845</v>
      </c>
      <c r="CHV7" s="49">
        <v>1335</v>
      </c>
      <c r="CHW7" s="49"/>
      <c r="CHX7" s="49">
        <v>847</v>
      </c>
      <c r="CHY7" s="49">
        <v>605</v>
      </c>
      <c r="CHZ7" s="67">
        <f>SUM(CHT7:CHY7)</f>
        <v>3632</v>
      </c>
      <c r="CIA7" s="68">
        <f>CHZ7/CIA$5</f>
        <v>605.33333333333337</v>
      </c>
      <c r="CIB7" s="63"/>
      <c r="CIC7" s="64"/>
      <c r="CID7" s="64"/>
      <c r="CIE7" s="64">
        <v>1689</v>
      </c>
      <c r="CIF7" s="64"/>
      <c r="CIG7" s="64">
        <v>901</v>
      </c>
      <c r="CIH7" s="67">
        <f>SUM(CIB7:CIG7)</f>
        <v>2590</v>
      </c>
      <c r="CII7" s="68">
        <f>CIH7/$CII$5</f>
        <v>431.66666666666669</v>
      </c>
      <c r="CIJ7" s="63">
        <v>160</v>
      </c>
      <c r="CIK7" s="64"/>
      <c r="CIL7" s="64">
        <v>1173</v>
      </c>
      <c r="CIM7" s="64"/>
      <c r="CIN7" s="64"/>
      <c r="CIO7" s="64"/>
      <c r="CIP7" s="67">
        <f>SUM(CIJ7:CIO7)</f>
        <v>1333</v>
      </c>
      <c r="CIQ7" s="68">
        <f>CIP7/$CIQ$5</f>
        <v>222.16666666666666</v>
      </c>
      <c r="CIR7" s="48"/>
      <c r="CIS7" s="49"/>
      <c r="CIT7" s="49"/>
      <c r="CIU7" s="49">
        <v>1317</v>
      </c>
      <c r="CIV7" s="49"/>
      <c r="CIW7" s="49"/>
      <c r="CIX7" s="67">
        <f>SUM(CIR7:CIW7)</f>
        <v>1317</v>
      </c>
      <c r="CIY7" s="68">
        <f>CIX7/$CIY$5</f>
        <v>219.5</v>
      </c>
      <c r="CIZ7" s="48"/>
      <c r="CJA7" s="49"/>
      <c r="CJB7" s="49">
        <v>989</v>
      </c>
      <c r="CJC7" s="49">
        <v>681</v>
      </c>
      <c r="CJD7" s="49">
        <v>1905</v>
      </c>
      <c r="CJE7" s="49"/>
      <c r="CJF7" s="67">
        <f>SUM(CIZ7:CJE7)</f>
        <v>3575</v>
      </c>
      <c r="CJG7" s="68">
        <f>CJF7/$CJG$29</f>
        <v>595.83333333333337</v>
      </c>
      <c r="CJH7" s="48"/>
      <c r="CJI7" s="49">
        <v>1670</v>
      </c>
      <c r="CJJ7" s="49">
        <v>197</v>
      </c>
      <c r="CJK7" s="49"/>
      <c r="CJL7" s="49"/>
      <c r="CJM7" s="49"/>
      <c r="CJN7" s="67">
        <f>SUM(CJH7:CJM7)</f>
        <v>1867</v>
      </c>
      <c r="CJO7" s="68">
        <f>CJN7/$CJO$5</f>
        <v>311.16666666666669</v>
      </c>
      <c r="CJP7" s="63"/>
      <c r="CJQ7" s="64">
        <v>721</v>
      </c>
      <c r="CJR7" s="64"/>
      <c r="CJS7" s="64">
        <v>744</v>
      </c>
      <c r="CJT7" s="64"/>
      <c r="CJU7" s="64"/>
      <c r="CJV7" s="67">
        <f>SUM(CJP7:CJU7)</f>
        <v>1465</v>
      </c>
      <c r="CJW7" s="68">
        <f>CJV7/$CJW$5</f>
        <v>244.16666666666666</v>
      </c>
      <c r="CJX7" s="63"/>
      <c r="CJY7" s="64"/>
      <c r="CJZ7" s="64"/>
      <c r="CKA7" s="64"/>
      <c r="CKB7" s="64">
        <v>667</v>
      </c>
      <c r="CKC7" s="64">
        <v>1283</v>
      </c>
      <c r="CKD7" s="67">
        <f>SUM(CJX7:CKC7)</f>
        <v>1950</v>
      </c>
      <c r="CKE7" s="68">
        <f>CKD7/$CKE$5</f>
        <v>325</v>
      </c>
      <c r="CKF7" s="63"/>
      <c r="CKG7" s="64"/>
      <c r="CKH7" s="64">
        <v>794</v>
      </c>
      <c r="CKI7" s="64">
        <v>117</v>
      </c>
      <c r="CKJ7" s="64">
        <v>1008</v>
      </c>
      <c r="CKK7" s="64"/>
      <c r="CKL7" s="67">
        <f>SUM(CKF7:CKK7)</f>
        <v>1919</v>
      </c>
      <c r="CKM7" s="68">
        <f>CKL7/$CKM$5</f>
        <v>319.83333333333331</v>
      </c>
      <c r="CKN7" s="48"/>
      <c r="CKO7" s="49"/>
      <c r="CKP7" s="49"/>
      <c r="CKQ7" s="49">
        <v>1363</v>
      </c>
      <c r="CKR7" s="49"/>
      <c r="CKS7" s="47"/>
      <c r="CKT7" s="67">
        <f>SUM(CKN7:CKS7)</f>
        <v>1363</v>
      </c>
      <c r="CKU7" s="68">
        <f>CKT7/$CKU$5</f>
        <v>227.16666666666666</v>
      </c>
      <c r="CKV7" s="48"/>
      <c r="CKW7" s="49"/>
      <c r="CKX7" s="49"/>
      <c r="CKY7" s="49"/>
      <c r="CKZ7" s="49"/>
      <c r="CLA7" s="49">
        <v>1346</v>
      </c>
      <c r="CLB7" s="67">
        <f>SUM(CKV7:CLA7)</f>
        <v>1346</v>
      </c>
      <c r="CLC7" s="68">
        <f>CLB7/$CLC$5</f>
        <v>224.33333333333334</v>
      </c>
      <c r="CLD7" s="48"/>
      <c r="CLE7" s="49">
        <v>1362</v>
      </c>
      <c r="CLF7" s="49"/>
      <c r="CLG7" s="49">
        <v>402</v>
      </c>
      <c r="CLH7" s="49"/>
      <c r="CLI7" s="49"/>
      <c r="CLJ7" s="67">
        <f>SUM(CLD7:CLI7)</f>
        <v>1764</v>
      </c>
      <c r="CLK7" s="68">
        <f>CLJ7/$CLK$5</f>
        <v>294</v>
      </c>
      <c r="CLL7" s="48"/>
      <c r="CLM7" s="49"/>
      <c r="CLN7" s="49"/>
      <c r="CLO7" s="49"/>
      <c r="CLP7" s="49">
        <v>589</v>
      </c>
      <c r="CLQ7" s="49"/>
      <c r="CLR7" s="67">
        <f>SUM(CLL7:CLQ7)</f>
        <v>589</v>
      </c>
      <c r="CLS7" s="68">
        <f>CLR7/$CLS$5</f>
        <v>98.166666666666671</v>
      </c>
      <c r="CLT7" s="63">
        <v>604</v>
      </c>
      <c r="CLU7" s="64"/>
      <c r="CLV7" s="64"/>
      <c r="CLW7" s="64"/>
      <c r="CLX7" s="64"/>
      <c r="CLY7" s="64"/>
      <c r="CLZ7" s="67">
        <f>SUM(CLT7:CLY7)</f>
        <v>604</v>
      </c>
      <c r="CMA7" s="68">
        <f>CLZ7/$CMA$5</f>
        <v>100.66666666666667</v>
      </c>
      <c r="CMB7" s="48"/>
      <c r="CMC7" s="49">
        <v>1020</v>
      </c>
      <c r="CMD7" s="49"/>
      <c r="CME7" s="49">
        <v>1458</v>
      </c>
      <c r="CMF7" s="49">
        <v>362</v>
      </c>
      <c r="CMG7" s="49"/>
      <c r="CMH7" s="67">
        <f>SUM(CMB7:CMG7)</f>
        <v>2840</v>
      </c>
      <c r="CMI7" s="68">
        <f>CMH7/$CMI$5</f>
        <v>473.33333333333331</v>
      </c>
      <c r="CMJ7" s="48"/>
      <c r="CMK7" s="49"/>
      <c r="CML7" s="49">
        <v>1956</v>
      </c>
      <c r="CMM7" s="49"/>
      <c r="CMN7" s="49"/>
      <c r="CMO7" s="49"/>
      <c r="CMP7" s="67">
        <f>SUM(CMJ7:CMO7)</f>
        <v>1956</v>
      </c>
      <c r="CMQ7" s="68">
        <f>CMP7/$CMQ$5</f>
        <v>326</v>
      </c>
      <c r="CMR7" s="48"/>
      <c r="CMS7" s="49"/>
      <c r="CMT7" s="49"/>
      <c r="CMU7" s="49"/>
      <c r="CMV7" s="49"/>
      <c r="CMW7" s="49">
        <v>573</v>
      </c>
      <c r="CMX7" s="67">
        <f>SUM(CMR7:CMW7)</f>
        <v>573</v>
      </c>
      <c r="CMY7" s="68">
        <f>CMX7/$CMY$5</f>
        <v>95.5</v>
      </c>
      <c r="CMZ7" s="63"/>
      <c r="CNA7" s="64"/>
      <c r="CNB7" s="64"/>
      <c r="CNC7" s="64">
        <v>1199</v>
      </c>
      <c r="CND7" s="64"/>
      <c r="CNE7" s="64">
        <v>364</v>
      </c>
      <c r="CNF7" s="67">
        <f>SUM(CMZ7:CNE7)</f>
        <v>1563</v>
      </c>
      <c r="CNG7" s="68">
        <f>CNF7/$CNG$5</f>
        <v>260.5</v>
      </c>
      <c r="CNH7" s="48"/>
      <c r="CNI7" s="49"/>
      <c r="CNJ7" s="49"/>
      <c r="CNK7" s="49">
        <v>899</v>
      </c>
      <c r="CNL7" s="49"/>
      <c r="CNM7" s="49"/>
      <c r="CNN7" s="67">
        <f>SUM(CNH7:CNM7)</f>
        <v>899</v>
      </c>
      <c r="CNO7" s="68">
        <f>CNN7/$CNO$5</f>
        <v>149.83333333333334</v>
      </c>
      <c r="CNP7" s="63">
        <v>1474</v>
      </c>
      <c r="CNQ7" s="64">
        <v>999</v>
      </c>
      <c r="CNR7" s="64"/>
      <c r="CNS7" s="64"/>
      <c r="CNT7" s="64"/>
      <c r="CNU7" s="64"/>
      <c r="CNV7" s="67">
        <f>SUM(CNP7:CNU7)</f>
        <v>2473</v>
      </c>
      <c r="CNW7" s="68">
        <f>CNV7/$CNW$5</f>
        <v>412.16666666666669</v>
      </c>
      <c r="CNX7" s="48">
        <v>392</v>
      </c>
      <c r="CNY7" s="49"/>
      <c r="CNZ7" s="49"/>
      <c r="COA7" s="49"/>
      <c r="COB7" s="49"/>
      <c r="COC7" s="49">
        <v>1006</v>
      </c>
      <c r="COD7" s="67">
        <f>SUM(CNX7:COC7)</f>
        <v>1398</v>
      </c>
      <c r="COE7" s="68">
        <f>COD7/$COE$5</f>
        <v>233</v>
      </c>
      <c r="COF7" s="342"/>
      <c r="COG7" s="343"/>
      <c r="COH7" s="343"/>
      <c r="COI7" s="343"/>
      <c r="COJ7" s="343">
        <v>427</v>
      </c>
      <c r="COK7" s="343"/>
      <c r="COL7" s="67">
        <f>SUM(COF7:COK7)</f>
        <v>427</v>
      </c>
      <c r="COM7" s="68">
        <f>COL7/$COM$5</f>
        <v>71.166666666666671</v>
      </c>
      <c r="CON7" s="48"/>
      <c r="COO7" s="49">
        <v>300</v>
      </c>
      <c r="COP7" s="49">
        <v>570</v>
      </c>
      <c r="COQ7" s="49"/>
      <c r="COR7" s="49">
        <v>1021</v>
      </c>
      <c r="COS7" s="49"/>
      <c r="COT7" s="67">
        <f>SUM(CON7:COS7)</f>
        <v>1891</v>
      </c>
      <c r="COU7" s="68">
        <f>COT7/$COU$5</f>
        <v>315.16666666666669</v>
      </c>
      <c r="COV7" s="48"/>
      <c r="COW7" s="49"/>
      <c r="COX7" s="49">
        <v>400</v>
      </c>
      <c r="COY7" s="49"/>
      <c r="COZ7" s="49"/>
      <c r="CPA7" s="49">
        <v>0</v>
      </c>
      <c r="CPB7" s="67">
        <f>SUM(COV7:CPA7)</f>
        <v>400</v>
      </c>
      <c r="CPC7" s="68">
        <f>CPB7/$CPC$5</f>
        <v>66.666666666666671</v>
      </c>
      <c r="CPD7" s="342">
        <v>998</v>
      </c>
      <c r="CPE7" s="343">
        <v>0</v>
      </c>
      <c r="CPF7" s="343">
        <v>0</v>
      </c>
      <c r="CPG7" s="343">
        <v>0</v>
      </c>
      <c r="CPH7" s="343">
        <v>0</v>
      </c>
      <c r="CPI7" s="343">
        <v>325</v>
      </c>
      <c r="CPJ7" s="67">
        <f>SUM(CPD7:CPI7)</f>
        <v>1323</v>
      </c>
      <c r="CPK7" s="68">
        <f>CPJ7/$CPK$5</f>
        <v>220.5</v>
      </c>
      <c r="CPL7" s="48"/>
      <c r="CPM7" s="49">
        <v>0</v>
      </c>
      <c r="CPN7" s="49">
        <v>0</v>
      </c>
      <c r="CPO7" s="49">
        <v>540</v>
      </c>
      <c r="CPP7" s="49">
        <v>0</v>
      </c>
      <c r="CPQ7" s="49">
        <v>0</v>
      </c>
      <c r="CPR7" s="67">
        <f>SUM(CPL7:CPQ7)</f>
        <v>540</v>
      </c>
      <c r="CPS7" s="68">
        <f>CPR7/$CPS$5</f>
        <v>90</v>
      </c>
      <c r="CPT7" s="63">
        <v>0</v>
      </c>
      <c r="CPU7" s="64">
        <v>0</v>
      </c>
      <c r="CPV7" s="64">
        <v>536</v>
      </c>
      <c r="CPW7" s="64">
        <v>605</v>
      </c>
      <c r="CPX7" s="64">
        <v>0</v>
      </c>
      <c r="CPY7" s="64">
        <v>0</v>
      </c>
      <c r="CPZ7" s="67">
        <f>SUM(CPT7:CPY7)</f>
        <v>1141</v>
      </c>
      <c r="CQA7" s="68">
        <f>CPZ7/$CQA$5</f>
        <v>190.16666666666666</v>
      </c>
      <c r="CQB7" s="342">
        <v>0</v>
      </c>
      <c r="CQC7" s="343">
        <v>573</v>
      </c>
      <c r="CQD7" s="343">
        <v>0</v>
      </c>
      <c r="CQE7" s="343">
        <v>0</v>
      </c>
      <c r="CQF7" s="343">
        <v>1260</v>
      </c>
      <c r="CQG7" s="343">
        <v>0</v>
      </c>
      <c r="CQH7" s="67">
        <f>SUM(CQB7:CQG7)</f>
        <v>1833</v>
      </c>
      <c r="CQI7" s="68">
        <f>CQH7/$CQI$5</f>
        <v>305.5</v>
      </c>
      <c r="CQJ7" s="344">
        <v>0</v>
      </c>
      <c r="CQK7" s="345">
        <v>0</v>
      </c>
      <c r="CQL7" s="345">
        <v>0</v>
      </c>
      <c r="CQM7" s="345">
        <v>917</v>
      </c>
      <c r="CQN7" s="345">
        <v>0</v>
      </c>
      <c r="CQO7" s="345"/>
      <c r="CQP7" s="67">
        <f>SUM(CQJ7:CQO7)</f>
        <v>917</v>
      </c>
      <c r="CQQ7" s="68">
        <f>CQP7/$CQQ$5</f>
        <v>152.83333333333334</v>
      </c>
      <c r="CQR7" s="321"/>
      <c r="CQS7" s="322">
        <v>0</v>
      </c>
      <c r="CQT7" s="322">
        <v>676</v>
      </c>
      <c r="CQU7" s="322">
        <v>0</v>
      </c>
      <c r="CQV7" s="322">
        <v>358</v>
      </c>
      <c r="CQW7" s="322">
        <v>0</v>
      </c>
      <c r="CQX7" s="67">
        <f>SUM(CQR7:CQW7)</f>
        <v>1034</v>
      </c>
      <c r="CQY7" s="68">
        <f>CQX7/$CQY$5</f>
        <v>172.33333333333334</v>
      </c>
      <c r="CQZ7" s="63">
        <v>679</v>
      </c>
      <c r="CRA7" s="64"/>
      <c r="CRB7" s="64">
        <v>0</v>
      </c>
      <c r="CRC7" s="64"/>
      <c r="CRD7" s="64">
        <v>1028</v>
      </c>
      <c r="CRE7" s="64">
        <v>0</v>
      </c>
      <c r="CRF7" s="67">
        <f>SUM(CQZ7:CRE7)</f>
        <v>1707</v>
      </c>
      <c r="CRG7" s="68">
        <f>CRF7/$CRG$5</f>
        <v>284.5</v>
      </c>
      <c r="CRH7" s="48">
        <v>0</v>
      </c>
      <c r="CRI7" s="49">
        <v>0</v>
      </c>
      <c r="CRJ7" s="49">
        <v>0</v>
      </c>
      <c r="CRK7" s="49">
        <v>1242</v>
      </c>
      <c r="CRL7" s="49">
        <v>0</v>
      </c>
      <c r="CRM7" s="49">
        <v>0</v>
      </c>
      <c r="CRN7" s="67">
        <f>SUM(CRH7:CRM7)</f>
        <v>1242</v>
      </c>
      <c r="CRO7" s="68">
        <f>CRN7/$CRO$5</f>
        <v>207</v>
      </c>
      <c r="CRP7" s="188">
        <v>0</v>
      </c>
      <c r="CRQ7" s="49">
        <v>302</v>
      </c>
      <c r="CRR7" s="49">
        <v>0</v>
      </c>
      <c r="CRS7" s="49">
        <v>0</v>
      </c>
      <c r="CRT7" s="49">
        <v>0</v>
      </c>
      <c r="CRU7" s="49">
        <v>0</v>
      </c>
      <c r="CRV7" s="47">
        <f>SUM(CRP7:CRU7)</f>
        <v>302</v>
      </c>
      <c r="CRW7" s="68">
        <f>CRV7/$CRW$5</f>
        <v>50.333333333333336</v>
      </c>
      <c r="CRX7" s="321">
        <v>824</v>
      </c>
      <c r="CRY7" s="322">
        <v>0</v>
      </c>
      <c r="CRZ7" s="322">
        <v>0</v>
      </c>
      <c r="CSA7" s="322">
        <v>0</v>
      </c>
      <c r="CSB7" s="322">
        <v>1297</v>
      </c>
      <c r="CSC7" s="322">
        <v>0</v>
      </c>
      <c r="CSD7" s="67">
        <f>SUM(CRX7:CSC7)</f>
        <v>2121</v>
      </c>
      <c r="CSE7" s="68">
        <f>CSD7/$CSE$5</f>
        <v>353.5</v>
      </c>
      <c r="CSF7" s="63">
        <v>0</v>
      </c>
      <c r="CSG7" s="64">
        <v>0</v>
      </c>
      <c r="CSH7" s="64">
        <v>0</v>
      </c>
      <c r="CSI7" s="64">
        <v>0</v>
      </c>
      <c r="CSJ7" s="64">
        <v>0</v>
      </c>
      <c r="CSK7" s="64">
        <v>0</v>
      </c>
      <c r="CSL7" s="64">
        <f>SUM(CSF7:CSK7)</f>
        <v>0</v>
      </c>
      <c r="CSM7" s="68">
        <f>CSL7/$CSM$5</f>
        <v>0</v>
      </c>
      <c r="CSN7" s="48">
        <v>0</v>
      </c>
      <c r="CSO7" s="49">
        <v>1031</v>
      </c>
      <c r="CSP7" s="49">
        <v>589</v>
      </c>
      <c r="CSQ7" s="49">
        <v>1021</v>
      </c>
      <c r="CSR7" s="49">
        <v>0</v>
      </c>
      <c r="CSS7" s="49">
        <v>0</v>
      </c>
      <c r="CST7" s="64">
        <f t="shared" ref="CST7" si="74">SUM(CSN7:CSS7)</f>
        <v>2641</v>
      </c>
      <c r="CSU7" s="68">
        <f>CST7/$CSU$5</f>
        <v>440.16666666666669</v>
      </c>
      <c r="CSV7" s="48">
        <v>0</v>
      </c>
      <c r="CSW7" s="49">
        <v>0</v>
      </c>
      <c r="CSX7" s="49">
        <v>0</v>
      </c>
      <c r="CSY7" s="49">
        <v>0</v>
      </c>
      <c r="CSZ7" s="49"/>
      <c r="CTA7" s="49">
        <v>0</v>
      </c>
      <c r="CTB7" s="64">
        <f t="shared" ref="CTB7" si="75">SUM(CSV7:CTA7)</f>
        <v>0</v>
      </c>
      <c r="CTC7" s="68">
        <f>CTB7/$CTC$5</f>
        <v>0</v>
      </c>
      <c r="CTD7" s="48">
        <v>0</v>
      </c>
      <c r="CTE7" s="49">
        <v>0</v>
      </c>
      <c r="CTF7" s="49">
        <v>0</v>
      </c>
      <c r="CTG7" s="49">
        <v>1016</v>
      </c>
      <c r="CTH7" s="49">
        <v>0</v>
      </c>
      <c r="CTI7" s="49"/>
      <c r="CTJ7" s="64">
        <f>SUM(CTD7:CTI7)</f>
        <v>1016</v>
      </c>
      <c r="CTK7" s="68">
        <f>CTJ7/$CTK$5</f>
        <v>169.33333333333334</v>
      </c>
      <c r="CTL7" s="48">
        <v>742</v>
      </c>
      <c r="CTM7" s="49">
        <v>0</v>
      </c>
      <c r="CTN7" s="49">
        <v>0</v>
      </c>
      <c r="CTO7" s="49">
        <v>0</v>
      </c>
      <c r="CTP7" s="49">
        <v>0</v>
      </c>
      <c r="CTQ7" s="49"/>
      <c r="CTR7" s="64">
        <f>SUM(CTL7:CTQ7)</f>
        <v>742</v>
      </c>
      <c r="CTS7" s="68">
        <f>CTR7/$CTS$5</f>
        <v>123.66666666666667</v>
      </c>
      <c r="CTT7" s="321">
        <v>0</v>
      </c>
      <c r="CTU7" s="322">
        <v>986</v>
      </c>
      <c r="CTV7" s="322">
        <v>0</v>
      </c>
      <c r="CTW7" s="322"/>
      <c r="CTX7" s="322"/>
      <c r="CTY7" s="322"/>
      <c r="CTZ7" s="64">
        <f>SUM(CTT7:CTY7)</f>
        <v>986</v>
      </c>
      <c r="CUA7" s="68">
        <f>CTZ7/$CUA$5</f>
        <v>164.33333333333334</v>
      </c>
      <c r="CUB7" s="342">
        <v>0</v>
      </c>
      <c r="CUC7" s="343">
        <v>1335</v>
      </c>
      <c r="CUD7" s="343"/>
      <c r="CUE7" s="343"/>
      <c r="CUF7" s="343">
        <v>533</v>
      </c>
      <c r="CUG7" s="343">
        <v>0</v>
      </c>
      <c r="CUH7" s="64">
        <f>SUM(CUB7:CUG7)</f>
        <v>1868</v>
      </c>
      <c r="CUI7" s="68">
        <f>CUH7/$CUI$5</f>
        <v>311.33333333333331</v>
      </c>
      <c r="CUJ7" s="48">
        <v>569</v>
      </c>
      <c r="CUK7" s="49">
        <v>0</v>
      </c>
      <c r="CUL7" s="49">
        <v>0</v>
      </c>
      <c r="CUM7" s="49">
        <v>0</v>
      </c>
      <c r="CUN7" s="49">
        <v>0</v>
      </c>
      <c r="CUO7" s="49">
        <v>0</v>
      </c>
      <c r="CUP7" s="64">
        <f>SUM(CUJ7:CUO7)</f>
        <v>569</v>
      </c>
      <c r="CUQ7" s="68">
        <f>CUP7/$CUQ$5</f>
        <v>94.833333333333329</v>
      </c>
      <c r="CUR7" s="48">
        <v>0</v>
      </c>
      <c r="CUS7" s="49">
        <v>1598</v>
      </c>
      <c r="CUT7" s="49"/>
      <c r="CUU7" s="49">
        <v>695</v>
      </c>
      <c r="CUV7" s="49">
        <v>0</v>
      </c>
      <c r="CUW7" s="49">
        <v>1366</v>
      </c>
      <c r="CUX7" s="64">
        <f>SUM(CUR7:CUW7)</f>
        <v>3659</v>
      </c>
      <c r="CUY7" s="68">
        <f>CUX7/$CUY$5</f>
        <v>609.83333333333337</v>
      </c>
      <c r="CUZ7" s="342">
        <v>0</v>
      </c>
      <c r="CVA7" s="343">
        <v>0</v>
      </c>
      <c r="CVB7" s="343">
        <v>0</v>
      </c>
      <c r="CVC7" s="343">
        <v>0</v>
      </c>
      <c r="CVD7" s="343">
        <v>0</v>
      </c>
      <c r="CVE7" s="343">
        <v>293</v>
      </c>
      <c r="CVF7" s="64">
        <f>SUM(CUZ7:CVE7)</f>
        <v>293</v>
      </c>
      <c r="CVG7" s="68">
        <f>CVF7/$CVG$5</f>
        <v>48.833333333333336</v>
      </c>
      <c r="CVH7" s="48">
        <v>0</v>
      </c>
      <c r="CVI7" s="49">
        <v>14</v>
      </c>
      <c r="CVJ7" s="49">
        <v>4</v>
      </c>
      <c r="CVK7" s="49">
        <v>0</v>
      </c>
      <c r="CVL7" s="49">
        <v>0</v>
      </c>
      <c r="CVM7" s="49">
        <v>0</v>
      </c>
      <c r="CVN7" s="64">
        <f>SUM(CVH7:CVM7)</f>
        <v>18</v>
      </c>
      <c r="CVO7" s="68">
        <f>CVN7/$CVO$5</f>
        <v>3</v>
      </c>
      <c r="CVP7" s="48"/>
      <c r="CVQ7" s="49">
        <v>677</v>
      </c>
      <c r="CVR7" s="49">
        <v>0</v>
      </c>
      <c r="CVS7" s="49">
        <v>0</v>
      </c>
      <c r="CVT7" s="49">
        <v>0</v>
      </c>
      <c r="CVU7" s="49">
        <v>0</v>
      </c>
      <c r="CVV7" s="64">
        <f>SUM(CVP7:CVU7)</f>
        <v>677</v>
      </c>
      <c r="CVW7" s="68">
        <f>CVV7/$CVW$5</f>
        <v>112.83333333333333</v>
      </c>
      <c r="CVX7" s="54">
        <v>1540</v>
      </c>
      <c r="CVY7" s="127">
        <v>786</v>
      </c>
      <c r="CVZ7" s="127">
        <v>0</v>
      </c>
      <c r="CWA7" s="127">
        <v>0</v>
      </c>
      <c r="CWB7" s="127">
        <v>342</v>
      </c>
      <c r="CWC7" s="127">
        <v>810</v>
      </c>
      <c r="CWD7" s="64">
        <f>SUM(CVX7:CWC7)</f>
        <v>3478</v>
      </c>
      <c r="CWE7" s="68">
        <f>CWD7/$CWE$5</f>
        <v>579.66666666666663</v>
      </c>
      <c r="CWF7" s="342">
        <v>0</v>
      </c>
      <c r="CWG7" s="343">
        <v>0</v>
      </c>
      <c r="CWH7" s="343">
        <v>1001</v>
      </c>
      <c r="CWI7" s="343">
        <v>0</v>
      </c>
      <c r="CWJ7" s="343">
        <v>0</v>
      </c>
      <c r="CWK7" s="64">
        <v>0</v>
      </c>
      <c r="CWL7" s="64">
        <f>SUM(CWF7:CWK7)</f>
        <v>1001</v>
      </c>
      <c r="CWM7" s="68">
        <f>CWL7/$CWM$5</f>
        <v>166.83333333333334</v>
      </c>
      <c r="CWN7" s="48">
        <v>0</v>
      </c>
      <c r="CWO7" s="49">
        <v>864</v>
      </c>
      <c r="CWP7" s="49">
        <v>0</v>
      </c>
      <c r="CWQ7" s="49">
        <v>0</v>
      </c>
      <c r="CWR7" s="49">
        <v>437</v>
      </c>
      <c r="CWS7" s="49">
        <v>0</v>
      </c>
      <c r="CWT7" s="64">
        <f>SUM(CWN7:CWS7)</f>
        <v>1301</v>
      </c>
      <c r="CWU7" s="68">
        <f>CWT7/$CWU$5</f>
        <v>216.83333333333334</v>
      </c>
      <c r="CWV7" s="48">
        <v>0</v>
      </c>
      <c r="CWW7" s="49">
        <v>0</v>
      </c>
      <c r="CWX7" s="49">
        <v>0</v>
      </c>
      <c r="CWY7" s="49">
        <v>799</v>
      </c>
      <c r="CWZ7" s="49">
        <v>0</v>
      </c>
      <c r="CXA7" s="49">
        <v>0</v>
      </c>
      <c r="CXB7" s="127">
        <f>SUM(CWV7:CXA7)</f>
        <v>799</v>
      </c>
      <c r="CXC7" s="43">
        <f>CXB7/$CXC$5</f>
        <v>133.16666666666666</v>
      </c>
      <c r="CXD7" s="48">
        <v>1309</v>
      </c>
      <c r="CXE7" s="49">
        <v>0</v>
      </c>
      <c r="CXF7" s="49">
        <v>0</v>
      </c>
      <c r="CXG7" s="49">
        <v>0</v>
      </c>
      <c r="CXH7" s="49">
        <v>0</v>
      </c>
      <c r="CXI7" s="49">
        <v>350</v>
      </c>
      <c r="CXJ7" s="127">
        <f>SUM(CXD7:CXI7)</f>
        <v>1659</v>
      </c>
      <c r="CXK7" s="43">
        <f>CXJ7/$CXK$5</f>
        <v>276.5</v>
      </c>
      <c r="CXL7" s="48">
        <v>0</v>
      </c>
      <c r="CXM7" s="49">
        <v>0</v>
      </c>
      <c r="CXN7" s="49">
        <v>0</v>
      </c>
      <c r="CXO7" s="49">
        <v>330</v>
      </c>
      <c r="CXP7" s="49">
        <v>343</v>
      </c>
      <c r="CXQ7" s="49">
        <v>0</v>
      </c>
      <c r="CXR7" s="127">
        <f>SUM(CXL7:CXQ7)</f>
        <v>673</v>
      </c>
      <c r="CXS7" s="43">
        <f>CXR7/$CXS$5</f>
        <v>112.16666666666667</v>
      </c>
      <c r="CXT7" s="48">
        <v>0</v>
      </c>
      <c r="CXU7" s="49">
        <v>57</v>
      </c>
      <c r="CXV7" s="49">
        <v>0</v>
      </c>
      <c r="CXW7" s="49">
        <v>0</v>
      </c>
      <c r="CXX7" s="49">
        <v>1326</v>
      </c>
      <c r="CXY7" s="49">
        <v>0</v>
      </c>
      <c r="CXZ7" s="127">
        <f>SUM(CXT7:CXY7)</f>
        <v>1383</v>
      </c>
      <c r="CYA7" s="43">
        <f>CXZ7/$CYA$5</f>
        <v>230.5</v>
      </c>
      <c r="CYB7" s="48">
        <v>1248</v>
      </c>
      <c r="CYC7" s="49">
        <v>0</v>
      </c>
      <c r="CYD7" s="49">
        <v>699</v>
      </c>
      <c r="CYE7" s="49">
        <v>0</v>
      </c>
      <c r="CYF7" s="49">
        <v>459</v>
      </c>
      <c r="CYG7" s="49">
        <v>0</v>
      </c>
      <c r="CYH7" s="127">
        <f>SUM(CYB7:CYG7)</f>
        <v>2406</v>
      </c>
      <c r="CYI7" s="43">
        <f>CYH7/$CYI$5</f>
        <v>401</v>
      </c>
      <c r="CYJ7" s="48"/>
      <c r="CYK7" s="49">
        <v>0</v>
      </c>
      <c r="CYL7" s="49">
        <v>0</v>
      </c>
      <c r="CYM7" s="49">
        <v>223</v>
      </c>
      <c r="CYN7" s="49">
        <v>0</v>
      </c>
      <c r="CYO7" s="49">
        <v>348</v>
      </c>
      <c r="CYP7" s="127">
        <f>SUM(CYJ7:CYO7)</f>
        <v>571</v>
      </c>
      <c r="CYQ7" s="43">
        <f>CYP7/$CYQ$5</f>
        <v>95.166666666666671</v>
      </c>
      <c r="CYR7" s="48">
        <v>0</v>
      </c>
      <c r="CYS7" s="49">
        <v>0</v>
      </c>
      <c r="CYT7" s="49">
        <v>0</v>
      </c>
      <c r="CYU7" s="49">
        <v>0</v>
      </c>
      <c r="CYV7" s="49">
        <v>0</v>
      </c>
      <c r="CYW7" s="49">
        <v>625</v>
      </c>
      <c r="CYX7" s="127">
        <f>SUM(CYR7:CYW7)</f>
        <v>625</v>
      </c>
      <c r="CYY7" s="43">
        <f>CYX7/$CYY$5</f>
        <v>104.16666666666667</v>
      </c>
      <c r="CYZ7" s="48">
        <v>458</v>
      </c>
      <c r="CZA7" s="49">
        <v>0</v>
      </c>
      <c r="CZB7" s="49">
        <v>0</v>
      </c>
      <c r="CZC7" s="49">
        <v>0</v>
      </c>
      <c r="CZD7" s="49"/>
      <c r="CZE7" s="49">
        <v>716</v>
      </c>
      <c r="CZF7" s="127">
        <f>SUM(CYZ7:CZE7)</f>
        <v>1174</v>
      </c>
      <c r="CZG7" s="43">
        <f>CZF7/$CZG$5</f>
        <v>234.8</v>
      </c>
      <c r="CZH7" s="342">
        <v>0</v>
      </c>
      <c r="CZI7" s="343">
        <v>780</v>
      </c>
      <c r="CZJ7" s="343">
        <v>0</v>
      </c>
      <c r="CZK7" s="343">
        <v>0</v>
      </c>
      <c r="CZL7" s="343">
        <v>959</v>
      </c>
      <c r="CZM7" s="343">
        <v>0</v>
      </c>
      <c r="CZN7" s="127">
        <f>SUM(CZH7:CZM7)</f>
        <v>1739</v>
      </c>
      <c r="CZO7" s="43">
        <f>CZN7/$CZO$5</f>
        <v>289.83333333333331</v>
      </c>
      <c r="CZP7" s="342">
        <v>1347</v>
      </c>
      <c r="CZQ7" s="343"/>
      <c r="CZR7" s="343"/>
      <c r="CZS7" s="343">
        <v>0</v>
      </c>
      <c r="CZT7" s="343">
        <v>0</v>
      </c>
      <c r="CZU7" s="343">
        <v>0</v>
      </c>
      <c r="CZV7" s="127">
        <f>SUM(CZP7:CZU7)</f>
        <v>1347</v>
      </c>
      <c r="CZW7" s="43">
        <f>CZV7/$CZW$5</f>
        <v>224.5</v>
      </c>
      <c r="CZX7" s="63">
        <v>0</v>
      </c>
      <c r="CZY7" s="64">
        <v>0</v>
      </c>
      <c r="CZZ7" s="64">
        <v>451</v>
      </c>
      <c r="DAA7" s="64">
        <v>0</v>
      </c>
      <c r="DAB7" s="64">
        <v>0</v>
      </c>
      <c r="DAC7" s="64">
        <v>0</v>
      </c>
      <c r="DAD7" s="64">
        <f>SUM(CZX7:DAC7)</f>
        <v>451</v>
      </c>
      <c r="DAE7" s="68">
        <f>DAD7/$DAE$5</f>
        <v>75.166666666666671</v>
      </c>
      <c r="DAF7" s="342">
        <v>754</v>
      </c>
      <c r="DAG7" s="343">
        <v>0</v>
      </c>
      <c r="DAH7" s="343">
        <v>0</v>
      </c>
      <c r="DAI7" s="343">
        <v>0</v>
      </c>
      <c r="DAJ7" s="343">
        <v>699</v>
      </c>
      <c r="DAK7" s="343">
        <v>0</v>
      </c>
      <c r="DAL7" s="64">
        <f>SUM(DAF7:DAK7)</f>
        <v>1453</v>
      </c>
      <c r="DAM7" s="68">
        <f>DAL7/$DAM$5</f>
        <v>242.16666666666666</v>
      </c>
      <c r="DAN7" s="63">
        <v>0</v>
      </c>
      <c r="DAO7" s="64">
        <v>601</v>
      </c>
      <c r="DAP7" s="64">
        <v>0</v>
      </c>
      <c r="DAQ7" s="64">
        <v>0</v>
      </c>
      <c r="DAR7" s="64">
        <v>0</v>
      </c>
      <c r="DAS7" s="64"/>
      <c r="DAT7" s="64">
        <f>SUM(DAN7:DAS7)</f>
        <v>601</v>
      </c>
      <c r="DAU7" s="68">
        <f>DAT7/$DAU$5</f>
        <v>100.16666666666667</v>
      </c>
      <c r="DAV7" s="342">
        <v>0</v>
      </c>
      <c r="DAW7" s="343">
        <v>495</v>
      </c>
      <c r="DAX7" s="343">
        <v>0</v>
      </c>
      <c r="DAY7" s="343">
        <v>1033</v>
      </c>
      <c r="DAZ7" s="343">
        <v>0</v>
      </c>
      <c r="DBA7" s="343">
        <v>349</v>
      </c>
      <c r="DBB7" s="64">
        <f>SUM(DAV7:DBA7)</f>
        <v>1877</v>
      </c>
      <c r="DBC7" s="68">
        <f>DBB7/$DBC$5</f>
        <v>312.83333333333331</v>
      </c>
      <c r="DBD7" s="48">
        <v>0</v>
      </c>
      <c r="DBE7" s="49">
        <v>0</v>
      </c>
      <c r="DBF7" s="49">
        <v>0</v>
      </c>
      <c r="DBG7" s="49">
        <v>0</v>
      </c>
      <c r="DBH7" s="49">
        <v>0</v>
      </c>
      <c r="DBI7" s="49">
        <v>0</v>
      </c>
      <c r="DBJ7" s="64">
        <f>SUM(DBD7:DBI7)</f>
        <v>0</v>
      </c>
      <c r="DBK7" s="68">
        <f>DBJ7/$DBK$5</f>
        <v>0</v>
      </c>
      <c r="DBL7" s="48">
        <v>510</v>
      </c>
      <c r="DBM7" s="49"/>
      <c r="DBN7" s="49">
        <v>600</v>
      </c>
      <c r="DBO7" s="49">
        <v>0</v>
      </c>
      <c r="DBP7" s="49">
        <v>0</v>
      </c>
      <c r="DBQ7" s="49">
        <v>0</v>
      </c>
      <c r="DBR7" s="64">
        <f>SUM(DBL7:DBQ7)</f>
        <v>1110</v>
      </c>
      <c r="DBS7" s="68">
        <f>DBR7/$DBS$5</f>
        <v>185</v>
      </c>
      <c r="DBT7" s="48">
        <v>0</v>
      </c>
      <c r="DBU7" s="49"/>
      <c r="DBV7" s="49">
        <v>0</v>
      </c>
      <c r="DBW7" s="49">
        <v>0</v>
      </c>
      <c r="DBX7" s="49">
        <v>449</v>
      </c>
      <c r="DBY7" s="49">
        <v>718</v>
      </c>
      <c r="DBZ7" s="64">
        <f>SUM(DBT7:DBY7)</f>
        <v>1167</v>
      </c>
      <c r="DCA7" s="68">
        <f>DBZ7/$DCA$5</f>
        <v>233.4</v>
      </c>
      <c r="DCB7" s="48">
        <v>0</v>
      </c>
      <c r="DCC7" s="49"/>
      <c r="DCD7" s="49">
        <v>0</v>
      </c>
      <c r="DCE7" s="49">
        <v>0</v>
      </c>
      <c r="DCF7" s="49">
        <v>330</v>
      </c>
      <c r="DCG7" s="49">
        <v>0</v>
      </c>
      <c r="DCH7" s="64">
        <f>SUM(DCB7:DCG7)</f>
        <v>330</v>
      </c>
      <c r="DCI7" s="68">
        <f>DCH7/$DCI$5</f>
        <v>55</v>
      </c>
      <c r="DCJ7" s="342">
        <v>1200</v>
      </c>
      <c r="DCK7" s="343">
        <v>159</v>
      </c>
      <c r="DCL7" s="343">
        <v>0</v>
      </c>
      <c r="DCM7" s="343">
        <v>0</v>
      </c>
      <c r="DCN7" s="343">
        <v>823</v>
      </c>
      <c r="DCO7" s="343">
        <v>0</v>
      </c>
      <c r="DCP7" s="64">
        <f>SUM(DCJ7:DCO7)</f>
        <v>2182</v>
      </c>
      <c r="DCQ7" s="68">
        <f>DCP7/$DCQ$5</f>
        <v>363.66666666666669</v>
      </c>
      <c r="DCR7" s="48">
        <v>221</v>
      </c>
      <c r="DCS7" s="49">
        <v>0</v>
      </c>
      <c r="DCT7" s="49">
        <v>600</v>
      </c>
      <c r="DCU7" s="49">
        <v>664</v>
      </c>
      <c r="DCV7" s="49">
        <v>0</v>
      </c>
      <c r="DCW7" s="49">
        <v>0</v>
      </c>
      <c r="DCX7" s="64">
        <f>SUM(DCR7:DCW7)</f>
        <v>1485</v>
      </c>
      <c r="DCY7" s="68">
        <f>DCX7/$DCY$5</f>
        <v>247.5</v>
      </c>
      <c r="DCZ7" s="342">
        <v>0</v>
      </c>
      <c r="DDA7" s="343">
        <v>0</v>
      </c>
      <c r="DDB7" s="343">
        <v>0</v>
      </c>
      <c r="DDC7" s="343">
        <v>0</v>
      </c>
      <c r="DDD7" s="343"/>
      <c r="DDE7" s="343">
        <v>0</v>
      </c>
      <c r="DDF7" s="64">
        <f>SUM(DCZ7:DDE7)</f>
        <v>0</v>
      </c>
      <c r="DDG7" s="68">
        <f>DDF7/$DDG$5</f>
        <v>0</v>
      </c>
      <c r="DDH7" s="54">
        <v>0</v>
      </c>
      <c r="DDI7" s="127">
        <v>0</v>
      </c>
      <c r="DDJ7" s="127">
        <v>0</v>
      </c>
      <c r="DDK7" s="127">
        <v>0</v>
      </c>
      <c r="DDL7" s="127">
        <v>797</v>
      </c>
      <c r="DDM7" s="127">
        <v>0</v>
      </c>
      <c r="DDN7" s="127">
        <f>SUM(DDH7:DDM7)</f>
        <v>797</v>
      </c>
      <c r="DDO7" s="43">
        <f>DDN7/$DDO$5</f>
        <v>132.83333333333334</v>
      </c>
      <c r="DDP7" s="48">
        <v>0</v>
      </c>
      <c r="DDQ7" s="49">
        <v>551</v>
      </c>
      <c r="DDR7" s="49">
        <v>0</v>
      </c>
      <c r="DDS7" s="49"/>
      <c r="DDT7" s="49">
        <v>0</v>
      </c>
      <c r="DDU7" s="49">
        <v>220</v>
      </c>
      <c r="DDV7" s="127">
        <f>SUM(DDP7:DDU7)</f>
        <v>771</v>
      </c>
      <c r="DDW7" s="43">
        <f>DDV7/$DDW$5</f>
        <v>128.5</v>
      </c>
      <c r="DDX7" s="342">
        <v>0</v>
      </c>
      <c r="DDY7" s="343">
        <v>0</v>
      </c>
      <c r="DDZ7" s="343">
        <v>0</v>
      </c>
      <c r="DEA7" s="343">
        <v>0</v>
      </c>
      <c r="DEB7" s="343">
        <v>0</v>
      </c>
      <c r="DEC7" s="343">
        <v>0</v>
      </c>
      <c r="DED7" s="127">
        <f>SUM(DDX7:DEC7)</f>
        <v>0</v>
      </c>
      <c r="DEE7" s="43">
        <f>DED7/$DEE$5</f>
        <v>0</v>
      </c>
      <c r="DEF7" s="342">
        <v>1115</v>
      </c>
      <c r="DEG7" s="343">
        <v>0</v>
      </c>
      <c r="DEH7" s="343"/>
      <c r="DEI7" s="343">
        <v>0</v>
      </c>
      <c r="DEJ7" s="343">
        <v>0</v>
      </c>
      <c r="DEK7" s="343">
        <v>0</v>
      </c>
      <c r="DEL7" s="127">
        <f>SUM(DEF7:DEK7)</f>
        <v>1115</v>
      </c>
      <c r="DEM7" s="43">
        <f>DEL7/$DEM$5</f>
        <v>185.83333333333334</v>
      </c>
      <c r="DEN7" s="342">
        <v>0</v>
      </c>
      <c r="DEO7" s="343">
        <v>800</v>
      </c>
      <c r="DEP7" s="343">
        <v>0</v>
      </c>
      <c r="DEQ7" s="343">
        <v>0</v>
      </c>
      <c r="DER7" s="343"/>
      <c r="DES7" s="343">
        <v>0</v>
      </c>
      <c r="DET7" s="127">
        <f>SUM(DEN7:DES7)</f>
        <v>800</v>
      </c>
      <c r="DEU7" s="43">
        <f>DET7/$DEU$5</f>
        <v>133.33333333333334</v>
      </c>
      <c r="DEV7" s="48">
        <v>0</v>
      </c>
      <c r="DEW7" s="49">
        <v>667</v>
      </c>
      <c r="DEX7" s="49">
        <v>0</v>
      </c>
      <c r="DEY7" s="49">
        <v>0</v>
      </c>
      <c r="DEZ7" s="49">
        <v>0</v>
      </c>
      <c r="DFA7" s="49">
        <v>0</v>
      </c>
      <c r="DFB7" s="127">
        <f>SUM(DEV7:DFA7)</f>
        <v>667</v>
      </c>
      <c r="DFC7" s="43">
        <f>DFB7/$DFC$5</f>
        <v>111.16666666666667</v>
      </c>
      <c r="DFD7" s="342">
        <v>0</v>
      </c>
      <c r="DFE7" s="343">
        <v>0</v>
      </c>
      <c r="DFF7" s="343">
        <v>400</v>
      </c>
      <c r="DFG7" s="343">
        <v>0</v>
      </c>
      <c r="DFH7" s="343">
        <v>0</v>
      </c>
      <c r="DFI7" s="343"/>
      <c r="DFJ7" s="127">
        <f>SUM(DFD7:DFI7)</f>
        <v>400</v>
      </c>
      <c r="DFK7" s="43">
        <f>DFJ7/$DFK$5</f>
        <v>66.666666666666671</v>
      </c>
      <c r="DFL7" s="321"/>
      <c r="DFM7" s="322">
        <v>1027</v>
      </c>
      <c r="DFN7" s="322">
        <v>0</v>
      </c>
      <c r="DFO7" s="322">
        <v>0</v>
      </c>
      <c r="DFP7" s="322">
        <v>0</v>
      </c>
      <c r="DFQ7" s="322">
        <v>0</v>
      </c>
      <c r="DFR7" s="64">
        <f>SUM(DFL7:DFQ7)</f>
        <v>1027</v>
      </c>
      <c r="DFS7" s="68">
        <f>DFR7/$DFS$5</f>
        <v>171.16666666666666</v>
      </c>
      <c r="DFT7" s="48">
        <v>0</v>
      </c>
      <c r="DFU7" s="49">
        <v>0</v>
      </c>
      <c r="DFV7" s="49">
        <v>0</v>
      </c>
      <c r="DFW7" s="49">
        <v>0</v>
      </c>
      <c r="DFX7" s="49"/>
      <c r="DFY7" s="49">
        <v>0</v>
      </c>
      <c r="DFZ7" s="127">
        <f>SUM(DFT7:DFY7)</f>
        <v>0</v>
      </c>
      <c r="DGA7" s="43">
        <f>DFZ7/$DGA$5</f>
        <v>0</v>
      </c>
      <c r="DGB7" s="48">
        <v>363</v>
      </c>
      <c r="DGC7" s="49">
        <v>626</v>
      </c>
      <c r="DGD7" s="49">
        <v>0</v>
      </c>
      <c r="DGE7" s="49"/>
      <c r="DGF7" s="49">
        <v>0</v>
      </c>
      <c r="DGG7" s="49">
        <v>0</v>
      </c>
      <c r="DGH7" s="127">
        <f>SUM(DGB7:DGG7)</f>
        <v>989</v>
      </c>
      <c r="DGI7" s="43">
        <f>DGH7/$DGI$5</f>
        <v>164.83333333333334</v>
      </c>
      <c r="DGJ7" s="63">
        <v>0</v>
      </c>
      <c r="DGK7" s="64">
        <v>0</v>
      </c>
      <c r="DGL7" s="64">
        <v>684</v>
      </c>
      <c r="DGM7" s="64">
        <v>0</v>
      </c>
      <c r="DGN7" s="64">
        <v>0</v>
      </c>
      <c r="DGO7" s="64"/>
      <c r="DGP7" s="64">
        <f>SUM(DGJ7:DGO7)</f>
        <v>684</v>
      </c>
      <c r="DGQ7" s="68">
        <f>DGP7/$DGQ$5</f>
        <v>114</v>
      </c>
      <c r="DGR7" s="48">
        <v>0</v>
      </c>
      <c r="DGS7" s="49">
        <v>0</v>
      </c>
      <c r="DGT7" s="49">
        <v>0</v>
      </c>
      <c r="DGU7" s="49">
        <v>1017</v>
      </c>
      <c r="DGV7" s="49">
        <v>0</v>
      </c>
      <c r="DGW7" s="49"/>
      <c r="DGX7" s="64">
        <f>SUM(DGR7:DGW7)</f>
        <v>1017</v>
      </c>
      <c r="DGY7" s="68">
        <f>DGX7/$DGY$5</f>
        <v>169.5</v>
      </c>
      <c r="DGZ7" s="48">
        <v>0</v>
      </c>
      <c r="DHA7" s="49">
        <v>0</v>
      </c>
      <c r="DHB7" s="49">
        <v>0</v>
      </c>
      <c r="DHC7" s="49">
        <v>0</v>
      </c>
      <c r="DHD7" s="49">
        <v>0</v>
      </c>
      <c r="DHE7" s="49">
        <v>323</v>
      </c>
      <c r="DHF7" s="64">
        <f>SUM(DGZ7:DHE7)</f>
        <v>323</v>
      </c>
      <c r="DHG7" s="68">
        <f>DHF7/$DHG$5</f>
        <v>53.833333333333336</v>
      </c>
      <c r="DHH7" s="321"/>
      <c r="DHI7" s="322">
        <v>0</v>
      </c>
      <c r="DHJ7" s="322">
        <v>352</v>
      </c>
      <c r="DHK7" s="322">
        <v>0</v>
      </c>
      <c r="DHL7" s="322">
        <v>0</v>
      </c>
      <c r="DHM7" s="322">
        <v>0</v>
      </c>
      <c r="DHN7" s="64">
        <f>SUM(DHH7:DHM7)</f>
        <v>352</v>
      </c>
      <c r="DHO7" s="68">
        <f>DHN7/$DHO$5</f>
        <v>58.666666666666664</v>
      </c>
      <c r="DHP7" s="321">
        <v>0</v>
      </c>
      <c r="DHQ7" s="322">
        <v>0</v>
      </c>
      <c r="DHR7" s="322">
        <v>0</v>
      </c>
      <c r="DHS7" s="322">
        <v>611</v>
      </c>
      <c r="DHT7" s="322">
        <v>0</v>
      </c>
      <c r="DHU7" s="322">
        <v>797</v>
      </c>
      <c r="DHV7" s="64">
        <f>SUM(DHP7:DHU7)</f>
        <v>1408</v>
      </c>
      <c r="DHW7" s="68">
        <f>DHV7/$DHW$5</f>
        <v>234.66666666666666</v>
      </c>
      <c r="DHX7" s="342">
        <v>0</v>
      </c>
      <c r="DHY7" s="343"/>
      <c r="DHZ7" s="343">
        <v>0</v>
      </c>
      <c r="DIA7" s="343">
        <v>0</v>
      </c>
      <c r="DIB7" s="343">
        <v>0</v>
      </c>
      <c r="DIC7" s="343">
        <v>0</v>
      </c>
      <c r="DID7" s="64">
        <f>SUM(DHX7:DIC7)</f>
        <v>0</v>
      </c>
      <c r="DIE7" s="68">
        <f>DID7/$DIE$5</f>
        <v>0</v>
      </c>
      <c r="DIF7" s="48"/>
      <c r="DIG7" s="49">
        <v>0</v>
      </c>
      <c r="DIH7" s="49">
        <v>0</v>
      </c>
      <c r="DII7" s="49">
        <v>0</v>
      </c>
      <c r="DIJ7" s="49">
        <v>0</v>
      </c>
      <c r="DIK7" s="49"/>
      <c r="DIL7" s="64">
        <f>SUM(DIF7:DIK7)</f>
        <v>0</v>
      </c>
      <c r="DIM7" s="68">
        <f>DIL7/$DIM$5</f>
        <v>0</v>
      </c>
      <c r="DIN7" s="321">
        <v>700</v>
      </c>
      <c r="DIO7" s="322"/>
      <c r="DIP7" s="322">
        <v>0</v>
      </c>
      <c r="DIQ7" s="322">
        <v>0</v>
      </c>
      <c r="DIR7" s="322">
        <v>0</v>
      </c>
      <c r="DIS7" s="322">
        <v>104</v>
      </c>
      <c r="DIT7" s="64">
        <f>SUM(DIN7:DIS7)</f>
        <v>804</v>
      </c>
      <c r="DIU7" s="68">
        <f>DIT7/$DIU$5</f>
        <v>134</v>
      </c>
      <c r="DIV7" s="342">
        <f>SUMIF(SUMPK!$B:$B,$B:$B,SUMPK!$O:$O)</f>
        <v>0</v>
      </c>
      <c r="DIW7" s="343">
        <v>0</v>
      </c>
      <c r="DIX7" s="343">
        <v>0</v>
      </c>
      <c r="DIY7" s="343">
        <v>808</v>
      </c>
      <c r="DIZ7" s="343">
        <v>0</v>
      </c>
      <c r="DJA7" s="343">
        <v>0</v>
      </c>
      <c r="DJB7" s="64">
        <f>SUM(DIV7:DJA7)</f>
        <v>808</v>
      </c>
      <c r="DJC7" s="68">
        <f>DJB7/$DJC$5</f>
        <v>134.66666666666666</v>
      </c>
      <c r="DJD7" s="342">
        <v>0</v>
      </c>
      <c r="DJE7" s="343">
        <v>395</v>
      </c>
      <c r="DJF7" s="343">
        <v>0</v>
      </c>
      <c r="DJG7" s="343">
        <v>0</v>
      </c>
      <c r="DJH7" s="343">
        <v>0</v>
      </c>
      <c r="DJI7" s="343"/>
      <c r="DJJ7" s="64">
        <f>SUM(DJD7:DJI7)</f>
        <v>395</v>
      </c>
      <c r="DJK7" s="68">
        <f>DJJ7/$DJK$5</f>
        <v>65.833333333333329</v>
      </c>
      <c r="DJL7" s="48">
        <v>0</v>
      </c>
      <c r="DJM7" s="49">
        <v>0</v>
      </c>
      <c r="DJN7" s="49">
        <v>876</v>
      </c>
      <c r="DJO7" s="49">
        <v>0</v>
      </c>
      <c r="DJP7" s="49">
        <v>0</v>
      </c>
      <c r="DJQ7" s="49">
        <v>0</v>
      </c>
      <c r="DJR7" s="64">
        <f>SUM(DJL7:DJQ7)</f>
        <v>876</v>
      </c>
      <c r="DJS7" s="68">
        <f>DJR7/$DJS$5</f>
        <v>146</v>
      </c>
      <c r="DJT7" s="48"/>
      <c r="DJU7" s="49">
        <v>0</v>
      </c>
      <c r="DJV7" s="49">
        <v>151</v>
      </c>
      <c r="DJW7" s="49">
        <v>0</v>
      </c>
      <c r="DJX7" s="49">
        <v>203</v>
      </c>
      <c r="DJY7" s="49">
        <v>0</v>
      </c>
      <c r="DJZ7" s="64">
        <f>SUM(DJT7:DJY7)</f>
        <v>354</v>
      </c>
      <c r="DKA7" s="68">
        <f>DJZ7/$DKA$5</f>
        <v>59</v>
      </c>
      <c r="DKB7" s="48">
        <v>0</v>
      </c>
      <c r="DKC7" s="49">
        <v>673</v>
      </c>
      <c r="DKD7" s="49">
        <v>0</v>
      </c>
      <c r="DKE7" s="49">
        <v>0</v>
      </c>
      <c r="DKF7" s="49">
        <v>0</v>
      </c>
      <c r="DKG7" s="49">
        <v>0</v>
      </c>
      <c r="DKH7" s="64">
        <f>SUM(DKB7:DKG7)</f>
        <v>673</v>
      </c>
      <c r="DKI7" s="68">
        <f>DKH7/$DKI$5</f>
        <v>112.16666666666667</v>
      </c>
      <c r="DKJ7" s="342"/>
      <c r="DKK7" s="343">
        <v>0</v>
      </c>
      <c r="DKL7" s="343">
        <v>0</v>
      </c>
      <c r="DKM7" s="343">
        <v>0</v>
      </c>
      <c r="DKN7" s="343">
        <v>0</v>
      </c>
      <c r="DKO7" s="343">
        <v>0</v>
      </c>
      <c r="DKP7" s="64">
        <f>SUM(DKJ7:DKO7)</f>
        <v>0</v>
      </c>
      <c r="DKQ7" s="68">
        <f>DKP7/$DKQ$5</f>
        <v>0</v>
      </c>
      <c r="DKR7" s="48">
        <v>0</v>
      </c>
      <c r="DKS7" s="49">
        <v>656</v>
      </c>
      <c r="DKT7" s="49">
        <v>0</v>
      </c>
      <c r="DKU7" s="49">
        <v>0</v>
      </c>
      <c r="DKV7" s="49">
        <v>0</v>
      </c>
      <c r="DKW7" s="49">
        <v>0</v>
      </c>
      <c r="DKX7" s="64">
        <f>SUM(DKR7:DKW7)</f>
        <v>656</v>
      </c>
      <c r="DKY7" s="68">
        <f>DKX7/$DKY$5</f>
        <v>109.33333333333333</v>
      </c>
      <c r="DKZ7" s="48">
        <v>0</v>
      </c>
      <c r="DLA7" s="49">
        <v>0</v>
      </c>
      <c r="DLB7" s="49">
        <v>800</v>
      </c>
      <c r="DLC7" s="49">
        <v>75</v>
      </c>
      <c r="DLD7" s="49">
        <v>0</v>
      </c>
      <c r="DLE7" s="49">
        <v>0</v>
      </c>
      <c r="DLF7" s="64">
        <f>SUM(DKZ7:DLE7)</f>
        <v>875</v>
      </c>
      <c r="DLG7" s="68">
        <f>DLF7/$DLG$5</f>
        <v>145.83333333333334</v>
      </c>
      <c r="DLH7" s="48"/>
      <c r="DLI7" s="49">
        <v>0</v>
      </c>
      <c r="DLJ7" s="49">
        <v>685</v>
      </c>
      <c r="DLK7" s="49">
        <f>SUMIF(SUMPK!$B:$B,$B:$B,SUMPK!$O:$O)</f>
        <v>0</v>
      </c>
      <c r="DLL7" s="49"/>
      <c r="DLM7" s="49">
        <v>0</v>
      </c>
      <c r="DLN7" s="64">
        <f>SUM(DLH7:DLM7)</f>
        <v>685</v>
      </c>
      <c r="DLO7" s="68">
        <f>DLN7/$DLO$5</f>
        <v>114.16666666666667</v>
      </c>
      <c r="DLP7" s="342">
        <v>0</v>
      </c>
      <c r="DLR7" s="343">
        <v>222</v>
      </c>
      <c r="DLS7" s="343">
        <v>0</v>
      </c>
      <c r="DLT7" s="343">
        <v>0</v>
      </c>
      <c r="DLU7" s="343">
        <v>0</v>
      </c>
      <c r="DLV7" s="64">
        <f>SUM(DLP7:DLU7)</f>
        <v>222</v>
      </c>
      <c r="DLW7" s="68">
        <f>DLV7/$DLW$5</f>
        <v>37</v>
      </c>
      <c r="DLX7" s="48">
        <v>0</v>
      </c>
      <c r="DLY7" s="49">
        <v>923</v>
      </c>
      <c r="DLZ7" s="49">
        <v>0</v>
      </c>
      <c r="DMA7" s="49">
        <v>0</v>
      </c>
      <c r="DMB7" s="49">
        <v>0</v>
      </c>
      <c r="DMC7" s="49"/>
      <c r="DMD7" s="64">
        <f>SUM(DLX7:DMC7)</f>
        <v>923</v>
      </c>
      <c r="DME7" s="68">
        <f>DMD7/$DME$5</f>
        <v>153.83333333333334</v>
      </c>
      <c r="DMF7" s="342"/>
      <c r="DMG7" s="343">
        <v>177</v>
      </c>
      <c r="DMH7" s="343"/>
      <c r="DMI7" s="343">
        <v>0</v>
      </c>
      <c r="DMJ7" s="343">
        <v>0</v>
      </c>
      <c r="DMK7" s="343">
        <v>0</v>
      </c>
      <c r="DML7" s="64">
        <f>SUM(DMF7:DMK7)</f>
        <v>177</v>
      </c>
      <c r="DMM7" s="68">
        <f>DML7/$DMM$5</f>
        <v>29.5</v>
      </c>
      <c r="DMN7" s="48">
        <v>356</v>
      </c>
      <c r="DMO7" s="49">
        <v>0</v>
      </c>
      <c r="DMP7" s="49">
        <v>0</v>
      </c>
      <c r="DMQ7" s="49">
        <v>0</v>
      </c>
      <c r="DMR7" s="49">
        <v>0</v>
      </c>
      <c r="DMS7" s="49">
        <v>747</v>
      </c>
      <c r="DMT7" s="64">
        <f>SUM(DMN7:DMS7)</f>
        <v>1103</v>
      </c>
      <c r="DMU7" s="68">
        <f>DMT7/$DMU$5</f>
        <v>183.83333333333334</v>
      </c>
      <c r="DMV7" s="342">
        <v>0</v>
      </c>
      <c r="DMW7" s="343">
        <v>0</v>
      </c>
      <c r="DMX7" s="343">
        <v>0</v>
      </c>
      <c r="DMY7" s="343">
        <v>0</v>
      </c>
      <c r="DMZ7" s="343">
        <v>0</v>
      </c>
      <c r="DNA7" s="343">
        <v>886</v>
      </c>
      <c r="DNB7" s="64">
        <f>SUM(DMV7:DNA7)</f>
        <v>886</v>
      </c>
      <c r="DNC7" s="68">
        <f>DNB7/$DNC$5</f>
        <v>147.66666666666666</v>
      </c>
      <c r="DND7" s="48"/>
      <c r="DNE7" s="49">
        <v>0</v>
      </c>
      <c r="DNF7" s="49"/>
      <c r="DNG7" s="49"/>
      <c r="DNH7" s="49">
        <v>0</v>
      </c>
      <c r="DNI7" s="49">
        <v>157</v>
      </c>
      <c r="DNJ7" s="64">
        <f>SUM(DND7:DNI7)</f>
        <v>157</v>
      </c>
      <c r="DNK7" s="68">
        <f>DNJ7/$DNK$5</f>
        <v>26.166666666666668</v>
      </c>
      <c r="DNL7" s="48"/>
      <c r="DNM7" s="49"/>
      <c r="DNN7" s="49">
        <v>0</v>
      </c>
      <c r="DNO7" s="49">
        <v>231</v>
      </c>
      <c r="DNP7" s="49">
        <v>355</v>
      </c>
      <c r="DNQ7" s="49">
        <v>0</v>
      </c>
      <c r="DNR7" s="64">
        <f>SUM(DNL7:DNQ7)</f>
        <v>586</v>
      </c>
      <c r="DNS7" s="68">
        <f>DNR7/$DNS$5</f>
        <v>97.666666666666671</v>
      </c>
      <c r="DNT7" s="342"/>
      <c r="DNU7" s="343">
        <v>0</v>
      </c>
      <c r="DNV7" s="343">
        <v>490</v>
      </c>
      <c r="DNW7" s="343"/>
      <c r="DNX7" s="343">
        <v>0</v>
      </c>
      <c r="DNY7" s="343">
        <v>0</v>
      </c>
      <c r="DNZ7" s="64">
        <f>SUM(DNT7:DNY7)</f>
        <v>490</v>
      </c>
      <c r="DOA7" s="68">
        <f>DNZ7/$DNZ$5</f>
        <v>81.666666666666671</v>
      </c>
      <c r="DOB7" s="63">
        <v>0</v>
      </c>
      <c r="DOC7" s="64"/>
      <c r="DOD7" s="64"/>
      <c r="DOE7" s="64">
        <v>0</v>
      </c>
      <c r="DOF7" s="64">
        <v>805</v>
      </c>
      <c r="DOG7" s="64">
        <v>0</v>
      </c>
      <c r="DOH7" s="64">
        <f>SUM(DOB7:DOG7)</f>
        <v>805</v>
      </c>
      <c r="DOI7" s="68">
        <f>DOH7/$DOI$5</f>
        <v>134.16666666666666</v>
      </c>
      <c r="DOJ7" s="342">
        <v>0</v>
      </c>
      <c r="DOK7" s="343">
        <v>549</v>
      </c>
      <c r="DOL7" s="343"/>
      <c r="DOM7" s="343">
        <v>0</v>
      </c>
      <c r="DON7" s="343">
        <v>0</v>
      </c>
      <c r="DOO7" s="343">
        <v>0</v>
      </c>
      <c r="DOP7" s="64">
        <f>SUM(DOJ7:DOO7)</f>
        <v>549</v>
      </c>
      <c r="DOQ7" s="68">
        <f>DOP7/$DOQ$5</f>
        <v>91.5</v>
      </c>
      <c r="DOR7" s="342">
        <v>220</v>
      </c>
      <c r="DOS7" s="343">
        <v>0</v>
      </c>
      <c r="DOT7" s="343"/>
      <c r="DOU7" s="343">
        <v>0</v>
      </c>
      <c r="DOV7" s="343"/>
      <c r="DOW7" s="343">
        <v>802</v>
      </c>
      <c r="DOX7" s="64">
        <f>SUM(DOR7:DOW7)</f>
        <v>1022</v>
      </c>
      <c r="DOY7" s="68">
        <f>DOX7/$DOY$5</f>
        <v>170.33333333333334</v>
      </c>
      <c r="DOZ7" s="63"/>
      <c r="DPA7" s="64">
        <v>0</v>
      </c>
      <c r="DPB7" s="64">
        <v>0</v>
      </c>
      <c r="DPC7" s="64">
        <v>277</v>
      </c>
      <c r="DPD7" s="64">
        <v>0</v>
      </c>
      <c r="DPE7" s="64">
        <v>0</v>
      </c>
      <c r="DPF7" s="64">
        <f>SUM(DOZ7:DPE7)</f>
        <v>277</v>
      </c>
      <c r="DPG7" s="68">
        <f>DPF7/$DPG$5</f>
        <v>46.166666666666664</v>
      </c>
      <c r="DPH7" s="48">
        <v>0</v>
      </c>
      <c r="DPI7" s="49">
        <v>0</v>
      </c>
      <c r="DPJ7" s="49">
        <v>0</v>
      </c>
      <c r="DPK7" s="49">
        <v>0</v>
      </c>
      <c r="DPL7" s="49">
        <v>0</v>
      </c>
      <c r="DPM7" s="49">
        <v>0</v>
      </c>
      <c r="DPN7" s="64">
        <f>SUM(DPH7:DPM7)</f>
        <v>0</v>
      </c>
      <c r="DPO7" s="68">
        <f>DPN7/$DPO$5</f>
        <v>0</v>
      </c>
      <c r="DPP7" s="48">
        <v>699</v>
      </c>
      <c r="DPQ7" s="49">
        <v>0</v>
      </c>
      <c r="DPR7" s="49">
        <v>0</v>
      </c>
      <c r="DPS7" s="49">
        <v>0</v>
      </c>
      <c r="DPT7" s="49">
        <v>0</v>
      </c>
      <c r="DPU7" s="49">
        <v>691</v>
      </c>
      <c r="DPV7" s="491">
        <f>SUM(DPP7:DPU7)</f>
        <v>1390</v>
      </c>
      <c r="DPW7" s="492">
        <f>DPV7/$DPW$5</f>
        <v>231.66666666666666</v>
      </c>
      <c r="DPX7" s="48">
        <v>0</v>
      </c>
      <c r="DPY7" s="49">
        <v>0</v>
      </c>
      <c r="DPZ7" s="49">
        <v>0</v>
      </c>
      <c r="DQA7" s="49">
        <v>0</v>
      </c>
      <c r="DQB7" s="49">
        <v>497</v>
      </c>
      <c r="DQC7" s="49"/>
      <c r="DQD7" s="491">
        <f>SUM(DPX7:DQC7)</f>
        <v>497</v>
      </c>
      <c r="DQE7" s="492">
        <f>DQD7/$DQE$5</f>
        <v>82.833333333333329</v>
      </c>
      <c r="DQF7" s="342">
        <v>0</v>
      </c>
      <c r="DQG7" s="343">
        <v>506</v>
      </c>
      <c r="DQH7" s="343">
        <v>0</v>
      </c>
      <c r="DQI7" s="343"/>
      <c r="DQJ7" s="343">
        <v>229</v>
      </c>
      <c r="DQK7" s="343">
        <v>0</v>
      </c>
      <c r="DQL7" s="489">
        <f>SUM(DQF7:DQK7)</f>
        <v>735</v>
      </c>
      <c r="DQM7" s="492">
        <f>DQL7/$DQM$5</f>
        <v>122.5</v>
      </c>
      <c r="DQN7" s="48">
        <v>0</v>
      </c>
      <c r="DQO7" s="49">
        <v>0</v>
      </c>
      <c r="DQP7" s="49">
        <v>337</v>
      </c>
      <c r="DQQ7" s="49">
        <v>0</v>
      </c>
      <c r="DQR7" s="49">
        <v>0</v>
      </c>
      <c r="DQS7" s="49">
        <v>0</v>
      </c>
      <c r="DQT7" s="64">
        <f>SUM(DQN7:DQS7)</f>
        <v>337</v>
      </c>
      <c r="DQU7" s="68">
        <f>DQT7/$DQU$5</f>
        <v>56.166666666666664</v>
      </c>
      <c r="DQV7" s="48">
        <v>0</v>
      </c>
      <c r="DQW7" s="49">
        <v>733</v>
      </c>
      <c r="DQX7" s="49">
        <v>0</v>
      </c>
      <c r="DQY7" s="49">
        <v>0</v>
      </c>
      <c r="DQZ7" s="49">
        <v>0</v>
      </c>
      <c r="DRA7" s="49">
        <v>203</v>
      </c>
      <c r="DRB7" s="491">
        <f>SUM(DQV7:DRA7)</f>
        <v>936</v>
      </c>
      <c r="DRC7" s="492">
        <f>DRB7/$DRC$5</f>
        <v>156</v>
      </c>
      <c r="DRD7" s="63">
        <v>0</v>
      </c>
      <c r="DRE7" s="64">
        <v>0</v>
      </c>
      <c r="DRF7" s="64">
        <v>0</v>
      </c>
      <c r="DRG7" s="64">
        <v>700</v>
      </c>
      <c r="DRH7" s="64">
        <v>0</v>
      </c>
      <c r="DRI7" s="64"/>
      <c r="DRJ7" s="491">
        <f>SUM(DRD7:DRI7)</f>
        <v>700</v>
      </c>
      <c r="DRK7" s="492">
        <f>DRJ7/$DRK$5</f>
        <v>116.66666666666667</v>
      </c>
      <c r="DRL7" s="48"/>
      <c r="DRM7" s="49">
        <v>0</v>
      </c>
      <c r="DRN7" s="49"/>
      <c r="DRO7" s="49">
        <v>700</v>
      </c>
      <c r="DRP7" s="49">
        <v>0</v>
      </c>
      <c r="DRQ7" s="49">
        <v>0</v>
      </c>
      <c r="DRR7" s="64">
        <f>SUM(DRL7:DRQ7)</f>
        <v>700</v>
      </c>
      <c r="DRS7" s="68">
        <f>DRR7/$DRS$5</f>
        <v>116.66666666666667</v>
      </c>
      <c r="DRT7" s="63">
        <v>0</v>
      </c>
      <c r="DRU7" s="64">
        <v>0</v>
      </c>
      <c r="DRV7" s="64">
        <v>0</v>
      </c>
      <c r="DRW7" s="64">
        <v>207</v>
      </c>
      <c r="DRX7" s="64">
        <v>0</v>
      </c>
      <c r="DRY7" s="64"/>
      <c r="DRZ7" s="491">
        <f>SUM(DRT7:DRY7)</f>
        <v>207</v>
      </c>
      <c r="DSA7" s="68">
        <f>DRZ7/$DSA$5</f>
        <v>34.5</v>
      </c>
      <c r="DSB7" s="82">
        <v>0</v>
      </c>
      <c r="DSC7" s="83">
        <v>0</v>
      </c>
      <c r="DSD7" s="83">
        <v>0</v>
      </c>
      <c r="DSE7" s="83"/>
      <c r="DSF7" s="83"/>
      <c r="DSG7" s="83">
        <v>443</v>
      </c>
      <c r="DSH7" s="64">
        <f t="shared" ref="DSH7" si="76">SUM(DSB7:DSG7)</f>
        <v>443</v>
      </c>
      <c r="DSI7" s="68">
        <f>DSH7/$DSI$5</f>
        <v>73.833333333333329</v>
      </c>
      <c r="DSJ7" s="342">
        <v>0</v>
      </c>
      <c r="DSK7" s="343">
        <v>0</v>
      </c>
      <c r="DSL7" s="343">
        <v>0</v>
      </c>
      <c r="DSM7" s="343">
        <v>683</v>
      </c>
      <c r="DSN7" s="343">
        <v>0</v>
      </c>
      <c r="DSO7" s="343">
        <v>0</v>
      </c>
      <c r="DSP7" s="64">
        <f t="shared" ref="DSP7" si="77">SUM(DSJ7:DSO7)</f>
        <v>683</v>
      </c>
      <c r="DSQ7" s="68">
        <f>DSP7/$DSQ$5</f>
        <v>113.83333333333333</v>
      </c>
      <c r="DSR7" s="48">
        <v>0</v>
      </c>
      <c r="DSS7" s="49">
        <v>0</v>
      </c>
      <c r="DST7" s="49">
        <v>1007</v>
      </c>
      <c r="DSU7" s="49">
        <v>0</v>
      </c>
      <c r="DSV7" s="49">
        <v>0</v>
      </c>
      <c r="DSW7" s="49">
        <v>0</v>
      </c>
      <c r="DSX7" s="64">
        <f t="shared" ref="DSX7" si="78">SUM(DSR7:DSW7)</f>
        <v>1007</v>
      </c>
      <c r="DSY7" s="68">
        <f>DSX7/$DSY$5</f>
        <v>167.83333333333334</v>
      </c>
      <c r="DSZ7" s="48">
        <v>0</v>
      </c>
      <c r="DTA7" s="49"/>
      <c r="DTB7" s="49">
        <v>0</v>
      </c>
      <c r="DTC7" s="49">
        <v>0</v>
      </c>
      <c r="DTD7" s="49">
        <v>0</v>
      </c>
      <c r="DTE7" s="49">
        <v>178</v>
      </c>
      <c r="DTF7" s="64">
        <f t="shared" ref="DTF7" si="79">SUM(DSZ7:DTE7)</f>
        <v>178</v>
      </c>
      <c r="DTG7" s="68">
        <f>DTF7/$DTG$5</f>
        <v>29.666666666666668</v>
      </c>
      <c r="DTH7" s="48"/>
      <c r="DTI7" s="49">
        <v>0</v>
      </c>
      <c r="DTJ7" s="49">
        <v>659</v>
      </c>
      <c r="DTK7" s="49">
        <v>0</v>
      </c>
      <c r="DTL7" s="49">
        <v>0</v>
      </c>
      <c r="DTM7" s="49">
        <v>0</v>
      </c>
      <c r="DTN7" s="64">
        <f t="shared" ref="DTN7" si="80">SUM(DTH7:DTM7)</f>
        <v>659</v>
      </c>
      <c r="DTO7" s="68">
        <f>DTN7/$DTO$5</f>
        <v>109.83333333333333</v>
      </c>
      <c r="DTP7" s="342">
        <v>0</v>
      </c>
      <c r="DTQ7" s="343">
        <v>360</v>
      </c>
      <c r="DTR7" s="343"/>
      <c r="DTS7" s="343">
        <v>0</v>
      </c>
      <c r="DTT7" s="343">
        <v>0</v>
      </c>
      <c r="DTU7" s="343">
        <v>0</v>
      </c>
      <c r="DTV7" s="64">
        <f t="shared" ref="DTV7" si="81">SUM(DTP7:DTU7)</f>
        <v>360</v>
      </c>
      <c r="DTW7" s="68">
        <f>DTV7/$DTW$5</f>
        <v>60</v>
      </c>
      <c r="DTX7" s="445">
        <v>98</v>
      </c>
      <c r="DTY7" s="446">
        <v>0</v>
      </c>
      <c r="DTZ7" s="446"/>
      <c r="DUA7" s="446">
        <v>0</v>
      </c>
      <c r="DUB7" s="446">
        <v>0</v>
      </c>
      <c r="DUC7" s="446">
        <v>719</v>
      </c>
      <c r="DUD7" s="64">
        <f t="shared" ref="DUD7" si="82">SUM(DTX7:DUC7)</f>
        <v>817</v>
      </c>
      <c r="DUE7" s="68">
        <f>DUD7/$DUE$5</f>
        <v>136.16666666666666</v>
      </c>
      <c r="DUF7" s="48">
        <v>0</v>
      </c>
      <c r="DUG7" s="49">
        <v>0</v>
      </c>
      <c r="DUH7" s="49"/>
      <c r="DUI7" s="49">
        <v>0</v>
      </c>
      <c r="DUJ7" s="49">
        <v>0</v>
      </c>
      <c r="DUK7" s="49">
        <v>0</v>
      </c>
      <c r="DUL7" s="64">
        <f t="shared" ref="DUL7" si="83">SUM(DUF7:DUK7)</f>
        <v>0</v>
      </c>
      <c r="DUM7" s="68">
        <f>DUL7/$DUM$5</f>
        <v>0</v>
      </c>
      <c r="DUN7" s="342"/>
      <c r="DUO7" s="343">
        <v>539</v>
      </c>
      <c r="DUP7" s="343">
        <v>0</v>
      </c>
      <c r="DUQ7" s="343">
        <v>0</v>
      </c>
      <c r="DUR7" s="343"/>
      <c r="DUS7" s="343">
        <v>0</v>
      </c>
      <c r="DUT7" s="64">
        <f t="shared" ref="DUT7" si="84">SUM(DUN7:DUS7)</f>
        <v>539</v>
      </c>
      <c r="DUU7" s="184">
        <f>DUT7/$DUU$5</f>
        <v>89.833333333333329</v>
      </c>
      <c r="DUV7" s="48"/>
      <c r="DUW7" s="49">
        <v>505</v>
      </c>
      <c r="DUX7" s="49">
        <v>0</v>
      </c>
      <c r="DUY7" s="49">
        <v>0</v>
      </c>
      <c r="DUZ7" s="49">
        <v>0</v>
      </c>
      <c r="DVA7" s="49"/>
      <c r="DVB7" s="64">
        <f t="shared" ref="DVB7" si="85">SUM(DUV7:DVA7)</f>
        <v>505</v>
      </c>
      <c r="DVC7" s="68">
        <f>DVB7/$DVC$5</f>
        <v>84.166666666666671</v>
      </c>
      <c r="DVD7" s="63"/>
      <c r="DVE7" s="64">
        <v>387</v>
      </c>
      <c r="DVF7" s="64">
        <v>0</v>
      </c>
      <c r="DVG7" s="64">
        <v>0</v>
      </c>
      <c r="DVH7" s="64">
        <v>0</v>
      </c>
      <c r="DVI7" s="64"/>
      <c r="DVJ7" s="64">
        <f t="shared" ref="DVJ7" si="86">SUM(DVD7:DVI7)</f>
        <v>387</v>
      </c>
      <c r="DVK7" s="68">
        <f>DVJ7/$DVK$5</f>
        <v>64.5</v>
      </c>
      <c r="DVL7" s="321">
        <v>0</v>
      </c>
      <c r="DVM7" s="322">
        <v>789</v>
      </c>
      <c r="DVN7" s="322">
        <v>0</v>
      </c>
      <c r="DVO7" s="322">
        <v>0</v>
      </c>
      <c r="DVP7" s="322">
        <v>0</v>
      </c>
      <c r="DVQ7" s="322"/>
      <c r="DVR7" s="64">
        <f t="shared" ref="DVR7" si="87">SUM(DVL7:DVQ7)</f>
        <v>789</v>
      </c>
      <c r="DVS7" s="68">
        <f>DVR7/$DVS$5</f>
        <v>131.5</v>
      </c>
      <c r="DVT7" s="48"/>
      <c r="DVU7" s="49">
        <v>219</v>
      </c>
      <c r="DVV7" s="49">
        <v>0</v>
      </c>
      <c r="DVW7" s="49">
        <v>0</v>
      </c>
      <c r="DVX7" s="49"/>
      <c r="DVY7" s="49">
        <v>0</v>
      </c>
      <c r="DVZ7" s="64">
        <f t="shared" ref="DVZ7" si="88">SUM(DVT7:DVY7)</f>
        <v>219</v>
      </c>
      <c r="DWA7" s="68">
        <f>DVZ7/$DWA$5</f>
        <v>36.5</v>
      </c>
      <c r="DWB7" s="48"/>
      <c r="DWC7" s="49">
        <v>0</v>
      </c>
      <c r="DWD7" s="49">
        <v>226</v>
      </c>
      <c r="DWE7" s="49">
        <v>0</v>
      </c>
      <c r="DWF7" s="49">
        <v>0</v>
      </c>
      <c r="DWG7" s="49">
        <v>526</v>
      </c>
      <c r="DWH7" s="64">
        <f t="shared" ref="DWH7" si="89">SUM(DWB7:DWG7)</f>
        <v>752</v>
      </c>
      <c r="DWI7" s="68">
        <f>DWH7/$DWI$5</f>
        <v>125.33333333333333</v>
      </c>
      <c r="DWJ7" s="48">
        <v>0</v>
      </c>
      <c r="DWK7" s="49"/>
      <c r="DWL7" s="49">
        <v>0</v>
      </c>
      <c r="DWM7" s="49">
        <v>0</v>
      </c>
      <c r="DWN7" s="49">
        <v>0</v>
      </c>
      <c r="DWO7" s="49">
        <v>0</v>
      </c>
      <c r="DWP7" s="64">
        <f t="shared" ref="DWP7" si="90">SUM(DWJ7:DWO7)</f>
        <v>0</v>
      </c>
      <c r="DWQ7" s="68">
        <f>DWP7/$DWQ$5</f>
        <v>0</v>
      </c>
      <c r="DWR7" s="48"/>
      <c r="DWS7" s="49"/>
      <c r="DWT7" s="49">
        <v>0</v>
      </c>
      <c r="DWU7" s="49">
        <v>0</v>
      </c>
      <c r="DWV7" s="49">
        <v>612</v>
      </c>
      <c r="DWW7" s="49">
        <v>0</v>
      </c>
      <c r="DWX7" s="64">
        <f t="shared" ref="DWX7" si="91">SUM(DWR7:DWW7)</f>
        <v>612</v>
      </c>
      <c r="DWY7" s="68">
        <f>DWX7/$DWY$29</f>
        <v>102</v>
      </c>
      <c r="DWZ7" s="342">
        <v>0</v>
      </c>
      <c r="DXA7" s="343"/>
      <c r="DXB7" s="343">
        <v>0</v>
      </c>
      <c r="DXC7" s="343">
        <v>0</v>
      </c>
      <c r="DXD7" s="343">
        <v>0</v>
      </c>
      <c r="DXE7" s="343"/>
      <c r="DXF7" s="64">
        <f t="shared" ref="DXF7" si="92">SUM(DWZ7:DXE7)</f>
        <v>0</v>
      </c>
      <c r="DXG7" s="68">
        <f>DXF7/$DXG$5</f>
        <v>0</v>
      </c>
      <c r="DXH7" s="342">
        <v>0</v>
      </c>
      <c r="DXI7" s="343">
        <v>690</v>
      </c>
      <c r="DXJ7" s="343">
        <v>0</v>
      </c>
      <c r="DXK7" s="343">
        <v>0</v>
      </c>
      <c r="DXL7" s="343"/>
      <c r="DXM7" s="343">
        <v>0</v>
      </c>
      <c r="DXN7" s="64">
        <f t="shared" ref="DXN7" si="93">SUM(DXH7:DXM7)</f>
        <v>690</v>
      </c>
      <c r="DXO7" s="68">
        <f>DXN7/$DXO$5</f>
        <v>115</v>
      </c>
      <c r="DXP7" s="48">
        <v>436</v>
      </c>
      <c r="DXQ7" s="49">
        <v>0</v>
      </c>
      <c r="DXR7" s="49">
        <v>0</v>
      </c>
      <c r="DXS7" s="49">
        <v>0</v>
      </c>
      <c r="DXT7" s="49"/>
      <c r="DXU7" s="49"/>
      <c r="DXV7" s="64">
        <f t="shared" ref="DXV7" si="94">SUM(DXP7:DXU7)</f>
        <v>436</v>
      </c>
      <c r="DXW7" s="68">
        <f>DXV7/$DXW$5</f>
        <v>72.666666666666671</v>
      </c>
      <c r="DXX7" s="48">
        <v>0</v>
      </c>
      <c r="DXY7" s="49">
        <v>0</v>
      </c>
      <c r="DXZ7" s="49">
        <v>0</v>
      </c>
      <c r="DYA7" s="49">
        <v>0</v>
      </c>
      <c r="DYB7" s="49">
        <v>0</v>
      </c>
      <c r="DYC7" s="49">
        <v>0</v>
      </c>
      <c r="DYD7" s="64">
        <f t="shared" ref="DYD7" si="95">SUM(DXX7:DYC7)</f>
        <v>0</v>
      </c>
      <c r="DYE7" s="68">
        <f>DYD7/$DYE$5</f>
        <v>0</v>
      </c>
      <c r="DYF7" s="48"/>
      <c r="DYG7" s="49">
        <v>0</v>
      </c>
      <c r="DYH7" s="49">
        <v>0</v>
      </c>
      <c r="DYI7" s="49">
        <v>138</v>
      </c>
      <c r="DYJ7" s="49">
        <v>0</v>
      </c>
      <c r="DYK7" s="49"/>
      <c r="DYL7" s="64">
        <f t="shared" ref="DYL7" si="96">SUM(DYF7:DYK7)</f>
        <v>138</v>
      </c>
      <c r="DYM7" s="68">
        <f>DYL7/$DYM$5</f>
        <v>23</v>
      </c>
      <c r="DYN7" s="342">
        <v>0</v>
      </c>
      <c r="DYO7" s="343">
        <v>220</v>
      </c>
      <c r="DYP7" s="343">
        <v>330</v>
      </c>
      <c r="DYQ7" s="343">
        <v>0</v>
      </c>
      <c r="DYR7" s="343">
        <v>0</v>
      </c>
      <c r="DYS7" s="343">
        <v>0</v>
      </c>
      <c r="DYT7" s="64">
        <f t="shared" ref="DYT7" si="97">SUM(DYN7:DYS7)</f>
        <v>550</v>
      </c>
      <c r="DYU7" s="68">
        <f>DYT7/$DYU$5</f>
        <v>91.666666666666671</v>
      </c>
      <c r="DYV7" s="48">
        <v>0</v>
      </c>
      <c r="DYW7" s="49">
        <v>0</v>
      </c>
      <c r="DYX7" s="49">
        <v>0</v>
      </c>
      <c r="DYY7" s="49">
        <v>0</v>
      </c>
      <c r="DYZ7" s="49">
        <v>364</v>
      </c>
      <c r="DZA7" s="49">
        <v>0</v>
      </c>
      <c r="DZB7" s="64">
        <f t="shared" ref="DZB7" si="98">SUM(DYV7:DZA7)</f>
        <v>364</v>
      </c>
      <c r="DZC7" s="68">
        <f>DZB7/$DZC$5</f>
        <v>60.666666666666664</v>
      </c>
      <c r="DZD7" s="436">
        <v>0</v>
      </c>
      <c r="DZE7" s="437">
        <v>0</v>
      </c>
      <c r="DZF7" s="437">
        <v>0</v>
      </c>
      <c r="DZG7" s="437"/>
      <c r="DZH7" s="437">
        <f>SUMIF(SUMPK!$B:$B,$B:$B,SUMPK!$O:$O)</f>
        <v>0</v>
      </c>
      <c r="DZI7" s="437"/>
      <c r="DZJ7" s="64">
        <f t="shared" ref="DZJ7" si="99">SUM(DZD7:DZI7)</f>
        <v>0</v>
      </c>
      <c r="DZK7" s="68">
        <f>DZJ7/$DZK$5</f>
        <v>0</v>
      </c>
      <c r="DZL7" s="48">
        <v>397</v>
      </c>
      <c r="DZM7" s="49">
        <v>0</v>
      </c>
      <c r="DZN7" s="49"/>
      <c r="DZO7" s="49">
        <v>333</v>
      </c>
      <c r="DZP7" s="49"/>
      <c r="DZQ7" s="49"/>
      <c r="DZR7" s="64">
        <f t="shared" ref="DZR7" si="100">SUM(DZL7:DZQ7)</f>
        <v>730</v>
      </c>
      <c r="DZS7" s="68">
        <f>DZR7/$DZS$5</f>
        <v>121.66666666666667</v>
      </c>
      <c r="DZT7" s="48">
        <v>0</v>
      </c>
      <c r="DZU7" s="49">
        <v>0</v>
      </c>
      <c r="DZV7" s="49">
        <v>164</v>
      </c>
      <c r="DZW7" s="49">
        <v>0</v>
      </c>
      <c r="DZX7" s="49">
        <v>0</v>
      </c>
      <c r="DZY7" s="49"/>
      <c r="DZZ7" s="64">
        <f t="shared" ref="DZZ7" si="101">SUM(DZT7:DZY7)</f>
        <v>164</v>
      </c>
      <c r="EAA7" s="68">
        <f>DZZ7/$EAA$5</f>
        <v>27.333333333333332</v>
      </c>
      <c r="EAB7" s="342"/>
      <c r="EAC7" s="343">
        <v>475</v>
      </c>
      <c r="EAD7" s="343"/>
      <c r="EAE7" s="343"/>
      <c r="EAF7" s="343">
        <v>0</v>
      </c>
      <c r="EAG7" s="343">
        <v>0</v>
      </c>
      <c r="EAH7" s="64">
        <f t="shared" ref="EAH7" si="102">SUM(EAB7:EAG7)</f>
        <v>475</v>
      </c>
      <c r="EAI7" s="68">
        <f>EAH7/$EAI$5</f>
        <v>79.166666666666671</v>
      </c>
      <c r="EAJ7" s="436"/>
      <c r="EAK7" s="437">
        <v>0</v>
      </c>
      <c r="EAL7" s="437">
        <v>318</v>
      </c>
      <c r="EAM7" s="437">
        <v>2</v>
      </c>
      <c r="EAN7" s="437">
        <v>0</v>
      </c>
      <c r="EAO7" s="437">
        <v>0</v>
      </c>
      <c r="EAP7" s="64">
        <f t="shared" ref="EAP7" si="103">SUM(EAJ7:EAO7)</f>
        <v>320</v>
      </c>
      <c r="EAQ7" s="68">
        <f>EAP7/$EAQ$29</f>
        <v>53.333333333333336</v>
      </c>
      <c r="EAR7" s="48">
        <v>0</v>
      </c>
      <c r="EAS7" s="49">
        <v>0</v>
      </c>
      <c r="EAT7" s="49">
        <v>0</v>
      </c>
      <c r="EAU7" s="49">
        <v>0</v>
      </c>
      <c r="EAV7" s="49">
        <v>0</v>
      </c>
      <c r="EAW7" s="49"/>
      <c r="EAX7" s="64">
        <f t="shared" ref="EAX7" si="104">SUM(EAR7:EAW7)</f>
        <v>0</v>
      </c>
      <c r="EAY7" s="68">
        <f>EAX7/$EAY$5</f>
        <v>0</v>
      </c>
      <c r="EAZ7" s="48"/>
      <c r="EBA7" s="49">
        <v>0</v>
      </c>
      <c r="EBB7" s="49">
        <v>182</v>
      </c>
      <c r="EBC7" s="49"/>
      <c r="EBD7" s="49">
        <v>363</v>
      </c>
      <c r="EBE7" s="49">
        <v>0</v>
      </c>
      <c r="EBF7" s="64">
        <f t="shared" ref="EBF7" si="105">SUM(EAZ7:EBE7)</f>
        <v>545</v>
      </c>
      <c r="EBG7" s="68">
        <f>EBF7/$EBG$5</f>
        <v>90.833333333333329</v>
      </c>
      <c r="EBH7" s="342"/>
      <c r="EBI7" s="343">
        <v>358</v>
      </c>
      <c r="EBJ7" s="343">
        <v>0</v>
      </c>
      <c r="EBK7" s="343"/>
      <c r="EBL7" s="343">
        <v>0</v>
      </c>
      <c r="EBM7" s="343">
        <v>0</v>
      </c>
      <c r="EBN7" s="64">
        <f t="shared" ref="EBN7" si="106">SUM(EBH7:EBM7)</f>
        <v>358</v>
      </c>
      <c r="EBO7" s="68">
        <f>EBN7/6</f>
        <v>59.666666666666664</v>
      </c>
      <c r="EBP7" s="48">
        <v>200</v>
      </c>
      <c r="EBQ7" s="49">
        <v>146</v>
      </c>
      <c r="EBR7" s="49"/>
      <c r="EBS7" s="49">
        <v>0</v>
      </c>
      <c r="EBT7" s="49">
        <v>0</v>
      </c>
      <c r="EBU7" s="49">
        <v>0</v>
      </c>
      <c r="EBV7" s="64">
        <f t="shared" ref="EBV7" si="107">SUM(EBP7:EBU7)</f>
        <v>346</v>
      </c>
      <c r="EBW7" s="68">
        <f>EBV7/$EBW$5</f>
        <v>57.666666666666664</v>
      </c>
      <c r="EBX7" s="48">
        <v>0</v>
      </c>
      <c r="EBY7" s="49">
        <v>0</v>
      </c>
      <c r="EBZ7" s="49">
        <v>0</v>
      </c>
      <c r="ECA7" s="49">
        <v>0</v>
      </c>
      <c r="ECB7" s="49">
        <v>301</v>
      </c>
      <c r="ECC7" s="49">
        <v>0</v>
      </c>
      <c r="ECD7" s="64">
        <f t="shared" ref="ECD7" si="108">SUM(EBX7:ECC7)</f>
        <v>301</v>
      </c>
      <c r="ECE7" s="68">
        <f>ECD7/$ECE$5</f>
        <v>50.166666666666664</v>
      </c>
      <c r="ECF7" s="48">
        <v>0</v>
      </c>
      <c r="ECG7" s="49">
        <v>0</v>
      </c>
      <c r="ECH7" s="49">
        <v>351</v>
      </c>
      <c r="ECI7" s="49"/>
      <c r="ECJ7" s="49">
        <v>0</v>
      </c>
      <c r="ECK7" s="49">
        <v>0</v>
      </c>
      <c r="ECL7" s="64">
        <f t="shared" ref="ECL7" si="109">SUM(ECF7:ECK7)</f>
        <v>351</v>
      </c>
      <c r="ECM7" s="68">
        <f>ECL7/$ECM$5</f>
        <v>58.5</v>
      </c>
      <c r="ECN7" s="48">
        <v>0</v>
      </c>
      <c r="ECO7" s="49">
        <v>0</v>
      </c>
      <c r="ECP7" s="49">
        <v>401</v>
      </c>
      <c r="ECQ7" s="49"/>
      <c r="ECR7" s="49"/>
      <c r="ECS7" s="49">
        <v>0</v>
      </c>
      <c r="ECT7" s="64">
        <f t="shared" ref="ECT7" si="110">SUM(ECN7:ECS7)</f>
        <v>401</v>
      </c>
      <c r="ECU7" s="68">
        <f>ECT7/$ECU$5</f>
        <v>66.833333333333329</v>
      </c>
      <c r="ECV7" s="48">
        <v>403</v>
      </c>
      <c r="ECW7" s="49">
        <v>0</v>
      </c>
      <c r="ECX7" s="49">
        <v>0</v>
      </c>
      <c r="ECY7" s="49">
        <v>0</v>
      </c>
      <c r="ECZ7" s="49"/>
      <c r="EDA7" s="49">
        <v>226</v>
      </c>
      <c r="EDB7" s="64">
        <f t="shared" ref="EDB7" si="111">SUM(ECV7:EDA7)</f>
        <v>629</v>
      </c>
      <c r="EDC7" s="68">
        <f>EDB7/$EDC$5</f>
        <v>104.83333333333333</v>
      </c>
      <c r="EDD7" s="342">
        <v>0</v>
      </c>
      <c r="EDE7" s="343">
        <v>0</v>
      </c>
      <c r="EDF7" s="343">
        <v>0</v>
      </c>
      <c r="EDG7" s="343">
        <v>0</v>
      </c>
      <c r="EDH7" s="343"/>
      <c r="EDI7" s="343">
        <v>0</v>
      </c>
      <c r="EDJ7" s="64">
        <f t="shared" ref="EDJ7" si="112">SUM(EDD7:EDI7)</f>
        <v>0</v>
      </c>
      <c r="EDK7" s="68">
        <f>EDJ7/$EDK$5</f>
        <v>0</v>
      </c>
      <c r="EDL7" s="48">
        <v>700</v>
      </c>
      <c r="EDM7" s="49">
        <v>0</v>
      </c>
      <c r="EDN7" s="49">
        <v>0</v>
      </c>
      <c r="EDO7" s="49">
        <f>SUMIF(SUMPK!$B:$B,$B:$B,SUMPK!$O:$O)</f>
        <v>0</v>
      </c>
      <c r="EDP7" s="49"/>
      <c r="EDQ7" s="49">
        <v>0</v>
      </c>
      <c r="EDR7" s="64">
        <f t="shared" ref="EDR7" si="113">SUM(EDL7:EDQ7)</f>
        <v>700</v>
      </c>
      <c r="EDS7" s="184">
        <f>EDR7/$EDS$5</f>
        <v>116.66666666666667</v>
      </c>
      <c r="EDT7" s="346">
        <v>0</v>
      </c>
      <c r="EDU7" s="343">
        <v>0</v>
      </c>
      <c r="EDV7" s="343">
        <v>0</v>
      </c>
      <c r="EDW7" s="343">
        <v>0</v>
      </c>
      <c r="EDX7" s="343"/>
      <c r="EDY7" s="343"/>
      <c r="EDZ7" s="64">
        <f t="shared" ref="EDZ7" si="114">SUM(EDT7:EDY7)</f>
        <v>0</v>
      </c>
      <c r="EEA7" s="184">
        <f>EDZ7/$EEA$5</f>
        <v>0</v>
      </c>
      <c r="EEB7" s="48">
        <v>0</v>
      </c>
      <c r="EEC7" s="49">
        <v>0</v>
      </c>
      <c r="EED7" s="49">
        <v>0</v>
      </c>
      <c r="EEE7" s="49">
        <v>453</v>
      </c>
      <c r="EEF7" s="49">
        <v>0</v>
      </c>
      <c r="EEG7" s="49"/>
      <c r="EEH7" s="64">
        <f t="shared" ref="EEH7" si="115">SUM(EEB7:EEG7)</f>
        <v>453</v>
      </c>
      <c r="EEI7" s="68">
        <f>EEH7/$EEI$5</f>
        <v>75.5</v>
      </c>
      <c r="EEJ7" s="342">
        <v>0</v>
      </c>
      <c r="EEK7" s="343">
        <v>0</v>
      </c>
      <c r="EEL7" s="343">
        <v>0</v>
      </c>
      <c r="EEM7" s="343"/>
      <c r="EEN7" s="343"/>
      <c r="EEO7" s="343">
        <v>455</v>
      </c>
      <c r="EEP7" s="64">
        <f t="shared" ref="EEP7" si="116">SUM(EEJ7:EEO7)</f>
        <v>455</v>
      </c>
      <c r="EEQ7" s="68">
        <f>EEP7/$EEQ$5</f>
        <v>75.833333333333329</v>
      </c>
      <c r="EER7" s="342">
        <v>0</v>
      </c>
      <c r="EES7" s="343">
        <v>0</v>
      </c>
      <c r="EET7" s="343"/>
      <c r="EEU7" s="343">
        <v>0</v>
      </c>
      <c r="EEV7" s="343">
        <v>0</v>
      </c>
      <c r="EEW7" s="343"/>
      <c r="EEX7" s="64">
        <f t="shared" ref="EEX7" si="117">SUM(EER7:EEW7)</f>
        <v>0</v>
      </c>
      <c r="EEY7" s="68">
        <f>EEX7/$EEY$5</f>
        <v>0</v>
      </c>
      <c r="EEZ7" s="445">
        <v>0</v>
      </c>
      <c r="EFA7" s="446">
        <v>210</v>
      </c>
      <c r="EFB7" s="446">
        <v>0</v>
      </c>
      <c r="EFC7" s="446">
        <v>0</v>
      </c>
      <c r="EFD7" s="446">
        <v>0</v>
      </c>
      <c r="EFE7" s="446">
        <v>0</v>
      </c>
      <c r="EFF7" s="64">
        <f t="shared" ref="EFF7" si="118">SUM(EEZ7:EFE7)</f>
        <v>210</v>
      </c>
      <c r="EFG7" s="68">
        <f>EFF7/$EFG$5</f>
        <v>35</v>
      </c>
      <c r="EFH7" s="342"/>
      <c r="EFI7" s="343">
        <v>0</v>
      </c>
      <c r="EFJ7" s="343">
        <v>0</v>
      </c>
      <c r="EFK7" s="343">
        <v>689</v>
      </c>
      <c r="EFL7" s="343">
        <v>0</v>
      </c>
      <c r="EFM7" s="343">
        <v>0</v>
      </c>
      <c r="EFN7" s="64">
        <f t="shared" ref="EFN7" si="119">SUM(EFH7:EFM7)</f>
        <v>689</v>
      </c>
      <c r="EFO7" s="68">
        <f>EFN7/$EFO$5</f>
        <v>114.83333333333333</v>
      </c>
      <c r="EFP7" s="48">
        <v>0</v>
      </c>
      <c r="EFQ7" s="49"/>
      <c r="EFR7" s="49"/>
      <c r="EFS7" s="49">
        <v>0</v>
      </c>
      <c r="EFT7" s="49">
        <v>0</v>
      </c>
      <c r="EFU7" s="49"/>
      <c r="EFV7" s="64">
        <f t="shared" ref="EFV7" si="120">SUM(EFP7:EFU7)</f>
        <v>0</v>
      </c>
      <c r="EFW7" s="68">
        <f>EFV7/$EFW$5</f>
        <v>0</v>
      </c>
      <c r="EFX7" s="72"/>
      <c r="EFY7" s="73">
        <v>0</v>
      </c>
      <c r="EFZ7" s="73">
        <v>0</v>
      </c>
      <c r="EGA7" s="73">
        <v>0</v>
      </c>
      <c r="EGB7" s="73">
        <v>187</v>
      </c>
      <c r="EGC7" s="73">
        <v>0</v>
      </c>
      <c r="EGD7" s="258">
        <f t="shared" ref="EGD7" si="121">SUM(EFX7:EGC7)</f>
        <v>187</v>
      </c>
      <c r="EGE7" s="100">
        <f>EGD7/$EGE$5</f>
        <v>31.166666666666668</v>
      </c>
      <c r="EGF7" s="72">
        <v>0</v>
      </c>
      <c r="EGG7" s="73">
        <v>0</v>
      </c>
      <c r="EGH7" s="73"/>
      <c r="EGI7" s="73">
        <v>0</v>
      </c>
      <c r="EGJ7" s="73">
        <v>0</v>
      </c>
      <c r="EGK7" s="73">
        <v>0</v>
      </c>
      <c r="EGL7" s="258">
        <f t="shared" ref="EGL7" si="122">SUM(EGF7:EGK7)</f>
        <v>0</v>
      </c>
      <c r="EGM7" s="100">
        <f>EGL7/$EGM$5</f>
        <v>0</v>
      </c>
      <c r="EGN7" s="72">
        <v>0</v>
      </c>
      <c r="EGO7" s="73">
        <v>342</v>
      </c>
      <c r="EGP7" s="73"/>
      <c r="EGQ7" s="73">
        <v>0</v>
      </c>
      <c r="EGR7" s="73"/>
      <c r="EGS7" s="73">
        <v>335</v>
      </c>
      <c r="EGT7" s="258">
        <f t="shared" ref="EGT7" si="123">SUM(EGN7:EGS7)</f>
        <v>677</v>
      </c>
      <c r="EGU7" s="100">
        <f>EGT7/$EGU$29</f>
        <v>112.83333333333333</v>
      </c>
      <c r="EGV7" s="619">
        <v>0</v>
      </c>
      <c r="EGW7" s="620">
        <v>0</v>
      </c>
      <c r="EGX7" s="620"/>
      <c r="EGY7" s="620">
        <v>0</v>
      </c>
      <c r="EGZ7" s="620">
        <v>0</v>
      </c>
      <c r="EHA7" s="620"/>
      <c r="EHB7" s="258">
        <f t="shared" ref="EHB7" si="124">SUM(EGV7:EHA7)</f>
        <v>0</v>
      </c>
      <c r="EHC7" s="100">
        <f>EHB7/$EHC$5</f>
        <v>0</v>
      </c>
      <c r="EHD7" s="342">
        <v>232</v>
      </c>
      <c r="EHE7" s="343">
        <v>0</v>
      </c>
      <c r="EHF7" s="343"/>
      <c r="EHG7" s="343">
        <v>0</v>
      </c>
      <c r="EHH7" s="343">
        <v>0</v>
      </c>
      <c r="EHI7" s="343">
        <v>229</v>
      </c>
      <c r="EHJ7" s="64">
        <f t="shared" ref="EHJ7" si="125">SUM(EHD7:EHI7)</f>
        <v>461</v>
      </c>
      <c r="EHK7" s="68">
        <f>EHJ7/$EHK$5</f>
        <v>76.833333333333329</v>
      </c>
      <c r="EHL7" s="48">
        <v>0</v>
      </c>
      <c r="EHM7" s="49">
        <v>0</v>
      </c>
      <c r="EHN7" s="49">
        <v>0</v>
      </c>
      <c r="EHO7" s="49"/>
      <c r="EHP7" s="49">
        <v>0</v>
      </c>
      <c r="EHQ7" s="49">
        <v>0</v>
      </c>
      <c r="EHR7" s="64">
        <f t="shared" ref="EHR7" si="126">SUM(EHL7:EHQ7)</f>
        <v>0</v>
      </c>
      <c r="EHS7" s="68">
        <f>EHR7/$EHS$5</f>
        <v>0</v>
      </c>
      <c r="EHT7" s="342">
        <v>0</v>
      </c>
      <c r="EHU7" s="343"/>
      <c r="EHV7" s="343">
        <v>432</v>
      </c>
      <c r="EHW7" s="343">
        <v>0</v>
      </c>
      <c r="EHX7" s="343"/>
      <c r="EHY7" s="343">
        <v>309</v>
      </c>
      <c r="EHZ7" s="64">
        <f t="shared" ref="EHZ7" si="127">SUM(EHT7:EHY7)</f>
        <v>741</v>
      </c>
      <c r="EIA7" s="68">
        <f>EHZ7/$EIA$5</f>
        <v>123.5</v>
      </c>
      <c r="EIB7" s="72"/>
      <c r="EIC7" s="73"/>
      <c r="EID7" s="73">
        <v>0</v>
      </c>
      <c r="EIE7" s="73">
        <v>0</v>
      </c>
      <c r="EIF7" s="73">
        <v>0</v>
      </c>
      <c r="EIG7" s="73">
        <v>0</v>
      </c>
      <c r="EIH7" s="258">
        <f t="shared" ref="EIH7" si="128">SUM(EIB7:EIG7)</f>
        <v>0</v>
      </c>
      <c r="EII7" s="100">
        <f>EIH7/$EII$5</f>
        <v>0</v>
      </c>
      <c r="EIJ7" s="619">
        <v>0</v>
      </c>
      <c r="EIK7" s="620">
        <v>0</v>
      </c>
      <c r="EIL7" s="620"/>
      <c r="EIM7" s="620">
        <v>0</v>
      </c>
      <c r="EIN7" s="620">
        <v>0</v>
      </c>
      <c r="EIO7" s="620">
        <v>330</v>
      </c>
      <c r="EIP7" s="258">
        <f t="shared" ref="EIP7" si="129">SUM(EIJ7:EIO7)</f>
        <v>330</v>
      </c>
      <c r="EIQ7" s="100">
        <f>EIP7/$EIQ$5</f>
        <v>55</v>
      </c>
      <c r="EIR7" s="72">
        <v>0</v>
      </c>
      <c r="EIS7" s="73">
        <v>0</v>
      </c>
      <c r="EIT7" s="73">
        <v>0</v>
      </c>
      <c r="EIU7" s="73">
        <v>0</v>
      </c>
      <c r="EIV7" s="73">
        <v>0</v>
      </c>
      <c r="EIW7" s="73"/>
      <c r="EIX7" s="258">
        <f t="shared" ref="EIX7" si="130">SUM(EIR7:EIW7)</f>
        <v>0</v>
      </c>
      <c r="EIY7" s="100">
        <f>EIX7/$EIY$5</f>
        <v>0</v>
      </c>
      <c r="EIZ7" s="72">
        <v>0</v>
      </c>
      <c r="EJA7" s="73">
        <v>207</v>
      </c>
      <c r="EJB7" s="73">
        <v>0</v>
      </c>
      <c r="EJC7" s="73">
        <v>0</v>
      </c>
      <c r="EJD7" s="73">
        <v>0</v>
      </c>
      <c r="EJE7" s="73">
        <v>0</v>
      </c>
      <c r="EJF7" s="258">
        <f t="shared" ref="EJF7" si="131">SUM(EIZ7:EJE7)</f>
        <v>207</v>
      </c>
      <c r="EJG7" s="100">
        <f>EJF7/$EJG$5</f>
        <v>34.5</v>
      </c>
      <c r="EJH7" s="619">
        <v>200</v>
      </c>
      <c r="EJI7" s="620">
        <v>0</v>
      </c>
      <c r="EJJ7" s="620">
        <v>0</v>
      </c>
      <c r="EJK7" s="620">
        <v>0</v>
      </c>
      <c r="EJL7" s="620"/>
      <c r="EJM7" s="620"/>
      <c r="EJN7" s="258">
        <f t="shared" ref="EJN7" si="132">SUM(EJH7:EJM7)</f>
        <v>200</v>
      </c>
      <c r="EJO7" s="100">
        <f>EJN7/$EJO$5</f>
        <v>33.333333333333336</v>
      </c>
      <c r="EJP7" s="72">
        <v>0</v>
      </c>
      <c r="EJQ7" s="73">
        <v>168</v>
      </c>
      <c r="EJR7" s="73">
        <v>203</v>
      </c>
      <c r="EJS7" s="73">
        <v>0</v>
      </c>
      <c r="EJT7" s="73">
        <v>0</v>
      </c>
      <c r="EJU7" s="73">
        <v>0</v>
      </c>
      <c r="EJV7" s="258">
        <f t="shared" ref="EJV7" si="133">SUM(EJP7:EJU7)</f>
        <v>371</v>
      </c>
      <c r="EJW7" s="100">
        <f>EJV7/$EJW$5</f>
        <v>61.833333333333336</v>
      </c>
      <c r="EJX7" s="619">
        <v>386</v>
      </c>
      <c r="EJY7" s="620">
        <v>0</v>
      </c>
      <c r="EJZ7" s="620">
        <v>0</v>
      </c>
      <c r="EKA7" s="620">
        <v>0</v>
      </c>
      <c r="EKB7" s="620"/>
      <c r="EKC7" s="620"/>
      <c r="EKD7" s="258">
        <f t="shared" ref="EKD7" si="134">SUM(EJX7:EKC7)</f>
        <v>386</v>
      </c>
      <c r="EKE7" s="100">
        <f>EKD7/$EKE$5</f>
        <v>64.333333333333329</v>
      </c>
      <c r="EKF7" s="48">
        <v>0</v>
      </c>
      <c r="EKG7" s="49">
        <v>0</v>
      </c>
      <c r="EKH7" s="49"/>
      <c r="EKI7" s="49"/>
      <c r="EKJ7" s="49">
        <v>0</v>
      </c>
      <c r="EKK7" s="49">
        <v>304</v>
      </c>
      <c r="EKL7" s="64">
        <f t="shared" ref="EKL7" si="135">SUM(EKF7:EKK7)</f>
        <v>304</v>
      </c>
      <c r="EKM7" s="68">
        <f>EKL7/$EKM$5</f>
        <v>50.666666666666664</v>
      </c>
      <c r="EKN7" s="48"/>
      <c r="EKO7" s="49">
        <v>216</v>
      </c>
      <c r="EKP7" s="49">
        <v>0</v>
      </c>
      <c r="EKQ7" s="49">
        <v>0</v>
      </c>
      <c r="EKR7" s="49">
        <v>0</v>
      </c>
      <c r="EKS7" s="49">
        <v>0</v>
      </c>
      <c r="EKT7" s="64">
        <f t="shared" ref="EKT7" si="136">SUM(EKN7:EKS7)</f>
        <v>216</v>
      </c>
      <c r="EKU7" s="184">
        <f>EKT7/$EKU$5</f>
        <v>36</v>
      </c>
      <c r="EKV7" s="665"/>
      <c r="EKW7" s="195">
        <v>0</v>
      </c>
      <c r="EKX7" s="49">
        <v>0</v>
      </c>
      <c r="EKY7" s="49">
        <v>0</v>
      </c>
      <c r="EKZ7" s="49">
        <v>0</v>
      </c>
      <c r="ELA7" s="49"/>
      <c r="ELB7" s="49">
        <v>324</v>
      </c>
      <c r="ELC7" s="64">
        <f t="shared" ref="ELC7" si="137">SUM(EKW7:ELB7)</f>
        <v>324</v>
      </c>
      <c r="ELD7" s="211">
        <f>ELC7/$ELD$5</f>
        <v>54</v>
      </c>
      <c r="ELE7" s="251">
        <v>0</v>
      </c>
      <c r="ELF7" s="252">
        <v>0</v>
      </c>
      <c r="ELG7" s="252">
        <v>0</v>
      </c>
      <c r="ELH7" s="252">
        <v>0</v>
      </c>
      <c r="ELI7" s="252">
        <v>0</v>
      </c>
      <c r="ELJ7" s="252">
        <v>219</v>
      </c>
      <c r="ELK7" s="260">
        <f t="shared" ref="ELK7" si="138">SUM(ELE7:ELJ7)</f>
        <v>219</v>
      </c>
      <c r="ELL7" s="271">
        <f>ELK7/$ELL$5</f>
        <v>36.5</v>
      </c>
      <c r="ELM7" s="346">
        <v>0</v>
      </c>
      <c r="ELN7" s="343">
        <v>0</v>
      </c>
      <c r="ELO7" s="343">
        <v>0</v>
      </c>
      <c r="ELP7" s="343"/>
      <c r="ELQ7" s="343">
        <v>0</v>
      </c>
      <c r="ELR7" s="343">
        <v>0</v>
      </c>
      <c r="ELS7" s="64">
        <f t="shared" ref="ELS7" si="139">SUM(ELM7:ELR7)</f>
        <v>0</v>
      </c>
      <c r="ELT7" s="211">
        <f>ELS7/$ELT$5</f>
        <v>0</v>
      </c>
      <c r="ELU7" s="195">
        <v>220</v>
      </c>
      <c r="ELV7" s="49">
        <v>0</v>
      </c>
      <c r="ELW7" s="49">
        <v>0</v>
      </c>
      <c r="ELX7" s="49">
        <v>0</v>
      </c>
      <c r="ELY7" s="49"/>
      <c r="ELZ7" s="49">
        <v>0</v>
      </c>
      <c r="EMA7" s="64">
        <f t="shared" ref="EMA7" si="140">SUM(ELU7:ELZ7)</f>
        <v>220</v>
      </c>
      <c r="EMB7" s="211">
        <f>EMA7/$EMB$5</f>
        <v>36.666666666666664</v>
      </c>
      <c r="EMC7" s="251"/>
      <c r="EMD7" s="252">
        <v>327</v>
      </c>
      <c r="EME7" s="252">
        <v>0</v>
      </c>
      <c r="EMF7" s="252">
        <v>0</v>
      </c>
      <c r="EMG7" s="252">
        <v>0</v>
      </c>
      <c r="EMH7" s="252">
        <v>0</v>
      </c>
      <c r="EMI7" s="260">
        <f t="shared" ref="EMI7" si="141">SUM(EMC7:EMH7)</f>
        <v>327</v>
      </c>
      <c r="EMJ7" s="271">
        <f>EMI7/$EMJ$5</f>
        <v>54.5</v>
      </c>
      <c r="EMK7" s="251">
        <v>210</v>
      </c>
      <c r="EML7" s="252"/>
      <c r="EMM7" s="252">
        <v>0</v>
      </c>
      <c r="EMN7" s="252">
        <v>0</v>
      </c>
      <c r="EMO7" s="252">
        <v>0</v>
      </c>
      <c r="EMP7" s="252">
        <v>192</v>
      </c>
      <c r="EMQ7" s="260">
        <f t="shared" ref="EMQ7" si="142">SUM(EMK7:EMP7)</f>
        <v>402</v>
      </c>
      <c r="EMR7" s="271">
        <f>EMQ7/$EMR$5</f>
        <v>67</v>
      </c>
      <c r="EMS7" s="251">
        <v>0</v>
      </c>
      <c r="EMT7" s="252">
        <v>0</v>
      </c>
      <c r="EMU7" s="252">
        <v>0</v>
      </c>
      <c r="EMV7" s="252">
        <v>0</v>
      </c>
      <c r="EMW7" s="252">
        <v>0</v>
      </c>
      <c r="EMX7" s="252">
        <v>0</v>
      </c>
      <c r="EMY7" s="260">
        <f t="shared" ref="EMY7" si="143">SUM(EMS7:EMX7)</f>
        <v>0</v>
      </c>
      <c r="EMZ7" s="271">
        <f>EMY7/$EMZ$5</f>
        <v>0</v>
      </c>
      <c r="ENA7" s="251">
        <v>0</v>
      </c>
      <c r="ENB7" s="252">
        <v>392</v>
      </c>
      <c r="ENC7" s="252">
        <v>0</v>
      </c>
      <c r="END7" s="252">
        <v>0</v>
      </c>
      <c r="ENE7" s="252"/>
      <c r="ENF7" s="252">
        <v>0</v>
      </c>
      <c r="ENG7" s="260">
        <f t="shared" ref="ENG7" si="144">SUM(ENA7:ENF7)</f>
        <v>392</v>
      </c>
      <c r="ENH7" s="271">
        <f>ENG7/$ENH$5</f>
        <v>65.333333333333329</v>
      </c>
      <c r="ENI7" s="251">
        <v>0</v>
      </c>
      <c r="ENJ7" s="252"/>
      <c r="ENK7" s="252">
        <v>0</v>
      </c>
      <c r="ENL7" s="252">
        <v>0</v>
      </c>
      <c r="ENM7" s="252">
        <v>0</v>
      </c>
      <c r="ENN7" s="252">
        <v>0</v>
      </c>
      <c r="ENO7" s="260">
        <f t="shared" ref="ENO7" si="145">SUM(ENI7:ENN7)</f>
        <v>0</v>
      </c>
      <c r="ENP7" s="271">
        <f>ENO7/$ENP$5</f>
        <v>0</v>
      </c>
      <c r="ENQ7" s="251">
        <v>0</v>
      </c>
      <c r="ENR7" s="252">
        <v>0</v>
      </c>
      <c r="ENS7" s="252">
        <v>213</v>
      </c>
      <c r="ENT7" s="252">
        <v>0</v>
      </c>
      <c r="ENU7" s="252">
        <v>0</v>
      </c>
      <c r="ENV7" s="252">
        <v>249</v>
      </c>
      <c r="ENW7" s="260">
        <f t="shared" ref="ENW7" si="146">SUM(ENQ7:ENV7)</f>
        <v>462</v>
      </c>
      <c r="ENX7" s="271">
        <f>ENW7/$ENX$5</f>
        <v>77</v>
      </c>
      <c r="ENY7" s="688"/>
      <c r="ENZ7" s="689">
        <v>0</v>
      </c>
      <c r="EOA7" s="689">
        <v>0</v>
      </c>
      <c r="EOB7" s="689">
        <v>0</v>
      </c>
      <c r="EOC7" s="689">
        <v>0</v>
      </c>
      <c r="EOD7" s="689">
        <v>0</v>
      </c>
      <c r="EOE7" s="260">
        <f t="shared" ref="EOE7" si="147">SUM(ENY7:EOD7)</f>
        <v>0</v>
      </c>
      <c r="EOF7" s="271">
        <f>EOE7/$EOF$5</f>
        <v>0</v>
      </c>
      <c r="EOG7" s="251"/>
      <c r="EOH7" s="360">
        <f>SUMIF(SUMPK!$B:$B,$B:$B,SUMPK!$O:$O)</f>
        <v>0</v>
      </c>
      <c r="EOI7" s="252">
        <v>0</v>
      </c>
      <c r="EOJ7" s="252">
        <v>200</v>
      </c>
      <c r="EOK7" s="252">
        <v>0</v>
      </c>
      <c r="EOL7" s="252">
        <v>0</v>
      </c>
      <c r="EOM7" s="260">
        <f t="shared" ref="EOM7" si="148">SUM(EOG7:EOL7)</f>
        <v>200</v>
      </c>
      <c r="EON7" s="271">
        <f>EOM7/$EON$5</f>
        <v>33.333333333333336</v>
      </c>
      <c r="EOO7" s="195">
        <v>0</v>
      </c>
      <c r="EOP7" s="49">
        <v>0</v>
      </c>
      <c r="EOQ7" s="49">
        <v>209</v>
      </c>
      <c r="EOR7" s="49">
        <v>0</v>
      </c>
      <c r="EOS7" s="49">
        <v>0</v>
      </c>
      <c r="EOT7" s="49">
        <v>0</v>
      </c>
      <c r="EOU7" s="64">
        <f t="shared" ref="EOU7" si="149">SUM(EOO7:EOT7)</f>
        <v>209</v>
      </c>
      <c r="EOV7" s="211">
        <f>EOU7/$EOV$5</f>
        <v>34.833333333333336</v>
      </c>
      <c r="EOW7" s="195">
        <v>203</v>
      </c>
      <c r="EOX7" s="49">
        <v>0</v>
      </c>
      <c r="EOY7" s="49">
        <v>298</v>
      </c>
      <c r="EOZ7" s="49">
        <v>0</v>
      </c>
      <c r="EPA7" s="49">
        <v>0</v>
      </c>
      <c r="EPB7" s="49">
        <v>0</v>
      </c>
      <c r="EPC7" s="64">
        <f t="shared" ref="EPC7" si="150">SUM(EOW7:EPB7)</f>
        <v>501</v>
      </c>
      <c r="EPD7" s="211">
        <f>EPC7/$EPD$5</f>
        <v>83.5</v>
      </c>
      <c r="EPE7" s="683">
        <v>0</v>
      </c>
      <c r="EPF7" s="684">
        <f>SUMIF(SUMPK!$B:$B,$B:$B,SUMPK!$O:$O)</f>
        <v>0</v>
      </c>
      <c r="EPG7" s="684">
        <v>0</v>
      </c>
      <c r="EPH7" s="684">
        <v>0</v>
      </c>
      <c r="EPI7" s="684">
        <v>0</v>
      </c>
      <c r="EPJ7" s="684">
        <v>0</v>
      </c>
      <c r="EPK7" s="260">
        <f t="shared" ref="EPK7" si="151">SUM(EPE7:EPJ7)</f>
        <v>0</v>
      </c>
      <c r="EPL7" s="271">
        <f>EPK7/$EPL$5</f>
        <v>0</v>
      </c>
      <c r="EPM7" s="251"/>
      <c r="EPN7" s="252">
        <v>236</v>
      </c>
      <c r="EPO7" s="252">
        <v>0</v>
      </c>
      <c r="EPP7" s="252">
        <v>0</v>
      </c>
      <c r="EPQ7" s="252">
        <v>0</v>
      </c>
      <c r="EPR7" s="252">
        <v>0</v>
      </c>
      <c r="EPS7" s="260">
        <f t="shared" ref="EPS7" si="152">SUM(EPM7:EPR7)</f>
        <v>236</v>
      </c>
      <c r="EPT7" s="271">
        <f>EPS7/$EPT$5</f>
        <v>39.333333333333336</v>
      </c>
      <c r="EPU7" s="251">
        <v>0</v>
      </c>
      <c r="EPV7" s="252">
        <v>0</v>
      </c>
      <c r="EPW7" s="252"/>
      <c r="EPX7" s="252">
        <v>0</v>
      </c>
      <c r="EPY7" s="252">
        <v>0</v>
      </c>
      <c r="EPZ7" s="252">
        <v>0</v>
      </c>
      <c r="EQA7" s="260">
        <f t="shared" ref="EQA7" si="153">SUM(EPU7:EPZ7)</f>
        <v>0</v>
      </c>
      <c r="EQB7" s="271">
        <f>EQA7/$EQB$5</f>
        <v>0</v>
      </c>
      <c r="EQC7" s="251">
        <v>0</v>
      </c>
      <c r="EQD7" s="252">
        <v>220</v>
      </c>
      <c r="EQE7" s="252">
        <v>124</v>
      </c>
      <c r="EQF7" s="252">
        <v>0</v>
      </c>
      <c r="EQG7" s="252">
        <v>0</v>
      </c>
      <c r="EQH7" s="252">
        <v>0</v>
      </c>
      <c r="EQI7" s="260">
        <f t="shared" ref="EQI7" si="154">SUM(EQC7:EQH7)</f>
        <v>344</v>
      </c>
      <c r="EQJ7" s="271">
        <f>EQI7/$EQJ$5</f>
        <v>57.333333333333336</v>
      </c>
      <c r="EQK7" s="683"/>
      <c r="EQL7" s="684">
        <v>0</v>
      </c>
      <c r="EQM7" s="684">
        <v>0</v>
      </c>
      <c r="EQN7" s="684"/>
      <c r="EQO7" s="684">
        <v>175</v>
      </c>
      <c r="EQP7" s="684">
        <v>0</v>
      </c>
      <c r="EQQ7" s="260">
        <f t="shared" ref="EQQ7" si="155">SUM(EQK7:EQP7)</f>
        <v>175</v>
      </c>
      <c r="EQR7" s="271">
        <f>EQQ7/$EQR$5</f>
        <v>29.166666666666668</v>
      </c>
      <c r="EQS7" s="683">
        <v>208</v>
      </c>
      <c r="EQT7" s="684">
        <v>0</v>
      </c>
      <c r="EQU7" s="684">
        <v>0</v>
      </c>
      <c r="EQV7" s="684"/>
      <c r="EQW7" s="684">
        <v>0</v>
      </c>
      <c r="EQX7" s="684">
        <v>0</v>
      </c>
      <c r="EQY7" s="260">
        <f t="shared" ref="EQY7" si="156">SUM(EQS7:EQX7)</f>
        <v>208</v>
      </c>
      <c r="EQZ7" s="271">
        <f>EQY7/$EQZ$5</f>
        <v>34.666666666666664</v>
      </c>
      <c r="ERA7" s="346">
        <v>0</v>
      </c>
      <c r="ERB7" s="343">
        <v>0</v>
      </c>
      <c r="ERC7" s="343">
        <v>425</v>
      </c>
      <c r="ERD7" s="343">
        <v>0</v>
      </c>
      <c r="ERE7" s="343">
        <v>0</v>
      </c>
      <c r="ERF7" s="343"/>
      <c r="ERG7" s="64">
        <f t="shared" ref="ERG7" si="157">SUM(ERA7:ERF7)</f>
        <v>425</v>
      </c>
      <c r="ERH7" s="211">
        <f>ERG7/$ERH$5</f>
        <v>70.833333333333329</v>
      </c>
      <c r="ERI7" s="251">
        <v>0</v>
      </c>
      <c r="ERJ7" s="252">
        <v>0</v>
      </c>
      <c r="ERK7" s="252"/>
      <c r="ERL7" s="252">
        <v>0</v>
      </c>
      <c r="ERM7" s="252">
        <v>0</v>
      </c>
      <c r="ERN7" s="252"/>
      <c r="ERO7" s="260">
        <f t="shared" ref="ERO7" si="158">SUM(ERI7:ERN7)</f>
        <v>0</v>
      </c>
      <c r="ERP7" s="271">
        <f>ERO7/$ERP$5</f>
        <v>0</v>
      </c>
      <c r="ERQ7" s="683"/>
      <c r="ERR7" s="684">
        <v>0</v>
      </c>
      <c r="ERS7" s="684">
        <v>0</v>
      </c>
      <c r="ERT7" s="684">
        <v>0</v>
      </c>
      <c r="ERU7" s="684">
        <v>408</v>
      </c>
      <c r="ERV7" s="684">
        <v>0</v>
      </c>
      <c r="ERW7" s="260">
        <f t="shared" ref="ERW7" si="159">SUM(ERQ7:ERV7)</f>
        <v>408</v>
      </c>
      <c r="ERX7" s="271">
        <f>ERW7/$ERX$5</f>
        <v>68</v>
      </c>
      <c r="ERY7" s="683">
        <v>0</v>
      </c>
      <c r="ERZ7" s="684">
        <v>0</v>
      </c>
      <c r="ESA7" s="684">
        <v>0</v>
      </c>
      <c r="ESB7" s="684"/>
      <c r="ESC7" s="684">
        <v>0</v>
      </c>
      <c r="ESD7" s="684">
        <v>0</v>
      </c>
      <c r="ESE7" s="260">
        <f t="shared" ref="ESE7" si="160">SUM(ERY7:ESD7)</f>
        <v>0</v>
      </c>
      <c r="ESF7" s="271">
        <f>ESE7/$ESF$5</f>
        <v>0</v>
      </c>
      <c r="ESG7" s="346">
        <v>0</v>
      </c>
      <c r="ESH7" s="343">
        <v>0</v>
      </c>
      <c r="ESI7" s="343">
        <v>0</v>
      </c>
      <c r="ESJ7" s="343">
        <v>0</v>
      </c>
      <c r="ESK7" s="343"/>
      <c r="ESL7" s="343">
        <v>0</v>
      </c>
      <c r="ESM7" s="64">
        <f t="shared" ref="ESM7" si="161">SUM(ESG7:ESL7)</f>
        <v>0</v>
      </c>
      <c r="ESN7" s="211">
        <f>ESM7/$ESN$5</f>
        <v>0</v>
      </c>
      <c r="ESO7" s="702">
        <v>0</v>
      </c>
      <c r="ESP7" s="703"/>
      <c r="ESQ7" s="703">
        <v>287</v>
      </c>
      <c r="ESR7" s="703">
        <v>0</v>
      </c>
      <c r="ESS7" s="703"/>
      <c r="EST7" s="703">
        <v>0</v>
      </c>
      <c r="ESU7" s="260">
        <f t="shared" ref="ESU7" si="162">SUM(ESO7:EST7)</f>
        <v>287</v>
      </c>
      <c r="ESV7" s="271">
        <f>ESU7/$ESV$5</f>
        <v>47.833333333333336</v>
      </c>
      <c r="ESW7" s="814"/>
      <c r="ESX7" s="815"/>
      <c r="ESY7" s="815"/>
      <c r="ESZ7" s="815">
        <v>0</v>
      </c>
      <c r="ETA7" s="815">
        <v>0</v>
      </c>
      <c r="ETB7" s="815">
        <v>233</v>
      </c>
      <c r="ETC7" s="808">
        <f t="shared" ref="ETC7" si="163">SUM(ESW7:ETB7)</f>
        <v>233</v>
      </c>
      <c r="ETD7" s="211">
        <f>ETC7/$ETD$5</f>
        <v>38.833333333333336</v>
      </c>
      <c r="ETE7" s="683">
        <v>0</v>
      </c>
      <c r="ETF7" s="684">
        <v>0</v>
      </c>
      <c r="ETG7" s="684">
        <v>0</v>
      </c>
      <c r="ETH7" s="684">
        <v>252</v>
      </c>
      <c r="ETI7" s="684"/>
      <c r="ETJ7" s="684">
        <v>0</v>
      </c>
      <c r="ETK7" s="820">
        <f t="shared" ref="ETK7" si="164">SUM(ETE7:ETJ7)</f>
        <v>252</v>
      </c>
      <c r="ETL7" s="271">
        <f>ETK7/$ETL$5</f>
        <v>42</v>
      </c>
      <c r="ETM7" s="821"/>
      <c r="ETN7" s="822">
        <v>0</v>
      </c>
      <c r="ETO7" s="822">
        <v>0</v>
      </c>
      <c r="ETP7" s="822">
        <v>0</v>
      </c>
      <c r="ETQ7" s="822">
        <v>0</v>
      </c>
      <c r="ETR7" s="822">
        <v>0</v>
      </c>
      <c r="ETS7" s="820">
        <f t="shared" ref="ETS7" si="165">SUM(ETM7:ETR7)</f>
        <v>0</v>
      </c>
      <c r="ETT7" s="271">
        <f>ETS7/$ETT$5</f>
        <v>0</v>
      </c>
      <c r="ETU7" s="702">
        <v>0</v>
      </c>
      <c r="ETV7" s="703">
        <v>293</v>
      </c>
      <c r="ETW7" s="703"/>
      <c r="ETX7" s="703">
        <v>0</v>
      </c>
      <c r="ETY7" s="703">
        <v>0</v>
      </c>
      <c r="ETZ7" s="703">
        <v>0</v>
      </c>
      <c r="EUA7" s="820">
        <f t="shared" ref="EUA7" si="166">SUM(ETU7:ETZ7)</f>
        <v>293</v>
      </c>
      <c r="EUB7" s="271">
        <f>EUA7/$EUB$5</f>
        <v>48.833333333333336</v>
      </c>
      <c r="EUC7" s="848">
        <v>0</v>
      </c>
      <c r="EUD7" s="849">
        <v>0</v>
      </c>
      <c r="EUE7" s="849"/>
      <c r="EUF7" s="849">
        <v>0</v>
      </c>
      <c r="EUG7" s="849">
        <v>0</v>
      </c>
      <c r="EUH7" s="849">
        <v>0</v>
      </c>
      <c r="EUI7" s="820">
        <f t="shared" ref="EUI7" si="167">SUM(EUC7:EUH7)</f>
        <v>0</v>
      </c>
      <c r="EUJ7" s="271">
        <f>EUI7/$EUJ$5</f>
        <v>0</v>
      </c>
      <c r="EUK7" s="683"/>
      <c r="EUL7" s="684">
        <v>350</v>
      </c>
      <c r="EUM7" s="684">
        <v>0</v>
      </c>
      <c r="EUN7" s="684">
        <f>SUMIF(SUMPK!$B:$B,$B:$B,SUMPK!$O:$O)</f>
        <v>0</v>
      </c>
      <c r="EUO7" s="684">
        <v>0</v>
      </c>
      <c r="EUP7" s="684">
        <v>0</v>
      </c>
      <c r="EUQ7" s="820">
        <f t="shared" ref="EUQ7" si="168">SUM(EUK7:EUP7)</f>
        <v>350</v>
      </c>
      <c r="EUR7" s="271">
        <f>EUQ7/$EUR$5</f>
        <v>58.333333333333336</v>
      </c>
      <c r="EUS7" s="195">
        <v>0</v>
      </c>
      <c r="EUT7" s="49">
        <v>0</v>
      </c>
      <c r="EUU7" s="49">
        <v>0</v>
      </c>
      <c r="EUV7" s="49">
        <v>0</v>
      </c>
      <c r="EUW7" s="49"/>
      <c r="EUX7" s="49">
        <v>377</v>
      </c>
      <c r="EUY7" s="808">
        <f t="shared" ref="EUY7" si="169">SUM(EUS7:EUX7)</f>
        <v>377</v>
      </c>
      <c r="EUZ7" s="211">
        <f>EUY7/$EUZ$5</f>
        <v>62.833333333333336</v>
      </c>
      <c r="EVA7" s="251">
        <v>0</v>
      </c>
      <c r="EVB7" s="252"/>
      <c r="EVC7" s="252"/>
      <c r="EVD7" s="252"/>
      <c r="EVE7" s="252">
        <v>395</v>
      </c>
      <c r="EVF7" s="252">
        <v>0</v>
      </c>
      <c r="EVG7" s="820">
        <f t="shared" ref="EVG7" si="170">SUM(EVA7:EVF7)</f>
        <v>395</v>
      </c>
      <c r="EVH7" s="271">
        <f>EVG7/$EVH$5</f>
        <v>65.833333333333329</v>
      </c>
      <c r="EVI7" s="195">
        <v>0</v>
      </c>
      <c r="EVJ7" s="49">
        <v>0</v>
      </c>
      <c r="EVK7" s="49">
        <v>0</v>
      </c>
      <c r="EVL7" s="49"/>
      <c r="EVM7" s="49"/>
      <c r="EVN7" s="49">
        <v>0</v>
      </c>
      <c r="EVO7" s="808">
        <f t="shared" ref="EVO7" si="171">SUM(EVI7:EVN7)</f>
        <v>0</v>
      </c>
      <c r="EVP7" s="211">
        <f>EVO7/$EVP$5</f>
        <v>0</v>
      </c>
      <c r="EVQ7" s="346">
        <v>0</v>
      </c>
      <c r="EVR7" s="343">
        <v>0</v>
      </c>
      <c r="EVS7" s="343">
        <v>417</v>
      </c>
      <c r="EVT7" s="343"/>
      <c r="EVU7" s="343">
        <v>0</v>
      </c>
      <c r="EVV7" s="343">
        <v>0</v>
      </c>
      <c r="EVW7" s="808">
        <f t="shared" ref="EVW7" si="172">SUM(EVQ7:EVV7)</f>
        <v>417</v>
      </c>
      <c r="EVX7" s="211">
        <f>EVW7/$EVX$5</f>
        <v>69.5</v>
      </c>
      <c r="EVY7" s="251">
        <v>0</v>
      </c>
      <c r="EVZ7" s="252">
        <v>0</v>
      </c>
      <c r="EWA7" s="252"/>
      <c r="EWB7" s="252">
        <v>0</v>
      </c>
      <c r="EWC7" s="252">
        <v>0</v>
      </c>
      <c r="EWD7" s="252">
        <v>0</v>
      </c>
      <c r="EWE7" s="820">
        <f t="shared" ref="EWE7" si="173">SUM(EVY7:EWD7)</f>
        <v>0</v>
      </c>
      <c r="EWF7" s="271">
        <f>EWE7/$EWF$5</f>
        <v>0</v>
      </c>
      <c r="EWG7" s="251"/>
      <c r="EWH7" s="252">
        <v>161</v>
      </c>
      <c r="EWI7" s="252">
        <v>0</v>
      </c>
      <c r="EWJ7" s="252">
        <v>0</v>
      </c>
      <c r="EWK7" s="252">
        <v>0</v>
      </c>
      <c r="EWL7" s="252">
        <v>0</v>
      </c>
      <c r="EWM7" s="820">
        <f t="shared" ref="EWM7" si="174">SUM(EWG7:EWL7)</f>
        <v>161</v>
      </c>
      <c r="EWN7" s="271">
        <f>EWM7/$EWN$29</f>
        <v>26.833333333333332</v>
      </c>
      <c r="EWO7" s="251">
        <v>0</v>
      </c>
      <c r="EWP7" s="252">
        <v>0</v>
      </c>
      <c r="EWQ7" s="252">
        <v>0</v>
      </c>
      <c r="EWR7" s="252">
        <v>0</v>
      </c>
      <c r="EWS7" s="252">
        <v>680</v>
      </c>
      <c r="EWT7" s="252">
        <v>0</v>
      </c>
      <c r="EWU7" s="820">
        <f t="shared" ref="EWU7" si="175">SUM(EWO7:EWT7)</f>
        <v>680</v>
      </c>
      <c r="EWV7" s="271">
        <f>EWU7/$EWV$5</f>
        <v>113.33333333333333</v>
      </c>
      <c r="EWW7" s="251">
        <v>160</v>
      </c>
      <c r="EWX7" s="252"/>
      <c r="EWY7" s="252">
        <v>0</v>
      </c>
      <c r="EWZ7" s="252">
        <v>0</v>
      </c>
      <c r="EXA7" s="252">
        <v>0</v>
      </c>
      <c r="EXB7" s="252"/>
      <c r="EXC7" s="820">
        <f t="shared" ref="EXC7" si="176">SUM(EWW7:EXB7)</f>
        <v>160</v>
      </c>
      <c r="EXD7" s="271">
        <f>EXC7/$EXD$5</f>
        <v>26.666666666666668</v>
      </c>
      <c r="EXE7" s="683">
        <v>0</v>
      </c>
      <c r="EXF7" s="684">
        <v>0</v>
      </c>
      <c r="EXG7" s="684"/>
      <c r="EXH7" s="684">
        <v>0</v>
      </c>
      <c r="EXI7" s="684">
        <v>0</v>
      </c>
      <c r="EXJ7" s="684">
        <v>0</v>
      </c>
      <c r="EXK7" s="820">
        <f t="shared" ref="EXK7" si="177">SUM(EXE7:EXJ7)</f>
        <v>0</v>
      </c>
      <c r="EXL7" s="271">
        <f>EXK7/$EXL$5</f>
        <v>0</v>
      </c>
      <c r="EXM7" s="848">
        <v>0</v>
      </c>
      <c r="EXN7" s="849">
        <v>0</v>
      </c>
      <c r="EXO7" s="849"/>
      <c r="EXP7" s="849">
        <v>298</v>
      </c>
      <c r="EXQ7" s="849"/>
      <c r="EXR7" s="849">
        <v>97</v>
      </c>
      <c r="EXS7" s="820">
        <f t="shared" ref="EXS7" si="178">SUM(EXM7:EXR7)</f>
        <v>395</v>
      </c>
      <c r="EXT7" s="271">
        <f>EXS7/$EXT$5</f>
        <v>65.833333333333329</v>
      </c>
      <c r="EXU7" s="683">
        <v>0</v>
      </c>
      <c r="EXV7" s="684"/>
      <c r="EXW7" s="684"/>
      <c r="EXX7" s="684">
        <v>0</v>
      </c>
      <c r="EXY7" s="684"/>
      <c r="EXZ7" s="684">
        <v>0</v>
      </c>
      <c r="EYA7" s="820">
        <f t="shared" ref="EYA7" si="179">SUM(EXU7:EXZ7)</f>
        <v>0</v>
      </c>
      <c r="EYB7" s="271">
        <f>EYA7/$EYB$5</f>
        <v>0</v>
      </c>
      <c r="EYC7" s="683">
        <v>329</v>
      </c>
      <c r="EYD7" s="684"/>
      <c r="EYE7" s="684">
        <v>0</v>
      </c>
      <c r="EYF7" s="684">
        <v>0</v>
      </c>
      <c r="EYG7" s="684">
        <v>0</v>
      </c>
      <c r="EYH7" s="684">
        <v>0</v>
      </c>
      <c r="EYI7" s="820">
        <f t="shared" ref="EYI7" si="180">SUM(EYC7:EYH7)</f>
        <v>329</v>
      </c>
      <c r="EYJ7" s="271">
        <f>EYI7/$EYJ$5</f>
        <v>54.833333333333336</v>
      </c>
      <c r="EYK7" s="346">
        <v>397</v>
      </c>
      <c r="EYL7" s="343">
        <v>0</v>
      </c>
      <c r="EYM7" s="343">
        <v>0</v>
      </c>
      <c r="EYN7" s="343">
        <v>0</v>
      </c>
      <c r="EYO7" s="343">
        <v>0</v>
      </c>
      <c r="EYP7" s="343">
        <v>0</v>
      </c>
      <c r="EYQ7" s="808">
        <f t="shared" ref="EYQ7" si="181">SUM(EYK7:EYP7)</f>
        <v>397</v>
      </c>
      <c r="EYR7" s="211">
        <f>EYQ7/$EYR$5</f>
        <v>66.166666666666671</v>
      </c>
      <c r="EYS7" s="683">
        <v>0</v>
      </c>
      <c r="EYT7" s="684">
        <v>0</v>
      </c>
      <c r="EYU7" s="684">
        <v>0</v>
      </c>
      <c r="EYV7" s="684"/>
      <c r="EYW7" s="684"/>
      <c r="EYX7" s="684"/>
      <c r="EYY7" s="876">
        <f t="shared" ref="EYY7" si="182">SUM(EYS7:EYX7)</f>
        <v>0</v>
      </c>
      <c r="EYZ7" s="877">
        <f>EYY7/$EYZ$29</f>
        <v>0</v>
      </c>
      <c r="EZA7" s="251">
        <v>0</v>
      </c>
      <c r="EZB7" s="252">
        <v>438</v>
      </c>
      <c r="EZC7" s="252">
        <v>0</v>
      </c>
      <c r="EZD7" s="252">
        <v>0</v>
      </c>
      <c r="EZE7" s="252"/>
      <c r="EZF7" s="252">
        <v>0</v>
      </c>
      <c r="EZG7" s="876">
        <f t="shared" ref="EZG7" si="183">SUM(EZA7:EZF7)</f>
        <v>438</v>
      </c>
      <c r="EZH7" s="877">
        <f>EZG7/$EZH$5</f>
        <v>73</v>
      </c>
      <c r="EZI7" s="195"/>
      <c r="EZJ7" s="49">
        <v>0</v>
      </c>
      <c r="EZK7" s="49">
        <v>299</v>
      </c>
      <c r="EZL7" s="49">
        <v>0</v>
      </c>
      <c r="EZM7" s="49">
        <f>SUMIF(SUMPK!$B:$B,$B:$B,SUMPK!$O:$O)</f>
        <v>0</v>
      </c>
      <c r="EZN7" s="49">
        <v>0</v>
      </c>
      <c r="EZO7" s="872">
        <f t="shared" ref="EZO7" si="184">SUM(EZI7:EZN7)</f>
        <v>299</v>
      </c>
      <c r="EZP7" s="873">
        <f>EZO7/$EZP$5</f>
        <v>49.833333333333336</v>
      </c>
      <c r="EZQ7" s="702">
        <v>0</v>
      </c>
      <c r="EZR7" s="703"/>
      <c r="EZS7" s="703">
        <v>0</v>
      </c>
      <c r="EZT7" s="703"/>
      <c r="EZU7" s="703"/>
      <c r="EZV7" s="703">
        <v>0</v>
      </c>
      <c r="EZW7" s="876">
        <f t="shared" ref="EZW7" si="185">SUM(EZQ7:EZV7)</f>
        <v>0</v>
      </c>
      <c r="EZX7" s="877">
        <f>EZW7/$EZX$5</f>
        <v>0</v>
      </c>
      <c r="EZY7" s="683">
        <v>399</v>
      </c>
      <c r="EZZ7" s="684">
        <v>0</v>
      </c>
      <c r="FAA7" s="684">
        <v>0</v>
      </c>
      <c r="FAB7" s="684"/>
      <c r="FAC7" s="684">
        <v>0</v>
      </c>
      <c r="FAD7" s="684"/>
      <c r="FAE7" s="876">
        <f t="shared" ref="FAE7" si="186">SUM(EZY7:FAD7)</f>
        <v>399</v>
      </c>
      <c r="FAF7" s="877">
        <f>FAE7/$FAF$5</f>
        <v>66.5</v>
      </c>
    </row>
    <row r="8" spans="1:4088" s="8" customFormat="1" ht="15" customHeight="1" x14ac:dyDescent="0.2">
      <c r="A8" s="301">
        <v>2</v>
      </c>
      <c r="B8" s="21" t="s">
        <v>75</v>
      </c>
      <c r="C8" s="275" t="s">
        <v>291</v>
      </c>
      <c r="D8" s="21">
        <v>25</v>
      </c>
      <c r="E8" s="24"/>
      <c r="F8" s="24">
        <v>1171</v>
      </c>
      <c r="G8" s="24"/>
      <c r="H8" s="24"/>
      <c r="I8" s="360"/>
      <c r="J8" s="360">
        <f>SUMIF(SUMPK!$B:$B,$B:$B,SUMPK!$O:$O)</f>
        <v>0</v>
      </c>
      <c r="K8" s="24">
        <f t="shared" ref="K8:K14" si="187">E8+G8-I8</f>
        <v>0</v>
      </c>
      <c r="L8" s="24">
        <f t="shared" ref="L8:L22" si="188">F8+H8-J8</f>
        <v>1171</v>
      </c>
      <c r="M8" s="24">
        <f t="shared" ref="M8:M22" si="189">K8+L8</f>
        <v>1171</v>
      </c>
      <c r="N8" s="724">
        <v>32.166666666666664</v>
      </c>
      <c r="O8" s="276">
        <f t="shared" ref="O8:O18" si="190">IF(N8=0,0,M8/N8)</f>
        <v>36.404145077720209</v>
      </c>
      <c r="P8" s="712">
        <v>0</v>
      </c>
      <c r="Q8" s="276">
        <f t="shared" ref="Q8:Q22" si="191">IF(P8=0,0,M8/P8*6)</f>
        <v>0</v>
      </c>
      <c r="R8" s="277">
        <f t="shared" ref="R8:R22" si="192">S8/$S$3</f>
        <v>36.92307692307692</v>
      </c>
      <c r="S8" s="222">
        <v>960</v>
      </c>
      <c r="T8" s="276">
        <f t="shared" ref="T8:T18" si="193">IF(R8=0,0,M8/R8)</f>
        <v>31.714583333333337</v>
      </c>
      <c r="U8" s="303"/>
      <c r="V8" s="302">
        <f t="shared" ref="V8:V16" si="194">IF(R8=0,0,(M8+U8)/R8)</f>
        <v>31.714583333333337</v>
      </c>
      <c r="W8" s="304">
        <f t="shared" si="0"/>
        <v>1</v>
      </c>
      <c r="X8" s="305"/>
      <c r="Y8" s="280"/>
      <c r="Z8" s="280"/>
      <c r="AA8" s="280"/>
      <c r="AB8" s="280"/>
      <c r="AC8" s="662">
        <v>16</v>
      </c>
      <c r="AD8" s="648"/>
      <c r="AE8" s="49"/>
      <c r="AF8" s="49"/>
      <c r="AG8" s="49"/>
      <c r="AH8" s="49"/>
      <c r="AI8" s="49"/>
      <c r="AJ8" s="42"/>
      <c r="AK8" s="43"/>
      <c r="AL8" s="48"/>
      <c r="AM8" s="49"/>
      <c r="AN8" s="49"/>
      <c r="AO8" s="49"/>
      <c r="AP8" s="49"/>
      <c r="AQ8" s="49"/>
      <c r="AR8" s="42"/>
      <c r="AS8" s="43"/>
      <c r="AT8" s="48"/>
      <c r="AU8" s="49"/>
      <c r="AV8" s="49"/>
      <c r="AW8" s="49"/>
      <c r="AX8" s="49"/>
      <c r="AY8" s="49"/>
      <c r="AZ8" s="42"/>
      <c r="BA8" s="43"/>
      <c r="BB8" s="48"/>
      <c r="BC8" s="49"/>
      <c r="BD8" s="49"/>
      <c r="BE8" s="49"/>
      <c r="BF8" s="49"/>
      <c r="BG8" s="49"/>
      <c r="BH8" s="42"/>
      <c r="BI8" s="43"/>
      <c r="BJ8" s="48"/>
      <c r="BK8" s="49"/>
      <c r="BL8" s="49"/>
      <c r="BM8" s="49"/>
      <c r="BN8" s="49"/>
      <c r="BO8" s="49"/>
      <c r="BP8" s="42"/>
      <c r="BQ8" s="43"/>
      <c r="BR8" s="48"/>
      <c r="BS8" s="49"/>
      <c r="BT8" s="49"/>
      <c r="BU8" s="49"/>
      <c r="BV8" s="49"/>
      <c r="BW8" s="49"/>
      <c r="BX8" s="42"/>
      <c r="BY8" s="43"/>
      <c r="BZ8" s="48"/>
      <c r="CA8" s="49"/>
      <c r="CB8" s="49"/>
      <c r="CC8" s="49"/>
      <c r="CD8" s="49"/>
      <c r="CE8" s="49"/>
      <c r="CF8" s="42"/>
      <c r="CG8" s="43"/>
      <c r="CH8" s="48"/>
      <c r="CI8" s="49"/>
      <c r="CJ8" s="49"/>
      <c r="CK8" s="49"/>
      <c r="CL8" s="49"/>
      <c r="CM8" s="49"/>
      <c r="CN8" s="42"/>
      <c r="CO8" s="43"/>
      <c r="CP8" s="48"/>
      <c r="CQ8" s="49"/>
      <c r="CR8" s="49"/>
      <c r="CS8" s="49"/>
      <c r="CT8" s="49"/>
      <c r="CU8" s="49"/>
      <c r="CV8" s="42"/>
      <c r="CW8" s="43"/>
      <c r="CX8" s="48"/>
      <c r="CY8" s="49"/>
      <c r="CZ8" s="49"/>
      <c r="DA8" s="49"/>
      <c r="DB8" s="49"/>
      <c r="DC8" s="49"/>
      <c r="DD8" s="42"/>
      <c r="DE8" s="43"/>
      <c r="DF8" s="48"/>
      <c r="DG8" s="49"/>
      <c r="DH8" s="49"/>
      <c r="DI8" s="49"/>
      <c r="DJ8" s="49"/>
      <c r="DK8" s="49"/>
      <c r="DL8" s="42"/>
      <c r="DM8" s="43"/>
      <c r="DN8" s="48"/>
      <c r="DO8" s="49"/>
      <c r="DP8" s="49"/>
      <c r="DQ8" s="49"/>
      <c r="DR8" s="49"/>
      <c r="DS8" s="49"/>
      <c r="DT8" s="42"/>
      <c r="DU8" s="43"/>
      <c r="DV8" s="48"/>
      <c r="DW8" s="49"/>
      <c r="DX8" s="49"/>
      <c r="DY8" s="49"/>
      <c r="DZ8" s="49"/>
      <c r="EA8" s="49"/>
      <c r="EB8" s="42"/>
      <c r="EC8" s="43"/>
      <c r="ED8" s="48"/>
      <c r="EE8" s="49"/>
      <c r="EF8" s="49"/>
      <c r="EG8" s="49"/>
      <c r="EH8" s="49"/>
      <c r="EI8" s="49"/>
      <c r="EJ8" s="42"/>
      <c r="EK8" s="43"/>
      <c r="EL8" s="48"/>
      <c r="EM8" s="49"/>
      <c r="EN8" s="49"/>
      <c r="EO8" s="49"/>
      <c r="EP8" s="49"/>
      <c r="EQ8" s="49"/>
      <c r="ER8" s="42"/>
      <c r="ES8" s="43"/>
      <c r="ET8" s="48"/>
      <c r="EU8" s="49"/>
      <c r="EV8" s="49"/>
      <c r="EW8" s="49"/>
      <c r="EX8" s="49"/>
      <c r="EY8" s="49"/>
      <c r="EZ8" s="42"/>
      <c r="FA8" s="43"/>
      <c r="FB8" s="48"/>
      <c r="FC8" s="49"/>
      <c r="FD8" s="49"/>
      <c r="FE8" s="49"/>
      <c r="FF8" s="49"/>
      <c r="FG8" s="49"/>
      <c r="FH8" s="42"/>
      <c r="FI8" s="43"/>
      <c r="FJ8" s="48"/>
      <c r="FK8" s="49"/>
      <c r="FL8" s="49"/>
      <c r="FM8" s="49"/>
      <c r="FN8" s="49"/>
      <c r="FO8" s="49"/>
      <c r="FP8" s="42"/>
      <c r="FQ8" s="43"/>
      <c r="FR8" s="48"/>
      <c r="FS8" s="49"/>
      <c r="FT8" s="49"/>
      <c r="FU8" s="49"/>
      <c r="FV8" s="49"/>
      <c r="FW8" s="49"/>
      <c r="FX8" s="42"/>
      <c r="FY8" s="43"/>
      <c r="FZ8" s="48"/>
      <c r="GA8" s="49"/>
      <c r="GB8" s="49"/>
      <c r="GC8" s="49"/>
      <c r="GD8" s="49"/>
      <c r="GE8" s="49"/>
      <c r="GF8" s="42"/>
      <c r="GG8" s="43"/>
      <c r="GH8" s="48"/>
      <c r="GI8" s="49"/>
      <c r="GJ8" s="49"/>
      <c r="GK8" s="49"/>
      <c r="GL8" s="49"/>
      <c r="GM8" s="49"/>
      <c r="GN8" s="42"/>
      <c r="GO8" s="43"/>
      <c r="GP8" s="48"/>
      <c r="GQ8" s="49"/>
      <c r="GR8" s="49"/>
      <c r="GS8" s="49"/>
      <c r="GT8" s="49"/>
      <c r="GU8" s="49"/>
      <c r="GV8" s="42"/>
      <c r="GW8" s="43"/>
      <c r="GX8" s="48"/>
      <c r="GY8" s="49"/>
      <c r="GZ8" s="49"/>
      <c r="HA8" s="49"/>
      <c r="HB8" s="49"/>
      <c r="HC8" s="49"/>
      <c r="HD8" s="42"/>
      <c r="HE8" s="43"/>
      <c r="HF8" s="48"/>
      <c r="HG8" s="49"/>
      <c r="HH8" s="49"/>
      <c r="HI8" s="49"/>
      <c r="HJ8" s="49"/>
      <c r="HK8" s="49"/>
      <c r="HL8" s="42"/>
      <c r="HM8" s="43"/>
      <c r="HN8" s="82"/>
      <c r="HO8" s="83"/>
      <c r="HP8" s="83"/>
      <c r="HQ8" s="83"/>
      <c r="HR8" s="83"/>
      <c r="HS8" s="83"/>
      <c r="HT8" s="42"/>
      <c r="HU8" s="43"/>
      <c r="HV8" s="48"/>
      <c r="HW8" s="49"/>
      <c r="HX8" s="49"/>
      <c r="HY8" s="49"/>
      <c r="HZ8" s="49"/>
      <c r="IA8" s="49"/>
      <c r="IB8" s="42"/>
      <c r="IC8" s="43"/>
      <c r="ID8" s="48"/>
      <c r="IE8" s="49"/>
      <c r="IF8" s="49"/>
      <c r="IG8" s="49"/>
      <c r="IH8" s="49"/>
      <c r="II8" s="49"/>
      <c r="IJ8" s="42"/>
      <c r="IK8" s="43"/>
      <c r="IL8" s="48"/>
      <c r="IM8" s="49"/>
      <c r="IN8" s="49"/>
      <c r="IO8" s="49"/>
      <c r="IP8" s="49"/>
      <c r="IQ8" s="49"/>
      <c r="IR8" s="67"/>
      <c r="IS8" s="68"/>
      <c r="IT8" s="48"/>
      <c r="IU8" s="49"/>
      <c r="IV8" s="49"/>
      <c r="IW8" s="49"/>
      <c r="IX8" s="49"/>
      <c r="IY8" s="49"/>
      <c r="IZ8" s="67"/>
      <c r="JA8" s="68"/>
      <c r="JB8" s="48"/>
      <c r="JC8" s="49"/>
      <c r="JD8" s="49"/>
      <c r="JE8" s="49"/>
      <c r="JF8" s="49"/>
      <c r="JG8" s="49"/>
      <c r="JH8" s="67"/>
      <c r="JI8" s="68"/>
      <c r="JJ8" s="48"/>
      <c r="JK8" s="49"/>
      <c r="JL8" s="49"/>
      <c r="JM8" s="49"/>
      <c r="JN8" s="49"/>
      <c r="JO8" s="49"/>
      <c r="JP8" s="42"/>
      <c r="JQ8" s="43"/>
      <c r="JR8" s="48"/>
      <c r="JS8" s="49"/>
      <c r="JT8" s="49"/>
      <c r="JU8" s="49"/>
      <c r="JV8" s="49"/>
      <c r="JW8" s="49"/>
      <c r="JX8" s="42"/>
      <c r="JY8" s="43"/>
      <c r="JZ8" s="48"/>
      <c r="KA8" s="49"/>
      <c r="KB8" s="49"/>
      <c r="KC8" s="49"/>
      <c r="KD8" s="49"/>
      <c r="KE8" s="49"/>
      <c r="KF8" s="42">
        <f t="shared" ref="KF8:KF22" si="195">SUM(JZ8:KE8)</f>
        <v>0</v>
      </c>
      <c r="KG8" s="43">
        <f t="shared" ref="KG8:KG22" si="196">KF8/$JQ$5</f>
        <v>0</v>
      </c>
      <c r="KH8" s="48"/>
      <c r="KI8" s="49">
        <v>959</v>
      </c>
      <c r="KJ8" s="49"/>
      <c r="KK8" s="49"/>
      <c r="KL8" s="49"/>
      <c r="KM8" s="49"/>
      <c r="KN8" s="67">
        <f t="shared" ref="KN8:KN22" si="197">SUM(KH8:KM8)</f>
        <v>959</v>
      </c>
      <c r="KO8" s="68">
        <f t="shared" ref="KO8:KO22" si="198">KN8/$KN$5</f>
        <v>159.83333333333334</v>
      </c>
      <c r="KP8" s="48"/>
      <c r="KQ8" s="49">
        <v>200</v>
      </c>
      <c r="KR8" s="49">
        <v>1393</v>
      </c>
      <c r="KS8" s="49"/>
      <c r="KT8" s="49"/>
      <c r="KU8" s="49"/>
      <c r="KV8" s="67">
        <f t="shared" ref="KV8:KV22" si="199">SUM(KP8:KU8)</f>
        <v>1593</v>
      </c>
      <c r="KW8" s="68">
        <f t="shared" ref="KW8:KW22" si="200">KV8/$KN$5</f>
        <v>265.5</v>
      </c>
      <c r="KX8" s="48"/>
      <c r="KY8" s="49"/>
      <c r="KZ8" s="49"/>
      <c r="LA8" s="49">
        <v>993</v>
      </c>
      <c r="LB8" s="49"/>
      <c r="LC8" s="49"/>
      <c r="LD8" s="67">
        <f t="shared" ref="LD8:LD22" si="201">SUM(KX8:LC8)</f>
        <v>993</v>
      </c>
      <c r="LE8" s="68">
        <f t="shared" ref="LE8:LE22" si="202">LD8/$KN$5</f>
        <v>165.5</v>
      </c>
      <c r="LF8" s="48"/>
      <c r="LG8" s="49"/>
      <c r="LH8" s="49"/>
      <c r="LI8" s="49"/>
      <c r="LJ8" s="49">
        <v>200</v>
      </c>
      <c r="LK8" s="49">
        <v>1623</v>
      </c>
      <c r="LL8" s="67">
        <f t="shared" ref="LL8:LL22" si="203">SUM(LF8:LK8)</f>
        <v>1823</v>
      </c>
      <c r="LM8" s="68">
        <f t="shared" ref="LM8:LM22" si="204">LL8/$KN$5</f>
        <v>303.83333333333331</v>
      </c>
      <c r="LN8" s="48"/>
      <c r="LO8" s="49"/>
      <c r="LP8" s="49"/>
      <c r="LQ8" s="49">
        <v>1000</v>
      </c>
      <c r="LR8" s="49"/>
      <c r="LS8" s="49">
        <v>1751</v>
      </c>
      <c r="LT8" s="67">
        <f t="shared" ref="LT8:LT22" si="205">SUM(LN8:LS8)</f>
        <v>2751</v>
      </c>
      <c r="LU8" s="68">
        <f t="shared" ref="LU8:LU22" si="206">LT8/$KN$5</f>
        <v>458.5</v>
      </c>
      <c r="LV8" s="48"/>
      <c r="LW8" s="49"/>
      <c r="LX8" s="49"/>
      <c r="LY8" s="49">
        <v>962</v>
      </c>
      <c r="LZ8" s="49"/>
      <c r="MA8" s="49">
        <v>691</v>
      </c>
      <c r="MB8" s="67">
        <f t="shared" ref="MB8:MB22" si="207">SUM(LV8:MA8)</f>
        <v>1653</v>
      </c>
      <c r="MC8" s="68">
        <f t="shared" ref="MC8:MC22" si="208">MB8/$KN$5</f>
        <v>275.5</v>
      </c>
      <c r="MD8" s="48"/>
      <c r="ME8" s="49"/>
      <c r="MF8" s="49"/>
      <c r="MG8" s="49"/>
      <c r="MH8" s="49"/>
      <c r="MI8" s="49"/>
      <c r="MJ8" s="67">
        <f t="shared" ref="MJ8:MJ22" si="209">SUM(MD8:MI8)</f>
        <v>0</v>
      </c>
      <c r="MK8" s="68">
        <f t="shared" ref="MK8:MK22" si="210">MJ8/$KN$5</f>
        <v>0</v>
      </c>
      <c r="ML8" s="48"/>
      <c r="MM8" s="49"/>
      <c r="MN8" s="49">
        <v>2359</v>
      </c>
      <c r="MO8" s="49"/>
      <c r="MP8" s="49"/>
      <c r="MQ8" s="49"/>
      <c r="MR8" s="67">
        <f t="shared" ref="MR8:MR22" si="211">SUM(ML8:MQ8)</f>
        <v>2359</v>
      </c>
      <c r="MS8" s="68">
        <f t="shared" ref="MS8:MS22" si="212">MR8/$KN$5</f>
        <v>393.16666666666669</v>
      </c>
      <c r="MT8" s="48"/>
      <c r="MU8" s="49"/>
      <c r="MV8" s="49"/>
      <c r="MW8" s="49"/>
      <c r="MX8" s="49"/>
      <c r="MY8" s="49"/>
      <c r="MZ8" s="67">
        <f t="shared" ref="MZ8:MZ22" si="213">SUM(MT8:MY8)</f>
        <v>0</v>
      </c>
      <c r="NA8" s="68">
        <f t="shared" ref="NA8:NA22" si="214">MZ8/$KN$5</f>
        <v>0</v>
      </c>
      <c r="NB8" s="48"/>
      <c r="NC8" s="49"/>
      <c r="ND8" s="49"/>
      <c r="NE8" s="49"/>
      <c r="NF8" s="49"/>
      <c r="NG8" s="49">
        <v>3689</v>
      </c>
      <c r="NH8" s="67">
        <f t="shared" ref="NH8:NH22" si="215">SUM(NB8:NG8)</f>
        <v>3689</v>
      </c>
      <c r="NI8" s="68">
        <f t="shared" ref="NI8:NI22" si="216">NH8/$KN$5</f>
        <v>614.83333333333337</v>
      </c>
      <c r="NJ8" s="48"/>
      <c r="NK8" s="49"/>
      <c r="NL8" s="49"/>
      <c r="NM8" s="49"/>
      <c r="NN8" s="49"/>
      <c r="NO8" s="49"/>
      <c r="NP8" s="67">
        <f t="shared" ref="NP8:NP22" si="217">SUM(NJ8:NO8)</f>
        <v>0</v>
      </c>
      <c r="NQ8" s="68">
        <f t="shared" ref="NQ8:NQ22" si="218">NP8/$KN$5</f>
        <v>0</v>
      </c>
      <c r="NR8" s="48"/>
      <c r="NS8" s="49"/>
      <c r="NT8" s="49"/>
      <c r="NU8" s="49"/>
      <c r="NV8" s="49"/>
      <c r="NW8" s="49"/>
      <c r="NX8" s="67">
        <f t="shared" ref="NX8:NX22" si="219">SUM(NR8:NW8)</f>
        <v>0</v>
      </c>
      <c r="NY8" s="68">
        <f t="shared" ref="NY8:NY22" si="220">NX8/$KN$5</f>
        <v>0</v>
      </c>
      <c r="NZ8" s="48">
        <v>1657</v>
      </c>
      <c r="OA8" s="49"/>
      <c r="OB8" s="49"/>
      <c r="OC8" s="49"/>
      <c r="OD8" s="49"/>
      <c r="OE8" s="49"/>
      <c r="OF8" s="67">
        <f t="shared" ref="OF8:OF22" si="221">SUM(NZ8:OE8)</f>
        <v>1657</v>
      </c>
      <c r="OG8" s="68">
        <f t="shared" ref="OG8:OG22" si="222">OF8/$KN$5</f>
        <v>276.16666666666669</v>
      </c>
      <c r="OH8" s="48"/>
      <c r="OI8" s="49"/>
      <c r="OJ8" s="49"/>
      <c r="OK8" s="49"/>
      <c r="OL8" s="49"/>
      <c r="OM8" s="49"/>
      <c r="ON8" s="67">
        <f t="shared" ref="ON8:ON22" si="223">SUM(OH8:OM8)</f>
        <v>0</v>
      </c>
      <c r="OO8" s="68">
        <f t="shared" ref="OO8:OO22" si="224">ON8/$KN$5</f>
        <v>0</v>
      </c>
      <c r="OP8" s="48"/>
      <c r="OQ8" s="49"/>
      <c r="OR8" s="49"/>
      <c r="OS8" s="49"/>
      <c r="OT8" s="49"/>
      <c r="OU8" s="49"/>
      <c r="OV8" s="67">
        <f t="shared" ref="OV8:OV22" si="225">SUM(OP8:OU8)</f>
        <v>0</v>
      </c>
      <c r="OW8" s="68">
        <f t="shared" ref="OW8:OW22" si="226">OV8/$KN$5</f>
        <v>0</v>
      </c>
      <c r="OX8" s="48"/>
      <c r="OY8" s="49">
        <v>1419</v>
      </c>
      <c r="OZ8" s="49"/>
      <c r="PA8" s="49"/>
      <c r="PB8" s="49"/>
      <c r="PC8" s="49"/>
      <c r="PD8" s="67">
        <f t="shared" ref="PD8:PD22" si="227">SUM(OX8:PC8)</f>
        <v>1419</v>
      </c>
      <c r="PE8" s="68">
        <f t="shared" ref="PE8:PE22" si="228">PD8/$PE$5</f>
        <v>236.5</v>
      </c>
      <c r="PF8" s="48"/>
      <c r="PG8" s="49"/>
      <c r="PH8" s="49">
        <v>1987</v>
      </c>
      <c r="PI8" s="49"/>
      <c r="PJ8" s="49"/>
      <c r="PK8" s="49"/>
      <c r="PL8" s="67">
        <f t="shared" ref="PL8:PL22" si="229">SUM(PF8:PK8)</f>
        <v>1987</v>
      </c>
      <c r="PM8" s="68">
        <f t="shared" ref="PM8:PM22" si="230">PL8/$PE$5</f>
        <v>331.16666666666669</v>
      </c>
      <c r="PN8" s="48"/>
      <c r="PO8" s="49"/>
      <c r="PP8" s="49"/>
      <c r="PQ8" s="49">
        <v>1919</v>
      </c>
      <c r="PR8" s="49"/>
      <c r="PS8" s="49"/>
      <c r="PT8" s="104">
        <f t="shared" ref="PT8:PT22" si="231">SUM(PN8:PS8)</f>
        <v>1919</v>
      </c>
      <c r="PU8" s="105">
        <f t="shared" ref="PU8:PU22" si="232">PT8/$PU$5</f>
        <v>319.83333333333331</v>
      </c>
      <c r="PV8" s="106"/>
      <c r="PW8" s="107"/>
      <c r="PX8" s="107">
        <v>5</v>
      </c>
      <c r="PY8" s="107"/>
      <c r="PZ8" s="107">
        <v>1003</v>
      </c>
      <c r="QA8" s="107"/>
      <c r="QB8" s="104">
        <f t="shared" ref="QB8:QB22" si="233">SUM(PV8:QA8)</f>
        <v>1008</v>
      </c>
      <c r="QC8" s="105">
        <f t="shared" ref="QC8:QC22" si="234">QB8/$PU$5</f>
        <v>168</v>
      </c>
      <c r="QD8" s="106"/>
      <c r="QE8" s="107"/>
      <c r="QF8" s="107"/>
      <c r="QG8" s="107"/>
      <c r="QH8" s="107"/>
      <c r="QI8" s="107"/>
      <c r="QJ8" s="104">
        <f t="shared" ref="QJ8:QJ22" si="235">SUM(QD8:QI8)</f>
        <v>0</v>
      </c>
      <c r="QK8" s="105">
        <f t="shared" ref="QK8:QK22" si="236">QJ8/$PU$5</f>
        <v>0</v>
      </c>
      <c r="QL8" s="106">
        <v>1969</v>
      </c>
      <c r="QM8" s="107"/>
      <c r="QN8" s="107"/>
      <c r="QO8" s="107"/>
      <c r="QP8" s="107">
        <v>6</v>
      </c>
      <c r="QQ8" s="107"/>
      <c r="QR8" s="104">
        <f t="shared" ref="QR8:QR22" si="237">SUM(QL8:QQ8)</f>
        <v>1975</v>
      </c>
      <c r="QS8" s="105">
        <f t="shared" ref="QS8:QS22" si="238">QR8/$PU$5</f>
        <v>329.16666666666669</v>
      </c>
      <c r="QT8" s="106"/>
      <c r="QU8" s="107"/>
      <c r="QV8" s="107"/>
      <c r="QW8" s="107"/>
      <c r="QX8" s="107"/>
      <c r="QY8" s="107"/>
      <c r="QZ8" s="104">
        <f t="shared" ref="QZ8:QZ22" si="239">SUM(QT8:QY8)</f>
        <v>0</v>
      </c>
      <c r="RA8" s="105">
        <f t="shared" ref="RA8:RA22" si="240">QZ8/$PU$5</f>
        <v>0</v>
      </c>
      <c r="RB8" s="106"/>
      <c r="RC8" s="107"/>
      <c r="RD8" s="107"/>
      <c r="RE8" s="107"/>
      <c r="RF8" s="107"/>
      <c r="RG8" s="107"/>
      <c r="RH8" s="104">
        <f t="shared" ref="RH8:RH22" si="241">SUM(RB8:RG8)</f>
        <v>0</v>
      </c>
      <c r="RI8" s="105">
        <f t="shared" ref="RI8:RI22" si="242">RH8/$PU$5</f>
        <v>0</v>
      </c>
      <c r="RJ8" s="106"/>
      <c r="RK8" s="107"/>
      <c r="RL8" s="107"/>
      <c r="RM8" s="107"/>
      <c r="RN8" s="107"/>
      <c r="RO8" s="107">
        <v>1667</v>
      </c>
      <c r="RP8" s="104">
        <f t="shared" ref="RP8:RP22" si="243">SUM(RJ8:RO8)</f>
        <v>1667</v>
      </c>
      <c r="RQ8" s="105">
        <f t="shared" ref="RQ8:RQ22" si="244">RP8/$PU$5</f>
        <v>277.83333333333331</v>
      </c>
      <c r="RR8" s="106"/>
      <c r="RS8" s="107"/>
      <c r="RT8" s="107"/>
      <c r="RU8" s="107"/>
      <c r="RV8" s="107"/>
      <c r="RW8" s="107"/>
      <c r="RX8" s="104">
        <f t="shared" ref="RX8:RX22" si="245">SUM(RR8:RW8)</f>
        <v>0</v>
      </c>
      <c r="RY8" s="105">
        <f t="shared" ref="RY8:RY22" si="246">RX8/$PU$5</f>
        <v>0</v>
      </c>
      <c r="RZ8" s="106"/>
      <c r="SA8" s="107"/>
      <c r="SB8" s="107"/>
      <c r="SC8" s="107"/>
      <c r="SD8" s="107"/>
      <c r="SE8" s="107"/>
      <c r="SF8" s="104">
        <f t="shared" ref="SF8:SF22" si="247">SUM(RZ8:SE8)</f>
        <v>0</v>
      </c>
      <c r="SG8" s="105">
        <f t="shared" ref="SG8:SG22" si="248">SF8/$PU$5</f>
        <v>0</v>
      </c>
      <c r="SH8" s="106">
        <v>1998</v>
      </c>
      <c r="SI8" s="107"/>
      <c r="SJ8" s="107"/>
      <c r="SK8" s="107"/>
      <c r="SL8" s="107"/>
      <c r="SM8" s="107"/>
      <c r="SN8" s="104">
        <f t="shared" ref="SN8:SN22" si="249">SUM(SH8:SM8)</f>
        <v>1998</v>
      </c>
      <c r="SO8" s="105">
        <f t="shared" ref="SO8:SO22" si="250">SN8/$PU$5</f>
        <v>333</v>
      </c>
      <c r="SP8" s="106"/>
      <c r="SQ8" s="107"/>
      <c r="SR8" s="107"/>
      <c r="SS8" s="107"/>
      <c r="ST8" s="107">
        <v>1178</v>
      </c>
      <c r="SU8" s="107">
        <v>809</v>
      </c>
      <c r="SV8" s="104">
        <f t="shared" ref="SV8:SV22" si="251">SUM(SP8:SU8)</f>
        <v>1987</v>
      </c>
      <c r="SW8" s="105">
        <f t="shared" ref="SW8:SW22" si="252">SV8/$PU$5</f>
        <v>331.16666666666669</v>
      </c>
      <c r="SX8" s="106"/>
      <c r="SY8" s="107"/>
      <c r="SZ8" s="107"/>
      <c r="TA8" s="107"/>
      <c r="TB8" s="107"/>
      <c r="TC8" s="107"/>
      <c r="TD8" s="104">
        <f t="shared" ref="TD8:TD22" si="253">SUM(SX8:TC8)</f>
        <v>0</v>
      </c>
      <c r="TE8" s="105">
        <f t="shared" ref="TE8:TE22" si="254">TD8/$PU$5</f>
        <v>0</v>
      </c>
      <c r="TF8" s="106"/>
      <c r="TG8" s="107">
        <v>2006</v>
      </c>
      <c r="TH8" s="107"/>
      <c r="TI8" s="107"/>
      <c r="TJ8" s="107"/>
      <c r="TK8" s="107"/>
      <c r="TL8" s="104">
        <f t="shared" ref="TL8:TL22" si="255">SUM(TF8:TK8)</f>
        <v>2006</v>
      </c>
      <c r="TM8" s="105">
        <f t="shared" ref="TM8:TM22" si="256">TL8/$PU$5</f>
        <v>334.33333333333331</v>
      </c>
      <c r="TN8" s="106"/>
      <c r="TO8" s="107"/>
      <c r="TP8" s="107"/>
      <c r="TQ8" s="107"/>
      <c r="TR8" s="107"/>
      <c r="TS8" s="107"/>
      <c r="TT8" s="104">
        <f t="shared" ref="TT8:TT22" si="257">SUM(TN8:TS8)</f>
        <v>0</v>
      </c>
      <c r="TU8" s="105">
        <f t="shared" ref="TU8:TU22" si="258">TT8/$PU$5</f>
        <v>0</v>
      </c>
      <c r="TV8" s="106"/>
      <c r="TW8" s="107"/>
      <c r="TX8" s="107">
        <v>2703</v>
      </c>
      <c r="TY8" s="107"/>
      <c r="TZ8" s="107"/>
      <c r="UA8" s="107"/>
      <c r="UB8" s="104">
        <f t="shared" ref="UB8:UB22" si="259">SUM(TV8:UA8)</f>
        <v>2703</v>
      </c>
      <c r="UC8" s="105">
        <f t="shared" ref="UC8:UC22" si="260">UB8/$PU$5</f>
        <v>450.5</v>
      </c>
      <c r="UD8" s="106"/>
      <c r="UE8" s="107"/>
      <c r="UF8" s="107"/>
      <c r="UG8" s="107"/>
      <c r="UH8" s="107"/>
      <c r="UI8" s="107"/>
      <c r="UJ8" s="104">
        <f t="shared" ref="UJ8:UJ22" si="261">SUM(UD8:UI8)</f>
        <v>0</v>
      </c>
      <c r="UK8" s="105">
        <f t="shared" ref="UK8:UK22" si="262">UJ8/$PU$5</f>
        <v>0</v>
      </c>
      <c r="UL8" s="106"/>
      <c r="UM8" s="107"/>
      <c r="UN8" s="107"/>
      <c r="UO8" s="107"/>
      <c r="UP8" s="107"/>
      <c r="UQ8" s="107"/>
      <c r="UR8" s="107">
        <v>1659</v>
      </c>
      <c r="US8" s="104">
        <f t="shared" ref="US8:US22" si="263">SUM(UL8:UR8)</f>
        <v>1659</v>
      </c>
      <c r="UT8" s="105">
        <f t="shared" ref="UT8:UT22" si="264">US8/$PU$5</f>
        <v>276.5</v>
      </c>
      <c r="UU8" s="106"/>
      <c r="UV8" s="107"/>
      <c r="UW8" s="107"/>
      <c r="UX8" s="107"/>
      <c r="UY8" s="107"/>
      <c r="UZ8" s="107"/>
      <c r="VA8" s="104">
        <f t="shared" ref="VA8:VA22" si="265">SUM(UU8:UZ8)</f>
        <v>0</v>
      </c>
      <c r="VB8" s="105">
        <f t="shared" ref="VB8:VB22" si="266">VA8/$VB$5</f>
        <v>0</v>
      </c>
      <c r="VC8" s="106"/>
      <c r="VD8" s="107"/>
      <c r="VE8" s="107"/>
      <c r="VF8" s="107"/>
      <c r="VG8" s="107"/>
      <c r="VH8" s="107"/>
      <c r="VI8" s="104">
        <f t="shared" ref="VI8:VI22" si="267">SUM(VC8:VH8)</f>
        <v>0</v>
      </c>
      <c r="VJ8" s="105">
        <f t="shared" ref="VJ8:VJ22" si="268">VI8/$VJ$5</f>
        <v>0</v>
      </c>
      <c r="VK8" s="106"/>
      <c r="VL8" s="107"/>
      <c r="VM8" s="107"/>
      <c r="VN8" s="107"/>
      <c r="VO8" s="107"/>
      <c r="VP8" s="107">
        <v>1666</v>
      </c>
      <c r="VQ8" s="104">
        <f t="shared" ref="VQ8:VQ22" si="269">SUM(VK8:VP8)</f>
        <v>1666</v>
      </c>
      <c r="VR8" s="105">
        <f t="shared" ref="VR8:VR22" si="270">VQ8/$VJ$5</f>
        <v>277.66666666666669</v>
      </c>
      <c r="VS8" s="106"/>
      <c r="VT8" s="107"/>
      <c r="VU8" s="107"/>
      <c r="VV8" s="107"/>
      <c r="VW8" s="107"/>
      <c r="VX8" s="107"/>
      <c r="VY8" s="104">
        <f t="shared" ref="VY8:VY22" si="271">SUM(VS8:VX8)</f>
        <v>0</v>
      </c>
      <c r="VZ8" s="105">
        <f t="shared" ref="VZ8:VZ22" si="272">VY8/$VJ$5</f>
        <v>0</v>
      </c>
      <c r="WA8" s="63"/>
      <c r="WB8" s="64"/>
      <c r="WC8" s="64"/>
      <c r="WD8" s="64">
        <v>329</v>
      </c>
      <c r="WE8" s="64"/>
      <c r="WF8" s="64"/>
      <c r="WG8" s="67">
        <f t="shared" ref="WG8:WG22" si="273">SUM(WA8:WF8)</f>
        <v>329</v>
      </c>
      <c r="WH8" s="68">
        <f t="shared" ref="WH8:WH22" si="274">WG8/$VJ$5</f>
        <v>54.833333333333336</v>
      </c>
      <c r="WI8" s="48"/>
      <c r="WJ8" s="49"/>
      <c r="WK8" s="49"/>
      <c r="WL8" s="49"/>
      <c r="WM8" s="49"/>
      <c r="WN8" s="49">
        <v>1691</v>
      </c>
      <c r="WO8" s="67">
        <f t="shared" ref="WO8:WO22" si="275">SUM(WI8:WN8)</f>
        <v>1691</v>
      </c>
      <c r="WP8" s="68">
        <f t="shared" ref="WP8:WP22" si="276">WO8/$VJ$5</f>
        <v>281.83333333333331</v>
      </c>
      <c r="WQ8" s="48"/>
      <c r="WR8" s="49"/>
      <c r="WS8" s="49"/>
      <c r="WT8" s="49"/>
      <c r="WU8" s="49"/>
      <c r="WV8" s="49"/>
      <c r="WW8" s="49"/>
      <c r="WX8" s="67">
        <f t="shared" ref="WX8:WX22" si="277">SUM(WR8:WW8)</f>
        <v>0</v>
      </c>
      <c r="WY8" s="68">
        <f t="shared" ref="WY8:WY22" si="278">WX8/$VJ$5</f>
        <v>0</v>
      </c>
      <c r="WZ8" s="48"/>
      <c r="XA8" s="49"/>
      <c r="XB8" s="49">
        <v>1329</v>
      </c>
      <c r="XC8" s="49"/>
      <c r="XD8" s="49"/>
      <c r="XE8" s="49"/>
      <c r="XF8" s="49"/>
      <c r="XG8" s="67">
        <f t="shared" ref="XG8:XG22" si="279">SUM(XA8:XF8)</f>
        <v>1329</v>
      </c>
      <c r="XH8" s="68">
        <f t="shared" ref="XH8:XH22" si="280">XG8/$VJ$5</f>
        <v>221.5</v>
      </c>
      <c r="XI8" s="106"/>
      <c r="XJ8" s="107"/>
      <c r="XK8" s="107"/>
      <c r="XL8" s="107"/>
      <c r="XM8" s="107"/>
      <c r="XN8" s="107"/>
      <c r="XO8" s="107">
        <v>1677</v>
      </c>
      <c r="XP8" s="104">
        <f t="shared" ref="XP8:XP22" si="281">SUM(XJ8:XO8)</f>
        <v>1677</v>
      </c>
      <c r="XQ8" s="105">
        <f t="shared" ref="XQ8:XQ22" si="282">XP8/$VJ$5</f>
        <v>279.5</v>
      </c>
      <c r="XR8" s="48"/>
      <c r="XS8" s="49"/>
      <c r="XT8" s="49"/>
      <c r="XU8" s="49"/>
      <c r="XV8" s="49"/>
      <c r="XW8" s="49"/>
      <c r="XX8" s="49"/>
      <c r="XY8" s="67">
        <f t="shared" ref="XY8:XY22" si="283">SUM(XS8:XX8)</f>
        <v>0</v>
      </c>
      <c r="XZ8" s="68">
        <f t="shared" ref="XZ8:XZ22" si="284">XY8/$VJ$5</f>
        <v>0</v>
      </c>
      <c r="YA8" s="48"/>
      <c r="YB8" s="49"/>
      <c r="YC8" s="49"/>
      <c r="YD8" s="49"/>
      <c r="YE8" s="49"/>
      <c r="YF8" s="49"/>
      <c r="YG8" s="49"/>
      <c r="YH8" s="67">
        <f t="shared" ref="YH8:YH22" si="285">SUM(YB8:YG8)</f>
        <v>0</v>
      </c>
      <c r="YI8" s="68">
        <f t="shared" ref="YI8:YI22" si="286">YH8/$VJ$5</f>
        <v>0</v>
      </c>
      <c r="YJ8" s="180"/>
      <c r="YK8" s="49"/>
      <c r="YL8" s="49">
        <v>1341</v>
      </c>
      <c r="YM8" s="49"/>
      <c r="YN8" s="49"/>
      <c r="YO8" s="49"/>
      <c r="YP8" s="49"/>
      <c r="YQ8" s="67">
        <f t="shared" ref="YQ8:YQ22" si="287">SUM(YK8:YP8)</f>
        <v>1341</v>
      </c>
      <c r="YR8" s="68">
        <f t="shared" ref="YR8:YR22" si="288">YQ8/$VJ$5</f>
        <v>223.5</v>
      </c>
      <c r="YS8" s="48"/>
      <c r="YT8" s="49"/>
      <c r="YU8" s="49"/>
      <c r="YV8" s="49">
        <v>1364</v>
      </c>
      <c r="YW8" s="49"/>
      <c r="YX8" s="49"/>
      <c r="YY8" s="67">
        <f t="shared" ref="YY8:YY22" si="289">SUM(YS8:YX8)</f>
        <v>1364</v>
      </c>
      <c r="YZ8" s="68">
        <f t="shared" ref="YZ8:YZ22" si="290">YY8/$VJ$5</f>
        <v>227.33333333333334</v>
      </c>
      <c r="ZA8" s="48"/>
      <c r="ZB8" s="49"/>
      <c r="ZC8" s="49"/>
      <c r="ZD8" s="49"/>
      <c r="ZE8" s="49"/>
      <c r="ZF8" s="49"/>
      <c r="ZG8" s="67">
        <f t="shared" ref="ZG8:ZG22" si="291">SUM(ZA8:ZF8)</f>
        <v>0</v>
      </c>
      <c r="ZH8" s="68">
        <f t="shared" ref="ZH8:ZH22" si="292">ZG8/$VJ$5</f>
        <v>0</v>
      </c>
      <c r="ZI8" s="48"/>
      <c r="ZJ8" s="49"/>
      <c r="ZK8" s="49">
        <v>1337</v>
      </c>
      <c r="ZL8" s="49"/>
      <c r="ZM8" s="24"/>
      <c r="ZN8" s="24"/>
      <c r="ZO8" s="67">
        <f t="shared" ref="ZO8:ZO22" si="293">SUM(ZI8:ZN8)</f>
        <v>1337</v>
      </c>
      <c r="ZP8" s="68">
        <f t="shared" ref="ZP8:ZP22" si="294">ZO8/$VJ$5</f>
        <v>222.83333333333334</v>
      </c>
      <c r="ZQ8" s="48"/>
      <c r="ZR8" s="49"/>
      <c r="ZS8" s="49"/>
      <c r="ZT8" s="49"/>
      <c r="ZU8" s="49">
        <v>300</v>
      </c>
      <c r="ZV8" s="49">
        <v>1030</v>
      </c>
      <c r="ZW8" s="49"/>
      <c r="ZX8" s="67">
        <f t="shared" ref="ZX8:ZX22" si="295">SUM(ZQ8:ZW8)</f>
        <v>1330</v>
      </c>
      <c r="ZY8" s="68">
        <f t="shared" ref="ZY8:ZY22" si="296">ZX8/$VJ$5</f>
        <v>221.66666666666666</v>
      </c>
      <c r="ZZ8" s="48"/>
      <c r="AAA8" s="49"/>
      <c r="AAB8" s="49"/>
      <c r="AAC8" s="49"/>
      <c r="AAD8" s="49"/>
      <c r="AAE8" s="49">
        <v>1330</v>
      </c>
      <c r="AAF8" s="49"/>
      <c r="AAG8" s="67">
        <f t="shared" ref="AAG8:AAG22" si="297">SUM(ZZ8:AAF8)</f>
        <v>1330</v>
      </c>
      <c r="AAH8" s="68">
        <f t="shared" ref="AAH8:AAH22" si="298">AAG8/$VJ$5</f>
        <v>221.66666666666666</v>
      </c>
      <c r="AAI8" s="48"/>
      <c r="AAJ8" s="49"/>
      <c r="AAK8" s="49"/>
      <c r="AAL8" s="49"/>
      <c r="AAM8" s="49"/>
      <c r="AAN8" s="49"/>
      <c r="AAO8" s="67">
        <f t="shared" ref="AAO8:AAO22" si="299">SUM(AAI8:AAN8)</f>
        <v>0</v>
      </c>
      <c r="AAP8" s="68">
        <f t="shared" ref="AAP8:AAP22" si="300">AAO8/$VJ$5</f>
        <v>0</v>
      </c>
      <c r="AAQ8" s="48">
        <v>1334</v>
      </c>
      <c r="AAR8" s="49"/>
      <c r="AAS8" s="49"/>
      <c r="AAT8" s="49"/>
      <c r="AAU8" s="49"/>
      <c r="AAV8" s="49"/>
      <c r="AAW8" s="67">
        <f t="shared" ref="AAW8:AAW22" si="301">SUM(AAQ8:AAV8)</f>
        <v>1334</v>
      </c>
      <c r="AAX8" s="68">
        <f t="shared" ref="AAX8:AAX22" si="302">AAW8/$VJ$5</f>
        <v>222.33333333333334</v>
      </c>
      <c r="AAY8" s="48">
        <v>1359</v>
      </c>
      <c r="AAZ8" s="49"/>
      <c r="ABA8" s="49"/>
      <c r="ABB8" s="49"/>
      <c r="ABC8" s="49"/>
      <c r="ABD8" s="49"/>
      <c r="ABE8" s="67">
        <f t="shared" ref="ABE8:ABE22" si="303">SUM(AAY8:ABD8)</f>
        <v>1359</v>
      </c>
      <c r="ABF8" s="68">
        <f t="shared" ref="ABF8:ABF22" si="304">ABE8/$VJ$5</f>
        <v>226.5</v>
      </c>
      <c r="ABG8" s="48"/>
      <c r="ABH8" s="49"/>
      <c r="ABI8" s="49"/>
      <c r="ABJ8" s="49"/>
      <c r="ABK8" s="49"/>
      <c r="ABL8" s="49"/>
      <c r="ABM8" s="67">
        <f t="shared" ref="ABM8:ABM22" si="305">SUM(ABG8:ABL8)</f>
        <v>0</v>
      </c>
      <c r="ABN8" s="68">
        <f t="shared" ref="ABN8:ABN22" si="306">ABM8/$VJ$5</f>
        <v>0</v>
      </c>
      <c r="ABO8" s="48">
        <v>481</v>
      </c>
      <c r="ABP8" s="49">
        <v>1206</v>
      </c>
      <c r="ABQ8" s="49"/>
      <c r="ABR8" s="49"/>
      <c r="ABS8" s="49"/>
      <c r="ABT8" s="49"/>
      <c r="ABU8" s="67">
        <f t="shared" ref="ABU8:ABU22" si="307">SUM(ABO8:ABT8)</f>
        <v>1687</v>
      </c>
      <c r="ABV8" s="68">
        <f t="shared" ref="ABV8:ABV22" si="308">ABU8/$VJ$5</f>
        <v>281.16666666666669</v>
      </c>
      <c r="ABW8" s="48"/>
      <c r="ABX8" s="49"/>
      <c r="ABY8" s="49"/>
      <c r="ABZ8" s="49"/>
      <c r="ACA8" s="49"/>
      <c r="ACB8" s="49">
        <v>1643</v>
      </c>
      <c r="ACC8" s="67">
        <f t="shared" ref="ACC8:ACC22" si="309">SUM(ABW8:ACB8)</f>
        <v>1643</v>
      </c>
      <c r="ACD8" s="68">
        <f t="shared" ref="ACD8:ACD22" si="310">ACC8/$VJ$5</f>
        <v>273.83333333333331</v>
      </c>
      <c r="ACE8" s="48"/>
      <c r="ACF8" s="49"/>
      <c r="ACG8" s="49"/>
      <c r="ACH8" s="49"/>
      <c r="ACI8" s="49"/>
      <c r="ACJ8" s="49"/>
      <c r="ACK8" s="67">
        <f t="shared" ref="ACK8:ACK22" si="311">SUM(ACE8:ACJ8)</f>
        <v>0</v>
      </c>
      <c r="ACL8" s="68">
        <f t="shared" ref="ACL8:ACL22" si="312">ACK8/$VJ$5</f>
        <v>0</v>
      </c>
      <c r="ACM8" s="48"/>
      <c r="ACN8" s="49">
        <v>1662</v>
      </c>
      <c r="ACO8" s="49"/>
      <c r="ACP8" s="49"/>
      <c r="ACQ8" s="49"/>
      <c r="ACR8" s="49"/>
      <c r="ACS8" s="67">
        <f t="shared" ref="ACS8:ACS22" si="313">SUM(ACM8:ACR8)</f>
        <v>1662</v>
      </c>
      <c r="ACT8" s="68">
        <f t="shared" ref="ACT8:ACT22" si="314">ACS8/$VJ$5</f>
        <v>277</v>
      </c>
      <c r="ACU8" s="48"/>
      <c r="ACV8" s="49"/>
      <c r="ACW8" s="49"/>
      <c r="ACX8" s="49"/>
      <c r="ACY8" s="49"/>
      <c r="ACZ8" s="49"/>
      <c r="ADA8" s="67">
        <f t="shared" ref="ADA8:ADA22" si="315">SUM(ACU8:ACZ8)</f>
        <v>0</v>
      </c>
      <c r="ADB8" s="68">
        <f t="shared" ref="ADB8:ADB22" si="316">ADA8/$VJ$5</f>
        <v>0</v>
      </c>
      <c r="ADC8" s="48"/>
      <c r="ADD8" s="49">
        <v>1687</v>
      </c>
      <c r="ADE8" s="49"/>
      <c r="ADF8" s="49"/>
      <c r="ADG8" s="49"/>
      <c r="ADH8" s="49"/>
      <c r="ADI8" s="67">
        <f t="shared" ref="ADI8:ADI22" si="317">SUM(ADC8:ADH8)</f>
        <v>1687</v>
      </c>
      <c r="ADJ8" s="68">
        <f t="shared" ref="ADJ8:ADJ22" si="318">ADI8/$VJ$5</f>
        <v>281.16666666666669</v>
      </c>
      <c r="ADK8" s="48"/>
      <c r="ADL8" s="49"/>
      <c r="ADM8" s="49">
        <v>875</v>
      </c>
      <c r="ADN8" s="49">
        <v>761</v>
      </c>
      <c r="ADO8" s="49"/>
      <c r="ADP8" s="49"/>
      <c r="ADQ8" s="67">
        <f t="shared" ref="ADQ8:ADQ22" si="319">SUM(ADK8:ADP8)</f>
        <v>1636</v>
      </c>
      <c r="ADR8" s="68">
        <f t="shared" ref="ADR8:ADR22" si="320">ADQ8/$VJ$5</f>
        <v>272.66666666666669</v>
      </c>
      <c r="ADS8" s="48"/>
      <c r="ADT8" s="49"/>
      <c r="ADU8" s="49"/>
      <c r="ADV8" s="49"/>
      <c r="ADW8" s="49"/>
      <c r="ADX8" s="49"/>
      <c r="ADY8" s="67">
        <f t="shared" ref="ADY8:ADY22" si="321">SUM(ADS8:ADX8)</f>
        <v>0</v>
      </c>
      <c r="ADZ8" s="68">
        <f t="shared" ref="ADZ8:ADZ22" si="322">ADY8/$VJ$5</f>
        <v>0</v>
      </c>
      <c r="AEA8" s="48"/>
      <c r="AEB8" s="49"/>
      <c r="AEC8" s="49">
        <v>1347</v>
      </c>
      <c r="AED8" s="49"/>
      <c r="AEE8" s="49"/>
      <c r="AEF8" s="49"/>
      <c r="AEG8" s="67">
        <f t="shared" ref="AEG8:AEG22" si="323">SUM(AEA8:AEF8)</f>
        <v>1347</v>
      </c>
      <c r="AEH8" s="68">
        <f t="shared" ref="AEH8:AEH22" si="324">AEG8/$VJ$5</f>
        <v>224.5</v>
      </c>
      <c r="AEI8" s="48"/>
      <c r="AEJ8" s="49"/>
      <c r="AEK8" s="49"/>
      <c r="AEL8" s="49"/>
      <c r="AEM8" s="49">
        <v>300</v>
      </c>
      <c r="AEN8" s="49">
        <v>1365</v>
      </c>
      <c r="AEO8" s="67">
        <f t="shared" ref="AEO8:AEO22" si="325">SUM(AEI8:AEN8)</f>
        <v>1665</v>
      </c>
      <c r="AEP8" s="68">
        <f t="shared" ref="AEP8:AEP22" si="326">AEO8/$VJ$5</f>
        <v>277.5</v>
      </c>
      <c r="AEQ8" s="48"/>
      <c r="AER8" s="49"/>
      <c r="AES8" s="49"/>
      <c r="AET8" s="49"/>
      <c r="AEU8" s="49"/>
      <c r="AEV8" s="49"/>
      <c r="AEW8" s="67">
        <f t="shared" ref="AEW8:AEW22" si="327">SUM(AEQ8:AEV8)</f>
        <v>0</v>
      </c>
      <c r="AEX8" s="68">
        <f t="shared" ref="AEX8:AEX22" si="328">AEW8/$VJ$5</f>
        <v>0</v>
      </c>
      <c r="AEY8" s="48">
        <v>1698</v>
      </c>
      <c r="AEZ8" s="49"/>
      <c r="AFA8" s="49"/>
      <c r="AFB8" s="49"/>
      <c r="AFC8" s="49"/>
      <c r="AFD8" s="49"/>
      <c r="AFE8" s="67">
        <f t="shared" ref="AFE8:AFE22" si="329">SUM(AEY8:AFD8)</f>
        <v>1698</v>
      </c>
      <c r="AFF8" s="68">
        <f t="shared" ref="AFF8:AFF22" si="330">AFE8/$VJ$5</f>
        <v>283</v>
      </c>
      <c r="AFG8" s="48"/>
      <c r="AFH8" s="49"/>
      <c r="AFI8" s="49"/>
      <c r="AFJ8" s="49"/>
      <c r="AFK8" s="49"/>
      <c r="AFL8" s="49"/>
      <c r="AFM8" s="67">
        <f t="shared" ref="AFM8:AFM22" si="331">SUM(AFG8:AFL8)</f>
        <v>0</v>
      </c>
      <c r="AFN8" s="68">
        <f t="shared" ref="AFN8:AFN22" si="332">AFM8/$VJ$5</f>
        <v>0</v>
      </c>
      <c r="AFO8" s="48"/>
      <c r="AFP8" s="49"/>
      <c r="AFQ8" s="49"/>
      <c r="AFR8" s="49"/>
      <c r="AFS8" s="49"/>
      <c r="AFT8" s="49"/>
      <c r="AFU8" s="67">
        <f t="shared" ref="AFU8:AFU22" si="333">SUM(AFO8:AFT8)</f>
        <v>0</v>
      </c>
      <c r="AFV8" s="68">
        <f t="shared" ref="AFV8:AFV22" si="334">AFU8/$VJ$5</f>
        <v>0</v>
      </c>
      <c r="AFW8" s="48"/>
      <c r="AFX8" s="49"/>
      <c r="AFY8" s="49"/>
      <c r="AFZ8" s="49"/>
      <c r="AGA8" s="49"/>
      <c r="AGB8" s="49"/>
      <c r="AGC8" s="67">
        <f t="shared" ref="AGC8:AGC22" si="335">SUM(AFW8:AGB8)</f>
        <v>0</v>
      </c>
      <c r="AGD8" s="68">
        <f t="shared" ref="AGD8:AGD22" si="336">AGC8/$VJ$5</f>
        <v>0</v>
      </c>
      <c r="AGE8" s="48"/>
      <c r="AGF8" s="49"/>
      <c r="AGG8" s="49"/>
      <c r="AGH8" s="49">
        <v>1433</v>
      </c>
      <c r="AGI8" s="49">
        <v>250</v>
      </c>
      <c r="AGJ8" s="49"/>
      <c r="AGK8" s="67">
        <f t="shared" ref="AGK8:AGK22" si="337">SUM(AGE8:AGJ8)</f>
        <v>1683</v>
      </c>
      <c r="AGL8" s="68">
        <f t="shared" ref="AGL8:AGL22" si="338">AGK8/$VJ$5</f>
        <v>280.5</v>
      </c>
      <c r="AGM8" s="48"/>
      <c r="AGN8" s="49"/>
      <c r="AGO8" s="49"/>
      <c r="AGP8" s="49"/>
      <c r="AGQ8" s="49"/>
      <c r="AGR8" s="49"/>
      <c r="AGS8" s="49"/>
      <c r="AGT8" s="67">
        <f t="shared" ref="AGT8:AGT22" si="339">SUM(AGN8:AGS8)</f>
        <v>0</v>
      </c>
      <c r="AGU8" s="68">
        <f t="shared" ref="AGU8:AGU22" si="340">AGT8/$VJ$5</f>
        <v>0</v>
      </c>
      <c r="AGV8" s="48">
        <v>1357</v>
      </c>
      <c r="AGW8" s="49"/>
      <c r="AGX8" s="49"/>
      <c r="AGY8" s="49"/>
      <c r="AGZ8" s="49"/>
      <c r="AHA8" s="49"/>
      <c r="AHB8" s="67">
        <f t="shared" ref="AHB8:AHB22" si="341">SUM(AGV8:AHA8)</f>
        <v>1357</v>
      </c>
      <c r="AHC8" s="68">
        <f t="shared" ref="AHC8:AHC22" si="342">AHB8/$AEZ$6</f>
        <v>46.793103448275865</v>
      </c>
      <c r="AHD8" s="48"/>
      <c r="AHE8" s="49"/>
      <c r="AHF8" s="49"/>
      <c r="AHG8" s="49"/>
      <c r="AHH8" s="49"/>
      <c r="AHI8" s="49"/>
      <c r="AHJ8" s="67">
        <f t="shared" ref="AHJ8:AHJ22" si="343">SUM(AHD8:AHI8)</f>
        <v>0</v>
      </c>
      <c r="AHK8" s="68">
        <f t="shared" ref="AHK8:AHK22" si="344">AHJ8/$AEZ$6</f>
        <v>0</v>
      </c>
      <c r="AHL8" s="48">
        <v>1300</v>
      </c>
      <c r="AHM8" s="49"/>
      <c r="AHN8" s="49"/>
      <c r="AHO8" s="49"/>
      <c r="AHP8" s="49"/>
      <c r="AHQ8" s="49"/>
      <c r="AHR8" s="67">
        <f t="shared" ref="AHR8:AHR22" si="345">SUM(AHL8:AHQ8)</f>
        <v>1300</v>
      </c>
      <c r="AHS8" s="68">
        <f t="shared" ref="AHS8:AHS22" si="346">AHR8/$AEZ$6</f>
        <v>44.827586206896555</v>
      </c>
      <c r="AHT8" s="48"/>
      <c r="AHU8" s="49"/>
      <c r="AHV8" s="49">
        <v>1356</v>
      </c>
      <c r="AHW8" s="49"/>
      <c r="AHX8" s="49"/>
      <c r="AHY8" s="49"/>
      <c r="AHZ8" s="67">
        <f t="shared" ref="AHZ8:AHZ22" si="347">SUM(AHT8:AHY8)</f>
        <v>1356</v>
      </c>
      <c r="AIA8" s="68">
        <f t="shared" ref="AIA8:AIA22" si="348">AHZ8/$AEZ$6</f>
        <v>46.758620689655174</v>
      </c>
      <c r="AIB8" s="48"/>
      <c r="AIC8" s="49"/>
      <c r="AID8" s="49"/>
      <c r="AIE8" s="49"/>
      <c r="AIF8" s="49"/>
      <c r="AIG8" s="49"/>
      <c r="AIH8" s="67">
        <f t="shared" ref="AIH8:AIH22" si="349">SUM(AIB8:AIG8)</f>
        <v>0</v>
      </c>
      <c r="AII8" s="68">
        <f t="shared" ref="AII8:AII22" si="350">AIH8/$AEZ$6</f>
        <v>0</v>
      </c>
      <c r="AIJ8" s="48">
        <v>1351</v>
      </c>
      <c r="AIK8" s="49"/>
      <c r="AIL8" s="49"/>
      <c r="AIM8" s="49"/>
      <c r="AIN8" s="49"/>
      <c r="AIO8" s="49"/>
      <c r="AIP8" s="67">
        <f t="shared" ref="AIP8:AIP22" si="351">SUM(AIJ8:AIO8)</f>
        <v>1351</v>
      </c>
      <c r="AIQ8" s="68">
        <f t="shared" ref="AIQ8:AIQ22" si="352">AIP8/$AEZ$6</f>
        <v>46.586206896551722</v>
      </c>
      <c r="AIR8" s="48">
        <v>956</v>
      </c>
      <c r="AIS8" s="49">
        <v>371</v>
      </c>
      <c r="AIT8" s="49"/>
      <c r="AIU8" s="49"/>
      <c r="AIV8" s="49"/>
      <c r="AIW8" s="49"/>
      <c r="AIX8" s="67">
        <f t="shared" ref="AIX8:AIX22" si="353">SUM(AIR8:AIW8)</f>
        <v>1327</v>
      </c>
      <c r="AIY8" s="68">
        <f t="shared" ref="AIY8:AIY22" si="354">AIX8/$AEZ$6</f>
        <v>45.758620689655174</v>
      </c>
      <c r="AIZ8" s="48"/>
      <c r="AJA8" s="49"/>
      <c r="AJB8" s="49"/>
      <c r="AJC8" s="49"/>
      <c r="AJD8" s="49"/>
      <c r="AJE8" s="49">
        <v>1343</v>
      </c>
      <c r="AJF8" s="67">
        <f t="shared" ref="AJF8:AJF22" si="355">SUM(AIZ8:AJE8)</f>
        <v>1343</v>
      </c>
      <c r="AJG8" s="68">
        <f t="shared" ref="AJG8:AJG22" si="356">AJF8/$AEZ$6</f>
        <v>46.310344827586206</v>
      </c>
      <c r="AJH8" s="48"/>
      <c r="AJI8" s="49"/>
      <c r="AJJ8" s="49"/>
      <c r="AJK8" s="49"/>
      <c r="AJL8" s="49"/>
      <c r="AJM8" s="49">
        <v>1341</v>
      </c>
      <c r="AJN8" s="42">
        <f t="shared" ref="AJN8:AJN22" si="357">SUM(AJH8:AJM8)</f>
        <v>1341</v>
      </c>
      <c r="AJO8" s="43">
        <f t="shared" ref="AJO8:AJO22" si="358">AJN8/$AEZ$6</f>
        <v>46.241379310344826</v>
      </c>
      <c r="AJP8" s="48"/>
      <c r="AJQ8" s="49"/>
      <c r="AJR8" s="49"/>
      <c r="AJS8" s="49"/>
      <c r="AJT8" s="49"/>
      <c r="AJU8" s="49"/>
      <c r="AJV8" s="42">
        <f t="shared" ref="AJV8:AJV22" si="359">SUM(AJP8:AJU8)</f>
        <v>0</v>
      </c>
      <c r="AJW8" s="43">
        <f t="shared" ref="AJW8:AJW22" si="360">AJV8/$AEZ$6</f>
        <v>0</v>
      </c>
      <c r="AJX8" s="48">
        <v>1647</v>
      </c>
      <c r="AJY8" s="49"/>
      <c r="AJZ8" s="49"/>
      <c r="AKA8" s="49"/>
      <c r="AKB8" s="49"/>
      <c r="AKC8" s="49"/>
      <c r="AKD8" s="67">
        <f t="shared" ref="AKD8:AKD22" si="361">SUM(AJX8:AKC8)</f>
        <v>1647</v>
      </c>
      <c r="AKE8" s="68">
        <f t="shared" ref="AKE8:AKE22" si="362">AKD8/$AEZ$6</f>
        <v>56.793103448275865</v>
      </c>
      <c r="AKF8" s="48"/>
      <c r="AKG8" s="49"/>
      <c r="AKH8" s="49"/>
      <c r="AKI8" s="49"/>
      <c r="AKJ8" s="49"/>
      <c r="AKK8" s="49"/>
      <c r="AKL8" s="67">
        <f t="shared" ref="AKL8:AKL22" si="363">SUM(AKF8:AKK8)</f>
        <v>0</v>
      </c>
      <c r="AKM8" s="184">
        <f t="shared" ref="AKM8:AKM22" si="364">AKL8/$AKM$5</f>
        <v>0</v>
      </c>
      <c r="AKN8" s="195"/>
      <c r="AKO8" s="49"/>
      <c r="AKP8" s="49"/>
      <c r="AKQ8" s="49"/>
      <c r="AKR8" s="49">
        <v>1341</v>
      </c>
      <c r="AKS8" s="49"/>
      <c r="AKT8" s="67">
        <f t="shared" ref="AKT8:AKT22" si="365">SUM(AKN8:AKS8)</f>
        <v>1341</v>
      </c>
      <c r="AKU8" s="184">
        <f t="shared" ref="AKU8:AKU22" si="366">AKT8/$AKM$5</f>
        <v>223.5</v>
      </c>
      <c r="AKV8" s="48"/>
      <c r="AKW8" s="49"/>
      <c r="AKX8" s="49"/>
      <c r="AKY8" s="49"/>
      <c r="AKZ8" s="49"/>
      <c r="ALA8" s="49"/>
      <c r="ALB8" s="67">
        <f t="shared" ref="ALB8:ALB22" si="367">SUM(AKV8:ALA8)</f>
        <v>0</v>
      </c>
      <c r="ALC8" s="68">
        <f t="shared" ref="ALC8:ALC22" si="368">ALB8/$AKM$5</f>
        <v>0</v>
      </c>
      <c r="ALD8" s="48">
        <v>1325</v>
      </c>
      <c r="ALE8" s="49"/>
      <c r="ALF8" s="49"/>
      <c r="ALG8" s="49"/>
      <c r="ALH8" s="49">
        <v>3</v>
      </c>
      <c r="ALI8" s="49"/>
      <c r="ALJ8" s="67">
        <f t="shared" ref="ALJ8:ALJ22" si="369">SUM(ALD8:ALI8)</f>
        <v>1328</v>
      </c>
      <c r="ALK8" s="68">
        <f t="shared" ref="ALK8:ALK22" si="370">ALJ8/$AKM$5</f>
        <v>221.33333333333334</v>
      </c>
      <c r="ALL8" s="48"/>
      <c r="ALM8" s="49"/>
      <c r="ALN8" s="49"/>
      <c r="ALO8" s="49"/>
      <c r="ALP8" s="49"/>
      <c r="ALQ8" s="49"/>
      <c r="ALR8" s="67">
        <f t="shared" ref="ALR8:ALR22" si="371">SUM(ALL8:ALQ8)</f>
        <v>0</v>
      </c>
      <c r="ALS8" s="68">
        <f t="shared" ref="ALS8:ALS22" si="372">ALR8/$AKM$5</f>
        <v>0</v>
      </c>
      <c r="ALT8" s="48">
        <v>1259</v>
      </c>
      <c r="ALU8" s="49"/>
      <c r="ALV8" s="49"/>
      <c r="ALW8" s="49"/>
      <c r="ALX8" s="49"/>
      <c r="ALY8" s="49">
        <v>1342</v>
      </c>
      <c r="ALZ8" s="67">
        <f t="shared" ref="ALZ8:ALZ22" si="373">SUM(ALT8:ALY8)</f>
        <v>2601</v>
      </c>
      <c r="AMA8" s="68">
        <f t="shared" ref="AMA8:AMA22" si="374">ALZ8/$AKM$5</f>
        <v>433.5</v>
      </c>
      <c r="AMB8" s="48"/>
      <c r="AMC8" s="49"/>
      <c r="AMD8" s="49"/>
      <c r="AME8" s="49"/>
      <c r="AMF8" s="49"/>
      <c r="AMG8" s="49"/>
      <c r="AMH8" s="67">
        <f t="shared" ref="AMH8:AMH22" si="375">SUM(AMB8:AMG8)</f>
        <v>0</v>
      </c>
      <c r="AMI8" s="68">
        <f t="shared" ref="AMI8:AMI22" si="376">AMH8/$AKM$5</f>
        <v>0</v>
      </c>
      <c r="AMJ8" s="48"/>
      <c r="AMK8" s="49"/>
      <c r="AML8" s="49"/>
      <c r="AMM8" s="49"/>
      <c r="AMN8" s="49">
        <v>1023</v>
      </c>
      <c r="AMO8" s="49"/>
      <c r="AMP8" s="67">
        <f t="shared" ref="AMP8:AMP22" si="377">SUM(AMJ8:AMO8)</f>
        <v>1023</v>
      </c>
      <c r="AMQ8" s="68">
        <f t="shared" ref="AMQ8:AMQ22" si="378">AMP8/$AKM$5</f>
        <v>170.5</v>
      </c>
      <c r="AMR8" s="48"/>
      <c r="AMS8" s="49"/>
      <c r="AMT8" s="49"/>
      <c r="AMU8" s="49">
        <v>1046</v>
      </c>
      <c r="AMV8" s="49"/>
      <c r="AMW8" s="49"/>
      <c r="AMX8" s="67">
        <f t="shared" ref="AMX8:AMX22" si="379">SUM(AMR8:AMW8)</f>
        <v>1046</v>
      </c>
      <c r="AMY8" s="68">
        <f t="shared" ref="AMY8:AMY22" si="380">AMX8/$AKM$5</f>
        <v>174.33333333333334</v>
      </c>
      <c r="AMZ8" s="48">
        <v>271</v>
      </c>
      <c r="ANA8" s="49"/>
      <c r="ANB8" s="49"/>
      <c r="ANC8" s="49"/>
      <c r="AND8" s="49"/>
      <c r="ANE8" s="49"/>
      <c r="ANF8" s="67">
        <f t="shared" ref="ANF8:ANF22" si="381">SUM(AMZ8:ANE8)</f>
        <v>271</v>
      </c>
      <c r="ANG8" s="68">
        <f t="shared" ref="ANG8:ANG22" si="382">ANF8/$AKM$5</f>
        <v>45.166666666666664</v>
      </c>
      <c r="ANH8" s="48"/>
      <c r="ANI8" s="49"/>
      <c r="ANJ8" s="49"/>
      <c r="ANK8" s="49"/>
      <c r="ANL8" s="49"/>
      <c r="ANM8" s="47"/>
      <c r="ANN8" s="67">
        <f t="shared" ref="ANN8:ANN22" si="383">SUM(ANH8:ANM8)</f>
        <v>0</v>
      </c>
      <c r="ANO8" s="68">
        <f t="shared" ref="ANO8:ANO22" si="384">ANN8/$AKM$5</f>
        <v>0</v>
      </c>
      <c r="ANP8" s="48"/>
      <c r="ANQ8" s="49"/>
      <c r="ANR8" s="49"/>
      <c r="ANS8" s="49"/>
      <c r="ANT8" s="49"/>
      <c r="ANU8" s="49">
        <v>1347</v>
      </c>
      <c r="ANV8" s="67">
        <f t="shared" ref="ANV8:ANV22" si="385">SUM(ANP8:ANU8)</f>
        <v>1347</v>
      </c>
      <c r="ANW8" s="68">
        <f t="shared" ref="ANW8:ANW22" si="386">ANV8/$AKM$5</f>
        <v>224.5</v>
      </c>
      <c r="ANX8" s="82"/>
      <c r="ANY8" s="83"/>
      <c r="ANZ8" s="83"/>
      <c r="AOA8" s="83"/>
      <c r="AOB8" s="83"/>
      <c r="AOC8" s="83"/>
      <c r="AOD8" s="67">
        <f t="shared" ref="AOD8:AOD22" si="387">SUM(ANX8:AOC8)</f>
        <v>0</v>
      </c>
      <c r="AOE8" s="68">
        <f t="shared" ref="AOE8:AOE22" si="388">AOD8/$AKM$5</f>
        <v>0</v>
      </c>
      <c r="AOF8" s="48"/>
      <c r="AOG8" s="49"/>
      <c r="AOH8" s="49"/>
      <c r="AOI8" s="49">
        <v>1694</v>
      </c>
      <c r="AOJ8" s="49"/>
      <c r="AOK8" s="49"/>
      <c r="AOL8" s="67">
        <f t="shared" ref="AOL8:AOL22" si="389">SUM(AOF8:AOK8)</f>
        <v>1694</v>
      </c>
      <c r="AOM8" s="68">
        <f t="shared" ref="AOM8:AOM22" si="390">AOL8/$AKM$5</f>
        <v>282.33333333333331</v>
      </c>
      <c r="AON8" s="48"/>
      <c r="AOO8" s="49"/>
      <c r="AOP8" s="49"/>
      <c r="AOQ8" s="49"/>
      <c r="AOR8" s="49"/>
      <c r="AOS8" s="49"/>
      <c r="AOT8" s="67">
        <f t="shared" ref="AOT8:AOT22" si="391">SUM(AON8:AOS8)</f>
        <v>0</v>
      </c>
      <c r="AOU8" s="68">
        <f t="shared" ref="AOU8:AOU22" si="392">AOT8/$AKM$5</f>
        <v>0</v>
      </c>
      <c r="AOV8" s="48"/>
      <c r="AOW8" s="49"/>
      <c r="AOX8" s="49"/>
      <c r="AOY8" s="49">
        <v>1257</v>
      </c>
      <c r="AOZ8" s="49"/>
      <c r="APA8" s="49"/>
      <c r="APB8" s="67">
        <f t="shared" ref="APB8:APB22" si="393">SUM(AOV8:APA8)</f>
        <v>1257</v>
      </c>
      <c r="APC8" s="68">
        <f t="shared" ref="APC8:APC22" si="394">APB8/$AKM$5</f>
        <v>209.5</v>
      </c>
      <c r="APD8" s="48"/>
      <c r="APE8" s="49"/>
      <c r="APF8" s="49">
        <v>1185</v>
      </c>
      <c r="APG8" s="49"/>
      <c r="APH8" s="49"/>
      <c r="API8" s="49"/>
      <c r="APJ8" s="67">
        <f t="shared" ref="APJ8:APJ22" si="395">SUM(APD8:API8)</f>
        <v>1185</v>
      </c>
      <c r="APK8" s="68">
        <f t="shared" ref="APK8:APK22" si="396">APJ8/$AKM$5</f>
        <v>197.5</v>
      </c>
      <c r="APL8" s="48"/>
      <c r="APM8" s="49"/>
      <c r="APN8" s="49"/>
      <c r="APO8" s="49"/>
      <c r="APP8" s="49"/>
      <c r="APQ8" s="49"/>
      <c r="APR8" s="67">
        <f t="shared" ref="APR8:APR22" si="397">SUM(APL8:APQ8)</f>
        <v>0</v>
      </c>
      <c r="APS8" s="68">
        <f t="shared" ref="APS8:APS22" si="398">APR8/$AKM$5</f>
        <v>0</v>
      </c>
      <c r="APT8" s="48"/>
      <c r="APU8" s="49"/>
      <c r="APV8" s="49">
        <v>1479</v>
      </c>
      <c r="APW8" s="49"/>
      <c r="APX8" s="49"/>
      <c r="APY8" s="49"/>
      <c r="APZ8" s="67">
        <f t="shared" ref="APZ8:APZ22" si="399">SUM(APT8:APY8)</f>
        <v>1479</v>
      </c>
      <c r="AQA8" s="68">
        <f t="shared" ref="AQA8:AQA22" si="400">APZ8/$AKM$5</f>
        <v>246.5</v>
      </c>
      <c r="AQB8" s="48"/>
      <c r="AQC8" s="49"/>
      <c r="AQD8" s="49"/>
      <c r="AQE8" s="49"/>
      <c r="AQF8" s="49"/>
      <c r="AQG8" s="49"/>
      <c r="AQH8" s="67">
        <f t="shared" ref="AQH8:AQH22" si="401">SUM(AQB8:AQG8)</f>
        <v>0</v>
      </c>
      <c r="AQI8" s="68">
        <f t="shared" ref="AQI8:AQI22" si="402">AQH8/$AKM$5</f>
        <v>0</v>
      </c>
      <c r="AQJ8" s="48"/>
      <c r="AQK8" s="49">
        <v>1047</v>
      </c>
      <c r="AQL8" s="49"/>
      <c r="AQM8" s="49"/>
      <c r="AQN8" s="49"/>
      <c r="AQO8" s="49"/>
      <c r="AQP8" s="67">
        <f t="shared" ref="AQP8:AQP22" si="403">SUM(AQJ8:AQO8)</f>
        <v>1047</v>
      </c>
      <c r="AQQ8" s="68">
        <f t="shared" ref="AQQ8:AQQ22" si="404">AQP8/$AKM$5</f>
        <v>174.5</v>
      </c>
      <c r="AQR8" s="48"/>
      <c r="AQS8" s="49"/>
      <c r="AQT8" s="49"/>
      <c r="AQU8" s="49">
        <v>594</v>
      </c>
      <c r="AQV8" s="49"/>
      <c r="AQW8" s="49"/>
      <c r="AQX8" s="67">
        <f t="shared" ref="AQX8:AQX22" si="405">SUM(AQR8:AQW8)</f>
        <v>594</v>
      </c>
      <c r="AQY8" s="68">
        <f t="shared" ref="AQY8:AQY22" si="406">AQX8/$AKM$5</f>
        <v>99</v>
      </c>
      <c r="AQZ8" s="48"/>
      <c r="ARA8" s="49"/>
      <c r="ARB8" s="49"/>
      <c r="ARC8" s="49"/>
      <c r="ARD8" s="49">
        <v>677</v>
      </c>
      <c r="ARE8" s="49"/>
      <c r="ARF8" s="67">
        <f t="shared" ref="ARF8:ARF22" si="407">SUM(AQZ8:ARE8)</f>
        <v>677</v>
      </c>
      <c r="ARG8" s="68">
        <f t="shared" ref="ARG8:ARG22" si="408">ARF8/$AKM$5</f>
        <v>112.83333333333333</v>
      </c>
      <c r="ARH8" s="48"/>
      <c r="ARI8" s="49"/>
      <c r="ARJ8" s="49"/>
      <c r="ARK8" s="49"/>
      <c r="ARL8" s="49"/>
      <c r="ARM8" s="49"/>
      <c r="ARN8" s="67">
        <f t="shared" ref="ARN8:ARN22" si="409">SUM(ARH8:ARM8)</f>
        <v>0</v>
      </c>
      <c r="ARO8" s="68">
        <f t="shared" ref="ARO8:ARO22" si="410">ARN8/$ARO$5</f>
        <v>0</v>
      </c>
      <c r="ARP8" s="48"/>
      <c r="ARQ8" s="49"/>
      <c r="ARR8" s="49"/>
      <c r="ARS8" s="49">
        <v>571</v>
      </c>
      <c r="ART8" s="49"/>
      <c r="ARU8" s="49"/>
      <c r="ARV8" s="67">
        <f t="shared" ref="ARV8:ARV22" si="411">SUM(ARP8:ARU8)</f>
        <v>571</v>
      </c>
      <c r="ARW8" s="68">
        <f t="shared" ref="ARW8:ARW22" si="412">ARV8/$ARO$5</f>
        <v>95.166666666666671</v>
      </c>
      <c r="ARX8" s="48"/>
      <c r="ARY8" s="49">
        <v>636</v>
      </c>
      <c r="ARZ8" s="49"/>
      <c r="ASA8" s="49"/>
      <c r="ASB8" s="49"/>
      <c r="ASC8" s="49"/>
      <c r="ASD8" s="67">
        <f t="shared" ref="ASD8:ASD22" si="413">SUM(ARX8:ASC8)</f>
        <v>636</v>
      </c>
      <c r="ASE8" s="68">
        <f t="shared" ref="ASE8:ASE22" si="414">ASD8/$ARO$5</f>
        <v>106</v>
      </c>
      <c r="ASF8" s="48">
        <v>1481</v>
      </c>
      <c r="ASG8" s="49"/>
      <c r="ASH8" s="49"/>
      <c r="ASI8" s="49"/>
      <c r="ASJ8" s="49"/>
      <c r="ASK8" s="49"/>
      <c r="ASL8" s="67">
        <f t="shared" ref="ASL8:ASL22" si="415">SUM(ASF8:ASK8)</f>
        <v>1481</v>
      </c>
      <c r="ASM8" s="68">
        <f t="shared" ref="ASM8:ASM22" si="416">ASL8/$ARO$5</f>
        <v>246.83333333333334</v>
      </c>
      <c r="ASN8" s="48"/>
      <c r="ASO8" s="49"/>
      <c r="ASP8" s="49"/>
      <c r="ASQ8" s="49"/>
      <c r="ASR8" s="49"/>
      <c r="ASS8" s="49"/>
      <c r="AST8" s="67">
        <f t="shared" ref="AST8:AST22" si="417">SUM(ASN8:ASS8)</f>
        <v>0</v>
      </c>
      <c r="ASU8" s="68">
        <f t="shared" ref="ASU8:ASU22" si="418">AST8/$ARO$5</f>
        <v>0</v>
      </c>
      <c r="ASV8" s="48">
        <v>1325</v>
      </c>
      <c r="ASW8" s="49"/>
      <c r="ASX8" s="49"/>
      <c r="ASY8" s="49"/>
      <c r="ASZ8" s="49"/>
      <c r="ATA8" s="49"/>
      <c r="ATB8" s="67">
        <f t="shared" ref="ATB8:ATB22" si="419">SUM(ASV8:ATA8)</f>
        <v>1325</v>
      </c>
      <c r="ATC8" s="68">
        <f t="shared" ref="ATC8:ATC22" si="420">ATB8/$ARO$5</f>
        <v>220.83333333333334</v>
      </c>
      <c r="ATD8" s="48"/>
      <c r="ATE8" s="49"/>
      <c r="ATF8" s="49">
        <v>1478</v>
      </c>
      <c r="ATG8" s="49"/>
      <c r="ATH8" s="49"/>
      <c r="ATI8" s="49"/>
      <c r="ATJ8" s="67">
        <f t="shared" ref="ATJ8:ATJ22" si="421">SUM(ATD8:ATI8)</f>
        <v>1478</v>
      </c>
      <c r="ATK8" s="68">
        <f t="shared" ref="ATK8:ATK22" si="422">ATJ8/$ARO$5</f>
        <v>246.33333333333334</v>
      </c>
      <c r="ATL8" s="48"/>
      <c r="ATM8" s="49">
        <v>113</v>
      </c>
      <c r="ATN8" s="49">
        <v>1064</v>
      </c>
      <c r="ATO8" s="49"/>
      <c r="ATP8" s="49"/>
      <c r="ATQ8" s="49">
        <v>5</v>
      </c>
      <c r="ATR8" s="67">
        <f t="shared" ref="ATR8:ATR22" si="423">SUM(ATL8:ATQ8)</f>
        <v>1182</v>
      </c>
      <c r="ATS8" s="68">
        <f t="shared" ref="ATS8:ATS22" si="424">ATR8/$ARO$5</f>
        <v>197</v>
      </c>
      <c r="ATT8" s="48">
        <v>4</v>
      </c>
      <c r="ATU8" s="49"/>
      <c r="ATV8" s="49"/>
      <c r="ATW8" s="49"/>
      <c r="ATX8" s="49"/>
      <c r="ATY8" s="49">
        <v>1022</v>
      </c>
      <c r="ATZ8" s="67">
        <f t="shared" ref="ATZ8:ATZ22" si="425">SUM(ATT8:ATY8)</f>
        <v>1026</v>
      </c>
      <c r="AUA8" s="68">
        <f t="shared" ref="AUA8:AUA22" si="426">ATZ8/$ARO$5</f>
        <v>171</v>
      </c>
      <c r="AUB8" s="48"/>
      <c r="AUC8" s="49"/>
      <c r="AUD8" s="49"/>
      <c r="AUE8" s="49"/>
      <c r="AUF8" s="49"/>
      <c r="AUG8" s="49"/>
      <c r="AUH8" s="67">
        <f t="shared" ref="AUH8:AUH22" si="427">SUM(AUB8:AUG8)</f>
        <v>0</v>
      </c>
      <c r="AUI8" s="68">
        <f t="shared" ref="AUI8:AUI22" si="428">AUH8/$ARO$5</f>
        <v>0</v>
      </c>
      <c r="AUJ8" s="48"/>
      <c r="AUK8" s="49"/>
      <c r="AUL8" s="49"/>
      <c r="AUM8" s="49"/>
      <c r="AUN8" s="49">
        <v>1681</v>
      </c>
      <c r="AUO8" s="49"/>
      <c r="AUP8" s="67">
        <f t="shared" ref="AUP8:AUP22" si="429">SUM(AUJ8:AUO8)</f>
        <v>1681</v>
      </c>
      <c r="AUQ8" s="68">
        <f t="shared" ref="AUQ8:AUQ22" si="430">AUP8/$ARO$5</f>
        <v>280.16666666666669</v>
      </c>
      <c r="AUR8" s="48"/>
      <c r="AUS8" s="49"/>
      <c r="AUT8" s="49"/>
      <c r="AUU8" s="49"/>
      <c r="AUV8" s="49"/>
      <c r="AUW8" s="49"/>
      <c r="AUX8" s="67">
        <f t="shared" ref="AUX8:AUX22" si="431">SUM(AUR8:AUW8)</f>
        <v>0</v>
      </c>
      <c r="AUY8" s="68">
        <f t="shared" ref="AUY8:AUY22" si="432">AUX8/$ARO$5</f>
        <v>0</v>
      </c>
      <c r="AUZ8" s="48"/>
      <c r="AVA8" s="49"/>
      <c r="AVB8" s="49"/>
      <c r="AVC8" s="49">
        <v>1484</v>
      </c>
      <c r="AVD8" s="49"/>
      <c r="AVE8" s="49"/>
      <c r="AVF8" s="67">
        <f t="shared" ref="AVF8:AVF22" si="433">SUM(AUZ8:AVE8)</f>
        <v>1484</v>
      </c>
      <c r="AVG8" s="68">
        <f t="shared" ref="AVG8:AVG22" si="434">AVF8/$ARO$5</f>
        <v>247.33333333333334</v>
      </c>
      <c r="AVH8" s="48"/>
      <c r="AVI8" s="49"/>
      <c r="AVJ8" s="49"/>
      <c r="AVK8" s="49"/>
      <c r="AVL8" s="49"/>
      <c r="AVM8" s="49"/>
      <c r="AVN8" s="67">
        <f t="shared" ref="AVN8:AVN22" si="435">SUM(AVH8:AVM8)</f>
        <v>0</v>
      </c>
      <c r="AVO8" s="68">
        <f t="shared" ref="AVO8:AVO22" si="436">AVN8/$ARO$5</f>
        <v>0</v>
      </c>
      <c r="AVP8" s="48">
        <v>1585</v>
      </c>
      <c r="AVQ8" s="49"/>
      <c r="AVR8" s="49"/>
      <c r="AVS8" s="49"/>
      <c r="AVT8" s="49">
        <v>256</v>
      </c>
      <c r="AVU8" s="49"/>
      <c r="AVV8" s="67">
        <f t="shared" ref="AVV8:AVV22" si="437">SUM(AVP8:AVU8)</f>
        <v>1841</v>
      </c>
      <c r="AVW8" s="68">
        <f t="shared" ref="AVW8:AVW22" si="438">AVV8/$ARO$5</f>
        <v>306.83333333333331</v>
      </c>
      <c r="AVX8" s="48">
        <v>879</v>
      </c>
      <c r="AVY8" s="49"/>
      <c r="AVZ8" s="49"/>
      <c r="AWA8" s="49"/>
      <c r="AWB8" s="49"/>
      <c r="AWC8" s="49"/>
      <c r="AWD8" s="67">
        <f t="shared" ref="AWD8:AWD22" si="439">SUM(AVX8:AWC8)</f>
        <v>879</v>
      </c>
      <c r="AWE8" s="68">
        <f t="shared" ref="AWE8:AWE22" si="440">AWD8/$ARO$5</f>
        <v>146.5</v>
      </c>
      <c r="AWF8" s="48"/>
      <c r="AWG8" s="49"/>
      <c r="AWH8" s="49"/>
      <c r="AWI8" s="49"/>
      <c r="AWJ8" s="49"/>
      <c r="AWK8" s="49"/>
      <c r="AWL8" s="67">
        <f t="shared" ref="AWL8:AWL22" si="441">SUM(AWF8:AWK8)</f>
        <v>0</v>
      </c>
      <c r="AWM8" s="68">
        <f t="shared" ref="AWM8:AWM22" si="442">AWL8/$ARO$5</f>
        <v>0</v>
      </c>
      <c r="AWN8" s="48"/>
      <c r="AWO8" s="49"/>
      <c r="AWP8" s="49">
        <v>920</v>
      </c>
      <c r="AWQ8" s="49"/>
      <c r="AWR8" s="49"/>
      <c r="AWS8" s="49"/>
      <c r="AWT8" s="42">
        <f t="shared" ref="AWT8:AWT22" si="443">SUM(AWN8:AWS8)</f>
        <v>920</v>
      </c>
      <c r="AWU8" s="43">
        <f t="shared" ref="AWU8:AWU22" si="444">AWT8/$ARO$5</f>
        <v>153.33333333333334</v>
      </c>
      <c r="AWV8" s="48">
        <v>749</v>
      </c>
      <c r="AWW8" s="49"/>
      <c r="AWX8" s="49"/>
      <c r="AWY8" s="49"/>
      <c r="AWZ8" s="49"/>
      <c r="AXA8" s="49"/>
      <c r="AXB8" s="42">
        <f t="shared" ref="AXB8:AXB22" si="445">SUM(AWV8:AXA8)</f>
        <v>749</v>
      </c>
      <c r="AXC8" s="43">
        <f t="shared" ref="AXC8:AXC22" si="446">AXB8/$ARO$5</f>
        <v>124.83333333333333</v>
      </c>
      <c r="AXD8" s="48"/>
      <c r="AXE8" s="49"/>
      <c r="AXF8" s="49"/>
      <c r="AXG8" s="49"/>
      <c r="AXH8" s="49"/>
      <c r="AXI8" s="49"/>
      <c r="AXJ8" s="42">
        <f t="shared" ref="AXJ8:AXJ22" si="447">SUM(AXD8:AXI8)</f>
        <v>0</v>
      </c>
      <c r="AXK8" s="43">
        <f t="shared" ref="AXK8:AXK22" si="448">AXJ8/$ARO$5</f>
        <v>0</v>
      </c>
      <c r="AXL8" s="48">
        <v>661</v>
      </c>
      <c r="AXM8" s="49">
        <v>820</v>
      </c>
      <c r="AXN8" s="49"/>
      <c r="AXO8" s="49"/>
      <c r="AXP8" s="49"/>
      <c r="AXQ8" s="49">
        <v>1001</v>
      </c>
      <c r="AXR8" s="42">
        <f t="shared" ref="AXR8:AXR22" si="449">SUM(AXL8:AXQ8)</f>
        <v>2482</v>
      </c>
      <c r="AXS8" s="43">
        <f t="shared" ref="AXS8:AXS22" si="450">AXR8/$ARO$5</f>
        <v>413.66666666666669</v>
      </c>
      <c r="AXT8" s="48"/>
      <c r="AXU8" s="49"/>
      <c r="AXV8" s="49"/>
      <c r="AXW8" s="49"/>
      <c r="AXX8" s="49"/>
      <c r="AXY8" s="49"/>
      <c r="AXZ8" s="42">
        <f t="shared" ref="AXZ8:AXZ22" si="451">SUM(AXT8:AXY8)</f>
        <v>0</v>
      </c>
      <c r="AYA8" s="43">
        <f t="shared" ref="AYA8:AYA22" si="452">AXZ8/$ARO$5</f>
        <v>0</v>
      </c>
      <c r="AYB8" s="48"/>
      <c r="AYC8" s="49">
        <v>850</v>
      </c>
      <c r="AYD8" s="49"/>
      <c r="AYE8" s="49">
        <v>1015</v>
      </c>
      <c r="AYF8" s="49"/>
      <c r="AYG8" s="49">
        <v>38</v>
      </c>
      <c r="AYH8" s="42">
        <f t="shared" ref="AYH8:AYH22" si="453">SUM(AYB8:AYG8)</f>
        <v>1903</v>
      </c>
      <c r="AYI8" s="43">
        <f t="shared" ref="AYI8:AYI22" si="454">AYH8/$ARO$5</f>
        <v>317.16666666666669</v>
      </c>
      <c r="AYJ8" s="48"/>
      <c r="AYK8" s="49"/>
      <c r="AYL8" s="49"/>
      <c r="AYM8" s="49"/>
      <c r="AYN8" s="49"/>
      <c r="AYO8" s="49"/>
      <c r="AYP8" s="42">
        <f t="shared" ref="AYP8:AYP22" si="455">SUM(AYJ8:AYO8)</f>
        <v>0</v>
      </c>
      <c r="AYQ8" s="43">
        <f t="shared" ref="AYQ8:AYQ22" si="456">AYP8/$ARO$5</f>
        <v>0</v>
      </c>
      <c r="AYR8" s="48"/>
      <c r="AYS8" s="49">
        <v>5</v>
      </c>
      <c r="AYT8" s="49">
        <v>1207</v>
      </c>
      <c r="AYU8" s="49"/>
      <c r="AYV8" s="49"/>
      <c r="AYW8" s="49"/>
      <c r="AYX8" s="42">
        <f t="shared" ref="AYX8:AYX22" si="457">SUM(AYR8:AYW8)</f>
        <v>1212</v>
      </c>
      <c r="AYY8" s="43">
        <f t="shared" ref="AYY8:AYY22" si="458">AYX8/$ARO$5</f>
        <v>202</v>
      </c>
      <c r="AYZ8" s="48"/>
      <c r="AZA8" s="49">
        <v>1693</v>
      </c>
      <c r="AZB8" s="49"/>
      <c r="AZC8" s="49"/>
      <c r="AZD8" s="49"/>
      <c r="AZE8" s="49"/>
      <c r="AZF8" s="42">
        <f t="shared" ref="AZF8:AZF22" si="459">SUM(AYZ8:AZE8)</f>
        <v>1693</v>
      </c>
      <c r="AZG8" s="43">
        <f t="shared" ref="AZG8:AZG22" si="460">AZF8/$ARO$5</f>
        <v>282.16666666666669</v>
      </c>
      <c r="AZH8" s="48"/>
      <c r="AZI8" s="49"/>
      <c r="AZJ8" s="49">
        <v>1011</v>
      </c>
      <c r="AZK8" s="49">
        <v>885</v>
      </c>
      <c r="AZL8" s="49"/>
      <c r="AZM8" s="49"/>
      <c r="AZN8" s="42">
        <f t="shared" ref="AZN8:AZN22" si="461">SUM(AZH8:AZM8)</f>
        <v>1896</v>
      </c>
      <c r="AZO8" s="43">
        <f t="shared" ref="AZO8:AZO22" si="462">AZN8/$ARO$5</f>
        <v>316</v>
      </c>
      <c r="AZP8" s="48"/>
      <c r="AZQ8" s="49"/>
      <c r="AZR8" s="49">
        <v>14</v>
      </c>
      <c r="AZS8" s="49"/>
      <c r="AZT8" s="49">
        <v>1221</v>
      </c>
      <c r="AZU8" s="49"/>
      <c r="AZV8" s="42">
        <f t="shared" ref="AZV8:AZV22" si="463">SUM(AZP8:AZU8)</f>
        <v>1235</v>
      </c>
      <c r="AZW8" s="43">
        <f t="shared" ref="AZW8:AZW22" si="464">AZV8/$ARO$5</f>
        <v>205.83333333333334</v>
      </c>
      <c r="AZX8" s="82"/>
      <c r="AZY8" s="83"/>
      <c r="AZZ8" s="83"/>
      <c r="BAA8" s="83"/>
      <c r="BAB8" s="83"/>
      <c r="BAC8" s="83"/>
      <c r="BAD8" s="42">
        <f t="shared" ref="BAD8:BAD22" si="465">SUM(AZX8:BAC8)</f>
        <v>0</v>
      </c>
      <c r="BAE8" s="43">
        <f t="shared" ref="BAE8:BAE22" si="466">BAD8/$ARO$5</f>
        <v>0</v>
      </c>
      <c r="BAF8" s="48"/>
      <c r="BAG8" s="49">
        <v>1691</v>
      </c>
      <c r="BAH8" s="49"/>
      <c r="BAI8" s="49"/>
      <c r="BAJ8" s="49"/>
      <c r="BAK8" s="49"/>
      <c r="BAL8" s="42">
        <f t="shared" ref="BAL8:BAL22" si="467">SUM(BAF8:BAK8)</f>
        <v>1691</v>
      </c>
      <c r="BAM8" s="43">
        <f t="shared" ref="BAM8:BAM22" si="468">BAL8/$BAM$5</f>
        <v>281.83333333333331</v>
      </c>
      <c r="BAN8" s="48"/>
      <c r="BAO8" s="49"/>
      <c r="BAP8" s="49"/>
      <c r="BAQ8" s="49"/>
      <c r="BAR8" s="49"/>
      <c r="BAS8" s="49"/>
      <c r="BAT8" s="42">
        <f t="shared" ref="BAT8:BAT22" si="469">SUM(BAN8:BAS8)</f>
        <v>0</v>
      </c>
      <c r="BAU8" s="43">
        <f t="shared" ref="BAU8:BAU22" si="470">BAT8/$BAM$5</f>
        <v>0</v>
      </c>
      <c r="BAV8" s="48">
        <v>1878</v>
      </c>
      <c r="BAW8" s="49"/>
      <c r="BAX8" s="49"/>
      <c r="BAY8" s="49"/>
      <c r="BAZ8" s="49"/>
      <c r="BBA8" s="49"/>
      <c r="BBB8" s="42">
        <f t="shared" ref="BBB8:BBB22" si="471">SUM(BAV8:BBA8)</f>
        <v>1878</v>
      </c>
      <c r="BBC8" s="43">
        <f t="shared" ref="BBC8:BBC22" si="472">BBB8/$BBC$5</f>
        <v>313</v>
      </c>
      <c r="BBD8" s="48"/>
      <c r="BBE8" s="49"/>
      <c r="BBF8" s="49"/>
      <c r="BBG8" s="49">
        <v>1508</v>
      </c>
      <c r="BBH8" s="49"/>
      <c r="BBI8" s="49"/>
      <c r="BBJ8" s="42">
        <f t="shared" ref="BBJ8:BBJ22" si="473">SUM(BBD8:BBI8)</f>
        <v>1508</v>
      </c>
      <c r="BBK8" s="43">
        <f t="shared" ref="BBK8:BBK22" si="474">BBJ8/$BBC$5</f>
        <v>251.33333333333334</v>
      </c>
      <c r="BBL8" s="48"/>
      <c r="BBM8" s="49"/>
      <c r="BBN8" s="49"/>
      <c r="BBO8" s="49"/>
      <c r="BBP8" s="49">
        <v>202</v>
      </c>
      <c r="BBQ8" s="49">
        <v>619</v>
      </c>
      <c r="BBR8" s="42">
        <f t="shared" ref="BBR8:BBR22" si="475">SUM(BBL8:BBQ8)</f>
        <v>821</v>
      </c>
      <c r="BBS8" s="43">
        <f t="shared" ref="BBS8:BBS22" si="476">BBR8/$BBC$5</f>
        <v>136.83333333333334</v>
      </c>
      <c r="BBT8" s="48"/>
      <c r="BBU8" s="49"/>
      <c r="BBV8" s="49"/>
      <c r="BBW8" s="49"/>
      <c r="BBX8" s="49">
        <v>1605</v>
      </c>
      <c r="BBY8" s="49"/>
      <c r="BBZ8" s="42">
        <f t="shared" ref="BBZ8:BBZ22" si="477">SUM(BBT8:BBY8)</f>
        <v>1605</v>
      </c>
      <c r="BCA8" s="43">
        <f t="shared" ref="BCA8:BCA22" si="478">BBZ8/$BBC$5</f>
        <v>267.5</v>
      </c>
      <c r="BCB8" s="48"/>
      <c r="BCC8" s="49"/>
      <c r="BCD8" s="49"/>
      <c r="BCE8" s="49"/>
      <c r="BCF8" s="49"/>
      <c r="BCG8" s="49"/>
      <c r="BCH8" s="42">
        <f t="shared" ref="BCH8:BCH21" si="479">SUM(BCB8:BCG8)</f>
        <v>0</v>
      </c>
      <c r="BCI8" s="43">
        <f t="shared" ref="BCI8:BCI21" si="480">BCH8/$BBC$5</f>
        <v>0</v>
      </c>
      <c r="BCJ8" s="48">
        <v>1258</v>
      </c>
      <c r="BCK8" s="49"/>
      <c r="BCL8" s="49"/>
      <c r="BCM8" s="49"/>
      <c r="BCN8" s="49"/>
      <c r="BCO8" s="49"/>
      <c r="BCP8" s="42">
        <f t="shared" ref="BCP8:BCP22" si="481">SUM(BCJ8:BCO8)</f>
        <v>1258</v>
      </c>
      <c r="BCQ8" s="43">
        <f t="shared" ref="BCQ8:BCQ22" si="482">BCP8/$BBC$5</f>
        <v>209.66666666666666</v>
      </c>
      <c r="BCR8" s="48"/>
      <c r="BCS8" s="49"/>
      <c r="BCT8" s="49"/>
      <c r="BCU8" s="49"/>
      <c r="BCV8" s="49">
        <v>530</v>
      </c>
      <c r="BCW8" s="49">
        <v>1322</v>
      </c>
      <c r="BCX8" s="42">
        <f t="shared" ref="BCX8:BCX22" si="483">SUM(BCR8:BCW8)</f>
        <v>1852</v>
      </c>
      <c r="BCY8" s="43">
        <f t="shared" ref="BCY8:BCY22" si="484">BCX8/$BBC$5</f>
        <v>308.66666666666669</v>
      </c>
      <c r="BCZ8" s="48"/>
      <c r="BDA8" s="49"/>
      <c r="BDB8" s="49"/>
      <c r="BDC8" s="49"/>
      <c r="BDD8" s="49"/>
      <c r="BDE8" s="49">
        <v>400</v>
      </c>
      <c r="BDF8" s="42">
        <f t="shared" ref="BDF8:BDF22" si="485">SUM(BCZ8:BDE8)</f>
        <v>400</v>
      </c>
      <c r="BDG8" s="43">
        <f t="shared" ref="BDG8:BDG22" si="486">BDF8/$BBC$5</f>
        <v>66.666666666666671</v>
      </c>
      <c r="BDH8" s="48">
        <v>868</v>
      </c>
      <c r="BDI8" s="49"/>
      <c r="BDJ8" s="49"/>
      <c r="BDK8" s="49"/>
      <c r="BDL8" s="49"/>
      <c r="BDM8" s="49"/>
      <c r="BDN8" s="42">
        <f t="shared" ref="BDN8:BDN22" si="487">SUM(BDH8:BDM8)</f>
        <v>868</v>
      </c>
      <c r="BDO8" s="43">
        <f t="shared" ref="BDO8:BDO22" si="488">BDN8/$BBC$5</f>
        <v>144.66666666666666</v>
      </c>
      <c r="BDP8" s="48"/>
      <c r="BDQ8" s="49">
        <v>4</v>
      </c>
      <c r="BDR8" s="49">
        <v>915</v>
      </c>
      <c r="BDS8" s="49"/>
      <c r="BDT8" s="49"/>
      <c r="BDU8" s="49"/>
      <c r="BDV8" s="42">
        <f t="shared" ref="BDV8:BDV22" si="489">SUM(BDP8:BDU8)</f>
        <v>919</v>
      </c>
      <c r="BDW8" s="43">
        <f t="shared" ref="BDW8:BDW22" si="490">BDV8/$BBC$5</f>
        <v>153.16666666666666</v>
      </c>
      <c r="BDX8" s="48">
        <v>1023</v>
      </c>
      <c r="BDY8" s="49">
        <v>912</v>
      </c>
      <c r="BDZ8" s="49"/>
      <c r="BEA8" s="49"/>
      <c r="BEB8" s="49"/>
      <c r="BEC8" s="49"/>
      <c r="BED8" s="42">
        <f t="shared" ref="BED8:BED22" si="491">SUM(BDX8:BEC8)</f>
        <v>1935</v>
      </c>
      <c r="BEE8" s="43">
        <f t="shared" ref="BEE8:BEE22" si="492">BED8/$BBC$5</f>
        <v>322.5</v>
      </c>
      <c r="BEF8" s="48"/>
      <c r="BEG8" s="49"/>
      <c r="BEH8" s="49"/>
      <c r="BEI8" s="49"/>
      <c r="BEJ8" s="49">
        <v>1663</v>
      </c>
      <c r="BEK8" s="49"/>
      <c r="BEL8" s="42">
        <f t="shared" ref="BEL8:BEL22" si="493">SUM(BEF8:BEK8)</f>
        <v>1663</v>
      </c>
      <c r="BEM8" s="43">
        <f t="shared" ref="BEM8:BEM22" si="494">BEL8/$BBC$5</f>
        <v>277.16666666666669</v>
      </c>
      <c r="BEN8" s="48"/>
      <c r="BEO8" s="49"/>
      <c r="BEP8" s="49"/>
      <c r="BEQ8" s="49"/>
      <c r="BER8" s="49"/>
      <c r="BES8" s="49"/>
      <c r="BET8" s="42">
        <f t="shared" ref="BET8:BET22" si="495">SUM(BEN8:BES8)</f>
        <v>0</v>
      </c>
      <c r="BEU8" s="43">
        <f t="shared" ref="BEU8:BEU22" si="496">BET8/$BBC$5</f>
        <v>0</v>
      </c>
      <c r="BEV8" s="82"/>
      <c r="BEW8" s="83"/>
      <c r="BEX8" s="83">
        <v>1658</v>
      </c>
      <c r="BEY8" s="83"/>
      <c r="BEZ8" s="83"/>
      <c r="BFA8" s="83"/>
      <c r="BFB8" s="42">
        <f t="shared" ref="BFB8:BFB22" si="497">SUM(BEV8:BFA8)</f>
        <v>1658</v>
      </c>
      <c r="BFC8" s="43">
        <f t="shared" ref="BFC8:BFC22" si="498">BFB8/$BBC$5</f>
        <v>276.33333333333331</v>
      </c>
      <c r="BFD8" s="48"/>
      <c r="BFE8" s="49"/>
      <c r="BFF8" s="49"/>
      <c r="BFG8" s="49"/>
      <c r="BFH8" s="49"/>
      <c r="BFI8" s="49"/>
      <c r="BFJ8" s="42">
        <f t="shared" ref="BFJ8:BFJ22" si="499">SUM(BFD8:BFI8)</f>
        <v>0</v>
      </c>
      <c r="BFK8" s="43">
        <f t="shared" ref="BFK8:BFK22" si="500">BFJ8/$BBC$5</f>
        <v>0</v>
      </c>
      <c r="BFL8" s="48">
        <v>900</v>
      </c>
      <c r="BFM8" s="49"/>
      <c r="BFN8" s="49"/>
      <c r="BFO8" s="49"/>
      <c r="BFP8" s="49"/>
      <c r="BFQ8" s="49">
        <v>963</v>
      </c>
      <c r="BFR8" s="42">
        <f t="shared" ref="BFR8:BFR22" si="501">SUM(BFL8:BFQ8)</f>
        <v>1863</v>
      </c>
      <c r="BFS8" s="43">
        <f t="shared" ref="BFS8:BFS22" si="502">BFR8/$BBC$5</f>
        <v>310.5</v>
      </c>
      <c r="BFT8" s="48">
        <v>511</v>
      </c>
      <c r="BFU8" s="49"/>
      <c r="BFV8" s="49"/>
      <c r="BFW8" s="49"/>
      <c r="BFX8" s="49"/>
      <c r="BFY8" s="49">
        <v>1393</v>
      </c>
      <c r="BFZ8" s="42">
        <f t="shared" ref="BFZ8:BFZ22" si="503">SUM(BFT8:BFY8)</f>
        <v>1904</v>
      </c>
      <c r="BGA8" s="43">
        <f t="shared" ref="BGA8:BGA22" si="504">BFZ8/$BBC$5</f>
        <v>317.33333333333331</v>
      </c>
      <c r="BGB8" s="48">
        <v>291</v>
      </c>
      <c r="BGC8" s="49"/>
      <c r="BGD8" s="49"/>
      <c r="BGE8" s="49"/>
      <c r="BGF8" s="49"/>
      <c r="BGG8" s="49"/>
      <c r="BGH8" s="42">
        <f t="shared" ref="BGH8:BGH22" si="505">SUM(BGB8:BGG8)</f>
        <v>291</v>
      </c>
      <c r="BGI8" s="43">
        <f t="shared" ref="BGI8:BGI22" si="506">BGH8/$BBC$5</f>
        <v>48.5</v>
      </c>
      <c r="BGJ8" s="48"/>
      <c r="BGK8" s="49"/>
      <c r="BGL8" s="49"/>
      <c r="BGM8" s="49"/>
      <c r="BGN8" s="49">
        <v>1697</v>
      </c>
      <c r="BGO8" s="49"/>
      <c r="BGP8" s="42">
        <f t="shared" ref="BGP8:BGP22" si="507">SUM(BGJ8:BGO8)</f>
        <v>1697</v>
      </c>
      <c r="BGQ8" s="43">
        <f t="shared" ref="BGQ8:BGQ22" si="508">BGP8/$BBC$5</f>
        <v>282.83333333333331</v>
      </c>
      <c r="BGR8" s="48"/>
      <c r="BGS8" s="49"/>
      <c r="BGT8" s="49"/>
      <c r="BGU8" s="49"/>
      <c r="BGV8" s="49"/>
      <c r="BGW8" s="49"/>
      <c r="BGX8" s="42">
        <f t="shared" ref="BGX8:BGX22" si="509">SUM(BGR8:BGW8)</f>
        <v>0</v>
      </c>
      <c r="BGY8" s="43">
        <f t="shared" ref="BGY8:BGY22" si="510">BGX8/$BBC$5</f>
        <v>0</v>
      </c>
      <c r="BGZ8" s="48"/>
      <c r="BHA8" s="49">
        <v>457</v>
      </c>
      <c r="BHB8" s="49"/>
      <c r="BHC8" s="49"/>
      <c r="BHD8" s="49">
        <v>1346</v>
      </c>
      <c r="BHE8" s="49"/>
      <c r="BHF8" s="42">
        <f t="shared" ref="BHF8:BHF22" si="511">SUM(BGZ8:BHE8)</f>
        <v>1803</v>
      </c>
      <c r="BHG8" s="43">
        <f t="shared" ref="BHG8:BHG22" si="512">BHF8/$BBC$5</f>
        <v>300.5</v>
      </c>
      <c r="BHH8" s="63"/>
      <c r="BHI8" s="64"/>
      <c r="BHJ8" s="64"/>
      <c r="BHK8" s="64"/>
      <c r="BHL8" s="64">
        <v>100</v>
      </c>
      <c r="BHM8" s="64">
        <v>772</v>
      </c>
      <c r="BHN8" s="42">
        <f t="shared" ref="BHN8:BHN22" si="513">SUM(BHH8:BHM8)</f>
        <v>872</v>
      </c>
      <c r="BHO8" s="43">
        <f t="shared" ref="BHO8:BHO22" si="514">BHN8/$BBC$5</f>
        <v>145.33333333333334</v>
      </c>
      <c r="BHP8" s="48">
        <v>678</v>
      </c>
      <c r="BHQ8" s="49"/>
      <c r="BHR8" s="49"/>
      <c r="BHS8" s="49"/>
      <c r="BHT8" s="49"/>
      <c r="BHU8" s="49"/>
      <c r="BHV8" s="42">
        <f t="shared" ref="BHV8:BHV22" si="515">SUM(BHP8:BHU8)</f>
        <v>678</v>
      </c>
      <c r="BHW8" s="43">
        <f t="shared" ref="BHW8:BHW22" si="516">BHV8/$BBC$5</f>
        <v>113</v>
      </c>
      <c r="BHX8" s="48"/>
      <c r="BHY8" s="49"/>
      <c r="BHZ8" s="49"/>
      <c r="BIA8" s="49"/>
      <c r="BIB8" s="49">
        <v>851</v>
      </c>
      <c r="BIC8" s="49">
        <v>488</v>
      </c>
      <c r="BID8" s="42">
        <f t="shared" ref="BID8:BID22" si="517">SUM(BHX8:BIC8)</f>
        <v>1339</v>
      </c>
      <c r="BIE8" s="43">
        <f t="shared" ref="BIE8:BIE22" si="518">BID8/$BBC$5</f>
        <v>223.16666666666666</v>
      </c>
      <c r="BIF8" s="48"/>
      <c r="BIG8" s="49"/>
      <c r="BIH8" s="49"/>
      <c r="BII8" s="49"/>
      <c r="BIJ8" s="49">
        <v>1259</v>
      </c>
      <c r="BIK8" s="49"/>
      <c r="BIL8" s="42">
        <f t="shared" ref="BIL8:BIL22" si="519">SUM(BIF8:BIK8)</f>
        <v>1259</v>
      </c>
      <c r="BIM8" s="43">
        <f t="shared" ref="BIM8:BIM22" si="520">BIL8/$BBC$5</f>
        <v>209.83333333333334</v>
      </c>
      <c r="BIN8" s="48"/>
      <c r="BIO8" s="49"/>
      <c r="BIP8" s="49"/>
      <c r="BIQ8" s="49"/>
      <c r="BIR8" s="49"/>
      <c r="BIS8" s="49">
        <v>1346</v>
      </c>
      <c r="BIT8" s="42">
        <f t="shared" ref="BIT8:BIT22" si="521">SUM(BIN8:BIS8)</f>
        <v>1346</v>
      </c>
      <c r="BIU8" s="43">
        <f t="shared" ref="BIU8:BIU22" si="522">BIT8/$BBC$5</f>
        <v>224.33333333333334</v>
      </c>
      <c r="BIV8" s="48"/>
      <c r="BIW8" s="49"/>
      <c r="BIX8" s="49">
        <v>816</v>
      </c>
      <c r="BIY8" s="49"/>
      <c r="BIZ8" s="49"/>
      <c r="BJA8" s="49"/>
      <c r="BJB8" s="42">
        <f t="shared" ref="BJB8:BJB22" si="523">SUM(BIV8:BJA8)</f>
        <v>816</v>
      </c>
      <c r="BJC8" s="43">
        <f t="shared" ref="BJC8:BJC22" si="524">BJB8/$BBC$5</f>
        <v>136</v>
      </c>
      <c r="BJD8" s="48"/>
      <c r="BJE8" s="49"/>
      <c r="BJF8" s="49"/>
      <c r="BJG8" s="49"/>
      <c r="BJH8" s="49"/>
      <c r="BJI8" s="49"/>
      <c r="BJJ8" s="42">
        <f t="shared" ref="BJJ8:BJJ22" si="525">SUM(BJD8:BJI8)</f>
        <v>0</v>
      </c>
      <c r="BJK8" s="43">
        <f t="shared" ref="BJK8:BJK22" si="526">BJJ8/$BBC$5</f>
        <v>0</v>
      </c>
      <c r="BJL8" s="48">
        <v>1344</v>
      </c>
      <c r="BJM8" s="49"/>
      <c r="BJN8" s="49"/>
      <c r="BJO8" s="49"/>
      <c r="BJP8" s="49"/>
      <c r="BJQ8" s="49"/>
      <c r="BJR8" s="42">
        <f t="shared" ref="BJR8:BJR22" si="527">SUM(BJL8:BJQ8)</f>
        <v>1344</v>
      </c>
      <c r="BJS8" s="43">
        <f t="shared" ref="BJS8:BJS22" si="528">BJR8/$BBC$5</f>
        <v>224</v>
      </c>
      <c r="BJT8" s="63"/>
      <c r="BJU8" s="64">
        <v>1537</v>
      </c>
      <c r="BJV8" s="64"/>
      <c r="BJW8" s="64"/>
      <c r="BJX8" s="64"/>
      <c r="BJY8" s="64"/>
      <c r="BJZ8" s="42">
        <f t="shared" ref="BJZ8:BJZ22" si="529">SUM(BJT8:BJY8)</f>
        <v>1537</v>
      </c>
      <c r="BKA8" s="43">
        <f t="shared" ref="BKA8:BKA22" si="530">BJZ8/$BKA$4</f>
        <v>307.39999999999998</v>
      </c>
      <c r="BKB8" s="48"/>
      <c r="BKC8" s="49"/>
      <c r="BKD8" s="49"/>
      <c r="BKE8" s="49">
        <v>578</v>
      </c>
      <c r="BKF8" s="49"/>
      <c r="BKG8" s="49"/>
      <c r="BKH8" s="67">
        <f t="shared" ref="BKH8:BKH22" si="531">SUM(BKB8:BKG8)</f>
        <v>578</v>
      </c>
      <c r="BKI8" s="68">
        <f t="shared" ref="BKI8:BKI22" si="532">BKH8/$BKI$5</f>
        <v>96.333333333333329</v>
      </c>
      <c r="BKJ8" s="48"/>
      <c r="BKK8" s="49"/>
      <c r="BKL8" s="49"/>
      <c r="BKM8" s="49"/>
      <c r="BKN8" s="49"/>
      <c r="BKO8" s="49">
        <v>1257</v>
      </c>
      <c r="BKP8" s="42">
        <f t="shared" ref="BKP8:BKP22" si="533">SUM(BKJ8:BKO8)</f>
        <v>1257</v>
      </c>
      <c r="BKQ8" s="43">
        <f t="shared" ref="BKQ8:BKQ22" si="534">BKP8/$BKQ$5</f>
        <v>209.5</v>
      </c>
      <c r="BKR8" s="48"/>
      <c r="BKS8" s="49"/>
      <c r="BKT8" s="49"/>
      <c r="BKU8" s="49">
        <v>908</v>
      </c>
      <c r="BKV8" s="49"/>
      <c r="BKW8" s="49"/>
      <c r="BKX8" s="42">
        <f t="shared" ref="BKX8:BKX22" si="535">SUM(BKR8:BKW8)</f>
        <v>908</v>
      </c>
      <c r="BKY8" s="43">
        <f t="shared" ref="BKY8:BKY22" si="536">BKX8/$BKY$5</f>
        <v>151.33333333333334</v>
      </c>
      <c r="BKZ8" s="48"/>
      <c r="BLA8" s="49">
        <v>244</v>
      </c>
      <c r="BLB8" s="49"/>
      <c r="BLC8" s="49"/>
      <c r="BLD8" s="49"/>
      <c r="BLE8" s="49"/>
      <c r="BLF8" s="42">
        <f t="shared" ref="BLF8:BLF22" si="537">SUM(BKZ8:BLE8)</f>
        <v>244</v>
      </c>
      <c r="BLG8" s="43">
        <f t="shared" ref="BLG8:BLG22" si="538">BLF8/$BLG$5</f>
        <v>40.666666666666664</v>
      </c>
      <c r="BLH8" s="48"/>
      <c r="BLI8" s="49"/>
      <c r="BLJ8" s="49"/>
      <c r="BLK8" s="49"/>
      <c r="BLL8" s="49"/>
      <c r="BLM8" s="49"/>
      <c r="BLN8" s="42">
        <f t="shared" ref="BLN8:BLN22" si="539">SUM(BLH8:BLM8)</f>
        <v>0</v>
      </c>
      <c r="BLO8" s="43">
        <f t="shared" ref="BLO8:BLO22" si="540">BLN8/$BLO$5</f>
        <v>0</v>
      </c>
      <c r="BLP8" s="48"/>
      <c r="BLQ8" s="49">
        <v>1008</v>
      </c>
      <c r="BLR8" s="49"/>
      <c r="BLS8" s="49">
        <v>1012</v>
      </c>
      <c r="BLT8" s="49"/>
      <c r="BLU8" s="49">
        <v>400</v>
      </c>
      <c r="BLV8" s="42">
        <f t="shared" ref="BLV8:BLV22" si="541">SUM(BLP8:BLU8)</f>
        <v>2420</v>
      </c>
      <c r="BLW8" s="43">
        <f t="shared" ref="BLW8:BLW22" si="542">BLV8/$BLW$5</f>
        <v>403.33333333333331</v>
      </c>
      <c r="BLX8" s="63"/>
      <c r="BLY8" s="64"/>
      <c r="BLZ8" s="64"/>
      <c r="BMA8" s="64"/>
      <c r="BMB8" s="64"/>
      <c r="BMC8" s="64"/>
      <c r="BMD8" s="42">
        <f t="shared" ref="BMD8:BMD22" si="543">SUM(BLX8:BMC8)</f>
        <v>0</v>
      </c>
      <c r="BME8" s="43">
        <f t="shared" ref="BME8:BME22" si="544">BMD8/$BME$5</f>
        <v>0</v>
      </c>
      <c r="BMF8" s="48"/>
      <c r="BMG8" s="49"/>
      <c r="BMH8" s="49"/>
      <c r="BMI8" s="49">
        <v>1511</v>
      </c>
      <c r="BMJ8" s="49"/>
      <c r="BMK8" s="49"/>
      <c r="BML8" s="42">
        <f t="shared" ref="BML8:BML22" si="545">SUM(BMF8:BMK8)</f>
        <v>1511</v>
      </c>
      <c r="BMM8" s="43">
        <f t="shared" ref="BMM8:BMM22" si="546">BML8/$BMM$5</f>
        <v>251.83333333333334</v>
      </c>
      <c r="BMN8" s="63"/>
      <c r="BMO8" s="64"/>
      <c r="BMP8" s="64"/>
      <c r="BMQ8" s="64"/>
      <c r="BMR8" s="64"/>
      <c r="BMS8" s="64"/>
      <c r="BMT8" s="42">
        <f t="shared" ref="BMT8:BMT22" si="547">SUM(BMN8:BMS8)</f>
        <v>0</v>
      </c>
      <c r="BMU8" s="43">
        <f t="shared" ref="BMU8:BMU22" si="548">BMT8/$BMU$5</f>
        <v>0</v>
      </c>
      <c r="BMV8" s="48"/>
      <c r="BMW8" s="49"/>
      <c r="BMX8" s="49"/>
      <c r="BMY8" s="49"/>
      <c r="BMZ8" s="49">
        <v>1451</v>
      </c>
      <c r="BNA8" s="49"/>
      <c r="BNB8" s="42">
        <f t="shared" ref="BNB8:BNB22" si="549">SUM(BMV8:BNA8)</f>
        <v>1451</v>
      </c>
      <c r="BNC8" s="43">
        <f t="shared" ref="BNC8:BNC22" si="550">BNB8/$BNC$5</f>
        <v>241.83333333333334</v>
      </c>
      <c r="BND8" s="48"/>
      <c r="BNE8" s="49"/>
      <c r="BNF8" s="49"/>
      <c r="BNG8" s="49"/>
      <c r="BNH8" s="49"/>
      <c r="BNI8" s="49"/>
      <c r="BNJ8" s="42">
        <f t="shared" ref="BNJ8:BNJ22" si="551">SUM(BND8:BNI8)</f>
        <v>0</v>
      </c>
      <c r="BNK8" s="43">
        <f t="shared" ref="BNK8:BNK22" si="552">BNJ8/$BNK$5</f>
        <v>0</v>
      </c>
      <c r="BNL8" s="48">
        <v>926</v>
      </c>
      <c r="BNM8" s="49">
        <v>488</v>
      </c>
      <c r="BNN8" s="49">
        <v>223</v>
      </c>
      <c r="BNO8" s="49"/>
      <c r="BNP8" s="49"/>
      <c r="BNQ8" s="49"/>
      <c r="BNR8" s="42">
        <f t="shared" ref="BNR8:BNR22" si="553">SUM(BNL8:BNQ8)</f>
        <v>1637</v>
      </c>
      <c r="BNS8" s="43">
        <f t="shared" ref="BNS8:BNS22" si="554">BNR8/$BNS$5</f>
        <v>272.83333333333331</v>
      </c>
      <c r="BNT8" s="48"/>
      <c r="BNU8" s="49"/>
      <c r="BNV8" s="49"/>
      <c r="BNW8" s="49">
        <v>1540</v>
      </c>
      <c r="BNX8" s="49"/>
      <c r="BNY8" s="49"/>
      <c r="BNZ8" s="42">
        <f t="shared" ref="BNZ8:BNZ22" si="555">SUM(BNT8:BNY8)</f>
        <v>1540</v>
      </c>
      <c r="BOA8" s="43">
        <f t="shared" ref="BOA8:BOA22" si="556">BNZ8/$BOA$5</f>
        <v>256.66666666666669</v>
      </c>
      <c r="BOB8" s="48"/>
      <c r="BOC8" s="49"/>
      <c r="BOD8" s="49"/>
      <c r="BOE8" s="49"/>
      <c r="BOF8" s="49"/>
      <c r="BOG8" s="49"/>
      <c r="BOH8" s="42">
        <f t="shared" ref="BOH8:BOH22" si="557">SUM(BOB8:BOG8)</f>
        <v>0</v>
      </c>
      <c r="BOI8" s="43">
        <f t="shared" ref="BOI8:BOI22" si="558">BOH8/BOA$5</f>
        <v>0</v>
      </c>
      <c r="BOJ8" s="48"/>
      <c r="BOK8" s="49"/>
      <c r="BOL8" s="49"/>
      <c r="BOM8" s="49"/>
      <c r="BON8" s="49">
        <v>1500</v>
      </c>
      <c r="BOO8" s="49">
        <v>175</v>
      </c>
      <c r="BOP8" s="42">
        <f t="shared" ref="BOP8:BOP22" si="559">SUM(BOJ8:BOO8)</f>
        <v>1675</v>
      </c>
      <c r="BOQ8" s="43">
        <f t="shared" ref="BOQ8:BOQ22" si="560">BOP8/BOI$5</f>
        <v>279.16666666666669</v>
      </c>
      <c r="BOR8" s="48"/>
      <c r="BOS8" s="49"/>
      <c r="BOT8" s="49"/>
      <c r="BOU8" s="49"/>
      <c r="BOV8" s="49"/>
      <c r="BOW8" s="49"/>
      <c r="BOX8" s="42">
        <f t="shared" ref="BOX8:BOX22" si="561">SUM(BOR8:BOW8)</f>
        <v>0</v>
      </c>
      <c r="BOY8" s="43">
        <f t="shared" ref="BOY8:BOY22" si="562">BOX8/$BOY$5</f>
        <v>0</v>
      </c>
      <c r="BOZ8" s="63">
        <v>1648</v>
      </c>
      <c r="BPA8" s="64"/>
      <c r="BPB8" s="64"/>
      <c r="BPC8" s="64"/>
      <c r="BPD8" s="64"/>
      <c r="BPE8" s="64"/>
      <c r="BPF8" s="42">
        <f t="shared" ref="BPF8:BPF22" si="563">SUM(BOZ8:BPE8)</f>
        <v>1648</v>
      </c>
      <c r="BPG8" s="43">
        <f t="shared" ref="BPG8:BPG22" si="564">BPF8/$BPG$5</f>
        <v>274.66666666666669</v>
      </c>
      <c r="BPH8" s="48">
        <v>1335</v>
      </c>
      <c r="BPI8" s="49"/>
      <c r="BPJ8" s="49"/>
      <c r="BPK8" s="49"/>
      <c r="BPL8" s="49"/>
      <c r="BPM8" s="49"/>
      <c r="BPN8" s="42">
        <f t="shared" ref="BPN8:BPN22" si="565">SUM(BPH8:BPM8)</f>
        <v>1335</v>
      </c>
      <c r="BPO8" s="43">
        <f t="shared" ref="BPO8:BPO22" si="566">BPN8/$BPO$5</f>
        <v>222.5</v>
      </c>
      <c r="BPP8" s="48"/>
      <c r="BPQ8" s="49"/>
      <c r="BPR8" s="49"/>
      <c r="BPS8" s="49"/>
      <c r="BPT8" s="49">
        <v>1192</v>
      </c>
      <c r="BPU8" s="49"/>
      <c r="BPV8" s="42">
        <f t="shared" ref="BPV8:BPV22" si="567">SUM(BPP8:BPU8)</f>
        <v>1192</v>
      </c>
      <c r="BPW8" s="43">
        <f t="shared" ref="BPW8:BPW22" si="568">BPV8/$BPW$5</f>
        <v>198.66666666666666</v>
      </c>
      <c r="BPX8" s="48">
        <v>110</v>
      </c>
      <c r="BPY8" s="49"/>
      <c r="BPZ8" s="49"/>
      <c r="BQA8" s="49"/>
      <c r="BQB8" s="49"/>
      <c r="BQC8" s="49"/>
      <c r="BQD8" s="67">
        <f t="shared" ref="BQD8:BQD22" si="569">SUM(BPX8:BQC8)</f>
        <v>110</v>
      </c>
      <c r="BQE8" s="43">
        <f t="shared" ref="BQE8:BQE22" si="570">BQD8/$BQE$5</f>
        <v>18.333333333333332</v>
      </c>
      <c r="BQF8" s="63"/>
      <c r="BQG8" s="64"/>
      <c r="BQH8" s="64"/>
      <c r="BQI8" s="64"/>
      <c r="BQJ8" s="64"/>
      <c r="BQK8" s="64">
        <v>1200</v>
      </c>
      <c r="BQL8" s="67">
        <f t="shared" ref="BQL8:BQL22" si="571">SUM(BQF8:BQK8)</f>
        <v>1200</v>
      </c>
      <c r="BQM8" s="43">
        <f t="shared" ref="BQM8:BQM22" si="572">BQL8/$BQM$5</f>
        <v>200</v>
      </c>
      <c r="BQN8" s="63"/>
      <c r="BQO8" s="64"/>
      <c r="BQP8" s="64"/>
      <c r="BQQ8" s="64"/>
      <c r="BQR8" s="64">
        <v>1013</v>
      </c>
      <c r="BQS8" s="64">
        <v>676</v>
      </c>
      <c r="BQT8" s="67">
        <f t="shared" ref="BQT8:BQT22" si="573">SUM(BQN8:BQS8)</f>
        <v>1689</v>
      </c>
      <c r="BQU8" s="43">
        <f t="shared" ref="BQU8:BQU22" si="574">BQT8/$BQU$5</f>
        <v>281.5</v>
      </c>
      <c r="BQV8" s="48"/>
      <c r="BQW8" s="49"/>
      <c r="BQX8" s="49"/>
      <c r="BQY8" s="49"/>
      <c r="BQZ8" s="49"/>
      <c r="BRA8" s="49"/>
      <c r="BRB8" s="67">
        <f t="shared" ref="BRB8:BRB22" si="575">SUM(BQV8:BRA8)</f>
        <v>0</v>
      </c>
      <c r="BRC8" s="43">
        <f t="shared" ref="BRC8:BRC22" si="576">BRB8/$BRC$5</f>
        <v>0</v>
      </c>
      <c r="BRD8" s="48"/>
      <c r="BRE8" s="49"/>
      <c r="BRF8" s="49"/>
      <c r="BRG8" s="49">
        <v>1015</v>
      </c>
      <c r="BRH8" s="49"/>
      <c r="BRI8" s="49"/>
      <c r="BRJ8" s="67">
        <f t="shared" ref="BRJ8:BRJ22" si="577">SUM(BRD8:BRI8)</f>
        <v>1015</v>
      </c>
      <c r="BRK8" s="43">
        <f t="shared" ref="BRK8:BRK22" si="578">BRJ8/$BRK$5</f>
        <v>169.16666666666666</v>
      </c>
      <c r="BRL8" s="48"/>
      <c r="BRM8" s="49"/>
      <c r="BRN8" s="49">
        <v>675</v>
      </c>
      <c r="BRO8" s="49"/>
      <c r="BRP8" s="49">
        <v>1361</v>
      </c>
      <c r="BRQ8" s="49"/>
      <c r="BRR8" s="67">
        <f t="shared" ref="BRR8:BRR22" si="579">SUM(BRL8:BRQ8)</f>
        <v>2036</v>
      </c>
      <c r="BRS8" s="68">
        <f t="shared" ref="BRS8:BRS22" si="580">BRR8/$BRS$5</f>
        <v>339.33333333333331</v>
      </c>
      <c r="BRT8" s="63"/>
      <c r="BRU8" s="64"/>
      <c r="BRV8" s="64"/>
      <c r="BRW8" s="64"/>
      <c r="BRX8" s="64"/>
      <c r="BRY8" s="64"/>
      <c r="BRZ8" s="67">
        <f t="shared" ref="BRZ8:BRZ22" si="581">SUM(BRT8:BRY8)</f>
        <v>0</v>
      </c>
      <c r="BSA8" s="43">
        <f t="shared" ref="BSA8:BSA22" si="582">BRZ8/$BSA$5</f>
        <v>0</v>
      </c>
      <c r="BSB8" s="63"/>
      <c r="BSC8" s="64">
        <v>1700</v>
      </c>
      <c r="BSD8" s="64"/>
      <c r="BSE8" s="64"/>
      <c r="BSF8" s="64"/>
      <c r="BSG8" s="64">
        <v>588</v>
      </c>
      <c r="BSH8" s="67">
        <f t="shared" ref="BSH8:BSH22" si="583">SUM(BSB8:BSG8)</f>
        <v>2288</v>
      </c>
      <c r="BSI8" s="43">
        <f t="shared" ref="BSI8:BSI22" si="584">BSH8/$BSI$5</f>
        <v>381.33333333333331</v>
      </c>
      <c r="BSJ8" s="63"/>
      <c r="BSK8" s="64"/>
      <c r="BSL8" s="64"/>
      <c r="BSM8" s="64"/>
      <c r="BSN8" s="64"/>
      <c r="BSO8" s="64"/>
      <c r="BSP8" s="67">
        <f t="shared" ref="BSP8:BSP22" si="585">SUM(BSJ8:BSO8)</f>
        <v>0</v>
      </c>
      <c r="BSQ8" s="43">
        <f t="shared" ref="BSQ8:BSQ22" si="586">BSP8/$BSQ$5</f>
        <v>0</v>
      </c>
      <c r="BSR8" s="63"/>
      <c r="BSS8" s="64"/>
      <c r="BST8" s="64"/>
      <c r="BSU8" s="64"/>
      <c r="BSV8" s="64">
        <v>639</v>
      </c>
      <c r="BSW8" s="64">
        <v>680</v>
      </c>
      <c r="BSX8" s="67">
        <f t="shared" ref="BSX8:BSX22" si="587">SUM(BSR8:BSW8)</f>
        <v>1319</v>
      </c>
      <c r="BSY8" s="43">
        <f t="shared" ref="BSY8:BSY22" si="588">BSX8/$BSY$5</f>
        <v>219.83333333333334</v>
      </c>
      <c r="BSZ8" s="63"/>
      <c r="BTA8" s="64">
        <v>1333</v>
      </c>
      <c r="BTB8" s="64"/>
      <c r="BTC8" s="64"/>
      <c r="BTD8" s="64"/>
      <c r="BTE8" s="64"/>
      <c r="BTF8" s="67">
        <f t="shared" ref="BTF8:BTF22" si="589">SUM(BSZ8:BTE8)</f>
        <v>1333</v>
      </c>
      <c r="BTG8" s="43">
        <f t="shared" ref="BTG8:BTG22" si="590">BTF8/$BTG$5</f>
        <v>222.16666666666666</v>
      </c>
      <c r="BTH8" s="63"/>
      <c r="BTI8" s="64"/>
      <c r="BTJ8" s="64"/>
      <c r="BTK8" s="64"/>
      <c r="BTL8" s="64">
        <v>86</v>
      </c>
      <c r="BTM8" s="64">
        <v>1498</v>
      </c>
      <c r="BTN8" s="67">
        <f t="shared" ref="BTN8:BTN22" si="591">SUM(BTH8:BTM8)</f>
        <v>1584</v>
      </c>
      <c r="BTO8" s="68">
        <f t="shared" ref="BTO8:BTO22" si="592">BTN8/$BTO$5</f>
        <v>264</v>
      </c>
      <c r="BTP8" s="48"/>
      <c r="BTQ8" s="49"/>
      <c r="BTR8" s="49">
        <v>100</v>
      </c>
      <c r="BTS8" s="49"/>
      <c r="BTT8" s="49"/>
      <c r="BTU8" s="49"/>
      <c r="BTV8" s="67">
        <f t="shared" ref="BTV8:BTV22" si="593">SUM(BTP8:BTU8)</f>
        <v>100</v>
      </c>
      <c r="BTW8" s="43">
        <f t="shared" ref="BTW8:BTW22" si="594">BTV8/$BTW$5</f>
        <v>16.666666666666668</v>
      </c>
      <c r="BTX8" s="63"/>
      <c r="BTY8" s="64"/>
      <c r="BTZ8" s="64"/>
      <c r="BUA8" s="64"/>
      <c r="BUB8" s="64"/>
      <c r="BUC8" s="64"/>
      <c r="BUD8" s="67">
        <f t="shared" ref="BUD8:BUD22" si="595">SUM(BTX8:BUC8)</f>
        <v>0</v>
      </c>
      <c r="BUE8" s="68">
        <f t="shared" ref="BUE8:BUE22" si="596">BUD8/$BUE$5</f>
        <v>0</v>
      </c>
      <c r="BUF8" s="48"/>
      <c r="BUG8" s="49">
        <v>1612</v>
      </c>
      <c r="BUH8" s="49"/>
      <c r="BUI8" s="49"/>
      <c r="BUJ8" s="49"/>
      <c r="BUK8" s="49"/>
      <c r="BUL8" s="67">
        <f t="shared" ref="BUL8:BUL22" si="597">SUM(BUF8:BUK8)</f>
        <v>1612</v>
      </c>
      <c r="BUM8" s="68">
        <f t="shared" ref="BUM8:BUM22" si="598">BUL8/$BUM$5</f>
        <v>268.66666666666669</v>
      </c>
      <c r="BUN8" s="63"/>
      <c r="BUO8" s="64">
        <v>1173</v>
      </c>
      <c r="BUP8" s="64">
        <v>128</v>
      </c>
      <c r="BUQ8" s="64"/>
      <c r="BUR8" s="64"/>
      <c r="BUS8" s="64"/>
      <c r="BUT8" s="67">
        <f t="shared" ref="BUT8:BUT22" si="599">SUM(BUN8:BUS8)</f>
        <v>1301</v>
      </c>
      <c r="BUU8" s="68">
        <f t="shared" ref="BUU8:BUU22" si="600">BUT8/$BUU$5</f>
        <v>216.83333333333334</v>
      </c>
      <c r="BUV8" s="48"/>
      <c r="BUW8" s="49"/>
      <c r="BUX8" s="49">
        <v>592</v>
      </c>
      <c r="BUY8" s="49"/>
      <c r="BUZ8" s="49"/>
      <c r="BVA8" s="49"/>
      <c r="BVB8" s="67">
        <f t="shared" ref="BVB8:BVB22" si="601">SUM(BUV8:BVA8)</f>
        <v>592</v>
      </c>
      <c r="BVC8" s="68">
        <f t="shared" ref="BVC8:BVC22" si="602">BVB8/$BVC$5</f>
        <v>98.666666666666671</v>
      </c>
      <c r="BVD8" s="48"/>
      <c r="BVE8" s="49"/>
      <c r="BVF8" s="49"/>
      <c r="BVG8" s="49"/>
      <c r="BVH8" s="49"/>
      <c r="BVI8" s="49">
        <v>796</v>
      </c>
      <c r="BVJ8" s="67">
        <f t="shared" ref="BVJ8:BVJ22" si="603">SUM(BVD8:BVI8)</f>
        <v>796</v>
      </c>
      <c r="BVK8" s="68">
        <f t="shared" ref="BVK8:BVK22" si="604">BVJ8/$BVK$5</f>
        <v>132.66666666666666</v>
      </c>
      <c r="BVL8" s="48"/>
      <c r="BVM8" s="49"/>
      <c r="BVN8" s="49"/>
      <c r="BVO8" s="49"/>
      <c r="BVP8" s="49"/>
      <c r="BVQ8" s="49">
        <v>997</v>
      </c>
      <c r="BVR8" s="67">
        <f t="shared" ref="BVR8:BVR22" si="605">SUM(BVL8:BVQ8)</f>
        <v>997</v>
      </c>
      <c r="BVS8" s="68">
        <f t="shared" ref="BVS8:BVS22" si="606">BVR8/$BVS$5</f>
        <v>166.16666666666666</v>
      </c>
      <c r="BVT8" s="48"/>
      <c r="BVU8" s="49"/>
      <c r="BVV8" s="49"/>
      <c r="BVW8" s="49"/>
      <c r="BVX8" s="49"/>
      <c r="BVY8" s="49">
        <v>1400</v>
      </c>
      <c r="BVZ8" s="67">
        <f t="shared" ref="BVZ8:BVZ22" si="607">SUM(BVT8:BVY8)</f>
        <v>1400</v>
      </c>
      <c r="BWA8" s="68">
        <f t="shared" ref="BWA8:BWA22" si="608">BVZ8/$BWA$5</f>
        <v>233.33333333333334</v>
      </c>
      <c r="BWB8" s="48">
        <v>169</v>
      </c>
      <c r="BWC8" s="49"/>
      <c r="BWD8" s="49"/>
      <c r="BWE8" s="49">
        <v>995</v>
      </c>
      <c r="BWF8" s="49"/>
      <c r="BWG8" s="49"/>
      <c r="BWH8" s="67">
        <f t="shared" ref="BWH8:BWH22" si="609">SUM(BWB8:BWG8)</f>
        <v>1164</v>
      </c>
      <c r="BWI8" s="68">
        <f t="shared" ref="BWI8:BWI22" si="610">BWH8/$BWI$5</f>
        <v>194</v>
      </c>
      <c r="BWJ8" s="48"/>
      <c r="BWK8" s="49"/>
      <c r="BWL8" s="49"/>
      <c r="BWM8" s="49"/>
      <c r="BWN8" s="49"/>
      <c r="BWO8" s="49">
        <v>1431</v>
      </c>
      <c r="BWP8" s="67">
        <f t="shared" ref="BWP8:BWP22" si="611">SUM(BWJ8:BWO8)</f>
        <v>1431</v>
      </c>
      <c r="BWQ8" s="68">
        <f t="shared" ref="BWQ8:BWQ22" si="612">BWP8/$BWI$5</f>
        <v>238.5</v>
      </c>
      <c r="BWR8" s="48"/>
      <c r="BWS8" s="49"/>
      <c r="BWT8" s="49"/>
      <c r="BWU8" s="49"/>
      <c r="BWV8" s="49"/>
      <c r="BWW8" s="49"/>
      <c r="BWX8" s="67">
        <f t="shared" ref="BWX8:BWX22" si="613">SUM(BWR8:BWW8)</f>
        <v>0</v>
      </c>
      <c r="BWY8" s="68">
        <f t="shared" ref="BWY8:BWY22" si="614">BWX8/$BWY$5</f>
        <v>0</v>
      </c>
      <c r="BWZ8" s="48"/>
      <c r="BXA8" s="49"/>
      <c r="BXB8" s="49"/>
      <c r="BXC8" s="49">
        <v>1232</v>
      </c>
      <c r="BXD8" s="49"/>
      <c r="BXE8" s="49"/>
      <c r="BXF8" s="67">
        <f t="shared" ref="BXF8:BXF22" si="615">SUM(BWZ8:BXE8)</f>
        <v>1232</v>
      </c>
      <c r="BXG8" s="68">
        <f t="shared" ref="BXG8:BXG22" si="616">BXF8/$BXG$5</f>
        <v>205.33333333333334</v>
      </c>
      <c r="BXH8" s="48"/>
      <c r="BXI8" s="49"/>
      <c r="BXJ8" s="49"/>
      <c r="BXK8" s="49"/>
      <c r="BXL8" s="49"/>
      <c r="BXM8" s="49"/>
      <c r="BXN8" s="67">
        <f t="shared" ref="BXN8:BXN22" si="617">SUM(BXH8:BXM8)</f>
        <v>0</v>
      </c>
      <c r="BXO8" s="68">
        <f t="shared" ref="BXO8:BXO22" si="618">BXN8/$BXO$5</f>
        <v>0</v>
      </c>
      <c r="BXP8" s="63"/>
      <c r="BXQ8" s="64"/>
      <c r="BXR8" s="64"/>
      <c r="BXS8" s="64">
        <v>1675</v>
      </c>
      <c r="BXT8" s="64"/>
      <c r="BXU8" s="1"/>
      <c r="BXV8" s="67">
        <f t="shared" si="73"/>
        <v>1675</v>
      </c>
      <c r="BXW8" s="68">
        <f t="shared" ref="BXW8:BXW22" si="619">BXV8/$BXW$5</f>
        <v>279.16666666666669</v>
      </c>
      <c r="BXX8" s="48"/>
      <c r="BXY8" s="49"/>
      <c r="BXZ8" s="49"/>
      <c r="BYA8" s="49"/>
      <c r="BYB8" s="49"/>
      <c r="BYC8" s="49"/>
      <c r="BYD8" s="67">
        <f t="shared" ref="BYD8:BYD22" si="620">SUM(BXX8:BYC8)</f>
        <v>0</v>
      </c>
      <c r="BYE8" s="68">
        <f t="shared" ref="BYE8:BYE22" si="621">BYD8/$BYE$5</f>
        <v>0</v>
      </c>
      <c r="BYF8" s="63"/>
      <c r="BYG8" s="64"/>
      <c r="BYH8" s="64"/>
      <c r="BYI8" s="64"/>
      <c r="BYJ8" s="64">
        <v>1293</v>
      </c>
      <c r="BYK8" s="64"/>
      <c r="BYL8" s="67">
        <f t="shared" ref="BYL8:BYL22" si="622">SUM(BYF8:BYK8)</f>
        <v>1293</v>
      </c>
      <c r="BYM8" s="68">
        <f t="shared" ref="BYM8:BYM22" si="623">BYL8/$BYM$5</f>
        <v>215.5</v>
      </c>
      <c r="BYN8" s="48"/>
      <c r="BYO8" s="49"/>
      <c r="BYP8" s="49"/>
      <c r="BYQ8" s="49">
        <v>1687</v>
      </c>
      <c r="BYR8" s="49"/>
      <c r="BYS8" s="49"/>
      <c r="BYT8" s="67">
        <f t="shared" ref="BYT8:BYT22" si="624">SUM(BYN8:BYS8)</f>
        <v>1687</v>
      </c>
      <c r="BYU8" s="68">
        <f t="shared" ref="BYU8:BYU22" si="625">BYT8/$BYU$5</f>
        <v>281.16666666666669</v>
      </c>
      <c r="BYV8" s="48"/>
      <c r="BYW8" s="49"/>
      <c r="BYX8" s="49"/>
      <c r="BYY8" s="49"/>
      <c r="BYZ8" s="49"/>
      <c r="BZA8" s="49"/>
      <c r="BZB8" s="67">
        <f t="shared" ref="BZB8:BZB22" si="626">SUM(BYV8:BZA8)</f>
        <v>0</v>
      </c>
      <c r="BZC8" s="68">
        <f t="shared" ref="BZC8:BZC22" si="627">BZB8/$BYU$5</f>
        <v>0</v>
      </c>
      <c r="BZD8" s="48"/>
      <c r="BZE8" s="49">
        <v>1207</v>
      </c>
      <c r="BZF8" s="49"/>
      <c r="BZG8" s="49"/>
      <c r="BZH8" s="49"/>
      <c r="BZI8" s="49"/>
      <c r="BZJ8" s="67">
        <f t="shared" ref="BZJ8:BZJ22" si="628">SUM(BZD8:BZI8)</f>
        <v>1207</v>
      </c>
      <c r="BZK8" s="68">
        <f t="shared" ref="BZK8:BZK22" si="629">BZJ8/$BZK$5</f>
        <v>201.16666666666666</v>
      </c>
      <c r="BZL8" s="48"/>
      <c r="BZM8" s="49"/>
      <c r="BZN8" s="49"/>
      <c r="BZO8" s="49">
        <v>1349</v>
      </c>
      <c r="BZP8" s="49"/>
      <c r="BZQ8" s="49"/>
      <c r="BZR8" s="67">
        <f t="shared" ref="BZR8:BZR22" si="630">SUM(BZL8:BZQ8)</f>
        <v>1349</v>
      </c>
      <c r="BZS8" s="68">
        <f t="shared" ref="BZS8:BZS22" si="631">BZR8/$BZS$5</f>
        <v>224.83333333333334</v>
      </c>
      <c r="BZT8" s="48"/>
      <c r="BZU8" s="49"/>
      <c r="BZV8" s="49"/>
      <c r="BZW8" s="49"/>
      <c r="BZX8" s="49">
        <v>1228</v>
      </c>
      <c r="BZY8" s="49"/>
      <c r="BZZ8" s="67">
        <f t="shared" ref="BZZ8:BZZ22" si="632">SUM(BZT8:BZY8)</f>
        <v>1228</v>
      </c>
      <c r="CAA8" s="68">
        <f t="shared" ref="CAA8:CAA22" si="633">BZZ8/$CAA$5</f>
        <v>204.66666666666666</v>
      </c>
      <c r="CAB8" s="48"/>
      <c r="CAC8" s="49"/>
      <c r="CAD8" s="49"/>
      <c r="CAE8" s="49"/>
      <c r="CAF8" s="49"/>
      <c r="CAG8" s="49"/>
      <c r="CAH8" s="67">
        <f t="shared" ref="CAH8:CAH22" si="634">SUM(CAB8:CAG8)</f>
        <v>0</v>
      </c>
      <c r="CAI8" s="68">
        <f t="shared" ref="CAI8:CAI22" si="635">CAH8/$CAI$5</f>
        <v>0</v>
      </c>
      <c r="CAJ8" s="63"/>
      <c r="CAK8" s="64"/>
      <c r="CAL8" s="64"/>
      <c r="CAM8" s="64"/>
      <c r="CAN8" s="64">
        <v>926</v>
      </c>
      <c r="CAO8" s="64">
        <v>677</v>
      </c>
      <c r="CAP8" s="67">
        <f t="shared" ref="CAP8:CAP22" si="636">SUM(CAJ8:CAO8)</f>
        <v>1603</v>
      </c>
      <c r="CAQ8" s="68">
        <f t="shared" ref="CAQ8:CAQ22" si="637">CAP8/$CAQ$5</f>
        <v>267.16666666666669</v>
      </c>
      <c r="CAR8" s="63"/>
      <c r="CAS8" s="64"/>
      <c r="CAT8" s="64"/>
      <c r="CAU8" s="64"/>
      <c r="CAV8" s="64"/>
      <c r="CAW8" s="64"/>
      <c r="CAX8" s="67">
        <f t="shared" ref="CAX8:CAX22" si="638">SUM(CAR8:CAW8)</f>
        <v>0</v>
      </c>
      <c r="CAY8" s="68">
        <f t="shared" ref="CAY8:CAY22" si="639">CAX8/$CAY$5</f>
        <v>0</v>
      </c>
      <c r="CAZ8" s="48"/>
      <c r="CBA8" s="49"/>
      <c r="CBB8" s="49"/>
      <c r="CBC8" s="49">
        <v>623</v>
      </c>
      <c r="CBD8" s="49"/>
      <c r="CBE8" s="49"/>
      <c r="CBF8" s="67">
        <f t="shared" ref="CBF8:CBF22" si="640">SUM(CAZ8:CBE8)</f>
        <v>623</v>
      </c>
      <c r="CBG8" s="68">
        <f t="shared" ref="CBG8:CBG22" si="641">CBF8/$CBG$5</f>
        <v>103.83333333333333</v>
      </c>
      <c r="CBH8" s="48"/>
      <c r="CBI8" s="49"/>
      <c r="CBJ8" s="49"/>
      <c r="CBK8" s="49"/>
      <c r="CBL8" s="49"/>
      <c r="CBM8" s="49"/>
      <c r="CBN8" s="67">
        <f t="shared" ref="CBN8:CBN22" si="642">SUM(CBH8:CBM8)</f>
        <v>0</v>
      </c>
      <c r="CBO8" s="68">
        <f t="shared" ref="CBO8:CBO22" si="643">CBN8/$CBG$5</f>
        <v>0</v>
      </c>
      <c r="CBP8" s="48">
        <v>598</v>
      </c>
      <c r="CBQ8" s="49"/>
      <c r="CBR8" s="49"/>
      <c r="CBS8" s="49"/>
      <c r="CBT8" s="49"/>
      <c r="CBU8" s="49">
        <v>717</v>
      </c>
      <c r="CBV8" s="67">
        <f t="shared" ref="CBV8:CBV22" si="644">SUM(CBP8:CBU8)</f>
        <v>1315</v>
      </c>
      <c r="CBW8" s="68">
        <f t="shared" ref="CBW8:CBW22" si="645">CBV8/$CBW$5</f>
        <v>219.16666666666666</v>
      </c>
      <c r="CBX8" s="48">
        <v>615</v>
      </c>
      <c r="CBY8" s="49"/>
      <c r="CBZ8" s="49"/>
      <c r="CCA8" s="49"/>
      <c r="CCB8" s="49"/>
      <c r="CCC8" s="49"/>
      <c r="CCD8" s="67">
        <f t="shared" ref="CCD8:CCD22" si="646">SUM(CBX8:CCC8)</f>
        <v>615</v>
      </c>
      <c r="CCE8" s="68">
        <f t="shared" ref="CCE8:CCE22" si="647">CCD8/$CCE$5</f>
        <v>102.5</v>
      </c>
      <c r="CCF8" s="48"/>
      <c r="CCG8" s="49">
        <v>1255</v>
      </c>
      <c r="CCH8" s="49"/>
      <c r="CCI8" s="49"/>
      <c r="CCJ8" s="49"/>
      <c r="CCK8" s="49"/>
      <c r="CCL8" s="67">
        <f t="shared" ref="CCL8:CCL22" si="648">SUM(CCF8:CCK8)</f>
        <v>1255</v>
      </c>
      <c r="CCM8" s="68">
        <f t="shared" ref="CCM8:CCM22" si="649">CCL8/$CCM$5</f>
        <v>209.16666666666666</v>
      </c>
      <c r="CCN8" s="48"/>
      <c r="CCO8" s="49"/>
      <c r="CCP8" s="49"/>
      <c r="CCQ8" s="49"/>
      <c r="CCR8" s="49"/>
      <c r="CCS8" s="49"/>
      <c r="CCT8" s="67">
        <f t="shared" ref="CCT8:CCT22" si="650">SUM(CCN8:CCS8)</f>
        <v>0</v>
      </c>
      <c r="CCU8" s="68">
        <f t="shared" ref="CCU8:CCU22" si="651">CCT8/$CCU$5</f>
        <v>0</v>
      </c>
      <c r="CCV8" s="48"/>
      <c r="CCW8" s="49"/>
      <c r="CCX8" s="49">
        <v>597</v>
      </c>
      <c r="CCY8" s="49">
        <v>597</v>
      </c>
      <c r="CCZ8" s="49"/>
      <c r="CDA8" s="49"/>
      <c r="CDB8" s="67">
        <f t="shared" ref="CDB8:CDB22" si="652">SUM(CCV8:CDA8)</f>
        <v>1194</v>
      </c>
      <c r="CDC8" s="68">
        <f t="shared" ref="CDC8:CDC22" si="653">CDB8/$CDC$5</f>
        <v>199</v>
      </c>
      <c r="CDD8" s="48"/>
      <c r="CDE8" s="49"/>
      <c r="CDF8" s="49"/>
      <c r="CDG8" s="49">
        <v>1633</v>
      </c>
      <c r="CDH8" s="49"/>
      <c r="CDI8" s="49"/>
      <c r="CDJ8" s="67">
        <f t="shared" ref="CDJ8:CDJ22" si="654">SUM(CDD8:CDI8)</f>
        <v>1633</v>
      </c>
      <c r="CDK8" s="68">
        <f t="shared" ref="CDK8:CDK22" si="655">CDJ8/$CDK$5</f>
        <v>272.16666666666669</v>
      </c>
      <c r="CDL8" s="48"/>
      <c r="CDM8" s="49"/>
      <c r="CDN8" s="49"/>
      <c r="CDO8" s="49"/>
      <c r="CDP8" s="49"/>
      <c r="CDQ8" s="49"/>
      <c r="CDR8" s="67">
        <f t="shared" ref="CDR8:CDR22" si="656">SUM(CDL8:CDQ8)</f>
        <v>0</v>
      </c>
      <c r="CDS8" s="68">
        <f t="shared" ref="CDS8:CDS22" si="657">CDR8/$CDS$5</f>
        <v>0</v>
      </c>
      <c r="CDT8" s="48"/>
      <c r="CDU8" s="49"/>
      <c r="CDV8" s="49"/>
      <c r="CDW8" s="49">
        <v>1320</v>
      </c>
      <c r="CDX8" s="49"/>
      <c r="CDY8" s="49"/>
      <c r="CDZ8" s="67">
        <f t="shared" ref="CDZ8:CDZ22" si="658">SUM(CDT8:CDY8)</f>
        <v>1320</v>
      </c>
      <c r="CEA8" s="68">
        <f t="shared" ref="CEA8:CEA22" si="659">CDZ8/$CEA$5</f>
        <v>220</v>
      </c>
      <c r="CEB8" s="48"/>
      <c r="CEC8" s="49"/>
      <c r="CED8" s="49"/>
      <c r="CEE8" s="49"/>
      <c r="CEF8" s="49"/>
      <c r="CEG8" s="49"/>
      <c r="CEH8" s="67">
        <f t="shared" ref="CEH8:CEH22" si="660">SUM(CEB8:CEG8)</f>
        <v>0</v>
      </c>
      <c r="CEI8" s="68">
        <f t="shared" ref="CEI8:CEI22" si="661">CEH8/$CEI$5</f>
        <v>0</v>
      </c>
      <c r="CEJ8" s="48"/>
      <c r="CEK8" s="49"/>
      <c r="CEL8" s="49"/>
      <c r="CEM8" s="49"/>
      <c r="CEN8" s="49">
        <v>595</v>
      </c>
      <c r="CEO8" s="49">
        <v>687</v>
      </c>
      <c r="CEP8" s="67">
        <f t="shared" ref="CEP8:CEP22" si="662">SUM(CEJ8:CEO8)</f>
        <v>1282</v>
      </c>
      <c r="CEQ8" s="68">
        <f t="shared" ref="CEQ8:CEQ22" si="663">CEP8/$CEI$5</f>
        <v>213.66666666666666</v>
      </c>
      <c r="CER8" s="48"/>
      <c r="CES8" s="49"/>
      <c r="CET8" s="49"/>
      <c r="CEU8" s="49"/>
      <c r="CEV8" s="49"/>
      <c r="CEW8" s="49">
        <v>1301</v>
      </c>
      <c r="CEX8" s="67">
        <f t="shared" ref="CEX8:CEX22" si="664">SUM(CER8:CEW8)</f>
        <v>1301</v>
      </c>
      <c r="CEY8" s="68">
        <f t="shared" ref="CEY8:CEY22" si="665">CEX8/$CEY$5</f>
        <v>216.83333333333334</v>
      </c>
      <c r="CEZ8" s="48"/>
      <c r="CFA8" s="49"/>
      <c r="CFB8" s="49"/>
      <c r="CFC8" s="49"/>
      <c r="CFD8" s="49"/>
      <c r="CFE8" s="49"/>
      <c r="CFF8" s="67">
        <f t="shared" ref="CFF8:CFF22" si="666">SUM(CEZ8:CFE8)</f>
        <v>0</v>
      </c>
      <c r="CFG8" s="68">
        <f t="shared" ref="CFG8:CFG22" si="667">CFF8/$CFG$5</f>
        <v>0</v>
      </c>
      <c r="CFH8" s="48"/>
      <c r="CFI8" s="49"/>
      <c r="CFJ8" s="49"/>
      <c r="CFK8" s="49"/>
      <c r="CFL8" s="49">
        <v>582</v>
      </c>
      <c r="CFM8" s="49"/>
      <c r="CFN8" s="67">
        <f t="shared" ref="CFN8:CFN22" si="668">SUM(CFH8:CFM8)</f>
        <v>582</v>
      </c>
      <c r="CFO8" s="68">
        <f t="shared" ref="CFO8:CFO22" si="669">CFN8/$CFO$5</f>
        <v>97</v>
      </c>
      <c r="CFP8" s="48"/>
      <c r="CFQ8" s="49">
        <v>640</v>
      </c>
      <c r="CFR8" s="49"/>
      <c r="CFS8" s="49"/>
      <c r="CFT8" s="49"/>
      <c r="CFU8" s="49">
        <v>1346</v>
      </c>
      <c r="CFV8" s="67">
        <f t="shared" ref="CFV8:CFV22" si="670">SUM(CFP8:CFU8)</f>
        <v>1986</v>
      </c>
      <c r="CFW8" s="68">
        <f t="shared" ref="CFW8:CFW22" si="671">CFV8/$CFW$5</f>
        <v>331</v>
      </c>
      <c r="CFX8" s="48"/>
      <c r="CFY8" s="49"/>
      <c r="CFZ8" s="49"/>
      <c r="CGA8" s="49"/>
      <c r="CGB8" s="49"/>
      <c r="CGC8" s="49"/>
      <c r="CGD8" s="67">
        <f t="shared" ref="CGD8:CGD22" si="672">SUM(CFX8:CGC8)</f>
        <v>0</v>
      </c>
      <c r="CGE8" s="68">
        <f t="shared" ref="CGE8:CGE22" si="673">CGD8/$CGE$5</f>
        <v>0</v>
      </c>
      <c r="CGF8" s="48">
        <v>979</v>
      </c>
      <c r="CGG8" s="49"/>
      <c r="CGH8" s="49"/>
      <c r="CGI8" s="49"/>
      <c r="CGJ8" s="49"/>
      <c r="CGK8" s="49"/>
      <c r="CGL8" s="67">
        <f t="shared" ref="CGL8:CGL22" si="674">SUM(CGF8:CGK8)</f>
        <v>979</v>
      </c>
      <c r="CGM8" s="68">
        <f t="shared" ref="CGM8:CGM22" si="675">CGL8/$CGM$5</f>
        <v>163.16666666666666</v>
      </c>
      <c r="CGN8" s="63"/>
      <c r="CGO8" s="64"/>
      <c r="CGP8" s="64"/>
      <c r="CGQ8" s="64">
        <v>913</v>
      </c>
      <c r="CGR8" s="64"/>
      <c r="CGS8" s="64"/>
      <c r="CGT8" s="67">
        <f t="shared" ref="CGT8:CGT22" si="676">SUM(CGN8:CGS8)</f>
        <v>913</v>
      </c>
      <c r="CGU8" s="68">
        <f t="shared" ref="CGU8:CGU22" si="677">CGT8/$CGU$5</f>
        <v>152.16666666666666</v>
      </c>
      <c r="CGV8" s="48"/>
      <c r="CGW8" s="49"/>
      <c r="CGX8" s="49"/>
      <c r="CGY8" s="49"/>
      <c r="CGZ8" s="49">
        <v>1255</v>
      </c>
      <c r="CHA8" s="49"/>
      <c r="CHB8" s="67">
        <f t="shared" ref="CHB8:CHB22" si="678">SUM(CGV8:CHA8)</f>
        <v>1255</v>
      </c>
      <c r="CHC8" s="68">
        <f t="shared" ref="CHC8:CHC22" si="679">CHB8/$CHC$5</f>
        <v>209.16666666666666</v>
      </c>
      <c r="CHD8" s="48"/>
      <c r="CHE8" s="49"/>
      <c r="CHF8" s="49"/>
      <c r="CHG8" s="49"/>
      <c r="CHH8" s="49"/>
      <c r="CHI8" s="49"/>
      <c r="CHJ8" s="67">
        <f t="shared" ref="CHJ8:CHJ22" si="680">SUM(CHD8:CHI8)</f>
        <v>0</v>
      </c>
      <c r="CHK8" s="68">
        <f t="shared" ref="CHK8:CHK22" si="681">CHJ8/$CHK$5</f>
        <v>0</v>
      </c>
      <c r="CHL8" s="63"/>
      <c r="CHM8" s="64"/>
      <c r="CHN8" s="64">
        <v>1313</v>
      </c>
      <c r="CHO8" s="64"/>
      <c r="CHP8" s="64"/>
      <c r="CHQ8" s="64"/>
      <c r="CHR8" s="67">
        <f t="shared" ref="CHR8:CHR22" si="682">SUM(CHL8:CHQ8)</f>
        <v>1313</v>
      </c>
      <c r="CHS8" s="68">
        <f t="shared" ref="CHS8:CHS22" si="683">CHR8/$CHS$5</f>
        <v>218.83333333333334</v>
      </c>
      <c r="CHT8" s="48"/>
      <c r="CHU8" s="49"/>
      <c r="CHV8" s="49"/>
      <c r="CHW8" s="49"/>
      <c r="CHX8" s="49"/>
      <c r="CHY8" s="49"/>
      <c r="CHZ8" s="67">
        <f t="shared" ref="CHZ8:CHZ22" si="684">SUM(CHT8:CHY8)</f>
        <v>0</v>
      </c>
      <c r="CIA8" s="68">
        <f t="shared" ref="CIA8:CIA22" si="685">CHZ8/CIA$5</f>
        <v>0</v>
      </c>
      <c r="CIB8" s="63"/>
      <c r="CIC8" s="64">
        <v>1017</v>
      </c>
      <c r="CID8" s="64"/>
      <c r="CIE8" s="64">
        <v>1314</v>
      </c>
      <c r="CIF8" s="64"/>
      <c r="CIG8" s="64"/>
      <c r="CIH8" s="67">
        <f t="shared" ref="CIH8:CIH22" si="686">SUM(CIB8:CIG8)</f>
        <v>2331</v>
      </c>
      <c r="CII8" s="68">
        <f t="shared" ref="CII8:CII22" si="687">CIH8/$CII$5</f>
        <v>388.5</v>
      </c>
      <c r="CIJ8" s="63">
        <v>800</v>
      </c>
      <c r="CIK8" s="64">
        <v>549</v>
      </c>
      <c r="CIL8" s="64"/>
      <c r="CIM8" s="64"/>
      <c r="CIN8" s="64"/>
      <c r="CIO8" s="64"/>
      <c r="CIP8" s="67">
        <f t="shared" ref="CIP8:CIP22" si="688">SUM(CIJ8:CIO8)</f>
        <v>1349</v>
      </c>
      <c r="CIQ8" s="68">
        <f t="shared" ref="CIQ8:CIQ22" si="689">CIP8/$CIQ$5</f>
        <v>224.83333333333334</v>
      </c>
      <c r="CIR8" s="48"/>
      <c r="CIS8" s="49"/>
      <c r="CIT8" s="49"/>
      <c r="CIU8" s="49"/>
      <c r="CIV8" s="49"/>
      <c r="CIW8" s="49">
        <v>233</v>
      </c>
      <c r="CIX8" s="67">
        <f t="shared" ref="CIX8:CIX22" si="690">SUM(CIR8:CIW8)</f>
        <v>233</v>
      </c>
      <c r="CIY8" s="68">
        <f t="shared" ref="CIY8:CIY22" si="691">CIX8/$CIY$5</f>
        <v>38.833333333333336</v>
      </c>
      <c r="CIZ8" s="48"/>
      <c r="CJA8" s="49"/>
      <c r="CJB8" s="49"/>
      <c r="CJC8" s="49"/>
      <c r="CJD8" s="49"/>
      <c r="CJE8" s="49">
        <v>1347</v>
      </c>
      <c r="CJF8" s="67">
        <f t="shared" ref="CJF8:CJF22" si="692">SUM(CIZ8:CJE8)</f>
        <v>1347</v>
      </c>
      <c r="CJG8" s="68">
        <f>CJF8/$CJG$29</f>
        <v>224.5</v>
      </c>
      <c r="CJH8" s="48"/>
      <c r="CJI8" s="49"/>
      <c r="CJJ8" s="49"/>
      <c r="CJK8" s="49"/>
      <c r="CJL8" s="49"/>
      <c r="CJM8" s="49"/>
      <c r="CJN8" s="67">
        <f t="shared" ref="CJN8:CJN22" si="693">SUM(CJH8:CJM8)</f>
        <v>0</v>
      </c>
      <c r="CJO8" s="68">
        <f t="shared" ref="CJO8:CJO22" si="694">CJN8/$CJO$5</f>
        <v>0</v>
      </c>
      <c r="CJP8" s="48"/>
      <c r="CJQ8" s="49">
        <v>600</v>
      </c>
      <c r="CJR8" s="49">
        <v>364</v>
      </c>
      <c r="CJS8" s="49"/>
      <c r="CJT8" s="49"/>
      <c r="CJU8" s="49"/>
      <c r="CJV8" s="67">
        <f t="shared" ref="CJV8:CJV22" si="695">SUM(CJP8:CJU8)</f>
        <v>964</v>
      </c>
      <c r="CJW8" s="68">
        <f t="shared" ref="CJW8:CJW22" si="696">CJV8/$CJW$5</f>
        <v>160.66666666666666</v>
      </c>
      <c r="CJX8" s="48"/>
      <c r="CJY8" s="49"/>
      <c r="CJZ8" s="49"/>
      <c r="CKA8" s="49"/>
      <c r="CKB8" s="49"/>
      <c r="CKC8" s="49">
        <v>126</v>
      </c>
      <c r="CKD8" s="67">
        <f t="shared" ref="CKD8:CKD22" si="697">SUM(CJX8:CKC8)</f>
        <v>126</v>
      </c>
      <c r="CKE8" s="68">
        <f t="shared" ref="CKE8:CKE22" si="698">CKD8/$CKE$5</f>
        <v>21</v>
      </c>
      <c r="CKF8" s="63">
        <v>980</v>
      </c>
      <c r="CKG8" s="64"/>
      <c r="CKH8" s="64"/>
      <c r="CKI8" s="64">
        <v>1200</v>
      </c>
      <c r="CKJ8" s="64"/>
      <c r="CKK8" s="64"/>
      <c r="CKL8" s="67">
        <f t="shared" ref="CKL8:CKL22" si="699">SUM(CKF8:CKK8)</f>
        <v>2180</v>
      </c>
      <c r="CKM8" s="68">
        <f t="shared" ref="CKM8:CKM22" si="700">CKL8/$CKM$5</f>
        <v>363.33333333333331</v>
      </c>
      <c r="CKN8" s="48"/>
      <c r="CKO8" s="49"/>
      <c r="CKP8" s="49"/>
      <c r="CKQ8" s="49"/>
      <c r="CKR8" s="49"/>
      <c r="CKS8" s="47"/>
      <c r="CKT8" s="67">
        <f t="shared" ref="CKT8:CKT22" si="701">SUM(CKN8:CKS8)</f>
        <v>0</v>
      </c>
      <c r="CKU8" s="68">
        <f t="shared" ref="CKU8:CKU22" si="702">CKT8/$CKU$5</f>
        <v>0</v>
      </c>
      <c r="CKV8" s="48"/>
      <c r="CKW8" s="49"/>
      <c r="CKX8" s="49"/>
      <c r="CKY8" s="49"/>
      <c r="CKZ8" s="49"/>
      <c r="CLA8" s="49"/>
      <c r="CLB8" s="67">
        <f t="shared" ref="CLB8:CLB22" si="703">SUM(CKV8:CLA8)</f>
        <v>0</v>
      </c>
      <c r="CLC8" s="68">
        <f t="shared" ref="CLC8:CLC22" si="704">CLB8/$CLC$5</f>
        <v>0</v>
      </c>
      <c r="CLD8" s="48">
        <v>638</v>
      </c>
      <c r="CLE8" s="49">
        <v>661</v>
      </c>
      <c r="CLF8" s="49"/>
      <c r="CLG8" s="49"/>
      <c r="CLH8" s="49"/>
      <c r="CLI8" s="49"/>
      <c r="CLJ8" s="67">
        <f t="shared" ref="CLJ8:CLJ22" si="705">SUM(CLD8:CLI8)</f>
        <v>1299</v>
      </c>
      <c r="CLK8" s="68">
        <f t="shared" ref="CLK8:CLK22" si="706">CLJ8/$CLK$5</f>
        <v>216.5</v>
      </c>
      <c r="CLL8" s="48">
        <v>961</v>
      </c>
      <c r="CLM8" s="49"/>
      <c r="CLN8" s="49"/>
      <c r="CLO8" s="49"/>
      <c r="CLP8" s="49"/>
      <c r="CLQ8" s="49"/>
      <c r="CLR8" s="67">
        <f t="shared" ref="CLR8:CLR22" si="707">SUM(CLL8:CLQ8)</f>
        <v>961</v>
      </c>
      <c r="CLS8" s="68">
        <f t="shared" ref="CLS8:CLS22" si="708">CLR8/$CLS$5</f>
        <v>160.16666666666666</v>
      </c>
      <c r="CLT8" s="63"/>
      <c r="CLU8" s="64"/>
      <c r="CLV8" s="64"/>
      <c r="CLW8" s="64"/>
      <c r="CLX8" s="64"/>
      <c r="CLY8" s="64">
        <v>1012</v>
      </c>
      <c r="CLZ8" s="67">
        <f t="shared" ref="CLZ8:CLZ22" si="709">SUM(CLT8:CLY8)</f>
        <v>1012</v>
      </c>
      <c r="CMA8" s="68">
        <f t="shared" ref="CMA8:CMA22" si="710">CLZ8/$CMA$5</f>
        <v>168.66666666666666</v>
      </c>
      <c r="CMB8" s="48"/>
      <c r="CMC8" s="49"/>
      <c r="CMD8" s="49"/>
      <c r="CME8" s="49"/>
      <c r="CMF8" s="49"/>
      <c r="CMG8" s="49"/>
      <c r="CMH8" s="67">
        <f t="shared" ref="CMH8:CMH22" si="711">SUM(CMB8:CMG8)</f>
        <v>0</v>
      </c>
      <c r="CMI8" s="68">
        <f t="shared" ref="CMI8:CMI22" si="712">CMH8/$CMI$5</f>
        <v>0</v>
      </c>
      <c r="CMJ8" s="48"/>
      <c r="CMK8" s="49"/>
      <c r="CML8" s="49"/>
      <c r="CMM8" s="49"/>
      <c r="CMN8" s="49"/>
      <c r="CMO8" s="49"/>
      <c r="CMP8" s="67">
        <f t="shared" ref="CMP8:CMP22" si="713">SUM(CMJ8:CMO8)</f>
        <v>0</v>
      </c>
      <c r="CMQ8" s="68">
        <f t="shared" ref="CMQ8:CMQ22" si="714">CMP8/$CMQ$5</f>
        <v>0</v>
      </c>
      <c r="CMR8" s="48">
        <v>931</v>
      </c>
      <c r="CMS8" s="49"/>
      <c r="CMT8" s="49"/>
      <c r="CMU8" s="49"/>
      <c r="CMV8" s="49"/>
      <c r="CMW8" s="49"/>
      <c r="CMX8" s="67">
        <f t="shared" ref="CMX8:CMX22" si="715">SUM(CMR8:CMW8)</f>
        <v>931</v>
      </c>
      <c r="CMY8" s="68">
        <f t="shared" ref="CMY8:CMY22" si="716">CMX8/$CMY$5</f>
        <v>155.16666666666666</v>
      </c>
      <c r="CMZ8" s="63"/>
      <c r="CNA8" s="64"/>
      <c r="CNB8" s="64"/>
      <c r="CNC8" s="64"/>
      <c r="CND8" s="64">
        <v>968</v>
      </c>
      <c r="CNE8" s="64"/>
      <c r="CNF8" s="67">
        <f t="shared" ref="CNF8:CNF22" si="717">SUM(CMZ8:CNE8)</f>
        <v>968</v>
      </c>
      <c r="CNG8" s="68">
        <f t="shared" ref="CNG8:CNG22" si="718">CNF8/$CNG$5</f>
        <v>161.33333333333334</v>
      </c>
      <c r="CNH8" s="48"/>
      <c r="CNI8" s="49"/>
      <c r="CNJ8" s="49"/>
      <c r="CNK8" s="49"/>
      <c r="CNL8" s="49"/>
      <c r="CNM8" s="49">
        <v>1009</v>
      </c>
      <c r="CNN8" s="67">
        <f t="shared" ref="CNN8:CNN22" si="719">SUM(CNH8:CNM8)</f>
        <v>1009</v>
      </c>
      <c r="CNO8" s="68">
        <f t="shared" ref="CNO8:CNO22" si="720">CNN8/$CNO$5</f>
        <v>168.16666666666666</v>
      </c>
      <c r="CNP8" s="63"/>
      <c r="CNQ8" s="64"/>
      <c r="CNR8" s="64"/>
      <c r="CNS8" s="64"/>
      <c r="CNT8" s="64">
        <v>1005</v>
      </c>
      <c r="CNU8" s="64"/>
      <c r="CNV8" s="67">
        <f t="shared" ref="CNV8:CNV22" si="721">SUM(CNP8:CNU8)</f>
        <v>1005</v>
      </c>
      <c r="CNW8" s="68">
        <f t="shared" ref="CNW8:CNW22" si="722">CNV8/$CNW$5</f>
        <v>167.5</v>
      </c>
      <c r="CNX8" s="48"/>
      <c r="CNY8" s="49"/>
      <c r="CNZ8" s="49"/>
      <c r="COA8" s="49"/>
      <c r="COB8" s="49"/>
      <c r="COC8" s="49"/>
      <c r="COD8" s="67">
        <f t="shared" ref="COD8:COD22" si="723">SUM(CNX8:COC8)</f>
        <v>0</v>
      </c>
      <c r="COE8" s="68">
        <f t="shared" ref="COE8:COE22" si="724">COD8/$COE$5</f>
        <v>0</v>
      </c>
      <c r="COF8" s="48"/>
      <c r="COG8" s="49"/>
      <c r="COH8" s="49"/>
      <c r="COI8" s="49"/>
      <c r="COJ8" s="49"/>
      <c r="COK8" s="49">
        <v>462</v>
      </c>
      <c r="COL8" s="67">
        <f t="shared" ref="COL8:COL22" si="725">SUM(COF8:COK8)</f>
        <v>462</v>
      </c>
      <c r="COM8" s="68">
        <f t="shared" ref="COM8:COM22" si="726">COL8/$COM$5</f>
        <v>77</v>
      </c>
      <c r="CON8" s="48">
        <v>562</v>
      </c>
      <c r="COO8" s="49"/>
      <c r="COP8" s="49"/>
      <c r="COQ8" s="49"/>
      <c r="COR8" s="49"/>
      <c r="COS8" s="49"/>
      <c r="COT8" s="67">
        <f t="shared" ref="COT8:COT22" si="727">SUM(CON8:COS8)</f>
        <v>562</v>
      </c>
      <c r="COU8" s="68">
        <f t="shared" ref="COU8:COU22" si="728">COT8/$COU$5</f>
        <v>93.666666666666671</v>
      </c>
      <c r="COV8" s="48"/>
      <c r="COW8" s="49"/>
      <c r="COX8" s="49"/>
      <c r="COY8" s="49"/>
      <c r="COZ8" s="49"/>
      <c r="CPA8" s="49">
        <v>0</v>
      </c>
      <c r="CPB8" s="67">
        <f t="shared" ref="CPB8:CPB22" si="729">SUM(COV8:CPA8)</f>
        <v>0</v>
      </c>
      <c r="CPC8" s="68">
        <f t="shared" ref="CPC8:CPC22" si="730">CPB8/$CPC$5</f>
        <v>0</v>
      </c>
      <c r="CPD8" s="48">
        <v>0</v>
      </c>
      <c r="CPE8" s="49">
        <v>672</v>
      </c>
      <c r="CPF8" s="49">
        <v>0</v>
      </c>
      <c r="CPG8" s="49">
        <v>0</v>
      </c>
      <c r="CPH8" s="49">
        <v>0</v>
      </c>
      <c r="CPI8" s="49">
        <v>0</v>
      </c>
      <c r="CPJ8" s="67">
        <f t="shared" ref="CPJ8:CPJ22" si="731">SUM(CPD8:CPI8)</f>
        <v>672</v>
      </c>
      <c r="CPK8" s="68">
        <f t="shared" ref="CPK8:CPK22" si="732">CPJ8/$CPK$5</f>
        <v>112</v>
      </c>
      <c r="CPL8" s="48">
        <v>900</v>
      </c>
      <c r="CPM8" s="49">
        <v>92</v>
      </c>
      <c r="CPN8" s="49">
        <v>0</v>
      </c>
      <c r="CPO8" s="49">
        <v>0</v>
      </c>
      <c r="CPP8" s="49">
        <v>0</v>
      </c>
      <c r="CPQ8" s="49">
        <v>6</v>
      </c>
      <c r="CPR8" s="67">
        <f t="shared" ref="CPR8:CPR22" si="733">SUM(CPL8:CPQ8)</f>
        <v>998</v>
      </c>
      <c r="CPS8" s="68">
        <f t="shared" ref="CPS8:CPS22" si="734">CPR8/$CPS$5</f>
        <v>166.33333333333334</v>
      </c>
      <c r="CPT8" s="63">
        <v>0</v>
      </c>
      <c r="CPU8" s="64">
        <v>0</v>
      </c>
      <c r="CPV8" s="64">
        <v>0</v>
      </c>
      <c r="CPW8" s="64">
        <v>0</v>
      </c>
      <c r="CPX8" s="64">
        <v>0</v>
      </c>
      <c r="CPY8" s="64">
        <v>0</v>
      </c>
      <c r="CPZ8" s="67">
        <f t="shared" ref="CPZ8:CPZ22" si="735">SUM(CPT8:CPY8)</f>
        <v>0</v>
      </c>
      <c r="CQA8" s="68">
        <f t="shared" ref="CQA8:CQA22" si="736">CPZ8/$CQA$5</f>
        <v>0</v>
      </c>
      <c r="CQB8" s="48">
        <v>0</v>
      </c>
      <c r="CQC8" s="49">
        <v>0</v>
      </c>
      <c r="CQD8" s="49">
        <v>0</v>
      </c>
      <c r="CQE8" s="49">
        <v>0</v>
      </c>
      <c r="CQF8" s="49">
        <v>0</v>
      </c>
      <c r="CQG8" s="49">
        <v>1012</v>
      </c>
      <c r="CQH8" s="67">
        <f t="shared" ref="CQH8:CQH22" si="737">SUM(CQB8:CQG8)</f>
        <v>1012</v>
      </c>
      <c r="CQI8" s="68">
        <f t="shared" ref="CQI8:CQI22" si="738">CQH8/$CQI$5</f>
        <v>168.66666666666666</v>
      </c>
      <c r="CQJ8" s="82">
        <v>0</v>
      </c>
      <c r="CQK8" s="83">
        <v>0</v>
      </c>
      <c r="CQL8" s="83">
        <v>0</v>
      </c>
      <c r="CQM8" s="83">
        <v>0</v>
      </c>
      <c r="CQN8" s="83">
        <v>0</v>
      </c>
      <c r="CQO8" s="83"/>
      <c r="CQP8" s="67">
        <f t="shared" ref="CQP8:CQP22" si="739">SUM(CQJ8:CQO8)</f>
        <v>0</v>
      </c>
      <c r="CQQ8" s="68">
        <f t="shared" ref="CQQ8:CQQ22" si="740">CQP8/$CQQ$5</f>
        <v>0</v>
      </c>
      <c r="CQR8" s="48"/>
      <c r="CQS8" s="49">
        <v>0</v>
      </c>
      <c r="CQT8" s="49">
        <v>0</v>
      </c>
      <c r="CQU8" s="49">
        <v>660</v>
      </c>
      <c r="CQV8" s="49">
        <v>0</v>
      </c>
      <c r="CQW8" s="49">
        <v>0</v>
      </c>
      <c r="CQX8" s="67">
        <f t="shared" ref="CQX8:CQX22" si="741">SUM(CQR8:CQW8)</f>
        <v>660</v>
      </c>
      <c r="CQY8" s="68">
        <f t="shared" ref="CQY8:CQY22" si="742">CQX8/$CQY$5</f>
        <v>110</v>
      </c>
      <c r="CQZ8" s="63">
        <v>0</v>
      </c>
      <c r="CRA8" s="64"/>
      <c r="CRB8" s="64">
        <v>0</v>
      </c>
      <c r="CRC8" s="64"/>
      <c r="CRD8" s="64">
        <v>0</v>
      </c>
      <c r="CRE8" s="64">
        <v>683</v>
      </c>
      <c r="CRF8" s="67">
        <f t="shared" ref="CRF8:CRF21" si="743">SUM(CQZ8:CRE8)</f>
        <v>683</v>
      </c>
      <c r="CRG8" s="68">
        <f t="shared" ref="CRG8:CRG22" si="744">CRF8/$CRG$5</f>
        <v>113.83333333333333</v>
      </c>
      <c r="CRH8" s="48">
        <v>0</v>
      </c>
      <c r="CRI8" s="49">
        <v>0</v>
      </c>
      <c r="CRJ8" s="49">
        <v>0</v>
      </c>
      <c r="CRK8" s="49">
        <v>0</v>
      </c>
      <c r="CRL8" s="49">
        <v>0</v>
      </c>
      <c r="CRM8" s="49">
        <v>0</v>
      </c>
      <c r="CRN8" s="67">
        <f t="shared" ref="CRN8:CRN22" si="745">SUM(CRH8:CRM8)</f>
        <v>0</v>
      </c>
      <c r="CRO8" s="68">
        <f t="shared" ref="CRO8:CRO22" si="746">CRN8/$CRO$5</f>
        <v>0</v>
      </c>
      <c r="CRP8" s="48">
        <v>0</v>
      </c>
      <c r="CRQ8" s="49">
        <v>0</v>
      </c>
      <c r="CRR8" s="49">
        <v>0</v>
      </c>
      <c r="CRS8" s="49">
        <v>0</v>
      </c>
      <c r="CRT8" s="49">
        <v>0</v>
      </c>
      <c r="CRU8" s="49">
        <v>0</v>
      </c>
      <c r="CRV8" s="47">
        <f t="shared" ref="CRV8:CRV22" si="747">SUM(CRP8:CRU8)</f>
        <v>0</v>
      </c>
      <c r="CRW8" s="68">
        <f t="shared" ref="CRW8:CRW22" si="748">CRV8/$CRW$5</f>
        <v>0</v>
      </c>
      <c r="CRX8" s="63">
        <v>0</v>
      </c>
      <c r="CRY8" s="64">
        <v>0</v>
      </c>
      <c r="CRZ8" s="64">
        <v>682</v>
      </c>
      <c r="CSA8" s="64">
        <v>0</v>
      </c>
      <c r="CSB8" s="64">
        <v>0</v>
      </c>
      <c r="CSC8" s="64">
        <v>30</v>
      </c>
      <c r="CSD8" s="67">
        <f t="shared" ref="CSD8:CSD22" si="749">SUM(CRX8:CSC8)</f>
        <v>712</v>
      </c>
      <c r="CSE8" s="68">
        <f t="shared" ref="CSE8:CSE22" si="750">CSD8/$CSE$5</f>
        <v>118.66666666666667</v>
      </c>
      <c r="CSF8" s="48">
        <v>0</v>
      </c>
      <c r="CSG8" s="49">
        <v>0</v>
      </c>
      <c r="CSH8" s="49">
        <v>0</v>
      </c>
      <c r="CSI8" s="49">
        <v>0</v>
      </c>
      <c r="CSJ8" s="49">
        <v>0</v>
      </c>
      <c r="CSK8" s="49">
        <v>0</v>
      </c>
      <c r="CSL8" s="64">
        <f t="shared" ref="CSL8:CSL22" si="751">SUM(CSF8:CSK8)</f>
        <v>0</v>
      </c>
      <c r="CSM8" s="68">
        <f t="shared" ref="CSM8:CSM22" si="752">CSL8/$CSM$5</f>
        <v>0</v>
      </c>
      <c r="CSN8" s="48">
        <v>0</v>
      </c>
      <c r="CSO8" s="49">
        <v>0</v>
      </c>
      <c r="CSP8" s="49">
        <v>997</v>
      </c>
      <c r="CSQ8" s="49">
        <v>0</v>
      </c>
      <c r="CSR8" s="49">
        <v>0</v>
      </c>
      <c r="CSS8" s="49">
        <v>0</v>
      </c>
      <c r="CST8" s="64">
        <f t="shared" ref="CST8:CST22" si="753">SUM(CSN8:CSS8)</f>
        <v>997</v>
      </c>
      <c r="CSU8" s="68">
        <f t="shared" ref="CSU8:CSU22" si="754">CST8/$CSU$5</f>
        <v>166.16666666666666</v>
      </c>
      <c r="CSV8" s="48">
        <v>0</v>
      </c>
      <c r="CSW8" s="49">
        <v>0</v>
      </c>
      <c r="CSX8" s="49">
        <v>0</v>
      </c>
      <c r="CSY8" s="49">
        <v>0</v>
      </c>
      <c r="CSZ8" s="49"/>
      <c r="CTA8" s="49">
        <v>0</v>
      </c>
      <c r="CTB8" s="64">
        <f t="shared" ref="CTB8:CTB22" si="755">SUM(CSV8:CTA8)</f>
        <v>0</v>
      </c>
      <c r="CTC8" s="68">
        <f t="shared" ref="CTC8:CTC22" si="756">CTB8/$CTC$5</f>
        <v>0</v>
      </c>
      <c r="CTD8" s="48">
        <v>0</v>
      </c>
      <c r="CTE8" s="49">
        <v>668</v>
      </c>
      <c r="CTF8" s="49">
        <v>0</v>
      </c>
      <c r="CTG8" s="49">
        <v>0</v>
      </c>
      <c r="CTH8" s="49">
        <v>0</v>
      </c>
      <c r="CTI8" s="49"/>
      <c r="CTJ8" s="64">
        <f t="shared" ref="CTJ8:CTJ22" si="757">SUM(CTD8:CTI8)</f>
        <v>668</v>
      </c>
      <c r="CTK8" s="68">
        <f t="shared" ref="CTK8:CTK22" si="758">CTJ8/$CTK$5</f>
        <v>111.33333333333333</v>
      </c>
      <c r="CTL8" s="48">
        <v>0</v>
      </c>
      <c r="CTM8" s="49">
        <v>0</v>
      </c>
      <c r="CTN8" s="49">
        <v>0</v>
      </c>
      <c r="CTO8" s="49">
        <v>0</v>
      </c>
      <c r="CTP8" s="49">
        <v>0</v>
      </c>
      <c r="CTQ8" s="49">
        <v>322</v>
      </c>
      <c r="CTR8" s="64">
        <f t="shared" ref="CTR8:CTR22" si="759">SUM(CTL8:CTQ8)</f>
        <v>322</v>
      </c>
      <c r="CTS8" s="68">
        <f t="shared" ref="CTS8:CTS22" si="760">CTR8/$CTS$5</f>
        <v>53.666666666666664</v>
      </c>
      <c r="CTT8" s="48">
        <v>688</v>
      </c>
      <c r="CTU8" s="49">
        <v>0</v>
      </c>
      <c r="CTV8" s="49">
        <v>0</v>
      </c>
      <c r="CTW8" s="49"/>
      <c r="CTX8" s="49"/>
      <c r="CTY8" s="49"/>
      <c r="CTZ8" s="64">
        <f t="shared" ref="CTZ8:CTZ22" si="761">SUM(CTT8:CTY8)</f>
        <v>688</v>
      </c>
      <c r="CUA8" s="68">
        <f t="shared" ref="CUA8:CUA22" si="762">CTZ8/$CUA$5</f>
        <v>114.66666666666667</v>
      </c>
      <c r="CUB8" s="48">
        <v>0</v>
      </c>
      <c r="CUC8" s="49"/>
      <c r="CUD8" s="49"/>
      <c r="CUE8" s="49"/>
      <c r="CUF8" s="49">
        <v>0</v>
      </c>
      <c r="CUG8" s="49">
        <v>0</v>
      </c>
      <c r="CUH8" s="64">
        <f t="shared" ref="CUH8:CUH22" si="763">SUM(CUB8:CUG8)</f>
        <v>0</v>
      </c>
      <c r="CUI8" s="68">
        <f t="shared" ref="CUI8:CUI22" si="764">CUH8/$CUI$5</f>
        <v>0</v>
      </c>
      <c r="CUJ8" s="48">
        <v>0</v>
      </c>
      <c r="CUK8" s="49">
        <v>0</v>
      </c>
      <c r="CUL8" s="49">
        <v>0</v>
      </c>
      <c r="CUM8" s="49">
        <v>0</v>
      </c>
      <c r="CUN8" s="49">
        <v>0</v>
      </c>
      <c r="CUO8" s="49">
        <v>685</v>
      </c>
      <c r="CUP8" s="64">
        <f t="shared" ref="CUP8:CUP22" si="765">SUM(CUJ8:CUO8)</f>
        <v>685</v>
      </c>
      <c r="CUQ8" s="68">
        <f t="shared" ref="CUQ8:CUQ22" si="766">CUP8/$CUQ$5</f>
        <v>114.16666666666667</v>
      </c>
      <c r="CUR8" s="48">
        <v>0</v>
      </c>
      <c r="CUS8" s="49">
        <v>0</v>
      </c>
      <c r="CUT8" s="49"/>
      <c r="CUU8" s="49">
        <v>0</v>
      </c>
      <c r="CUV8" s="49">
        <v>0</v>
      </c>
      <c r="CUW8" s="49">
        <v>0</v>
      </c>
      <c r="CUX8" s="64">
        <f t="shared" ref="CUX8:CUX22" si="767">SUM(CUR8:CUW8)</f>
        <v>0</v>
      </c>
      <c r="CUY8" s="68">
        <f t="shared" ref="CUY8:CUY22" si="768">CUX8/$CUY$5</f>
        <v>0</v>
      </c>
      <c r="CUZ8" s="48">
        <v>0</v>
      </c>
      <c r="CVA8" s="49">
        <v>0</v>
      </c>
      <c r="CVB8" s="49">
        <v>672</v>
      </c>
      <c r="CVC8" s="49">
        <v>0</v>
      </c>
      <c r="CVD8" s="49">
        <v>0</v>
      </c>
      <c r="CVE8" s="49">
        <v>0</v>
      </c>
      <c r="CVF8" s="64">
        <f t="shared" ref="CVF8:CVF22" si="769">SUM(CUZ8:CVE8)</f>
        <v>672</v>
      </c>
      <c r="CVG8" s="68">
        <f t="shared" ref="CVG8:CVG22" si="770">CVF8/$CVG$5</f>
        <v>112</v>
      </c>
      <c r="CVH8" s="48">
        <v>0</v>
      </c>
      <c r="CVI8" s="49">
        <v>678</v>
      </c>
      <c r="CVJ8" s="49">
        <v>0</v>
      </c>
      <c r="CVK8" s="49">
        <v>0</v>
      </c>
      <c r="CVL8" s="49">
        <v>0</v>
      </c>
      <c r="CVM8" s="49">
        <v>0</v>
      </c>
      <c r="CVN8" s="64">
        <f t="shared" ref="CVN8:CVN22" si="771">SUM(CVH8:CVM8)</f>
        <v>678</v>
      </c>
      <c r="CVO8" s="68">
        <f t="shared" ref="CVO8:CVO22" si="772">CVN8/$CVO$5</f>
        <v>113</v>
      </c>
      <c r="CVP8" s="48"/>
      <c r="CVQ8" s="49">
        <v>0</v>
      </c>
      <c r="CVR8" s="49">
        <v>0</v>
      </c>
      <c r="CVS8" s="49">
        <v>0</v>
      </c>
      <c r="CVT8" s="49">
        <v>0</v>
      </c>
      <c r="CVU8" s="49">
        <v>0</v>
      </c>
      <c r="CVV8" s="64">
        <f t="shared" ref="CVV8:CVV22" si="773">SUM(CVP8:CVU8)</f>
        <v>0</v>
      </c>
      <c r="CVW8" s="68">
        <f t="shared" ref="CVW8:CVW22" si="774">CVV8/$CVW$5</f>
        <v>0</v>
      </c>
      <c r="CVX8" s="48">
        <v>0</v>
      </c>
      <c r="CVY8" s="49">
        <v>672</v>
      </c>
      <c r="CVZ8" s="49">
        <v>0</v>
      </c>
      <c r="CWA8" s="49">
        <v>0</v>
      </c>
      <c r="CWB8" s="49">
        <v>0</v>
      </c>
      <c r="CWC8" s="49">
        <v>0</v>
      </c>
      <c r="CWD8" s="64">
        <f t="shared" ref="CWD8:CWD22" si="775">SUM(CVX8:CWC8)</f>
        <v>672</v>
      </c>
      <c r="CWE8" s="68">
        <f t="shared" ref="CWE8:CWE22" si="776">CWD8/$CWE$5</f>
        <v>112</v>
      </c>
      <c r="CWF8" s="48">
        <v>0</v>
      </c>
      <c r="CWG8" s="49">
        <v>671</v>
      </c>
      <c r="CWH8" s="49">
        <v>0</v>
      </c>
      <c r="CWI8" s="49">
        <v>0</v>
      </c>
      <c r="CWJ8" s="49">
        <v>0</v>
      </c>
      <c r="CWK8" s="49">
        <v>0</v>
      </c>
      <c r="CWL8" s="64">
        <f t="shared" ref="CWL8:CWL22" si="777">SUM(CWF8:CWK8)</f>
        <v>671</v>
      </c>
      <c r="CWM8" s="68">
        <f t="shared" ref="CWM8:CWM22" si="778">CWL8/$CWM$5</f>
        <v>111.83333333333333</v>
      </c>
      <c r="CWN8" s="48">
        <v>0</v>
      </c>
      <c r="CWO8" s="49">
        <v>0</v>
      </c>
      <c r="CWP8" s="49">
        <v>690</v>
      </c>
      <c r="CWQ8" s="49">
        <v>0</v>
      </c>
      <c r="CWR8" s="49">
        <v>0</v>
      </c>
      <c r="CWS8" s="49">
        <v>0</v>
      </c>
      <c r="CWT8" s="64">
        <f t="shared" ref="CWT8:CWT22" si="779">SUM(CWN8:CWS8)</f>
        <v>690</v>
      </c>
      <c r="CWU8" s="68">
        <f t="shared" ref="CWU8:CWU22" si="780">CWT8/$CWU$5</f>
        <v>115</v>
      </c>
      <c r="CWV8" s="48">
        <v>155</v>
      </c>
      <c r="CWW8" s="49">
        <v>0</v>
      </c>
      <c r="CWX8" s="49">
        <v>0</v>
      </c>
      <c r="CWY8" s="49">
        <v>666</v>
      </c>
      <c r="CWZ8" s="49">
        <v>0</v>
      </c>
      <c r="CXA8" s="49">
        <v>0</v>
      </c>
      <c r="CXB8" s="127">
        <f t="shared" ref="CXB8:CXB22" si="781">SUM(CWV8:CXA8)</f>
        <v>821</v>
      </c>
      <c r="CXC8" s="43">
        <f t="shared" ref="CXC8:CXC22" si="782">CXB8/$CXC$5</f>
        <v>136.83333333333334</v>
      </c>
      <c r="CXD8" s="48">
        <v>0</v>
      </c>
      <c r="CXE8" s="49">
        <v>0</v>
      </c>
      <c r="CXF8" s="49">
        <v>0</v>
      </c>
      <c r="CXG8" s="49">
        <v>0</v>
      </c>
      <c r="CXH8" s="49">
        <v>0</v>
      </c>
      <c r="CXI8" s="49">
        <v>0</v>
      </c>
      <c r="CXJ8" s="127">
        <f t="shared" ref="CXJ8:CXJ22" si="783">SUM(CXD8:CXI8)</f>
        <v>0</v>
      </c>
      <c r="CXK8" s="43">
        <f t="shared" ref="CXK8:CXK22" si="784">CXJ8/$CXK$5</f>
        <v>0</v>
      </c>
      <c r="CXL8" s="48">
        <v>0</v>
      </c>
      <c r="CXM8" s="49">
        <v>682</v>
      </c>
      <c r="CXN8" s="49">
        <v>0</v>
      </c>
      <c r="CXO8" s="49">
        <v>0</v>
      </c>
      <c r="CXP8" s="49">
        <v>0</v>
      </c>
      <c r="CXQ8" s="49">
        <v>0</v>
      </c>
      <c r="CXR8" s="127">
        <f t="shared" ref="CXR8:CXR22" si="785">SUM(CXL8:CXQ8)</f>
        <v>682</v>
      </c>
      <c r="CXS8" s="43">
        <f t="shared" ref="CXS8:CXS22" si="786">CXR8/$CXS$5</f>
        <v>113.66666666666667</v>
      </c>
      <c r="CXT8" s="48">
        <v>663</v>
      </c>
      <c r="CXU8" s="49">
        <v>0</v>
      </c>
      <c r="CXV8" s="49">
        <v>0</v>
      </c>
      <c r="CXW8" s="49">
        <v>0</v>
      </c>
      <c r="CXX8" s="49">
        <v>685</v>
      </c>
      <c r="CXY8" s="49">
        <v>0</v>
      </c>
      <c r="CXZ8" s="127">
        <f t="shared" ref="CXZ8:CXZ22" si="787">SUM(CXT8:CXY8)</f>
        <v>1348</v>
      </c>
      <c r="CYA8" s="43">
        <f t="shared" ref="CYA8:CYA22" si="788">CXZ8/$CYA$5</f>
        <v>224.66666666666666</v>
      </c>
      <c r="CYB8" s="48">
        <v>0</v>
      </c>
      <c r="CYC8" s="49">
        <v>0</v>
      </c>
      <c r="CYD8" s="49">
        <v>657</v>
      </c>
      <c r="CYE8" s="49">
        <v>0</v>
      </c>
      <c r="CYF8" s="49">
        <v>0</v>
      </c>
      <c r="CYG8" s="49">
        <v>0</v>
      </c>
      <c r="CYH8" s="127">
        <f t="shared" ref="CYH8:CYH22" si="789">SUM(CYB8:CYG8)</f>
        <v>657</v>
      </c>
      <c r="CYI8" s="43">
        <f t="shared" ref="CYI8:CYI22" si="790">CYH8/$CYI$5</f>
        <v>109.5</v>
      </c>
      <c r="CYJ8" s="48"/>
      <c r="CYK8" s="49">
        <v>0</v>
      </c>
      <c r="CYL8" s="49">
        <v>0</v>
      </c>
      <c r="CYM8" s="49">
        <v>0</v>
      </c>
      <c r="CYN8" s="49">
        <v>0</v>
      </c>
      <c r="CYO8" s="49">
        <v>0</v>
      </c>
      <c r="CYP8" s="127">
        <f t="shared" ref="CYP8:CYP22" si="791">SUM(CYJ8:CYO8)</f>
        <v>0</v>
      </c>
      <c r="CYQ8" s="43">
        <f t="shared" ref="CYQ8:CYQ22" si="792">CYP8/$CYQ$5</f>
        <v>0</v>
      </c>
      <c r="CYR8" s="48">
        <v>0</v>
      </c>
      <c r="CYS8" s="49">
        <v>0</v>
      </c>
      <c r="CYT8" s="49">
        <v>0</v>
      </c>
      <c r="CYU8" s="49">
        <v>0</v>
      </c>
      <c r="CYV8" s="49">
        <v>679</v>
      </c>
      <c r="CYW8" s="49">
        <v>0</v>
      </c>
      <c r="CYX8" s="127">
        <f t="shared" ref="CYX8:CYX22" si="793">SUM(CYR8:CYW8)</f>
        <v>679</v>
      </c>
      <c r="CYY8" s="43">
        <f t="shared" ref="CYY8:CYY22" si="794">CYX8/$CYY$5</f>
        <v>113.16666666666667</v>
      </c>
      <c r="CYZ8" s="48">
        <v>0</v>
      </c>
      <c r="CZA8" s="49">
        <v>0</v>
      </c>
      <c r="CZB8" s="49">
        <v>0</v>
      </c>
      <c r="CZC8" s="49">
        <v>689</v>
      </c>
      <c r="CZD8" s="49"/>
      <c r="CZE8" s="49">
        <v>0</v>
      </c>
      <c r="CZF8" s="127">
        <f t="shared" ref="CZF8:CZF22" si="795">SUM(CYZ8:CZE8)</f>
        <v>689</v>
      </c>
      <c r="CZG8" s="43">
        <f t="shared" ref="CZG8:CZG22" si="796">CZF8/$CZG$5</f>
        <v>137.80000000000001</v>
      </c>
      <c r="CZH8" s="48">
        <v>0</v>
      </c>
      <c r="CZI8" s="49">
        <v>0</v>
      </c>
      <c r="CZJ8" s="49">
        <v>0</v>
      </c>
      <c r="CZK8" s="49">
        <v>0</v>
      </c>
      <c r="CZL8" s="49">
        <v>0</v>
      </c>
      <c r="CZM8" s="49">
        <v>0</v>
      </c>
      <c r="CZN8" s="127">
        <f t="shared" ref="CZN8:CZN22" si="797">SUM(CZH8:CZM8)</f>
        <v>0</v>
      </c>
      <c r="CZO8" s="43">
        <f t="shared" ref="CZO8:CZO22" si="798">CZN8/$CZO$5</f>
        <v>0</v>
      </c>
      <c r="CZP8" s="48">
        <v>0</v>
      </c>
      <c r="CZQ8" s="49"/>
      <c r="CZR8" s="49"/>
      <c r="CZS8" s="49">
        <v>0</v>
      </c>
      <c r="CZT8" s="49">
        <v>1033</v>
      </c>
      <c r="CZU8" s="49">
        <v>0</v>
      </c>
      <c r="CZV8" s="127">
        <f t="shared" ref="CZV8:CZV22" si="799">SUM(CZP8:CZU8)</f>
        <v>1033</v>
      </c>
      <c r="CZW8" s="43">
        <f t="shared" ref="CZW8:CZW22" si="800">CZV8/$CZW$5</f>
        <v>172.16666666666666</v>
      </c>
      <c r="CZX8" s="48">
        <v>0</v>
      </c>
      <c r="CZY8" s="49">
        <v>0</v>
      </c>
      <c r="CZZ8" s="49">
        <v>0</v>
      </c>
      <c r="DAA8" s="49">
        <v>0</v>
      </c>
      <c r="DAB8" s="49">
        <v>0</v>
      </c>
      <c r="DAC8" s="49">
        <v>0</v>
      </c>
      <c r="DAD8" s="64">
        <f t="shared" ref="DAD8:DAD22" si="801">SUM(CZX8:DAC8)</f>
        <v>0</v>
      </c>
      <c r="DAE8" s="68">
        <f t="shared" ref="DAE8:DAE22" si="802">DAD8/$DAE$5</f>
        <v>0</v>
      </c>
      <c r="DAF8" s="48">
        <v>688</v>
      </c>
      <c r="DAG8" s="49">
        <v>0</v>
      </c>
      <c r="DAH8" s="49">
        <v>0</v>
      </c>
      <c r="DAI8" s="49">
        <v>0</v>
      </c>
      <c r="DAJ8" s="49">
        <v>0</v>
      </c>
      <c r="DAK8" s="49">
        <v>0</v>
      </c>
      <c r="DAL8" s="64">
        <f t="shared" ref="DAL8:DAL22" si="803">SUM(DAF8:DAK8)</f>
        <v>688</v>
      </c>
      <c r="DAM8" s="68">
        <f t="shared" ref="DAM8:DAM22" si="804">DAL8/$DAM$5</f>
        <v>114.66666666666667</v>
      </c>
      <c r="DAN8" s="48">
        <v>0</v>
      </c>
      <c r="DAO8" s="49">
        <v>0</v>
      </c>
      <c r="DAP8" s="49">
        <v>0</v>
      </c>
      <c r="DAQ8" s="49">
        <v>0</v>
      </c>
      <c r="DAR8" s="49">
        <v>0</v>
      </c>
      <c r="DAS8" s="49"/>
      <c r="DAT8" s="64">
        <f t="shared" ref="DAT8:DAT22" si="805">SUM(DAN8:DAS8)</f>
        <v>0</v>
      </c>
      <c r="DAU8" s="68">
        <f t="shared" ref="DAU8:DAU22" si="806">DAT8/$DAU$5</f>
        <v>0</v>
      </c>
      <c r="DAV8" s="48">
        <v>0</v>
      </c>
      <c r="DAW8" s="49">
        <v>0</v>
      </c>
      <c r="DAX8" s="49">
        <v>693</v>
      </c>
      <c r="DAY8" s="49">
        <v>0</v>
      </c>
      <c r="DAZ8" s="49">
        <v>0</v>
      </c>
      <c r="DBA8" s="49">
        <v>0</v>
      </c>
      <c r="DBB8" s="64">
        <f t="shared" ref="DBB8:DBB22" si="807">SUM(DAV8:DBA8)</f>
        <v>693</v>
      </c>
      <c r="DBC8" s="68">
        <f t="shared" ref="DBC8:DBC22" si="808">DBB8/$DBC$5</f>
        <v>115.5</v>
      </c>
      <c r="DBD8" s="48">
        <v>0</v>
      </c>
      <c r="DBE8" s="49">
        <v>0</v>
      </c>
      <c r="DBF8" s="49">
        <v>0</v>
      </c>
      <c r="DBG8" s="49">
        <v>686</v>
      </c>
      <c r="DBH8" s="49">
        <v>0</v>
      </c>
      <c r="DBI8" s="49">
        <v>0</v>
      </c>
      <c r="DBJ8" s="64">
        <f t="shared" ref="DBJ8:DBJ22" si="809">SUM(DBD8:DBI8)</f>
        <v>686</v>
      </c>
      <c r="DBK8" s="68">
        <f t="shared" ref="DBK8:DBK22" si="810">DBJ8/$DBK$5</f>
        <v>114.33333333333333</v>
      </c>
      <c r="DBL8" s="48">
        <v>0</v>
      </c>
      <c r="DBM8" s="49"/>
      <c r="DBN8" s="49">
        <v>0</v>
      </c>
      <c r="DBO8" s="49">
        <v>0</v>
      </c>
      <c r="DBP8" s="49">
        <v>0</v>
      </c>
      <c r="DBQ8" s="49">
        <v>0</v>
      </c>
      <c r="DBR8" s="64">
        <f t="shared" ref="DBR8:DBR22" si="811">SUM(DBL8:DBQ8)</f>
        <v>0</v>
      </c>
      <c r="DBS8" s="68">
        <f t="shared" ref="DBS8:DBS22" si="812">DBR8/$DBS$5</f>
        <v>0</v>
      </c>
      <c r="DBT8" s="48">
        <v>0</v>
      </c>
      <c r="DBU8" s="49"/>
      <c r="DBV8" s="49">
        <v>0</v>
      </c>
      <c r="DBW8" s="49">
        <v>680</v>
      </c>
      <c r="DBX8" s="49">
        <v>0</v>
      </c>
      <c r="DBY8" s="49">
        <v>0</v>
      </c>
      <c r="DBZ8" s="64">
        <f t="shared" ref="DBZ8:DBZ22" si="813">SUM(DBT8:DBY8)</f>
        <v>680</v>
      </c>
      <c r="DCA8" s="68">
        <f t="shared" ref="DCA8:DCA22" si="814">DBZ8/$DCA$5</f>
        <v>136</v>
      </c>
      <c r="DCB8" s="48">
        <v>0</v>
      </c>
      <c r="DCC8" s="49"/>
      <c r="DCD8" s="49">
        <v>0</v>
      </c>
      <c r="DCE8" s="49">
        <v>0</v>
      </c>
      <c r="DCF8" s="49">
        <v>0</v>
      </c>
      <c r="DCG8" s="49">
        <v>0</v>
      </c>
      <c r="DCH8" s="64">
        <f t="shared" ref="DCH8:DCH22" si="815">SUM(DCB8:DCG8)</f>
        <v>0</v>
      </c>
      <c r="DCI8" s="68">
        <f t="shared" ref="DCI8:DCI22" si="816">DCH8/$DCI$5</f>
        <v>0</v>
      </c>
      <c r="DCJ8" s="48">
        <v>690</v>
      </c>
      <c r="DCK8" s="49">
        <v>0</v>
      </c>
      <c r="DCL8" s="49">
        <v>0</v>
      </c>
      <c r="DCM8" s="49">
        <v>682</v>
      </c>
      <c r="DCN8" s="49">
        <v>0</v>
      </c>
      <c r="DCO8" s="49">
        <v>0</v>
      </c>
      <c r="DCP8" s="64">
        <f t="shared" ref="DCP8:DCP22" si="817">SUM(DCJ8:DCO8)</f>
        <v>1372</v>
      </c>
      <c r="DCQ8" s="68">
        <f t="shared" ref="DCQ8:DCQ22" si="818">DCP8/$DCQ$5</f>
        <v>228.66666666666666</v>
      </c>
      <c r="DCR8" s="48">
        <v>0</v>
      </c>
      <c r="DCS8" s="49">
        <v>0</v>
      </c>
      <c r="DCT8" s="49">
        <v>0</v>
      </c>
      <c r="DCU8" s="49">
        <v>0</v>
      </c>
      <c r="DCV8" s="49">
        <v>0</v>
      </c>
      <c r="DCW8" s="49">
        <v>0</v>
      </c>
      <c r="DCX8" s="64">
        <f t="shared" ref="DCX8:DCX22" si="819">SUM(DCR8:DCW8)</f>
        <v>0</v>
      </c>
      <c r="DCY8" s="68">
        <f t="shared" ref="DCY8:DCY22" si="820">DCX8/$DCY$5</f>
        <v>0</v>
      </c>
      <c r="DCZ8" s="48">
        <v>0</v>
      </c>
      <c r="DDA8" s="49">
        <v>100</v>
      </c>
      <c r="DDB8" s="49">
        <v>688</v>
      </c>
      <c r="DDC8" s="49">
        <v>0</v>
      </c>
      <c r="DDD8" s="49"/>
      <c r="DDE8" s="49">
        <v>0</v>
      </c>
      <c r="DDF8" s="64">
        <f t="shared" ref="DDF8:DDF22" si="821">SUM(DCZ8:DDE8)</f>
        <v>788</v>
      </c>
      <c r="DDG8" s="68">
        <f t="shared" ref="DDG8:DDG22" si="822">DDF8/$DDG$5</f>
        <v>131.33333333333334</v>
      </c>
      <c r="DDH8" s="48">
        <v>0</v>
      </c>
      <c r="DDI8" s="49">
        <v>0</v>
      </c>
      <c r="DDJ8" s="49">
        <v>0</v>
      </c>
      <c r="DDK8" s="49">
        <v>677</v>
      </c>
      <c r="DDL8" s="49">
        <v>0</v>
      </c>
      <c r="DDM8" s="49">
        <v>0</v>
      </c>
      <c r="DDN8" s="127">
        <f t="shared" ref="DDN8:DDN22" si="823">SUM(DDH8:DDM8)</f>
        <v>677</v>
      </c>
      <c r="DDO8" s="43">
        <f t="shared" ref="DDO8:DDO22" si="824">DDN8/$DDO$5</f>
        <v>112.83333333333333</v>
      </c>
      <c r="DDP8" s="48">
        <v>0</v>
      </c>
      <c r="DDQ8" s="49">
        <v>0</v>
      </c>
      <c r="DDR8" s="49">
        <v>0</v>
      </c>
      <c r="DDS8" s="49"/>
      <c r="DDT8" s="49">
        <v>0</v>
      </c>
      <c r="DDU8" s="49">
        <v>0</v>
      </c>
      <c r="DDV8" s="127">
        <f t="shared" ref="DDV8:DDV22" si="825">SUM(DDP8:DDU8)</f>
        <v>0</v>
      </c>
      <c r="DDW8" s="43">
        <f t="shared" ref="DDW8:DDW22" si="826">DDV8/$DDW$5</f>
        <v>0</v>
      </c>
      <c r="DDX8" s="48">
        <v>682</v>
      </c>
      <c r="DDY8" s="49">
        <v>0</v>
      </c>
      <c r="DDZ8" s="49">
        <v>0</v>
      </c>
      <c r="DEA8" s="49">
        <v>0</v>
      </c>
      <c r="DEB8" s="49">
        <v>0</v>
      </c>
      <c r="DEC8" s="49">
        <v>0</v>
      </c>
      <c r="DED8" s="127">
        <f t="shared" ref="DED8:DED22" si="827">SUM(DDX8:DEC8)</f>
        <v>682</v>
      </c>
      <c r="DEE8" s="43">
        <f t="shared" ref="DEE8:DEE22" si="828">DED8/$DEE$5</f>
        <v>113.66666666666667</v>
      </c>
      <c r="DEF8" s="48">
        <v>0</v>
      </c>
      <c r="DEG8" s="49">
        <v>0</v>
      </c>
      <c r="DEH8" s="49"/>
      <c r="DEI8" s="49">
        <v>0</v>
      </c>
      <c r="DEJ8" s="49">
        <v>0</v>
      </c>
      <c r="DEK8" s="49">
        <v>0</v>
      </c>
      <c r="DEL8" s="127">
        <f t="shared" ref="DEL8:DEL22" si="829">SUM(DEF8:DEK8)</f>
        <v>0</v>
      </c>
      <c r="DEM8" s="43">
        <f t="shared" ref="DEM8:DEM22" si="830">DEL8/$DEM$5</f>
        <v>0</v>
      </c>
      <c r="DEN8" s="48">
        <v>675</v>
      </c>
      <c r="DEO8" s="49">
        <v>0</v>
      </c>
      <c r="DEP8" s="49">
        <v>0</v>
      </c>
      <c r="DEQ8" s="49">
        <v>0</v>
      </c>
      <c r="DER8" s="49"/>
      <c r="DES8" s="49">
        <v>0</v>
      </c>
      <c r="DET8" s="127">
        <f t="shared" ref="DET8:DET22" si="831">SUM(DEN8:DES8)</f>
        <v>675</v>
      </c>
      <c r="DEU8" s="43">
        <f t="shared" ref="DEU8:DEU22" si="832">DET8/$DEU$5</f>
        <v>112.5</v>
      </c>
      <c r="DEV8" s="48">
        <v>0</v>
      </c>
      <c r="DEW8" s="49"/>
      <c r="DEX8" s="49">
        <v>0</v>
      </c>
      <c r="DEY8" s="49">
        <v>0</v>
      </c>
      <c r="DEZ8" s="49">
        <v>0</v>
      </c>
      <c r="DFA8" s="49">
        <v>0</v>
      </c>
      <c r="DFB8" s="127">
        <f t="shared" ref="DFB8:DFB22" si="833">SUM(DEV8:DFA8)</f>
        <v>0</v>
      </c>
      <c r="DFC8" s="43">
        <f t="shared" ref="DFC8:DFC22" si="834">DFB8/$DFC$5</f>
        <v>0</v>
      </c>
      <c r="DFD8" s="48">
        <v>0</v>
      </c>
      <c r="DFE8" s="49">
        <v>0</v>
      </c>
      <c r="DFF8" s="49">
        <v>0</v>
      </c>
      <c r="DFG8" s="49">
        <v>0</v>
      </c>
      <c r="DFH8" s="49">
        <v>0</v>
      </c>
      <c r="DFI8" s="49"/>
      <c r="DFJ8" s="127">
        <f t="shared" ref="DFJ8:DFJ22" si="835">SUM(DFD8:DFI8)</f>
        <v>0</v>
      </c>
      <c r="DFK8" s="43">
        <f t="shared" ref="DFK8:DFK22" si="836">DFJ8/$DFK$5</f>
        <v>0</v>
      </c>
      <c r="DFL8" s="63"/>
      <c r="DFM8" s="64">
        <v>679</v>
      </c>
      <c r="DFN8" s="64">
        <v>0</v>
      </c>
      <c r="DFO8" s="64">
        <v>0</v>
      </c>
      <c r="DFP8" s="64">
        <v>0</v>
      </c>
      <c r="DFQ8" s="64">
        <v>0</v>
      </c>
      <c r="DFR8" s="64">
        <f t="shared" ref="DFR8:DFR22" si="837">SUM(DFL8:DFQ8)</f>
        <v>679</v>
      </c>
      <c r="DFS8" s="68">
        <f t="shared" ref="DFS8:DFS22" si="838">DFR8/$DFS$5</f>
        <v>113.16666666666667</v>
      </c>
      <c r="DFT8" s="48">
        <v>0</v>
      </c>
      <c r="DFU8" s="49">
        <v>0</v>
      </c>
      <c r="DFV8" s="49">
        <v>689</v>
      </c>
      <c r="DFW8" s="49">
        <v>0</v>
      </c>
      <c r="DFX8" s="49"/>
      <c r="DFY8" s="49">
        <v>0</v>
      </c>
      <c r="DFZ8" s="127">
        <f t="shared" ref="DFZ8:DFZ22" si="839">SUM(DFT8:DFY8)</f>
        <v>689</v>
      </c>
      <c r="DGA8" s="43">
        <f t="shared" ref="DGA8:DGA22" si="840">DFZ8/$DGA$5</f>
        <v>114.83333333333333</v>
      </c>
      <c r="DGB8" s="48">
        <v>0</v>
      </c>
      <c r="DGC8" s="49">
        <v>0</v>
      </c>
      <c r="DGD8" s="49">
        <v>0</v>
      </c>
      <c r="DGE8" s="49"/>
      <c r="DGF8" s="49">
        <v>0</v>
      </c>
      <c r="DGG8" s="49">
        <v>0</v>
      </c>
      <c r="DGH8" s="127">
        <f t="shared" ref="DGH8:DGH22" si="841">SUM(DGB8:DGG8)</f>
        <v>0</v>
      </c>
      <c r="DGI8" s="43">
        <f t="shared" ref="DGI8:DGI22" si="842">DGH8/$DGI$5</f>
        <v>0</v>
      </c>
      <c r="DGJ8" s="48">
        <v>0</v>
      </c>
      <c r="DGK8" s="49">
        <v>0</v>
      </c>
      <c r="DGL8" s="49">
        <v>0</v>
      </c>
      <c r="DGM8" s="49">
        <v>0</v>
      </c>
      <c r="DGN8" s="49">
        <v>0</v>
      </c>
      <c r="DGO8" s="49"/>
      <c r="DGP8" s="64">
        <f t="shared" ref="DGP8:DGP22" si="843">SUM(DGJ8:DGO8)</f>
        <v>0</v>
      </c>
      <c r="DGQ8" s="68">
        <f t="shared" ref="DGQ8:DGQ22" si="844">DGP8/$DGQ$5</f>
        <v>0</v>
      </c>
      <c r="DGR8" s="48">
        <v>0</v>
      </c>
      <c r="DGS8" s="49">
        <v>0</v>
      </c>
      <c r="DGT8" s="49">
        <v>0</v>
      </c>
      <c r="DGU8" s="49">
        <v>0</v>
      </c>
      <c r="DGV8" s="49">
        <v>0</v>
      </c>
      <c r="DGW8" s="49"/>
      <c r="DGX8" s="64">
        <f t="shared" ref="DGX8:DGX22" si="845">SUM(DGR8:DGW8)</f>
        <v>0</v>
      </c>
      <c r="DGY8" s="68">
        <f t="shared" ref="DGY8:DGY22" si="846">DGX8/$DGY$5</f>
        <v>0</v>
      </c>
      <c r="DGZ8" s="48">
        <v>348</v>
      </c>
      <c r="DHA8" s="49">
        <v>0</v>
      </c>
      <c r="DHB8" s="49">
        <v>0</v>
      </c>
      <c r="DHC8" s="49">
        <v>0</v>
      </c>
      <c r="DHD8" s="49">
        <v>0</v>
      </c>
      <c r="DHE8" s="49">
        <v>332</v>
      </c>
      <c r="DHF8" s="64">
        <f t="shared" ref="DHF8:DHF22" si="847">SUM(DGZ8:DHE8)</f>
        <v>680</v>
      </c>
      <c r="DHG8" s="68">
        <f t="shared" ref="DHG8:DHG22" si="848">DHF8/$DHG$5</f>
        <v>113.33333333333333</v>
      </c>
      <c r="DHH8" s="63"/>
      <c r="DHI8" s="64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f t="shared" ref="DHN8:DHN22" si="849">SUM(DHH8:DHM8)</f>
        <v>0</v>
      </c>
      <c r="DHO8" s="68">
        <f t="shared" ref="DHO8:DHO22" si="850">DHN8/$DHO$5</f>
        <v>0</v>
      </c>
      <c r="DHP8" s="48">
        <v>0</v>
      </c>
      <c r="DHQ8" s="49">
        <v>0</v>
      </c>
      <c r="DHR8" s="49">
        <v>0</v>
      </c>
      <c r="DHS8" s="49">
        <v>0</v>
      </c>
      <c r="DHT8" s="49">
        <v>0</v>
      </c>
      <c r="DHU8" s="49">
        <v>352</v>
      </c>
      <c r="DHV8" s="64">
        <f t="shared" ref="DHV8:DHV22" si="851">SUM(DHP8:DHU8)</f>
        <v>352</v>
      </c>
      <c r="DHW8" s="68">
        <f t="shared" ref="DHW8:DHW22" si="852">DHV8/$DHW$5</f>
        <v>58.666666666666664</v>
      </c>
      <c r="DHX8" s="48">
        <v>0</v>
      </c>
      <c r="DHY8" s="49"/>
      <c r="DHZ8" s="49">
        <v>0</v>
      </c>
      <c r="DIA8" s="49">
        <v>0</v>
      </c>
      <c r="DIB8" s="49">
        <v>371</v>
      </c>
      <c r="DIC8" s="49">
        <v>0</v>
      </c>
      <c r="DID8" s="64">
        <f t="shared" ref="DID8:DID22" si="853">SUM(DHX8:DIC8)</f>
        <v>371</v>
      </c>
      <c r="DIE8" s="68">
        <f t="shared" ref="DIE8:DIE22" si="854">DID8/$DIE$5</f>
        <v>61.833333333333336</v>
      </c>
      <c r="DIF8" s="48"/>
      <c r="DIG8" s="49">
        <v>0</v>
      </c>
      <c r="DIH8" s="49">
        <v>0</v>
      </c>
      <c r="DII8" s="49">
        <v>0</v>
      </c>
      <c r="DIJ8" s="49">
        <v>0</v>
      </c>
      <c r="DIK8" s="49"/>
      <c r="DIL8" s="64">
        <f t="shared" ref="DIL8:DIL22" si="855">SUM(DIF8:DIK8)</f>
        <v>0</v>
      </c>
      <c r="DIM8" s="68">
        <f t="shared" ref="DIM8:DIM22" si="856">DIL8/$DIM$5</f>
        <v>0</v>
      </c>
      <c r="DIN8" s="48">
        <v>0</v>
      </c>
      <c r="DIO8" s="49"/>
      <c r="DIP8" s="49">
        <v>0</v>
      </c>
      <c r="DIQ8" s="49">
        <v>0</v>
      </c>
      <c r="DIR8" s="49">
        <v>666</v>
      </c>
      <c r="DIS8" s="49">
        <v>0</v>
      </c>
      <c r="DIT8" s="64">
        <f t="shared" ref="DIT8:DIT22" si="857">SUM(DIN8:DIS8)</f>
        <v>666</v>
      </c>
      <c r="DIU8" s="68">
        <f t="shared" ref="DIU8:DIU22" si="858">DIT8/$DIU$5</f>
        <v>111</v>
      </c>
      <c r="DIV8" s="48">
        <f>SUMIF(SUMPK!$B:$B,$B:$B,SUMPK!$O:$O)</f>
        <v>0</v>
      </c>
      <c r="DIW8" s="49">
        <v>0</v>
      </c>
      <c r="DIX8" s="49">
        <v>0</v>
      </c>
      <c r="DIY8" s="49">
        <v>0</v>
      </c>
      <c r="DIZ8" s="49">
        <v>0</v>
      </c>
      <c r="DJA8" s="49">
        <v>0</v>
      </c>
      <c r="DJB8" s="64">
        <f t="shared" ref="DJB8:DJB22" si="859">SUM(DIV8:DJA8)</f>
        <v>0</v>
      </c>
      <c r="DJC8" s="68">
        <f t="shared" ref="DJC8:DJC22" si="860">DJB8/$DJC$5</f>
        <v>0</v>
      </c>
      <c r="DJD8" s="48">
        <v>0</v>
      </c>
      <c r="DJE8" s="49">
        <v>0</v>
      </c>
      <c r="DJF8" s="49">
        <v>0</v>
      </c>
      <c r="DJG8" s="49">
        <v>0</v>
      </c>
      <c r="DJH8" s="49">
        <v>0</v>
      </c>
      <c r="DJI8" s="49"/>
      <c r="DJJ8" s="64">
        <f t="shared" ref="DJJ8:DJJ22" si="861">SUM(DJD8:DJI8)</f>
        <v>0</v>
      </c>
      <c r="DJK8" s="68">
        <f t="shared" ref="DJK8:DJK22" si="862">DJJ8/$DJK$5</f>
        <v>0</v>
      </c>
      <c r="DJL8" s="48">
        <v>0</v>
      </c>
      <c r="DJM8" s="49">
        <v>0</v>
      </c>
      <c r="DJN8" s="49">
        <v>0</v>
      </c>
      <c r="DJO8" s="49">
        <v>706</v>
      </c>
      <c r="DJP8" s="49">
        <v>0</v>
      </c>
      <c r="DJQ8" s="49">
        <v>0</v>
      </c>
      <c r="DJR8" s="64">
        <f t="shared" ref="DJR8:DJR22" si="863">SUM(DJL8:DJQ8)</f>
        <v>706</v>
      </c>
      <c r="DJS8" s="68">
        <f t="shared" ref="DJS8:DJS22" si="864">DJR8/$DJS$5</f>
        <v>117.66666666666667</v>
      </c>
      <c r="DJT8" s="48"/>
      <c r="DJU8" s="49">
        <v>0</v>
      </c>
      <c r="DJV8" s="49">
        <v>0</v>
      </c>
      <c r="DJW8" s="49">
        <v>0</v>
      </c>
      <c r="DJX8" s="49">
        <v>0</v>
      </c>
      <c r="DJY8" s="49">
        <v>0</v>
      </c>
      <c r="DJZ8" s="64">
        <f t="shared" ref="DJZ8:DJZ22" si="865">SUM(DJT8:DJY8)</f>
        <v>0</v>
      </c>
      <c r="DKA8" s="68">
        <f t="shared" ref="DKA8:DKA22" si="866">DJZ8/$DKA$5</f>
        <v>0</v>
      </c>
      <c r="DKB8" s="48">
        <v>0</v>
      </c>
      <c r="DKC8" s="49">
        <v>0</v>
      </c>
      <c r="DKD8" s="49">
        <v>0</v>
      </c>
      <c r="DKE8" s="49">
        <v>0</v>
      </c>
      <c r="DKF8" s="49">
        <v>0</v>
      </c>
      <c r="DKG8" s="49">
        <v>0</v>
      </c>
      <c r="DKH8" s="64">
        <f t="shared" ref="DKH8:DKH22" si="867">SUM(DKB8:DKG8)</f>
        <v>0</v>
      </c>
      <c r="DKI8" s="68">
        <f t="shared" ref="DKI8:DKI22" si="868">DKH8/$DKI$5</f>
        <v>0</v>
      </c>
      <c r="DKJ8" s="48">
        <v>318</v>
      </c>
      <c r="DKK8" s="49">
        <v>0</v>
      </c>
      <c r="DKL8" s="49">
        <v>0</v>
      </c>
      <c r="DKM8" s="49">
        <v>0</v>
      </c>
      <c r="DKN8" s="49">
        <v>0</v>
      </c>
      <c r="DKO8" s="49">
        <v>0</v>
      </c>
      <c r="DKP8" s="64">
        <f t="shared" ref="DKP8:DKP22" si="869">SUM(DKJ8:DKO8)</f>
        <v>318</v>
      </c>
      <c r="DKQ8" s="68">
        <f t="shared" ref="DKQ8:DKQ22" si="870">DKP8/$DKQ$5</f>
        <v>53</v>
      </c>
      <c r="DKR8" s="48">
        <v>338</v>
      </c>
      <c r="DKS8" s="49">
        <v>0</v>
      </c>
      <c r="DKT8" s="49">
        <v>0</v>
      </c>
      <c r="DKU8" s="49">
        <v>0</v>
      </c>
      <c r="DKV8" s="49">
        <v>0</v>
      </c>
      <c r="DKW8" s="49">
        <v>0</v>
      </c>
      <c r="DKX8" s="64">
        <f t="shared" ref="DKX8:DKX22" si="871">SUM(DKR8:DKW8)</f>
        <v>338</v>
      </c>
      <c r="DKY8" s="68">
        <f t="shared" ref="DKY8:DKY22" si="872">DKX8/$DKY$5</f>
        <v>56.333333333333336</v>
      </c>
      <c r="DKZ8" s="48">
        <v>322</v>
      </c>
      <c r="DLA8" s="49">
        <v>0</v>
      </c>
      <c r="DLB8" s="49">
        <v>0</v>
      </c>
      <c r="DLC8" s="49">
        <v>0</v>
      </c>
      <c r="DLD8" s="49">
        <v>0</v>
      </c>
      <c r="DLE8" s="49">
        <v>0</v>
      </c>
      <c r="DLF8" s="64">
        <f t="shared" ref="DLF8:DLF22" si="873">SUM(DKZ8:DLE8)</f>
        <v>322</v>
      </c>
      <c r="DLG8" s="68">
        <f t="shared" ref="DLG8:DLG22" si="874">DLF8/$DLG$5</f>
        <v>53.666666666666664</v>
      </c>
      <c r="DLH8" s="48"/>
      <c r="DLI8" s="49">
        <v>0</v>
      </c>
      <c r="DLJ8" s="49">
        <v>0</v>
      </c>
      <c r="DLK8" s="49">
        <f>SUMIF(SUMPK!$B:$B,$B:$B,SUMPK!$O:$O)</f>
        <v>0</v>
      </c>
      <c r="DLL8" s="49"/>
      <c r="DLM8" s="49">
        <v>316</v>
      </c>
      <c r="DLN8" s="64">
        <f t="shared" ref="DLN8:DLN22" si="875">SUM(DLH8:DLM8)</f>
        <v>316</v>
      </c>
      <c r="DLO8" s="68">
        <f t="shared" ref="DLO8:DLO22" si="876">DLN8/$DLO$5</f>
        <v>52.666666666666664</v>
      </c>
      <c r="DLP8" s="48">
        <v>0</v>
      </c>
      <c r="DLR8" s="49">
        <v>0</v>
      </c>
      <c r="DLS8" s="49">
        <v>0</v>
      </c>
      <c r="DLT8" s="49">
        <v>0</v>
      </c>
      <c r="DLU8" s="49">
        <v>0</v>
      </c>
      <c r="DLV8" s="64">
        <f t="shared" ref="DLV8:DLV22" si="877">SUM(DLP8:DLU8)</f>
        <v>0</v>
      </c>
      <c r="DLW8" s="68">
        <f t="shared" ref="DLW8:DLW22" si="878">DLV8/$DLW$5</f>
        <v>0</v>
      </c>
      <c r="DLX8" s="48">
        <v>0</v>
      </c>
      <c r="DLY8" s="49">
        <v>0</v>
      </c>
      <c r="DLZ8" s="49">
        <v>0</v>
      </c>
      <c r="DMA8" s="49">
        <v>397</v>
      </c>
      <c r="DMB8" s="49">
        <v>0</v>
      </c>
      <c r="DMC8" s="49"/>
      <c r="DMD8" s="64">
        <f t="shared" ref="DMD8:DMD22" si="879">SUM(DLX8:DMC8)</f>
        <v>397</v>
      </c>
      <c r="DME8" s="68">
        <f t="shared" ref="DME8:DME22" si="880">DMD8/$DME$5</f>
        <v>66.166666666666671</v>
      </c>
      <c r="DMF8" s="48"/>
      <c r="DMG8" s="49">
        <v>0</v>
      </c>
      <c r="DMH8" s="49"/>
      <c r="DMI8" s="49">
        <v>0</v>
      </c>
      <c r="DMJ8" s="49">
        <v>0</v>
      </c>
      <c r="DMK8" s="49">
        <v>0</v>
      </c>
      <c r="DML8" s="64">
        <f t="shared" ref="DML8:DML22" si="881">SUM(DMF8:DMK8)</f>
        <v>0</v>
      </c>
      <c r="DMM8" s="68">
        <f t="shared" ref="DMM8:DMM22" si="882">DML8/$DMM$5</f>
        <v>0</v>
      </c>
      <c r="DMN8" s="48">
        <v>314</v>
      </c>
      <c r="DMO8" s="49">
        <v>0</v>
      </c>
      <c r="DMP8" s="49">
        <v>0</v>
      </c>
      <c r="DMQ8" s="49">
        <v>0</v>
      </c>
      <c r="DMR8" s="49">
        <v>0</v>
      </c>
      <c r="DMS8" s="49">
        <v>0</v>
      </c>
      <c r="DMT8" s="64">
        <f t="shared" ref="DMT8:DMT22" si="883">SUM(DMN8:DMS8)</f>
        <v>314</v>
      </c>
      <c r="DMU8" s="68">
        <f t="shared" ref="DMU8:DMU22" si="884">DMT8/$DMU$5</f>
        <v>52.333333333333336</v>
      </c>
      <c r="DMV8" s="48">
        <v>339</v>
      </c>
      <c r="DMW8" s="49">
        <v>0</v>
      </c>
      <c r="DMX8" s="49">
        <v>0</v>
      </c>
      <c r="DMY8" s="49">
        <v>0</v>
      </c>
      <c r="DMZ8" s="49">
        <v>0</v>
      </c>
      <c r="DNA8" s="49">
        <v>0</v>
      </c>
      <c r="DNB8" s="64">
        <f t="shared" ref="DNB8:DNB22" si="885">SUM(DMV8:DNA8)</f>
        <v>339</v>
      </c>
      <c r="DNC8" s="68">
        <f t="shared" ref="DNC8:DNC22" si="886">DNB8/$DNC$5</f>
        <v>56.5</v>
      </c>
      <c r="DND8" s="48"/>
      <c r="DNE8" s="49">
        <v>0</v>
      </c>
      <c r="DNF8" s="49"/>
      <c r="DNG8" s="49"/>
      <c r="DNH8" s="49">
        <v>0</v>
      </c>
      <c r="DNI8" s="49">
        <v>0</v>
      </c>
      <c r="DNJ8" s="64">
        <f t="shared" ref="DNJ8:DNJ22" si="887">SUM(DND8:DNI8)</f>
        <v>0</v>
      </c>
      <c r="DNK8" s="68">
        <f t="shared" ref="DNK8:DNK22" si="888">DNJ8/$DNK$5</f>
        <v>0</v>
      </c>
      <c r="DNL8" s="48"/>
      <c r="DNM8" s="49"/>
      <c r="DNN8" s="49">
        <v>0</v>
      </c>
      <c r="DNO8" s="49">
        <v>0</v>
      </c>
      <c r="DNP8" s="49">
        <v>0</v>
      </c>
      <c r="DNQ8" s="49">
        <v>0</v>
      </c>
      <c r="DNR8" s="64">
        <f t="shared" ref="DNR8:DNR22" si="889">SUM(DNL8:DNQ8)</f>
        <v>0</v>
      </c>
      <c r="DNS8" s="68">
        <f t="shared" ref="DNS8:DNS22" si="890">DNR8/$DNS$5</f>
        <v>0</v>
      </c>
      <c r="DNT8" s="48"/>
      <c r="DNU8" s="49">
        <v>0</v>
      </c>
      <c r="DNV8" s="49">
        <v>0</v>
      </c>
      <c r="DNW8" s="49"/>
      <c r="DNX8" s="49">
        <v>201</v>
      </c>
      <c r="DNY8" s="49">
        <v>0</v>
      </c>
      <c r="DNZ8" s="64">
        <f t="shared" ref="DNZ8:DNZ22" si="891">SUM(DNT8:DNY8)</f>
        <v>201</v>
      </c>
      <c r="DOA8" s="68">
        <f t="shared" ref="DOA8:DOA22" si="892">DNZ8/$DNZ$5</f>
        <v>33.5</v>
      </c>
      <c r="DOB8" s="48">
        <v>0</v>
      </c>
      <c r="DOC8" s="49"/>
      <c r="DOD8" s="49"/>
      <c r="DOE8" s="49">
        <v>0</v>
      </c>
      <c r="DOF8" s="49">
        <v>0</v>
      </c>
      <c r="DOG8" s="49">
        <v>0</v>
      </c>
      <c r="DOH8" s="64">
        <f t="shared" ref="DOH8:DOH22" si="893">SUM(DOB8:DOG8)</f>
        <v>0</v>
      </c>
      <c r="DOI8" s="68">
        <f t="shared" ref="DOI8:DOI22" si="894">DOH8/$DOI$5</f>
        <v>0</v>
      </c>
      <c r="DOJ8" s="48">
        <v>0</v>
      </c>
      <c r="DOK8" s="49">
        <v>0</v>
      </c>
      <c r="DOL8" s="49"/>
      <c r="DOM8" s="49">
        <v>323</v>
      </c>
      <c r="DON8" s="49">
        <v>0</v>
      </c>
      <c r="DOO8" s="49">
        <v>0</v>
      </c>
      <c r="DOP8" s="64">
        <f t="shared" ref="DOP8:DOP22" si="895">SUM(DOJ8:DOO8)</f>
        <v>323</v>
      </c>
      <c r="DOQ8" s="68">
        <f t="shared" ref="DOQ8:DOQ22" si="896">DOP8/$DOQ$5</f>
        <v>53.833333333333336</v>
      </c>
      <c r="DOR8" s="48">
        <v>0</v>
      </c>
      <c r="DOS8" s="49">
        <v>0</v>
      </c>
      <c r="DOT8" s="49"/>
      <c r="DOU8" s="49">
        <v>0</v>
      </c>
      <c r="DOV8" s="49"/>
      <c r="DOW8" s="49">
        <v>0</v>
      </c>
      <c r="DOX8" s="64">
        <f t="shared" ref="DOX8:DOX22" si="897">SUM(DOR8:DOW8)</f>
        <v>0</v>
      </c>
      <c r="DOY8" s="68">
        <f t="shared" ref="DOY8:DOY22" si="898">DOX8/$DOY$5</f>
        <v>0</v>
      </c>
      <c r="DOZ8" s="48"/>
      <c r="DPA8" s="49">
        <v>0</v>
      </c>
      <c r="DPB8" s="49">
        <v>0</v>
      </c>
      <c r="DPC8" s="49">
        <v>0</v>
      </c>
      <c r="DPD8" s="49">
        <v>378</v>
      </c>
      <c r="DPE8" s="49">
        <v>0</v>
      </c>
      <c r="DPF8" s="64">
        <f t="shared" ref="DPF8:DPF22" si="899">SUM(DOZ8:DPE8)</f>
        <v>378</v>
      </c>
      <c r="DPG8" s="68">
        <f t="shared" ref="DPG8:DPG22" si="900">DPF8/$DPG$5</f>
        <v>63</v>
      </c>
      <c r="DPH8" s="48">
        <v>0</v>
      </c>
      <c r="DPI8" s="49">
        <v>325</v>
      </c>
      <c r="DPJ8" s="49">
        <v>0</v>
      </c>
      <c r="DPK8" s="49">
        <v>0</v>
      </c>
      <c r="DPL8" s="49">
        <v>0</v>
      </c>
      <c r="DPM8" s="49">
        <v>0</v>
      </c>
      <c r="DPN8" s="64">
        <f t="shared" ref="DPN8:DPN22" si="901">SUM(DPH8:DPM8)</f>
        <v>325</v>
      </c>
      <c r="DPO8" s="68">
        <f t="shared" ref="DPO8:DPO22" si="902">DPN8/$DPO$5</f>
        <v>54.166666666666664</v>
      </c>
      <c r="DPP8" s="48">
        <v>0</v>
      </c>
      <c r="DPQ8" s="49">
        <v>0</v>
      </c>
      <c r="DPR8" s="49">
        <v>0</v>
      </c>
      <c r="DPS8" s="49">
        <v>0</v>
      </c>
      <c r="DPT8" s="49">
        <v>0</v>
      </c>
      <c r="DPU8" s="49">
        <v>0</v>
      </c>
      <c r="DPV8" s="491">
        <f t="shared" ref="DPV8:DPV22" si="903">SUM(DPP8:DPU8)</f>
        <v>0</v>
      </c>
      <c r="DPW8" s="492">
        <f t="shared" ref="DPW8:DPW22" si="904">DPV8/$DPW$5</f>
        <v>0</v>
      </c>
      <c r="DPX8" s="48">
        <v>0</v>
      </c>
      <c r="DPY8" s="49">
        <v>339</v>
      </c>
      <c r="DPZ8" s="49">
        <v>0</v>
      </c>
      <c r="DQA8" s="49">
        <v>0</v>
      </c>
      <c r="DQB8" s="49">
        <v>0</v>
      </c>
      <c r="DQC8" s="49"/>
      <c r="DQD8" s="491">
        <f t="shared" ref="DQD8:DQD22" si="905">SUM(DPX8:DQC8)</f>
        <v>339</v>
      </c>
      <c r="DQE8" s="492">
        <f t="shared" ref="DQE8:DQE22" si="906">DQD8/$DQE$5</f>
        <v>56.5</v>
      </c>
      <c r="DQF8" s="48">
        <v>0</v>
      </c>
      <c r="DQG8" s="49">
        <v>0</v>
      </c>
      <c r="DQH8" s="49">
        <v>282</v>
      </c>
      <c r="DQI8" s="49"/>
      <c r="DQJ8" s="49">
        <v>0</v>
      </c>
      <c r="DQK8" s="49">
        <v>0</v>
      </c>
      <c r="DQL8" s="489">
        <f t="shared" ref="DQL8:DQL22" si="907">SUM(DQF8:DQK8)</f>
        <v>282</v>
      </c>
      <c r="DQM8" s="492">
        <f t="shared" ref="DQM8:DQM22" si="908">DQL8/$DQM$5</f>
        <v>47</v>
      </c>
      <c r="DQN8" s="48">
        <v>0</v>
      </c>
      <c r="DQO8" s="49">
        <v>0</v>
      </c>
      <c r="DQP8" s="49">
        <v>0</v>
      </c>
      <c r="DQQ8" s="49">
        <v>0</v>
      </c>
      <c r="DQR8" s="49">
        <v>0</v>
      </c>
      <c r="DQS8" s="49">
        <v>0</v>
      </c>
      <c r="DQT8" s="64">
        <f t="shared" ref="DQT8:DQT22" si="909">SUM(DQN8:DQS8)</f>
        <v>0</v>
      </c>
      <c r="DQU8" s="68">
        <f t="shared" ref="DQU8:DQU22" si="910">DQT8/$DQU$5</f>
        <v>0</v>
      </c>
      <c r="DQV8" s="48">
        <v>322</v>
      </c>
      <c r="DQW8" s="49">
        <v>0</v>
      </c>
      <c r="DQX8" s="49">
        <v>0</v>
      </c>
      <c r="DQY8" s="49">
        <v>0</v>
      </c>
      <c r="DQZ8" s="49">
        <v>0</v>
      </c>
      <c r="DRA8" s="49">
        <v>0</v>
      </c>
      <c r="DRB8" s="491">
        <f t="shared" ref="DRB8:DRB22" si="911">SUM(DQV8:DRA8)</f>
        <v>322</v>
      </c>
      <c r="DRC8" s="492">
        <f t="shared" ref="DRC8:DRC22" si="912">DRB8/$DRC$5</f>
        <v>53.666666666666664</v>
      </c>
      <c r="DRD8" s="48">
        <v>0</v>
      </c>
      <c r="DRE8" s="49">
        <v>199</v>
      </c>
      <c r="DRF8" s="49">
        <v>0</v>
      </c>
      <c r="DRG8" s="49">
        <v>0</v>
      </c>
      <c r="DRH8" s="49">
        <v>0</v>
      </c>
      <c r="DRI8" s="49"/>
      <c r="DRJ8" s="491">
        <f t="shared" ref="DRJ8:DRJ22" si="913">SUM(DRD8:DRI8)</f>
        <v>199</v>
      </c>
      <c r="DRK8" s="492">
        <f t="shared" ref="DRK8:DRK22" si="914">DRJ8/$DRK$5</f>
        <v>33.166666666666664</v>
      </c>
      <c r="DRL8" s="48"/>
      <c r="DRM8" s="49">
        <v>0</v>
      </c>
      <c r="DRN8" s="49"/>
      <c r="DRO8" s="49">
        <v>522</v>
      </c>
      <c r="DRP8" s="49">
        <v>0</v>
      </c>
      <c r="DRQ8" s="49">
        <v>0</v>
      </c>
      <c r="DRR8" s="64">
        <f t="shared" ref="DRR8:DRR22" si="915">SUM(DRL8:DRQ8)</f>
        <v>522</v>
      </c>
      <c r="DRS8" s="68">
        <f t="shared" ref="DRS8:DRS22" si="916">DRR8/$DRS$5</f>
        <v>87</v>
      </c>
      <c r="DRT8" s="63">
        <v>0</v>
      </c>
      <c r="DRU8" s="64">
        <v>0</v>
      </c>
      <c r="DRV8" s="64">
        <v>0</v>
      </c>
      <c r="DRW8" s="64">
        <v>0</v>
      </c>
      <c r="DRX8" s="64">
        <v>0</v>
      </c>
      <c r="DRY8" s="64"/>
      <c r="DRZ8" s="491">
        <f t="shared" ref="DRZ8:DRZ22" si="917">SUM(DRT8:DRY8)</f>
        <v>0</v>
      </c>
      <c r="DSA8" s="68">
        <f t="shared" ref="DSA8:DSA22" si="918">DRZ8/$DSA$5</f>
        <v>0</v>
      </c>
      <c r="DSB8" s="82">
        <v>0</v>
      </c>
      <c r="DSC8" s="83">
        <v>0</v>
      </c>
      <c r="DSD8" s="83">
        <v>0</v>
      </c>
      <c r="DSE8" s="83"/>
      <c r="DSF8" s="83"/>
      <c r="DSG8" s="83">
        <v>0</v>
      </c>
      <c r="DSH8" s="64">
        <f t="shared" ref="DSH8:DSH22" si="919">SUM(DSB8:DSG8)</f>
        <v>0</v>
      </c>
      <c r="DSI8" s="68">
        <f t="shared" ref="DSI8:DSI22" si="920">DSH8/$DSI$5</f>
        <v>0</v>
      </c>
      <c r="DSJ8" s="48">
        <v>330</v>
      </c>
      <c r="DSK8" s="49">
        <v>0</v>
      </c>
      <c r="DSL8" s="49">
        <v>0</v>
      </c>
      <c r="DSM8" s="49">
        <v>0</v>
      </c>
      <c r="DSN8" s="49">
        <v>0</v>
      </c>
      <c r="DSO8" s="49">
        <v>0</v>
      </c>
      <c r="DSP8" s="64">
        <f t="shared" ref="DSP8:DSP21" si="921">SUM(DSJ8:DSO8)</f>
        <v>330</v>
      </c>
      <c r="DSQ8" s="68">
        <f t="shared" ref="DSQ8:DSQ22" si="922">DSP8/$DSQ$5</f>
        <v>55</v>
      </c>
      <c r="DSR8" s="48">
        <v>0</v>
      </c>
      <c r="DSS8" s="49">
        <v>0</v>
      </c>
      <c r="DST8" s="49">
        <v>0</v>
      </c>
      <c r="DSU8" s="49">
        <v>0</v>
      </c>
      <c r="DSV8" s="49">
        <v>0</v>
      </c>
      <c r="DSW8" s="49">
        <v>331</v>
      </c>
      <c r="DSX8" s="64">
        <f t="shared" ref="DSX8:DSX22" si="923">SUM(DSR8:DSW8)</f>
        <v>331</v>
      </c>
      <c r="DSY8" s="68">
        <f t="shared" ref="DSY8:DSY22" si="924">DSX8/$DSY$5</f>
        <v>55.166666666666664</v>
      </c>
      <c r="DSZ8" s="48">
        <v>0</v>
      </c>
      <c r="DTA8" s="49"/>
      <c r="DTB8" s="49">
        <v>0</v>
      </c>
      <c r="DTC8" s="49">
        <v>334</v>
      </c>
      <c r="DTD8" s="49">
        <v>0</v>
      </c>
      <c r="DTE8" s="49">
        <v>0</v>
      </c>
      <c r="DTF8" s="64">
        <f t="shared" ref="DTF8:DTF22" si="925">SUM(DSZ8:DTE8)</f>
        <v>334</v>
      </c>
      <c r="DTG8" s="68">
        <f t="shared" ref="DTG8:DTG22" si="926">DTF8/$DTG$5</f>
        <v>55.666666666666664</v>
      </c>
      <c r="DTH8" s="48"/>
      <c r="DTI8" s="49">
        <v>0</v>
      </c>
      <c r="DTJ8" s="49">
        <v>0</v>
      </c>
      <c r="DTK8" s="49">
        <v>0</v>
      </c>
      <c r="DTL8" s="49">
        <v>0</v>
      </c>
      <c r="DTM8" s="49">
        <v>0</v>
      </c>
      <c r="DTN8" s="64">
        <f t="shared" ref="DTN8:DTN22" si="927">SUM(DTH8:DTM8)</f>
        <v>0</v>
      </c>
      <c r="DTO8" s="68">
        <f t="shared" ref="DTO8:DTO22" si="928">DTN8/$DTO$5</f>
        <v>0</v>
      </c>
      <c r="DTP8" s="48">
        <v>331</v>
      </c>
      <c r="DTQ8" s="49">
        <v>0</v>
      </c>
      <c r="DTR8" s="49"/>
      <c r="DTS8" s="49">
        <v>0</v>
      </c>
      <c r="DTT8" s="49">
        <v>0</v>
      </c>
      <c r="DTU8" s="49">
        <v>0</v>
      </c>
      <c r="DTV8" s="64">
        <f t="shared" ref="DTV8:DTV22" si="929">SUM(DTP8:DTU8)</f>
        <v>331</v>
      </c>
      <c r="DTW8" s="68">
        <f t="shared" ref="DTW8:DTW22" si="930">DTV8/$DTW$5</f>
        <v>55.166666666666664</v>
      </c>
      <c r="DTX8" s="48">
        <v>0</v>
      </c>
      <c r="DTY8" s="49">
        <v>0</v>
      </c>
      <c r="DTZ8" s="49"/>
      <c r="DUA8" s="49">
        <v>358</v>
      </c>
      <c r="DUB8" s="49">
        <v>0</v>
      </c>
      <c r="DUC8" s="49">
        <v>0</v>
      </c>
      <c r="DUD8" s="64">
        <f t="shared" ref="DUD8:DUD22" si="931">SUM(DTX8:DUC8)</f>
        <v>358</v>
      </c>
      <c r="DUE8" s="68">
        <f t="shared" ref="DUE8:DUE22" si="932">DUD8/$DUE$5</f>
        <v>59.666666666666664</v>
      </c>
      <c r="DUF8" s="48">
        <v>0</v>
      </c>
      <c r="DUG8" s="49">
        <v>0</v>
      </c>
      <c r="DUH8" s="49"/>
      <c r="DUI8" s="49">
        <v>0</v>
      </c>
      <c r="DUJ8" s="49">
        <v>0</v>
      </c>
      <c r="DUK8" s="49">
        <v>0</v>
      </c>
      <c r="DUL8" s="64">
        <f t="shared" ref="DUL8:DUL21" si="933">SUM(DUF8:DUK8)</f>
        <v>0</v>
      </c>
      <c r="DUM8" s="68">
        <f t="shared" ref="DUM8:DUM21" si="934">DUL8/$DUM$5</f>
        <v>0</v>
      </c>
      <c r="DUN8" s="48"/>
      <c r="DUO8" s="49">
        <v>0</v>
      </c>
      <c r="DUP8" s="49">
        <v>373</v>
      </c>
      <c r="DUQ8" s="49">
        <v>0</v>
      </c>
      <c r="DUR8" s="49"/>
      <c r="DUS8" s="49">
        <v>0</v>
      </c>
      <c r="DUT8" s="64">
        <f t="shared" ref="DUT8:DUT21" si="935">SUM(DUN8:DUS8)</f>
        <v>373</v>
      </c>
      <c r="DUU8" s="184">
        <f t="shared" ref="DUU8:DUU21" si="936">DUT8/$DUU$5</f>
        <v>62.166666666666664</v>
      </c>
      <c r="DUV8" s="48"/>
      <c r="DUW8" s="49">
        <v>0</v>
      </c>
      <c r="DUX8" s="49">
        <v>0</v>
      </c>
      <c r="DUY8" s="49">
        <v>0</v>
      </c>
      <c r="DUZ8" s="49">
        <v>0</v>
      </c>
      <c r="DVA8" s="49"/>
      <c r="DVB8" s="64">
        <f t="shared" ref="DVB8:DVB21" si="937">SUM(DUV8:DVA8)</f>
        <v>0</v>
      </c>
      <c r="DVC8" s="68">
        <f t="shared" ref="DVC8:DVC21" si="938">DVB8/$DVC$5</f>
        <v>0</v>
      </c>
      <c r="DVD8" s="48"/>
      <c r="DVE8" s="49">
        <v>0</v>
      </c>
      <c r="DVF8" s="49">
        <v>333</v>
      </c>
      <c r="DVG8" s="49">
        <v>0</v>
      </c>
      <c r="DVH8" s="49">
        <v>0</v>
      </c>
      <c r="DVI8" s="49"/>
      <c r="DVJ8" s="64">
        <f t="shared" ref="DVJ8:DVJ22" si="939">SUM(DVD8:DVI8)</f>
        <v>333</v>
      </c>
      <c r="DVK8" s="68">
        <f t="shared" ref="DVK8:DVK22" si="940">DVJ8/$DVK$5</f>
        <v>55.5</v>
      </c>
      <c r="DVL8" s="48">
        <v>0</v>
      </c>
      <c r="DVM8" s="49">
        <v>200</v>
      </c>
      <c r="DVN8" s="49">
        <v>0</v>
      </c>
      <c r="DVO8" s="49">
        <v>0</v>
      </c>
      <c r="DVP8" s="49">
        <v>0</v>
      </c>
      <c r="DVQ8" s="49"/>
      <c r="DVR8" s="64">
        <f t="shared" ref="DVR8:DVR22" si="941">SUM(DVL8:DVQ8)</f>
        <v>200</v>
      </c>
      <c r="DVS8" s="68">
        <f t="shared" ref="DVS8:DVS22" si="942">DVR8/$DVS$5</f>
        <v>33.333333333333336</v>
      </c>
      <c r="DVT8" s="48"/>
      <c r="DVU8" s="49">
        <v>340</v>
      </c>
      <c r="DVV8" s="49">
        <v>0</v>
      </c>
      <c r="DVW8" s="49">
        <v>0</v>
      </c>
      <c r="DVX8" s="49">
        <v>145</v>
      </c>
      <c r="DVY8" s="49">
        <v>0</v>
      </c>
      <c r="DVZ8" s="64">
        <f t="shared" ref="DVZ8:DVZ22" si="943">SUM(DVT8:DVY8)</f>
        <v>485</v>
      </c>
      <c r="DWA8" s="68">
        <f t="shared" ref="DWA8:DWA22" si="944">DVZ8/$DWA$5</f>
        <v>80.833333333333329</v>
      </c>
      <c r="DWB8" s="48"/>
      <c r="DWC8" s="49">
        <v>0</v>
      </c>
      <c r="DWD8" s="49">
        <v>0</v>
      </c>
      <c r="DWE8" s="49">
        <v>0</v>
      </c>
      <c r="DWF8" s="49">
        <v>0</v>
      </c>
      <c r="DWG8" s="49">
        <v>0</v>
      </c>
      <c r="DWH8" s="64">
        <f t="shared" ref="DWH8:DWH22" si="945">SUM(DWB8:DWG8)</f>
        <v>0</v>
      </c>
      <c r="DWI8" s="68">
        <f t="shared" ref="DWI8:DWI22" si="946">DWH8/$DWI$5</f>
        <v>0</v>
      </c>
      <c r="DWJ8" s="48">
        <v>0</v>
      </c>
      <c r="DWK8" s="49">
        <v>390</v>
      </c>
      <c r="DWL8" s="49">
        <v>0</v>
      </c>
      <c r="DWM8" s="49">
        <v>0</v>
      </c>
      <c r="DWN8" s="49">
        <v>0</v>
      </c>
      <c r="DWO8" s="49">
        <v>0</v>
      </c>
      <c r="DWP8" s="64">
        <f t="shared" ref="DWP8:DWP22" si="947">SUM(DWJ8:DWO8)</f>
        <v>390</v>
      </c>
      <c r="DWQ8" s="68">
        <f t="shared" ref="DWQ8:DWQ22" si="948">DWP8/$DWQ$5</f>
        <v>65</v>
      </c>
      <c r="DWR8" s="48"/>
      <c r="DWS8" s="49"/>
      <c r="DWT8" s="49">
        <v>0</v>
      </c>
      <c r="DWU8" s="49">
        <v>0</v>
      </c>
      <c r="DWV8" s="49">
        <v>301</v>
      </c>
      <c r="DWW8" s="49">
        <v>0</v>
      </c>
      <c r="DWX8" s="64">
        <f t="shared" ref="DWX8:DWX22" si="949">SUM(DWR8:DWW8)</f>
        <v>301</v>
      </c>
      <c r="DWY8" s="68">
        <f>DWX8/$DWY$29</f>
        <v>50.166666666666664</v>
      </c>
      <c r="DWZ8" s="48">
        <v>0</v>
      </c>
      <c r="DXA8" s="49"/>
      <c r="DXB8" s="49">
        <v>0</v>
      </c>
      <c r="DXC8" s="49">
        <v>0</v>
      </c>
      <c r="DXD8" s="49">
        <v>0</v>
      </c>
      <c r="DXE8" s="49"/>
      <c r="DXF8" s="64">
        <f t="shared" ref="DXF8:DXF22" si="950">SUM(DWZ8:DXE8)</f>
        <v>0</v>
      </c>
      <c r="DXG8" s="68">
        <f t="shared" ref="DXG8:DXG22" si="951">DXF8/$DXG$5</f>
        <v>0</v>
      </c>
      <c r="DXH8" s="48">
        <v>0</v>
      </c>
      <c r="DXI8" s="49">
        <v>0</v>
      </c>
      <c r="DXJ8" s="49">
        <v>100</v>
      </c>
      <c r="DXK8" s="49">
        <v>0</v>
      </c>
      <c r="DXL8" s="49"/>
      <c r="DXM8" s="49">
        <v>300</v>
      </c>
      <c r="DXN8" s="64">
        <f t="shared" ref="DXN8:DXN22" si="952">SUM(DXH8:DXM8)</f>
        <v>400</v>
      </c>
      <c r="DXO8" s="68">
        <f t="shared" ref="DXO8:DXO22" si="953">DXN8/$DXO$5</f>
        <v>66.666666666666671</v>
      </c>
      <c r="DXP8" s="48">
        <v>0</v>
      </c>
      <c r="DXQ8" s="49">
        <v>0</v>
      </c>
      <c r="DXR8" s="49">
        <v>0</v>
      </c>
      <c r="DXS8" s="49">
        <v>0</v>
      </c>
      <c r="DXT8" s="49"/>
      <c r="DXU8" s="49"/>
      <c r="DXV8" s="64">
        <f t="shared" ref="DXV8:DXV22" si="954">SUM(DXP8:DXU8)</f>
        <v>0</v>
      </c>
      <c r="DXW8" s="68">
        <f t="shared" ref="DXW8:DXW22" si="955">DXV8/$DXW$5</f>
        <v>0</v>
      </c>
      <c r="DXX8" s="48">
        <v>0</v>
      </c>
      <c r="DXY8" s="49">
        <v>0</v>
      </c>
      <c r="DXZ8" s="49">
        <v>0</v>
      </c>
      <c r="DYA8" s="49">
        <v>0</v>
      </c>
      <c r="DYB8" s="49">
        <v>0</v>
      </c>
      <c r="DYC8" s="49">
        <v>41</v>
      </c>
      <c r="DYD8" s="64">
        <f t="shared" ref="DYD8:DYD22" si="956">SUM(DXX8:DYC8)</f>
        <v>41</v>
      </c>
      <c r="DYE8" s="68">
        <f t="shared" ref="DYE8:DYE22" si="957">DYD8/$DYE$5</f>
        <v>6.833333333333333</v>
      </c>
      <c r="DYF8" s="48"/>
      <c r="DYG8" s="49">
        <v>0</v>
      </c>
      <c r="DYH8" s="49">
        <v>0</v>
      </c>
      <c r="DYI8" s="49">
        <v>0</v>
      </c>
      <c r="DYJ8" s="49">
        <v>0</v>
      </c>
      <c r="DYK8" s="49"/>
      <c r="DYL8" s="64">
        <f t="shared" ref="DYL8:DYL22" si="958">SUM(DYF8:DYK8)</f>
        <v>0</v>
      </c>
      <c r="DYM8" s="68">
        <f t="shared" ref="DYM8:DYM22" si="959">DYL8/$DYM$5</f>
        <v>0</v>
      </c>
      <c r="DYN8" s="48">
        <v>0</v>
      </c>
      <c r="DYO8" s="49">
        <v>0</v>
      </c>
      <c r="DYP8" s="49">
        <v>367</v>
      </c>
      <c r="DYQ8" s="49">
        <v>0</v>
      </c>
      <c r="DYR8" s="49">
        <v>0</v>
      </c>
      <c r="DYS8" s="49">
        <v>0</v>
      </c>
      <c r="DYT8" s="64">
        <f t="shared" ref="DYT8:DYT22" si="960">SUM(DYN8:DYS8)</f>
        <v>367</v>
      </c>
      <c r="DYU8" s="68">
        <f t="shared" ref="DYU8:DYU22" si="961">DYT8/$DYU$5</f>
        <v>61.166666666666664</v>
      </c>
      <c r="DYV8" s="48">
        <v>0</v>
      </c>
      <c r="DYW8" s="49">
        <v>0</v>
      </c>
      <c r="DYX8" s="49">
        <v>0</v>
      </c>
      <c r="DYY8" s="49">
        <v>0</v>
      </c>
      <c r="DYZ8" s="49">
        <v>0</v>
      </c>
      <c r="DZA8" s="49">
        <v>348</v>
      </c>
      <c r="DZB8" s="64">
        <f t="shared" ref="DZB8:DZB22" si="962">SUM(DYV8:DZA8)</f>
        <v>348</v>
      </c>
      <c r="DZC8" s="68">
        <f t="shared" ref="DZC8:DZC22" si="963">DZB8/$DZC$5</f>
        <v>58</v>
      </c>
      <c r="DZD8" s="48">
        <v>0</v>
      </c>
      <c r="DZE8" s="49">
        <v>2</v>
      </c>
      <c r="DZF8" s="49">
        <v>0</v>
      </c>
      <c r="DZG8" s="49"/>
      <c r="DZH8" s="49">
        <f>SUMIF(SUMPK!$B:$B,$B:$B,SUMPK!$O:$O)</f>
        <v>0</v>
      </c>
      <c r="DZI8" s="49"/>
      <c r="DZJ8" s="64">
        <f t="shared" ref="DZJ8:DZJ22" si="964">SUM(DZD8:DZI8)</f>
        <v>2</v>
      </c>
      <c r="DZK8" s="68">
        <f t="shared" ref="DZK8:DZK22" si="965">DZJ8/$DZK$5</f>
        <v>0.33333333333333331</v>
      </c>
      <c r="DZL8" s="48">
        <v>77</v>
      </c>
      <c r="DZM8" s="49">
        <v>0</v>
      </c>
      <c r="DZN8" s="49"/>
      <c r="DZO8" s="49">
        <v>160</v>
      </c>
      <c r="DZP8" s="49"/>
      <c r="DZQ8" s="49"/>
      <c r="DZR8" s="64">
        <f t="shared" ref="DZR8:DZR22" si="966">SUM(DZL8:DZQ8)</f>
        <v>237</v>
      </c>
      <c r="DZS8" s="68">
        <f t="shared" ref="DZS8:DZS22" si="967">DZR8/$DZS$5</f>
        <v>39.5</v>
      </c>
      <c r="DZT8" s="48">
        <v>173</v>
      </c>
      <c r="DZU8" s="49">
        <v>0</v>
      </c>
      <c r="DZV8" s="49">
        <v>0</v>
      </c>
      <c r="DZW8" s="49">
        <v>0</v>
      </c>
      <c r="DZX8" s="49">
        <v>0</v>
      </c>
      <c r="DZY8" s="49"/>
      <c r="DZZ8" s="64">
        <f t="shared" ref="DZZ8:DZZ22" si="968">SUM(DZT8:DZY8)</f>
        <v>173</v>
      </c>
      <c r="EAA8" s="68">
        <f t="shared" ref="EAA8:EAA22" si="969">DZZ8/$EAA$5</f>
        <v>28.833333333333332</v>
      </c>
      <c r="EAB8" s="48">
        <v>372</v>
      </c>
      <c r="EAC8" s="49">
        <v>0</v>
      </c>
      <c r="EAD8" s="49"/>
      <c r="EAE8" s="49"/>
      <c r="EAF8" s="49">
        <v>71</v>
      </c>
      <c r="EAG8" s="49">
        <v>0</v>
      </c>
      <c r="EAH8" s="64">
        <f t="shared" ref="EAH8:EAH22" si="970">SUM(EAB8:EAG8)</f>
        <v>443</v>
      </c>
      <c r="EAI8" s="68">
        <f t="shared" ref="EAI8:EAI22" si="971">EAH8/$EAI$5</f>
        <v>73.833333333333329</v>
      </c>
      <c r="EAJ8" s="48"/>
      <c r="EAK8" s="49">
        <v>0</v>
      </c>
      <c r="EAL8" s="49">
        <v>0</v>
      </c>
      <c r="EAM8" s="49">
        <v>0</v>
      </c>
      <c r="EAN8" s="49">
        <v>0</v>
      </c>
      <c r="EAO8" s="49">
        <v>0</v>
      </c>
      <c r="EAP8" s="64">
        <f t="shared" ref="EAP8:EAP22" si="972">SUM(EAJ8:EAO8)</f>
        <v>0</v>
      </c>
      <c r="EAQ8" s="68">
        <f>EAP8/$EAQ$29</f>
        <v>0</v>
      </c>
      <c r="EAR8" s="48">
        <v>0</v>
      </c>
      <c r="EAS8" s="49">
        <v>254</v>
      </c>
      <c r="EAT8" s="49">
        <v>0</v>
      </c>
      <c r="EAU8" s="49">
        <v>0</v>
      </c>
      <c r="EAV8" s="49">
        <v>0</v>
      </c>
      <c r="EAW8" s="49"/>
      <c r="EAX8" s="64">
        <f t="shared" ref="EAX8:EAX22" si="973">SUM(EAR8:EAW8)</f>
        <v>254</v>
      </c>
      <c r="EAY8" s="68">
        <f t="shared" ref="EAY8:EAY22" si="974">EAX8/$EAY$5</f>
        <v>42.333333333333336</v>
      </c>
      <c r="EAZ8" s="48"/>
      <c r="EBA8" s="49">
        <v>0</v>
      </c>
      <c r="EBB8" s="49">
        <v>0</v>
      </c>
      <c r="EBC8" s="49"/>
      <c r="EBD8" s="49">
        <v>0</v>
      </c>
      <c r="EBE8" s="49">
        <v>0</v>
      </c>
      <c r="EBF8" s="64">
        <f t="shared" ref="EBF8:EBF22" si="975">SUM(EAZ8:EBE8)</f>
        <v>0</v>
      </c>
      <c r="EBG8" s="68">
        <f t="shared" ref="EBG8:EBG22" si="976">EBF8/$EBG$5</f>
        <v>0</v>
      </c>
      <c r="EBH8" s="48">
        <v>197</v>
      </c>
      <c r="EBI8" s="49">
        <v>0</v>
      </c>
      <c r="EBJ8" s="49">
        <v>0</v>
      </c>
      <c r="EBK8" s="49"/>
      <c r="EBL8" s="49">
        <v>0</v>
      </c>
      <c r="EBM8" s="49">
        <v>366</v>
      </c>
      <c r="EBN8" s="64">
        <f t="shared" ref="EBN8:EBN22" si="977">SUM(EBH8:EBM8)</f>
        <v>563</v>
      </c>
      <c r="EBO8" s="68">
        <f>EBN8/6</f>
        <v>93.833333333333329</v>
      </c>
      <c r="EBP8" s="48">
        <v>0</v>
      </c>
      <c r="EBQ8" s="49">
        <v>0</v>
      </c>
      <c r="EBR8" s="49"/>
      <c r="EBS8" s="49">
        <v>0</v>
      </c>
      <c r="EBT8" s="49">
        <v>0</v>
      </c>
      <c r="EBU8" s="49">
        <v>0</v>
      </c>
      <c r="EBV8" s="64">
        <f t="shared" ref="EBV8:EBV22" si="978">SUM(EBP8:EBU8)</f>
        <v>0</v>
      </c>
      <c r="EBW8" s="68">
        <f t="shared" ref="EBW8:EBW22" si="979">EBV8/$EBW$5</f>
        <v>0</v>
      </c>
      <c r="EBX8" s="48">
        <v>0</v>
      </c>
      <c r="EBY8" s="49">
        <v>0</v>
      </c>
      <c r="EBZ8" s="49">
        <v>0</v>
      </c>
      <c r="ECA8" s="49">
        <v>55</v>
      </c>
      <c r="ECB8" s="49">
        <v>0</v>
      </c>
      <c r="ECC8" s="49">
        <v>0</v>
      </c>
      <c r="ECD8" s="64">
        <f t="shared" ref="ECD8:ECD22" si="980">SUM(EBX8:ECC8)</f>
        <v>55</v>
      </c>
      <c r="ECE8" s="68">
        <f t="shared" ref="ECE8:ECE22" si="981">ECD8/$ECE$5</f>
        <v>9.1666666666666661</v>
      </c>
      <c r="ECF8" s="48">
        <v>0</v>
      </c>
      <c r="ECG8" s="49">
        <v>0</v>
      </c>
      <c r="ECH8" s="49">
        <v>0</v>
      </c>
      <c r="ECI8" s="49"/>
      <c r="ECJ8" s="49">
        <v>325</v>
      </c>
      <c r="ECK8" s="49">
        <v>0</v>
      </c>
      <c r="ECL8" s="64">
        <f t="shared" ref="ECL8:ECL22" si="982">SUM(ECF8:ECK8)</f>
        <v>325</v>
      </c>
      <c r="ECM8" s="68">
        <f t="shared" ref="ECM8:ECM22" si="983">ECL8/$ECM$5</f>
        <v>54.166666666666664</v>
      </c>
      <c r="ECN8" s="48">
        <v>0</v>
      </c>
      <c r="ECO8" s="49">
        <v>0</v>
      </c>
      <c r="ECP8" s="49">
        <v>0</v>
      </c>
      <c r="ECQ8" s="49"/>
      <c r="ECR8" s="49"/>
      <c r="ECS8" s="49">
        <v>0</v>
      </c>
      <c r="ECT8" s="64">
        <f t="shared" ref="ECT8:ECT22" si="984">SUM(ECN8:ECS8)</f>
        <v>0</v>
      </c>
      <c r="ECU8" s="68">
        <f t="shared" ref="ECU8:ECU22" si="985">ECT8/$ECU$5</f>
        <v>0</v>
      </c>
      <c r="ECV8" s="48">
        <v>266</v>
      </c>
      <c r="ECW8" s="49">
        <v>0</v>
      </c>
      <c r="ECX8" s="49">
        <v>0</v>
      </c>
      <c r="ECY8" s="49">
        <v>0</v>
      </c>
      <c r="ECZ8" s="49"/>
      <c r="EDA8" s="49">
        <v>0</v>
      </c>
      <c r="EDB8" s="64">
        <f t="shared" ref="EDB8:EDB22" si="986">SUM(ECV8:EDA8)</f>
        <v>266</v>
      </c>
      <c r="EDC8" s="68">
        <f t="shared" ref="EDC8:EDC22" si="987">EDB8/$EDC$5</f>
        <v>44.333333333333336</v>
      </c>
      <c r="EDD8" s="48">
        <v>0</v>
      </c>
      <c r="EDE8" s="49">
        <v>322</v>
      </c>
      <c r="EDF8" s="49">
        <v>0</v>
      </c>
      <c r="EDG8" s="49">
        <v>0</v>
      </c>
      <c r="EDH8" s="49"/>
      <c r="EDI8" s="49">
        <v>0</v>
      </c>
      <c r="EDJ8" s="64">
        <f t="shared" ref="EDJ8:EDJ22" si="988">SUM(EDD8:EDI8)</f>
        <v>322</v>
      </c>
      <c r="EDK8" s="68">
        <f t="shared" ref="EDK8:EDK22" si="989">EDJ8/$EDK$5</f>
        <v>53.666666666666664</v>
      </c>
      <c r="EDL8" s="48">
        <v>0</v>
      </c>
      <c r="EDM8" s="49">
        <v>0</v>
      </c>
      <c r="EDN8" s="49">
        <v>0</v>
      </c>
      <c r="EDO8" s="49">
        <f>SUMIF(SUMPK!$B:$B,$B:$B,SUMPK!$O:$O)</f>
        <v>0</v>
      </c>
      <c r="EDP8" s="49"/>
      <c r="EDQ8" s="49">
        <v>0</v>
      </c>
      <c r="EDR8" s="64">
        <f t="shared" ref="EDR8:EDR22" si="990">SUM(EDL8:EDQ8)</f>
        <v>0</v>
      </c>
      <c r="EDS8" s="184">
        <f t="shared" ref="EDS8:EDS22" si="991">EDR8/$EDS$5</f>
        <v>0</v>
      </c>
      <c r="EDT8" s="195">
        <v>0</v>
      </c>
      <c r="EDU8" s="49">
        <v>0</v>
      </c>
      <c r="EDV8" s="49">
        <v>0</v>
      </c>
      <c r="EDW8" s="49">
        <v>0</v>
      </c>
      <c r="EDX8" s="49"/>
      <c r="EDY8" s="49"/>
      <c r="EDZ8" s="64">
        <f t="shared" ref="EDZ8:EDZ22" si="992">SUM(EDT8:EDY8)</f>
        <v>0</v>
      </c>
      <c r="EEA8" s="184">
        <f t="shared" ref="EEA8:EEA22" si="993">EDZ8/$EEA$5</f>
        <v>0</v>
      </c>
      <c r="EEB8" s="48">
        <v>0</v>
      </c>
      <c r="EEC8" s="49">
        <v>0</v>
      </c>
      <c r="EED8" s="49">
        <v>0</v>
      </c>
      <c r="EEE8" s="49">
        <v>0</v>
      </c>
      <c r="EEF8" s="49">
        <v>343</v>
      </c>
      <c r="EEG8" s="49"/>
      <c r="EEH8" s="64">
        <f t="shared" ref="EEH8:EEH22" si="994">SUM(EEB8:EEG8)</f>
        <v>343</v>
      </c>
      <c r="EEI8" s="68">
        <f t="shared" ref="EEI8:EEI22" si="995">EEH8/$EEI$5</f>
        <v>57.166666666666664</v>
      </c>
      <c r="EEJ8" s="48">
        <v>0</v>
      </c>
      <c r="EEK8" s="49">
        <v>0</v>
      </c>
      <c r="EEL8" s="49">
        <v>0</v>
      </c>
      <c r="EEM8" s="49"/>
      <c r="EEN8" s="49"/>
      <c r="EEO8" s="49">
        <v>0</v>
      </c>
      <c r="EEP8" s="64">
        <f t="shared" ref="EEP8:EEP22" si="996">SUM(EEJ8:EEO8)</f>
        <v>0</v>
      </c>
      <c r="EEQ8" s="68">
        <f t="shared" ref="EEQ8:EEQ22" si="997">EEP8/$EEQ$5</f>
        <v>0</v>
      </c>
      <c r="EER8" s="48">
        <v>0</v>
      </c>
      <c r="EES8" s="49">
        <v>0</v>
      </c>
      <c r="EET8" s="49"/>
      <c r="EEU8" s="49">
        <v>345</v>
      </c>
      <c r="EEV8" s="49">
        <v>0</v>
      </c>
      <c r="EEW8" s="49"/>
      <c r="EEX8" s="64">
        <f t="shared" ref="EEX8:EEX22" si="998">SUM(EER8:EEW8)</f>
        <v>345</v>
      </c>
      <c r="EEY8" s="68">
        <f t="shared" ref="EEY8:EEY22" si="999">EEX8/$EEY$5</f>
        <v>57.5</v>
      </c>
      <c r="EEZ8" s="48">
        <v>0</v>
      </c>
      <c r="EFA8" s="49">
        <v>0</v>
      </c>
      <c r="EFB8" s="49">
        <v>0</v>
      </c>
      <c r="EFC8" s="49">
        <v>0</v>
      </c>
      <c r="EFD8" s="49">
        <v>0</v>
      </c>
      <c r="EFE8" s="49">
        <v>0</v>
      </c>
      <c r="EFF8" s="64">
        <f t="shared" ref="EFF8:EFF22" si="1000">SUM(EEZ8:EFE8)</f>
        <v>0</v>
      </c>
      <c r="EFG8" s="68">
        <f t="shared" ref="EFG8:EFG22" si="1001">EFF8/$EFG$5</f>
        <v>0</v>
      </c>
      <c r="EFH8" s="48"/>
      <c r="EFI8" s="49">
        <v>0</v>
      </c>
      <c r="EFJ8" s="49">
        <v>108</v>
      </c>
      <c r="EFK8" s="49">
        <v>0</v>
      </c>
      <c r="EFL8" s="49">
        <v>431</v>
      </c>
      <c r="EFM8" s="49">
        <v>0</v>
      </c>
      <c r="EFN8" s="64">
        <f t="shared" ref="EFN8:EFN22" si="1002">SUM(EFH8:EFM8)</f>
        <v>539</v>
      </c>
      <c r="EFO8" s="68">
        <f t="shared" ref="EFO8:EFO22" si="1003">EFN8/$EFO$5</f>
        <v>89.833333333333329</v>
      </c>
      <c r="EFP8" s="48">
        <v>0</v>
      </c>
      <c r="EFQ8" s="49"/>
      <c r="EFR8" s="49"/>
      <c r="EFS8" s="49">
        <v>0</v>
      </c>
      <c r="EFT8" s="49">
        <v>0</v>
      </c>
      <c r="EFU8" s="49"/>
      <c r="EFV8" s="64">
        <f t="shared" ref="EFV8:EFV22" si="1004">SUM(EFP8:EFU8)</f>
        <v>0</v>
      </c>
      <c r="EFW8" s="68">
        <f t="shared" ref="EFW8:EFW22" si="1005">EFV8/$EFW$5</f>
        <v>0</v>
      </c>
      <c r="EFX8" s="48"/>
      <c r="EFY8" s="49">
        <v>0</v>
      </c>
      <c r="EFZ8" s="49">
        <v>0</v>
      </c>
      <c r="EGA8" s="49">
        <v>0</v>
      </c>
      <c r="EGB8" s="49">
        <v>0</v>
      </c>
      <c r="EGC8" s="49">
        <v>0</v>
      </c>
      <c r="EGD8" s="64">
        <f t="shared" ref="EGD8:EGD22" si="1006">SUM(EFX8:EGC8)</f>
        <v>0</v>
      </c>
      <c r="EGE8" s="68">
        <f t="shared" ref="EGE8:EGE22" si="1007">EGD8/$EGE$5</f>
        <v>0</v>
      </c>
      <c r="EGF8" s="48">
        <v>0</v>
      </c>
      <c r="EGG8" s="49">
        <v>0</v>
      </c>
      <c r="EGH8" s="49"/>
      <c r="EGI8" s="49">
        <v>0</v>
      </c>
      <c r="EGJ8" s="49">
        <v>0</v>
      </c>
      <c r="EGK8" s="49">
        <v>0</v>
      </c>
      <c r="EGL8" s="64">
        <f t="shared" ref="EGL8:EGL22" si="1008">SUM(EGF8:EGK8)</f>
        <v>0</v>
      </c>
      <c r="EGM8" s="68">
        <f t="shared" ref="EGM8:EGM22" si="1009">EGL8/$EGM$5</f>
        <v>0</v>
      </c>
      <c r="EGN8" s="48">
        <v>0</v>
      </c>
      <c r="EGO8" s="49">
        <v>0</v>
      </c>
      <c r="EGP8" s="49"/>
      <c r="EGQ8" s="49">
        <v>330</v>
      </c>
      <c r="EGR8" s="49"/>
      <c r="EGS8" s="49">
        <v>0</v>
      </c>
      <c r="EGT8" s="64">
        <f t="shared" ref="EGT8:EGT22" si="1010">SUM(EGN8:EGS8)</f>
        <v>330</v>
      </c>
      <c r="EGU8" s="68">
        <f>EGT8/$EGU$29</f>
        <v>55</v>
      </c>
      <c r="EGV8" s="48">
        <v>0</v>
      </c>
      <c r="EGW8" s="49">
        <v>0</v>
      </c>
      <c r="EGX8" s="49"/>
      <c r="EGY8" s="49">
        <v>0</v>
      </c>
      <c r="EGZ8" s="49">
        <v>0</v>
      </c>
      <c r="EHA8" s="49"/>
      <c r="EHB8" s="64">
        <f t="shared" ref="EHB8:EHB22" si="1011">SUM(EGV8:EHA8)</f>
        <v>0</v>
      </c>
      <c r="EHC8" s="68">
        <f t="shared" ref="EHC8:EHC22" si="1012">EHB8/$EHC$5</f>
        <v>0</v>
      </c>
      <c r="EHD8" s="48">
        <v>0</v>
      </c>
      <c r="EHE8" s="49">
        <v>124</v>
      </c>
      <c r="EHF8" s="49"/>
      <c r="EHG8" s="49">
        <v>0</v>
      </c>
      <c r="EHH8" s="49">
        <v>0</v>
      </c>
      <c r="EHI8" s="49">
        <v>0</v>
      </c>
      <c r="EHJ8" s="64">
        <f t="shared" ref="EHJ8:EHJ22" si="1013">SUM(EHD8:EHI8)</f>
        <v>124</v>
      </c>
      <c r="EHK8" s="68">
        <f t="shared" ref="EHK8:EHK22" si="1014">EHJ8/$EHK$5</f>
        <v>20.666666666666668</v>
      </c>
      <c r="EHL8" s="48">
        <v>0</v>
      </c>
      <c r="EHM8" s="49">
        <v>0</v>
      </c>
      <c r="EHN8" s="49">
        <v>0</v>
      </c>
      <c r="EHO8" s="49"/>
      <c r="EHP8" s="49">
        <v>41</v>
      </c>
      <c r="EHQ8" s="49">
        <v>0</v>
      </c>
      <c r="EHR8" s="64">
        <f t="shared" ref="EHR8:EHR22" si="1015">SUM(EHL8:EHQ8)</f>
        <v>41</v>
      </c>
      <c r="EHS8" s="68">
        <f t="shared" ref="EHS8:EHS22" si="1016">EHR8/$EHS$5</f>
        <v>6.833333333333333</v>
      </c>
      <c r="EHT8" s="48">
        <v>348</v>
      </c>
      <c r="EHU8" s="49"/>
      <c r="EHV8" s="49">
        <v>0</v>
      </c>
      <c r="EHW8" s="49">
        <v>0</v>
      </c>
      <c r="EHX8" s="49"/>
      <c r="EHY8" s="49">
        <v>0</v>
      </c>
      <c r="EHZ8" s="64">
        <f t="shared" ref="EHZ8:EHZ22" si="1017">SUM(EHT8:EHY8)</f>
        <v>348</v>
      </c>
      <c r="EIA8" s="68">
        <f t="shared" ref="EIA8:EIA22" si="1018">EHZ8/$EIA$5</f>
        <v>58</v>
      </c>
      <c r="EIB8" s="48"/>
      <c r="EIC8" s="49"/>
      <c r="EID8" s="49">
        <v>0</v>
      </c>
      <c r="EIE8" s="49">
        <v>61</v>
      </c>
      <c r="EIF8" s="49">
        <v>0</v>
      </c>
      <c r="EIG8" s="49">
        <v>0</v>
      </c>
      <c r="EIH8" s="64">
        <f t="shared" ref="EIH8:EIH22" si="1019">SUM(EIB8:EIG8)</f>
        <v>61</v>
      </c>
      <c r="EII8" s="68">
        <f t="shared" ref="EII8:EII22" si="1020">EIH8/$EII$5</f>
        <v>10.166666666666666</v>
      </c>
      <c r="EIJ8" s="48">
        <v>0</v>
      </c>
      <c r="EIK8" s="49">
        <v>0</v>
      </c>
      <c r="EIL8" s="49"/>
      <c r="EIM8" s="49">
        <v>0</v>
      </c>
      <c r="EIN8" s="49">
        <v>0</v>
      </c>
      <c r="EIO8" s="49">
        <v>0</v>
      </c>
      <c r="EIP8" s="64">
        <f t="shared" ref="EIP8:EIP22" si="1021">SUM(EIJ8:EIO8)</f>
        <v>0</v>
      </c>
      <c r="EIQ8" s="68">
        <f t="shared" ref="EIQ8:EIQ22" si="1022">EIP8/$EIQ$5</f>
        <v>0</v>
      </c>
      <c r="EIR8" s="48">
        <v>0</v>
      </c>
      <c r="EIS8" s="49">
        <v>0</v>
      </c>
      <c r="EIT8" s="49">
        <v>340</v>
      </c>
      <c r="EIU8" s="49">
        <v>0</v>
      </c>
      <c r="EIV8" s="49">
        <v>0</v>
      </c>
      <c r="EIW8" s="49"/>
      <c r="EIX8" s="64">
        <f t="shared" ref="EIX8:EIX22" si="1023">SUM(EIR8:EIW8)</f>
        <v>340</v>
      </c>
      <c r="EIY8" s="68">
        <f t="shared" ref="EIY8:EIY22" si="1024">EIX8/$EIY$5</f>
        <v>56.666666666666664</v>
      </c>
      <c r="EIZ8" s="48">
        <v>0</v>
      </c>
      <c r="EJA8" s="49">
        <v>0</v>
      </c>
      <c r="EJB8" s="49">
        <v>0</v>
      </c>
      <c r="EJC8" s="49">
        <v>0</v>
      </c>
      <c r="EJD8" s="49">
        <v>0</v>
      </c>
      <c r="EJE8" s="49">
        <v>0</v>
      </c>
      <c r="EJF8" s="64">
        <f t="shared" ref="EJF8:EJF22" si="1025">SUM(EIZ8:EJE8)</f>
        <v>0</v>
      </c>
      <c r="EJG8" s="68">
        <f t="shared" ref="EJG8:EJG22" si="1026">EJF8/$EJG$5</f>
        <v>0</v>
      </c>
      <c r="EJH8" s="48">
        <v>100</v>
      </c>
      <c r="EJI8" s="49">
        <v>0</v>
      </c>
      <c r="EJJ8" s="49">
        <v>0</v>
      </c>
      <c r="EJK8" s="49">
        <v>0</v>
      </c>
      <c r="EJL8" s="49"/>
      <c r="EJM8" s="49"/>
      <c r="EJN8" s="64">
        <f t="shared" ref="EJN8:EJN22" si="1027">SUM(EJH8:EJM8)</f>
        <v>100</v>
      </c>
      <c r="EJO8" s="68">
        <f t="shared" ref="EJO8:EJO22" si="1028">EJN8/$EJO$5</f>
        <v>16.666666666666668</v>
      </c>
      <c r="EJP8" s="48">
        <v>41</v>
      </c>
      <c r="EJQ8" s="49">
        <v>0</v>
      </c>
      <c r="EJR8" s="49">
        <v>0</v>
      </c>
      <c r="EJS8" s="49">
        <v>0</v>
      </c>
      <c r="EJT8" s="49">
        <v>0</v>
      </c>
      <c r="EJU8" s="49">
        <v>344</v>
      </c>
      <c r="EJV8" s="64">
        <f t="shared" ref="EJV8:EJV22" si="1029">SUM(EJP8:EJU8)</f>
        <v>385</v>
      </c>
      <c r="EJW8" s="68">
        <f t="shared" ref="EJW8:EJW22" si="1030">EJV8/$EJW$5</f>
        <v>64.166666666666671</v>
      </c>
      <c r="EJX8" s="48">
        <v>0</v>
      </c>
      <c r="EJY8" s="49">
        <v>0</v>
      </c>
      <c r="EJZ8" s="49">
        <v>0</v>
      </c>
      <c r="EKA8" s="49">
        <v>0</v>
      </c>
      <c r="EKB8" s="49"/>
      <c r="EKC8" s="49"/>
      <c r="EKD8" s="64">
        <f t="shared" ref="EKD8:EKD22" si="1031">SUM(EJX8:EKC8)</f>
        <v>0</v>
      </c>
      <c r="EKE8" s="68">
        <f t="shared" ref="EKE8:EKE22" si="1032">EKD8/$EKE$5</f>
        <v>0</v>
      </c>
      <c r="EKF8" s="48">
        <v>0</v>
      </c>
      <c r="EKG8" s="49">
        <v>0</v>
      </c>
      <c r="EKH8" s="49"/>
      <c r="EKI8" s="49"/>
      <c r="EKJ8" s="49">
        <v>70</v>
      </c>
      <c r="EKK8" s="49">
        <v>0</v>
      </c>
      <c r="EKL8" s="64">
        <f t="shared" ref="EKL8:EKL22" si="1033">SUM(EKF8:EKK8)</f>
        <v>70</v>
      </c>
      <c r="EKM8" s="68">
        <f t="shared" ref="EKM8:EKM22" si="1034">EKL8/$EKM$5</f>
        <v>11.666666666666666</v>
      </c>
      <c r="EKN8" s="48"/>
      <c r="EKO8" s="49">
        <v>0</v>
      </c>
      <c r="EKP8" s="49">
        <v>0</v>
      </c>
      <c r="EKQ8" s="49">
        <v>0</v>
      </c>
      <c r="EKR8" s="49">
        <v>0</v>
      </c>
      <c r="EKS8" s="49">
        <v>0</v>
      </c>
      <c r="EKT8" s="64">
        <f t="shared" ref="EKT8:EKT22" si="1035">SUM(EKN8:EKS8)</f>
        <v>0</v>
      </c>
      <c r="EKU8" s="184">
        <f t="shared" ref="EKU8:EKU22" si="1036">EKT8/$EKU$5</f>
        <v>0</v>
      </c>
      <c r="EKV8" s="665"/>
      <c r="EKW8" s="195">
        <v>0</v>
      </c>
      <c r="EKX8" s="49">
        <v>0</v>
      </c>
      <c r="EKY8" s="49">
        <v>0</v>
      </c>
      <c r="EKZ8" s="49">
        <v>111</v>
      </c>
      <c r="ELA8" s="49"/>
      <c r="ELB8" s="49">
        <v>0</v>
      </c>
      <c r="ELC8" s="64">
        <f t="shared" ref="ELC8:ELC22" si="1037">SUM(EKW8:ELB8)</f>
        <v>111</v>
      </c>
      <c r="ELD8" s="211">
        <f t="shared" ref="ELD8:ELD22" si="1038">ELC8/$ELD$5</f>
        <v>18.5</v>
      </c>
      <c r="ELE8" s="195">
        <v>0</v>
      </c>
      <c r="ELF8" s="49">
        <v>350</v>
      </c>
      <c r="ELG8" s="49">
        <v>0</v>
      </c>
      <c r="ELH8" s="49">
        <v>0</v>
      </c>
      <c r="ELI8" s="49">
        <v>0</v>
      </c>
      <c r="ELJ8" s="49">
        <v>0</v>
      </c>
      <c r="ELK8" s="64">
        <f t="shared" ref="ELK8:ELK22" si="1039">SUM(ELE8:ELJ8)</f>
        <v>350</v>
      </c>
      <c r="ELL8" s="211">
        <f t="shared" ref="ELL8:ELL22" si="1040">ELK8/$ELL$5</f>
        <v>58.333333333333336</v>
      </c>
      <c r="ELM8" s="195">
        <v>0</v>
      </c>
      <c r="ELN8" s="49">
        <v>0</v>
      </c>
      <c r="ELO8" s="49">
        <v>0</v>
      </c>
      <c r="ELP8" s="49"/>
      <c r="ELQ8" s="49">
        <v>0</v>
      </c>
      <c r="ELR8" s="49">
        <v>0</v>
      </c>
      <c r="ELS8" s="64">
        <f t="shared" ref="ELS8:ELS22" si="1041">SUM(ELM8:ELR8)</f>
        <v>0</v>
      </c>
      <c r="ELT8" s="211">
        <f t="shared" ref="ELT8:ELT22" si="1042">ELS8/$ELT$5</f>
        <v>0</v>
      </c>
      <c r="ELU8" s="195">
        <v>0</v>
      </c>
      <c r="ELV8" s="49">
        <v>0</v>
      </c>
      <c r="ELW8" s="49">
        <v>0</v>
      </c>
      <c r="ELX8" s="49">
        <v>0</v>
      </c>
      <c r="ELY8" s="49"/>
      <c r="ELZ8" s="49">
        <v>0</v>
      </c>
      <c r="EMA8" s="64">
        <f t="shared" ref="EMA8:EMA22" si="1043">SUM(ELU8:ELZ8)</f>
        <v>0</v>
      </c>
      <c r="EMB8" s="211">
        <f t="shared" ref="EMB8:EMB22" si="1044">EMA8/$EMB$5</f>
        <v>0</v>
      </c>
      <c r="EMC8" s="195"/>
      <c r="EMD8" s="49">
        <v>321</v>
      </c>
      <c r="EME8" s="49">
        <v>0</v>
      </c>
      <c r="EMF8" s="49">
        <v>0</v>
      </c>
      <c r="EMG8" s="49">
        <v>0</v>
      </c>
      <c r="EMH8" s="49">
        <v>0</v>
      </c>
      <c r="EMI8" s="64">
        <f t="shared" ref="EMI8:EMI22" si="1045">SUM(EMC8:EMH8)</f>
        <v>321</v>
      </c>
      <c r="EMJ8" s="211">
        <f t="shared" ref="EMJ8:EMJ22" si="1046">EMI8/$EMJ$5</f>
        <v>53.5</v>
      </c>
      <c r="EMK8" s="195">
        <v>0</v>
      </c>
      <c r="EML8" s="49"/>
      <c r="EMM8" s="49">
        <v>0</v>
      </c>
      <c r="EMN8" s="49">
        <v>0</v>
      </c>
      <c r="EMO8" s="49">
        <v>0</v>
      </c>
      <c r="EMP8" s="49">
        <v>0</v>
      </c>
      <c r="EMQ8" s="64">
        <f t="shared" ref="EMQ8:EMQ22" si="1047">SUM(EMK8:EMP8)</f>
        <v>0</v>
      </c>
      <c r="EMR8" s="211">
        <f t="shared" ref="EMR8:EMR22" si="1048">EMQ8/$EMR$5</f>
        <v>0</v>
      </c>
      <c r="EMS8" s="195">
        <v>0</v>
      </c>
      <c r="EMT8" s="49">
        <v>0</v>
      </c>
      <c r="EMU8" s="49">
        <v>0</v>
      </c>
      <c r="EMV8" s="49">
        <v>345</v>
      </c>
      <c r="EMW8" s="49">
        <v>0</v>
      </c>
      <c r="EMX8" s="49">
        <v>0</v>
      </c>
      <c r="EMY8" s="64">
        <f t="shared" ref="EMY8:EMY22" si="1049">SUM(EMS8:EMX8)</f>
        <v>345</v>
      </c>
      <c r="EMZ8" s="211">
        <f t="shared" ref="EMZ8:EMZ22" si="1050">EMY8/$EMZ$5</f>
        <v>57.5</v>
      </c>
      <c r="ENA8" s="195">
        <v>0</v>
      </c>
      <c r="ENB8" s="49">
        <v>0</v>
      </c>
      <c r="ENC8" s="49">
        <v>0</v>
      </c>
      <c r="END8" s="49">
        <v>0</v>
      </c>
      <c r="ENE8" s="49"/>
      <c r="ENF8" s="49">
        <v>0</v>
      </c>
      <c r="ENG8" s="64">
        <f t="shared" ref="ENG8:ENG22" si="1051">SUM(ENA8:ENF8)</f>
        <v>0</v>
      </c>
      <c r="ENH8" s="211">
        <f t="shared" ref="ENH8:ENH22" si="1052">ENG8/$ENH$5</f>
        <v>0</v>
      </c>
      <c r="ENI8" s="195">
        <v>0</v>
      </c>
      <c r="ENJ8" s="49"/>
      <c r="ENK8" s="49">
        <v>0</v>
      </c>
      <c r="ENL8" s="49">
        <v>0</v>
      </c>
      <c r="ENM8" s="49">
        <v>0</v>
      </c>
      <c r="ENN8" s="49">
        <v>355</v>
      </c>
      <c r="ENO8" s="64">
        <f t="shared" ref="ENO8:ENO22" si="1053">SUM(ENI8:ENN8)</f>
        <v>355</v>
      </c>
      <c r="ENP8" s="211">
        <f t="shared" ref="ENP8:ENP22" si="1054">ENO8/$ENP$5</f>
        <v>59.166666666666664</v>
      </c>
      <c r="ENQ8" s="195">
        <v>0</v>
      </c>
      <c r="ENR8" s="49">
        <v>0</v>
      </c>
      <c r="ENS8" s="49">
        <v>0</v>
      </c>
      <c r="ENT8" s="49">
        <v>0</v>
      </c>
      <c r="ENU8" s="49">
        <v>0</v>
      </c>
      <c r="ENV8" s="49">
        <v>0</v>
      </c>
      <c r="ENW8" s="64">
        <f t="shared" ref="ENW8:ENW22" si="1055">SUM(ENQ8:ENV8)</f>
        <v>0</v>
      </c>
      <c r="ENX8" s="211">
        <f t="shared" ref="ENX8:ENX22" si="1056">ENW8/$ENX$5</f>
        <v>0</v>
      </c>
      <c r="ENY8" s="195"/>
      <c r="ENZ8" s="49">
        <v>0</v>
      </c>
      <c r="EOA8" s="49">
        <v>0</v>
      </c>
      <c r="EOB8" s="49">
        <v>0</v>
      </c>
      <c r="EOC8" s="49">
        <v>0</v>
      </c>
      <c r="EOD8" s="49">
        <v>0</v>
      </c>
      <c r="EOE8" s="64">
        <f t="shared" ref="EOE8:EOE22" si="1057">SUM(ENY8:EOD8)</f>
        <v>0</v>
      </c>
      <c r="EOF8" s="211">
        <f t="shared" ref="EOF8:EOF22" si="1058">EOE8/$EOF$5</f>
        <v>0</v>
      </c>
      <c r="EOG8" s="195"/>
      <c r="EOH8" s="360">
        <f>SUMIF(SUMPK!$B:$B,$B:$B,SUMPK!$O:$O)</f>
        <v>0</v>
      </c>
      <c r="EOI8" s="49">
        <v>0</v>
      </c>
      <c r="EOJ8" s="49">
        <v>0</v>
      </c>
      <c r="EOK8" s="49">
        <v>0</v>
      </c>
      <c r="EOL8" s="49">
        <v>0</v>
      </c>
      <c r="EOM8" s="64">
        <f t="shared" ref="EOM8:EOM22" si="1059">SUM(EOG8:EOL8)</f>
        <v>0</v>
      </c>
      <c r="EON8" s="211">
        <f t="shared" ref="EON8:EON22" si="1060">EOM8/$EON$5</f>
        <v>0</v>
      </c>
      <c r="EOO8" s="195">
        <v>0</v>
      </c>
      <c r="EOP8" s="49">
        <v>0</v>
      </c>
      <c r="EOQ8" s="49">
        <v>0</v>
      </c>
      <c r="EOR8" s="49">
        <v>0</v>
      </c>
      <c r="EOS8" s="49">
        <v>0</v>
      </c>
      <c r="EOT8" s="49">
        <v>0</v>
      </c>
      <c r="EOU8" s="64">
        <f t="shared" ref="EOU8:EOU22" si="1061">SUM(EOO8:EOT8)</f>
        <v>0</v>
      </c>
      <c r="EOV8" s="211">
        <f t="shared" ref="EOV8:EOV22" si="1062">EOU8/$EOV$5</f>
        <v>0</v>
      </c>
      <c r="EOW8" s="195">
        <v>167</v>
      </c>
      <c r="EOX8" s="49">
        <v>0</v>
      </c>
      <c r="EOY8" s="49">
        <v>0</v>
      </c>
      <c r="EOZ8" s="49">
        <v>0</v>
      </c>
      <c r="EPA8" s="49">
        <v>0</v>
      </c>
      <c r="EPB8" s="49">
        <v>339</v>
      </c>
      <c r="EPC8" s="64">
        <f t="shared" ref="EPC8:EPC22" si="1063">SUM(EOW8:EPB8)</f>
        <v>506</v>
      </c>
      <c r="EPD8" s="211">
        <f t="shared" ref="EPD8:EPD22" si="1064">EPC8/$EPD$5</f>
        <v>84.333333333333329</v>
      </c>
      <c r="EPE8" s="195">
        <v>0</v>
      </c>
      <c r="EPF8" s="49">
        <f>SUMIF(SUMPK!$B:$B,$B:$B,SUMPK!$O:$O)</f>
        <v>0</v>
      </c>
      <c r="EPG8" s="49">
        <v>0</v>
      </c>
      <c r="EPH8" s="49">
        <v>0</v>
      </c>
      <c r="EPI8" s="49">
        <v>0</v>
      </c>
      <c r="EPJ8" s="49">
        <v>0</v>
      </c>
      <c r="EPK8" s="64">
        <f t="shared" ref="EPK8:EPK22" si="1065">SUM(EPE8:EPJ8)</f>
        <v>0</v>
      </c>
      <c r="EPL8" s="211">
        <f t="shared" ref="EPL8:EPL22" si="1066">EPK8/$EPL$5</f>
        <v>0</v>
      </c>
      <c r="EPM8" s="195"/>
      <c r="EPN8" s="49">
        <v>0</v>
      </c>
      <c r="EPO8" s="49">
        <v>0</v>
      </c>
      <c r="EPP8" s="49">
        <v>0</v>
      </c>
      <c r="EPQ8" s="49">
        <v>0</v>
      </c>
      <c r="EPR8" s="49">
        <v>0</v>
      </c>
      <c r="EPS8" s="64">
        <f t="shared" ref="EPS8:EPS22" si="1067">SUM(EPM8:EPR8)</f>
        <v>0</v>
      </c>
      <c r="EPT8" s="211">
        <f t="shared" ref="EPT8:EPT22" si="1068">EPS8/$EPT$5</f>
        <v>0</v>
      </c>
      <c r="EPU8" s="195">
        <v>0</v>
      </c>
      <c r="EPV8" s="49">
        <v>0</v>
      </c>
      <c r="EPW8" s="49"/>
      <c r="EPX8" s="49">
        <v>0</v>
      </c>
      <c r="EPY8" s="49">
        <v>0</v>
      </c>
      <c r="EPZ8" s="49">
        <v>0</v>
      </c>
      <c r="EQA8" s="64">
        <f t="shared" ref="EQA8:EQA22" si="1069">SUM(EPU8:EPZ8)</f>
        <v>0</v>
      </c>
      <c r="EQB8" s="211">
        <f t="shared" ref="EQB8:EQB22" si="1070">EQA8/$EQB$5</f>
        <v>0</v>
      </c>
      <c r="EQC8" s="195">
        <v>0</v>
      </c>
      <c r="EQD8" s="49">
        <v>0</v>
      </c>
      <c r="EQE8" s="49">
        <v>83</v>
      </c>
      <c r="EQF8" s="49">
        <v>0</v>
      </c>
      <c r="EQG8" s="49">
        <v>0</v>
      </c>
      <c r="EQH8" s="49">
        <v>0</v>
      </c>
      <c r="EQI8" s="64">
        <f t="shared" ref="EQI8:EQI22" si="1071">SUM(EQC8:EQH8)</f>
        <v>83</v>
      </c>
      <c r="EQJ8" s="211">
        <f t="shared" ref="EQJ8:EQJ22" si="1072">EQI8/$EQJ$5</f>
        <v>13.833333333333334</v>
      </c>
      <c r="EQK8" s="195"/>
      <c r="EQL8" s="49">
        <v>0</v>
      </c>
      <c r="EQM8" s="49">
        <v>0</v>
      </c>
      <c r="EQN8" s="49"/>
      <c r="EQO8" s="49">
        <v>0</v>
      </c>
      <c r="EQP8" s="49">
        <v>344</v>
      </c>
      <c r="EQQ8" s="64">
        <f t="shared" ref="EQQ8:EQQ22" si="1073">SUM(EQK8:EQP8)</f>
        <v>344</v>
      </c>
      <c r="EQR8" s="211">
        <f t="shared" ref="EQR8:EQR22" si="1074">EQQ8/$EQR$5</f>
        <v>57.333333333333336</v>
      </c>
      <c r="EQS8" s="195">
        <v>0</v>
      </c>
      <c r="EQT8" s="49">
        <v>0</v>
      </c>
      <c r="EQU8" s="49">
        <v>0</v>
      </c>
      <c r="EQV8" s="49"/>
      <c r="EQW8" s="49">
        <v>0</v>
      </c>
      <c r="EQX8" s="49">
        <v>0</v>
      </c>
      <c r="EQY8" s="64">
        <f t="shared" ref="EQY8:EQY22" si="1075">SUM(EQS8:EQX8)</f>
        <v>0</v>
      </c>
      <c r="EQZ8" s="211">
        <f t="shared" ref="EQZ8:EQZ22" si="1076">EQY8/$EQZ$5</f>
        <v>0</v>
      </c>
      <c r="ERA8" s="195">
        <v>0</v>
      </c>
      <c r="ERB8" s="49">
        <v>0</v>
      </c>
      <c r="ERC8" s="49">
        <v>0</v>
      </c>
      <c r="ERD8" s="49">
        <v>0</v>
      </c>
      <c r="ERE8" s="49">
        <v>0</v>
      </c>
      <c r="ERF8" s="49"/>
      <c r="ERG8" s="64">
        <f t="shared" ref="ERG8:ERG22" si="1077">SUM(ERA8:ERF8)</f>
        <v>0</v>
      </c>
      <c r="ERH8" s="211">
        <f t="shared" ref="ERH8:ERH22" si="1078">ERG8/$ERH$5</f>
        <v>0</v>
      </c>
      <c r="ERI8" s="195">
        <v>0</v>
      </c>
      <c r="ERJ8" s="49">
        <v>0</v>
      </c>
      <c r="ERK8" s="49"/>
      <c r="ERL8" s="49">
        <v>0</v>
      </c>
      <c r="ERM8" s="49">
        <v>0</v>
      </c>
      <c r="ERN8" s="49"/>
      <c r="ERO8" s="64">
        <f t="shared" ref="ERO8:ERO22" si="1079">SUM(ERI8:ERN8)</f>
        <v>0</v>
      </c>
      <c r="ERP8" s="211">
        <f t="shared" ref="ERP8:ERP22" si="1080">ERO8/$ERP$5</f>
        <v>0</v>
      </c>
      <c r="ERQ8" s="195"/>
      <c r="ERR8" s="49">
        <v>96</v>
      </c>
      <c r="ERS8" s="49">
        <v>0</v>
      </c>
      <c r="ERT8" s="49">
        <v>0</v>
      </c>
      <c r="ERU8" s="49">
        <v>0</v>
      </c>
      <c r="ERV8" s="49">
        <v>0</v>
      </c>
      <c r="ERW8" s="64">
        <f t="shared" ref="ERW8:ERW22" si="1081">SUM(ERQ8:ERV8)</f>
        <v>96</v>
      </c>
      <c r="ERX8" s="211">
        <f t="shared" ref="ERX8:ERX22" si="1082">ERW8/$ERX$5</f>
        <v>16</v>
      </c>
      <c r="ERY8" s="195">
        <v>0</v>
      </c>
      <c r="ERZ8" s="49">
        <v>0</v>
      </c>
      <c r="ESA8" s="49">
        <v>0</v>
      </c>
      <c r="ESB8" s="49">
        <v>354</v>
      </c>
      <c r="ESC8" s="49">
        <v>0</v>
      </c>
      <c r="ESD8" s="49">
        <v>0</v>
      </c>
      <c r="ESE8" s="64">
        <f t="shared" ref="ESE8:ESE22" si="1083">SUM(ERY8:ESD8)</f>
        <v>354</v>
      </c>
      <c r="ESF8" s="211">
        <f t="shared" ref="ESF8:ESF22" si="1084">ESE8/$ESF$5</f>
        <v>59</v>
      </c>
      <c r="ESG8" s="195">
        <v>0</v>
      </c>
      <c r="ESH8" s="49">
        <v>0</v>
      </c>
      <c r="ESI8" s="49">
        <v>0</v>
      </c>
      <c r="ESJ8" s="49">
        <v>0</v>
      </c>
      <c r="ESK8" s="49"/>
      <c r="ESL8" s="49">
        <v>0</v>
      </c>
      <c r="ESM8" s="64">
        <f t="shared" ref="ESM8:ESM22" si="1085">SUM(ESG8:ESL8)</f>
        <v>0</v>
      </c>
      <c r="ESN8" s="211">
        <f t="shared" ref="ESN8:ESN22" si="1086">ESM8/$ESN$5</f>
        <v>0</v>
      </c>
      <c r="ESO8" s="458">
        <v>0</v>
      </c>
      <c r="ESP8" s="83"/>
      <c r="ESQ8" s="83">
        <v>0</v>
      </c>
      <c r="ESR8" s="83">
        <v>0</v>
      </c>
      <c r="ESS8" s="83"/>
      <c r="EST8" s="83">
        <v>0</v>
      </c>
      <c r="ESU8" s="64">
        <f t="shared" ref="ESU8:ESU22" si="1087">SUM(ESO8:EST8)</f>
        <v>0</v>
      </c>
      <c r="ESV8" s="211">
        <f t="shared" ref="ESV8:ESV22" si="1088">ESU8/$ESV$5</f>
        <v>0</v>
      </c>
      <c r="ESW8" s="195"/>
      <c r="ESX8" s="49"/>
      <c r="ESY8" s="49"/>
      <c r="ESZ8" s="49">
        <v>0</v>
      </c>
      <c r="ETA8" s="49">
        <v>0</v>
      </c>
      <c r="ETB8" s="49">
        <v>0</v>
      </c>
      <c r="ETC8" s="808">
        <f t="shared" ref="ETC8:ETC22" si="1089">SUM(ESW8:ETB8)</f>
        <v>0</v>
      </c>
      <c r="ETD8" s="211">
        <f t="shared" ref="ETD8:ETD22" si="1090">ETC8/$ETD$5</f>
        <v>0</v>
      </c>
      <c r="ETE8" s="195">
        <v>340</v>
      </c>
      <c r="ETF8" s="49">
        <v>0</v>
      </c>
      <c r="ETG8" s="49">
        <v>0</v>
      </c>
      <c r="ETH8" s="49">
        <v>0</v>
      </c>
      <c r="ETI8" s="49"/>
      <c r="ETJ8" s="49">
        <v>0</v>
      </c>
      <c r="ETK8" s="808">
        <f t="shared" ref="ETK8:ETK22" si="1091">SUM(ETE8:ETJ8)</f>
        <v>340</v>
      </c>
      <c r="ETL8" s="211">
        <f t="shared" ref="ETL8:ETL22" si="1092">ETK8/$ETL$5</f>
        <v>56.666666666666664</v>
      </c>
      <c r="ETM8" s="814"/>
      <c r="ETN8" s="815">
        <v>0</v>
      </c>
      <c r="ETO8" s="815">
        <v>0</v>
      </c>
      <c r="ETP8" s="815">
        <v>122</v>
      </c>
      <c r="ETQ8" s="815">
        <v>0</v>
      </c>
      <c r="ETR8" s="815">
        <v>0</v>
      </c>
      <c r="ETS8" s="808">
        <f t="shared" ref="ETS8:ETS22" si="1093">SUM(ETM8:ETR8)</f>
        <v>122</v>
      </c>
      <c r="ETT8" s="211">
        <f t="shared" ref="ETT8:ETT22" si="1094">ETS8/$ETT$5</f>
        <v>20.333333333333332</v>
      </c>
      <c r="ETU8" s="458">
        <v>0</v>
      </c>
      <c r="ETV8" s="83">
        <v>0</v>
      </c>
      <c r="ETW8" s="83"/>
      <c r="ETX8" s="83">
        <v>0</v>
      </c>
      <c r="ETY8" s="83">
        <v>0</v>
      </c>
      <c r="ETZ8" s="83">
        <v>0</v>
      </c>
      <c r="EUA8" s="808">
        <f t="shared" ref="EUA8:EUA22" si="1095">SUM(ETU8:ETZ8)</f>
        <v>0</v>
      </c>
      <c r="EUB8" s="211">
        <f t="shared" ref="EUB8:EUB22" si="1096">EUA8/$EUB$5</f>
        <v>0</v>
      </c>
      <c r="EUC8" s="458">
        <v>0</v>
      </c>
      <c r="EUD8" s="83">
        <v>367</v>
      </c>
      <c r="EUE8" s="83"/>
      <c r="EUF8" s="83">
        <v>0</v>
      </c>
      <c r="EUG8" s="83">
        <v>0</v>
      </c>
      <c r="EUH8" s="83">
        <v>0</v>
      </c>
      <c r="EUI8" s="808">
        <f t="shared" ref="EUI8:EUI22" si="1097">SUM(EUC8:EUH8)</f>
        <v>367</v>
      </c>
      <c r="EUJ8" s="211">
        <f t="shared" ref="EUJ8:EUJ22" si="1098">EUI8/$EUJ$5</f>
        <v>61.166666666666664</v>
      </c>
      <c r="EUK8" s="195"/>
      <c r="EUL8" s="49">
        <v>0</v>
      </c>
      <c r="EUM8" s="49">
        <v>0</v>
      </c>
      <c r="EUN8" s="49">
        <f>SUMIF(SUMPK!$B:$B,$B:$B,SUMPK!$O:$O)</f>
        <v>0</v>
      </c>
      <c r="EUO8" s="49">
        <v>0</v>
      </c>
      <c r="EUP8" s="49">
        <v>0</v>
      </c>
      <c r="EUQ8" s="808">
        <f t="shared" ref="EUQ8:EUQ22" si="1099">SUM(EUK8:EUP8)</f>
        <v>0</v>
      </c>
      <c r="EUR8" s="211">
        <f t="shared" ref="EUR8:EUR22" si="1100">EUQ8/$EUR$5</f>
        <v>0</v>
      </c>
      <c r="EUS8" s="195">
        <v>0</v>
      </c>
      <c r="EUT8" s="49">
        <v>0</v>
      </c>
      <c r="EUU8" s="49">
        <v>0</v>
      </c>
      <c r="EUV8" s="49">
        <v>0</v>
      </c>
      <c r="EUW8" s="49"/>
      <c r="EUX8" s="49">
        <v>358</v>
      </c>
      <c r="EUY8" s="808">
        <f t="shared" ref="EUY8:EUY22" si="1101">SUM(EUS8:EUX8)</f>
        <v>358</v>
      </c>
      <c r="EUZ8" s="211">
        <f t="shared" ref="EUZ8:EUZ22" si="1102">EUY8/$EUZ$5</f>
        <v>59.666666666666664</v>
      </c>
      <c r="EVA8" s="195">
        <v>0</v>
      </c>
      <c r="EVB8" s="49"/>
      <c r="EVC8" s="49"/>
      <c r="EVD8" s="49"/>
      <c r="EVE8" s="49">
        <v>0</v>
      </c>
      <c r="EVF8" s="49">
        <v>0</v>
      </c>
      <c r="EVG8" s="808">
        <f t="shared" ref="EVG8:EVG22" si="1103">SUM(EVA8:EVF8)</f>
        <v>0</v>
      </c>
      <c r="EVH8" s="211">
        <f t="shared" ref="EVH8:EVH22" si="1104">EVG8/$EVH$5</f>
        <v>0</v>
      </c>
      <c r="EVI8" s="195">
        <v>0</v>
      </c>
      <c r="EVJ8" s="49">
        <v>0</v>
      </c>
      <c r="EVK8" s="49">
        <v>0</v>
      </c>
      <c r="EVL8" s="49"/>
      <c r="EVM8" s="49"/>
      <c r="EVN8" s="49">
        <v>0</v>
      </c>
      <c r="EVO8" s="808">
        <f t="shared" ref="EVO8:EVO22" si="1105">SUM(EVI8:EVN8)</f>
        <v>0</v>
      </c>
      <c r="EVP8" s="211">
        <f t="shared" ref="EVP8:EVP22" si="1106">EVO8/$EVP$5</f>
        <v>0</v>
      </c>
      <c r="EVQ8" s="195">
        <v>0</v>
      </c>
      <c r="EVR8" s="49">
        <v>0</v>
      </c>
      <c r="EVS8" s="49">
        <v>0</v>
      </c>
      <c r="EVT8" s="49"/>
      <c r="EVU8" s="49">
        <v>345</v>
      </c>
      <c r="EVV8" s="49">
        <v>0</v>
      </c>
      <c r="EVW8" s="808">
        <f t="shared" ref="EVW8:EVW22" si="1107">SUM(EVQ8:EVV8)</f>
        <v>345</v>
      </c>
      <c r="EVX8" s="211">
        <f t="shared" ref="EVX8:EVX22" si="1108">EVW8/$EVX$5</f>
        <v>57.5</v>
      </c>
      <c r="EVY8" s="195">
        <v>0</v>
      </c>
      <c r="EVZ8" s="49">
        <v>0</v>
      </c>
      <c r="EWA8" s="49"/>
      <c r="EWB8" s="49">
        <v>0</v>
      </c>
      <c r="EWC8" s="49">
        <v>0</v>
      </c>
      <c r="EWD8" s="49">
        <v>0</v>
      </c>
      <c r="EWE8" s="808">
        <f t="shared" ref="EWE8:EWE22" si="1109">SUM(EVY8:EWD8)</f>
        <v>0</v>
      </c>
      <c r="EWF8" s="211">
        <f t="shared" ref="EWF8:EWF22" si="1110">EWE8/$EWF$5</f>
        <v>0</v>
      </c>
      <c r="EWG8" s="195"/>
      <c r="EWH8" s="49">
        <v>0</v>
      </c>
      <c r="EWI8" s="49">
        <v>0</v>
      </c>
      <c r="EWJ8" s="49">
        <v>0</v>
      </c>
      <c r="EWK8" s="49">
        <v>0</v>
      </c>
      <c r="EWL8" s="49">
        <v>0</v>
      </c>
      <c r="EWM8" s="808">
        <f t="shared" ref="EWM8:EWM22" si="1111">SUM(EWG8:EWL8)</f>
        <v>0</v>
      </c>
      <c r="EWN8" s="211">
        <f>EWM8/$EWN$29</f>
        <v>0</v>
      </c>
      <c r="EWO8" s="195">
        <v>0</v>
      </c>
      <c r="EWP8" s="49">
        <v>0</v>
      </c>
      <c r="EWQ8" s="49">
        <v>0</v>
      </c>
      <c r="EWR8" s="49">
        <v>0</v>
      </c>
      <c r="EWS8" s="49">
        <v>0</v>
      </c>
      <c r="EWT8" s="49">
        <v>0</v>
      </c>
      <c r="EWU8" s="808">
        <f t="shared" ref="EWU8:EWU22" si="1112">SUM(EWO8:EWT8)</f>
        <v>0</v>
      </c>
      <c r="EWV8" s="211">
        <f t="shared" ref="EWV8:EWV22" si="1113">EWU8/$EWV$5</f>
        <v>0</v>
      </c>
      <c r="EWW8" s="195"/>
      <c r="EWX8" s="49"/>
      <c r="EWY8" s="49">
        <v>0</v>
      </c>
      <c r="EWZ8" s="49">
        <v>196</v>
      </c>
      <c r="EXA8" s="49">
        <v>0</v>
      </c>
      <c r="EXB8" s="49"/>
      <c r="EXC8" s="808">
        <f t="shared" ref="EXC8:EXC22" si="1114">SUM(EWW8:EXB8)</f>
        <v>196</v>
      </c>
      <c r="EXD8" s="211">
        <f t="shared" ref="EXD8:EXD22" si="1115">EXC8/$EXD$5</f>
        <v>32.666666666666664</v>
      </c>
      <c r="EXE8" s="195">
        <v>0</v>
      </c>
      <c r="EXF8" s="49">
        <v>0</v>
      </c>
      <c r="EXG8" s="49"/>
      <c r="EXH8" s="49">
        <v>0</v>
      </c>
      <c r="EXI8" s="49">
        <v>0</v>
      </c>
      <c r="EXJ8" s="49">
        <v>0</v>
      </c>
      <c r="EXK8" s="808">
        <f t="shared" ref="EXK8:EXK22" si="1116">SUM(EXE8:EXJ8)</f>
        <v>0</v>
      </c>
      <c r="EXL8" s="211">
        <f t="shared" ref="EXL8:EXL22" si="1117">EXK8/$EXL$5</f>
        <v>0</v>
      </c>
      <c r="EXM8" s="458">
        <v>0</v>
      </c>
      <c r="EXN8" s="83">
        <v>0</v>
      </c>
      <c r="EXO8" s="83"/>
      <c r="EXP8" s="83">
        <v>0</v>
      </c>
      <c r="EXQ8" s="83">
        <v>351</v>
      </c>
      <c r="EXR8" s="83">
        <v>0</v>
      </c>
      <c r="EXS8" s="808">
        <f t="shared" ref="EXS8:EXS22" si="1118">SUM(EXM8:EXR8)</f>
        <v>351</v>
      </c>
      <c r="EXT8" s="211">
        <f t="shared" ref="EXT8:EXT22" si="1119">EXS8/$EXT$5</f>
        <v>58.5</v>
      </c>
      <c r="EXU8" s="195">
        <v>0</v>
      </c>
      <c r="EXV8" s="49"/>
      <c r="EXW8" s="49"/>
      <c r="EXX8" s="49">
        <v>0</v>
      </c>
      <c r="EXY8" s="49"/>
      <c r="EXZ8" s="49">
        <v>0</v>
      </c>
      <c r="EYA8" s="808">
        <f t="shared" ref="EYA8:EYA22" si="1120">SUM(EXU8:EXZ8)</f>
        <v>0</v>
      </c>
      <c r="EYB8" s="211">
        <f t="shared" ref="EYB8:EYB22" si="1121">EYA8/$EYB$5</f>
        <v>0</v>
      </c>
      <c r="EYC8" s="195">
        <v>0</v>
      </c>
      <c r="EYD8" s="49"/>
      <c r="EYE8" s="49">
        <v>0</v>
      </c>
      <c r="EYF8" s="49">
        <v>0</v>
      </c>
      <c r="EYG8" s="49">
        <v>0</v>
      </c>
      <c r="EYH8" s="49">
        <v>0</v>
      </c>
      <c r="EYI8" s="808">
        <f t="shared" ref="EYI8:EYI22" si="1122">SUM(EYC8:EYH8)</f>
        <v>0</v>
      </c>
      <c r="EYJ8" s="211">
        <f t="shared" ref="EYJ8:EYJ22" si="1123">EYI8/$EYJ$5</f>
        <v>0</v>
      </c>
      <c r="EYK8" s="195">
        <v>0</v>
      </c>
      <c r="EYL8" s="49">
        <v>0</v>
      </c>
      <c r="EYM8" s="49">
        <v>0</v>
      </c>
      <c r="EYN8" s="49">
        <v>0</v>
      </c>
      <c r="EYO8" s="49">
        <v>0</v>
      </c>
      <c r="EYP8" s="49">
        <v>80</v>
      </c>
      <c r="EYQ8" s="808">
        <f t="shared" ref="EYQ8:EYQ22" si="1124">SUM(EYK8:EYP8)</f>
        <v>80</v>
      </c>
      <c r="EYR8" s="211">
        <f t="shared" ref="EYR8:EYR22" si="1125">EYQ8/$EYR$5</f>
        <v>13.333333333333334</v>
      </c>
      <c r="EYS8" s="195">
        <v>0</v>
      </c>
      <c r="EYT8" s="49">
        <v>0</v>
      </c>
      <c r="EYU8" s="49">
        <v>0</v>
      </c>
      <c r="EYV8" s="49"/>
      <c r="EYW8" s="49"/>
      <c r="EYX8" s="49"/>
      <c r="EYY8" s="872">
        <f t="shared" ref="EYY8:EYY22" si="1126">SUM(EYS8:EYX8)</f>
        <v>0</v>
      </c>
      <c r="EYZ8" s="873">
        <f>EYY8/$EYZ$29</f>
        <v>0</v>
      </c>
      <c r="EZA8" s="195">
        <v>216</v>
      </c>
      <c r="EZB8" s="49">
        <v>0</v>
      </c>
      <c r="EZC8" s="49">
        <v>0</v>
      </c>
      <c r="EZD8" s="49">
        <v>0</v>
      </c>
      <c r="EZE8" s="49"/>
      <c r="EZF8" s="49">
        <v>0</v>
      </c>
      <c r="EZG8" s="872">
        <f t="shared" ref="EZG8:EZG22" si="1127">SUM(EZA8:EZF8)</f>
        <v>216</v>
      </c>
      <c r="EZH8" s="873">
        <f t="shared" ref="EZH8:EZH22" si="1128">EZG8/$EZH$5</f>
        <v>36</v>
      </c>
      <c r="EZI8" s="195"/>
      <c r="EZJ8" s="49">
        <v>0</v>
      </c>
      <c r="EZK8" s="49">
        <v>0</v>
      </c>
      <c r="EZL8" s="49">
        <v>0</v>
      </c>
      <c r="EZM8" s="49">
        <f>SUMIF(SUMPK!$B:$B,$B:$B,SUMPK!$O:$O)</f>
        <v>0</v>
      </c>
      <c r="EZN8" s="49">
        <v>0</v>
      </c>
      <c r="EZO8" s="872">
        <f t="shared" ref="EZO8:EZO22" si="1129">SUM(EZI8:EZN8)</f>
        <v>0</v>
      </c>
      <c r="EZP8" s="873">
        <f t="shared" ref="EZP8:EZP22" si="1130">EZO8/$EZP$5</f>
        <v>0</v>
      </c>
      <c r="EZQ8" s="458">
        <v>193</v>
      </c>
      <c r="EZR8" s="83"/>
      <c r="EZS8" s="83">
        <v>0</v>
      </c>
      <c r="EZT8" s="83"/>
      <c r="EZU8" s="83"/>
      <c r="EZV8" s="83">
        <v>0</v>
      </c>
      <c r="EZW8" s="872">
        <f t="shared" ref="EZW8:EZW22" si="1131">SUM(EZQ8:EZV8)</f>
        <v>193</v>
      </c>
      <c r="EZX8" s="873">
        <f t="shared" ref="EZX8:EZX22" si="1132">EZW8/$EZX$5</f>
        <v>32.166666666666664</v>
      </c>
      <c r="EZY8" s="195">
        <v>0</v>
      </c>
      <c r="EZZ8" s="49">
        <v>0</v>
      </c>
      <c r="FAA8" s="49">
        <v>0</v>
      </c>
      <c r="FAB8" s="49"/>
      <c r="FAC8" s="49">
        <v>0</v>
      </c>
      <c r="FAD8" s="49"/>
      <c r="FAE8" s="872">
        <f t="shared" ref="FAE8:FAE22" si="1133">SUM(EZY8:FAD8)</f>
        <v>0</v>
      </c>
      <c r="FAF8" s="873">
        <f t="shared" ref="FAF8:FAF22" si="1134">FAE8/$FAF$5</f>
        <v>0</v>
      </c>
    </row>
    <row r="9" spans="1:4088" s="8" customFormat="1" ht="15" customHeight="1" x14ac:dyDescent="0.2">
      <c r="A9" s="301">
        <v>3</v>
      </c>
      <c r="B9" s="21" t="s">
        <v>563</v>
      </c>
      <c r="C9" s="275" t="s">
        <v>564</v>
      </c>
      <c r="D9" s="21">
        <v>25</v>
      </c>
      <c r="E9" s="24"/>
      <c r="F9" s="24">
        <v>651</v>
      </c>
      <c r="G9" s="24"/>
      <c r="H9" s="24"/>
      <c r="I9" s="360"/>
      <c r="J9" s="360">
        <f>SUMIF(SUMPK!$B:$B,$B:$B,SUMPK!$O:$O)+335</f>
        <v>335</v>
      </c>
      <c r="K9" s="24">
        <f t="shared" si="187"/>
        <v>0</v>
      </c>
      <c r="L9" s="24">
        <f t="shared" ref="L9:L10" si="1135">F9+H9-J9</f>
        <v>316</v>
      </c>
      <c r="M9" s="24">
        <f t="shared" ref="M9:M10" si="1136">K9+L9</f>
        <v>316</v>
      </c>
      <c r="N9" s="129"/>
      <c r="O9" s="276"/>
      <c r="P9" s="712"/>
      <c r="Q9" s="276"/>
      <c r="R9" s="277"/>
      <c r="S9" s="222"/>
      <c r="T9" s="276"/>
      <c r="U9" s="303"/>
      <c r="V9" s="302"/>
      <c r="W9" s="304">
        <f t="shared" si="0"/>
        <v>1</v>
      </c>
      <c r="X9" s="305"/>
      <c r="Y9" s="280"/>
      <c r="Z9" s="280"/>
      <c r="AA9" s="280"/>
      <c r="AB9" s="280"/>
      <c r="AC9" s="662">
        <v>13</v>
      </c>
      <c r="AD9" s="648"/>
      <c r="AE9" s="49"/>
      <c r="AF9" s="49"/>
      <c r="AG9" s="49"/>
      <c r="AH9" s="49"/>
      <c r="AI9" s="49"/>
      <c r="AJ9" s="42"/>
      <c r="AK9" s="43"/>
      <c r="AL9" s="48"/>
      <c r="AM9" s="49"/>
      <c r="AN9" s="49"/>
      <c r="AO9" s="49"/>
      <c r="AP9" s="49"/>
      <c r="AQ9" s="49"/>
      <c r="AR9" s="42"/>
      <c r="AS9" s="43"/>
      <c r="AT9" s="48"/>
      <c r="AU9" s="49"/>
      <c r="AV9" s="49"/>
      <c r="AW9" s="49"/>
      <c r="AX9" s="49"/>
      <c r="AY9" s="49"/>
      <c r="AZ9" s="42"/>
      <c r="BA9" s="43"/>
      <c r="BB9" s="48"/>
      <c r="BC9" s="49"/>
      <c r="BD9" s="49"/>
      <c r="BE9" s="49"/>
      <c r="BF9" s="49"/>
      <c r="BG9" s="49"/>
      <c r="BH9" s="42"/>
      <c r="BI9" s="43"/>
      <c r="BJ9" s="48"/>
      <c r="BK9" s="49"/>
      <c r="BL9" s="49"/>
      <c r="BM9" s="49"/>
      <c r="BN9" s="49"/>
      <c r="BO9" s="49"/>
      <c r="BP9" s="42"/>
      <c r="BQ9" s="43"/>
      <c r="BR9" s="48"/>
      <c r="BS9" s="49"/>
      <c r="BT9" s="49"/>
      <c r="BU9" s="49"/>
      <c r="BV9" s="49"/>
      <c r="BW9" s="49"/>
      <c r="BX9" s="42"/>
      <c r="BY9" s="43"/>
      <c r="BZ9" s="48"/>
      <c r="CA9" s="49"/>
      <c r="CB9" s="49"/>
      <c r="CC9" s="49"/>
      <c r="CD9" s="49"/>
      <c r="CE9" s="49"/>
      <c r="CF9" s="42"/>
      <c r="CG9" s="43"/>
      <c r="CH9" s="48"/>
      <c r="CI9" s="49"/>
      <c r="CJ9" s="49"/>
      <c r="CK9" s="49"/>
      <c r="CL9" s="49"/>
      <c r="CM9" s="49"/>
      <c r="CN9" s="42"/>
      <c r="CO9" s="43"/>
      <c r="CP9" s="48"/>
      <c r="CQ9" s="49"/>
      <c r="CR9" s="49"/>
      <c r="CS9" s="49"/>
      <c r="CT9" s="49"/>
      <c r="CU9" s="49"/>
      <c r="CV9" s="42"/>
      <c r="CW9" s="43"/>
      <c r="CX9" s="48"/>
      <c r="CY9" s="49"/>
      <c r="CZ9" s="49"/>
      <c r="DA9" s="49"/>
      <c r="DB9" s="49"/>
      <c r="DC9" s="49"/>
      <c r="DD9" s="42"/>
      <c r="DE9" s="43"/>
      <c r="DF9" s="48"/>
      <c r="DG9" s="49"/>
      <c r="DH9" s="49"/>
      <c r="DI9" s="49"/>
      <c r="DJ9" s="49"/>
      <c r="DK9" s="49"/>
      <c r="DL9" s="42"/>
      <c r="DM9" s="43"/>
      <c r="DN9" s="48"/>
      <c r="DO9" s="49"/>
      <c r="DP9" s="49"/>
      <c r="DQ9" s="49"/>
      <c r="DR9" s="49"/>
      <c r="DS9" s="49"/>
      <c r="DT9" s="42"/>
      <c r="DU9" s="43"/>
      <c r="DV9" s="48"/>
      <c r="DW9" s="49"/>
      <c r="DX9" s="49"/>
      <c r="DY9" s="49"/>
      <c r="DZ9" s="49"/>
      <c r="EA9" s="49"/>
      <c r="EB9" s="42"/>
      <c r="EC9" s="43"/>
      <c r="ED9" s="48"/>
      <c r="EE9" s="49"/>
      <c r="EF9" s="49"/>
      <c r="EG9" s="49"/>
      <c r="EH9" s="49"/>
      <c r="EI9" s="49"/>
      <c r="EJ9" s="42"/>
      <c r="EK9" s="43"/>
      <c r="EL9" s="48"/>
      <c r="EM9" s="49"/>
      <c r="EN9" s="49"/>
      <c r="EO9" s="49"/>
      <c r="EP9" s="49"/>
      <c r="EQ9" s="49"/>
      <c r="ER9" s="42"/>
      <c r="ES9" s="43"/>
      <c r="ET9" s="48"/>
      <c r="EU9" s="49"/>
      <c r="EV9" s="49"/>
      <c r="EW9" s="49"/>
      <c r="EX9" s="49"/>
      <c r="EY9" s="49"/>
      <c r="EZ9" s="42"/>
      <c r="FA9" s="43"/>
      <c r="FB9" s="48"/>
      <c r="FC9" s="49"/>
      <c r="FD9" s="49"/>
      <c r="FE9" s="49"/>
      <c r="FF9" s="49"/>
      <c r="FG9" s="49"/>
      <c r="FH9" s="42"/>
      <c r="FI9" s="43"/>
      <c r="FJ9" s="48"/>
      <c r="FK9" s="49"/>
      <c r="FL9" s="49"/>
      <c r="FM9" s="49"/>
      <c r="FN9" s="49"/>
      <c r="FO9" s="49"/>
      <c r="FP9" s="42"/>
      <c r="FQ9" s="43"/>
      <c r="FR9" s="48"/>
      <c r="FS9" s="49"/>
      <c r="FT9" s="49"/>
      <c r="FU9" s="49"/>
      <c r="FV9" s="49"/>
      <c r="FW9" s="49"/>
      <c r="FX9" s="42"/>
      <c r="FY9" s="43"/>
      <c r="FZ9" s="48"/>
      <c r="GA9" s="49"/>
      <c r="GB9" s="49"/>
      <c r="GC9" s="49"/>
      <c r="GD9" s="49"/>
      <c r="GE9" s="49"/>
      <c r="GF9" s="42"/>
      <c r="GG9" s="43"/>
      <c r="GH9" s="48"/>
      <c r="GI9" s="49"/>
      <c r="GJ9" s="49"/>
      <c r="GK9" s="49"/>
      <c r="GL9" s="49"/>
      <c r="GM9" s="49"/>
      <c r="GN9" s="42"/>
      <c r="GO9" s="43"/>
      <c r="GP9" s="48"/>
      <c r="GQ9" s="49"/>
      <c r="GR9" s="49"/>
      <c r="GS9" s="49"/>
      <c r="GT9" s="49"/>
      <c r="GU9" s="49"/>
      <c r="GV9" s="42"/>
      <c r="GW9" s="43"/>
      <c r="GX9" s="48"/>
      <c r="GY9" s="49"/>
      <c r="GZ9" s="49"/>
      <c r="HA9" s="49"/>
      <c r="HB9" s="49"/>
      <c r="HC9" s="49"/>
      <c r="HD9" s="42"/>
      <c r="HE9" s="43"/>
      <c r="HF9" s="48"/>
      <c r="HG9" s="49"/>
      <c r="HH9" s="49"/>
      <c r="HI9" s="49"/>
      <c r="HJ9" s="49"/>
      <c r="HK9" s="49"/>
      <c r="HL9" s="42"/>
      <c r="HM9" s="43"/>
      <c r="HN9" s="82"/>
      <c r="HO9" s="83"/>
      <c r="HP9" s="83"/>
      <c r="HQ9" s="83"/>
      <c r="HR9" s="83"/>
      <c r="HS9" s="83"/>
      <c r="HT9" s="42"/>
      <c r="HU9" s="43"/>
      <c r="HV9" s="48"/>
      <c r="HW9" s="49"/>
      <c r="HX9" s="49"/>
      <c r="HY9" s="49"/>
      <c r="HZ9" s="49"/>
      <c r="IA9" s="49"/>
      <c r="IB9" s="42"/>
      <c r="IC9" s="43"/>
      <c r="ID9" s="48"/>
      <c r="IE9" s="49"/>
      <c r="IF9" s="49"/>
      <c r="IG9" s="49"/>
      <c r="IH9" s="49"/>
      <c r="II9" s="49"/>
      <c r="IJ9" s="42"/>
      <c r="IK9" s="43"/>
      <c r="IL9" s="48"/>
      <c r="IM9" s="49"/>
      <c r="IN9" s="49"/>
      <c r="IO9" s="49"/>
      <c r="IP9" s="49"/>
      <c r="IQ9" s="49"/>
      <c r="IR9" s="67"/>
      <c r="IS9" s="68"/>
      <c r="IT9" s="48"/>
      <c r="IU9" s="49"/>
      <c r="IV9" s="49"/>
      <c r="IW9" s="49"/>
      <c r="IX9" s="49"/>
      <c r="IY9" s="49"/>
      <c r="IZ9" s="67"/>
      <c r="JA9" s="68"/>
      <c r="JB9" s="48"/>
      <c r="JC9" s="49"/>
      <c r="JD9" s="49"/>
      <c r="JE9" s="49"/>
      <c r="JF9" s="49"/>
      <c r="JG9" s="49"/>
      <c r="JH9" s="67"/>
      <c r="JI9" s="68"/>
      <c r="JJ9" s="48"/>
      <c r="JK9" s="49"/>
      <c r="JL9" s="49"/>
      <c r="JM9" s="49"/>
      <c r="JN9" s="49"/>
      <c r="JO9" s="49"/>
      <c r="JP9" s="42"/>
      <c r="JQ9" s="43"/>
      <c r="JR9" s="48"/>
      <c r="JS9" s="49"/>
      <c r="JT9" s="49"/>
      <c r="JU9" s="49"/>
      <c r="JV9" s="49"/>
      <c r="JW9" s="49"/>
      <c r="JX9" s="42"/>
      <c r="JY9" s="43"/>
      <c r="JZ9" s="48"/>
      <c r="KA9" s="49"/>
      <c r="KB9" s="49"/>
      <c r="KC9" s="49"/>
      <c r="KD9" s="49"/>
      <c r="KE9" s="49"/>
      <c r="KF9" s="42"/>
      <c r="KG9" s="43"/>
      <c r="KH9" s="48"/>
      <c r="KI9" s="49"/>
      <c r="KJ9" s="49"/>
      <c r="KK9" s="49"/>
      <c r="KL9" s="49"/>
      <c r="KM9" s="49"/>
      <c r="KN9" s="67"/>
      <c r="KO9" s="68"/>
      <c r="KP9" s="48"/>
      <c r="KQ9" s="49"/>
      <c r="KR9" s="49"/>
      <c r="KS9" s="49"/>
      <c r="KT9" s="49"/>
      <c r="KU9" s="49"/>
      <c r="KV9" s="67"/>
      <c r="KW9" s="68"/>
      <c r="KX9" s="48"/>
      <c r="KY9" s="49"/>
      <c r="KZ9" s="49"/>
      <c r="LA9" s="49"/>
      <c r="LB9" s="49"/>
      <c r="LC9" s="49"/>
      <c r="LD9" s="67"/>
      <c r="LE9" s="68"/>
      <c r="LF9" s="48"/>
      <c r="LG9" s="49"/>
      <c r="LH9" s="49"/>
      <c r="LI9" s="49"/>
      <c r="LJ9" s="49"/>
      <c r="LK9" s="49"/>
      <c r="LL9" s="67"/>
      <c r="LM9" s="68"/>
      <c r="LN9" s="48"/>
      <c r="LO9" s="49"/>
      <c r="LP9" s="49"/>
      <c r="LQ9" s="49"/>
      <c r="LR9" s="49"/>
      <c r="LS9" s="49"/>
      <c r="LT9" s="67"/>
      <c r="LU9" s="68"/>
      <c r="LV9" s="48"/>
      <c r="LW9" s="49"/>
      <c r="LX9" s="49"/>
      <c r="LY9" s="49"/>
      <c r="LZ9" s="49"/>
      <c r="MA9" s="49"/>
      <c r="MB9" s="67"/>
      <c r="MC9" s="68"/>
      <c r="MD9" s="48"/>
      <c r="ME9" s="49"/>
      <c r="MF9" s="49"/>
      <c r="MG9" s="49"/>
      <c r="MH9" s="49"/>
      <c r="MI9" s="49"/>
      <c r="MJ9" s="67"/>
      <c r="MK9" s="68"/>
      <c r="ML9" s="48"/>
      <c r="MM9" s="49"/>
      <c r="MN9" s="49"/>
      <c r="MO9" s="49"/>
      <c r="MP9" s="49"/>
      <c r="MQ9" s="49"/>
      <c r="MR9" s="67"/>
      <c r="MS9" s="68"/>
      <c r="MT9" s="48"/>
      <c r="MU9" s="49"/>
      <c r="MV9" s="49"/>
      <c r="MW9" s="49"/>
      <c r="MX9" s="49"/>
      <c r="MY9" s="49"/>
      <c r="MZ9" s="67"/>
      <c r="NA9" s="68"/>
      <c r="NB9" s="48"/>
      <c r="NC9" s="49"/>
      <c r="ND9" s="49"/>
      <c r="NE9" s="49"/>
      <c r="NF9" s="49"/>
      <c r="NG9" s="49"/>
      <c r="NH9" s="67"/>
      <c r="NI9" s="68"/>
      <c r="NJ9" s="48"/>
      <c r="NK9" s="49"/>
      <c r="NL9" s="49"/>
      <c r="NM9" s="49"/>
      <c r="NN9" s="49"/>
      <c r="NO9" s="49"/>
      <c r="NP9" s="67"/>
      <c r="NQ9" s="68"/>
      <c r="NR9" s="48"/>
      <c r="NS9" s="49"/>
      <c r="NT9" s="49"/>
      <c r="NU9" s="49"/>
      <c r="NV9" s="49"/>
      <c r="NW9" s="49"/>
      <c r="NX9" s="67"/>
      <c r="NY9" s="68"/>
      <c r="NZ9" s="48"/>
      <c r="OA9" s="49"/>
      <c r="OB9" s="49"/>
      <c r="OC9" s="49"/>
      <c r="OD9" s="49"/>
      <c r="OE9" s="49"/>
      <c r="OF9" s="67"/>
      <c r="OG9" s="68"/>
      <c r="OH9" s="48"/>
      <c r="OI9" s="49"/>
      <c r="OJ9" s="49"/>
      <c r="OK9" s="49"/>
      <c r="OL9" s="49"/>
      <c r="OM9" s="49"/>
      <c r="ON9" s="67"/>
      <c r="OO9" s="68"/>
      <c r="OP9" s="48"/>
      <c r="OQ9" s="49"/>
      <c r="OR9" s="49"/>
      <c r="OS9" s="49"/>
      <c r="OT9" s="49"/>
      <c r="OU9" s="49"/>
      <c r="OV9" s="67"/>
      <c r="OW9" s="68"/>
      <c r="OX9" s="48"/>
      <c r="OY9" s="49"/>
      <c r="OZ9" s="49"/>
      <c r="PA9" s="49"/>
      <c r="PB9" s="49"/>
      <c r="PC9" s="49"/>
      <c r="PD9" s="67"/>
      <c r="PE9" s="68"/>
      <c r="PF9" s="48"/>
      <c r="PG9" s="49"/>
      <c r="PH9" s="49"/>
      <c r="PI9" s="49"/>
      <c r="PJ9" s="49"/>
      <c r="PK9" s="49"/>
      <c r="PL9" s="67"/>
      <c r="PM9" s="68"/>
      <c r="PN9" s="48"/>
      <c r="PO9" s="49"/>
      <c r="PP9" s="49"/>
      <c r="PQ9" s="49"/>
      <c r="PR9" s="49"/>
      <c r="PS9" s="49"/>
      <c r="PT9" s="104"/>
      <c r="PU9" s="105"/>
      <c r="PV9" s="106"/>
      <c r="PW9" s="107"/>
      <c r="PX9" s="107"/>
      <c r="PY9" s="107"/>
      <c r="PZ9" s="107"/>
      <c r="QA9" s="107"/>
      <c r="QB9" s="104"/>
      <c r="QC9" s="105"/>
      <c r="QD9" s="106"/>
      <c r="QE9" s="107"/>
      <c r="QF9" s="107"/>
      <c r="QG9" s="107"/>
      <c r="QH9" s="107"/>
      <c r="QI9" s="107"/>
      <c r="QJ9" s="104"/>
      <c r="QK9" s="105"/>
      <c r="QL9" s="106"/>
      <c r="QM9" s="107"/>
      <c r="QN9" s="107"/>
      <c r="QO9" s="107"/>
      <c r="QP9" s="107"/>
      <c r="QQ9" s="107"/>
      <c r="QR9" s="104"/>
      <c r="QS9" s="105"/>
      <c r="QT9" s="106"/>
      <c r="QU9" s="107"/>
      <c r="QV9" s="107"/>
      <c r="QW9" s="107"/>
      <c r="QX9" s="107"/>
      <c r="QY9" s="107"/>
      <c r="QZ9" s="104"/>
      <c r="RA9" s="105"/>
      <c r="RB9" s="106"/>
      <c r="RC9" s="107"/>
      <c r="RD9" s="107"/>
      <c r="RE9" s="107"/>
      <c r="RF9" s="107"/>
      <c r="RG9" s="107"/>
      <c r="RH9" s="104"/>
      <c r="RI9" s="105"/>
      <c r="RJ9" s="106"/>
      <c r="RK9" s="107"/>
      <c r="RL9" s="107"/>
      <c r="RM9" s="107"/>
      <c r="RN9" s="107"/>
      <c r="RO9" s="107"/>
      <c r="RP9" s="104"/>
      <c r="RQ9" s="105"/>
      <c r="RR9" s="106"/>
      <c r="RS9" s="107"/>
      <c r="RT9" s="107"/>
      <c r="RU9" s="107"/>
      <c r="RV9" s="107"/>
      <c r="RW9" s="107"/>
      <c r="RX9" s="104"/>
      <c r="RY9" s="105"/>
      <c r="RZ9" s="106"/>
      <c r="SA9" s="107"/>
      <c r="SB9" s="107"/>
      <c r="SC9" s="107"/>
      <c r="SD9" s="107"/>
      <c r="SE9" s="107"/>
      <c r="SF9" s="104"/>
      <c r="SG9" s="105"/>
      <c r="SH9" s="106"/>
      <c r="SI9" s="107"/>
      <c r="SJ9" s="107"/>
      <c r="SK9" s="107"/>
      <c r="SL9" s="107"/>
      <c r="SM9" s="107"/>
      <c r="SN9" s="104"/>
      <c r="SO9" s="105"/>
      <c r="SP9" s="106"/>
      <c r="SQ9" s="107"/>
      <c r="SR9" s="107"/>
      <c r="SS9" s="107"/>
      <c r="ST9" s="107"/>
      <c r="SU9" s="107"/>
      <c r="SV9" s="104"/>
      <c r="SW9" s="105"/>
      <c r="SX9" s="106"/>
      <c r="SY9" s="107"/>
      <c r="SZ9" s="107"/>
      <c r="TA9" s="107"/>
      <c r="TB9" s="107"/>
      <c r="TC9" s="107"/>
      <c r="TD9" s="104"/>
      <c r="TE9" s="105"/>
      <c r="TF9" s="106"/>
      <c r="TG9" s="107"/>
      <c r="TH9" s="107"/>
      <c r="TI9" s="107"/>
      <c r="TJ9" s="107"/>
      <c r="TK9" s="107"/>
      <c r="TL9" s="104"/>
      <c r="TM9" s="105"/>
      <c r="TN9" s="106"/>
      <c r="TO9" s="107"/>
      <c r="TP9" s="107"/>
      <c r="TQ9" s="107"/>
      <c r="TR9" s="107"/>
      <c r="TS9" s="107"/>
      <c r="TT9" s="104"/>
      <c r="TU9" s="105"/>
      <c r="TV9" s="106"/>
      <c r="TW9" s="107"/>
      <c r="TX9" s="107"/>
      <c r="TY9" s="107"/>
      <c r="TZ9" s="107"/>
      <c r="UA9" s="107"/>
      <c r="UB9" s="104"/>
      <c r="UC9" s="105"/>
      <c r="UD9" s="106"/>
      <c r="UE9" s="107"/>
      <c r="UF9" s="107"/>
      <c r="UG9" s="107"/>
      <c r="UH9" s="107"/>
      <c r="UI9" s="107"/>
      <c r="UJ9" s="104"/>
      <c r="UK9" s="105"/>
      <c r="UL9" s="106"/>
      <c r="UM9" s="107"/>
      <c r="UN9" s="107"/>
      <c r="UO9" s="107"/>
      <c r="UP9" s="107"/>
      <c r="UQ9" s="107"/>
      <c r="UR9" s="107"/>
      <c r="US9" s="104"/>
      <c r="UT9" s="105"/>
      <c r="UU9" s="106"/>
      <c r="UV9" s="107"/>
      <c r="UW9" s="107"/>
      <c r="UX9" s="107"/>
      <c r="UY9" s="107"/>
      <c r="UZ9" s="107"/>
      <c r="VA9" s="104"/>
      <c r="VB9" s="105"/>
      <c r="VC9" s="106"/>
      <c r="VD9" s="107"/>
      <c r="VE9" s="107"/>
      <c r="VF9" s="107"/>
      <c r="VG9" s="107"/>
      <c r="VH9" s="107"/>
      <c r="VI9" s="104"/>
      <c r="VJ9" s="105"/>
      <c r="VK9" s="106"/>
      <c r="VL9" s="107"/>
      <c r="VM9" s="107"/>
      <c r="VN9" s="107"/>
      <c r="VO9" s="107"/>
      <c r="VP9" s="107"/>
      <c r="VQ9" s="104"/>
      <c r="VR9" s="105"/>
      <c r="VS9" s="106"/>
      <c r="VT9" s="107"/>
      <c r="VU9" s="107"/>
      <c r="VV9" s="107"/>
      <c r="VW9" s="107"/>
      <c r="VX9" s="107"/>
      <c r="VY9" s="104"/>
      <c r="VZ9" s="105"/>
      <c r="WA9" s="63"/>
      <c r="WB9" s="64"/>
      <c r="WC9" s="64"/>
      <c r="WD9" s="64"/>
      <c r="WE9" s="64"/>
      <c r="WF9" s="64"/>
      <c r="WG9" s="67"/>
      <c r="WH9" s="68"/>
      <c r="WI9" s="48"/>
      <c r="WJ9" s="49"/>
      <c r="WK9" s="49"/>
      <c r="WL9" s="49"/>
      <c r="WM9" s="49"/>
      <c r="WN9" s="49"/>
      <c r="WO9" s="67"/>
      <c r="WP9" s="68"/>
      <c r="WQ9" s="48"/>
      <c r="WR9" s="49"/>
      <c r="WS9" s="49"/>
      <c r="WT9" s="49"/>
      <c r="WU9" s="49"/>
      <c r="WV9" s="49"/>
      <c r="WW9" s="49"/>
      <c r="WX9" s="67"/>
      <c r="WY9" s="68"/>
      <c r="WZ9" s="48"/>
      <c r="XA9" s="49"/>
      <c r="XB9" s="49"/>
      <c r="XC9" s="49"/>
      <c r="XD9" s="49"/>
      <c r="XE9" s="49"/>
      <c r="XF9" s="49"/>
      <c r="XG9" s="67"/>
      <c r="XH9" s="68"/>
      <c r="XI9" s="106"/>
      <c r="XJ9" s="107"/>
      <c r="XK9" s="107"/>
      <c r="XL9" s="107"/>
      <c r="XM9" s="107"/>
      <c r="XN9" s="107"/>
      <c r="XO9" s="107"/>
      <c r="XP9" s="104"/>
      <c r="XQ9" s="105"/>
      <c r="XR9" s="48"/>
      <c r="XS9" s="49"/>
      <c r="XT9" s="49"/>
      <c r="XU9" s="49"/>
      <c r="XV9" s="49"/>
      <c r="XW9" s="49"/>
      <c r="XX9" s="49"/>
      <c r="XY9" s="67"/>
      <c r="XZ9" s="68"/>
      <c r="YA9" s="48"/>
      <c r="YB9" s="49"/>
      <c r="YC9" s="49"/>
      <c r="YD9" s="49"/>
      <c r="YE9" s="49"/>
      <c r="YF9" s="49"/>
      <c r="YG9" s="49"/>
      <c r="YH9" s="67"/>
      <c r="YI9" s="68"/>
      <c r="YJ9" s="180"/>
      <c r="YK9" s="49"/>
      <c r="YL9" s="49"/>
      <c r="YM9" s="49"/>
      <c r="YN9" s="49"/>
      <c r="YO9" s="49"/>
      <c r="YP9" s="49"/>
      <c r="YQ9" s="67"/>
      <c r="YR9" s="68"/>
      <c r="YS9" s="48"/>
      <c r="YT9" s="49"/>
      <c r="YU9" s="49"/>
      <c r="YV9" s="49"/>
      <c r="YW9" s="49"/>
      <c r="YX9" s="49"/>
      <c r="YY9" s="67"/>
      <c r="YZ9" s="68"/>
      <c r="ZA9" s="48"/>
      <c r="ZB9" s="49"/>
      <c r="ZC9" s="49"/>
      <c r="ZD9" s="49"/>
      <c r="ZE9" s="49"/>
      <c r="ZF9" s="49"/>
      <c r="ZG9" s="67"/>
      <c r="ZH9" s="68"/>
      <c r="ZI9" s="48"/>
      <c r="ZJ9" s="49"/>
      <c r="ZK9" s="49"/>
      <c r="ZL9" s="49"/>
      <c r="ZM9" s="24"/>
      <c r="ZN9" s="24"/>
      <c r="ZO9" s="67"/>
      <c r="ZP9" s="68"/>
      <c r="ZQ9" s="48"/>
      <c r="ZR9" s="49"/>
      <c r="ZS9" s="49"/>
      <c r="ZT9" s="49"/>
      <c r="ZU9" s="49"/>
      <c r="ZV9" s="49"/>
      <c r="ZW9" s="49"/>
      <c r="ZX9" s="67"/>
      <c r="ZY9" s="68"/>
      <c r="ZZ9" s="48"/>
      <c r="AAA9" s="49"/>
      <c r="AAB9" s="49"/>
      <c r="AAC9" s="49"/>
      <c r="AAD9" s="49"/>
      <c r="AAE9" s="49"/>
      <c r="AAF9" s="49"/>
      <c r="AAG9" s="67"/>
      <c r="AAH9" s="68"/>
      <c r="AAI9" s="48"/>
      <c r="AAJ9" s="49"/>
      <c r="AAK9" s="49"/>
      <c r="AAL9" s="49"/>
      <c r="AAM9" s="49"/>
      <c r="AAN9" s="49"/>
      <c r="AAO9" s="67"/>
      <c r="AAP9" s="68"/>
      <c r="AAQ9" s="48"/>
      <c r="AAR9" s="49"/>
      <c r="AAS9" s="49"/>
      <c r="AAT9" s="49"/>
      <c r="AAU9" s="49"/>
      <c r="AAV9" s="49"/>
      <c r="AAW9" s="67"/>
      <c r="AAX9" s="68"/>
      <c r="AAY9" s="48"/>
      <c r="AAZ9" s="49"/>
      <c r="ABA9" s="49"/>
      <c r="ABB9" s="49"/>
      <c r="ABC9" s="49"/>
      <c r="ABD9" s="49"/>
      <c r="ABE9" s="67"/>
      <c r="ABF9" s="68"/>
      <c r="ABG9" s="48"/>
      <c r="ABH9" s="49"/>
      <c r="ABI9" s="49"/>
      <c r="ABJ9" s="49"/>
      <c r="ABK9" s="49"/>
      <c r="ABL9" s="49"/>
      <c r="ABM9" s="67"/>
      <c r="ABN9" s="68"/>
      <c r="ABO9" s="48"/>
      <c r="ABP9" s="49"/>
      <c r="ABQ9" s="49"/>
      <c r="ABR9" s="49"/>
      <c r="ABS9" s="49"/>
      <c r="ABT9" s="49"/>
      <c r="ABU9" s="67"/>
      <c r="ABV9" s="68"/>
      <c r="ABW9" s="48"/>
      <c r="ABX9" s="49"/>
      <c r="ABY9" s="49"/>
      <c r="ABZ9" s="49"/>
      <c r="ACA9" s="49"/>
      <c r="ACB9" s="49"/>
      <c r="ACC9" s="67"/>
      <c r="ACD9" s="68"/>
      <c r="ACE9" s="48"/>
      <c r="ACF9" s="49"/>
      <c r="ACG9" s="49"/>
      <c r="ACH9" s="49"/>
      <c r="ACI9" s="49"/>
      <c r="ACJ9" s="49"/>
      <c r="ACK9" s="67"/>
      <c r="ACL9" s="68"/>
      <c r="ACM9" s="48"/>
      <c r="ACN9" s="49"/>
      <c r="ACO9" s="49"/>
      <c r="ACP9" s="49"/>
      <c r="ACQ9" s="49"/>
      <c r="ACR9" s="49"/>
      <c r="ACS9" s="67"/>
      <c r="ACT9" s="68"/>
      <c r="ACU9" s="48"/>
      <c r="ACV9" s="49"/>
      <c r="ACW9" s="49"/>
      <c r="ACX9" s="49"/>
      <c r="ACY9" s="49"/>
      <c r="ACZ9" s="49"/>
      <c r="ADA9" s="67"/>
      <c r="ADB9" s="68"/>
      <c r="ADC9" s="48"/>
      <c r="ADD9" s="49"/>
      <c r="ADE9" s="49"/>
      <c r="ADF9" s="49"/>
      <c r="ADG9" s="49"/>
      <c r="ADH9" s="49"/>
      <c r="ADI9" s="67"/>
      <c r="ADJ9" s="68"/>
      <c r="ADK9" s="48"/>
      <c r="ADL9" s="49"/>
      <c r="ADM9" s="49"/>
      <c r="ADN9" s="49"/>
      <c r="ADO9" s="49"/>
      <c r="ADP9" s="49"/>
      <c r="ADQ9" s="67"/>
      <c r="ADR9" s="68"/>
      <c r="ADS9" s="48"/>
      <c r="ADT9" s="49"/>
      <c r="ADU9" s="49"/>
      <c r="ADV9" s="49"/>
      <c r="ADW9" s="49"/>
      <c r="ADX9" s="49"/>
      <c r="ADY9" s="67"/>
      <c r="ADZ9" s="68"/>
      <c r="AEA9" s="48"/>
      <c r="AEB9" s="49"/>
      <c r="AEC9" s="49"/>
      <c r="AED9" s="49"/>
      <c r="AEE9" s="49"/>
      <c r="AEF9" s="49"/>
      <c r="AEG9" s="67"/>
      <c r="AEH9" s="68"/>
      <c r="AEI9" s="48"/>
      <c r="AEJ9" s="49"/>
      <c r="AEK9" s="49"/>
      <c r="AEL9" s="49"/>
      <c r="AEM9" s="49"/>
      <c r="AEN9" s="49"/>
      <c r="AEO9" s="67"/>
      <c r="AEP9" s="68"/>
      <c r="AEQ9" s="48"/>
      <c r="AER9" s="49"/>
      <c r="AES9" s="49"/>
      <c r="AET9" s="49"/>
      <c r="AEU9" s="49"/>
      <c r="AEV9" s="49"/>
      <c r="AEW9" s="67"/>
      <c r="AEX9" s="68"/>
      <c r="AEY9" s="48"/>
      <c r="AEZ9" s="49"/>
      <c r="AFA9" s="49"/>
      <c r="AFB9" s="49"/>
      <c r="AFC9" s="49"/>
      <c r="AFD9" s="49"/>
      <c r="AFE9" s="67"/>
      <c r="AFF9" s="68"/>
      <c r="AFG9" s="48"/>
      <c r="AFH9" s="49"/>
      <c r="AFI9" s="49"/>
      <c r="AFJ9" s="49"/>
      <c r="AFK9" s="49"/>
      <c r="AFL9" s="49"/>
      <c r="AFM9" s="67"/>
      <c r="AFN9" s="68"/>
      <c r="AFO9" s="48"/>
      <c r="AFP9" s="49"/>
      <c r="AFQ9" s="49"/>
      <c r="AFR9" s="49"/>
      <c r="AFS9" s="49"/>
      <c r="AFT9" s="49"/>
      <c r="AFU9" s="67"/>
      <c r="AFV9" s="68"/>
      <c r="AFW9" s="48"/>
      <c r="AFX9" s="49"/>
      <c r="AFY9" s="49"/>
      <c r="AFZ9" s="49"/>
      <c r="AGA9" s="49"/>
      <c r="AGB9" s="49"/>
      <c r="AGC9" s="67"/>
      <c r="AGD9" s="68"/>
      <c r="AGE9" s="48"/>
      <c r="AGF9" s="49"/>
      <c r="AGG9" s="49"/>
      <c r="AGH9" s="49"/>
      <c r="AGI9" s="49"/>
      <c r="AGJ9" s="49"/>
      <c r="AGK9" s="67"/>
      <c r="AGL9" s="68"/>
      <c r="AGM9" s="48"/>
      <c r="AGN9" s="49"/>
      <c r="AGO9" s="49"/>
      <c r="AGP9" s="49"/>
      <c r="AGQ9" s="49"/>
      <c r="AGR9" s="49"/>
      <c r="AGS9" s="49"/>
      <c r="AGT9" s="67"/>
      <c r="AGU9" s="68"/>
      <c r="AGV9" s="48"/>
      <c r="AGW9" s="49"/>
      <c r="AGX9" s="49"/>
      <c r="AGY9" s="49"/>
      <c r="AGZ9" s="49"/>
      <c r="AHA9" s="49"/>
      <c r="AHB9" s="67"/>
      <c r="AHC9" s="68"/>
      <c r="AHD9" s="48"/>
      <c r="AHE9" s="49"/>
      <c r="AHF9" s="49"/>
      <c r="AHG9" s="49"/>
      <c r="AHH9" s="49"/>
      <c r="AHI9" s="49"/>
      <c r="AHJ9" s="67"/>
      <c r="AHK9" s="68"/>
      <c r="AHL9" s="48"/>
      <c r="AHM9" s="49"/>
      <c r="AHN9" s="49"/>
      <c r="AHO9" s="49"/>
      <c r="AHP9" s="49"/>
      <c r="AHQ9" s="49"/>
      <c r="AHR9" s="67"/>
      <c r="AHS9" s="68"/>
      <c r="AHT9" s="48"/>
      <c r="AHU9" s="49"/>
      <c r="AHV9" s="49"/>
      <c r="AHW9" s="49"/>
      <c r="AHX9" s="49"/>
      <c r="AHY9" s="49"/>
      <c r="AHZ9" s="67"/>
      <c r="AIA9" s="68"/>
      <c r="AIB9" s="48"/>
      <c r="AIC9" s="49"/>
      <c r="AID9" s="49"/>
      <c r="AIE9" s="49"/>
      <c r="AIF9" s="49"/>
      <c r="AIG9" s="49"/>
      <c r="AIH9" s="67"/>
      <c r="AII9" s="68"/>
      <c r="AIJ9" s="48"/>
      <c r="AIK9" s="49"/>
      <c r="AIL9" s="49"/>
      <c r="AIM9" s="49"/>
      <c r="AIN9" s="49"/>
      <c r="AIO9" s="49"/>
      <c r="AIP9" s="67"/>
      <c r="AIQ9" s="68"/>
      <c r="AIR9" s="48"/>
      <c r="AIS9" s="49"/>
      <c r="AIT9" s="49"/>
      <c r="AIU9" s="49"/>
      <c r="AIV9" s="49"/>
      <c r="AIW9" s="49"/>
      <c r="AIX9" s="67"/>
      <c r="AIY9" s="68"/>
      <c r="AIZ9" s="48"/>
      <c r="AJA9" s="49"/>
      <c r="AJB9" s="49"/>
      <c r="AJC9" s="49"/>
      <c r="AJD9" s="49"/>
      <c r="AJE9" s="49"/>
      <c r="AJF9" s="67"/>
      <c r="AJG9" s="68"/>
      <c r="AJH9" s="48"/>
      <c r="AJI9" s="49"/>
      <c r="AJJ9" s="49"/>
      <c r="AJK9" s="49"/>
      <c r="AJL9" s="49"/>
      <c r="AJM9" s="49"/>
      <c r="AJN9" s="42"/>
      <c r="AJO9" s="43"/>
      <c r="AJP9" s="48"/>
      <c r="AJQ9" s="49"/>
      <c r="AJR9" s="49"/>
      <c r="AJS9" s="49"/>
      <c r="AJT9" s="49"/>
      <c r="AJU9" s="49"/>
      <c r="AJV9" s="42"/>
      <c r="AJW9" s="43"/>
      <c r="AJX9" s="48"/>
      <c r="AJY9" s="49"/>
      <c r="AJZ9" s="49"/>
      <c r="AKA9" s="49"/>
      <c r="AKB9" s="49"/>
      <c r="AKC9" s="49"/>
      <c r="AKD9" s="67"/>
      <c r="AKE9" s="68"/>
      <c r="AKF9" s="48"/>
      <c r="AKG9" s="49"/>
      <c r="AKH9" s="49"/>
      <c r="AKI9" s="49"/>
      <c r="AKJ9" s="49"/>
      <c r="AKK9" s="49"/>
      <c r="AKL9" s="67"/>
      <c r="AKM9" s="184"/>
      <c r="AKN9" s="195"/>
      <c r="AKO9" s="49"/>
      <c r="AKP9" s="49"/>
      <c r="AKQ9" s="49"/>
      <c r="AKR9" s="49"/>
      <c r="AKS9" s="49"/>
      <c r="AKT9" s="67"/>
      <c r="AKU9" s="184"/>
      <c r="AKV9" s="48"/>
      <c r="AKW9" s="49"/>
      <c r="AKX9" s="49"/>
      <c r="AKY9" s="49"/>
      <c r="AKZ9" s="49"/>
      <c r="ALA9" s="49"/>
      <c r="ALB9" s="67"/>
      <c r="ALC9" s="68"/>
      <c r="ALD9" s="48"/>
      <c r="ALE9" s="49"/>
      <c r="ALF9" s="49"/>
      <c r="ALG9" s="49"/>
      <c r="ALH9" s="49"/>
      <c r="ALI9" s="49"/>
      <c r="ALJ9" s="67"/>
      <c r="ALK9" s="68"/>
      <c r="ALL9" s="48"/>
      <c r="ALM9" s="49"/>
      <c r="ALN9" s="49"/>
      <c r="ALO9" s="49"/>
      <c r="ALP9" s="49"/>
      <c r="ALQ9" s="49"/>
      <c r="ALR9" s="67"/>
      <c r="ALS9" s="68"/>
      <c r="ALT9" s="48"/>
      <c r="ALU9" s="49"/>
      <c r="ALV9" s="49"/>
      <c r="ALW9" s="49"/>
      <c r="ALX9" s="49"/>
      <c r="ALY9" s="49"/>
      <c r="ALZ9" s="67"/>
      <c r="AMA9" s="68"/>
      <c r="AMB9" s="48"/>
      <c r="AMC9" s="49"/>
      <c r="AMD9" s="49"/>
      <c r="AME9" s="49"/>
      <c r="AMF9" s="49"/>
      <c r="AMG9" s="49"/>
      <c r="AMH9" s="67"/>
      <c r="AMI9" s="68"/>
      <c r="AMJ9" s="48"/>
      <c r="AMK9" s="49"/>
      <c r="AML9" s="49"/>
      <c r="AMM9" s="49"/>
      <c r="AMN9" s="49"/>
      <c r="AMO9" s="49"/>
      <c r="AMP9" s="67"/>
      <c r="AMQ9" s="68"/>
      <c r="AMR9" s="48"/>
      <c r="AMS9" s="49"/>
      <c r="AMT9" s="49"/>
      <c r="AMU9" s="49"/>
      <c r="AMV9" s="49"/>
      <c r="AMW9" s="49"/>
      <c r="AMX9" s="67"/>
      <c r="AMY9" s="68"/>
      <c r="AMZ9" s="48"/>
      <c r="ANA9" s="49"/>
      <c r="ANB9" s="49"/>
      <c r="ANC9" s="49"/>
      <c r="AND9" s="49"/>
      <c r="ANE9" s="49"/>
      <c r="ANF9" s="67"/>
      <c r="ANG9" s="68"/>
      <c r="ANH9" s="48"/>
      <c r="ANI9" s="49"/>
      <c r="ANJ9" s="49"/>
      <c r="ANK9" s="49"/>
      <c r="ANL9" s="49"/>
      <c r="ANM9" s="47"/>
      <c r="ANN9" s="67"/>
      <c r="ANO9" s="68"/>
      <c r="ANP9" s="48"/>
      <c r="ANQ9" s="49"/>
      <c r="ANR9" s="49"/>
      <c r="ANS9" s="49"/>
      <c r="ANT9" s="49"/>
      <c r="ANU9" s="49"/>
      <c r="ANV9" s="67"/>
      <c r="ANW9" s="68"/>
      <c r="ANX9" s="82"/>
      <c r="ANY9" s="83"/>
      <c r="ANZ9" s="83"/>
      <c r="AOA9" s="83"/>
      <c r="AOB9" s="83"/>
      <c r="AOC9" s="83"/>
      <c r="AOD9" s="67"/>
      <c r="AOE9" s="68"/>
      <c r="AOF9" s="48"/>
      <c r="AOG9" s="49"/>
      <c r="AOH9" s="49"/>
      <c r="AOI9" s="49"/>
      <c r="AOJ9" s="49"/>
      <c r="AOK9" s="49"/>
      <c r="AOL9" s="67"/>
      <c r="AOM9" s="68"/>
      <c r="AON9" s="48"/>
      <c r="AOO9" s="49"/>
      <c r="AOP9" s="49"/>
      <c r="AOQ9" s="49"/>
      <c r="AOR9" s="49"/>
      <c r="AOS9" s="49"/>
      <c r="AOT9" s="67"/>
      <c r="AOU9" s="68"/>
      <c r="AOV9" s="48"/>
      <c r="AOW9" s="49"/>
      <c r="AOX9" s="49"/>
      <c r="AOY9" s="49"/>
      <c r="AOZ9" s="49"/>
      <c r="APA9" s="49"/>
      <c r="APB9" s="67"/>
      <c r="APC9" s="68"/>
      <c r="APD9" s="48"/>
      <c r="APE9" s="49"/>
      <c r="APF9" s="49"/>
      <c r="APG9" s="49"/>
      <c r="APH9" s="49"/>
      <c r="API9" s="49"/>
      <c r="APJ9" s="67"/>
      <c r="APK9" s="68"/>
      <c r="APL9" s="48"/>
      <c r="APM9" s="49"/>
      <c r="APN9" s="49"/>
      <c r="APO9" s="49"/>
      <c r="APP9" s="49"/>
      <c r="APQ9" s="49"/>
      <c r="APR9" s="67"/>
      <c r="APS9" s="68"/>
      <c r="APT9" s="48"/>
      <c r="APU9" s="49"/>
      <c r="APV9" s="49"/>
      <c r="APW9" s="49"/>
      <c r="APX9" s="49"/>
      <c r="APY9" s="49"/>
      <c r="APZ9" s="67"/>
      <c r="AQA9" s="68"/>
      <c r="AQB9" s="48"/>
      <c r="AQC9" s="49"/>
      <c r="AQD9" s="49"/>
      <c r="AQE9" s="49"/>
      <c r="AQF9" s="49"/>
      <c r="AQG9" s="49"/>
      <c r="AQH9" s="67"/>
      <c r="AQI9" s="68"/>
      <c r="AQJ9" s="48"/>
      <c r="AQK9" s="49"/>
      <c r="AQL9" s="49"/>
      <c r="AQM9" s="49"/>
      <c r="AQN9" s="49"/>
      <c r="AQO9" s="49"/>
      <c r="AQP9" s="67"/>
      <c r="AQQ9" s="68"/>
      <c r="AQR9" s="48"/>
      <c r="AQS9" s="49"/>
      <c r="AQT9" s="49"/>
      <c r="AQU9" s="49"/>
      <c r="AQV9" s="49"/>
      <c r="AQW9" s="49"/>
      <c r="AQX9" s="67"/>
      <c r="AQY9" s="68"/>
      <c r="AQZ9" s="48"/>
      <c r="ARA9" s="49"/>
      <c r="ARB9" s="49"/>
      <c r="ARC9" s="49"/>
      <c r="ARD9" s="49"/>
      <c r="ARE9" s="49"/>
      <c r="ARF9" s="67"/>
      <c r="ARG9" s="68"/>
      <c r="ARH9" s="48"/>
      <c r="ARI9" s="49"/>
      <c r="ARJ9" s="49"/>
      <c r="ARK9" s="49"/>
      <c r="ARL9" s="49"/>
      <c r="ARM9" s="49"/>
      <c r="ARN9" s="67"/>
      <c r="ARO9" s="68"/>
      <c r="ARP9" s="48"/>
      <c r="ARQ9" s="49"/>
      <c r="ARR9" s="49"/>
      <c r="ARS9" s="49"/>
      <c r="ART9" s="49"/>
      <c r="ARU9" s="49"/>
      <c r="ARV9" s="67"/>
      <c r="ARW9" s="68"/>
      <c r="ARX9" s="48"/>
      <c r="ARY9" s="49"/>
      <c r="ARZ9" s="49"/>
      <c r="ASA9" s="49"/>
      <c r="ASB9" s="49"/>
      <c r="ASC9" s="49"/>
      <c r="ASD9" s="67"/>
      <c r="ASE9" s="68"/>
      <c r="ASF9" s="48"/>
      <c r="ASG9" s="49"/>
      <c r="ASH9" s="49"/>
      <c r="ASI9" s="49"/>
      <c r="ASJ9" s="49"/>
      <c r="ASK9" s="49"/>
      <c r="ASL9" s="67"/>
      <c r="ASM9" s="68"/>
      <c r="ASN9" s="48"/>
      <c r="ASO9" s="49"/>
      <c r="ASP9" s="49"/>
      <c r="ASQ9" s="49"/>
      <c r="ASR9" s="49"/>
      <c r="ASS9" s="49"/>
      <c r="AST9" s="67"/>
      <c r="ASU9" s="68"/>
      <c r="ASV9" s="48"/>
      <c r="ASW9" s="49"/>
      <c r="ASX9" s="49"/>
      <c r="ASY9" s="49"/>
      <c r="ASZ9" s="49"/>
      <c r="ATA9" s="49"/>
      <c r="ATB9" s="67"/>
      <c r="ATC9" s="68"/>
      <c r="ATD9" s="48"/>
      <c r="ATE9" s="49"/>
      <c r="ATF9" s="49"/>
      <c r="ATG9" s="49"/>
      <c r="ATH9" s="49"/>
      <c r="ATI9" s="49"/>
      <c r="ATJ9" s="67"/>
      <c r="ATK9" s="68"/>
      <c r="ATL9" s="48"/>
      <c r="ATM9" s="49"/>
      <c r="ATN9" s="49"/>
      <c r="ATO9" s="49"/>
      <c r="ATP9" s="49"/>
      <c r="ATQ9" s="49"/>
      <c r="ATR9" s="67"/>
      <c r="ATS9" s="68"/>
      <c r="ATT9" s="48"/>
      <c r="ATU9" s="49"/>
      <c r="ATV9" s="49"/>
      <c r="ATW9" s="49"/>
      <c r="ATX9" s="49"/>
      <c r="ATY9" s="49"/>
      <c r="ATZ9" s="67"/>
      <c r="AUA9" s="68"/>
      <c r="AUB9" s="48"/>
      <c r="AUC9" s="49"/>
      <c r="AUD9" s="49"/>
      <c r="AUE9" s="49"/>
      <c r="AUF9" s="49"/>
      <c r="AUG9" s="49"/>
      <c r="AUH9" s="67"/>
      <c r="AUI9" s="68"/>
      <c r="AUJ9" s="48"/>
      <c r="AUK9" s="49"/>
      <c r="AUL9" s="49"/>
      <c r="AUM9" s="49"/>
      <c r="AUN9" s="49"/>
      <c r="AUO9" s="49"/>
      <c r="AUP9" s="67"/>
      <c r="AUQ9" s="68"/>
      <c r="AUR9" s="48"/>
      <c r="AUS9" s="49"/>
      <c r="AUT9" s="49"/>
      <c r="AUU9" s="49"/>
      <c r="AUV9" s="49"/>
      <c r="AUW9" s="49"/>
      <c r="AUX9" s="67"/>
      <c r="AUY9" s="68"/>
      <c r="AUZ9" s="48"/>
      <c r="AVA9" s="49"/>
      <c r="AVB9" s="49"/>
      <c r="AVC9" s="49"/>
      <c r="AVD9" s="49"/>
      <c r="AVE9" s="49"/>
      <c r="AVF9" s="67"/>
      <c r="AVG9" s="68"/>
      <c r="AVH9" s="48"/>
      <c r="AVI9" s="49"/>
      <c r="AVJ9" s="49"/>
      <c r="AVK9" s="49"/>
      <c r="AVL9" s="49"/>
      <c r="AVM9" s="49"/>
      <c r="AVN9" s="67"/>
      <c r="AVO9" s="68"/>
      <c r="AVP9" s="48"/>
      <c r="AVQ9" s="49"/>
      <c r="AVR9" s="49"/>
      <c r="AVS9" s="49"/>
      <c r="AVT9" s="49"/>
      <c r="AVU9" s="49"/>
      <c r="AVV9" s="67"/>
      <c r="AVW9" s="68"/>
      <c r="AVX9" s="48"/>
      <c r="AVY9" s="49"/>
      <c r="AVZ9" s="49"/>
      <c r="AWA9" s="49"/>
      <c r="AWB9" s="49"/>
      <c r="AWC9" s="49"/>
      <c r="AWD9" s="67"/>
      <c r="AWE9" s="68"/>
      <c r="AWF9" s="48"/>
      <c r="AWG9" s="49"/>
      <c r="AWH9" s="49"/>
      <c r="AWI9" s="49"/>
      <c r="AWJ9" s="49"/>
      <c r="AWK9" s="49"/>
      <c r="AWL9" s="67"/>
      <c r="AWM9" s="68"/>
      <c r="AWN9" s="48"/>
      <c r="AWO9" s="49"/>
      <c r="AWP9" s="49"/>
      <c r="AWQ9" s="49"/>
      <c r="AWR9" s="49"/>
      <c r="AWS9" s="49"/>
      <c r="AWT9" s="42"/>
      <c r="AWU9" s="43"/>
      <c r="AWV9" s="48"/>
      <c r="AWW9" s="49"/>
      <c r="AWX9" s="49"/>
      <c r="AWY9" s="49"/>
      <c r="AWZ9" s="49"/>
      <c r="AXA9" s="49"/>
      <c r="AXB9" s="42"/>
      <c r="AXC9" s="43"/>
      <c r="AXD9" s="48"/>
      <c r="AXE9" s="49"/>
      <c r="AXF9" s="49"/>
      <c r="AXG9" s="49"/>
      <c r="AXH9" s="49"/>
      <c r="AXI9" s="49"/>
      <c r="AXJ9" s="42"/>
      <c r="AXK9" s="43"/>
      <c r="AXL9" s="48"/>
      <c r="AXM9" s="49"/>
      <c r="AXN9" s="49"/>
      <c r="AXO9" s="49"/>
      <c r="AXP9" s="49"/>
      <c r="AXQ9" s="49"/>
      <c r="AXR9" s="42"/>
      <c r="AXS9" s="43"/>
      <c r="AXT9" s="48"/>
      <c r="AXU9" s="49"/>
      <c r="AXV9" s="49"/>
      <c r="AXW9" s="49"/>
      <c r="AXX9" s="49"/>
      <c r="AXY9" s="49"/>
      <c r="AXZ9" s="42"/>
      <c r="AYA9" s="43"/>
      <c r="AYB9" s="48"/>
      <c r="AYC9" s="49"/>
      <c r="AYD9" s="49"/>
      <c r="AYE9" s="49"/>
      <c r="AYF9" s="49"/>
      <c r="AYG9" s="49"/>
      <c r="AYH9" s="42"/>
      <c r="AYI9" s="43"/>
      <c r="AYJ9" s="48"/>
      <c r="AYK9" s="49"/>
      <c r="AYL9" s="49"/>
      <c r="AYM9" s="49"/>
      <c r="AYN9" s="49"/>
      <c r="AYO9" s="49"/>
      <c r="AYP9" s="42"/>
      <c r="AYQ9" s="43"/>
      <c r="AYR9" s="48"/>
      <c r="AYS9" s="49"/>
      <c r="AYT9" s="49"/>
      <c r="AYU9" s="49"/>
      <c r="AYV9" s="49"/>
      <c r="AYW9" s="49"/>
      <c r="AYX9" s="42"/>
      <c r="AYY9" s="43"/>
      <c r="AYZ9" s="48"/>
      <c r="AZA9" s="49"/>
      <c r="AZB9" s="49"/>
      <c r="AZC9" s="49"/>
      <c r="AZD9" s="49"/>
      <c r="AZE9" s="49"/>
      <c r="AZF9" s="42"/>
      <c r="AZG9" s="43"/>
      <c r="AZH9" s="48"/>
      <c r="AZI9" s="49"/>
      <c r="AZJ9" s="49"/>
      <c r="AZK9" s="49"/>
      <c r="AZL9" s="49"/>
      <c r="AZM9" s="49"/>
      <c r="AZN9" s="42"/>
      <c r="AZO9" s="43"/>
      <c r="AZP9" s="48"/>
      <c r="AZQ9" s="49"/>
      <c r="AZR9" s="49"/>
      <c r="AZS9" s="49"/>
      <c r="AZT9" s="49"/>
      <c r="AZU9" s="49"/>
      <c r="AZV9" s="42"/>
      <c r="AZW9" s="43"/>
      <c r="AZX9" s="82"/>
      <c r="AZY9" s="83"/>
      <c r="AZZ9" s="83"/>
      <c r="BAA9" s="83"/>
      <c r="BAB9" s="83"/>
      <c r="BAC9" s="83"/>
      <c r="BAD9" s="42"/>
      <c r="BAE9" s="43"/>
      <c r="BAF9" s="48"/>
      <c r="BAG9" s="49"/>
      <c r="BAH9" s="49"/>
      <c r="BAI9" s="49"/>
      <c r="BAJ9" s="49"/>
      <c r="BAK9" s="49"/>
      <c r="BAL9" s="42"/>
      <c r="BAM9" s="43"/>
      <c r="BAN9" s="48"/>
      <c r="BAO9" s="49"/>
      <c r="BAP9" s="49"/>
      <c r="BAQ9" s="49"/>
      <c r="BAR9" s="49"/>
      <c r="BAS9" s="49"/>
      <c r="BAT9" s="42"/>
      <c r="BAU9" s="43"/>
      <c r="BAV9" s="48"/>
      <c r="BAW9" s="49"/>
      <c r="BAX9" s="49"/>
      <c r="BAY9" s="49"/>
      <c r="BAZ9" s="49"/>
      <c r="BBA9" s="49"/>
      <c r="BBB9" s="42"/>
      <c r="BBC9" s="43"/>
      <c r="BBD9" s="48"/>
      <c r="BBE9" s="49"/>
      <c r="BBF9" s="49"/>
      <c r="BBG9" s="49"/>
      <c r="BBH9" s="49"/>
      <c r="BBI9" s="49"/>
      <c r="BBJ9" s="42"/>
      <c r="BBK9" s="43"/>
      <c r="BBL9" s="48"/>
      <c r="BBM9" s="49"/>
      <c r="BBN9" s="49"/>
      <c r="BBO9" s="49"/>
      <c r="BBP9" s="49"/>
      <c r="BBQ9" s="49"/>
      <c r="BBR9" s="42"/>
      <c r="BBS9" s="43"/>
      <c r="BBT9" s="48"/>
      <c r="BBU9" s="49"/>
      <c r="BBV9" s="49"/>
      <c r="BBW9" s="49"/>
      <c r="BBX9" s="49"/>
      <c r="BBY9" s="49"/>
      <c r="BBZ9" s="42"/>
      <c r="BCA9" s="43"/>
      <c r="BCB9" s="48"/>
      <c r="BCC9" s="49"/>
      <c r="BCD9" s="49"/>
      <c r="BCE9" s="49"/>
      <c r="BCF9" s="49"/>
      <c r="BCG9" s="49"/>
      <c r="BCH9" s="42"/>
      <c r="BCI9" s="43"/>
      <c r="BCJ9" s="48"/>
      <c r="BCK9" s="49"/>
      <c r="BCL9" s="49"/>
      <c r="BCM9" s="49"/>
      <c r="BCN9" s="49"/>
      <c r="BCO9" s="49"/>
      <c r="BCP9" s="42"/>
      <c r="BCQ9" s="43"/>
      <c r="BCR9" s="48"/>
      <c r="BCS9" s="49"/>
      <c r="BCT9" s="49"/>
      <c r="BCU9" s="49"/>
      <c r="BCV9" s="49"/>
      <c r="BCW9" s="49"/>
      <c r="BCX9" s="42"/>
      <c r="BCY9" s="43"/>
      <c r="BCZ9" s="48"/>
      <c r="BDA9" s="49"/>
      <c r="BDB9" s="49"/>
      <c r="BDC9" s="49"/>
      <c r="BDD9" s="49"/>
      <c r="BDE9" s="49"/>
      <c r="BDF9" s="42"/>
      <c r="BDG9" s="43"/>
      <c r="BDH9" s="48"/>
      <c r="BDI9" s="49"/>
      <c r="BDJ9" s="49"/>
      <c r="BDK9" s="49"/>
      <c r="BDL9" s="49"/>
      <c r="BDM9" s="49"/>
      <c r="BDN9" s="42"/>
      <c r="BDO9" s="43"/>
      <c r="BDP9" s="48"/>
      <c r="BDQ9" s="49"/>
      <c r="BDR9" s="49"/>
      <c r="BDS9" s="49"/>
      <c r="BDT9" s="49"/>
      <c r="BDU9" s="49"/>
      <c r="BDV9" s="42"/>
      <c r="BDW9" s="43"/>
      <c r="BDX9" s="48"/>
      <c r="BDY9" s="49"/>
      <c r="BDZ9" s="49"/>
      <c r="BEA9" s="49"/>
      <c r="BEB9" s="49"/>
      <c r="BEC9" s="49"/>
      <c r="BED9" s="42"/>
      <c r="BEE9" s="43"/>
      <c r="BEF9" s="48"/>
      <c r="BEG9" s="49"/>
      <c r="BEH9" s="49"/>
      <c r="BEI9" s="49"/>
      <c r="BEJ9" s="49"/>
      <c r="BEK9" s="49"/>
      <c r="BEL9" s="42"/>
      <c r="BEM9" s="43"/>
      <c r="BEN9" s="48"/>
      <c r="BEO9" s="49"/>
      <c r="BEP9" s="49"/>
      <c r="BEQ9" s="49"/>
      <c r="BER9" s="49"/>
      <c r="BES9" s="49"/>
      <c r="BET9" s="42"/>
      <c r="BEU9" s="43"/>
      <c r="BEV9" s="82"/>
      <c r="BEW9" s="83"/>
      <c r="BEX9" s="83"/>
      <c r="BEY9" s="83"/>
      <c r="BEZ9" s="83"/>
      <c r="BFA9" s="83"/>
      <c r="BFB9" s="42"/>
      <c r="BFC9" s="43"/>
      <c r="BFD9" s="48"/>
      <c r="BFE9" s="49"/>
      <c r="BFF9" s="49"/>
      <c r="BFG9" s="49"/>
      <c r="BFH9" s="49"/>
      <c r="BFI9" s="49"/>
      <c r="BFJ9" s="42"/>
      <c r="BFK9" s="43"/>
      <c r="BFL9" s="48"/>
      <c r="BFM9" s="49"/>
      <c r="BFN9" s="49"/>
      <c r="BFO9" s="49"/>
      <c r="BFP9" s="49"/>
      <c r="BFQ9" s="49"/>
      <c r="BFR9" s="42"/>
      <c r="BFS9" s="43"/>
      <c r="BFT9" s="48"/>
      <c r="BFU9" s="49"/>
      <c r="BFV9" s="49"/>
      <c r="BFW9" s="49"/>
      <c r="BFX9" s="49"/>
      <c r="BFY9" s="49"/>
      <c r="BFZ9" s="42"/>
      <c r="BGA9" s="43"/>
      <c r="BGB9" s="48"/>
      <c r="BGC9" s="49"/>
      <c r="BGD9" s="49"/>
      <c r="BGE9" s="49"/>
      <c r="BGF9" s="49"/>
      <c r="BGG9" s="49"/>
      <c r="BGH9" s="42"/>
      <c r="BGI9" s="43"/>
      <c r="BGJ9" s="48"/>
      <c r="BGK9" s="49"/>
      <c r="BGL9" s="49"/>
      <c r="BGM9" s="49"/>
      <c r="BGN9" s="49"/>
      <c r="BGO9" s="49"/>
      <c r="BGP9" s="42"/>
      <c r="BGQ9" s="43"/>
      <c r="BGR9" s="48"/>
      <c r="BGS9" s="49"/>
      <c r="BGT9" s="49"/>
      <c r="BGU9" s="49"/>
      <c r="BGV9" s="49"/>
      <c r="BGW9" s="49"/>
      <c r="BGX9" s="42"/>
      <c r="BGY9" s="43"/>
      <c r="BGZ9" s="48"/>
      <c r="BHA9" s="49"/>
      <c r="BHB9" s="49"/>
      <c r="BHC9" s="49"/>
      <c r="BHD9" s="49"/>
      <c r="BHE9" s="49"/>
      <c r="BHF9" s="42"/>
      <c r="BHG9" s="43"/>
      <c r="BHH9" s="63"/>
      <c r="BHI9" s="64"/>
      <c r="BHJ9" s="64"/>
      <c r="BHK9" s="64"/>
      <c r="BHL9" s="64"/>
      <c r="BHM9" s="64"/>
      <c r="BHN9" s="42"/>
      <c r="BHO9" s="43"/>
      <c r="BHP9" s="48"/>
      <c r="BHQ9" s="49"/>
      <c r="BHR9" s="49"/>
      <c r="BHS9" s="49"/>
      <c r="BHT9" s="49"/>
      <c r="BHU9" s="49"/>
      <c r="BHV9" s="42"/>
      <c r="BHW9" s="43"/>
      <c r="BHX9" s="48"/>
      <c r="BHY9" s="49"/>
      <c r="BHZ9" s="49"/>
      <c r="BIA9" s="49"/>
      <c r="BIB9" s="49"/>
      <c r="BIC9" s="49"/>
      <c r="BID9" s="42"/>
      <c r="BIE9" s="43"/>
      <c r="BIF9" s="48"/>
      <c r="BIG9" s="49"/>
      <c r="BIH9" s="49"/>
      <c r="BII9" s="49"/>
      <c r="BIJ9" s="49"/>
      <c r="BIK9" s="49"/>
      <c r="BIL9" s="42"/>
      <c r="BIM9" s="43"/>
      <c r="BIN9" s="48"/>
      <c r="BIO9" s="49"/>
      <c r="BIP9" s="49"/>
      <c r="BIQ9" s="49"/>
      <c r="BIR9" s="49"/>
      <c r="BIS9" s="49"/>
      <c r="BIT9" s="42"/>
      <c r="BIU9" s="43"/>
      <c r="BIV9" s="48"/>
      <c r="BIW9" s="49"/>
      <c r="BIX9" s="49"/>
      <c r="BIY9" s="49"/>
      <c r="BIZ9" s="49"/>
      <c r="BJA9" s="49"/>
      <c r="BJB9" s="42"/>
      <c r="BJC9" s="43"/>
      <c r="BJD9" s="48"/>
      <c r="BJE9" s="49"/>
      <c r="BJF9" s="49"/>
      <c r="BJG9" s="49"/>
      <c r="BJH9" s="49"/>
      <c r="BJI9" s="49"/>
      <c r="BJJ9" s="42"/>
      <c r="BJK9" s="43"/>
      <c r="BJL9" s="48"/>
      <c r="BJM9" s="49"/>
      <c r="BJN9" s="49"/>
      <c r="BJO9" s="49"/>
      <c r="BJP9" s="49"/>
      <c r="BJQ9" s="49"/>
      <c r="BJR9" s="42"/>
      <c r="BJS9" s="43"/>
      <c r="BJT9" s="63"/>
      <c r="BJU9" s="64"/>
      <c r="BJV9" s="64"/>
      <c r="BJW9" s="64"/>
      <c r="BJX9" s="64"/>
      <c r="BJY9" s="64"/>
      <c r="BJZ9" s="42"/>
      <c r="BKA9" s="43"/>
      <c r="BKB9" s="48"/>
      <c r="BKC9" s="49"/>
      <c r="BKD9" s="49"/>
      <c r="BKE9" s="49"/>
      <c r="BKF9" s="49"/>
      <c r="BKG9" s="49"/>
      <c r="BKH9" s="67"/>
      <c r="BKI9" s="68"/>
      <c r="BKJ9" s="48"/>
      <c r="BKK9" s="49"/>
      <c r="BKL9" s="49"/>
      <c r="BKM9" s="49"/>
      <c r="BKN9" s="49"/>
      <c r="BKO9" s="49"/>
      <c r="BKP9" s="42"/>
      <c r="BKQ9" s="43"/>
      <c r="BKR9" s="48"/>
      <c r="BKS9" s="49"/>
      <c r="BKT9" s="49"/>
      <c r="BKU9" s="49"/>
      <c r="BKV9" s="49"/>
      <c r="BKW9" s="49"/>
      <c r="BKX9" s="42"/>
      <c r="BKY9" s="43"/>
      <c r="BKZ9" s="48"/>
      <c r="BLA9" s="49"/>
      <c r="BLB9" s="49"/>
      <c r="BLC9" s="49"/>
      <c r="BLD9" s="49"/>
      <c r="BLE9" s="49"/>
      <c r="BLF9" s="42"/>
      <c r="BLG9" s="43"/>
      <c r="BLH9" s="48"/>
      <c r="BLI9" s="49"/>
      <c r="BLJ9" s="49"/>
      <c r="BLK9" s="49"/>
      <c r="BLL9" s="49"/>
      <c r="BLM9" s="49"/>
      <c r="BLN9" s="42"/>
      <c r="BLO9" s="43"/>
      <c r="BLP9" s="48"/>
      <c r="BLQ9" s="49"/>
      <c r="BLR9" s="49"/>
      <c r="BLS9" s="49"/>
      <c r="BLT9" s="49"/>
      <c r="BLU9" s="49"/>
      <c r="BLV9" s="42"/>
      <c r="BLW9" s="43"/>
      <c r="BLX9" s="63"/>
      <c r="BLY9" s="64"/>
      <c r="BLZ9" s="64"/>
      <c r="BMA9" s="64"/>
      <c r="BMB9" s="64"/>
      <c r="BMC9" s="64"/>
      <c r="BMD9" s="42"/>
      <c r="BME9" s="43"/>
      <c r="BMF9" s="48"/>
      <c r="BMG9" s="49"/>
      <c r="BMH9" s="49"/>
      <c r="BMI9" s="49"/>
      <c r="BMJ9" s="49"/>
      <c r="BMK9" s="49"/>
      <c r="BML9" s="42"/>
      <c r="BMM9" s="43"/>
      <c r="BMN9" s="63"/>
      <c r="BMO9" s="64"/>
      <c r="BMP9" s="64"/>
      <c r="BMQ9" s="64"/>
      <c r="BMR9" s="64"/>
      <c r="BMS9" s="64"/>
      <c r="BMT9" s="42"/>
      <c r="BMU9" s="43"/>
      <c r="BMV9" s="48"/>
      <c r="BMW9" s="49"/>
      <c r="BMX9" s="49"/>
      <c r="BMY9" s="49"/>
      <c r="BMZ9" s="49"/>
      <c r="BNA9" s="49"/>
      <c r="BNB9" s="42"/>
      <c r="BNC9" s="43"/>
      <c r="BND9" s="48"/>
      <c r="BNE9" s="49"/>
      <c r="BNF9" s="49"/>
      <c r="BNG9" s="49"/>
      <c r="BNH9" s="49"/>
      <c r="BNI9" s="49"/>
      <c r="BNJ9" s="42"/>
      <c r="BNK9" s="43"/>
      <c r="BNL9" s="48"/>
      <c r="BNM9" s="49"/>
      <c r="BNN9" s="49"/>
      <c r="BNO9" s="49"/>
      <c r="BNP9" s="49"/>
      <c r="BNQ9" s="49"/>
      <c r="BNR9" s="42"/>
      <c r="BNS9" s="43"/>
      <c r="BNT9" s="48"/>
      <c r="BNU9" s="49"/>
      <c r="BNV9" s="49"/>
      <c r="BNW9" s="49"/>
      <c r="BNX9" s="49"/>
      <c r="BNY9" s="49"/>
      <c r="BNZ9" s="42"/>
      <c r="BOA9" s="43"/>
      <c r="BOB9" s="48"/>
      <c r="BOC9" s="49"/>
      <c r="BOD9" s="49"/>
      <c r="BOE9" s="49"/>
      <c r="BOF9" s="49"/>
      <c r="BOG9" s="49"/>
      <c r="BOH9" s="42"/>
      <c r="BOI9" s="43"/>
      <c r="BOJ9" s="48"/>
      <c r="BOK9" s="49"/>
      <c r="BOL9" s="49"/>
      <c r="BOM9" s="49"/>
      <c r="BON9" s="49"/>
      <c r="BOO9" s="49"/>
      <c r="BOP9" s="42"/>
      <c r="BOQ9" s="43"/>
      <c r="BOR9" s="48"/>
      <c r="BOS9" s="49"/>
      <c r="BOT9" s="49"/>
      <c r="BOU9" s="49"/>
      <c r="BOV9" s="49"/>
      <c r="BOW9" s="49"/>
      <c r="BOX9" s="42"/>
      <c r="BOY9" s="43"/>
      <c r="BOZ9" s="63"/>
      <c r="BPA9" s="64"/>
      <c r="BPB9" s="64"/>
      <c r="BPC9" s="64"/>
      <c r="BPD9" s="64"/>
      <c r="BPE9" s="64"/>
      <c r="BPF9" s="42"/>
      <c r="BPG9" s="43"/>
      <c r="BPH9" s="48"/>
      <c r="BPI9" s="49"/>
      <c r="BPJ9" s="49"/>
      <c r="BPK9" s="49"/>
      <c r="BPL9" s="49"/>
      <c r="BPM9" s="49"/>
      <c r="BPN9" s="42"/>
      <c r="BPO9" s="43"/>
      <c r="BPP9" s="48"/>
      <c r="BPQ9" s="49"/>
      <c r="BPR9" s="49"/>
      <c r="BPS9" s="49"/>
      <c r="BPT9" s="49"/>
      <c r="BPU9" s="49"/>
      <c r="BPV9" s="42"/>
      <c r="BPW9" s="43"/>
      <c r="BPX9" s="48"/>
      <c r="BPY9" s="49"/>
      <c r="BPZ9" s="49"/>
      <c r="BQA9" s="49"/>
      <c r="BQB9" s="49"/>
      <c r="BQC9" s="49"/>
      <c r="BQD9" s="67"/>
      <c r="BQE9" s="43"/>
      <c r="BQF9" s="63"/>
      <c r="BQG9" s="64"/>
      <c r="BQH9" s="64"/>
      <c r="BQI9" s="64"/>
      <c r="BQJ9" s="64"/>
      <c r="BQK9" s="64"/>
      <c r="BQL9" s="67"/>
      <c r="BQM9" s="43"/>
      <c r="BQN9" s="63"/>
      <c r="BQO9" s="64"/>
      <c r="BQP9" s="64"/>
      <c r="BQQ9" s="64"/>
      <c r="BQR9" s="64"/>
      <c r="BQS9" s="64"/>
      <c r="BQT9" s="67"/>
      <c r="BQU9" s="43"/>
      <c r="BQV9" s="48"/>
      <c r="BQW9" s="49"/>
      <c r="BQX9" s="49"/>
      <c r="BQY9" s="49"/>
      <c r="BQZ9" s="49"/>
      <c r="BRA9" s="49"/>
      <c r="BRB9" s="67"/>
      <c r="BRC9" s="43"/>
      <c r="BRD9" s="48"/>
      <c r="BRE9" s="49"/>
      <c r="BRF9" s="49"/>
      <c r="BRG9" s="49"/>
      <c r="BRH9" s="49"/>
      <c r="BRI9" s="49"/>
      <c r="BRJ9" s="67"/>
      <c r="BRK9" s="43"/>
      <c r="BRL9" s="48"/>
      <c r="BRM9" s="49"/>
      <c r="BRN9" s="49"/>
      <c r="BRO9" s="49"/>
      <c r="BRP9" s="49"/>
      <c r="BRQ9" s="49"/>
      <c r="BRR9" s="67"/>
      <c r="BRS9" s="68"/>
      <c r="BRT9" s="63"/>
      <c r="BRU9" s="64"/>
      <c r="BRV9" s="64"/>
      <c r="BRW9" s="64"/>
      <c r="BRX9" s="64"/>
      <c r="BRY9" s="64"/>
      <c r="BRZ9" s="67"/>
      <c r="BSA9" s="43"/>
      <c r="BSB9" s="63"/>
      <c r="BSC9" s="64"/>
      <c r="BSD9" s="64"/>
      <c r="BSE9" s="64"/>
      <c r="BSF9" s="64"/>
      <c r="BSG9" s="64"/>
      <c r="BSH9" s="67"/>
      <c r="BSI9" s="43"/>
      <c r="BSJ9" s="63"/>
      <c r="BSK9" s="64"/>
      <c r="BSL9" s="64"/>
      <c r="BSM9" s="64"/>
      <c r="BSN9" s="64"/>
      <c r="BSO9" s="64"/>
      <c r="BSP9" s="67"/>
      <c r="BSQ9" s="43"/>
      <c r="BSR9" s="63"/>
      <c r="BSS9" s="64"/>
      <c r="BST9" s="64"/>
      <c r="BSU9" s="64"/>
      <c r="BSV9" s="64"/>
      <c r="BSW9" s="64"/>
      <c r="BSX9" s="67"/>
      <c r="BSY9" s="43"/>
      <c r="BSZ9" s="63"/>
      <c r="BTA9" s="64"/>
      <c r="BTB9" s="64"/>
      <c r="BTC9" s="64"/>
      <c r="BTD9" s="64"/>
      <c r="BTE9" s="64"/>
      <c r="BTF9" s="67"/>
      <c r="BTG9" s="43"/>
      <c r="BTH9" s="63"/>
      <c r="BTI9" s="64"/>
      <c r="BTJ9" s="64"/>
      <c r="BTK9" s="64"/>
      <c r="BTL9" s="64"/>
      <c r="BTM9" s="64"/>
      <c r="BTN9" s="67"/>
      <c r="BTO9" s="68"/>
      <c r="BTP9" s="48"/>
      <c r="BTQ9" s="49"/>
      <c r="BTR9" s="49"/>
      <c r="BTS9" s="49"/>
      <c r="BTT9" s="49"/>
      <c r="BTU9" s="49"/>
      <c r="BTV9" s="67"/>
      <c r="BTW9" s="43"/>
      <c r="BTX9" s="63"/>
      <c r="BTY9" s="64"/>
      <c r="BTZ9" s="64"/>
      <c r="BUA9" s="64"/>
      <c r="BUB9" s="64"/>
      <c r="BUC9" s="64"/>
      <c r="BUD9" s="67"/>
      <c r="BUE9" s="68"/>
      <c r="BUF9" s="48"/>
      <c r="BUG9" s="49"/>
      <c r="BUH9" s="49"/>
      <c r="BUI9" s="49"/>
      <c r="BUJ9" s="49"/>
      <c r="BUK9" s="49"/>
      <c r="BUL9" s="67"/>
      <c r="BUM9" s="68"/>
      <c r="BUN9" s="63"/>
      <c r="BUO9" s="64"/>
      <c r="BUP9" s="64"/>
      <c r="BUQ9" s="64"/>
      <c r="BUR9" s="64"/>
      <c r="BUS9" s="64"/>
      <c r="BUT9" s="67"/>
      <c r="BUU9" s="68"/>
      <c r="BUV9" s="48"/>
      <c r="BUW9" s="49"/>
      <c r="BUX9" s="49"/>
      <c r="BUY9" s="49"/>
      <c r="BUZ9" s="49"/>
      <c r="BVA9" s="49"/>
      <c r="BVB9" s="67"/>
      <c r="BVC9" s="68"/>
      <c r="BVD9" s="48"/>
      <c r="BVE9" s="49"/>
      <c r="BVF9" s="49"/>
      <c r="BVG9" s="49"/>
      <c r="BVH9" s="49"/>
      <c r="BVI9" s="49"/>
      <c r="BVJ9" s="67"/>
      <c r="BVK9" s="68"/>
      <c r="BVL9" s="48"/>
      <c r="BVM9" s="49"/>
      <c r="BVN9" s="49"/>
      <c r="BVO9" s="49"/>
      <c r="BVP9" s="49"/>
      <c r="BVQ9" s="49"/>
      <c r="BVR9" s="67"/>
      <c r="BVS9" s="68"/>
      <c r="BVT9" s="48"/>
      <c r="BVU9" s="49"/>
      <c r="BVV9" s="49"/>
      <c r="BVW9" s="49"/>
      <c r="BVX9" s="49"/>
      <c r="BVY9" s="49"/>
      <c r="BVZ9" s="67"/>
      <c r="BWA9" s="68"/>
      <c r="BWB9" s="48"/>
      <c r="BWC9" s="49"/>
      <c r="BWD9" s="49"/>
      <c r="BWE9" s="49"/>
      <c r="BWF9" s="49"/>
      <c r="BWG9" s="49"/>
      <c r="BWH9" s="67"/>
      <c r="BWI9" s="68"/>
      <c r="BWJ9" s="48"/>
      <c r="BWK9" s="49"/>
      <c r="BWL9" s="49"/>
      <c r="BWM9" s="49"/>
      <c r="BWN9" s="49"/>
      <c r="BWO9" s="49"/>
      <c r="BWP9" s="67"/>
      <c r="BWQ9" s="68"/>
      <c r="BWR9" s="48"/>
      <c r="BWS9" s="49"/>
      <c r="BWT9" s="49"/>
      <c r="BWU9" s="49"/>
      <c r="BWV9" s="49"/>
      <c r="BWW9" s="49"/>
      <c r="BWX9" s="67"/>
      <c r="BWY9" s="68"/>
      <c r="BWZ9" s="48"/>
      <c r="BXA9" s="49"/>
      <c r="BXB9" s="49"/>
      <c r="BXC9" s="49"/>
      <c r="BXD9" s="49"/>
      <c r="BXE9" s="49"/>
      <c r="BXF9" s="67"/>
      <c r="BXG9" s="68"/>
      <c r="BXH9" s="48"/>
      <c r="BXI9" s="49"/>
      <c r="BXJ9" s="49"/>
      <c r="BXK9" s="49"/>
      <c r="BXL9" s="49"/>
      <c r="BXM9" s="49"/>
      <c r="BXN9" s="67"/>
      <c r="BXO9" s="68"/>
      <c r="BXP9" s="63"/>
      <c r="BXQ9" s="64"/>
      <c r="BXR9" s="64"/>
      <c r="BXS9" s="64"/>
      <c r="BXT9" s="64"/>
      <c r="BXU9" s="1"/>
      <c r="BXV9" s="67"/>
      <c r="BXW9" s="68"/>
      <c r="BXX9" s="48"/>
      <c r="BXY9" s="49"/>
      <c r="BXZ9" s="49"/>
      <c r="BYA9" s="49"/>
      <c r="BYB9" s="49"/>
      <c r="BYC9" s="49"/>
      <c r="BYD9" s="67"/>
      <c r="BYE9" s="68"/>
      <c r="BYF9" s="63"/>
      <c r="BYG9" s="64"/>
      <c r="BYH9" s="64"/>
      <c r="BYI9" s="64"/>
      <c r="BYJ9" s="64"/>
      <c r="BYK9" s="64"/>
      <c r="BYL9" s="67"/>
      <c r="BYM9" s="68"/>
      <c r="BYN9" s="48"/>
      <c r="BYO9" s="49"/>
      <c r="BYP9" s="49"/>
      <c r="BYQ9" s="49"/>
      <c r="BYR9" s="49"/>
      <c r="BYS9" s="49"/>
      <c r="BYT9" s="67"/>
      <c r="BYU9" s="68"/>
      <c r="BYV9" s="48"/>
      <c r="BYW9" s="49"/>
      <c r="BYX9" s="49"/>
      <c r="BYY9" s="49"/>
      <c r="BYZ9" s="49"/>
      <c r="BZA9" s="49"/>
      <c r="BZB9" s="67"/>
      <c r="BZC9" s="68"/>
      <c r="BZD9" s="48"/>
      <c r="BZE9" s="49"/>
      <c r="BZF9" s="49"/>
      <c r="BZG9" s="49"/>
      <c r="BZH9" s="49"/>
      <c r="BZI9" s="49"/>
      <c r="BZJ9" s="67"/>
      <c r="BZK9" s="68"/>
      <c r="BZL9" s="48"/>
      <c r="BZM9" s="49"/>
      <c r="BZN9" s="49"/>
      <c r="BZO9" s="49"/>
      <c r="BZP9" s="49"/>
      <c r="BZQ9" s="49"/>
      <c r="BZR9" s="67"/>
      <c r="BZS9" s="68"/>
      <c r="BZT9" s="48"/>
      <c r="BZU9" s="49"/>
      <c r="BZV9" s="49"/>
      <c r="BZW9" s="49"/>
      <c r="BZX9" s="49"/>
      <c r="BZY9" s="49"/>
      <c r="BZZ9" s="67"/>
      <c r="CAA9" s="68"/>
      <c r="CAB9" s="48"/>
      <c r="CAC9" s="49"/>
      <c r="CAD9" s="49"/>
      <c r="CAE9" s="49"/>
      <c r="CAF9" s="49"/>
      <c r="CAG9" s="49"/>
      <c r="CAH9" s="67"/>
      <c r="CAI9" s="68"/>
      <c r="CAJ9" s="63"/>
      <c r="CAK9" s="64"/>
      <c r="CAL9" s="64"/>
      <c r="CAM9" s="64"/>
      <c r="CAN9" s="64"/>
      <c r="CAO9" s="64"/>
      <c r="CAP9" s="67"/>
      <c r="CAQ9" s="68"/>
      <c r="CAR9" s="63"/>
      <c r="CAS9" s="64"/>
      <c r="CAT9" s="64"/>
      <c r="CAU9" s="64"/>
      <c r="CAV9" s="64"/>
      <c r="CAW9" s="64"/>
      <c r="CAX9" s="67"/>
      <c r="CAY9" s="68"/>
      <c r="CAZ9" s="48"/>
      <c r="CBA9" s="49"/>
      <c r="CBB9" s="49"/>
      <c r="CBC9" s="49"/>
      <c r="CBD9" s="49"/>
      <c r="CBE9" s="49"/>
      <c r="CBF9" s="67"/>
      <c r="CBG9" s="68"/>
      <c r="CBH9" s="48"/>
      <c r="CBI9" s="49"/>
      <c r="CBJ9" s="49"/>
      <c r="CBK9" s="49"/>
      <c r="CBL9" s="49"/>
      <c r="CBM9" s="49"/>
      <c r="CBN9" s="67"/>
      <c r="CBO9" s="68"/>
      <c r="CBP9" s="48"/>
      <c r="CBQ9" s="49"/>
      <c r="CBR9" s="49"/>
      <c r="CBS9" s="49"/>
      <c r="CBT9" s="49"/>
      <c r="CBU9" s="49"/>
      <c r="CBV9" s="67"/>
      <c r="CBW9" s="68"/>
      <c r="CBX9" s="48"/>
      <c r="CBY9" s="49"/>
      <c r="CBZ9" s="49"/>
      <c r="CCA9" s="49"/>
      <c r="CCB9" s="49"/>
      <c r="CCC9" s="49"/>
      <c r="CCD9" s="67"/>
      <c r="CCE9" s="68"/>
      <c r="CCF9" s="48"/>
      <c r="CCG9" s="49"/>
      <c r="CCH9" s="49"/>
      <c r="CCI9" s="49"/>
      <c r="CCJ9" s="49"/>
      <c r="CCK9" s="49"/>
      <c r="CCL9" s="67"/>
      <c r="CCM9" s="68"/>
      <c r="CCN9" s="48"/>
      <c r="CCO9" s="49"/>
      <c r="CCP9" s="49"/>
      <c r="CCQ9" s="49"/>
      <c r="CCR9" s="49"/>
      <c r="CCS9" s="49"/>
      <c r="CCT9" s="67"/>
      <c r="CCU9" s="68"/>
      <c r="CCV9" s="48"/>
      <c r="CCW9" s="49"/>
      <c r="CCX9" s="49"/>
      <c r="CCY9" s="49"/>
      <c r="CCZ9" s="49"/>
      <c r="CDA9" s="49"/>
      <c r="CDB9" s="67"/>
      <c r="CDC9" s="68"/>
      <c r="CDD9" s="48"/>
      <c r="CDE9" s="49"/>
      <c r="CDF9" s="49"/>
      <c r="CDG9" s="49"/>
      <c r="CDH9" s="49"/>
      <c r="CDI9" s="49"/>
      <c r="CDJ9" s="67"/>
      <c r="CDK9" s="68"/>
      <c r="CDL9" s="48"/>
      <c r="CDM9" s="49"/>
      <c r="CDN9" s="49"/>
      <c r="CDO9" s="49"/>
      <c r="CDP9" s="49"/>
      <c r="CDQ9" s="49"/>
      <c r="CDR9" s="67"/>
      <c r="CDS9" s="68"/>
      <c r="CDT9" s="48"/>
      <c r="CDU9" s="49"/>
      <c r="CDV9" s="49"/>
      <c r="CDW9" s="49"/>
      <c r="CDX9" s="49"/>
      <c r="CDY9" s="49"/>
      <c r="CDZ9" s="67"/>
      <c r="CEA9" s="68"/>
      <c r="CEB9" s="48"/>
      <c r="CEC9" s="49"/>
      <c r="CED9" s="49"/>
      <c r="CEE9" s="49"/>
      <c r="CEF9" s="49"/>
      <c r="CEG9" s="49"/>
      <c r="CEH9" s="67"/>
      <c r="CEI9" s="68"/>
      <c r="CEJ9" s="48"/>
      <c r="CEK9" s="49"/>
      <c r="CEL9" s="49"/>
      <c r="CEM9" s="49"/>
      <c r="CEN9" s="49"/>
      <c r="CEO9" s="49"/>
      <c r="CEP9" s="67"/>
      <c r="CEQ9" s="68"/>
      <c r="CER9" s="48"/>
      <c r="CES9" s="49"/>
      <c r="CET9" s="49"/>
      <c r="CEU9" s="49"/>
      <c r="CEV9" s="49"/>
      <c r="CEW9" s="49"/>
      <c r="CEX9" s="67"/>
      <c r="CEY9" s="68"/>
      <c r="CEZ9" s="48"/>
      <c r="CFA9" s="49"/>
      <c r="CFB9" s="49"/>
      <c r="CFC9" s="49"/>
      <c r="CFD9" s="49"/>
      <c r="CFE9" s="49"/>
      <c r="CFF9" s="67"/>
      <c r="CFG9" s="68"/>
      <c r="CFH9" s="48"/>
      <c r="CFI9" s="49"/>
      <c r="CFJ9" s="49"/>
      <c r="CFK9" s="49"/>
      <c r="CFL9" s="49"/>
      <c r="CFM9" s="49"/>
      <c r="CFN9" s="67"/>
      <c r="CFO9" s="68"/>
      <c r="CFP9" s="48"/>
      <c r="CFQ9" s="49"/>
      <c r="CFR9" s="49"/>
      <c r="CFS9" s="49"/>
      <c r="CFT9" s="49"/>
      <c r="CFU9" s="49"/>
      <c r="CFV9" s="67"/>
      <c r="CFW9" s="68"/>
      <c r="CFX9" s="48"/>
      <c r="CFY9" s="49"/>
      <c r="CFZ9" s="49"/>
      <c r="CGA9" s="49"/>
      <c r="CGB9" s="49"/>
      <c r="CGC9" s="49"/>
      <c r="CGD9" s="67"/>
      <c r="CGE9" s="68"/>
      <c r="CGF9" s="48"/>
      <c r="CGG9" s="49"/>
      <c r="CGH9" s="49"/>
      <c r="CGI9" s="49"/>
      <c r="CGJ9" s="49"/>
      <c r="CGK9" s="49"/>
      <c r="CGL9" s="67"/>
      <c r="CGM9" s="68"/>
      <c r="CGN9" s="63"/>
      <c r="CGO9" s="64"/>
      <c r="CGP9" s="64"/>
      <c r="CGQ9" s="64"/>
      <c r="CGR9" s="64"/>
      <c r="CGS9" s="64"/>
      <c r="CGT9" s="67"/>
      <c r="CGU9" s="68"/>
      <c r="CGV9" s="48"/>
      <c r="CGW9" s="49"/>
      <c r="CGX9" s="49"/>
      <c r="CGY9" s="49"/>
      <c r="CGZ9" s="49"/>
      <c r="CHA9" s="49"/>
      <c r="CHB9" s="67"/>
      <c r="CHC9" s="68"/>
      <c r="CHD9" s="48"/>
      <c r="CHE9" s="49"/>
      <c r="CHF9" s="49"/>
      <c r="CHG9" s="49"/>
      <c r="CHH9" s="49"/>
      <c r="CHI9" s="49"/>
      <c r="CHJ9" s="67"/>
      <c r="CHK9" s="68"/>
      <c r="CHL9" s="63"/>
      <c r="CHM9" s="64"/>
      <c r="CHN9" s="64"/>
      <c r="CHO9" s="64"/>
      <c r="CHP9" s="64"/>
      <c r="CHQ9" s="64"/>
      <c r="CHR9" s="67"/>
      <c r="CHS9" s="68"/>
      <c r="CHT9" s="48"/>
      <c r="CHU9" s="49"/>
      <c r="CHV9" s="49"/>
      <c r="CHW9" s="49"/>
      <c r="CHX9" s="49"/>
      <c r="CHY9" s="49"/>
      <c r="CHZ9" s="67"/>
      <c r="CIA9" s="68"/>
      <c r="CIB9" s="63"/>
      <c r="CIC9" s="64"/>
      <c r="CID9" s="64"/>
      <c r="CIE9" s="64"/>
      <c r="CIF9" s="64"/>
      <c r="CIG9" s="64"/>
      <c r="CIH9" s="67"/>
      <c r="CII9" s="68"/>
      <c r="CIJ9" s="63"/>
      <c r="CIK9" s="64"/>
      <c r="CIL9" s="64"/>
      <c r="CIM9" s="64"/>
      <c r="CIN9" s="64"/>
      <c r="CIO9" s="64"/>
      <c r="CIP9" s="67"/>
      <c r="CIQ9" s="68"/>
      <c r="CIR9" s="48"/>
      <c r="CIS9" s="49"/>
      <c r="CIT9" s="49"/>
      <c r="CIU9" s="49"/>
      <c r="CIV9" s="49"/>
      <c r="CIW9" s="49"/>
      <c r="CIX9" s="67"/>
      <c r="CIY9" s="68"/>
      <c r="CIZ9" s="48"/>
      <c r="CJA9" s="49"/>
      <c r="CJB9" s="49"/>
      <c r="CJC9" s="49"/>
      <c r="CJD9" s="49"/>
      <c r="CJE9" s="49"/>
      <c r="CJF9" s="67"/>
      <c r="CJG9" s="68"/>
      <c r="CJH9" s="48"/>
      <c r="CJI9" s="49"/>
      <c r="CJJ9" s="49"/>
      <c r="CJK9" s="49"/>
      <c r="CJL9" s="49"/>
      <c r="CJM9" s="49"/>
      <c r="CJN9" s="67"/>
      <c r="CJO9" s="68"/>
      <c r="CJP9" s="48"/>
      <c r="CJQ9" s="49"/>
      <c r="CJR9" s="49"/>
      <c r="CJS9" s="49"/>
      <c r="CJT9" s="49"/>
      <c r="CJU9" s="49"/>
      <c r="CJV9" s="67"/>
      <c r="CJW9" s="68"/>
      <c r="CJX9" s="48"/>
      <c r="CJY9" s="49"/>
      <c r="CJZ9" s="49"/>
      <c r="CKA9" s="49"/>
      <c r="CKB9" s="49"/>
      <c r="CKC9" s="49"/>
      <c r="CKD9" s="67"/>
      <c r="CKE9" s="68"/>
      <c r="CKF9" s="63"/>
      <c r="CKG9" s="64"/>
      <c r="CKH9" s="64"/>
      <c r="CKI9" s="64"/>
      <c r="CKJ9" s="64"/>
      <c r="CKK9" s="64"/>
      <c r="CKL9" s="67"/>
      <c r="CKM9" s="68"/>
      <c r="CKN9" s="48"/>
      <c r="CKO9" s="49"/>
      <c r="CKP9" s="49"/>
      <c r="CKQ9" s="49"/>
      <c r="CKR9" s="49"/>
      <c r="CKS9" s="47"/>
      <c r="CKT9" s="67"/>
      <c r="CKU9" s="68"/>
      <c r="CKV9" s="48"/>
      <c r="CKW9" s="49"/>
      <c r="CKX9" s="49"/>
      <c r="CKY9" s="49"/>
      <c r="CKZ9" s="49"/>
      <c r="CLA9" s="49"/>
      <c r="CLB9" s="67"/>
      <c r="CLC9" s="68"/>
      <c r="CLD9" s="48"/>
      <c r="CLE9" s="49"/>
      <c r="CLF9" s="49"/>
      <c r="CLG9" s="49"/>
      <c r="CLH9" s="49"/>
      <c r="CLI9" s="49"/>
      <c r="CLJ9" s="67"/>
      <c r="CLK9" s="68"/>
      <c r="CLL9" s="48"/>
      <c r="CLM9" s="49"/>
      <c r="CLN9" s="49"/>
      <c r="CLO9" s="49"/>
      <c r="CLP9" s="49"/>
      <c r="CLQ9" s="49"/>
      <c r="CLR9" s="67"/>
      <c r="CLS9" s="68"/>
      <c r="CLT9" s="63"/>
      <c r="CLU9" s="64"/>
      <c r="CLV9" s="64"/>
      <c r="CLW9" s="64"/>
      <c r="CLX9" s="64"/>
      <c r="CLY9" s="64"/>
      <c r="CLZ9" s="67"/>
      <c r="CMA9" s="68"/>
      <c r="CMB9" s="48"/>
      <c r="CMC9" s="49"/>
      <c r="CMD9" s="49"/>
      <c r="CME9" s="49"/>
      <c r="CMF9" s="49"/>
      <c r="CMG9" s="49"/>
      <c r="CMH9" s="67"/>
      <c r="CMI9" s="68"/>
      <c r="CMJ9" s="48"/>
      <c r="CMK9" s="49"/>
      <c r="CML9" s="49"/>
      <c r="CMM9" s="49"/>
      <c r="CMN9" s="49"/>
      <c r="CMO9" s="49"/>
      <c r="CMP9" s="67"/>
      <c r="CMQ9" s="68"/>
      <c r="CMR9" s="48"/>
      <c r="CMS9" s="49"/>
      <c r="CMT9" s="49"/>
      <c r="CMU9" s="49"/>
      <c r="CMV9" s="49"/>
      <c r="CMW9" s="49"/>
      <c r="CMX9" s="67"/>
      <c r="CMY9" s="68"/>
      <c r="CMZ9" s="63"/>
      <c r="CNA9" s="64"/>
      <c r="CNB9" s="64"/>
      <c r="CNC9" s="64"/>
      <c r="CND9" s="64"/>
      <c r="CNE9" s="64"/>
      <c r="CNF9" s="67"/>
      <c r="CNG9" s="68"/>
      <c r="CNH9" s="48"/>
      <c r="CNI9" s="49"/>
      <c r="CNJ9" s="49"/>
      <c r="CNK9" s="49"/>
      <c r="CNL9" s="49"/>
      <c r="CNM9" s="49"/>
      <c r="CNN9" s="67"/>
      <c r="CNO9" s="68"/>
      <c r="CNP9" s="63"/>
      <c r="CNQ9" s="64"/>
      <c r="CNR9" s="64"/>
      <c r="CNS9" s="64"/>
      <c r="CNT9" s="64"/>
      <c r="CNU9" s="64"/>
      <c r="CNV9" s="67"/>
      <c r="CNW9" s="68"/>
      <c r="CNX9" s="48"/>
      <c r="CNY9" s="49"/>
      <c r="CNZ9" s="49"/>
      <c r="COA9" s="49"/>
      <c r="COB9" s="49"/>
      <c r="COC9" s="49"/>
      <c r="COD9" s="67"/>
      <c r="COE9" s="68"/>
      <c r="COF9" s="48"/>
      <c r="COG9" s="49"/>
      <c r="COH9" s="49"/>
      <c r="COI9" s="49"/>
      <c r="COJ9" s="49"/>
      <c r="COK9" s="49"/>
      <c r="COL9" s="67"/>
      <c r="COM9" s="68"/>
      <c r="CON9" s="48"/>
      <c r="COO9" s="49"/>
      <c r="COP9" s="49"/>
      <c r="COQ9" s="49"/>
      <c r="COR9" s="49"/>
      <c r="COS9" s="49"/>
      <c r="COT9" s="67"/>
      <c r="COU9" s="68"/>
      <c r="COV9" s="48"/>
      <c r="COW9" s="49"/>
      <c r="COX9" s="49"/>
      <c r="COY9" s="49"/>
      <c r="COZ9" s="49"/>
      <c r="CPA9" s="49"/>
      <c r="CPB9" s="67"/>
      <c r="CPC9" s="68"/>
      <c r="CPD9" s="48"/>
      <c r="CPE9" s="49"/>
      <c r="CPF9" s="49"/>
      <c r="CPG9" s="49"/>
      <c r="CPH9" s="49"/>
      <c r="CPI9" s="49"/>
      <c r="CPJ9" s="67"/>
      <c r="CPK9" s="68"/>
      <c r="CPL9" s="48"/>
      <c r="CPM9" s="49"/>
      <c r="CPN9" s="49"/>
      <c r="CPO9" s="49"/>
      <c r="CPP9" s="49"/>
      <c r="CPQ9" s="49"/>
      <c r="CPR9" s="67"/>
      <c r="CPS9" s="68"/>
      <c r="CPT9" s="63"/>
      <c r="CPU9" s="64"/>
      <c r="CPV9" s="64"/>
      <c r="CPW9" s="64"/>
      <c r="CPX9" s="64"/>
      <c r="CPY9" s="64"/>
      <c r="CPZ9" s="67"/>
      <c r="CQA9" s="68"/>
      <c r="CQB9" s="48"/>
      <c r="CQC9" s="49"/>
      <c r="CQD9" s="49"/>
      <c r="CQE9" s="49"/>
      <c r="CQF9" s="49"/>
      <c r="CQG9" s="49"/>
      <c r="CQH9" s="67"/>
      <c r="CQI9" s="68"/>
      <c r="CQJ9" s="82"/>
      <c r="CQK9" s="83"/>
      <c r="CQL9" s="83"/>
      <c r="CQM9" s="83"/>
      <c r="CQN9" s="83"/>
      <c r="CQO9" s="83"/>
      <c r="CQP9" s="67"/>
      <c r="CQQ9" s="68"/>
      <c r="CQR9" s="48"/>
      <c r="CQS9" s="49"/>
      <c r="CQT9" s="49"/>
      <c r="CQU9" s="49"/>
      <c r="CQV9" s="49"/>
      <c r="CQW9" s="49"/>
      <c r="CQX9" s="67"/>
      <c r="CQY9" s="68"/>
      <c r="CQZ9" s="63"/>
      <c r="CRA9" s="64"/>
      <c r="CRB9" s="64"/>
      <c r="CRC9" s="64"/>
      <c r="CRD9" s="64"/>
      <c r="CRE9" s="64"/>
      <c r="CRF9" s="67"/>
      <c r="CRG9" s="68"/>
      <c r="CRH9" s="48"/>
      <c r="CRI9" s="49"/>
      <c r="CRJ9" s="49"/>
      <c r="CRK9" s="49"/>
      <c r="CRL9" s="49"/>
      <c r="CRM9" s="49"/>
      <c r="CRN9" s="67"/>
      <c r="CRO9" s="68"/>
      <c r="CRP9" s="48"/>
      <c r="CRQ9" s="49"/>
      <c r="CRR9" s="49"/>
      <c r="CRS9" s="49"/>
      <c r="CRT9" s="49"/>
      <c r="CRU9" s="49"/>
      <c r="CRV9" s="47"/>
      <c r="CRW9" s="68"/>
      <c r="CRX9" s="63"/>
      <c r="CRY9" s="64"/>
      <c r="CRZ9" s="64"/>
      <c r="CSA9" s="64"/>
      <c r="CSB9" s="64"/>
      <c r="CSC9" s="64"/>
      <c r="CSD9" s="67"/>
      <c r="CSE9" s="68"/>
      <c r="CSF9" s="48"/>
      <c r="CSG9" s="49"/>
      <c r="CSH9" s="49"/>
      <c r="CSI9" s="49"/>
      <c r="CSJ9" s="49"/>
      <c r="CSK9" s="49"/>
      <c r="CSL9" s="64"/>
      <c r="CSM9" s="68"/>
      <c r="CSN9" s="48"/>
      <c r="CSO9" s="49"/>
      <c r="CSP9" s="49"/>
      <c r="CSQ9" s="49"/>
      <c r="CSR9" s="49"/>
      <c r="CSS9" s="49"/>
      <c r="CST9" s="64"/>
      <c r="CSU9" s="68"/>
      <c r="CSV9" s="48"/>
      <c r="CSW9" s="49"/>
      <c r="CSX9" s="49"/>
      <c r="CSY9" s="49"/>
      <c r="CSZ9" s="49"/>
      <c r="CTA9" s="49"/>
      <c r="CTB9" s="64"/>
      <c r="CTC9" s="68"/>
      <c r="CTD9" s="48"/>
      <c r="CTE9" s="49"/>
      <c r="CTF9" s="49"/>
      <c r="CTG9" s="49"/>
      <c r="CTH9" s="49"/>
      <c r="CTI9" s="49"/>
      <c r="CTJ9" s="64"/>
      <c r="CTK9" s="68"/>
      <c r="CTL9" s="48"/>
      <c r="CTM9" s="49"/>
      <c r="CTN9" s="49"/>
      <c r="CTO9" s="49"/>
      <c r="CTP9" s="49"/>
      <c r="CTQ9" s="49"/>
      <c r="CTR9" s="64"/>
      <c r="CTS9" s="68"/>
      <c r="CTT9" s="48"/>
      <c r="CTU9" s="49"/>
      <c r="CTV9" s="49"/>
      <c r="CTW9" s="49"/>
      <c r="CTX9" s="49"/>
      <c r="CTY9" s="49"/>
      <c r="CTZ9" s="64"/>
      <c r="CUA9" s="68"/>
      <c r="CUB9" s="48"/>
      <c r="CUC9" s="49"/>
      <c r="CUD9" s="49"/>
      <c r="CUE9" s="49"/>
      <c r="CUF9" s="49"/>
      <c r="CUG9" s="49"/>
      <c r="CUH9" s="64"/>
      <c r="CUI9" s="68"/>
      <c r="CUJ9" s="48"/>
      <c r="CUK9" s="49"/>
      <c r="CUL9" s="49"/>
      <c r="CUM9" s="49"/>
      <c r="CUN9" s="49"/>
      <c r="CUO9" s="49"/>
      <c r="CUP9" s="64"/>
      <c r="CUQ9" s="68"/>
      <c r="CUR9" s="48"/>
      <c r="CUS9" s="49"/>
      <c r="CUT9" s="49"/>
      <c r="CUU9" s="49"/>
      <c r="CUV9" s="49"/>
      <c r="CUW9" s="49"/>
      <c r="CUX9" s="64"/>
      <c r="CUY9" s="68"/>
      <c r="CUZ9" s="48"/>
      <c r="CVA9" s="49"/>
      <c r="CVB9" s="49"/>
      <c r="CVC9" s="49"/>
      <c r="CVD9" s="49"/>
      <c r="CVE9" s="49"/>
      <c r="CVF9" s="64"/>
      <c r="CVG9" s="68"/>
      <c r="CVH9" s="48"/>
      <c r="CVI9" s="49"/>
      <c r="CVJ9" s="49"/>
      <c r="CVK9" s="49"/>
      <c r="CVL9" s="49"/>
      <c r="CVM9" s="49"/>
      <c r="CVN9" s="64"/>
      <c r="CVO9" s="68"/>
      <c r="CVP9" s="48"/>
      <c r="CVQ9" s="49"/>
      <c r="CVR9" s="49"/>
      <c r="CVS9" s="49"/>
      <c r="CVT9" s="49"/>
      <c r="CVU9" s="49"/>
      <c r="CVV9" s="64"/>
      <c r="CVW9" s="68"/>
      <c r="CVX9" s="48"/>
      <c r="CVY9" s="49"/>
      <c r="CVZ9" s="49"/>
      <c r="CWA9" s="49"/>
      <c r="CWB9" s="49"/>
      <c r="CWC9" s="49"/>
      <c r="CWD9" s="64"/>
      <c r="CWE9" s="68"/>
      <c r="CWF9" s="48"/>
      <c r="CWG9" s="49"/>
      <c r="CWH9" s="49"/>
      <c r="CWI9" s="49"/>
      <c r="CWJ9" s="49"/>
      <c r="CWK9" s="49"/>
      <c r="CWL9" s="64"/>
      <c r="CWM9" s="68"/>
      <c r="CWN9" s="48"/>
      <c r="CWO9" s="49"/>
      <c r="CWP9" s="49"/>
      <c r="CWQ9" s="49"/>
      <c r="CWR9" s="49"/>
      <c r="CWS9" s="49"/>
      <c r="CWT9" s="64"/>
      <c r="CWU9" s="68"/>
      <c r="CWV9" s="48"/>
      <c r="CWW9" s="49"/>
      <c r="CWX9" s="49"/>
      <c r="CWY9" s="49"/>
      <c r="CWZ9" s="49"/>
      <c r="CXA9" s="49"/>
      <c r="CXB9" s="127"/>
      <c r="CXC9" s="43"/>
      <c r="CXD9" s="48"/>
      <c r="CXE9" s="49"/>
      <c r="CXF9" s="49"/>
      <c r="CXG9" s="49"/>
      <c r="CXH9" s="49"/>
      <c r="CXI9" s="49"/>
      <c r="CXJ9" s="127"/>
      <c r="CXK9" s="43"/>
      <c r="CXL9" s="48"/>
      <c r="CXM9" s="49"/>
      <c r="CXN9" s="49"/>
      <c r="CXO9" s="49"/>
      <c r="CXP9" s="49"/>
      <c r="CXQ9" s="49"/>
      <c r="CXR9" s="127"/>
      <c r="CXS9" s="43"/>
      <c r="CXT9" s="48"/>
      <c r="CXU9" s="49"/>
      <c r="CXV9" s="49"/>
      <c r="CXW9" s="49"/>
      <c r="CXX9" s="49"/>
      <c r="CXY9" s="49"/>
      <c r="CXZ9" s="127"/>
      <c r="CYA9" s="43"/>
      <c r="CYB9" s="48"/>
      <c r="CYC9" s="49"/>
      <c r="CYD9" s="49"/>
      <c r="CYE9" s="49"/>
      <c r="CYF9" s="49"/>
      <c r="CYG9" s="49"/>
      <c r="CYH9" s="127"/>
      <c r="CYI9" s="43"/>
      <c r="CYJ9" s="48"/>
      <c r="CYK9" s="49"/>
      <c r="CYL9" s="49"/>
      <c r="CYM9" s="49"/>
      <c r="CYN9" s="49"/>
      <c r="CYO9" s="49"/>
      <c r="CYP9" s="127"/>
      <c r="CYQ9" s="43"/>
      <c r="CYR9" s="48"/>
      <c r="CYS9" s="49"/>
      <c r="CYT9" s="49"/>
      <c r="CYU9" s="49"/>
      <c r="CYV9" s="49"/>
      <c r="CYW9" s="49"/>
      <c r="CYX9" s="127"/>
      <c r="CYY9" s="43"/>
      <c r="CYZ9" s="48"/>
      <c r="CZA9" s="49"/>
      <c r="CZB9" s="49"/>
      <c r="CZC9" s="49"/>
      <c r="CZD9" s="49"/>
      <c r="CZE9" s="49"/>
      <c r="CZF9" s="127"/>
      <c r="CZG9" s="43"/>
      <c r="CZH9" s="48"/>
      <c r="CZI9" s="49"/>
      <c r="CZJ9" s="49"/>
      <c r="CZK9" s="49"/>
      <c r="CZL9" s="49"/>
      <c r="CZM9" s="49"/>
      <c r="CZN9" s="127"/>
      <c r="CZO9" s="43"/>
      <c r="CZP9" s="48"/>
      <c r="CZQ9" s="49"/>
      <c r="CZR9" s="49"/>
      <c r="CZS9" s="49"/>
      <c r="CZT9" s="49"/>
      <c r="CZU9" s="49"/>
      <c r="CZV9" s="127"/>
      <c r="CZW9" s="43"/>
      <c r="CZX9" s="48"/>
      <c r="CZY9" s="49"/>
      <c r="CZZ9" s="49"/>
      <c r="DAA9" s="49"/>
      <c r="DAB9" s="49"/>
      <c r="DAC9" s="49"/>
      <c r="DAD9" s="64"/>
      <c r="DAE9" s="68"/>
      <c r="DAF9" s="48"/>
      <c r="DAG9" s="49"/>
      <c r="DAH9" s="49"/>
      <c r="DAI9" s="49"/>
      <c r="DAJ9" s="49"/>
      <c r="DAK9" s="49"/>
      <c r="DAL9" s="64"/>
      <c r="DAM9" s="68"/>
      <c r="DAN9" s="48"/>
      <c r="DAO9" s="49"/>
      <c r="DAP9" s="49"/>
      <c r="DAQ9" s="49"/>
      <c r="DAR9" s="49"/>
      <c r="DAS9" s="49"/>
      <c r="DAT9" s="64"/>
      <c r="DAU9" s="68"/>
      <c r="DAV9" s="48"/>
      <c r="DAW9" s="49"/>
      <c r="DAX9" s="49"/>
      <c r="DAY9" s="49"/>
      <c r="DAZ9" s="49"/>
      <c r="DBA9" s="49"/>
      <c r="DBB9" s="64"/>
      <c r="DBC9" s="68"/>
      <c r="DBD9" s="48"/>
      <c r="DBE9" s="49"/>
      <c r="DBF9" s="49"/>
      <c r="DBG9" s="49"/>
      <c r="DBH9" s="49"/>
      <c r="DBI9" s="49"/>
      <c r="DBJ9" s="64"/>
      <c r="DBK9" s="68"/>
      <c r="DBL9" s="48"/>
      <c r="DBM9" s="49"/>
      <c r="DBN9" s="49"/>
      <c r="DBO9" s="49"/>
      <c r="DBP9" s="49"/>
      <c r="DBQ9" s="49"/>
      <c r="DBR9" s="64"/>
      <c r="DBS9" s="68"/>
      <c r="DBT9" s="48"/>
      <c r="DBU9" s="49"/>
      <c r="DBV9" s="49"/>
      <c r="DBW9" s="49"/>
      <c r="DBX9" s="49"/>
      <c r="DBY9" s="49"/>
      <c r="DBZ9" s="64"/>
      <c r="DCA9" s="68"/>
      <c r="DCB9" s="48"/>
      <c r="DCC9" s="49"/>
      <c r="DCD9" s="49"/>
      <c r="DCE9" s="49"/>
      <c r="DCF9" s="49"/>
      <c r="DCG9" s="49"/>
      <c r="DCH9" s="64"/>
      <c r="DCI9" s="68"/>
      <c r="DCJ9" s="48"/>
      <c r="DCK9" s="49"/>
      <c r="DCL9" s="49"/>
      <c r="DCM9" s="49"/>
      <c r="DCN9" s="49"/>
      <c r="DCO9" s="49"/>
      <c r="DCP9" s="64"/>
      <c r="DCQ9" s="68"/>
      <c r="DCR9" s="48"/>
      <c r="DCS9" s="49"/>
      <c r="DCT9" s="49"/>
      <c r="DCU9" s="49"/>
      <c r="DCV9" s="49"/>
      <c r="DCW9" s="49"/>
      <c r="DCX9" s="64"/>
      <c r="DCY9" s="68"/>
      <c r="DCZ9" s="48"/>
      <c r="DDA9" s="49"/>
      <c r="DDB9" s="49"/>
      <c r="DDC9" s="49"/>
      <c r="DDD9" s="49"/>
      <c r="DDE9" s="49"/>
      <c r="DDF9" s="64"/>
      <c r="DDG9" s="68"/>
      <c r="DDH9" s="48"/>
      <c r="DDI9" s="49"/>
      <c r="DDJ9" s="49"/>
      <c r="DDK9" s="49"/>
      <c r="DDL9" s="49"/>
      <c r="DDM9" s="49"/>
      <c r="DDN9" s="127"/>
      <c r="DDO9" s="43"/>
      <c r="DDP9" s="48"/>
      <c r="DDQ9" s="49"/>
      <c r="DDR9" s="49"/>
      <c r="DDS9" s="49"/>
      <c r="DDT9" s="49"/>
      <c r="DDU9" s="49"/>
      <c r="DDV9" s="127"/>
      <c r="DDW9" s="43"/>
      <c r="DDX9" s="48"/>
      <c r="DDY9" s="49"/>
      <c r="DDZ9" s="49"/>
      <c r="DEA9" s="49"/>
      <c r="DEB9" s="49"/>
      <c r="DEC9" s="49"/>
      <c r="DED9" s="127"/>
      <c r="DEE9" s="43"/>
      <c r="DEF9" s="48"/>
      <c r="DEG9" s="49"/>
      <c r="DEH9" s="49"/>
      <c r="DEI9" s="49"/>
      <c r="DEJ9" s="49"/>
      <c r="DEK9" s="49"/>
      <c r="DEL9" s="127"/>
      <c r="DEM9" s="43"/>
      <c r="DEN9" s="48"/>
      <c r="DEO9" s="49"/>
      <c r="DEP9" s="49"/>
      <c r="DEQ9" s="49"/>
      <c r="DER9" s="49"/>
      <c r="DES9" s="49"/>
      <c r="DET9" s="127"/>
      <c r="DEU9" s="43"/>
      <c r="DEV9" s="48"/>
      <c r="DEW9" s="49"/>
      <c r="DEX9" s="49"/>
      <c r="DEY9" s="49"/>
      <c r="DEZ9" s="49"/>
      <c r="DFA9" s="49"/>
      <c r="DFB9" s="127"/>
      <c r="DFC9" s="43"/>
      <c r="DFD9" s="48"/>
      <c r="DFE9" s="49"/>
      <c r="DFF9" s="49"/>
      <c r="DFG9" s="49"/>
      <c r="DFH9" s="49"/>
      <c r="DFI9" s="49"/>
      <c r="DFJ9" s="127"/>
      <c r="DFK9" s="43"/>
      <c r="DFL9" s="63"/>
      <c r="DFM9" s="64"/>
      <c r="DFN9" s="64"/>
      <c r="DFO9" s="64"/>
      <c r="DFP9" s="64"/>
      <c r="DFQ9" s="64"/>
      <c r="DFR9" s="64"/>
      <c r="DFS9" s="68"/>
      <c r="DFT9" s="48"/>
      <c r="DFU9" s="49"/>
      <c r="DFV9" s="49"/>
      <c r="DFW9" s="49"/>
      <c r="DFX9" s="49"/>
      <c r="DFY9" s="49"/>
      <c r="DFZ9" s="127"/>
      <c r="DGA9" s="43"/>
      <c r="DGB9" s="48"/>
      <c r="DGC9" s="49"/>
      <c r="DGD9" s="49"/>
      <c r="DGE9" s="49"/>
      <c r="DGF9" s="49"/>
      <c r="DGG9" s="49"/>
      <c r="DGH9" s="127"/>
      <c r="DGI9" s="43"/>
      <c r="DGJ9" s="48"/>
      <c r="DGK9" s="49"/>
      <c r="DGL9" s="49"/>
      <c r="DGM9" s="49"/>
      <c r="DGN9" s="49"/>
      <c r="DGO9" s="49"/>
      <c r="DGP9" s="64"/>
      <c r="DGQ9" s="68"/>
      <c r="DGR9" s="48"/>
      <c r="DGS9" s="49"/>
      <c r="DGT9" s="49"/>
      <c r="DGU9" s="49"/>
      <c r="DGV9" s="49"/>
      <c r="DGW9" s="49"/>
      <c r="DGX9" s="64"/>
      <c r="DGY9" s="68"/>
      <c r="DGZ9" s="48"/>
      <c r="DHA9" s="49"/>
      <c r="DHB9" s="49"/>
      <c r="DHC9" s="49"/>
      <c r="DHD9" s="49"/>
      <c r="DHE9" s="49"/>
      <c r="DHF9" s="64"/>
      <c r="DHG9" s="68"/>
      <c r="DHH9" s="63"/>
      <c r="DHI9" s="64"/>
      <c r="DHJ9" s="64"/>
      <c r="DHK9" s="64"/>
      <c r="DHL9" s="64"/>
      <c r="DHM9" s="64"/>
      <c r="DHN9" s="64"/>
      <c r="DHO9" s="68"/>
      <c r="DHP9" s="48"/>
      <c r="DHQ9" s="49"/>
      <c r="DHR9" s="49"/>
      <c r="DHS9" s="49"/>
      <c r="DHT9" s="49"/>
      <c r="DHU9" s="49"/>
      <c r="DHV9" s="64"/>
      <c r="DHW9" s="68"/>
      <c r="DHX9" s="48"/>
      <c r="DHY9" s="49"/>
      <c r="DHZ9" s="49"/>
      <c r="DIA9" s="49"/>
      <c r="DIB9" s="49"/>
      <c r="DIC9" s="49"/>
      <c r="DID9" s="64"/>
      <c r="DIE9" s="68"/>
      <c r="DIF9" s="48"/>
      <c r="DIG9" s="49"/>
      <c r="DIH9" s="49"/>
      <c r="DII9" s="49"/>
      <c r="DIJ9" s="49"/>
      <c r="DIK9" s="49"/>
      <c r="DIL9" s="64"/>
      <c r="DIM9" s="68"/>
      <c r="DIN9" s="48"/>
      <c r="DIO9" s="49"/>
      <c r="DIP9" s="49"/>
      <c r="DIQ9" s="49"/>
      <c r="DIR9" s="49"/>
      <c r="DIS9" s="49"/>
      <c r="DIT9" s="64"/>
      <c r="DIU9" s="68"/>
      <c r="DIV9" s="48"/>
      <c r="DIW9" s="49"/>
      <c r="DIX9" s="49"/>
      <c r="DIY9" s="49"/>
      <c r="DIZ9" s="49"/>
      <c r="DJA9" s="49"/>
      <c r="DJB9" s="64"/>
      <c r="DJC9" s="68"/>
      <c r="DJD9" s="48"/>
      <c r="DJE9" s="49"/>
      <c r="DJF9" s="49"/>
      <c r="DJG9" s="49"/>
      <c r="DJH9" s="49"/>
      <c r="DJI9" s="49"/>
      <c r="DJJ9" s="64"/>
      <c r="DJK9" s="68"/>
      <c r="DJL9" s="48"/>
      <c r="DJM9" s="49"/>
      <c r="DJN9" s="49"/>
      <c r="DJO9" s="49"/>
      <c r="DJP9" s="49"/>
      <c r="DJQ9" s="49"/>
      <c r="DJR9" s="64"/>
      <c r="DJS9" s="68"/>
      <c r="DJT9" s="48"/>
      <c r="DJU9" s="49"/>
      <c r="DJV9" s="49"/>
      <c r="DJW9" s="49"/>
      <c r="DJX9" s="49"/>
      <c r="DJY9" s="49"/>
      <c r="DJZ9" s="64"/>
      <c r="DKA9" s="68"/>
      <c r="DKB9" s="48"/>
      <c r="DKC9" s="49"/>
      <c r="DKD9" s="49"/>
      <c r="DKE9" s="49"/>
      <c r="DKF9" s="49"/>
      <c r="DKG9" s="49"/>
      <c r="DKH9" s="64"/>
      <c r="DKI9" s="68"/>
      <c r="DKJ9" s="48"/>
      <c r="DKK9" s="49"/>
      <c r="DKL9" s="49"/>
      <c r="DKM9" s="49"/>
      <c r="DKN9" s="49"/>
      <c r="DKO9" s="49"/>
      <c r="DKP9" s="64"/>
      <c r="DKQ9" s="68"/>
      <c r="DKR9" s="48"/>
      <c r="DKS9" s="49"/>
      <c r="DKT9" s="49"/>
      <c r="DKU9" s="49"/>
      <c r="DKV9" s="49"/>
      <c r="DKW9" s="49"/>
      <c r="DKX9" s="64"/>
      <c r="DKY9" s="68"/>
      <c r="DKZ9" s="48"/>
      <c r="DLA9" s="49"/>
      <c r="DLB9" s="49"/>
      <c r="DLC9" s="49"/>
      <c r="DLD9" s="49"/>
      <c r="DLE9" s="49"/>
      <c r="DLF9" s="64"/>
      <c r="DLG9" s="68"/>
      <c r="DLH9" s="48"/>
      <c r="DLI9" s="49"/>
      <c r="DLJ9" s="49"/>
      <c r="DLK9" s="49"/>
      <c r="DLL9" s="49"/>
      <c r="DLM9" s="49"/>
      <c r="DLN9" s="64"/>
      <c r="DLO9" s="68"/>
      <c r="DLP9" s="48"/>
      <c r="DLR9" s="49"/>
      <c r="DLS9" s="49"/>
      <c r="DLT9" s="49"/>
      <c r="DLU9" s="49"/>
      <c r="DLV9" s="64"/>
      <c r="DLW9" s="68"/>
      <c r="DLX9" s="48"/>
      <c r="DLY9" s="49"/>
      <c r="DLZ9" s="49"/>
      <c r="DMA9" s="49"/>
      <c r="DMB9" s="49"/>
      <c r="DMC9" s="49"/>
      <c r="DMD9" s="64"/>
      <c r="DME9" s="68"/>
      <c r="DMF9" s="48"/>
      <c r="DMG9" s="49"/>
      <c r="DMH9" s="49"/>
      <c r="DMI9" s="49"/>
      <c r="DMJ9" s="49"/>
      <c r="DMK9" s="49"/>
      <c r="DML9" s="64"/>
      <c r="DMM9" s="68"/>
      <c r="DMN9" s="48"/>
      <c r="DMO9" s="49"/>
      <c r="DMP9" s="49"/>
      <c r="DMQ9" s="49"/>
      <c r="DMR9" s="49"/>
      <c r="DMS9" s="49"/>
      <c r="DMT9" s="64"/>
      <c r="DMU9" s="68"/>
      <c r="DMV9" s="48"/>
      <c r="DMW9" s="49"/>
      <c r="DMX9" s="49"/>
      <c r="DMY9" s="49"/>
      <c r="DMZ9" s="49"/>
      <c r="DNA9" s="49"/>
      <c r="DNB9" s="64"/>
      <c r="DNC9" s="68"/>
      <c r="DND9" s="48"/>
      <c r="DNE9" s="49"/>
      <c r="DNF9" s="49"/>
      <c r="DNG9" s="49"/>
      <c r="DNH9" s="49"/>
      <c r="DNI9" s="49"/>
      <c r="DNJ9" s="64"/>
      <c r="DNK9" s="68"/>
      <c r="DNL9" s="48"/>
      <c r="DNM9" s="49"/>
      <c r="DNN9" s="49"/>
      <c r="DNO9" s="49"/>
      <c r="DNP9" s="49"/>
      <c r="DNQ9" s="49"/>
      <c r="DNR9" s="64"/>
      <c r="DNS9" s="68"/>
      <c r="DNT9" s="48"/>
      <c r="DNU9" s="49"/>
      <c r="DNV9" s="49"/>
      <c r="DNW9" s="49"/>
      <c r="DNX9" s="49"/>
      <c r="DNY9" s="49"/>
      <c r="DNZ9" s="64"/>
      <c r="DOA9" s="68"/>
      <c r="DOB9" s="48"/>
      <c r="DOC9" s="49"/>
      <c r="DOD9" s="49"/>
      <c r="DOE9" s="49"/>
      <c r="DOF9" s="49"/>
      <c r="DOG9" s="49"/>
      <c r="DOH9" s="64"/>
      <c r="DOI9" s="68"/>
      <c r="DOJ9" s="48"/>
      <c r="DOK9" s="49"/>
      <c r="DOL9" s="49"/>
      <c r="DOM9" s="49"/>
      <c r="DON9" s="49"/>
      <c r="DOO9" s="49"/>
      <c r="DOP9" s="64"/>
      <c r="DOQ9" s="68"/>
      <c r="DOR9" s="48"/>
      <c r="DOS9" s="49"/>
      <c r="DOT9" s="49"/>
      <c r="DOU9" s="49"/>
      <c r="DOV9" s="49"/>
      <c r="DOW9" s="49"/>
      <c r="DOX9" s="64"/>
      <c r="DOY9" s="68"/>
      <c r="DOZ9" s="48"/>
      <c r="DPA9" s="49"/>
      <c r="DPB9" s="49"/>
      <c r="DPC9" s="49"/>
      <c r="DPD9" s="49"/>
      <c r="DPE9" s="49"/>
      <c r="DPF9" s="64"/>
      <c r="DPG9" s="68"/>
      <c r="DPH9" s="48"/>
      <c r="DPI9" s="49"/>
      <c r="DPJ9" s="49"/>
      <c r="DPK9" s="49"/>
      <c r="DPL9" s="49"/>
      <c r="DPM9" s="49"/>
      <c r="DPN9" s="64"/>
      <c r="DPO9" s="68"/>
      <c r="DPP9" s="48"/>
      <c r="DPQ9" s="49"/>
      <c r="DPR9" s="49"/>
      <c r="DPS9" s="49"/>
      <c r="DPT9" s="49"/>
      <c r="DPU9" s="49"/>
      <c r="DPV9" s="491"/>
      <c r="DPW9" s="492"/>
      <c r="DPX9" s="48"/>
      <c r="DPY9" s="49"/>
      <c r="DPZ9" s="49"/>
      <c r="DQA9" s="49"/>
      <c r="DQB9" s="49"/>
      <c r="DQC9" s="49"/>
      <c r="DQD9" s="491"/>
      <c r="DQE9" s="492"/>
      <c r="DQF9" s="48"/>
      <c r="DQG9" s="49"/>
      <c r="DQH9" s="49"/>
      <c r="DQI9" s="49"/>
      <c r="DQJ9" s="49"/>
      <c r="DQK9" s="49"/>
      <c r="DQL9" s="489"/>
      <c r="DQM9" s="492"/>
      <c r="DQN9" s="48"/>
      <c r="DQO9" s="49"/>
      <c r="DQP9" s="49"/>
      <c r="DQQ9" s="49"/>
      <c r="DQR9" s="49"/>
      <c r="DQS9" s="49"/>
      <c r="DQT9" s="64"/>
      <c r="DQU9" s="68"/>
      <c r="DQV9" s="48"/>
      <c r="DQW9" s="49"/>
      <c r="DQX9" s="49"/>
      <c r="DQY9" s="49"/>
      <c r="DQZ9" s="49"/>
      <c r="DRA9" s="49"/>
      <c r="DRB9" s="491"/>
      <c r="DRC9" s="492"/>
      <c r="DRD9" s="48"/>
      <c r="DRE9" s="49"/>
      <c r="DRF9" s="49"/>
      <c r="DRG9" s="49"/>
      <c r="DRH9" s="49"/>
      <c r="DRI9" s="49"/>
      <c r="DRJ9" s="491"/>
      <c r="DRK9" s="492"/>
      <c r="DRL9" s="48"/>
      <c r="DRM9" s="49"/>
      <c r="DRN9" s="49"/>
      <c r="DRO9" s="49"/>
      <c r="DRP9" s="49"/>
      <c r="DRQ9" s="49"/>
      <c r="DRR9" s="64"/>
      <c r="DRS9" s="68"/>
      <c r="DRT9" s="63"/>
      <c r="DRU9" s="64"/>
      <c r="DRV9" s="64"/>
      <c r="DRW9" s="64"/>
      <c r="DRX9" s="64"/>
      <c r="DRY9" s="64"/>
      <c r="DRZ9" s="491"/>
      <c r="DSA9" s="68"/>
      <c r="DSB9" s="82"/>
      <c r="DSC9" s="83"/>
      <c r="DSD9" s="83"/>
      <c r="DSE9" s="83"/>
      <c r="DSF9" s="83"/>
      <c r="DSG9" s="83"/>
      <c r="DSH9" s="64"/>
      <c r="DSI9" s="68"/>
      <c r="DSJ9" s="48"/>
      <c r="DSK9" s="49"/>
      <c r="DSL9" s="49"/>
      <c r="DSM9" s="49"/>
      <c r="DSN9" s="49"/>
      <c r="DSO9" s="49"/>
      <c r="DSP9" s="64"/>
      <c r="DSQ9" s="68"/>
      <c r="DSR9" s="48"/>
      <c r="DSS9" s="49"/>
      <c r="DST9" s="49"/>
      <c r="DSU9" s="49"/>
      <c r="DSV9" s="49"/>
      <c r="DSW9" s="49"/>
      <c r="DSX9" s="64"/>
      <c r="DSY9" s="68"/>
      <c r="DSZ9" s="48"/>
      <c r="DTA9" s="49"/>
      <c r="DTB9" s="49"/>
      <c r="DTC9" s="49"/>
      <c r="DTD9" s="49"/>
      <c r="DTE9" s="49"/>
      <c r="DTF9" s="64"/>
      <c r="DTG9" s="68"/>
      <c r="DTH9" s="48"/>
      <c r="DTI9" s="49"/>
      <c r="DTJ9" s="49"/>
      <c r="DTK9" s="49"/>
      <c r="DTL9" s="49"/>
      <c r="DTM9" s="49"/>
      <c r="DTN9" s="64"/>
      <c r="DTO9" s="68"/>
      <c r="DTP9" s="48"/>
      <c r="DTQ9" s="49"/>
      <c r="DTR9" s="49"/>
      <c r="DTS9" s="49"/>
      <c r="DTT9" s="49"/>
      <c r="DTU9" s="49"/>
      <c r="DTV9" s="64"/>
      <c r="DTW9" s="68"/>
      <c r="DTX9" s="48"/>
      <c r="DTY9" s="49"/>
      <c r="DTZ9" s="49"/>
      <c r="DUA9" s="49"/>
      <c r="DUB9" s="49"/>
      <c r="DUC9" s="49"/>
      <c r="DUD9" s="64"/>
      <c r="DUE9" s="68"/>
      <c r="DUF9" s="48"/>
      <c r="DUG9" s="49"/>
      <c r="DUH9" s="49"/>
      <c r="DUI9" s="49"/>
      <c r="DUJ9" s="49"/>
      <c r="DUK9" s="49"/>
      <c r="DUL9" s="64"/>
      <c r="DUM9" s="68"/>
      <c r="DUN9" s="48"/>
      <c r="DUO9" s="49"/>
      <c r="DUP9" s="49"/>
      <c r="DUQ9" s="49"/>
      <c r="DUR9" s="49"/>
      <c r="DUS9" s="49"/>
      <c r="DUT9" s="64"/>
      <c r="DUU9" s="184"/>
      <c r="DUV9" s="48"/>
      <c r="DUW9" s="49"/>
      <c r="DUX9" s="49"/>
      <c r="DUY9" s="49"/>
      <c r="DUZ9" s="49"/>
      <c r="DVA9" s="49"/>
      <c r="DVB9" s="64"/>
      <c r="DVC9" s="68"/>
      <c r="DVD9" s="48"/>
      <c r="DVE9" s="49"/>
      <c r="DVF9" s="49"/>
      <c r="DVG9" s="49"/>
      <c r="DVH9" s="49"/>
      <c r="DVI9" s="49"/>
      <c r="DVJ9" s="64"/>
      <c r="DVK9" s="68"/>
      <c r="DVL9" s="48"/>
      <c r="DVM9" s="49"/>
      <c r="DVN9" s="49"/>
      <c r="DVO9" s="49"/>
      <c r="DVP9" s="49"/>
      <c r="DVQ9" s="49"/>
      <c r="DVR9" s="64"/>
      <c r="DVS9" s="68"/>
      <c r="DVT9" s="48"/>
      <c r="DVU9" s="49"/>
      <c r="DVV9" s="49"/>
      <c r="DVW9" s="49"/>
      <c r="DVX9" s="49"/>
      <c r="DVY9" s="49"/>
      <c r="DVZ9" s="64"/>
      <c r="DWA9" s="68"/>
      <c r="DWB9" s="48"/>
      <c r="DWC9" s="49"/>
      <c r="DWD9" s="49"/>
      <c r="DWE9" s="49"/>
      <c r="DWF9" s="49"/>
      <c r="DWG9" s="49"/>
      <c r="DWH9" s="64"/>
      <c r="DWI9" s="68"/>
      <c r="DWJ9" s="48"/>
      <c r="DWK9" s="49"/>
      <c r="DWL9" s="49"/>
      <c r="DWM9" s="49"/>
      <c r="DWN9" s="49"/>
      <c r="DWO9" s="49"/>
      <c r="DWP9" s="64"/>
      <c r="DWQ9" s="68"/>
      <c r="DWR9" s="48"/>
      <c r="DWS9" s="49"/>
      <c r="DWT9" s="49"/>
      <c r="DWU9" s="49"/>
      <c r="DWV9" s="49"/>
      <c r="DWW9" s="49"/>
      <c r="DWX9" s="64"/>
      <c r="DWY9" s="68"/>
      <c r="DWZ9" s="48"/>
      <c r="DXA9" s="49"/>
      <c r="DXB9" s="49"/>
      <c r="DXC9" s="49"/>
      <c r="DXD9" s="49"/>
      <c r="DXE9" s="49"/>
      <c r="DXF9" s="64"/>
      <c r="DXG9" s="68"/>
      <c r="DXH9" s="48"/>
      <c r="DXI9" s="49"/>
      <c r="DXJ9" s="49"/>
      <c r="DXK9" s="49"/>
      <c r="DXL9" s="49"/>
      <c r="DXM9" s="49"/>
      <c r="DXN9" s="64"/>
      <c r="DXO9" s="68"/>
      <c r="DXP9" s="48"/>
      <c r="DXQ9" s="49"/>
      <c r="DXR9" s="49"/>
      <c r="DXS9" s="49"/>
      <c r="DXT9" s="49"/>
      <c r="DXU9" s="49"/>
      <c r="DXV9" s="64"/>
      <c r="DXW9" s="68"/>
      <c r="DXX9" s="48"/>
      <c r="DXY9" s="49"/>
      <c r="DXZ9" s="49"/>
      <c r="DYA9" s="49"/>
      <c r="DYB9" s="49"/>
      <c r="DYC9" s="49"/>
      <c r="DYD9" s="64"/>
      <c r="DYE9" s="68"/>
      <c r="DYF9" s="48"/>
      <c r="DYG9" s="49"/>
      <c r="DYH9" s="49"/>
      <c r="DYI9" s="49"/>
      <c r="DYJ9" s="49"/>
      <c r="DYK9" s="49"/>
      <c r="DYL9" s="64"/>
      <c r="DYM9" s="68"/>
      <c r="DYN9" s="48"/>
      <c r="DYO9" s="49"/>
      <c r="DYP9" s="49"/>
      <c r="DYQ9" s="49"/>
      <c r="DYR9" s="49"/>
      <c r="DYS9" s="49"/>
      <c r="DYT9" s="64"/>
      <c r="DYU9" s="68"/>
      <c r="DYV9" s="48"/>
      <c r="DYW9" s="49"/>
      <c r="DYX9" s="49"/>
      <c r="DYY9" s="49"/>
      <c r="DYZ9" s="49"/>
      <c r="DZA9" s="49"/>
      <c r="DZB9" s="64"/>
      <c r="DZC9" s="68"/>
      <c r="DZD9" s="48"/>
      <c r="DZE9" s="49"/>
      <c r="DZF9" s="49"/>
      <c r="DZG9" s="49"/>
      <c r="DZH9" s="49"/>
      <c r="DZI9" s="49"/>
      <c r="DZJ9" s="64"/>
      <c r="DZK9" s="68"/>
      <c r="DZL9" s="48"/>
      <c r="DZM9" s="49"/>
      <c r="DZN9" s="49"/>
      <c r="DZO9" s="49"/>
      <c r="DZP9" s="49"/>
      <c r="DZQ9" s="49"/>
      <c r="DZR9" s="64"/>
      <c r="DZS9" s="68"/>
      <c r="DZT9" s="48"/>
      <c r="DZU9" s="49"/>
      <c r="DZV9" s="49"/>
      <c r="DZW9" s="49"/>
      <c r="DZX9" s="49"/>
      <c r="DZY9" s="49"/>
      <c r="DZZ9" s="64"/>
      <c r="EAA9" s="68"/>
      <c r="EAB9" s="48"/>
      <c r="EAC9" s="49"/>
      <c r="EAD9" s="49"/>
      <c r="EAE9" s="49"/>
      <c r="EAF9" s="49"/>
      <c r="EAG9" s="49"/>
      <c r="EAH9" s="64"/>
      <c r="EAI9" s="68"/>
      <c r="EAJ9" s="48"/>
      <c r="EAK9" s="49"/>
      <c r="EAL9" s="49"/>
      <c r="EAM9" s="49"/>
      <c r="EAN9" s="49"/>
      <c r="EAO9" s="49"/>
      <c r="EAP9" s="64"/>
      <c r="EAQ9" s="68"/>
      <c r="EAR9" s="48"/>
      <c r="EAS9" s="49"/>
      <c r="EAT9" s="49"/>
      <c r="EAU9" s="49"/>
      <c r="EAV9" s="49"/>
      <c r="EAW9" s="49"/>
      <c r="EAX9" s="64"/>
      <c r="EAY9" s="68"/>
      <c r="EAZ9" s="48"/>
      <c r="EBA9" s="49"/>
      <c r="EBB9" s="49"/>
      <c r="EBC9" s="49"/>
      <c r="EBD9" s="49"/>
      <c r="EBE9" s="49"/>
      <c r="EBF9" s="64"/>
      <c r="EBG9" s="68"/>
      <c r="EBH9" s="48"/>
      <c r="EBI9" s="49"/>
      <c r="EBJ9" s="49"/>
      <c r="EBK9" s="49"/>
      <c r="EBL9" s="49"/>
      <c r="EBM9" s="49"/>
      <c r="EBN9" s="64"/>
      <c r="EBO9" s="68"/>
      <c r="EBP9" s="48"/>
      <c r="EBQ9" s="49"/>
      <c r="EBR9" s="49"/>
      <c r="EBS9" s="49"/>
      <c r="EBT9" s="49"/>
      <c r="EBU9" s="49"/>
      <c r="EBV9" s="64"/>
      <c r="EBW9" s="68"/>
      <c r="EBX9" s="48"/>
      <c r="EBY9" s="49"/>
      <c r="EBZ9" s="49"/>
      <c r="ECA9" s="49"/>
      <c r="ECB9" s="49"/>
      <c r="ECC9" s="49"/>
      <c r="ECD9" s="64"/>
      <c r="ECE9" s="68"/>
      <c r="ECF9" s="48"/>
      <c r="ECG9" s="49"/>
      <c r="ECH9" s="49"/>
      <c r="ECI9" s="49"/>
      <c r="ECJ9" s="49"/>
      <c r="ECK9" s="49"/>
      <c r="ECL9" s="64"/>
      <c r="ECM9" s="68"/>
      <c r="ECN9" s="48"/>
      <c r="ECO9" s="49"/>
      <c r="ECP9" s="49"/>
      <c r="ECQ9" s="49"/>
      <c r="ECR9" s="49"/>
      <c r="ECS9" s="49"/>
      <c r="ECT9" s="64"/>
      <c r="ECU9" s="68"/>
      <c r="ECV9" s="48"/>
      <c r="ECW9" s="49"/>
      <c r="ECX9" s="49"/>
      <c r="ECY9" s="49"/>
      <c r="ECZ9" s="49"/>
      <c r="EDA9" s="49"/>
      <c r="EDB9" s="64"/>
      <c r="EDC9" s="68"/>
      <c r="EDD9" s="48"/>
      <c r="EDE9" s="49"/>
      <c r="EDF9" s="49"/>
      <c r="EDG9" s="49"/>
      <c r="EDH9" s="49"/>
      <c r="EDI9" s="49"/>
      <c r="EDJ9" s="64"/>
      <c r="EDK9" s="68"/>
      <c r="EDL9" s="48"/>
      <c r="EDM9" s="49"/>
      <c r="EDN9" s="49"/>
      <c r="EDO9" s="49"/>
      <c r="EDP9" s="49"/>
      <c r="EDQ9" s="49"/>
      <c r="EDR9" s="64"/>
      <c r="EDS9" s="184"/>
      <c r="EDT9" s="195"/>
      <c r="EDU9" s="49"/>
      <c r="EDV9" s="49"/>
      <c r="EDW9" s="49"/>
      <c r="EDX9" s="49"/>
      <c r="EDY9" s="49"/>
      <c r="EDZ9" s="64"/>
      <c r="EEA9" s="184"/>
      <c r="EEB9" s="48"/>
      <c r="EEC9" s="49"/>
      <c r="EED9" s="49"/>
      <c r="EEE9" s="49"/>
      <c r="EEF9" s="49"/>
      <c r="EEG9" s="49"/>
      <c r="EEH9" s="64"/>
      <c r="EEI9" s="68"/>
      <c r="EEJ9" s="48"/>
      <c r="EEK9" s="49"/>
      <c r="EEL9" s="49"/>
      <c r="EEM9" s="49"/>
      <c r="EEN9" s="49"/>
      <c r="EEO9" s="49"/>
      <c r="EEP9" s="64"/>
      <c r="EEQ9" s="68"/>
      <c r="EER9" s="48"/>
      <c r="EES9" s="49"/>
      <c r="EET9" s="49"/>
      <c r="EEU9" s="49"/>
      <c r="EEV9" s="49"/>
      <c r="EEW9" s="49"/>
      <c r="EEX9" s="64"/>
      <c r="EEY9" s="68"/>
      <c r="EEZ9" s="48"/>
      <c r="EFA9" s="49"/>
      <c r="EFB9" s="49"/>
      <c r="EFC9" s="49"/>
      <c r="EFD9" s="49"/>
      <c r="EFE9" s="49"/>
      <c r="EFF9" s="64"/>
      <c r="EFG9" s="68"/>
      <c r="EFH9" s="48"/>
      <c r="EFI9" s="49"/>
      <c r="EFJ9" s="49"/>
      <c r="EFK9" s="49"/>
      <c r="EFL9" s="49"/>
      <c r="EFM9" s="49"/>
      <c r="EFN9" s="64"/>
      <c r="EFO9" s="68"/>
      <c r="EFP9" s="48"/>
      <c r="EFQ9" s="49"/>
      <c r="EFR9" s="49"/>
      <c r="EFS9" s="49"/>
      <c r="EFT9" s="49"/>
      <c r="EFU9" s="49"/>
      <c r="EFV9" s="64"/>
      <c r="EFW9" s="68"/>
      <c r="EFX9" s="48"/>
      <c r="EFY9" s="49"/>
      <c r="EFZ9" s="49"/>
      <c r="EGA9" s="49"/>
      <c r="EGB9" s="49"/>
      <c r="EGC9" s="49"/>
      <c r="EGD9" s="64"/>
      <c r="EGE9" s="68"/>
      <c r="EGF9" s="48"/>
      <c r="EGG9" s="49"/>
      <c r="EGH9" s="49"/>
      <c r="EGI9" s="49"/>
      <c r="EGJ9" s="49"/>
      <c r="EGK9" s="49"/>
      <c r="EGL9" s="64"/>
      <c r="EGM9" s="68"/>
      <c r="EGN9" s="48"/>
      <c r="EGO9" s="49"/>
      <c r="EGP9" s="49"/>
      <c r="EGQ9" s="49"/>
      <c r="EGR9" s="49"/>
      <c r="EGS9" s="49"/>
      <c r="EGT9" s="64"/>
      <c r="EGU9" s="68"/>
      <c r="EGV9" s="48"/>
      <c r="EGW9" s="49"/>
      <c r="EGX9" s="49"/>
      <c r="EGY9" s="49"/>
      <c r="EGZ9" s="49"/>
      <c r="EHA9" s="49"/>
      <c r="EHB9" s="64"/>
      <c r="EHC9" s="68"/>
      <c r="EHD9" s="48"/>
      <c r="EHE9" s="49"/>
      <c r="EHF9" s="49"/>
      <c r="EHG9" s="49"/>
      <c r="EHH9" s="49"/>
      <c r="EHI9" s="49"/>
      <c r="EHJ9" s="64"/>
      <c r="EHK9" s="68"/>
      <c r="EHL9" s="48"/>
      <c r="EHM9" s="49"/>
      <c r="EHN9" s="49"/>
      <c r="EHO9" s="49"/>
      <c r="EHP9" s="49"/>
      <c r="EHQ9" s="49"/>
      <c r="EHR9" s="64"/>
      <c r="EHS9" s="68"/>
      <c r="EHT9" s="48"/>
      <c r="EHU9" s="49"/>
      <c r="EHV9" s="49"/>
      <c r="EHW9" s="49"/>
      <c r="EHX9" s="49"/>
      <c r="EHY9" s="49"/>
      <c r="EHZ9" s="64"/>
      <c r="EIA9" s="68"/>
      <c r="EIB9" s="48"/>
      <c r="EIC9" s="49"/>
      <c r="EID9" s="49"/>
      <c r="EIE9" s="49"/>
      <c r="EIF9" s="49"/>
      <c r="EIG9" s="49"/>
      <c r="EIH9" s="64"/>
      <c r="EII9" s="68"/>
      <c r="EIJ9" s="48"/>
      <c r="EIK9" s="49"/>
      <c r="EIL9" s="49"/>
      <c r="EIM9" s="49"/>
      <c r="EIN9" s="49"/>
      <c r="EIO9" s="49"/>
      <c r="EIP9" s="64"/>
      <c r="EIQ9" s="68"/>
      <c r="EIR9" s="48"/>
      <c r="EIS9" s="49"/>
      <c r="EIT9" s="49"/>
      <c r="EIU9" s="49"/>
      <c r="EIV9" s="49"/>
      <c r="EIW9" s="49"/>
      <c r="EIX9" s="64"/>
      <c r="EIY9" s="68"/>
      <c r="EIZ9" s="48"/>
      <c r="EJA9" s="49"/>
      <c r="EJB9" s="49"/>
      <c r="EJC9" s="49"/>
      <c r="EJD9" s="49"/>
      <c r="EJE9" s="49"/>
      <c r="EJF9" s="64"/>
      <c r="EJG9" s="68"/>
      <c r="EJH9" s="48"/>
      <c r="EJI9" s="49"/>
      <c r="EJJ9" s="49"/>
      <c r="EJK9" s="49"/>
      <c r="EJL9" s="49"/>
      <c r="EJM9" s="49"/>
      <c r="EJN9" s="64"/>
      <c r="EJO9" s="68"/>
      <c r="EJP9" s="48"/>
      <c r="EJQ9" s="49"/>
      <c r="EJR9" s="49"/>
      <c r="EJS9" s="49"/>
      <c r="EJT9" s="49"/>
      <c r="EJU9" s="49"/>
      <c r="EJV9" s="64"/>
      <c r="EJW9" s="68"/>
      <c r="EJX9" s="48"/>
      <c r="EJY9" s="49"/>
      <c r="EJZ9" s="49"/>
      <c r="EKA9" s="49"/>
      <c r="EKB9" s="49"/>
      <c r="EKC9" s="49"/>
      <c r="EKD9" s="64"/>
      <c r="EKE9" s="68"/>
      <c r="EKF9" s="48"/>
      <c r="EKG9" s="49"/>
      <c r="EKH9" s="49"/>
      <c r="EKI9" s="49"/>
      <c r="EKJ9" s="49"/>
      <c r="EKK9" s="49"/>
      <c r="EKL9" s="64"/>
      <c r="EKM9" s="68"/>
      <c r="EKN9" s="48"/>
      <c r="EKO9" s="49"/>
      <c r="EKP9" s="49"/>
      <c r="EKQ9" s="49"/>
      <c r="EKR9" s="49"/>
      <c r="EKS9" s="49"/>
      <c r="EKT9" s="64"/>
      <c r="EKU9" s="184"/>
      <c r="EKV9" s="665"/>
      <c r="EKW9" s="195"/>
      <c r="EKX9" s="49"/>
      <c r="EKY9" s="49"/>
      <c r="EKZ9" s="49"/>
      <c r="ELA9" s="49"/>
      <c r="ELB9" s="49"/>
      <c r="ELC9" s="64"/>
      <c r="ELD9" s="211"/>
      <c r="ELE9" s="195"/>
      <c r="ELF9" s="49"/>
      <c r="ELG9" s="49"/>
      <c r="ELH9" s="49"/>
      <c r="ELI9" s="49"/>
      <c r="ELJ9" s="49"/>
      <c r="ELK9" s="64"/>
      <c r="ELL9" s="211"/>
      <c r="ELM9" s="195"/>
      <c r="ELN9" s="49"/>
      <c r="ELO9" s="49"/>
      <c r="ELP9" s="49"/>
      <c r="ELQ9" s="49"/>
      <c r="ELR9" s="49"/>
      <c r="ELS9" s="64"/>
      <c r="ELT9" s="211"/>
      <c r="ELU9" s="195"/>
      <c r="ELV9" s="49"/>
      <c r="ELW9" s="49"/>
      <c r="ELX9" s="49"/>
      <c r="ELY9" s="49"/>
      <c r="ELZ9" s="49"/>
      <c r="EMA9" s="64"/>
      <c r="EMB9" s="211"/>
      <c r="EMC9" s="195"/>
      <c r="EMD9" s="49"/>
      <c r="EME9" s="49"/>
      <c r="EMF9" s="49"/>
      <c r="EMG9" s="49"/>
      <c r="EMH9" s="49"/>
      <c r="EMI9" s="64"/>
      <c r="EMJ9" s="211"/>
      <c r="EMK9" s="195"/>
      <c r="EML9" s="49"/>
      <c r="EMM9" s="49"/>
      <c r="EMN9" s="49"/>
      <c r="EMO9" s="49"/>
      <c r="EMP9" s="49"/>
      <c r="EMQ9" s="64"/>
      <c r="EMR9" s="211"/>
      <c r="EMS9" s="195"/>
      <c r="EMT9" s="49"/>
      <c r="EMU9" s="49"/>
      <c r="EMV9" s="49"/>
      <c r="EMW9" s="49"/>
      <c r="EMX9" s="49"/>
      <c r="EMY9" s="64"/>
      <c r="EMZ9" s="211"/>
      <c r="ENA9" s="195"/>
      <c r="ENB9" s="49"/>
      <c r="ENC9" s="49"/>
      <c r="END9" s="49"/>
      <c r="ENE9" s="49"/>
      <c r="ENF9" s="49"/>
      <c r="ENG9" s="64"/>
      <c r="ENH9" s="211"/>
      <c r="ENI9" s="195"/>
      <c r="ENJ9" s="49"/>
      <c r="ENK9" s="49"/>
      <c r="ENL9" s="49"/>
      <c r="ENM9" s="49"/>
      <c r="ENN9" s="49"/>
      <c r="ENO9" s="64"/>
      <c r="ENP9" s="211"/>
      <c r="ENQ9" s="195"/>
      <c r="ENR9" s="49"/>
      <c r="ENS9" s="49"/>
      <c r="ENT9" s="49"/>
      <c r="ENU9" s="49"/>
      <c r="ENV9" s="49"/>
      <c r="ENW9" s="64"/>
      <c r="ENX9" s="211"/>
      <c r="ENY9" s="195"/>
      <c r="ENZ9" s="49"/>
      <c r="EOA9" s="49"/>
      <c r="EOB9" s="49"/>
      <c r="EOC9" s="49"/>
      <c r="EOD9" s="49"/>
      <c r="EOE9" s="64"/>
      <c r="EOF9" s="211"/>
      <c r="EOG9" s="195"/>
      <c r="EOH9" s="360"/>
      <c r="EOI9" s="49"/>
      <c r="EOJ9" s="49"/>
      <c r="EOK9" s="49"/>
      <c r="EOL9" s="49"/>
      <c r="EOM9" s="64"/>
      <c r="EON9" s="211"/>
      <c r="EOO9" s="195"/>
      <c r="EOP9" s="49"/>
      <c r="EOQ9" s="49"/>
      <c r="EOR9" s="49"/>
      <c r="EOS9" s="49"/>
      <c r="EOT9" s="49"/>
      <c r="EOU9" s="64"/>
      <c r="EOV9" s="211"/>
      <c r="EOW9" s="195"/>
      <c r="EOX9" s="49"/>
      <c r="EOY9" s="49"/>
      <c r="EOZ9" s="49"/>
      <c r="EPA9" s="49"/>
      <c r="EPB9" s="49"/>
      <c r="EPC9" s="64"/>
      <c r="EPD9" s="211"/>
      <c r="EPE9" s="195"/>
      <c r="EPF9" s="49"/>
      <c r="EPG9" s="49"/>
      <c r="EPH9" s="49"/>
      <c r="EPI9" s="49"/>
      <c r="EPJ9" s="49"/>
      <c r="EPK9" s="64"/>
      <c r="EPL9" s="211"/>
      <c r="EPM9" s="195"/>
      <c r="EPN9" s="49"/>
      <c r="EPO9" s="49"/>
      <c r="EPP9" s="49"/>
      <c r="EPQ9" s="49"/>
      <c r="EPR9" s="49"/>
      <c r="EPS9" s="64"/>
      <c r="EPT9" s="211"/>
      <c r="EPU9" s="195"/>
      <c r="EPV9" s="49"/>
      <c r="EPW9" s="49"/>
      <c r="EPX9" s="49"/>
      <c r="EPY9" s="49"/>
      <c r="EPZ9" s="49"/>
      <c r="EQA9" s="64"/>
      <c r="EQB9" s="211"/>
      <c r="EQC9" s="195"/>
      <c r="EQD9" s="49"/>
      <c r="EQE9" s="49"/>
      <c r="EQF9" s="49"/>
      <c r="EQG9" s="49"/>
      <c r="EQH9" s="49"/>
      <c r="EQI9" s="64"/>
      <c r="EQJ9" s="211"/>
      <c r="EQK9" s="195"/>
      <c r="EQL9" s="49"/>
      <c r="EQM9" s="49"/>
      <c r="EQN9" s="49"/>
      <c r="EQO9" s="49"/>
      <c r="EQP9" s="49"/>
      <c r="EQQ9" s="64"/>
      <c r="EQR9" s="211"/>
      <c r="EQS9" s="195"/>
      <c r="EQT9" s="49"/>
      <c r="EQU9" s="49"/>
      <c r="EQV9" s="49"/>
      <c r="EQW9" s="49"/>
      <c r="EQX9" s="49"/>
      <c r="EQY9" s="64"/>
      <c r="EQZ9" s="211"/>
      <c r="ERA9" s="195"/>
      <c r="ERB9" s="49"/>
      <c r="ERC9" s="49"/>
      <c r="ERD9" s="49"/>
      <c r="ERE9" s="49"/>
      <c r="ERF9" s="49"/>
      <c r="ERG9" s="64"/>
      <c r="ERH9" s="211"/>
      <c r="ERI9" s="195"/>
      <c r="ERJ9" s="49"/>
      <c r="ERK9" s="49"/>
      <c r="ERL9" s="49"/>
      <c r="ERM9" s="49"/>
      <c r="ERN9" s="49"/>
      <c r="ERO9" s="64"/>
      <c r="ERP9" s="211"/>
      <c r="ERQ9" s="195"/>
      <c r="ERR9" s="49"/>
      <c r="ERS9" s="49"/>
      <c r="ERT9" s="49"/>
      <c r="ERU9" s="49"/>
      <c r="ERV9" s="49"/>
      <c r="ERW9" s="64"/>
      <c r="ERX9" s="211"/>
      <c r="ERY9" s="195"/>
      <c r="ERZ9" s="49"/>
      <c r="ESA9" s="49"/>
      <c r="ESB9" s="49"/>
      <c r="ESC9" s="49"/>
      <c r="ESD9" s="49"/>
      <c r="ESE9" s="64"/>
      <c r="ESF9" s="211"/>
      <c r="ESG9" s="195"/>
      <c r="ESH9" s="49"/>
      <c r="ESI9" s="49"/>
      <c r="ESJ9" s="49"/>
      <c r="ESK9" s="49"/>
      <c r="ESL9" s="49"/>
      <c r="ESM9" s="64"/>
      <c r="ESN9" s="211"/>
      <c r="ESO9" s="458"/>
      <c r="ESP9" s="83"/>
      <c r="ESQ9" s="83"/>
      <c r="ESR9" s="83"/>
      <c r="ESS9" s="83"/>
      <c r="EST9" s="83"/>
      <c r="ESU9" s="64"/>
      <c r="ESV9" s="211"/>
      <c r="ESW9" s="195"/>
      <c r="ESX9" s="49"/>
      <c r="ESY9" s="49"/>
      <c r="ESZ9" s="49"/>
      <c r="ETA9" s="49"/>
      <c r="ETB9" s="49"/>
      <c r="ETC9" s="808"/>
      <c r="ETD9" s="211"/>
      <c r="ETE9" s="195"/>
      <c r="ETF9" s="49"/>
      <c r="ETG9" s="49"/>
      <c r="ETH9" s="49"/>
      <c r="ETI9" s="49"/>
      <c r="ETJ9" s="49"/>
      <c r="ETK9" s="808"/>
      <c r="ETL9" s="211"/>
      <c r="ETM9" s="814"/>
      <c r="ETN9" s="815"/>
      <c r="ETO9" s="815"/>
      <c r="ETP9" s="815"/>
      <c r="ETQ9" s="815"/>
      <c r="ETR9" s="815"/>
      <c r="ETS9" s="808"/>
      <c r="ETT9" s="211"/>
      <c r="ETU9" s="458"/>
      <c r="ETV9" s="83"/>
      <c r="ETW9" s="83"/>
      <c r="ETX9" s="83"/>
      <c r="ETY9" s="83"/>
      <c r="ETZ9" s="83"/>
      <c r="EUA9" s="808"/>
      <c r="EUB9" s="211"/>
      <c r="EUC9" s="458"/>
      <c r="EUD9" s="83"/>
      <c r="EUE9" s="83"/>
      <c r="EUF9" s="83"/>
      <c r="EUG9" s="83"/>
      <c r="EUH9" s="83"/>
      <c r="EUI9" s="808"/>
      <c r="EUJ9" s="211"/>
      <c r="EUK9" s="195"/>
      <c r="EUL9" s="49"/>
      <c r="EUM9" s="49"/>
      <c r="EUN9" s="49"/>
      <c r="EUO9" s="49"/>
      <c r="EUP9" s="49"/>
      <c r="EUQ9" s="808"/>
      <c r="EUR9" s="211"/>
      <c r="EUS9" s="195"/>
      <c r="EUT9" s="49"/>
      <c r="EUU9" s="49"/>
      <c r="EUV9" s="49"/>
      <c r="EUW9" s="49"/>
      <c r="EUX9" s="49"/>
      <c r="EUY9" s="808"/>
      <c r="EUZ9" s="211"/>
      <c r="EVA9" s="195"/>
      <c r="EVB9" s="49"/>
      <c r="EVC9" s="49"/>
      <c r="EVD9" s="49"/>
      <c r="EVE9" s="49"/>
      <c r="EVF9" s="49"/>
      <c r="EVG9" s="808"/>
      <c r="EVH9" s="211"/>
      <c r="EVI9" s="195"/>
      <c r="EVJ9" s="49"/>
      <c r="EVK9" s="49"/>
      <c r="EVL9" s="49"/>
      <c r="EVM9" s="49"/>
      <c r="EVN9" s="49"/>
      <c r="EVO9" s="808"/>
      <c r="EVP9" s="211"/>
      <c r="EVQ9" s="195"/>
      <c r="EVR9" s="49"/>
      <c r="EVS9" s="49"/>
      <c r="EVT9" s="49"/>
      <c r="EVU9" s="49"/>
      <c r="EVV9" s="49"/>
      <c r="EVW9" s="808"/>
      <c r="EVX9" s="211"/>
      <c r="EVY9" s="195"/>
      <c r="EVZ9" s="49"/>
      <c r="EWA9" s="49"/>
      <c r="EWB9" s="49"/>
      <c r="EWC9" s="49"/>
      <c r="EWD9" s="49"/>
      <c r="EWE9" s="808"/>
      <c r="EWF9" s="211"/>
      <c r="EWG9" s="195"/>
      <c r="EWH9" s="49"/>
      <c r="EWI9" s="49"/>
      <c r="EWJ9" s="49"/>
      <c r="EWK9" s="49"/>
      <c r="EWL9" s="49"/>
      <c r="EWM9" s="808"/>
      <c r="EWN9" s="211"/>
      <c r="EWO9" s="195"/>
      <c r="EWP9" s="49"/>
      <c r="EWQ9" s="49"/>
      <c r="EWR9" s="49"/>
      <c r="EWS9" s="49"/>
      <c r="EWT9" s="49"/>
      <c r="EWU9" s="808"/>
      <c r="EWV9" s="211"/>
      <c r="EWW9" s="195"/>
      <c r="EWX9" s="49"/>
      <c r="EWY9" s="49"/>
      <c r="EWZ9" s="49"/>
      <c r="EXA9" s="49"/>
      <c r="EXB9" s="49"/>
      <c r="EXC9" s="808"/>
      <c r="EXD9" s="211"/>
      <c r="EXE9" s="195"/>
      <c r="EXF9" s="49"/>
      <c r="EXG9" s="49"/>
      <c r="EXH9" s="49"/>
      <c r="EXI9" s="49"/>
      <c r="EXJ9" s="49"/>
      <c r="EXK9" s="808"/>
      <c r="EXL9" s="211"/>
      <c r="EXM9" s="458"/>
      <c r="EXN9" s="83"/>
      <c r="EXO9" s="83"/>
      <c r="EXP9" s="83"/>
      <c r="EXQ9" s="83"/>
      <c r="EXR9" s="83"/>
      <c r="EXS9" s="808"/>
      <c r="EXT9" s="211"/>
      <c r="EXU9" s="195"/>
      <c r="EXV9" s="49"/>
      <c r="EXW9" s="49"/>
      <c r="EXX9" s="49"/>
      <c r="EXY9" s="49"/>
      <c r="EXZ9" s="49"/>
      <c r="EYA9" s="808"/>
      <c r="EYB9" s="211"/>
      <c r="EYC9" s="195"/>
      <c r="EYD9" s="49"/>
      <c r="EYE9" s="49"/>
      <c r="EYF9" s="49"/>
      <c r="EYG9" s="49"/>
      <c r="EYH9" s="49"/>
      <c r="EYI9" s="808"/>
      <c r="EYJ9" s="211"/>
      <c r="EYK9" s="195"/>
      <c r="EYL9" s="49"/>
      <c r="EYM9" s="49"/>
      <c r="EYN9" s="49"/>
      <c r="EYO9" s="49"/>
      <c r="EYP9" s="49"/>
      <c r="EYQ9" s="808"/>
      <c r="EYR9" s="211"/>
      <c r="EYS9" s="195"/>
      <c r="EYT9" s="49"/>
      <c r="EYU9" s="49"/>
      <c r="EYV9" s="49"/>
      <c r="EYW9" s="49"/>
      <c r="EYX9" s="49"/>
      <c r="EYY9" s="872"/>
      <c r="EYZ9" s="873"/>
      <c r="EZA9" s="195"/>
      <c r="EZB9" s="49"/>
      <c r="EZC9" s="49"/>
      <c r="EZD9" s="49"/>
      <c r="EZE9" s="49"/>
      <c r="EZF9" s="49"/>
      <c r="EZG9" s="872"/>
      <c r="EZH9" s="873"/>
      <c r="EZI9" s="195"/>
      <c r="EZJ9" s="49"/>
      <c r="EZK9" s="49"/>
      <c r="EZL9" s="49"/>
      <c r="EZM9" s="49"/>
      <c r="EZN9" s="49"/>
      <c r="EZO9" s="872"/>
      <c r="EZP9" s="873"/>
      <c r="EZQ9" s="458"/>
      <c r="EZR9" s="83"/>
      <c r="EZS9" s="83"/>
      <c r="EZT9" s="83"/>
      <c r="EZU9" s="83"/>
      <c r="EZV9" s="83"/>
      <c r="EZW9" s="872"/>
      <c r="EZX9" s="873"/>
      <c r="EZY9" s="195"/>
      <c r="EZZ9" s="49"/>
      <c r="FAA9" s="49"/>
      <c r="FAB9" s="49"/>
      <c r="FAC9" s="49">
        <v>349</v>
      </c>
      <c r="FAD9" s="49"/>
      <c r="FAE9" s="872"/>
      <c r="FAF9" s="873"/>
    </row>
    <row r="10" spans="1:4088" s="8" customFormat="1" ht="15" customHeight="1" x14ac:dyDescent="0.2">
      <c r="A10" s="301">
        <v>4</v>
      </c>
      <c r="B10" s="21" t="s">
        <v>113</v>
      </c>
      <c r="C10" s="275" t="s">
        <v>114</v>
      </c>
      <c r="D10" s="21">
        <v>25</v>
      </c>
      <c r="E10" s="24"/>
      <c r="F10" s="24">
        <v>1356</v>
      </c>
      <c r="G10" s="24"/>
      <c r="H10" s="24"/>
      <c r="I10" s="360"/>
      <c r="J10" s="360">
        <f>SUMIF(SUMPK!$B:$B,$B:$B,SUMPK!$O:$O)</f>
        <v>0</v>
      </c>
      <c r="K10" s="24">
        <f t="shared" si="187"/>
        <v>0</v>
      </c>
      <c r="L10" s="24">
        <f t="shared" si="1135"/>
        <v>1356</v>
      </c>
      <c r="M10" s="24">
        <f t="shared" si="1136"/>
        <v>1356</v>
      </c>
      <c r="N10" s="15">
        <v>74</v>
      </c>
      <c r="O10" s="276">
        <f t="shared" si="190"/>
        <v>18.324324324324323</v>
      </c>
      <c r="P10" s="712">
        <v>215.16666666666666</v>
      </c>
      <c r="Q10" s="276">
        <f t="shared" si="191"/>
        <v>37.812548412083657</v>
      </c>
      <c r="R10" s="277">
        <f t="shared" si="192"/>
        <v>123.07692307692308</v>
      </c>
      <c r="S10" s="222">
        <v>3200</v>
      </c>
      <c r="T10" s="276">
        <f t="shared" si="193"/>
        <v>11.0175</v>
      </c>
      <c r="U10" s="303"/>
      <c r="V10" s="302">
        <f t="shared" si="194"/>
        <v>11.0175</v>
      </c>
      <c r="W10" s="304">
        <f t="shared" si="0"/>
        <v>1</v>
      </c>
      <c r="X10" s="305"/>
      <c r="Y10" s="280"/>
      <c r="Z10" s="280"/>
      <c r="AA10" s="280"/>
      <c r="AB10" s="280"/>
      <c r="AC10" s="662">
        <v>16</v>
      </c>
      <c r="AD10" s="649"/>
      <c r="AE10" s="49"/>
      <c r="AF10" s="49"/>
      <c r="AG10" s="49"/>
      <c r="AH10" s="49"/>
      <c r="AI10" s="49"/>
      <c r="AJ10" s="42"/>
      <c r="AK10" s="43"/>
      <c r="AL10" s="48"/>
      <c r="AM10" s="49"/>
      <c r="AN10" s="49"/>
      <c r="AO10" s="49"/>
      <c r="AP10" s="49"/>
      <c r="AQ10" s="49"/>
      <c r="AR10" s="42"/>
      <c r="AS10" s="43"/>
      <c r="AT10" s="48"/>
      <c r="AU10" s="49"/>
      <c r="AV10" s="49"/>
      <c r="AW10" s="49"/>
      <c r="AX10" s="49"/>
      <c r="AY10" s="49"/>
      <c r="AZ10" s="42"/>
      <c r="BA10" s="43"/>
      <c r="BB10" s="48"/>
      <c r="BC10" s="49"/>
      <c r="BD10" s="49"/>
      <c r="BE10" s="49"/>
      <c r="BF10" s="49"/>
      <c r="BG10" s="49"/>
      <c r="BH10" s="42"/>
      <c r="BI10" s="43"/>
      <c r="BJ10" s="48"/>
      <c r="BK10" s="49"/>
      <c r="BL10" s="49"/>
      <c r="BM10" s="49"/>
      <c r="BN10" s="49"/>
      <c r="BO10" s="49"/>
      <c r="BP10" s="42"/>
      <c r="BQ10" s="43"/>
      <c r="BR10" s="48"/>
      <c r="BS10" s="49"/>
      <c r="BT10" s="49"/>
      <c r="BU10" s="49"/>
      <c r="BV10" s="49"/>
      <c r="BW10" s="49"/>
      <c r="BX10" s="42"/>
      <c r="BY10" s="43"/>
      <c r="BZ10" s="48"/>
      <c r="CA10" s="49"/>
      <c r="CB10" s="49"/>
      <c r="CC10" s="49"/>
      <c r="CD10" s="49"/>
      <c r="CE10" s="49"/>
      <c r="CF10" s="42"/>
      <c r="CG10" s="43"/>
      <c r="CH10" s="48"/>
      <c r="CI10" s="49"/>
      <c r="CJ10" s="49"/>
      <c r="CK10" s="49"/>
      <c r="CL10" s="49"/>
      <c r="CM10" s="49"/>
      <c r="CN10" s="42"/>
      <c r="CO10" s="43"/>
      <c r="CP10" s="48"/>
      <c r="CQ10" s="49"/>
      <c r="CR10" s="49"/>
      <c r="CS10" s="49"/>
      <c r="CT10" s="49"/>
      <c r="CU10" s="49"/>
      <c r="CV10" s="42"/>
      <c r="CW10" s="43"/>
      <c r="CX10" s="48"/>
      <c r="CY10" s="49"/>
      <c r="CZ10" s="49"/>
      <c r="DA10" s="49"/>
      <c r="DB10" s="49"/>
      <c r="DC10" s="49"/>
      <c r="DD10" s="42"/>
      <c r="DE10" s="43"/>
      <c r="DF10" s="48"/>
      <c r="DG10" s="49"/>
      <c r="DH10" s="49"/>
      <c r="DI10" s="49"/>
      <c r="DJ10" s="49"/>
      <c r="DK10" s="49"/>
      <c r="DL10" s="42"/>
      <c r="DM10" s="43"/>
      <c r="DN10" s="48"/>
      <c r="DO10" s="49"/>
      <c r="DP10" s="49"/>
      <c r="DQ10" s="49"/>
      <c r="DR10" s="49"/>
      <c r="DS10" s="49"/>
      <c r="DT10" s="42"/>
      <c r="DU10" s="43"/>
      <c r="DV10" s="48"/>
      <c r="DW10" s="49"/>
      <c r="DX10" s="49"/>
      <c r="DY10" s="49"/>
      <c r="DZ10" s="49"/>
      <c r="EA10" s="49"/>
      <c r="EB10" s="42"/>
      <c r="EC10" s="43"/>
      <c r="ED10" s="48"/>
      <c r="EE10" s="49"/>
      <c r="EF10" s="49"/>
      <c r="EG10" s="49"/>
      <c r="EH10" s="49"/>
      <c r="EI10" s="49"/>
      <c r="EJ10" s="42"/>
      <c r="EK10" s="43"/>
      <c r="EL10" s="48"/>
      <c r="EM10" s="49"/>
      <c r="EN10" s="49"/>
      <c r="EO10" s="49"/>
      <c r="EP10" s="49"/>
      <c r="EQ10" s="49"/>
      <c r="ER10" s="42"/>
      <c r="ES10" s="43"/>
      <c r="ET10" s="48"/>
      <c r="EU10" s="49"/>
      <c r="EV10" s="49"/>
      <c r="EW10" s="49"/>
      <c r="EX10" s="49"/>
      <c r="EY10" s="49"/>
      <c r="EZ10" s="42"/>
      <c r="FA10" s="43"/>
      <c r="FB10" s="48"/>
      <c r="FC10" s="49"/>
      <c r="FD10" s="49"/>
      <c r="FE10" s="49"/>
      <c r="FF10" s="49"/>
      <c r="FG10" s="49"/>
      <c r="FH10" s="42"/>
      <c r="FI10" s="43"/>
      <c r="FJ10" s="48"/>
      <c r="FK10" s="49"/>
      <c r="FL10" s="49"/>
      <c r="FM10" s="49"/>
      <c r="FN10" s="49"/>
      <c r="FO10" s="49"/>
      <c r="FP10" s="42"/>
      <c r="FQ10" s="43"/>
      <c r="FR10" s="48"/>
      <c r="FS10" s="49"/>
      <c r="FT10" s="49"/>
      <c r="FU10" s="49"/>
      <c r="FV10" s="49"/>
      <c r="FW10" s="49"/>
      <c r="FX10" s="42"/>
      <c r="FY10" s="43"/>
      <c r="FZ10" s="48"/>
      <c r="GA10" s="49"/>
      <c r="GB10" s="49"/>
      <c r="GC10" s="49"/>
      <c r="GD10" s="49"/>
      <c r="GE10" s="49"/>
      <c r="GF10" s="42"/>
      <c r="GG10" s="43"/>
      <c r="GH10" s="48"/>
      <c r="GI10" s="49"/>
      <c r="GJ10" s="49"/>
      <c r="GK10" s="49"/>
      <c r="GL10" s="49"/>
      <c r="GM10" s="49"/>
      <c r="GN10" s="42"/>
      <c r="GO10" s="43"/>
      <c r="GP10" s="48"/>
      <c r="GQ10" s="49"/>
      <c r="GR10" s="49"/>
      <c r="GS10" s="49"/>
      <c r="GT10" s="49"/>
      <c r="GU10" s="49"/>
      <c r="GV10" s="42"/>
      <c r="GW10" s="43"/>
      <c r="GX10" s="48"/>
      <c r="GY10" s="49"/>
      <c r="GZ10" s="49"/>
      <c r="HA10" s="49"/>
      <c r="HB10" s="49"/>
      <c r="HC10" s="49"/>
      <c r="HD10" s="42"/>
      <c r="HE10" s="43"/>
      <c r="HF10" s="48"/>
      <c r="HG10" s="49"/>
      <c r="HH10" s="49"/>
      <c r="HI10" s="49"/>
      <c r="HJ10" s="49"/>
      <c r="HK10" s="49"/>
      <c r="HL10" s="42"/>
      <c r="HM10" s="43"/>
      <c r="HN10" s="82"/>
      <c r="HO10" s="83"/>
      <c r="HP10" s="83"/>
      <c r="HQ10" s="83"/>
      <c r="HR10" s="83"/>
      <c r="HS10" s="83"/>
      <c r="HT10" s="42"/>
      <c r="HU10" s="43"/>
      <c r="HV10" s="48"/>
      <c r="HW10" s="49"/>
      <c r="HX10" s="49"/>
      <c r="HY10" s="49"/>
      <c r="HZ10" s="49"/>
      <c r="IA10" s="49"/>
      <c r="IB10" s="42"/>
      <c r="IC10" s="43"/>
      <c r="ID10" s="48"/>
      <c r="IE10" s="49"/>
      <c r="IF10" s="49"/>
      <c r="IG10" s="49"/>
      <c r="IH10" s="49"/>
      <c r="II10" s="49"/>
      <c r="IJ10" s="42"/>
      <c r="IK10" s="43"/>
      <c r="IL10" s="48"/>
      <c r="IM10" s="49"/>
      <c r="IN10" s="49"/>
      <c r="IO10" s="49"/>
      <c r="IP10" s="49"/>
      <c r="IQ10" s="49"/>
      <c r="IR10" s="67"/>
      <c r="IS10" s="68"/>
      <c r="IT10" s="48"/>
      <c r="IU10" s="49"/>
      <c r="IV10" s="49"/>
      <c r="IW10" s="49"/>
      <c r="IX10" s="49"/>
      <c r="IY10" s="49"/>
      <c r="IZ10" s="67"/>
      <c r="JA10" s="68"/>
      <c r="JB10" s="48"/>
      <c r="JC10" s="49"/>
      <c r="JD10" s="49"/>
      <c r="JE10" s="49"/>
      <c r="JF10" s="49"/>
      <c r="JG10" s="49"/>
      <c r="JH10" s="67"/>
      <c r="JI10" s="68"/>
      <c r="JJ10" s="48"/>
      <c r="JK10" s="49"/>
      <c r="JL10" s="49"/>
      <c r="JM10" s="49"/>
      <c r="JN10" s="49"/>
      <c r="JO10" s="49"/>
      <c r="JP10" s="42"/>
      <c r="JQ10" s="43"/>
      <c r="JR10" s="48"/>
      <c r="JS10" s="49"/>
      <c r="JT10" s="49"/>
      <c r="JU10" s="49"/>
      <c r="JV10" s="49"/>
      <c r="JW10" s="49"/>
      <c r="JX10" s="42"/>
      <c r="JY10" s="43"/>
      <c r="JZ10" s="48"/>
      <c r="KA10" s="49"/>
      <c r="KB10" s="49"/>
      <c r="KC10" s="49"/>
      <c r="KD10" s="49"/>
      <c r="KE10" s="49"/>
      <c r="KF10" s="42"/>
      <c r="KG10" s="43"/>
      <c r="KH10" s="48"/>
      <c r="KI10" s="49"/>
      <c r="KJ10" s="49"/>
      <c r="KK10" s="49"/>
      <c r="KL10" s="49"/>
      <c r="KM10" s="49"/>
      <c r="KN10" s="67"/>
      <c r="KO10" s="68"/>
      <c r="KP10" s="48"/>
      <c r="KQ10" s="49"/>
      <c r="KR10" s="49"/>
      <c r="KS10" s="49"/>
      <c r="KT10" s="49"/>
      <c r="KU10" s="49"/>
      <c r="KV10" s="67"/>
      <c r="KW10" s="68"/>
      <c r="KX10" s="48"/>
      <c r="KY10" s="49"/>
      <c r="KZ10" s="49"/>
      <c r="LA10" s="49"/>
      <c r="LB10" s="49"/>
      <c r="LC10" s="49"/>
      <c r="LD10" s="67"/>
      <c r="LE10" s="68"/>
      <c r="LF10" s="48"/>
      <c r="LG10" s="49"/>
      <c r="LH10" s="49"/>
      <c r="LI10" s="49"/>
      <c r="LJ10" s="49"/>
      <c r="LK10" s="49"/>
      <c r="LL10" s="67"/>
      <c r="LM10" s="68"/>
      <c r="LN10" s="48"/>
      <c r="LO10" s="49"/>
      <c r="LP10" s="49"/>
      <c r="LQ10" s="49"/>
      <c r="LR10" s="49"/>
      <c r="LS10" s="49"/>
      <c r="LT10" s="67"/>
      <c r="LU10" s="68"/>
      <c r="LV10" s="48"/>
      <c r="LW10" s="49"/>
      <c r="LX10" s="49"/>
      <c r="LY10" s="49"/>
      <c r="LZ10" s="49"/>
      <c r="MA10" s="49"/>
      <c r="MB10" s="67"/>
      <c r="MC10" s="68"/>
      <c r="MD10" s="48"/>
      <c r="ME10" s="49"/>
      <c r="MF10" s="49"/>
      <c r="MG10" s="49"/>
      <c r="MH10" s="49"/>
      <c r="MI10" s="49"/>
      <c r="MJ10" s="67"/>
      <c r="MK10" s="68"/>
      <c r="ML10" s="48"/>
      <c r="MM10" s="49"/>
      <c r="MN10" s="49"/>
      <c r="MO10" s="49"/>
      <c r="MP10" s="49"/>
      <c r="MQ10" s="49"/>
      <c r="MR10" s="67"/>
      <c r="MS10" s="68"/>
      <c r="MT10" s="48"/>
      <c r="MU10" s="49"/>
      <c r="MV10" s="49"/>
      <c r="MW10" s="49"/>
      <c r="MX10" s="49"/>
      <c r="MY10" s="49"/>
      <c r="MZ10" s="67"/>
      <c r="NA10" s="68"/>
      <c r="NB10" s="48"/>
      <c r="NC10" s="49"/>
      <c r="ND10" s="49"/>
      <c r="NE10" s="49"/>
      <c r="NF10" s="49"/>
      <c r="NG10" s="49"/>
      <c r="NH10" s="67"/>
      <c r="NI10" s="68"/>
      <c r="NJ10" s="48"/>
      <c r="NK10" s="49"/>
      <c r="NL10" s="49"/>
      <c r="NM10" s="49"/>
      <c r="NN10" s="49"/>
      <c r="NO10" s="49"/>
      <c r="NP10" s="67"/>
      <c r="NQ10" s="68"/>
      <c r="NR10" s="48"/>
      <c r="NS10" s="49"/>
      <c r="NT10" s="49"/>
      <c r="NU10" s="49"/>
      <c r="NV10" s="49"/>
      <c r="NW10" s="49"/>
      <c r="NX10" s="67"/>
      <c r="NY10" s="68"/>
      <c r="NZ10" s="48"/>
      <c r="OA10" s="49"/>
      <c r="OB10" s="49"/>
      <c r="OC10" s="49"/>
      <c r="OD10" s="49"/>
      <c r="OE10" s="49"/>
      <c r="OF10" s="67"/>
      <c r="OG10" s="68"/>
      <c r="OH10" s="48"/>
      <c r="OI10" s="49"/>
      <c r="OJ10" s="49"/>
      <c r="OK10" s="49"/>
      <c r="OL10" s="49"/>
      <c r="OM10" s="49"/>
      <c r="ON10" s="67"/>
      <c r="OO10" s="68"/>
      <c r="OP10" s="48"/>
      <c r="OQ10" s="49"/>
      <c r="OR10" s="49"/>
      <c r="OS10" s="49"/>
      <c r="OT10" s="49"/>
      <c r="OU10" s="49"/>
      <c r="OV10" s="67"/>
      <c r="OW10" s="68"/>
      <c r="OX10" s="48"/>
      <c r="OY10" s="49"/>
      <c r="OZ10" s="49"/>
      <c r="PA10" s="49"/>
      <c r="PB10" s="49"/>
      <c r="PC10" s="49"/>
      <c r="PD10" s="67"/>
      <c r="PE10" s="68"/>
      <c r="PF10" s="48"/>
      <c r="PG10" s="49"/>
      <c r="PH10" s="49"/>
      <c r="PI10" s="49"/>
      <c r="PJ10" s="49"/>
      <c r="PK10" s="49"/>
      <c r="PL10" s="67"/>
      <c r="PM10" s="68"/>
      <c r="PN10" s="48"/>
      <c r="PO10" s="49"/>
      <c r="PP10" s="49"/>
      <c r="PQ10" s="49"/>
      <c r="PR10" s="49"/>
      <c r="PS10" s="49"/>
      <c r="PT10" s="104"/>
      <c r="PU10" s="105"/>
      <c r="PV10" s="106"/>
      <c r="PW10" s="107"/>
      <c r="PX10" s="107"/>
      <c r="PY10" s="107"/>
      <c r="PZ10" s="107"/>
      <c r="QA10" s="107"/>
      <c r="QB10" s="104"/>
      <c r="QC10" s="105"/>
      <c r="QD10" s="106"/>
      <c r="QE10" s="107"/>
      <c r="QF10" s="107"/>
      <c r="QG10" s="107"/>
      <c r="QH10" s="107"/>
      <c r="QI10" s="107"/>
      <c r="QJ10" s="104"/>
      <c r="QK10" s="105"/>
      <c r="QL10" s="106"/>
      <c r="QM10" s="107"/>
      <c r="QN10" s="107"/>
      <c r="QO10" s="107"/>
      <c r="QP10" s="107"/>
      <c r="QQ10" s="107"/>
      <c r="QR10" s="104"/>
      <c r="QS10" s="105"/>
      <c r="QT10" s="106"/>
      <c r="QU10" s="107"/>
      <c r="QV10" s="107"/>
      <c r="QW10" s="107"/>
      <c r="QX10" s="107"/>
      <c r="QY10" s="107"/>
      <c r="QZ10" s="104"/>
      <c r="RA10" s="105"/>
      <c r="RB10" s="106"/>
      <c r="RC10" s="107"/>
      <c r="RD10" s="107"/>
      <c r="RE10" s="107"/>
      <c r="RF10" s="107"/>
      <c r="RG10" s="107"/>
      <c r="RH10" s="104"/>
      <c r="RI10" s="105"/>
      <c r="RJ10" s="106"/>
      <c r="RK10" s="107"/>
      <c r="RL10" s="107"/>
      <c r="RM10" s="107"/>
      <c r="RN10" s="107"/>
      <c r="RO10" s="107"/>
      <c r="RP10" s="104"/>
      <c r="RQ10" s="105"/>
      <c r="RR10" s="106"/>
      <c r="RS10" s="107"/>
      <c r="RT10" s="107"/>
      <c r="RU10" s="107"/>
      <c r="RV10" s="107"/>
      <c r="RW10" s="107"/>
      <c r="RX10" s="104"/>
      <c r="RY10" s="105"/>
      <c r="RZ10" s="106"/>
      <c r="SA10" s="107"/>
      <c r="SB10" s="107"/>
      <c r="SC10" s="107"/>
      <c r="SD10" s="107"/>
      <c r="SE10" s="107"/>
      <c r="SF10" s="104"/>
      <c r="SG10" s="105"/>
      <c r="SH10" s="106"/>
      <c r="SI10" s="107"/>
      <c r="SJ10" s="107"/>
      <c r="SK10" s="107"/>
      <c r="SL10" s="107"/>
      <c r="SM10" s="107"/>
      <c r="SN10" s="104"/>
      <c r="SO10" s="105"/>
      <c r="SP10" s="106"/>
      <c r="SQ10" s="107"/>
      <c r="SR10" s="107"/>
      <c r="SS10" s="107"/>
      <c r="ST10" s="107"/>
      <c r="SU10" s="107"/>
      <c r="SV10" s="104"/>
      <c r="SW10" s="105"/>
      <c r="SX10" s="106"/>
      <c r="SY10" s="107"/>
      <c r="SZ10" s="107"/>
      <c r="TA10" s="107"/>
      <c r="TB10" s="107"/>
      <c r="TC10" s="107"/>
      <c r="TD10" s="104"/>
      <c r="TE10" s="105"/>
      <c r="TF10" s="106"/>
      <c r="TG10" s="107"/>
      <c r="TH10" s="107"/>
      <c r="TI10" s="107"/>
      <c r="TJ10" s="107"/>
      <c r="TK10" s="107"/>
      <c r="TL10" s="104"/>
      <c r="TM10" s="105"/>
      <c r="TN10" s="106"/>
      <c r="TO10" s="107"/>
      <c r="TP10" s="107"/>
      <c r="TQ10" s="107"/>
      <c r="TR10" s="107"/>
      <c r="TS10" s="107"/>
      <c r="TT10" s="104"/>
      <c r="TU10" s="105"/>
      <c r="TV10" s="106"/>
      <c r="TW10" s="107"/>
      <c r="TX10" s="107"/>
      <c r="TY10" s="107"/>
      <c r="TZ10" s="107"/>
      <c r="UA10" s="107"/>
      <c r="UB10" s="104"/>
      <c r="UC10" s="105"/>
      <c r="UD10" s="106"/>
      <c r="UE10" s="107"/>
      <c r="UF10" s="107"/>
      <c r="UG10" s="107"/>
      <c r="UH10" s="107"/>
      <c r="UI10" s="107"/>
      <c r="UJ10" s="104"/>
      <c r="UK10" s="105"/>
      <c r="UL10" s="106"/>
      <c r="UM10" s="107"/>
      <c r="UN10" s="107"/>
      <c r="UO10" s="107"/>
      <c r="UP10" s="107"/>
      <c r="UQ10" s="107"/>
      <c r="UR10" s="107"/>
      <c r="US10" s="104"/>
      <c r="UT10" s="105"/>
      <c r="UU10" s="106"/>
      <c r="UV10" s="107"/>
      <c r="UW10" s="107"/>
      <c r="UX10" s="107"/>
      <c r="UY10" s="107"/>
      <c r="UZ10" s="107"/>
      <c r="VA10" s="104"/>
      <c r="VB10" s="105"/>
      <c r="VC10" s="106"/>
      <c r="VD10" s="107"/>
      <c r="VE10" s="107"/>
      <c r="VF10" s="107"/>
      <c r="VG10" s="107"/>
      <c r="VH10" s="107"/>
      <c r="VI10" s="104"/>
      <c r="VJ10" s="105"/>
      <c r="VK10" s="106"/>
      <c r="VL10" s="107"/>
      <c r="VM10" s="107"/>
      <c r="VN10" s="107"/>
      <c r="VO10" s="107"/>
      <c r="VP10" s="107"/>
      <c r="VQ10" s="104"/>
      <c r="VR10" s="105"/>
      <c r="VS10" s="106"/>
      <c r="VT10" s="107"/>
      <c r="VU10" s="107"/>
      <c r="VV10" s="107"/>
      <c r="VW10" s="107"/>
      <c r="VX10" s="107"/>
      <c r="VY10" s="104"/>
      <c r="VZ10" s="105"/>
      <c r="WA10" s="63"/>
      <c r="WB10" s="64"/>
      <c r="WC10" s="64"/>
      <c r="WD10" s="64"/>
      <c r="WE10" s="64"/>
      <c r="WF10" s="64"/>
      <c r="WG10" s="67"/>
      <c r="WH10" s="68"/>
      <c r="WI10" s="48"/>
      <c r="WJ10" s="49"/>
      <c r="WK10" s="49"/>
      <c r="WL10" s="49"/>
      <c r="WM10" s="49"/>
      <c r="WN10" s="49"/>
      <c r="WO10" s="67"/>
      <c r="WP10" s="68"/>
      <c r="WQ10" s="48"/>
      <c r="WR10" s="49"/>
      <c r="WS10" s="49"/>
      <c r="WT10" s="49"/>
      <c r="WU10" s="49"/>
      <c r="WV10" s="49"/>
      <c r="WW10" s="49"/>
      <c r="WX10" s="67"/>
      <c r="WY10" s="68"/>
      <c r="WZ10" s="48"/>
      <c r="XA10" s="49"/>
      <c r="XB10" s="49"/>
      <c r="XC10" s="49"/>
      <c r="XD10" s="49"/>
      <c r="XE10" s="49"/>
      <c r="XF10" s="49"/>
      <c r="XG10" s="67"/>
      <c r="XH10" s="68"/>
      <c r="XI10" s="106"/>
      <c r="XJ10" s="107"/>
      <c r="XK10" s="107"/>
      <c r="XL10" s="107"/>
      <c r="XM10" s="107"/>
      <c r="XN10" s="107"/>
      <c r="XO10" s="107"/>
      <c r="XP10" s="104"/>
      <c r="XQ10" s="105"/>
      <c r="XR10" s="48"/>
      <c r="XS10" s="49"/>
      <c r="XT10" s="49"/>
      <c r="XU10" s="49"/>
      <c r="XV10" s="49"/>
      <c r="XW10" s="49"/>
      <c r="XX10" s="49"/>
      <c r="XY10" s="67"/>
      <c r="XZ10" s="68"/>
      <c r="YA10" s="48"/>
      <c r="YB10" s="49"/>
      <c r="YC10" s="49"/>
      <c r="YD10" s="49"/>
      <c r="YE10" s="49"/>
      <c r="YF10" s="49"/>
      <c r="YG10" s="49"/>
      <c r="YH10" s="67"/>
      <c r="YI10" s="68"/>
      <c r="YJ10" s="180"/>
      <c r="YK10" s="49"/>
      <c r="YL10" s="49"/>
      <c r="YM10" s="49"/>
      <c r="YN10" s="49"/>
      <c r="YO10" s="49"/>
      <c r="YP10" s="49"/>
      <c r="YQ10" s="67"/>
      <c r="YR10" s="68"/>
      <c r="YS10" s="48"/>
      <c r="YT10" s="49"/>
      <c r="YU10" s="49"/>
      <c r="YV10" s="49"/>
      <c r="YW10" s="49"/>
      <c r="YX10" s="49"/>
      <c r="YY10" s="67"/>
      <c r="YZ10" s="68"/>
      <c r="ZA10" s="48"/>
      <c r="ZB10" s="49"/>
      <c r="ZC10" s="49"/>
      <c r="ZD10" s="49"/>
      <c r="ZE10" s="49"/>
      <c r="ZF10" s="49"/>
      <c r="ZG10" s="67"/>
      <c r="ZH10" s="68"/>
      <c r="ZI10" s="48"/>
      <c r="ZJ10" s="49"/>
      <c r="ZK10" s="49"/>
      <c r="ZL10" s="49"/>
      <c r="ZM10" s="24"/>
      <c r="ZN10" s="24"/>
      <c r="ZO10" s="67"/>
      <c r="ZP10" s="68"/>
      <c r="ZQ10" s="48"/>
      <c r="ZR10" s="49"/>
      <c r="ZS10" s="49"/>
      <c r="ZT10" s="49"/>
      <c r="ZU10" s="49"/>
      <c r="ZV10" s="49"/>
      <c r="ZW10" s="49"/>
      <c r="ZX10" s="67"/>
      <c r="ZY10" s="68"/>
      <c r="ZZ10" s="48"/>
      <c r="AAA10" s="49"/>
      <c r="AAB10" s="49"/>
      <c r="AAC10" s="49"/>
      <c r="AAD10" s="49"/>
      <c r="AAE10" s="49"/>
      <c r="AAF10" s="49"/>
      <c r="AAG10" s="67"/>
      <c r="AAH10" s="68"/>
      <c r="AAI10" s="48"/>
      <c r="AAJ10" s="49"/>
      <c r="AAK10" s="49"/>
      <c r="AAL10" s="49"/>
      <c r="AAM10" s="49"/>
      <c r="AAN10" s="49"/>
      <c r="AAO10" s="67"/>
      <c r="AAP10" s="68"/>
      <c r="AAQ10" s="48"/>
      <c r="AAR10" s="49"/>
      <c r="AAS10" s="49"/>
      <c r="AAT10" s="49"/>
      <c r="AAU10" s="49"/>
      <c r="AAV10" s="49"/>
      <c r="AAW10" s="67"/>
      <c r="AAX10" s="68"/>
      <c r="AAY10" s="48"/>
      <c r="AAZ10" s="49"/>
      <c r="ABA10" s="49"/>
      <c r="ABB10" s="49"/>
      <c r="ABC10" s="49"/>
      <c r="ABD10" s="49"/>
      <c r="ABE10" s="67"/>
      <c r="ABF10" s="68"/>
      <c r="ABG10" s="48"/>
      <c r="ABH10" s="49"/>
      <c r="ABI10" s="49"/>
      <c r="ABJ10" s="49"/>
      <c r="ABK10" s="49"/>
      <c r="ABL10" s="49"/>
      <c r="ABM10" s="67"/>
      <c r="ABN10" s="68"/>
      <c r="ABO10" s="48"/>
      <c r="ABP10" s="49"/>
      <c r="ABQ10" s="49"/>
      <c r="ABR10" s="49"/>
      <c r="ABS10" s="49"/>
      <c r="ABT10" s="49"/>
      <c r="ABU10" s="67"/>
      <c r="ABV10" s="68"/>
      <c r="ABW10" s="48"/>
      <c r="ABX10" s="49"/>
      <c r="ABY10" s="49"/>
      <c r="ABZ10" s="49"/>
      <c r="ACA10" s="49"/>
      <c r="ACB10" s="49"/>
      <c r="ACC10" s="67"/>
      <c r="ACD10" s="68"/>
      <c r="ACE10" s="48"/>
      <c r="ACF10" s="49"/>
      <c r="ACG10" s="49"/>
      <c r="ACH10" s="49"/>
      <c r="ACI10" s="49"/>
      <c r="ACJ10" s="49"/>
      <c r="ACK10" s="67"/>
      <c r="ACL10" s="68"/>
      <c r="ACM10" s="48"/>
      <c r="ACN10" s="49"/>
      <c r="ACO10" s="49"/>
      <c r="ACP10" s="49"/>
      <c r="ACQ10" s="49"/>
      <c r="ACR10" s="49"/>
      <c r="ACS10" s="67"/>
      <c r="ACT10" s="68"/>
      <c r="ACU10" s="48"/>
      <c r="ACV10" s="49"/>
      <c r="ACW10" s="49"/>
      <c r="ACX10" s="49"/>
      <c r="ACY10" s="49"/>
      <c r="ACZ10" s="49"/>
      <c r="ADA10" s="67"/>
      <c r="ADB10" s="68"/>
      <c r="ADC10" s="48"/>
      <c r="ADD10" s="49"/>
      <c r="ADE10" s="49"/>
      <c r="ADF10" s="49"/>
      <c r="ADG10" s="49"/>
      <c r="ADH10" s="49"/>
      <c r="ADI10" s="67"/>
      <c r="ADJ10" s="68"/>
      <c r="ADK10" s="48"/>
      <c r="ADL10" s="49"/>
      <c r="ADM10" s="49"/>
      <c r="ADN10" s="49"/>
      <c r="ADO10" s="49"/>
      <c r="ADP10" s="49"/>
      <c r="ADQ10" s="67"/>
      <c r="ADR10" s="68"/>
      <c r="ADS10" s="48"/>
      <c r="ADT10" s="49"/>
      <c r="ADU10" s="49"/>
      <c r="ADV10" s="49"/>
      <c r="ADW10" s="49"/>
      <c r="ADX10" s="49"/>
      <c r="ADY10" s="67"/>
      <c r="ADZ10" s="68"/>
      <c r="AEA10" s="48"/>
      <c r="AEB10" s="49"/>
      <c r="AEC10" s="49"/>
      <c r="AED10" s="49"/>
      <c r="AEE10" s="49"/>
      <c r="AEF10" s="49"/>
      <c r="AEG10" s="67"/>
      <c r="AEH10" s="68"/>
      <c r="AEI10" s="48"/>
      <c r="AEJ10" s="49"/>
      <c r="AEK10" s="49"/>
      <c r="AEL10" s="49"/>
      <c r="AEM10" s="49"/>
      <c r="AEN10" s="49"/>
      <c r="AEO10" s="67"/>
      <c r="AEP10" s="68"/>
      <c r="AEQ10" s="48"/>
      <c r="AER10" s="49"/>
      <c r="AES10" s="49"/>
      <c r="AET10" s="49"/>
      <c r="AEU10" s="49"/>
      <c r="AEV10" s="49"/>
      <c r="AEW10" s="67"/>
      <c r="AEX10" s="68"/>
      <c r="AEY10" s="48"/>
      <c r="AEZ10" s="49"/>
      <c r="AFA10" s="49"/>
      <c r="AFB10" s="49"/>
      <c r="AFC10" s="49"/>
      <c r="AFD10" s="49"/>
      <c r="AFE10" s="67"/>
      <c r="AFF10" s="68"/>
      <c r="AFG10" s="48"/>
      <c r="AFH10" s="49"/>
      <c r="AFI10" s="49"/>
      <c r="AFJ10" s="49"/>
      <c r="AFK10" s="49"/>
      <c r="AFL10" s="49"/>
      <c r="AFM10" s="67"/>
      <c r="AFN10" s="68"/>
      <c r="AFO10" s="48"/>
      <c r="AFP10" s="49"/>
      <c r="AFQ10" s="49"/>
      <c r="AFR10" s="49"/>
      <c r="AFS10" s="49"/>
      <c r="AFT10" s="49"/>
      <c r="AFU10" s="67"/>
      <c r="AFV10" s="68"/>
      <c r="AFW10" s="48"/>
      <c r="AFX10" s="49"/>
      <c r="AFY10" s="49"/>
      <c r="AFZ10" s="49"/>
      <c r="AGA10" s="49"/>
      <c r="AGB10" s="49"/>
      <c r="AGC10" s="67"/>
      <c r="AGD10" s="68"/>
      <c r="AGE10" s="48"/>
      <c r="AGF10" s="49"/>
      <c r="AGG10" s="49"/>
      <c r="AGH10" s="49"/>
      <c r="AGI10" s="49"/>
      <c r="AGJ10" s="49"/>
      <c r="AGK10" s="67"/>
      <c r="AGL10" s="68"/>
      <c r="AGM10" s="48"/>
      <c r="AGN10" s="49"/>
      <c r="AGO10" s="49"/>
      <c r="AGP10" s="49"/>
      <c r="AGQ10" s="49"/>
      <c r="AGR10" s="49"/>
      <c r="AGS10" s="49"/>
      <c r="AGT10" s="67"/>
      <c r="AGU10" s="68"/>
      <c r="AGV10" s="48"/>
      <c r="AGW10" s="49"/>
      <c r="AGX10" s="49"/>
      <c r="AGY10" s="49"/>
      <c r="AGZ10" s="49"/>
      <c r="AHA10" s="49"/>
      <c r="AHB10" s="67"/>
      <c r="AHC10" s="68"/>
      <c r="AHD10" s="48"/>
      <c r="AHE10" s="49"/>
      <c r="AHF10" s="49"/>
      <c r="AHG10" s="49"/>
      <c r="AHH10" s="49"/>
      <c r="AHI10" s="49"/>
      <c r="AHJ10" s="67"/>
      <c r="AHK10" s="68"/>
      <c r="AHL10" s="48"/>
      <c r="AHM10" s="49"/>
      <c r="AHN10" s="49"/>
      <c r="AHO10" s="49"/>
      <c r="AHP10" s="49"/>
      <c r="AHQ10" s="49"/>
      <c r="AHR10" s="67"/>
      <c r="AHS10" s="68"/>
      <c r="AHT10" s="48"/>
      <c r="AHU10" s="49"/>
      <c r="AHV10" s="49"/>
      <c r="AHW10" s="49"/>
      <c r="AHX10" s="49"/>
      <c r="AHY10" s="49"/>
      <c r="AHZ10" s="67"/>
      <c r="AIA10" s="68"/>
      <c r="AIB10" s="48"/>
      <c r="AIC10" s="49"/>
      <c r="AID10" s="49"/>
      <c r="AIE10" s="49"/>
      <c r="AIF10" s="49"/>
      <c r="AIG10" s="49"/>
      <c r="AIH10" s="67"/>
      <c r="AII10" s="68"/>
      <c r="AIJ10" s="48"/>
      <c r="AIK10" s="49"/>
      <c r="AIL10" s="49"/>
      <c r="AIM10" s="49"/>
      <c r="AIN10" s="49"/>
      <c r="AIO10" s="49"/>
      <c r="AIP10" s="67"/>
      <c r="AIQ10" s="68"/>
      <c r="AIR10" s="48"/>
      <c r="AIS10" s="49"/>
      <c r="AIT10" s="49"/>
      <c r="AIU10" s="49"/>
      <c r="AIV10" s="49"/>
      <c r="AIW10" s="49"/>
      <c r="AIX10" s="67"/>
      <c r="AIY10" s="68"/>
      <c r="AIZ10" s="48"/>
      <c r="AJA10" s="49"/>
      <c r="AJB10" s="49"/>
      <c r="AJC10" s="49"/>
      <c r="AJD10" s="49"/>
      <c r="AJE10" s="49"/>
      <c r="AJF10" s="67"/>
      <c r="AJG10" s="68"/>
      <c r="AJH10" s="48"/>
      <c r="AJI10" s="49"/>
      <c r="AJJ10" s="49"/>
      <c r="AJK10" s="49"/>
      <c r="AJL10" s="49"/>
      <c r="AJM10" s="49"/>
      <c r="AJN10" s="42"/>
      <c r="AJO10" s="43"/>
      <c r="AJP10" s="48"/>
      <c r="AJQ10" s="49"/>
      <c r="AJR10" s="49"/>
      <c r="AJS10" s="49"/>
      <c r="AJT10" s="49"/>
      <c r="AJU10" s="49"/>
      <c r="AJV10" s="42"/>
      <c r="AJW10" s="43"/>
      <c r="AJX10" s="48"/>
      <c r="AJY10" s="49"/>
      <c r="AJZ10" s="49"/>
      <c r="AKA10" s="49"/>
      <c r="AKB10" s="49"/>
      <c r="AKC10" s="49"/>
      <c r="AKD10" s="67"/>
      <c r="AKE10" s="68"/>
      <c r="AKF10" s="48"/>
      <c r="AKG10" s="49"/>
      <c r="AKH10" s="49"/>
      <c r="AKI10" s="49"/>
      <c r="AKJ10" s="49"/>
      <c r="AKK10" s="49"/>
      <c r="AKL10" s="67"/>
      <c r="AKM10" s="184"/>
      <c r="AKN10" s="195"/>
      <c r="AKO10" s="49"/>
      <c r="AKP10" s="49"/>
      <c r="AKQ10" s="49"/>
      <c r="AKR10" s="49"/>
      <c r="AKS10" s="49"/>
      <c r="AKT10" s="67"/>
      <c r="AKU10" s="184"/>
      <c r="AKV10" s="48"/>
      <c r="AKW10" s="49"/>
      <c r="AKX10" s="49"/>
      <c r="AKY10" s="49"/>
      <c r="AKZ10" s="49"/>
      <c r="ALA10" s="49"/>
      <c r="ALB10" s="67"/>
      <c r="ALC10" s="68"/>
      <c r="ALD10" s="48"/>
      <c r="ALE10" s="49"/>
      <c r="ALF10" s="49"/>
      <c r="ALG10" s="49"/>
      <c r="ALH10" s="49"/>
      <c r="ALI10" s="49"/>
      <c r="ALJ10" s="67"/>
      <c r="ALK10" s="68"/>
      <c r="ALL10" s="48"/>
      <c r="ALM10" s="49"/>
      <c r="ALN10" s="49"/>
      <c r="ALO10" s="49"/>
      <c r="ALP10" s="49"/>
      <c r="ALQ10" s="49"/>
      <c r="ALR10" s="67"/>
      <c r="ALS10" s="68"/>
      <c r="ALT10" s="48"/>
      <c r="ALU10" s="49"/>
      <c r="ALV10" s="49"/>
      <c r="ALW10" s="49"/>
      <c r="ALX10" s="49"/>
      <c r="ALY10" s="49"/>
      <c r="ALZ10" s="67"/>
      <c r="AMA10" s="68"/>
      <c r="AMB10" s="48"/>
      <c r="AMC10" s="49"/>
      <c r="AMD10" s="49"/>
      <c r="AME10" s="49"/>
      <c r="AMF10" s="49"/>
      <c r="AMG10" s="49"/>
      <c r="AMH10" s="67"/>
      <c r="AMI10" s="68"/>
      <c r="AMJ10" s="48"/>
      <c r="AMK10" s="49"/>
      <c r="AML10" s="49"/>
      <c r="AMM10" s="49"/>
      <c r="AMN10" s="49"/>
      <c r="AMO10" s="49"/>
      <c r="AMP10" s="67"/>
      <c r="AMQ10" s="68"/>
      <c r="AMR10" s="48"/>
      <c r="AMS10" s="49"/>
      <c r="AMT10" s="49"/>
      <c r="AMU10" s="49"/>
      <c r="AMV10" s="49"/>
      <c r="AMW10" s="49"/>
      <c r="AMX10" s="67"/>
      <c r="AMY10" s="68"/>
      <c r="AMZ10" s="48"/>
      <c r="ANA10" s="49"/>
      <c r="ANB10" s="49"/>
      <c r="ANC10" s="49"/>
      <c r="AND10" s="49"/>
      <c r="ANE10" s="49"/>
      <c r="ANF10" s="67"/>
      <c r="ANG10" s="68"/>
      <c r="ANH10" s="48"/>
      <c r="ANI10" s="49"/>
      <c r="ANJ10" s="49"/>
      <c r="ANK10" s="49"/>
      <c r="ANL10" s="49"/>
      <c r="ANM10" s="47"/>
      <c r="ANN10" s="67"/>
      <c r="ANO10" s="68"/>
      <c r="ANP10" s="48"/>
      <c r="ANQ10" s="49"/>
      <c r="ANR10" s="49"/>
      <c r="ANS10" s="49"/>
      <c r="ANT10" s="49"/>
      <c r="ANU10" s="49"/>
      <c r="ANV10" s="67"/>
      <c r="ANW10" s="68"/>
      <c r="ANX10" s="82"/>
      <c r="ANY10" s="83"/>
      <c r="ANZ10" s="83"/>
      <c r="AOA10" s="83"/>
      <c r="AOB10" s="83"/>
      <c r="AOC10" s="83"/>
      <c r="AOD10" s="67"/>
      <c r="AOE10" s="68"/>
      <c r="AOF10" s="48"/>
      <c r="AOG10" s="49"/>
      <c r="AOH10" s="49"/>
      <c r="AOI10" s="49"/>
      <c r="AOJ10" s="49"/>
      <c r="AOK10" s="49"/>
      <c r="AOL10" s="67"/>
      <c r="AOM10" s="68"/>
      <c r="AON10" s="48"/>
      <c r="AOO10" s="49"/>
      <c r="AOP10" s="49"/>
      <c r="AOQ10" s="49"/>
      <c r="AOR10" s="49"/>
      <c r="AOS10" s="49"/>
      <c r="AOT10" s="67"/>
      <c r="AOU10" s="68"/>
      <c r="AOV10" s="48"/>
      <c r="AOW10" s="49"/>
      <c r="AOX10" s="49"/>
      <c r="AOY10" s="49"/>
      <c r="AOZ10" s="49"/>
      <c r="APA10" s="49"/>
      <c r="APB10" s="67"/>
      <c r="APC10" s="68"/>
      <c r="APD10" s="48"/>
      <c r="APE10" s="49"/>
      <c r="APF10" s="49"/>
      <c r="APG10" s="49"/>
      <c r="APH10" s="49"/>
      <c r="API10" s="49"/>
      <c r="APJ10" s="67"/>
      <c r="APK10" s="68"/>
      <c r="APL10" s="48"/>
      <c r="APM10" s="49"/>
      <c r="APN10" s="49"/>
      <c r="APO10" s="49"/>
      <c r="APP10" s="49"/>
      <c r="APQ10" s="49"/>
      <c r="APR10" s="67"/>
      <c r="APS10" s="68"/>
      <c r="APT10" s="48"/>
      <c r="APU10" s="49"/>
      <c r="APV10" s="49"/>
      <c r="APW10" s="49"/>
      <c r="APX10" s="49"/>
      <c r="APY10" s="49"/>
      <c r="APZ10" s="67"/>
      <c r="AQA10" s="68"/>
      <c r="AQB10" s="48"/>
      <c r="AQC10" s="49"/>
      <c r="AQD10" s="49"/>
      <c r="AQE10" s="49"/>
      <c r="AQF10" s="49"/>
      <c r="AQG10" s="49"/>
      <c r="AQH10" s="67"/>
      <c r="AQI10" s="68"/>
      <c r="AQJ10" s="48"/>
      <c r="AQK10" s="49"/>
      <c r="AQL10" s="49"/>
      <c r="AQM10" s="49"/>
      <c r="AQN10" s="49"/>
      <c r="AQO10" s="49"/>
      <c r="AQP10" s="67"/>
      <c r="AQQ10" s="68"/>
      <c r="AQR10" s="48"/>
      <c r="AQS10" s="49"/>
      <c r="AQT10" s="49"/>
      <c r="AQU10" s="49"/>
      <c r="AQV10" s="49"/>
      <c r="AQW10" s="49"/>
      <c r="AQX10" s="67"/>
      <c r="AQY10" s="68"/>
      <c r="AQZ10" s="48"/>
      <c r="ARA10" s="49"/>
      <c r="ARB10" s="49"/>
      <c r="ARC10" s="49"/>
      <c r="ARD10" s="49"/>
      <c r="ARE10" s="49"/>
      <c r="ARF10" s="67"/>
      <c r="ARG10" s="68"/>
      <c r="ARH10" s="48"/>
      <c r="ARI10" s="49"/>
      <c r="ARJ10" s="49"/>
      <c r="ARK10" s="49"/>
      <c r="ARL10" s="49"/>
      <c r="ARM10" s="49"/>
      <c r="ARN10" s="67"/>
      <c r="ARO10" s="68"/>
      <c r="ARP10" s="48"/>
      <c r="ARQ10" s="49"/>
      <c r="ARR10" s="49"/>
      <c r="ARS10" s="49"/>
      <c r="ART10" s="49"/>
      <c r="ARU10" s="49"/>
      <c r="ARV10" s="67"/>
      <c r="ARW10" s="68"/>
      <c r="ARX10" s="48"/>
      <c r="ARY10" s="49"/>
      <c r="ARZ10" s="49"/>
      <c r="ASA10" s="49"/>
      <c r="ASB10" s="49"/>
      <c r="ASC10" s="49"/>
      <c r="ASD10" s="67"/>
      <c r="ASE10" s="68"/>
      <c r="ASF10" s="48"/>
      <c r="ASG10" s="49"/>
      <c r="ASH10" s="49"/>
      <c r="ASI10" s="49"/>
      <c r="ASJ10" s="49"/>
      <c r="ASK10" s="49"/>
      <c r="ASL10" s="67"/>
      <c r="ASM10" s="68"/>
      <c r="ASN10" s="48"/>
      <c r="ASO10" s="49"/>
      <c r="ASP10" s="49"/>
      <c r="ASQ10" s="49"/>
      <c r="ASR10" s="49"/>
      <c r="ASS10" s="49"/>
      <c r="AST10" s="67"/>
      <c r="ASU10" s="68"/>
      <c r="ASV10" s="48"/>
      <c r="ASW10" s="49"/>
      <c r="ASX10" s="49"/>
      <c r="ASY10" s="49"/>
      <c r="ASZ10" s="49"/>
      <c r="ATA10" s="49"/>
      <c r="ATB10" s="67"/>
      <c r="ATC10" s="68"/>
      <c r="ATD10" s="48"/>
      <c r="ATE10" s="49"/>
      <c r="ATF10" s="49"/>
      <c r="ATG10" s="49"/>
      <c r="ATH10" s="49"/>
      <c r="ATI10" s="49"/>
      <c r="ATJ10" s="67"/>
      <c r="ATK10" s="68"/>
      <c r="ATL10" s="48"/>
      <c r="ATM10" s="49"/>
      <c r="ATN10" s="49"/>
      <c r="ATO10" s="49"/>
      <c r="ATP10" s="49"/>
      <c r="ATQ10" s="49"/>
      <c r="ATR10" s="67"/>
      <c r="ATS10" s="68"/>
      <c r="ATT10" s="48"/>
      <c r="ATU10" s="49"/>
      <c r="ATV10" s="49"/>
      <c r="ATW10" s="49"/>
      <c r="ATX10" s="49"/>
      <c r="ATY10" s="49"/>
      <c r="ATZ10" s="67"/>
      <c r="AUA10" s="68"/>
      <c r="AUB10" s="48"/>
      <c r="AUC10" s="49"/>
      <c r="AUD10" s="49"/>
      <c r="AUE10" s="49"/>
      <c r="AUF10" s="49"/>
      <c r="AUG10" s="49"/>
      <c r="AUH10" s="67"/>
      <c r="AUI10" s="68"/>
      <c r="AUJ10" s="48"/>
      <c r="AUK10" s="49"/>
      <c r="AUL10" s="49"/>
      <c r="AUM10" s="49"/>
      <c r="AUN10" s="49"/>
      <c r="AUO10" s="49"/>
      <c r="AUP10" s="67"/>
      <c r="AUQ10" s="68"/>
      <c r="AUR10" s="48"/>
      <c r="AUS10" s="49"/>
      <c r="AUT10" s="49"/>
      <c r="AUU10" s="49"/>
      <c r="AUV10" s="49"/>
      <c r="AUW10" s="49"/>
      <c r="AUX10" s="67"/>
      <c r="AUY10" s="68"/>
      <c r="AUZ10" s="48"/>
      <c r="AVA10" s="49"/>
      <c r="AVB10" s="49"/>
      <c r="AVC10" s="49"/>
      <c r="AVD10" s="49"/>
      <c r="AVE10" s="49"/>
      <c r="AVF10" s="67"/>
      <c r="AVG10" s="68"/>
      <c r="AVH10" s="48"/>
      <c r="AVI10" s="49"/>
      <c r="AVJ10" s="49"/>
      <c r="AVK10" s="49"/>
      <c r="AVL10" s="49"/>
      <c r="AVM10" s="49"/>
      <c r="AVN10" s="67"/>
      <c r="AVO10" s="68"/>
      <c r="AVP10" s="48"/>
      <c r="AVQ10" s="49"/>
      <c r="AVR10" s="49"/>
      <c r="AVS10" s="49"/>
      <c r="AVT10" s="49"/>
      <c r="AVU10" s="49"/>
      <c r="AVV10" s="67"/>
      <c r="AVW10" s="68"/>
      <c r="AVX10" s="48"/>
      <c r="AVY10" s="49"/>
      <c r="AVZ10" s="49"/>
      <c r="AWA10" s="49"/>
      <c r="AWB10" s="49"/>
      <c r="AWC10" s="49"/>
      <c r="AWD10" s="67"/>
      <c r="AWE10" s="68"/>
      <c r="AWF10" s="48"/>
      <c r="AWG10" s="49"/>
      <c r="AWH10" s="49"/>
      <c r="AWI10" s="49"/>
      <c r="AWJ10" s="49"/>
      <c r="AWK10" s="49"/>
      <c r="AWL10" s="67"/>
      <c r="AWM10" s="68"/>
      <c r="AWN10" s="48"/>
      <c r="AWO10" s="49"/>
      <c r="AWP10" s="49"/>
      <c r="AWQ10" s="49"/>
      <c r="AWR10" s="49"/>
      <c r="AWS10" s="49"/>
      <c r="AWT10" s="42"/>
      <c r="AWU10" s="43"/>
      <c r="AWV10" s="48"/>
      <c r="AWW10" s="49"/>
      <c r="AWX10" s="49"/>
      <c r="AWY10" s="49"/>
      <c r="AWZ10" s="49"/>
      <c r="AXA10" s="49"/>
      <c r="AXB10" s="42"/>
      <c r="AXC10" s="43"/>
      <c r="AXD10" s="48"/>
      <c r="AXE10" s="49"/>
      <c r="AXF10" s="49"/>
      <c r="AXG10" s="49"/>
      <c r="AXH10" s="49"/>
      <c r="AXI10" s="49"/>
      <c r="AXJ10" s="42"/>
      <c r="AXK10" s="43"/>
      <c r="AXL10" s="48"/>
      <c r="AXM10" s="49"/>
      <c r="AXN10" s="49"/>
      <c r="AXO10" s="49"/>
      <c r="AXP10" s="49"/>
      <c r="AXQ10" s="49"/>
      <c r="AXR10" s="42"/>
      <c r="AXS10" s="43"/>
      <c r="AXT10" s="48"/>
      <c r="AXU10" s="49"/>
      <c r="AXV10" s="49"/>
      <c r="AXW10" s="49"/>
      <c r="AXX10" s="49"/>
      <c r="AXY10" s="49"/>
      <c r="AXZ10" s="42"/>
      <c r="AYA10" s="43"/>
      <c r="AYB10" s="48"/>
      <c r="AYC10" s="49"/>
      <c r="AYD10" s="49"/>
      <c r="AYE10" s="49"/>
      <c r="AYF10" s="49"/>
      <c r="AYG10" s="49"/>
      <c r="AYH10" s="42"/>
      <c r="AYI10" s="43"/>
      <c r="AYJ10" s="48"/>
      <c r="AYK10" s="49"/>
      <c r="AYL10" s="49"/>
      <c r="AYM10" s="49"/>
      <c r="AYN10" s="49"/>
      <c r="AYO10" s="49"/>
      <c r="AYP10" s="42"/>
      <c r="AYQ10" s="43"/>
      <c r="AYR10" s="48"/>
      <c r="AYS10" s="49"/>
      <c r="AYT10" s="49"/>
      <c r="AYU10" s="49"/>
      <c r="AYV10" s="49"/>
      <c r="AYW10" s="49"/>
      <c r="AYX10" s="42"/>
      <c r="AYY10" s="43"/>
      <c r="AYZ10" s="48"/>
      <c r="AZA10" s="49"/>
      <c r="AZB10" s="49"/>
      <c r="AZC10" s="49"/>
      <c r="AZD10" s="49"/>
      <c r="AZE10" s="49"/>
      <c r="AZF10" s="42"/>
      <c r="AZG10" s="43"/>
      <c r="AZH10" s="48"/>
      <c r="AZI10" s="49"/>
      <c r="AZJ10" s="49"/>
      <c r="AZK10" s="49"/>
      <c r="AZL10" s="49"/>
      <c r="AZM10" s="49"/>
      <c r="AZN10" s="42"/>
      <c r="AZO10" s="43"/>
      <c r="AZP10" s="48"/>
      <c r="AZQ10" s="49"/>
      <c r="AZR10" s="49"/>
      <c r="AZS10" s="49"/>
      <c r="AZT10" s="49"/>
      <c r="AZU10" s="49"/>
      <c r="AZV10" s="42"/>
      <c r="AZW10" s="43"/>
      <c r="AZX10" s="82"/>
      <c r="AZY10" s="83"/>
      <c r="AZZ10" s="83"/>
      <c r="BAA10" s="83"/>
      <c r="BAB10" s="83"/>
      <c r="BAC10" s="83"/>
      <c r="BAD10" s="42"/>
      <c r="BAE10" s="43"/>
      <c r="BAF10" s="48"/>
      <c r="BAG10" s="49"/>
      <c r="BAH10" s="49"/>
      <c r="BAI10" s="49"/>
      <c r="BAJ10" s="49"/>
      <c r="BAK10" s="49"/>
      <c r="BAL10" s="42"/>
      <c r="BAM10" s="43"/>
      <c r="BAN10" s="48"/>
      <c r="BAO10" s="49"/>
      <c r="BAP10" s="49"/>
      <c r="BAQ10" s="49"/>
      <c r="BAR10" s="49"/>
      <c r="BAS10" s="49"/>
      <c r="BAT10" s="42"/>
      <c r="BAU10" s="43"/>
      <c r="BAV10" s="48"/>
      <c r="BAW10" s="49"/>
      <c r="BAX10" s="49"/>
      <c r="BAY10" s="49"/>
      <c r="BAZ10" s="49"/>
      <c r="BBA10" s="49"/>
      <c r="BBB10" s="42"/>
      <c r="BBC10" s="43"/>
      <c r="BBD10" s="48"/>
      <c r="BBE10" s="49"/>
      <c r="BBF10" s="49"/>
      <c r="BBG10" s="49"/>
      <c r="BBH10" s="49"/>
      <c r="BBI10" s="49"/>
      <c r="BBJ10" s="42"/>
      <c r="BBK10" s="43"/>
      <c r="BBL10" s="48"/>
      <c r="BBM10" s="49"/>
      <c r="BBN10" s="49"/>
      <c r="BBO10" s="49"/>
      <c r="BBP10" s="49"/>
      <c r="BBQ10" s="49"/>
      <c r="BBR10" s="42"/>
      <c r="BBS10" s="43"/>
      <c r="BBT10" s="48"/>
      <c r="BBU10" s="49"/>
      <c r="BBV10" s="49"/>
      <c r="BBW10" s="49"/>
      <c r="BBX10" s="49"/>
      <c r="BBY10" s="49"/>
      <c r="BBZ10" s="42"/>
      <c r="BCA10" s="43"/>
      <c r="BCB10" s="48"/>
      <c r="BCC10" s="49"/>
      <c r="BCD10" s="49"/>
      <c r="BCE10" s="49"/>
      <c r="BCF10" s="49"/>
      <c r="BCG10" s="49"/>
      <c r="BCH10" s="42"/>
      <c r="BCI10" s="43"/>
      <c r="BCJ10" s="48"/>
      <c r="BCK10" s="49"/>
      <c r="BCL10" s="49"/>
      <c r="BCM10" s="49"/>
      <c r="BCN10" s="49"/>
      <c r="BCO10" s="49"/>
      <c r="BCP10" s="42"/>
      <c r="BCQ10" s="43"/>
      <c r="BCR10" s="48"/>
      <c r="BCS10" s="49"/>
      <c r="BCT10" s="49"/>
      <c r="BCU10" s="49"/>
      <c r="BCV10" s="49"/>
      <c r="BCW10" s="49"/>
      <c r="BCX10" s="42"/>
      <c r="BCY10" s="43"/>
      <c r="BCZ10" s="48"/>
      <c r="BDA10" s="49"/>
      <c r="BDB10" s="49"/>
      <c r="BDC10" s="49"/>
      <c r="BDD10" s="49"/>
      <c r="BDE10" s="49"/>
      <c r="BDF10" s="42"/>
      <c r="BDG10" s="43"/>
      <c r="BDH10" s="48"/>
      <c r="BDI10" s="49"/>
      <c r="BDJ10" s="49"/>
      <c r="BDK10" s="49"/>
      <c r="BDL10" s="49"/>
      <c r="BDM10" s="49"/>
      <c r="BDN10" s="42"/>
      <c r="BDO10" s="43"/>
      <c r="BDP10" s="48"/>
      <c r="BDQ10" s="49"/>
      <c r="BDR10" s="49"/>
      <c r="BDS10" s="49"/>
      <c r="BDT10" s="49"/>
      <c r="BDU10" s="49"/>
      <c r="BDV10" s="42"/>
      <c r="BDW10" s="43"/>
      <c r="BDX10" s="48"/>
      <c r="BDY10" s="49"/>
      <c r="BDZ10" s="49"/>
      <c r="BEA10" s="49"/>
      <c r="BEB10" s="49"/>
      <c r="BEC10" s="49"/>
      <c r="BED10" s="42"/>
      <c r="BEE10" s="43"/>
      <c r="BEF10" s="48"/>
      <c r="BEG10" s="49"/>
      <c r="BEH10" s="49"/>
      <c r="BEI10" s="49"/>
      <c r="BEJ10" s="49"/>
      <c r="BEK10" s="49"/>
      <c r="BEL10" s="42"/>
      <c r="BEM10" s="43"/>
      <c r="BEN10" s="48"/>
      <c r="BEO10" s="49"/>
      <c r="BEP10" s="49"/>
      <c r="BEQ10" s="49"/>
      <c r="BER10" s="49"/>
      <c r="BES10" s="49"/>
      <c r="BET10" s="42"/>
      <c r="BEU10" s="43"/>
      <c r="BEV10" s="82"/>
      <c r="BEW10" s="83"/>
      <c r="BEX10" s="83"/>
      <c r="BEY10" s="83"/>
      <c r="BEZ10" s="83"/>
      <c r="BFA10" s="83"/>
      <c r="BFB10" s="42"/>
      <c r="BFC10" s="43"/>
      <c r="BFD10" s="48"/>
      <c r="BFE10" s="49"/>
      <c r="BFF10" s="49"/>
      <c r="BFG10" s="49"/>
      <c r="BFH10" s="49"/>
      <c r="BFI10" s="49"/>
      <c r="BFJ10" s="42"/>
      <c r="BFK10" s="43"/>
      <c r="BFL10" s="48"/>
      <c r="BFM10" s="49"/>
      <c r="BFN10" s="49"/>
      <c r="BFO10" s="49"/>
      <c r="BFP10" s="49"/>
      <c r="BFQ10" s="49"/>
      <c r="BFR10" s="42"/>
      <c r="BFS10" s="43"/>
      <c r="BFT10" s="48"/>
      <c r="BFU10" s="49"/>
      <c r="BFV10" s="49"/>
      <c r="BFW10" s="49"/>
      <c r="BFX10" s="49"/>
      <c r="BFY10" s="49"/>
      <c r="BFZ10" s="42"/>
      <c r="BGA10" s="43"/>
      <c r="BGB10" s="48"/>
      <c r="BGC10" s="49"/>
      <c r="BGD10" s="49"/>
      <c r="BGE10" s="49"/>
      <c r="BGF10" s="49"/>
      <c r="BGG10" s="49"/>
      <c r="BGH10" s="42"/>
      <c r="BGI10" s="43"/>
      <c r="BGJ10" s="48"/>
      <c r="BGK10" s="49"/>
      <c r="BGL10" s="49"/>
      <c r="BGM10" s="49"/>
      <c r="BGN10" s="49"/>
      <c r="BGO10" s="49"/>
      <c r="BGP10" s="42"/>
      <c r="BGQ10" s="43"/>
      <c r="BGR10" s="48"/>
      <c r="BGS10" s="49"/>
      <c r="BGT10" s="49"/>
      <c r="BGU10" s="49"/>
      <c r="BGV10" s="49"/>
      <c r="BGW10" s="49"/>
      <c r="BGX10" s="42"/>
      <c r="BGY10" s="43"/>
      <c r="BGZ10" s="48"/>
      <c r="BHA10" s="49"/>
      <c r="BHB10" s="49"/>
      <c r="BHC10" s="49"/>
      <c r="BHD10" s="49"/>
      <c r="BHE10" s="49"/>
      <c r="BHF10" s="42"/>
      <c r="BHG10" s="43"/>
      <c r="BHH10" s="63"/>
      <c r="BHI10" s="64"/>
      <c r="BHJ10" s="64"/>
      <c r="BHK10" s="64"/>
      <c r="BHL10" s="64"/>
      <c r="BHM10" s="64"/>
      <c r="BHN10" s="42"/>
      <c r="BHO10" s="43"/>
      <c r="BHP10" s="48"/>
      <c r="BHQ10" s="49"/>
      <c r="BHR10" s="49"/>
      <c r="BHS10" s="49"/>
      <c r="BHT10" s="49"/>
      <c r="BHU10" s="49"/>
      <c r="BHV10" s="42"/>
      <c r="BHW10" s="43"/>
      <c r="BHX10" s="48"/>
      <c r="BHY10" s="49"/>
      <c r="BHZ10" s="49"/>
      <c r="BIA10" s="49"/>
      <c r="BIB10" s="49"/>
      <c r="BIC10" s="49"/>
      <c r="BID10" s="42"/>
      <c r="BIE10" s="43"/>
      <c r="BIF10" s="48"/>
      <c r="BIG10" s="49"/>
      <c r="BIH10" s="49"/>
      <c r="BII10" s="49"/>
      <c r="BIJ10" s="49"/>
      <c r="BIK10" s="49"/>
      <c r="BIL10" s="42"/>
      <c r="BIM10" s="43"/>
      <c r="BIN10" s="48"/>
      <c r="BIO10" s="49"/>
      <c r="BIP10" s="49"/>
      <c r="BIQ10" s="49"/>
      <c r="BIR10" s="49"/>
      <c r="BIS10" s="49"/>
      <c r="BIT10" s="42"/>
      <c r="BIU10" s="43"/>
      <c r="BIV10" s="48"/>
      <c r="BIW10" s="49"/>
      <c r="BIX10" s="49"/>
      <c r="BIY10" s="49"/>
      <c r="BIZ10" s="49"/>
      <c r="BJA10" s="49"/>
      <c r="BJB10" s="42"/>
      <c r="BJC10" s="43"/>
      <c r="BJD10" s="48"/>
      <c r="BJE10" s="49"/>
      <c r="BJF10" s="49"/>
      <c r="BJG10" s="49"/>
      <c r="BJH10" s="49"/>
      <c r="BJI10" s="49"/>
      <c r="BJJ10" s="42"/>
      <c r="BJK10" s="43"/>
      <c r="BJL10" s="48"/>
      <c r="BJM10" s="49"/>
      <c r="BJN10" s="49"/>
      <c r="BJO10" s="49"/>
      <c r="BJP10" s="49"/>
      <c r="BJQ10" s="49"/>
      <c r="BJR10" s="42"/>
      <c r="BJS10" s="43"/>
      <c r="BJT10" s="63"/>
      <c r="BJU10" s="64"/>
      <c r="BJV10" s="64"/>
      <c r="BJW10" s="64"/>
      <c r="BJX10" s="64"/>
      <c r="BJY10" s="64"/>
      <c r="BJZ10" s="42"/>
      <c r="BKA10" s="43"/>
      <c r="BKB10" s="48"/>
      <c r="BKC10" s="49"/>
      <c r="BKD10" s="49"/>
      <c r="BKE10" s="49"/>
      <c r="BKF10" s="49"/>
      <c r="BKG10" s="49"/>
      <c r="BKH10" s="67"/>
      <c r="BKI10" s="68"/>
      <c r="BKJ10" s="48"/>
      <c r="BKK10" s="49"/>
      <c r="BKL10" s="49"/>
      <c r="BKM10" s="49"/>
      <c r="BKN10" s="49"/>
      <c r="BKO10" s="49"/>
      <c r="BKP10" s="42"/>
      <c r="BKQ10" s="43"/>
      <c r="BKR10" s="48"/>
      <c r="BKS10" s="49"/>
      <c r="BKT10" s="49"/>
      <c r="BKU10" s="49"/>
      <c r="BKV10" s="49"/>
      <c r="BKW10" s="49"/>
      <c r="BKX10" s="42"/>
      <c r="BKY10" s="43"/>
      <c r="BKZ10" s="48"/>
      <c r="BLA10" s="49"/>
      <c r="BLB10" s="49"/>
      <c r="BLC10" s="49"/>
      <c r="BLD10" s="49"/>
      <c r="BLE10" s="49"/>
      <c r="BLF10" s="42"/>
      <c r="BLG10" s="43"/>
      <c r="BLH10" s="48"/>
      <c r="BLI10" s="49"/>
      <c r="BLJ10" s="49"/>
      <c r="BLK10" s="49"/>
      <c r="BLL10" s="49"/>
      <c r="BLM10" s="49"/>
      <c r="BLN10" s="42"/>
      <c r="BLO10" s="43"/>
      <c r="BLP10" s="48"/>
      <c r="BLQ10" s="49"/>
      <c r="BLR10" s="49"/>
      <c r="BLS10" s="49"/>
      <c r="BLT10" s="49"/>
      <c r="BLU10" s="49"/>
      <c r="BLV10" s="42"/>
      <c r="BLW10" s="43"/>
      <c r="BLX10" s="63"/>
      <c r="BLY10" s="64"/>
      <c r="BLZ10" s="64"/>
      <c r="BMA10" s="64"/>
      <c r="BMB10" s="64"/>
      <c r="BMC10" s="64"/>
      <c r="BMD10" s="42"/>
      <c r="BME10" s="43"/>
      <c r="BMF10" s="48"/>
      <c r="BMG10" s="49"/>
      <c r="BMH10" s="49"/>
      <c r="BMI10" s="49"/>
      <c r="BMJ10" s="49"/>
      <c r="BMK10" s="49"/>
      <c r="BML10" s="42"/>
      <c r="BMM10" s="43"/>
      <c r="BMN10" s="63"/>
      <c r="BMO10" s="64"/>
      <c r="BMP10" s="64"/>
      <c r="BMQ10" s="64"/>
      <c r="BMR10" s="64"/>
      <c r="BMS10" s="64"/>
      <c r="BMT10" s="42"/>
      <c r="BMU10" s="43"/>
      <c r="BMV10" s="48"/>
      <c r="BMW10" s="49"/>
      <c r="BMX10" s="49"/>
      <c r="BMY10" s="49"/>
      <c r="BMZ10" s="49"/>
      <c r="BNA10" s="49"/>
      <c r="BNB10" s="42"/>
      <c r="BNC10" s="43"/>
      <c r="BND10" s="48"/>
      <c r="BNE10" s="49"/>
      <c r="BNF10" s="49"/>
      <c r="BNG10" s="49"/>
      <c r="BNH10" s="49"/>
      <c r="BNI10" s="49"/>
      <c r="BNJ10" s="42"/>
      <c r="BNK10" s="43"/>
      <c r="BNL10" s="48"/>
      <c r="BNM10" s="49"/>
      <c r="BNN10" s="49"/>
      <c r="BNO10" s="49"/>
      <c r="BNP10" s="49"/>
      <c r="BNQ10" s="49"/>
      <c r="BNR10" s="42"/>
      <c r="BNS10" s="43"/>
      <c r="BNT10" s="48"/>
      <c r="BNU10" s="49"/>
      <c r="BNV10" s="49"/>
      <c r="BNW10" s="49"/>
      <c r="BNX10" s="49"/>
      <c r="BNY10" s="49"/>
      <c r="BNZ10" s="42"/>
      <c r="BOA10" s="43"/>
      <c r="BOB10" s="48"/>
      <c r="BOC10" s="49"/>
      <c r="BOD10" s="49"/>
      <c r="BOE10" s="49"/>
      <c r="BOF10" s="49"/>
      <c r="BOG10" s="49"/>
      <c r="BOH10" s="42"/>
      <c r="BOI10" s="43"/>
      <c r="BOJ10" s="48"/>
      <c r="BOK10" s="49"/>
      <c r="BOL10" s="49"/>
      <c r="BOM10" s="49"/>
      <c r="BON10" s="49"/>
      <c r="BOO10" s="49"/>
      <c r="BOP10" s="42"/>
      <c r="BOQ10" s="43"/>
      <c r="BOR10" s="48"/>
      <c r="BOS10" s="49"/>
      <c r="BOT10" s="49"/>
      <c r="BOU10" s="49"/>
      <c r="BOV10" s="49"/>
      <c r="BOW10" s="49"/>
      <c r="BOX10" s="42"/>
      <c r="BOY10" s="43"/>
      <c r="BOZ10" s="63"/>
      <c r="BPA10" s="64"/>
      <c r="BPB10" s="64"/>
      <c r="BPC10" s="64"/>
      <c r="BPD10" s="64"/>
      <c r="BPE10" s="64"/>
      <c r="BPF10" s="42"/>
      <c r="BPG10" s="43"/>
      <c r="BPH10" s="48"/>
      <c r="BPI10" s="49"/>
      <c r="BPJ10" s="49"/>
      <c r="BPK10" s="49"/>
      <c r="BPL10" s="49"/>
      <c r="BPM10" s="49"/>
      <c r="BPN10" s="42"/>
      <c r="BPO10" s="43"/>
      <c r="BPP10" s="48"/>
      <c r="BPQ10" s="49"/>
      <c r="BPR10" s="49"/>
      <c r="BPS10" s="49"/>
      <c r="BPT10" s="49"/>
      <c r="BPU10" s="49"/>
      <c r="BPV10" s="42"/>
      <c r="BPW10" s="43"/>
      <c r="BPX10" s="48"/>
      <c r="BPY10" s="49"/>
      <c r="BPZ10" s="49"/>
      <c r="BQA10" s="49"/>
      <c r="BQB10" s="49"/>
      <c r="BQC10" s="49"/>
      <c r="BQD10" s="67"/>
      <c r="BQE10" s="43"/>
      <c r="BQF10" s="63"/>
      <c r="BQG10" s="64"/>
      <c r="BQH10" s="64"/>
      <c r="BQI10" s="64"/>
      <c r="BQJ10" s="64"/>
      <c r="BQK10" s="64"/>
      <c r="BQL10" s="67"/>
      <c r="BQM10" s="43"/>
      <c r="BQN10" s="63"/>
      <c r="BQO10" s="64"/>
      <c r="BQP10" s="64"/>
      <c r="BQQ10" s="64"/>
      <c r="BQR10" s="64"/>
      <c r="BQS10" s="64"/>
      <c r="BQT10" s="67"/>
      <c r="BQU10" s="43"/>
      <c r="BQV10" s="48"/>
      <c r="BQW10" s="49"/>
      <c r="BQX10" s="49"/>
      <c r="BQY10" s="49"/>
      <c r="BQZ10" s="49"/>
      <c r="BRA10" s="49"/>
      <c r="BRB10" s="67"/>
      <c r="BRC10" s="43"/>
      <c r="BRD10" s="48"/>
      <c r="BRE10" s="49"/>
      <c r="BRF10" s="49"/>
      <c r="BRG10" s="49"/>
      <c r="BRH10" s="49"/>
      <c r="BRI10" s="49"/>
      <c r="BRJ10" s="67"/>
      <c r="BRK10" s="43"/>
      <c r="BRL10" s="48"/>
      <c r="BRM10" s="49"/>
      <c r="BRN10" s="49"/>
      <c r="BRO10" s="49"/>
      <c r="BRP10" s="49"/>
      <c r="BRQ10" s="49"/>
      <c r="BRR10" s="67"/>
      <c r="BRS10" s="68"/>
      <c r="BRT10" s="63"/>
      <c r="BRU10" s="64"/>
      <c r="BRV10" s="64"/>
      <c r="BRW10" s="64"/>
      <c r="BRX10" s="64"/>
      <c r="BRY10" s="64"/>
      <c r="BRZ10" s="67"/>
      <c r="BSA10" s="43"/>
      <c r="BSB10" s="63"/>
      <c r="BSC10" s="64"/>
      <c r="BSD10" s="64"/>
      <c r="BSE10" s="64"/>
      <c r="BSF10" s="64"/>
      <c r="BSG10" s="64"/>
      <c r="BSH10" s="67"/>
      <c r="BSI10" s="43"/>
      <c r="BSJ10" s="63"/>
      <c r="BSK10" s="64"/>
      <c r="BSL10" s="64"/>
      <c r="BSM10" s="64"/>
      <c r="BSN10" s="64"/>
      <c r="BSO10" s="64"/>
      <c r="BSP10" s="67"/>
      <c r="BSQ10" s="43"/>
      <c r="BSR10" s="63"/>
      <c r="BSS10" s="64"/>
      <c r="BST10" s="64"/>
      <c r="BSU10" s="64"/>
      <c r="BSV10" s="64"/>
      <c r="BSW10" s="64"/>
      <c r="BSX10" s="67"/>
      <c r="BSY10" s="43"/>
      <c r="BSZ10" s="63"/>
      <c r="BTA10" s="64"/>
      <c r="BTB10" s="64"/>
      <c r="BTC10" s="64"/>
      <c r="BTD10" s="64"/>
      <c r="BTE10" s="64"/>
      <c r="BTF10" s="67"/>
      <c r="BTG10" s="43"/>
      <c r="BTH10" s="63"/>
      <c r="BTI10" s="64"/>
      <c r="BTJ10" s="64"/>
      <c r="BTK10" s="64"/>
      <c r="BTL10" s="64"/>
      <c r="BTM10" s="64"/>
      <c r="BTN10" s="67"/>
      <c r="BTO10" s="68"/>
      <c r="BTP10" s="48"/>
      <c r="BTQ10" s="49"/>
      <c r="BTR10" s="49"/>
      <c r="BTS10" s="49"/>
      <c r="BTT10" s="49"/>
      <c r="BTU10" s="49"/>
      <c r="BTV10" s="67"/>
      <c r="BTW10" s="43"/>
      <c r="BTX10" s="63"/>
      <c r="BTY10" s="64"/>
      <c r="BTZ10" s="64"/>
      <c r="BUA10" s="64"/>
      <c r="BUB10" s="64"/>
      <c r="BUC10" s="64"/>
      <c r="BUD10" s="67"/>
      <c r="BUE10" s="68"/>
      <c r="BUF10" s="48"/>
      <c r="BUG10" s="49"/>
      <c r="BUH10" s="49"/>
      <c r="BUI10" s="49"/>
      <c r="BUJ10" s="49"/>
      <c r="BUK10" s="49"/>
      <c r="BUL10" s="67"/>
      <c r="BUM10" s="68"/>
      <c r="BUN10" s="63"/>
      <c r="BUO10" s="64"/>
      <c r="BUP10" s="64"/>
      <c r="BUQ10" s="64"/>
      <c r="BUR10" s="64"/>
      <c r="BUS10" s="64"/>
      <c r="BUT10" s="67"/>
      <c r="BUU10" s="68"/>
      <c r="BUV10" s="48"/>
      <c r="BUW10" s="49"/>
      <c r="BUX10" s="49"/>
      <c r="BUY10" s="49"/>
      <c r="BUZ10" s="49"/>
      <c r="BVA10" s="49"/>
      <c r="BVB10" s="67"/>
      <c r="BVC10" s="68"/>
      <c r="BVD10" s="48"/>
      <c r="BVE10" s="49"/>
      <c r="BVF10" s="49"/>
      <c r="BVG10" s="49"/>
      <c r="BVH10" s="49"/>
      <c r="BVI10" s="49"/>
      <c r="BVJ10" s="67"/>
      <c r="BVK10" s="68"/>
      <c r="BVL10" s="48"/>
      <c r="BVM10" s="49"/>
      <c r="BVN10" s="49"/>
      <c r="BVO10" s="49"/>
      <c r="BVP10" s="49"/>
      <c r="BVQ10" s="49"/>
      <c r="BVR10" s="67"/>
      <c r="BVS10" s="68"/>
      <c r="BVT10" s="48"/>
      <c r="BVU10" s="49"/>
      <c r="BVV10" s="49"/>
      <c r="BVW10" s="49"/>
      <c r="BVX10" s="49"/>
      <c r="BVY10" s="49"/>
      <c r="BVZ10" s="67"/>
      <c r="BWA10" s="68"/>
      <c r="BWB10" s="48"/>
      <c r="BWC10" s="49"/>
      <c r="BWD10" s="49"/>
      <c r="BWE10" s="49"/>
      <c r="BWF10" s="49"/>
      <c r="BWG10" s="49"/>
      <c r="BWH10" s="67"/>
      <c r="BWI10" s="68"/>
      <c r="BWJ10" s="48"/>
      <c r="BWK10" s="49"/>
      <c r="BWL10" s="49"/>
      <c r="BWM10" s="49"/>
      <c r="BWN10" s="49"/>
      <c r="BWO10" s="49"/>
      <c r="BWP10" s="67"/>
      <c r="BWQ10" s="68"/>
      <c r="BWR10" s="48"/>
      <c r="BWS10" s="49"/>
      <c r="BWT10" s="49"/>
      <c r="BWU10" s="49"/>
      <c r="BWV10" s="49"/>
      <c r="BWW10" s="49"/>
      <c r="BWX10" s="67"/>
      <c r="BWY10" s="68"/>
      <c r="BWZ10" s="48"/>
      <c r="BXA10" s="49"/>
      <c r="BXB10" s="49"/>
      <c r="BXC10" s="49"/>
      <c r="BXD10" s="49"/>
      <c r="BXE10" s="49"/>
      <c r="BXF10" s="67"/>
      <c r="BXG10" s="68"/>
      <c r="BXH10" s="48"/>
      <c r="BXI10" s="49"/>
      <c r="BXJ10" s="49"/>
      <c r="BXK10" s="49"/>
      <c r="BXL10" s="49"/>
      <c r="BXM10" s="49"/>
      <c r="BXN10" s="67"/>
      <c r="BXO10" s="68"/>
      <c r="BXP10" s="63"/>
      <c r="BXQ10" s="64"/>
      <c r="BXR10" s="64"/>
      <c r="BXS10" s="64"/>
      <c r="BXT10" s="64"/>
      <c r="BXU10" s="1"/>
      <c r="BXV10" s="67"/>
      <c r="BXW10" s="68"/>
      <c r="BXX10" s="48"/>
      <c r="BXY10" s="49"/>
      <c r="BXZ10" s="49"/>
      <c r="BYA10" s="49"/>
      <c r="BYB10" s="49"/>
      <c r="BYC10" s="49"/>
      <c r="BYD10" s="67"/>
      <c r="BYE10" s="68"/>
      <c r="BYF10" s="63"/>
      <c r="BYG10" s="64"/>
      <c r="BYH10" s="64"/>
      <c r="BYI10" s="64"/>
      <c r="BYJ10" s="64"/>
      <c r="BYK10" s="64"/>
      <c r="BYL10" s="67"/>
      <c r="BYM10" s="68"/>
      <c r="BYN10" s="48"/>
      <c r="BYO10" s="49"/>
      <c r="BYP10" s="49"/>
      <c r="BYQ10" s="49"/>
      <c r="BYR10" s="49"/>
      <c r="BYS10" s="49"/>
      <c r="BYT10" s="67"/>
      <c r="BYU10" s="68"/>
      <c r="BYV10" s="48"/>
      <c r="BYW10" s="49"/>
      <c r="BYX10" s="49"/>
      <c r="BYY10" s="49"/>
      <c r="BYZ10" s="49"/>
      <c r="BZA10" s="49"/>
      <c r="BZB10" s="67"/>
      <c r="BZC10" s="68"/>
      <c r="BZD10" s="48"/>
      <c r="BZE10" s="49"/>
      <c r="BZF10" s="49"/>
      <c r="BZG10" s="49"/>
      <c r="BZH10" s="49"/>
      <c r="BZI10" s="49"/>
      <c r="BZJ10" s="67"/>
      <c r="BZK10" s="68"/>
      <c r="BZL10" s="48"/>
      <c r="BZM10" s="49"/>
      <c r="BZN10" s="49"/>
      <c r="BZO10" s="49"/>
      <c r="BZP10" s="49"/>
      <c r="BZQ10" s="49"/>
      <c r="BZR10" s="67"/>
      <c r="BZS10" s="68"/>
      <c r="BZT10" s="48"/>
      <c r="BZU10" s="49"/>
      <c r="BZV10" s="49"/>
      <c r="BZW10" s="49"/>
      <c r="BZX10" s="49"/>
      <c r="BZY10" s="49"/>
      <c r="BZZ10" s="67"/>
      <c r="CAA10" s="68"/>
      <c r="CAB10" s="48"/>
      <c r="CAC10" s="49"/>
      <c r="CAD10" s="49"/>
      <c r="CAE10" s="49"/>
      <c r="CAF10" s="49"/>
      <c r="CAG10" s="49"/>
      <c r="CAH10" s="67"/>
      <c r="CAI10" s="68"/>
      <c r="CAJ10" s="63"/>
      <c r="CAK10" s="64"/>
      <c r="CAL10" s="64"/>
      <c r="CAM10" s="64"/>
      <c r="CAN10" s="64"/>
      <c r="CAO10" s="64"/>
      <c r="CAP10" s="67"/>
      <c r="CAQ10" s="68"/>
      <c r="CAR10" s="63"/>
      <c r="CAS10" s="64"/>
      <c r="CAT10" s="64"/>
      <c r="CAU10" s="64"/>
      <c r="CAV10" s="64"/>
      <c r="CAW10" s="64"/>
      <c r="CAX10" s="67"/>
      <c r="CAY10" s="68"/>
      <c r="CAZ10" s="48"/>
      <c r="CBA10" s="49"/>
      <c r="CBB10" s="49"/>
      <c r="CBC10" s="49"/>
      <c r="CBD10" s="49"/>
      <c r="CBE10" s="49"/>
      <c r="CBF10" s="67"/>
      <c r="CBG10" s="68"/>
      <c r="CBH10" s="48"/>
      <c r="CBI10" s="49"/>
      <c r="CBJ10" s="49"/>
      <c r="CBK10" s="49"/>
      <c r="CBL10" s="49"/>
      <c r="CBM10" s="49"/>
      <c r="CBN10" s="67"/>
      <c r="CBO10" s="68"/>
      <c r="CBP10" s="48"/>
      <c r="CBQ10" s="49"/>
      <c r="CBR10" s="49"/>
      <c r="CBS10" s="49"/>
      <c r="CBT10" s="49"/>
      <c r="CBU10" s="49"/>
      <c r="CBV10" s="67"/>
      <c r="CBW10" s="68"/>
      <c r="CBX10" s="48"/>
      <c r="CBY10" s="49"/>
      <c r="CBZ10" s="49"/>
      <c r="CCA10" s="49"/>
      <c r="CCB10" s="49"/>
      <c r="CCC10" s="49"/>
      <c r="CCD10" s="67"/>
      <c r="CCE10" s="68"/>
      <c r="CCF10" s="48"/>
      <c r="CCG10" s="49"/>
      <c r="CCH10" s="49"/>
      <c r="CCI10" s="49"/>
      <c r="CCJ10" s="49"/>
      <c r="CCK10" s="49"/>
      <c r="CCL10" s="67"/>
      <c r="CCM10" s="68"/>
      <c r="CCN10" s="48"/>
      <c r="CCO10" s="49"/>
      <c r="CCP10" s="49"/>
      <c r="CCQ10" s="49"/>
      <c r="CCR10" s="49"/>
      <c r="CCS10" s="49"/>
      <c r="CCT10" s="67"/>
      <c r="CCU10" s="68"/>
      <c r="CCV10" s="48"/>
      <c r="CCW10" s="49"/>
      <c r="CCX10" s="49"/>
      <c r="CCY10" s="49"/>
      <c r="CCZ10" s="49"/>
      <c r="CDA10" s="49"/>
      <c r="CDB10" s="67">
        <f t="shared" si="652"/>
        <v>0</v>
      </c>
      <c r="CDC10" s="68">
        <f t="shared" si="653"/>
        <v>0</v>
      </c>
      <c r="CDD10" s="48"/>
      <c r="CDE10" s="49"/>
      <c r="CDF10" s="49"/>
      <c r="CDG10" s="49"/>
      <c r="CDH10" s="49"/>
      <c r="CDI10" s="49">
        <v>500</v>
      </c>
      <c r="CDJ10" s="67">
        <f t="shared" si="654"/>
        <v>500</v>
      </c>
      <c r="CDK10" s="68">
        <f t="shared" si="655"/>
        <v>83.333333333333329</v>
      </c>
      <c r="CDL10" s="48"/>
      <c r="CDM10" s="49"/>
      <c r="CDN10" s="49"/>
      <c r="CDO10" s="49">
        <v>594</v>
      </c>
      <c r="CDP10" s="49"/>
      <c r="CDQ10" s="49"/>
      <c r="CDR10" s="67">
        <f t="shared" si="656"/>
        <v>594</v>
      </c>
      <c r="CDS10" s="68">
        <f t="shared" si="657"/>
        <v>99</v>
      </c>
      <c r="CDT10" s="48"/>
      <c r="CDU10" s="49"/>
      <c r="CDV10" s="49"/>
      <c r="CDW10" s="49"/>
      <c r="CDX10" s="49"/>
      <c r="CDY10" s="49"/>
      <c r="CDZ10" s="67">
        <f t="shared" si="658"/>
        <v>0</v>
      </c>
      <c r="CEA10" s="68">
        <f t="shared" si="659"/>
        <v>0</v>
      </c>
      <c r="CEB10" s="48">
        <v>990</v>
      </c>
      <c r="CEC10" s="49"/>
      <c r="CED10" s="49"/>
      <c r="CEE10" s="49"/>
      <c r="CEF10" s="49"/>
      <c r="CEG10" s="49"/>
      <c r="CEH10" s="67">
        <f t="shared" si="660"/>
        <v>990</v>
      </c>
      <c r="CEI10" s="68">
        <f t="shared" si="661"/>
        <v>165</v>
      </c>
      <c r="CEJ10" s="48"/>
      <c r="CEK10" s="49"/>
      <c r="CEL10" s="49"/>
      <c r="CEM10" s="49">
        <v>441</v>
      </c>
      <c r="CEN10" s="49"/>
      <c r="CEO10" s="49"/>
      <c r="CEP10" s="67">
        <f t="shared" si="662"/>
        <v>441</v>
      </c>
      <c r="CEQ10" s="68">
        <f t="shared" si="663"/>
        <v>73.5</v>
      </c>
      <c r="CER10" s="48">
        <v>666</v>
      </c>
      <c r="CES10" s="49">
        <v>399</v>
      </c>
      <c r="CET10" s="49"/>
      <c r="CEU10" s="49">
        <v>821</v>
      </c>
      <c r="CEV10" s="49"/>
      <c r="CEW10" s="49"/>
      <c r="CEX10" s="67">
        <f t="shared" si="664"/>
        <v>1886</v>
      </c>
      <c r="CEY10" s="68">
        <f t="shared" si="665"/>
        <v>314.33333333333331</v>
      </c>
      <c r="CEZ10" s="48"/>
      <c r="CFA10" s="49">
        <v>1291</v>
      </c>
      <c r="CFB10" s="49"/>
      <c r="CFC10" s="49"/>
      <c r="CFD10" s="49"/>
      <c r="CFE10" s="49"/>
      <c r="CFF10" s="67">
        <f t="shared" si="666"/>
        <v>1291</v>
      </c>
      <c r="CFG10" s="68">
        <f t="shared" si="667"/>
        <v>215.16666666666666</v>
      </c>
      <c r="CFH10" s="48">
        <v>1648</v>
      </c>
      <c r="CFI10" s="49"/>
      <c r="CFJ10" s="49"/>
      <c r="CFK10" s="49"/>
      <c r="CFL10" s="49"/>
      <c r="CFM10" s="49"/>
      <c r="CFN10" s="67">
        <f t="shared" si="668"/>
        <v>1648</v>
      </c>
      <c r="CFO10" s="68">
        <f t="shared" si="669"/>
        <v>274.66666666666669</v>
      </c>
      <c r="CFP10" s="48">
        <v>746</v>
      </c>
      <c r="CFQ10" s="49"/>
      <c r="CFR10" s="49"/>
      <c r="CFS10" s="49">
        <v>1448</v>
      </c>
      <c r="CFT10" s="49"/>
      <c r="CFU10" s="49"/>
      <c r="CFV10" s="67">
        <f t="shared" si="670"/>
        <v>2194</v>
      </c>
      <c r="CFW10" s="68">
        <f t="shared" si="671"/>
        <v>365.66666666666669</v>
      </c>
      <c r="CFX10" s="48"/>
      <c r="CFY10" s="49"/>
      <c r="CFZ10" s="49"/>
      <c r="CGA10" s="49"/>
      <c r="CGB10" s="49">
        <v>597</v>
      </c>
      <c r="CGC10" s="49"/>
      <c r="CGD10" s="67">
        <f t="shared" si="672"/>
        <v>597</v>
      </c>
      <c r="CGE10" s="68">
        <f t="shared" si="673"/>
        <v>99.5</v>
      </c>
      <c r="CGF10" s="48">
        <v>894</v>
      </c>
      <c r="CGG10" s="49"/>
      <c r="CGH10" s="49"/>
      <c r="CGI10" s="49"/>
      <c r="CGJ10" s="49"/>
      <c r="CGK10" s="49">
        <v>1329</v>
      </c>
      <c r="CGL10" s="67">
        <f t="shared" si="674"/>
        <v>2223</v>
      </c>
      <c r="CGM10" s="68">
        <f t="shared" si="675"/>
        <v>370.5</v>
      </c>
      <c r="CGN10" s="63"/>
      <c r="CGO10" s="64"/>
      <c r="CGP10" s="64"/>
      <c r="CGQ10" s="64"/>
      <c r="CGR10" s="64">
        <v>220</v>
      </c>
      <c r="CGS10" s="64"/>
      <c r="CGT10" s="67">
        <f t="shared" si="676"/>
        <v>220</v>
      </c>
      <c r="CGU10" s="68">
        <f t="shared" si="677"/>
        <v>36.666666666666664</v>
      </c>
      <c r="CGV10" s="48"/>
      <c r="CGW10" s="49"/>
      <c r="CGX10" s="49"/>
      <c r="CGY10" s="49">
        <f>409+471</f>
        <v>880</v>
      </c>
      <c r="CGZ10" s="49"/>
      <c r="CHA10" s="49"/>
      <c r="CHB10" s="67">
        <f t="shared" si="678"/>
        <v>880</v>
      </c>
      <c r="CHC10" s="68">
        <f t="shared" si="679"/>
        <v>146.66666666666666</v>
      </c>
      <c r="CHD10" s="48"/>
      <c r="CHE10" s="49"/>
      <c r="CHF10" s="49"/>
      <c r="CHG10" s="49"/>
      <c r="CHH10" s="49"/>
      <c r="CHI10" s="49">
        <v>995</v>
      </c>
      <c r="CHJ10" s="67">
        <f t="shared" si="680"/>
        <v>995</v>
      </c>
      <c r="CHK10" s="68">
        <f t="shared" si="681"/>
        <v>165.83333333333334</v>
      </c>
      <c r="CHL10" s="63"/>
      <c r="CHM10" s="64"/>
      <c r="CHN10" s="64"/>
      <c r="CHO10" s="64"/>
      <c r="CHP10" s="64"/>
      <c r="CHQ10" s="64"/>
      <c r="CHR10" s="67">
        <f t="shared" si="682"/>
        <v>0</v>
      </c>
      <c r="CHS10" s="68">
        <f t="shared" si="683"/>
        <v>0</v>
      </c>
      <c r="CHT10" s="48"/>
      <c r="CHU10" s="49"/>
      <c r="CHV10" s="49"/>
      <c r="CHW10" s="49"/>
      <c r="CHX10" s="49"/>
      <c r="CHY10" s="49"/>
      <c r="CHZ10" s="67">
        <f t="shared" si="684"/>
        <v>0</v>
      </c>
      <c r="CIA10" s="68">
        <f t="shared" si="685"/>
        <v>0</v>
      </c>
      <c r="CIB10" s="63">
        <v>960</v>
      </c>
      <c r="CIC10" s="64"/>
      <c r="CID10" s="64"/>
      <c r="CIE10" s="64"/>
      <c r="CIF10" s="64"/>
      <c r="CIG10" s="64"/>
      <c r="CIH10" s="67">
        <f t="shared" si="686"/>
        <v>960</v>
      </c>
      <c r="CII10" s="68">
        <f t="shared" si="687"/>
        <v>160</v>
      </c>
      <c r="CIJ10" s="63"/>
      <c r="CIK10" s="64"/>
      <c r="CIL10" s="64"/>
      <c r="CIM10" s="64"/>
      <c r="CIN10" s="64"/>
      <c r="CIO10" s="64">
        <v>800</v>
      </c>
      <c r="CIP10" s="67">
        <f t="shared" si="688"/>
        <v>800</v>
      </c>
      <c r="CIQ10" s="68">
        <f t="shared" si="689"/>
        <v>133.33333333333334</v>
      </c>
      <c r="CIR10" s="48"/>
      <c r="CIS10" s="49">
        <v>220</v>
      </c>
      <c r="CIT10" s="49"/>
      <c r="CIU10" s="49"/>
      <c r="CIV10" s="49">
        <v>220</v>
      </c>
      <c r="CIW10" s="49"/>
      <c r="CIX10" s="67">
        <f t="shared" si="690"/>
        <v>440</v>
      </c>
      <c r="CIY10" s="68">
        <f t="shared" si="691"/>
        <v>73.333333333333329</v>
      </c>
      <c r="CIZ10" s="48"/>
      <c r="CJA10" s="49"/>
      <c r="CJB10" s="49">
        <v>336</v>
      </c>
      <c r="CJC10" s="49"/>
      <c r="CJD10" s="49"/>
      <c r="CJE10" s="49"/>
      <c r="CJF10" s="67">
        <f t="shared" si="692"/>
        <v>336</v>
      </c>
      <c r="CJG10" s="68">
        <f>CJF10/$CJG$29</f>
        <v>56</v>
      </c>
      <c r="CJH10" s="48">
        <v>796</v>
      </c>
      <c r="CJI10" s="49"/>
      <c r="CJJ10" s="49"/>
      <c r="CJK10" s="49"/>
      <c r="CJL10" s="49"/>
      <c r="CJM10" s="49"/>
      <c r="CJN10" s="67">
        <f t="shared" si="693"/>
        <v>796</v>
      </c>
      <c r="CJO10" s="68">
        <f t="shared" si="694"/>
        <v>132.66666666666666</v>
      </c>
      <c r="CJP10" s="48"/>
      <c r="CJQ10" s="49">
        <v>417</v>
      </c>
      <c r="CJR10" s="49"/>
      <c r="CJS10" s="49"/>
      <c r="CJT10" s="49"/>
      <c r="CJU10" s="49"/>
      <c r="CJV10" s="67">
        <f t="shared" si="695"/>
        <v>417</v>
      </c>
      <c r="CJW10" s="68">
        <f t="shared" si="696"/>
        <v>69.5</v>
      </c>
      <c r="CJX10" s="48"/>
      <c r="CJY10" s="49"/>
      <c r="CJZ10" s="49"/>
      <c r="CKA10" s="49"/>
      <c r="CKB10" s="49">
        <v>546</v>
      </c>
      <c r="CKC10" s="49"/>
      <c r="CKD10" s="67">
        <f t="shared" si="697"/>
        <v>546</v>
      </c>
      <c r="CKE10" s="68">
        <f t="shared" si="698"/>
        <v>91</v>
      </c>
      <c r="CKF10" s="63">
        <v>550</v>
      </c>
      <c r="CKG10" s="64"/>
      <c r="CKH10" s="64"/>
      <c r="CKI10" s="64"/>
      <c r="CKJ10" s="64"/>
      <c r="CKK10" s="64">
        <v>882</v>
      </c>
      <c r="CKL10" s="67">
        <f t="shared" si="699"/>
        <v>1432</v>
      </c>
      <c r="CKM10" s="68">
        <f t="shared" si="700"/>
        <v>238.66666666666666</v>
      </c>
      <c r="CKN10" s="48"/>
      <c r="CKO10" s="49"/>
      <c r="CKP10" s="49">
        <v>441</v>
      </c>
      <c r="CKQ10" s="49"/>
      <c r="CKR10" s="49"/>
      <c r="CKS10" s="47"/>
      <c r="CKT10" s="67">
        <f t="shared" si="701"/>
        <v>441</v>
      </c>
      <c r="CKU10" s="68">
        <f t="shared" si="702"/>
        <v>73.5</v>
      </c>
      <c r="CKV10" s="48"/>
      <c r="CKW10" s="49"/>
      <c r="CKX10" s="49"/>
      <c r="CKY10" s="49"/>
      <c r="CKZ10" s="49">
        <v>906</v>
      </c>
      <c r="CLA10" s="49"/>
      <c r="CLB10" s="67">
        <f t="shared" si="703"/>
        <v>906</v>
      </c>
      <c r="CLC10" s="68">
        <f t="shared" si="704"/>
        <v>151</v>
      </c>
      <c r="CLD10" s="48"/>
      <c r="CLE10" s="49"/>
      <c r="CLF10" s="49"/>
      <c r="CLG10" s="49"/>
      <c r="CLH10" s="49"/>
      <c r="CLI10" s="49"/>
      <c r="CLJ10" s="67">
        <f t="shared" si="705"/>
        <v>0</v>
      </c>
      <c r="CLK10" s="68">
        <f t="shared" si="706"/>
        <v>0</v>
      </c>
      <c r="CLL10" s="48"/>
      <c r="CLM10" s="49">
        <v>439</v>
      </c>
      <c r="CLN10" s="49"/>
      <c r="CLO10" s="49"/>
      <c r="CLP10" s="49"/>
      <c r="CLQ10" s="49"/>
      <c r="CLR10" s="67">
        <f t="shared" si="707"/>
        <v>439</v>
      </c>
      <c r="CLS10" s="68">
        <f t="shared" si="708"/>
        <v>73.166666666666671</v>
      </c>
      <c r="CLT10" s="63">
        <v>1100</v>
      </c>
      <c r="CLU10" s="64"/>
      <c r="CLV10" s="64"/>
      <c r="CLW10" s="64"/>
      <c r="CLX10" s="64"/>
      <c r="CLY10" s="64"/>
      <c r="CLZ10" s="67">
        <f t="shared" si="709"/>
        <v>1100</v>
      </c>
      <c r="CMA10" s="68">
        <f t="shared" si="710"/>
        <v>183.33333333333334</v>
      </c>
      <c r="CMB10" s="48"/>
      <c r="CMC10" s="49"/>
      <c r="CMD10" s="49"/>
      <c r="CME10" s="49">
        <v>853</v>
      </c>
      <c r="CMF10" s="49"/>
      <c r="CMG10" s="49"/>
      <c r="CMH10" s="67">
        <f t="shared" si="711"/>
        <v>853</v>
      </c>
      <c r="CMI10" s="68">
        <f t="shared" si="712"/>
        <v>142.16666666666666</v>
      </c>
      <c r="CMJ10" s="48"/>
      <c r="CMK10" s="49"/>
      <c r="CML10" s="49"/>
      <c r="CMM10" s="49"/>
      <c r="CMN10" s="49">
        <v>151</v>
      </c>
      <c r="CMO10" s="49"/>
      <c r="CMP10" s="67">
        <f t="shared" si="713"/>
        <v>151</v>
      </c>
      <c r="CMQ10" s="68">
        <f t="shared" si="714"/>
        <v>25.166666666666668</v>
      </c>
      <c r="CMR10" s="48">
        <v>550</v>
      </c>
      <c r="CMS10" s="49"/>
      <c r="CMT10" s="49"/>
      <c r="CMU10" s="49">
        <v>668</v>
      </c>
      <c r="CMV10" s="49"/>
      <c r="CMW10" s="49"/>
      <c r="CMX10" s="67">
        <f t="shared" si="715"/>
        <v>1218</v>
      </c>
      <c r="CMY10" s="68">
        <f t="shared" si="716"/>
        <v>203</v>
      </c>
      <c r="CMZ10" s="63"/>
      <c r="CNA10" s="64"/>
      <c r="CNB10" s="64"/>
      <c r="CNC10" s="64"/>
      <c r="CND10" s="64">
        <f>553+163</f>
        <v>716</v>
      </c>
      <c r="CNE10" s="64"/>
      <c r="CNF10" s="67">
        <f t="shared" si="717"/>
        <v>716</v>
      </c>
      <c r="CNG10" s="68">
        <f t="shared" si="718"/>
        <v>119.33333333333333</v>
      </c>
      <c r="CNH10" s="48"/>
      <c r="CNI10" s="49"/>
      <c r="CNJ10" s="49">
        <v>220</v>
      </c>
      <c r="CNK10" s="49"/>
      <c r="CNL10" s="49"/>
      <c r="CNM10" s="49"/>
      <c r="CNN10" s="67">
        <f t="shared" si="719"/>
        <v>220</v>
      </c>
      <c r="CNO10" s="68">
        <f t="shared" si="720"/>
        <v>36.666666666666664</v>
      </c>
      <c r="CNP10" s="63">
        <v>108</v>
      </c>
      <c r="CNQ10" s="64"/>
      <c r="CNR10" s="64"/>
      <c r="CNS10" s="64"/>
      <c r="CNT10" s="64">
        <v>669</v>
      </c>
      <c r="CNU10" s="64"/>
      <c r="CNV10" s="67">
        <f t="shared" si="721"/>
        <v>777</v>
      </c>
      <c r="CNW10" s="68">
        <f t="shared" si="722"/>
        <v>129.5</v>
      </c>
      <c r="CNX10" s="48"/>
      <c r="CNY10" s="49"/>
      <c r="CNZ10" s="49"/>
      <c r="COA10" s="49"/>
      <c r="COB10" s="49"/>
      <c r="COC10" s="49"/>
      <c r="COD10" s="67">
        <f t="shared" si="723"/>
        <v>0</v>
      </c>
      <c r="COE10" s="68">
        <f t="shared" si="724"/>
        <v>0</v>
      </c>
      <c r="COF10" s="48"/>
      <c r="COG10" s="49"/>
      <c r="COH10" s="49"/>
      <c r="COI10" s="49"/>
      <c r="COJ10" s="49"/>
      <c r="COK10" s="49">
        <v>774</v>
      </c>
      <c r="COL10" s="67">
        <f t="shared" si="725"/>
        <v>774</v>
      </c>
      <c r="COM10" s="68">
        <f t="shared" si="726"/>
        <v>129</v>
      </c>
      <c r="CON10" s="48"/>
      <c r="COO10" s="49"/>
      <c r="COP10" s="49"/>
      <c r="COQ10" s="49"/>
      <c r="COR10" s="49"/>
      <c r="COS10" s="49">
        <v>648</v>
      </c>
      <c r="COT10" s="67">
        <f t="shared" si="727"/>
        <v>648</v>
      </c>
      <c r="COU10" s="68">
        <f t="shared" si="728"/>
        <v>108</v>
      </c>
      <c r="COV10" s="48"/>
      <c r="COW10" s="49"/>
      <c r="COX10" s="49">
        <v>880</v>
      </c>
      <c r="COY10" s="49"/>
      <c r="COZ10" s="49"/>
      <c r="CPA10" s="49">
        <v>0</v>
      </c>
      <c r="CPB10" s="67">
        <f t="shared" si="729"/>
        <v>880</v>
      </c>
      <c r="CPC10" s="68">
        <f t="shared" si="730"/>
        <v>146.66666666666666</v>
      </c>
      <c r="CPD10" s="48">
        <v>0</v>
      </c>
      <c r="CPE10" s="49">
        <v>0</v>
      </c>
      <c r="CPF10" s="49">
        <v>699</v>
      </c>
      <c r="CPG10" s="49">
        <v>0</v>
      </c>
      <c r="CPH10" s="49">
        <v>999</v>
      </c>
      <c r="CPI10" s="49">
        <v>0</v>
      </c>
      <c r="CPJ10" s="67">
        <f t="shared" si="731"/>
        <v>1698</v>
      </c>
      <c r="CPK10" s="68">
        <f t="shared" si="732"/>
        <v>283</v>
      </c>
      <c r="CPL10" s="48"/>
      <c r="CPM10" s="49">
        <v>199</v>
      </c>
      <c r="CPN10" s="49">
        <v>0</v>
      </c>
      <c r="CPO10" s="49">
        <v>0</v>
      </c>
      <c r="CPP10" s="49">
        <v>0</v>
      </c>
      <c r="CPQ10" s="49">
        <v>338</v>
      </c>
      <c r="CPR10" s="67">
        <f t="shared" si="733"/>
        <v>537</v>
      </c>
      <c r="CPS10" s="68">
        <f t="shared" si="734"/>
        <v>89.5</v>
      </c>
      <c r="CPT10" s="63">
        <v>0</v>
      </c>
      <c r="CPU10" s="64">
        <v>664</v>
      </c>
      <c r="CPV10" s="64">
        <v>0</v>
      </c>
      <c r="CPW10" s="64">
        <v>0</v>
      </c>
      <c r="CPX10" s="64">
        <v>210</v>
      </c>
      <c r="CPY10" s="64">
        <v>0</v>
      </c>
      <c r="CPZ10" s="67">
        <f t="shared" si="735"/>
        <v>874</v>
      </c>
      <c r="CQA10" s="68">
        <f t="shared" si="736"/>
        <v>145.66666666666666</v>
      </c>
      <c r="CQB10" s="48">
        <v>0</v>
      </c>
      <c r="CQC10" s="49">
        <v>0</v>
      </c>
      <c r="CQD10" s="49">
        <v>0</v>
      </c>
      <c r="CQE10" s="49">
        <v>0</v>
      </c>
      <c r="CQF10" s="49">
        <v>0</v>
      </c>
      <c r="CQG10" s="49">
        <v>0</v>
      </c>
      <c r="CQH10" s="67">
        <f t="shared" si="737"/>
        <v>0</v>
      </c>
      <c r="CQI10" s="68">
        <f t="shared" si="738"/>
        <v>0</v>
      </c>
      <c r="CQJ10" s="82">
        <v>0</v>
      </c>
      <c r="CQK10" s="83">
        <v>0</v>
      </c>
      <c r="CQL10" s="83">
        <v>220</v>
      </c>
      <c r="CQM10" s="83">
        <v>0</v>
      </c>
      <c r="CQN10" s="83">
        <v>0</v>
      </c>
      <c r="CQO10" s="83"/>
      <c r="CQP10" s="67">
        <f t="shared" si="739"/>
        <v>220</v>
      </c>
      <c r="CQQ10" s="68">
        <f t="shared" si="740"/>
        <v>36.666666666666664</v>
      </c>
      <c r="CQR10" s="48"/>
      <c r="CQS10" s="49">
        <v>0</v>
      </c>
      <c r="CQT10" s="49">
        <v>0</v>
      </c>
      <c r="CQU10" s="49">
        <v>0</v>
      </c>
      <c r="CQV10" s="49">
        <v>381</v>
      </c>
      <c r="CQW10" s="49">
        <v>0</v>
      </c>
      <c r="CQX10" s="67">
        <f t="shared" si="741"/>
        <v>381</v>
      </c>
      <c r="CQY10" s="68">
        <f t="shared" si="742"/>
        <v>63.5</v>
      </c>
      <c r="CQZ10" s="48">
        <v>0</v>
      </c>
      <c r="CRA10" s="49"/>
      <c r="CRB10" s="49">
        <v>655</v>
      </c>
      <c r="CRC10" s="49"/>
      <c r="CRD10" s="49">
        <v>0</v>
      </c>
      <c r="CRE10" s="49">
        <v>0</v>
      </c>
      <c r="CRF10" s="67">
        <f t="shared" si="743"/>
        <v>655</v>
      </c>
      <c r="CRG10" s="68">
        <f t="shared" si="744"/>
        <v>109.16666666666667</v>
      </c>
      <c r="CRH10" s="48">
        <v>0</v>
      </c>
      <c r="CRI10" s="49">
        <v>0</v>
      </c>
      <c r="CRJ10" s="49">
        <v>636</v>
      </c>
      <c r="CRK10" s="49">
        <v>0</v>
      </c>
      <c r="CRL10" s="49">
        <v>0</v>
      </c>
      <c r="CRM10" s="49">
        <v>0</v>
      </c>
      <c r="CRN10" s="67">
        <f t="shared" si="745"/>
        <v>636</v>
      </c>
      <c r="CRO10" s="68">
        <f t="shared" si="746"/>
        <v>106</v>
      </c>
      <c r="CRP10" s="48">
        <v>0</v>
      </c>
      <c r="CRQ10" s="49">
        <v>581</v>
      </c>
      <c r="CRR10" s="49">
        <v>0</v>
      </c>
      <c r="CRS10" s="49">
        <v>0</v>
      </c>
      <c r="CRT10" s="49">
        <v>0</v>
      </c>
      <c r="CRU10" s="49">
        <v>0</v>
      </c>
      <c r="CRV10" s="47">
        <f t="shared" si="747"/>
        <v>581</v>
      </c>
      <c r="CRW10" s="68">
        <f t="shared" si="748"/>
        <v>96.833333333333329</v>
      </c>
      <c r="CRX10" s="63">
        <v>0</v>
      </c>
      <c r="CRY10" s="64">
        <v>0</v>
      </c>
      <c r="CRZ10" s="64">
        <v>426</v>
      </c>
      <c r="CSA10" s="64">
        <v>0</v>
      </c>
      <c r="CSB10" s="64">
        <v>0</v>
      </c>
      <c r="CSC10" s="64">
        <v>882</v>
      </c>
      <c r="CSD10" s="67">
        <f t="shared" si="749"/>
        <v>1308</v>
      </c>
      <c r="CSE10" s="68">
        <f t="shared" si="750"/>
        <v>218</v>
      </c>
      <c r="CSF10" s="48">
        <v>0</v>
      </c>
      <c r="CSG10" s="49">
        <v>0</v>
      </c>
      <c r="CSH10" s="49">
        <v>0</v>
      </c>
      <c r="CSI10" s="49">
        <v>0</v>
      </c>
      <c r="CSJ10" s="49">
        <v>0</v>
      </c>
      <c r="CSK10" s="49">
        <v>0</v>
      </c>
      <c r="CSL10" s="64">
        <f t="shared" si="751"/>
        <v>0</v>
      </c>
      <c r="CSM10" s="68">
        <f t="shared" si="752"/>
        <v>0</v>
      </c>
      <c r="CSN10" s="48">
        <v>0</v>
      </c>
      <c r="CSO10" s="49">
        <v>938</v>
      </c>
      <c r="CSP10" s="49">
        <v>0</v>
      </c>
      <c r="CSQ10" s="49">
        <v>0</v>
      </c>
      <c r="CSR10" s="49">
        <v>467</v>
      </c>
      <c r="CSS10" s="49">
        <v>0</v>
      </c>
      <c r="CST10" s="64">
        <f t="shared" si="753"/>
        <v>1405</v>
      </c>
      <c r="CSU10" s="68">
        <f t="shared" si="754"/>
        <v>234.16666666666666</v>
      </c>
      <c r="CSV10" s="48">
        <v>0</v>
      </c>
      <c r="CSW10" s="49">
        <v>0</v>
      </c>
      <c r="CSX10" s="49">
        <v>290</v>
      </c>
      <c r="CSY10" s="49">
        <v>0</v>
      </c>
      <c r="CSZ10" s="49"/>
      <c r="CTA10" s="49">
        <v>960</v>
      </c>
      <c r="CTB10" s="64">
        <f t="shared" si="755"/>
        <v>1250</v>
      </c>
      <c r="CTC10" s="68">
        <f t="shared" si="756"/>
        <v>208.33333333333334</v>
      </c>
      <c r="CTD10" s="48">
        <v>0</v>
      </c>
      <c r="CTE10" s="49">
        <v>0</v>
      </c>
      <c r="CTF10" s="49">
        <v>0</v>
      </c>
      <c r="CTG10" s="49">
        <v>1009</v>
      </c>
      <c r="CTH10" s="49">
        <v>0</v>
      </c>
      <c r="CTI10" s="49"/>
      <c r="CTJ10" s="64">
        <f t="shared" si="757"/>
        <v>1009</v>
      </c>
      <c r="CTK10" s="68">
        <f t="shared" si="758"/>
        <v>168.16666666666666</v>
      </c>
      <c r="CTL10" s="48">
        <v>0</v>
      </c>
      <c r="CTM10" s="49">
        <v>0</v>
      </c>
      <c r="CTN10" s="49">
        <f>133+313</f>
        <v>446</v>
      </c>
      <c r="CTO10" s="49">
        <v>0</v>
      </c>
      <c r="CTP10" s="49">
        <v>399</v>
      </c>
      <c r="CTQ10" s="49"/>
      <c r="CTR10" s="64">
        <f t="shared" si="759"/>
        <v>845</v>
      </c>
      <c r="CTS10" s="68">
        <f t="shared" si="760"/>
        <v>140.83333333333334</v>
      </c>
      <c r="CTT10" s="48">
        <v>0</v>
      </c>
      <c r="CTU10" s="49">
        <v>403</v>
      </c>
      <c r="CTV10" s="49">
        <v>896</v>
      </c>
      <c r="CTW10" s="49"/>
      <c r="CTX10" s="49"/>
      <c r="CTY10" s="49"/>
      <c r="CTZ10" s="64">
        <f t="shared" si="761"/>
        <v>1299</v>
      </c>
      <c r="CUA10" s="68">
        <f t="shared" si="762"/>
        <v>216.5</v>
      </c>
      <c r="CUB10" s="48">
        <v>551</v>
      </c>
      <c r="CUC10" s="49"/>
      <c r="CUD10" s="49"/>
      <c r="CUE10" s="49"/>
      <c r="CUF10" s="49">
        <v>207</v>
      </c>
      <c r="CUG10" s="49">
        <v>440</v>
      </c>
      <c r="CUH10" s="64">
        <f t="shared" si="763"/>
        <v>1198</v>
      </c>
      <c r="CUI10" s="68">
        <f t="shared" si="764"/>
        <v>199.66666666666666</v>
      </c>
      <c r="CUJ10" s="48">
        <v>659</v>
      </c>
      <c r="CUK10" s="49">
        <v>0</v>
      </c>
      <c r="CUL10" s="49">
        <v>0</v>
      </c>
      <c r="CUM10" s="49">
        <v>252</v>
      </c>
      <c r="CUN10" s="49">
        <v>0</v>
      </c>
      <c r="CUO10" s="49">
        <v>788</v>
      </c>
      <c r="CUP10" s="64">
        <f t="shared" si="765"/>
        <v>1699</v>
      </c>
      <c r="CUQ10" s="68">
        <f t="shared" si="766"/>
        <v>283.16666666666669</v>
      </c>
      <c r="CUR10" s="48">
        <v>0</v>
      </c>
      <c r="CUS10" s="49">
        <v>0</v>
      </c>
      <c r="CUT10" s="49"/>
      <c r="CUU10" s="49">
        <v>0</v>
      </c>
      <c r="CUV10" s="49">
        <v>799</v>
      </c>
      <c r="CUW10" s="49">
        <v>0</v>
      </c>
      <c r="CUX10" s="64">
        <f t="shared" si="767"/>
        <v>799</v>
      </c>
      <c r="CUY10" s="68">
        <f t="shared" si="768"/>
        <v>133.16666666666666</v>
      </c>
      <c r="CUZ10" s="48">
        <v>897</v>
      </c>
      <c r="CVA10" s="49">
        <v>0</v>
      </c>
      <c r="CVB10" s="49">
        <v>0</v>
      </c>
      <c r="CVC10" s="49">
        <v>0</v>
      </c>
      <c r="CVD10" s="49">
        <v>0</v>
      </c>
      <c r="CVE10" s="49">
        <v>0</v>
      </c>
      <c r="CVF10" s="64">
        <f t="shared" si="769"/>
        <v>897</v>
      </c>
      <c r="CVG10" s="68">
        <f t="shared" si="770"/>
        <v>149.5</v>
      </c>
      <c r="CVH10" s="48">
        <v>0</v>
      </c>
      <c r="CVI10" s="49">
        <v>0</v>
      </c>
      <c r="CVJ10" s="49">
        <v>0</v>
      </c>
      <c r="CVK10" s="49">
        <v>1000</v>
      </c>
      <c r="CVL10" s="49">
        <v>0</v>
      </c>
      <c r="CVM10" s="49">
        <v>0</v>
      </c>
      <c r="CVN10" s="64">
        <f t="shared" si="771"/>
        <v>1000</v>
      </c>
      <c r="CVO10" s="68">
        <f t="shared" si="772"/>
        <v>166.66666666666666</v>
      </c>
      <c r="CVP10" s="48"/>
      <c r="CVQ10" s="49">
        <v>0</v>
      </c>
      <c r="CVR10" s="49">
        <v>396</v>
      </c>
      <c r="CVS10" s="49">
        <v>246</v>
      </c>
      <c r="CVT10" s="49">
        <v>826</v>
      </c>
      <c r="CVU10" s="49">
        <v>0</v>
      </c>
      <c r="CVV10" s="64">
        <f t="shared" si="773"/>
        <v>1468</v>
      </c>
      <c r="CVW10" s="68">
        <f t="shared" si="774"/>
        <v>244.66666666666666</v>
      </c>
      <c r="CVX10" s="48">
        <v>0</v>
      </c>
      <c r="CVY10" s="49">
        <v>0</v>
      </c>
      <c r="CVZ10" s="49">
        <v>0</v>
      </c>
      <c r="CWA10" s="49">
        <v>0</v>
      </c>
      <c r="CWB10" s="49">
        <v>800</v>
      </c>
      <c r="CWC10" s="49">
        <v>0</v>
      </c>
      <c r="CWD10" s="64">
        <f t="shared" si="775"/>
        <v>800</v>
      </c>
      <c r="CWE10" s="68">
        <f t="shared" si="776"/>
        <v>133.33333333333334</v>
      </c>
      <c r="CWF10" s="48">
        <v>0</v>
      </c>
      <c r="CWG10" s="49">
        <v>438</v>
      </c>
      <c r="CWH10" s="49">
        <v>0</v>
      </c>
      <c r="CWI10" s="49">
        <v>0</v>
      </c>
      <c r="CWJ10" s="49">
        <v>0</v>
      </c>
      <c r="CWK10" s="49">
        <v>0</v>
      </c>
      <c r="CWL10" s="64">
        <f t="shared" si="777"/>
        <v>438</v>
      </c>
      <c r="CWM10" s="68">
        <f t="shared" si="778"/>
        <v>73</v>
      </c>
      <c r="CWN10" s="48">
        <v>0</v>
      </c>
      <c r="CWO10" s="49">
        <v>0</v>
      </c>
      <c r="CWP10" s="49">
        <v>439</v>
      </c>
      <c r="CWQ10" s="49">
        <v>0</v>
      </c>
      <c r="CWR10" s="49">
        <v>221</v>
      </c>
      <c r="CWS10" s="49">
        <v>0</v>
      </c>
      <c r="CWT10" s="64">
        <f t="shared" si="779"/>
        <v>660</v>
      </c>
      <c r="CWU10" s="68">
        <f t="shared" si="780"/>
        <v>110</v>
      </c>
      <c r="CWV10" s="48">
        <v>0</v>
      </c>
      <c r="CWW10" s="49">
        <v>0</v>
      </c>
      <c r="CWX10" s="49">
        <v>0</v>
      </c>
      <c r="CWY10" s="49">
        <v>0</v>
      </c>
      <c r="CWZ10" s="49">
        <v>397</v>
      </c>
      <c r="CXA10" s="49">
        <v>0</v>
      </c>
      <c r="CXB10" s="127">
        <f t="shared" si="781"/>
        <v>397</v>
      </c>
      <c r="CXC10" s="43">
        <f t="shared" si="782"/>
        <v>66.166666666666671</v>
      </c>
      <c r="CXD10" s="48">
        <v>0</v>
      </c>
      <c r="CXE10" s="49">
        <v>491</v>
      </c>
      <c r="CXF10" s="49">
        <v>0</v>
      </c>
      <c r="CXG10" s="49">
        <v>0</v>
      </c>
      <c r="CXH10" s="49">
        <v>764</v>
      </c>
      <c r="CXI10" s="49">
        <v>0</v>
      </c>
      <c r="CXJ10" s="127">
        <f t="shared" si="783"/>
        <v>1255</v>
      </c>
      <c r="CXK10" s="43">
        <f t="shared" si="784"/>
        <v>209.16666666666666</v>
      </c>
      <c r="CXL10" s="48">
        <v>697</v>
      </c>
      <c r="CXM10" s="49">
        <v>0</v>
      </c>
      <c r="CXN10" s="49">
        <v>0</v>
      </c>
      <c r="CXO10" s="49">
        <v>0</v>
      </c>
      <c r="CXP10" s="49">
        <v>0</v>
      </c>
      <c r="CXQ10" s="49">
        <v>474</v>
      </c>
      <c r="CXR10" s="127">
        <f t="shared" si="785"/>
        <v>1171</v>
      </c>
      <c r="CXS10" s="43">
        <f t="shared" si="786"/>
        <v>195.16666666666666</v>
      </c>
      <c r="CXT10" s="48">
        <v>0</v>
      </c>
      <c r="CXU10" s="49">
        <v>0</v>
      </c>
      <c r="CXV10" s="49">
        <v>0</v>
      </c>
      <c r="CXW10" s="49">
        <v>0</v>
      </c>
      <c r="CXX10" s="49">
        <v>0</v>
      </c>
      <c r="CXY10" s="49">
        <v>0</v>
      </c>
      <c r="CXZ10" s="127">
        <f t="shared" si="787"/>
        <v>0</v>
      </c>
      <c r="CYA10" s="43">
        <f t="shared" si="788"/>
        <v>0</v>
      </c>
      <c r="CYB10" s="48">
        <v>589</v>
      </c>
      <c r="CYC10" s="49">
        <v>0</v>
      </c>
      <c r="CYD10" s="49">
        <v>0</v>
      </c>
      <c r="CYE10" s="49">
        <v>579</v>
      </c>
      <c r="CYF10" s="49">
        <v>0</v>
      </c>
      <c r="CYG10" s="49">
        <v>0</v>
      </c>
      <c r="CYH10" s="127">
        <f t="shared" si="789"/>
        <v>1168</v>
      </c>
      <c r="CYI10" s="43">
        <f t="shared" si="790"/>
        <v>194.66666666666666</v>
      </c>
      <c r="CYJ10" s="48"/>
      <c r="CYK10" s="49">
        <v>0</v>
      </c>
      <c r="CYL10" s="49">
        <v>783</v>
      </c>
      <c r="CYM10" s="49">
        <v>0</v>
      </c>
      <c r="CYN10" s="49">
        <v>0</v>
      </c>
      <c r="CYO10" s="49">
        <v>0</v>
      </c>
      <c r="CYP10" s="127">
        <f t="shared" si="791"/>
        <v>783</v>
      </c>
      <c r="CYQ10" s="43">
        <f t="shared" si="792"/>
        <v>130.5</v>
      </c>
      <c r="CYR10" s="48">
        <v>0</v>
      </c>
      <c r="CYS10" s="49">
        <v>963</v>
      </c>
      <c r="CYT10" s="49">
        <v>0</v>
      </c>
      <c r="CYU10" s="49">
        <v>0</v>
      </c>
      <c r="CYV10" s="49">
        <v>0</v>
      </c>
      <c r="CYW10" s="49">
        <v>0</v>
      </c>
      <c r="CYX10" s="127">
        <f t="shared" si="793"/>
        <v>963</v>
      </c>
      <c r="CYY10" s="43">
        <f t="shared" si="794"/>
        <v>160.5</v>
      </c>
      <c r="CYZ10" s="48">
        <v>0</v>
      </c>
      <c r="CZA10" s="49">
        <v>476</v>
      </c>
      <c r="CZB10" s="49">
        <v>0</v>
      </c>
      <c r="CZC10" s="49">
        <v>0</v>
      </c>
      <c r="CZD10" s="49"/>
      <c r="CZE10" s="49">
        <v>0</v>
      </c>
      <c r="CZF10" s="127">
        <f t="shared" si="795"/>
        <v>476</v>
      </c>
      <c r="CZG10" s="43">
        <f t="shared" si="796"/>
        <v>95.2</v>
      </c>
      <c r="CZH10" s="48">
        <v>782</v>
      </c>
      <c r="CZI10" s="49">
        <v>0</v>
      </c>
      <c r="CZJ10" s="49">
        <v>0</v>
      </c>
      <c r="CZK10" s="49">
        <v>764</v>
      </c>
      <c r="CZL10" s="49">
        <v>0</v>
      </c>
      <c r="CZM10" s="49">
        <v>0</v>
      </c>
      <c r="CZN10" s="127">
        <f t="shared" si="797"/>
        <v>1546</v>
      </c>
      <c r="CZO10" s="43">
        <f t="shared" si="798"/>
        <v>257.66666666666669</v>
      </c>
      <c r="CZP10" s="48">
        <v>600</v>
      </c>
      <c r="CZQ10" s="49"/>
      <c r="CZR10" s="49"/>
      <c r="CZS10" s="49">
        <v>450</v>
      </c>
      <c r="CZT10" s="49">
        <v>0</v>
      </c>
      <c r="CZU10" s="49">
        <v>349</v>
      </c>
      <c r="CZV10" s="127">
        <f t="shared" si="799"/>
        <v>1399</v>
      </c>
      <c r="CZW10" s="43">
        <f t="shared" si="800"/>
        <v>233.16666666666666</v>
      </c>
      <c r="CZX10" s="48">
        <v>0</v>
      </c>
      <c r="CZY10" s="49">
        <v>1200</v>
      </c>
      <c r="CZZ10" s="49">
        <v>0</v>
      </c>
      <c r="DAA10" s="49">
        <v>0</v>
      </c>
      <c r="DAB10" s="49">
        <v>0</v>
      </c>
      <c r="DAC10" s="49">
        <v>501</v>
      </c>
      <c r="DAD10" s="64">
        <f t="shared" si="801"/>
        <v>1701</v>
      </c>
      <c r="DAE10" s="68">
        <f t="shared" si="802"/>
        <v>283.5</v>
      </c>
      <c r="DAF10" s="48">
        <v>0</v>
      </c>
      <c r="DAG10" s="49">
        <v>660</v>
      </c>
      <c r="DAH10" s="49">
        <v>0</v>
      </c>
      <c r="DAI10" s="49">
        <v>0</v>
      </c>
      <c r="DAJ10" s="49">
        <v>0</v>
      </c>
      <c r="DAK10" s="49">
        <v>1012</v>
      </c>
      <c r="DAL10" s="64">
        <f t="shared" si="803"/>
        <v>1672</v>
      </c>
      <c r="DAM10" s="68">
        <f t="shared" si="804"/>
        <v>278.66666666666669</v>
      </c>
      <c r="DAN10" s="48">
        <v>0</v>
      </c>
      <c r="DAO10" s="49">
        <v>0</v>
      </c>
      <c r="DAP10" s="49">
        <v>0</v>
      </c>
      <c r="DAQ10" s="49">
        <v>439</v>
      </c>
      <c r="DAR10" s="49">
        <v>0</v>
      </c>
      <c r="DAS10" s="49"/>
      <c r="DAT10" s="64">
        <f t="shared" si="805"/>
        <v>439</v>
      </c>
      <c r="DAU10" s="68">
        <f t="shared" si="806"/>
        <v>73.166666666666671</v>
      </c>
      <c r="DAV10" s="48">
        <v>0</v>
      </c>
      <c r="DAW10" s="49">
        <v>0</v>
      </c>
      <c r="DAX10" s="49">
        <v>0</v>
      </c>
      <c r="DAY10" s="49">
        <v>986</v>
      </c>
      <c r="DAZ10" s="49">
        <v>0</v>
      </c>
      <c r="DBA10" s="49">
        <v>0</v>
      </c>
      <c r="DBB10" s="64">
        <f t="shared" si="807"/>
        <v>986</v>
      </c>
      <c r="DBC10" s="68">
        <f t="shared" si="808"/>
        <v>164.33333333333334</v>
      </c>
      <c r="DBD10" s="48">
        <v>0</v>
      </c>
      <c r="DBE10" s="49">
        <v>0</v>
      </c>
      <c r="DBF10" s="49">
        <v>870</v>
      </c>
      <c r="DBG10" s="49">
        <v>0</v>
      </c>
      <c r="DBH10" s="49">
        <v>0</v>
      </c>
      <c r="DBI10" s="49">
        <v>1213</v>
      </c>
      <c r="DBJ10" s="64">
        <f t="shared" si="809"/>
        <v>2083</v>
      </c>
      <c r="DBK10" s="68">
        <f t="shared" si="810"/>
        <v>347.16666666666669</v>
      </c>
      <c r="DBL10" s="48">
        <v>0</v>
      </c>
      <c r="DBM10" s="49"/>
      <c r="DBN10" s="49">
        <v>0</v>
      </c>
      <c r="DBO10" s="49">
        <v>0</v>
      </c>
      <c r="DBP10" s="49">
        <v>0</v>
      </c>
      <c r="DBQ10" s="49">
        <v>0</v>
      </c>
      <c r="DBR10" s="64">
        <f t="shared" si="811"/>
        <v>0</v>
      </c>
      <c r="DBS10" s="68">
        <f t="shared" si="812"/>
        <v>0</v>
      </c>
      <c r="DBT10" s="48">
        <v>111</v>
      </c>
      <c r="DBU10" s="49"/>
      <c r="DBV10" s="49">
        <v>0</v>
      </c>
      <c r="DBW10" s="49">
        <v>0</v>
      </c>
      <c r="DBX10" s="49">
        <v>0</v>
      </c>
      <c r="DBY10" s="49">
        <v>963</v>
      </c>
      <c r="DBZ10" s="64">
        <f t="shared" si="813"/>
        <v>1074</v>
      </c>
      <c r="DCA10" s="68">
        <f t="shared" si="814"/>
        <v>214.8</v>
      </c>
      <c r="DCB10" s="48">
        <v>800</v>
      </c>
      <c r="DCC10" s="49"/>
      <c r="DCD10" s="49">
        <v>0</v>
      </c>
      <c r="DCE10" s="49">
        <v>0</v>
      </c>
      <c r="DCF10" s="49">
        <v>0</v>
      </c>
      <c r="DCG10" s="49">
        <v>770</v>
      </c>
      <c r="DCH10" s="64">
        <f t="shared" si="815"/>
        <v>1570</v>
      </c>
      <c r="DCI10" s="68">
        <f t="shared" si="816"/>
        <v>261.66666666666669</v>
      </c>
      <c r="DCJ10" s="48">
        <v>0</v>
      </c>
      <c r="DCK10" s="49">
        <v>0</v>
      </c>
      <c r="DCL10" s="49">
        <v>1222</v>
      </c>
      <c r="DCM10" s="49">
        <v>0</v>
      </c>
      <c r="DCN10" s="49">
        <v>329</v>
      </c>
      <c r="DCO10" s="49">
        <v>0</v>
      </c>
      <c r="DCP10" s="64">
        <f t="shared" si="817"/>
        <v>1551</v>
      </c>
      <c r="DCQ10" s="68">
        <f t="shared" si="818"/>
        <v>258.5</v>
      </c>
      <c r="DCR10" s="48">
        <v>0</v>
      </c>
      <c r="DCS10" s="49">
        <v>723</v>
      </c>
      <c r="DCT10" s="49">
        <v>662</v>
      </c>
      <c r="DCU10" s="49">
        <v>0</v>
      </c>
      <c r="DCV10" s="49">
        <v>0</v>
      </c>
      <c r="DCW10" s="49">
        <v>0</v>
      </c>
      <c r="DCX10" s="64">
        <f t="shared" si="819"/>
        <v>1385</v>
      </c>
      <c r="DCY10" s="68">
        <f t="shared" si="820"/>
        <v>230.83333333333334</v>
      </c>
      <c r="DCZ10" s="48">
        <v>0</v>
      </c>
      <c r="DDA10" s="49">
        <v>0</v>
      </c>
      <c r="DDB10" s="49">
        <v>0</v>
      </c>
      <c r="DDC10" s="49">
        <v>0</v>
      </c>
      <c r="DDD10" s="49"/>
      <c r="DDE10" s="49">
        <v>0</v>
      </c>
      <c r="DDF10" s="64">
        <f t="shared" si="821"/>
        <v>0</v>
      </c>
      <c r="DDG10" s="68">
        <f t="shared" si="822"/>
        <v>0</v>
      </c>
      <c r="DDH10" s="48">
        <v>0</v>
      </c>
      <c r="DDI10" s="49">
        <v>0</v>
      </c>
      <c r="DDJ10" s="49">
        <v>0</v>
      </c>
      <c r="DDK10" s="49">
        <v>222</v>
      </c>
      <c r="DDL10" s="49">
        <v>0</v>
      </c>
      <c r="DDM10" s="49">
        <v>642</v>
      </c>
      <c r="DDN10" s="127">
        <f t="shared" si="823"/>
        <v>864</v>
      </c>
      <c r="DDO10" s="43">
        <f t="shared" si="824"/>
        <v>144</v>
      </c>
      <c r="DDP10" s="48">
        <v>0</v>
      </c>
      <c r="DDQ10" s="49">
        <v>650</v>
      </c>
      <c r="DDR10" s="49">
        <v>654</v>
      </c>
      <c r="DDS10" s="49"/>
      <c r="DDT10" s="49">
        <v>0</v>
      </c>
      <c r="DDU10" s="49">
        <v>0</v>
      </c>
      <c r="DDV10" s="127">
        <f t="shared" si="825"/>
        <v>1304</v>
      </c>
      <c r="DDW10" s="43">
        <f t="shared" si="826"/>
        <v>217.33333333333334</v>
      </c>
      <c r="DDX10" s="48">
        <v>0</v>
      </c>
      <c r="DDY10" s="49">
        <v>0</v>
      </c>
      <c r="DDZ10" s="49">
        <v>330</v>
      </c>
      <c r="DEA10" s="49">
        <v>713</v>
      </c>
      <c r="DEB10" s="49">
        <v>679</v>
      </c>
      <c r="DEC10" s="49">
        <v>0</v>
      </c>
      <c r="DED10" s="127">
        <f t="shared" si="827"/>
        <v>1722</v>
      </c>
      <c r="DEE10" s="43">
        <f t="shared" si="828"/>
        <v>287</v>
      </c>
      <c r="DEF10" s="48">
        <v>0</v>
      </c>
      <c r="DEG10" s="49">
        <v>0</v>
      </c>
      <c r="DEH10" s="49"/>
      <c r="DEI10" s="49">
        <v>0</v>
      </c>
      <c r="DEJ10" s="49">
        <v>0</v>
      </c>
      <c r="DEK10" s="49">
        <v>0</v>
      </c>
      <c r="DEL10" s="127">
        <f t="shared" si="829"/>
        <v>0</v>
      </c>
      <c r="DEM10" s="43">
        <f t="shared" si="830"/>
        <v>0</v>
      </c>
      <c r="DEN10" s="48">
        <v>300</v>
      </c>
      <c r="DEO10" s="49">
        <v>200</v>
      </c>
      <c r="DEP10" s="49">
        <v>420</v>
      </c>
      <c r="DEQ10" s="49">
        <v>220</v>
      </c>
      <c r="DER10" s="49"/>
      <c r="DES10" s="49">
        <v>0</v>
      </c>
      <c r="DET10" s="127">
        <f t="shared" si="831"/>
        <v>1140</v>
      </c>
      <c r="DEU10" s="43">
        <f t="shared" si="832"/>
        <v>190</v>
      </c>
      <c r="DEV10" s="48">
        <v>0</v>
      </c>
      <c r="DEW10" s="49"/>
      <c r="DEX10" s="49">
        <v>0</v>
      </c>
      <c r="DEY10" s="49">
        <v>200</v>
      </c>
      <c r="DEZ10" s="49">
        <v>0</v>
      </c>
      <c r="DFA10" s="49">
        <v>0</v>
      </c>
      <c r="DFB10" s="127">
        <f t="shared" si="833"/>
        <v>200</v>
      </c>
      <c r="DFC10" s="43">
        <f t="shared" si="834"/>
        <v>33.333333333333336</v>
      </c>
      <c r="DFD10" s="48">
        <v>0</v>
      </c>
      <c r="DFE10" s="49">
        <v>0</v>
      </c>
      <c r="DFF10" s="49">
        <v>800</v>
      </c>
      <c r="DFG10" s="49">
        <v>200</v>
      </c>
      <c r="DFH10" s="49">
        <v>318</v>
      </c>
      <c r="DFI10" s="49"/>
      <c r="DFJ10" s="127">
        <f t="shared" si="835"/>
        <v>1318</v>
      </c>
      <c r="DFK10" s="43">
        <f t="shared" si="836"/>
        <v>219.66666666666666</v>
      </c>
      <c r="DFL10" s="63"/>
      <c r="DFM10" s="64">
        <v>0</v>
      </c>
      <c r="DFN10" s="64">
        <v>0</v>
      </c>
      <c r="DFO10" s="64">
        <v>0</v>
      </c>
      <c r="DFP10" s="64">
        <v>0</v>
      </c>
      <c r="DFQ10" s="64">
        <v>0</v>
      </c>
      <c r="DFR10" s="64">
        <f t="shared" si="837"/>
        <v>0</v>
      </c>
      <c r="DFS10" s="68">
        <f t="shared" si="838"/>
        <v>0</v>
      </c>
      <c r="DFT10" s="48">
        <v>0</v>
      </c>
      <c r="DFU10" s="49">
        <v>0</v>
      </c>
      <c r="DFV10" s="49">
        <v>294</v>
      </c>
      <c r="DFW10" s="49">
        <v>0</v>
      </c>
      <c r="DFX10" s="49"/>
      <c r="DFY10" s="49">
        <v>0</v>
      </c>
      <c r="DFZ10" s="127">
        <f t="shared" si="839"/>
        <v>294</v>
      </c>
      <c r="DGA10" s="43">
        <f t="shared" si="840"/>
        <v>49</v>
      </c>
      <c r="DGB10" s="48">
        <v>0</v>
      </c>
      <c r="DGC10" s="49">
        <v>0</v>
      </c>
      <c r="DGD10" s="49">
        <v>0</v>
      </c>
      <c r="DGE10" s="49"/>
      <c r="DGF10" s="49">
        <v>0</v>
      </c>
      <c r="DGG10" s="49">
        <v>660</v>
      </c>
      <c r="DGH10" s="127">
        <f t="shared" si="841"/>
        <v>660</v>
      </c>
      <c r="DGI10" s="43">
        <f t="shared" si="842"/>
        <v>110</v>
      </c>
      <c r="DGJ10" s="48">
        <v>0</v>
      </c>
      <c r="DGK10" s="49">
        <v>0</v>
      </c>
      <c r="DGL10" s="49">
        <v>0</v>
      </c>
      <c r="DGM10" s="49">
        <v>0</v>
      </c>
      <c r="DGN10" s="49">
        <v>0</v>
      </c>
      <c r="DGO10" s="49"/>
      <c r="DGP10" s="64">
        <f t="shared" si="843"/>
        <v>0</v>
      </c>
      <c r="DGQ10" s="68">
        <f t="shared" si="844"/>
        <v>0</v>
      </c>
      <c r="DGR10" s="48">
        <v>0</v>
      </c>
      <c r="DGS10" s="49">
        <v>503</v>
      </c>
      <c r="DGT10" s="49">
        <v>326</v>
      </c>
      <c r="DGU10" s="49">
        <v>0</v>
      </c>
      <c r="DGV10" s="49">
        <v>0</v>
      </c>
      <c r="DGW10" s="49"/>
      <c r="DGX10" s="64">
        <f t="shared" si="845"/>
        <v>829</v>
      </c>
      <c r="DGY10" s="68">
        <f t="shared" si="846"/>
        <v>138.16666666666666</v>
      </c>
      <c r="DGZ10" s="48">
        <v>0</v>
      </c>
      <c r="DHA10" s="49">
        <v>0</v>
      </c>
      <c r="DHB10" s="49">
        <v>0</v>
      </c>
      <c r="DHC10" s="49">
        <v>100</v>
      </c>
      <c r="DHD10" s="49">
        <v>230</v>
      </c>
      <c r="DHE10" s="49">
        <v>0</v>
      </c>
      <c r="DHF10" s="64">
        <f t="shared" si="847"/>
        <v>330</v>
      </c>
      <c r="DHG10" s="68">
        <f t="shared" si="848"/>
        <v>55</v>
      </c>
      <c r="DHH10" s="63"/>
      <c r="DHI10" s="64">
        <v>0</v>
      </c>
      <c r="DHJ10" s="64">
        <v>330</v>
      </c>
      <c r="DHK10" s="64">
        <v>0</v>
      </c>
      <c r="DHL10" s="64">
        <v>0</v>
      </c>
      <c r="DHM10" s="64">
        <v>0</v>
      </c>
      <c r="DHN10" s="64">
        <f t="shared" si="849"/>
        <v>330</v>
      </c>
      <c r="DHO10" s="68">
        <f t="shared" si="850"/>
        <v>55</v>
      </c>
      <c r="DHP10" s="48">
        <v>200</v>
      </c>
      <c r="DHQ10" s="49">
        <v>0</v>
      </c>
      <c r="DHR10" s="49">
        <v>0</v>
      </c>
      <c r="DHS10" s="49">
        <v>0</v>
      </c>
      <c r="DHT10" s="49">
        <v>0</v>
      </c>
      <c r="DHU10" s="49">
        <v>0</v>
      </c>
      <c r="DHV10" s="64">
        <f t="shared" si="851"/>
        <v>200</v>
      </c>
      <c r="DHW10" s="68">
        <f t="shared" si="852"/>
        <v>33.333333333333336</v>
      </c>
      <c r="DHX10" s="48">
        <v>0</v>
      </c>
      <c r="DHY10" s="49"/>
      <c r="DHZ10" s="49">
        <v>0</v>
      </c>
      <c r="DIA10" s="49">
        <v>200</v>
      </c>
      <c r="DIB10" s="49">
        <v>0</v>
      </c>
      <c r="DIC10" s="49">
        <v>0</v>
      </c>
      <c r="DID10" s="64">
        <f t="shared" si="853"/>
        <v>200</v>
      </c>
      <c r="DIE10" s="68">
        <f t="shared" si="854"/>
        <v>33.333333333333336</v>
      </c>
      <c r="DIF10" s="48"/>
      <c r="DIG10" s="49">
        <v>210</v>
      </c>
      <c r="DIH10" s="49">
        <v>251</v>
      </c>
      <c r="DII10" s="49">
        <v>0</v>
      </c>
      <c r="DIJ10" s="49">
        <v>320</v>
      </c>
      <c r="DIK10" s="49"/>
      <c r="DIL10" s="64">
        <f t="shared" si="855"/>
        <v>781</v>
      </c>
      <c r="DIM10" s="68">
        <f t="shared" si="856"/>
        <v>130.16666666666666</v>
      </c>
      <c r="DIN10" s="48">
        <v>0</v>
      </c>
      <c r="DIO10" s="49"/>
      <c r="DIP10" s="49">
        <v>640</v>
      </c>
      <c r="DIQ10" s="49">
        <v>0</v>
      </c>
      <c r="DIR10" s="49">
        <v>0</v>
      </c>
      <c r="DIS10" s="49">
        <v>0</v>
      </c>
      <c r="DIT10" s="64">
        <f t="shared" si="857"/>
        <v>640</v>
      </c>
      <c r="DIU10" s="68">
        <f t="shared" si="858"/>
        <v>106.66666666666667</v>
      </c>
      <c r="DIV10" s="48">
        <f>SUMIF(SUMPK!$B:$B,$B:$B,SUMPK!$O:$O)</f>
        <v>0</v>
      </c>
      <c r="DIW10" s="49">
        <v>0</v>
      </c>
      <c r="DIX10" s="49">
        <v>0</v>
      </c>
      <c r="DIY10" s="49">
        <v>801</v>
      </c>
      <c r="DIZ10" s="49">
        <v>0</v>
      </c>
      <c r="DJA10" s="49">
        <v>0</v>
      </c>
      <c r="DJB10" s="64">
        <f t="shared" si="859"/>
        <v>801</v>
      </c>
      <c r="DJC10" s="68">
        <f t="shared" si="860"/>
        <v>133.5</v>
      </c>
      <c r="DJD10" s="48">
        <v>0</v>
      </c>
      <c r="DJE10" s="49">
        <v>110</v>
      </c>
      <c r="DJF10" s="49">
        <v>0</v>
      </c>
      <c r="DJG10" s="49">
        <v>0</v>
      </c>
      <c r="DJH10" s="49">
        <v>0</v>
      </c>
      <c r="DJI10" s="49"/>
      <c r="DJJ10" s="64">
        <f t="shared" si="861"/>
        <v>110</v>
      </c>
      <c r="DJK10" s="68">
        <f t="shared" si="862"/>
        <v>18.333333333333332</v>
      </c>
      <c r="DJL10" s="48">
        <v>0</v>
      </c>
      <c r="DJM10" s="49">
        <v>0</v>
      </c>
      <c r="DJN10" s="49">
        <v>0</v>
      </c>
      <c r="DJO10" s="49">
        <v>480</v>
      </c>
      <c r="DJP10" s="49">
        <v>0</v>
      </c>
      <c r="DJQ10" s="49">
        <v>0</v>
      </c>
      <c r="DJR10" s="64">
        <f t="shared" si="863"/>
        <v>480</v>
      </c>
      <c r="DJS10" s="68">
        <f t="shared" si="864"/>
        <v>80</v>
      </c>
      <c r="DJT10" s="48"/>
      <c r="DJU10" s="49">
        <v>330</v>
      </c>
      <c r="DJV10" s="49">
        <v>0</v>
      </c>
      <c r="DJW10" s="49">
        <v>0</v>
      </c>
      <c r="DJX10" s="49">
        <v>0</v>
      </c>
      <c r="DJY10" s="49">
        <v>0</v>
      </c>
      <c r="DJZ10" s="64">
        <f t="shared" si="865"/>
        <v>330</v>
      </c>
      <c r="DKA10" s="68">
        <f t="shared" si="866"/>
        <v>55</v>
      </c>
      <c r="DKB10" s="48">
        <v>0</v>
      </c>
      <c r="DKC10" s="49">
        <v>0</v>
      </c>
      <c r="DKD10" s="49">
        <v>0</v>
      </c>
      <c r="DKE10" s="49">
        <v>0</v>
      </c>
      <c r="DKF10" s="49">
        <v>220</v>
      </c>
      <c r="DKG10" s="49">
        <v>0</v>
      </c>
      <c r="DKH10" s="64">
        <f t="shared" si="867"/>
        <v>220</v>
      </c>
      <c r="DKI10" s="68">
        <f t="shared" si="868"/>
        <v>36.666666666666664</v>
      </c>
      <c r="DKJ10" s="48"/>
      <c r="DKK10" s="49">
        <v>0</v>
      </c>
      <c r="DKL10" s="49">
        <v>0</v>
      </c>
      <c r="DKM10" s="49">
        <v>0</v>
      </c>
      <c r="DKN10" s="49">
        <v>0</v>
      </c>
      <c r="DKO10" s="49">
        <v>0</v>
      </c>
      <c r="DKP10" s="64">
        <f t="shared" si="869"/>
        <v>0</v>
      </c>
      <c r="DKQ10" s="68">
        <f t="shared" si="870"/>
        <v>0</v>
      </c>
      <c r="DKR10" s="48">
        <v>0</v>
      </c>
      <c r="DKS10" s="49">
        <v>0</v>
      </c>
      <c r="DKT10" s="49">
        <v>0</v>
      </c>
      <c r="DKU10" s="49">
        <v>0</v>
      </c>
      <c r="DKV10" s="49">
        <v>550</v>
      </c>
      <c r="DKW10" s="49">
        <v>429</v>
      </c>
      <c r="DKX10" s="64">
        <f t="shared" si="871"/>
        <v>979</v>
      </c>
      <c r="DKY10" s="68">
        <f t="shared" si="872"/>
        <v>163.16666666666666</v>
      </c>
      <c r="DKZ10" s="48">
        <v>0</v>
      </c>
      <c r="DLA10" s="49">
        <v>0</v>
      </c>
      <c r="DLB10" s="49">
        <v>0</v>
      </c>
      <c r="DLC10" s="49">
        <v>0</v>
      </c>
      <c r="DLD10" s="49">
        <v>0</v>
      </c>
      <c r="DLE10" s="49">
        <v>0</v>
      </c>
      <c r="DLF10" s="64">
        <f t="shared" si="873"/>
        <v>0</v>
      </c>
      <c r="DLG10" s="68">
        <f t="shared" si="874"/>
        <v>0</v>
      </c>
      <c r="DLH10" s="48"/>
      <c r="DLI10" s="49">
        <v>660</v>
      </c>
      <c r="DLJ10" s="49">
        <v>0</v>
      </c>
      <c r="DLK10" s="49">
        <f>SUMIF(SUMPK!$B:$B,$B:$B,SUMPK!$O:$O)</f>
        <v>0</v>
      </c>
      <c r="DLL10" s="49"/>
      <c r="DLM10" s="49">
        <v>0</v>
      </c>
      <c r="DLN10" s="64">
        <f t="shared" si="875"/>
        <v>660</v>
      </c>
      <c r="DLO10" s="68">
        <f t="shared" si="876"/>
        <v>110</v>
      </c>
      <c r="DLP10" s="48">
        <v>802</v>
      </c>
      <c r="DLR10" s="49">
        <v>0</v>
      </c>
      <c r="DLS10" s="49">
        <v>0</v>
      </c>
      <c r="DLT10" s="49">
        <v>0</v>
      </c>
      <c r="DLU10" s="49">
        <v>0</v>
      </c>
      <c r="DLV10" s="64">
        <f t="shared" si="877"/>
        <v>802</v>
      </c>
      <c r="DLW10" s="68">
        <f t="shared" si="878"/>
        <v>133.66666666666666</v>
      </c>
      <c r="DLX10" s="48">
        <v>0</v>
      </c>
      <c r="DLY10" s="49">
        <v>307</v>
      </c>
      <c r="DLZ10" s="49">
        <v>641</v>
      </c>
      <c r="DMA10" s="49">
        <v>0</v>
      </c>
      <c r="DMB10" s="49">
        <v>200</v>
      </c>
      <c r="DMC10" s="49"/>
      <c r="DMD10" s="64">
        <f t="shared" si="879"/>
        <v>1148</v>
      </c>
      <c r="DME10" s="68">
        <f t="shared" si="880"/>
        <v>191.33333333333334</v>
      </c>
      <c r="DMF10" s="48"/>
      <c r="DMG10" s="49">
        <v>0</v>
      </c>
      <c r="DMH10" s="49"/>
      <c r="DMI10" s="49">
        <v>0</v>
      </c>
      <c r="DMJ10" s="49">
        <v>0</v>
      </c>
      <c r="DMK10" s="49">
        <v>320</v>
      </c>
      <c r="DML10" s="64">
        <f t="shared" si="881"/>
        <v>320</v>
      </c>
      <c r="DMM10" s="68">
        <f t="shared" si="882"/>
        <v>53.333333333333336</v>
      </c>
      <c r="DMN10" s="48">
        <v>316</v>
      </c>
      <c r="DMO10" s="49">
        <v>0</v>
      </c>
      <c r="DMP10" s="49">
        <v>0</v>
      </c>
      <c r="DMQ10" s="49">
        <v>0</v>
      </c>
      <c r="DMR10" s="49">
        <v>0</v>
      </c>
      <c r="DMS10" s="49">
        <v>0</v>
      </c>
      <c r="DMT10" s="64">
        <f t="shared" si="883"/>
        <v>316</v>
      </c>
      <c r="DMU10" s="68">
        <f t="shared" si="884"/>
        <v>52.666666666666664</v>
      </c>
      <c r="DMV10" s="48">
        <v>0</v>
      </c>
      <c r="DMW10" s="49">
        <v>0</v>
      </c>
      <c r="DMX10" s="49">
        <v>310</v>
      </c>
      <c r="DMY10" s="49">
        <v>0</v>
      </c>
      <c r="DMZ10" s="49">
        <v>0</v>
      </c>
      <c r="DNA10" s="49">
        <v>442</v>
      </c>
      <c r="DNB10" s="64">
        <f t="shared" si="885"/>
        <v>752</v>
      </c>
      <c r="DNC10" s="68">
        <f t="shared" si="886"/>
        <v>125.33333333333333</v>
      </c>
      <c r="DND10" s="48"/>
      <c r="DNE10" s="49">
        <v>0</v>
      </c>
      <c r="DNF10" s="49"/>
      <c r="DNG10" s="49"/>
      <c r="DNH10" s="49">
        <v>0</v>
      </c>
      <c r="DNI10" s="49">
        <v>424</v>
      </c>
      <c r="DNJ10" s="64">
        <f t="shared" si="887"/>
        <v>424</v>
      </c>
      <c r="DNK10" s="68">
        <f t="shared" si="888"/>
        <v>70.666666666666671</v>
      </c>
      <c r="DNL10" s="48"/>
      <c r="DNM10" s="49"/>
      <c r="DNN10" s="49">
        <v>0</v>
      </c>
      <c r="DNO10" s="49">
        <v>0</v>
      </c>
      <c r="DNP10" s="49">
        <v>0</v>
      </c>
      <c r="DNQ10" s="49">
        <v>0</v>
      </c>
      <c r="DNR10" s="64">
        <f t="shared" si="889"/>
        <v>0</v>
      </c>
      <c r="DNS10" s="68">
        <f t="shared" si="890"/>
        <v>0</v>
      </c>
      <c r="DNT10" s="48"/>
      <c r="DNU10" s="49">
        <v>0</v>
      </c>
      <c r="DNV10" s="49">
        <v>0</v>
      </c>
      <c r="DNW10" s="49"/>
      <c r="DNX10" s="49">
        <v>0</v>
      </c>
      <c r="DNY10" s="49">
        <v>0</v>
      </c>
      <c r="DNZ10" s="64">
        <f t="shared" si="891"/>
        <v>0</v>
      </c>
      <c r="DOA10" s="68">
        <f t="shared" si="892"/>
        <v>0</v>
      </c>
      <c r="DOB10" s="48">
        <v>0</v>
      </c>
      <c r="DOC10" s="49"/>
      <c r="DOD10" s="49"/>
      <c r="DOE10" s="49">
        <v>0</v>
      </c>
      <c r="DOF10" s="49">
        <v>0</v>
      </c>
      <c r="DOG10" s="49">
        <v>0</v>
      </c>
      <c r="DOH10" s="64">
        <f t="shared" si="893"/>
        <v>0</v>
      </c>
      <c r="DOI10" s="68">
        <f t="shared" si="894"/>
        <v>0</v>
      </c>
      <c r="DOJ10" s="48">
        <v>0</v>
      </c>
      <c r="DOK10" s="49">
        <v>0</v>
      </c>
      <c r="DOL10" s="49"/>
      <c r="DOM10" s="49">
        <v>100</v>
      </c>
      <c r="DON10" s="49">
        <v>220</v>
      </c>
      <c r="DOO10" s="49">
        <v>0</v>
      </c>
      <c r="DOP10" s="64">
        <f t="shared" si="895"/>
        <v>320</v>
      </c>
      <c r="DOQ10" s="68">
        <f t="shared" si="896"/>
        <v>53.333333333333336</v>
      </c>
      <c r="DOR10" s="48">
        <v>0</v>
      </c>
      <c r="DOS10" s="49">
        <v>0</v>
      </c>
      <c r="DOT10" s="49"/>
      <c r="DOU10" s="49">
        <v>0</v>
      </c>
      <c r="DOV10" s="49"/>
      <c r="DOW10" s="49">
        <v>0</v>
      </c>
      <c r="DOX10" s="64">
        <f t="shared" si="897"/>
        <v>0</v>
      </c>
      <c r="DOY10" s="68">
        <f t="shared" si="898"/>
        <v>0</v>
      </c>
      <c r="DOZ10" s="48"/>
      <c r="DPA10" s="49">
        <v>220</v>
      </c>
      <c r="DPB10" s="49">
        <v>0</v>
      </c>
      <c r="DPC10" s="49">
        <v>0</v>
      </c>
      <c r="DPD10" s="49">
        <v>0</v>
      </c>
      <c r="DPE10" s="49">
        <v>0</v>
      </c>
      <c r="DPF10" s="64">
        <f t="shared" si="899"/>
        <v>220</v>
      </c>
      <c r="DPG10" s="68">
        <f t="shared" si="900"/>
        <v>36.666666666666664</v>
      </c>
      <c r="DPH10" s="48">
        <v>0</v>
      </c>
      <c r="DPI10" s="49">
        <v>0</v>
      </c>
      <c r="DPJ10" s="49">
        <v>0</v>
      </c>
      <c r="DPK10" s="49">
        <v>0</v>
      </c>
      <c r="DPL10" s="49">
        <v>0</v>
      </c>
      <c r="DPM10" s="49">
        <v>240</v>
      </c>
      <c r="DPN10" s="64">
        <f t="shared" si="901"/>
        <v>240</v>
      </c>
      <c r="DPO10" s="68">
        <f t="shared" si="902"/>
        <v>40</v>
      </c>
      <c r="DPP10" s="48">
        <v>0</v>
      </c>
      <c r="DPQ10" s="49">
        <v>0</v>
      </c>
      <c r="DPR10" s="49">
        <v>0</v>
      </c>
      <c r="DPS10" s="49">
        <v>0</v>
      </c>
      <c r="DPT10" s="49">
        <v>0</v>
      </c>
      <c r="DPU10" s="49">
        <v>220</v>
      </c>
      <c r="DPV10" s="491">
        <f t="shared" si="903"/>
        <v>220</v>
      </c>
      <c r="DPW10" s="492">
        <f t="shared" si="904"/>
        <v>36.666666666666664</v>
      </c>
      <c r="DPX10" s="48">
        <v>0</v>
      </c>
      <c r="DPY10" s="49">
        <v>0</v>
      </c>
      <c r="DPZ10" s="49">
        <v>0</v>
      </c>
      <c r="DQA10" s="49">
        <v>0</v>
      </c>
      <c r="DQB10" s="49">
        <v>0</v>
      </c>
      <c r="DQC10" s="49"/>
      <c r="DQD10" s="491">
        <f t="shared" si="905"/>
        <v>0</v>
      </c>
      <c r="DQE10" s="492">
        <f t="shared" si="906"/>
        <v>0</v>
      </c>
      <c r="DQF10" s="48">
        <v>220</v>
      </c>
      <c r="DQG10" s="49">
        <v>0</v>
      </c>
      <c r="DQH10" s="49">
        <v>0</v>
      </c>
      <c r="DQI10" s="49"/>
      <c r="DQJ10" s="49">
        <v>0</v>
      </c>
      <c r="DQK10" s="49">
        <v>0</v>
      </c>
      <c r="DQL10" s="489">
        <f t="shared" si="907"/>
        <v>220</v>
      </c>
      <c r="DQM10" s="492">
        <f t="shared" si="908"/>
        <v>36.666666666666664</v>
      </c>
      <c r="DQN10" s="48">
        <v>0</v>
      </c>
      <c r="DQO10" s="49">
        <v>0</v>
      </c>
      <c r="DQP10" s="49">
        <v>100</v>
      </c>
      <c r="DQQ10" s="49">
        <v>231</v>
      </c>
      <c r="DQR10" s="49">
        <v>0</v>
      </c>
      <c r="DQS10" s="49">
        <v>0</v>
      </c>
      <c r="DQT10" s="64">
        <f t="shared" si="909"/>
        <v>331</v>
      </c>
      <c r="DQU10" s="68">
        <f t="shared" si="910"/>
        <v>55.166666666666664</v>
      </c>
      <c r="DQV10" s="48">
        <v>0</v>
      </c>
      <c r="DQW10" s="49">
        <v>0</v>
      </c>
      <c r="DQX10" s="49">
        <v>0</v>
      </c>
      <c r="DQY10" s="49">
        <v>200</v>
      </c>
      <c r="DQZ10" s="49">
        <v>100</v>
      </c>
      <c r="DRA10" s="49">
        <v>0</v>
      </c>
      <c r="DRB10" s="491">
        <f t="shared" si="911"/>
        <v>300</v>
      </c>
      <c r="DRC10" s="492">
        <f t="shared" si="912"/>
        <v>50</v>
      </c>
      <c r="DRD10" s="48">
        <v>0</v>
      </c>
      <c r="DRE10" s="49">
        <v>115</v>
      </c>
      <c r="DRF10" s="49">
        <v>172</v>
      </c>
      <c r="DRG10" s="49">
        <v>0</v>
      </c>
      <c r="DRH10" s="49">
        <v>0</v>
      </c>
      <c r="DRI10" s="49"/>
      <c r="DRJ10" s="491">
        <f t="shared" si="913"/>
        <v>287</v>
      </c>
      <c r="DRK10" s="492">
        <f t="shared" si="914"/>
        <v>47.833333333333336</v>
      </c>
      <c r="DRL10" s="48"/>
      <c r="DRM10" s="49">
        <v>0</v>
      </c>
      <c r="DRN10" s="49"/>
      <c r="DRO10" s="49">
        <v>0</v>
      </c>
      <c r="DRP10" s="49">
        <v>0</v>
      </c>
      <c r="DRQ10" s="49">
        <v>0</v>
      </c>
      <c r="DRR10" s="64">
        <f t="shared" si="915"/>
        <v>0</v>
      </c>
      <c r="DRS10" s="68">
        <f t="shared" si="916"/>
        <v>0</v>
      </c>
      <c r="DRT10" s="48">
        <v>0</v>
      </c>
      <c r="DRU10" s="49">
        <v>0</v>
      </c>
      <c r="DRV10" s="49">
        <v>0</v>
      </c>
      <c r="DRW10" s="49">
        <v>0</v>
      </c>
      <c r="DRX10" s="49">
        <v>0</v>
      </c>
      <c r="DRY10" s="49"/>
      <c r="DRZ10" s="491">
        <f t="shared" si="917"/>
        <v>0</v>
      </c>
      <c r="DSA10" s="68">
        <f t="shared" si="918"/>
        <v>0</v>
      </c>
      <c r="DSB10" s="82">
        <v>0</v>
      </c>
      <c r="DSC10" s="83">
        <v>218</v>
      </c>
      <c r="DSD10" s="83">
        <v>0</v>
      </c>
      <c r="DSE10" s="83"/>
      <c r="DSF10" s="83"/>
      <c r="DSG10" s="83">
        <v>0</v>
      </c>
      <c r="DSH10" s="64">
        <f t="shared" si="919"/>
        <v>218</v>
      </c>
      <c r="DSI10" s="68">
        <f t="shared" si="920"/>
        <v>36.333333333333336</v>
      </c>
      <c r="DSJ10" s="48">
        <v>0</v>
      </c>
      <c r="DSK10" s="49">
        <v>0</v>
      </c>
      <c r="DSL10" s="49">
        <v>0</v>
      </c>
      <c r="DSM10" s="49">
        <v>0</v>
      </c>
      <c r="DSN10" s="49">
        <v>0</v>
      </c>
      <c r="DSO10" s="49">
        <v>0</v>
      </c>
      <c r="DSP10" s="64">
        <f t="shared" si="921"/>
        <v>0</v>
      </c>
      <c r="DSQ10" s="68">
        <f t="shared" si="922"/>
        <v>0</v>
      </c>
      <c r="DSR10" s="48">
        <v>0</v>
      </c>
      <c r="DSS10" s="49">
        <v>0</v>
      </c>
      <c r="DST10" s="49">
        <v>0</v>
      </c>
      <c r="DSU10" s="49">
        <v>0</v>
      </c>
      <c r="DSV10" s="49">
        <v>0</v>
      </c>
      <c r="DSW10" s="49">
        <v>0</v>
      </c>
      <c r="DSX10" s="64">
        <f t="shared" si="923"/>
        <v>0</v>
      </c>
      <c r="DSY10" s="68">
        <f t="shared" si="924"/>
        <v>0</v>
      </c>
      <c r="DSZ10" s="48">
        <v>0</v>
      </c>
      <c r="DTA10" s="49"/>
      <c r="DTB10" s="49">
        <v>0</v>
      </c>
      <c r="DTC10" s="49">
        <v>0</v>
      </c>
      <c r="DTD10" s="49">
        <v>0</v>
      </c>
      <c r="DTE10" s="49">
        <v>0</v>
      </c>
      <c r="DTF10" s="64">
        <f t="shared" si="925"/>
        <v>0</v>
      </c>
      <c r="DTG10" s="68">
        <f t="shared" si="926"/>
        <v>0</v>
      </c>
      <c r="DTH10" s="48"/>
      <c r="DTI10" s="49">
        <v>0</v>
      </c>
      <c r="DTJ10" s="49">
        <v>0</v>
      </c>
      <c r="DTK10" s="49">
        <v>0</v>
      </c>
      <c r="DTL10" s="49">
        <v>0</v>
      </c>
      <c r="DTM10" s="49">
        <v>0</v>
      </c>
      <c r="DTN10" s="64">
        <f t="shared" si="927"/>
        <v>0</v>
      </c>
      <c r="DTO10" s="68">
        <f t="shared" si="928"/>
        <v>0</v>
      </c>
      <c r="DTP10" s="48">
        <v>0</v>
      </c>
      <c r="DTQ10" s="49">
        <v>320</v>
      </c>
      <c r="DTR10" s="49"/>
      <c r="DTS10" s="49">
        <v>0</v>
      </c>
      <c r="DTT10" s="49">
        <v>0</v>
      </c>
      <c r="DTU10" s="49">
        <v>0</v>
      </c>
      <c r="DTV10" s="64">
        <f t="shared" si="929"/>
        <v>320</v>
      </c>
      <c r="DTW10" s="68">
        <f t="shared" si="930"/>
        <v>53.333333333333336</v>
      </c>
      <c r="DTX10" s="48">
        <v>0</v>
      </c>
      <c r="DTY10" s="49">
        <v>0</v>
      </c>
      <c r="DTZ10" s="49"/>
      <c r="DUA10" s="49">
        <v>0</v>
      </c>
      <c r="DUB10" s="49">
        <v>0</v>
      </c>
      <c r="DUC10" s="49">
        <v>0</v>
      </c>
      <c r="DUD10" s="64">
        <f t="shared" si="931"/>
        <v>0</v>
      </c>
      <c r="DUE10" s="68">
        <f t="shared" si="932"/>
        <v>0</v>
      </c>
      <c r="DUF10" s="48">
        <v>400</v>
      </c>
      <c r="DUG10" s="49">
        <v>0</v>
      </c>
      <c r="DUH10" s="49"/>
      <c r="DUI10" s="49">
        <v>0</v>
      </c>
      <c r="DUJ10" s="49">
        <v>0</v>
      </c>
      <c r="DUK10" s="49">
        <v>100</v>
      </c>
      <c r="DUL10" s="64">
        <f t="shared" si="933"/>
        <v>500</v>
      </c>
      <c r="DUM10" s="68">
        <f t="shared" si="934"/>
        <v>83.333333333333329</v>
      </c>
      <c r="DUN10" s="48"/>
      <c r="DUO10" s="49">
        <v>300</v>
      </c>
      <c r="DUP10" s="49">
        <v>0</v>
      </c>
      <c r="DUQ10" s="49">
        <v>0</v>
      </c>
      <c r="DUR10" s="49"/>
      <c r="DUS10" s="49">
        <v>18</v>
      </c>
      <c r="DUT10" s="64">
        <f t="shared" si="935"/>
        <v>318</v>
      </c>
      <c r="DUU10" s="184">
        <f t="shared" si="936"/>
        <v>53</v>
      </c>
      <c r="DUV10" s="48"/>
      <c r="DUW10" s="49">
        <v>0</v>
      </c>
      <c r="DUX10" s="49">
        <v>0</v>
      </c>
      <c r="DUY10" s="49">
        <v>0</v>
      </c>
      <c r="DUZ10" s="49">
        <v>0</v>
      </c>
      <c r="DVA10" s="49"/>
      <c r="DVB10" s="64">
        <f t="shared" si="937"/>
        <v>0</v>
      </c>
      <c r="DVC10" s="68">
        <f t="shared" si="938"/>
        <v>0</v>
      </c>
      <c r="DVD10" s="48"/>
      <c r="DVE10" s="49">
        <v>0</v>
      </c>
      <c r="DVF10" s="49">
        <v>0</v>
      </c>
      <c r="DVG10" s="49">
        <v>0</v>
      </c>
      <c r="DVH10" s="49">
        <v>0</v>
      </c>
      <c r="DVI10" s="49"/>
      <c r="DVJ10" s="64">
        <f t="shared" si="939"/>
        <v>0</v>
      </c>
      <c r="DVK10" s="68">
        <f t="shared" si="940"/>
        <v>0</v>
      </c>
      <c r="DVL10" s="48">
        <v>0</v>
      </c>
      <c r="DVM10" s="49">
        <v>0</v>
      </c>
      <c r="DVN10" s="49">
        <v>0</v>
      </c>
      <c r="DVO10" s="49">
        <v>0</v>
      </c>
      <c r="DVP10" s="49">
        <v>0</v>
      </c>
      <c r="DVQ10" s="49"/>
      <c r="DVR10" s="64">
        <f t="shared" si="941"/>
        <v>0</v>
      </c>
      <c r="DVS10" s="68">
        <f t="shared" si="942"/>
        <v>0</v>
      </c>
      <c r="DVT10" s="48"/>
      <c r="DVU10" s="49">
        <v>0</v>
      </c>
      <c r="DVV10" s="49">
        <v>0</v>
      </c>
      <c r="DVW10" s="49">
        <v>0</v>
      </c>
      <c r="DVX10" s="49"/>
      <c r="DVY10" s="49">
        <v>0</v>
      </c>
      <c r="DVZ10" s="64">
        <f t="shared" si="943"/>
        <v>0</v>
      </c>
      <c r="DWA10" s="68">
        <f t="shared" si="944"/>
        <v>0</v>
      </c>
      <c r="DWB10" s="48"/>
      <c r="DWC10" s="49">
        <v>0</v>
      </c>
      <c r="DWD10" s="49">
        <v>0</v>
      </c>
      <c r="DWE10" s="49">
        <v>0</v>
      </c>
      <c r="DWF10" s="49">
        <v>0</v>
      </c>
      <c r="DWG10" s="49">
        <v>0</v>
      </c>
      <c r="DWH10" s="64">
        <f t="shared" si="945"/>
        <v>0</v>
      </c>
      <c r="DWI10" s="68">
        <f t="shared" si="946"/>
        <v>0</v>
      </c>
      <c r="DWJ10" s="48">
        <v>0</v>
      </c>
      <c r="DWK10" s="49"/>
      <c r="DWL10" s="49">
        <v>0</v>
      </c>
      <c r="DWM10" s="49">
        <v>0</v>
      </c>
      <c r="DWN10" s="49">
        <v>0</v>
      </c>
      <c r="DWO10" s="49">
        <v>0</v>
      </c>
      <c r="DWP10" s="64">
        <f t="shared" si="947"/>
        <v>0</v>
      </c>
      <c r="DWQ10" s="68">
        <f t="shared" si="948"/>
        <v>0</v>
      </c>
      <c r="DWR10" s="48"/>
      <c r="DWS10" s="49"/>
      <c r="DWT10" s="49">
        <v>0</v>
      </c>
      <c r="DWU10" s="49">
        <v>0</v>
      </c>
      <c r="DWV10" s="49">
        <v>0</v>
      </c>
      <c r="DWW10" s="49">
        <v>0</v>
      </c>
      <c r="DWX10" s="64">
        <f t="shared" si="949"/>
        <v>0</v>
      </c>
      <c r="DWY10" s="68">
        <f>DWX10/$DWY$29</f>
        <v>0</v>
      </c>
      <c r="DWZ10" s="48">
        <v>0</v>
      </c>
      <c r="DXA10" s="49"/>
      <c r="DXB10" s="49">
        <v>0</v>
      </c>
      <c r="DXC10" s="49">
        <v>0</v>
      </c>
      <c r="DXD10" s="49">
        <v>0</v>
      </c>
      <c r="DXE10" s="49"/>
      <c r="DXF10" s="64">
        <f t="shared" si="950"/>
        <v>0</v>
      </c>
      <c r="DXG10" s="68">
        <f t="shared" si="951"/>
        <v>0</v>
      </c>
      <c r="DXH10" s="48">
        <v>300</v>
      </c>
      <c r="DXI10" s="49">
        <v>0</v>
      </c>
      <c r="DXJ10" s="49">
        <v>200</v>
      </c>
      <c r="DXK10" s="49">
        <v>0</v>
      </c>
      <c r="DXL10" s="49"/>
      <c r="DXM10" s="49">
        <v>320</v>
      </c>
      <c r="DXN10" s="64">
        <f t="shared" si="952"/>
        <v>820</v>
      </c>
      <c r="DXO10" s="68">
        <f t="shared" si="953"/>
        <v>136.66666666666666</v>
      </c>
      <c r="DXP10" s="48">
        <v>0</v>
      </c>
      <c r="DXQ10" s="49">
        <v>0</v>
      </c>
      <c r="DXR10" s="49">
        <v>200</v>
      </c>
      <c r="DXS10" s="49">
        <v>0</v>
      </c>
      <c r="DXT10" s="49"/>
      <c r="DXU10" s="49"/>
      <c r="DXV10" s="64">
        <f t="shared" si="954"/>
        <v>200</v>
      </c>
      <c r="DXW10" s="68">
        <f t="shared" si="955"/>
        <v>33.333333333333336</v>
      </c>
      <c r="DXX10" s="48">
        <v>0</v>
      </c>
      <c r="DXY10" s="49">
        <v>0</v>
      </c>
      <c r="DXZ10" s="49">
        <v>0</v>
      </c>
      <c r="DYA10" s="49">
        <v>0</v>
      </c>
      <c r="DYB10" s="49">
        <v>0</v>
      </c>
      <c r="DYC10" s="49">
        <v>0</v>
      </c>
      <c r="DYD10" s="64">
        <f t="shared" si="956"/>
        <v>0</v>
      </c>
      <c r="DYE10" s="68">
        <f t="shared" si="957"/>
        <v>0</v>
      </c>
      <c r="DYF10" s="48"/>
      <c r="DYG10" s="49">
        <v>0</v>
      </c>
      <c r="DYH10" s="49">
        <v>0</v>
      </c>
      <c r="DYI10" s="49">
        <v>0</v>
      </c>
      <c r="DYJ10" s="49">
        <v>0</v>
      </c>
      <c r="DYK10" s="49"/>
      <c r="DYL10" s="64">
        <f t="shared" si="958"/>
        <v>0</v>
      </c>
      <c r="DYM10" s="68">
        <f t="shared" si="959"/>
        <v>0</v>
      </c>
      <c r="DYN10" s="48">
        <v>0</v>
      </c>
      <c r="DYO10" s="49">
        <v>0</v>
      </c>
      <c r="DYP10" s="49">
        <v>0</v>
      </c>
      <c r="DYQ10" s="49">
        <v>0</v>
      </c>
      <c r="DYR10" s="49">
        <v>0</v>
      </c>
      <c r="DYS10" s="49">
        <v>0</v>
      </c>
      <c r="DYT10" s="64">
        <f t="shared" si="960"/>
        <v>0</v>
      </c>
      <c r="DYU10" s="68">
        <f t="shared" si="961"/>
        <v>0</v>
      </c>
      <c r="DYV10" s="48">
        <v>0</v>
      </c>
      <c r="DYW10" s="49">
        <v>0</v>
      </c>
      <c r="DYX10" s="49">
        <v>0</v>
      </c>
      <c r="DYY10" s="49">
        <v>0</v>
      </c>
      <c r="DYZ10" s="49">
        <v>0</v>
      </c>
      <c r="DZA10" s="49">
        <v>0</v>
      </c>
      <c r="DZB10" s="64">
        <f t="shared" si="962"/>
        <v>0</v>
      </c>
      <c r="DZC10" s="68">
        <f t="shared" si="963"/>
        <v>0</v>
      </c>
      <c r="DZD10" s="48">
        <v>0</v>
      </c>
      <c r="DZE10" s="49">
        <v>0</v>
      </c>
      <c r="DZF10" s="49">
        <v>0</v>
      </c>
      <c r="DZG10" s="49"/>
      <c r="DZH10" s="49">
        <f>SUMIF(SUMPK!$B:$B,$B:$B,SUMPK!$O:$O)</f>
        <v>0</v>
      </c>
      <c r="DZI10" s="49"/>
      <c r="DZJ10" s="64">
        <f t="shared" si="964"/>
        <v>0</v>
      </c>
      <c r="DZK10" s="68">
        <f t="shared" si="965"/>
        <v>0</v>
      </c>
      <c r="DZL10" s="48">
        <v>0</v>
      </c>
      <c r="DZM10" s="49">
        <v>0</v>
      </c>
      <c r="DZN10" s="49"/>
      <c r="DZO10" s="49">
        <v>0</v>
      </c>
      <c r="DZP10" s="49"/>
      <c r="DZQ10" s="49"/>
      <c r="DZR10" s="64">
        <f t="shared" si="966"/>
        <v>0</v>
      </c>
      <c r="DZS10" s="68">
        <f t="shared" si="967"/>
        <v>0</v>
      </c>
      <c r="DZT10" s="48">
        <v>0</v>
      </c>
      <c r="DZU10" s="49">
        <v>0</v>
      </c>
      <c r="DZV10" s="49">
        <v>0</v>
      </c>
      <c r="DZW10" s="49">
        <v>0</v>
      </c>
      <c r="DZX10" s="49">
        <v>0</v>
      </c>
      <c r="DZY10" s="49"/>
      <c r="DZZ10" s="64">
        <f t="shared" si="968"/>
        <v>0</v>
      </c>
      <c r="EAA10" s="68">
        <f t="shared" si="969"/>
        <v>0</v>
      </c>
      <c r="EAB10" s="48"/>
      <c r="EAC10" s="49">
        <v>0</v>
      </c>
      <c r="EAD10" s="49"/>
      <c r="EAE10" s="49"/>
      <c r="EAF10" s="49">
        <v>0</v>
      </c>
      <c r="EAG10" s="49">
        <v>0</v>
      </c>
      <c r="EAH10" s="64">
        <f t="shared" si="970"/>
        <v>0</v>
      </c>
      <c r="EAI10" s="68">
        <f t="shared" si="971"/>
        <v>0</v>
      </c>
      <c r="EAJ10" s="48"/>
      <c r="EAK10" s="49">
        <v>0</v>
      </c>
      <c r="EAL10" s="49">
        <v>0</v>
      </c>
      <c r="EAM10" s="49">
        <v>0</v>
      </c>
      <c r="EAN10" s="49">
        <v>0</v>
      </c>
      <c r="EAO10" s="49">
        <v>0</v>
      </c>
      <c r="EAP10" s="64">
        <f t="shared" si="972"/>
        <v>0</v>
      </c>
      <c r="EAQ10" s="68">
        <f>EAP10/$EAQ$29</f>
        <v>0</v>
      </c>
      <c r="EAR10" s="48">
        <v>0</v>
      </c>
      <c r="EAS10" s="49">
        <v>0</v>
      </c>
      <c r="EAT10" s="49">
        <v>0</v>
      </c>
      <c r="EAU10" s="49">
        <v>0</v>
      </c>
      <c r="EAV10" s="49">
        <v>0</v>
      </c>
      <c r="EAW10" s="49"/>
      <c r="EAX10" s="64">
        <f t="shared" si="973"/>
        <v>0</v>
      </c>
      <c r="EAY10" s="68">
        <f t="shared" si="974"/>
        <v>0</v>
      </c>
      <c r="EAZ10" s="48"/>
      <c r="EBA10" s="49">
        <v>0</v>
      </c>
      <c r="EBB10" s="49">
        <v>0</v>
      </c>
      <c r="EBC10" s="49"/>
      <c r="EBD10" s="49">
        <v>0</v>
      </c>
      <c r="EBE10" s="49">
        <v>0</v>
      </c>
      <c r="EBF10" s="64">
        <f t="shared" si="975"/>
        <v>0</v>
      </c>
      <c r="EBG10" s="68">
        <f t="shared" si="976"/>
        <v>0</v>
      </c>
      <c r="EBH10" s="48"/>
      <c r="EBI10" s="49">
        <v>0</v>
      </c>
      <c r="EBJ10" s="49">
        <v>0</v>
      </c>
      <c r="EBK10" s="49"/>
      <c r="EBL10" s="49">
        <v>0</v>
      </c>
      <c r="EBM10" s="49">
        <v>0</v>
      </c>
      <c r="EBN10" s="64">
        <f t="shared" si="977"/>
        <v>0</v>
      </c>
      <c r="EBO10" s="68">
        <f t="shared" ref="EBO10:EBO22" si="1137">EBN10/6</f>
        <v>0</v>
      </c>
      <c r="EBP10" s="48">
        <v>0</v>
      </c>
      <c r="EBQ10" s="49">
        <v>0</v>
      </c>
      <c r="EBR10" s="49"/>
      <c r="EBS10" s="49">
        <v>0</v>
      </c>
      <c r="EBT10" s="49">
        <v>0</v>
      </c>
      <c r="EBU10" s="49">
        <v>858</v>
      </c>
      <c r="EBV10" s="64">
        <f t="shared" si="978"/>
        <v>858</v>
      </c>
      <c r="EBW10" s="68">
        <f t="shared" si="979"/>
        <v>143</v>
      </c>
      <c r="EBX10" s="48">
        <v>342</v>
      </c>
      <c r="EBY10" s="49">
        <v>0</v>
      </c>
      <c r="EBZ10" s="49">
        <v>0</v>
      </c>
      <c r="ECA10" s="49">
        <v>0</v>
      </c>
      <c r="ECB10" s="49">
        <v>0</v>
      </c>
      <c r="ECC10" s="49">
        <v>0</v>
      </c>
      <c r="ECD10" s="64">
        <f t="shared" si="980"/>
        <v>342</v>
      </c>
      <c r="ECE10" s="68">
        <f t="shared" si="981"/>
        <v>57</v>
      </c>
      <c r="ECF10" s="48">
        <v>0</v>
      </c>
      <c r="ECG10" s="49">
        <v>0</v>
      </c>
      <c r="ECH10" s="49">
        <v>0</v>
      </c>
      <c r="ECI10" s="49"/>
      <c r="ECJ10" s="49">
        <v>0</v>
      </c>
      <c r="ECK10" s="49">
        <v>0</v>
      </c>
      <c r="ECL10" s="64">
        <f t="shared" si="982"/>
        <v>0</v>
      </c>
      <c r="ECM10" s="68">
        <f t="shared" si="983"/>
        <v>0</v>
      </c>
      <c r="ECN10" s="48">
        <v>799</v>
      </c>
      <c r="ECO10" s="49">
        <v>0</v>
      </c>
      <c r="ECP10" s="49">
        <v>0</v>
      </c>
      <c r="ECQ10" s="49"/>
      <c r="ECR10" s="49"/>
      <c r="ECS10" s="49">
        <v>100</v>
      </c>
      <c r="ECT10" s="64">
        <f t="shared" si="984"/>
        <v>899</v>
      </c>
      <c r="ECU10" s="68">
        <f t="shared" si="985"/>
        <v>149.83333333333334</v>
      </c>
      <c r="ECV10" s="48">
        <v>551</v>
      </c>
      <c r="ECW10" s="49">
        <v>0</v>
      </c>
      <c r="ECX10" s="49">
        <v>640</v>
      </c>
      <c r="ECY10" s="49">
        <v>220</v>
      </c>
      <c r="ECZ10" s="49"/>
      <c r="EDA10" s="49">
        <v>0</v>
      </c>
      <c r="EDB10" s="64">
        <f t="shared" si="986"/>
        <v>1411</v>
      </c>
      <c r="EDC10" s="68">
        <f t="shared" si="987"/>
        <v>235.16666666666666</v>
      </c>
      <c r="EDD10" s="48">
        <v>0</v>
      </c>
      <c r="EDE10" s="49">
        <v>720</v>
      </c>
      <c r="EDF10" s="49">
        <v>0</v>
      </c>
      <c r="EDG10" s="49">
        <v>0</v>
      </c>
      <c r="EDH10" s="49"/>
      <c r="EDI10" s="49">
        <v>0</v>
      </c>
      <c r="EDJ10" s="64">
        <f t="shared" si="988"/>
        <v>720</v>
      </c>
      <c r="EDK10" s="68">
        <f t="shared" si="989"/>
        <v>120</v>
      </c>
      <c r="EDL10" s="48">
        <v>0</v>
      </c>
      <c r="EDM10" s="49">
        <v>666</v>
      </c>
      <c r="EDN10" s="49">
        <v>0</v>
      </c>
      <c r="EDO10" s="49">
        <f>SUMIF(SUMPK!$B:$B,$B:$B,SUMPK!$O:$O)</f>
        <v>0</v>
      </c>
      <c r="EDP10" s="49"/>
      <c r="EDQ10" s="49">
        <v>658</v>
      </c>
      <c r="EDR10" s="64">
        <f t="shared" si="990"/>
        <v>1324</v>
      </c>
      <c r="EDS10" s="184">
        <f t="shared" si="991"/>
        <v>220.66666666666666</v>
      </c>
      <c r="EDT10" s="195">
        <v>0</v>
      </c>
      <c r="EDU10" s="49">
        <v>219</v>
      </c>
      <c r="EDV10" s="49">
        <v>0</v>
      </c>
      <c r="EDW10" s="49">
        <v>0</v>
      </c>
      <c r="EDX10" s="49"/>
      <c r="EDY10" s="49"/>
      <c r="EDZ10" s="64">
        <f t="shared" si="992"/>
        <v>219</v>
      </c>
      <c r="EEA10" s="184">
        <f t="shared" si="993"/>
        <v>36.5</v>
      </c>
      <c r="EEB10" s="48">
        <v>200</v>
      </c>
      <c r="EEC10" s="49">
        <v>600</v>
      </c>
      <c r="EED10" s="49">
        <v>0</v>
      </c>
      <c r="EEE10" s="49">
        <v>502</v>
      </c>
      <c r="EEF10" s="49">
        <v>0</v>
      </c>
      <c r="EEG10" s="49"/>
      <c r="EEH10" s="64">
        <f t="shared" si="994"/>
        <v>1302</v>
      </c>
      <c r="EEI10" s="68">
        <f t="shared" si="995"/>
        <v>217</v>
      </c>
      <c r="EEJ10" s="48">
        <v>0</v>
      </c>
      <c r="EEK10" s="49">
        <v>0</v>
      </c>
      <c r="EEL10" s="49">
        <v>0</v>
      </c>
      <c r="EEM10" s="49">
        <v>800</v>
      </c>
      <c r="EEN10" s="49"/>
      <c r="EEO10" s="49">
        <v>0</v>
      </c>
      <c r="EEP10" s="64">
        <f t="shared" si="996"/>
        <v>800</v>
      </c>
      <c r="EEQ10" s="68">
        <f t="shared" si="997"/>
        <v>133.33333333333334</v>
      </c>
      <c r="EER10" s="48">
        <v>0</v>
      </c>
      <c r="EES10" s="49">
        <v>0</v>
      </c>
      <c r="EET10" s="49"/>
      <c r="EEU10" s="49">
        <v>0</v>
      </c>
      <c r="EEV10" s="49">
        <v>1000</v>
      </c>
      <c r="EEW10" s="49"/>
      <c r="EEX10" s="64">
        <f t="shared" si="998"/>
        <v>1000</v>
      </c>
      <c r="EEY10" s="68">
        <f t="shared" si="999"/>
        <v>166.66666666666666</v>
      </c>
      <c r="EEZ10" s="48">
        <v>0</v>
      </c>
      <c r="EFA10" s="49">
        <v>0</v>
      </c>
      <c r="EFB10" s="49">
        <v>332</v>
      </c>
      <c r="EFC10" s="49">
        <v>0</v>
      </c>
      <c r="EFD10" s="49">
        <v>0</v>
      </c>
      <c r="EFE10" s="49">
        <v>0</v>
      </c>
      <c r="EFF10" s="64">
        <f t="shared" si="1000"/>
        <v>332</v>
      </c>
      <c r="EFG10" s="68">
        <f t="shared" si="1001"/>
        <v>55.333333333333336</v>
      </c>
      <c r="EFH10" s="48"/>
      <c r="EFI10" s="49">
        <v>400</v>
      </c>
      <c r="EFJ10" s="49">
        <v>0</v>
      </c>
      <c r="EFK10" s="49">
        <v>400</v>
      </c>
      <c r="EFL10" s="49">
        <v>301</v>
      </c>
      <c r="EFM10" s="49">
        <v>553</v>
      </c>
      <c r="EFN10" s="64">
        <f t="shared" si="1002"/>
        <v>1654</v>
      </c>
      <c r="EFO10" s="68">
        <f t="shared" si="1003"/>
        <v>275.66666666666669</v>
      </c>
      <c r="EFP10" s="48">
        <v>0</v>
      </c>
      <c r="EFQ10" s="49"/>
      <c r="EFR10" s="49"/>
      <c r="EFS10" s="49">
        <v>0</v>
      </c>
      <c r="EFT10" s="49">
        <v>200</v>
      </c>
      <c r="EFU10" s="49"/>
      <c r="EFV10" s="64">
        <f t="shared" si="1004"/>
        <v>200</v>
      </c>
      <c r="EFW10" s="68">
        <f t="shared" si="1005"/>
        <v>33.333333333333336</v>
      </c>
      <c r="EFX10" s="48"/>
      <c r="EFY10" s="49">
        <v>332</v>
      </c>
      <c r="EFZ10" s="49">
        <v>0</v>
      </c>
      <c r="EGA10" s="49">
        <v>450</v>
      </c>
      <c r="EGB10" s="49">
        <v>0</v>
      </c>
      <c r="EGC10" s="49">
        <v>202</v>
      </c>
      <c r="EGD10" s="64">
        <f t="shared" si="1006"/>
        <v>984</v>
      </c>
      <c r="EGE10" s="68">
        <f t="shared" si="1007"/>
        <v>164</v>
      </c>
      <c r="EGF10" s="48">
        <v>0</v>
      </c>
      <c r="EGG10" s="49">
        <v>0</v>
      </c>
      <c r="EGH10" s="49"/>
      <c r="EGI10" s="49">
        <v>0</v>
      </c>
      <c r="EGJ10" s="49">
        <v>0</v>
      </c>
      <c r="EGK10" s="49">
        <v>0</v>
      </c>
      <c r="EGL10" s="64">
        <f t="shared" si="1008"/>
        <v>0</v>
      </c>
      <c r="EGM10" s="68">
        <f t="shared" si="1009"/>
        <v>0</v>
      </c>
      <c r="EGN10" s="48">
        <v>0</v>
      </c>
      <c r="EGO10" s="49">
        <v>0</v>
      </c>
      <c r="EGP10" s="49"/>
      <c r="EGQ10" s="49">
        <v>0</v>
      </c>
      <c r="EGR10" s="49"/>
      <c r="EGS10" s="49">
        <v>0</v>
      </c>
      <c r="EGT10" s="64">
        <f t="shared" si="1010"/>
        <v>0</v>
      </c>
      <c r="EGU10" s="68">
        <f>EGT10/$EGU$29</f>
        <v>0</v>
      </c>
      <c r="EGV10" s="48">
        <v>0</v>
      </c>
      <c r="EGW10" s="49">
        <v>220</v>
      </c>
      <c r="EGX10" s="49"/>
      <c r="EGY10" s="49">
        <v>0</v>
      </c>
      <c r="EGZ10" s="49">
        <v>600</v>
      </c>
      <c r="EHA10" s="49"/>
      <c r="EHB10" s="64">
        <f t="shared" si="1011"/>
        <v>820</v>
      </c>
      <c r="EHC10" s="68">
        <f t="shared" si="1012"/>
        <v>136.66666666666666</v>
      </c>
      <c r="EHD10" s="48">
        <v>0</v>
      </c>
      <c r="EHE10" s="49">
        <v>144</v>
      </c>
      <c r="EHF10" s="49"/>
      <c r="EHG10" s="49">
        <v>440</v>
      </c>
      <c r="EHH10" s="49">
        <v>0</v>
      </c>
      <c r="EHI10" s="49">
        <v>0</v>
      </c>
      <c r="EHJ10" s="64">
        <f t="shared" si="1013"/>
        <v>584</v>
      </c>
      <c r="EHK10" s="68">
        <f t="shared" si="1014"/>
        <v>97.333333333333329</v>
      </c>
      <c r="EHL10" s="48">
        <v>220</v>
      </c>
      <c r="EHM10" s="49">
        <v>749</v>
      </c>
      <c r="EHN10" s="49">
        <v>0</v>
      </c>
      <c r="EHO10" s="49"/>
      <c r="EHP10" s="49">
        <v>100</v>
      </c>
      <c r="EHQ10" s="49">
        <v>500</v>
      </c>
      <c r="EHR10" s="64">
        <f t="shared" si="1015"/>
        <v>1569</v>
      </c>
      <c r="EHS10" s="68">
        <f t="shared" si="1016"/>
        <v>261.5</v>
      </c>
      <c r="EHT10" s="48">
        <v>291</v>
      </c>
      <c r="EHU10" s="49"/>
      <c r="EHV10" s="49">
        <v>300</v>
      </c>
      <c r="EHW10" s="49">
        <v>100</v>
      </c>
      <c r="EHX10" s="49"/>
      <c r="EHY10" s="49">
        <v>400</v>
      </c>
      <c r="EHZ10" s="64">
        <f t="shared" si="1017"/>
        <v>1091</v>
      </c>
      <c r="EIA10" s="68">
        <f t="shared" si="1018"/>
        <v>181.83333333333334</v>
      </c>
      <c r="EIB10" s="48"/>
      <c r="EIC10" s="49"/>
      <c r="EID10" s="49">
        <v>0</v>
      </c>
      <c r="EIE10" s="49">
        <v>1000</v>
      </c>
      <c r="EIF10" s="49">
        <v>324</v>
      </c>
      <c r="EIG10" s="49">
        <v>0</v>
      </c>
      <c r="EIH10" s="64">
        <f t="shared" si="1019"/>
        <v>1324</v>
      </c>
      <c r="EII10" s="68">
        <f t="shared" si="1020"/>
        <v>220.66666666666666</v>
      </c>
      <c r="EIJ10" s="48">
        <v>0</v>
      </c>
      <c r="EIK10" s="49">
        <v>0</v>
      </c>
      <c r="EIL10" s="49">
        <v>881</v>
      </c>
      <c r="EIM10" s="49">
        <v>0</v>
      </c>
      <c r="EIN10" s="49">
        <v>0</v>
      </c>
      <c r="EIO10" s="49">
        <v>448</v>
      </c>
      <c r="EIP10" s="64">
        <f t="shared" si="1021"/>
        <v>1329</v>
      </c>
      <c r="EIQ10" s="68">
        <f t="shared" si="1022"/>
        <v>221.5</v>
      </c>
      <c r="EIR10" s="48">
        <v>403</v>
      </c>
      <c r="EIS10" s="49">
        <v>0</v>
      </c>
      <c r="EIT10" s="49">
        <v>0</v>
      </c>
      <c r="EIU10" s="49">
        <v>202</v>
      </c>
      <c r="EIV10" s="49">
        <v>648</v>
      </c>
      <c r="EIW10" s="49"/>
      <c r="EIX10" s="64">
        <f t="shared" si="1023"/>
        <v>1253</v>
      </c>
      <c r="EIY10" s="68">
        <f t="shared" si="1024"/>
        <v>208.83333333333334</v>
      </c>
      <c r="EIZ10" s="48">
        <v>0</v>
      </c>
      <c r="EJA10" s="49">
        <v>0</v>
      </c>
      <c r="EJB10" s="49">
        <v>852</v>
      </c>
      <c r="EJC10" s="49">
        <v>0</v>
      </c>
      <c r="EJD10" s="49">
        <v>0</v>
      </c>
      <c r="EJE10" s="49">
        <v>0</v>
      </c>
      <c r="EJF10" s="64">
        <f t="shared" si="1025"/>
        <v>852</v>
      </c>
      <c r="EJG10" s="68">
        <f t="shared" si="1026"/>
        <v>142</v>
      </c>
      <c r="EJH10" s="48">
        <v>400</v>
      </c>
      <c r="EJI10" s="49">
        <v>359</v>
      </c>
      <c r="EJJ10" s="49">
        <v>0</v>
      </c>
      <c r="EJK10" s="49">
        <v>0</v>
      </c>
      <c r="EJL10" s="49"/>
      <c r="EJM10" s="49"/>
      <c r="EJN10" s="64">
        <f t="shared" si="1027"/>
        <v>759</v>
      </c>
      <c r="EJO10" s="68">
        <f t="shared" si="1028"/>
        <v>126.5</v>
      </c>
      <c r="EJP10" s="48">
        <v>578</v>
      </c>
      <c r="EJQ10" s="49">
        <v>0</v>
      </c>
      <c r="EJR10" s="49">
        <v>0</v>
      </c>
      <c r="EJS10" s="49">
        <v>801</v>
      </c>
      <c r="EJT10" s="49">
        <v>0</v>
      </c>
      <c r="EJU10" s="49">
        <v>0</v>
      </c>
      <c r="EJV10" s="64">
        <f t="shared" si="1029"/>
        <v>1379</v>
      </c>
      <c r="EJW10" s="68">
        <f t="shared" si="1030"/>
        <v>229.83333333333334</v>
      </c>
      <c r="EJX10" s="48">
        <v>438</v>
      </c>
      <c r="EJY10" s="49">
        <v>0</v>
      </c>
      <c r="EJZ10" s="49">
        <v>544</v>
      </c>
      <c r="EKA10" s="49">
        <v>0</v>
      </c>
      <c r="EKB10" s="49"/>
      <c r="EKC10" s="49"/>
      <c r="EKD10" s="64">
        <f t="shared" si="1031"/>
        <v>982</v>
      </c>
      <c r="EKE10" s="68">
        <f t="shared" si="1032"/>
        <v>163.66666666666666</v>
      </c>
      <c r="EKF10" s="48">
        <v>0</v>
      </c>
      <c r="EKG10" s="49">
        <v>1454</v>
      </c>
      <c r="EKH10" s="49"/>
      <c r="EKI10" s="49"/>
      <c r="EKJ10" s="49">
        <v>0</v>
      </c>
      <c r="EKK10" s="49">
        <v>0</v>
      </c>
      <c r="EKL10" s="64">
        <f t="shared" si="1033"/>
        <v>1454</v>
      </c>
      <c r="EKM10" s="68">
        <f t="shared" si="1034"/>
        <v>242.33333333333334</v>
      </c>
      <c r="EKN10" s="48">
        <v>942</v>
      </c>
      <c r="EKO10" s="49">
        <v>0</v>
      </c>
      <c r="EKP10" s="49">
        <v>0</v>
      </c>
      <c r="EKQ10" s="49">
        <v>0</v>
      </c>
      <c r="EKR10" s="49">
        <v>815</v>
      </c>
      <c r="EKS10" s="49">
        <v>0</v>
      </c>
      <c r="EKT10" s="64">
        <f t="shared" si="1035"/>
        <v>1757</v>
      </c>
      <c r="EKU10" s="184">
        <f t="shared" si="1036"/>
        <v>292.83333333333331</v>
      </c>
      <c r="EKV10" s="665"/>
      <c r="EKW10" s="195">
        <v>499</v>
      </c>
      <c r="EKX10" s="49">
        <v>100</v>
      </c>
      <c r="EKY10" s="49">
        <v>0</v>
      </c>
      <c r="EKZ10" s="49">
        <v>400</v>
      </c>
      <c r="ELA10" s="49">
        <v>905</v>
      </c>
      <c r="ELB10" s="49">
        <v>0</v>
      </c>
      <c r="ELC10" s="64">
        <f t="shared" si="1037"/>
        <v>1904</v>
      </c>
      <c r="ELD10" s="211">
        <f t="shared" si="1038"/>
        <v>317.33333333333331</v>
      </c>
      <c r="ELE10" s="195">
        <v>325</v>
      </c>
      <c r="ELF10" s="49">
        <v>0</v>
      </c>
      <c r="ELG10" s="49">
        <v>0</v>
      </c>
      <c r="ELH10" s="49">
        <v>0</v>
      </c>
      <c r="ELI10" s="49">
        <v>0</v>
      </c>
      <c r="ELJ10" s="49">
        <v>411</v>
      </c>
      <c r="ELK10" s="64">
        <f t="shared" si="1039"/>
        <v>736</v>
      </c>
      <c r="ELL10" s="211">
        <f t="shared" si="1040"/>
        <v>122.66666666666667</v>
      </c>
      <c r="ELM10" s="195">
        <v>0</v>
      </c>
      <c r="ELN10" s="49">
        <v>0</v>
      </c>
      <c r="ELO10" s="49">
        <v>0</v>
      </c>
      <c r="ELP10" s="49">
        <v>410</v>
      </c>
      <c r="ELQ10" s="49">
        <v>300</v>
      </c>
      <c r="ELR10" s="49">
        <v>0</v>
      </c>
      <c r="ELS10" s="64">
        <f t="shared" si="1041"/>
        <v>710</v>
      </c>
      <c r="ELT10" s="211">
        <f t="shared" si="1042"/>
        <v>118.33333333333333</v>
      </c>
      <c r="ELU10" s="195">
        <v>203</v>
      </c>
      <c r="ELV10" s="49">
        <v>0</v>
      </c>
      <c r="ELW10" s="49">
        <v>0</v>
      </c>
      <c r="ELX10" s="49">
        <v>100</v>
      </c>
      <c r="ELY10" s="49"/>
      <c r="ELZ10" s="49">
        <v>0</v>
      </c>
      <c r="EMA10" s="64">
        <f t="shared" si="1043"/>
        <v>303</v>
      </c>
      <c r="EMB10" s="211">
        <f t="shared" si="1044"/>
        <v>50.5</v>
      </c>
      <c r="EMC10" s="195">
        <v>352</v>
      </c>
      <c r="EMD10" s="49">
        <v>98</v>
      </c>
      <c r="EME10" s="49">
        <v>0</v>
      </c>
      <c r="EMF10" s="49">
        <v>0</v>
      </c>
      <c r="EMG10" s="49">
        <v>0</v>
      </c>
      <c r="EMH10" s="49">
        <v>0</v>
      </c>
      <c r="EMI10" s="64">
        <f t="shared" si="1045"/>
        <v>450</v>
      </c>
      <c r="EMJ10" s="211">
        <f t="shared" si="1046"/>
        <v>75</v>
      </c>
      <c r="EMK10" s="195">
        <v>0</v>
      </c>
      <c r="EML10" s="49"/>
      <c r="EMM10" s="49">
        <v>0</v>
      </c>
      <c r="EMN10" s="49">
        <v>0</v>
      </c>
      <c r="EMO10" s="49">
        <v>0</v>
      </c>
      <c r="EMP10" s="49">
        <v>0</v>
      </c>
      <c r="EMQ10" s="64">
        <f t="shared" si="1047"/>
        <v>0</v>
      </c>
      <c r="EMR10" s="211">
        <f t="shared" si="1048"/>
        <v>0</v>
      </c>
      <c r="EMS10" s="195">
        <v>0</v>
      </c>
      <c r="EMT10" s="49">
        <v>0</v>
      </c>
      <c r="EMU10" s="49">
        <v>0</v>
      </c>
      <c r="EMV10" s="49">
        <v>0</v>
      </c>
      <c r="EMW10" s="49">
        <v>441</v>
      </c>
      <c r="EMX10" s="49">
        <v>0</v>
      </c>
      <c r="EMY10" s="64">
        <f t="shared" si="1049"/>
        <v>441</v>
      </c>
      <c r="EMZ10" s="211">
        <f t="shared" si="1050"/>
        <v>73.5</v>
      </c>
      <c r="ENA10" s="195">
        <v>0</v>
      </c>
      <c r="ENB10" s="49">
        <v>503</v>
      </c>
      <c r="ENC10" s="49">
        <v>0</v>
      </c>
      <c r="END10" s="49">
        <v>0</v>
      </c>
      <c r="ENE10" s="49"/>
      <c r="ENF10" s="49">
        <v>0</v>
      </c>
      <c r="ENG10" s="64">
        <f t="shared" si="1051"/>
        <v>503</v>
      </c>
      <c r="ENH10" s="211">
        <f t="shared" si="1052"/>
        <v>83.833333333333329</v>
      </c>
      <c r="ENI10" s="195">
        <v>0</v>
      </c>
      <c r="ENJ10" s="49"/>
      <c r="ENK10" s="49">
        <v>0</v>
      </c>
      <c r="ENL10" s="49">
        <v>0</v>
      </c>
      <c r="ENM10" s="49">
        <v>402</v>
      </c>
      <c r="ENN10" s="49">
        <v>0</v>
      </c>
      <c r="ENO10" s="64">
        <f t="shared" si="1053"/>
        <v>402</v>
      </c>
      <c r="ENP10" s="211">
        <f t="shared" si="1054"/>
        <v>67</v>
      </c>
      <c r="ENQ10" s="195">
        <v>404</v>
      </c>
      <c r="ENR10" s="49">
        <v>0</v>
      </c>
      <c r="ENS10" s="49">
        <v>100</v>
      </c>
      <c r="ENT10" s="49">
        <v>120</v>
      </c>
      <c r="ENU10" s="49">
        <v>0</v>
      </c>
      <c r="ENV10" s="49">
        <v>440</v>
      </c>
      <c r="ENW10" s="64">
        <f t="shared" si="1055"/>
        <v>1064</v>
      </c>
      <c r="ENX10" s="211">
        <f t="shared" si="1056"/>
        <v>177.33333333333334</v>
      </c>
      <c r="ENY10" s="195"/>
      <c r="ENZ10" s="49">
        <v>0</v>
      </c>
      <c r="EOA10" s="49">
        <v>599</v>
      </c>
      <c r="EOB10" s="49">
        <v>0</v>
      </c>
      <c r="EOC10" s="49">
        <v>0</v>
      </c>
      <c r="EOD10" s="49">
        <v>607</v>
      </c>
      <c r="EOE10" s="64">
        <f t="shared" si="1057"/>
        <v>1206</v>
      </c>
      <c r="EOF10" s="211">
        <f t="shared" si="1058"/>
        <v>201</v>
      </c>
      <c r="EOG10" s="195"/>
      <c r="EOH10" s="360">
        <f>SUMIF(SUMPK!$B:$B,$B:$B,SUMPK!$O:$O)</f>
        <v>0</v>
      </c>
      <c r="EOI10" s="49">
        <v>0</v>
      </c>
      <c r="EOJ10" s="49">
        <v>904</v>
      </c>
      <c r="EOK10" s="49">
        <v>287</v>
      </c>
      <c r="EOL10" s="49">
        <v>0</v>
      </c>
      <c r="EOM10" s="64">
        <f t="shared" si="1059"/>
        <v>1191</v>
      </c>
      <c r="EON10" s="211">
        <f t="shared" si="1060"/>
        <v>198.5</v>
      </c>
      <c r="EOO10" s="195">
        <v>795</v>
      </c>
      <c r="EOP10" s="49">
        <v>0</v>
      </c>
      <c r="EOQ10" s="49">
        <v>0</v>
      </c>
      <c r="EOR10" s="49">
        <v>0</v>
      </c>
      <c r="EOS10" s="49">
        <v>439</v>
      </c>
      <c r="EOT10" s="49">
        <v>0</v>
      </c>
      <c r="EOU10" s="64">
        <f t="shared" si="1061"/>
        <v>1234</v>
      </c>
      <c r="EOV10" s="211">
        <f t="shared" si="1062"/>
        <v>205.66666666666666</v>
      </c>
      <c r="EOW10" s="195">
        <v>0</v>
      </c>
      <c r="EOX10" s="49">
        <v>0</v>
      </c>
      <c r="EOY10" s="49">
        <v>592</v>
      </c>
      <c r="EOZ10" s="49">
        <v>401</v>
      </c>
      <c r="EPA10" s="49">
        <v>0</v>
      </c>
      <c r="EPB10" s="49">
        <v>0</v>
      </c>
      <c r="EPC10" s="64">
        <f t="shared" si="1063"/>
        <v>993</v>
      </c>
      <c r="EPD10" s="211">
        <f t="shared" si="1064"/>
        <v>165.5</v>
      </c>
      <c r="EPE10" s="195">
        <v>0</v>
      </c>
      <c r="EPF10" s="49">
        <f>SUMIF(SUMPK!$B:$B,$B:$B,SUMPK!$O:$O)</f>
        <v>0</v>
      </c>
      <c r="EPG10" s="49">
        <v>0</v>
      </c>
      <c r="EPH10" s="49">
        <v>0</v>
      </c>
      <c r="EPI10" s="49">
        <v>271</v>
      </c>
      <c r="EPJ10" s="49">
        <v>0</v>
      </c>
      <c r="EPK10" s="64">
        <f t="shared" si="1065"/>
        <v>271</v>
      </c>
      <c r="EPL10" s="211">
        <f t="shared" si="1066"/>
        <v>45.166666666666664</v>
      </c>
      <c r="EPM10" s="195">
        <v>148</v>
      </c>
      <c r="EPN10" s="49">
        <v>370</v>
      </c>
      <c r="EPO10" s="49">
        <v>94</v>
      </c>
      <c r="EPP10" s="49">
        <v>0</v>
      </c>
      <c r="EPQ10" s="49">
        <v>0</v>
      </c>
      <c r="EPR10" s="49">
        <v>271</v>
      </c>
      <c r="EPS10" s="64">
        <f t="shared" si="1067"/>
        <v>883</v>
      </c>
      <c r="EPT10" s="211">
        <f t="shared" si="1068"/>
        <v>147.16666666666666</v>
      </c>
      <c r="EPU10" s="195">
        <v>0</v>
      </c>
      <c r="EPV10" s="49">
        <v>0</v>
      </c>
      <c r="EPW10" s="49"/>
      <c r="EPX10" s="49">
        <v>0</v>
      </c>
      <c r="EPY10" s="49">
        <v>0</v>
      </c>
      <c r="EPZ10" s="49">
        <v>0</v>
      </c>
      <c r="EQA10" s="64">
        <f t="shared" si="1069"/>
        <v>0</v>
      </c>
      <c r="EQB10" s="211">
        <f t="shared" si="1070"/>
        <v>0</v>
      </c>
      <c r="EQC10" s="195">
        <v>926</v>
      </c>
      <c r="EQD10" s="49">
        <v>0</v>
      </c>
      <c r="EQE10" s="49">
        <v>0</v>
      </c>
      <c r="EQF10" s="49">
        <v>0</v>
      </c>
      <c r="EQG10" s="49">
        <v>0</v>
      </c>
      <c r="EQH10" s="49">
        <v>0</v>
      </c>
      <c r="EQI10" s="64">
        <f t="shared" si="1071"/>
        <v>926</v>
      </c>
      <c r="EQJ10" s="211">
        <f t="shared" si="1072"/>
        <v>154.33333333333334</v>
      </c>
      <c r="EQK10" s="195"/>
      <c r="EQL10" s="49">
        <v>0</v>
      </c>
      <c r="EQM10" s="49">
        <v>686</v>
      </c>
      <c r="EQN10" s="49"/>
      <c r="EQO10" s="49">
        <v>0</v>
      </c>
      <c r="EQP10" s="49">
        <v>418</v>
      </c>
      <c r="EQQ10" s="64">
        <f t="shared" si="1073"/>
        <v>1104</v>
      </c>
      <c r="EQR10" s="211">
        <f t="shared" si="1074"/>
        <v>184</v>
      </c>
      <c r="EQS10" s="195">
        <v>0</v>
      </c>
      <c r="EQT10" s="49">
        <v>0</v>
      </c>
      <c r="EQU10" s="49">
        <v>392</v>
      </c>
      <c r="EQV10" s="49"/>
      <c r="EQW10" s="49">
        <v>0</v>
      </c>
      <c r="EQX10" s="49">
        <v>800</v>
      </c>
      <c r="EQY10" s="64">
        <f t="shared" si="1075"/>
        <v>1192</v>
      </c>
      <c r="EQZ10" s="211">
        <f t="shared" si="1076"/>
        <v>198.66666666666666</v>
      </c>
      <c r="ERA10" s="195">
        <v>0</v>
      </c>
      <c r="ERB10" s="49">
        <v>0</v>
      </c>
      <c r="ERC10" s="49">
        <v>0</v>
      </c>
      <c r="ERD10" s="49">
        <v>0</v>
      </c>
      <c r="ERE10" s="49">
        <v>440</v>
      </c>
      <c r="ERF10" s="49"/>
      <c r="ERG10" s="64">
        <f t="shared" si="1077"/>
        <v>440</v>
      </c>
      <c r="ERH10" s="211">
        <f t="shared" si="1078"/>
        <v>73.333333333333329</v>
      </c>
      <c r="ERI10" s="195">
        <v>0</v>
      </c>
      <c r="ERJ10" s="49">
        <v>559</v>
      </c>
      <c r="ERK10" s="49"/>
      <c r="ERL10" s="49">
        <v>0</v>
      </c>
      <c r="ERM10" s="49">
        <v>800</v>
      </c>
      <c r="ERN10" s="49"/>
      <c r="ERO10" s="64">
        <f t="shared" si="1079"/>
        <v>1359</v>
      </c>
      <c r="ERP10" s="211">
        <f t="shared" si="1080"/>
        <v>226.5</v>
      </c>
      <c r="ERQ10" s="195"/>
      <c r="ERR10" s="49">
        <v>330</v>
      </c>
      <c r="ERS10" s="49">
        <v>0</v>
      </c>
      <c r="ERT10" s="49">
        <v>0</v>
      </c>
      <c r="ERU10" s="49">
        <v>330</v>
      </c>
      <c r="ERV10" s="49">
        <v>0</v>
      </c>
      <c r="ERW10" s="64">
        <f t="shared" si="1081"/>
        <v>660</v>
      </c>
      <c r="ERX10" s="211">
        <f t="shared" si="1082"/>
        <v>110</v>
      </c>
      <c r="ERY10" s="195">
        <v>0</v>
      </c>
      <c r="ERZ10" s="49">
        <v>0</v>
      </c>
      <c r="ESA10" s="49">
        <v>0</v>
      </c>
      <c r="ESB10" s="49"/>
      <c r="ESC10" s="49">
        <v>417</v>
      </c>
      <c r="ESD10" s="49">
        <v>0</v>
      </c>
      <c r="ESE10" s="64">
        <f t="shared" si="1083"/>
        <v>417</v>
      </c>
      <c r="ESF10" s="211">
        <f t="shared" si="1084"/>
        <v>69.5</v>
      </c>
      <c r="ESG10" s="195">
        <v>0</v>
      </c>
      <c r="ESH10" s="49">
        <v>0</v>
      </c>
      <c r="ESI10" s="49">
        <v>0</v>
      </c>
      <c r="ESJ10" s="49">
        <v>0</v>
      </c>
      <c r="ESK10" s="49"/>
      <c r="ESL10" s="49">
        <v>0</v>
      </c>
      <c r="ESM10" s="64">
        <f t="shared" si="1085"/>
        <v>0</v>
      </c>
      <c r="ESN10" s="211">
        <f t="shared" si="1086"/>
        <v>0</v>
      </c>
      <c r="ESO10" s="458">
        <v>0</v>
      </c>
      <c r="ESP10" s="83">
        <v>607</v>
      </c>
      <c r="ESQ10" s="83">
        <v>220</v>
      </c>
      <c r="ESR10" s="83">
        <v>0</v>
      </c>
      <c r="ESS10" s="83"/>
      <c r="EST10" s="83">
        <v>0</v>
      </c>
      <c r="ESU10" s="64">
        <f t="shared" si="1087"/>
        <v>827</v>
      </c>
      <c r="ESV10" s="211">
        <f t="shared" si="1088"/>
        <v>137.83333333333334</v>
      </c>
      <c r="ESW10" s="195"/>
      <c r="ESX10" s="49"/>
      <c r="ESY10" s="49"/>
      <c r="ESZ10" s="49">
        <v>0</v>
      </c>
      <c r="ETA10" s="49">
        <v>937</v>
      </c>
      <c r="ETB10" s="49">
        <v>0</v>
      </c>
      <c r="ETC10" s="808">
        <f t="shared" si="1089"/>
        <v>937</v>
      </c>
      <c r="ETD10" s="211">
        <f t="shared" si="1090"/>
        <v>156.16666666666666</v>
      </c>
      <c r="ETE10" s="195">
        <v>0</v>
      </c>
      <c r="ETF10" s="49">
        <v>0</v>
      </c>
      <c r="ETG10" s="49">
        <v>219</v>
      </c>
      <c r="ETH10" s="49">
        <v>0</v>
      </c>
      <c r="ETI10" s="49"/>
      <c r="ETJ10" s="49">
        <v>431</v>
      </c>
      <c r="ETK10" s="808">
        <f t="shared" si="1091"/>
        <v>650</v>
      </c>
      <c r="ETL10" s="211">
        <f t="shared" si="1092"/>
        <v>108.33333333333333</v>
      </c>
      <c r="ETM10" s="814"/>
      <c r="ETN10" s="815">
        <v>0</v>
      </c>
      <c r="ETO10" s="815">
        <v>0</v>
      </c>
      <c r="ETP10" s="815">
        <v>300</v>
      </c>
      <c r="ETQ10" s="815">
        <v>0</v>
      </c>
      <c r="ETR10" s="815">
        <v>0</v>
      </c>
      <c r="ETS10" s="808">
        <f t="shared" si="1093"/>
        <v>300</v>
      </c>
      <c r="ETT10" s="211">
        <f t="shared" si="1094"/>
        <v>50</v>
      </c>
      <c r="ETU10" s="458">
        <v>793</v>
      </c>
      <c r="ETV10" s="83">
        <v>0</v>
      </c>
      <c r="ETW10" s="83"/>
      <c r="ETX10" s="83">
        <v>440</v>
      </c>
      <c r="ETY10" s="83">
        <v>331</v>
      </c>
      <c r="ETZ10" s="83">
        <v>0</v>
      </c>
      <c r="EUA10" s="808">
        <f t="shared" si="1095"/>
        <v>1564</v>
      </c>
      <c r="EUB10" s="211">
        <f t="shared" si="1096"/>
        <v>260.66666666666669</v>
      </c>
      <c r="EUC10" s="458">
        <v>0</v>
      </c>
      <c r="EUD10" s="83">
        <v>884</v>
      </c>
      <c r="EUE10" s="83"/>
      <c r="EUF10" s="83">
        <v>0</v>
      </c>
      <c r="EUG10" s="83">
        <v>0</v>
      </c>
      <c r="EUH10" s="83">
        <v>0</v>
      </c>
      <c r="EUI10" s="808">
        <f t="shared" si="1097"/>
        <v>884</v>
      </c>
      <c r="EUJ10" s="211">
        <f t="shared" si="1098"/>
        <v>147.33333333333334</v>
      </c>
      <c r="EUK10" s="195">
        <v>761</v>
      </c>
      <c r="EUL10" s="49">
        <v>0</v>
      </c>
      <c r="EUM10" s="49">
        <v>199</v>
      </c>
      <c r="EUN10" s="49">
        <f>SUMIF(SUMPK!$B:$B,$B:$B,SUMPK!$O:$O)</f>
        <v>0</v>
      </c>
      <c r="EUO10" s="49">
        <v>0</v>
      </c>
      <c r="EUP10" s="49">
        <v>0</v>
      </c>
      <c r="EUQ10" s="808">
        <f t="shared" si="1099"/>
        <v>960</v>
      </c>
      <c r="EUR10" s="211">
        <f t="shared" si="1100"/>
        <v>160</v>
      </c>
      <c r="EUS10" s="195">
        <v>330</v>
      </c>
      <c r="EUT10" s="49">
        <v>0</v>
      </c>
      <c r="EUU10" s="49">
        <v>0</v>
      </c>
      <c r="EUV10" s="49">
        <v>0</v>
      </c>
      <c r="EUW10" s="49"/>
      <c r="EUX10" s="49">
        <v>0</v>
      </c>
      <c r="EUY10" s="808">
        <f t="shared" si="1101"/>
        <v>330</v>
      </c>
      <c r="EUZ10" s="211">
        <f t="shared" si="1102"/>
        <v>55</v>
      </c>
      <c r="EVA10" s="195">
        <v>0</v>
      </c>
      <c r="EVB10" s="49"/>
      <c r="EVC10" s="49"/>
      <c r="EVD10" s="49"/>
      <c r="EVE10" s="49">
        <v>0</v>
      </c>
      <c r="EVF10" s="49">
        <v>0</v>
      </c>
      <c r="EVG10" s="808">
        <f t="shared" si="1103"/>
        <v>0</v>
      </c>
      <c r="EVH10" s="211">
        <f t="shared" si="1104"/>
        <v>0</v>
      </c>
      <c r="EVI10" s="195">
        <v>0</v>
      </c>
      <c r="EVJ10" s="49">
        <v>0</v>
      </c>
      <c r="EVK10" s="49">
        <v>0</v>
      </c>
      <c r="EVL10" s="49"/>
      <c r="EVM10" s="49"/>
      <c r="EVN10" s="49">
        <v>0</v>
      </c>
      <c r="EVO10" s="808">
        <f t="shared" si="1105"/>
        <v>0</v>
      </c>
      <c r="EVP10" s="211">
        <f t="shared" si="1106"/>
        <v>0</v>
      </c>
      <c r="EVQ10" s="195">
        <v>0</v>
      </c>
      <c r="EVR10" s="49">
        <v>0</v>
      </c>
      <c r="EVS10" s="49">
        <v>851</v>
      </c>
      <c r="EVT10" s="49"/>
      <c r="EVU10" s="49">
        <v>0</v>
      </c>
      <c r="EVV10" s="49">
        <v>0</v>
      </c>
      <c r="EVW10" s="808">
        <f t="shared" si="1107"/>
        <v>851</v>
      </c>
      <c r="EVX10" s="211">
        <f t="shared" si="1108"/>
        <v>141.83333333333334</v>
      </c>
      <c r="EVY10" s="195">
        <v>0</v>
      </c>
      <c r="EVZ10" s="49">
        <v>1392</v>
      </c>
      <c r="EWA10" s="49"/>
      <c r="EWB10" s="49">
        <v>0</v>
      </c>
      <c r="EWC10" s="49">
        <v>0</v>
      </c>
      <c r="EWD10" s="49">
        <v>0</v>
      </c>
      <c r="EWE10" s="808">
        <f t="shared" si="1109"/>
        <v>1392</v>
      </c>
      <c r="EWF10" s="211">
        <f t="shared" si="1110"/>
        <v>232</v>
      </c>
      <c r="EWG10" s="195"/>
      <c r="EWH10" s="49">
        <v>0</v>
      </c>
      <c r="EWI10" s="49">
        <v>975</v>
      </c>
      <c r="EWJ10" s="49">
        <v>975</v>
      </c>
      <c r="EWK10" s="49">
        <v>0</v>
      </c>
      <c r="EWL10" s="49">
        <v>0</v>
      </c>
      <c r="EWM10" s="808">
        <f t="shared" si="1111"/>
        <v>1950</v>
      </c>
      <c r="EWN10" s="211">
        <f t="shared" ref="EWN10:EWN22" si="1138">EWM10/$EWN$29</f>
        <v>325</v>
      </c>
      <c r="EWO10" s="195">
        <v>0</v>
      </c>
      <c r="EWP10" s="49">
        <v>1031</v>
      </c>
      <c r="EWQ10" s="49">
        <v>0</v>
      </c>
      <c r="EWR10" s="49">
        <v>0</v>
      </c>
      <c r="EWS10" s="49">
        <v>0</v>
      </c>
      <c r="EWT10" s="49">
        <v>0</v>
      </c>
      <c r="EWU10" s="808">
        <f t="shared" si="1112"/>
        <v>1031</v>
      </c>
      <c r="EWV10" s="211">
        <f t="shared" si="1113"/>
        <v>171.83333333333334</v>
      </c>
      <c r="EWW10" s="195"/>
      <c r="EWX10" s="49"/>
      <c r="EWY10" s="49">
        <v>789</v>
      </c>
      <c r="EWZ10" s="49">
        <v>0</v>
      </c>
      <c r="EXA10" s="49">
        <v>0</v>
      </c>
      <c r="EXB10" s="49"/>
      <c r="EXC10" s="808">
        <f t="shared" si="1114"/>
        <v>789</v>
      </c>
      <c r="EXD10" s="211">
        <f t="shared" si="1115"/>
        <v>131.5</v>
      </c>
      <c r="EXE10" s="195">
        <v>0</v>
      </c>
      <c r="EXF10" s="49">
        <v>0</v>
      </c>
      <c r="EXG10" s="49">
        <v>305</v>
      </c>
      <c r="EXH10" s="49">
        <v>0</v>
      </c>
      <c r="EXI10" s="49">
        <v>0</v>
      </c>
      <c r="EXJ10" s="49">
        <v>794</v>
      </c>
      <c r="EXK10" s="808">
        <f t="shared" si="1116"/>
        <v>1099</v>
      </c>
      <c r="EXL10" s="211">
        <f t="shared" si="1117"/>
        <v>183.16666666666666</v>
      </c>
      <c r="EXM10" s="458">
        <v>0</v>
      </c>
      <c r="EXN10" s="83">
        <v>0</v>
      </c>
      <c r="EXO10" s="83"/>
      <c r="EXP10" s="83">
        <v>0</v>
      </c>
      <c r="EXQ10" s="83"/>
      <c r="EXR10" s="83">
        <v>0</v>
      </c>
      <c r="EXS10" s="808">
        <f t="shared" si="1118"/>
        <v>0</v>
      </c>
      <c r="EXT10" s="211">
        <f t="shared" si="1119"/>
        <v>0</v>
      </c>
      <c r="EXU10" s="195">
        <v>0</v>
      </c>
      <c r="EXV10" s="49"/>
      <c r="EXW10" s="49"/>
      <c r="EXX10" s="49">
        <v>0</v>
      </c>
      <c r="EXY10" s="49"/>
      <c r="EXZ10" s="49">
        <v>0</v>
      </c>
      <c r="EYA10" s="808">
        <f t="shared" si="1120"/>
        <v>0</v>
      </c>
      <c r="EYB10" s="211">
        <f t="shared" si="1121"/>
        <v>0</v>
      </c>
      <c r="EYC10" s="195">
        <v>0</v>
      </c>
      <c r="EYD10" s="49"/>
      <c r="EYE10" s="49">
        <v>0</v>
      </c>
      <c r="EYF10" s="49">
        <v>0</v>
      </c>
      <c r="EYG10" s="49">
        <v>0</v>
      </c>
      <c r="EYH10" s="49">
        <v>0</v>
      </c>
      <c r="EYI10" s="808">
        <f t="shared" si="1122"/>
        <v>0</v>
      </c>
      <c r="EYJ10" s="211">
        <f t="shared" si="1123"/>
        <v>0</v>
      </c>
      <c r="EYK10" s="195">
        <v>0</v>
      </c>
      <c r="EYL10" s="49">
        <v>0</v>
      </c>
      <c r="EYM10" s="49">
        <v>290</v>
      </c>
      <c r="EYN10" s="49">
        <v>0</v>
      </c>
      <c r="EYO10" s="49">
        <v>400</v>
      </c>
      <c r="EYP10" s="49">
        <v>0</v>
      </c>
      <c r="EYQ10" s="808">
        <f t="shared" si="1124"/>
        <v>690</v>
      </c>
      <c r="EYR10" s="211">
        <f t="shared" si="1125"/>
        <v>115</v>
      </c>
      <c r="EYS10" s="195">
        <v>0</v>
      </c>
      <c r="EYT10" s="49">
        <v>0</v>
      </c>
      <c r="EYU10" s="49">
        <v>325</v>
      </c>
      <c r="EYV10" s="49"/>
      <c r="EYW10" s="49"/>
      <c r="EYX10" s="49"/>
      <c r="EYY10" s="872">
        <f t="shared" si="1126"/>
        <v>325</v>
      </c>
      <c r="EYZ10" s="873">
        <f t="shared" ref="EYZ10:EYZ22" si="1139">EYY10/$EYZ$29</f>
        <v>54.166666666666664</v>
      </c>
      <c r="EZA10" s="195">
        <v>0</v>
      </c>
      <c r="EZB10" s="49">
        <v>808</v>
      </c>
      <c r="EZC10" s="49">
        <v>0</v>
      </c>
      <c r="EZD10" s="49">
        <v>0</v>
      </c>
      <c r="EZE10" s="49">
        <v>811</v>
      </c>
      <c r="EZF10" s="49">
        <v>0</v>
      </c>
      <c r="EZG10" s="872">
        <f t="shared" si="1127"/>
        <v>1619</v>
      </c>
      <c r="EZH10" s="873">
        <f t="shared" si="1128"/>
        <v>269.83333333333331</v>
      </c>
      <c r="EZI10" s="195"/>
      <c r="EZJ10" s="49">
        <v>101</v>
      </c>
      <c r="EZK10" s="49">
        <v>53</v>
      </c>
      <c r="EZL10" s="49">
        <v>0</v>
      </c>
      <c r="EZM10" s="49">
        <f>SUMIF(SUMPK!$B:$B,$B:$B,SUMPK!$O:$O)</f>
        <v>0</v>
      </c>
      <c r="EZN10" s="49">
        <v>0</v>
      </c>
      <c r="EZO10" s="872">
        <f t="shared" si="1129"/>
        <v>154</v>
      </c>
      <c r="EZP10" s="873">
        <f t="shared" si="1130"/>
        <v>25.666666666666668</v>
      </c>
      <c r="EZQ10" s="458">
        <v>0</v>
      </c>
      <c r="EZR10" s="83"/>
      <c r="EZS10" s="83">
        <v>444</v>
      </c>
      <c r="EZT10" s="83"/>
      <c r="EZU10" s="83"/>
      <c r="EZV10" s="83">
        <v>0</v>
      </c>
      <c r="EZW10" s="872">
        <f t="shared" si="1131"/>
        <v>444</v>
      </c>
      <c r="EZX10" s="873">
        <f t="shared" si="1132"/>
        <v>74</v>
      </c>
      <c r="EZY10" s="195">
        <v>0</v>
      </c>
      <c r="EZZ10" s="49">
        <v>440</v>
      </c>
      <c r="FAA10" s="49">
        <v>0</v>
      </c>
      <c r="FAB10" s="49"/>
      <c r="FAC10" s="49">
        <v>0</v>
      </c>
      <c r="FAD10" s="49"/>
      <c r="FAE10" s="872">
        <f t="shared" si="1133"/>
        <v>440</v>
      </c>
      <c r="FAF10" s="873">
        <f t="shared" si="1134"/>
        <v>73.333333333333329</v>
      </c>
    </row>
    <row r="11" spans="1:4088" s="8" customFormat="1" ht="15" customHeight="1" x14ac:dyDescent="0.2">
      <c r="A11" s="301">
        <v>5</v>
      </c>
      <c r="B11" s="21" t="s">
        <v>351</v>
      </c>
      <c r="C11" s="275" t="s">
        <v>352</v>
      </c>
      <c r="D11" s="21">
        <v>25</v>
      </c>
      <c r="E11" s="24"/>
      <c r="F11" s="24">
        <v>961</v>
      </c>
      <c r="G11" s="24"/>
      <c r="H11" s="24"/>
      <c r="I11" s="360"/>
      <c r="J11" s="360">
        <f>SUMIF(SUMPK!$B:$B,$B:$B,SUMPK!$O:$O)</f>
        <v>0</v>
      </c>
      <c r="K11" s="24">
        <f t="shared" si="187"/>
        <v>0</v>
      </c>
      <c r="L11" s="24">
        <f t="shared" ref="L11:L12" si="1140">F11+H11-J11</f>
        <v>961</v>
      </c>
      <c r="M11" s="24">
        <f t="shared" ref="M11:M12" si="1141">K11+L11</f>
        <v>961</v>
      </c>
      <c r="N11" s="15">
        <v>0</v>
      </c>
      <c r="O11" s="276">
        <f t="shared" si="190"/>
        <v>0</v>
      </c>
      <c r="P11" s="712"/>
      <c r="Q11" s="276"/>
      <c r="R11" s="277"/>
      <c r="S11" s="222"/>
      <c r="T11" s="276"/>
      <c r="U11" s="303"/>
      <c r="V11" s="302">
        <f t="shared" ref="V11:V12" si="1142">IF(R11=0,0,(M11+U11)/R11)</f>
        <v>0</v>
      </c>
      <c r="W11" s="304">
        <f t="shared" ref="W11:W12" si="1143">F11/(E11+F11)</f>
        <v>1</v>
      </c>
      <c r="X11" s="305"/>
      <c r="Y11" s="280"/>
      <c r="Z11" s="280"/>
      <c r="AA11" s="280"/>
      <c r="AB11" s="280"/>
      <c r="AC11" s="662">
        <v>20</v>
      </c>
      <c r="AD11" s="649"/>
      <c r="AE11" s="49"/>
      <c r="AF11" s="49"/>
      <c r="AG11" s="49"/>
      <c r="AH11" s="49"/>
      <c r="AI11" s="49"/>
      <c r="AJ11" s="42"/>
      <c r="AK11" s="43"/>
      <c r="AL11" s="48"/>
      <c r="AM11" s="49"/>
      <c r="AN11" s="49"/>
      <c r="AO11" s="49"/>
      <c r="AP11" s="49"/>
      <c r="AQ11" s="49"/>
      <c r="AR11" s="42"/>
      <c r="AS11" s="43"/>
      <c r="AT11" s="48"/>
      <c r="AU11" s="49"/>
      <c r="AV11" s="49"/>
      <c r="AW11" s="49"/>
      <c r="AX11" s="49"/>
      <c r="AY11" s="49"/>
      <c r="AZ11" s="42"/>
      <c r="BA11" s="43"/>
      <c r="BB11" s="48"/>
      <c r="BC11" s="49"/>
      <c r="BD11" s="49"/>
      <c r="BE11" s="49"/>
      <c r="BF11" s="49"/>
      <c r="BG11" s="49"/>
      <c r="BH11" s="42"/>
      <c r="BI11" s="43"/>
      <c r="BJ11" s="48"/>
      <c r="BK11" s="49"/>
      <c r="BL11" s="49"/>
      <c r="BM11" s="49"/>
      <c r="BN11" s="49"/>
      <c r="BO11" s="49"/>
      <c r="BP11" s="42"/>
      <c r="BQ11" s="43"/>
      <c r="BR11" s="48"/>
      <c r="BS11" s="49"/>
      <c r="BT11" s="49"/>
      <c r="BU11" s="49"/>
      <c r="BV11" s="49"/>
      <c r="BW11" s="49"/>
      <c r="BX11" s="42"/>
      <c r="BY11" s="43"/>
      <c r="BZ11" s="48"/>
      <c r="CA11" s="49"/>
      <c r="CB11" s="49"/>
      <c r="CC11" s="49"/>
      <c r="CD11" s="49"/>
      <c r="CE11" s="49"/>
      <c r="CF11" s="42"/>
      <c r="CG11" s="43"/>
      <c r="CH11" s="48"/>
      <c r="CI11" s="49"/>
      <c r="CJ11" s="49"/>
      <c r="CK11" s="49"/>
      <c r="CL11" s="49"/>
      <c r="CM11" s="49"/>
      <c r="CN11" s="42"/>
      <c r="CO11" s="43"/>
      <c r="CP11" s="48"/>
      <c r="CQ11" s="49"/>
      <c r="CR11" s="49"/>
      <c r="CS11" s="49"/>
      <c r="CT11" s="49"/>
      <c r="CU11" s="49"/>
      <c r="CV11" s="42"/>
      <c r="CW11" s="43"/>
      <c r="CX11" s="48"/>
      <c r="CY11" s="49"/>
      <c r="CZ11" s="49"/>
      <c r="DA11" s="49"/>
      <c r="DB11" s="49"/>
      <c r="DC11" s="49"/>
      <c r="DD11" s="42"/>
      <c r="DE11" s="43"/>
      <c r="DF11" s="48"/>
      <c r="DG11" s="49"/>
      <c r="DH11" s="49"/>
      <c r="DI11" s="49"/>
      <c r="DJ11" s="49"/>
      <c r="DK11" s="49"/>
      <c r="DL11" s="42"/>
      <c r="DM11" s="43"/>
      <c r="DN11" s="48"/>
      <c r="DO11" s="49"/>
      <c r="DP11" s="49"/>
      <c r="DQ11" s="49"/>
      <c r="DR11" s="49"/>
      <c r="DS11" s="49"/>
      <c r="DT11" s="42"/>
      <c r="DU11" s="43"/>
      <c r="DV11" s="48"/>
      <c r="DW11" s="49"/>
      <c r="DX11" s="49"/>
      <c r="DY11" s="49"/>
      <c r="DZ11" s="49"/>
      <c r="EA11" s="49"/>
      <c r="EB11" s="42"/>
      <c r="EC11" s="43"/>
      <c r="ED11" s="48"/>
      <c r="EE11" s="49"/>
      <c r="EF11" s="49"/>
      <c r="EG11" s="49"/>
      <c r="EH11" s="49"/>
      <c r="EI11" s="49"/>
      <c r="EJ11" s="42"/>
      <c r="EK11" s="43"/>
      <c r="EL11" s="48"/>
      <c r="EM11" s="49"/>
      <c r="EN11" s="49"/>
      <c r="EO11" s="49"/>
      <c r="EP11" s="49"/>
      <c r="EQ11" s="49"/>
      <c r="ER11" s="42"/>
      <c r="ES11" s="43"/>
      <c r="ET11" s="48"/>
      <c r="EU11" s="49"/>
      <c r="EV11" s="49"/>
      <c r="EW11" s="49"/>
      <c r="EX11" s="49"/>
      <c r="EY11" s="49"/>
      <c r="EZ11" s="42"/>
      <c r="FA11" s="43"/>
      <c r="FB11" s="48"/>
      <c r="FC11" s="49"/>
      <c r="FD11" s="49"/>
      <c r="FE11" s="49"/>
      <c r="FF11" s="49"/>
      <c r="FG11" s="49"/>
      <c r="FH11" s="42"/>
      <c r="FI11" s="43"/>
      <c r="FJ11" s="48"/>
      <c r="FK11" s="49"/>
      <c r="FL11" s="49"/>
      <c r="FM11" s="49"/>
      <c r="FN11" s="49"/>
      <c r="FO11" s="49"/>
      <c r="FP11" s="42"/>
      <c r="FQ11" s="43"/>
      <c r="FR11" s="48"/>
      <c r="FS11" s="49"/>
      <c r="FT11" s="49"/>
      <c r="FU11" s="49"/>
      <c r="FV11" s="49"/>
      <c r="FW11" s="49"/>
      <c r="FX11" s="42"/>
      <c r="FY11" s="43"/>
      <c r="FZ11" s="48"/>
      <c r="GA11" s="49"/>
      <c r="GB11" s="49"/>
      <c r="GC11" s="49"/>
      <c r="GD11" s="49"/>
      <c r="GE11" s="49"/>
      <c r="GF11" s="42"/>
      <c r="GG11" s="43"/>
      <c r="GH11" s="48"/>
      <c r="GI11" s="49"/>
      <c r="GJ11" s="49"/>
      <c r="GK11" s="49"/>
      <c r="GL11" s="49"/>
      <c r="GM11" s="49"/>
      <c r="GN11" s="42"/>
      <c r="GO11" s="43"/>
      <c r="GP11" s="48"/>
      <c r="GQ11" s="49"/>
      <c r="GR11" s="49"/>
      <c r="GS11" s="49"/>
      <c r="GT11" s="49"/>
      <c r="GU11" s="49"/>
      <c r="GV11" s="42"/>
      <c r="GW11" s="43"/>
      <c r="GX11" s="48"/>
      <c r="GY11" s="49"/>
      <c r="GZ11" s="49"/>
      <c r="HA11" s="49"/>
      <c r="HB11" s="49"/>
      <c r="HC11" s="49"/>
      <c r="HD11" s="42"/>
      <c r="HE11" s="43"/>
      <c r="HF11" s="48"/>
      <c r="HG11" s="49"/>
      <c r="HH11" s="49"/>
      <c r="HI11" s="49"/>
      <c r="HJ11" s="49"/>
      <c r="HK11" s="49"/>
      <c r="HL11" s="42"/>
      <c r="HM11" s="43"/>
      <c r="HN11" s="82"/>
      <c r="HO11" s="83"/>
      <c r="HP11" s="83"/>
      <c r="HQ11" s="83"/>
      <c r="HR11" s="83"/>
      <c r="HS11" s="83"/>
      <c r="HT11" s="42"/>
      <c r="HU11" s="43"/>
      <c r="HV11" s="48"/>
      <c r="HW11" s="49"/>
      <c r="HX11" s="49"/>
      <c r="HY11" s="49"/>
      <c r="HZ11" s="49"/>
      <c r="IA11" s="49"/>
      <c r="IB11" s="42"/>
      <c r="IC11" s="43"/>
      <c r="ID11" s="48"/>
      <c r="IE11" s="49"/>
      <c r="IF11" s="49"/>
      <c r="IG11" s="49"/>
      <c r="IH11" s="49"/>
      <c r="II11" s="49"/>
      <c r="IJ11" s="42"/>
      <c r="IK11" s="43"/>
      <c r="IL11" s="48"/>
      <c r="IM11" s="49"/>
      <c r="IN11" s="49"/>
      <c r="IO11" s="49"/>
      <c r="IP11" s="49"/>
      <c r="IQ11" s="49"/>
      <c r="IR11" s="67"/>
      <c r="IS11" s="68"/>
      <c r="IT11" s="48"/>
      <c r="IU11" s="49"/>
      <c r="IV11" s="49"/>
      <c r="IW11" s="49"/>
      <c r="IX11" s="49"/>
      <c r="IY11" s="49"/>
      <c r="IZ11" s="67"/>
      <c r="JA11" s="68"/>
      <c r="JB11" s="48"/>
      <c r="JC11" s="49"/>
      <c r="JD11" s="49"/>
      <c r="JE11" s="49"/>
      <c r="JF11" s="49"/>
      <c r="JG11" s="49"/>
      <c r="JH11" s="67"/>
      <c r="JI11" s="68"/>
      <c r="JJ11" s="48"/>
      <c r="JK11" s="49"/>
      <c r="JL11" s="49"/>
      <c r="JM11" s="49"/>
      <c r="JN11" s="49"/>
      <c r="JO11" s="49"/>
      <c r="JP11" s="42"/>
      <c r="JQ11" s="43"/>
      <c r="JR11" s="48"/>
      <c r="JS11" s="49"/>
      <c r="JT11" s="49"/>
      <c r="JU11" s="49"/>
      <c r="JV11" s="49"/>
      <c r="JW11" s="49"/>
      <c r="JX11" s="42"/>
      <c r="JY11" s="43"/>
      <c r="JZ11" s="48"/>
      <c r="KA11" s="49"/>
      <c r="KB11" s="49"/>
      <c r="KC11" s="49"/>
      <c r="KD11" s="49"/>
      <c r="KE11" s="49"/>
      <c r="KF11" s="42"/>
      <c r="KG11" s="43"/>
      <c r="KH11" s="48"/>
      <c r="KI11" s="49"/>
      <c r="KJ11" s="49"/>
      <c r="KK11" s="49"/>
      <c r="KL11" s="49"/>
      <c r="KM11" s="49"/>
      <c r="KN11" s="67"/>
      <c r="KO11" s="68"/>
      <c r="KP11" s="48"/>
      <c r="KQ11" s="49"/>
      <c r="KR11" s="49"/>
      <c r="KS11" s="49"/>
      <c r="KT11" s="49"/>
      <c r="KU11" s="49"/>
      <c r="KV11" s="67"/>
      <c r="KW11" s="68"/>
      <c r="KX11" s="48"/>
      <c r="KY11" s="49"/>
      <c r="KZ11" s="49"/>
      <c r="LA11" s="49"/>
      <c r="LB11" s="49"/>
      <c r="LC11" s="49"/>
      <c r="LD11" s="67"/>
      <c r="LE11" s="68"/>
      <c r="LF11" s="48"/>
      <c r="LG11" s="49"/>
      <c r="LH11" s="49"/>
      <c r="LI11" s="49"/>
      <c r="LJ11" s="49"/>
      <c r="LK11" s="49"/>
      <c r="LL11" s="67"/>
      <c r="LM11" s="68"/>
      <c r="LN11" s="48"/>
      <c r="LO11" s="49"/>
      <c r="LP11" s="49"/>
      <c r="LQ11" s="49"/>
      <c r="LR11" s="49"/>
      <c r="LS11" s="49"/>
      <c r="LT11" s="67"/>
      <c r="LU11" s="68"/>
      <c r="LV11" s="48"/>
      <c r="LW11" s="49"/>
      <c r="LX11" s="49"/>
      <c r="LY11" s="49"/>
      <c r="LZ11" s="49"/>
      <c r="MA11" s="49"/>
      <c r="MB11" s="67"/>
      <c r="MC11" s="68"/>
      <c r="MD11" s="48"/>
      <c r="ME11" s="49"/>
      <c r="MF11" s="49"/>
      <c r="MG11" s="49"/>
      <c r="MH11" s="49"/>
      <c r="MI11" s="49"/>
      <c r="MJ11" s="67"/>
      <c r="MK11" s="68"/>
      <c r="ML11" s="48"/>
      <c r="MM11" s="49"/>
      <c r="MN11" s="49"/>
      <c r="MO11" s="49"/>
      <c r="MP11" s="49"/>
      <c r="MQ11" s="49"/>
      <c r="MR11" s="67"/>
      <c r="MS11" s="68"/>
      <c r="MT11" s="48"/>
      <c r="MU11" s="49"/>
      <c r="MV11" s="49"/>
      <c r="MW11" s="49"/>
      <c r="MX11" s="49"/>
      <c r="MY11" s="49"/>
      <c r="MZ11" s="67"/>
      <c r="NA11" s="68"/>
      <c r="NB11" s="48"/>
      <c r="NC11" s="49"/>
      <c r="ND11" s="49"/>
      <c r="NE11" s="49"/>
      <c r="NF11" s="49"/>
      <c r="NG11" s="49"/>
      <c r="NH11" s="67"/>
      <c r="NI11" s="68"/>
      <c r="NJ11" s="48"/>
      <c r="NK11" s="49"/>
      <c r="NL11" s="49"/>
      <c r="NM11" s="49"/>
      <c r="NN11" s="49"/>
      <c r="NO11" s="49"/>
      <c r="NP11" s="67"/>
      <c r="NQ11" s="68"/>
      <c r="NR11" s="48"/>
      <c r="NS11" s="49"/>
      <c r="NT11" s="49"/>
      <c r="NU11" s="49"/>
      <c r="NV11" s="49"/>
      <c r="NW11" s="49"/>
      <c r="NX11" s="67"/>
      <c r="NY11" s="68"/>
      <c r="NZ11" s="48"/>
      <c r="OA11" s="49"/>
      <c r="OB11" s="49"/>
      <c r="OC11" s="49"/>
      <c r="OD11" s="49"/>
      <c r="OE11" s="49"/>
      <c r="OF11" s="67"/>
      <c r="OG11" s="68"/>
      <c r="OH11" s="48"/>
      <c r="OI11" s="49"/>
      <c r="OJ11" s="49"/>
      <c r="OK11" s="49"/>
      <c r="OL11" s="49"/>
      <c r="OM11" s="49"/>
      <c r="ON11" s="67"/>
      <c r="OO11" s="68"/>
      <c r="OP11" s="48"/>
      <c r="OQ11" s="49"/>
      <c r="OR11" s="49"/>
      <c r="OS11" s="49"/>
      <c r="OT11" s="49"/>
      <c r="OU11" s="49"/>
      <c r="OV11" s="67"/>
      <c r="OW11" s="68"/>
      <c r="OX11" s="48"/>
      <c r="OY11" s="49"/>
      <c r="OZ11" s="49"/>
      <c r="PA11" s="49"/>
      <c r="PB11" s="49"/>
      <c r="PC11" s="49"/>
      <c r="PD11" s="67"/>
      <c r="PE11" s="68"/>
      <c r="PF11" s="48"/>
      <c r="PG11" s="49"/>
      <c r="PH11" s="49"/>
      <c r="PI11" s="49"/>
      <c r="PJ11" s="49"/>
      <c r="PK11" s="49"/>
      <c r="PL11" s="67"/>
      <c r="PM11" s="68"/>
      <c r="PN11" s="48"/>
      <c r="PO11" s="49"/>
      <c r="PP11" s="49"/>
      <c r="PQ11" s="49"/>
      <c r="PR11" s="49"/>
      <c r="PS11" s="49"/>
      <c r="PT11" s="104"/>
      <c r="PU11" s="105"/>
      <c r="PV11" s="106"/>
      <c r="PW11" s="107"/>
      <c r="PX11" s="107"/>
      <c r="PY11" s="107"/>
      <c r="PZ11" s="107"/>
      <c r="QA11" s="107"/>
      <c r="QB11" s="104"/>
      <c r="QC11" s="105"/>
      <c r="QD11" s="106"/>
      <c r="QE11" s="107"/>
      <c r="QF11" s="107"/>
      <c r="QG11" s="107"/>
      <c r="QH11" s="107"/>
      <c r="QI11" s="107"/>
      <c r="QJ11" s="104"/>
      <c r="QK11" s="105"/>
      <c r="QL11" s="106"/>
      <c r="QM11" s="107"/>
      <c r="QN11" s="107"/>
      <c r="QO11" s="107"/>
      <c r="QP11" s="107"/>
      <c r="QQ11" s="107"/>
      <c r="QR11" s="104"/>
      <c r="QS11" s="105"/>
      <c r="QT11" s="106"/>
      <c r="QU11" s="107"/>
      <c r="QV11" s="107"/>
      <c r="QW11" s="107"/>
      <c r="QX11" s="107"/>
      <c r="QY11" s="107"/>
      <c r="QZ11" s="104"/>
      <c r="RA11" s="105"/>
      <c r="RB11" s="106"/>
      <c r="RC11" s="107"/>
      <c r="RD11" s="107"/>
      <c r="RE11" s="107"/>
      <c r="RF11" s="107"/>
      <c r="RG11" s="107"/>
      <c r="RH11" s="104"/>
      <c r="RI11" s="105"/>
      <c r="RJ11" s="106"/>
      <c r="RK11" s="107"/>
      <c r="RL11" s="107"/>
      <c r="RM11" s="107"/>
      <c r="RN11" s="107"/>
      <c r="RO11" s="107"/>
      <c r="RP11" s="104"/>
      <c r="RQ11" s="105"/>
      <c r="RR11" s="106"/>
      <c r="RS11" s="107"/>
      <c r="RT11" s="107"/>
      <c r="RU11" s="107"/>
      <c r="RV11" s="107"/>
      <c r="RW11" s="107"/>
      <c r="RX11" s="104"/>
      <c r="RY11" s="105"/>
      <c r="RZ11" s="106"/>
      <c r="SA11" s="107"/>
      <c r="SB11" s="107"/>
      <c r="SC11" s="107"/>
      <c r="SD11" s="107"/>
      <c r="SE11" s="107"/>
      <c r="SF11" s="104"/>
      <c r="SG11" s="105"/>
      <c r="SH11" s="106"/>
      <c r="SI11" s="107"/>
      <c r="SJ11" s="107"/>
      <c r="SK11" s="107"/>
      <c r="SL11" s="107"/>
      <c r="SM11" s="107"/>
      <c r="SN11" s="104"/>
      <c r="SO11" s="105"/>
      <c r="SP11" s="106"/>
      <c r="SQ11" s="107"/>
      <c r="SR11" s="107"/>
      <c r="SS11" s="107"/>
      <c r="ST11" s="107"/>
      <c r="SU11" s="107"/>
      <c r="SV11" s="104"/>
      <c r="SW11" s="105"/>
      <c r="SX11" s="106"/>
      <c r="SY11" s="107"/>
      <c r="SZ11" s="107"/>
      <c r="TA11" s="107"/>
      <c r="TB11" s="107"/>
      <c r="TC11" s="107"/>
      <c r="TD11" s="104"/>
      <c r="TE11" s="105"/>
      <c r="TF11" s="106"/>
      <c r="TG11" s="107"/>
      <c r="TH11" s="107"/>
      <c r="TI11" s="107"/>
      <c r="TJ11" s="107"/>
      <c r="TK11" s="107"/>
      <c r="TL11" s="104"/>
      <c r="TM11" s="105"/>
      <c r="TN11" s="106"/>
      <c r="TO11" s="107"/>
      <c r="TP11" s="107"/>
      <c r="TQ11" s="107"/>
      <c r="TR11" s="107"/>
      <c r="TS11" s="107"/>
      <c r="TT11" s="104"/>
      <c r="TU11" s="105"/>
      <c r="TV11" s="106"/>
      <c r="TW11" s="107"/>
      <c r="TX11" s="107"/>
      <c r="TY11" s="107"/>
      <c r="TZ11" s="107"/>
      <c r="UA11" s="107"/>
      <c r="UB11" s="104"/>
      <c r="UC11" s="105"/>
      <c r="UD11" s="106"/>
      <c r="UE11" s="107"/>
      <c r="UF11" s="107"/>
      <c r="UG11" s="107"/>
      <c r="UH11" s="107"/>
      <c r="UI11" s="107"/>
      <c r="UJ11" s="104"/>
      <c r="UK11" s="105"/>
      <c r="UL11" s="106"/>
      <c r="UM11" s="107"/>
      <c r="UN11" s="107"/>
      <c r="UO11" s="107"/>
      <c r="UP11" s="107"/>
      <c r="UQ11" s="107"/>
      <c r="UR11" s="107"/>
      <c r="US11" s="104"/>
      <c r="UT11" s="105"/>
      <c r="UU11" s="106"/>
      <c r="UV11" s="107"/>
      <c r="UW11" s="107"/>
      <c r="UX11" s="107"/>
      <c r="UY11" s="107"/>
      <c r="UZ11" s="107"/>
      <c r="VA11" s="104"/>
      <c r="VB11" s="105"/>
      <c r="VC11" s="106"/>
      <c r="VD11" s="107"/>
      <c r="VE11" s="107"/>
      <c r="VF11" s="107"/>
      <c r="VG11" s="107"/>
      <c r="VH11" s="107"/>
      <c r="VI11" s="104"/>
      <c r="VJ11" s="105"/>
      <c r="VK11" s="106"/>
      <c r="VL11" s="107"/>
      <c r="VM11" s="107"/>
      <c r="VN11" s="107"/>
      <c r="VO11" s="107"/>
      <c r="VP11" s="107"/>
      <c r="VQ11" s="104"/>
      <c r="VR11" s="105"/>
      <c r="VS11" s="106"/>
      <c r="VT11" s="107"/>
      <c r="VU11" s="107"/>
      <c r="VV11" s="107"/>
      <c r="VW11" s="107"/>
      <c r="VX11" s="107"/>
      <c r="VY11" s="104"/>
      <c r="VZ11" s="105"/>
      <c r="WA11" s="63"/>
      <c r="WB11" s="64"/>
      <c r="WC11" s="64"/>
      <c r="WD11" s="64"/>
      <c r="WE11" s="64"/>
      <c r="WF11" s="64"/>
      <c r="WG11" s="67"/>
      <c r="WH11" s="68"/>
      <c r="WI11" s="48"/>
      <c r="WJ11" s="49"/>
      <c r="WK11" s="49"/>
      <c r="WL11" s="49"/>
      <c r="WM11" s="49"/>
      <c r="WN11" s="49"/>
      <c r="WO11" s="67"/>
      <c r="WP11" s="68"/>
      <c r="WQ11" s="48"/>
      <c r="WR11" s="49"/>
      <c r="WS11" s="49"/>
      <c r="WT11" s="49"/>
      <c r="WU11" s="49"/>
      <c r="WV11" s="49"/>
      <c r="WW11" s="49"/>
      <c r="WX11" s="67"/>
      <c r="WY11" s="68"/>
      <c r="WZ11" s="48"/>
      <c r="XA11" s="49"/>
      <c r="XB11" s="49"/>
      <c r="XC11" s="49"/>
      <c r="XD11" s="49"/>
      <c r="XE11" s="49"/>
      <c r="XF11" s="49"/>
      <c r="XG11" s="67"/>
      <c r="XH11" s="68"/>
      <c r="XI11" s="106"/>
      <c r="XJ11" s="107"/>
      <c r="XK11" s="107"/>
      <c r="XL11" s="107"/>
      <c r="XM11" s="107"/>
      <c r="XN11" s="107"/>
      <c r="XO11" s="107"/>
      <c r="XP11" s="104"/>
      <c r="XQ11" s="105"/>
      <c r="XR11" s="48"/>
      <c r="XS11" s="49"/>
      <c r="XT11" s="49"/>
      <c r="XU11" s="49"/>
      <c r="XV11" s="49"/>
      <c r="XW11" s="49"/>
      <c r="XX11" s="49"/>
      <c r="XY11" s="67"/>
      <c r="XZ11" s="68"/>
      <c r="YA11" s="48"/>
      <c r="YB11" s="49"/>
      <c r="YC11" s="49"/>
      <c r="YD11" s="49"/>
      <c r="YE11" s="49"/>
      <c r="YF11" s="49"/>
      <c r="YG11" s="49"/>
      <c r="YH11" s="67"/>
      <c r="YI11" s="68"/>
      <c r="YJ11" s="180"/>
      <c r="YK11" s="49"/>
      <c r="YL11" s="49"/>
      <c r="YM11" s="49"/>
      <c r="YN11" s="49"/>
      <c r="YO11" s="49"/>
      <c r="YP11" s="49"/>
      <c r="YQ11" s="67"/>
      <c r="YR11" s="68"/>
      <c r="YS11" s="48"/>
      <c r="YT11" s="49"/>
      <c r="YU11" s="49"/>
      <c r="YV11" s="49"/>
      <c r="YW11" s="49"/>
      <c r="YX11" s="49"/>
      <c r="YY11" s="67"/>
      <c r="YZ11" s="68"/>
      <c r="ZA11" s="48"/>
      <c r="ZB11" s="49"/>
      <c r="ZC11" s="49"/>
      <c r="ZD11" s="49"/>
      <c r="ZE11" s="49"/>
      <c r="ZF11" s="49"/>
      <c r="ZG11" s="67"/>
      <c r="ZH11" s="68"/>
      <c r="ZI11" s="48"/>
      <c r="ZJ11" s="49"/>
      <c r="ZK11" s="49"/>
      <c r="ZL11" s="49"/>
      <c r="ZM11" s="24"/>
      <c r="ZN11" s="24"/>
      <c r="ZO11" s="67"/>
      <c r="ZP11" s="68"/>
      <c r="ZQ11" s="48"/>
      <c r="ZR11" s="49"/>
      <c r="ZS11" s="49"/>
      <c r="ZT11" s="49"/>
      <c r="ZU11" s="49"/>
      <c r="ZV11" s="49"/>
      <c r="ZW11" s="49"/>
      <c r="ZX11" s="67"/>
      <c r="ZY11" s="68"/>
      <c r="ZZ11" s="48"/>
      <c r="AAA11" s="49"/>
      <c r="AAB11" s="49"/>
      <c r="AAC11" s="49"/>
      <c r="AAD11" s="49"/>
      <c r="AAE11" s="49"/>
      <c r="AAF11" s="49"/>
      <c r="AAG11" s="67"/>
      <c r="AAH11" s="68"/>
      <c r="AAI11" s="48"/>
      <c r="AAJ11" s="49"/>
      <c r="AAK11" s="49"/>
      <c r="AAL11" s="49"/>
      <c r="AAM11" s="49"/>
      <c r="AAN11" s="49"/>
      <c r="AAO11" s="67"/>
      <c r="AAP11" s="68"/>
      <c r="AAQ11" s="48"/>
      <c r="AAR11" s="49"/>
      <c r="AAS11" s="49"/>
      <c r="AAT11" s="49"/>
      <c r="AAU11" s="49"/>
      <c r="AAV11" s="49"/>
      <c r="AAW11" s="67"/>
      <c r="AAX11" s="68"/>
      <c r="AAY11" s="48"/>
      <c r="AAZ11" s="49"/>
      <c r="ABA11" s="49"/>
      <c r="ABB11" s="49"/>
      <c r="ABC11" s="49"/>
      <c r="ABD11" s="49"/>
      <c r="ABE11" s="67"/>
      <c r="ABF11" s="68"/>
      <c r="ABG11" s="48"/>
      <c r="ABH11" s="49"/>
      <c r="ABI11" s="49"/>
      <c r="ABJ11" s="49"/>
      <c r="ABK11" s="49"/>
      <c r="ABL11" s="49"/>
      <c r="ABM11" s="67"/>
      <c r="ABN11" s="68"/>
      <c r="ABO11" s="48"/>
      <c r="ABP11" s="49"/>
      <c r="ABQ11" s="49"/>
      <c r="ABR11" s="49"/>
      <c r="ABS11" s="49"/>
      <c r="ABT11" s="49"/>
      <c r="ABU11" s="67"/>
      <c r="ABV11" s="68"/>
      <c r="ABW11" s="48"/>
      <c r="ABX11" s="49"/>
      <c r="ABY11" s="49"/>
      <c r="ABZ11" s="49"/>
      <c r="ACA11" s="49"/>
      <c r="ACB11" s="49"/>
      <c r="ACC11" s="67"/>
      <c r="ACD11" s="68"/>
      <c r="ACE11" s="48"/>
      <c r="ACF11" s="49"/>
      <c r="ACG11" s="49"/>
      <c r="ACH11" s="49"/>
      <c r="ACI11" s="49"/>
      <c r="ACJ11" s="49"/>
      <c r="ACK11" s="67"/>
      <c r="ACL11" s="68"/>
      <c r="ACM11" s="48"/>
      <c r="ACN11" s="49"/>
      <c r="ACO11" s="49"/>
      <c r="ACP11" s="49"/>
      <c r="ACQ11" s="49"/>
      <c r="ACR11" s="49"/>
      <c r="ACS11" s="67"/>
      <c r="ACT11" s="68"/>
      <c r="ACU11" s="48"/>
      <c r="ACV11" s="49"/>
      <c r="ACW11" s="49"/>
      <c r="ACX11" s="49"/>
      <c r="ACY11" s="49"/>
      <c r="ACZ11" s="49"/>
      <c r="ADA11" s="67"/>
      <c r="ADB11" s="68"/>
      <c r="ADC11" s="48"/>
      <c r="ADD11" s="49"/>
      <c r="ADE11" s="49"/>
      <c r="ADF11" s="49"/>
      <c r="ADG11" s="49"/>
      <c r="ADH11" s="49"/>
      <c r="ADI11" s="67"/>
      <c r="ADJ11" s="68"/>
      <c r="ADK11" s="48"/>
      <c r="ADL11" s="49"/>
      <c r="ADM11" s="49"/>
      <c r="ADN11" s="49"/>
      <c r="ADO11" s="49"/>
      <c r="ADP11" s="49"/>
      <c r="ADQ11" s="67"/>
      <c r="ADR11" s="68"/>
      <c r="ADS11" s="48"/>
      <c r="ADT11" s="49"/>
      <c r="ADU11" s="49"/>
      <c r="ADV11" s="49"/>
      <c r="ADW11" s="49"/>
      <c r="ADX11" s="49"/>
      <c r="ADY11" s="67"/>
      <c r="ADZ11" s="68"/>
      <c r="AEA11" s="48"/>
      <c r="AEB11" s="49"/>
      <c r="AEC11" s="49"/>
      <c r="AED11" s="49"/>
      <c r="AEE11" s="49"/>
      <c r="AEF11" s="49"/>
      <c r="AEG11" s="67"/>
      <c r="AEH11" s="68"/>
      <c r="AEI11" s="48"/>
      <c r="AEJ11" s="49"/>
      <c r="AEK11" s="49"/>
      <c r="AEL11" s="49"/>
      <c r="AEM11" s="49"/>
      <c r="AEN11" s="49"/>
      <c r="AEO11" s="67"/>
      <c r="AEP11" s="68"/>
      <c r="AEQ11" s="48"/>
      <c r="AER11" s="49"/>
      <c r="AES11" s="49"/>
      <c r="AET11" s="49"/>
      <c r="AEU11" s="49"/>
      <c r="AEV11" s="49"/>
      <c r="AEW11" s="67"/>
      <c r="AEX11" s="68"/>
      <c r="AEY11" s="48"/>
      <c r="AEZ11" s="49"/>
      <c r="AFA11" s="49"/>
      <c r="AFB11" s="49"/>
      <c r="AFC11" s="49"/>
      <c r="AFD11" s="49"/>
      <c r="AFE11" s="67"/>
      <c r="AFF11" s="68"/>
      <c r="AFG11" s="48"/>
      <c r="AFH11" s="49"/>
      <c r="AFI11" s="49"/>
      <c r="AFJ11" s="49"/>
      <c r="AFK11" s="49"/>
      <c r="AFL11" s="49"/>
      <c r="AFM11" s="67"/>
      <c r="AFN11" s="68"/>
      <c r="AFO11" s="48"/>
      <c r="AFP11" s="49"/>
      <c r="AFQ11" s="49"/>
      <c r="AFR11" s="49"/>
      <c r="AFS11" s="49"/>
      <c r="AFT11" s="49"/>
      <c r="AFU11" s="67"/>
      <c r="AFV11" s="68"/>
      <c r="AFW11" s="48"/>
      <c r="AFX11" s="49"/>
      <c r="AFY11" s="49"/>
      <c r="AFZ11" s="49"/>
      <c r="AGA11" s="49"/>
      <c r="AGB11" s="49"/>
      <c r="AGC11" s="67"/>
      <c r="AGD11" s="68"/>
      <c r="AGE11" s="48"/>
      <c r="AGF11" s="49"/>
      <c r="AGG11" s="49"/>
      <c r="AGH11" s="49"/>
      <c r="AGI11" s="49"/>
      <c r="AGJ11" s="49"/>
      <c r="AGK11" s="67"/>
      <c r="AGL11" s="68"/>
      <c r="AGM11" s="48"/>
      <c r="AGN11" s="49"/>
      <c r="AGO11" s="49"/>
      <c r="AGP11" s="49"/>
      <c r="AGQ11" s="49"/>
      <c r="AGR11" s="49"/>
      <c r="AGS11" s="49"/>
      <c r="AGT11" s="67"/>
      <c r="AGU11" s="68"/>
      <c r="AGV11" s="48"/>
      <c r="AGW11" s="49"/>
      <c r="AGX11" s="49"/>
      <c r="AGY11" s="49"/>
      <c r="AGZ11" s="49"/>
      <c r="AHA11" s="49"/>
      <c r="AHB11" s="67"/>
      <c r="AHC11" s="68"/>
      <c r="AHD11" s="48"/>
      <c r="AHE11" s="49"/>
      <c r="AHF11" s="49"/>
      <c r="AHG11" s="49"/>
      <c r="AHH11" s="49"/>
      <c r="AHI11" s="49"/>
      <c r="AHJ11" s="67"/>
      <c r="AHK11" s="68"/>
      <c r="AHL11" s="48"/>
      <c r="AHM11" s="49"/>
      <c r="AHN11" s="49"/>
      <c r="AHO11" s="49"/>
      <c r="AHP11" s="49"/>
      <c r="AHQ11" s="49"/>
      <c r="AHR11" s="67"/>
      <c r="AHS11" s="68"/>
      <c r="AHT11" s="48"/>
      <c r="AHU11" s="49"/>
      <c r="AHV11" s="49"/>
      <c r="AHW11" s="49"/>
      <c r="AHX11" s="49"/>
      <c r="AHY11" s="49"/>
      <c r="AHZ11" s="67"/>
      <c r="AIA11" s="68"/>
      <c r="AIB11" s="48"/>
      <c r="AIC11" s="49"/>
      <c r="AID11" s="49"/>
      <c r="AIE11" s="49"/>
      <c r="AIF11" s="49"/>
      <c r="AIG11" s="49"/>
      <c r="AIH11" s="67"/>
      <c r="AII11" s="68"/>
      <c r="AIJ11" s="48"/>
      <c r="AIK11" s="49"/>
      <c r="AIL11" s="49"/>
      <c r="AIM11" s="49"/>
      <c r="AIN11" s="49"/>
      <c r="AIO11" s="49"/>
      <c r="AIP11" s="67"/>
      <c r="AIQ11" s="68"/>
      <c r="AIR11" s="48"/>
      <c r="AIS11" s="49"/>
      <c r="AIT11" s="49"/>
      <c r="AIU11" s="49"/>
      <c r="AIV11" s="49"/>
      <c r="AIW11" s="49"/>
      <c r="AIX11" s="67"/>
      <c r="AIY11" s="68"/>
      <c r="AIZ11" s="48"/>
      <c r="AJA11" s="49"/>
      <c r="AJB11" s="49"/>
      <c r="AJC11" s="49"/>
      <c r="AJD11" s="49"/>
      <c r="AJE11" s="49"/>
      <c r="AJF11" s="67"/>
      <c r="AJG11" s="68"/>
      <c r="AJH11" s="48"/>
      <c r="AJI11" s="49"/>
      <c r="AJJ11" s="49"/>
      <c r="AJK11" s="49"/>
      <c r="AJL11" s="49"/>
      <c r="AJM11" s="49"/>
      <c r="AJN11" s="42"/>
      <c r="AJO11" s="43"/>
      <c r="AJP11" s="48"/>
      <c r="AJQ11" s="49"/>
      <c r="AJR11" s="49"/>
      <c r="AJS11" s="49"/>
      <c r="AJT11" s="49"/>
      <c r="AJU11" s="49"/>
      <c r="AJV11" s="42"/>
      <c r="AJW11" s="43"/>
      <c r="AJX11" s="48"/>
      <c r="AJY11" s="49"/>
      <c r="AJZ11" s="49"/>
      <c r="AKA11" s="49"/>
      <c r="AKB11" s="49"/>
      <c r="AKC11" s="49"/>
      <c r="AKD11" s="67"/>
      <c r="AKE11" s="68"/>
      <c r="AKF11" s="48"/>
      <c r="AKG11" s="49"/>
      <c r="AKH11" s="49"/>
      <c r="AKI11" s="49"/>
      <c r="AKJ11" s="49"/>
      <c r="AKK11" s="49"/>
      <c r="AKL11" s="67"/>
      <c r="AKM11" s="184"/>
      <c r="AKN11" s="195"/>
      <c r="AKO11" s="49"/>
      <c r="AKP11" s="49"/>
      <c r="AKQ11" s="49"/>
      <c r="AKR11" s="49"/>
      <c r="AKS11" s="49"/>
      <c r="AKT11" s="67"/>
      <c r="AKU11" s="184"/>
      <c r="AKV11" s="48"/>
      <c r="AKW11" s="49"/>
      <c r="AKX11" s="49"/>
      <c r="AKY11" s="49"/>
      <c r="AKZ11" s="49"/>
      <c r="ALA11" s="49"/>
      <c r="ALB11" s="67"/>
      <c r="ALC11" s="68"/>
      <c r="ALD11" s="48"/>
      <c r="ALE11" s="49"/>
      <c r="ALF11" s="49"/>
      <c r="ALG11" s="49"/>
      <c r="ALH11" s="49"/>
      <c r="ALI11" s="49"/>
      <c r="ALJ11" s="67"/>
      <c r="ALK11" s="68"/>
      <c r="ALL11" s="48"/>
      <c r="ALM11" s="49"/>
      <c r="ALN11" s="49"/>
      <c r="ALO11" s="49"/>
      <c r="ALP11" s="49"/>
      <c r="ALQ11" s="49"/>
      <c r="ALR11" s="67"/>
      <c r="ALS11" s="68"/>
      <c r="ALT11" s="48"/>
      <c r="ALU11" s="49"/>
      <c r="ALV11" s="49"/>
      <c r="ALW11" s="49"/>
      <c r="ALX11" s="49"/>
      <c r="ALY11" s="49"/>
      <c r="ALZ11" s="67"/>
      <c r="AMA11" s="68"/>
      <c r="AMB11" s="48"/>
      <c r="AMC11" s="49"/>
      <c r="AMD11" s="49"/>
      <c r="AME11" s="49"/>
      <c r="AMF11" s="49"/>
      <c r="AMG11" s="49"/>
      <c r="AMH11" s="67"/>
      <c r="AMI11" s="68"/>
      <c r="AMJ11" s="48"/>
      <c r="AMK11" s="49"/>
      <c r="AML11" s="49"/>
      <c r="AMM11" s="49"/>
      <c r="AMN11" s="49"/>
      <c r="AMO11" s="49"/>
      <c r="AMP11" s="67"/>
      <c r="AMQ11" s="68"/>
      <c r="AMR11" s="48"/>
      <c r="AMS11" s="49"/>
      <c r="AMT11" s="49"/>
      <c r="AMU11" s="49"/>
      <c r="AMV11" s="49"/>
      <c r="AMW11" s="49"/>
      <c r="AMX11" s="67"/>
      <c r="AMY11" s="68"/>
      <c r="AMZ11" s="48"/>
      <c r="ANA11" s="49"/>
      <c r="ANB11" s="49"/>
      <c r="ANC11" s="49"/>
      <c r="AND11" s="49"/>
      <c r="ANE11" s="49"/>
      <c r="ANF11" s="67"/>
      <c r="ANG11" s="68"/>
      <c r="ANH11" s="48"/>
      <c r="ANI11" s="49"/>
      <c r="ANJ11" s="49"/>
      <c r="ANK11" s="49"/>
      <c r="ANL11" s="49"/>
      <c r="ANM11" s="47"/>
      <c r="ANN11" s="67"/>
      <c r="ANO11" s="68"/>
      <c r="ANP11" s="48"/>
      <c r="ANQ11" s="49"/>
      <c r="ANR11" s="49"/>
      <c r="ANS11" s="49"/>
      <c r="ANT11" s="49"/>
      <c r="ANU11" s="49"/>
      <c r="ANV11" s="67"/>
      <c r="ANW11" s="68"/>
      <c r="ANX11" s="82"/>
      <c r="ANY11" s="83"/>
      <c r="ANZ11" s="83"/>
      <c r="AOA11" s="83"/>
      <c r="AOB11" s="83"/>
      <c r="AOC11" s="83"/>
      <c r="AOD11" s="67"/>
      <c r="AOE11" s="68"/>
      <c r="AOF11" s="48"/>
      <c r="AOG11" s="49"/>
      <c r="AOH11" s="49"/>
      <c r="AOI11" s="49"/>
      <c r="AOJ11" s="49"/>
      <c r="AOK11" s="49"/>
      <c r="AOL11" s="67"/>
      <c r="AOM11" s="68"/>
      <c r="AON11" s="48"/>
      <c r="AOO11" s="49"/>
      <c r="AOP11" s="49"/>
      <c r="AOQ11" s="49"/>
      <c r="AOR11" s="49"/>
      <c r="AOS11" s="49"/>
      <c r="AOT11" s="67"/>
      <c r="AOU11" s="68"/>
      <c r="AOV11" s="48"/>
      <c r="AOW11" s="49"/>
      <c r="AOX11" s="49"/>
      <c r="AOY11" s="49"/>
      <c r="AOZ11" s="49"/>
      <c r="APA11" s="49"/>
      <c r="APB11" s="67"/>
      <c r="APC11" s="68"/>
      <c r="APD11" s="48"/>
      <c r="APE11" s="49"/>
      <c r="APF11" s="49"/>
      <c r="APG11" s="49"/>
      <c r="APH11" s="49"/>
      <c r="API11" s="49"/>
      <c r="APJ11" s="67"/>
      <c r="APK11" s="68"/>
      <c r="APL11" s="48"/>
      <c r="APM11" s="49"/>
      <c r="APN11" s="49"/>
      <c r="APO11" s="49"/>
      <c r="APP11" s="49"/>
      <c r="APQ11" s="49"/>
      <c r="APR11" s="67"/>
      <c r="APS11" s="68"/>
      <c r="APT11" s="48"/>
      <c r="APU11" s="49"/>
      <c r="APV11" s="49"/>
      <c r="APW11" s="49"/>
      <c r="APX11" s="49"/>
      <c r="APY11" s="49"/>
      <c r="APZ11" s="67"/>
      <c r="AQA11" s="68"/>
      <c r="AQB11" s="48"/>
      <c r="AQC11" s="49"/>
      <c r="AQD11" s="49"/>
      <c r="AQE11" s="49"/>
      <c r="AQF11" s="49"/>
      <c r="AQG11" s="49"/>
      <c r="AQH11" s="67"/>
      <c r="AQI11" s="68"/>
      <c r="AQJ11" s="48"/>
      <c r="AQK11" s="49"/>
      <c r="AQL11" s="49"/>
      <c r="AQM11" s="49"/>
      <c r="AQN11" s="49"/>
      <c r="AQO11" s="49"/>
      <c r="AQP11" s="67"/>
      <c r="AQQ11" s="68"/>
      <c r="AQR11" s="48"/>
      <c r="AQS11" s="49"/>
      <c r="AQT11" s="49"/>
      <c r="AQU11" s="49"/>
      <c r="AQV11" s="49"/>
      <c r="AQW11" s="49"/>
      <c r="AQX11" s="67"/>
      <c r="AQY11" s="68"/>
      <c r="AQZ11" s="48"/>
      <c r="ARA11" s="49"/>
      <c r="ARB11" s="49"/>
      <c r="ARC11" s="49"/>
      <c r="ARD11" s="49"/>
      <c r="ARE11" s="49"/>
      <c r="ARF11" s="67"/>
      <c r="ARG11" s="68"/>
      <c r="ARH11" s="48"/>
      <c r="ARI11" s="49"/>
      <c r="ARJ11" s="49"/>
      <c r="ARK11" s="49"/>
      <c r="ARL11" s="49"/>
      <c r="ARM11" s="49"/>
      <c r="ARN11" s="67"/>
      <c r="ARO11" s="68"/>
      <c r="ARP11" s="48"/>
      <c r="ARQ11" s="49"/>
      <c r="ARR11" s="49"/>
      <c r="ARS11" s="49"/>
      <c r="ART11" s="49"/>
      <c r="ARU11" s="49"/>
      <c r="ARV11" s="67"/>
      <c r="ARW11" s="68"/>
      <c r="ARX11" s="48"/>
      <c r="ARY11" s="49"/>
      <c r="ARZ11" s="49"/>
      <c r="ASA11" s="49"/>
      <c r="ASB11" s="49"/>
      <c r="ASC11" s="49"/>
      <c r="ASD11" s="67"/>
      <c r="ASE11" s="68"/>
      <c r="ASF11" s="48"/>
      <c r="ASG11" s="49"/>
      <c r="ASH11" s="49"/>
      <c r="ASI11" s="49"/>
      <c r="ASJ11" s="49"/>
      <c r="ASK11" s="49"/>
      <c r="ASL11" s="67"/>
      <c r="ASM11" s="68"/>
      <c r="ASN11" s="48"/>
      <c r="ASO11" s="49"/>
      <c r="ASP11" s="49"/>
      <c r="ASQ11" s="49"/>
      <c r="ASR11" s="49"/>
      <c r="ASS11" s="49"/>
      <c r="AST11" s="67"/>
      <c r="ASU11" s="68"/>
      <c r="ASV11" s="48"/>
      <c r="ASW11" s="49"/>
      <c r="ASX11" s="49"/>
      <c r="ASY11" s="49"/>
      <c r="ASZ11" s="49"/>
      <c r="ATA11" s="49"/>
      <c r="ATB11" s="67"/>
      <c r="ATC11" s="68"/>
      <c r="ATD11" s="48"/>
      <c r="ATE11" s="49"/>
      <c r="ATF11" s="49"/>
      <c r="ATG11" s="49"/>
      <c r="ATH11" s="49"/>
      <c r="ATI11" s="49"/>
      <c r="ATJ11" s="67"/>
      <c r="ATK11" s="68"/>
      <c r="ATL11" s="48"/>
      <c r="ATM11" s="49"/>
      <c r="ATN11" s="49"/>
      <c r="ATO11" s="49"/>
      <c r="ATP11" s="49"/>
      <c r="ATQ11" s="49"/>
      <c r="ATR11" s="67"/>
      <c r="ATS11" s="68"/>
      <c r="ATT11" s="48"/>
      <c r="ATU11" s="49"/>
      <c r="ATV11" s="49"/>
      <c r="ATW11" s="49"/>
      <c r="ATX11" s="49"/>
      <c r="ATY11" s="49"/>
      <c r="ATZ11" s="67"/>
      <c r="AUA11" s="68"/>
      <c r="AUB11" s="48"/>
      <c r="AUC11" s="49"/>
      <c r="AUD11" s="49"/>
      <c r="AUE11" s="49"/>
      <c r="AUF11" s="49"/>
      <c r="AUG11" s="49"/>
      <c r="AUH11" s="67"/>
      <c r="AUI11" s="68"/>
      <c r="AUJ11" s="48"/>
      <c r="AUK11" s="49"/>
      <c r="AUL11" s="49"/>
      <c r="AUM11" s="49"/>
      <c r="AUN11" s="49"/>
      <c r="AUO11" s="49"/>
      <c r="AUP11" s="67"/>
      <c r="AUQ11" s="68"/>
      <c r="AUR11" s="48"/>
      <c r="AUS11" s="49"/>
      <c r="AUT11" s="49"/>
      <c r="AUU11" s="49"/>
      <c r="AUV11" s="49"/>
      <c r="AUW11" s="49"/>
      <c r="AUX11" s="67"/>
      <c r="AUY11" s="68"/>
      <c r="AUZ11" s="48"/>
      <c r="AVA11" s="49"/>
      <c r="AVB11" s="49"/>
      <c r="AVC11" s="49"/>
      <c r="AVD11" s="49"/>
      <c r="AVE11" s="49"/>
      <c r="AVF11" s="67"/>
      <c r="AVG11" s="68"/>
      <c r="AVH11" s="48"/>
      <c r="AVI11" s="49"/>
      <c r="AVJ11" s="49"/>
      <c r="AVK11" s="49"/>
      <c r="AVL11" s="49"/>
      <c r="AVM11" s="49"/>
      <c r="AVN11" s="67"/>
      <c r="AVO11" s="68"/>
      <c r="AVP11" s="48"/>
      <c r="AVQ11" s="49"/>
      <c r="AVR11" s="49"/>
      <c r="AVS11" s="49"/>
      <c r="AVT11" s="49"/>
      <c r="AVU11" s="49"/>
      <c r="AVV11" s="67"/>
      <c r="AVW11" s="68"/>
      <c r="AVX11" s="48"/>
      <c r="AVY11" s="49"/>
      <c r="AVZ11" s="49"/>
      <c r="AWA11" s="49"/>
      <c r="AWB11" s="49"/>
      <c r="AWC11" s="49"/>
      <c r="AWD11" s="67"/>
      <c r="AWE11" s="68"/>
      <c r="AWF11" s="48"/>
      <c r="AWG11" s="49"/>
      <c r="AWH11" s="49"/>
      <c r="AWI11" s="49"/>
      <c r="AWJ11" s="49"/>
      <c r="AWK11" s="49"/>
      <c r="AWL11" s="67"/>
      <c r="AWM11" s="68"/>
      <c r="AWN11" s="48"/>
      <c r="AWO11" s="49"/>
      <c r="AWP11" s="49"/>
      <c r="AWQ11" s="49"/>
      <c r="AWR11" s="49"/>
      <c r="AWS11" s="49"/>
      <c r="AWT11" s="42"/>
      <c r="AWU11" s="43"/>
      <c r="AWV11" s="48"/>
      <c r="AWW11" s="49"/>
      <c r="AWX11" s="49"/>
      <c r="AWY11" s="49"/>
      <c r="AWZ11" s="49"/>
      <c r="AXA11" s="49"/>
      <c r="AXB11" s="42"/>
      <c r="AXC11" s="43"/>
      <c r="AXD11" s="48"/>
      <c r="AXE11" s="49"/>
      <c r="AXF11" s="49"/>
      <c r="AXG11" s="49"/>
      <c r="AXH11" s="49"/>
      <c r="AXI11" s="49"/>
      <c r="AXJ11" s="42"/>
      <c r="AXK11" s="43"/>
      <c r="AXL11" s="48"/>
      <c r="AXM11" s="49"/>
      <c r="AXN11" s="49"/>
      <c r="AXO11" s="49"/>
      <c r="AXP11" s="49"/>
      <c r="AXQ11" s="49"/>
      <c r="AXR11" s="42"/>
      <c r="AXS11" s="43"/>
      <c r="AXT11" s="48"/>
      <c r="AXU11" s="49"/>
      <c r="AXV11" s="49"/>
      <c r="AXW11" s="49"/>
      <c r="AXX11" s="49"/>
      <c r="AXY11" s="49"/>
      <c r="AXZ11" s="42"/>
      <c r="AYA11" s="43"/>
      <c r="AYB11" s="48"/>
      <c r="AYC11" s="49"/>
      <c r="AYD11" s="49"/>
      <c r="AYE11" s="49"/>
      <c r="AYF11" s="49"/>
      <c r="AYG11" s="49"/>
      <c r="AYH11" s="42"/>
      <c r="AYI11" s="43"/>
      <c r="AYJ11" s="48"/>
      <c r="AYK11" s="49"/>
      <c r="AYL11" s="49"/>
      <c r="AYM11" s="49"/>
      <c r="AYN11" s="49"/>
      <c r="AYO11" s="49"/>
      <c r="AYP11" s="42"/>
      <c r="AYQ11" s="43"/>
      <c r="AYR11" s="48"/>
      <c r="AYS11" s="49"/>
      <c r="AYT11" s="49"/>
      <c r="AYU11" s="49"/>
      <c r="AYV11" s="49"/>
      <c r="AYW11" s="49"/>
      <c r="AYX11" s="42"/>
      <c r="AYY11" s="43"/>
      <c r="AYZ11" s="48"/>
      <c r="AZA11" s="49"/>
      <c r="AZB11" s="49"/>
      <c r="AZC11" s="49"/>
      <c r="AZD11" s="49"/>
      <c r="AZE11" s="49"/>
      <c r="AZF11" s="42"/>
      <c r="AZG11" s="43"/>
      <c r="AZH11" s="48"/>
      <c r="AZI11" s="49"/>
      <c r="AZJ11" s="49"/>
      <c r="AZK11" s="49"/>
      <c r="AZL11" s="49"/>
      <c r="AZM11" s="49"/>
      <c r="AZN11" s="42"/>
      <c r="AZO11" s="43"/>
      <c r="AZP11" s="48"/>
      <c r="AZQ11" s="49"/>
      <c r="AZR11" s="49"/>
      <c r="AZS11" s="49"/>
      <c r="AZT11" s="49"/>
      <c r="AZU11" s="49"/>
      <c r="AZV11" s="42"/>
      <c r="AZW11" s="43"/>
      <c r="AZX11" s="82"/>
      <c r="AZY11" s="83"/>
      <c r="AZZ11" s="83"/>
      <c r="BAA11" s="83"/>
      <c r="BAB11" s="83"/>
      <c r="BAC11" s="83"/>
      <c r="BAD11" s="42"/>
      <c r="BAE11" s="43"/>
      <c r="BAF11" s="48"/>
      <c r="BAG11" s="49"/>
      <c r="BAH11" s="49"/>
      <c r="BAI11" s="49"/>
      <c r="BAJ11" s="49"/>
      <c r="BAK11" s="49"/>
      <c r="BAL11" s="42"/>
      <c r="BAM11" s="43"/>
      <c r="BAN11" s="48"/>
      <c r="BAO11" s="49"/>
      <c r="BAP11" s="49"/>
      <c r="BAQ11" s="49"/>
      <c r="BAR11" s="49"/>
      <c r="BAS11" s="49"/>
      <c r="BAT11" s="42"/>
      <c r="BAU11" s="43"/>
      <c r="BAV11" s="48"/>
      <c r="BAW11" s="49"/>
      <c r="BAX11" s="49"/>
      <c r="BAY11" s="49"/>
      <c r="BAZ11" s="49"/>
      <c r="BBA11" s="49"/>
      <c r="BBB11" s="42"/>
      <c r="BBC11" s="43"/>
      <c r="BBD11" s="48"/>
      <c r="BBE11" s="49"/>
      <c r="BBF11" s="49"/>
      <c r="BBG11" s="49"/>
      <c r="BBH11" s="49"/>
      <c r="BBI11" s="49"/>
      <c r="BBJ11" s="42"/>
      <c r="BBK11" s="43"/>
      <c r="BBL11" s="48"/>
      <c r="BBM11" s="49"/>
      <c r="BBN11" s="49"/>
      <c r="BBO11" s="49"/>
      <c r="BBP11" s="49"/>
      <c r="BBQ11" s="49"/>
      <c r="BBR11" s="42"/>
      <c r="BBS11" s="43"/>
      <c r="BBT11" s="48"/>
      <c r="BBU11" s="49"/>
      <c r="BBV11" s="49"/>
      <c r="BBW11" s="49"/>
      <c r="BBX11" s="49"/>
      <c r="BBY11" s="49"/>
      <c r="BBZ11" s="42"/>
      <c r="BCA11" s="43"/>
      <c r="BCB11" s="48"/>
      <c r="BCC11" s="49"/>
      <c r="BCD11" s="49"/>
      <c r="BCE11" s="49"/>
      <c r="BCF11" s="49"/>
      <c r="BCG11" s="49"/>
      <c r="BCH11" s="42"/>
      <c r="BCI11" s="43"/>
      <c r="BCJ11" s="48"/>
      <c r="BCK11" s="49"/>
      <c r="BCL11" s="49"/>
      <c r="BCM11" s="49"/>
      <c r="BCN11" s="49"/>
      <c r="BCO11" s="49"/>
      <c r="BCP11" s="42"/>
      <c r="BCQ11" s="43"/>
      <c r="BCR11" s="48"/>
      <c r="BCS11" s="49"/>
      <c r="BCT11" s="49"/>
      <c r="BCU11" s="49"/>
      <c r="BCV11" s="49"/>
      <c r="BCW11" s="49"/>
      <c r="BCX11" s="42"/>
      <c r="BCY11" s="43"/>
      <c r="BCZ11" s="48"/>
      <c r="BDA11" s="49"/>
      <c r="BDB11" s="49"/>
      <c r="BDC11" s="49"/>
      <c r="BDD11" s="49"/>
      <c r="BDE11" s="49"/>
      <c r="BDF11" s="42"/>
      <c r="BDG11" s="43"/>
      <c r="BDH11" s="48"/>
      <c r="BDI11" s="49"/>
      <c r="BDJ11" s="49"/>
      <c r="BDK11" s="49"/>
      <c r="BDL11" s="49"/>
      <c r="BDM11" s="49"/>
      <c r="BDN11" s="42"/>
      <c r="BDO11" s="43"/>
      <c r="BDP11" s="48"/>
      <c r="BDQ11" s="49"/>
      <c r="BDR11" s="49"/>
      <c r="BDS11" s="49"/>
      <c r="BDT11" s="49"/>
      <c r="BDU11" s="49"/>
      <c r="BDV11" s="42"/>
      <c r="BDW11" s="43"/>
      <c r="BDX11" s="48"/>
      <c r="BDY11" s="49"/>
      <c r="BDZ11" s="49"/>
      <c r="BEA11" s="49"/>
      <c r="BEB11" s="49"/>
      <c r="BEC11" s="49"/>
      <c r="BED11" s="42"/>
      <c r="BEE11" s="43"/>
      <c r="BEF11" s="48"/>
      <c r="BEG11" s="49"/>
      <c r="BEH11" s="49"/>
      <c r="BEI11" s="49"/>
      <c r="BEJ11" s="49"/>
      <c r="BEK11" s="49"/>
      <c r="BEL11" s="42"/>
      <c r="BEM11" s="43"/>
      <c r="BEN11" s="48"/>
      <c r="BEO11" s="49"/>
      <c r="BEP11" s="49"/>
      <c r="BEQ11" s="49"/>
      <c r="BER11" s="49"/>
      <c r="BES11" s="49"/>
      <c r="BET11" s="42"/>
      <c r="BEU11" s="43"/>
      <c r="BEV11" s="82"/>
      <c r="BEW11" s="83"/>
      <c r="BEX11" s="83"/>
      <c r="BEY11" s="83"/>
      <c r="BEZ11" s="83"/>
      <c r="BFA11" s="83"/>
      <c r="BFB11" s="42"/>
      <c r="BFC11" s="43"/>
      <c r="BFD11" s="48"/>
      <c r="BFE11" s="49"/>
      <c r="BFF11" s="49"/>
      <c r="BFG11" s="49"/>
      <c r="BFH11" s="49"/>
      <c r="BFI11" s="49"/>
      <c r="BFJ11" s="42"/>
      <c r="BFK11" s="43"/>
      <c r="BFL11" s="48"/>
      <c r="BFM11" s="49"/>
      <c r="BFN11" s="49"/>
      <c r="BFO11" s="49"/>
      <c r="BFP11" s="49"/>
      <c r="BFQ11" s="49"/>
      <c r="BFR11" s="42"/>
      <c r="BFS11" s="43"/>
      <c r="BFT11" s="48"/>
      <c r="BFU11" s="49"/>
      <c r="BFV11" s="49"/>
      <c r="BFW11" s="49"/>
      <c r="BFX11" s="49"/>
      <c r="BFY11" s="49"/>
      <c r="BFZ11" s="42"/>
      <c r="BGA11" s="43"/>
      <c r="BGB11" s="48"/>
      <c r="BGC11" s="49"/>
      <c r="BGD11" s="49"/>
      <c r="BGE11" s="49"/>
      <c r="BGF11" s="49"/>
      <c r="BGG11" s="49"/>
      <c r="BGH11" s="42"/>
      <c r="BGI11" s="43"/>
      <c r="BGJ11" s="48"/>
      <c r="BGK11" s="49"/>
      <c r="BGL11" s="49"/>
      <c r="BGM11" s="49"/>
      <c r="BGN11" s="49"/>
      <c r="BGO11" s="49"/>
      <c r="BGP11" s="42"/>
      <c r="BGQ11" s="43"/>
      <c r="BGR11" s="48"/>
      <c r="BGS11" s="49"/>
      <c r="BGT11" s="49"/>
      <c r="BGU11" s="49"/>
      <c r="BGV11" s="49"/>
      <c r="BGW11" s="49"/>
      <c r="BGX11" s="42"/>
      <c r="BGY11" s="43"/>
      <c r="BGZ11" s="48"/>
      <c r="BHA11" s="49"/>
      <c r="BHB11" s="49"/>
      <c r="BHC11" s="49"/>
      <c r="BHD11" s="49"/>
      <c r="BHE11" s="49"/>
      <c r="BHF11" s="42"/>
      <c r="BHG11" s="43"/>
      <c r="BHH11" s="63"/>
      <c r="BHI11" s="64"/>
      <c r="BHJ11" s="64"/>
      <c r="BHK11" s="64"/>
      <c r="BHL11" s="64"/>
      <c r="BHM11" s="64"/>
      <c r="BHN11" s="42"/>
      <c r="BHO11" s="43"/>
      <c r="BHP11" s="48"/>
      <c r="BHQ11" s="49"/>
      <c r="BHR11" s="49"/>
      <c r="BHS11" s="49"/>
      <c r="BHT11" s="49"/>
      <c r="BHU11" s="49"/>
      <c r="BHV11" s="42"/>
      <c r="BHW11" s="43"/>
      <c r="BHX11" s="48"/>
      <c r="BHY11" s="49"/>
      <c r="BHZ11" s="49"/>
      <c r="BIA11" s="49"/>
      <c r="BIB11" s="49"/>
      <c r="BIC11" s="49"/>
      <c r="BID11" s="42"/>
      <c r="BIE11" s="43"/>
      <c r="BIF11" s="48"/>
      <c r="BIG11" s="49"/>
      <c r="BIH11" s="49"/>
      <c r="BII11" s="49"/>
      <c r="BIJ11" s="49"/>
      <c r="BIK11" s="49"/>
      <c r="BIL11" s="42"/>
      <c r="BIM11" s="43"/>
      <c r="BIN11" s="48"/>
      <c r="BIO11" s="49"/>
      <c r="BIP11" s="49"/>
      <c r="BIQ11" s="49"/>
      <c r="BIR11" s="49"/>
      <c r="BIS11" s="49"/>
      <c r="BIT11" s="42"/>
      <c r="BIU11" s="43"/>
      <c r="BIV11" s="48"/>
      <c r="BIW11" s="49"/>
      <c r="BIX11" s="49"/>
      <c r="BIY11" s="49"/>
      <c r="BIZ11" s="49"/>
      <c r="BJA11" s="49"/>
      <c r="BJB11" s="42"/>
      <c r="BJC11" s="43"/>
      <c r="BJD11" s="48"/>
      <c r="BJE11" s="49"/>
      <c r="BJF11" s="49"/>
      <c r="BJG11" s="49"/>
      <c r="BJH11" s="49"/>
      <c r="BJI11" s="49"/>
      <c r="BJJ11" s="42"/>
      <c r="BJK11" s="43"/>
      <c r="BJL11" s="48"/>
      <c r="BJM11" s="49"/>
      <c r="BJN11" s="49"/>
      <c r="BJO11" s="49"/>
      <c r="BJP11" s="49"/>
      <c r="BJQ11" s="49"/>
      <c r="BJR11" s="42"/>
      <c r="BJS11" s="43"/>
      <c r="BJT11" s="63"/>
      <c r="BJU11" s="64"/>
      <c r="BJV11" s="64"/>
      <c r="BJW11" s="64"/>
      <c r="BJX11" s="64"/>
      <c r="BJY11" s="64"/>
      <c r="BJZ11" s="42"/>
      <c r="BKA11" s="43"/>
      <c r="BKB11" s="48"/>
      <c r="BKC11" s="49"/>
      <c r="BKD11" s="49"/>
      <c r="BKE11" s="49"/>
      <c r="BKF11" s="49"/>
      <c r="BKG11" s="49"/>
      <c r="BKH11" s="67"/>
      <c r="BKI11" s="68"/>
      <c r="BKJ11" s="48"/>
      <c r="BKK11" s="49"/>
      <c r="BKL11" s="49"/>
      <c r="BKM11" s="49"/>
      <c r="BKN11" s="49"/>
      <c r="BKO11" s="49"/>
      <c r="BKP11" s="42"/>
      <c r="BKQ11" s="43"/>
      <c r="BKR11" s="48"/>
      <c r="BKS11" s="49"/>
      <c r="BKT11" s="49"/>
      <c r="BKU11" s="49"/>
      <c r="BKV11" s="49"/>
      <c r="BKW11" s="49"/>
      <c r="BKX11" s="42"/>
      <c r="BKY11" s="43"/>
      <c r="BKZ11" s="48"/>
      <c r="BLA11" s="49"/>
      <c r="BLB11" s="49"/>
      <c r="BLC11" s="49"/>
      <c r="BLD11" s="49"/>
      <c r="BLE11" s="49"/>
      <c r="BLF11" s="42"/>
      <c r="BLG11" s="43"/>
      <c r="BLH11" s="48"/>
      <c r="BLI11" s="49"/>
      <c r="BLJ11" s="49"/>
      <c r="BLK11" s="49"/>
      <c r="BLL11" s="49"/>
      <c r="BLM11" s="49"/>
      <c r="BLN11" s="42"/>
      <c r="BLO11" s="43"/>
      <c r="BLP11" s="48"/>
      <c r="BLQ11" s="49"/>
      <c r="BLR11" s="49"/>
      <c r="BLS11" s="49"/>
      <c r="BLT11" s="49"/>
      <c r="BLU11" s="49"/>
      <c r="BLV11" s="42"/>
      <c r="BLW11" s="43"/>
      <c r="BLX11" s="63"/>
      <c r="BLY11" s="64"/>
      <c r="BLZ11" s="64"/>
      <c r="BMA11" s="64"/>
      <c r="BMB11" s="64"/>
      <c r="BMC11" s="64"/>
      <c r="BMD11" s="42"/>
      <c r="BME11" s="43"/>
      <c r="BMF11" s="48"/>
      <c r="BMG11" s="49"/>
      <c r="BMH11" s="49"/>
      <c r="BMI11" s="49"/>
      <c r="BMJ11" s="49"/>
      <c r="BMK11" s="49"/>
      <c r="BML11" s="42"/>
      <c r="BMM11" s="43"/>
      <c r="BMN11" s="63"/>
      <c r="BMO11" s="64"/>
      <c r="BMP11" s="64"/>
      <c r="BMQ11" s="64"/>
      <c r="BMR11" s="64"/>
      <c r="BMS11" s="64"/>
      <c r="BMT11" s="42"/>
      <c r="BMU11" s="43"/>
      <c r="BMV11" s="48"/>
      <c r="BMW11" s="49"/>
      <c r="BMX11" s="49"/>
      <c r="BMY11" s="49"/>
      <c r="BMZ11" s="49"/>
      <c r="BNA11" s="49"/>
      <c r="BNB11" s="42"/>
      <c r="BNC11" s="43"/>
      <c r="BND11" s="48"/>
      <c r="BNE11" s="49"/>
      <c r="BNF11" s="49"/>
      <c r="BNG11" s="49"/>
      <c r="BNH11" s="49"/>
      <c r="BNI11" s="49"/>
      <c r="BNJ11" s="42"/>
      <c r="BNK11" s="43"/>
      <c r="BNL11" s="48"/>
      <c r="BNM11" s="49"/>
      <c r="BNN11" s="49"/>
      <c r="BNO11" s="49"/>
      <c r="BNP11" s="49"/>
      <c r="BNQ11" s="49"/>
      <c r="BNR11" s="42"/>
      <c r="BNS11" s="43"/>
      <c r="BNT11" s="48"/>
      <c r="BNU11" s="49"/>
      <c r="BNV11" s="49"/>
      <c r="BNW11" s="49"/>
      <c r="BNX11" s="49"/>
      <c r="BNY11" s="49"/>
      <c r="BNZ11" s="42"/>
      <c r="BOA11" s="43"/>
      <c r="BOB11" s="48"/>
      <c r="BOC11" s="49"/>
      <c r="BOD11" s="49"/>
      <c r="BOE11" s="49"/>
      <c r="BOF11" s="49"/>
      <c r="BOG11" s="49"/>
      <c r="BOH11" s="42"/>
      <c r="BOI11" s="43"/>
      <c r="BOJ11" s="48"/>
      <c r="BOK11" s="49"/>
      <c r="BOL11" s="49"/>
      <c r="BOM11" s="49"/>
      <c r="BON11" s="49"/>
      <c r="BOO11" s="49"/>
      <c r="BOP11" s="42"/>
      <c r="BOQ11" s="43"/>
      <c r="BOR11" s="48"/>
      <c r="BOS11" s="49"/>
      <c r="BOT11" s="49"/>
      <c r="BOU11" s="49"/>
      <c r="BOV11" s="49"/>
      <c r="BOW11" s="49"/>
      <c r="BOX11" s="42"/>
      <c r="BOY11" s="43"/>
      <c r="BOZ11" s="63"/>
      <c r="BPA11" s="64"/>
      <c r="BPB11" s="64"/>
      <c r="BPC11" s="64"/>
      <c r="BPD11" s="64"/>
      <c r="BPE11" s="64"/>
      <c r="BPF11" s="42"/>
      <c r="BPG11" s="43"/>
      <c r="BPH11" s="48"/>
      <c r="BPI11" s="49"/>
      <c r="BPJ11" s="49"/>
      <c r="BPK11" s="49"/>
      <c r="BPL11" s="49"/>
      <c r="BPM11" s="49"/>
      <c r="BPN11" s="42"/>
      <c r="BPO11" s="43"/>
      <c r="BPP11" s="48"/>
      <c r="BPQ11" s="49"/>
      <c r="BPR11" s="49"/>
      <c r="BPS11" s="49"/>
      <c r="BPT11" s="49"/>
      <c r="BPU11" s="49"/>
      <c r="BPV11" s="42"/>
      <c r="BPW11" s="43"/>
      <c r="BPX11" s="48"/>
      <c r="BPY11" s="49"/>
      <c r="BPZ11" s="49"/>
      <c r="BQA11" s="49"/>
      <c r="BQB11" s="49"/>
      <c r="BQC11" s="49"/>
      <c r="BQD11" s="67"/>
      <c r="BQE11" s="43"/>
      <c r="BQF11" s="63"/>
      <c r="BQG11" s="64"/>
      <c r="BQH11" s="64"/>
      <c r="BQI11" s="64"/>
      <c r="BQJ11" s="64"/>
      <c r="BQK11" s="64"/>
      <c r="BQL11" s="67"/>
      <c r="BQM11" s="43"/>
      <c r="BQN11" s="63"/>
      <c r="BQO11" s="64"/>
      <c r="BQP11" s="64"/>
      <c r="BQQ11" s="64"/>
      <c r="BQR11" s="64"/>
      <c r="BQS11" s="64"/>
      <c r="BQT11" s="67"/>
      <c r="BQU11" s="43"/>
      <c r="BQV11" s="48"/>
      <c r="BQW11" s="49"/>
      <c r="BQX11" s="49"/>
      <c r="BQY11" s="49"/>
      <c r="BQZ11" s="49"/>
      <c r="BRA11" s="49"/>
      <c r="BRB11" s="67"/>
      <c r="BRC11" s="43"/>
      <c r="BRD11" s="48"/>
      <c r="BRE11" s="49"/>
      <c r="BRF11" s="49"/>
      <c r="BRG11" s="49"/>
      <c r="BRH11" s="49"/>
      <c r="BRI11" s="49"/>
      <c r="BRJ11" s="67"/>
      <c r="BRK11" s="43"/>
      <c r="BRL11" s="48"/>
      <c r="BRM11" s="49"/>
      <c r="BRN11" s="49"/>
      <c r="BRO11" s="49"/>
      <c r="BRP11" s="49"/>
      <c r="BRQ11" s="49"/>
      <c r="BRR11" s="67"/>
      <c r="BRS11" s="68"/>
      <c r="BRT11" s="63"/>
      <c r="BRU11" s="64"/>
      <c r="BRV11" s="64"/>
      <c r="BRW11" s="64"/>
      <c r="BRX11" s="64"/>
      <c r="BRY11" s="64"/>
      <c r="BRZ11" s="67"/>
      <c r="BSA11" s="43"/>
      <c r="BSB11" s="63"/>
      <c r="BSC11" s="64"/>
      <c r="BSD11" s="64"/>
      <c r="BSE11" s="64"/>
      <c r="BSF11" s="64"/>
      <c r="BSG11" s="64"/>
      <c r="BSH11" s="67"/>
      <c r="BSI11" s="43"/>
      <c r="BSJ11" s="63"/>
      <c r="BSK11" s="64"/>
      <c r="BSL11" s="64"/>
      <c r="BSM11" s="64"/>
      <c r="BSN11" s="64"/>
      <c r="BSO11" s="64"/>
      <c r="BSP11" s="67"/>
      <c r="BSQ11" s="43"/>
      <c r="BSR11" s="63"/>
      <c r="BSS11" s="64"/>
      <c r="BST11" s="64"/>
      <c r="BSU11" s="64"/>
      <c r="BSV11" s="64"/>
      <c r="BSW11" s="64"/>
      <c r="BSX11" s="67"/>
      <c r="BSY11" s="43"/>
      <c r="BSZ11" s="63"/>
      <c r="BTA11" s="64"/>
      <c r="BTB11" s="64"/>
      <c r="BTC11" s="64"/>
      <c r="BTD11" s="64"/>
      <c r="BTE11" s="64"/>
      <c r="BTF11" s="67"/>
      <c r="BTG11" s="43"/>
      <c r="BTH11" s="63"/>
      <c r="BTI11" s="64"/>
      <c r="BTJ11" s="64"/>
      <c r="BTK11" s="64"/>
      <c r="BTL11" s="64"/>
      <c r="BTM11" s="64"/>
      <c r="BTN11" s="67"/>
      <c r="BTO11" s="68"/>
      <c r="BTP11" s="48"/>
      <c r="BTQ11" s="49"/>
      <c r="BTR11" s="49"/>
      <c r="BTS11" s="49"/>
      <c r="BTT11" s="49"/>
      <c r="BTU11" s="49"/>
      <c r="BTV11" s="67"/>
      <c r="BTW11" s="43"/>
      <c r="BTX11" s="63"/>
      <c r="BTY11" s="64"/>
      <c r="BTZ11" s="64"/>
      <c r="BUA11" s="64"/>
      <c r="BUB11" s="64"/>
      <c r="BUC11" s="64"/>
      <c r="BUD11" s="67"/>
      <c r="BUE11" s="68"/>
      <c r="BUF11" s="48"/>
      <c r="BUG11" s="49"/>
      <c r="BUH11" s="49"/>
      <c r="BUI11" s="49"/>
      <c r="BUJ11" s="49"/>
      <c r="BUK11" s="49"/>
      <c r="BUL11" s="67"/>
      <c r="BUM11" s="68"/>
      <c r="BUN11" s="63"/>
      <c r="BUO11" s="64"/>
      <c r="BUP11" s="64"/>
      <c r="BUQ11" s="64"/>
      <c r="BUR11" s="64"/>
      <c r="BUS11" s="64"/>
      <c r="BUT11" s="67"/>
      <c r="BUU11" s="68"/>
      <c r="BUV11" s="48"/>
      <c r="BUW11" s="49"/>
      <c r="BUX11" s="49"/>
      <c r="BUY11" s="49"/>
      <c r="BUZ11" s="49"/>
      <c r="BVA11" s="49"/>
      <c r="BVB11" s="67"/>
      <c r="BVC11" s="68"/>
      <c r="BVD11" s="48"/>
      <c r="BVE11" s="49"/>
      <c r="BVF11" s="49"/>
      <c r="BVG11" s="49"/>
      <c r="BVH11" s="49"/>
      <c r="BVI11" s="49"/>
      <c r="BVJ11" s="67"/>
      <c r="BVK11" s="68"/>
      <c r="BVL11" s="48"/>
      <c r="BVM11" s="49"/>
      <c r="BVN11" s="49"/>
      <c r="BVO11" s="49"/>
      <c r="BVP11" s="49"/>
      <c r="BVQ11" s="49"/>
      <c r="BVR11" s="67"/>
      <c r="BVS11" s="68"/>
      <c r="BVT11" s="48"/>
      <c r="BVU11" s="49"/>
      <c r="BVV11" s="49"/>
      <c r="BVW11" s="49"/>
      <c r="BVX11" s="49"/>
      <c r="BVY11" s="49"/>
      <c r="BVZ11" s="67"/>
      <c r="BWA11" s="68"/>
      <c r="BWB11" s="48"/>
      <c r="BWC11" s="49"/>
      <c r="BWD11" s="49"/>
      <c r="BWE11" s="49"/>
      <c r="BWF11" s="49"/>
      <c r="BWG11" s="49"/>
      <c r="BWH11" s="67"/>
      <c r="BWI11" s="68"/>
      <c r="BWJ11" s="48"/>
      <c r="BWK11" s="49"/>
      <c r="BWL11" s="49"/>
      <c r="BWM11" s="49"/>
      <c r="BWN11" s="49"/>
      <c r="BWO11" s="49"/>
      <c r="BWP11" s="67"/>
      <c r="BWQ11" s="68"/>
      <c r="BWR11" s="48"/>
      <c r="BWS11" s="49"/>
      <c r="BWT11" s="49"/>
      <c r="BWU11" s="49"/>
      <c r="BWV11" s="49"/>
      <c r="BWW11" s="49"/>
      <c r="BWX11" s="67"/>
      <c r="BWY11" s="68"/>
      <c r="BWZ11" s="48"/>
      <c r="BXA11" s="49"/>
      <c r="BXB11" s="49"/>
      <c r="BXC11" s="49"/>
      <c r="BXD11" s="49"/>
      <c r="BXE11" s="49"/>
      <c r="BXF11" s="67"/>
      <c r="BXG11" s="68"/>
      <c r="BXH11" s="48"/>
      <c r="BXI11" s="49"/>
      <c r="BXJ11" s="49"/>
      <c r="BXK11" s="49"/>
      <c r="BXL11" s="49"/>
      <c r="BXM11" s="49"/>
      <c r="BXN11" s="67"/>
      <c r="BXO11" s="68"/>
      <c r="BXP11" s="63"/>
      <c r="BXQ11" s="64"/>
      <c r="BXR11" s="64"/>
      <c r="BXS11" s="64"/>
      <c r="BXT11" s="64"/>
      <c r="BXU11" s="1"/>
      <c r="BXV11" s="67"/>
      <c r="BXW11" s="68"/>
      <c r="BXX11" s="48"/>
      <c r="BXY11" s="49"/>
      <c r="BXZ11" s="49"/>
      <c r="BYA11" s="49"/>
      <c r="BYB11" s="49"/>
      <c r="BYC11" s="49"/>
      <c r="BYD11" s="67"/>
      <c r="BYE11" s="68"/>
      <c r="BYF11" s="63"/>
      <c r="BYG11" s="64"/>
      <c r="BYH11" s="64"/>
      <c r="BYI11" s="64"/>
      <c r="BYJ11" s="64"/>
      <c r="BYK11" s="64"/>
      <c r="BYL11" s="67"/>
      <c r="BYM11" s="68"/>
      <c r="BYN11" s="48"/>
      <c r="BYO11" s="49"/>
      <c r="BYP11" s="49"/>
      <c r="BYQ11" s="49"/>
      <c r="BYR11" s="49"/>
      <c r="BYS11" s="49"/>
      <c r="BYT11" s="67"/>
      <c r="BYU11" s="68"/>
      <c r="BYV11" s="48"/>
      <c r="BYW11" s="49"/>
      <c r="BYX11" s="49"/>
      <c r="BYY11" s="49"/>
      <c r="BYZ11" s="49"/>
      <c r="BZA11" s="49"/>
      <c r="BZB11" s="67"/>
      <c r="BZC11" s="68"/>
      <c r="BZD11" s="48"/>
      <c r="BZE11" s="49"/>
      <c r="BZF11" s="49"/>
      <c r="BZG11" s="49"/>
      <c r="BZH11" s="49"/>
      <c r="BZI11" s="49"/>
      <c r="BZJ11" s="67"/>
      <c r="BZK11" s="68"/>
      <c r="BZL11" s="48"/>
      <c r="BZM11" s="49"/>
      <c r="BZN11" s="49"/>
      <c r="BZO11" s="49"/>
      <c r="BZP11" s="49"/>
      <c r="BZQ11" s="49"/>
      <c r="BZR11" s="67"/>
      <c r="BZS11" s="68"/>
      <c r="BZT11" s="48"/>
      <c r="BZU11" s="49"/>
      <c r="BZV11" s="49"/>
      <c r="BZW11" s="49"/>
      <c r="BZX11" s="49"/>
      <c r="BZY11" s="49"/>
      <c r="BZZ11" s="67"/>
      <c r="CAA11" s="68"/>
      <c r="CAB11" s="48"/>
      <c r="CAC11" s="49"/>
      <c r="CAD11" s="49"/>
      <c r="CAE11" s="49"/>
      <c r="CAF11" s="49"/>
      <c r="CAG11" s="49"/>
      <c r="CAH11" s="67"/>
      <c r="CAI11" s="68"/>
      <c r="CAJ11" s="63"/>
      <c r="CAK11" s="64"/>
      <c r="CAL11" s="64"/>
      <c r="CAM11" s="64"/>
      <c r="CAN11" s="64"/>
      <c r="CAO11" s="64"/>
      <c r="CAP11" s="67"/>
      <c r="CAQ11" s="68"/>
      <c r="CAR11" s="63"/>
      <c r="CAS11" s="64"/>
      <c r="CAT11" s="64"/>
      <c r="CAU11" s="64"/>
      <c r="CAV11" s="64"/>
      <c r="CAW11" s="64"/>
      <c r="CAX11" s="67"/>
      <c r="CAY11" s="68"/>
      <c r="CAZ11" s="48"/>
      <c r="CBA11" s="49"/>
      <c r="CBB11" s="49"/>
      <c r="CBC11" s="49"/>
      <c r="CBD11" s="49"/>
      <c r="CBE11" s="49"/>
      <c r="CBF11" s="67"/>
      <c r="CBG11" s="68"/>
      <c r="CBH11" s="48"/>
      <c r="CBI11" s="49"/>
      <c r="CBJ11" s="49"/>
      <c r="CBK11" s="49"/>
      <c r="CBL11" s="49"/>
      <c r="CBM11" s="49"/>
      <c r="CBN11" s="67"/>
      <c r="CBO11" s="68"/>
      <c r="CBP11" s="48"/>
      <c r="CBQ11" s="49"/>
      <c r="CBR11" s="49"/>
      <c r="CBS11" s="49"/>
      <c r="CBT11" s="49"/>
      <c r="CBU11" s="49"/>
      <c r="CBV11" s="67"/>
      <c r="CBW11" s="68"/>
      <c r="CBX11" s="48"/>
      <c r="CBY11" s="49"/>
      <c r="CBZ11" s="49"/>
      <c r="CCA11" s="49"/>
      <c r="CCB11" s="49"/>
      <c r="CCC11" s="49"/>
      <c r="CCD11" s="67"/>
      <c r="CCE11" s="68"/>
      <c r="CCF11" s="48"/>
      <c r="CCG11" s="49"/>
      <c r="CCH11" s="49"/>
      <c r="CCI11" s="49"/>
      <c r="CCJ11" s="49"/>
      <c r="CCK11" s="49"/>
      <c r="CCL11" s="67"/>
      <c r="CCM11" s="68"/>
      <c r="CCN11" s="48"/>
      <c r="CCO11" s="49"/>
      <c r="CCP11" s="49"/>
      <c r="CCQ11" s="49"/>
      <c r="CCR11" s="49"/>
      <c r="CCS11" s="49"/>
      <c r="CCT11" s="67"/>
      <c r="CCU11" s="68"/>
      <c r="CCV11" s="48"/>
      <c r="CCW11" s="49"/>
      <c r="CCX11" s="49"/>
      <c r="CCY11" s="49"/>
      <c r="CCZ11" s="49"/>
      <c r="CDA11" s="49"/>
      <c r="CDB11" s="67"/>
      <c r="CDC11" s="68"/>
      <c r="CDD11" s="48"/>
      <c r="CDE11" s="49"/>
      <c r="CDF11" s="49"/>
      <c r="CDG11" s="49"/>
      <c r="CDH11" s="49"/>
      <c r="CDI11" s="49"/>
      <c r="CDJ11" s="67"/>
      <c r="CDK11" s="68"/>
      <c r="CDL11" s="48"/>
      <c r="CDM11" s="49"/>
      <c r="CDN11" s="49"/>
      <c r="CDO11" s="49"/>
      <c r="CDP11" s="49"/>
      <c r="CDQ11" s="49"/>
      <c r="CDR11" s="67"/>
      <c r="CDS11" s="68"/>
      <c r="CDT11" s="48"/>
      <c r="CDU11" s="49"/>
      <c r="CDV11" s="49"/>
      <c r="CDW11" s="49"/>
      <c r="CDX11" s="49"/>
      <c r="CDY11" s="49"/>
      <c r="CDZ11" s="67"/>
      <c r="CEA11" s="68"/>
      <c r="CEB11" s="48"/>
      <c r="CEC11" s="49"/>
      <c r="CED11" s="49"/>
      <c r="CEE11" s="49"/>
      <c r="CEF11" s="49"/>
      <c r="CEG11" s="49"/>
      <c r="CEH11" s="67"/>
      <c r="CEI11" s="68"/>
      <c r="CEJ11" s="48"/>
      <c r="CEK11" s="49"/>
      <c r="CEL11" s="49"/>
      <c r="CEM11" s="49"/>
      <c r="CEN11" s="49"/>
      <c r="CEO11" s="49"/>
      <c r="CEP11" s="67"/>
      <c r="CEQ11" s="68"/>
      <c r="CER11" s="48"/>
      <c r="CES11" s="49"/>
      <c r="CET11" s="49"/>
      <c r="CEU11" s="49"/>
      <c r="CEV11" s="49"/>
      <c r="CEW11" s="49"/>
      <c r="CEX11" s="67"/>
      <c r="CEY11" s="68"/>
      <c r="CEZ11" s="48"/>
      <c r="CFA11" s="49"/>
      <c r="CFB11" s="49"/>
      <c r="CFC11" s="49"/>
      <c r="CFD11" s="49"/>
      <c r="CFE11" s="49"/>
      <c r="CFF11" s="67"/>
      <c r="CFG11" s="68"/>
      <c r="CFH11" s="48"/>
      <c r="CFI11" s="49"/>
      <c r="CFJ11" s="49"/>
      <c r="CFK11" s="49"/>
      <c r="CFL11" s="49"/>
      <c r="CFM11" s="49"/>
      <c r="CFN11" s="67"/>
      <c r="CFO11" s="68"/>
      <c r="CFP11" s="48"/>
      <c r="CFQ11" s="49"/>
      <c r="CFR11" s="49"/>
      <c r="CFS11" s="49"/>
      <c r="CFT11" s="49"/>
      <c r="CFU11" s="49"/>
      <c r="CFV11" s="67"/>
      <c r="CFW11" s="68"/>
      <c r="CFX11" s="48"/>
      <c r="CFY11" s="49"/>
      <c r="CFZ11" s="49"/>
      <c r="CGA11" s="49"/>
      <c r="CGB11" s="49"/>
      <c r="CGC11" s="49"/>
      <c r="CGD11" s="67"/>
      <c r="CGE11" s="68"/>
      <c r="CGF11" s="48"/>
      <c r="CGG11" s="49"/>
      <c r="CGH11" s="49"/>
      <c r="CGI11" s="49"/>
      <c r="CGJ11" s="49"/>
      <c r="CGK11" s="49"/>
      <c r="CGL11" s="67"/>
      <c r="CGM11" s="68"/>
      <c r="CGN11" s="63"/>
      <c r="CGO11" s="64"/>
      <c r="CGP11" s="64"/>
      <c r="CGQ11" s="64"/>
      <c r="CGR11" s="64"/>
      <c r="CGS11" s="64"/>
      <c r="CGT11" s="67"/>
      <c r="CGU11" s="68"/>
      <c r="CGV11" s="48"/>
      <c r="CGW11" s="49"/>
      <c r="CGX11" s="49"/>
      <c r="CGY11" s="49"/>
      <c r="CGZ11" s="49"/>
      <c r="CHA11" s="49"/>
      <c r="CHB11" s="67"/>
      <c r="CHC11" s="68"/>
      <c r="CHD11" s="48"/>
      <c r="CHE11" s="49"/>
      <c r="CHF11" s="49"/>
      <c r="CHG11" s="49"/>
      <c r="CHH11" s="49"/>
      <c r="CHI11" s="49"/>
      <c r="CHJ11" s="67"/>
      <c r="CHK11" s="68"/>
      <c r="CHL11" s="63"/>
      <c r="CHM11" s="64"/>
      <c r="CHN11" s="64"/>
      <c r="CHO11" s="64"/>
      <c r="CHP11" s="64"/>
      <c r="CHQ11" s="64"/>
      <c r="CHR11" s="67"/>
      <c r="CHS11" s="68"/>
      <c r="CHT11" s="48"/>
      <c r="CHU11" s="49"/>
      <c r="CHV11" s="49"/>
      <c r="CHW11" s="49"/>
      <c r="CHX11" s="49"/>
      <c r="CHY11" s="49"/>
      <c r="CHZ11" s="67"/>
      <c r="CIA11" s="68"/>
      <c r="CIB11" s="63"/>
      <c r="CIC11" s="64"/>
      <c r="CID11" s="64"/>
      <c r="CIE11" s="64"/>
      <c r="CIF11" s="64"/>
      <c r="CIG11" s="64"/>
      <c r="CIH11" s="67"/>
      <c r="CII11" s="68"/>
      <c r="CIJ11" s="63"/>
      <c r="CIK11" s="64"/>
      <c r="CIL11" s="64"/>
      <c r="CIM11" s="64"/>
      <c r="CIN11" s="64"/>
      <c r="CIO11" s="64"/>
      <c r="CIP11" s="67"/>
      <c r="CIQ11" s="68"/>
      <c r="CIR11" s="48"/>
      <c r="CIS11" s="49"/>
      <c r="CIT11" s="49"/>
      <c r="CIU11" s="49"/>
      <c r="CIV11" s="49"/>
      <c r="CIW11" s="49"/>
      <c r="CIX11" s="67"/>
      <c r="CIY11" s="68"/>
      <c r="CIZ11" s="48"/>
      <c r="CJA11" s="49"/>
      <c r="CJB11" s="49"/>
      <c r="CJC11" s="49"/>
      <c r="CJD11" s="49"/>
      <c r="CJE11" s="49"/>
      <c r="CJF11" s="67"/>
      <c r="CJG11" s="68"/>
      <c r="CJH11" s="48"/>
      <c r="CJI11" s="49"/>
      <c r="CJJ11" s="49"/>
      <c r="CJK11" s="49"/>
      <c r="CJL11" s="49"/>
      <c r="CJM11" s="49"/>
      <c r="CJN11" s="67"/>
      <c r="CJO11" s="68"/>
      <c r="CJP11" s="48"/>
      <c r="CJQ11" s="49"/>
      <c r="CJR11" s="49"/>
      <c r="CJS11" s="49"/>
      <c r="CJT11" s="49"/>
      <c r="CJU11" s="49"/>
      <c r="CJV11" s="67"/>
      <c r="CJW11" s="68"/>
      <c r="CJX11" s="48"/>
      <c r="CJY11" s="49"/>
      <c r="CJZ11" s="49"/>
      <c r="CKA11" s="49"/>
      <c r="CKB11" s="49"/>
      <c r="CKC11" s="49"/>
      <c r="CKD11" s="67"/>
      <c r="CKE11" s="68"/>
      <c r="CKF11" s="63"/>
      <c r="CKG11" s="64"/>
      <c r="CKH11" s="64"/>
      <c r="CKI11" s="64"/>
      <c r="CKJ11" s="64"/>
      <c r="CKK11" s="64"/>
      <c r="CKL11" s="67"/>
      <c r="CKM11" s="68"/>
      <c r="CKN11" s="48"/>
      <c r="CKO11" s="49"/>
      <c r="CKP11" s="49"/>
      <c r="CKQ11" s="49"/>
      <c r="CKR11" s="49"/>
      <c r="CKS11" s="47"/>
      <c r="CKT11" s="67"/>
      <c r="CKU11" s="68"/>
      <c r="CKV11" s="48"/>
      <c r="CKW11" s="49"/>
      <c r="CKX11" s="49"/>
      <c r="CKY11" s="49"/>
      <c r="CKZ11" s="49"/>
      <c r="CLA11" s="49"/>
      <c r="CLB11" s="67"/>
      <c r="CLC11" s="68"/>
      <c r="CLD11" s="48"/>
      <c r="CLE11" s="49"/>
      <c r="CLF11" s="49"/>
      <c r="CLG11" s="49"/>
      <c r="CLH11" s="49"/>
      <c r="CLI11" s="49"/>
      <c r="CLJ11" s="67"/>
      <c r="CLK11" s="68"/>
      <c r="CLL11" s="48"/>
      <c r="CLM11" s="49"/>
      <c r="CLN11" s="49"/>
      <c r="CLO11" s="49"/>
      <c r="CLP11" s="49"/>
      <c r="CLQ11" s="49"/>
      <c r="CLR11" s="67"/>
      <c r="CLS11" s="68"/>
      <c r="CLT11" s="63"/>
      <c r="CLU11" s="64"/>
      <c r="CLV11" s="64"/>
      <c r="CLW11" s="64"/>
      <c r="CLX11" s="64"/>
      <c r="CLY11" s="64"/>
      <c r="CLZ11" s="67"/>
      <c r="CMA11" s="68"/>
      <c r="CMB11" s="48"/>
      <c r="CMC11" s="49"/>
      <c r="CMD11" s="49"/>
      <c r="CME11" s="49"/>
      <c r="CMF11" s="49"/>
      <c r="CMG11" s="49"/>
      <c r="CMH11" s="67"/>
      <c r="CMI11" s="68"/>
      <c r="CMJ11" s="48"/>
      <c r="CMK11" s="49"/>
      <c r="CML11" s="49"/>
      <c r="CMM11" s="49"/>
      <c r="CMN11" s="49"/>
      <c r="CMO11" s="49"/>
      <c r="CMP11" s="67"/>
      <c r="CMQ11" s="68"/>
      <c r="CMR11" s="48"/>
      <c r="CMS11" s="49"/>
      <c r="CMT11" s="49"/>
      <c r="CMU11" s="49"/>
      <c r="CMV11" s="49"/>
      <c r="CMW11" s="49"/>
      <c r="CMX11" s="67"/>
      <c r="CMY11" s="68"/>
      <c r="CMZ11" s="63"/>
      <c r="CNA11" s="64"/>
      <c r="CNB11" s="64"/>
      <c r="CNC11" s="64"/>
      <c r="CND11" s="64"/>
      <c r="CNE11" s="64"/>
      <c r="CNF11" s="67"/>
      <c r="CNG11" s="68"/>
      <c r="CNH11" s="48"/>
      <c r="CNI11" s="49"/>
      <c r="CNJ11" s="49"/>
      <c r="CNK11" s="49"/>
      <c r="CNL11" s="49"/>
      <c r="CNM11" s="49"/>
      <c r="CNN11" s="67"/>
      <c r="CNO11" s="68"/>
      <c r="CNP11" s="63"/>
      <c r="CNQ11" s="64"/>
      <c r="CNR11" s="64"/>
      <c r="CNS11" s="64"/>
      <c r="CNT11" s="64"/>
      <c r="CNU11" s="64"/>
      <c r="CNV11" s="67"/>
      <c r="CNW11" s="68"/>
      <c r="CNX11" s="48"/>
      <c r="CNY11" s="49"/>
      <c r="CNZ11" s="49"/>
      <c r="COA11" s="49"/>
      <c r="COB11" s="49"/>
      <c r="COC11" s="49"/>
      <c r="COD11" s="67"/>
      <c r="COE11" s="68"/>
      <c r="COF11" s="48"/>
      <c r="COG11" s="49"/>
      <c r="COH11" s="49"/>
      <c r="COI11" s="49"/>
      <c r="COJ11" s="49"/>
      <c r="COK11" s="49"/>
      <c r="COL11" s="67"/>
      <c r="COM11" s="68"/>
      <c r="CON11" s="48"/>
      <c r="COO11" s="49"/>
      <c r="COP11" s="49"/>
      <c r="COQ11" s="49"/>
      <c r="COR11" s="49"/>
      <c r="COS11" s="49"/>
      <c r="COT11" s="67"/>
      <c r="COU11" s="68"/>
      <c r="COV11" s="48"/>
      <c r="COW11" s="49"/>
      <c r="COX11" s="49"/>
      <c r="COY11" s="49"/>
      <c r="COZ11" s="49"/>
      <c r="CPA11" s="49"/>
      <c r="CPB11" s="67"/>
      <c r="CPC11" s="68"/>
      <c r="CPD11" s="48"/>
      <c r="CPE11" s="49"/>
      <c r="CPF11" s="49"/>
      <c r="CPG11" s="49"/>
      <c r="CPH11" s="49"/>
      <c r="CPI11" s="49"/>
      <c r="CPJ11" s="67"/>
      <c r="CPK11" s="68"/>
      <c r="CPL11" s="48"/>
      <c r="CPM11" s="49"/>
      <c r="CPN11" s="49"/>
      <c r="CPO11" s="49"/>
      <c r="CPP11" s="49"/>
      <c r="CPQ11" s="49"/>
      <c r="CPR11" s="67"/>
      <c r="CPS11" s="68"/>
      <c r="CPT11" s="63"/>
      <c r="CPU11" s="64"/>
      <c r="CPV11" s="64"/>
      <c r="CPW11" s="64"/>
      <c r="CPX11" s="64"/>
      <c r="CPY11" s="64"/>
      <c r="CPZ11" s="67"/>
      <c r="CQA11" s="68"/>
      <c r="CQB11" s="48"/>
      <c r="CQC11" s="49"/>
      <c r="CQD11" s="49"/>
      <c r="CQE11" s="49"/>
      <c r="CQF11" s="49"/>
      <c r="CQG11" s="49"/>
      <c r="CQH11" s="67"/>
      <c r="CQI11" s="68"/>
      <c r="CQJ11" s="82"/>
      <c r="CQK11" s="83"/>
      <c r="CQL11" s="83"/>
      <c r="CQM11" s="83"/>
      <c r="CQN11" s="83"/>
      <c r="CQO11" s="83"/>
      <c r="CQP11" s="67"/>
      <c r="CQQ11" s="68"/>
      <c r="CQR11" s="48"/>
      <c r="CQS11" s="49"/>
      <c r="CQT11" s="49"/>
      <c r="CQU11" s="49"/>
      <c r="CQV11" s="49"/>
      <c r="CQW11" s="49"/>
      <c r="CQX11" s="67"/>
      <c r="CQY11" s="68"/>
      <c r="CQZ11" s="48"/>
      <c r="CRA11" s="49"/>
      <c r="CRB11" s="49"/>
      <c r="CRC11" s="49"/>
      <c r="CRD11" s="49"/>
      <c r="CRE11" s="49"/>
      <c r="CRF11" s="67"/>
      <c r="CRG11" s="68"/>
      <c r="CRH11" s="48"/>
      <c r="CRI11" s="49"/>
      <c r="CRJ11" s="49"/>
      <c r="CRK11" s="49"/>
      <c r="CRL11" s="49"/>
      <c r="CRM11" s="49"/>
      <c r="CRN11" s="67"/>
      <c r="CRO11" s="68"/>
      <c r="CRP11" s="48"/>
      <c r="CRQ11" s="49"/>
      <c r="CRR11" s="49"/>
      <c r="CRS11" s="49"/>
      <c r="CRT11" s="49"/>
      <c r="CRU11" s="49"/>
      <c r="CRV11" s="47"/>
      <c r="CRW11" s="68"/>
      <c r="CRX11" s="63"/>
      <c r="CRY11" s="64"/>
      <c r="CRZ11" s="64"/>
      <c r="CSA11" s="64"/>
      <c r="CSB11" s="64"/>
      <c r="CSC11" s="64"/>
      <c r="CSD11" s="67"/>
      <c r="CSE11" s="68"/>
      <c r="CSF11" s="48"/>
      <c r="CSG11" s="49"/>
      <c r="CSH11" s="49"/>
      <c r="CSI11" s="49"/>
      <c r="CSJ11" s="49"/>
      <c r="CSK11" s="49"/>
      <c r="CSL11" s="64"/>
      <c r="CSM11" s="68"/>
      <c r="CSN11" s="48"/>
      <c r="CSO11" s="49"/>
      <c r="CSP11" s="49"/>
      <c r="CSQ11" s="49"/>
      <c r="CSR11" s="49"/>
      <c r="CSS11" s="49"/>
      <c r="CST11" s="64"/>
      <c r="CSU11" s="68"/>
      <c r="CSV11" s="48"/>
      <c r="CSW11" s="49"/>
      <c r="CSX11" s="49"/>
      <c r="CSY11" s="49"/>
      <c r="CSZ11" s="49"/>
      <c r="CTA11" s="49"/>
      <c r="CTB11" s="64"/>
      <c r="CTC11" s="68"/>
      <c r="CTD11" s="48"/>
      <c r="CTE11" s="49"/>
      <c r="CTF11" s="49"/>
      <c r="CTG11" s="49"/>
      <c r="CTH11" s="49"/>
      <c r="CTI11" s="49"/>
      <c r="CTJ11" s="64"/>
      <c r="CTK11" s="68"/>
      <c r="CTL11" s="48"/>
      <c r="CTM11" s="49"/>
      <c r="CTN11" s="49"/>
      <c r="CTO11" s="49"/>
      <c r="CTP11" s="49"/>
      <c r="CTQ11" s="49"/>
      <c r="CTR11" s="64"/>
      <c r="CTS11" s="68"/>
      <c r="CTT11" s="48"/>
      <c r="CTU11" s="49"/>
      <c r="CTV11" s="49"/>
      <c r="CTW11" s="49"/>
      <c r="CTX11" s="49"/>
      <c r="CTY11" s="49"/>
      <c r="CTZ11" s="64"/>
      <c r="CUA11" s="68"/>
      <c r="CUB11" s="48"/>
      <c r="CUC11" s="49"/>
      <c r="CUD11" s="49"/>
      <c r="CUE11" s="49"/>
      <c r="CUF11" s="49"/>
      <c r="CUG11" s="49"/>
      <c r="CUH11" s="64"/>
      <c r="CUI11" s="68"/>
      <c r="CUJ11" s="48"/>
      <c r="CUK11" s="49"/>
      <c r="CUL11" s="49"/>
      <c r="CUM11" s="49"/>
      <c r="CUN11" s="49"/>
      <c r="CUO11" s="49"/>
      <c r="CUP11" s="64"/>
      <c r="CUQ11" s="68"/>
      <c r="CUR11" s="48"/>
      <c r="CUS11" s="49"/>
      <c r="CUT11" s="49"/>
      <c r="CUU11" s="49"/>
      <c r="CUV11" s="49"/>
      <c r="CUW11" s="49"/>
      <c r="CUX11" s="64"/>
      <c r="CUY11" s="68"/>
      <c r="CUZ11" s="48"/>
      <c r="CVA11" s="49"/>
      <c r="CVB11" s="49"/>
      <c r="CVC11" s="49"/>
      <c r="CVD11" s="49"/>
      <c r="CVE11" s="49"/>
      <c r="CVF11" s="64"/>
      <c r="CVG11" s="68"/>
      <c r="CVH11" s="48"/>
      <c r="CVI11" s="49"/>
      <c r="CVJ11" s="49"/>
      <c r="CVK11" s="49"/>
      <c r="CVL11" s="49"/>
      <c r="CVM11" s="49"/>
      <c r="CVN11" s="64"/>
      <c r="CVO11" s="68"/>
      <c r="CVP11" s="48"/>
      <c r="CVQ11" s="49"/>
      <c r="CVR11" s="49"/>
      <c r="CVS11" s="49"/>
      <c r="CVT11" s="49"/>
      <c r="CVU11" s="49"/>
      <c r="CVV11" s="64"/>
      <c r="CVW11" s="68"/>
      <c r="CVX11" s="48"/>
      <c r="CVY11" s="49"/>
      <c r="CVZ11" s="49"/>
      <c r="CWA11" s="49"/>
      <c r="CWB11" s="49"/>
      <c r="CWC11" s="49"/>
      <c r="CWD11" s="64"/>
      <c r="CWE11" s="68"/>
      <c r="CWF11" s="48"/>
      <c r="CWG11" s="49"/>
      <c r="CWH11" s="49"/>
      <c r="CWI11" s="49"/>
      <c r="CWJ11" s="49"/>
      <c r="CWK11" s="49"/>
      <c r="CWL11" s="64"/>
      <c r="CWM11" s="68"/>
      <c r="CWN11" s="48"/>
      <c r="CWO11" s="49"/>
      <c r="CWP11" s="49"/>
      <c r="CWQ11" s="49"/>
      <c r="CWR11" s="49"/>
      <c r="CWS11" s="49"/>
      <c r="CWT11" s="64"/>
      <c r="CWU11" s="68"/>
      <c r="CWV11" s="48"/>
      <c r="CWW11" s="49"/>
      <c r="CWX11" s="49"/>
      <c r="CWY11" s="49"/>
      <c r="CWZ11" s="49"/>
      <c r="CXA11" s="49"/>
      <c r="CXB11" s="127"/>
      <c r="CXC11" s="43"/>
      <c r="CXD11" s="48"/>
      <c r="CXE11" s="49"/>
      <c r="CXF11" s="49"/>
      <c r="CXG11" s="49"/>
      <c r="CXH11" s="49"/>
      <c r="CXI11" s="49"/>
      <c r="CXJ11" s="127"/>
      <c r="CXK11" s="43"/>
      <c r="CXL11" s="48"/>
      <c r="CXM11" s="49"/>
      <c r="CXN11" s="49"/>
      <c r="CXO11" s="49"/>
      <c r="CXP11" s="49"/>
      <c r="CXQ11" s="49"/>
      <c r="CXR11" s="127"/>
      <c r="CXS11" s="43"/>
      <c r="CXT11" s="48"/>
      <c r="CXU11" s="49"/>
      <c r="CXV11" s="49"/>
      <c r="CXW11" s="49"/>
      <c r="CXX11" s="49"/>
      <c r="CXY11" s="49"/>
      <c r="CXZ11" s="127"/>
      <c r="CYA11" s="43"/>
      <c r="CYB11" s="48"/>
      <c r="CYC11" s="49"/>
      <c r="CYD11" s="49"/>
      <c r="CYE11" s="49"/>
      <c r="CYF11" s="49"/>
      <c r="CYG11" s="49"/>
      <c r="CYH11" s="127"/>
      <c r="CYI11" s="43"/>
      <c r="CYJ11" s="48"/>
      <c r="CYK11" s="49"/>
      <c r="CYL11" s="49"/>
      <c r="CYM11" s="49"/>
      <c r="CYN11" s="49"/>
      <c r="CYO11" s="49"/>
      <c r="CYP11" s="127"/>
      <c r="CYQ11" s="43"/>
      <c r="CYR11" s="48"/>
      <c r="CYS11" s="49"/>
      <c r="CYT11" s="49"/>
      <c r="CYU11" s="49"/>
      <c r="CYV11" s="49"/>
      <c r="CYW11" s="49"/>
      <c r="CYX11" s="127"/>
      <c r="CYY11" s="43"/>
      <c r="CYZ11" s="48"/>
      <c r="CZA11" s="49"/>
      <c r="CZB11" s="49"/>
      <c r="CZC11" s="49"/>
      <c r="CZD11" s="49"/>
      <c r="CZE11" s="49"/>
      <c r="CZF11" s="127"/>
      <c r="CZG11" s="43"/>
      <c r="CZH11" s="48"/>
      <c r="CZI11" s="49"/>
      <c r="CZJ11" s="49"/>
      <c r="CZK11" s="49"/>
      <c r="CZL11" s="49"/>
      <c r="CZM11" s="49"/>
      <c r="CZN11" s="127"/>
      <c r="CZO11" s="43"/>
      <c r="CZP11" s="48"/>
      <c r="CZQ11" s="49"/>
      <c r="CZR11" s="49"/>
      <c r="CZS11" s="49"/>
      <c r="CZT11" s="49"/>
      <c r="CZU11" s="49"/>
      <c r="CZV11" s="127"/>
      <c r="CZW11" s="43"/>
      <c r="CZX11" s="48"/>
      <c r="CZY11" s="49"/>
      <c r="CZZ11" s="49"/>
      <c r="DAA11" s="49"/>
      <c r="DAB11" s="49"/>
      <c r="DAC11" s="49"/>
      <c r="DAD11" s="64"/>
      <c r="DAE11" s="68"/>
      <c r="DAF11" s="48"/>
      <c r="DAG11" s="49"/>
      <c r="DAH11" s="49"/>
      <c r="DAI11" s="49"/>
      <c r="DAJ11" s="49"/>
      <c r="DAK11" s="49"/>
      <c r="DAL11" s="64"/>
      <c r="DAM11" s="68"/>
      <c r="DAN11" s="48"/>
      <c r="DAO11" s="49"/>
      <c r="DAP11" s="49"/>
      <c r="DAQ11" s="49"/>
      <c r="DAR11" s="49"/>
      <c r="DAS11" s="49"/>
      <c r="DAT11" s="64"/>
      <c r="DAU11" s="68"/>
      <c r="DAV11" s="48"/>
      <c r="DAW11" s="49"/>
      <c r="DAX11" s="49"/>
      <c r="DAY11" s="49"/>
      <c r="DAZ11" s="49"/>
      <c r="DBA11" s="49"/>
      <c r="DBB11" s="64"/>
      <c r="DBC11" s="68"/>
      <c r="DBD11" s="48"/>
      <c r="DBE11" s="49"/>
      <c r="DBF11" s="49"/>
      <c r="DBG11" s="49"/>
      <c r="DBH11" s="49"/>
      <c r="DBI11" s="49"/>
      <c r="DBJ11" s="64"/>
      <c r="DBK11" s="68"/>
      <c r="DBL11" s="48"/>
      <c r="DBM11" s="49"/>
      <c r="DBN11" s="49"/>
      <c r="DBO11" s="49"/>
      <c r="DBP11" s="49"/>
      <c r="DBQ11" s="49"/>
      <c r="DBR11" s="64"/>
      <c r="DBS11" s="68"/>
      <c r="DBT11" s="48"/>
      <c r="DBU11" s="49"/>
      <c r="DBV11" s="49"/>
      <c r="DBW11" s="49"/>
      <c r="DBX11" s="49"/>
      <c r="DBY11" s="49"/>
      <c r="DBZ11" s="64"/>
      <c r="DCA11" s="68"/>
      <c r="DCB11" s="48"/>
      <c r="DCC11" s="49"/>
      <c r="DCD11" s="49"/>
      <c r="DCE11" s="49"/>
      <c r="DCF11" s="49"/>
      <c r="DCG11" s="49"/>
      <c r="DCH11" s="64"/>
      <c r="DCI11" s="68"/>
      <c r="DCJ11" s="48"/>
      <c r="DCK11" s="49"/>
      <c r="DCL11" s="49"/>
      <c r="DCM11" s="49"/>
      <c r="DCN11" s="49"/>
      <c r="DCO11" s="49"/>
      <c r="DCP11" s="64"/>
      <c r="DCQ11" s="68"/>
      <c r="DCR11" s="48"/>
      <c r="DCS11" s="49"/>
      <c r="DCT11" s="49"/>
      <c r="DCU11" s="49"/>
      <c r="DCV11" s="49"/>
      <c r="DCW11" s="49"/>
      <c r="DCX11" s="64"/>
      <c r="DCY11" s="68"/>
      <c r="DCZ11" s="48"/>
      <c r="DDA11" s="49"/>
      <c r="DDB11" s="49"/>
      <c r="DDC11" s="49"/>
      <c r="DDD11" s="49"/>
      <c r="DDE11" s="49"/>
      <c r="DDF11" s="64"/>
      <c r="DDG11" s="68"/>
      <c r="DDH11" s="48"/>
      <c r="DDI11" s="49"/>
      <c r="DDJ11" s="49"/>
      <c r="DDK11" s="49"/>
      <c r="DDL11" s="49"/>
      <c r="DDM11" s="49"/>
      <c r="DDN11" s="127"/>
      <c r="DDO11" s="43"/>
      <c r="DDP11" s="48"/>
      <c r="DDQ11" s="49"/>
      <c r="DDR11" s="49"/>
      <c r="DDS11" s="49"/>
      <c r="DDT11" s="49"/>
      <c r="DDU11" s="49"/>
      <c r="DDV11" s="127"/>
      <c r="DDW11" s="43"/>
      <c r="DDX11" s="48"/>
      <c r="DDY11" s="49"/>
      <c r="DDZ11" s="49"/>
      <c r="DEA11" s="49"/>
      <c r="DEB11" s="49"/>
      <c r="DEC11" s="49"/>
      <c r="DED11" s="127"/>
      <c r="DEE11" s="43"/>
      <c r="DEF11" s="48"/>
      <c r="DEG11" s="49"/>
      <c r="DEH11" s="49"/>
      <c r="DEI11" s="49"/>
      <c r="DEJ11" s="49"/>
      <c r="DEK11" s="49"/>
      <c r="DEL11" s="127"/>
      <c r="DEM11" s="43"/>
      <c r="DEN11" s="48"/>
      <c r="DEO11" s="49"/>
      <c r="DEP11" s="49"/>
      <c r="DEQ11" s="49"/>
      <c r="DER11" s="49"/>
      <c r="DES11" s="49"/>
      <c r="DET11" s="127"/>
      <c r="DEU11" s="43"/>
      <c r="DEV11" s="48"/>
      <c r="DEW11" s="49"/>
      <c r="DEX11" s="49"/>
      <c r="DEY11" s="49"/>
      <c r="DEZ11" s="49"/>
      <c r="DFA11" s="49"/>
      <c r="DFB11" s="127"/>
      <c r="DFC11" s="43"/>
      <c r="DFD11" s="48"/>
      <c r="DFE11" s="49"/>
      <c r="DFF11" s="49"/>
      <c r="DFG11" s="49"/>
      <c r="DFH11" s="49"/>
      <c r="DFI11" s="49"/>
      <c r="DFJ11" s="127"/>
      <c r="DFK11" s="43"/>
      <c r="DFL11" s="63"/>
      <c r="DFM11" s="64"/>
      <c r="DFN11" s="64"/>
      <c r="DFO11" s="64"/>
      <c r="DFP11" s="64"/>
      <c r="DFQ11" s="64"/>
      <c r="DFR11" s="64"/>
      <c r="DFS11" s="68"/>
      <c r="DFT11" s="48"/>
      <c r="DFU11" s="49"/>
      <c r="DFV11" s="49"/>
      <c r="DFW11" s="49"/>
      <c r="DFX11" s="49"/>
      <c r="DFY11" s="49"/>
      <c r="DFZ11" s="127"/>
      <c r="DGA11" s="43"/>
      <c r="DGB11" s="48"/>
      <c r="DGC11" s="49"/>
      <c r="DGD11" s="49"/>
      <c r="DGE11" s="49"/>
      <c r="DGF11" s="49"/>
      <c r="DGG11" s="49"/>
      <c r="DGH11" s="127"/>
      <c r="DGI11" s="43"/>
      <c r="DGJ11" s="48"/>
      <c r="DGK11" s="49"/>
      <c r="DGL11" s="49"/>
      <c r="DGM11" s="49"/>
      <c r="DGN11" s="49"/>
      <c r="DGO11" s="49"/>
      <c r="DGP11" s="64"/>
      <c r="DGQ11" s="68"/>
      <c r="DGR11" s="48"/>
      <c r="DGS11" s="49"/>
      <c r="DGT11" s="49"/>
      <c r="DGU11" s="49"/>
      <c r="DGV11" s="49"/>
      <c r="DGW11" s="49"/>
      <c r="DGX11" s="64"/>
      <c r="DGY11" s="68"/>
      <c r="DGZ11" s="48"/>
      <c r="DHA11" s="49"/>
      <c r="DHB11" s="49"/>
      <c r="DHC11" s="49"/>
      <c r="DHD11" s="49"/>
      <c r="DHE11" s="49"/>
      <c r="DHF11" s="64"/>
      <c r="DHG11" s="68"/>
      <c r="DHH11" s="63"/>
      <c r="DHI11" s="64"/>
      <c r="DHJ11" s="64"/>
      <c r="DHK11" s="64"/>
      <c r="DHL11" s="64"/>
      <c r="DHM11" s="64"/>
      <c r="DHN11" s="64"/>
      <c r="DHO11" s="68"/>
      <c r="DHP11" s="48"/>
      <c r="DHQ11" s="49"/>
      <c r="DHR11" s="49"/>
      <c r="DHS11" s="49"/>
      <c r="DHT11" s="49"/>
      <c r="DHU11" s="49"/>
      <c r="DHV11" s="64"/>
      <c r="DHW11" s="68"/>
      <c r="DHX11" s="48"/>
      <c r="DHY11" s="49"/>
      <c r="DHZ11" s="49"/>
      <c r="DIA11" s="49"/>
      <c r="DIB11" s="49"/>
      <c r="DIC11" s="49"/>
      <c r="DID11" s="64"/>
      <c r="DIE11" s="68"/>
      <c r="DIF11" s="48"/>
      <c r="DIG11" s="49"/>
      <c r="DIH11" s="49"/>
      <c r="DII11" s="49"/>
      <c r="DIJ11" s="49"/>
      <c r="DIK11" s="49"/>
      <c r="DIL11" s="64"/>
      <c r="DIM11" s="68"/>
      <c r="DIN11" s="48"/>
      <c r="DIO11" s="49"/>
      <c r="DIP11" s="49"/>
      <c r="DIQ11" s="49"/>
      <c r="DIR11" s="49"/>
      <c r="DIS11" s="49"/>
      <c r="DIT11" s="64"/>
      <c r="DIU11" s="68"/>
      <c r="DIV11" s="48"/>
      <c r="DIW11" s="49"/>
      <c r="DIX11" s="49"/>
      <c r="DIY11" s="49"/>
      <c r="DIZ11" s="49"/>
      <c r="DJA11" s="49"/>
      <c r="DJB11" s="64"/>
      <c r="DJC11" s="68"/>
      <c r="DJD11" s="48"/>
      <c r="DJE11" s="49"/>
      <c r="DJF11" s="49"/>
      <c r="DJG11" s="49"/>
      <c r="DJH11" s="49"/>
      <c r="DJI11" s="49"/>
      <c r="DJJ11" s="64"/>
      <c r="DJK11" s="68"/>
      <c r="DJL11" s="48"/>
      <c r="DJM11" s="49"/>
      <c r="DJN11" s="49"/>
      <c r="DJO11" s="49"/>
      <c r="DJP11" s="49"/>
      <c r="DJQ11" s="49"/>
      <c r="DJR11" s="64"/>
      <c r="DJS11" s="68"/>
      <c r="DJT11" s="48"/>
      <c r="DJU11" s="49"/>
      <c r="DJV11" s="49"/>
      <c r="DJW11" s="49"/>
      <c r="DJX11" s="49"/>
      <c r="DJY11" s="49"/>
      <c r="DJZ11" s="64"/>
      <c r="DKA11" s="68"/>
      <c r="DKB11" s="48"/>
      <c r="DKC11" s="49"/>
      <c r="DKD11" s="49"/>
      <c r="DKE11" s="49"/>
      <c r="DKF11" s="49"/>
      <c r="DKG11" s="49"/>
      <c r="DKH11" s="64"/>
      <c r="DKI11" s="68"/>
      <c r="DKJ11" s="48"/>
      <c r="DKK11" s="49"/>
      <c r="DKL11" s="49"/>
      <c r="DKM11" s="49"/>
      <c r="DKN11" s="49"/>
      <c r="DKO11" s="49"/>
      <c r="DKP11" s="64"/>
      <c r="DKQ11" s="68"/>
      <c r="DKR11" s="48"/>
      <c r="DKS11" s="49"/>
      <c r="DKT11" s="49"/>
      <c r="DKU11" s="49"/>
      <c r="DKV11" s="49"/>
      <c r="DKW11" s="49"/>
      <c r="DKX11" s="64"/>
      <c r="DKY11" s="68"/>
      <c r="DKZ11" s="48"/>
      <c r="DLA11" s="49"/>
      <c r="DLB11" s="49"/>
      <c r="DLC11" s="49"/>
      <c r="DLD11" s="49"/>
      <c r="DLE11" s="49"/>
      <c r="DLF11" s="64"/>
      <c r="DLG11" s="68"/>
      <c r="DLH11" s="48"/>
      <c r="DLI11" s="49"/>
      <c r="DLJ11" s="49"/>
      <c r="DLK11" s="49"/>
      <c r="DLL11" s="49"/>
      <c r="DLM11" s="49"/>
      <c r="DLN11" s="64"/>
      <c r="DLO11" s="68"/>
      <c r="DLP11" s="48"/>
      <c r="DLR11" s="49"/>
      <c r="DLS11" s="49"/>
      <c r="DLT11" s="49"/>
      <c r="DLU11" s="49"/>
      <c r="DLV11" s="64"/>
      <c r="DLW11" s="68"/>
      <c r="DLX11" s="48"/>
      <c r="DLY11" s="49"/>
      <c r="DLZ11" s="49"/>
      <c r="DMA11" s="49"/>
      <c r="DMB11" s="49"/>
      <c r="DMC11" s="49"/>
      <c r="DMD11" s="64"/>
      <c r="DME11" s="68"/>
      <c r="DMF11" s="48"/>
      <c r="DMG11" s="49"/>
      <c r="DMH11" s="49"/>
      <c r="DMI11" s="49"/>
      <c r="DMJ11" s="49"/>
      <c r="DMK11" s="49"/>
      <c r="DML11" s="64"/>
      <c r="DMM11" s="68"/>
      <c r="DMN11" s="48"/>
      <c r="DMO11" s="49"/>
      <c r="DMP11" s="49"/>
      <c r="DMQ11" s="49"/>
      <c r="DMR11" s="49"/>
      <c r="DMS11" s="49"/>
      <c r="DMT11" s="64"/>
      <c r="DMU11" s="68"/>
      <c r="DMV11" s="48"/>
      <c r="DMW11" s="49"/>
      <c r="DMX11" s="49"/>
      <c r="DMY11" s="49"/>
      <c r="DMZ11" s="49"/>
      <c r="DNA11" s="49"/>
      <c r="DNB11" s="64"/>
      <c r="DNC11" s="68"/>
      <c r="DND11" s="48"/>
      <c r="DNE11" s="49"/>
      <c r="DNF11" s="49"/>
      <c r="DNG11" s="49"/>
      <c r="DNH11" s="49"/>
      <c r="DNI11" s="49"/>
      <c r="DNJ11" s="64"/>
      <c r="DNK11" s="68"/>
      <c r="DNL11" s="48"/>
      <c r="DNM11" s="49"/>
      <c r="DNN11" s="49"/>
      <c r="DNO11" s="49"/>
      <c r="DNP11" s="49"/>
      <c r="DNQ11" s="49"/>
      <c r="DNR11" s="64"/>
      <c r="DNS11" s="68"/>
      <c r="DNT11" s="48"/>
      <c r="DNU11" s="49"/>
      <c r="DNV11" s="49"/>
      <c r="DNW11" s="49"/>
      <c r="DNX11" s="49"/>
      <c r="DNY11" s="49"/>
      <c r="DNZ11" s="64"/>
      <c r="DOA11" s="68"/>
      <c r="DOB11" s="48"/>
      <c r="DOC11" s="49"/>
      <c r="DOD11" s="49"/>
      <c r="DOE11" s="49"/>
      <c r="DOF11" s="49"/>
      <c r="DOG11" s="49"/>
      <c r="DOH11" s="64"/>
      <c r="DOI11" s="68"/>
      <c r="DOJ11" s="48"/>
      <c r="DOK11" s="49"/>
      <c r="DOL11" s="49"/>
      <c r="DOM11" s="49"/>
      <c r="DON11" s="49"/>
      <c r="DOO11" s="49"/>
      <c r="DOP11" s="64"/>
      <c r="DOQ11" s="68"/>
      <c r="DOR11" s="48"/>
      <c r="DOS11" s="49"/>
      <c r="DOT11" s="49"/>
      <c r="DOU11" s="49"/>
      <c r="DOV11" s="49"/>
      <c r="DOW11" s="49"/>
      <c r="DOX11" s="64"/>
      <c r="DOY11" s="68"/>
      <c r="DOZ11" s="48"/>
      <c r="DPA11" s="49"/>
      <c r="DPB11" s="49"/>
      <c r="DPC11" s="49"/>
      <c r="DPD11" s="49"/>
      <c r="DPE11" s="49"/>
      <c r="DPF11" s="64"/>
      <c r="DPG11" s="68"/>
      <c r="DPH11" s="48"/>
      <c r="DPI11" s="49"/>
      <c r="DPJ11" s="49"/>
      <c r="DPK11" s="49"/>
      <c r="DPL11" s="49"/>
      <c r="DPM11" s="49"/>
      <c r="DPN11" s="64"/>
      <c r="DPO11" s="68"/>
      <c r="DPP11" s="48"/>
      <c r="DPQ11" s="49"/>
      <c r="DPR11" s="49"/>
      <c r="DPS11" s="49"/>
      <c r="DPT11" s="49"/>
      <c r="DPU11" s="49"/>
      <c r="DPV11" s="491"/>
      <c r="DPW11" s="492"/>
      <c r="DPX11" s="48"/>
      <c r="DPY11" s="49"/>
      <c r="DPZ11" s="49"/>
      <c r="DQA11" s="49"/>
      <c r="DQB11" s="49"/>
      <c r="DQC11" s="49"/>
      <c r="DQD11" s="491"/>
      <c r="DQE11" s="492"/>
      <c r="DQF11" s="48"/>
      <c r="DQG11" s="49"/>
      <c r="DQH11" s="49"/>
      <c r="DQI11" s="49"/>
      <c r="DQJ11" s="49"/>
      <c r="DQK11" s="49"/>
      <c r="DQL11" s="489"/>
      <c r="DQM11" s="492"/>
      <c r="DQN11" s="48"/>
      <c r="DQO11" s="49"/>
      <c r="DQP11" s="49"/>
      <c r="DQQ11" s="49"/>
      <c r="DQR11" s="49"/>
      <c r="DQS11" s="49"/>
      <c r="DQT11" s="64"/>
      <c r="DQU11" s="68"/>
      <c r="DQV11" s="48"/>
      <c r="DQW11" s="49"/>
      <c r="DQX11" s="49"/>
      <c r="DQY11" s="49"/>
      <c r="DQZ11" s="49"/>
      <c r="DRA11" s="49"/>
      <c r="DRB11" s="491"/>
      <c r="DRC11" s="492"/>
      <c r="DRD11" s="48"/>
      <c r="DRE11" s="49"/>
      <c r="DRF11" s="49"/>
      <c r="DRG11" s="49"/>
      <c r="DRH11" s="49"/>
      <c r="DRI11" s="49"/>
      <c r="DRJ11" s="491"/>
      <c r="DRK11" s="492"/>
      <c r="DRL11" s="48"/>
      <c r="DRM11" s="49"/>
      <c r="DRN11" s="49"/>
      <c r="DRO11" s="49"/>
      <c r="DRP11" s="49"/>
      <c r="DRQ11" s="49"/>
      <c r="DRR11" s="64"/>
      <c r="DRS11" s="68"/>
      <c r="DRT11" s="48"/>
      <c r="DRU11" s="49"/>
      <c r="DRV11" s="49"/>
      <c r="DRW11" s="49"/>
      <c r="DRX11" s="49"/>
      <c r="DRY11" s="49"/>
      <c r="DRZ11" s="491"/>
      <c r="DSA11" s="68"/>
      <c r="DSB11" s="82"/>
      <c r="DSC11" s="83"/>
      <c r="DSD11" s="83"/>
      <c r="DSE11" s="83"/>
      <c r="DSF11" s="83"/>
      <c r="DSG11" s="83"/>
      <c r="DSH11" s="64"/>
      <c r="DSI11" s="68"/>
      <c r="DSJ11" s="48"/>
      <c r="DSK11" s="49"/>
      <c r="DSL11" s="49"/>
      <c r="DSM11" s="49"/>
      <c r="DSN11" s="49"/>
      <c r="DSO11" s="49"/>
      <c r="DSP11" s="64"/>
      <c r="DSQ11" s="68"/>
      <c r="DSR11" s="48"/>
      <c r="DSS11" s="49"/>
      <c r="DST11" s="49"/>
      <c r="DSU11" s="49"/>
      <c r="DSV11" s="49"/>
      <c r="DSW11" s="49"/>
      <c r="DSX11" s="64"/>
      <c r="DSY11" s="68"/>
      <c r="DSZ11" s="48"/>
      <c r="DTA11" s="49"/>
      <c r="DTB11" s="49"/>
      <c r="DTC11" s="49"/>
      <c r="DTD11" s="49"/>
      <c r="DTE11" s="49"/>
      <c r="DTF11" s="64"/>
      <c r="DTG11" s="68"/>
      <c r="DTH11" s="48"/>
      <c r="DTI11" s="49"/>
      <c r="DTJ11" s="49"/>
      <c r="DTK11" s="49"/>
      <c r="DTL11" s="49"/>
      <c r="DTM11" s="49"/>
      <c r="DTN11" s="64"/>
      <c r="DTO11" s="68"/>
      <c r="DTP11" s="48"/>
      <c r="DTQ11" s="49"/>
      <c r="DTR11" s="49"/>
      <c r="DTS11" s="49"/>
      <c r="DTT11" s="49"/>
      <c r="DTU11" s="49"/>
      <c r="DTV11" s="64"/>
      <c r="DTW11" s="68"/>
      <c r="DTX11" s="48"/>
      <c r="DTY11" s="49"/>
      <c r="DTZ11" s="49"/>
      <c r="DUA11" s="49"/>
      <c r="DUB11" s="49"/>
      <c r="DUC11" s="49"/>
      <c r="DUD11" s="64"/>
      <c r="DUE11" s="68"/>
      <c r="DUF11" s="48"/>
      <c r="DUG11" s="49"/>
      <c r="DUH11" s="49"/>
      <c r="DUI11" s="49"/>
      <c r="DUJ11" s="49"/>
      <c r="DUK11" s="49"/>
      <c r="DUL11" s="64"/>
      <c r="DUM11" s="68"/>
      <c r="DUN11" s="48"/>
      <c r="DUO11" s="49"/>
      <c r="DUP11" s="49"/>
      <c r="DUQ11" s="49"/>
      <c r="DUR11" s="49"/>
      <c r="DUS11" s="49"/>
      <c r="DUT11" s="64"/>
      <c r="DUU11" s="184"/>
      <c r="DUV11" s="48"/>
      <c r="DUW11" s="49"/>
      <c r="DUX11" s="49"/>
      <c r="DUY11" s="49"/>
      <c r="DUZ11" s="49"/>
      <c r="DVA11" s="49"/>
      <c r="DVB11" s="64"/>
      <c r="DVC11" s="68"/>
      <c r="DVD11" s="48"/>
      <c r="DVE11" s="49"/>
      <c r="DVF11" s="49"/>
      <c r="DVG11" s="49"/>
      <c r="DVH11" s="49"/>
      <c r="DVI11" s="49"/>
      <c r="DVJ11" s="64"/>
      <c r="DVK11" s="68"/>
      <c r="DVL11" s="48"/>
      <c r="DVM11" s="49"/>
      <c r="DVN11" s="49"/>
      <c r="DVO11" s="49"/>
      <c r="DVP11" s="49"/>
      <c r="DVQ11" s="49"/>
      <c r="DVR11" s="64"/>
      <c r="DVS11" s="68"/>
      <c r="DVT11" s="48"/>
      <c r="DVU11" s="49"/>
      <c r="DVV11" s="49"/>
      <c r="DVW11" s="49"/>
      <c r="DVX11" s="49"/>
      <c r="DVY11" s="49"/>
      <c r="DVZ11" s="64"/>
      <c r="DWA11" s="68"/>
      <c r="DWB11" s="48"/>
      <c r="DWC11" s="49"/>
      <c r="DWD11" s="49"/>
      <c r="DWE11" s="49"/>
      <c r="DWF11" s="49"/>
      <c r="DWG11" s="49"/>
      <c r="DWH11" s="64"/>
      <c r="DWI11" s="68"/>
      <c r="DWJ11" s="48"/>
      <c r="DWK11" s="49"/>
      <c r="DWL11" s="49"/>
      <c r="DWM11" s="49"/>
      <c r="DWN11" s="49"/>
      <c r="DWO11" s="49"/>
      <c r="DWP11" s="64"/>
      <c r="DWQ11" s="68"/>
      <c r="DWR11" s="48"/>
      <c r="DWS11" s="49"/>
      <c r="DWT11" s="49"/>
      <c r="DWU11" s="49"/>
      <c r="DWV11" s="49"/>
      <c r="DWW11" s="49"/>
      <c r="DWX11" s="64"/>
      <c r="DWY11" s="68"/>
      <c r="DWZ11" s="48"/>
      <c r="DXA11" s="49"/>
      <c r="DXB11" s="49"/>
      <c r="DXC11" s="49"/>
      <c r="DXD11" s="49"/>
      <c r="DXE11" s="49"/>
      <c r="DXF11" s="64"/>
      <c r="DXG11" s="68"/>
      <c r="DXH11" s="48"/>
      <c r="DXI11" s="49"/>
      <c r="DXJ11" s="49"/>
      <c r="DXK11" s="49"/>
      <c r="DXL11" s="49"/>
      <c r="DXM11" s="49"/>
      <c r="DXN11" s="64"/>
      <c r="DXO11" s="68"/>
      <c r="DXP11" s="48"/>
      <c r="DXQ11" s="49"/>
      <c r="DXR11" s="49"/>
      <c r="DXS11" s="49"/>
      <c r="DXT11" s="49"/>
      <c r="DXU11" s="49"/>
      <c r="DXV11" s="64"/>
      <c r="DXW11" s="68"/>
      <c r="DXX11" s="48"/>
      <c r="DXY11" s="49"/>
      <c r="DXZ11" s="49"/>
      <c r="DYA11" s="49"/>
      <c r="DYB11" s="49"/>
      <c r="DYC11" s="49"/>
      <c r="DYD11" s="64"/>
      <c r="DYE11" s="68"/>
      <c r="DYF11" s="48"/>
      <c r="DYG11" s="49"/>
      <c r="DYH11" s="49"/>
      <c r="DYI11" s="49"/>
      <c r="DYJ11" s="49"/>
      <c r="DYK11" s="49"/>
      <c r="DYL11" s="64"/>
      <c r="DYM11" s="68"/>
      <c r="DYN11" s="48"/>
      <c r="DYO11" s="49"/>
      <c r="DYP11" s="49"/>
      <c r="DYQ11" s="49"/>
      <c r="DYR11" s="49"/>
      <c r="DYS11" s="49"/>
      <c r="DYT11" s="64"/>
      <c r="DYU11" s="68"/>
      <c r="DYV11" s="48"/>
      <c r="DYW11" s="49"/>
      <c r="DYX11" s="49"/>
      <c r="DYY11" s="49"/>
      <c r="DYZ11" s="49"/>
      <c r="DZA11" s="49"/>
      <c r="DZB11" s="64"/>
      <c r="DZC11" s="68"/>
      <c r="DZD11" s="48"/>
      <c r="DZE11" s="49"/>
      <c r="DZF11" s="49"/>
      <c r="DZG11" s="49"/>
      <c r="DZH11" s="49"/>
      <c r="DZI11" s="49"/>
      <c r="DZJ11" s="64"/>
      <c r="DZK11" s="68"/>
      <c r="DZL11" s="48"/>
      <c r="DZM11" s="49"/>
      <c r="DZN11" s="49"/>
      <c r="DZO11" s="49"/>
      <c r="DZP11" s="49"/>
      <c r="DZQ11" s="49"/>
      <c r="DZR11" s="64"/>
      <c r="DZS11" s="68"/>
      <c r="DZT11" s="48"/>
      <c r="DZU11" s="49"/>
      <c r="DZV11" s="49"/>
      <c r="DZW11" s="49"/>
      <c r="DZX11" s="49"/>
      <c r="DZY11" s="49"/>
      <c r="DZZ11" s="64"/>
      <c r="EAA11" s="68"/>
      <c r="EAB11" s="48"/>
      <c r="EAC11" s="49"/>
      <c r="EAD11" s="49"/>
      <c r="EAE11" s="49"/>
      <c r="EAF11" s="49"/>
      <c r="EAG11" s="49"/>
      <c r="EAH11" s="64"/>
      <c r="EAI11" s="68"/>
      <c r="EAJ11" s="48"/>
      <c r="EAK11" s="49"/>
      <c r="EAL11" s="49"/>
      <c r="EAM11" s="49"/>
      <c r="EAN11" s="49"/>
      <c r="EAO11" s="49"/>
      <c r="EAP11" s="64"/>
      <c r="EAQ11" s="68"/>
      <c r="EAR11" s="48"/>
      <c r="EAS11" s="49"/>
      <c r="EAT11" s="49"/>
      <c r="EAU11" s="49"/>
      <c r="EAV11" s="49"/>
      <c r="EAW11" s="49"/>
      <c r="EAX11" s="64"/>
      <c r="EAY11" s="68"/>
      <c r="EAZ11" s="48"/>
      <c r="EBA11" s="49"/>
      <c r="EBB11" s="49"/>
      <c r="EBC11" s="49"/>
      <c r="EBD11" s="49"/>
      <c r="EBE11" s="49"/>
      <c r="EBF11" s="64"/>
      <c r="EBG11" s="68"/>
      <c r="EBH11" s="48"/>
      <c r="EBI11" s="49"/>
      <c r="EBJ11" s="49"/>
      <c r="EBK11" s="49"/>
      <c r="EBL11" s="49"/>
      <c r="EBM11" s="49"/>
      <c r="EBN11" s="64"/>
      <c r="EBO11" s="68"/>
      <c r="EBP11" s="48"/>
      <c r="EBQ11" s="49"/>
      <c r="EBR11" s="49"/>
      <c r="EBS11" s="49"/>
      <c r="EBT11" s="49"/>
      <c r="EBU11" s="49"/>
      <c r="EBV11" s="64"/>
      <c r="EBW11" s="68"/>
      <c r="EBX11" s="48"/>
      <c r="EBY11" s="49"/>
      <c r="EBZ11" s="49"/>
      <c r="ECA11" s="49"/>
      <c r="ECB11" s="49"/>
      <c r="ECC11" s="49"/>
      <c r="ECD11" s="64"/>
      <c r="ECE11" s="68"/>
      <c r="ECF11" s="48"/>
      <c r="ECG11" s="49"/>
      <c r="ECH11" s="49"/>
      <c r="ECI11" s="49"/>
      <c r="ECJ11" s="49"/>
      <c r="ECK11" s="49"/>
      <c r="ECL11" s="64"/>
      <c r="ECM11" s="68"/>
      <c r="ECN11" s="48"/>
      <c r="ECO11" s="49"/>
      <c r="ECP11" s="49"/>
      <c r="ECQ11" s="49"/>
      <c r="ECR11" s="49"/>
      <c r="ECS11" s="49"/>
      <c r="ECT11" s="64"/>
      <c r="ECU11" s="68"/>
      <c r="ECV11" s="48"/>
      <c r="ECW11" s="49"/>
      <c r="ECX11" s="49"/>
      <c r="ECY11" s="49"/>
      <c r="ECZ11" s="49"/>
      <c r="EDA11" s="49"/>
      <c r="EDB11" s="64"/>
      <c r="EDC11" s="68"/>
      <c r="EDD11" s="48"/>
      <c r="EDE11" s="49"/>
      <c r="EDF11" s="49"/>
      <c r="EDG11" s="49"/>
      <c r="EDH11" s="49"/>
      <c r="EDI11" s="49"/>
      <c r="EDJ11" s="64"/>
      <c r="EDK11" s="68"/>
      <c r="EDL11" s="48"/>
      <c r="EDM11" s="49"/>
      <c r="EDN11" s="49"/>
      <c r="EDO11" s="49"/>
      <c r="EDP11" s="49"/>
      <c r="EDQ11" s="49"/>
      <c r="EDR11" s="64"/>
      <c r="EDS11" s="184"/>
      <c r="EDT11" s="195"/>
      <c r="EDU11" s="49"/>
      <c r="EDV11" s="49"/>
      <c r="EDW11" s="49"/>
      <c r="EDX11" s="49"/>
      <c r="EDY11" s="49"/>
      <c r="EDZ11" s="64"/>
      <c r="EEA11" s="184"/>
      <c r="EEB11" s="48"/>
      <c r="EEC11" s="49"/>
      <c r="EED11" s="49"/>
      <c r="EEE11" s="49"/>
      <c r="EEF11" s="49"/>
      <c r="EEG11" s="49"/>
      <c r="EEH11" s="64"/>
      <c r="EEI11" s="68"/>
      <c r="EEJ11" s="48"/>
      <c r="EEK11" s="49"/>
      <c r="EEL11" s="49"/>
      <c r="EEM11" s="49"/>
      <c r="EEN11" s="49"/>
      <c r="EEO11" s="49"/>
      <c r="EEP11" s="64"/>
      <c r="EEQ11" s="68"/>
      <c r="EER11" s="48"/>
      <c r="EES11" s="49"/>
      <c r="EET11" s="49"/>
      <c r="EEU11" s="49"/>
      <c r="EEV11" s="49"/>
      <c r="EEW11" s="49"/>
      <c r="EEX11" s="64"/>
      <c r="EEY11" s="68"/>
      <c r="EEZ11" s="48"/>
      <c r="EFA11" s="49"/>
      <c r="EFB11" s="49"/>
      <c r="EFC11" s="49"/>
      <c r="EFD11" s="49"/>
      <c r="EFE11" s="49"/>
      <c r="EFF11" s="64"/>
      <c r="EFG11" s="68"/>
      <c r="EFH11" s="48"/>
      <c r="EFI11" s="49"/>
      <c r="EFJ11" s="49"/>
      <c r="EFK11" s="49"/>
      <c r="EFL11" s="49"/>
      <c r="EFM11" s="49"/>
      <c r="EFN11" s="64"/>
      <c r="EFO11" s="68"/>
      <c r="EFP11" s="48"/>
      <c r="EFQ11" s="49"/>
      <c r="EFR11" s="49"/>
      <c r="EFS11" s="49"/>
      <c r="EFT11" s="49"/>
      <c r="EFU11" s="49"/>
      <c r="EFV11" s="64"/>
      <c r="EFW11" s="68"/>
      <c r="EFX11" s="48"/>
      <c r="EFY11" s="49"/>
      <c r="EFZ11" s="49"/>
      <c r="EGA11" s="49"/>
      <c r="EGB11" s="49"/>
      <c r="EGC11" s="49"/>
      <c r="EGD11" s="64"/>
      <c r="EGE11" s="68"/>
      <c r="EGF11" s="48"/>
      <c r="EGG11" s="49"/>
      <c r="EGH11" s="49"/>
      <c r="EGI11" s="49"/>
      <c r="EGJ11" s="49"/>
      <c r="EGK11" s="49"/>
      <c r="EGL11" s="64"/>
      <c r="EGM11" s="68"/>
      <c r="EGN11" s="48"/>
      <c r="EGO11" s="49"/>
      <c r="EGP11" s="49"/>
      <c r="EGQ11" s="49"/>
      <c r="EGR11" s="49"/>
      <c r="EGS11" s="49"/>
      <c r="EGT11" s="64"/>
      <c r="EGU11" s="68"/>
      <c r="EGV11" s="48"/>
      <c r="EGW11" s="49"/>
      <c r="EGX11" s="49"/>
      <c r="EGY11" s="49"/>
      <c r="EGZ11" s="49"/>
      <c r="EHA11" s="49"/>
      <c r="EHB11" s="64"/>
      <c r="EHC11" s="68"/>
      <c r="EHD11" s="48"/>
      <c r="EHE11" s="49"/>
      <c r="EHF11" s="49"/>
      <c r="EHG11" s="49"/>
      <c r="EHH11" s="49"/>
      <c r="EHI11" s="49"/>
      <c r="EHJ11" s="64"/>
      <c r="EHK11" s="68"/>
      <c r="EHL11" s="48"/>
      <c r="EHM11" s="49"/>
      <c r="EHN11" s="49"/>
      <c r="EHO11" s="49"/>
      <c r="EHP11" s="49"/>
      <c r="EHQ11" s="49"/>
      <c r="EHR11" s="64"/>
      <c r="EHS11" s="68"/>
      <c r="EHT11" s="48"/>
      <c r="EHU11" s="49"/>
      <c r="EHV11" s="49"/>
      <c r="EHW11" s="49"/>
      <c r="EHX11" s="49"/>
      <c r="EHY11" s="49"/>
      <c r="EHZ11" s="64"/>
      <c r="EIA11" s="68"/>
      <c r="EIB11" s="48"/>
      <c r="EIC11" s="49"/>
      <c r="EID11" s="49"/>
      <c r="EIE11" s="49"/>
      <c r="EIF11" s="49"/>
      <c r="EIG11" s="49"/>
      <c r="EIH11" s="64"/>
      <c r="EII11" s="68"/>
      <c r="EIJ11" s="48"/>
      <c r="EIK11" s="49"/>
      <c r="EIL11" s="49"/>
      <c r="EIM11" s="49"/>
      <c r="EIN11" s="49"/>
      <c r="EIO11" s="49"/>
      <c r="EIP11" s="64"/>
      <c r="EIQ11" s="68"/>
      <c r="EIR11" s="48"/>
      <c r="EIS11" s="49"/>
      <c r="EIT11" s="49"/>
      <c r="EIU11" s="49"/>
      <c r="EIV11" s="49"/>
      <c r="EIW11" s="49"/>
      <c r="EIX11" s="64"/>
      <c r="EIY11" s="68"/>
      <c r="EIZ11" s="48"/>
      <c r="EJA11" s="49"/>
      <c r="EJB11" s="49"/>
      <c r="EJC11" s="49"/>
      <c r="EJD11" s="49"/>
      <c r="EJE11" s="49"/>
      <c r="EJF11" s="64"/>
      <c r="EJG11" s="68"/>
      <c r="EJH11" s="48"/>
      <c r="EJI11" s="49"/>
      <c r="EJJ11" s="49"/>
      <c r="EJK11" s="49"/>
      <c r="EJL11" s="49"/>
      <c r="EJM11" s="49"/>
      <c r="EJN11" s="64"/>
      <c r="EJO11" s="68"/>
      <c r="EJP11" s="48"/>
      <c r="EJQ11" s="49"/>
      <c r="EJR11" s="49"/>
      <c r="EJS11" s="49"/>
      <c r="EJT11" s="49"/>
      <c r="EJU11" s="49"/>
      <c r="EJV11" s="64"/>
      <c r="EJW11" s="68"/>
      <c r="EJX11" s="48"/>
      <c r="EJY11" s="49"/>
      <c r="EJZ11" s="49"/>
      <c r="EKA11" s="49"/>
      <c r="EKB11" s="49"/>
      <c r="EKC11" s="49"/>
      <c r="EKD11" s="64"/>
      <c r="EKE11" s="68"/>
      <c r="EKF11" s="48"/>
      <c r="EKG11" s="49"/>
      <c r="EKH11" s="49"/>
      <c r="EKI11" s="49"/>
      <c r="EKJ11" s="49"/>
      <c r="EKK11" s="49"/>
      <c r="EKL11" s="64"/>
      <c r="EKM11" s="68"/>
      <c r="EKN11" s="48"/>
      <c r="EKO11" s="49"/>
      <c r="EKP11" s="49"/>
      <c r="EKQ11" s="49"/>
      <c r="EKR11" s="49"/>
      <c r="EKS11" s="49"/>
      <c r="EKT11" s="64"/>
      <c r="EKU11" s="184"/>
      <c r="EKV11" s="665"/>
      <c r="EKW11" s="195"/>
      <c r="EKX11" s="49"/>
      <c r="EKY11" s="49"/>
      <c r="EKZ11" s="49"/>
      <c r="ELA11" s="49"/>
      <c r="ELB11" s="49"/>
      <c r="ELC11" s="64"/>
      <c r="ELD11" s="211"/>
      <c r="ELE11" s="195"/>
      <c r="ELF11" s="49"/>
      <c r="ELG11" s="49"/>
      <c r="ELH11" s="49"/>
      <c r="ELI11" s="49"/>
      <c r="ELJ11" s="49"/>
      <c r="ELK11" s="64"/>
      <c r="ELL11" s="211"/>
      <c r="ELM11" s="195"/>
      <c r="ELN11" s="49"/>
      <c r="ELO11" s="49"/>
      <c r="ELP11" s="49"/>
      <c r="ELQ11" s="49"/>
      <c r="ELR11" s="49"/>
      <c r="ELS11" s="64"/>
      <c r="ELT11" s="211"/>
      <c r="ELU11" s="195"/>
      <c r="ELV11" s="49"/>
      <c r="ELW11" s="49"/>
      <c r="ELX11" s="49"/>
      <c r="ELY11" s="49"/>
      <c r="ELZ11" s="49"/>
      <c r="EMA11" s="64"/>
      <c r="EMB11" s="211"/>
      <c r="EMC11" s="195"/>
      <c r="EMD11" s="49"/>
      <c r="EME11" s="49"/>
      <c r="EMF11" s="49"/>
      <c r="EMG11" s="49"/>
      <c r="EMH11" s="49"/>
      <c r="EMI11" s="64"/>
      <c r="EMJ11" s="211"/>
      <c r="EMK11" s="195"/>
      <c r="EML11" s="49"/>
      <c r="EMM11" s="49"/>
      <c r="EMN11" s="49"/>
      <c r="EMO11" s="49"/>
      <c r="EMP11" s="49"/>
      <c r="EMQ11" s="64"/>
      <c r="EMR11" s="211"/>
      <c r="EMS11" s="195"/>
      <c r="EMT11" s="49"/>
      <c r="EMU11" s="49"/>
      <c r="EMV11" s="49"/>
      <c r="EMW11" s="49"/>
      <c r="EMX11" s="49"/>
      <c r="EMY11" s="64"/>
      <c r="EMZ11" s="211"/>
      <c r="ENA11" s="195"/>
      <c r="ENB11" s="49"/>
      <c r="ENC11" s="49"/>
      <c r="END11" s="49"/>
      <c r="ENE11" s="49"/>
      <c r="ENF11" s="49"/>
      <c r="ENG11" s="64"/>
      <c r="ENH11" s="211"/>
      <c r="ENI11" s="195"/>
      <c r="ENJ11" s="49"/>
      <c r="ENK11" s="49"/>
      <c r="ENL11" s="49"/>
      <c r="ENM11" s="49"/>
      <c r="ENN11" s="49"/>
      <c r="ENO11" s="64"/>
      <c r="ENP11" s="211"/>
      <c r="ENQ11" s="195"/>
      <c r="ENR11" s="49"/>
      <c r="ENS11" s="49"/>
      <c r="ENT11" s="49"/>
      <c r="ENU11" s="49"/>
      <c r="ENV11" s="49"/>
      <c r="ENW11" s="64"/>
      <c r="ENX11" s="211"/>
      <c r="ENY11" s="195"/>
      <c r="ENZ11" s="49"/>
      <c r="EOA11" s="49"/>
      <c r="EOB11" s="49"/>
      <c r="EOC11" s="49"/>
      <c r="EOD11" s="49"/>
      <c r="EOE11" s="64"/>
      <c r="EOF11" s="211"/>
      <c r="EOG11" s="195"/>
      <c r="EOH11" s="360"/>
      <c r="EOI11" s="49"/>
      <c r="EOJ11" s="49"/>
      <c r="EOK11" s="49"/>
      <c r="EOL11" s="49"/>
      <c r="EOM11" s="64"/>
      <c r="EON11" s="211"/>
      <c r="EOO11" s="195"/>
      <c r="EOP11" s="49"/>
      <c r="EOQ11" s="49"/>
      <c r="EOR11" s="49"/>
      <c r="EOS11" s="49"/>
      <c r="EOT11" s="49"/>
      <c r="EOU11" s="64"/>
      <c r="EOV11" s="211"/>
      <c r="EOW11" s="195"/>
      <c r="EOX11" s="49"/>
      <c r="EOY11" s="49"/>
      <c r="EOZ11" s="49"/>
      <c r="EPA11" s="49"/>
      <c r="EPB11" s="49"/>
      <c r="EPC11" s="64"/>
      <c r="EPD11" s="211"/>
      <c r="EPE11" s="195"/>
      <c r="EPF11" s="49"/>
      <c r="EPG11" s="49"/>
      <c r="EPH11" s="49"/>
      <c r="EPI11" s="49"/>
      <c r="EPJ11" s="49"/>
      <c r="EPK11" s="64"/>
      <c r="EPL11" s="211"/>
      <c r="EPM11" s="195"/>
      <c r="EPN11" s="49"/>
      <c r="EPO11" s="49"/>
      <c r="EPP11" s="49"/>
      <c r="EPQ11" s="49"/>
      <c r="EPR11" s="49"/>
      <c r="EPS11" s="64"/>
      <c r="EPT11" s="211"/>
      <c r="EPU11" s="195"/>
      <c r="EPV11" s="49"/>
      <c r="EPW11" s="49"/>
      <c r="EPX11" s="49"/>
      <c r="EPY11" s="49"/>
      <c r="EPZ11" s="49"/>
      <c r="EQA11" s="64"/>
      <c r="EQB11" s="211"/>
      <c r="EQC11" s="195">
        <v>200</v>
      </c>
      <c r="EQD11" s="49">
        <v>0</v>
      </c>
      <c r="EQE11" s="49">
        <v>0</v>
      </c>
      <c r="EQF11" s="49">
        <v>0</v>
      </c>
      <c r="EQG11" s="49">
        <v>0</v>
      </c>
      <c r="EQH11" s="49">
        <v>0</v>
      </c>
      <c r="EQI11" s="64">
        <f t="shared" si="1071"/>
        <v>200</v>
      </c>
      <c r="EQJ11" s="211">
        <f t="shared" si="1072"/>
        <v>33.333333333333336</v>
      </c>
      <c r="EQK11" s="195"/>
      <c r="EQL11" s="49">
        <v>0</v>
      </c>
      <c r="EQM11" s="49">
        <v>0</v>
      </c>
      <c r="EQN11" s="49"/>
      <c r="EQO11" s="49">
        <v>0</v>
      </c>
      <c r="EQP11" s="49">
        <v>0</v>
      </c>
      <c r="EQQ11" s="64">
        <f t="shared" si="1073"/>
        <v>0</v>
      </c>
      <c r="EQR11" s="211">
        <f t="shared" si="1074"/>
        <v>0</v>
      </c>
      <c r="EQS11" s="195">
        <v>0</v>
      </c>
      <c r="EQT11" s="49">
        <v>0</v>
      </c>
      <c r="EQU11" s="49">
        <v>0</v>
      </c>
      <c r="EQV11" s="49"/>
      <c r="EQW11" s="49">
        <v>0</v>
      </c>
      <c r="EQX11" s="49">
        <v>0</v>
      </c>
      <c r="EQY11" s="64">
        <f t="shared" si="1075"/>
        <v>0</v>
      </c>
      <c r="EQZ11" s="211">
        <f t="shared" si="1076"/>
        <v>0</v>
      </c>
      <c r="ERA11" s="195">
        <v>0</v>
      </c>
      <c r="ERB11" s="49">
        <v>0</v>
      </c>
      <c r="ERC11" s="49">
        <v>0</v>
      </c>
      <c r="ERD11" s="49">
        <v>0</v>
      </c>
      <c r="ERE11" s="49">
        <v>0</v>
      </c>
      <c r="ERF11" s="49"/>
      <c r="ERG11" s="64">
        <f t="shared" si="1077"/>
        <v>0</v>
      </c>
      <c r="ERH11" s="211">
        <f t="shared" si="1078"/>
        <v>0</v>
      </c>
      <c r="ERI11" s="195">
        <v>0</v>
      </c>
      <c r="ERJ11" s="49">
        <v>0</v>
      </c>
      <c r="ERK11" s="49"/>
      <c r="ERL11" s="49">
        <v>0</v>
      </c>
      <c r="ERM11" s="49">
        <v>0</v>
      </c>
      <c r="ERN11" s="49"/>
      <c r="ERO11" s="64">
        <f t="shared" si="1079"/>
        <v>0</v>
      </c>
      <c r="ERP11" s="211">
        <f t="shared" si="1080"/>
        <v>0</v>
      </c>
      <c r="ERQ11" s="195"/>
      <c r="ERR11" s="49">
        <v>0</v>
      </c>
      <c r="ERS11" s="49">
        <v>0</v>
      </c>
      <c r="ERT11" s="49">
        <v>0</v>
      </c>
      <c r="ERU11" s="49">
        <v>0</v>
      </c>
      <c r="ERV11" s="49">
        <v>0</v>
      </c>
      <c r="ERW11" s="64">
        <f t="shared" si="1081"/>
        <v>0</v>
      </c>
      <c r="ERX11" s="211">
        <f t="shared" si="1082"/>
        <v>0</v>
      </c>
      <c r="ERY11" s="195">
        <v>0</v>
      </c>
      <c r="ERZ11" s="49">
        <v>0</v>
      </c>
      <c r="ESA11" s="49">
        <v>0</v>
      </c>
      <c r="ESB11" s="49"/>
      <c r="ESC11" s="49">
        <v>0</v>
      </c>
      <c r="ESD11" s="49">
        <v>0</v>
      </c>
      <c r="ESE11" s="64">
        <f t="shared" si="1083"/>
        <v>0</v>
      </c>
      <c r="ESF11" s="211">
        <f t="shared" si="1084"/>
        <v>0</v>
      </c>
      <c r="ESG11" s="195">
        <v>0</v>
      </c>
      <c r="ESH11" s="49">
        <v>0</v>
      </c>
      <c r="ESI11" s="49">
        <v>0</v>
      </c>
      <c r="ESJ11" s="49">
        <v>0</v>
      </c>
      <c r="ESK11" s="49"/>
      <c r="ESL11" s="49">
        <v>0</v>
      </c>
      <c r="ESM11" s="64">
        <f t="shared" si="1085"/>
        <v>0</v>
      </c>
      <c r="ESN11" s="211">
        <f t="shared" si="1086"/>
        <v>0</v>
      </c>
      <c r="ESO11" s="458">
        <v>0</v>
      </c>
      <c r="ESP11" s="83"/>
      <c r="ESQ11" s="83">
        <v>0</v>
      </c>
      <c r="ESR11" s="83">
        <v>0</v>
      </c>
      <c r="ESS11" s="83"/>
      <c r="EST11" s="83">
        <v>0</v>
      </c>
      <c r="ESU11" s="64">
        <f t="shared" si="1087"/>
        <v>0</v>
      </c>
      <c r="ESV11" s="211">
        <f t="shared" si="1088"/>
        <v>0</v>
      </c>
      <c r="ESW11" s="195"/>
      <c r="ESX11" s="49"/>
      <c r="ESY11" s="49"/>
      <c r="ESZ11" s="49">
        <v>0</v>
      </c>
      <c r="ETA11" s="49">
        <v>0</v>
      </c>
      <c r="ETB11" s="49">
        <v>0</v>
      </c>
      <c r="ETC11" s="808">
        <f t="shared" si="1089"/>
        <v>0</v>
      </c>
      <c r="ETD11" s="211">
        <f t="shared" si="1090"/>
        <v>0</v>
      </c>
      <c r="ETE11" s="195">
        <v>0</v>
      </c>
      <c r="ETF11" s="49">
        <v>0</v>
      </c>
      <c r="ETG11" s="49">
        <v>0</v>
      </c>
      <c r="ETH11" s="49">
        <v>0</v>
      </c>
      <c r="ETI11" s="49"/>
      <c r="ETJ11" s="49">
        <v>0</v>
      </c>
      <c r="ETK11" s="808">
        <f t="shared" si="1091"/>
        <v>0</v>
      </c>
      <c r="ETL11" s="211">
        <f t="shared" si="1092"/>
        <v>0</v>
      </c>
      <c r="ETM11" s="814"/>
      <c r="ETN11" s="815">
        <v>0</v>
      </c>
      <c r="ETO11" s="815">
        <v>0</v>
      </c>
      <c r="ETP11" s="815">
        <v>0</v>
      </c>
      <c r="ETQ11" s="815">
        <v>0</v>
      </c>
      <c r="ETR11" s="815">
        <v>0</v>
      </c>
      <c r="ETS11" s="808">
        <f t="shared" si="1093"/>
        <v>0</v>
      </c>
      <c r="ETT11" s="211">
        <f t="shared" si="1094"/>
        <v>0</v>
      </c>
      <c r="ETU11" s="458">
        <v>0</v>
      </c>
      <c r="ETV11" s="83">
        <v>0</v>
      </c>
      <c r="ETW11" s="83"/>
      <c r="ETX11" s="83">
        <v>0</v>
      </c>
      <c r="ETY11" s="83">
        <v>0</v>
      </c>
      <c r="ETZ11" s="83">
        <v>0</v>
      </c>
      <c r="EUA11" s="808">
        <f t="shared" si="1095"/>
        <v>0</v>
      </c>
      <c r="EUB11" s="211">
        <f t="shared" si="1096"/>
        <v>0</v>
      </c>
      <c r="EUC11" s="458">
        <v>0</v>
      </c>
      <c r="EUD11" s="83">
        <v>0</v>
      </c>
      <c r="EUE11" s="83"/>
      <c r="EUF11" s="83">
        <v>0</v>
      </c>
      <c r="EUG11" s="83">
        <v>0</v>
      </c>
      <c r="EUH11" s="83">
        <v>0</v>
      </c>
      <c r="EUI11" s="808">
        <f t="shared" si="1097"/>
        <v>0</v>
      </c>
      <c r="EUJ11" s="211">
        <f t="shared" si="1098"/>
        <v>0</v>
      </c>
      <c r="EUK11" s="195"/>
      <c r="EUL11" s="49">
        <v>0</v>
      </c>
      <c r="EUM11" s="49">
        <v>0</v>
      </c>
      <c r="EUN11" s="49">
        <f>SUMIF(SUMPK!$B:$B,$B:$B,SUMPK!$O:$O)</f>
        <v>0</v>
      </c>
      <c r="EUO11" s="49">
        <v>0</v>
      </c>
      <c r="EUP11" s="49">
        <v>0</v>
      </c>
      <c r="EUQ11" s="808">
        <f t="shared" si="1099"/>
        <v>0</v>
      </c>
      <c r="EUR11" s="211">
        <f t="shared" si="1100"/>
        <v>0</v>
      </c>
      <c r="EUS11" s="195">
        <v>0</v>
      </c>
      <c r="EUT11" s="49">
        <v>0</v>
      </c>
      <c r="EUU11" s="49">
        <v>0</v>
      </c>
      <c r="EUV11" s="49">
        <v>0</v>
      </c>
      <c r="EUW11" s="49"/>
      <c r="EUX11" s="49">
        <v>0</v>
      </c>
      <c r="EUY11" s="808">
        <f t="shared" si="1101"/>
        <v>0</v>
      </c>
      <c r="EUZ11" s="211">
        <f t="shared" si="1102"/>
        <v>0</v>
      </c>
      <c r="EVA11" s="195">
        <v>0</v>
      </c>
      <c r="EVB11" s="49"/>
      <c r="EVC11" s="49"/>
      <c r="EVD11" s="49"/>
      <c r="EVE11" s="49">
        <v>0</v>
      </c>
      <c r="EVF11" s="49">
        <v>0</v>
      </c>
      <c r="EVG11" s="808">
        <f t="shared" si="1103"/>
        <v>0</v>
      </c>
      <c r="EVH11" s="211">
        <f t="shared" si="1104"/>
        <v>0</v>
      </c>
      <c r="EVI11" s="195">
        <v>0</v>
      </c>
      <c r="EVJ11" s="49">
        <v>0</v>
      </c>
      <c r="EVK11" s="49">
        <v>0</v>
      </c>
      <c r="EVL11" s="49"/>
      <c r="EVM11" s="49"/>
      <c r="EVN11" s="49">
        <v>0</v>
      </c>
      <c r="EVO11" s="808">
        <f t="shared" si="1105"/>
        <v>0</v>
      </c>
      <c r="EVP11" s="211">
        <f t="shared" si="1106"/>
        <v>0</v>
      </c>
      <c r="EVQ11" s="195">
        <v>0</v>
      </c>
      <c r="EVR11" s="49">
        <v>0</v>
      </c>
      <c r="EVS11" s="49">
        <v>0</v>
      </c>
      <c r="EVT11" s="49"/>
      <c r="EVU11" s="49">
        <v>0</v>
      </c>
      <c r="EVV11" s="49">
        <v>0</v>
      </c>
      <c r="EVW11" s="808">
        <f t="shared" si="1107"/>
        <v>0</v>
      </c>
      <c r="EVX11" s="211">
        <f t="shared" si="1108"/>
        <v>0</v>
      </c>
      <c r="EVY11" s="195">
        <v>0</v>
      </c>
      <c r="EVZ11" s="49">
        <v>0</v>
      </c>
      <c r="EWA11" s="49"/>
      <c r="EWB11" s="49">
        <v>0</v>
      </c>
      <c r="EWC11" s="49">
        <v>0</v>
      </c>
      <c r="EWD11" s="49">
        <v>0</v>
      </c>
      <c r="EWE11" s="808">
        <f t="shared" si="1109"/>
        <v>0</v>
      </c>
      <c r="EWF11" s="211">
        <f t="shared" si="1110"/>
        <v>0</v>
      </c>
      <c r="EWG11" s="195"/>
      <c r="EWH11" s="49">
        <v>0</v>
      </c>
      <c r="EWI11" s="49">
        <v>0</v>
      </c>
      <c r="EWJ11" s="49">
        <v>0</v>
      </c>
      <c r="EWK11" s="49">
        <v>0</v>
      </c>
      <c r="EWL11" s="49">
        <v>0</v>
      </c>
      <c r="EWM11" s="808">
        <f t="shared" si="1111"/>
        <v>0</v>
      </c>
      <c r="EWN11" s="211">
        <f t="shared" si="1138"/>
        <v>0</v>
      </c>
      <c r="EWO11" s="195">
        <v>0</v>
      </c>
      <c r="EWP11" s="49">
        <v>0</v>
      </c>
      <c r="EWQ11" s="49">
        <v>0</v>
      </c>
      <c r="EWR11" s="49">
        <v>0</v>
      </c>
      <c r="EWS11" s="49">
        <v>0</v>
      </c>
      <c r="EWT11" s="49">
        <v>0</v>
      </c>
      <c r="EWU11" s="808">
        <f t="shared" si="1112"/>
        <v>0</v>
      </c>
      <c r="EWV11" s="211">
        <f t="shared" si="1113"/>
        <v>0</v>
      </c>
      <c r="EWW11" s="195"/>
      <c r="EWX11" s="49"/>
      <c r="EWY11" s="49">
        <v>240</v>
      </c>
      <c r="EWZ11" s="49">
        <v>0</v>
      </c>
      <c r="EXA11" s="49">
        <v>0</v>
      </c>
      <c r="EXB11" s="49"/>
      <c r="EXC11" s="808">
        <f t="shared" si="1114"/>
        <v>240</v>
      </c>
      <c r="EXD11" s="211">
        <f t="shared" si="1115"/>
        <v>40</v>
      </c>
      <c r="EXE11" s="195">
        <v>0</v>
      </c>
      <c r="EXF11" s="49">
        <v>0</v>
      </c>
      <c r="EXG11" s="49"/>
      <c r="EXH11" s="49">
        <v>0</v>
      </c>
      <c r="EXI11" s="49">
        <v>0</v>
      </c>
      <c r="EXJ11" s="49">
        <v>0</v>
      </c>
      <c r="EXK11" s="808">
        <f t="shared" si="1116"/>
        <v>0</v>
      </c>
      <c r="EXL11" s="211">
        <f t="shared" si="1117"/>
        <v>0</v>
      </c>
      <c r="EXM11" s="458">
        <v>159</v>
      </c>
      <c r="EXN11" s="83">
        <v>0</v>
      </c>
      <c r="EXO11" s="83"/>
      <c r="EXP11" s="83">
        <v>0</v>
      </c>
      <c r="EXQ11" s="83"/>
      <c r="EXR11" s="83">
        <v>0</v>
      </c>
      <c r="EXS11" s="808">
        <f t="shared" si="1118"/>
        <v>159</v>
      </c>
      <c r="EXT11" s="211">
        <f t="shared" si="1119"/>
        <v>26.5</v>
      </c>
      <c r="EXU11" s="195">
        <v>0</v>
      </c>
      <c r="EXV11" s="49"/>
      <c r="EXW11" s="49"/>
      <c r="EXX11" s="49">
        <v>0</v>
      </c>
      <c r="EXY11" s="49"/>
      <c r="EXZ11" s="49">
        <v>0</v>
      </c>
      <c r="EYA11" s="808">
        <f t="shared" si="1120"/>
        <v>0</v>
      </c>
      <c r="EYB11" s="211">
        <f t="shared" si="1121"/>
        <v>0</v>
      </c>
      <c r="EYC11" s="195">
        <v>0</v>
      </c>
      <c r="EYD11" s="49"/>
      <c r="EYE11" s="49">
        <v>0</v>
      </c>
      <c r="EYF11" s="49">
        <v>0</v>
      </c>
      <c r="EYG11" s="49">
        <v>0</v>
      </c>
      <c r="EYH11" s="49">
        <v>0</v>
      </c>
      <c r="EYI11" s="808">
        <f t="shared" si="1122"/>
        <v>0</v>
      </c>
      <c r="EYJ11" s="211">
        <f t="shared" si="1123"/>
        <v>0</v>
      </c>
      <c r="EYK11" s="195">
        <v>0</v>
      </c>
      <c r="EYL11" s="49">
        <v>0</v>
      </c>
      <c r="EYM11" s="49">
        <v>0</v>
      </c>
      <c r="EYN11" s="49">
        <v>0</v>
      </c>
      <c r="EYO11" s="49">
        <v>0</v>
      </c>
      <c r="EYP11" s="49">
        <v>0</v>
      </c>
      <c r="EYQ11" s="808">
        <f t="shared" si="1124"/>
        <v>0</v>
      </c>
      <c r="EYR11" s="211">
        <f t="shared" si="1125"/>
        <v>0</v>
      </c>
      <c r="EYS11" s="195">
        <v>240</v>
      </c>
      <c r="EYT11" s="49">
        <v>0</v>
      </c>
      <c r="EYU11" s="49">
        <v>200</v>
      </c>
      <c r="EYV11" s="49"/>
      <c r="EYW11" s="49"/>
      <c r="EYX11" s="49"/>
      <c r="EYY11" s="872">
        <f t="shared" si="1126"/>
        <v>440</v>
      </c>
      <c r="EYZ11" s="873">
        <f t="shared" si="1139"/>
        <v>73.333333333333329</v>
      </c>
      <c r="EZA11" s="195">
        <v>0</v>
      </c>
      <c r="EZB11" s="49">
        <v>0</v>
      </c>
      <c r="EZC11" s="49">
        <v>0</v>
      </c>
      <c r="EZD11" s="49">
        <v>0</v>
      </c>
      <c r="EZE11" s="49"/>
      <c r="EZF11" s="49">
        <v>0</v>
      </c>
      <c r="EZG11" s="872">
        <f t="shared" si="1127"/>
        <v>0</v>
      </c>
      <c r="EZH11" s="873">
        <f t="shared" si="1128"/>
        <v>0</v>
      </c>
      <c r="EZI11" s="195"/>
      <c r="EZJ11" s="49">
        <v>0</v>
      </c>
      <c r="EZK11" s="49">
        <v>0</v>
      </c>
      <c r="EZL11" s="49">
        <v>0</v>
      </c>
      <c r="EZM11" s="49">
        <f>SUMIF(SUMPK!$B:$B,$B:$B,SUMPK!$O:$O)</f>
        <v>0</v>
      </c>
      <c r="EZN11" s="49">
        <v>0</v>
      </c>
      <c r="EZO11" s="872">
        <f t="shared" si="1129"/>
        <v>0</v>
      </c>
      <c r="EZP11" s="873">
        <f t="shared" si="1130"/>
        <v>0</v>
      </c>
      <c r="EZQ11" s="458">
        <v>0</v>
      </c>
      <c r="EZR11" s="83"/>
      <c r="EZS11" s="83">
        <v>0</v>
      </c>
      <c r="EZT11" s="83"/>
      <c r="EZU11" s="83"/>
      <c r="EZV11" s="83">
        <v>0</v>
      </c>
      <c r="EZW11" s="872">
        <f t="shared" si="1131"/>
        <v>0</v>
      </c>
      <c r="EZX11" s="873">
        <f t="shared" si="1132"/>
        <v>0</v>
      </c>
      <c r="EZY11" s="195">
        <v>0</v>
      </c>
      <c r="EZZ11" s="49">
        <v>0</v>
      </c>
      <c r="FAA11" s="49">
        <v>0</v>
      </c>
      <c r="FAB11" s="49"/>
      <c r="FAC11" s="49">
        <v>0</v>
      </c>
      <c r="FAD11" s="49"/>
      <c r="FAE11" s="872">
        <f t="shared" si="1133"/>
        <v>0</v>
      </c>
      <c r="FAF11" s="873">
        <f t="shared" si="1134"/>
        <v>0</v>
      </c>
    </row>
    <row r="12" spans="1:4088" s="8" customFormat="1" ht="15" customHeight="1" x14ac:dyDescent="0.2">
      <c r="A12" s="301">
        <v>6</v>
      </c>
      <c r="B12" s="21" t="s">
        <v>115</v>
      </c>
      <c r="C12" s="275" t="s">
        <v>116</v>
      </c>
      <c r="D12" s="21">
        <v>25</v>
      </c>
      <c r="E12" s="24"/>
      <c r="F12" s="24">
        <v>622</v>
      </c>
      <c r="G12" s="24"/>
      <c r="H12" s="24"/>
      <c r="I12" s="360"/>
      <c r="J12" s="360">
        <f>SUMIF(SUMPK!$B:$B,$B:$B,SUMPK!$O:$O)</f>
        <v>0</v>
      </c>
      <c r="K12" s="24">
        <f t="shared" ref="K11:K12" si="1144">E12+G12-I12</f>
        <v>0</v>
      </c>
      <c r="L12" s="24">
        <f t="shared" si="1140"/>
        <v>622</v>
      </c>
      <c r="M12" s="24">
        <f t="shared" si="1141"/>
        <v>622</v>
      </c>
      <c r="N12" s="15">
        <v>0</v>
      </c>
      <c r="O12" s="276">
        <f t="shared" si="190"/>
        <v>0</v>
      </c>
      <c r="P12" s="712">
        <v>161.83333333333334</v>
      </c>
      <c r="Q12" s="276">
        <f t="shared" si="191"/>
        <v>23.060762100926876</v>
      </c>
      <c r="R12" s="277">
        <f t="shared" si="192"/>
        <v>76.92307692307692</v>
      </c>
      <c r="S12" s="222">
        <v>2000</v>
      </c>
      <c r="T12" s="276">
        <f t="shared" si="193"/>
        <v>8.0860000000000003</v>
      </c>
      <c r="U12" s="303"/>
      <c r="V12" s="302">
        <f t="shared" si="1142"/>
        <v>8.0860000000000003</v>
      </c>
      <c r="W12" s="304">
        <f t="shared" si="1143"/>
        <v>1</v>
      </c>
      <c r="X12" s="305"/>
      <c r="Y12" s="280"/>
      <c r="Z12" s="280"/>
      <c r="AA12" s="280"/>
      <c r="AB12" s="280"/>
      <c r="AC12" s="662">
        <v>20</v>
      </c>
      <c r="AD12" s="649"/>
      <c r="AE12" s="49"/>
      <c r="AF12" s="49"/>
      <c r="AG12" s="49"/>
      <c r="AH12" s="49">
        <v>601</v>
      </c>
      <c r="AI12" s="49"/>
      <c r="AJ12" s="42">
        <f t="shared" ref="AJ12:AJ22" si="1145">SUM(AD12:AI12)</f>
        <v>601</v>
      </c>
      <c r="AK12" s="43">
        <f t="shared" ref="AK12:AK22" si="1146">AJ12/$AK$5</f>
        <v>100.16666666666667</v>
      </c>
      <c r="AL12" s="48"/>
      <c r="AM12" s="49">
        <v>100</v>
      </c>
      <c r="AN12" s="49">
        <v>698</v>
      </c>
      <c r="AO12" s="49"/>
      <c r="AP12" s="49"/>
      <c r="AQ12" s="49"/>
      <c r="AR12" s="42">
        <f t="shared" ref="AR12:AR22" si="1147">SUM(AL12:AQ12)</f>
        <v>798</v>
      </c>
      <c r="AS12" s="43">
        <f t="shared" ref="AS12:AS22" si="1148">AR12/$AK$5</f>
        <v>133</v>
      </c>
      <c r="AT12" s="48">
        <v>1392</v>
      </c>
      <c r="AU12" s="49"/>
      <c r="AV12" s="49"/>
      <c r="AW12" s="49"/>
      <c r="AX12" s="49"/>
      <c r="AY12" s="49"/>
      <c r="AZ12" s="42">
        <f t="shared" ref="AZ12:AZ22" si="1149">SUM(AT12:AY12)</f>
        <v>1392</v>
      </c>
      <c r="BA12" s="43">
        <f t="shared" ref="BA12:BA22" si="1150">AZ12/$AK$5</f>
        <v>232</v>
      </c>
      <c r="BB12" s="48">
        <v>1498</v>
      </c>
      <c r="BC12" s="49"/>
      <c r="BD12" s="49"/>
      <c r="BE12" s="49"/>
      <c r="BF12" s="49"/>
      <c r="BG12" s="49">
        <v>1237</v>
      </c>
      <c r="BH12" s="42">
        <f t="shared" ref="BH12:BH22" si="1151">SUM(BB12:BG12)</f>
        <v>2735</v>
      </c>
      <c r="BI12" s="43">
        <f t="shared" ref="BI12:BI22" si="1152">BH12/$BI$5</f>
        <v>455.83333333333331</v>
      </c>
      <c r="BJ12" s="48"/>
      <c r="BK12" s="49">
        <v>700</v>
      </c>
      <c r="BL12" s="49"/>
      <c r="BM12" s="49"/>
      <c r="BN12" s="49">
        <v>602</v>
      </c>
      <c r="BO12" s="49"/>
      <c r="BP12" s="42">
        <f t="shared" ref="BP12:BP22" si="1153">SUM(BJ12:BO12)</f>
        <v>1302</v>
      </c>
      <c r="BQ12" s="43">
        <f t="shared" ref="BQ12:BQ22" si="1154">BP12/$BI$5</f>
        <v>217</v>
      </c>
      <c r="BR12" s="48"/>
      <c r="BS12" s="49"/>
      <c r="BT12" s="49">
        <v>1200</v>
      </c>
      <c r="BU12" s="49"/>
      <c r="BV12" s="49">
        <v>600</v>
      </c>
      <c r="BW12" s="49"/>
      <c r="BX12" s="42">
        <f t="shared" ref="BX12:BX22" si="1155">SUM(BR12:BW12)</f>
        <v>1800</v>
      </c>
      <c r="BY12" s="43">
        <f t="shared" si="3"/>
        <v>300</v>
      </c>
      <c r="BZ12" s="48"/>
      <c r="CA12" s="49"/>
      <c r="CB12" s="49"/>
      <c r="CC12" s="49">
        <v>1002</v>
      </c>
      <c r="CD12" s="49"/>
      <c r="CE12" s="49"/>
      <c r="CF12" s="42">
        <f t="shared" ref="CF12:CF22" si="1156">SUM(BZ12:CE12)</f>
        <v>1002</v>
      </c>
      <c r="CG12" s="43">
        <f t="shared" ref="CG12:CG22" si="1157">CF12/$BI$5</f>
        <v>167</v>
      </c>
      <c r="CH12" s="48">
        <v>601</v>
      </c>
      <c r="CI12" s="49"/>
      <c r="CJ12" s="49"/>
      <c r="CK12" s="49"/>
      <c r="CL12" s="49">
        <v>2089</v>
      </c>
      <c r="CM12" s="49"/>
      <c r="CN12" s="42">
        <f t="shared" ref="CN12:CN22" si="1158">SUM(CH12:CM12)</f>
        <v>2690</v>
      </c>
      <c r="CO12" s="43">
        <f t="shared" ref="CO12:CO22" si="1159">CN12/$BI$5</f>
        <v>448.33333333333331</v>
      </c>
      <c r="CP12" s="48"/>
      <c r="CQ12" s="49"/>
      <c r="CR12" s="49"/>
      <c r="CS12" s="49"/>
      <c r="CT12" s="49"/>
      <c r="CU12" s="49">
        <v>1598</v>
      </c>
      <c r="CV12" s="42">
        <f t="shared" ref="CV12:CV22" si="1160">SUM(CP12:CU12)</f>
        <v>1598</v>
      </c>
      <c r="CW12" s="43">
        <f t="shared" ref="CW12:CW22" si="1161">CV12/$BI$5</f>
        <v>266.33333333333331</v>
      </c>
      <c r="CX12" s="48"/>
      <c r="CY12" s="49"/>
      <c r="CZ12" s="49"/>
      <c r="DA12" s="49"/>
      <c r="DB12" s="49">
        <v>819</v>
      </c>
      <c r="DC12" s="49"/>
      <c r="DD12" s="42">
        <f t="shared" ref="DD12:DD22" si="1162">SUM(CX12:DC12)</f>
        <v>819</v>
      </c>
      <c r="DE12" s="43">
        <f t="shared" ref="DE12:DE22" si="1163">DD12/$BI$5</f>
        <v>136.5</v>
      </c>
      <c r="DF12" s="48"/>
      <c r="DG12" s="49"/>
      <c r="DH12" s="49"/>
      <c r="DI12" s="49"/>
      <c r="DJ12" s="49">
        <v>810</v>
      </c>
      <c r="DK12" s="49"/>
      <c r="DL12" s="42">
        <f t="shared" ref="DL12:DL22" si="1164">SUM(DF12:DK12)</f>
        <v>810</v>
      </c>
      <c r="DM12" s="43">
        <f t="shared" ref="DM12:DM22" si="1165">DL12/$BI$5</f>
        <v>135</v>
      </c>
      <c r="DN12" s="48">
        <v>402</v>
      </c>
      <c r="DO12" s="49"/>
      <c r="DP12" s="49"/>
      <c r="DQ12" s="49"/>
      <c r="DR12" s="49">
        <v>1359</v>
      </c>
      <c r="DS12" s="49">
        <v>483</v>
      </c>
      <c r="DT12" s="42">
        <f t="shared" ref="DT12:DT22" si="1166">SUM(DN12:DS12)</f>
        <v>2244</v>
      </c>
      <c r="DU12" s="43">
        <f t="shared" ref="DU12:DU22" si="1167">DT12/$BI$5</f>
        <v>374</v>
      </c>
      <c r="DV12" s="48"/>
      <c r="DW12" s="49"/>
      <c r="DX12" s="49">
        <v>1194</v>
      </c>
      <c r="DY12" s="49"/>
      <c r="DZ12" s="49"/>
      <c r="EA12" s="49"/>
      <c r="EB12" s="42">
        <f t="shared" ref="EB12:EB22" si="1168">SUM(DV12:EA12)</f>
        <v>1194</v>
      </c>
      <c r="EC12" s="43">
        <f t="shared" ref="EC12:EC22" si="1169">EB12/$BI$5</f>
        <v>199</v>
      </c>
      <c r="ED12" s="48"/>
      <c r="EE12" s="49"/>
      <c r="EF12" s="49"/>
      <c r="EG12" s="49"/>
      <c r="EH12" s="49"/>
      <c r="EI12" s="49"/>
      <c r="EJ12" s="42">
        <f t="shared" ref="EJ12:EJ22" si="1170">SUM(ED12:EI12)</f>
        <v>0</v>
      </c>
      <c r="EK12" s="43">
        <f t="shared" ref="EK12:EK22" si="1171">EJ12/$BI$5</f>
        <v>0</v>
      </c>
      <c r="EL12" s="48">
        <v>817</v>
      </c>
      <c r="EM12" s="49"/>
      <c r="EN12" s="49"/>
      <c r="EO12" s="49"/>
      <c r="EP12" s="49"/>
      <c r="EQ12" s="49"/>
      <c r="ER12" s="42">
        <f t="shared" ref="ER12:ER22" si="1172">SUM(EL12:EQ12)</f>
        <v>817</v>
      </c>
      <c r="ES12" s="43">
        <f t="shared" ref="ES12:ES22" si="1173">ER12/$BI$5</f>
        <v>136.16666666666666</v>
      </c>
      <c r="ET12" s="48">
        <v>610</v>
      </c>
      <c r="EU12" s="49"/>
      <c r="EV12" s="49"/>
      <c r="EW12" s="49"/>
      <c r="EX12" s="49"/>
      <c r="EY12" s="49">
        <v>1206</v>
      </c>
      <c r="EZ12" s="42">
        <f t="shared" ref="EZ12:EZ22" si="1174">SUM(ET12:EY12)</f>
        <v>1816</v>
      </c>
      <c r="FA12" s="43">
        <f t="shared" ref="FA12:FA22" si="1175">EZ12/$BI$5</f>
        <v>302.66666666666669</v>
      </c>
      <c r="FB12" s="48">
        <v>610</v>
      </c>
      <c r="FC12" s="49"/>
      <c r="FD12" s="49"/>
      <c r="FE12" s="49"/>
      <c r="FF12" s="49"/>
      <c r="FG12" s="49">
        <v>919</v>
      </c>
      <c r="FH12" s="42">
        <f t="shared" ref="FH12:FH22" si="1176">SUM(FB12:FG12)</f>
        <v>1529</v>
      </c>
      <c r="FI12" s="43">
        <f t="shared" ref="FI12:FI22" si="1177">FH12/$BI$5</f>
        <v>254.83333333333334</v>
      </c>
      <c r="FJ12" s="48"/>
      <c r="FK12" s="49"/>
      <c r="FL12" s="49">
        <v>303</v>
      </c>
      <c r="FM12" s="49"/>
      <c r="FN12" s="49">
        <v>658</v>
      </c>
      <c r="FO12" s="49"/>
      <c r="FP12" s="42">
        <f t="shared" ref="FP12:FP22" si="1178">SUM(FJ12:FO12)</f>
        <v>961</v>
      </c>
      <c r="FQ12" s="43">
        <f t="shared" ref="FQ12:FQ22" si="1179">FP12/$BI$5</f>
        <v>160.16666666666666</v>
      </c>
      <c r="FR12" s="48"/>
      <c r="FS12" s="49">
        <v>1000</v>
      </c>
      <c r="FT12" s="49"/>
      <c r="FU12" s="49"/>
      <c r="FV12" s="49"/>
      <c r="FW12" s="49"/>
      <c r="FX12" s="42">
        <f t="shared" ref="FX12:FX22" si="1180">SUM(FR12:FW12)</f>
        <v>1000</v>
      </c>
      <c r="FY12" s="43">
        <f t="shared" ref="FY12:FY22" si="1181">FX12/$BI$5</f>
        <v>166.66666666666666</v>
      </c>
      <c r="FZ12" s="48">
        <v>1003</v>
      </c>
      <c r="GA12" s="49">
        <v>200</v>
      </c>
      <c r="GB12" s="49"/>
      <c r="GC12" s="49"/>
      <c r="GD12" s="49">
        <v>798</v>
      </c>
      <c r="GE12" s="49"/>
      <c r="GF12" s="42">
        <f t="shared" ref="GF12:GF22" si="1182">SUM(FZ12:GE12)</f>
        <v>2001</v>
      </c>
      <c r="GG12" s="43">
        <f t="shared" ref="GG12:GG22" si="1183">GF12/$BI$5</f>
        <v>333.5</v>
      </c>
      <c r="GH12" s="48"/>
      <c r="GI12" s="49"/>
      <c r="GJ12" s="49"/>
      <c r="GK12" s="49"/>
      <c r="GL12" s="49">
        <v>599</v>
      </c>
      <c r="GM12" s="49"/>
      <c r="GN12" s="42">
        <f t="shared" ref="GN12:GN22" si="1184">SUM(GH12:GM12)</f>
        <v>599</v>
      </c>
      <c r="GO12" s="43">
        <f t="shared" ref="GO12:GO22" si="1185">GN12/$BI$5</f>
        <v>99.833333333333329</v>
      </c>
      <c r="GP12" s="48"/>
      <c r="GQ12" s="49"/>
      <c r="GR12" s="49">
        <v>805</v>
      </c>
      <c r="GS12" s="49"/>
      <c r="GT12" s="49"/>
      <c r="GU12" s="49"/>
      <c r="GV12" s="42">
        <f t="shared" ref="GV12:GV22" si="1186">SUM(GP12:GU12)</f>
        <v>805</v>
      </c>
      <c r="GW12" s="43">
        <f t="shared" ref="GW12:GW22" si="1187">GV12/$BI$5</f>
        <v>134.16666666666666</v>
      </c>
      <c r="GX12" s="48">
        <v>984</v>
      </c>
      <c r="GY12" s="49"/>
      <c r="GZ12" s="49"/>
      <c r="HA12" s="49"/>
      <c r="HB12" s="49">
        <v>615</v>
      </c>
      <c r="HC12" s="49"/>
      <c r="HD12" s="42">
        <f t="shared" ref="HD12:HD22" si="1188">SUM(GX12:HC12)</f>
        <v>1599</v>
      </c>
      <c r="HE12" s="43">
        <f t="shared" ref="HE12:HE22" si="1189">HD12/$BI$5</f>
        <v>266.5</v>
      </c>
      <c r="HF12" s="48"/>
      <c r="HG12" s="49"/>
      <c r="HH12" s="49">
        <v>200</v>
      </c>
      <c r="HI12" s="49"/>
      <c r="HJ12" s="49"/>
      <c r="HK12" s="49">
        <v>403</v>
      </c>
      <c r="HL12" s="42">
        <f t="shared" ref="HL12:HL22" si="1190">SUM(HF12:HK12)</f>
        <v>603</v>
      </c>
      <c r="HM12" s="43">
        <f t="shared" ref="HM12:HM22" si="1191">HL12/$BI$5</f>
        <v>100.5</v>
      </c>
      <c r="HN12" s="82"/>
      <c r="HO12" s="83"/>
      <c r="HP12" s="83"/>
      <c r="HQ12" s="83">
        <v>1001</v>
      </c>
      <c r="HR12" s="83"/>
      <c r="HS12" s="83"/>
      <c r="HT12" s="42">
        <f t="shared" ref="HT12:HT22" si="1192">SUM(HN12:HS12)</f>
        <v>1001</v>
      </c>
      <c r="HU12" s="43">
        <f t="shared" ref="HU12:HU22" si="1193">HT12/$AK$5</f>
        <v>166.83333333333334</v>
      </c>
      <c r="HV12" s="48"/>
      <c r="HW12" s="49">
        <v>800</v>
      </c>
      <c r="HX12" s="49">
        <v>380</v>
      </c>
      <c r="HY12" s="49"/>
      <c r="HZ12" s="49"/>
      <c r="IA12" s="49"/>
      <c r="IB12" s="42">
        <f t="shared" ref="IB12:IB22" si="1194">SUM(HV12:IA12)</f>
        <v>1180</v>
      </c>
      <c r="IC12" s="43">
        <f t="shared" ref="IC12:IC22" si="1195">IB12/$AK$5</f>
        <v>196.66666666666666</v>
      </c>
      <c r="ID12" s="48">
        <v>577</v>
      </c>
      <c r="IE12" s="49"/>
      <c r="IF12" s="49"/>
      <c r="IG12" s="49">
        <v>586</v>
      </c>
      <c r="IH12" s="49">
        <v>193</v>
      </c>
      <c r="II12" s="49"/>
      <c r="IJ12" s="42">
        <f t="shared" ref="IJ12:IJ22" si="1196">SUM(ID12:II12)</f>
        <v>1356</v>
      </c>
      <c r="IK12" s="43">
        <f t="shared" ref="IK12:IK22" si="1197">IJ12/$AK$5</f>
        <v>226</v>
      </c>
      <c r="IL12" s="48"/>
      <c r="IM12" s="49"/>
      <c r="IN12" s="49">
        <v>401</v>
      </c>
      <c r="IO12" s="49"/>
      <c r="IP12" s="49"/>
      <c r="IQ12" s="49"/>
      <c r="IR12" s="67">
        <f t="shared" ref="IR12:IR22" si="1198">SUM(IL12:IQ12)</f>
        <v>401</v>
      </c>
      <c r="IS12" s="68">
        <f t="shared" ref="IS12:IS22" si="1199">IR12/$IS$5</f>
        <v>66.833333333333329</v>
      </c>
      <c r="IT12" s="48"/>
      <c r="IU12" s="49"/>
      <c r="IV12" s="49"/>
      <c r="IW12" s="49">
        <v>863</v>
      </c>
      <c r="IX12" s="49"/>
      <c r="IY12" s="49"/>
      <c r="IZ12" s="67">
        <f t="shared" ref="IZ12:IZ22" si="1200">SUM(IT12:IY12)</f>
        <v>863</v>
      </c>
      <c r="JA12" s="68">
        <f t="shared" ref="JA12:JA22" si="1201">IZ12/$IS$5</f>
        <v>143.83333333333334</v>
      </c>
      <c r="JB12" s="48">
        <v>597</v>
      </c>
      <c r="JC12" s="49"/>
      <c r="JD12" s="49"/>
      <c r="JE12" s="49"/>
      <c r="JF12" s="49"/>
      <c r="JG12" s="49"/>
      <c r="JH12" s="67">
        <f t="shared" ref="JH12:JH22" si="1202">SUM(JB12:JG12)</f>
        <v>597</v>
      </c>
      <c r="JI12" s="68">
        <f t="shared" ref="JI12:JI22" si="1203">JH12/$IS$5</f>
        <v>99.5</v>
      </c>
      <c r="JJ12" s="48"/>
      <c r="JK12" s="49"/>
      <c r="JL12" s="49"/>
      <c r="JM12" s="49"/>
      <c r="JN12" s="49"/>
      <c r="JO12" s="49"/>
      <c r="JP12" s="42">
        <f t="shared" ref="JP12:JP22" si="1204">SUM(JJ12:JO12)</f>
        <v>0</v>
      </c>
      <c r="JQ12" s="43">
        <f t="shared" ref="JQ12:JQ22" si="1205">JP12/$JQ$5</f>
        <v>0</v>
      </c>
      <c r="JR12" s="48"/>
      <c r="JS12" s="49">
        <v>797</v>
      </c>
      <c r="JT12" s="49"/>
      <c r="JU12" s="49"/>
      <c r="JV12" s="49">
        <v>1214</v>
      </c>
      <c r="JW12" s="49"/>
      <c r="JX12" s="42">
        <f t="shared" ref="JX12:JX22" si="1206">SUM(JR12:JW12)</f>
        <v>2011</v>
      </c>
      <c r="JY12" s="43">
        <f t="shared" ref="JY12:JY22" si="1207">JX12/$JQ$5</f>
        <v>335.16666666666669</v>
      </c>
      <c r="JZ12" s="48"/>
      <c r="KA12" s="49">
        <v>602</v>
      </c>
      <c r="KB12" s="49"/>
      <c r="KC12" s="49"/>
      <c r="KD12" s="49">
        <v>1308</v>
      </c>
      <c r="KE12" s="49">
        <v>116</v>
      </c>
      <c r="KF12" s="42">
        <f t="shared" si="195"/>
        <v>2026</v>
      </c>
      <c r="KG12" s="43">
        <f t="shared" si="196"/>
        <v>337.66666666666669</v>
      </c>
      <c r="KH12" s="48"/>
      <c r="KI12" s="49"/>
      <c r="KJ12" s="49">
        <v>803</v>
      </c>
      <c r="KK12" s="49"/>
      <c r="KL12" s="49"/>
      <c r="KM12" s="49"/>
      <c r="KN12" s="67">
        <f t="shared" si="197"/>
        <v>803</v>
      </c>
      <c r="KO12" s="68">
        <f t="shared" si="198"/>
        <v>133.83333333333334</v>
      </c>
      <c r="KP12" s="48">
        <v>602</v>
      </c>
      <c r="KQ12" s="49"/>
      <c r="KR12" s="49"/>
      <c r="KS12" s="49"/>
      <c r="KT12" s="49">
        <v>807</v>
      </c>
      <c r="KU12" s="49"/>
      <c r="KV12" s="67">
        <f t="shared" si="199"/>
        <v>1409</v>
      </c>
      <c r="KW12" s="68">
        <f t="shared" si="200"/>
        <v>234.83333333333334</v>
      </c>
      <c r="KX12" s="48"/>
      <c r="KY12" s="49"/>
      <c r="KZ12" s="49"/>
      <c r="LA12" s="49"/>
      <c r="LB12" s="49"/>
      <c r="LC12" s="49"/>
      <c r="LD12" s="67">
        <f t="shared" si="201"/>
        <v>0</v>
      </c>
      <c r="LE12" s="68">
        <f t="shared" si="202"/>
        <v>0</v>
      </c>
      <c r="LF12" s="48"/>
      <c r="LG12" s="49"/>
      <c r="LH12" s="49"/>
      <c r="LI12" s="49"/>
      <c r="LJ12" s="49">
        <v>521</v>
      </c>
      <c r="LK12" s="49">
        <v>98</v>
      </c>
      <c r="LL12" s="67">
        <f t="shared" si="203"/>
        <v>619</v>
      </c>
      <c r="LM12" s="68">
        <f t="shared" si="204"/>
        <v>103.16666666666667</v>
      </c>
      <c r="LN12" s="48">
        <v>596</v>
      </c>
      <c r="LO12" s="49"/>
      <c r="LP12" s="49">
        <v>796</v>
      </c>
      <c r="LQ12" s="49"/>
      <c r="LR12" s="49"/>
      <c r="LS12" s="49"/>
      <c r="LT12" s="67">
        <f t="shared" si="205"/>
        <v>1392</v>
      </c>
      <c r="LU12" s="68">
        <f t="shared" si="206"/>
        <v>232</v>
      </c>
      <c r="LV12" s="48"/>
      <c r="LW12" s="49">
        <v>1600</v>
      </c>
      <c r="LX12" s="49"/>
      <c r="LY12" s="49"/>
      <c r="LZ12" s="49">
        <v>402</v>
      </c>
      <c r="MA12" s="49"/>
      <c r="MB12" s="67">
        <f t="shared" si="207"/>
        <v>2002</v>
      </c>
      <c r="MC12" s="68">
        <f t="shared" si="208"/>
        <v>333.66666666666669</v>
      </c>
      <c r="MD12" s="48">
        <v>1392</v>
      </c>
      <c r="ME12" s="49"/>
      <c r="MF12" s="49"/>
      <c r="MG12" s="49">
        <v>588</v>
      </c>
      <c r="MH12" s="49"/>
      <c r="MI12" s="49"/>
      <c r="MJ12" s="67">
        <f t="shared" si="209"/>
        <v>1980</v>
      </c>
      <c r="MK12" s="68">
        <f t="shared" si="210"/>
        <v>330</v>
      </c>
      <c r="ML12" s="48"/>
      <c r="MM12" s="49"/>
      <c r="MN12" s="49"/>
      <c r="MO12" s="49"/>
      <c r="MP12" s="49"/>
      <c r="MQ12" s="49"/>
      <c r="MR12" s="67">
        <f t="shared" si="211"/>
        <v>0</v>
      </c>
      <c r="MS12" s="68">
        <f t="shared" si="212"/>
        <v>0</v>
      </c>
      <c r="MT12" s="48">
        <v>1002</v>
      </c>
      <c r="MU12" s="49"/>
      <c r="MV12" s="49"/>
      <c r="MW12" s="49"/>
      <c r="MX12" s="49"/>
      <c r="MY12" s="49"/>
      <c r="MZ12" s="67">
        <f t="shared" si="213"/>
        <v>1002</v>
      </c>
      <c r="NA12" s="68">
        <f t="shared" si="214"/>
        <v>167</v>
      </c>
      <c r="NB12" s="48">
        <v>402</v>
      </c>
      <c r="NC12" s="49"/>
      <c r="ND12" s="49"/>
      <c r="NE12" s="49">
        <v>1254</v>
      </c>
      <c r="NF12" s="49"/>
      <c r="NG12" s="49"/>
      <c r="NH12" s="67">
        <f t="shared" si="215"/>
        <v>1656</v>
      </c>
      <c r="NI12" s="68">
        <f t="shared" si="216"/>
        <v>276</v>
      </c>
      <c r="NJ12" s="48"/>
      <c r="NK12" s="49">
        <v>204</v>
      </c>
      <c r="NL12" s="49"/>
      <c r="NM12" s="49"/>
      <c r="NN12" s="49">
        <v>808</v>
      </c>
      <c r="NO12" s="49"/>
      <c r="NP12" s="67">
        <f t="shared" si="217"/>
        <v>1012</v>
      </c>
      <c r="NQ12" s="68">
        <f t="shared" si="218"/>
        <v>168.66666666666666</v>
      </c>
      <c r="NR12" s="48"/>
      <c r="NS12" s="49"/>
      <c r="NT12" s="49">
        <v>795</v>
      </c>
      <c r="NU12" s="49"/>
      <c r="NV12" s="49"/>
      <c r="NW12" s="49"/>
      <c r="NX12" s="67">
        <f t="shared" si="219"/>
        <v>795</v>
      </c>
      <c r="NY12" s="68">
        <f t="shared" si="220"/>
        <v>132.5</v>
      </c>
      <c r="NZ12" s="48"/>
      <c r="OA12" s="49"/>
      <c r="OB12" s="49"/>
      <c r="OC12" s="49"/>
      <c r="OD12" s="49"/>
      <c r="OE12" s="49"/>
      <c r="OF12" s="67">
        <f t="shared" si="221"/>
        <v>0</v>
      </c>
      <c r="OG12" s="68">
        <f t="shared" si="222"/>
        <v>0</v>
      </c>
      <c r="OH12" s="48">
        <v>805</v>
      </c>
      <c r="OI12" s="49"/>
      <c r="OJ12" s="49"/>
      <c r="OK12" s="49"/>
      <c r="OL12" s="49">
        <v>100</v>
      </c>
      <c r="OM12" s="49">
        <v>1482</v>
      </c>
      <c r="ON12" s="67">
        <f t="shared" si="223"/>
        <v>2387</v>
      </c>
      <c r="OO12" s="68">
        <f t="shared" si="224"/>
        <v>397.83333333333331</v>
      </c>
      <c r="OP12" s="48"/>
      <c r="OQ12" s="49"/>
      <c r="OR12" s="49"/>
      <c r="OS12" s="49"/>
      <c r="OT12" s="49"/>
      <c r="OU12" s="49"/>
      <c r="OV12" s="67">
        <f t="shared" si="225"/>
        <v>0</v>
      </c>
      <c r="OW12" s="68">
        <f t="shared" si="226"/>
        <v>0</v>
      </c>
      <c r="OX12" s="48"/>
      <c r="OY12" s="49"/>
      <c r="OZ12" s="49"/>
      <c r="PA12" s="49"/>
      <c r="PB12" s="49"/>
      <c r="PC12" s="49"/>
      <c r="PD12" s="67">
        <f t="shared" si="227"/>
        <v>0</v>
      </c>
      <c r="PE12" s="68">
        <f t="shared" si="228"/>
        <v>0</v>
      </c>
      <c r="PF12" s="48"/>
      <c r="PG12" s="49"/>
      <c r="PH12" s="49"/>
      <c r="PI12" s="49"/>
      <c r="PJ12" s="49">
        <v>1108</v>
      </c>
      <c r="PK12" s="49"/>
      <c r="PL12" s="67">
        <f t="shared" si="229"/>
        <v>1108</v>
      </c>
      <c r="PM12" s="68">
        <f t="shared" si="230"/>
        <v>184.66666666666666</v>
      </c>
      <c r="PN12" s="48">
        <v>800</v>
      </c>
      <c r="PO12" s="49"/>
      <c r="PP12" s="49"/>
      <c r="PQ12" s="49">
        <v>734</v>
      </c>
      <c r="PR12" s="49"/>
      <c r="PS12" s="49"/>
      <c r="PT12" s="104">
        <f t="shared" si="231"/>
        <v>1534</v>
      </c>
      <c r="PU12" s="105">
        <f t="shared" si="232"/>
        <v>255.66666666666666</v>
      </c>
      <c r="PV12" s="106"/>
      <c r="PW12" s="107"/>
      <c r="PX12" s="107"/>
      <c r="PY12" s="107"/>
      <c r="PZ12" s="107"/>
      <c r="QA12" s="107"/>
      <c r="QB12" s="104">
        <f t="shared" si="233"/>
        <v>0</v>
      </c>
      <c r="QC12" s="105">
        <f t="shared" si="234"/>
        <v>0</v>
      </c>
      <c r="QD12" s="106">
        <v>801</v>
      </c>
      <c r="QE12" s="107"/>
      <c r="QF12" s="107"/>
      <c r="QG12" s="107"/>
      <c r="QH12" s="107"/>
      <c r="QI12" s="107"/>
      <c r="QJ12" s="104">
        <f t="shared" si="235"/>
        <v>801</v>
      </c>
      <c r="QK12" s="105">
        <f t="shared" si="236"/>
        <v>133.5</v>
      </c>
      <c r="QL12" s="106"/>
      <c r="QM12" s="107"/>
      <c r="QN12" s="107">
        <v>471</v>
      </c>
      <c r="QO12" s="107">
        <v>134</v>
      </c>
      <c r="QP12" s="107"/>
      <c r="QQ12" s="107"/>
      <c r="QR12" s="104">
        <f t="shared" si="237"/>
        <v>605</v>
      </c>
      <c r="QS12" s="105">
        <f t="shared" si="238"/>
        <v>100.83333333333333</v>
      </c>
      <c r="QT12" s="106"/>
      <c r="QU12" s="107"/>
      <c r="QV12" s="107"/>
      <c r="QW12" s="107">
        <v>786</v>
      </c>
      <c r="QX12" s="107"/>
      <c r="QY12" s="107"/>
      <c r="QZ12" s="104">
        <f t="shared" si="239"/>
        <v>786</v>
      </c>
      <c r="RA12" s="105">
        <f t="shared" si="240"/>
        <v>131</v>
      </c>
      <c r="RB12" s="106">
        <v>730</v>
      </c>
      <c r="RC12" s="107"/>
      <c r="RD12" s="107"/>
      <c r="RE12" s="107"/>
      <c r="RF12" s="107"/>
      <c r="RG12" s="107">
        <v>365</v>
      </c>
      <c r="RH12" s="104">
        <f t="shared" si="241"/>
        <v>1095</v>
      </c>
      <c r="RI12" s="105">
        <f t="shared" si="242"/>
        <v>182.5</v>
      </c>
      <c r="RJ12" s="106">
        <v>420</v>
      </c>
      <c r="RK12" s="107"/>
      <c r="RL12" s="107"/>
      <c r="RM12" s="107"/>
      <c r="RN12" s="107"/>
      <c r="RO12" s="107"/>
      <c r="RP12" s="104">
        <f t="shared" si="243"/>
        <v>420</v>
      </c>
      <c r="RQ12" s="105">
        <f t="shared" si="244"/>
        <v>70</v>
      </c>
      <c r="RR12" s="106">
        <v>1222</v>
      </c>
      <c r="RS12" s="107"/>
      <c r="RT12" s="107"/>
      <c r="RU12" s="107"/>
      <c r="RV12" s="107"/>
      <c r="RW12" s="107"/>
      <c r="RX12" s="104">
        <f t="shared" si="245"/>
        <v>1222</v>
      </c>
      <c r="RY12" s="105">
        <f t="shared" si="246"/>
        <v>203.66666666666666</v>
      </c>
      <c r="RZ12" s="106">
        <v>388</v>
      </c>
      <c r="SA12" s="107"/>
      <c r="SB12" s="107"/>
      <c r="SC12" s="107"/>
      <c r="SD12" s="107">
        <v>1260</v>
      </c>
      <c r="SE12" s="107"/>
      <c r="SF12" s="104">
        <f t="shared" si="247"/>
        <v>1648</v>
      </c>
      <c r="SG12" s="105">
        <f t="shared" si="248"/>
        <v>274.66666666666669</v>
      </c>
      <c r="SH12" s="106"/>
      <c r="SI12" s="107"/>
      <c r="SJ12" s="107"/>
      <c r="SK12" s="107"/>
      <c r="SL12" s="107">
        <v>800</v>
      </c>
      <c r="SM12" s="107"/>
      <c r="SN12" s="104">
        <f t="shared" si="249"/>
        <v>800</v>
      </c>
      <c r="SO12" s="105">
        <f t="shared" si="250"/>
        <v>133.33333333333334</v>
      </c>
      <c r="SP12" s="106"/>
      <c r="SQ12" s="107"/>
      <c r="SR12" s="107">
        <v>1222</v>
      </c>
      <c r="SS12" s="107"/>
      <c r="ST12" s="107"/>
      <c r="SU12" s="107"/>
      <c r="SV12" s="104">
        <f t="shared" si="251"/>
        <v>1222</v>
      </c>
      <c r="SW12" s="105">
        <f t="shared" si="252"/>
        <v>203.66666666666666</v>
      </c>
      <c r="SX12" s="106"/>
      <c r="SY12" s="107"/>
      <c r="SZ12" s="107">
        <v>600</v>
      </c>
      <c r="TA12" s="107"/>
      <c r="TB12" s="107">
        <v>962</v>
      </c>
      <c r="TC12" s="107"/>
      <c r="TD12" s="104">
        <f t="shared" si="253"/>
        <v>1562</v>
      </c>
      <c r="TE12" s="105">
        <f t="shared" si="254"/>
        <v>260.33333333333331</v>
      </c>
      <c r="TF12" s="106"/>
      <c r="TG12" s="107"/>
      <c r="TH12" s="107"/>
      <c r="TI12" s="107"/>
      <c r="TJ12" s="107"/>
      <c r="TK12" s="107">
        <v>804</v>
      </c>
      <c r="TL12" s="104">
        <f t="shared" si="255"/>
        <v>804</v>
      </c>
      <c r="TM12" s="105">
        <f t="shared" si="256"/>
        <v>134</v>
      </c>
      <c r="TN12" s="106"/>
      <c r="TO12" s="107"/>
      <c r="TP12" s="107"/>
      <c r="TQ12" s="107">
        <v>400</v>
      </c>
      <c r="TR12" s="107"/>
      <c r="TS12" s="107"/>
      <c r="TT12" s="104">
        <f t="shared" si="257"/>
        <v>400</v>
      </c>
      <c r="TU12" s="105">
        <f t="shared" si="258"/>
        <v>66.666666666666671</v>
      </c>
      <c r="TV12" s="106"/>
      <c r="TW12" s="107"/>
      <c r="TX12" s="107"/>
      <c r="TY12" s="107">
        <v>1771</v>
      </c>
      <c r="TZ12" s="107"/>
      <c r="UA12" s="107"/>
      <c r="UB12" s="104">
        <f t="shared" si="259"/>
        <v>1771</v>
      </c>
      <c r="UC12" s="105">
        <f t="shared" si="260"/>
        <v>295.16666666666669</v>
      </c>
      <c r="UD12" s="106"/>
      <c r="UE12" s="107">
        <v>286</v>
      </c>
      <c r="UF12" s="107">
        <v>548</v>
      </c>
      <c r="UG12" s="107"/>
      <c r="UH12" s="107"/>
      <c r="UI12" s="107"/>
      <c r="UJ12" s="104">
        <f t="shared" si="261"/>
        <v>834</v>
      </c>
      <c r="UK12" s="105">
        <f t="shared" si="262"/>
        <v>139</v>
      </c>
      <c r="UL12" s="106"/>
      <c r="UM12" s="107"/>
      <c r="UN12" s="107"/>
      <c r="UO12" s="107"/>
      <c r="UP12" s="107"/>
      <c r="UQ12" s="107"/>
      <c r="UR12" s="107"/>
      <c r="US12" s="104">
        <f t="shared" si="263"/>
        <v>0</v>
      </c>
      <c r="UT12" s="105">
        <f t="shared" si="264"/>
        <v>0</v>
      </c>
      <c r="UU12" s="106">
        <v>1400</v>
      </c>
      <c r="UV12" s="107"/>
      <c r="UW12" s="107"/>
      <c r="UX12" s="107"/>
      <c r="UY12" s="107">
        <v>200</v>
      </c>
      <c r="UZ12" s="107"/>
      <c r="VA12" s="104">
        <f t="shared" si="265"/>
        <v>1600</v>
      </c>
      <c r="VB12" s="105">
        <f t="shared" si="266"/>
        <v>266.66666666666669</v>
      </c>
      <c r="VC12" s="106"/>
      <c r="VD12" s="107"/>
      <c r="VE12" s="107"/>
      <c r="VF12" s="107"/>
      <c r="VG12" s="107"/>
      <c r="VH12" s="107">
        <v>400</v>
      </c>
      <c r="VI12" s="104">
        <f t="shared" si="267"/>
        <v>400</v>
      </c>
      <c r="VJ12" s="105">
        <f t="shared" si="268"/>
        <v>66.666666666666671</v>
      </c>
      <c r="VK12" s="106"/>
      <c r="VL12" s="107"/>
      <c r="VM12" s="107"/>
      <c r="VN12" s="107">
        <v>601</v>
      </c>
      <c r="VO12" s="107"/>
      <c r="VP12" s="107"/>
      <c r="VQ12" s="104">
        <f t="shared" si="269"/>
        <v>601</v>
      </c>
      <c r="VR12" s="105">
        <f t="shared" si="270"/>
        <v>100.16666666666667</v>
      </c>
      <c r="VS12" s="106"/>
      <c r="VT12" s="107"/>
      <c r="VU12" s="107"/>
      <c r="VV12" s="107"/>
      <c r="VW12" s="107">
        <v>797</v>
      </c>
      <c r="VX12" s="107"/>
      <c r="VY12" s="104">
        <f t="shared" si="271"/>
        <v>797</v>
      </c>
      <c r="VZ12" s="105">
        <f t="shared" si="272"/>
        <v>132.83333333333334</v>
      </c>
      <c r="WA12" s="63"/>
      <c r="WB12" s="64">
        <v>543</v>
      </c>
      <c r="WC12" s="64"/>
      <c r="WD12" s="64"/>
      <c r="WE12" s="64"/>
      <c r="WF12" s="64">
        <v>399</v>
      </c>
      <c r="WG12" s="67">
        <f t="shared" si="273"/>
        <v>942</v>
      </c>
      <c r="WH12" s="68">
        <f t="shared" si="274"/>
        <v>157</v>
      </c>
      <c r="WI12" s="48"/>
      <c r="WJ12" s="49"/>
      <c r="WK12" s="49"/>
      <c r="WL12" s="49"/>
      <c r="WM12" s="49">
        <v>1292</v>
      </c>
      <c r="WN12" s="49"/>
      <c r="WO12" s="67">
        <f t="shared" si="275"/>
        <v>1292</v>
      </c>
      <c r="WP12" s="68">
        <f t="shared" si="276"/>
        <v>215.33333333333334</v>
      </c>
      <c r="WQ12" s="48"/>
      <c r="WR12" s="49"/>
      <c r="WS12" s="49">
        <v>804</v>
      </c>
      <c r="WT12" s="49"/>
      <c r="WU12" s="49"/>
      <c r="WV12" s="49"/>
      <c r="WW12" s="49">
        <v>402</v>
      </c>
      <c r="WX12" s="67">
        <f t="shared" si="277"/>
        <v>1206</v>
      </c>
      <c r="WY12" s="68">
        <f t="shared" si="278"/>
        <v>201</v>
      </c>
      <c r="WZ12" s="48"/>
      <c r="XA12" s="49"/>
      <c r="XB12" s="49"/>
      <c r="XC12" s="49"/>
      <c r="XD12" s="49"/>
      <c r="XE12" s="49">
        <v>397</v>
      </c>
      <c r="XF12" s="49"/>
      <c r="XG12" s="67">
        <f t="shared" si="279"/>
        <v>397</v>
      </c>
      <c r="XH12" s="68">
        <f t="shared" si="280"/>
        <v>66.166666666666671</v>
      </c>
      <c r="XI12" s="106">
        <v>804</v>
      </c>
      <c r="XJ12" s="107"/>
      <c r="XK12" s="107"/>
      <c r="XL12" s="107"/>
      <c r="XM12" s="107"/>
      <c r="XN12" s="107"/>
      <c r="XO12" s="107">
        <v>501</v>
      </c>
      <c r="XP12" s="104">
        <f t="shared" si="281"/>
        <v>501</v>
      </c>
      <c r="XQ12" s="105">
        <f t="shared" si="282"/>
        <v>83.5</v>
      </c>
      <c r="XR12" s="48"/>
      <c r="XS12" s="49"/>
      <c r="XT12" s="49"/>
      <c r="XU12" s="49">
        <v>200</v>
      </c>
      <c r="XV12" s="49"/>
      <c r="XW12" s="49">
        <v>400</v>
      </c>
      <c r="XX12" s="49"/>
      <c r="XY12" s="67">
        <f t="shared" si="283"/>
        <v>600</v>
      </c>
      <c r="XZ12" s="68">
        <f t="shared" si="284"/>
        <v>100</v>
      </c>
      <c r="YA12" s="48"/>
      <c r="YB12" s="49"/>
      <c r="YC12" s="49"/>
      <c r="YD12" s="49">
        <v>806</v>
      </c>
      <c r="YE12" s="49"/>
      <c r="YF12" s="49"/>
      <c r="YG12" s="49">
        <v>600</v>
      </c>
      <c r="YH12" s="67">
        <f t="shared" si="285"/>
        <v>1406</v>
      </c>
      <c r="YI12" s="68">
        <f t="shared" si="286"/>
        <v>234.33333333333334</v>
      </c>
      <c r="YJ12" s="180"/>
      <c r="YK12" s="49"/>
      <c r="YL12" s="49"/>
      <c r="YM12" s="49"/>
      <c r="YN12" s="49"/>
      <c r="YO12" s="49"/>
      <c r="YP12" s="49">
        <v>803</v>
      </c>
      <c r="YQ12" s="67">
        <f t="shared" si="287"/>
        <v>803</v>
      </c>
      <c r="YR12" s="68">
        <f t="shared" si="288"/>
        <v>133.83333333333334</v>
      </c>
      <c r="YS12" s="48"/>
      <c r="YT12" s="49"/>
      <c r="YU12" s="49">
        <v>801</v>
      </c>
      <c r="YV12" s="49"/>
      <c r="YW12" s="49"/>
      <c r="YX12" s="49">
        <v>599</v>
      </c>
      <c r="YY12" s="67">
        <f t="shared" si="289"/>
        <v>1400</v>
      </c>
      <c r="YZ12" s="68">
        <f t="shared" si="290"/>
        <v>233.33333333333334</v>
      </c>
      <c r="ZA12" s="48"/>
      <c r="ZB12" s="49"/>
      <c r="ZC12" s="49"/>
      <c r="ZD12" s="49"/>
      <c r="ZE12" s="49"/>
      <c r="ZF12" s="49"/>
      <c r="ZG12" s="67">
        <f t="shared" si="291"/>
        <v>0</v>
      </c>
      <c r="ZH12" s="68">
        <f t="shared" si="292"/>
        <v>0</v>
      </c>
      <c r="ZI12" s="48">
        <v>518</v>
      </c>
      <c r="ZJ12" s="49"/>
      <c r="ZK12" s="49"/>
      <c r="ZL12" s="49"/>
      <c r="ZM12" s="24">
        <v>780</v>
      </c>
      <c r="ZN12" s="24"/>
      <c r="ZO12" s="67">
        <f t="shared" si="293"/>
        <v>1298</v>
      </c>
      <c r="ZP12" s="68">
        <f t="shared" si="294"/>
        <v>216.33333333333334</v>
      </c>
      <c r="ZQ12" s="48"/>
      <c r="ZR12" s="49"/>
      <c r="ZS12" s="49">
        <v>801</v>
      </c>
      <c r="ZT12" s="49"/>
      <c r="ZU12" s="49"/>
      <c r="ZV12" s="49">
        <v>398</v>
      </c>
      <c r="ZW12" s="49"/>
      <c r="ZX12" s="67">
        <f t="shared" si="295"/>
        <v>1199</v>
      </c>
      <c r="ZY12" s="68">
        <f t="shared" si="296"/>
        <v>199.83333333333334</v>
      </c>
      <c r="ZZ12" s="48"/>
      <c r="AAA12" s="49"/>
      <c r="AAB12" s="49">
        <v>200</v>
      </c>
      <c r="AAC12" s="49"/>
      <c r="AAD12" s="49">
        <v>603</v>
      </c>
      <c r="AAE12" s="49"/>
      <c r="AAF12" s="49"/>
      <c r="AAG12" s="67">
        <f t="shared" si="297"/>
        <v>803</v>
      </c>
      <c r="AAH12" s="68">
        <f t="shared" si="298"/>
        <v>133.83333333333334</v>
      </c>
      <c r="AAI12" s="48"/>
      <c r="AAJ12" s="49">
        <v>398</v>
      </c>
      <c r="AAK12" s="49"/>
      <c r="AAL12" s="49"/>
      <c r="AAM12" s="49"/>
      <c r="AAN12" s="49"/>
      <c r="AAO12" s="67">
        <f t="shared" si="299"/>
        <v>398</v>
      </c>
      <c r="AAP12" s="68">
        <f t="shared" si="300"/>
        <v>66.333333333333329</v>
      </c>
      <c r="AAQ12" s="48"/>
      <c r="AAR12" s="49">
        <v>761</v>
      </c>
      <c r="AAS12" s="49"/>
      <c r="AAT12" s="49">
        <v>514</v>
      </c>
      <c r="AAU12" s="49">
        <v>56</v>
      </c>
      <c r="AAV12" s="49"/>
      <c r="AAW12" s="67">
        <f t="shared" si="301"/>
        <v>1331</v>
      </c>
      <c r="AAX12" s="68">
        <f t="shared" si="302"/>
        <v>221.83333333333334</v>
      </c>
      <c r="AAY12" s="48">
        <v>811</v>
      </c>
      <c r="AAZ12" s="49"/>
      <c r="ABA12" s="49">
        <v>624</v>
      </c>
      <c r="ABB12" s="49"/>
      <c r="ABC12" s="49"/>
      <c r="ABD12" s="49"/>
      <c r="ABE12" s="67">
        <f t="shared" si="303"/>
        <v>1435</v>
      </c>
      <c r="ABF12" s="68">
        <f t="shared" si="304"/>
        <v>239.16666666666666</v>
      </c>
      <c r="ABG12" s="48"/>
      <c r="ABH12" s="49">
        <v>731</v>
      </c>
      <c r="ABI12" s="49"/>
      <c r="ABJ12" s="49"/>
      <c r="ABK12" s="49"/>
      <c r="ABL12" s="49"/>
      <c r="ABM12" s="67">
        <f t="shared" si="305"/>
        <v>731</v>
      </c>
      <c r="ABN12" s="68">
        <f t="shared" si="306"/>
        <v>121.83333333333333</v>
      </c>
      <c r="ABO12" s="48">
        <v>1017</v>
      </c>
      <c r="ABP12" s="49"/>
      <c r="ABQ12" s="49">
        <v>602</v>
      </c>
      <c r="ABR12" s="49"/>
      <c r="ABS12" s="49"/>
      <c r="ABT12" s="49"/>
      <c r="ABU12" s="67">
        <f t="shared" si="307"/>
        <v>1619</v>
      </c>
      <c r="ABV12" s="68">
        <f t="shared" si="308"/>
        <v>269.83333333333331</v>
      </c>
      <c r="ABW12" s="48">
        <v>201</v>
      </c>
      <c r="ABX12" s="49">
        <v>398</v>
      </c>
      <c r="ABY12" s="49"/>
      <c r="ABZ12" s="49"/>
      <c r="ACA12" s="49"/>
      <c r="ACB12" s="49"/>
      <c r="ACC12" s="67">
        <f t="shared" si="309"/>
        <v>599</v>
      </c>
      <c r="ACD12" s="68">
        <f t="shared" si="310"/>
        <v>99.833333333333329</v>
      </c>
      <c r="ACE12" s="48">
        <v>701</v>
      </c>
      <c r="ACF12" s="49"/>
      <c r="ACG12" s="49"/>
      <c r="ACH12" s="49">
        <v>1028</v>
      </c>
      <c r="ACI12" s="49"/>
      <c r="ACJ12" s="49"/>
      <c r="ACK12" s="67">
        <f t="shared" si="311"/>
        <v>1729</v>
      </c>
      <c r="ACL12" s="68">
        <f t="shared" si="312"/>
        <v>288.16666666666669</v>
      </c>
      <c r="ACM12" s="48"/>
      <c r="ACN12" s="49"/>
      <c r="ACO12" s="49">
        <v>622</v>
      </c>
      <c r="ACP12" s="49"/>
      <c r="ACQ12" s="49"/>
      <c r="ACR12" s="49"/>
      <c r="ACS12" s="67">
        <f t="shared" si="313"/>
        <v>622</v>
      </c>
      <c r="ACT12" s="68">
        <f t="shared" si="314"/>
        <v>103.66666666666667</v>
      </c>
      <c r="ACU12" s="48">
        <v>1000</v>
      </c>
      <c r="ACV12" s="49"/>
      <c r="ACW12" s="49"/>
      <c r="ACX12" s="49"/>
      <c r="ACY12" s="49"/>
      <c r="ACZ12" s="49">
        <v>601</v>
      </c>
      <c r="ADA12" s="67">
        <f t="shared" si="315"/>
        <v>1601</v>
      </c>
      <c r="ADB12" s="68">
        <f t="shared" si="316"/>
        <v>266.83333333333331</v>
      </c>
      <c r="ADC12" s="48"/>
      <c r="ADD12" s="49"/>
      <c r="ADE12" s="49"/>
      <c r="ADF12" s="49">
        <v>200</v>
      </c>
      <c r="ADG12" s="49">
        <v>598</v>
      </c>
      <c r="ADH12" s="49"/>
      <c r="ADI12" s="67">
        <f t="shared" si="317"/>
        <v>798</v>
      </c>
      <c r="ADJ12" s="68">
        <f t="shared" si="318"/>
        <v>133</v>
      </c>
      <c r="ADK12" s="48"/>
      <c r="ADL12" s="49"/>
      <c r="ADM12" s="49"/>
      <c r="ADN12" s="49">
        <v>618</v>
      </c>
      <c r="ADO12" s="49"/>
      <c r="ADP12" s="49"/>
      <c r="ADQ12" s="67">
        <f t="shared" si="319"/>
        <v>618</v>
      </c>
      <c r="ADR12" s="68">
        <f t="shared" si="320"/>
        <v>103</v>
      </c>
      <c r="ADS12" s="48">
        <v>597</v>
      </c>
      <c r="ADT12" s="49"/>
      <c r="ADU12" s="49"/>
      <c r="ADV12" s="49"/>
      <c r="ADW12" s="49"/>
      <c r="ADX12" s="49">
        <v>434</v>
      </c>
      <c r="ADY12" s="67">
        <f t="shared" si="321"/>
        <v>1031</v>
      </c>
      <c r="ADZ12" s="68">
        <f t="shared" si="322"/>
        <v>171.83333333333334</v>
      </c>
      <c r="AEA12" s="48">
        <v>223</v>
      </c>
      <c r="AEB12" s="49"/>
      <c r="AEC12" s="49"/>
      <c r="AED12" s="49"/>
      <c r="AEE12" s="49">
        <v>1213</v>
      </c>
      <c r="AEF12" s="49">
        <v>799</v>
      </c>
      <c r="AEG12" s="67">
        <f t="shared" si="323"/>
        <v>2235</v>
      </c>
      <c r="AEH12" s="68">
        <f t="shared" si="324"/>
        <v>372.5</v>
      </c>
      <c r="AEI12" s="48"/>
      <c r="AEJ12" s="49"/>
      <c r="AEK12" s="49"/>
      <c r="AEL12" s="49"/>
      <c r="AEM12" s="49">
        <v>603</v>
      </c>
      <c r="AEN12" s="49"/>
      <c r="AEO12" s="67">
        <f t="shared" si="325"/>
        <v>603</v>
      </c>
      <c r="AEP12" s="68">
        <f t="shared" si="326"/>
        <v>100.5</v>
      </c>
      <c r="AEQ12" s="48"/>
      <c r="AER12" s="49"/>
      <c r="AES12" s="49"/>
      <c r="AET12" s="49">
        <v>992</v>
      </c>
      <c r="AEU12" s="49"/>
      <c r="AEV12" s="49">
        <v>103</v>
      </c>
      <c r="AEW12" s="67">
        <f t="shared" si="327"/>
        <v>1095</v>
      </c>
      <c r="AEX12" s="68">
        <f t="shared" si="328"/>
        <v>182.5</v>
      </c>
      <c r="AEY12" s="48"/>
      <c r="AEZ12" s="49"/>
      <c r="AFA12" s="49">
        <v>527</v>
      </c>
      <c r="AFB12" s="49">
        <v>78</v>
      </c>
      <c r="AFC12" s="49">
        <v>199</v>
      </c>
      <c r="AFD12" s="49"/>
      <c r="AFE12" s="67">
        <f t="shared" si="329"/>
        <v>804</v>
      </c>
      <c r="AFF12" s="68">
        <f t="shared" si="330"/>
        <v>134</v>
      </c>
      <c r="AFG12" s="48"/>
      <c r="AFH12" s="49"/>
      <c r="AFI12" s="49">
        <v>401</v>
      </c>
      <c r="AFJ12" s="49">
        <v>195</v>
      </c>
      <c r="AFK12" s="49">
        <v>1004</v>
      </c>
      <c r="AFL12" s="49"/>
      <c r="AFM12" s="67">
        <f t="shared" si="331"/>
        <v>1600</v>
      </c>
      <c r="AFN12" s="68">
        <f t="shared" si="332"/>
        <v>266.66666666666669</v>
      </c>
      <c r="AFO12" s="48"/>
      <c r="AFP12" s="49"/>
      <c r="AFQ12" s="49"/>
      <c r="AFR12" s="49">
        <v>1004</v>
      </c>
      <c r="AFS12" s="49"/>
      <c r="AFT12" s="49"/>
      <c r="AFU12" s="67">
        <f t="shared" si="333"/>
        <v>1004</v>
      </c>
      <c r="AFV12" s="68">
        <f t="shared" si="334"/>
        <v>167.33333333333334</v>
      </c>
      <c r="AFW12" s="48"/>
      <c r="AFX12" s="49">
        <v>601</v>
      </c>
      <c r="AFY12" s="49"/>
      <c r="AFZ12" s="49"/>
      <c r="AGA12" s="49"/>
      <c r="AGB12" s="49"/>
      <c r="AGC12" s="67">
        <f t="shared" si="335"/>
        <v>601</v>
      </c>
      <c r="AGD12" s="68">
        <f t="shared" si="336"/>
        <v>100.16666666666667</v>
      </c>
      <c r="AGE12" s="48">
        <v>902</v>
      </c>
      <c r="AGF12" s="49"/>
      <c r="AGG12" s="49"/>
      <c r="AGH12" s="49"/>
      <c r="AGI12" s="49"/>
      <c r="AGJ12" s="49"/>
      <c r="AGK12" s="67">
        <f t="shared" si="337"/>
        <v>902</v>
      </c>
      <c r="AGL12" s="68">
        <f t="shared" si="338"/>
        <v>150.33333333333334</v>
      </c>
      <c r="AGM12" s="48"/>
      <c r="AGN12" s="49"/>
      <c r="AGO12" s="49"/>
      <c r="AGP12" s="49">
        <v>626</v>
      </c>
      <c r="AGQ12" s="49"/>
      <c r="AGR12" s="49"/>
      <c r="AGS12" s="49"/>
      <c r="AGT12" s="67">
        <f t="shared" si="339"/>
        <v>626</v>
      </c>
      <c r="AGU12" s="68">
        <f t="shared" si="340"/>
        <v>104.33333333333333</v>
      </c>
      <c r="AGV12" s="48"/>
      <c r="AGW12" s="49">
        <v>1205</v>
      </c>
      <c r="AGX12" s="49"/>
      <c r="AGY12" s="49"/>
      <c r="AGZ12" s="49"/>
      <c r="AHA12" s="49"/>
      <c r="AHB12" s="67">
        <f t="shared" si="341"/>
        <v>1205</v>
      </c>
      <c r="AHC12" s="68">
        <f t="shared" si="342"/>
        <v>41.551724137931032</v>
      </c>
      <c r="AHD12" s="48"/>
      <c r="AHE12" s="49"/>
      <c r="AHF12" s="49"/>
      <c r="AHG12" s="49">
        <v>245</v>
      </c>
      <c r="AHH12" s="49"/>
      <c r="AHI12" s="49"/>
      <c r="AHJ12" s="67">
        <f t="shared" si="343"/>
        <v>245</v>
      </c>
      <c r="AHK12" s="68">
        <f t="shared" si="344"/>
        <v>8.4482758620689662</v>
      </c>
      <c r="AHL12" s="48"/>
      <c r="AHM12" s="49">
        <v>621</v>
      </c>
      <c r="AHN12" s="49"/>
      <c r="AHO12" s="49"/>
      <c r="AHP12" s="49">
        <v>399</v>
      </c>
      <c r="AHQ12" s="49"/>
      <c r="AHR12" s="67">
        <f t="shared" si="345"/>
        <v>1020</v>
      </c>
      <c r="AHS12" s="68">
        <f t="shared" si="346"/>
        <v>35.172413793103445</v>
      </c>
      <c r="AHT12" s="48"/>
      <c r="AHU12" s="49">
        <v>797</v>
      </c>
      <c r="AHV12" s="49"/>
      <c r="AHW12" s="49"/>
      <c r="AHX12" s="49">
        <v>1</v>
      </c>
      <c r="AHY12" s="49">
        <v>900</v>
      </c>
      <c r="AHZ12" s="67">
        <f t="shared" si="347"/>
        <v>1698</v>
      </c>
      <c r="AIA12" s="68">
        <f t="shared" si="348"/>
        <v>58.551724137931032</v>
      </c>
      <c r="AIB12" s="48"/>
      <c r="AIC12" s="49"/>
      <c r="AID12" s="49"/>
      <c r="AIE12" s="49"/>
      <c r="AIF12" s="49"/>
      <c r="AIG12" s="49">
        <v>300</v>
      </c>
      <c r="AIH12" s="67">
        <f t="shared" si="349"/>
        <v>300</v>
      </c>
      <c r="AII12" s="68">
        <f t="shared" si="350"/>
        <v>10.344827586206897</v>
      </c>
      <c r="AIJ12" s="48"/>
      <c r="AIK12" s="49">
        <v>100</v>
      </c>
      <c r="AIL12" s="49"/>
      <c r="AIM12" s="49"/>
      <c r="AIN12" s="49"/>
      <c r="AIO12" s="49">
        <v>609</v>
      </c>
      <c r="AIP12" s="67">
        <f t="shared" si="351"/>
        <v>709</v>
      </c>
      <c r="AIQ12" s="68">
        <f t="shared" si="352"/>
        <v>24.448275862068964</v>
      </c>
      <c r="AIR12" s="48"/>
      <c r="AIS12" s="49"/>
      <c r="AIT12" s="49"/>
      <c r="AIU12" s="49"/>
      <c r="AIV12" s="49">
        <v>802</v>
      </c>
      <c r="AIW12" s="49"/>
      <c r="AIX12" s="67">
        <f t="shared" si="353"/>
        <v>802</v>
      </c>
      <c r="AIY12" s="68">
        <f t="shared" si="354"/>
        <v>27.655172413793103</v>
      </c>
      <c r="AIZ12" s="48"/>
      <c r="AJA12" s="49"/>
      <c r="AJB12" s="49">
        <v>1057</v>
      </c>
      <c r="AJC12" s="49"/>
      <c r="AJD12" s="49"/>
      <c r="AJE12" s="49"/>
      <c r="AJF12" s="67">
        <f t="shared" si="355"/>
        <v>1057</v>
      </c>
      <c r="AJG12" s="68">
        <f t="shared" si="356"/>
        <v>36.448275862068968</v>
      </c>
      <c r="AJH12" s="48"/>
      <c r="AJI12" s="49"/>
      <c r="AJJ12" s="49">
        <v>397</v>
      </c>
      <c r="AJK12" s="49"/>
      <c r="AJL12" s="49">
        <v>520</v>
      </c>
      <c r="AJM12" s="49"/>
      <c r="AJN12" s="42">
        <f t="shared" si="357"/>
        <v>917</v>
      </c>
      <c r="AJO12" s="43">
        <f t="shared" si="358"/>
        <v>31.620689655172413</v>
      </c>
      <c r="AJP12" s="48">
        <v>808</v>
      </c>
      <c r="AJQ12" s="49"/>
      <c r="AJR12" s="49"/>
      <c r="AJS12" s="49"/>
      <c r="AJT12" s="49"/>
      <c r="AJU12" s="49"/>
      <c r="AJV12" s="42">
        <f t="shared" si="359"/>
        <v>808</v>
      </c>
      <c r="AJW12" s="43">
        <f t="shared" si="360"/>
        <v>27.862068965517242</v>
      </c>
      <c r="AJX12" s="48"/>
      <c r="AJY12" s="49"/>
      <c r="AJZ12" s="49"/>
      <c r="AKA12" s="49">
        <v>801</v>
      </c>
      <c r="AKB12" s="49"/>
      <c r="AKC12" s="49">
        <v>402</v>
      </c>
      <c r="AKD12" s="67">
        <f t="shared" si="361"/>
        <v>1203</v>
      </c>
      <c r="AKE12" s="68">
        <f t="shared" si="362"/>
        <v>41.482758620689658</v>
      </c>
      <c r="AKF12" s="48"/>
      <c r="AKG12" s="49"/>
      <c r="AKH12" s="49"/>
      <c r="AKI12" s="49">
        <v>399</v>
      </c>
      <c r="AKJ12" s="49"/>
      <c r="AKK12" s="49"/>
      <c r="AKL12" s="67">
        <f t="shared" si="363"/>
        <v>399</v>
      </c>
      <c r="AKM12" s="184">
        <f t="shared" si="364"/>
        <v>66.5</v>
      </c>
      <c r="AKN12" s="195"/>
      <c r="AKO12" s="49">
        <v>643</v>
      </c>
      <c r="AKP12" s="49"/>
      <c r="AKQ12" s="49"/>
      <c r="AKR12" s="49"/>
      <c r="AKS12" s="49">
        <v>602</v>
      </c>
      <c r="AKT12" s="67">
        <f t="shared" si="365"/>
        <v>1245</v>
      </c>
      <c r="AKU12" s="184">
        <f t="shared" si="366"/>
        <v>207.5</v>
      </c>
      <c r="AKV12" s="48"/>
      <c r="AKW12" s="49"/>
      <c r="AKX12" s="49"/>
      <c r="AKY12" s="49"/>
      <c r="AKZ12" s="49"/>
      <c r="ALA12" s="49">
        <v>600</v>
      </c>
      <c r="ALB12" s="67">
        <f t="shared" si="367"/>
        <v>600</v>
      </c>
      <c r="ALC12" s="68">
        <f t="shared" si="368"/>
        <v>100</v>
      </c>
      <c r="ALD12" s="48"/>
      <c r="ALE12" s="49"/>
      <c r="ALF12" s="49">
        <v>803</v>
      </c>
      <c r="ALG12" s="49"/>
      <c r="ALH12" s="49"/>
      <c r="ALI12" s="49"/>
      <c r="ALJ12" s="67">
        <f t="shared" si="369"/>
        <v>803</v>
      </c>
      <c r="ALK12" s="68">
        <f t="shared" si="370"/>
        <v>133.83333333333334</v>
      </c>
      <c r="ALL12" s="48">
        <v>75</v>
      </c>
      <c r="ALM12" s="49">
        <v>798</v>
      </c>
      <c r="ALN12" s="49"/>
      <c r="ALO12" s="49"/>
      <c r="ALP12" s="49"/>
      <c r="ALQ12" s="49"/>
      <c r="ALR12" s="67">
        <f t="shared" si="371"/>
        <v>873</v>
      </c>
      <c r="ALS12" s="68">
        <f t="shared" si="372"/>
        <v>145.5</v>
      </c>
      <c r="ALT12" s="48"/>
      <c r="ALU12" s="49"/>
      <c r="ALV12" s="49"/>
      <c r="ALW12" s="49"/>
      <c r="ALX12" s="49"/>
      <c r="ALY12" s="49"/>
      <c r="ALZ12" s="67">
        <f t="shared" si="373"/>
        <v>0</v>
      </c>
      <c r="AMA12" s="68">
        <f t="shared" si="374"/>
        <v>0</v>
      </c>
      <c r="AMB12" s="48"/>
      <c r="AMC12" s="49">
        <v>799</v>
      </c>
      <c r="AMD12" s="49"/>
      <c r="AME12" s="49"/>
      <c r="AMF12" s="49">
        <v>796</v>
      </c>
      <c r="AMG12" s="49"/>
      <c r="AMH12" s="67">
        <f t="shared" si="375"/>
        <v>1595</v>
      </c>
      <c r="AMI12" s="68">
        <f t="shared" si="376"/>
        <v>265.83333333333331</v>
      </c>
      <c r="AMJ12" s="48"/>
      <c r="AMK12" s="49"/>
      <c r="AML12" s="49"/>
      <c r="AMM12" s="49"/>
      <c r="AMN12" s="49"/>
      <c r="AMO12" s="49"/>
      <c r="AMP12" s="67">
        <f t="shared" si="377"/>
        <v>0</v>
      </c>
      <c r="AMQ12" s="68">
        <f t="shared" si="378"/>
        <v>0</v>
      </c>
      <c r="AMR12" s="48"/>
      <c r="AMS12" s="49">
        <v>702</v>
      </c>
      <c r="AMT12" s="49"/>
      <c r="AMU12" s="49"/>
      <c r="AMV12" s="49">
        <v>600</v>
      </c>
      <c r="AMW12" s="49"/>
      <c r="AMX12" s="67">
        <f t="shared" si="379"/>
        <v>1302</v>
      </c>
      <c r="AMY12" s="68">
        <f t="shared" si="380"/>
        <v>217</v>
      </c>
      <c r="AMZ12" s="48"/>
      <c r="ANA12" s="49">
        <v>807</v>
      </c>
      <c r="ANB12" s="49"/>
      <c r="ANC12" s="49"/>
      <c r="AND12" s="49"/>
      <c r="ANE12" s="49"/>
      <c r="ANF12" s="67">
        <f t="shared" si="381"/>
        <v>807</v>
      </c>
      <c r="ANG12" s="68">
        <f t="shared" si="382"/>
        <v>134.5</v>
      </c>
      <c r="ANH12" s="48">
        <v>200</v>
      </c>
      <c r="ANI12" s="49">
        <v>600</v>
      </c>
      <c r="ANJ12" s="49"/>
      <c r="ANK12" s="49">
        <v>698</v>
      </c>
      <c r="ANL12" s="49">
        <v>698</v>
      </c>
      <c r="ANM12" s="49">
        <v>103</v>
      </c>
      <c r="ANN12" s="67">
        <f t="shared" si="383"/>
        <v>2299</v>
      </c>
      <c r="ANO12" s="68">
        <f t="shared" si="384"/>
        <v>383.16666666666669</v>
      </c>
      <c r="ANP12" s="48"/>
      <c r="ANQ12" s="49"/>
      <c r="ANR12" s="49"/>
      <c r="ANS12" s="49"/>
      <c r="ANT12" s="49">
        <v>400</v>
      </c>
      <c r="ANU12" s="49"/>
      <c r="ANV12" s="67">
        <f t="shared" si="385"/>
        <v>400</v>
      </c>
      <c r="ANW12" s="68">
        <f t="shared" si="386"/>
        <v>66.666666666666671</v>
      </c>
      <c r="ANX12" s="82">
        <v>798</v>
      </c>
      <c r="ANY12" s="83"/>
      <c r="ANZ12" s="83"/>
      <c r="AOA12" s="83"/>
      <c r="AOB12" s="83"/>
      <c r="AOC12" s="83">
        <v>200</v>
      </c>
      <c r="AOD12" s="67">
        <f t="shared" si="387"/>
        <v>998</v>
      </c>
      <c r="AOE12" s="68">
        <f t="shared" si="388"/>
        <v>166.33333333333334</v>
      </c>
      <c r="AOF12" s="48"/>
      <c r="AOG12" s="49"/>
      <c r="AOH12" s="49">
        <v>401</v>
      </c>
      <c r="AOI12" s="49"/>
      <c r="AOJ12" s="49"/>
      <c r="AOK12" s="49">
        <v>600</v>
      </c>
      <c r="AOL12" s="67">
        <f t="shared" si="389"/>
        <v>1001</v>
      </c>
      <c r="AOM12" s="68">
        <f t="shared" si="390"/>
        <v>166.83333333333334</v>
      </c>
      <c r="AON12" s="48"/>
      <c r="AOO12" s="49"/>
      <c r="AOP12" s="49"/>
      <c r="AOQ12" s="49">
        <v>799</v>
      </c>
      <c r="AOR12" s="49"/>
      <c r="AOS12" s="49"/>
      <c r="AOT12" s="67">
        <f t="shared" si="391"/>
        <v>799</v>
      </c>
      <c r="AOU12" s="68">
        <f t="shared" si="392"/>
        <v>133.16666666666666</v>
      </c>
      <c r="AOV12" s="48"/>
      <c r="AOW12" s="49"/>
      <c r="AOX12" s="49">
        <v>400</v>
      </c>
      <c r="AOY12" s="49"/>
      <c r="AOZ12" s="49"/>
      <c r="APA12" s="49"/>
      <c r="APB12" s="67">
        <f t="shared" si="393"/>
        <v>400</v>
      </c>
      <c r="APC12" s="68">
        <f t="shared" si="394"/>
        <v>66.666666666666671</v>
      </c>
      <c r="APD12" s="48"/>
      <c r="APE12" s="49"/>
      <c r="APF12" s="49">
        <v>600</v>
      </c>
      <c r="APG12" s="49"/>
      <c r="APH12" s="49"/>
      <c r="API12" s="49"/>
      <c r="APJ12" s="67">
        <f t="shared" si="395"/>
        <v>600</v>
      </c>
      <c r="APK12" s="68">
        <f t="shared" si="396"/>
        <v>100</v>
      </c>
      <c r="APL12" s="48"/>
      <c r="APM12" s="49">
        <v>602</v>
      </c>
      <c r="APN12" s="49"/>
      <c r="APO12" s="49"/>
      <c r="APP12" s="49"/>
      <c r="APQ12" s="49"/>
      <c r="APR12" s="67">
        <f t="shared" si="397"/>
        <v>602</v>
      </c>
      <c r="APS12" s="68">
        <f t="shared" si="398"/>
        <v>100.33333333333333</v>
      </c>
      <c r="APT12" s="48">
        <v>801</v>
      </c>
      <c r="APU12" s="49"/>
      <c r="APV12" s="49"/>
      <c r="APW12" s="49"/>
      <c r="APX12" s="49"/>
      <c r="APY12" s="49">
        <v>800</v>
      </c>
      <c r="APZ12" s="67">
        <f t="shared" si="399"/>
        <v>1601</v>
      </c>
      <c r="AQA12" s="68">
        <f t="shared" si="400"/>
        <v>266.83333333333331</v>
      </c>
      <c r="AQB12" s="48"/>
      <c r="AQC12" s="49"/>
      <c r="AQD12" s="49"/>
      <c r="AQE12" s="49"/>
      <c r="AQF12" s="49">
        <v>401</v>
      </c>
      <c r="AQG12" s="49"/>
      <c r="AQH12" s="67">
        <f t="shared" si="401"/>
        <v>401</v>
      </c>
      <c r="AQI12" s="68">
        <f t="shared" si="402"/>
        <v>66.833333333333329</v>
      </c>
      <c r="AQJ12" s="48"/>
      <c r="AQK12" s="49"/>
      <c r="AQL12" s="49">
        <v>502</v>
      </c>
      <c r="AQM12" s="49"/>
      <c r="AQN12" s="49">
        <v>397</v>
      </c>
      <c r="AQO12" s="49"/>
      <c r="AQP12" s="67">
        <f t="shared" si="403"/>
        <v>899</v>
      </c>
      <c r="AQQ12" s="68">
        <f t="shared" si="404"/>
        <v>149.83333333333334</v>
      </c>
      <c r="AQR12" s="48"/>
      <c r="AQS12" s="49"/>
      <c r="AQT12" s="49"/>
      <c r="AQU12" s="49"/>
      <c r="AQV12" s="49">
        <v>200</v>
      </c>
      <c r="AQW12" s="49"/>
      <c r="AQX12" s="67">
        <f t="shared" si="405"/>
        <v>200</v>
      </c>
      <c r="AQY12" s="68">
        <f t="shared" si="406"/>
        <v>33.333333333333336</v>
      </c>
      <c r="AQZ12" s="48"/>
      <c r="ARA12" s="49"/>
      <c r="ARB12" s="49">
        <v>545</v>
      </c>
      <c r="ARC12" s="49">
        <v>57</v>
      </c>
      <c r="ARD12" s="49"/>
      <c r="ARE12" s="49"/>
      <c r="ARF12" s="67">
        <f t="shared" si="407"/>
        <v>602</v>
      </c>
      <c r="ARG12" s="68">
        <f t="shared" si="408"/>
        <v>100.33333333333333</v>
      </c>
      <c r="ARH12" s="48"/>
      <c r="ARI12" s="49">
        <v>884</v>
      </c>
      <c r="ARJ12" s="49"/>
      <c r="ARK12" s="49"/>
      <c r="ARL12" s="49"/>
      <c r="ARM12" s="49">
        <v>305</v>
      </c>
      <c r="ARN12" s="67">
        <f t="shared" si="409"/>
        <v>1189</v>
      </c>
      <c r="ARO12" s="68">
        <f t="shared" si="410"/>
        <v>198.16666666666666</v>
      </c>
      <c r="ARP12" s="48"/>
      <c r="ARQ12" s="49"/>
      <c r="ARR12" s="49">
        <v>300</v>
      </c>
      <c r="ARS12" s="49"/>
      <c r="ART12" s="49"/>
      <c r="ARU12" s="49"/>
      <c r="ARV12" s="67">
        <f t="shared" si="411"/>
        <v>300</v>
      </c>
      <c r="ARW12" s="68">
        <f t="shared" si="412"/>
        <v>50</v>
      </c>
      <c r="ARX12" s="48"/>
      <c r="ARY12" s="49"/>
      <c r="ARZ12" s="49"/>
      <c r="ASA12" s="49">
        <v>402</v>
      </c>
      <c r="ASB12" s="49"/>
      <c r="ASC12" s="49"/>
      <c r="ASD12" s="67">
        <f t="shared" si="413"/>
        <v>402</v>
      </c>
      <c r="ASE12" s="68">
        <f t="shared" si="414"/>
        <v>67</v>
      </c>
      <c r="ASF12" s="48">
        <v>611</v>
      </c>
      <c r="ASG12" s="49"/>
      <c r="ASH12" s="49"/>
      <c r="ASI12" s="49">
        <v>402</v>
      </c>
      <c r="ASJ12" s="49"/>
      <c r="ASK12" s="49"/>
      <c r="ASL12" s="67">
        <f t="shared" si="415"/>
        <v>1013</v>
      </c>
      <c r="ASM12" s="68">
        <f t="shared" si="416"/>
        <v>168.83333333333334</v>
      </c>
      <c r="ASN12" s="48"/>
      <c r="ASO12" s="49">
        <v>401</v>
      </c>
      <c r="ASP12" s="49"/>
      <c r="ASQ12" s="49"/>
      <c r="ASR12" s="49">
        <v>600</v>
      </c>
      <c r="ASS12" s="49"/>
      <c r="AST12" s="67">
        <f t="shared" si="417"/>
        <v>1001</v>
      </c>
      <c r="ASU12" s="68">
        <f t="shared" si="418"/>
        <v>166.83333333333334</v>
      </c>
      <c r="ASV12" s="48"/>
      <c r="ASW12" s="49"/>
      <c r="ASX12" s="49"/>
      <c r="ASY12" s="49">
        <v>802</v>
      </c>
      <c r="ASZ12" s="49"/>
      <c r="ATA12" s="49"/>
      <c r="ATB12" s="67">
        <f t="shared" si="419"/>
        <v>802</v>
      </c>
      <c r="ATC12" s="68">
        <f t="shared" si="420"/>
        <v>133.66666666666666</v>
      </c>
      <c r="ATD12" s="48"/>
      <c r="ATE12" s="49"/>
      <c r="ATF12" s="49"/>
      <c r="ATG12" s="49">
        <v>400</v>
      </c>
      <c r="ATH12" s="49"/>
      <c r="ATI12" s="49"/>
      <c r="ATJ12" s="67">
        <f t="shared" si="421"/>
        <v>400</v>
      </c>
      <c r="ATK12" s="68">
        <f t="shared" si="422"/>
        <v>66.666666666666671</v>
      </c>
      <c r="ATL12" s="48"/>
      <c r="ATM12" s="49"/>
      <c r="ATN12" s="49"/>
      <c r="ATO12" s="49"/>
      <c r="ATP12" s="49">
        <v>403</v>
      </c>
      <c r="ATQ12" s="49"/>
      <c r="ATR12" s="67">
        <f t="shared" si="423"/>
        <v>403</v>
      </c>
      <c r="ATS12" s="68">
        <f t="shared" si="424"/>
        <v>67.166666666666671</v>
      </c>
      <c r="ATT12" s="48"/>
      <c r="ATU12" s="49"/>
      <c r="ATV12" s="49"/>
      <c r="ATW12" s="49"/>
      <c r="ATX12" s="49">
        <v>805</v>
      </c>
      <c r="ATY12" s="49"/>
      <c r="ATZ12" s="67">
        <f t="shared" si="425"/>
        <v>805</v>
      </c>
      <c r="AUA12" s="68">
        <f t="shared" si="426"/>
        <v>134.16666666666666</v>
      </c>
      <c r="AUB12" s="48"/>
      <c r="AUC12" s="49"/>
      <c r="AUD12" s="49"/>
      <c r="AUE12" s="49"/>
      <c r="AUF12" s="49"/>
      <c r="AUG12" s="49"/>
      <c r="AUH12" s="67">
        <f t="shared" si="427"/>
        <v>0</v>
      </c>
      <c r="AUI12" s="68">
        <f t="shared" si="428"/>
        <v>0</v>
      </c>
      <c r="AUJ12" s="48">
        <v>562</v>
      </c>
      <c r="AUK12" s="49">
        <v>39</v>
      </c>
      <c r="AUL12" s="49"/>
      <c r="AUM12" s="49"/>
      <c r="AUN12" s="49"/>
      <c r="AUO12" s="49">
        <v>399</v>
      </c>
      <c r="AUP12" s="67">
        <f t="shared" si="429"/>
        <v>1000</v>
      </c>
      <c r="AUQ12" s="68">
        <f t="shared" si="430"/>
        <v>166.66666666666666</v>
      </c>
      <c r="AUR12" s="48"/>
      <c r="AUS12" s="49"/>
      <c r="AUT12" s="49"/>
      <c r="AUU12" s="49"/>
      <c r="AUV12" s="49"/>
      <c r="AUW12" s="49"/>
      <c r="AUX12" s="67">
        <f t="shared" si="431"/>
        <v>0</v>
      </c>
      <c r="AUY12" s="68">
        <f t="shared" si="432"/>
        <v>0</v>
      </c>
      <c r="AUZ12" s="48"/>
      <c r="AVA12" s="49"/>
      <c r="AVB12" s="49"/>
      <c r="AVC12" s="49">
        <v>201</v>
      </c>
      <c r="AVD12" s="49"/>
      <c r="AVE12" s="49"/>
      <c r="AVF12" s="67">
        <f t="shared" si="433"/>
        <v>201</v>
      </c>
      <c r="AVG12" s="68">
        <f t="shared" si="434"/>
        <v>33.5</v>
      </c>
      <c r="AVH12" s="48"/>
      <c r="AVI12" s="49">
        <v>300</v>
      </c>
      <c r="AVJ12" s="49"/>
      <c r="AVK12" s="49"/>
      <c r="AVL12" s="49">
        <v>557</v>
      </c>
      <c r="AVM12" s="49"/>
      <c r="AVN12" s="67">
        <f t="shared" si="435"/>
        <v>857</v>
      </c>
      <c r="AVO12" s="68">
        <f t="shared" si="436"/>
        <v>142.83333333333334</v>
      </c>
      <c r="AVP12" s="48"/>
      <c r="AVQ12" s="49"/>
      <c r="AVR12" s="49"/>
      <c r="AVS12" s="49"/>
      <c r="AVT12" s="49">
        <v>189</v>
      </c>
      <c r="AVU12" s="49"/>
      <c r="AVV12" s="67">
        <f t="shared" si="437"/>
        <v>189</v>
      </c>
      <c r="AVW12" s="68">
        <f t="shared" si="438"/>
        <v>31.5</v>
      </c>
      <c r="AVX12" s="48"/>
      <c r="AVY12" s="49"/>
      <c r="AVZ12" s="49">
        <v>600</v>
      </c>
      <c r="AWA12" s="49"/>
      <c r="AWB12" s="49"/>
      <c r="AWC12" s="49"/>
      <c r="AWD12" s="67">
        <f t="shared" si="439"/>
        <v>600</v>
      </c>
      <c r="AWE12" s="68">
        <f t="shared" si="440"/>
        <v>100</v>
      </c>
      <c r="AWF12" s="48"/>
      <c r="AWG12" s="49"/>
      <c r="AWH12" s="49">
        <v>801</v>
      </c>
      <c r="AWI12" s="49"/>
      <c r="AWJ12" s="49"/>
      <c r="AWK12" s="49"/>
      <c r="AWL12" s="67">
        <f t="shared" si="441"/>
        <v>801</v>
      </c>
      <c r="AWM12" s="68">
        <f t="shared" si="442"/>
        <v>133.5</v>
      </c>
      <c r="AWN12" s="48"/>
      <c r="AWO12" s="49"/>
      <c r="AWP12" s="49"/>
      <c r="AWQ12" s="49"/>
      <c r="AWR12" s="49"/>
      <c r="AWS12" s="49"/>
      <c r="AWT12" s="42">
        <f t="shared" si="443"/>
        <v>0</v>
      </c>
      <c r="AWU12" s="43">
        <f t="shared" si="444"/>
        <v>0</v>
      </c>
      <c r="AWV12" s="48">
        <v>200</v>
      </c>
      <c r="AWW12" s="49"/>
      <c r="AWX12" s="49"/>
      <c r="AWY12" s="49"/>
      <c r="AWZ12" s="49"/>
      <c r="AXA12" s="49">
        <v>200</v>
      </c>
      <c r="AXB12" s="42">
        <f t="shared" si="445"/>
        <v>400</v>
      </c>
      <c r="AXC12" s="43">
        <f t="shared" si="446"/>
        <v>66.666666666666671</v>
      </c>
      <c r="AXD12" s="48"/>
      <c r="AXE12" s="49"/>
      <c r="AXF12" s="49">
        <v>200</v>
      </c>
      <c r="AXG12" s="49"/>
      <c r="AXH12" s="49"/>
      <c r="AXI12" s="49"/>
      <c r="AXJ12" s="42">
        <f t="shared" si="447"/>
        <v>200</v>
      </c>
      <c r="AXK12" s="43">
        <f t="shared" si="448"/>
        <v>33.333333333333336</v>
      </c>
      <c r="AXL12" s="48">
        <v>810</v>
      </c>
      <c r="AXM12" s="49"/>
      <c r="AXN12" s="49"/>
      <c r="AXO12" s="49"/>
      <c r="AXP12" s="49"/>
      <c r="AXQ12" s="49"/>
      <c r="AXR12" s="42">
        <f t="shared" si="449"/>
        <v>810</v>
      </c>
      <c r="AXS12" s="43">
        <f t="shared" si="450"/>
        <v>135</v>
      </c>
      <c r="AXT12" s="48"/>
      <c r="AXU12" s="49"/>
      <c r="AXV12" s="49"/>
      <c r="AXW12" s="49"/>
      <c r="AXX12" s="49">
        <v>103</v>
      </c>
      <c r="AXY12" s="49"/>
      <c r="AXZ12" s="42">
        <f t="shared" si="451"/>
        <v>103</v>
      </c>
      <c r="AYA12" s="43">
        <f t="shared" si="452"/>
        <v>17.166666666666668</v>
      </c>
      <c r="AYB12" s="48"/>
      <c r="AYC12" s="49">
        <v>102</v>
      </c>
      <c r="AYD12" s="49">
        <v>300</v>
      </c>
      <c r="AYE12" s="49"/>
      <c r="AYF12" s="49"/>
      <c r="AYG12" s="49">
        <v>400</v>
      </c>
      <c r="AYH12" s="42">
        <f t="shared" si="453"/>
        <v>802</v>
      </c>
      <c r="AYI12" s="43">
        <f t="shared" si="454"/>
        <v>133.66666666666666</v>
      </c>
      <c r="AYJ12" s="48"/>
      <c r="AYK12" s="49"/>
      <c r="AYL12" s="49">
        <v>783</v>
      </c>
      <c r="AYM12" s="49"/>
      <c r="AYN12" s="49"/>
      <c r="AYO12" s="49"/>
      <c r="AYP12" s="42">
        <f t="shared" si="455"/>
        <v>783</v>
      </c>
      <c r="AYQ12" s="43">
        <f t="shared" si="456"/>
        <v>130.5</v>
      </c>
      <c r="AYR12" s="48"/>
      <c r="AYS12" s="49"/>
      <c r="AYT12" s="49"/>
      <c r="AYU12" s="49"/>
      <c r="AYV12" s="49"/>
      <c r="AYW12" s="49"/>
      <c r="AYX12" s="42">
        <f t="shared" si="457"/>
        <v>0</v>
      </c>
      <c r="AYY12" s="43">
        <f t="shared" si="458"/>
        <v>0</v>
      </c>
      <c r="AYZ12" s="48">
        <v>605</v>
      </c>
      <c r="AZA12" s="49"/>
      <c r="AZB12" s="49"/>
      <c r="AZC12" s="49"/>
      <c r="AZD12" s="49"/>
      <c r="AZE12" s="49"/>
      <c r="AZF12" s="42">
        <f t="shared" si="459"/>
        <v>605</v>
      </c>
      <c r="AZG12" s="43">
        <f t="shared" si="460"/>
        <v>100.83333333333333</v>
      </c>
      <c r="AZH12" s="48"/>
      <c r="AZI12" s="49"/>
      <c r="AZJ12" s="49"/>
      <c r="AZK12" s="49"/>
      <c r="AZL12" s="49"/>
      <c r="AZM12" s="49"/>
      <c r="AZN12" s="42">
        <f t="shared" si="461"/>
        <v>0</v>
      </c>
      <c r="AZO12" s="43">
        <f t="shared" si="462"/>
        <v>0</v>
      </c>
      <c r="AZP12" s="48"/>
      <c r="AZQ12" s="49"/>
      <c r="AZR12" s="49"/>
      <c r="AZS12" s="49">
        <v>443</v>
      </c>
      <c r="AZT12" s="49"/>
      <c r="AZU12" s="49">
        <v>457</v>
      </c>
      <c r="AZV12" s="42">
        <f t="shared" si="463"/>
        <v>900</v>
      </c>
      <c r="AZW12" s="43">
        <f t="shared" si="464"/>
        <v>150</v>
      </c>
      <c r="AZX12" s="82"/>
      <c r="AZY12" s="83"/>
      <c r="AZZ12" s="83">
        <v>405</v>
      </c>
      <c r="BAA12" s="83"/>
      <c r="BAB12" s="83"/>
      <c r="BAC12" s="83"/>
      <c r="BAD12" s="42">
        <f t="shared" si="465"/>
        <v>405</v>
      </c>
      <c r="BAE12" s="43">
        <f t="shared" si="466"/>
        <v>67.5</v>
      </c>
      <c r="BAF12" s="48"/>
      <c r="BAG12" s="49"/>
      <c r="BAH12" s="49"/>
      <c r="BAI12" s="49"/>
      <c r="BAJ12" s="49"/>
      <c r="BAK12" s="49">
        <v>406</v>
      </c>
      <c r="BAL12" s="42">
        <f t="shared" si="467"/>
        <v>406</v>
      </c>
      <c r="BAM12" s="43">
        <f t="shared" si="468"/>
        <v>67.666666666666671</v>
      </c>
      <c r="BAN12" s="48"/>
      <c r="BAO12" s="49"/>
      <c r="BAP12" s="49"/>
      <c r="BAQ12" s="49"/>
      <c r="BAR12" s="49">
        <v>443</v>
      </c>
      <c r="BAS12" s="49"/>
      <c r="BAT12" s="42">
        <f t="shared" si="469"/>
        <v>443</v>
      </c>
      <c r="BAU12" s="43">
        <f t="shared" si="470"/>
        <v>73.833333333333329</v>
      </c>
      <c r="BAV12" s="48"/>
      <c r="BAW12" s="49"/>
      <c r="BAX12" s="49"/>
      <c r="BAY12" s="49"/>
      <c r="BAZ12" s="49"/>
      <c r="BBA12" s="49">
        <v>599</v>
      </c>
      <c r="BBB12" s="42">
        <f t="shared" si="471"/>
        <v>599</v>
      </c>
      <c r="BBC12" s="43">
        <f t="shared" si="472"/>
        <v>99.833333333333329</v>
      </c>
      <c r="BBD12" s="48"/>
      <c r="BBE12" s="49"/>
      <c r="BBF12" s="49"/>
      <c r="BBG12" s="49"/>
      <c r="BBH12" s="49"/>
      <c r="BBI12" s="49">
        <v>400</v>
      </c>
      <c r="BBJ12" s="42">
        <f t="shared" si="473"/>
        <v>400</v>
      </c>
      <c r="BBK12" s="43">
        <f t="shared" si="474"/>
        <v>66.666666666666671</v>
      </c>
      <c r="BBL12" s="48"/>
      <c r="BBM12" s="49"/>
      <c r="BBN12" s="49"/>
      <c r="BBO12" s="49">
        <v>601</v>
      </c>
      <c r="BBP12" s="49"/>
      <c r="BBQ12" s="49"/>
      <c r="BBR12" s="42">
        <f t="shared" si="475"/>
        <v>601</v>
      </c>
      <c r="BBS12" s="43">
        <f t="shared" si="476"/>
        <v>100.16666666666667</v>
      </c>
      <c r="BBT12" s="48"/>
      <c r="BBU12" s="49"/>
      <c r="BBV12" s="49"/>
      <c r="BBW12" s="49">
        <v>798</v>
      </c>
      <c r="BBX12" s="49"/>
      <c r="BBY12" s="49"/>
      <c r="BBZ12" s="42">
        <f t="shared" si="477"/>
        <v>798</v>
      </c>
      <c r="BCA12" s="43">
        <f t="shared" si="478"/>
        <v>133</v>
      </c>
      <c r="BCB12" s="48"/>
      <c r="BCC12" s="49"/>
      <c r="BCD12" s="49"/>
      <c r="BCE12" s="49"/>
      <c r="BCF12" s="49"/>
      <c r="BCG12" s="49"/>
      <c r="BCH12" s="42">
        <f t="shared" si="479"/>
        <v>0</v>
      </c>
      <c r="BCI12" s="43">
        <f t="shared" si="480"/>
        <v>0</v>
      </c>
      <c r="BCJ12" s="48"/>
      <c r="BCK12" s="49">
        <v>660</v>
      </c>
      <c r="BCL12" s="49"/>
      <c r="BCM12" s="49"/>
      <c r="BCN12" s="49"/>
      <c r="BCO12" s="49"/>
      <c r="BCP12" s="42">
        <f t="shared" si="481"/>
        <v>660</v>
      </c>
      <c r="BCQ12" s="43">
        <f t="shared" si="482"/>
        <v>110</v>
      </c>
      <c r="BCR12" s="48"/>
      <c r="BCS12" s="49"/>
      <c r="BCT12" s="49"/>
      <c r="BCU12" s="49"/>
      <c r="BCV12" s="49"/>
      <c r="BCW12" s="49">
        <v>400</v>
      </c>
      <c r="BCX12" s="42">
        <f t="shared" si="483"/>
        <v>400</v>
      </c>
      <c r="BCY12" s="43">
        <f t="shared" si="484"/>
        <v>66.666666666666671</v>
      </c>
      <c r="BCZ12" s="48"/>
      <c r="BDA12" s="49"/>
      <c r="BDB12" s="49">
        <v>400</v>
      </c>
      <c r="BDC12" s="49"/>
      <c r="BDD12" s="49"/>
      <c r="BDE12" s="49"/>
      <c r="BDF12" s="42">
        <f t="shared" si="485"/>
        <v>400</v>
      </c>
      <c r="BDG12" s="43">
        <f t="shared" si="486"/>
        <v>66.666666666666671</v>
      </c>
      <c r="BDH12" s="48">
        <v>400</v>
      </c>
      <c r="BDI12" s="49"/>
      <c r="BDJ12" s="49">
        <v>200</v>
      </c>
      <c r="BDK12" s="49"/>
      <c r="BDL12" s="49"/>
      <c r="BDM12" s="49"/>
      <c r="BDN12" s="42">
        <f t="shared" si="487"/>
        <v>600</v>
      </c>
      <c r="BDO12" s="43">
        <f t="shared" si="488"/>
        <v>100</v>
      </c>
      <c r="BDP12" s="48"/>
      <c r="BDQ12" s="49"/>
      <c r="BDR12" s="49"/>
      <c r="BDS12" s="49">
        <v>600</v>
      </c>
      <c r="BDT12" s="49"/>
      <c r="BDU12" s="49"/>
      <c r="BDV12" s="42">
        <f t="shared" si="489"/>
        <v>600</v>
      </c>
      <c r="BDW12" s="43">
        <f t="shared" si="490"/>
        <v>100</v>
      </c>
      <c r="BDX12" s="48"/>
      <c r="BDY12" s="49"/>
      <c r="BDZ12" s="49">
        <v>300</v>
      </c>
      <c r="BEA12" s="49"/>
      <c r="BEB12" s="49"/>
      <c r="BEC12" s="49"/>
      <c r="BED12" s="42">
        <f t="shared" si="491"/>
        <v>300</v>
      </c>
      <c r="BEE12" s="43">
        <f t="shared" si="492"/>
        <v>50</v>
      </c>
      <c r="BEF12" s="48"/>
      <c r="BEG12" s="49"/>
      <c r="BEH12" s="49">
        <v>200</v>
      </c>
      <c r="BEI12" s="49">
        <v>200</v>
      </c>
      <c r="BEJ12" s="49"/>
      <c r="BEK12" s="49"/>
      <c r="BEL12" s="42">
        <f t="shared" si="493"/>
        <v>400</v>
      </c>
      <c r="BEM12" s="43">
        <f t="shared" si="494"/>
        <v>66.666666666666671</v>
      </c>
      <c r="BEN12" s="48"/>
      <c r="BEO12" s="49">
        <v>400</v>
      </c>
      <c r="BEP12" s="49"/>
      <c r="BEQ12" s="49"/>
      <c r="BER12" s="49"/>
      <c r="BES12" s="49"/>
      <c r="BET12" s="42">
        <f t="shared" si="495"/>
        <v>400</v>
      </c>
      <c r="BEU12" s="43">
        <f t="shared" si="496"/>
        <v>66.666666666666671</v>
      </c>
      <c r="BEV12" s="82"/>
      <c r="BEW12" s="83">
        <v>398</v>
      </c>
      <c r="BEX12" s="83"/>
      <c r="BEY12" s="83"/>
      <c r="BEZ12" s="83"/>
      <c r="BFA12" s="83">
        <v>200</v>
      </c>
      <c r="BFB12" s="42">
        <f t="shared" si="497"/>
        <v>598</v>
      </c>
      <c r="BFC12" s="43">
        <f t="shared" si="498"/>
        <v>99.666666666666671</v>
      </c>
      <c r="BFD12" s="48"/>
      <c r="BFE12" s="49"/>
      <c r="BFF12" s="49"/>
      <c r="BFG12" s="49"/>
      <c r="BFH12" s="49">
        <v>400</v>
      </c>
      <c r="BFI12" s="49"/>
      <c r="BFJ12" s="42">
        <f t="shared" si="499"/>
        <v>400</v>
      </c>
      <c r="BFK12" s="43">
        <f t="shared" si="500"/>
        <v>66.666666666666671</v>
      </c>
      <c r="BFL12" s="48">
        <v>200</v>
      </c>
      <c r="BFM12" s="49"/>
      <c r="BFN12" s="49"/>
      <c r="BFO12" s="49">
        <v>200</v>
      </c>
      <c r="BFP12" s="49"/>
      <c r="BFQ12" s="49"/>
      <c r="BFR12" s="42">
        <f t="shared" si="501"/>
        <v>400</v>
      </c>
      <c r="BFS12" s="43">
        <f t="shared" si="502"/>
        <v>66.666666666666671</v>
      </c>
      <c r="BFT12" s="48">
        <v>200</v>
      </c>
      <c r="BFU12" s="49"/>
      <c r="BFV12" s="49">
        <v>401</v>
      </c>
      <c r="BFW12" s="49"/>
      <c r="BFX12" s="49">
        <v>200</v>
      </c>
      <c r="BFY12" s="49"/>
      <c r="BFZ12" s="42">
        <f t="shared" si="503"/>
        <v>801</v>
      </c>
      <c r="BGA12" s="43">
        <f t="shared" si="504"/>
        <v>133.5</v>
      </c>
      <c r="BGB12" s="48"/>
      <c r="BGC12" s="49"/>
      <c r="BGD12" s="49">
        <v>386</v>
      </c>
      <c r="BGE12" s="49"/>
      <c r="BGF12" s="49"/>
      <c r="BGG12" s="49"/>
      <c r="BGH12" s="42">
        <f t="shared" si="505"/>
        <v>386</v>
      </c>
      <c r="BGI12" s="43">
        <f t="shared" si="506"/>
        <v>64.333333333333329</v>
      </c>
      <c r="BGJ12" s="48">
        <v>200</v>
      </c>
      <c r="BGK12" s="49"/>
      <c r="BGL12" s="49">
        <v>400</v>
      </c>
      <c r="BGM12" s="49"/>
      <c r="BGN12" s="49"/>
      <c r="BGO12" s="49"/>
      <c r="BGP12" s="42">
        <f t="shared" si="507"/>
        <v>600</v>
      </c>
      <c r="BGQ12" s="43">
        <f t="shared" si="508"/>
        <v>100</v>
      </c>
      <c r="BGR12" s="48"/>
      <c r="BGS12" s="49">
        <v>400</v>
      </c>
      <c r="BGT12" s="49"/>
      <c r="BGU12" s="49"/>
      <c r="BGV12" s="49"/>
      <c r="BGW12" s="49">
        <v>600</v>
      </c>
      <c r="BGX12" s="42">
        <f t="shared" si="509"/>
        <v>1000</v>
      </c>
      <c r="BGY12" s="43">
        <f t="shared" si="510"/>
        <v>166.66666666666666</v>
      </c>
      <c r="BGZ12" s="48">
        <v>198</v>
      </c>
      <c r="BHA12" s="49"/>
      <c r="BHB12" s="49"/>
      <c r="BHC12" s="49"/>
      <c r="BHD12" s="49"/>
      <c r="BHE12" s="49"/>
      <c r="BHF12" s="42">
        <f t="shared" si="511"/>
        <v>198</v>
      </c>
      <c r="BHG12" s="43">
        <f t="shared" si="512"/>
        <v>33</v>
      </c>
      <c r="BHH12" s="63"/>
      <c r="BHI12" s="64"/>
      <c r="BHJ12" s="64">
        <v>1</v>
      </c>
      <c r="BHK12" s="64">
        <v>200</v>
      </c>
      <c r="BHL12" s="64">
        <v>400</v>
      </c>
      <c r="BHM12" s="64"/>
      <c r="BHN12" s="42">
        <f t="shared" si="513"/>
        <v>601</v>
      </c>
      <c r="BHO12" s="43">
        <f t="shared" si="514"/>
        <v>100.16666666666667</v>
      </c>
      <c r="BHP12" s="48"/>
      <c r="BHQ12" s="49"/>
      <c r="BHR12" s="49"/>
      <c r="BHS12" s="49">
        <v>200</v>
      </c>
      <c r="BHT12" s="49"/>
      <c r="BHU12" s="49">
        <v>200</v>
      </c>
      <c r="BHV12" s="42">
        <f t="shared" si="515"/>
        <v>400</v>
      </c>
      <c r="BHW12" s="43">
        <f t="shared" si="516"/>
        <v>66.666666666666671</v>
      </c>
      <c r="BHX12" s="48"/>
      <c r="BHY12" s="49"/>
      <c r="BHZ12" s="49">
        <v>201</v>
      </c>
      <c r="BIA12" s="49"/>
      <c r="BIB12" s="49"/>
      <c r="BIC12" s="49"/>
      <c r="BID12" s="42">
        <f t="shared" si="517"/>
        <v>201</v>
      </c>
      <c r="BIE12" s="43">
        <f t="shared" si="518"/>
        <v>33.5</v>
      </c>
      <c r="BIF12" s="48">
        <v>398</v>
      </c>
      <c r="BIG12" s="49"/>
      <c r="BIH12" s="49"/>
      <c r="BII12" s="49"/>
      <c r="BIJ12" s="49"/>
      <c r="BIK12" s="49"/>
      <c r="BIL12" s="42">
        <f t="shared" si="519"/>
        <v>398</v>
      </c>
      <c r="BIM12" s="43">
        <f t="shared" si="520"/>
        <v>66.333333333333329</v>
      </c>
      <c r="BIN12" s="48"/>
      <c r="BIO12" s="49">
        <v>804</v>
      </c>
      <c r="BIP12" s="49"/>
      <c r="BIQ12" s="49"/>
      <c r="BIR12" s="49"/>
      <c r="BIS12" s="49">
        <v>354</v>
      </c>
      <c r="BIT12" s="42">
        <f t="shared" si="521"/>
        <v>1158</v>
      </c>
      <c r="BIU12" s="43">
        <f t="shared" si="522"/>
        <v>193</v>
      </c>
      <c r="BIV12" s="48"/>
      <c r="BIW12" s="49">
        <v>105</v>
      </c>
      <c r="BIX12" s="49">
        <v>300</v>
      </c>
      <c r="BIY12" s="49">
        <v>139</v>
      </c>
      <c r="BIZ12" s="49"/>
      <c r="BJA12" s="49"/>
      <c r="BJB12" s="42">
        <f t="shared" si="523"/>
        <v>544</v>
      </c>
      <c r="BJC12" s="43">
        <f t="shared" si="524"/>
        <v>90.666666666666671</v>
      </c>
      <c r="BJD12" s="48"/>
      <c r="BJE12" s="49"/>
      <c r="BJF12" s="49"/>
      <c r="BJG12" s="49"/>
      <c r="BJH12" s="49"/>
      <c r="BJI12" s="49"/>
      <c r="BJJ12" s="42">
        <f t="shared" si="525"/>
        <v>0</v>
      </c>
      <c r="BJK12" s="43">
        <f t="shared" si="526"/>
        <v>0</v>
      </c>
      <c r="BJL12" s="48">
        <v>100</v>
      </c>
      <c r="BJM12" s="49"/>
      <c r="BJN12" s="49">
        <v>400</v>
      </c>
      <c r="BJO12" s="49"/>
      <c r="BJP12" s="49"/>
      <c r="BJQ12" s="49"/>
      <c r="BJR12" s="42">
        <f t="shared" si="527"/>
        <v>500</v>
      </c>
      <c r="BJS12" s="43">
        <f t="shared" si="528"/>
        <v>83.333333333333329</v>
      </c>
      <c r="BJT12" s="63"/>
      <c r="BJU12" s="64"/>
      <c r="BJV12" s="64"/>
      <c r="BJW12" s="64"/>
      <c r="BJX12" s="64"/>
      <c r="BJY12" s="64"/>
      <c r="BJZ12" s="42">
        <f t="shared" si="529"/>
        <v>0</v>
      </c>
      <c r="BKA12" s="43">
        <f t="shared" si="530"/>
        <v>0</v>
      </c>
      <c r="BKB12" s="48"/>
      <c r="BKC12" s="49"/>
      <c r="BKD12" s="49">
        <v>500</v>
      </c>
      <c r="BKE12" s="49"/>
      <c r="BKF12" s="49"/>
      <c r="BKG12" s="49"/>
      <c r="BKH12" s="67">
        <f t="shared" si="531"/>
        <v>500</v>
      </c>
      <c r="BKI12" s="68">
        <f t="shared" si="532"/>
        <v>83.333333333333329</v>
      </c>
      <c r="BKJ12" s="48"/>
      <c r="BKK12" s="49"/>
      <c r="BKL12" s="49"/>
      <c r="BKM12" s="49"/>
      <c r="BKN12" s="49"/>
      <c r="BKO12" s="49"/>
      <c r="BKP12" s="42">
        <f t="shared" si="533"/>
        <v>0</v>
      </c>
      <c r="BKQ12" s="43">
        <f t="shared" si="534"/>
        <v>0</v>
      </c>
      <c r="BKR12" s="48">
        <v>123</v>
      </c>
      <c r="BKS12" s="49"/>
      <c r="BKT12" s="49"/>
      <c r="BKU12" s="49">
        <v>308</v>
      </c>
      <c r="BKV12" s="49">
        <v>594</v>
      </c>
      <c r="BKW12" s="49"/>
      <c r="BKX12" s="42">
        <f t="shared" si="535"/>
        <v>1025</v>
      </c>
      <c r="BKY12" s="43">
        <f t="shared" si="536"/>
        <v>170.83333333333334</v>
      </c>
      <c r="BKZ12" s="48"/>
      <c r="BLA12" s="49"/>
      <c r="BLB12" s="49"/>
      <c r="BLC12" s="49"/>
      <c r="BLD12" s="49">
        <v>42</v>
      </c>
      <c r="BLE12" s="49"/>
      <c r="BLF12" s="42">
        <f t="shared" si="537"/>
        <v>42</v>
      </c>
      <c r="BLG12" s="43">
        <f t="shared" si="538"/>
        <v>7</v>
      </c>
      <c r="BLH12" s="48"/>
      <c r="BLI12" s="49"/>
      <c r="BLJ12" s="49">
        <v>434</v>
      </c>
      <c r="BLK12" s="49"/>
      <c r="BLL12" s="49">
        <v>402</v>
      </c>
      <c r="BLM12" s="49"/>
      <c r="BLN12" s="42">
        <f t="shared" si="539"/>
        <v>836</v>
      </c>
      <c r="BLO12" s="43">
        <f t="shared" si="540"/>
        <v>139.33333333333334</v>
      </c>
      <c r="BLP12" s="48"/>
      <c r="BLQ12" s="49"/>
      <c r="BLR12" s="49"/>
      <c r="BLS12" s="49">
        <v>400</v>
      </c>
      <c r="BLT12" s="49"/>
      <c r="BLU12" s="49"/>
      <c r="BLV12" s="42">
        <f t="shared" si="541"/>
        <v>400</v>
      </c>
      <c r="BLW12" s="43">
        <f t="shared" si="542"/>
        <v>66.666666666666671</v>
      </c>
      <c r="BLX12" s="63"/>
      <c r="BLY12" s="64">
        <v>600</v>
      </c>
      <c r="BLZ12" s="64"/>
      <c r="BMA12" s="64"/>
      <c r="BMB12" s="64"/>
      <c r="BMC12" s="64"/>
      <c r="BMD12" s="42">
        <f t="shared" si="543"/>
        <v>600</v>
      </c>
      <c r="BME12" s="43">
        <f t="shared" si="544"/>
        <v>100</v>
      </c>
      <c r="BMF12" s="48"/>
      <c r="BMG12" s="49"/>
      <c r="BMH12" s="49"/>
      <c r="BMI12" s="49">
        <v>600</v>
      </c>
      <c r="BMJ12" s="49"/>
      <c r="BMK12" s="49"/>
      <c r="BML12" s="42">
        <f t="shared" si="545"/>
        <v>600</v>
      </c>
      <c r="BMM12" s="43">
        <f t="shared" si="546"/>
        <v>100</v>
      </c>
      <c r="BMN12" s="63"/>
      <c r="BMO12" s="64"/>
      <c r="BMP12" s="64"/>
      <c r="BMQ12" s="64">
        <v>400</v>
      </c>
      <c r="BMR12" s="64"/>
      <c r="BMS12" s="64"/>
      <c r="BMT12" s="42">
        <f t="shared" si="547"/>
        <v>400</v>
      </c>
      <c r="BMU12" s="43">
        <f t="shared" si="548"/>
        <v>66.666666666666671</v>
      </c>
      <c r="BMV12" s="48">
        <v>402</v>
      </c>
      <c r="BMW12" s="49"/>
      <c r="BMX12" s="49"/>
      <c r="BMY12" s="49"/>
      <c r="BMZ12" s="49"/>
      <c r="BNA12" s="49">
        <v>601</v>
      </c>
      <c r="BNB12" s="42">
        <f t="shared" si="549"/>
        <v>1003</v>
      </c>
      <c r="BNC12" s="43">
        <f t="shared" si="550"/>
        <v>167.16666666666666</v>
      </c>
      <c r="BND12" s="48"/>
      <c r="BNE12" s="49"/>
      <c r="BNF12" s="49"/>
      <c r="BNG12" s="49"/>
      <c r="BNH12" s="49"/>
      <c r="BNI12" s="49"/>
      <c r="BNJ12" s="42">
        <f t="shared" si="551"/>
        <v>0</v>
      </c>
      <c r="BNK12" s="43">
        <f t="shared" si="552"/>
        <v>0</v>
      </c>
      <c r="BNL12" s="48"/>
      <c r="BNM12" s="49"/>
      <c r="BNN12" s="49"/>
      <c r="BNO12" s="49"/>
      <c r="BNP12" s="49"/>
      <c r="BNQ12" s="49"/>
      <c r="BNR12" s="42">
        <f t="shared" si="553"/>
        <v>0</v>
      </c>
      <c r="BNS12" s="43">
        <f t="shared" si="554"/>
        <v>0</v>
      </c>
      <c r="BNT12" s="48">
        <v>222</v>
      </c>
      <c r="BNU12" s="49"/>
      <c r="BNV12" s="49"/>
      <c r="BNW12" s="49"/>
      <c r="BNX12" s="49"/>
      <c r="BNY12" s="49"/>
      <c r="BNZ12" s="42">
        <f t="shared" si="555"/>
        <v>222</v>
      </c>
      <c r="BOA12" s="43">
        <f t="shared" si="556"/>
        <v>37</v>
      </c>
      <c r="BOB12" s="48">
        <v>397</v>
      </c>
      <c r="BOC12" s="49"/>
      <c r="BOD12" s="49"/>
      <c r="BOE12" s="49"/>
      <c r="BOF12" s="49">
        <v>401</v>
      </c>
      <c r="BOG12" s="49"/>
      <c r="BOH12" s="42">
        <f t="shared" si="557"/>
        <v>798</v>
      </c>
      <c r="BOI12" s="43">
        <f t="shared" si="558"/>
        <v>133</v>
      </c>
      <c r="BOJ12" s="48"/>
      <c r="BOK12" s="49"/>
      <c r="BOL12" s="49"/>
      <c r="BOM12" s="49"/>
      <c r="BON12" s="49"/>
      <c r="BOO12" s="49"/>
      <c r="BOP12" s="42">
        <f t="shared" si="559"/>
        <v>0</v>
      </c>
      <c r="BOQ12" s="43">
        <f t="shared" si="560"/>
        <v>0</v>
      </c>
      <c r="BOR12" s="48"/>
      <c r="BOS12" s="49"/>
      <c r="BOT12" s="49"/>
      <c r="BOU12" s="49"/>
      <c r="BOV12" s="49">
        <v>100</v>
      </c>
      <c r="BOW12" s="49"/>
      <c r="BOX12" s="42">
        <f t="shared" si="561"/>
        <v>100</v>
      </c>
      <c r="BOY12" s="43">
        <f t="shared" si="562"/>
        <v>16.666666666666668</v>
      </c>
      <c r="BOZ12" s="63">
        <v>100</v>
      </c>
      <c r="BPA12" s="64"/>
      <c r="BPB12" s="64">
        <v>201</v>
      </c>
      <c r="BPC12" s="64"/>
      <c r="BPD12" s="64"/>
      <c r="BPE12" s="64"/>
      <c r="BPF12" s="42">
        <f t="shared" si="563"/>
        <v>301</v>
      </c>
      <c r="BPG12" s="43">
        <f t="shared" si="564"/>
        <v>50.166666666666664</v>
      </c>
      <c r="BPH12" s="48"/>
      <c r="BPI12" s="49">
        <v>623</v>
      </c>
      <c r="BPJ12" s="49"/>
      <c r="BPK12" s="49"/>
      <c r="BPL12" s="49">
        <v>300</v>
      </c>
      <c r="BPM12" s="49"/>
      <c r="BPN12" s="42">
        <f t="shared" si="565"/>
        <v>923</v>
      </c>
      <c r="BPO12" s="43">
        <f t="shared" si="566"/>
        <v>153.83333333333334</v>
      </c>
      <c r="BPP12" s="48"/>
      <c r="BPQ12" s="49"/>
      <c r="BPR12" s="49"/>
      <c r="BPS12" s="49"/>
      <c r="BPT12" s="49"/>
      <c r="BPU12" s="49"/>
      <c r="BPV12" s="42">
        <f t="shared" si="567"/>
        <v>0</v>
      </c>
      <c r="BPW12" s="43">
        <f t="shared" si="568"/>
        <v>0</v>
      </c>
      <c r="BPX12" s="48"/>
      <c r="BPY12" s="49"/>
      <c r="BPZ12" s="49">
        <v>382</v>
      </c>
      <c r="BQA12" s="49"/>
      <c r="BQB12" s="49"/>
      <c r="BQC12" s="49"/>
      <c r="BQD12" s="67">
        <f t="shared" si="569"/>
        <v>382</v>
      </c>
      <c r="BQE12" s="43">
        <f t="shared" si="570"/>
        <v>63.666666666666664</v>
      </c>
      <c r="BQF12" s="63"/>
      <c r="BQG12" s="64">
        <v>660</v>
      </c>
      <c r="BQH12" s="64"/>
      <c r="BQI12" s="64"/>
      <c r="BQJ12" s="64"/>
      <c r="BQK12" s="64"/>
      <c r="BQL12" s="67">
        <f t="shared" si="571"/>
        <v>660</v>
      </c>
      <c r="BQM12" s="43">
        <f t="shared" si="572"/>
        <v>110</v>
      </c>
      <c r="BQN12" s="63"/>
      <c r="BQO12" s="64">
        <v>200</v>
      </c>
      <c r="BQP12" s="64"/>
      <c r="BQQ12" s="64"/>
      <c r="BQR12" s="64"/>
      <c r="BQS12" s="64"/>
      <c r="BQT12" s="67">
        <f t="shared" si="573"/>
        <v>200</v>
      </c>
      <c r="BQU12" s="43">
        <f t="shared" si="574"/>
        <v>33.333333333333336</v>
      </c>
      <c r="BQV12" s="48">
        <v>200</v>
      </c>
      <c r="BQW12" s="49"/>
      <c r="BQX12" s="49"/>
      <c r="BQY12" s="49"/>
      <c r="BQZ12" s="49"/>
      <c r="BRA12" s="49">
        <v>100</v>
      </c>
      <c r="BRB12" s="67">
        <f t="shared" si="575"/>
        <v>300</v>
      </c>
      <c r="BRC12" s="43">
        <f t="shared" si="576"/>
        <v>50</v>
      </c>
      <c r="BRD12" s="48"/>
      <c r="BRE12" s="49">
        <v>218</v>
      </c>
      <c r="BRF12" s="49"/>
      <c r="BRG12" s="49">
        <v>220</v>
      </c>
      <c r="BRH12" s="49"/>
      <c r="BRI12" s="49"/>
      <c r="BRJ12" s="67">
        <f t="shared" si="577"/>
        <v>438</v>
      </c>
      <c r="BRK12" s="43">
        <f t="shared" si="578"/>
        <v>73</v>
      </c>
      <c r="BRL12" s="48">
        <v>412</v>
      </c>
      <c r="BRM12" s="49"/>
      <c r="BRN12" s="49"/>
      <c r="BRO12" s="49">
        <v>179</v>
      </c>
      <c r="BRP12" s="49">
        <v>221</v>
      </c>
      <c r="BRQ12" s="49">
        <v>200</v>
      </c>
      <c r="BRR12" s="67">
        <f t="shared" si="579"/>
        <v>1012</v>
      </c>
      <c r="BRS12" s="68">
        <f t="shared" si="580"/>
        <v>168.66666666666666</v>
      </c>
      <c r="BRT12" s="63"/>
      <c r="BRU12" s="64"/>
      <c r="BRV12" s="64"/>
      <c r="BRW12" s="64"/>
      <c r="BRX12" s="64"/>
      <c r="BRY12" s="64">
        <v>330</v>
      </c>
      <c r="BRZ12" s="67">
        <f t="shared" si="581"/>
        <v>330</v>
      </c>
      <c r="BSA12" s="43">
        <f t="shared" si="582"/>
        <v>55</v>
      </c>
      <c r="BSB12" s="63">
        <v>110</v>
      </c>
      <c r="BSC12" s="64"/>
      <c r="BSD12" s="64">
        <v>400</v>
      </c>
      <c r="BSE12" s="64"/>
      <c r="BSF12" s="64"/>
      <c r="BSG12" s="64">
        <v>398</v>
      </c>
      <c r="BSH12" s="67">
        <f t="shared" si="583"/>
        <v>908</v>
      </c>
      <c r="BSI12" s="43">
        <f t="shared" si="584"/>
        <v>151.33333333333334</v>
      </c>
      <c r="BSJ12" s="63"/>
      <c r="BSK12" s="64">
        <v>400</v>
      </c>
      <c r="BSL12" s="64">
        <v>332</v>
      </c>
      <c r="BSM12" s="64"/>
      <c r="BSN12" s="64"/>
      <c r="BSO12" s="64"/>
      <c r="BSP12" s="67">
        <f t="shared" si="585"/>
        <v>732</v>
      </c>
      <c r="BSQ12" s="43">
        <f t="shared" si="586"/>
        <v>122</v>
      </c>
      <c r="BSR12" s="63"/>
      <c r="BSS12" s="64"/>
      <c r="BST12" s="64"/>
      <c r="BSU12" s="64">
        <v>386</v>
      </c>
      <c r="BSV12" s="64"/>
      <c r="BSW12" s="64"/>
      <c r="BSX12" s="67">
        <f t="shared" si="587"/>
        <v>386</v>
      </c>
      <c r="BSY12" s="43">
        <f t="shared" si="588"/>
        <v>64.333333333333329</v>
      </c>
      <c r="BSZ12" s="63">
        <v>599</v>
      </c>
      <c r="BTA12" s="64"/>
      <c r="BTB12" s="64"/>
      <c r="BTC12" s="64"/>
      <c r="BTD12" s="64">
        <v>400</v>
      </c>
      <c r="BTE12" s="64"/>
      <c r="BTF12" s="67">
        <f t="shared" si="589"/>
        <v>999</v>
      </c>
      <c r="BTG12" s="43">
        <f t="shared" si="590"/>
        <v>166.5</v>
      </c>
      <c r="BTH12" s="63"/>
      <c r="BTI12" s="64"/>
      <c r="BTJ12" s="64"/>
      <c r="BTK12" s="64"/>
      <c r="BTL12" s="64"/>
      <c r="BTM12" s="64">
        <v>300</v>
      </c>
      <c r="BTN12" s="67">
        <f t="shared" si="591"/>
        <v>300</v>
      </c>
      <c r="BTO12" s="68">
        <f t="shared" si="592"/>
        <v>50</v>
      </c>
      <c r="BTP12" s="48">
        <v>501</v>
      </c>
      <c r="BTQ12" s="49"/>
      <c r="BTR12" s="49"/>
      <c r="BTS12" s="49"/>
      <c r="BTT12" s="49"/>
      <c r="BTU12" s="49"/>
      <c r="BTV12" s="67">
        <f t="shared" si="593"/>
        <v>501</v>
      </c>
      <c r="BTW12" s="43">
        <f t="shared" si="594"/>
        <v>83.5</v>
      </c>
      <c r="BTX12" s="63">
        <v>600</v>
      </c>
      <c r="BTY12" s="64"/>
      <c r="BTZ12" s="64"/>
      <c r="BUA12" s="64"/>
      <c r="BUB12" s="64">
        <v>403</v>
      </c>
      <c r="BUC12" s="64"/>
      <c r="BUD12" s="67">
        <f t="shared" si="595"/>
        <v>1003</v>
      </c>
      <c r="BUE12" s="68">
        <f t="shared" si="596"/>
        <v>167.16666666666666</v>
      </c>
      <c r="BUF12" s="48">
        <v>400</v>
      </c>
      <c r="BUG12" s="49"/>
      <c r="BUH12" s="49"/>
      <c r="BUI12" s="49"/>
      <c r="BUJ12" s="49"/>
      <c r="BUK12" s="49"/>
      <c r="BUL12" s="67">
        <f t="shared" si="597"/>
        <v>400</v>
      </c>
      <c r="BUM12" s="68">
        <f t="shared" si="598"/>
        <v>66.666666666666671</v>
      </c>
      <c r="BUN12" s="63"/>
      <c r="BUO12" s="64"/>
      <c r="BUP12" s="64">
        <v>186</v>
      </c>
      <c r="BUQ12" s="64">
        <v>694</v>
      </c>
      <c r="BUR12" s="64"/>
      <c r="BUS12" s="64"/>
      <c r="BUT12" s="67">
        <f t="shared" si="599"/>
        <v>880</v>
      </c>
      <c r="BUU12" s="68">
        <f t="shared" si="600"/>
        <v>146.66666666666666</v>
      </c>
      <c r="BUV12" s="48"/>
      <c r="BUW12" s="49"/>
      <c r="BUX12" s="49"/>
      <c r="BUY12" s="49"/>
      <c r="BUZ12" s="49">
        <v>1002</v>
      </c>
      <c r="BVA12" s="49"/>
      <c r="BVB12" s="67">
        <f t="shared" si="601"/>
        <v>1002</v>
      </c>
      <c r="BVC12" s="68">
        <f t="shared" si="602"/>
        <v>167</v>
      </c>
      <c r="BVD12" s="48"/>
      <c r="BVE12" s="49"/>
      <c r="BVF12" s="49"/>
      <c r="BVG12" s="49"/>
      <c r="BVH12" s="49"/>
      <c r="BVI12" s="49"/>
      <c r="BVJ12" s="67">
        <f t="shared" si="603"/>
        <v>0</v>
      </c>
      <c r="BVK12" s="68">
        <f t="shared" si="604"/>
        <v>0</v>
      </c>
      <c r="BVL12" s="48">
        <v>245</v>
      </c>
      <c r="BVM12" s="49"/>
      <c r="BVN12" s="49"/>
      <c r="BVO12" s="49">
        <v>400</v>
      </c>
      <c r="BVP12" s="49"/>
      <c r="BVQ12" s="49"/>
      <c r="BVR12" s="67">
        <f t="shared" si="605"/>
        <v>645</v>
      </c>
      <c r="BVS12" s="68">
        <f t="shared" si="606"/>
        <v>107.5</v>
      </c>
      <c r="BVT12" s="48"/>
      <c r="BVU12" s="49">
        <v>100</v>
      </c>
      <c r="BVV12" s="49">
        <v>399</v>
      </c>
      <c r="BVW12" s="49"/>
      <c r="BVX12" s="49"/>
      <c r="BVY12" s="49">
        <v>598</v>
      </c>
      <c r="BVZ12" s="67">
        <f t="shared" si="607"/>
        <v>1097</v>
      </c>
      <c r="BWA12" s="68">
        <f t="shared" si="608"/>
        <v>182.83333333333334</v>
      </c>
      <c r="BWB12" s="48"/>
      <c r="BWC12" s="49">
        <v>440</v>
      </c>
      <c r="BWD12" s="49"/>
      <c r="BWE12" s="49"/>
      <c r="BWF12" s="49"/>
      <c r="BWG12" s="49"/>
      <c r="BWH12" s="67">
        <f t="shared" si="609"/>
        <v>440</v>
      </c>
      <c r="BWI12" s="68">
        <f t="shared" si="610"/>
        <v>73.333333333333329</v>
      </c>
      <c r="BWJ12" s="48"/>
      <c r="BWK12" s="49"/>
      <c r="BWL12" s="49"/>
      <c r="BWM12" s="49">
        <v>199</v>
      </c>
      <c r="BWN12" s="49"/>
      <c r="BWO12" s="49"/>
      <c r="BWP12" s="67">
        <f t="shared" si="611"/>
        <v>199</v>
      </c>
      <c r="BWQ12" s="68">
        <f t="shared" si="612"/>
        <v>33.166666666666664</v>
      </c>
      <c r="BWR12" s="48"/>
      <c r="BWS12" s="49">
        <v>400</v>
      </c>
      <c r="BWT12" s="49"/>
      <c r="BWU12" s="49"/>
      <c r="BWV12" s="49"/>
      <c r="BWW12" s="49"/>
      <c r="BWX12" s="67">
        <f t="shared" si="613"/>
        <v>400</v>
      </c>
      <c r="BWY12" s="68">
        <f t="shared" si="614"/>
        <v>66.666666666666671</v>
      </c>
      <c r="BWZ12" s="48"/>
      <c r="BXA12" s="49"/>
      <c r="BXB12" s="49">
        <v>600</v>
      </c>
      <c r="BXC12" s="49"/>
      <c r="BXD12" s="49"/>
      <c r="BXE12" s="49"/>
      <c r="BXF12" s="67">
        <f t="shared" si="615"/>
        <v>600</v>
      </c>
      <c r="BXG12" s="68">
        <f t="shared" si="616"/>
        <v>100</v>
      </c>
      <c r="BXH12" s="48"/>
      <c r="BXI12" s="49"/>
      <c r="BXJ12" s="49">
        <v>200</v>
      </c>
      <c r="BXK12" s="49">
        <v>399</v>
      </c>
      <c r="BXL12" s="49"/>
      <c r="BXM12" s="49"/>
      <c r="BXN12" s="67">
        <f t="shared" si="617"/>
        <v>599</v>
      </c>
      <c r="BXO12" s="68">
        <f t="shared" si="618"/>
        <v>99.833333333333329</v>
      </c>
      <c r="BXP12" s="63"/>
      <c r="BXQ12" s="64"/>
      <c r="BXR12" s="64"/>
      <c r="BXS12" s="64"/>
      <c r="BXT12" s="64">
        <v>413</v>
      </c>
      <c r="BXU12" s="1"/>
      <c r="BXV12" s="67">
        <f t="shared" si="73"/>
        <v>413</v>
      </c>
      <c r="BXW12" s="68">
        <f t="shared" si="619"/>
        <v>68.833333333333329</v>
      </c>
      <c r="BXX12" s="48"/>
      <c r="BXY12" s="49"/>
      <c r="BXZ12" s="49"/>
      <c r="BYA12" s="49"/>
      <c r="BYB12" s="49">
        <v>400</v>
      </c>
      <c r="BYC12" s="49"/>
      <c r="BYD12" s="67">
        <f t="shared" si="620"/>
        <v>400</v>
      </c>
      <c r="BYE12" s="68">
        <f t="shared" si="621"/>
        <v>66.666666666666671</v>
      </c>
      <c r="BYF12" s="63">
        <v>200</v>
      </c>
      <c r="BYG12" s="64"/>
      <c r="BYH12" s="64"/>
      <c r="BYI12" s="64">
        <v>333</v>
      </c>
      <c r="BYJ12" s="64"/>
      <c r="BYK12" s="64"/>
      <c r="BYL12" s="67">
        <f t="shared" si="622"/>
        <v>533</v>
      </c>
      <c r="BYM12" s="68">
        <f t="shared" si="623"/>
        <v>88.833333333333329</v>
      </c>
      <c r="BYN12" s="48"/>
      <c r="BYO12" s="49"/>
      <c r="BYP12" s="49">
        <v>200</v>
      </c>
      <c r="BYQ12" s="49">
        <v>300</v>
      </c>
      <c r="BYR12" s="49"/>
      <c r="BYS12" s="49">
        <v>300</v>
      </c>
      <c r="BYT12" s="67">
        <f t="shared" si="624"/>
        <v>800</v>
      </c>
      <c r="BYU12" s="68">
        <f t="shared" si="625"/>
        <v>133.33333333333334</v>
      </c>
      <c r="BYV12" s="48"/>
      <c r="BYW12" s="49"/>
      <c r="BYX12" s="49"/>
      <c r="BYY12" s="49">
        <v>440</v>
      </c>
      <c r="BYZ12" s="49"/>
      <c r="BZA12" s="49">
        <v>440</v>
      </c>
      <c r="BZB12" s="67">
        <f t="shared" si="626"/>
        <v>880</v>
      </c>
      <c r="BZC12" s="68">
        <f t="shared" si="627"/>
        <v>146.66666666666666</v>
      </c>
      <c r="BZD12" s="48"/>
      <c r="BZE12" s="49"/>
      <c r="BZF12" s="49"/>
      <c r="BZG12" s="49"/>
      <c r="BZH12" s="49"/>
      <c r="BZI12" s="49"/>
      <c r="BZJ12" s="67">
        <f t="shared" si="628"/>
        <v>0</v>
      </c>
      <c r="BZK12" s="68">
        <f t="shared" si="629"/>
        <v>0</v>
      </c>
      <c r="BZL12" s="48"/>
      <c r="BZM12" s="49">
        <v>631</v>
      </c>
      <c r="BZN12" s="49"/>
      <c r="BZO12" s="49"/>
      <c r="BZP12" s="49"/>
      <c r="BZQ12" s="49"/>
      <c r="BZR12" s="67">
        <f t="shared" si="630"/>
        <v>631</v>
      </c>
      <c r="BZS12" s="68">
        <f t="shared" si="631"/>
        <v>105.16666666666667</v>
      </c>
      <c r="BZT12" s="48"/>
      <c r="BZU12" s="49">
        <v>110</v>
      </c>
      <c r="BZV12" s="49"/>
      <c r="BZW12" s="49"/>
      <c r="BZX12" s="49">
        <v>330</v>
      </c>
      <c r="BZY12" s="49">
        <v>200</v>
      </c>
      <c r="BZZ12" s="67">
        <f t="shared" si="632"/>
        <v>640</v>
      </c>
      <c r="CAA12" s="68">
        <f t="shared" si="633"/>
        <v>106.66666666666667</v>
      </c>
      <c r="CAB12" s="48">
        <v>220</v>
      </c>
      <c r="CAC12" s="49"/>
      <c r="CAD12" s="49"/>
      <c r="CAE12" s="49"/>
      <c r="CAF12" s="49">
        <v>300</v>
      </c>
      <c r="CAG12" s="49"/>
      <c r="CAH12" s="67">
        <f t="shared" si="634"/>
        <v>520</v>
      </c>
      <c r="CAI12" s="68">
        <f t="shared" si="635"/>
        <v>86.666666666666671</v>
      </c>
      <c r="CAJ12" s="63"/>
      <c r="CAK12" s="64">
        <v>100</v>
      </c>
      <c r="CAL12" s="64"/>
      <c r="CAM12" s="64"/>
      <c r="CAN12" s="64">
        <v>825</v>
      </c>
      <c r="CAO12" s="64"/>
      <c r="CAP12" s="67">
        <f t="shared" si="636"/>
        <v>925</v>
      </c>
      <c r="CAQ12" s="68">
        <f t="shared" si="637"/>
        <v>154.16666666666666</v>
      </c>
      <c r="CAR12" s="63"/>
      <c r="CAS12" s="64"/>
      <c r="CAT12" s="64"/>
      <c r="CAU12" s="64">
        <v>208</v>
      </c>
      <c r="CAV12" s="64"/>
      <c r="CAW12" s="64"/>
      <c r="CAX12" s="67">
        <f t="shared" si="638"/>
        <v>208</v>
      </c>
      <c r="CAY12" s="68">
        <f t="shared" si="639"/>
        <v>34.666666666666664</v>
      </c>
      <c r="CAZ12" s="48">
        <v>398</v>
      </c>
      <c r="CBA12" s="49"/>
      <c r="CBB12" s="49"/>
      <c r="CBC12" s="49"/>
      <c r="CBD12" s="49"/>
      <c r="CBE12" s="49"/>
      <c r="CBF12" s="67">
        <f t="shared" si="640"/>
        <v>398</v>
      </c>
      <c r="CBG12" s="68">
        <f t="shared" si="641"/>
        <v>66.333333333333329</v>
      </c>
      <c r="CBH12" s="48"/>
      <c r="CBI12" s="49"/>
      <c r="CBJ12" s="49">
        <v>484</v>
      </c>
      <c r="CBK12" s="49"/>
      <c r="CBL12" s="49"/>
      <c r="CBM12" s="49">
        <v>422</v>
      </c>
      <c r="CBN12" s="67">
        <f t="shared" si="642"/>
        <v>906</v>
      </c>
      <c r="CBO12" s="68">
        <f t="shared" si="643"/>
        <v>151</v>
      </c>
      <c r="CBP12" s="48"/>
      <c r="CBQ12" s="49"/>
      <c r="CBR12" s="49"/>
      <c r="CBS12" s="49"/>
      <c r="CBT12" s="49"/>
      <c r="CBU12" s="49">
        <v>100</v>
      </c>
      <c r="CBV12" s="67">
        <f t="shared" si="644"/>
        <v>100</v>
      </c>
      <c r="CBW12" s="68">
        <f t="shared" si="645"/>
        <v>16.666666666666668</v>
      </c>
      <c r="CBX12" s="48"/>
      <c r="CBY12" s="49">
        <v>502</v>
      </c>
      <c r="CBZ12" s="49"/>
      <c r="CCA12" s="49"/>
      <c r="CCB12" s="49"/>
      <c r="CCC12" s="49">
        <v>220</v>
      </c>
      <c r="CCD12" s="67">
        <f t="shared" si="646"/>
        <v>722</v>
      </c>
      <c r="CCE12" s="68">
        <f t="shared" si="647"/>
        <v>120.33333333333333</v>
      </c>
      <c r="CCF12" s="48"/>
      <c r="CCG12" s="49"/>
      <c r="CCH12" s="49"/>
      <c r="CCI12" s="49"/>
      <c r="CCJ12" s="49"/>
      <c r="CCK12" s="49">
        <v>440</v>
      </c>
      <c r="CCL12" s="67">
        <f t="shared" si="648"/>
        <v>440</v>
      </c>
      <c r="CCM12" s="68">
        <f t="shared" si="649"/>
        <v>73.333333333333329</v>
      </c>
      <c r="CCN12" s="48"/>
      <c r="CCO12" s="49"/>
      <c r="CCP12" s="49"/>
      <c r="CCQ12" s="49"/>
      <c r="CCR12" s="49"/>
      <c r="CCS12" s="49"/>
      <c r="CCT12" s="67">
        <f t="shared" si="650"/>
        <v>0</v>
      </c>
      <c r="CCU12" s="68">
        <f t="shared" si="651"/>
        <v>0</v>
      </c>
      <c r="CCV12" s="48">
        <v>600</v>
      </c>
      <c r="CCW12" s="49"/>
      <c r="CCX12" s="49"/>
      <c r="CCY12" s="49"/>
      <c r="CCZ12" s="49"/>
      <c r="CDA12" s="49"/>
      <c r="CDB12" s="67">
        <f t="shared" si="652"/>
        <v>600</v>
      </c>
      <c r="CDC12" s="68">
        <f t="shared" si="653"/>
        <v>100</v>
      </c>
      <c r="CDD12" s="48"/>
      <c r="CDE12" s="49"/>
      <c r="CDF12" s="49">
        <v>466</v>
      </c>
      <c r="CDG12" s="49"/>
      <c r="CDH12" s="49"/>
      <c r="CDI12" s="49">
        <v>800</v>
      </c>
      <c r="CDJ12" s="67">
        <f t="shared" si="654"/>
        <v>1266</v>
      </c>
      <c r="CDK12" s="68">
        <f t="shared" si="655"/>
        <v>211</v>
      </c>
      <c r="CDL12" s="48"/>
      <c r="CDM12" s="49"/>
      <c r="CDN12" s="49"/>
      <c r="CDO12" s="49"/>
      <c r="CDP12" s="49">
        <v>220</v>
      </c>
      <c r="CDQ12" s="49"/>
      <c r="CDR12" s="67">
        <f t="shared" si="656"/>
        <v>220</v>
      </c>
      <c r="CDS12" s="68">
        <f t="shared" si="657"/>
        <v>36.666666666666664</v>
      </c>
      <c r="CDT12" s="48"/>
      <c r="CDU12" s="49"/>
      <c r="CDV12" s="49">
        <v>236</v>
      </c>
      <c r="CDW12" s="49"/>
      <c r="CDX12" s="49"/>
      <c r="CDY12" s="49">
        <v>224</v>
      </c>
      <c r="CDZ12" s="67">
        <f t="shared" si="658"/>
        <v>460</v>
      </c>
      <c r="CEA12" s="68">
        <f t="shared" si="659"/>
        <v>76.666666666666671</v>
      </c>
      <c r="CEB12" s="48"/>
      <c r="CEC12" s="49"/>
      <c r="CED12" s="49"/>
      <c r="CEE12" s="49">
        <v>220</v>
      </c>
      <c r="CEF12" s="49">
        <v>220</v>
      </c>
      <c r="CEG12" s="49"/>
      <c r="CEH12" s="67">
        <f t="shared" si="660"/>
        <v>440</v>
      </c>
      <c r="CEI12" s="68">
        <f t="shared" si="661"/>
        <v>73.333333333333329</v>
      </c>
      <c r="CEJ12" s="48"/>
      <c r="CEK12" s="49">
        <v>400</v>
      </c>
      <c r="CEL12" s="49"/>
      <c r="CEM12" s="49"/>
      <c r="CEN12" s="49"/>
      <c r="CEO12" s="49"/>
      <c r="CEP12" s="67">
        <f t="shared" si="662"/>
        <v>400</v>
      </c>
      <c r="CEQ12" s="68">
        <f t="shared" si="663"/>
        <v>66.666666666666671</v>
      </c>
      <c r="CER12" s="48">
        <v>427</v>
      </c>
      <c r="CES12" s="49"/>
      <c r="CET12" s="49"/>
      <c r="CEU12" s="49"/>
      <c r="CEV12" s="49"/>
      <c r="CEW12" s="49"/>
      <c r="CEX12" s="67">
        <f t="shared" si="664"/>
        <v>427</v>
      </c>
      <c r="CEY12" s="68">
        <f t="shared" si="665"/>
        <v>71.166666666666671</v>
      </c>
      <c r="CEZ12" s="48">
        <v>402</v>
      </c>
      <c r="CFA12" s="49"/>
      <c r="CFB12" s="49"/>
      <c r="CFC12" s="49">
        <v>369</v>
      </c>
      <c r="CFD12" s="49">
        <v>200</v>
      </c>
      <c r="CFE12" s="49"/>
      <c r="CFF12" s="67">
        <f t="shared" si="666"/>
        <v>971</v>
      </c>
      <c r="CFG12" s="68">
        <f t="shared" si="667"/>
        <v>161.83333333333334</v>
      </c>
      <c r="CFH12" s="48"/>
      <c r="CFI12" s="49"/>
      <c r="CFJ12" s="49">
        <v>200</v>
      </c>
      <c r="CFK12" s="49"/>
      <c r="CFL12" s="49"/>
      <c r="CFM12" s="49"/>
      <c r="CFN12" s="67">
        <f t="shared" si="668"/>
        <v>200</v>
      </c>
      <c r="CFO12" s="68">
        <f t="shared" si="669"/>
        <v>33.333333333333336</v>
      </c>
      <c r="CFP12" s="48"/>
      <c r="CFQ12" s="49"/>
      <c r="CFR12" s="49">
        <v>400</v>
      </c>
      <c r="CFS12" s="49"/>
      <c r="CFT12" s="49"/>
      <c r="CFU12" s="49">
        <v>599</v>
      </c>
      <c r="CFV12" s="67">
        <f t="shared" si="670"/>
        <v>999</v>
      </c>
      <c r="CFW12" s="68">
        <f t="shared" si="671"/>
        <v>166.5</v>
      </c>
      <c r="CFX12" s="48"/>
      <c r="CFY12" s="49"/>
      <c r="CFZ12" s="49"/>
      <c r="CGA12" s="49">
        <v>244</v>
      </c>
      <c r="CGB12" s="49">
        <v>422</v>
      </c>
      <c r="CGC12" s="49"/>
      <c r="CGD12" s="67">
        <f t="shared" si="672"/>
        <v>666</v>
      </c>
      <c r="CGE12" s="68">
        <f t="shared" si="673"/>
        <v>111</v>
      </c>
      <c r="CGF12" s="48"/>
      <c r="CGG12" s="49"/>
      <c r="CGH12" s="49"/>
      <c r="CGI12" s="49"/>
      <c r="CGJ12" s="49">
        <v>216</v>
      </c>
      <c r="CGK12" s="49"/>
      <c r="CGL12" s="67">
        <f t="shared" si="674"/>
        <v>216</v>
      </c>
      <c r="CGM12" s="68">
        <f t="shared" si="675"/>
        <v>36</v>
      </c>
      <c r="CGN12" s="63">
        <v>111</v>
      </c>
      <c r="CGO12" s="64"/>
      <c r="CGP12" s="64"/>
      <c r="CGQ12" s="64"/>
      <c r="CGR12" s="64"/>
      <c r="CGS12" s="64">
        <v>220</v>
      </c>
      <c r="CGT12" s="67">
        <f t="shared" si="676"/>
        <v>331</v>
      </c>
      <c r="CGU12" s="68">
        <f t="shared" si="677"/>
        <v>55.166666666666664</v>
      </c>
      <c r="CGV12" s="48"/>
      <c r="CGW12" s="49"/>
      <c r="CGX12" s="49"/>
      <c r="CGY12" s="49"/>
      <c r="CGZ12" s="49"/>
      <c r="CHA12" s="49">
        <v>446</v>
      </c>
      <c r="CHB12" s="67">
        <f t="shared" si="678"/>
        <v>446</v>
      </c>
      <c r="CHC12" s="68">
        <f t="shared" si="679"/>
        <v>74.333333333333329</v>
      </c>
      <c r="CHD12" s="48"/>
      <c r="CHE12" s="49"/>
      <c r="CHF12" s="49">
        <v>219</v>
      </c>
      <c r="CHG12" s="49"/>
      <c r="CHH12" s="49">
        <v>437</v>
      </c>
      <c r="CHI12" s="49"/>
      <c r="CHJ12" s="67">
        <f t="shared" si="680"/>
        <v>656</v>
      </c>
      <c r="CHK12" s="68">
        <f t="shared" si="681"/>
        <v>109.33333333333333</v>
      </c>
      <c r="CHL12" s="63">
        <v>399</v>
      </c>
      <c r="CHM12" s="64"/>
      <c r="CHN12" s="64">
        <v>200</v>
      </c>
      <c r="CHO12" s="64"/>
      <c r="CHP12" s="64">
        <v>452</v>
      </c>
      <c r="CHQ12" s="64"/>
      <c r="CHR12" s="67">
        <f t="shared" si="682"/>
        <v>1051</v>
      </c>
      <c r="CHS12" s="68">
        <f t="shared" si="683"/>
        <v>175.16666666666666</v>
      </c>
      <c r="CHT12" s="48"/>
      <c r="CHU12" s="49"/>
      <c r="CHV12" s="49">
        <v>218</v>
      </c>
      <c r="CHW12" s="49"/>
      <c r="CHX12" s="49"/>
      <c r="CHY12" s="49">
        <v>439</v>
      </c>
      <c r="CHZ12" s="67">
        <f t="shared" si="684"/>
        <v>657</v>
      </c>
      <c r="CIA12" s="68">
        <f t="shared" si="685"/>
        <v>109.5</v>
      </c>
      <c r="CIB12" s="63"/>
      <c r="CIC12" s="64"/>
      <c r="CID12" s="64"/>
      <c r="CIE12" s="64"/>
      <c r="CIF12" s="64"/>
      <c r="CIG12" s="64">
        <v>657</v>
      </c>
      <c r="CIH12" s="67">
        <f t="shared" si="686"/>
        <v>657</v>
      </c>
      <c r="CII12" s="68">
        <f t="shared" si="687"/>
        <v>109.5</v>
      </c>
      <c r="CIJ12" s="63"/>
      <c r="CIK12" s="64"/>
      <c r="CIL12" s="64"/>
      <c r="CIM12" s="64"/>
      <c r="CIN12" s="64"/>
      <c r="CIO12" s="64">
        <v>417</v>
      </c>
      <c r="CIP12" s="67">
        <f t="shared" si="688"/>
        <v>417</v>
      </c>
      <c r="CIQ12" s="68">
        <f t="shared" si="689"/>
        <v>69.5</v>
      </c>
      <c r="CIR12" s="48"/>
      <c r="CIS12" s="49"/>
      <c r="CIT12" s="49">
        <v>201</v>
      </c>
      <c r="CIU12" s="49"/>
      <c r="CIV12" s="49"/>
      <c r="CIW12" s="49">
        <v>440</v>
      </c>
      <c r="CIX12" s="67">
        <f t="shared" si="690"/>
        <v>641</v>
      </c>
      <c r="CIY12" s="68">
        <f t="shared" si="691"/>
        <v>106.83333333333333</v>
      </c>
      <c r="CIZ12" s="48"/>
      <c r="CJA12" s="49">
        <v>220</v>
      </c>
      <c r="CJB12" s="49"/>
      <c r="CJC12" s="49">
        <v>1</v>
      </c>
      <c r="CJD12" s="49"/>
      <c r="CJE12" s="49"/>
      <c r="CJF12" s="67">
        <f t="shared" si="692"/>
        <v>221</v>
      </c>
      <c r="CJG12" s="68">
        <f t="shared" ref="CJG12:CJG22" si="1208">CJF12/$CJG$29</f>
        <v>36.833333333333336</v>
      </c>
      <c r="CJH12" s="48">
        <v>446</v>
      </c>
      <c r="CJI12" s="49"/>
      <c r="CJJ12" s="49"/>
      <c r="CJK12" s="49"/>
      <c r="CJL12" s="49">
        <v>439</v>
      </c>
      <c r="CJM12" s="49"/>
      <c r="CJN12" s="67">
        <f t="shared" si="693"/>
        <v>885</v>
      </c>
      <c r="CJO12" s="68">
        <f t="shared" si="694"/>
        <v>147.5</v>
      </c>
      <c r="CJP12" s="48"/>
      <c r="CJQ12" s="49">
        <v>329</v>
      </c>
      <c r="CJR12" s="49"/>
      <c r="CJS12" s="49"/>
      <c r="CJT12" s="49"/>
      <c r="CJU12" s="49"/>
      <c r="CJV12" s="67">
        <f t="shared" si="695"/>
        <v>329</v>
      </c>
      <c r="CJW12" s="68">
        <f t="shared" si="696"/>
        <v>54.833333333333336</v>
      </c>
      <c r="CJX12" s="48">
        <v>223</v>
      </c>
      <c r="CJY12" s="49"/>
      <c r="CJZ12" s="49">
        <v>452</v>
      </c>
      <c r="CKA12" s="49"/>
      <c r="CKB12" s="49">
        <v>281</v>
      </c>
      <c r="CKC12" s="49"/>
      <c r="CKD12" s="67">
        <f t="shared" si="697"/>
        <v>956</v>
      </c>
      <c r="CKE12" s="68">
        <f t="shared" si="698"/>
        <v>159.33333333333334</v>
      </c>
      <c r="CKF12" s="63">
        <v>419</v>
      </c>
      <c r="CKG12" s="64"/>
      <c r="CKH12" s="64">
        <v>500</v>
      </c>
      <c r="CKI12" s="64"/>
      <c r="CKJ12" s="64"/>
      <c r="CKK12" s="64"/>
      <c r="CKL12" s="67">
        <f t="shared" si="699"/>
        <v>919</v>
      </c>
      <c r="CKM12" s="68">
        <f t="shared" si="700"/>
        <v>153.16666666666666</v>
      </c>
      <c r="CKN12" s="48"/>
      <c r="CKO12" s="49">
        <v>319</v>
      </c>
      <c r="CKP12" s="49"/>
      <c r="CKQ12" s="49">
        <v>219</v>
      </c>
      <c r="CKR12" s="49"/>
      <c r="CKS12" s="47"/>
      <c r="CKT12" s="67">
        <f t="shared" si="701"/>
        <v>538</v>
      </c>
      <c r="CKU12" s="68">
        <f t="shared" si="702"/>
        <v>89.666666666666671</v>
      </c>
      <c r="CKV12" s="48"/>
      <c r="CKW12" s="49"/>
      <c r="CKX12" s="49">
        <v>220</v>
      </c>
      <c r="CKY12" s="49"/>
      <c r="CKZ12" s="49"/>
      <c r="CLA12" s="49"/>
      <c r="CLB12" s="67">
        <f t="shared" si="703"/>
        <v>220</v>
      </c>
      <c r="CLC12" s="68">
        <f t="shared" si="704"/>
        <v>36.666666666666664</v>
      </c>
      <c r="CLD12" s="48"/>
      <c r="CLE12" s="49">
        <v>329</v>
      </c>
      <c r="CLF12" s="49"/>
      <c r="CLG12" s="49"/>
      <c r="CLH12" s="49"/>
      <c r="CLI12" s="49"/>
      <c r="CLJ12" s="67">
        <f t="shared" si="705"/>
        <v>329</v>
      </c>
      <c r="CLK12" s="68">
        <f t="shared" si="706"/>
        <v>54.833333333333336</v>
      </c>
      <c r="CLL12" s="48"/>
      <c r="CLM12" s="49"/>
      <c r="CLN12" s="49"/>
      <c r="CLO12" s="49">
        <v>330</v>
      </c>
      <c r="CLP12" s="49"/>
      <c r="CLQ12" s="49"/>
      <c r="CLR12" s="67">
        <f t="shared" si="707"/>
        <v>330</v>
      </c>
      <c r="CLS12" s="68">
        <f t="shared" si="708"/>
        <v>55</v>
      </c>
      <c r="CLT12" s="63"/>
      <c r="CLU12" s="64"/>
      <c r="CLV12" s="64"/>
      <c r="CLW12" s="64"/>
      <c r="CLX12" s="64">
        <v>341</v>
      </c>
      <c r="CLY12" s="64"/>
      <c r="CLZ12" s="67">
        <f t="shared" si="709"/>
        <v>341</v>
      </c>
      <c r="CMA12" s="68">
        <f t="shared" si="710"/>
        <v>56.833333333333336</v>
      </c>
      <c r="CMB12" s="48"/>
      <c r="CMC12" s="49"/>
      <c r="CMD12" s="49"/>
      <c r="CME12" s="49"/>
      <c r="CMF12" s="49"/>
      <c r="CMG12" s="49"/>
      <c r="CMH12" s="67">
        <f t="shared" si="711"/>
        <v>0</v>
      </c>
      <c r="CMI12" s="68">
        <f t="shared" si="712"/>
        <v>0</v>
      </c>
      <c r="CMJ12" s="48"/>
      <c r="CMK12" s="49">
        <v>333</v>
      </c>
      <c r="CML12" s="49"/>
      <c r="CMM12" s="49">
        <v>220</v>
      </c>
      <c r="CMN12" s="49"/>
      <c r="CMO12" s="49">
        <v>220</v>
      </c>
      <c r="CMP12" s="67">
        <f t="shared" si="713"/>
        <v>773</v>
      </c>
      <c r="CMQ12" s="68">
        <f t="shared" si="714"/>
        <v>128.83333333333334</v>
      </c>
      <c r="CMR12" s="48"/>
      <c r="CMS12" s="49"/>
      <c r="CMT12" s="49"/>
      <c r="CMU12" s="49"/>
      <c r="CMV12" s="49">
        <v>2</v>
      </c>
      <c r="CMW12" s="49">
        <v>440</v>
      </c>
      <c r="CMX12" s="67">
        <f t="shared" si="715"/>
        <v>442</v>
      </c>
      <c r="CMY12" s="68">
        <f t="shared" si="716"/>
        <v>73.666666666666671</v>
      </c>
      <c r="CMZ12" s="63"/>
      <c r="CNA12" s="64"/>
      <c r="CNB12" s="64"/>
      <c r="CNC12" s="64"/>
      <c r="CND12" s="64"/>
      <c r="CNE12" s="64">
        <v>323</v>
      </c>
      <c r="CNF12" s="67">
        <f t="shared" si="717"/>
        <v>323</v>
      </c>
      <c r="CNG12" s="68">
        <f t="shared" si="718"/>
        <v>53.833333333333336</v>
      </c>
      <c r="CNH12" s="48"/>
      <c r="CNI12" s="49"/>
      <c r="CNJ12" s="49">
        <v>1</v>
      </c>
      <c r="CNK12" s="49"/>
      <c r="CNL12" s="49">
        <v>439</v>
      </c>
      <c r="CNM12" s="49"/>
      <c r="CNN12" s="67">
        <f t="shared" si="719"/>
        <v>440</v>
      </c>
      <c r="CNO12" s="68">
        <f t="shared" si="720"/>
        <v>73.333333333333329</v>
      </c>
      <c r="CNP12" s="63">
        <v>220</v>
      </c>
      <c r="CNQ12" s="64">
        <v>330</v>
      </c>
      <c r="CNR12" s="64"/>
      <c r="CNS12" s="64">
        <v>110</v>
      </c>
      <c r="CNT12" s="64"/>
      <c r="CNU12" s="64"/>
      <c r="CNV12" s="67">
        <f t="shared" si="721"/>
        <v>660</v>
      </c>
      <c r="CNW12" s="68">
        <f t="shared" si="722"/>
        <v>110</v>
      </c>
      <c r="CNX12" s="48"/>
      <c r="CNY12" s="49"/>
      <c r="CNZ12" s="49">
        <v>220</v>
      </c>
      <c r="COA12" s="49">
        <v>219</v>
      </c>
      <c r="COB12" s="49"/>
      <c r="COC12" s="49"/>
      <c r="COD12" s="67">
        <f t="shared" si="723"/>
        <v>439</v>
      </c>
      <c r="COE12" s="68">
        <f t="shared" si="724"/>
        <v>73.166666666666671</v>
      </c>
      <c r="COF12" s="48"/>
      <c r="COG12" s="49"/>
      <c r="COH12" s="49"/>
      <c r="COI12" s="49"/>
      <c r="COJ12" s="49">
        <v>220</v>
      </c>
      <c r="COK12" s="49"/>
      <c r="COL12" s="67">
        <f t="shared" si="725"/>
        <v>220</v>
      </c>
      <c r="COM12" s="68">
        <f t="shared" si="726"/>
        <v>36.666666666666664</v>
      </c>
      <c r="CON12" s="48"/>
      <c r="COO12" s="49">
        <v>443</v>
      </c>
      <c r="COP12" s="49"/>
      <c r="COQ12" s="49"/>
      <c r="COR12" s="49">
        <v>220</v>
      </c>
      <c r="COS12" s="49"/>
      <c r="COT12" s="67">
        <f t="shared" si="727"/>
        <v>663</v>
      </c>
      <c r="COU12" s="68">
        <f t="shared" si="728"/>
        <v>110.5</v>
      </c>
      <c r="COV12" s="48"/>
      <c r="COW12" s="49"/>
      <c r="COX12" s="49"/>
      <c r="COY12" s="49">
        <v>220</v>
      </c>
      <c r="COZ12" s="49"/>
      <c r="CPA12" s="49">
        <v>419</v>
      </c>
      <c r="CPB12" s="67">
        <f t="shared" si="729"/>
        <v>639</v>
      </c>
      <c r="CPC12" s="68">
        <f t="shared" si="730"/>
        <v>106.5</v>
      </c>
      <c r="CPD12" s="48">
        <v>0</v>
      </c>
      <c r="CPE12" s="49">
        <v>0</v>
      </c>
      <c r="CPF12" s="49">
        <v>0</v>
      </c>
      <c r="CPG12" s="49">
        <v>0</v>
      </c>
      <c r="CPH12" s="49">
        <v>0</v>
      </c>
      <c r="CPI12" s="49">
        <v>440</v>
      </c>
      <c r="CPJ12" s="67">
        <f t="shared" si="731"/>
        <v>440</v>
      </c>
      <c r="CPK12" s="68">
        <f t="shared" si="732"/>
        <v>73.333333333333329</v>
      </c>
      <c r="CPL12" s="48"/>
      <c r="CPM12" s="49">
        <v>0</v>
      </c>
      <c r="CPN12" s="49">
        <v>0</v>
      </c>
      <c r="CPO12" s="49">
        <v>0</v>
      </c>
      <c r="CPP12" s="49">
        <v>0</v>
      </c>
      <c r="CPQ12" s="49">
        <v>0</v>
      </c>
      <c r="CPR12" s="67">
        <f t="shared" si="733"/>
        <v>0</v>
      </c>
      <c r="CPS12" s="68">
        <f t="shared" si="734"/>
        <v>0</v>
      </c>
      <c r="CPT12" s="63">
        <v>0</v>
      </c>
      <c r="CPU12" s="64">
        <v>0</v>
      </c>
      <c r="CPV12" s="64">
        <v>0</v>
      </c>
      <c r="CPW12" s="64">
        <v>0</v>
      </c>
      <c r="CPX12" s="64">
        <v>110</v>
      </c>
      <c r="CPY12" s="64">
        <v>0</v>
      </c>
      <c r="CPZ12" s="67">
        <f t="shared" si="735"/>
        <v>110</v>
      </c>
      <c r="CQA12" s="68">
        <f t="shared" si="736"/>
        <v>18.333333333333332</v>
      </c>
      <c r="CQB12" s="48">
        <v>317</v>
      </c>
      <c r="CQC12" s="49">
        <v>0</v>
      </c>
      <c r="CQD12" s="49">
        <v>0</v>
      </c>
      <c r="CQE12" s="49">
        <v>0</v>
      </c>
      <c r="CQF12" s="49">
        <v>441</v>
      </c>
      <c r="CQG12" s="49">
        <v>0</v>
      </c>
      <c r="CQH12" s="67">
        <f t="shared" si="737"/>
        <v>758</v>
      </c>
      <c r="CQI12" s="68">
        <f t="shared" si="738"/>
        <v>126.33333333333333</v>
      </c>
      <c r="CQJ12" s="82">
        <v>0</v>
      </c>
      <c r="CQK12" s="83">
        <v>0</v>
      </c>
      <c r="CQL12" s="83">
        <v>110</v>
      </c>
      <c r="CQM12" s="83">
        <v>0</v>
      </c>
      <c r="CQN12" s="83">
        <v>0</v>
      </c>
      <c r="CQO12" s="83"/>
      <c r="CQP12" s="67">
        <f t="shared" si="739"/>
        <v>110</v>
      </c>
      <c r="CQQ12" s="68">
        <f t="shared" si="740"/>
        <v>18.333333333333332</v>
      </c>
      <c r="CQR12" s="48">
        <v>440</v>
      </c>
      <c r="CQS12" s="49">
        <v>0</v>
      </c>
      <c r="CQT12" s="49">
        <v>0</v>
      </c>
      <c r="CQU12" s="49">
        <v>0</v>
      </c>
      <c r="CQV12" s="49">
        <v>0</v>
      </c>
      <c r="CQW12" s="49">
        <v>0</v>
      </c>
      <c r="CQX12" s="67">
        <f t="shared" si="741"/>
        <v>440</v>
      </c>
      <c r="CQY12" s="68">
        <f t="shared" si="742"/>
        <v>73.333333333333329</v>
      </c>
      <c r="CQZ12" s="48">
        <v>207</v>
      </c>
      <c r="CRA12" s="49"/>
      <c r="CRB12" s="49">
        <v>0</v>
      </c>
      <c r="CRC12" s="49"/>
      <c r="CRD12" s="49">
        <v>440</v>
      </c>
      <c r="CRE12" s="49">
        <v>0</v>
      </c>
      <c r="CRF12" s="67">
        <f t="shared" si="743"/>
        <v>647</v>
      </c>
      <c r="CRG12" s="68">
        <f t="shared" si="744"/>
        <v>107.83333333333333</v>
      </c>
      <c r="CRH12" s="48">
        <v>0</v>
      </c>
      <c r="CRI12" s="49">
        <v>0</v>
      </c>
      <c r="CRJ12" s="49">
        <v>0</v>
      </c>
      <c r="CRK12" s="49">
        <v>0</v>
      </c>
      <c r="CRL12" s="49">
        <v>0</v>
      </c>
      <c r="CRM12" s="49">
        <v>440</v>
      </c>
      <c r="CRN12" s="67">
        <f t="shared" si="745"/>
        <v>440</v>
      </c>
      <c r="CRO12" s="68">
        <f t="shared" si="746"/>
        <v>73.333333333333329</v>
      </c>
      <c r="CRP12" s="48">
        <v>0</v>
      </c>
      <c r="CRQ12" s="49">
        <v>0</v>
      </c>
      <c r="CRR12" s="49">
        <v>0</v>
      </c>
      <c r="CRS12" s="49">
        <v>219</v>
      </c>
      <c r="CRT12" s="49">
        <v>0</v>
      </c>
      <c r="CRU12" s="49">
        <v>0</v>
      </c>
      <c r="CRV12" s="47">
        <f t="shared" si="747"/>
        <v>219</v>
      </c>
      <c r="CRW12" s="68">
        <f t="shared" si="748"/>
        <v>36.5</v>
      </c>
      <c r="CRX12" s="63">
        <v>0</v>
      </c>
      <c r="CRY12" s="64">
        <v>0</v>
      </c>
      <c r="CRZ12" s="64">
        <v>0</v>
      </c>
      <c r="CSA12" s="64">
        <v>0</v>
      </c>
      <c r="CSB12" s="64">
        <v>0</v>
      </c>
      <c r="CSC12" s="64">
        <v>300</v>
      </c>
      <c r="CSD12" s="67">
        <f t="shared" si="749"/>
        <v>300</v>
      </c>
      <c r="CSE12" s="68">
        <f t="shared" si="750"/>
        <v>50</v>
      </c>
      <c r="CSF12" s="48">
        <v>30</v>
      </c>
      <c r="CSG12" s="49">
        <v>0</v>
      </c>
      <c r="CSH12" s="49">
        <v>0</v>
      </c>
      <c r="CSI12" s="49">
        <v>0</v>
      </c>
      <c r="CSJ12" s="49">
        <v>220</v>
      </c>
      <c r="CSK12" s="49">
        <v>0</v>
      </c>
      <c r="CSL12" s="64">
        <f t="shared" si="751"/>
        <v>250</v>
      </c>
      <c r="CSM12" s="68">
        <f t="shared" si="752"/>
        <v>41.666666666666664</v>
      </c>
      <c r="CSN12" s="48">
        <v>208</v>
      </c>
      <c r="CSO12" s="49">
        <v>0</v>
      </c>
      <c r="CSP12" s="49">
        <v>0</v>
      </c>
      <c r="CSQ12" s="49">
        <v>0</v>
      </c>
      <c r="CSR12" s="49">
        <v>108</v>
      </c>
      <c r="CSS12" s="49">
        <v>214</v>
      </c>
      <c r="CST12" s="64">
        <f t="shared" si="753"/>
        <v>530</v>
      </c>
      <c r="CSU12" s="68">
        <f t="shared" si="754"/>
        <v>88.333333333333329</v>
      </c>
      <c r="CSV12" s="48">
        <v>0</v>
      </c>
      <c r="CSW12" s="49">
        <v>0</v>
      </c>
      <c r="CSX12" s="49">
        <v>219</v>
      </c>
      <c r="CSY12" s="49">
        <v>0</v>
      </c>
      <c r="CSZ12" s="49"/>
      <c r="CTA12" s="49">
        <v>108</v>
      </c>
      <c r="CTB12" s="64">
        <f t="shared" si="755"/>
        <v>327</v>
      </c>
      <c r="CTC12" s="68">
        <f t="shared" si="756"/>
        <v>54.5</v>
      </c>
      <c r="CTD12" s="48">
        <v>0</v>
      </c>
      <c r="CTE12" s="49">
        <v>0</v>
      </c>
      <c r="CTF12" s="49">
        <v>0</v>
      </c>
      <c r="CTG12" s="49">
        <v>440</v>
      </c>
      <c r="CTH12" s="49">
        <v>0</v>
      </c>
      <c r="CTI12" s="49"/>
      <c r="CTJ12" s="64">
        <f t="shared" si="757"/>
        <v>440</v>
      </c>
      <c r="CTK12" s="68">
        <f t="shared" si="758"/>
        <v>73.333333333333329</v>
      </c>
      <c r="CTL12" s="48">
        <v>0</v>
      </c>
      <c r="CTM12" s="49">
        <v>0</v>
      </c>
      <c r="CTN12" s="49"/>
      <c r="CTO12" s="49">
        <v>220</v>
      </c>
      <c r="CTP12" s="49">
        <v>98</v>
      </c>
      <c r="CTQ12" s="49"/>
      <c r="CTR12" s="64">
        <f t="shared" si="759"/>
        <v>318</v>
      </c>
      <c r="CTS12" s="68">
        <f t="shared" si="760"/>
        <v>53</v>
      </c>
      <c r="CTT12" s="48"/>
      <c r="CTU12" s="49">
        <v>218</v>
      </c>
      <c r="CTV12" s="49">
        <v>330</v>
      </c>
      <c r="CTW12" s="49"/>
      <c r="CTX12" s="49">
        <v>0</v>
      </c>
      <c r="CTY12" s="49">
        <v>0</v>
      </c>
      <c r="CTZ12" s="64">
        <f t="shared" si="761"/>
        <v>548</v>
      </c>
      <c r="CUA12" s="68">
        <f t="shared" si="762"/>
        <v>91.333333333333329</v>
      </c>
      <c r="CUB12" s="48"/>
      <c r="CUC12" s="49">
        <v>215</v>
      </c>
      <c r="CUD12" s="49">
        <v>110</v>
      </c>
      <c r="CUE12" s="49"/>
      <c r="CUF12" s="49">
        <v>330</v>
      </c>
      <c r="CUG12" s="49">
        <v>99</v>
      </c>
      <c r="CUH12" s="64">
        <f t="shared" si="763"/>
        <v>754</v>
      </c>
      <c r="CUI12" s="68">
        <f t="shared" si="764"/>
        <v>125.66666666666667</v>
      </c>
      <c r="CUJ12" s="48">
        <v>0</v>
      </c>
      <c r="CUK12" s="49">
        <v>0</v>
      </c>
      <c r="CUL12" s="49">
        <v>211</v>
      </c>
      <c r="CUM12" s="49">
        <v>0</v>
      </c>
      <c r="CUN12" s="49">
        <v>0</v>
      </c>
      <c r="CUO12" s="49">
        <v>0</v>
      </c>
      <c r="CUP12" s="64">
        <f t="shared" si="765"/>
        <v>211</v>
      </c>
      <c r="CUQ12" s="68">
        <f t="shared" si="766"/>
        <v>35.166666666666664</v>
      </c>
      <c r="CUR12" s="48">
        <v>0</v>
      </c>
      <c r="CUS12" s="49">
        <v>0</v>
      </c>
      <c r="CUT12" s="49">
        <v>330</v>
      </c>
      <c r="CUU12" s="49">
        <v>0</v>
      </c>
      <c r="CUV12" s="49">
        <v>0</v>
      </c>
      <c r="CUW12" s="49">
        <v>436</v>
      </c>
      <c r="CUX12" s="64">
        <f t="shared" si="767"/>
        <v>766</v>
      </c>
      <c r="CUY12" s="68">
        <f t="shared" si="768"/>
        <v>127.66666666666667</v>
      </c>
      <c r="CUZ12" s="48">
        <v>0</v>
      </c>
      <c r="CVA12" s="49">
        <v>0</v>
      </c>
      <c r="CVB12" s="49">
        <v>105</v>
      </c>
      <c r="CVC12" s="49">
        <v>0</v>
      </c>
      <c r="CVD12" s="49">
        <v>0</v>
      </c>
      <c r="CVE12" s="49">
        <v>223</v>
      </c>
      <c r="CVF12" s="64">
        <f t="shared" si="769"/>
        <v>328</v>
      </c>
      <c r="CVG12" s="68">
        <f t="shared" si="770"/>
        <v>54.666666666666664</v>
      </c>
      <c r="CVH12" s="48">
        <v>0</v>
      </c>
      <c r="CVI12" s="49">
        <v>220</v>
      </c>
      <c r="CVJ12" s="49">
        <v>0</v>
      </c>
      <c r="CVK12" s="49">
        <v>202</v>
      </c>
      <c r="CVL12" s="49">
        <v>219</v>
      </c>
      <c r="CVM12" s="49">
        <v>0</v>
      </c>
      <c r="CVN12" s="64">
        <f t="shared" si="771"/>
        <v>641</v>
      </c>
      <c r="CVO12" s="68">
        <f t="shared" si="772"/>
        <v>106.83333333333333</v>
      </c>
      <c r="CVP12" s="48"/>
      <c r="CVQ12" s="49">
        <v>0</v>
      </c>
      <c r="CVR12" s="49">
        <v>0</v>
      </c>
      <c r="CVS12" s="49">
        <v>0</v>
      </c>
      <c r="CVT12" s="49">
        <v>0</v>
      </c>
      <c r="CVU12" s="49">
        <v>419</v>
      </c>
      <c r="CVV12" s="64">
        <f t="shared" si="773"/>
        <v>419</v>
      </c>
      <c r="CVW12" s="68">
        <f t="shared" si="774"/>
        <v>69.833333333333329</v>
      </c>
      <c r="CVX12" s="48">
        <v>0</v>
      </c>
      <c r="CVY12" s="49">
        <v>0</v>
      </c>
      <c r="CVZ12" s="49">
        <v>220</v>
      </c>
      <c r="CWA12" s="49">
        <v>109</v>
      </c>
      <c r="CWB12" s="49">
        <v>0</v>
      </c>
      <c r="CWC12" s="49">
        <v>109</v>
      </c>
      <c r="CWD12" s="64">
        <f t="shared" si="775"/>
        <v>438</v>
      </c>
      <c r="CWE12" s="68">
        <f t="shared" si="776"/>
        <v>73</v>
      </c>
      <c r="CWF12" s="48">
        <v>112</v>
      </c>
      <c r="CWG12" s="49">
        <v>0</v>
      </c>
      <c r="CWH12" s="49">
        <v>0</v>
      </c>
      <c r="CWI12" s="49">
        <v>0</v>
      </c>
      <c r="CWJ12" s="49">
        <v>0</v>
      </c>
      <c r="CWK12" s="49">
        <v>0</v>
      </c>
      <c r="CWL12" s="64">
        <f t="shared" si="777"/>
        <v>112</v>
      </c>
      <c r="CWM12" s="68">
        <f t="shared" si="778"/>
        <v>18.666666666666668</v>
      </c>
      <c r="CWN12" s="48">
        <v>0</v>
      </c>
      <c r="CWO12" s="49">
        <v>0</v>
      </c>
      <c r="CWP12" s="49">
        <v>438</v>
      </c>
      <c r="CWQ12" s="49">
        <v>0</v>
      </c>
      <c r="CWR12" s="49">
        <v>108</v>
      </c>
      <c r="CWS12" s="49">
        <v>0</v>
      </c>
      <c r="CWT12" s="64">
        <f t="shared" si="779"/>
        <v>546</v>
      </c>
      <c r="CWU12" s="68">
        <f t="shared" si="780"/>
        <v>91</v>
      </c>
      <c r="CWV12" s="48">
        <v>177</v>
      </c>
      <c r="CWW12" s="49">
        <v>0</v>
      </c>
      <c r="CWX12" s="49">
        <v>0</v>
      </c>
      <c r="CWY12" s="49">
        <v>300</v>
      </c>
      <c r="CWZ12" s="49">
        <v>9</v>
      </c>
      <c r="CXA12" s="49">
        <v>0</v>
      </c>
      <c r="CXB12" s="127">
        <f t="shared" si="781"/>
        <v>486</v>
      </c>
      <c r="CXC12" s="43">
        <f t="shared" si="782"/>
        <v>81</v>
      </c>
      <c r="CXD12" s="48">
        <v>440</v>
      </c>
      <c r="CXE12" s="49">
        <v>0</v>
      </c>
      <c r="CXF12" s="49">
        <v>0</v>
      </c>
      <c r="CXG12" s="49">
        <v>0</v>
      </c>
      <c r="CXH12" s="49">
        <v>110</v>
      </c>
      <c r="CXI12" s="49">
        <v>110</v>
      </c>
      <c r="CXJ12" s="127">
        <f t="shared" si="783"/>
        <v>660</v>
      </c>
      <c r="CXK12" s="43">
        <f t="shared" si="784"/>
        <v>110</v>
      </c>
      <c r="CXL12" s="48">
        <v>0</v>
      </c>
      <c r="CXM12" s="49">
        <v>235</v>
      </c>
      <c r="CXN12" s="49">
        <v>0</v>
      </c>
      <c r="CXO12" s="49">
        <v>0</v>
      </c>
      <c r="CXP12" s="49">
        <v>0</v>
      </c>
      <c r="CXQ12" s="49">
        <v>383</v>
      </c>
      <c r="CXR12" s="127">
        <f t="shared" si="785"/>
        <v>618</v>
      </c>
      <c r="CXS12" s="43">
        <f t="shared" si="786"/>
        <v>103</v>
      </c>
      <c r="CXT12" s="48">
        <v>111</v>
      </c>
      <c r="CXU12" s="49">
        <v>111</v>
      </c>
      <c r="CXV12" s="49">
        <v>0</v>
      </c>
      <c r="CXW12" s="49">
        <v>0</v>
      </c>
      <c r="CXX12" s="49">
        <v>0</v>
      </c>
      <c r="CXY12" s="49">
        <v>0</v>
      </c>
      <c r="CXZ12" s="127">
        <f t="shared" si="787"/>
        <v>222</v>
      </c>
      <c r="CYA12" s="43">
        <f t="shared" si="788"/>
        <v>37</v>
      </c>
      <c r="CYB12" s="48">
        <v>0</v>
      </c>
      <c r="CYC12" s="49">
        <v>110</v>
      </c>
      <c r="CYD12" s="49">
        <v>333</v>
      </c>
      <c r="CYE12" s="49">
        <v>0</v>
      </c>
      <c r="CYF12" s="49">
        <v>0</v>
      </c>
      <c r="CYG12" s="49">
        <v>0</v>
      </c>
      <c r="CYH12" s="127">
        <f t="shared" si="789"/>
        <v>443</v>
      </c>
      <c r="CYI12" s="43">
        <f t="shared" si="790"/>
        <v>73.833333333333329</v>
      </c>
      <c r="CYJ12" s="48"/>
      <c r="CYK12" s="49">
        <v>110</v>
      </c>
      <c r="CYL12" s="49">
        <v>0</v>
      </c>
      <c r="CYM12" s="49">
        <v>0</v>
      </c>
      <c r="CYN12" s="49">
        <v>0</v>
      </c>
      <c r="CYO12" s="49">
        <v>321</v>
      </c>
      <c r="CYP12" s="127">
        <f t="shared" si="791"/>
        <v>431</v>
      </c>
      <c r="CYQ12" s="43">
        <f t="shared" si="792"/>
        <v>71.833333333333329</v>
      </c>
      <c r="CYR12" s="48">
        <v>0</v>
      </c>
      <c r="CYS12" s="49">
        <v>0</v>
      </c>
      <c r="CYT12" s="49">
        <v>110</v>
      </c>
      <c r="CYU12" s="49">
        <v>220</v>
      </c>
      <c r="CYV12" s="49">
        <v>0</v>
      </c>
      <c r="CYW12" s="49">
        <v>220</v>
      </c>
      <c r="CYX12" s="127">
        <f t="shared" si="793"/>
        <v>550</v>
      </c>
      <c r="CYY12" s="43">
        <f t="shared" si="794"/>
        <v>91.666666666666671</v>
      </c>
      <c r="CYZ12" s="48">
        <v>0</v>
      </c>
      <c r="CZA12" s="49">
        <v>110</v>
      </c>
      <c r="CZB12" s="49">
        <v>0</v>
      </c>
      <c r="CZC12" s="49">
        <v>0</v>
      </c>
      <c r="CZD12" s="49"/>
      <c r="CZE12" s="49">
        <v>0</v>
      </c>
      <c r="CZF12" s="127">
        <f t="shared" si="795"/>
        <v>110</v>
      </c>
      <c r="CZG12" s="43">
        <f t="shared" si="796"/>
        <v>22</v>
      </c>
      <c r="CZH12" s="48">
        <v>401</v>
      </c>
      <c r="CZI12" s="49">
        <v>0</v>
      </c>
      <c r="CZJ12" s="49">
        <v>400</v>
      </c>
      <c r="CZK12" s="49">
        <v>0</v>
      </c>
      <c r="CZL12" s="49">
        <v>0</v>
      </c>
      <c r="CZM12" s="49">
        <v>0</v>
      </c>
      <c r="CZN12" s="127">
        <f t="shared" si="797"/>
        <v>801</v>
      </c>
      <c r="CZO12" s="43">
        <f t="shared" si="798"/>
        <v>133.5</v>
      </c>
      <c r="CZP12" s="48">
        <v>0</v>
      </c>
      <c r="CZQ12" s="49"/>
      <c r="CZR12" s="49"/>
      <c r="CZS12" s="49">
        <v>0</v>
      </c>
      <c r="CZT12" s="49">
        <v>0</v>
      </c>
      <c r="CZU12" s="49">
        <v>0</v>
      </c>
      <c r="CZV12" s="127">
        <f t="shared" si="799"/>
        <v>0</v>
      </c>
      <c r="CZW12" s="43">
        <f t="shared" si="800"/>
        <v>0</v>
      </c>
      <c r="CZX12" s="48">
        <v>328</v>
      </c>
      <c r="CZY12" s="49">
        <v>0</v>
      </c>
      <c r="CZZ12" s="49">
        <v>222</v>
      </c>
      <c r="DAA12" s="49">
        <v>0</v>
      </c>
      <c r="DAB12" s="49">
        <v>0</v>
      </c>
      <c r="DAC12" s="49">
        <v>0</v>
      </c>
      <c r="DAD12" s="64">
        <f t="shared" si="801"/>
        <v>550</v>
      </c>
      <c r="DAE12" s="68">
        <f t="shared" si="802"/>
        <v>91.666666666666671</v>
      </c>
      <c r="DAF12" s="48">
        <v>329</v>
      </c>
      <c r="DAG12" s="49">
        <v>0</v>
      </c>
      <c r="DAH12" s="49">
        <v>0</v>
      </c>
      <c r="DAI12" s="49">
        <v>0</v>
      </c>
      <c r="DAJ12" s="49">
        <v>609</v>
      </c>
      <c r="DAK12" s="49">
        <v>0</v>
      </c>
      <c r="DAL12" s="64">
        <f t="shared" si="803"/>
        <v>938</v>
      </c>
      <c r="DAM12" s="68">
        <f t="shared" si="804"/>
        <v>156.33333333333334</v>
      </c>
      <c r="DAN12" s="48">
        <v>0</v>
      </c>
      <c r="DAO12" s="49">
        <v>0</v>
      </c>
      <c r="DAP12" s="49">
        <v>0</v>
      </c>
      <c r="DAQ12" s="49">
        <v>0</v>
      </c>
      <c r="DAR12" s="49">
        <v>220</v>
      </c>
      <c r="DAS12" s="49"/>
      <c r="DAT12" s="64">
        <f t="shared" si="805"/>
        <v>220</v>
      </c>
      <c r="DAU12" s="68">
        <f t="shared" si="806"/>
        <v>36.666666666666664</v>
      </c>
      <c r="DAV12" s="48">
        <v>0</v>
      </c>
      <c r="DAW12" s="49">
        <v>0</v>
      </c>
      <c r="DAX12" s="49">
        <v>220</v>
      </c>
      <c r="DAY12" s="49">
        <v>0</v>
      </c>
      <c r="DAZ12" s="49">
        <v>0</v>
      </c>
      <c r="DBA12" s="49">
        <v>229</v>
      </c>
      <c r="DBB12" s="64">
        <f t="shared" si="807"/>
        <v>449</v>
      </c>
      <c r="DBC12" s="68">
        <f t="shared" si="808"/>
        <v>74.833333333333329</v>
      </c>
      <c r="DBD12" s="48">
        <v>0</v>
      </c>
      <c r="DBE12" s="49">
        <v>0</v>
      </c>
      <c r="DBF12" s="49">
        <v>0</v>
      </c>
      <c r="DBG12" s="49">
        <v>440</v>
      </c>
      <c r="DBH12" s="49">
        <v>0</v>
      </c>
      <c r="DBI12" s="49">
        <v>0</v>
      </c>
      <c r="DBJ12" s="64">
        <f t="shared" si="809"/>
        <v>440</v>
      </c>
      <c r="DBK12" s="68">
        <f t="shared" si="810"/>
        <v>73.333333333333329</v>
      </c>
      <c r="DBL12" s="48">
        <v>110</v>
      </c>
      <c r="DBM12" s="49"/>
      <c r="DBN12" s="49">
        <v>110</v>
      </c>
      <c r="DBO12" s="49">
        <v>0</v>
      </c>
      <c r="DBP12" s="49">
        <v>0</v>
      </c>
      <c r="DBQ12" s="49">
        <v>110</v>
      </c>
      <c r="DBR12" s="64">
        <f t="shared" si="811"/>
        <v>330</v>
      </c>
      <c r="DBS12" s="68">
        <f t="shared" si="812"/>
        <v>55</v>
      </c>
      <c r="DBT12" s="48">
        <v>0</v>
      </c>
      <c r="DBU12" s="49"/>
      <c r="DBV12" s="49">
        <v>220</v>
      </c>
      <c r="DBW12" s="49">
        <v>0</v>
      </c>
      <c r="DBX12" s="49"/>
      <c r="DBY12" s="49"/>
      <c r="DBZ12" s="64">
        <f t="shared" si="813"/>
        <v>220</v>
      </c>
      <c r="DCA12" s="68">
        <f t="shared" si="814"/>
        <v>44</v>
      </c>
      <c r="DCB12" s="48"/>
      <c r="DCC12" s="49">
        <v>110</v>
      </c>
      <c r="DCD12" s="49"/>
      <c r="DCE12" s="49"/>
      <c r="DCF12" s="49">
        <v>218</v>
      </c>
      <c r="DCG12" s="49"/>
      <c r="DCH12" s="64">
        <f t="shared" si="815"/>
        <v>328</v>
      </c>
      <c r="DCI12" s="68">
        <f t="shared" si="816"/>
        <v>54.666666666666664</v>
      </c>
      <c r="DCJ12" s="48">
        <v>220</v>
      </c>
      <c r="DCK12" s="49">
        <v>0</v>
      </c>
      <c r="DCL12" s="49">
        <v>110</v>
      </c>
      <c r="DCM12" s="49">
        <v>0</v>
      </c>
      <c r="DCN12" s="49">
        <v>0</v>
      </c>
      <c r="DCO12" s="49">
        <v>219</v>
      </c>
      <c r="DCP12" s="64">
        <f t="shared" si="817"/>
        <v>549</v>
      </c>
      <c r="DCQ12" s="68">
        <f t="shared" si="818"/>
        <v>91.5</v>
      </c>
      <c r="DCR12" s="48">
        <v>0</v>
      </c>
      <c r="DCS12" s="49">
        <v>0</v>
      </c>
      <c r="DCT12" s="49">
        <v>332</v>
      </c>
      <c r="DCU12" s="49">
        <v>0</v>
      </c>
      <c r="DCV12" s="49">
        <v>0</v>
      </c>
      <c r="DCW12" s="49">
        <v>108</v>
      </c>
      <c r="DCX12" s="64">
        <f t="shared" si="819"/>
        <v>440</v>
      </c>
      <c r="DCY12" s="68">
        <f t="shared" si="820"/>
        <v>73.333333333333329</v>
      </c>
      <c r="DCZ12" s="48">
        <v>0</v>
      </c>
      <c r="DDA12" s="49">
        <v>110</v>
      </c>
      <c r="DDB12" s="49">
        <v>0</v>
      </c>
      <c r="DDC12" s="49">
        <v>219</v>
      </c>
      <c r="DDD12" s="49"/>
      <c r="DDE12" s="49">
        <v>0</v>
      </c>
      <c r="DDF12" s="64">
        <f t="shared" si="821"/>
        <v>329</v>
      </c>
      <c r="DDG12" s="68">
        <f t="shared" si="822"/>
        <v>54.833333333333336</v>
      </c>
      <c r="DDH12" s="48">
        <v>0</v>
      </c>
      <c r="DDI12" s="49">
        <v>0</v>
      </c>
      <c r="DDJ12" s="49">
        <v>330</v>
      </c>
      <c r="DDK12" s="49">
        <v>0</v>
      </c>
      <c r="DDL12" s="49">
        <v>0</v>
      </c>
      <c r="DDM12" s="49">
        <v>0</v>
      </c>
      <c r="DDN12" s="127">
        <f t="shared" si="823"/>
        <v>330</v>
      </c>
      <c r="DDO12" s="43">
        <f t="shared" si="824"/>
        <v>55</v>
      </c>
      <c r="DDP12" s="48">
        <v>330</v>
      </c>
      <c r="DDQ12" s="49">
        <v>0</v>
      </c>
      <c r="DDR12" s="49">
        <v>0</v>
      </c>
      <c r="DDS12" s="49"/>
      <c r="DDT12" s="49">
        <v>220</v>
      </c>
      <c r="DDU12" s="49">
        <v>112</v>
      </c>
      <c r="DDV12" s="127">
        <f t="shared" si="825"/>
        <v>662</v>
      </c>
      <c r="DDW12" s="43">
        <f t="shared" si="826"/>
        <v>110.33333333333333</v>
      </c>
      <c r="DDX12" s="48">
        <v>0</v>
      </c>
      <c r="DDY12" s="49">
        <v>0</v>
      </c>
      <c r="DDZ12" s="49">
        <v>0</v>
      </c>
      <c r="DEA12" s="49">
        <v>220</v>
      </c>
      <c r="DEB12" s="49">
        <v>0</v>
      </c>
      <c r="DEC12" s="49">
        <v>0</v>
      </c>
      <c r="DED12" s="127">
        <f t="shared" si="827"/>
        <v>220</v>
      </c>
      <c r="DEE12" s="43">
        <f t="shared" si="828"/>
        <v>36.666666666666664</v>
      </c>
      <c r="DEF12" s="48">
        <v>330</v>
      </c>
      <c r="DEG12" s="49">
        <v>0</v>
      </c>
      <c r="DEH12" s="49"/>
      <c r="DEI12" s="49">
        <v>0</v>
      </c>
      <c r="DEJ12" s="49">
        <v>0</v>
      </c>
      <c r="DEK12" s="49">
        <v>220</v>
      </c>
      <c r="DEL12" s="127">
        <f t="shared" si="829"/>
        <v>550</v>
      </c>
      <c r="DEM12" s="43">
        <f t="shared" si="830"/>
        <v>91.666666666666671</v>
      </c>
      <c r="DEN12" s="48">
        <v>0</v>
      </c>
      <c r="DEO12" s="49">
        <v>0</v>
      </c>
      <c r="DEP12" s="49">
        <v>330</v>
      </c>
      <c r="DEQ12" s="49">
        <v>0</v>
      </c>
      <c r="DER12" s="49"/>
      <c r="DES12" s="49">
        <v>110</v>
      </c>
      <c r="DET12" s="127">
        <f t="shared" si="831"/>
        <v>440</v>
      </c>
      <c r="DEU12" s="43">
        <f t="shared" si="832"/>
        <v>73.333333333333329</v>
      </c>
      <c r="DEV12" s="48">
        <v>0</v>
      </c>
      <c r="DEW12" s="49"/>
      <c r="DEX12" s="49">
        <v>0</v>
      </c>
      <c r="DEY12" s="49">
        <v>0</v>
      </c>
      <c r="DEZ12" s="49">
        <v>219</v>
      </c>
      <c r="DFA12" s="49">
        <v>0</v>
      </c>
      <c r="DFB12" s="127">
        <f t="shared" si="833"/>
        <v>219</v>
      </c>
      <c r="DFC12" s="43">
        <f t="shared" si="834"/>
        <v>36.5</v>
      </c>
      <c r="DFD12" s="48">
        <v>0</v>
      </c>
      <c r="DFE12" s="49">
        <v>330</v>
      </c>
      <c r="DFF12" s="49">
        <v>0</v>
      </c>
      <c r="DFG12" s="49">
        <v>0</v>
      </c>
      <c r="DFH12" s="49">
        <v>110</v>
      </c>
      <c r="DFI12" s="49">
        <v>110</v>
      </c>
      <c r="DFJ12" s="127">
        <f t="shared" si="835"/>
        <v>550</v>
      </c>
      <c r="DFK12" s="43">
        <f t="shared" si="836"/>
        <v>91.666666666666671</v>
      </c>
      <c r="DFL12" s="63"/>
      <c r="DFM12" s="64">
        <v>0</v>
      </c>
      <c r="DFN12" s="64">
        <v>0</v>
      </c>
      <c r="DFO12" s="64">
        <v>161</v>
      </c>
      <c r="DFP12" s="64">
        <v>0</v>
      </c>
      <c r="DFQ12" s="64">
        <v>110</v>
      </c>
      <c r="DFR12" s="64">
        <f t="shared" si="837"/>
        <v>271</v>
      </c>
      <c r="DFS12" s="68">
        <f t="shared" si="838"/>
        <v>45.166666666666664</v>
      </c>
      <c r="DFT12" s="48">
        <v>0</v>
      </c>
      <c r="DFU12" s="49">
        <v>0</v>
      </c>
      <c r="DFV12" s="49">
        <v>0</v>
      </c>
      <c r="DFW12" s="49">
        <v>334</v>
      </c>
      <c r="DFX12" s="49"/>
      <c r="DFY12" s="49">
        <v>221</v>
      </c>
      <c r="DFZ12" s="127">
        <f t="shared" si="839"/>
        <v>555</v>
      </c>
      <c r="DGA12" s="43">
        <f t="shared" si="840"/>
        <v>92.5</v>
      </c>
      <c r="DGB12" s="48">
        <v>0</v>
      </c>
      <c r="DGC12" s="49">
        <v>0</v>
      </c>
      <c r="DGD12" s="49">
        <v>220</v>
      </c>
      <c r="DGE12" s="49"/>
      <c r="DGF12" s="49">
        <v>0</v>
      </c>
      <c r="DGG12" s="49">
        <v>110</v>
      </c>
      <c r="DGH12" s="127">
        <f t="shared" si="841"/>
        <v>330</v>
      </c>
      <c r="DGI12" s="43">
        <f t="shared" si="842"/>
        <v>55</v>
      </c>
      <c r="DGJ12" s="48">
        <v>110</v>
      </c>
      <c r="DGK12" s="49">
        <v>0</v>
      </c>
      <c r="DGL12" s="49">
        <v>222</v>
      </c>
      <c r="DGM12" s="49">
        <v>0</v>
      </c>
      <c r="DGN12" s="49">
        <v>0</v>
      </c>
      <c r="DGO12" s="49"/>
      <c r="DGP12" s="64">
        <f t="shared" si="843"/>
        <v>332</v>
      </c>
      <c r="DGQ12" s="68">
        <f t="shared" si="844"/>
        <v>55.333333333333336</v>
      </c>
      <c r="DGR12" s="48">
        <v>330</v>
      </c>
      <c r="DGS12" s="49">
        <v>0</v>
      </c>
      <c r="DGT12" s="49">
        <v>0</v>
      </c>
      <c r="DGU12" s="49">
        <v>0</v>
      </c>
      <c r="DGV12" s="49">
        <v>0</v>
      </c>
      <c r="DGW12" s="49"/>
      <c r="DGX12" s="64">
        <f t="shared" si="845"/>
        <v>330</v>
      </c>
      <c r="DGY12" s="68">
        <f t="shared" si="846"/>
        <v>55</v>
      </c>
      <c r="DGZ12" s="48">
        <v>0</v>
      </c>
      <c r="DHA12" s="49">
        <v>331</v>
      </c>
      <c r="DHB12" s="49">
        <v>0</v>
      </c>
      <c r="DHC12" s="49">
        <v>0</v>
      </c>
      <c r="DHD12" s="49">
        <v>220</v>
      </c>
      <c r="DHE12" s="49">
        <v>0</v>
      </c>
      <c r="DHF12" s="64">
        <f t="shared" si="847"/>
        <v>551</v>
      </c>
      <c r="DHG12" s="68">
        <f t="shared" si="848"/>
        <v>91.833333333333329</v>
      </c>
      <c r="DHH12" s="63"/>
      <c r="DHI12" s="64">
        <v>220</v>
      </c>
      <c r="DHJ12" s="64">
        <v>0</v>
      </c>
      <c r="DHK12" s="64">
        <v>110</v>
      </c>
      <c r="DHL12" s="64">
        <v>0</v>
      </c>
      <c r="DHM12" s="64">
        <v>0</v>
      </c>
      <c r="DHN12" s="64">
        <f t="shared" si="849"/>
        <v>330</v>
      </c>
      <c r="DHO12" s="68">
        <f t="shared" si="850"/>
        <v>55</v>
      </c>
      <c r="DHP12" s="48">
        <v>330</v>
      </c>
      <c r="DHQ12" s="49">
        <v>0</v>
      </c>
      <c r="DHR12" s="49">
        <v>0</v>
      </c>
      <c r="DHS12" s="49">
        <v>0</v>
      </c>
      <c r="DHT12" s="49">
        <v>0</v>
      </c>
      <c r="DHU12" s="49">
        <v>330</v>
      </c>
      <c r="DHV12" s="64">
        <f t="shared" si="851"/>
        <v>660</v>
      </c>
      <c r="DHW12" s="68">
        <f t="shared" si="852"/>
        <v>110</v>
      </c>
      <c r="DHX12" s="48">
        <v>0</v>
      </c>
      <c r="DHY12" s="49"/>
      <c r="DHZ12" s="49">
        <v>0</v>
      </c>
      <c r="DIA12" s="49">
        <v>220</v>
      </c>
      <c r="DIB12" s="49">
        <v>0</v>
      </c>
      <c r="DIC12" s="49">
        <v>0</v>
      </c>
      <c r="DID12" s="64">
        <f t="shared" si="853"/>
        <v>220</v>
      </c>
      <c r="DIE12" s="68">
        <f t="shared" si="854"/>
        <v>36.666666666666664</v>
      </c>
      <c r="DIF12" s="48"/>
      <c r="DIG12" s="49">
        <v>332</v>
      </c>
      <c r="DIH12" s="49">
        <v>0</v>
      </c>
      <c r="DII12" s="49">
        <v>0</v>
      </c>
      <c r="DIJ12" s="49">
        <v>0</v>
      </c>
      <c r="DIK12" s="49"/>
      <c r="DIL12" s="64">
        <f t="shared" si="855"/>
        <v>332</v>
      </c>
      <c r="DIM12" s="68">
        <f t="shared" si="856"/>
        <v>55.333333333333336</v>
      </c>
      <c r="DIN12" s="48">
        <v>222</v>
      </c>
      <c r="DIO12" s="49"/>
      <c r="DIP12" s="49">
        <v>0</v>
      </c>
      <c r="DIQ12" s="49">
        <v>0</v>
      </c>
      <c r="DIR12" s="49">
        <v>0</v>
      </c>
      <c r="DIS12" s="49">
        <v>0</v>
      </c>
      <c r="DIT12" s="64">
        <f t="shared" si="857"/>
        <v>222</v>
      </c>
      <c r="DIU12" s="68">
        <f t="shared" si="858"/>
        <v>37</v>
      </c>
      <c r="DIV12" s="48">
        <f>SUMIF(SUMPK!$B:$B,$B:$B,SUMPK!$O:$O)</f>
        <v>0</v>
      </c>
      <c r="DIW12" s="49">
        <v>110</v>
      </c>
      <c r="DIX12" s="49">
        <v>0</v>
      </c>
      <c r="DIY12" s="49">
        <v>331</v>
      </c>
      <c r="DIZ12" s="49">
        <v>0</v>
      </c>
      <c r="DJA12" s="49">
        <v>0</v>
      </c>
      <c r="DJB12" s="64">
        <f t="shared" si="859"/>
        <v>441</v>
      </c>
      <c r="DJC12" s="68">
        <f t="shared" si="860"/>
        <v>73.5</v>
      </c>
      <c r="DJD12" s="48">
        <v>0</v>
      </c>
      <c r="DJE12" s="49">
        <v>0</v>
      </c>
      <c r="DJF12" s="49">
        <v>0</v>
      </c>
      <c r="DJG12" s="49">
        <v>219</v>
      </c>
      <c r="DJH12" s="49">
        <v>0</v>
      </c>
      <c r="DJI12" s="49"/>
      <c r="DJJ12" s="64">
        <f t="shared" si="861"/>
        <v>219</v>
      </c>
      <c r="DJK12" s="68">
        <f t="shared" si="862"/>
        <v>36.5</v>
      </c>
      <c r="DJL12" s="48">
        <v>219</v>
      </c>
      <c r="DJM12" s="49">
        <v>0</v>
      </c>
      <c r="DJN12" s="49">
        <v>112</v>
      </c>
      <c r="DJO12" s="49">
        <v>0</v>
      </c>
      <c r="DJP12" s="49">
        <v>0</v>
      </c>
      <c r="DJQ12" s="49">
        <v>110</v>
      </c>
      <c r="DJR12" s="64">
        <f t="shared" si="863"/>
        <v>441</v>
      </c>
      <c r="DJS12" s="68">
        <f t="shared" si="864"/>
        <v>73.5</v>
      </c>
      <c r="DJT12" s="48"/>
      <c r="DJU12" s="49">
        <v>0</v>
      </c>
      <c r="DJV12" s="49">
        <v>0</v>
      </c>
      <c r="DJW12" s="49">
        <v>224</v>
      </c>
      <c r="DJX12" s="49">
        <v>0</v>
      </c>
      <c r="DJY12" s="49">
        <v>107</v>
      </c>
      <c r="DJZ12" s="64">
        <f t="shared" si="865"/>
        <v>331</v>
      </c>
      <c r="DKA12" s="68">
        <f t="shared" si="866"/>
        <v>55.166666666666664</v>
      </c>
      <c r="DKB12" s="48">
        <v>0</v>
      </c>
      <c r="DKC12" s="49">
        <v>111</v>
      </c>
      <c r="DKD12" s="49">
        <v>0</v>
      </c>
      <c r="DKE12" s="49">
        <v>328</v>
      </c>
      <c r="DKF12" s="49">
        <v>0</v>
      </c>
      <c r="DKG12" s="49">
        <v>110</v>
      </c>
      <c r="DKH12" s="64">
        <f t="shared" si="867"/>
        <v>549</v>
      </c>
      <c r="DKI12" s="68">
        <f t="shared" si="868"/>
        <v>91.5</v>
      </c>
      <c r="DKJ12" s="48"/>
      <c r="DKK12" s="49">
        <v>0</v>
      </c>
      <c r="DKL12" s="49">
        <v>0</v>
      </c>
      <c r="DKM12" s="49">
        <v>0</v>
      </c>
      <c r="DKN12" s="49">
        <v>220</v>
      </c>
      <c r="DKO12" s="49">
        <v>0</v>
      </c>
      <c r="DKP12" s="64">
        <f t="shared" si="869"/>
        <v>220</v>
      </c>
      <c r="DKQ12" s="68">
        <f t="shared" si="870"/>
        <v>36.666666666666664</v>
      </c>
      <c r="DKR12" s="48">
        <v>0</v>
      </c>
      <c r="DKS12" s="49">
        <v>10</v>
      </c>
      <c r="DKT12" s="49">
        <v>450</v>
      </c>
      <c r="DKU12" s="49">
        <v>0</v>
      </c>
      <c r="DKV12" s="49">
        <v>0</v>
      </c>
      <c r="DKW12" s="49">
        <v>0</v>
      </c>
      <c r="DKX12" s="64">
        <f t="shared" si="871"/>
        <v>460</v>
      </c>
      <c r="DKY12" s="68">
        <f t="shared" si="872"/>
        <v>76.666666666666671</v>
      </c>
      <c r="DKZ12" s="48">
        <v>0</v>
      </c>
      <c r="DLA12" s="49">
        <v>0</v>
      </c>
      <c r="DLB12" s="49">
        <v>219</v>
      </c>
      <c r="DLC12" s="49">
        <v>0</v>
      </c>
      <c r="DLD12" s="49">
        <v>0</v>
      </c>
      <c r="DLE12" s="49">
        <v>331</v>
      </c>
      <c r="DLF12" s="64">
        <f t="shared" si="873"/>
        <v>550</v>
      </c>
      <c r="DLG12" s="68">
        <f t="shared" si="874"/>
        <v>91.666666666666671</v>
      </c>
      <c r="DLH12" s="48"/>
      <c r="DLI12" s="49">
        <v>0</v>
      </c>
      <c r="DLJ12" s="49">
        <v>219</v>
      </c>
      <c r="DLK12" s="49">
        <f>SUMIF(SUMPK!$B:$B,$B:$B,SUMPK!$O:$O)</f>
        <v>0</v>
      </c>
      <c r="DLL12" s="49"/>
      <c r="DLM12" s="49">
        <v>0</v>
      </c>
      <c r="DLN12" s="64">
        <f t="shared" si="875"/>
        <v>219</v>
      </c>
      <c r="DLO12" s="68">
        <f t="shared" si="876"/>
        <v>36.5</v>
      </c>
      <c r="DLP12" s="48">
        <v>0</v>
      </c>
      <c r="DLR12" s="49">
        <v>0</v>
      </c>
      <c r="DLS12" s="49">
        <v>331</v>
      </c>
      <c r="DLT12" s="49">
        <v>0</v>
      </c>
      <c r="DLU12" s="49">
        <v>0</v>
      </c>
      <c r="DLV12" s="64">
        <f t="shared" si="877"/>
        <v>331</v>
      </c>
      <c r="DLW12" s="68">
        <f t="shared" si="878"/>
        <v>55.166666666666664</v>
      </c>
      <c r="DLX12" s="48">
        <v>0</v>
      </c>
      <c r="DLY12" s="49">
        <v>330</v>
      </c>
      <c r="DLZ12" s="49">
        <v>0</v>
      </c>
      <c r="DMA12" s="49">
        <v>0</v>
      </c>
      <c r="DMB12" s="49">
        <v>0</v>
      </c>
      <c r="DMC12" s="49"/>
      <c r="DMD12" s="64">
        <f t="shared" si="879"/>
        <v>330</v>
      </c>
      <c r="DME12" s="68">
        <f t="shared" si="880"/>
        <v>55</v>
      </c>
      <c r="DMF12" s="48"/>
      <c r="DMG12" s="49">
        <v>0</v>
      </c>
      <c r="DMH12" s="49"/>
      <c r="DMI12" s="49">
        <v>0</v>
      </c>
      <c r="DMJ12" s="49">
        <v>186</v>
      </c>
      <c r="DMK12" s="49">
        <v>0</v>
      </c>
      <c r="DML12" s="64">
        <f t="shared" si="881"/>
        <v>186</v>
      </c>
      <c r="DMM12" s="68">
        <f t="shared" si="882"/>
        <v>31</v>
      </c>
      <c r="DMN12" s="48">
        <v>0</v>
      </c>
      <c r="DMO12" s="49">
        <v>216</v>
      </c>
      <c r="DMP12" s="49">
        <v>220</v>
      </c>
      <c r="DMQ12" s="49">
        <v>0</v>
      </c>
      <c r="DMR12" s="49">
        <v>110</v>
      </c>
      <c r="DMS12" s="49">
        <v>0</v>
      </c>
      <c r="DMT12" s="64">
        <f t="shared" si="883"/>
        <v>546</v>
      </c>
      <c r="DMU12" s="68">
        <f t="shared" si="884"/>
        <v>91</v>
      </c>
      <c r="DMV12" s="48">
        <v>0</v>
      </c>
      <c r="DMW12" s="49">
        <v>110</v>
      </c>
      <c r="DMX12" s="49">
        <v>0</v>
      </c>
      <c r="DMY12" s="49">
        <v>0</v>
      </c>
      <c r="DMZ12" s="49">
        <v>0</v>
      </c>
      <c r="DNA12" s="49">
        <v>110</v>
      </c>
      <c r="DNB12" s="64">
        <f t="shared" si="885"/>
        <v>220</v>
      </c>
      <c r="DNC12" s="68">
        <f t="shared" si="886"/>
        <v>36.666666666666664</v>
      </c>
      <c r="DND12" s="48"/>
      <c r="DNE12" s="49">
        <v>110</v>
      </c>
      <c r="DNF12" s="49"/>
      <c r="DNG12" s="49">
        <v>110</v>
      </c>
      <c r="DNH12" s="49">
        <v>0</v>
      </c>
      <c r="DNI12" s="49">
        <v>68</v>
      </c>
      <c r="DNJ12" s="64">
        <f t="shared" si="887"/>
        <v>288</v>
      </c>
      <c r="DNK12" s="68">
        <f t="shared" si="888"/>
        <v>48</v>
      </c>
      <c r="DNL12" s="48"/>
      <c r="DNM12" s="49"/>
      <c r="DNN12" s="49">
        <v>0</v>
      </c>
      <c r="DNO12" s="49">
        <v>330</v>
      </c>
      <c r="DNP12" s="49">
        <v>0</v>
      </c>
      <c r="DNQ12" s="49">
        <v>0</v>
      </c>
      <c r="DNR12" s="64">
        <f t="shared" si="889"/>
        <v>330</v>
      </c>
      <c r="DNS12" s="68">
        <f t="shared" si="890"/>
        <v>55</v>
      </c>
      <c r="DNT12" s="48"/>
      <c r="DNU12" s="49">
        <v>220</v>
      </c>
      <c r="DNV12" s="49">
        <v>0</v>
      </c>
      <c r="DNW12" s="49"/>
      <c r="DNX12" s="49">
        <v>0</v>
      </c>
      <c r="DNY12" s="49">
        <v>112</v>
      </c>
      <c r="DNZ12" s="64">
        <f t="shared" si="891"/>
        <v>332</v>
      </c>
      <c r="DOA12" s="68">
        <f t="shared" si="892"/>
        <v>55.333333333333336</v>
      </c>
      <c r="DOB12" s="48">
        <v>0</v>
      </c>
      <c r="DOC12" s="49"/>
      <c r="DOD12" s="49"/>
      <c r="DOE12" s="49">
        <v>0</v>
      </c>
      <c r="DOF12" s="49">
        <v>325</v>
      </c>
      <c r="DOG12" s="49">
        <v>0</v>
      </c>
      <c r="DOH12" s="64">
        <f t="shared" si="893"/>
        <v>325</v>
      </c>
      <c r="DOI12" s="68">
        <f t="shared" si="894"/>
        <v>54.166666666666664</v>
      </c>
      <c r="DOJ12" s="48">
        <v>110</v>
      </c>
      <c r="DOK12" s="49">
        <v>0</v>
      </c>
      <c r="DOL12" s="49"/>
      <c r="DOM12" s="49">
        <v>0</v>
      </c>
      <c r="DON12" s="49">
        <v>220</v>
      </c>
      <c r="DOO12" s="49">
        <v>0</v>
      </c>
      <c r="DOP12" s="64">
        <f t="shared" si="895"/>
        <v>330</v>
      </c>
      <c r="DOQ12" s="68">
        <f t="shared" si="896"/>
        <v>55</v>
      </c>
      <c r="DOR12" s="48">
        <v>0</v>
      </c>
      <c r="DOS12" s="49">
        <v>220</v>
      </c>
      <c r="DOT12" s="49"/>
      <c r="DOU12" s="49">
        <v>0</v>
      </c>
      <c r="DOV12" s="49"/>
      <c r="DOW12" s="49">
        <v>0</v>
      </c>
      <c r="DOX12" s="64">
        <f t="shared" si="897"/>
        <v>220</v>
      </c>
      <c r="DOY12" s="68">
        <f t="shared" si="898"/>
        <v>36.666666666666664</v>
      </c>
      <c r="DOZ12" s="48"/>
      <c r="DPA12" s="49">
        <v>0</v>
      </c>
      <c r="DPB12" s="49">
        <v>0</v>
      </c>
      <c r="DPC12" s="49">
        <v>0</v>
      </c>
      <c r="DPD12" s="49">
        <v>0</v>
      </c>
      <c r="DPE12" s="49">
        <v>220</v>
      </c>
      <c r="DPF12" s="64">
        <f t="shared" si="899"/>
        <v>220</v>
      </c>
      <c r="DPG12" s="68">
        <f t="shared" si="900"/>
        <v>36.666666666666664</v>
      </c>
      <c r="DPH12" s="48">
        <v>0</v>
      </c>
      <c r="DPI12" s="49">
        <v>0</v>
      </c>
      <c r="DPJ12" s="49">
        <v>220</v>
      </c>
      <c r="DPK12" s="49">
        <v>0</v>
      </c>
      <c r="DPL12" s="49">
        <v>0</v>
      </c>
      <c r="DPM12" s="49">
        <v>332</v>
      </c>
      <c r="DPN12" s="64">
        <f t="shared" si="901"/>
        <v>552</v>
      </c>
      <c r="DPO12" s="68">
        <f t="shared" si="902"/>
        <v>92</v>
      </c>
      <c r="DPP12" s="48">
        <v>106</v>
      </c>
      <c r="DPQ12" s="49">
        <v>0</v>
      </c>
      <c r="DPR12" s="49">
        <v>220</v>
      </c>
      <c r="DPS12" s="49">
        <v>0</v>
      </c>
      <c r="DPT12" s="49">
        <v>0</v>
      </c>
      <c r="DPU12" s="49">
        <v>0</v>
      </c>
      <c r="DPV12" s="491">
        <f t="shared" si="903"/>
        <v>326</v>
      </c>
      <c r="DPW12" s="492">
        <f t="shared" si="904"/>
        <v>54.333333333333336</v>
      </c>
      <c r="DPX12" s="48">
        <v>440</v>
      </c>
      <c r="DPY12" s="49">
        <v>0</v>
      </c>
      <c r="DPZ12" s="49">
        <v>0</v>
      </c>
      <c r="DQA12" s="49">
        <v>0</v>
      </c>
      <c r="DQB12" s="49">
        <v>0</v>
      </c>
      <c r="DQC12" s="49"/>
      <c r="DQD12" s="491">
        <f t="shared" si="905"/>
        <v>440</v>
      </c>
      <c r="DQE12" s="492">
        <f t="shared" si="906"/>
        <v>73.333333333333329</v>
      </c>
      <c r="DQF12" s="48">
        <v>0</v>
      </c>
      <c r="DQG12" s="49">
        <v>0</v>
      </c>
      <c r="DQH12" s="49">
        <v>331</v>
      </c>
      <c r="DQI12" s="49"/>
      <c r="DQJ12" s="49">
        <v>0</v>
      </c>
      <c r="DQK12" s="49">
        <v>337</v>
      </c>
      <c r="DQL12" s="489">
        <f t="shared" si="907"/>
        <v>668</v>
      </c>
      <c r="DQM12" s="492">
        <f t="shared" si="908"/>
        <v>111.33333333333333</v>
      </c>
      <c r="DQN12" s="48">
        <v>0</v>
      </c>
      <c r="DQO12" s="49">
        <v>0</v>
      </c>
      <c r="DQP12" s="49">
        <v>0</v>
      </c>
      <c r="DQQ12" s="49">
        <v>0</v>
      </c>
      <c r="DQR12" s="49">
        <v>0</v>
      </c>
      <c r="DQS12" s="49">
        <v>322</v>
      </c>
      <c r="DQT12" s="64">
        <f t="shared" si="909"/>
        <v>322</v>
      </c>
      <c r="DQU12" s="68">
        <f t="shared" si="910"/>
        <v>53.666666666666664</v>
      </c>
      <c r="DQV12" s="48">
        <v>0</v>
      </c>
      <c r="DQW12" s="49">
        <v>143</v>
      </c>
      <c r="DQX12" s="49">
        <v>0</v>
      </c>
      <c r="DQY12" s="49">
        <v>221</v>
      </c>
      <c r="DQZ12" s="49">
        <v>0</v>
      </c>
      <c r="DRA12" s="49">
        <v>0</v>
      </c>
      <c r="DRB12" s="491">
        <f t="shared" si="911"/>
        <v>364</v>
      </c>
      <c r="DRC12" s="492">
        <f t="shared" si="912"/>
        <v>60.666666666666664</v>
      </c>
      <c r="DRD12" s="48">
        <v>0</v>
      </c>
      <c r="DRE12" s="49">
        <v>0</v>
      </c>
      <c r="DRF12" s="49">
        <v>110</v>
      </c>
      <c r="DRG12" s="49">
        <v>0</v>
      </c>
      <c r="DRH12" s="49">
        <v>0</v>
      </c>
      <c r="DRI12" s="49"/>
      <c r="DRJ12" s="491">
        <f t="shared" si="913"/>
        <v>110</v>
      </c>
      <c r="DRK12" s="492">
        <f t="shared" si="914"/>
        <v>18.333333333333332</v>
      </c>
      <c r="DRL12" s="48">
        <v>220</v>
      </c>
      <c r="DRM12" s="49">
        <v>0</v>
      </c>
      <c r="DRN12" s="49"/>
      <c r="DRO12" s="49">
        <v>0</v>
      </c>
      <c r="DRP12" s="49">
        <v>352</v>
      </c>
      <c r="DRQ12" s="49">
        <v>0</v>
      </c>
      <c r="DRR12" s="64">
        <f t="shared" si="915"/>
        <v>572</v>
      </c>
      <c r="DRS12" s="68">
        <f t="shared" si="916"/>
        <v>95.333333333333329</v>
      </c>
      <c r="DRT12" s="48">
        <v>0</v>
      </c>
      <c r="DRU12" s="49">
        <v>0</v>
      </c>
      <c r="DRV12" s="49">
        <v>0</v>
      </c>
      <c r="DRW12" s="49">
        <v>0</v>
      </c>
      <c r="DRX12" s="49">
        <v>110</v>
      </c>
      <c r="DRY12" s="49"/>
      <c r="DRZ12" s="491">
        <f t="shared" si="917"/>
        <v>110</v>
      </c>
      <c r="DSA12" s="68">
        <f t="shared" si="918"/>
        <v>18.333333333333332</v>
      </c>
      <c r="DSB12" s="82">
        <v>220</v>
      </c>
      <c r="DSC12" s="83">
        <v>0</v>
      </c>
      <c r="DSD12" s="83">
        <v>0</v>
      </c>
      <c r="DSE12" s="83"/>
      <c r="DSF12" s="83">
        <v>332</v>
      </c>
      <c r="DSG12" s="83">
        <v>0</v>
      </c>
      <c r="DSH12" s="64">
        <f t="shared" si="919"/>
        <v>552</v>
      </c>
      <c r="DSI12" s="68">
        <f t="shared" si="920"/>
        <v>92</v>
      </c>
      <c r="DSJ12" s="48">
        <v>0</v>
      </c>
      <c r="DSK12" s="49">
        <v>0</v>
      </c>
      <c r="DSL12" s="49">
        <v>220</v>
      </c>
      <c r="DSM12" s="49">
        <v>0</v>
      </c>
      <c r="DSN12" s="49">
        <v>110</v>
      </c>
      <c r="DSO12" s="49">
        <v>0</v>
      </c>
      <c r="DSP12" s="64">
        <f t="shared" si="921"/>
        <v>330</v>
      </c>
      <c r="DSQ12" s="68">
        <f t="shared" si="922"/>
        <v>55</v>
      </c>
      <c r="DSR12" s="48">
        <v>0</v>
      </c>
      <c r="DSS12" s="49">
        <v>0</v>
      </c>
      <c r="DST12" s="49">
        <v>0</v>
      </c>
      <c r="DSU12" s="49">
        <v>0</v>
      </c>
      <c r="DSV12" s="49">
        <v>0</v>
      </c>
      <c r="DSW12" s="49">
        <v>0</v>
      </c>
      <c r="DSX12" s="64">
        <f t="shared" si="923"/>
        <v>0</v>
      </c>
      <c r="DSY12" s="68">
        <f t="shared" si="924"/>
        <v>0</v>
      </c>
      <c r="DSZ12" s="48">
        <v>0</v>
      </c>
      <c r="DTA12" s="49"/>
      <c r="DTB12" s="49">
        <v>0</v>
      </c>
      <c r="DTC12" s="49">
        <v>330</v>
      </c>
      <c r="DTD12" s="49">
        <v>0</v>
      </c>
      <c r="DTE12" s="49">
        <v>0</v>
      </c>
      <c r="DTF12" s="64">
        <f t="shared" si="925"/>
        <v>330</v>
      </c>
      <c r="DTG12" s="68">
        <f t="shared" si="926"/>
        <v>55</v>
      </c>
      <c r="DTH12" s="48"/>
      <c r="DTI12" s="49">
        <v>0</v>
      </c>
      <c r="DTJ12" s="49">
        <v>0</v>
      </c>
      <c r="DTK12" s="49">
        <v>221</v>
      </c>
      <c r="DTL12" s="49">
        <v>110</v>
      </c>
      <c r="DTM12" s="49">
        <v>0</v>
      </c>
      <c r="DTN12" s="64">
        <f t="shared" si="927"/>
        <v>331</v>
      </c>
      <c r="DTO12" s="68">
        <f t="shared" si="928"/>
        <v>55.166666666666664</v>
      </c>
      <c r="DTP12" s="48">
        <v>110</v>
      </c>
      <c r="DTQ12" s="49">
        <v>0</v>
      </c>
      <c r="DTR12" s="49"/>
      <c r="DTS12" s="49">
        <v>221</v>
      </c>
      <c r="DTT12" s="49">
        <v>0</v>
      </c>
      <c r="DTU12" s="49">
        <v>0</v>
      </c>
      <c r="DTV12" s="64">
        <f t="shared" si="929"/>
        <v>331</v>
      </c>
      <c r="DTW12" s="68">
        <f t="shared" si="930"/>
        <v>55.166666666666664</v>
      </c>
      <c r="DTX12" s="48">
        <v>0</v>
      </c>
      <c r="DTY12" s="49">
        <v>220</v>
      </c>
      <c r="DTZ12" s="49">
        <v>110</v>
      </c>
      <c r="DUA12" s="49">
        <v>0</v>
      </c>
      <c r="DUB12" s="49">
        <v>221</v>
      </c>
      <c r="DUC12" s="49">
        <v>0</v>
      </c>
      <c r="DUD12" s="64">
        <f t="shared" si="931"/>
        <v>551</v>
      </c>
      <c r="DUE12" s="68">
        <f t="shared" si="932"/>
        <v>91.833333333333329</v>
      </c>
      <c r="DUF12" s="48">
        <v>0</v>
      </c>
      <c r="DUG12" s="49">
        <v>0</v>
      </c>
      <c r="DUH12" s="49"/>
      <c r="DUI12" s="49">
        <v>538</v>
      </c>
      <c r="DUJ12" s="49">
        <v>0</v>
      </c>
      <c r="DUK12" s="49">
        <v>0</v>
      </c>
      <c r="DUL12" s="64">
        <f t="shared" si="933"/>
        <v>538</v>
      </c>
      <c r="DUM12" s="68">
        <f t="shared" si="934"/>
        <v>89.666666666666671</v>
      </c>
      <c r="DUN12" s="48"/>
      <c r="DUO12" s="49">
        <v>0</v>
      </c>
      <c r="DUP12" s="49">
        <v>220</v>
      </c>
      <c r="DUQ12" s="49">
        <v>0</v>
      </c>
      <c r="DUR12" s="49"/>
      <c r="DUS12" s="49">
        <v>35</v>
      </c>
      <c r="DUT12" s="64">
        <f t="shared" si="935"/>
        <v>255</v>
      </c>
      <c r="DUU12" s="184">
        <f t="shared" si="936"/>
        <v>42.5</v>
      </c>
      <c r="DUV12" s="48">
        <v>187</v>
      </c>
      <c r="DUW12" s="49">
        <v>0</v>
      </c>
      <c r="DUX12" s="49">
        <v>221</v>
      </c>
      <c r="DUY12" s="49">
        <v>0</v>
      </c>
      <c r="DUZ12" s="49">
        <v>0</v>
      </c>
      <c r="DVA12" s="49"/>
      <c r="DVB12" s="64">
        <f t="shared" si="937"/>
        <v>408</v>
      </c>
      <c r="DVC12" s="68">
        <f t="shared" si="938"/>
        <v>68</v>
      </c>
      <c r="DVD12" s="48"/>
      <c r="DVE12" s="49">
        <v>0</v>
      </c>
      <c r="DVF12" s="49">
        <v>440</v>
      </c>
      <c r="DVG12" s="49">
        <v>0</v>
      </c>
      <c r="DVH12" s="49">
        <v>444</v>
      </c>
      <c r="DVI12" s="49"/>
      <c r="DVJ12" s="64">
        <f t="shared" si="939"/>
        <v>884</v>
      </c>
      <c r="DVK12" s="68">
        <f t="shared" si="940"/>
        <v>147.33333333333334</v>
      </c>
      <c r="DVL12" s="48">
        <v>0</v>
      </c>
      <c r="DVM12" s="49">
        <v>0</v>
      </c>
      <c r="DVN12" s="49">
        <v>0</v>
      </c>
      <c r="DVO12" s="49">
        <v>0</v>
      </c>
      <c r="DVP12" s="49">
        <v>0</v>
      </c>
      <c r="DVQ12" s="49"/>
      <c r="DVR12" s="64">
        <f t="shared" si="941"/>
        <v>0</v>
      </c>
      <c r="DVS12" s="68">
        <f t="shared" si="942"/>
        <v>0</v>
      </c>
      <c r="DVT12" s="48"/>
      <c r="DVU12" s="49">
        <v>0</v>
      </c>
      <c r="DVV12" s="49">
        <v>0</v>
      </c>
      <c r="DVW12" s="49">
        <v>0</v>
      </c>
      <c r="DVX12" s="49"/>
      <c r="DVY12" s="49">
        <v>0</v>
      </c>
      <c r="DVZ12" s="64">
        <f t="shared" si="943"/>
        <v>0</v>
      </c>
      <c r="DWA12" s="68">
        <f t="shared" si="944"/>
        <v>0</v>
      </c>
      <c r="DWB12" s="48"/>
      <c r="DWC12" s="49">
        <v>220</v>
      </c>
      <c r="DWD12" s="49">
        <v>0</v>
      </c>
      <c r="DWE12" s="49">
        <v>0</v>
      </c>
      <c r="DWF12" s="49">
        <v>0</v>
      </c>
      <c r="DWG12" s="49">
        <v>0</v>
      </c>
      <c r="DWH12" s="64">
        <f t="shared" si="945"/>
        <v>220</v>
      </c>
      <c r="DWI12" s="68">
        <f t="shared" si="946"/>
        <v>36.666666666666664</v>
      </c>
      <c r="DWJ12" s="48">
        <v>0</v>
      </c>
      <c r="DWK12" s="49"/>
      <c r="DWL12" s="49">
        <v>305</v>
      </c>
      <c r="DWM12" s="49">
        <v>0</v>
      </c>
      <c r="DWN12" s="49">
        <v>0</v>
      </c>
      <c r="DWO12" s="49">
        <v>0</v>
      </c>
      <c r="DWP12" s="64">
        <f t="shared" si="947"/>
        <v>305</v>
      </c>
      <c r="DWQ12" s="68">
        <f t="shared" si="948"/>
        <v>50.833333333333336</v>
      </c>
      <c r="DWR12" s="48"/>
      <c r="DWS12" s="49"/>
      <c r="DWT12" s="49">
        <v>0</v>
      </c>
      <c r="DWU12" s="49">
        <v>330</v>
      </c>
      <c r="DWV12" s="49">
        <v>0</v>
      </c>
      <c r="DWW12" s="49">
        <v>0</v>
      </c>
      <c r="DWX12" s="64">
        <f t="shared" si="949"/>
        <v>330</v>
      </c>
      <c r="DWY12" s="68">
        <f t="shared" ref="DWY12:DWY22" si="1209">DWX12/$DWY$29</f>
        <v>55</v>
      </c>
      <c r="DWZ12" s="48">
        <v>110</v>
      </c>
      <c r="DXA12" s="49"/>
      <c r="DXB12" s="49">
        <v>220</v>
      </c>
      <c r="DXC12" s="49">
        <v>0</v>
      </c>
      <c r="DXD12" s="49">
        <v>0</v>
      </c>
      <c r="DXE12" s="49"/>
      <c r="DXF12" s="64">
        <f t="shared" si="950"/>
        <v>330</v>
      </c>
      <c r="DXG12" s="68">
        <f t="shared" si="951"/>
        <v>55</v>
      </c>
      <c r="DXH12" s="48">
        <v>0</v>
      </c>
      <c r="DXI12" s="49">
        <v>242</v>
      </c>
      <c r="DXJ12" s="49">
        <v>0</v>
      </c>
      <c r="DXK12" s="49">
        <v>0</v>
      </c>
      <c r="DXL12" s="49"/>
      <c r="DXM12" s="49">
        <v>330</v>
      </c>
      <c r="DXN12" s="64">
        <f t="shared" si="952"/>
        <v>572</v>
      </c>
      <c r="DXO12" s="68">
        <f t="shared" si="953"/>
        <v>95.333333333333329</v>
      </c>
      <c r="DXP12" s="48">
        <v>0</v>
      </c>
      <c r="DXQ12" s="49">
        <v>0</v>
      </c>
      <c r="DXR12" s="49">
        <v>328</v>
      </c>
      <c r="DXS12" s="49">
        <v>0</v>
      </c>
      <c r="DXT12" s="49"/>
      <c r="DXU12" s="49"/>
      <c r="DXV12" s="64">
        <f t="shared" si="954"/>
        <v>328</v>
      </c>
      <c r="DXW12" s="68">
        <f t="shared" si="955"/>
        <v>54.666666666666664</v>
      </c>
      <c r="DXX12" s="48">
        <v>115</v>
      </c>
      <c r="DXY12" s="49">
        <v>0</v>
      </c>
      <c r="DXZ12" s="49">
        <v>0</v>
      </c>
      <c r="DYA12" s="49">
        <v>331</v>
      </c>
      <c r="DYB12" s="49">
        <v>0</v>
      </c>
      <c r="DYC12" s="49">
        <v>0</v>
      </c>
      <c r="DYD12" s="64">
        <f t="shared" si="956"/>
        <v>446</v>
      </c>
      <c r="DYE12" s="68">
        <f t="shared" si="957"/>
        <v>74.333333333333329</v>
      </c>
      <c r="DYF12" s="48"/>
      <c r="DYG12" s="49">
        <v>25</v>
      </c>
      <c r="DYH12" s="49">
        <v>0</v>
      </c>
      <c r="DYI12" s="49">
        <v>0</v>
      </c>
      <c r="DYJ12" s="49">
        <v>311</v>
      </c>
      <c r="DYK12" s="49"/>
      <c r="DYL12" s="64">
        <f t="shared" si="958"/>
        <v>336</v>
      </c>
      <c r="DYM12" s="68">
        <f t="shared" si="959"/>
        <v>56</v>
      </c>
      <c r="DYN12" s="48">
        <v>0</v>
      </c>
      <c r="DYO12" s="49">
        <v>0</v>
      </c>
      <c r="DYP12" s="49">
        <v>110</v>
      </c>
      <c r="DYQ12" s="49">
        <v>0</v>
      </c>
      <c r="DYR12" s="49">
        <v>89</v>
      </c>
      <c r="DYS12" s="49">
        <v>0</v>
      </c>
      <c r="DYT12" s="64">
        <f t="shared" si="960"/>
        <v>199</v>
      </c>
      <c r="DYU12" s="68">
        <f t="shared" si="961"/>
        <v>33.166666666666664</v>
      </c>
      <c r="DYV12" s="48">
        <v>0</v>
      </c>
      <c r="DYW12" s="49">
        <v>44</v>
      </c>
      <c r="DYX12" s="49">
        <v>219</v>
      </c>
      <c r="DYY12" s="49">
        <v>0</v>
      </c>
      <c r="DYZ12" s="49">
        <v>0</v>
      </c>
      <c r="DZA12" s="49">
        <v>220</v>
      </c>
      <c r="DZB12" s="64">
        <f t="shared" si="962"/>
        <v>483</v>
      </c>
      <c r="DZC12" s="68">
        <f t="shared" si="963"/>
        <v>80.5</v>
      </c>
      <c r="DZD12" s="48">
        <v>0</v>
      </c>
      <c r="DZE12" s="49">
        <v>0</v>
      </c>
      <c r="DZF12" s="49">
        <v>0</v>
      </c>
      <c r="DZG12" s="49"/>
      <c r="DZH12" s="49">
        <f>SUMIF(SUMPK!$B:$B,$B:$B,SUMPK!$O:$O)</f>
        <v>0</v>
      </c>
      <c r="DZI12" s="49"/>
      <c r="DZJ12" s="64">
        <f t="shared" si="964"/>
        <v>0</v>
      </c>
      <c r="DZK12" s="68">
        <f t="shared" si="965"/>
        <v>0</v>
      </c>
      <c r="DZL12" s="48">
        <v>0</v>
      </c>
      <c r="DZM12" s="49">
        <v>220</v>
      </c>
      <c r="DZN12" s="49"/>
      <c r="DZO12" s="49">
        <v>110</v>
      </c>
      <c r="DZP12" s="49"/>
      <c r="DZQ12" s="49"/>
      <c r="DZR12" s="64">
        <f t="shared" si="966"/>
        <v>330</v>
      </c>
      <c r="DZS12" s="68">
        <f t="shared" si="967"/>
        <v>55</v>
      </c>
      <c r="DZT12" s="48">
        <v>0</v>
      </c>
      <c r="DZU12" s="49">
        <v>0</v>
      </c>
      <c r="DZV12" s="49">
        <v>0</v>
      </c>
      <c r="DZW12" s="49">
        <v>216</v>
      </c>
      <c r="DZX12" s="49">
        <v>0</v>
      </c>
      <c r="DZY12" s="49"/>
      <c r="DZZ12" s="64">
        <f t="shared" si="968"/>
        <v>216</v>
      </c>
      <c r="EAA12" s="68">
        <f t="shared" si="969"/>
        <v>36</v>
      </c>
      <c r="EAB12" s="48"/>
      <c r="EAC12" s="49">
        <v>0</v>
      </c>
      <c r="EAD12" s="49"/>
      <c r="EAE12" s="49"/>
      <c r="EAF12" s="49">
        <v>504</v>
      </c>
      <c r="EAG12" s="49">
        <v>0</v>
      </c>
      <c r="EAH12" s="64">
        <f t="shared" si="970"/>
        <v>504</v>
      </c>
      <c r="EAI12" s="68">
        <f t="shared" si="971"/>
        <v>84</v>
      </c>
      <c r="EAJ12" s="48"/>
      <c r="EAK12" s="49">
        <v>0</v>
      </c>
      <c r="EAL12" s="49">
        <v>0</v>
      </c>
      <c r="EAM12" s="49">
        <v>0</v>
      </c>
      <c r="EAN12" s="49">
        <v>0</v>
      </c>
      <c r="EAO12" s="49">
        <v>228</v>
      </c>
      <c r="EAP12" s="64">
        <f t="shared" si="972"/>
        <v>228</v>
      </c>
      <c r="EAQ12" s="68">
        <f t="shared" ref="EAQ12:EAQ22" si="1210">EAP12/$EAQ$29</f>
        <v>38</v>
      </c>
      <c r="EAR12" s="48">
        <v>0</v>
      </c>
      <c r="EAS12" s="49">
        <v>0</v>
      </c>
      <c r="EAT12" s="49">
        <v>110</v>
      </c>
      <c r="EAU12" s="49">
        <v>0</v>
      </c>
      <c r="EAV12" s="49">
        <v>320</v>
      </c>
      <c r="EAW12" s="49"/>
      <c r="EAX12" s="64">
        <f t="shared" si="973"/>
        <v>430</v>
      </c>
      <c r="EAY12" s="68">
        <f t="shared" si="974"/>
        <v>71.666666666666671</v>
      </c>
      <c r="EAZ12" s="48"/>
      <c r="EBA12" s="49">
        <v>0</v>
      </c>
      <c r="EBB12" s="49">
        <v>0</v>
      </c>
      <c r="EBC12" s="49"/>
      <c r="EBD12" s="49">
        <v>332</v>
      </c>
      <c r="EBE12" s="49">
        <v>110</v>
      </c>
      <c r="EBF12" s="64">
        <f t="shared" si="975"/>
        <v>442</v>
      </c>
      <c r="EBG12" s="68">
        <f t="shared" si="976"/>
        <v>73.666666666666671</v>
      </c>
      <c r="EBH12" s="48"/>
      <c r="EBI12" s="49">
        <v>0</v>
      </c>
      <c r="EBJ12" s="49">
        <v>0</v>
      </c>
      <c r="EBK12" s="49"/>
      <c r="EBL12" s="49">
        <v>328</v>
      </c>
      <c r="EBM12" s="49">
        <v>0</v>
      </c>
      <c r="EBN12" s="64">
        <f t="shared" si="977"/>
        <v>328</v>
      </c>
      <c r="EBO12" s="68">
        <f t="shared" si="1137"/>
        <v>54.666666666666664</v>
      </c>
      <c r="EBP12" s="48">
        <v>0</v>
      </c>
      <c r="EBQ12" s="49">
        <v>0</v>
      </c>
      <c r="EBR12" s="49"/>
      <c r="EBS12" s="49">
        <v>220</v>
      </c>
      <c r="EBT12" s="49">
        <v>0</v>
      </c>
      <c r="EBU12" s="49">
        <v>0</v>
      </c>
      <c r="EBV12" s="64">
        <f t="shared" si="978"/>
        <v>220</v>
      </c>
      <c r="EBW12" s="68">
        <f t="shared" si="979"/>
        <v>36.666666666666664</v>
      </c>
      <c r="EBX12" s="48">
        <v>0</v>
      </c>
      <c r="EBY12" s="49">
        <v>212</v>
      </c>
      <c r="EBZ12" s="49">
        <v>0</v>
      </c>
      <c r="ECA12" s="49">
        <v>0</v>
      </c>
      <c r="ECB12" s="49">
        <v>0</v>
      </c>
      <c r="ECC12" s="49">
        <v>222</v>
      </c>
      <c r="ECD12" s="64">
        <f t="shared" si="980"/>
        <v>434</v>
      </c>
      <c r="ECE12" s="68">
        <f t="shared" si="981"/>
        <v>72.333333333333329</v>
      </c>
      <c r="ECF12" s="48">
        <v>220</v>
      </c>
      <c r="ECG12" s="49">
        <v>110</v>
      </c>
      <c r="ECH12" s="49">
        <v>110</v>
      </c>
      <c r="ECI12" s="49"/>
      <c r="ECJ12" s="49">
        <v>0</v>
      </c>
      <c r="ECK12" s="49">
        <v>0</v>
      </c>
      <c r="ECL12" s="64">
        <f t="shared" si="982"/>
        <v>440</v>
      </c>
      <c r="ECM12" s="68">
        <f t="shared" si="983"/>
        <v>73.333333333333329</v>
      </c>
      <c r="ECN12" s="48">
        <v>0</v>
      </c>
      <c r="ECO12" s="49">
        <v>0</v>
      </c>
      <c r="ECP12" s="49">
        <v>110</v>
      </c>
      <c r="ECQ12" s="49"/>
      <c r="ECR12" s="49"/>
      <c r="ECS12" s="49">
        <v>111</v>
      </c>
      <c r="ECT12" s="64">
        <f t="shared" si="984"/>
        <v>221</v>
      </c>
      <c r="ECU12" s="68">
        <f t="shared" si="985"/>
        <v>36.833333333333336</v>
      </c>
      <c r="ECV12" s="48">
        <v>217</v>
      </c>
      <c r="ECW12" s="49">
        <v>0</v>
      </c>
      <c r="ECX12" s="49">
        <v>0</v>
      </c>
      <c r="ECY12" s="49">
        <v>220</v>
      </c>
      <c r="ECZ12" s="49"/>
      <c r="EDA12" s="49">
        <v>0</v>
      </c>
      <c r="EDB12" s="64">
        <f t="shared" si="986"/>
        <v>437</v>
      </c>
      <c r="EDC12" s="68">
        <f t="shared" si="987"/>
        <v>72.833333333333329</v>
      </c>
      <c r="EDD12" s="48">
        <v>0</v>
      </c>
      <c r="EDE12" s="49">
        <v>0</v>
      </c>
      <c r="EDF12" s="49">
        <v>0</v>
      </c>
      <c r="EDG12" s="49">
        <v>110</v>
      </c>
      <c r="EDH12" s="49"/>
      <c r="EDI12" s="49">
        <v>0</v>
      </c>
      <c r="EDJ12" s="64">
        <f t="shared" si="988"/>
        <v>110</v>
      </c>
      <c r="EDK12" s="68">
        <f t="shared" si="989"/>
        <v>18.333333333333332</v>
      </c>
      <c r="EDL12" s="48">
        <v>46</v>
      </c>
      <c r="EDM12" s="49">
        <v>438</v>
      </c>
      <c r="EDN12" s="49">
        <v>0</v>
      </c>
      <c r="EDO12" s="49">
        <f>SUMIF(SUMPK!$B:$B,$B:$B,SUMPK!$O:$O)</f>
        <v>0</v>
      </c>
      <c r="EDP12" s="49"/>
      <c r="EDQ12" s="49">
        <v>0</v>
      </c>
      <c r="EDR12" s="64">
        <f t="shared" si="990"/>
        <v>484</v>
      </c>
      <c r="EDS12" s="184">
        <f t="shared" si="991"/>
        <v>80.666666666666671</v>
      </c>
      <c r="EDT12" s="195">
        <v>112</v>
      </c>
      <c r="EDU12" s="49">
        <v>0</v>
      </c>
      <c r="EDV12" s="49">
        <v>0</v>
      </c>
      <c r="EDW12" s="49">
        <v>0</v>
      </c>
      <c r="EDX12" s="49"/>
      <c r="EDY12" s="49"/>
      <c r="EDZ12" s="64">
        <f t="shared" si="992"/>
        <v>112</v>
      </c>
      <c r="EEA12" s="184">
        <f t="shared" si="993"/>
        <v>18.666666666666668</v>
      </c>
      <c r="EEB12" s="48">
        <v>0</v>
      </c>
      <c r="EEC12" s="49">
        <v>483</v>
      </c>
      <c r="EED12" s="49">
        <v>0</v>
      </c>
      <c r="EEE12" s="49">
        <v>0</v>
      </c>
      <c r="EEF12" s="49">
        <v>0</v>
      </c>
      <c r="EEG12" s="49"/>
      <c r="EEH12" s="64">
        <f t="shared" si="994"/>
        <v>483</v>
      </c>
      <c r="EEI12" s="68">
        <f t="shared" si="995"/>
        <v>80.5</v>
      </c>
      <c r="EEJ12" s="48">
        <v>0</v>
      </c>
      <c r="EEK12" s="49">
        <v>225</v>
      </c>
      <c r="EEL12" s="49">
        <v>0</v>
      </c>
      <c r="EEM12" s="49"/>
      <c r="EEN12" s="49"/>
      <c r="EEO12" s="49">
        <v>0</v>
      </c>
      <c r="EEP12" s="64">
        <f t="shared" si="996"/>
        <v>225</v>
      </c>
      <c r="EEQ12" s="68">
        <f t="shared" si="997"/>
        <v>37.5</v>
      </c>
      <c r="EER12" s="48">
        <v>0</v>
      </c>
      <c r="EES12" s="49">
        <v>228</v>
      </c>
      <c r="EET12" s="49"/>
      <c r="EEU12" s="49">
        <v>0</v>
      </c>
      <c r="EEV12" s="49">
        <v>0</v>
      </c>
      <c r="EEW12" s="49"/>
      <c r="EEX12" s="64">
        <f t="shared" si="998"/>
        <v>228</v>
      </c>
      <c r="EEY12" s="68">
        <f t="shared" si="999"/>
        <v>38</v>
      </c>
      <c r="EEZ12" s="48">
        <v>117</v>
      </c>
      <c r="EFA12" s="49">
        <v>0</v>
      </c>
      <c r="EFB12" s="49">
        <v>0</v>
      </c>
      <c r="EFC12" s="49">
        <v>225</v>
      </c>
      <c r="EFD12" s="49">
        <v>0</v>
      </c>
      <c r="EFE12" s="49">
        <v>0</v>
      </c>
      <c r="EFF12" s="64">
        <f t="shared" si="1000"/>
        <v>342</v>
      </c>
      <c r="EFG12" s="68">
        <f t="shared" si="1001"/>
        <v>57</v>
      </c>
      <c r="EFH12" s="48"/>
      <c r="EFI12" s="49">
        <v>0</v>
      </c>
      <c r="EFJ12" s="49">
        <v>0</v>
      </c>
      <c r="EFK12" s="49">
        <v>113</v>
      </c>
      <c r="EFL12" s="49">
        <v>0</v>
      </c>
      <c r="EFM12" s="49">
        <v>0</v>
      </c>
      <c r="EFN12" s="64">
        <f t="shared" si="1002"/>
        <v>113</v>
      </c>
      <c r="EFO12" s="68">
        <f t="shared" si="1003"/>
        <v>18.833333333333332</v>
      </c>
      <c r="EFP12" s="48">
        <v>0</v>
      </c>
      <c r="EFQ12" s="49">
        <v>227</v>
      </c>
      <c r="EFR12" s="49"/>
      <c r="EFS12" s="49">
        <v>0</v>
      </c>
      <c r="EFT12" s="49">
        <v>0</v>
      </c>
      <c r="EFU12" s="49"/>
      <c r="EFV12" s="64">
        <f t="shared" si="1004"/>
        <v>227</v>
      </c>
      <c r="EFW12" s="68">
        <f t="shared" si="1005"/>
        <v>37.833333333333336</v>
      </c>
      <c r="EFX12" s="48"/>
      <c r="EFY12" s="49">
        <v>0</v>
      </c>
      <c r="EFZ12" s="49">
        <v>93</v>
      </c>
      <c r="EGA12" s="49">
        <v>0</v>
      </c>
      <c r="EGB12" s="49">
        <v>0</v>
      </c>
      <c r="EGC12" s="49">
        <v>243</v>
      </c>
      <c r="EGD12" s="64">
        <f t="shared" si="1006"/>
        <v>336</v>
      </c>
      <c r="EGE12" s="68">
        <f t="shared" si="1007"/>
        <v>56</v>
      </c>
      <c r="EGF12" s="48">
        <v>0</v>
      </c>
      <c r="EGG12" s="49">
        <v>0</v>
      </c>
      <c r="EGH12" s="49"/>
      <c r="EGI12" s="49">
        <v>114</v>
      </c>
      <c r="EGJ12" s="49">
        <v>111</v>
      </c>
      <c r="EGK12" s="49">
        <v>0</v>
      </c>
      <c r="EGL12" s="64">
        <f t="shared" si="1008"/>
        <v>225</v>
      </c>
      <c r="EGM12" s="68">
        <f t="shared" si="1009"/>
        <v>37.5</v>
      </c>
      <c r="EGN12" s="48">
        <v>0</v>
      </c>
      <c r="EGO12" s="49">
        <v>0</v>
      </c>
      <c r="EGP12" s="49">
        <v>220</v>
      </c>
      <c r="EGQ12" s="49">
        <v>0</v>
      </c>
      <c r="EGR12" s="49"/>
      <c r="EGS12" s="49">
        <v>221</v>
      </c>
      <c r="EGT12" s="64">
        <f t="shared" si="1010"/>
        <v>441</v>
      </c>
      <c r="EGU12" s="68">
        <f t="shared" ref="EGU12:EGU22" si="1211">EGT12/$EGU$29</f>
        <v>73.5</v>
      </c>
      <c r="EGV12" s="48">
        <v>0</v>
      </c>
      <c r="EGW12" s="49">
        <v>0</v>
      </c>
      <c r="EGX12" s="49"/>
      <c r="EGY12" s="49">
        <v>220</v>
      </c>
      <c r="EGZ12" s="49">
        <v>0</v>
      </c>
      <c r="EHA12" s="49"/>
      <c r="EHB12" s="64">
        <f t="shared" si="1011"/>
        <v>220</v>
      </c>
      <c r="EHC12" s="68">
        <f t="shared" si="1012"/>
        <v>36.666666666666664</v>
      </c>
      <c r="EHD12" s="48">
        <v>0</v>
      </c>
      <c r="EHE12" s="49">
        <v>0</v>
      </c>
      <c r="EHF12" s="49">
        <v>220</v>
      </c>
      <c r="EHG12" s="49">
        <v>0</v>
      </c>
      <c r="EHH12" s="49">
        <v>0</v>
      </c>
      <c r="EHI12" s="49">
        <v>110</v>
      </c>
      <c r="EHJ12" s="64">
        <f t="shared" si="1013"/>
        <v>330</v>
      </c>
      <c r="EHK12" s="68">
        <f t="shared" si="1014"/>
        <v>55</v>
      </c>
      <c r="EHL12" s="48">
        <v>110</v>
      </c>
      <c r="EHM12" s="49">
        <v>0</v>
      </c>
      <c r="EHN12" s="49">
        <v>0</v>
      </c>
      <c r="EHO12" s="49"/>
      <c r="EHP12" s="49">
        <v>219</v>
      </c>
      <c r="EHQ12" s="49">
        <v>0</v>
      </c>
      <c r="EHR12" s="64">
        <f t="shared" si="1015"/>
        <v>329</v>
      </c>
      <c r="EHS12" s="68">
        <f t="shared" si="1016"/>
        <v>54.833333333333336</v>
      </c>
      <c r="EHT12" s="48">
        <v>0</v>
      </c>
      <c r="EHU12" s="49"/>
      <c r="EHV12" s="49">
        <v>0</v>
      </c>
      <c r="EHW12" s="49">
        <v>201</v>
      </c>
      <c r="EHX12" s="49"/>
      <c r="EHY12" s="49">
        <v>0</v>
      </c>
      <c r="EHZ12" s="64">
        <f t="shared" si="1017"/>
        <v>201</v>
      </c>
      <c r="EIA12" s="68">
        <f t="shared" si="1018"/>
        <v>33.5</v>
      </c>
      <c r="EIB12" s="48"/>
      <c r="EIC12" s="49"/>
      <c r="EID12" s="49">
        <v>0</v>
      </c>
      <c r="EIE12" s="49">
        <v>110</v>
      </c>
      <c r="EIF12" s="49">
        <v>0</v>
      </c>
      <c r="EIG12" s="49">
        <v>220</v>
      </c>
      <c r="EIH12" s="64">
        <f t="shared" si="1019"/>
        <v>330</v>
      </c>
      <c r="EII12" s="68">
        <f t="shared" si="1020"/>
        <v>55</v>
      </c>
      <c r="EIJ12" s="48">
        <v>110</v>
      </c>
      <c r="EIK12" s="49">
        <v>0</v>
      </c>
      <c r="EIL12" s="49"/>
      <c r="EIM12" s="49">
        <v>0</v>
      </c>
      <c r="EIN12" s="49">
        <v>0</v>
      </c>
      <c r="EIO12" s="49">
        <v>0</v>
      </c>
      <c r="EIP12" s="64">
        <f t="shared" si="1021"/>
        <v>110</v>
      </c>
      <c r="EIQ12" s="68">
        <f t="shared" si="1022"/>
        <v>18.333333333333332</v>
      </c>
      <c r="EIR12" s="48">
        <v>0</v>
      </c>
      <c r="EIS12" s="49">
        <v>222</v>
      </c>
      <c r="EIT12" s="49">
        <v>0</v>
      </c>
      <c r="EIU12" s="49">
        <v>0</v>
      </c>
      <c r="EIV12" s="49">
        <v>222</v>
      </c>
      <c r="EIW12" s="49"/>
      <c r="EIX12" s="64">
        <f t="shared" si="1023"/>
        <v>444</v>
      </c>
      <c r="EIY12" s="68">
        <f t="shared" si="1024"/>
        <v>74</v>
      </c>
      <c r="EIZ12" s="48">
        <v>0</v>
      </c>
      <c r="EJA12" s="49">
        <v>0</v>
      </c>
      <c r="EJB12" s="49">
        <v>0</v>
      </c>
      <c r="EJC12" s="49">
        <v>0</v>
      </c>
      <c r="EJD12" s="49">
        <v>0</v>
      </c>
      <c r="EJE12" s="49">
        <v>401</v>
      </c>
      <c r="EJF12" s="64">
        <f t="shared" si="1025"/>
        <v>401</v>
      </c>
      <c r="EJG12" s="68">
        <f t="shared" si="1026"/>
        <v>66.833333333333329</v>
      </c>
      <c r="EJH12" s="48">
        <v>0</v>
      </c>
      <c r="EJI12" s="49">
        <v>0</v>
      </c>
      <c r="EJJ12" s="49">
        <v>0</v>
      </c>
      <c r="EJK12" s="49">
        <v>0</v>
      </c>
      <c r="EJL12" s="49"/>
      <c r="EJM12" s="49"/>
      <c r="EJN12" s="64">
        <f t="shared" si="1027"/>
        <v>0</v>
      </c>
      <c r="EJO12" s="68">
        <f t="shared" si="1028"/>
        <v>0</v>
      </c>
      <c r="EJP12" s="48">
        <v>0</v>
      </c>
      <c r="EJQ12" s="49">
        <v>0</v>
      </c>
      <c r="EJR12" s="49">
        <v>0</v>
      </c>
      <c r="EJS12" s="49">
        <v>215</v>
      </c>
      <c r="EJT12" s="49">
        <v>0</v>
      </c>
      <c r="EJU12" s="49">
        <v>0</v>
      </c>
      <c r="EJV12" s="64">
        <f t="shared" si="1029"/>
        <v>215</v>
      </c>
      <c r="EJW12" s="68">
        <f t="shared" si="1030"/>
        <v>35.833333333333336</v>
      </c>
      <c r="EJX12" s="48">
        <v>310</v>
      </c>
      <c r="EJY12" s="49">
        <v>0</v>
      </c>
      <c r="EJZ12" s="49">
        <v>106</v>
      </c>
      <c r="EKA12" s="49">
        <v>0</v>
      </c>
      <c r="EKB12" s="49"/>
      <c r="EKC12" s="49"/>
      <c r="EKD12" s="64">
        <f t="shared" si="1031"/>
        <v>416</v>
      </c>
      <c r="EKE12" s="68">
        <f t="shared" si="1032"/>
        <v>69.333333333333329</v>
      </c>
      <c r="EKF12" s="48">
        <v>0</v>
      </c>
      <c r="EKG12" s="49">
        <v>190</v>
      </c>
      <c r="EKH12" s="49"/>
      <c r="EKI12" s="49"/>
      <c r="EKJ12" s="49">
        <v>0</v>
      </c>
      <c r="EKK12" s="49">
        <v>110</v>
      </c>
      <c r="EKL12" s="64">
        <f t="shared" si="1033"/>
        <v>300</v>
      </c>
      <c r="EKM12" s="68">
        <f t="shared" si="1034"/>
        <v>50</v>
      </c>
      <c r="EKN12" s="48"/>
      <c r="EKO12" s="49">
        <v>209</v>
      </c>
      <c r="EKP12" s="49">
        <v>0</v>
      </c>
      <c r="EKQ12" s="49">
        <v>0</v>
      </c>
      <c r="EKR12" s="49">
        <v>267</v>
      </c>
      <c r="EKS12" s="49">
        <v>0</v>
      </c>
      <c r="EKT12" s="64">
        <f t="shared" si="1035"/>
        <v>476</v>
      </c>
      <c r="EKU12" s="184">
        <f t="shared" si="1036"/>
        <v>79.333333333333329</v>
      </c>
      <c r="EKV12" s="665"/>
      <c r="EKW12" s="195">
        <v>0</v>
      </c>
      <c r="EKX12" s="49">
        <v>268</v>
      </c>
      <c r="EKY12" s="49">
        <v>187</v>
      </c>
      <c r="EKZ12" s="49">
        <v>0</v>
      </c>
      <c r="ELA12" s="49"/>
      <c r="ELB12" s="49">
        <v>0</v>
      </c>
      <c r="ELC12" s="64">
        <f t="shared" si="1037"/>
        <v>455</v>
      </c>
      <c r="ELD12" s="211">
        <f t="shared" si="1038"/>
        <v>75.833333333333329</v>
      </c>
      <c r="ELE12" s="195">
        <v>0</v>
      </c>
      <c r="ELF12" s="49">
        <v>0</v>
      </c>
      <c r="ELG12" s="49">
        <v>220</v>
      </c>
      <c r="ELH12" s="49">
        <v>0</v>
      </c>
      <c r="ELI12" s="49">
        <v>0</v>
      </c>
      <c r="ELJ12" s="49">
        <v>0</v>
      </c>
      <c r="ELK12" s="64">
        <f t="shared" si="1039"/>
        <v>220</v>
      </c>
      <c r="ELL12" s="211">
        <f t="shared" si="1040"/>
        <v>36.666666666666664</v>
      </c>
      <c r="ELM12" s="195">
        <v>112</v>
      </c>
      <c r="ELN12" s="49">
        <v>233</v>
      </c>
      <c r="ELO12" s="49">
        <v>0</v>
      </c>
      <c r="ELP12" s="49"/>
      <c r="ELQ12" s="49">
        <v>0</v>
      </c>
      <c r="ELR12" s="49">
        <v>0</v>
      </c>
      <c r="ELS12" s="64">
        <f t="shared" si="1041"/>
        <v>345</v>
      </c>
      <c r="ELT12" s="211">
        <f t="shared" si="1042"/>
        <v>57.5</v>
      </c>
      <c r="ELU12" s="195">
        <v>0</v>
      </c>
      <c r="ELV12" s="49">
        <v>110</v>
      </c>
      <c r="ELW12" s="49">
        <v>0</v>
      </c>
      <c r="ELX12" s="49">
        <v>0</v>
      </c>
      <c r="ELY12" s="49"/>
      <c r="ELZ12" s="49">
        <v>220</v>
      </c>
      <c r="EMA12" s="64">
        <f t="shared" si="1043"/>
        <v>330</v>
      </c>
      <c r="EMB12" s="211">
        <f t="shared" si="1044"/>
        <v>55</v>
      </c>
      <c r="EMC12" s="195"/>
      <c r="EMD12" s="49">
        <v>0</v>
      </c>
      <c r="EME12" s="49">
        <v>110</v>
      </c>
      <c r="EMF12" s="49">
        <v>0</v>
      </c>
      <c r="EMG12" s="49">
        <v>111</v>
      </c>
      <c r="EMH12" s="49">
        <v>0</v>
      </c>
      <c r="EMI12" s="64">
        <f t="shared" si="1045"/>
        <v>221</v>
      </c>
      <c r="EMJ12" s="211">
        <f t="shared" si="1046"/>
        <v>36.833333333333336</v>
      </c>
      <c r="EMK12" s="195">
        <v>110</v>
      </c>
      <c r="EML12" s="49"/>
      <c r="EMM12" s="49">
        <v>0</v>
      </c>
      <c r="EMN12" s="49">
        <v>0</v>
      </c>
      <c r="EMO12" s="49">
        <v>0</v>
      </c>
      <c r="EMP12" s="49">
        <v>110</v>
      </c>
      <c r="EMQ12" s="64">
        <f t="shared" si="1047"/>
        <v>220</v>
      </c>
      <c r="EMR12" s="211">
        <f t="shared" si="1048"/>
        <v>36.666666666666664</v>
      </c>
      <c r="EMS12" s="195">
        <v>0</v>
      </c>
      <c r="EMT12" s="49">
        <v>110</v>
      </c>
      <c r="EMU12" s="49">
        <v>109</v>
      </c>
      <c r="EMV12" s="49">
        <v>0</v>
      </c>
      <c r="EMW12" s="49">
        <v>0</v>
      </c>
      <c r="EMX12" s="49">
        <v>221</v>
      </c>
      <c r="EMY12" s="64">
        <f t="shared" si="1049"/>
        <v>440</v>
      </c>
      <c r="EMZ12" s="211">
        <f t="shared" si="1050"/>
        <v>73.333333333333329</v>
      </c>
      <c r="ENA12" s="195">
        <v>0</v>
      </c>
      <c r="ENB12" s="49">
        <v>0</v>
      </c>
      <c r="ENC12" s="49">
        <v>0</v>
      </c>
      <c r="END12" s="49">
        <v>0</v>
      </c>
      <c r="ENE12" s="49">
        <v>143</v>
      </c>
      <c r="ENF12" s="49">
        <v>0</v>
      </c>
      <c r="ENG12" s="64">
        <f t="shared" si="1051"/>
        <v>143</v>
      </c>
      <c r="ENH12" s="211">
        <f t="shared" si="1052"/>
        <v>23.833333333333332</v>
      </c>
      <c r="ENI12" s="195">
        <v>0</v>
      </c>
      <c r="ENJ12" s="49"/>
      <c r="ENK12" s="49">
        <v>0</v>
      </c>
      <c r="ENL12" s="49">
        <v>329</v>
      </c>
      <c r="ENM12" s="49">
        <v>0</v>
      </c>
      <c r="ENN12" s="49">
        <v>0</v>
      </c>
      <c r="ENO12" s="64">
        <f t="shared" si="1053"/>
        <v>329</v>
      </c>
      <c r="ENP12" s="211">
        <f t="shared" si="1054"/>
        <v>54.833333333333336</v>
      </c>
      <c r="ENQ12" s="195">
        <v>222</v>
      </c>
      <c r="ENR12" s="49">
        <v>0</v>
      </c>
      <c r="ENS12" s="49">
        <v>0</v>
      </c>
      <c r="ENT12" s="49">
        <v>234</v>
      </c>
      <c r="ENU12" s="49">
        <v>0</v>
      </c>
      <c r="ENV12" s="49">
        <v>0</v>
      </c>
      <c r="ENW12" s="64">
        <f t="shared" si="1055"/>
        <v>456</v>
      </c>
      <c r="ENX12" s="211">
        <f t="shared" si="1056"/>
        <v>76</v>
      </c>
      <c r="ENY12" s="195"/>
      <c r="ENZ12" s="49">
        <v>0</v>
      </c>
      <c r="EOA12" s="49">
        <v>333</v>
      </c>
      <c r="EOB12" s="49">
        <v>0</v>
      </c>
      <c r="EOC12" s="49">
        <v>0</v>
      </c>
      <c r="EOD12" s="49">
        <v>0</v>
      </c>
      <c r="EOE12" s="64">
        <f t="shared" si="1057"/>
        <v>333</v>
      </c>
      <c r="EOF12" s="211">
        <f t="shared" si="1058"/>
        <v>55.5</v>
      </c>
      <c r="EOG12" s="195"/>
      <c r="EOH12" s="360">
        <f>SUMIF(SUMPK!$B:$B,$B:$B,SUMPK!$O:$O)</f>
        <v>0</v>
      </c>
      <c r="EOI12" s="49">
        <v>0</v>
      </c>
      <c r="EOJ12" s="49">
        <v>0</v>
      </c>
      <c r="EOK12" s="49">
        <v>0</v>
      </c>
      <c r="EOL12" s="49">
        <v>0</v>
      </c>
      <c r="EOM12" s="64">
        <f t="shared" si="1059"/>
        <v>0</v>
      </c>
      <c r="EON12" s="211">
        <f t="shared" si="1060"/>
        <v>0</v>
      </c>
      <c r="EOO12" s="195">
        <v>0</v>
      </c>
      <c r="EOP12" s="49">
        <v>0</v>
      </c>
      <c r="EOQ12" s="49">
        <v>0</v>
      </c>
      <c r="EOR12" s="49">
        <v>0</v>
      </c>
      <c r="EOS12" s="49">
        <v>220</v>
      </c>
      <c r="EOT12" s="49">
        <v>0</v>
      </c>
      <c r="EOU12" s="64">
        <f t="shared" si="1061"/>
        <v>220</v>
      </c>
      <c r="EOV12" s="211">
        <f t="shared" si="1062"/>
        <v>36.666666666666664</v>
      </c>
      <c r="EOW12" s="195">
        <v>0</v>
      </c>
      <c r="EOX12" s="49">
        <v>0</v>
      </c>
      <c r="EOY12" s="49">
        <v>0</v>
      </c>
      <c r="EOZ12" s="49">
        <v>220</v>
      </c>
      <c r="EPA12" s="49">
        <v>0</v>
      </c>
      <c r="EPB12" s="49">
        <v>0</v>
      </c>
      <c r="EPC12" s="64">
        <f t="shared" si="1063"/>
        <v>220</v>
      </c>
      <c r="EPD12" s="211">
        <f t="shared" si="1064"/>
        <v>36.666666666666664</v>
      </c>
      <c r="EPE12" s="195">
        <v>330</v>
      </c>
      <c r="EPF12" s="49">
        <f>SUMIF(SUMPK!$B:$B,$B:$B,SUMPK!$O:$O)</f>
        <v>0</v>
      </c>
      <c r="EPG12" s="49">
        <v>0</v>
      </c>
      <c r="EPH12" s="49">
        <v>0</v>
      </c>
      <c r="EPI12" s="49">
        <v>0</v>
      </c>
      <c r="EPJ12" s="49">
        <v>0</v>
      </c>
      <c r="EPK12" s="64">
        <f t="shared" si="1065"/>
        <v>330</v>
      </c>
      <c r="EPL12" s="211">
        <f t="shared" si="1066"/>
        <v>55</v>
      </c>
      <c r="EPM12" s="195"/>
      <c r="EPN12" s="49">
        <v>0</v>
      </c>
      <c r="EPO12" s="49">
        <v>215</v>
      </c>
      <c r="EPP12" s="49">
        <v>0</v>
      </c>
      <c r="EPQ12" s="49">
        <v>0</v>
      </c>
      <c r="EPR12" s="49">
        <v>0</v>
      </c>
      <c r="EPS12" s="64">
        <f t="shared" si="1067"/>
        <v>215</v>
      </c>
      <c r="EPT12" s="211">
        <f t="shared" si="1068"/>
        <v>35.833333333333336</v>
      </c>
      <c r="EPU12" s="195">
        <v>0</v>
      </c>
      <c r="EPV12" s="49">
        <v>0</v>
      </c>
      <c r="EPW12" s="49"/>
      <c r="EPX12" s="49">
        <v>220</v>
      </c>
      <c r="EPY12" s="49">
        <v>0</v>
      </c>
      <c r="EPZ12" s="49">
        <v>0</v>
      </c>
      <c r="EQA12" s="64">
        <f t="shared" si="1069"/>
        <v>220</v>
      </c>
      <c r="EQB12" s="211">
        <f t="shared" si="1070"/>
        <v>36.666666666666664</v>
      </c>
      <c r="EQC12" s="195">
        <v>0</v>
      </c>
      <c r="EQD12" s="49">
        <v>294</v>
      </c>
      <c r="EQE12" s="49">
        <v>0</v>
      </c>
      <c r="EQF12" s="49">
        <v>0</v>
      </c>
      <c r="EQG12" s="49">
        <v>0</v>
      </c>
      <c r="EQH12" s="49">
        <v>221</v>
      </c>
      <c r="EQI12" s="64">
        <f t="shared" si="1071"/>
        <v>515</v>
      </c>
      <c r="EQJ12" s="211">
        <f t="shared" si="1072"/>
        <v>85.833333333333329</v>
      </c>
      <c r="EQK12" s="195"/>
      <c r="EQL12" s="49">
        <v>0</v>
      </c>
      <c r="EQM12" s="49">
        <v>0</v>
      </c>
      <c r="EQN12" s="49"/>
      <c r="EQO12" s="49">
        <v>223</v>
      </c>
      <c r="EQP12" s="49">
        <v>0</v>
      </c>
      <c r="EQQ12" s="64">
        <f t="shared" si="1073"/>
        <v>223</v>
      </c>
      <c r="EQR12" s="211">
        <f t="shared" si="1074"/>
        <v>37.166666666666664</v>
      </c>
      <c r="EQS12" s="195">
        <v>0</v>
      </c>
      <c r="EQT12" s="49">
        <v>0</v>
      </c>
      <c r="EQU12" s="49">
        <v>0</v>
      </c>
      <c r="EQV12" s="49"/>
      <c r="EQW12" s="49">
        <v>219</v>
      </c>
      <c r="EQX12" s="49">
        <v>0</v>
      </c>
      <c r="EQY12" s="64">
        <f t="shared" si="1075"/>
        <v>219</v>
      </c>
      <c r="EQZ12" s="211">
        <f t="shared" si="1076"/>
        <v>36.5</v>
      </c>
      <c r="ERA12" s="195">
        <v>0</v>
      </c>
      <c r="ERB12" s="49">
        <v>0</v>
      </c>
      <c r="ERC12" s="49">
        <v>0</v>
      </c>
      <c r="ERD12" s="49">
        <v>221</v>
      </c>
      <c r="ERE12" s="49">
        <v>0</v>
      </c>
      <c r="ERF12" s="49"/>
      <c r="ERG12" s="64">
        <f t="shared" si="1077"/>
        <v>221</v>
      </c>
      <c r="ERH12" s="211">
        <f t="shared" si="1078"/>
        <v>36.833333333333336</v>
      </c>
      <c r="ERI12" s="195">
        <v>109</v>
      </c>
      <c r="ERJ12" s="49">
        <v>0</v>
      </c>
      <c r="ERK12" s="49">
        <v>440</v>
      </c>
      <c r="ERL12" s="49">
        <v>0</v>
      </c>
      <c r="ERM12" s="49">
        <v>0</v>
      </c>
      <c r="ERN12" s="49"/>
      <c r="ERO12" s="64">
        <f t="shared" si="1079"/>
        <v>549</v>
      </c>
      <c r="ERP12" s="211">
        <f t="shared" si="1080"/>
        <v>91.5</v>
      </c>
      <c r="ERQ12" s="195"/>
      <c r="ERR12" s="49">
        <v>0</v>
      </c>
      <c r="ERS12" s="49">
        <v>0</v>
      </c>
      <c r="ERT12" s="49">
        <v>0</v>
      </c>
      <c r="ERU12" s="49">
        <v>219</v>
      </c>
      <c r="ERV12" s="49">
        <v>0</v>
      </c>
      <c r="ERW12" s="64">
        <f t="shared" si="1081"/>
        <v>219</v>
      </c>
      <c r="ERX12" s="211">
        <f t="shared" si="1082"/>
        <v>36.5</v>
      </c>
      <c r="ERY12" s="195">
        <v>0</v>
      </c>
      <c r="ERZ12" s="49">
        <v>110</v>
      </c>
      <c r="ESA12" s="49">
        <v>0</v>
      </c>
      <c r="ESB12" s="49"/>
      <c r="ESC12" s="49">
        <v>0</v>
      </c>
      <c r="ESD12" s="49">
        <v>207</v>
      </c>
      <c r="ESE12" s="64">
        <f t="shared" si="1083"/>
        <v>317</v>
      </c>
      <c r="ESF12" s="211">
        <f t="shared" si="1084"/>
        <v>52.833333333333336</v>
      </c>
      <c r="ESG12" s="195">
        <v>0</v>
      </c>
      <c r="ESH12" s="49">
        <v>0</v>
      </c>
      <c r="ESI12" s="49">
        <v>401</v>
      </c>
      <c r="ESJ12" s="49">
        <v>0</v>
      </c>
      <c r="ESK12" s="49"/>
      <c r="ESL12" s="49">
        <v>199</v>
      </c>
      <c r="ESM12" s="64">
        <f t="shared" si="1085"/>
        <v>600</v>
      </c>
      <c r="ESN12" s="211">
        <f t="shared" si="1086"/>
        <v>100</v>
      </c>
      <c r="ESO12" s="458">
        <v>0</v>
      </c>
      <c r="ESP12" s="83"/>
      <c r="ESQ12" s="83">
        <v>110</v>
      </c>
      <c r="ESR12" s="83">
        <v>0</v>
      </c>
      <c r="ESS12" s="83"/>
      <c r="EST12" s="83">
        <v>0</v>
      </c>
      <c r="ESU12" s="64">
        <f t="shared" si="1087"/>
        <v>110</v>
      </c>
      <c r="ESV12" s="211">
        <f t="shared" si="1088"/>
        <v>18.333333333333332</v>
      </c>
      <c r="ESW12" s="195"/>
      <c r="ESX12" s="49"/>
      <c r="ESY12" s="49"/>
      <c r="ESZ12" s="49">
        <v>0</v>
      </c>
      <c r="ETA12" s="49">
        <v>220</v>
      </c>
      <c r="ETB12" s="49">
        <v>0</v>
      </c>
      <c r="ETC12" s="808">
        <f t="shared" si="1089"/>
        <v>220</v>
      </c>
      <c r="ETD12" s="211">
        <f t="shared" si="1090"/>
        <v>36.666666666666664</v>
      </c>
      <c r="ETE12" s="195">
        <v>220</v>
      </c>
      <c r="ETF12" s="49">
        <v>0</v>
      </c>
      <c r="ETG12" s="49">
        <v>0</v>
      </c>
      <c r="ETH12" s="49">
        <v>0</v>
      </c>
      <c r="ETI12" s="49"/>
      <c r="ETJ12" s="49">
        <v>0</v>
      </c>
      <c r="ETK12" s="808">
        <f t="shared" si="1091"/>
        <v>220</v>
      </c>
      <c r="ETL12" s="211">
        <f t="shared" si="1092"/>
        <v>36.666666666666664</v>
      </c>
      <c r="ETM12" s="814"/>
      <c r="ETN12" s="815">
        <v>0</v>
      </c>
      <c r="ETO12" s="815">
        <v>0</v>
      </c>
      <c r="ETP12" s="815">
        <v>0</v>
      </c>
      <c r="ETQ12" s="815">
        <v>176</v>
      </c>
      <c r="ETR12" s="815">
        <v>0</v>
      </c>
      <c r="ETS12" s="808">
        <f t="shared" si="1093"/>
        <v>176</v>
      </c>
      <c r="ETT12" s="211">
        <f t="shared" si="1094"/>
        <v>29.333333333333332</v>
      </c>
      <c r="ETU12" s="458">
        <v>0</v>
      </c>
      <c r="ETV12" s="83">
        <v>220</v>
      </c>
      <c r="ETW12" s="83"/>
      <c r="ETX12" s="83">
        <v>0</v>
      </c>
      <c r="ETY12" s="83">
        <v>0</v>
      </c>
      <c r="ETZ12" s="83">
        <v>0</v>
      </c>
      <c r="EUA12" s="808">
        <f t="shared" si="1095"/>
        <v>220</v>
      </c>
      <c r="EUB12" s="211">
        <f t="shared" si="1096"/>
        <v>36.666666666666664</v>
      </c>
      <c r="EUC12" s="458">
        <v>0</v>
      </c>
      <c r="EUD12" s="83">
        <v>0</v>
      </c>
      <c r="EUE12" s="83"/>
      <c r="EUF12" s="83">
        <v>0</v>
      </c>
      <c r="EUG12" s="83">
        <v>0</v>
      </c>
      <c r="EUH12" s="83">
        <v>0</v>
      </c>
      <c r="EUI12" s="808">
        <f t="shared" si="1097"/>
        <v>0</v>
      </c>
      <c r="EUJ12" s="211">
        <f t="shared" si="1098"/>
        <v>0</v>
      </c>
      <c r="EUK12" s="195"/>
      <c r="EUL12" s="49">
        <v>439</v>
      </c>
      <c r="EUM12" s="49">
        <v>0</v>
      </c>
      <c r="EUN12" s="49">
        <f>SUMIF(SUMPK!$B:$B,$B:$B,SUMPK!$O:$O)</f>
        <v>0</v>
      </c>
      <c r="EUO12" s="49">
        <v>0</v>
      </c>
      <c r="EUP12" s="49">
        <v>0</v>
      </c>
      <c r="EUQ12" s="808">
        <f t="shared" si="1099"/>
        <v>439</v>
      </c>
      <c r="EUR12" s="211">
        <f t="shared" si="1100"/>
        <v>73.166666666666671</v>
      </c>
      <c r="EUS12" s="195">
        <v>218</v>
      </c>
      <c r="EUT12" s="49">
        <v>0</v>
      </c>
      <c r="EUU12" s="49">
        <v>223</v>
      </c>
      <c r="EUV12" s="49">
        <v>0</v>
      </c>
      <c r="EUW12" s="49"/>
      <c r="EUX12" s="49">
        <v>0</v>
      </c>
      <c r="EUY12" s="808">
        <f t="shared" si="1101"/>
        <v>441</v>
      </c>
      <c r="EUZ12" s="211">
        <f t="shared" si="1102"/>
        <v>73.5</v>
      </c>
      <c r="EVA12" s="195">
        <v>0</v>
      </c>
      <c r="EVB12" s="49"/>
      <c r="EVC12" s="49"/>
      <c r="EVD12" s="49"/>
      <c r="EVE12" s="49">
        <v>0</v>
      </c>
      <c r="EVF12" s="49">
        <v>219</v>
      </c>
      <c r="EVG12" s="808">
        <f t="shared" si="1103"/>
        <v>219</v>
      </c>
      <c r="EVH12" s="211">
        <f t="shared" si="1104"/>
        <v>36.5</v>
      </c>
      <c r="EVI12" s="195">
        <v>0</v>
      </c>
      <c r="EVJ12" s="49">
        <v>200</v>
      </c>
      <c r="EVK12" s="49">
        <v>0</v>
      </c>
      <c r="EVL12" s="49"/>
      <c r="EVM12" s="49"/>
      <c r="EVN12" s="49">
        <v>0</v>
      </c>
      <c r="EVO12" s="808">
        <f t="shared" si="1105"/>
        <v>200</v>
      </c>
      <c r="EVP12" s="211">
        <f t="shared" si="1106"/>
        <v>33.333333333333336</v>
      </c>
      <c r="EVQ12" s="195">
        <v>220</v>
      </c>
      <c r="EVR12" s="49">
        <v>110</v>
      </c>
      <c r="EVS12" s="49">
        <v>220</v>
      </c>
      <c r="EVT12" s="49"/>
      <c r="EVU12" s="49">
        <v>0</v>
      </c>
      <c r="EVV12" s="49">
        <v>0</v>
      </c>
      <c r="EVW12" s="808">
        <f t="shared" si="1107"/>
        <v>550</v>
      </c>
      <c r="EVX12" s="211">
        <f t="shared" si="1108"/>
        <v>91.666666666666671</v>
      </c>
      <c r="EVY12" s="195">
        <v>442</v>
      </c>
      <c r="EVZ12" s="49">
        <v>0</v>
      </c>
      <c r="EWA12" s="49"/>
      <c r="EWB12" s="49">
        <v>0</v>
      </c>
      <c r="EWC12" s="49">
        <v>0</v>
      </c>
      <c r="EWD12" s="49">
        <v>220</v>
      </c>
      <c r="EWE12" s="808">
        <f t="shared" si="1109"/>
        <v>662</v>
      </c>
      <c r="EWF12" s="211">
        <f t="shared" si="1110"/>
        <v>110.33333333333333</v>
      </c>
      <c r="EWG12" s="195"/>
      <c r="EWH12" s="49">
        <v>0</v>
      </c>
      <c r="EWI12" s="49">
        <v>0</v>
      </c>
      <c r="EWJ12" s="49">
        <v>0</v>
      </c>
      <c r="EWK12" s="49">
        <v>0</v>
      </c>
      <c r="EWL12" s="49">
        <v>441</v>
      </c>
      <c r="EWM12" s="808">
        <f t="shared" si="1111"/>
        <v>441</v>
      </c>
      <c r="EWN12" s="211">
        <f t="shared" si="1138"/>
        <v>73.5</v>
      </c>
      <c r="EWO12" s="195">
        <v>0</v>
      </c>
      <c r="EWP12" s="49">
        <v>0</v>
      </c>
      <c r="EWQ12" s="49">
        <v>0</v>
      </c>
      <c r="EWR12" s="49">
        <v>0</v>
      </c>
      <c r="EWS12" s="49">
        <v>0</v>
      </c>
      <c r="EWT12" s="49">
        <v>0</v>
      </c>
      <c r="EWU12" s="808">
        <f t="shared" si="1112"/>
        <v>0</v>
      </c>
      <c r="EWV12" s="211">
        <f t="shared" si="1113"/>
        <v>0</v>
      </c>
      <c r="EWW12" s="195"/>
      <c r="EWX12" s="49"/>
      <c r="EWY12" s="49">
        <v>0</v>
      </c>
      <c r="EWZ12" s="49">
        <v>0</v>
      </c>
      <c r="EXA12" s="49">
        <v>0</v>
      </c>
      <c r="EXB12" s="49"/>
      <c r="EXC12" s="808">
        <f t="shared" si="1114"/>
        <v>0</v>
      </c>
      <c r="EXD12" s="211">
        <f t="shared" si="1115"/>
        <v>0</v>
      </c>
      <c r="EXE12" s="195">
        <v>0</v>
      </c>
      <c r="EXF12" s="49">
        <v>219</v>
      </c>
      <c r="EXG12" s="49"/>
      <c r="EXH12" s="49">
        <v>0</v>
      </c>
      <c r="EXI12" s="49">
        <v>110</v>
      </c>
      <c r="EXJ12" s="49">
        <v>0</v>
      </c>
      <c r="EXK12" s="808">
        <f t="shared" si="1116"/>
        <v>329</v>
      </c>
      <c r="EXL12" s="211">
        <f t="shared" si="1117"/>
        <v>54.833333333333336</v>
      </c>
      <c r="EXM12" s="458">
        <v>591</v>
      </c>
      <c r="EXN12" s="83">
        <v>0</v>
      </c>
      <c r="EXO12" s="83"/>
      <c r="EXP12" s="83">
        <v>0</v>
      </c>
      <c r="EXQ12" s="83"/>
      <c r="EXR12" s="83">
        <v>331</v>
      </c>
      <c r="EXS12" s="808">
        <f t="shared" si="1118"/>
        <v>922</v>
      </c>
      <c r="EXT12" s="211">
        <f t="shared" si="1119"/>
        <v>153.66666666666666</v>
      </c>
      <c r="EXU12" s="195">
        <v>0</v>
      </c>
      <c r="EXV12" s="49"/>
      <c r="EXW12" s="49"/>
      <c r="EXX12" s="49">
        <v>190</v>
      </c>
      <c r="EXY12" s="49"/>
      <c r="EXZ12" s="49">
        <v>0</v>
      </c>
      <c r="EYA12" s="808">
        <f t="shared" si="1120"/>
        <v>190</v>
      </c>
      <c r="EYB12" s="211">
        <f t="shared" si="1121"/>
        <v>31.666666666666668</v>
      </c>
      <c r="EYC12" s="195">
        <v>0</v>
      </c>
      <c r="EYD12" s="49"/>
      <c r="EYE12" s="49">
        <v>0</v>
      </c>
      <c r="EYF12" s="49">
        <v>220</v>
      </c>
      <c r="EYG12" s="49">
        <v>220</v>
      </c>
      <c r="EYH12" s="49">
        <v>0</v>
      </c>
      <c r="EYI12" s="808">
        <f t="shared" si="1122"/>
        <v>440</v>
      </c>
      <c r="EYJ12" s="211">
        <f t="shared" si="1123"/>
        <v>73.333333333333329</v>
      </c>
      <c r="EYK12" s="195">
        <v>0</v>
      </c>
      <c r="EYL12" s="49">
        <v>0</v>
      </c>
      <c r="EYM12" s="49">
        <v>0</v>
      </c>
      <c r="EYN12" s="49">
        <v>0</v>
      </c>
      <c r="EYO12" s="49">
        <v>0</v>
      </c>
      <c r="EYP12" s="49">
        <v>219</v>
      </c>
      <c r="EYQ12" s="808">
        <f t="shared" si="1124"/>
        <v>219</v>
      </c>
      <c r="EYR12" s="211">
        <f t="shared" si="1125"/>
        <v>36.5</v>
      </c>
      <c r="EYS12" s="195">
        <v>0</v>
      </c>
      <c r="EYT12" s="49">
        <v>0</v>
      </c>
      <c r="EYU12" s="49">
        <v>396</v>
      </c>
      <c r="EYV12" s="49"/>
      <c r="EYW12" s="49"/>
      <c r="EYX12" s="49"/>
      <c r="EYY12" s="872">
        <f t="shared" si="1126"/>
        <v>396</v>
      </c>
      <c r="EYZ12" s="873">
        <f t="shared" si="1139"/>
        <v>66</v>
      </c>
      <c r="EZA12" s="195">
        <v>0</v>
      </c>
      <c r="EZB12" s="49">
        <v>0</v>
      </c>
      <c r="EZC12" s="49">
        <v>0</v>
      </c>
      <c r="EZD12" s="49">
        <v>0</v>
      </c>
      <c r="EZE12" s="49"/>
      <c r="EZF12" s="49">
        <v>220</v>
      </c>
      <c r="EZG12" s="872">
        <f t="shared" si="1127"/>
        <v>220</v>
      </c>
      <c r="EZH12" s="873">
        <f t="shared" si="1128"/>
        <v>36.666666666666664</v>
      </c>
      <c r="EZI12" s="195"/>
      <c r="EZJ12" s="49">
        <v>0</v>
      </c>
      <c r="EZK12" s="49">
        <v>320</v>
      </c>
      <c r="EZL12" s="49">
        <v>0</v>
      </c>
      <c r="EZM12" s="49">
        <f>SUMIF(SUMPK!$B:$B,$B:$B,SUMPK!$O:$O)</f>
        <v>0</v>
      </c>
      <c r="EZN12" s="49">
        <v>0</v>
      </c>
      <c r="EZO12" s="872">
        <f t="shared" si="1129"/>
        <v>320</v>
      </c>
      <c r="EZP12" s="873">
        <f t="shared" si="1130"/>
        <v>53.333333333333336</v>
      </c>
      <c r="EZQ12" s="458">
        <v>0</v>
      </c>
      <c r="EZR12" s="83"/>
      <c r="EZS12" s="83">
        <v>0</v>
      </c>
      <c r="EZT12" s="83"/>
      <c r="EZU12" s="83"/>
      <c r="EZV12" s="83">
        <v>0</v>
      </c>
      <c r="EZW12" s="872">
        <f t="shared" si="1131"/>
        <v>0</v>
      </c>
      <c r="EZX12" s="873">
        <f t="shared" si="1132"/>
        <v>0</v>
      </c>
      <c r="EZY12" s="195">
        <v>301</v>
      </c>
      <c r="EZZ12" s="49">
        <v>221</v>
      </c>
      <c r="FAA12" s="49">
        <v>0</v>
      </c>
      <c r="FAB12" s="49"/>
      <c r="FAC12" s="49">
        <v>0</v>
      </c>
      <c r="FAD12" s="49"/>
      <c r="FAE12" s="872">
        <f t="shared" si="1133"/>
        <v>522</v>
      </c>
      <c r="FAF12" s="873">
        <f t="shared" si="1134"/>
        <v>87</v>
      </c>
    </row>
    <row r="13" spans="1:4088" s="8" customFormat="1" ht="15" customHeight="1" x14ac:dyDescent="0.2">
      <c r="A13" s="301">
        <v>7</v>
      </c>
      <c r="B13" s="21" t="s">
        <v>117</v>
      </c>
      <c r="C13" s="275" t="s">
        <v>118</v>
      </c>
      <c r="D13" s="21">
        <v>25</v>
      </c>
      <c r="E13" s="24"/>
      <c r="F13" s="24">
        <v>2588</v>
      </c>
      <c r="G13" s="24"/>
      <c r="H13" s="24"/>
      <c r="I13" s="360"/>
      <c r="J13" s="360">
        <f>SUMIF(SUMPK!$B:$B,$B:$B,SUMPK!$O:$O)</f>
        <v>0</v>
      </c>
      <c r="K13" s="24">
        <f t="shared" si="187"/>
        <v>0</v>
      </c>
      <c r="L13" s="24">
        <f t="shared" si="188"/>
        <v>2588</v>
      </c>
      <c r="M13" s="24">
        <f t="shared" si="189"/>
        <v>2588</v>
      </c>
      <c r="N13" s="15">
        <v>74.166666666666671</v>
      </c>
      <c r="O13" s="276">
        <f t="shared" si="190"/>
        <v>34.894382022471909</v>
      </c>
      <c r="P13" s="712">
        <v>306</v>
      </c>
      <c r="Q13" s="276">
        <f t="shared" si="191"/>
        <v>50.745098039215691</v>
      </c>
      <c r="R13" s="277">
        <f t="shared" si="192"/>
        <v>200</v>
      </c>
      <c r="S13" s="222">
        <v>5200</v>
      </c>
      <c r="T13" s="276">
        <f t="shared" si="193"/>
        <v>12.94</v>
      </c>
      <c r="U13" s="303"/>
      <c r="V13" s="302">
        <f t="shared" si="194"/>
        <v>12.94</v>
      </c>
      <c r="W13" s="304">
        <f t="shared" si="0"/>
        <v>1</v>
      </c>
      <c r="X13" s="305"/>
      <c r="Y13" s="280"/>
      <c r="Z13" s="280"/>
      <c r="AA13" s="280"/>
      <c r="AB13" s="280"/>
      <c r="AC13" s="662">
        <v>17</v>
      </c>
      <c r="AD13" s="649">
        <v>1400</v>
      </c>
      <c r="AE13" s="49"/>
      <c r="AF13" s="49"/>
      <c r="AG13" s="49"/>
      <c r="AH13" s="49"/>
      <c r="AI13" s="49">
        <v>1924</v>
      </c>
      <c r="AJ13" s="42">
        <f t="shared" si="1145"/>
        <v>3324</v>
      </c>
      <c r="AK13" s="43">
        <f t="shared" si="1146"/>
        <v>554</v>
      </c>
      <c r="AL13" s="48"/>
      <c r="AM13" s="49"/>
      <c r="AN13" s="49">
        <v>601</v>
      </c>
      <c r="AO13" s="49"/>
      <c r="AP13" s="49"/>
      <c r="AQ13" s="49"/>
      <c r="AR13" s="42">
        <f t="shared" si="1147"/>
        <v>601</v>
      </c>
      <c r="AS13" s="43">
        <f t="shared" si="1148"/>
        <v>100.16666666666667</v>
      </c>
      <c r="AT13" s="48">
        <v>1999</v>
      </c>
      <c r="AU13" s="49"/>
      <c r="AV13" s="49"/>
      <c r="AW13" s="49"/>
      <c r="AX13" s="49"/>
      <c r="AY13" s="49"/>
      <c r="AZ13" s="42">
        <f t="shared" si="1149"/>
        <v>1999</v>
      </c>
      <c r="BA13" s="43">
        <f t="shared" si="1150"/>
        <v>333.16666666666669</v>
      </c>
      <c r="BB13" s="48">
        <v>1994</v>
      </c>
      <c r="BC13" s="49"/>
      <c r="BD13" s="49"/>
      <c r="BE13" s="49">
        <v>1373</v>
      </c>
      <c r="BF13" s="49">
        <v>792</v>
      </c>
      <c r="BG13" s="49"/>
      <c r="BH13" s="42">
        <f t="shared" si="1151"/>
        <v>4159</v>
      </c>
      <c r="BI13" s="43">
        <f t="shared" si="1152"/>
        <v>693.16666666666663</v>
      </c>
      <c r="BJ13" s="48"/>
      <c r="BK13" s="49">
        <v>1567</v>
      </c>
      <c r="BL13" s="49"/>
      <c r="BM13" s="49"/>
      <c r="BN13" s="49"/>
      <c r="BO13" s="49">
        <v>1000</v>
      </c>
      <c r="BP13" s="42">
        <f t="shared" si="1153"/>
        <v>2567</v>
      </c>
      <c r="BQ13" s="43">
        <f t="shared" si="1154"/>
        <v>427.83333333333331</v>
      </c>
      <c r="BR13" s="48"/>
      <c r="BS13" s="49"/>
      <c r="BT13" s="49">
        <v>1465</v>
      </c>
      <c r="BU13" s="49"/>
      <c r="BV13" s="49">
        <v>1600</v>
      </c>
      <c r="BW13" s="49"/>
      <c r="BX13" s="42">
        <f t="shared" si="1155"/>
        <v>3065</v>
      </c>
      <c r="BY13" s="43">
        <f t="shared" si="3"/>
        <v>510.83333333333331</v>
      </c>
      <c r="BZ13" s="48"/>
      <c r="CA13" s="49">
        <v>1600</v>
      </c>
      <c r="CB13" s="49"/>
      <c r="CC13" s="49"/>
      <c r="CD13" s="49">
        <v>1557</v>
      </c>
      <c r="CE13" s="49"/>
      <c r="CF13" s="42">
        <f t="shared" si="1156"/>
        <v>3157</v>
      </c>
      <c r="CG13" s="43">
        <f t="shared" si="1157"/>
        <v>526.16666666666663</v>
      </c>
      <c r="CH13" s="48"/>
      <c r="CI13" s="49">
        <v>2028</v>
      </c>
      <c r="CJ13" s="49"/>
      <c r="CK13" s="49"/>
      <c r="CL13" s="49"/>
      <c r="CM13" s="49">
        <v>1598</v>
      </c>
      <c r="CN13" s="42">
        <f t="shared" si="1158"/>
        <v>3626</v>
      </c>
      <c r="CO13" s="43">
        <f t="shared" si="1159"/>
        <v>604.33333333333337</v>
      </c>
      <c r="CP13" s="48"/>
      <c r="CQ13" s="49"/>
      <c r="CR13" s="49">
        <v>1968</v>
      </c>
      <c r="CS13" s="49"/>
      <c r="CT13" s="49">
        <v>1195</v>
      </c>
      <c r="CU13" s="49"/>
      <c r="CV13" s="42">
        <f t="shared" si="1160"/>
        <v>3163</v>
      </c>
      <c r="CW13" s="43">
        <f t="shared" si="1161"/>
        <v>527.16666666666663</v>
      </c>
      <c r="CX13" s="48">
        <v>400</v>
      </c>
      <c r="CY13" s="49"/>
      <c r="CZ13" s="49"/>
      <c r="DA13" s="49"/>
      <c r="DB13" s="49"/>
      <c r="DC13" s="49">
        <v>352</v>
      </c>
      <c r="DD13" s="42">
        <f t="shared" si="1162"/>
        <v>752</v>
      </c>
      <c r="DE13" s="43">
        <f t="shared" si="1163"/>
        <v>125.33333333333333</v>
      </c>
      <c r="DF13" s="48"/>
      <c r="DG13" s="49"/>
      <c r="DH13" s="49"/>
      <c r="DI13" s="49">
        <v>1199</v>
      </c>
      <c r="DJ13" s="49"/>
      <c r="DK13" s="49">
        <v>1600</v>
      </c>
      <c r="DL13" s="42">
        <f t="shared" si="1164"/>
        <v>2799</v>
      </c>
      <c r="DM13" s="43">
        <f t="shared" si="1165"/>
        <v>466.5</v>
      </c>
      <c r="DN13" s="48"/>
      <c r="DO13" s="49"/>
      <c r="DP13" s="49"/>
      <c r="DQ13" s="49">
        <v>1197</v>
      </c>
      <c r="DR13" s="49"/>
      <c r="DS13" s="49">
        <v>1819</v>
      </c>
      <c r="DT13" s="42">
        <f t="shared" si="1166"/>
        <v>3016</v>
      </c>
      <c r="DU13" s="43">
        <f t="shared" si="1167"/>
        <v>502.66666666666669</v>
      </c>
      <c r="DV13" s="48"/>
      <c r="DW13" s="49">
        <v>1800</v>
      </c>
      <c r="DX13" s="49"/>
      <c r="DY13" s="49"/>
      <c r="DZ13" s="49">
        <v>2036</v>
      </c>
      <c r="EA13" s="49"/>
      <c r="EB13" s="42">
        <f t="shared" si="1168"/>
        <v>3836</v>
      </c>
      <c r="EC13" s="43">
        <f t="shared" si="1169"/>
        <v>639.33333333333337</v>
      </c>
      <c r="ED13" s="48"/>
      <c r="EE13" s="49">
        <v>602</v>
      </c>
      <c r="EF13" s="49"/>
      <c r="EG13" s="49"/>
      <c r="EH13" s="49"/>
      <c r="EI13" s="49">
        <v>1560</v>
      </c>
      <c r="EJ13" s="42">
        <f t="shared" si="1170"/>
        <v>2162</v>
      </c>
      <c r="EK13" s="43">
        <f t="shared" si="1171"/>
        <v>360.33333333333331</v>
      </c>
      <c r="EL13" s="48"/>
      <c r="EM13" s="49">
        <v>800</v>
      </c>
      <c r="EN13" s="49"/>
      <c r="EO13" s="49"/>
      <c r="EP13" s="49"/>
      <c r="EQ13" s="49">
        <v>1557</v>
      </c>
      <c r="ER13" s="42">
        <f t="shared" si="1172"/>
        <v>2357</v>
      </c>
      <c r="ES13" s="43">
        <f t="shared" si="1173"/>
        <v>392.83333333333331</v>
      </c>
      <c r="ET13" s="48"/>
      <c r="EU13" s="49">
        <v>2313</v>
      </c>
      <c r="EV13" s="49"/>
      <c r="EW13" s="49"/>
      <c r="EX13" s="49">
        <v>1200</v>
      </c>
      <c r="EY13" s="49">
        <v>412</v>
      </c>
      <c r="EZ13" s="42">
        <f t="shared" si="1174"/>
        <v>3925</v>
      </c>
      <c r="FA13" s="43">
        <f t="shared" si="1175"/>
        <v>654.16666666666663</v>
      </c>
      <c r="FB13" s="48"/>
      <c r="FC13" s="49">
        <v>1600</v>
      </c>
      <c r="FD13" s="49"/>
      <c r="FE13" s="49">
        <v>1000</v>
      </c>
      <c r="FF13" s="49"/>
      <c r="FG13" s="49"/>
      <c r="FH13" s="42">
        <f t="shared" si="1176"/>
        <v>2600</v>
      </c>
      <c r="FI13" s="43">
        <f t="shared" si="1177"/>
        <v>433.33333333333331</v>
      </c>
      <c r="FJ13" s="48">
        <v>801</v>
      </c>
      <c r="FK13" s="49"/>
      <c r="FL13" s="49">
        <v>1597</v>
      </c>
      <c r="FM13" s="49"/>
      <c r="FN13" s="49"/>
      <c r="FO13" s="49">
        <v>1400</v>
      </c>
      <c r="FP13" s="42">
        <f t="shared" si="1178"/>
        <v>3798</v>
      </c>
      <c r="FQ13" s="43">
        <f t="shared" si="1179"/>
        <v>633</v>
      </c>
      <c r="FR13" s="48"/>
      <c r="FS13" s="49">
        <v>2393</v>
      </c>
      <c r="FT13" s="49"/>
      <c r="FU13" s="49">
        <v>800</v>
      </c>
      <c r="FV13" s="49">
        <v>400</v>
      </c>
      <c r="FW13" s="49"/>
      <c r="FX13" s="42">
        <f t="shared" si="1180"/>
        <v>3593</v>
      </c>
      <c r="FY13" s="43">
        <f t="shared" si="1181"/>
        <v>598.83333333333337</v>
      </c>
      <c r="FZ13" s="48">
        <v>1627</v>
      </c>
      <c r="GA13" s="49">
        <v>1200</v>
      </c>
      <c r="GB13" s="49"/>
      <c r="GC13" s="49"/>
      <c r="GD13" s="49">
        <v>823</v>
      </c>
      <c r="GE13" s="49"/>
      <c r="GF13" s="42">
        <f t="shared" si="1182"/>
        <v>3650</v>
      </c>
      <c r="GG13" s="43">
        <f t="shared" si="1183"/>
        <v>608.33333333333337</v>
      </c>
      <c r="GH13" s="48"/>
      <c r="GI13" s="49"/>
      <c r="GJ13" s="49">
        <v>1166</v>
      </c>
      <c r="GK13" s="49"/>
      <c r="GL13" s="49">
        <v>400</v>
      </c>
      <c r="GM13" s="49"/>
      <c r="GN13" s="42">
        <f t="shared" si="1184"/>
        <v>1566</v>
      </c>
      <c r="GO13" s="43">
        <f t="shared" si="1185"/>
        <v>261</v>
      </c>
      <c r="GP13" s="48">
        <v>399</v>
      </c>
      <c r="GQ13" s="49">
        <v>1226</v>
      </c>
      <c r="GR13" s="49"/>
      <c r="GS13" s="49"/>
      <c r="GT13" s="49"/>
      <c r="GU13" s="49">
        <v>2021</v>
      </c>
      <c r="GV13" s="42">
        <f t="shared" si="1186"/>
        <v>3646</v>
      </c>
      <c r="GW13" s="43">
        <f t="shared" si="1187"/>
        <v>607.66666666666663</v>
      </c>
      <c r="GX13" s="48"/>
      <c r="GY13" s="49">
        <v>1200</v>
      </c>
      <c r="GZ13" s="49"/>
      <c r="HA13" s="49"/>
      <c r="HB13" s="49">
        <v>1700</v>
      </c>
      <c r="HC13" s="49"/>
      <c r="HD13" s="42">
        <f t="shared" si="1188"/>
        <v>2900</v>
      </c>
      <c r="HE13" s="43">
        <f t="shared" si="1189"/>
        <v>483.33333333333331</v>
      </c>
      <c r="HF13" s="48"/>
      <c r="HG13" s="49"/>
      <c r="HH13" s="49">
        <v>1610</v>
      </c>
      <c r="HI13" s="49"/>
      <c r="HJ13" s="49"/>
      <c r="HK13" s="49"/>
      <c r="HL13" s="42">
        <f t="shared" si="1190"/>
        <v>1610</v>
      </c>
      <c r="HM13" s="43">
        <f t="shared" si="1191"/>
        <v>268.33333333333331</v>
      </c>
      <c r="HN13" s="82">
        <v>996</v>
      </c>
      <c r="HO13" s="83"/>
      <c r="HP13" s="83"/>
      <c r="HQ13" s="83">
        <v>600</v>
      </c>
      <c r="HR13" s="83"/>
      <c r="HS13" s="83">
        <v>1228</v>
      </c>
      <c r="HT13" s="42">
        <f t="shared" si="1192"/>
        <v>2824</v>
      </c>
      <c r="HU13" s="43">
        <f t="shared" si="1193"/>
        <v>470.66666666666669</v>
      </c>
      <c r="HV13" s="48"/>
      <c r="HW13" s="49">
        <v>1600</v>
      </c>
      <c r="HX13" s="49"/>
      <c r="HY13" s="49"/>
      <c r="HZ13" s="49"/>
      <c r="IA13" s="49">
        <v>1385</v>
      </c>
      <c r="IB13" s="42">
        <f t="shared" si="1194"/>
        <v>2985</v>
      </c>
      <c r="IC13" s="43">
        <f t="shared" si="1195"/>
        <v>497.5</v>
      </c>
      <c r="ID13" s="48"/>
      <c r="IE13" s="49">
        <v>800</v>
      </c>
      <c r="IF13" s="49"/>
      <c r="IG13" s="49"/>
      <c r="IH13" s="49"/>
      <c r="II13" s="49">
        <v>2359</v>
      </c>
      <c r="IJ13" s="42">
        <f t="shared" si="1196"/>
        <v>3159</v>
      </c>
      <c r="IK13" s="43">
        <f t="shared" si="1197"/>
        <v>526.5</v>
      </c>
      <c r="IL13" s="48"/>
      <c r="IM13" s="49"/>
      <c r="IN13" s="49"/>
      <c r="IO13" s="49"/>
      <c r="IP13" s="49"/>
      <c r="IQ13" s="49">
        <v>1200</v>
      </c>
      <c r="IR13" s="67">
        <f t="shared" si="1198"/>
        <v>1200</v>
      </c>
      <c r="IS13" s="68">
        <f t="shared" si="1199"/>
        <v>200</v>
      </c>
      <c r="IT13" s="48">
        <v>693</v>
      </c>
      <c r="IU13" s="49"/>
      <c r="IV13" s="49">
        <v>401</v>
      </c>
      <c r="IW13" s="49"/>
      <c r="IX13" s="49"/>
      <c r="IY13" s="49">
        <v>790</v>
      </c>
      <c r="IZ13" s="67">
        <f t="shared" si="1200"/>
        <v>1884</v>
      </c>
      <c r="JA13" s="68">
        <f t="shared" si="1201"/>
        <v>314</v>
      </c>
      <c r="JB13" s="48"/>
      <c r="JC13" s="49">
        <v>1185</v>
      </c>
      <c r="JD13" s="49"/>
      <c r="JE13" s="49"/>
      <c r="JF13" s="49">
        <v>975</v>
      </c>
      <c r="JG13" s="49"/>
      <c r="JH13" s="67">
        <f t="shared" si="1202"/>
        <v>2160</v>
      </c>
      <c r="JI13" s="68">
        <f t="shared" si="1203"/>
        <v>360</v>
      </c>
      <c r="JJ13" s="48">
        <v>2176</v>
      </c>
      <c r="JK13" s="49"/>
      <c r="JL13" s="49">
        <v>967</v>
      </c>
      <c r="JM13" s="49"/>
      <c r="JN13" s="49">
        <v>815</v>
      </c>
      <c r="JO13" s="49"/>
      <c r="JP13" s="42">
        <f t="shared" si="1204"/>
        <v>3958</v>
      </c>
      <c r="JQ13" s="43">
        <f t="shared" si="1205"/>
        <v>659.66666666666663</v>
      </c>
      <c r="JR13" s="48"/>
      <c r="JS13" s="49">
        <v>952</v>
      </c>
      <c r="JT13" s="49">
        <v>1600</v>
      </c>
      <c r="JU13" s="49"/>
      <c r="JV13" s="49">
        <v>1600</v>
      </c>
      <c r="JW13" s="49"/>
      <c r="JX13" s="42">
        <f t="shared" si="1206"/>
        <v>4152</v>
      </c>
      <c r="JY13" s="43">
        <f t="shared" si="1207"/>
        <v>692</v>
      </c>
      <c r="JZ13" s="48"/>
      <c r="KA13" s="49">
        <v>1191</v>
      </c>
      <c r="KB13" s="49"/>
      <c r="KC13" s="49"/>
      <c r="KD13" s="49">
        <v>2800</v>
      </c>
      <c r="KE13" s="49"/>
      <c r="KF13" s="42">
        <f t="shared" si="195"/>
        <v>3991</v>
      </c>
      <c r="KG13" s="43">
        <f t="shared" si="196"/>
        <v>665.16666666666663</v>
      </c>
      <c r="KH13" s="48"/>
      <c r="KI13" s="49">
        <v>786</v>
      </c>
      <c r="KJ13" s="49"/>
      <c r="KK13" s="49">
        <v>1200</v>
      </c>
      <c r="KL13" s="49"/>
      <c r="KM13" s="49"/>
      <c r="KN13" s="67">
        <f t="shared" si="197"/>
        <v>1986</v>
      </c>
      <c r="KO13" s="68">
        <f t="shared" si="198"/>
        <v>331</v>
      </c>
      <c r="KP13" s="48"/>
      <c r="KQ13" s="49"/>
      <c r="KR13" s="49">
        <v>2438</v>
      </c>
      <c r="KS13" s="49">
        <v>1575</v>
      </c>
      <c r="KT13" s="49"/>
      <c r="KU13" s="49"/>
      <c r="KV13" s="67">
        <f t="shared" si="199"/>
        <v>4013</v>
      </c>
      <c r="KW13" s="68">
        <f t="shared" si="200"/>
        <v>668.83333333333337</v>
      </c>
      <c r="KX13" s="48"/>
      <c r="KY13" s="49"/>
      <c r="KZ13" s="49"/>
      <c r="LA13" s="49">
        <v>375</v>
      </c>
      <c r="LB13" s="49"/>
      <c r="LC13" s="49">
        <v>2000</v>
      </c>
      <c r="LD13" s="67">
        <f t="shared" si="201"/>
        <v>2375</v>
      </c>
      <c r="LE13" s="68">
        <f t="shared" si="202"/>
        <v>395.83333333333331</v>
      </c>
      <c r="LF13" s="48"/>
      <c r="LG13" s="49"/>
      <c r="LH13" s="49">
        <v>554</v>
      </c>
      <c r="LI13" s="49">
        <v>2300</v>
      </c>
      <c r="LJ13" s="49"/>
      <c r="LK13" s="49"/>
      <c r="LL13" s="67">
        <f t="shared" si="203"/>
        <v>2854</v>
      </c>
      <c r="LM13" s="68">
        <f t="shared" si="204"/>
        <v>475.66666666666669</v>
      </c>
      <c r="LN13" s="48">
        <v>700</v>
      </c>
      <c r="LO13" s="49">
        <v>402</v>
      </c>
      <c r="LP13" s="49"/>
      <c r="LQ13" s="49">
        <v>1927</v>
      </c>
      <c r="LR13" s="49">
        <v>2001</v>
      </c>
      <c r="LS13" s="49"/>
      <c r="LT13" s="67">
        <f t="shared" si="205"/>
        <v>5030</v>
      </c>
      <c r="LU13" s="68">
        <f t="shared" si="206"/>
        <v>838.33333333333337</v>
      </c>
      <c r="LV13" s="48"/>
      <c r="LW13" s="49"/>
      <c r="LX13" s="49"/>
      <c r="LY13" s="49"/>
      <c r="LZ13" s="49">
        <v>789</v>
      </c>
      <c r="MA13" s="49"/>
      <c r="MB13" s="67">
        <f t="shared" si="207"/>
        <v>789</v>
      </c>
      <c r="MC13" s="68">
        <f t="shared" si="208"/>
        <v>131.5</v>
      </c>
      <c r="MD13" s="48">
        <v>573</v>
      </c>
      <c r="ME13" s="49"/>
      <c r="MF13" s="49">
        <v>2015</v>
      </c>
      <c r="MG13" s="49"/>
      <c r="MH13" s="49">
        <v>768</v>
      </c>
      <c r="MI13" s="49"/>
      <c r="MJ13" s="67">
        <f t="shared" si="209"/>
        <v>3356</v>
      </c>
      <c r="MK13" s="68">
        <f t="shared" si="210"/>
        <v>559.33333333333337</v>
      </c>
      <c r="ML13" s="48"/>
      <c r="MM13" s="49"/>
      <c r="MN13" s="49">
        <v>800</v>
      </c>
      <c r="MO13" s="49"/>
      <c r="MP13" s="49"/>
      <c r="MQ13" s="49">
        <v>1986</v>
      </c>
      <c r="MR13" s="67">
        <f t="shared" si="211"/>
        <v>2786</v>
      </c>
      <c r="MS13" s="68">
        <f t="shared" si="212"/>
        <v>464.33333333333331</v>
      </c>
      <c r="MT13" s="48"/>
      <c r="MU13" s="49"/>
      <c r="MV13" s="49">
        <v>796</v>
      </c>
      <c r="MW13" s="49"/>
      <c r="MX13" s="49"/>
      <c r="MY13" s="49"/>
      <c r="MZ13" s="67">
        <f t="shared" si="213"/>
        <v>796</v>
      </c>
      <c r="NA13" s="68">
        <f t="shared" si="214"/>
        <v>132.66666666666666</v>
      </c>
      <c r="NB13" s="48">
        <v>1304</v>
      </c>
      <c r="NC13" s="49"/>
      <c r="ND13" s="49"/>
      <c r="NE13" s="49">
        <v>1213</v>
      </c>
      <c r="NF13" s="49"/>
      <c r="NG13" s="49"/>
      <c r="NH13" s="67">
        <f t="shared" si="215"/>
        <v>2517</v>
      </c>
      <c r="NI13" s="68">
        <f t="shared" si="216"/>
        <v>419.5</v>
      </c>
      <c r="NJ13" s="48">
        <v>2039</v>
      </c>
      <c r="NK13" s="49"/>
      <c r="NL13" s="49">
        <v>400</v>
      </c>
      <c r="NM13" s="49"/>
      <c r="NN13" s="49"/>
      <c r="NO13" s="49">
        <v>2328</v>
      </c>
      <c r="NP13" s="67">
        <f t="shared" si="217"/>
        <v>4767</v>
      </c>
      <c r="NQ13" s="68">
        <f t="shared" si="218"/>
        <v>794.5</v>
      </c>
      <c r="NR13" s="48">
        <v>300</v>
      </c>
      <c r="NS13" s="49"/>
      <c r="NT13" s="49"/>
      <c r="NU13" s="49"/>
      <c r="NV13" s="49"/>
      <c r="NW13" s="49">
        <v>2043</v>
      </c>
      <c r="NX13" s="67">
        <f t="shared" si="219"/>
        <v>2343</v>
      </c>
      <c r="NY13" s="68">
        <f t="shared" si="220"/>
        <v>390.5</v>
      </c>
      <c r="NZ13" s="48"/>
      <c r="OA13" s="49"/>
      <c r="OB13" s="49">
        <v>600</v>
      </c>
      <c r="OC13" s="49"/>
      <c r="OD13" s="49"/>
      <c r="OE13" s="49"/>
      <c r="OF13" s="67">
        <f t="shared" si="221"/>
        <v>600</v>
      </c>
      <c r="OG13" s="68">
        <f t="shared" si="222"/>
        <v>100</v>
      </c>
      <c r="OH13" s="48"/>
      <c r="OI13" s="49"/>
      <c r="OJ13" s="49">
        <v>403</v>
      </c>
      <c r="OK13" s="49"/>
      <c r="OL13" s="49">
        <v>1372</v>
      </c>
      <c r="OM13" s="49">
        <v>221</v>
      </c>
      <c r="ON13" s="67">
        <f t="shared" si="223"/>
        <v>1996</v>
      </c>
      <c r="OO13" s="68">
        <f t="shared" si="224"/>
        <v>332.66666666666669</v>
      </c>
      <c r="OP13" s="48">
        <v>1204</v>
      </c>
      <c r="OQ13" s="49"/>
      <c r="OR13" s="49"/>
      <c r="OS13" s="49"/>
      <c r="OT13" s="49">
        <v>1100</v>
      </c>
      <c r="OU13" s="49"/>
      <c r="OV13" s="67">
        <f t="shared" si="225"/>
        <v>2304</v>
      </c>
      <c r="OW13" s="68">
        <f t="shared" si="226"/>
        <v>384</v>
      </c>
      <c r="OX13" s="48"/>
      <c r="OY13" s="49">
        <v>2065</v>
      </c>
      <c r="OZ13" s="49"/>
      <c r="PA13" s="49">
        <v>1198</v>
      </c>
      <c r="PB13" s="49"/>
      <c r="PC13" s="49">
        <v>783</v>
      </c>
      <c r="PD13" s="67">
        <f t="shared" si="227"/>
        <v>4046</v>
      </c>
      <c r="PE13" s="68">
        <f t="shared" si="228"/>
        <v>674.33333333333337</v>
      </c>
      <c r="PF13" s="48"/>
      <c r="PG13" s="49"/>
      <c r="PH13" s="49">
        <v>800</v>
      </c>
      <c r="PI13" s="49"/>
      <c r="PJ13" s="49"/>
      <c r="PK13" s="49"/>
      <c r="PL13" s="67">
        <f t="shared" si="229"/>
        <v>800</v>
      </c>
      <c r="PM13" s="68">
        <f t="shared" si="230"/>
        <v>133.33333333333334</v>
      </c>
      <c r="PN13" s="48"/>
      <c r="PO13" s="49"/>
      <c r="PP13" s="49">
        <v>1199</v>
      </c>
      <c r="PQ13" s="49">
        <v>769</v>
      </c>
      <c r="PR13" s="49"/>
      <c r="PS13" s="49"/>
      <c r="PT13" s="104">
        <f t="shared" si="231"/>
        <v>1968</v>
      </c>
      <c r="PU13" s="105">
        <f t="shared" si="232"/>
        <v>328</v>
      </c>
      <c r="PV13" s="106"/>
      <c r="PW13" s="107">
        <v>2012</v>
      </c>
      <c r="PX13" s="107"/>
      <c r="PY13" s="107"/>
      <c r="PZ13" s="107"/>
      <c r="QA13" s="107">
        <v>1600</v>
      </c>
      <c r="QB13" s="104">
        <f t="shared" si="233"/>
        <v>3612</v>
      </c>
      <c r="QC13" s="105">
        <f t="shared" si="234"/>
        <v>602</v>
      </c>
      <c r="QD13" s="106"/>
      <c r="QE13" s="107"/>
      <c r="QF13" s="107"/>
      <c r="QG13" s="107">
        <v>1600</v>
      </c>
      <c r="QH13" s="107"/>
      <c r="QI13" s="107"/>
      <c r="QJ13" s="104">
        <f t="shared" si="235"/>
        <v>1600</v>
      </c>
      <c r="QK13" s="105">
        <f t="shared" si="236"/>
        <v>266.66666666666669</v>
      </c>
      <c r="QL13" s="106"/>
      <c r="QM13" s="107">
        <v>1200</v>
      </c>
      <c r="QN13" s="107"/>
      <c r="QO13" s="107">
        <v>1200</v>
      </c>
      <c r="QP13" s="107"/>
      <c r="QQ13" s="107"/>
      <c r="QR13" s="104">
        <f t="shared" si="237"/>
        <v>2400</v>
      </c>
      <c r="QS13" s="105">
        <f t="shared" si="238"/>
        <v>400</v>
      </c>
      <c r="QT13" s="106"/>
      <c r="QU13" s="107">
        <v>1584</v>
      </c>
      <c r="QV13" s="107"/>
      <c r="QW13" s="107"/>
      <c r="QX13" s="107">
        <v>1600</v>
      </c>
      <c r="QY13" s="107"/>
      <c r="QZ13" s="104">
        <f t="shared" si="239"/>
        <v>3184</v>
      </c>
      <c r="RA13" s="105">
        <f t="shared" si="240"/>
        <v>530.66666666666663</v>
      </c>
      <c r="RB13" s="106">
        <v>1135</v>
      </c>
      <c r="RC13" s="107"/>
      <c r="RD13" s="107"/>
      <c r="RE13" s="107">
        <v>292</v>
      </c>
      <c r="RF13" s="107"/>
      <c r="RG13" s="107"/>
      <c r="RH13" s="104">
        <f t="shared" si="241"/>
        <v>1427</v>
      </c>
      <c r="RI13" s="105">
        <f t="shared" si="242"/>
        <v>237.83333333333334</v>
      </c>
      <c r="RJ13" s="106">
        <v>549</v>
      </c>
      <c r="RK13" s="107"/>
      <c r="RL13" s="107"/>
      <c r="RM13" s="107">
        <v>800</v>
      </c>
      <c r="RN13" s="107">
        <v>600</v>
      </c>
      <c r="RO13" s="107"/>
      <c r="RP13" s="104">
        <f t="shared" si="243"/>
        <v>1949</v>
      </c>
      <c r="RQ13" s="105">
        <f t="shared" si="244"/>
        <v>324.83333333333331</v>
      </c>
      <c r="RR13" s="106">
        <v>1664</v>
      </c>
      <c r="RS13" s="107"/>
      <c r="RT13" s="107">
        <v>608</v>
      </c>
      <c r="RU13" s="107">
        <v>1098</v>
      </c>
      <c r="RV13" s="107"/>
      <c r="RW13" s="107"/>
      <c r="RX13" s="104">
        <f t="shared" si="245"/>
        <v>3370</v>
      </c>
      <c r="RY13" s="105">
        <f t="shared" si="246"/>
        <v>561.66666666666663</v>
      </c>
      <c r="RZ13" s="106"/>
      <c r="SA13" s="107"/>
      <c r="SB13" s="107"/>
      <c r="SC13" s="107">
        <v>405</v>
      </c>
      <c r="SD13" s="107"/>
      <c r="SE13" s="107"/>
      <c r="SF13" s="104">
        <f t="shared" si="247"/>
        <v>405</v>
      </c>
      <c r="SG13" s="105">
        <f t="shared" si="248"/>
        <v>67.5</v>
      </c>
      <c r="SH13" s="106">
        <v>300</v>
      </c>
      <c r="SI13" s="107">
        <v>2937</v>
      </c>
      <c r="SJ13" s="107">
        <v>1618</v>
      </c>
      <c r="SK13" s="107"/>
      <c r="SL13" s="107"/>
      <c r="SM13" s="107"/>
      <c r="SN13" s="104">
        <f t="shared" si="249"/>
        <v>4855</v>
      </c>
      <c r="SO13" s="105">
        <f t="shared" si="250"/>
        <v>809.16666666666663</v>
      </c>
      <c r="SP13" s="106">
        <v>400</v>
      </c>
      <c r="SQ13" s="107"/>
      <c r="SR13" s="107">
        <v>600</v>
      </c>
      <c r="SS13" s="107">
        <v>600</v>
      </c>
      <c r="ST13" s="107"/>
      <c r="SU13" s="107"/>
      <c r="SV13" s="104">
        <f t="shared" si="251"/>
        <v>1600</v>
      </c>
      <c r="SW13" s="105">
        <f t="shared" si="252"/>
        <v>266.66666666666669</v>
      </c>
      <c r="SX13" s="106"/>
      <c r="SY13" s="107"/>
      <c r="SZ13" s="107">
        <v>758</v>
      </c>
      <c r="TA13" s="107"/>
      <c r="TB13" s="107"/>
      <c r="TC13" s="107">
        <v>1617</v>
      </c>
      <c r="TD13" s="104">
        <f t="shared" si="253"/>
        <v>2375</v>
      </c>
      <c r="TE13" s="105">
        <f t="shared" si="254"/>
        <v>395.83333333333331</v>
      </c>
      <c r="TF13" s="106"/>
      <c r="TG13" s="107"/>
      <c r="TH13" s="107"/>
      <c r="TI13" s="107"/>
      <c r="TJ13" s="107"/>
      <c r="TK13" s="107">
        <v>809</v>
      </c>
      <c r="TL13" s="104">
        <f t="shared" si="255"/>
        <v>809</v>
      </c>
      <c r="TM13" s="105">
        <f t="shared" si="256"/>
        <v>134.83333333333334</v>
      </c>
      <c r="TN13" s="106"/>
      <c r="TO13" s="107"/>
      <c r="TP13" s="107">
        <v>800</v>
      </c>
      <c r="TQ13" s="107"/>
      <c r="TR13" s="107"/>
      <c r="TS13" s="107">
        <v>1300</v>
      </c>
      <c r="TT13" s="104">
        <f t="shared" si="257"/>
        <v>2100</v>
      </c>
      <c r="TU13" s="105">
        <f t="shared" si="258"/>
        <v>350</v>
      </c>
      <c r="TV13" s="106">
        <v>100</v>
      </c>
      <c r="TW13" s="107"/>
      <c r="TX13" s="107">
        <v>1575</v>
      </c>
      <c r="TY13" s="107"/>
      <c r="TZ13" s="107">
        <v>793</v>
      </c>
      <c r="UA13" s="107"/>
      <c r="UB13" s="104">
        <f t="shared" si="259"/>
        <v>2468</v>
      </c>
      <c r="UC13" s="105">
        <f t="shared" si="260"/>
        <v>411.33333333333331</v>
      </c>
      <c r="UD13" s="106"/>
      <c r="UE13" s="107"/>
      <c r="UF13" s="107">
        <v>400</v>
      </c>
      <c r="UG13" s="107"/>
      <c r="UH13" s="107">
        <v>1000</v>
      </c>
      <c r="UI13" s="107">
        <v>975</v>
      </c>
      <c r="UJ13" s="104">
        <f t="shared" si="261"/>
        <v>2375</v>
      </c>
      <c r="UK13" s="105">
        <f t="shared" si="262"/>
        <v>395.83333333333331</v>
      </c>
      <c r="UL13" s="106"/>
      <c r="UM13" s="107"/>
      <c r="UN13" s="107"/>
      <c r="UO13" s="107">
        <v>400</v>
      </c>
      <c r="UP13" s="107"/>
      <c r="UQ13" s="107"/>
      <c r="UR13" s="107"/>
      <c r="US13" s="104">
        <f t="shared" si="263"/>
        <v>400</v>
      </c>
      <c r="UT13" s="105">
        <f t="shared" si="264"/>
        <v>66.666666666666671</v>
      </c>
      <c r="UU13" s="106">
        <v>2385</v>
      </c>
      <c r="UV13" s="107"/>
      <c r="UW13" s="107"/>
      <c r="UX13" s="107"/>
      <c r="UY13" s="107">
        <v>1200</v>
      </c>
      <c r="UZ13" s="107"/>
      <c r="VA13" s="104">
        <f t="shared" si="265"/>
        <v>3585</v>
      </c>
      <c r="VB13" s="105">
        <f t="shared" si="266"/>
        <v>597.5</v>
      </c>
      <c r="VC13" s="106"/>
      <c r="VD13" s="107"/>
      <c r="VE13" s="107"/>
      <c r="VF13" s="107">
        <v>802</v>
      </c>
      <c r="VG13" s="107"/>
      <c r="VH13" s="107">
        <v>1802</v>
      </c>
      <c r="VI13" s="104">
        <f t="shared" si="267"/>
        <v>2604</v>
      </c>
      <c r="VJ13" s="105">
        <f t="shared" si="268"/>
        <v>434</v>
      </c>
      <c r="VK13" s="106"/>
      <c r="VL13" s="107"/>
      <c r="VM13" s="107"/>
      <c r="VN13" s="107"/>
      <c r="VO13" s="107"/>
      <c r="VP13" s="107">
        <v>901</v>
      </c>
      <c r="VQ13" s="104">
        <f t="shared" si="269"/>
        <v>901</v>
      </c>
      <c r="VR13" s="105">
        <f t="shared" si="270"/>
        <v>150.16666666666666</v>
      </c>
      <c r="VS13" s="106"/>
      <c r="VT13" s="107">
        <v>1400</v>
      </c>
      <c r="VU13" s="107"/>
      <c r="VV13" s="107"/>
      <c r="VW13" s="107">
        <f>150+650</f>
        <v>800</v>
      </c>
      <c r="VX13" s="107"/>
      <c r="VY13" s="104">
        <f t="shared" si="271"/>
        <v>2200</v>
      </c>
      <c r="VZ13" s="105">
        <f t="shared" si="272"/>
        <v>366.66666666666669</v>
      </c>
      <c r="WA13" s="63">
        <v>1216</v>
      </c>
      <c r="WB13" s="64"/>
      <c r="WC13" s="64"/>
      <c r="WD13" s="64"/>
      <c r="WE13" s="64"/>
      <c r="WF13" s="64"/>
      <c r="WG13" s="67">
        <f t="shared" si="273"/>
        <v>1216</v>
      </c>
      <c r="WH13" s="68">
        <f t="shared" si="274"/>
        <v>202.66666666666666</v>
      </c>
      <c r="WI13" s="48">
        <v>1160</v>
      </c>
      <c r="WJ13" s="49"/>
      <c r="WK13" s="49"/>
      <c r="WL13" s="49">
        <v>773</v>
      </c>
      <c r="WM13" s="49">
        <v>800</v>
      </c>
      <c r="WN13" s="49"/>
      <c r="WO13" s="67">
        <f t="shared" si="275"/>
        <v>2733</v>
      </c>
      <c r="WP13" s="68">
        <f t="shared" si="276"/>
        <v>455.5</v>
      </c>
      <c r="WQ13" s="48">
        <v>814</v>
      </c>
      <c r="WR13" s="49"/>
      <c r="WS13" s="49">
        <v>193</v>
      </c>
      <c r="WT13" s="49"/>
      <c r="WU13" s="49"/>
      <c r="WV13" s="49">
        <v>1000</v>
      </c>
      <c r="WW13" s="49">
        <v>400</v>
      </c>
      <c r="WX13" s="67">
        <f t="shared" si="277"/>
        <v>1593</v>
      </c>
      <c r="WY13" s="68">
        <f t="shared" si="278"/>
        <v>265.5</v>
      </c>
      <c r="WZ13" s="48"/>
      <c r="XA13" s="49"/>
      <c r="XB13" s="49"/>
      <c r="XC13" s="49"/>
      <c r="XD13" s="49">
        <v>1200</v>
      </c>
      <c r="XE13" s="49">
        <v>1228</v>
      </c>
      <c r="XF13" s="49"/>
      <c r="XG13" s="67">
        <f t="shared" si="279"/>
        <v>2428</v>
      </c>
      <c r="XH13" s="68">
        <f t="shared" si="280"/>
        <v>404.66666666666669</v>
      </c>
      <c r="XI13" s="106"/>
      <c r="XJ13" s="107">
        <v>779</v>
      </c>
      <c r="XK13" s="107"/>
      <c r="XL13" s="107">
        <v>500</v>
      </c>
      <c r="XM13" s="107">
        <v>299</v>
      </c>
      <c r="XN13" s="107">
        <v>200</v>
      </c>
      <c r="XO13" s="107"/>
      <c r="XP13" s="104">
        <f t="shared" si="281"/>
        <v>1778</v>
      </c>
      <c r="XQ13" s="105">
        <f t="shared" si="282"/>
        <v>296.33333333333331</v>
      </c>
      <c r="XR13" s="48">
        <v>624</v>
      </c>
      <c r="XS13" s="49"/>
      <c r="XT13" s="49"/>
      <c r="XU13" s="49">
        <v>1212</v>
      </c>
      <c r="XV13" s="49"/>
      <c r="XW13" s="49"/>
      <c r="XX13" s="49"/>
      <c r="XY13" s="67">
        <f t="shared" si="283"/>
        <v>1212</v>
      </c>
      <c r="XZ13" s="68">
        <f t="shared" si="284"/>
        <v>202</v>
      </c>
      <c r="YA13" s="48"/>
      <c r="YB13" s="49">
        <v>700</v>
      </c>
      <c r="YC13" s="49">
        <v>294</v>
      </c>
      <c r="YD13" s="49"/>
      <c r="YE13" s="49">
        <v>1605</v>
      </c>
      <c r="YF13" s="49"/>
      <c r="YG13" s="49"/>
      <c r="YH13" s="67">
        <f t="shared" si="285"/>
        <v>2599</v>
      </c>
      <c r="YI13" s="68">
        <f t="shared" si="286"/>
        <v>433.16666666666669</v>
      </c>
      <c r="YJ13" s="180"/>
      <c r="YK13" s="49">
        <v>1281</v>
      </c>
      <c r="YL13" s="49"/>
      <c r="YM13" s="49"/>
      <c r="YN13" s="49"/>
      <c r="YO13" s="49"/>
      <c r="YP13" s="49"/>
      <c r="YQ13" s="67">
        <f t="shared" si="287"/>
        <v>1281</v>
      </c>
      <c r="YR13" s="68">
        <f t="shared" si="288"/>
        <v>213.5</v>
      </c>
      <c r="YS13" s="48"/>
      <c r="YT13" s="49"/>
      <c r="YU13" s="49"/>
      <c r="YV13" s="49"/>
      <c r="YW13" s="49">
        <v>2000</v>
      </c>
      <c r="YX13" s="49"/>
      <c r="YY13" s="67">
        <f t="shared" si="289"/>
        <v>2000</v>
      </c>
      <c r="YZ13" s="68">
        <f t="shared" si="290"/>
        <v>333.33333333333331</v>
      </c>
      <c r="ZA13" s="48"/>
      <c r="ZB13" s="49">
        <v>1202</v>
      </c>
      <c r="ZC13" s="49"/>
      <c r="ZD13" s="49">
        <v>800</v>
      </c>
      <c r="ZE13" s="49"/>
      <c r="ZF13" s="49"/>
      <c r="ZG13" s="67">
        <f t="shared" si="291"/>
        <v>2002</v>
      </c>
      <c r="ZH13" s="68">
        <f t="shared" si="292"/>
        <v>333.66666666666669</v>
      </c>
      <c r="ZI13" s="48">
        <v>1200</v>
      </c>
      <c r="ZJ13" s="49"/>
      <c r="ZK13" s="49"/>
      <c r="ZL13" s="49">
        <v>400</v>
      </c>
      <c r="ZM13" s="24"/>
      <c r="ZN13" s="24">
        <v>402</v>
      </c>
      <c r="ZO13" s="67">
        <f t="shared" si="293"/>
        <v>2002</v>
      </c>
      <c r="ZP13" s="68">
        <f t="shared" si="294"/>
        <v>333.66666666666669</v>
      </c>
      <c r="ZQ13" s="48"/>
      <c r="ZR13" s="49">
        <v>613</v>
      </c>
      <c r="ZS13" s="49">
        <v>600</v>
      </c>
      <c r="ZT13" s="49"/>
      <c r="ZU13" s="49"/>
      <c r="ZV13" s="49">
        <v>802</v>
      </c>
      <c r="ZW13" s="49"/>
      <c r="ZX13" s="67">
        <f t="shared" si="295"/>
        <v>2015</v>
      </c>
      <c r="ZY13" s="68">
        <f t="shared" si="296"/>
        <v>335.83333333333331</v>
      </c>
      <c r="ZZ13" s="48"/>
      <c r="AAA13" s="49"/>
      <c r="AAB13" s="49">
        <v>1181</v>
      </c>
      <c r="AAC13" s="49">
        <v>1200</v>
      </c>
      <c r="AAD13" s="49"/>
      <c r="AAE13" s="49"/>
      <c r="AAF13" s="49">
        <v>1389</v>
      </c>
      <c r="AAG13" s="67">
        <f t="shared" si="297"/>
        <v>3770</v>
      </c>
      <c r="AAH13" s="68">
        <f t="shared" si="298"/>
        <v>628.33333333333337</v>
      </c>
      <c r="AAI13" s="48"/>
      <c r="AAJ13" s="49"/>
      <c r="AAK13" s="49">
        <v>200</v>
      </c>
      <c r="AAL13" s="49"/>
      <c r="AAM13" s="49"/>
      <c r="AAN13" s="49"/>
      <c r="AAO13" s="67">
        <f t="shared" si="299"/>
        <v>200</v>
      </c>
      <c r="AAP13" s="68">
        <f t="shared" si="300"/>
        <v>33.333333333333336</v>
      </c>
      <c r="AAQ13" s="48">
        <v>1611</v>
      </c>
      <c r="AAR13" s="49"/>
      <c r="AAS13" s="49">
        <v>414</v>
      </c>
      <c r="AAT13" s="49">
        <v>1188</v>
      </c>
      <c r="AAU13" s="49"/>
      <c r="AAV13" s="49"/>
      <c r="AAW13" s="67">
        <f t="shared" si="301"/>
        <v>3213</v>
      </c>
      <c r="AAX13" s="68">
        <f t="shared" si="302"/>
        <v>535.5</v>
      </c>
      <c r="AAY13" s="48"/>
      <c r="AAZ13" s="49">
        <v>1000</v>
      </c>
      <c r="ABA13" s="49">
        <v>804</v>
      </c>
      <c r="ABB13" s="49">
        <v>100</v>
      </c>
      <c r="ABC13" s="49"/>
      <c r="ABD13" s="49"/>
      <c r="ABE13" s="67">
        <f t="shared" si="303"/>
        <v>1904</v>
      </c>
      <c r="ABF13" s="68">
        <f t="shared" si="304"/>
        <v>317.33333333333331</v>
      </c>
      <c r="ABG13" s="48">
        <v>397</v>
      </c>
      <c r="ABH13" s="49"/>
      <c r="ABI13" s="49"/>
      <c r="ABJ13" s="49">
        <v>1599</v>
      </c>
      <c r="ABK13" s="49"/>
      <c r="ABL13" s="49">
        <v>572</v>
      </c>
      <c r="ABM13" s="67">
        <f t="shared" si="305"/>
        <v>2568</v>
      </c>
      <c r="ABN13" s="68">
        <f t="shared" si="306"/>
        <v>428</v>
      </c>
      <c r="ABO13" s="48"/>
      <c r="ABP13" s="49"/>
      <c r="ABQ13" s="49">
        <v>2055</v>
      </c>
      <c r="ABR13" s="49"/>
      <c r="ABS13" s="49">
        <v>400</v>
      </c>
      <c r="ABT13" s="49">
        <v>1008</v>
      </c>
      <c r="ABU13" s="67">
        <f t="shared" si="307"/>
        <v>3463</v>
      </c>
      <c r="ABV13" s="68">
        <f t="shared" si="308"/>
        <v>577.16666666666663</v>
      </c>
      <c r="ABW13" s="48">
        <v>996</v>
      </c>
      <c r="ABX13" s="49"/>
      <c r="ABY13" s="49">
        <v>1150</v>
      </c>
      <c r="ABZ13" s="49"/>
      <c r="ACA13" s="49"/>
      <c r="ACB13" s="49"/>
      <c r="ACC13" s="67">
        <f t="shared" si="309"/>
        <v>2146</v>
      </c>
      <c r="ACD13" s="68">
        <f t="shared" si="310"/>
        <v>357.66666666666669</v>
      </c>
      <c r="ACE13" s="48"/>
      <c r="ACF13" s="49"/>
      <c r="ACG13" s="49"/>
      <c r="ACH13" s="49">
        <v>440</v>
      </c>
      <c r="ACI13" s="49"/>
      <c r="ACJ13" s="49"/>
      <c r="ACK13" s="67">
        <f t="shared" si="311"/>
        <v>440</v>
      </c>
      <c r="ACL13" s="68">
        <f t="shared" si="312"/>
        <v>73.333333333333329</v>
      </c>
      <c r="ACM13" s="48">
        <v>880</v>
      </c>
      <c r="ACN13" s="49"/>
      <c r="ACO13" s="49">
        <v>402</v>
      </c>
      <c r="ACP13" s="49"/>
      <c r="ACQ13" s="49"/>
      <c r="ACR13" s="49">
        <v>887</v>
      </c>
      <c r="ACS13" s="67">
        <f t="shared" si="313"/>
        <v>2169</v>
      </c>
      <c r="ACT13" s="68">
        <f t="shared" si="314"/>
        <v>361.5</v>
      </c>
      <c r="ACU13" s="48"/>
      <c r="ACV13" s="49">
        <v>990</v>
      </c>
      <c r="ACW13" s="49"/>
      <c r="ACX13" s="49">
        <v>1316</v>
      </c>
      <c r="ACY13" s="49"/>
      <c r="ACZ13" s="49">
        <v>330</v>
      </c>
      <c r="ADA13" s="67">
        <f t="shared" si="315"/>
        <v>2636</v>
      </c>
      <c r="ADB13" s="68">
        <f t="shared" si="316"/>
        <v>439.33333333333331</v>
      </c>
      <c r="ADC13" s="48">
        <v>170</v>
      </c>
      <c r="ADD13" s="49">
        <v>1270</v>
      </c>
      <c r="ADE13" s="49"/>
      <c r="ADF13" s="49">
        <v>1175</v>
      </c>
      <c r="ADG13" s="49"/>
      <c r="ADH13" s="49"/>
      <c r="ADI13" s="67">
        <f t="shared" si="317"/>
        <v>2615</v>
      </c>
      <c r="ADJ13" s="68">
        <f t="shared" si="318"/>
        <v>435.83333333333331</v>
      </c>
      <c r="ADK13" s="48">
        <v>1542</v>
      </c>
      <c r="ADL13" s="49">
        <v>163</v>
      </c>
      <c r="ADM13" s="49">
        <v>817</v>
      </c>
      <c r="ADN13" s="49"/>
      <c r="ADO13" s="49"/>
      <c r="ADP13" s="49"/>
      <c r="ADQ13" s="67">
        <f t="shared" si="319"/>
        <v>2522</v>
      </c>
      <c r="ADR13" s="68">
        <f t="shared" si="320"/>
        <v>420.33333333333331</v>
      </c>
      <c r="ADS13" s="48"/>
      <c r="ADT13" s="49"/>
      <c r="ADU13" s="49">
        <v>1561</v>
      </c>
      <c r="ADV13" s="49"/>
      <c r="ADW13" s="49"/>
      <c r="ADX13" s="49"/>
      <c r="ADY13" s="67">
        <f t="shared" si="321"/>
        <v>1561</v>
      </c>
      <c r="ADZ13" s="68">
        <f t="shared" si="322"/>
        <v>260.16666666666669</v>
      </c>
      <c r="AEA13" s="48">
        <v>1764</v>
      </c>
      <c r="AEB13" s="49"/>
      <c r="AEC13" s="49">
        <v>1296</v>
      </c>
      <c r="AED13" s="49"/>
      <c r="AEE13" s="49">
        <v>440</v>
      </c>
      <c r="AEF13" s="49"/>
      <c r="AEG13" s="67">
        <f t="shared" si="323"/>
        <v>3500</v>
      </c>
      <c r="AEH13" s="68">
        <f t="shared" si="324"/>
        <v>583.33333333333337</v>
      </c>
      <c r="AEI13" s="48"/>
      <c r="AEJ13" s="49"/>
      <c r="AEK13" s="49"/>
      <c r="AEL13" s="49">
        <v>1747</v>
      </c>
      <c r="AEM13" s="49"/>
      <c r="AEN13" s="49"/>
      <c r="AEO13" s="67">
        <f t="shared" si="325"/>
        <v>1747</v>
      </c>
      <c r="AEP13" s="68">
        <f t="shared" si="326"/>
        <v>291.16666666666669</v>
      </c>
      <c r="AEQ13" s="48">
        <v>660</v>
      </c>
      <c r="AER13" s="49"/>
      <c r="AES13" s="49">
        <v>787</v>
      </c>
      <c r="AET13" s="49"/>
      <c r="AEU13" s="49">
        <v>660</v>
      </c>
      <c r="AEV13" s="49"/>
      <c r="AEW13" s="67">
        <f t="shared" si="327"/>
        <v>2107</v>
      </c>
      <c r="AEX13" s="68">
        <f t="shared" si="328"/>
        <v>351.16666666666669</v>
      </c>
      <c r="AEY13" s="48"/>
      <c r="AEZ13" s="49">
        <v>440</v>
      </c>
      <c r="AFA13" s="49"/>
      <c r="AFB13" s="49"/>
      <c r="AFC13" s="49"/>
      <c r="AFD13" s="49">
        <v>1320</v>
      </c>
      <c r="AFE13" s="67">
        <f t="shared" si="329"/>
        <v>1760</v>
      </c>
      <c r="AFF13" s="68">
        <f t="shared" si="330"/>
        <v>293.33333333333331</v>
      </c>
      <c r="AFG13" s="48"/>
      <c r="AFH13" s="49">
        <v>220</v>
      </c>
      <c r="AFI13" s="49"/>
      <c r="AFJ13" s="49"/>
      <c r="AFK13" s="49">
        <v>1648</v>
      </c>
      <c r="AFL13" s="49"/>
      <c r="AFM13" s="67">
        <f t="shared" si="331"/>
        <v>1868</v>
      </c>
      <c r="AFN13" s="68">
        <f t="shared" si="332"/>
        <v>311.33333333333331</v>
      </c>
      <c r="AFO13" s="48">
        <v>443</v>
      </c>
      <c r="AFP13" s="49">
        <v>440</v>
      </c>
      <c r="AFQ13" s="49"/>
      <c r="AFR13" s="49"/>
      <c r="AFS13" s="49"/>
      <c r="AFT13" s="49">
        <v>898</v>
      </c>
      <c r="AFU13" s="67">
        <f t="shared" si="333"/>
        <v>1781</v>
      </c>
      <c r="AFV13" s="68">
        <f t="shared" si="334"/>
        <v>296.83333333333331</v>
      </c>
      <c r="AFW13" s="48"/>
      <c r="AFX13" s="49"/>
      <c r="AFY13" s="49"/>
      <c r="AFZ13" s="49">
        <v>1448</v>
      </c>
      <c r="AGA13" s="49">
        <v>1172</v>
      </c>
      <c r="AGB13" s="49"/>
      <c r="AGC13" s="67">
        <f t="shared" si="335"/>
        <v>2620</v>
      </c>
      <c r="AGD13" s="68">
        <f t="shared" si="336"/>
        <v>436.66666666666669</v>
      </c>
      <c r="AGE13" s="48">
        <v>430</v>
      </c>
      <c r="AGF13" s="49"/>
      <c r="AGG13" s="49"/>
      <c r="AGH13" s="49"/>
      <c r="AGI13" s="49">
        <v>877</v>
      </c>
      <c r="AGJ13" s="49"/>
      <c r="AGK13" s="67">
        <f t="shared" si="337"/>
        <v>1307</v>
      </c>
      <c r="AGL13" s="68">
        <f t="shared" si="338"/>
        <v>217.83333333333334</v>
      </c>
      <c r="AGM13" s="48"/>
      <c r="AGN13" s="49"/>
      <c r="AGO13" s="49">
        <v>1320</v>
      </c>
      <c r="AGP13" s="49"/>
      <c r="AGQ13" s="49">
        <v>838</v>
      </c>
      <c r="AGR13" s="49"/>
      <c r="AGS13" s="49"/>
      <c r="AGT13" s="67">
        <f t="shared" si="339"/>
        <v>2158</v>
      </c>
      <c r="AGU13" s="68">
        <f t="shared" si="340"/>
        <v>359.66666666666669</v>
      </c>
      <c r="AGV13" s="48">
        <v>440</v>
      </c>
      <c r="AGW13" s="49"/>
      <c r="AGX13" s="49"/>
      <c r="AGY13" s="49"/>
      <c r="AGZ13" s="49"/>
      <c r="AHA13" s="49">
        <v>330</v>
      </c>
      <c r="AHB13" s="67">
        <f t="shared" si="341"/>
        <v>770</v>
      </c>
      <c r="AHC13" s="68">
        <f t="shared" si="342"/>
        <v>26.551724137931036</v>
      </c>
      <c r="AHD13" s="48">
        <v>1101</v>
      </c>
      <c r="AHE13" s="49"/>
      <c r="AHF13" s="49"/>
      <c r="AHG13" s="49">
        <v>548</v>
      </c>
      <c r="AHH13" s="49"/>
      <c r="AHI13" s="49"/>
      <c r="AHJ13" s="67">
        <f t="shared" si="343"/>
        <v>1649</v>
      </c>
      <c r="AHK13" s="68">
        <f t="shared" si="344"/>
        <v>56.862068965517238</v>
      </c>
      <c r="AHL13" s="48"/>
      <c r="AHM13" s="49">
        <v>897</v>
      </c>
      <c r="AHN13" s="49"/>
      <c r="AHO13" s="49">
        <v>1380</v>
      </c>
      <c r="AHP13" s="49"/>
      <c r="AHQ13" s="49"/>
      <c r="AHR13" s="67">
        <f t="shared" si="345"/>
        <v>2277</v>
      </c>
      <c r="AHS13" s="68">
        <f t="shared" si="346"/>
        <v>78.517241379310349</v>
      </c>
      <c r="AHT13" s="48"/>
      <c r="AHU13" s="49"/>
      <c r="AHV13" s="49">
        <v>1682</v>
      </c>
      <c r="AHW13" s="49"/>
      <c r="AHX13" s="49">
        <v>849</v>
      </c>
      <c r="AHY13" s="49">
        <v>440</v>
      </c>
      <c r="AHZ13" s="67">
        <f t="shared" si="347"/>
        <v>2971</v>
      </c>
      <c r="AIA13" s="68">
        <f t="shared" si="348"/>
        <v>102.44827586206897</v>
      </c>
      <c r="AIB13" s="48"/>
      <c r="AIC13" s="49"/>
      <c r="AID13" s="49">
        <v>770</v>
      </c>
      <c r="AIE13" s="49"/>
      <c r="AIF13" s="49"/>
      <c r="AIG13" s="49"/>
      <c r="AIH13" s="67">
        <f t="shared" si="349"/>
        <v>770</v>
      </c>
      <c r="AII13" s="68">
        <f t="shared" si="350"/>
        <v>26.551724137931036</v>
      </c>
      <c r="AIJ13" s="48">
        <v>880</v>
      </c>
      <c r="AIK13" s="49"/>
      <c r="AIL13" s="49"/>
      <c r="AIM13" s="49"/>
      <c r="AIN13" s="49"/>
      <c r="AIO13" s="49">
        <v>228</v>
      </c>
      <c r="AIP13" s="67">
        <f t="shared" si="351"/>
        <v>1108</v>
      </c>
      <c r="AIQ13" s="68">
        <f t="shared" si="352"/>
        <v>38.206896551724135</v>
      </c>
      <c r="AIR13" s="48"/>
      <c r="AIS13" s="49"/>
      <c r="AIT13" s="49">
        <v>1837</v>
      </c>
      <c r="AIU13" s="49">
        <v>2576</v>
      </c>
      <c r="AIV13" s="49"/>
      <c r="AIW13" s="49"/>
      <c r="AIX13" s="67">
        <f t="shared" si="353"/>
        <v>4413</v>
      </c>
      <c r="AIY13" s="68">
        <f t="shared" si="354"/>
        <v>152.17241379310346</v>
      </c>
      <c r="AIZ13" s="48"/>
      <c r="AJA13" s="49"/>
      <c r="AJB13" s="49">
        <v>770</v>
      </c>
      <c r="AJC13" s="49">
        <v>1398</v>
      </c>
      <c r="AJD13" s="49"/>
      <c r="AJE13" s="49"/>
      <c r="AJF13" s="67">
        <f t="shared" si="355"/>
        <v>2168</v>
      </c>
      <c r="AJG13" s="68">
        <f t="shared" si="356"/>
        <v>74.758620689655174</v>
      </c>
      <c r="AJH13" s="48"/>
      <c r="AJI13" s="49"/>
      <c r="AJJ13" s="49"/>
      <c r="AJK13" s="49"/>
      <c r="AJL13" s="49">
        <v>844</v>
      </c>
      <c r="AJM13" s="49"/>
      <c r="AJN13" s="42">
        <f t="shared" si="357"/>
        <v>844</v>
      </c>
      <c r="AJO13" s="43">
        <f t="shared" si="358"/>
        <v>29.103448275862068</v>
      </c>
      <c r="AJP13" s="48">
        <v>900</v>
      </c>
      <c r="AJQ13" s="49"/>
      <c r="AJR13" s="49">
        <v>1760</v>
      </c>
      <c r="AJS13" s="49">
        <v>340</v>
      </c>
      <c r="AJT13" s="49">
        <v>220</v>
      </c>
      <c r="AJU13" s="49">
        <v>549</v>
      </c>
      <c r="AJV13" s="42">
        <f t="shared" si="359"/>
        <v>3769</v>
      </c>
      <c r="AJW13" s="43">
        <f t="shared" si="360"/>
        <v>129.9655172413793</v>
      </c>
      <c r="AJX13" s="48">
        <v>440</v>
      </c>
      <c r="AJY13" s="49"/>
      <c r="AJZ13" s="49"/>
      <c r="AKA13" s="49"/>
      <c r="AKB13" s="49">
        <v>1330</v>
      </c>
      <c r="AKC13" s="49"/>
      <c r="AKD13" s="67">
        <f t="shared" si="361"/>
        <v>1770</v>
      </c>
      <c r="AKE13" s="68">
        <f t="shared" si="362"/>
        <v>61.03448275862069</v>
      </c>
      <c r="AKF13" s="48">
        <v>1252</v>
      </c>
      <c r="AKG13" s="49"/>
      <c r="AKH13" s="49">
        <v>671</v>
      </c>
      <c r="AKI13" s="49"/>
      <c r="AKJ13" s="49"/>
      <c r="AKK13" s="49"/>
      <c r="AKL13" s="67">
        <f t="shared" si="363"/>
        <v>1923</v>
      </c>
      <c r="AKM13" s="184">
        <f t="shared" si="364"/>
        <v>320.5</v>
      </c>
      <c r="AKN13" s="195"/>
      <c r="AKO13" s="49">
        <v>550</v>
      </c>
      <c r="AKP13" s="49">
        <v>1100</v>
      </c>
      <c r="AKQ13" s="49"/>
      <c r="AKR13" s="49"/>
      <c r="AKS13" s="49"/>
      <c r="AKT13" s="67">
        <f t="shared" si="365"/>
        <v>1650</v>
      </c>
      <c r="AKU13" s="184">
        <f t="shared" si="366"/>
        <v>275</v>
      </c>
      <c r="AKV13" s="48">
        <v>880</v>
      </c>
      <c r="AKW13" s="49"/>
      <c r="AKX13" s="49">
        <v>1320</v>
      </c>
      <c r="AKY13" s="49"/>
      <c r="AKZ13" s="49"/>
      <c r="ALA13" s="49"/>
      <c r="ALB13" s="67">
        <f t="shared" si="367"/>
        <v>2200</v>
      </c>
      <c r="ALC13" s="68">
        <f t="shared" si="368"/>
        <v>366.66666666666669</v>
      </c>
      <c r="ALD13" s="48"/>
      <c r="ALE13" s="49">
        <v>770</v>
      </c>
      <c r="ALF13" s="49"/>
      <c r="ALG13" s="49"/>
      <c r="ALH13" s="49">
        <v>880</v>
      </c>
      <c r="ALI13" s="49"/>
      <c r="ALJ13" s="67">
        <f t="shared" si="369"/>
        <v>1650</v>
      </c>
      <c r="ALK13" s="68">
        <f t="shared" si="370"/>
        <v>275</v>
      </c>
      <c r="ALL13" s="48"/>
      <c r="ALM13" s="49">
        <v>440</v>
      </c>
      <c r="ALN13" s="49"/>
      <c r="ALO13" s="49"/>
      <c r="ALP13" s="49">
        <v>853</v>
      </c>
      <c r="ALQ13" s="49">
        <v>880</v>
      </c>
      <c r="ALR13" s="67">
        <f t="shared" si="371"/>
        <v>2173</v>
      </c>
      <c r="ALS13" s="68">
        <f t="shared" si="372"/>
        <v>362.16666666666669</v>
      </c>
      <c r="ALT13" s="48"/>
      <c r="ALU13" s="49"/>
      <c r="ALV13" s="49"/>
      <c r="ALW13" s="49">
        <v>427</v>
      </c>
      <c r="ALX13" s="49"/>
      <c r="ALY13" s="49">
        <v>1100</v>
      </c>
      <c r="ALZ13" s="67">
        <f t="shared" si="373"/>
        <v>1527</v>
      </c>
      <c r="AMA13" s="68">
        <f t="shared" si="374"/>
        <v>254.5</v>
      </c>
      <c r="AMB13" s="48"/>
      <c r="AMC13" s="49"/>
      <c r="AMD13" s="49"/>
      <c r="AME13" s="49"/>
      <c r="AMF13" s="49">
        <v>1014</v>
      </c>
      <c r="AMG13" s="49"/>
      <c r="AMH13" s="67">
        <f t="shared" si="375"/>
        <v>1014</v>
      </c>
      <c r="AMI13" s="68">
        <f t="shared" si="376"/>
        <v>169</v>
      </c>
      <c r="AMJ13" s="48"/>
      <c r="AMK13" s="49"/>
      <c r="AML13" s="49"/>
      <c r="AMM13" s="49"/>
      <c r="AMN13" s="49"/>
      <c r="AMO13" s="49">
        <v>1298</v>
      </c>
      <c r="AMP13" s="67">
        <f t="shared" si="377"/>
        <v>1298</v>
      </c>
      <c r="AMQ13" s="68">
        <f t="shared" si="378"/>
        <v>216.33333333333334</v>
      </c>
      <c r="AMR13" s="48"/>
      <c r="AMS13" s="49"/>
      <c r="AMT13" s="49"/>
      <c r="AMU13" s="49"/>
      <c r="AMV13" s="49">
        <v>1287</v>
      </c>
      <c r="AMW13" s="49">
        <v>861</v>
      </c>
      <c r="AMX13" s="67">
        <f t="shared" si="379"/>
        <v>2148</v>
      </c>
      <c r="AMY13" s="68">
        <f t="shared" si="380"/>
        <v>358</v>
      </c>
      <c r="AMZ13" s="48"/>
      <c r="ANA13" s="49"/>
      <c r="ANB13" s="49"/>
      <c r="ANC13" s="49"/>
      <c r="AND13" s="49"/>
      <c r="ANE13" s="49">
        <v>470</v>
      </c>
      <c r="ANF13" s="67">
        <f t="shared" si="381"/>
        <v>470</v>
      </c>
      <c r="ANG13" s="68">
        <f t="shared" si="382"/>
        <v>78.333333333333329</v>
      </c>
      <c r="ANH13" s="48"/>
      <c r="ANI13" s="49">
        <v>396</v>
      </c>
      <c r="ANJ13" s="49"/>
      <c r="ANK13" s="49"/>
      <c r="ANL13" s="49"/>
      <c r="ANM13" s="49">
        <v>220</v>
      </c>
      <c r="ANN13" s="67">
        <f t="shared" si="383"/>
        <v>616</v>
      </c>
      <c r="ANO13" s="68">
        <f t="shared" si="384"/>
        <v>102.66666666666667</v>
      </c>
      <c r="ANP13" s="48">
        <v>660</v>
      </c>
      <c r="ANQ13" s="49"/>
      <c r="ANR13" s="49">
        <v>420</v>
      </c>
      <c r="ANS13" s="49">
        <v>440</v>
      </c>
      <c r="ANT13" s="49"/>
      <c r="ANU13" s="49"/>
      <c r="ANV13" s="67">
        <f t="shared" si="385"/>
        <v>1520</v>
      </c>
      <c r="ANW13" s="68">
        <f t="shared" si="386"/>
        <v>253.33333333333334</v>
      </c>
      <c r="ANX13" s="82"/>
      <c r="ANY13" s="83">
        <v>1710</v>
      </c>
      <c r="ANZ13" s="83"/>
      <c r="AOA13" s="83"/>
      <c r="AOB13" s="83">
        <v>608</v>
      </c>
      <c r="AOC13" s="83"/>
      <c r="AOD13" s="67">
        <f t="shared" si="387"/>
        <v>2318</v>
      </c>
      <c r="AOE13" s="68">
        <f t="shared" si="388"/>
        <v>386.33333333333331</v>
      </c>
      <c r="AOF13" s="48">
        <v>440</v>
      </c>
      <c r="AOG13" s="49"/>
      <c r="AOH13" s="49">
        <v>550</v>
      </c>
      <c r="AOI13" s="49">
        <v>282</v>
      </c>
      <c r="AOJ13" s="49"/>
      <c r="AOK13" s="49">
        <v>823</v>
      </c>
      <c r="AOL13" s="67">
        <f t="shared" si="389"/>
        <v>2095</v>
      </c>
      <c r="AOM13" s="68">
        <f t="shared" si="390"/>
        <v>349.16666666666669</v>
      </c>
      <c r="AON13" s="48"/>
      <c r="AOO13" s="49">
        <v>1100</v>
      </c>
      <c r="AOP13" s="49"/>
      <c r="AOQ13" s="49">
        <v>1210</v>
      </c>
      <c r="AOR13" s="49"/>
      <c r="AOS13" s="49">
        <v>110</v>
      </c>
      <c r="AOT13" s="67">
        <f t="shared" si="391"/>
        <v>2420</v>
      </c>
      <c r="AOU13" s="68">
        <f t="shared" si="392"/>
        <v>403.33333333333331</v>
      </c>
      <c r="AOV13" s="48"/>
      <c r="AOW13" s="49">
        <v>880</v>
      </c>
      <c r="AOX13" s="49"/>
      <c r="AOY13" s="49">
        <v>1314</v>
      </c>
      <c r="AOZ13" s="49"/>
      <c r="APA13" s="49"/>
      <c r="APB13" s="67">
        <f t="shared" si="393"/>
        <v>2194</v>
      </c>
      <c r="APC13" s="68">
        <f t="shared" si="394"/>
        <v>365.66666666666669</v>
      </c>
      <c r="APD13" s="48"/>
      <c r="APE13" s="49"/>
      <c r="APF13" s="49"/>
      <c r="APG13" s="49"/>
      <c r="APH13" s="49">
        <v>550</v>
      </c>
      <c r="API13" s="49"/>
      <c r="APJ13" s="67">
        <f t="shared" si="395"/>
        <v>550</v>
      </c>
      <c r="APK13" s="68">
        <f t="shared" si="396"/>
        <v>91.666666666666671</v>
      </c>
      <c r="APL13" s="48">
        <v>330</v>
      </c>
      <c r="APM13" s="49"/>
      <c r="APN13" s="49"/>
      <c r="APO13" s="49"/>
      <c r="APP13" s="49"/>
      <c r="APQ13" s="49"/>
      <c r="APR13" s="67">
        <f t="shared" si="397"/>
        <v>330</v>
      </c>
      <c r="APS13" s="68">
        <f t="shared" si="398"/>
        <v>55</v>
      </c>
      <c r="APT13" s="48"/>
      <c r="APU13" s="49"/>
      <c r="APV13" s="49">
        <v>346</v>
      </c>
      <c r="APW13" s="49">
        <v>110</v>
      </c>
      <c r="APX13" s="49"/>
      <c r="APY13" s="49"/>
      <c r="APZ13" s="67">
        <f t="shared" si="399"/>
        <v>456</v>
      </c>
      <c r="AQA13" s="68">
        <f t="shared" si="400"/>
        <v>76</v>
      </c>
      <c r="AQB13" s="48">
        <v>1760</v>
      </c>
      <c r="AQC13" s="49"/>
      <c r="AQD13" s="49"/>
      <c r="AQE13" s="49"/>
      <c r="AQF13" s="49"/>
      <c r="AQG13" s="49">
        <v>1320</v>
      </c>
      <c r="AQH13" s="67">
        <f t="shared" si="401"/>
        <v>3080</v>
      </c>
      <c r="AQI13" s="68">
        <f t="shared" si="402"/>
        <v>513.33333333333337</v>
      </c>
      <c r="AQJ13" s="48"/>
      <c r="AQK13" s="49"/>
      <c r="AQL13" s="49"/>
      <c r="AQM13" s="49">
        <v>487</v>
      </c>
      <c r="AQN13" s="49">
        <v>880</v>
      </c>
      <c r="AQO13" s="49"/>
      <c r="AQP13" s="67">
        <f t="shared" si="403"/>
        <v>1367</v>
      </c>
      <c r="AQQ13" s="68">
        <f t="shared" si="404"/>
        <v>227.83333333333334</v>
      </c>
      <c r="AQR13" s="48"/>
      <c r="AQS13" s="49"/>
      <c r="AQT13" s="49">
        <v>880</v>
      </c>
      <c r="AQU13" s="49"/>
      <c r="AQV13" s="49"/>
      <c r="AQW13" s="49">
        <v>1320</v>
      </c>
      <c r="AQX13" s="67">
        <f t="shared" si="405"/>
        <v>2200</v>
      </c>
      <c r="AQY13" s="68">
        <f t="shared" si="406"/>
        <v>366.66666666666669</v>
      </c>
      <c r="AQZ13" s="48">
        <v>1320</v>
      </c>
      <c r="ARA13" s="49"/>
      <c r="ARB13" s="49"/>
      <c r="ARC13" s="49">
        <v>1100</v>
      </c>
      <c r="ARD13" s="49"/>
      <c r="ARE13" s="49">
        <v>400</v>
      </c>
      <c r="ARF13" s="67">
        <f t="shared" si="407"/>
        <v>2820</v>
      </c>
      <c r="ARG13" s="68">
        <f t="shared" si="408"/>
        <v>470</v>
      </c>
      <c r="ARH13" s="48">
        <v>440</v>
      </c>
      <c r="ARI13" s="49"/>
      <c r="ARJ13" s="49"/>
      <c r="ARK13" s="49"/>
      <c r="ARL13" s="49">
        <v>135</v>
      </c>
      <c r="ARM13" s="49">
        <v>262</v>
      </c>
      <c r="ARN13" s="67">
        <f t="shared" si="409"/>
        <v>837</v>
      </c>
      <c r="ARO13" s="68">
        <f t="shared" si="410"/>
        <v>139.5</v>
      </c>
      <c r="ARP13" s="48"/>
      <c r="ARQ13" s="49"/>
      <c r="ARR13" s="49">
        <v>880</v>
      </c>
      <c r="ARS13" s="49"/>
      <c r="ART13" s="49"/>
      <c r="ARU13" s="49"/>
      <c r="ARV13" s="67">
        <f t="shared" si="411"/>
        <v>880</v>
      </c>
      <c r="ARW13" s="68">
        <f t="shared" si="412"/>
        <v>146.66666666666666</v>
      </c>
      <c r="ARX13" s="48"/>
      <c r="ARY13" s="49">
        <v>1100</v>
      </c>
      <c r="ARZ13" s="49"/>
      <c r="ASA13" s="49"/>
      <c r="ASB13" s="49"/>
      <c r="ASC13" s="49"/>
      <c r="ASD13" s="67">
        <f t="shared" si="413"/>
        <v>1100</v>
      </c>
      <c r="ASE13" s="68">
        <f t="shared" si="414"/>
        <v>183.33333333333334</v>
      </c>
      <c r="ASF13" s="48">
        <v>1210</v>
      </c>
      <c r="ASG13" s="49">
        <v>550</v>
      </c>
      <c r="ASH13" s="49"/>
      <c r="ASI13" s="49"/>
      <c r="ASJ13" s="49"/>
      <c r="ASK13" s="49"/>
      <c r="ASL13" s="67">
        <f t="shared" si="415"/>
        <v>1760</v>
      </c>
      <c r="ASM13" s="68">
        <f t="shared" si="416"/>
        <v>293.33333333333331</v>
      </c>
      <c r="ASN13" s="48">
        <v>696</v>
      </c>
      <c r="ASO13" s="49">
        <v>1089</v>
      </c>
      <c r="ASP13" s="49"/>
      <c r="ASQ13" s="49">
        <v>880</v>
      </c>
      <c r="ASR13" s="49"/>
      <c r="ASS13" s="49"/>
      <c r="AST13" s="67">
        <f t="shared" si="417"/>
        <v>2665</v>
      </c>
      <c r="ASU13" s="68">
        <f t="shared" si="418"/>
        <v>444.16666666666669</v>
      </c>
      <c r="ASV13" s="48"/>
      <c r="ASW13" s="49"/>
      <c r="ASX13" s="49">
        <v>880</v>
      </c>
      <c r="ASY13" s="49"/>
      <c r="ASZ13" s="49"/>
      <c r="ATA13" s="49">
        <v>607</v>
      </c>
      <c r="ATB13" s="67">
        <f t="shared" si="419"/>
        <v>1487</v>
      </c>
      <c r="ATC13" s="68">
        <f t="shared" si="420"/>
        <v>247.83333333333334</v>
      </c>
      <c r="ATD13" s="48"/>
      <c r="ATE13" s="49"/>
      <c r="ATF13" s="49"/>
      <c r="ATG13" s="49"/>
      <c r="ATH13" s="49">
        <v>660</v>
      </c>
      <c r="ATI13" s="49"/>
      <c r="ATJ13" s="67">
        <f t="shared" si="421"/>
        <v>660</v>
      </c>
      <c r="ATK13" s="68">
        <f t="shared" si="422"/>
        <v>110</v>
      </c>
      <c r="ATL13" s="48"/>
      <c r="ATM13" s="49"/>
      <c r="ATN13" s="49">
        <v>880</v>
      </c>
      <c r="ATO13" s="49"/>
      <c r="ATP13" s="49"/>
      <c r="ATQ13" s="49">
        <v>440</v>
      </c>
      <c r="ATR13" s="67">
        <f t="shared" si="423"/>
        <v>1320</v>
      </c>
      <c r="ATS13" s="68">
        <f t="shared" si="424"/>
        <v>220</v>
      </c>
      <c r="ATT13" s="48">
        <v>880</v>
      </c>
      <c r="ATU13" s="49"/>
      <c r="ATV13" s="49">
        <v>880</v>
      </c>
      <c r="ATW13" s="49"/>
      <c r="ATX13" s="49">
        <v>440</v>
      </c>
      <c r="ATY13" s="49"/>
      <c r="ATZ13" s="67">
        <f t="shared" si="425"/>
        <v>2200</v>
      </c>
      <c r="AUA13" s="68">
        <f t="shared" si="426"/>
        <v>366.66666666666669</v>
      </c>
      <c r="AUB13" s="48"/>
      <c r="AUC13" s="49"/>
      <c r="AUD13" s="49">
        <v>440</v>
      </c>
      <c r="AUE13" s="49"/>
      <c r="AUF13" s="49">
        <v>1320</v>
      </c>
      <c r="AUG13" s="49"/>
      <c r="AUH13" s="67">
        <f t="shared" si="427"/>
        <v>1760</v>
      </c>
      <c r="AUI13" s="68">
        <f t="shared" si="428"/>
        <v>293.33333333333331</v>
      </c>
      <c r="AUJ13" s="48"/>
      <c r="AUK13" s="49">
        <v>880</v>
      </c>
      <c r="AUL13" s="49"/>
      <c r="AUM13" s="49"/>
      <c r="AUN13" s="49"/>
      <c r="AUO13" s="49"/>
      <c r="AUP13" s="67">
        <f t="shared" si="429"/>
        <v>880</v>
      </c>
      <c r="AUQ13" s="68">
        <f t="shared" si="430"/>
        <v>146.66666666666666</v>
      </c>
      <c r="AUR13" s="48"/>
      <c r="AUS13" s="49">
        <v>880</v>
      </c>
      <c r="AUT13" s="49"/>
      <c r="AUU13" s="49"/>
      <c r="AUV13" s="49">
        <v>880</v>
      </c>
      <c r="AUW13" s="49"/>
      <c r="AUX13" s="67">
        <f t="shared" si="431"/>
        <v>1760</v>
      </c>
      <c r="AUY13" s="68">
        <f t="shared" si="432"/>
        <v>293.33333333333331</v>
      </c>
      <c r="AUZ13" s="48"/>
      <c r="AVA13" s="49"/>
      <c r="AVB13" s="49">
        <v>880</v>
      </c>
      <c r="AVC13" s="49"/>
      <c r="AVD13" s="49"/>
      <c r="AVE13" s="49">
        <v>550</v>
      </c>
      <c r="AVF13" s="67">
        <f t="shared" si="433"/>
        <v>1430</v>
      </c>
      <c r="AVG13" s="68">
        <f t="shared" si="434"/>
        <v>238.33333333333334</v>
      </c>
      <c r="AVH13" s="48"/>
      <c r="AVI13" s="49"/>
      <c r="AVJ13" s="49">
        <v>1213</v>
      </c>
      <c r="AVK13" s="49"/>
      <c r="AVL13" s="49"/>
      <c r="AVM13" s="49"/>
      <c r="AVN13" s="67">
        <f t="shared" si="435"/>
        <v>1213</v>
      </c>
      <c r="AVO13" s="68">
        <f t="shared" si="436"/>
        <v>202.16666666666666</v>
      </c>
      <c r="AVP13" s="48">
        <v>876</v>
      </c>
      <c r="AVQ13" s="49"/>
      <c r="AVR13" s="49">
        <v>440</v>
      </c>
      <c r="AVS13" s="49"/>
      <c r="AVT13" s="49">
        <v>440</v>
      </c>
      <c r="AVU13" s="49"/>
      <c r="AVV13" s="67">
        <f t="shared" si="437"/>
        <v>1756</v>
      </c>
      <c r="AVW13" s="68">
        <f t="shared" si="438"/>
        <v>292.66666666666669</v>
      </c>
      <c r="AVX13" s="48"/>
      <c r="AVY13" s="49"/>
      <c r="AVZ13" s="49">
        <v>148</v>
      </c>
      <c r="AWA13" s="49"/>
      <c r="AWB13" s="49">
        <v>1321</v>
      </c>
      <c r="AWC13" s="49"/>
      <c r="AWD13" s="67">
        <f t="shared" si="439"/>
        <v>1469</v>
      </c>
      <c r="AWE13" s="68">
        <f t="shared" si="440"/>
        <v>244.83333333333334</v>
      </c>
      <c r="AWF13" s="48">
        <v>880</v>
      </c>
      <c r="AWG13" s="49"/>
      <c r="AWH13" s="49"/>
      <c r="AWI13" s="49">
        <v>440</v>
      </c>
      <c r="AWJ13" s="49"/>
      <c r="AWK13" s="49"/>
      <c r="AWL13" s="67">
        <f t="shared" si="441"/>
        <v>1320</v>
      </c>
      <c r="AWM13" s="68">
        <f t="shared" si="442"/>
        <v>220</v>
      </c>
      <c r="AWN13" s="48"/>
      <c r="AWO13" s="49">
        <v>880</v>
      </c>
      <c r="AWP13" s="49"/>
      <c r="AWQ13" s="49">
        <v>880</v>
      </c>
      <c r="AWR13" s="49"/>
      <c r="AWS13" s="49"/>
      <c r="AWT13" s="42">
        <f t="shared" si="443"/>
        <v>1760</v>
      </c>
      <c r="AWU13" s="43">
        <f t="shared" si="444"/>
        <v>293.33333333333331</v>
      </c>
      <c r="AWV13" s="48">
        <v>220</v>
      </c>
      <c r="AWW13" s="49">
        <v>440</v>
      </c>
      <c r="AWX13" s="49"/>
      <c r="AWY13" s="49"/>
      <c r="AWZ13" s="49">
        <v>990</v>
      </c>
      <c r="AXA13" s="49"/>
      <c r="AXB13" s="42">
        <f t="shared" si="445"/>
        <v>1650</v>
      </c>
      <c r="AXC13" s="43">
        <f t="shared" si="446"/>
        <v>275</v>
      </c>
      <c r="AXD13" s="48">
        <v>1320</v>
      </c>
      <c r="AXE13" s="49"/>
      <c r="AXF13" s="49">
        <v>2</v>
      </c>
      <c r="AXG13" s="49"/>
      <c r="AXH13" s="49"/>
      <c r="AXI13" s="49"/>
      <c r="AXJ13" s="42">
        <f t="shared" si="447"/>
        <v>1322</v>
      </c>
      <c r="AXK13" s="43">
        <f t="shared" si="448"/>
        <v>220.33333333333334</v>
      </c>
      <c r="AXL13" s="48"/>
      <c r="AXM13" s="49">
        <v>880</v>
      </c>
      <c r="AXN13" s="49"/>
      <c r="AXO13" s="49"/>
      <c r="AXP13" s="49">
        <v>1100</v>
      </c>
      <c r="AXQ13" s="49"/>
      <c r="AXR13" s="42">
        <f t="shared" si="449"/>
        <v>1980</v>
      </c>
      <c r="AXS13" s="43">
        <f t="shared" si="450"/>
        <v>330</v>
      </c>
      <c r="AXT13" s="48"/>
      <c r="AXU13" s="49">
        <v>889</v>
      </c>
      <c r="AXV13" s="49">
        <v>880</v>
      </c>
      <c r="AXW13" s="49"/>
      <c r="AXX13" s="49"/>
      <c r="AXY13" s="49"/>
      <c r="AXZ13" s="42">
        <f t="shared" si="451"/>
        <v>1769</v>
      </c>
      <c r="AYA13" s="43">
        <f t="shared" si="452"/>
        <v>294.83333333333331</v>
      </c>
      <c r="AYB13" s="48">
        <v>889</v>
      </c>
      <c r="AYC13" s="49"/>
      <c r="AYD13" s="49"/>
      <c r="AYE13" s="49"/>
      <c r="AYF13" s="49">
        <v>440</v>
      </c>
      <c r="AYG13" s="49">
        <v>440</v>
      </c>
      <c r="AYH13" s="42">
        <f t="shared" si="453"/>
        <v>1769</v>
      </c>
      <c r="AYI13" s="43">
        <f t="shared" si="454"/>
        <v>294.83333333333331</v>
      </c>
      <c r="AYJ13" s="48"/>
      <c r="AYK13" s="49">
        <v>1656</v>
      </c>
      <c r="AYL13" s="49"/>
      <c r="AYM13" s="49"/>
      <c r="AYN13" s="49"/>
      <c r="AYO13" s="49"/>
      <c r="AYP13" s="42">
        <f t="shared" si="455"/>
        <v>1656</v>
      </c>
      <c r="AYQ13" s="43">
        <f t="shared" si="456"/>
        <v>276</v>
      </c>
      <c r="AYR13" s="48"/>
      <c r="AYS13" s="49"/>
      <c r="AYT13" s="49"/>
      <c r="AYU13" s="49"/>
      <c r="AYV13" s="49"/>
      <c r="AYW13" s="49">
        <v>881</v>
      </c>
      <c r="AYX13" s="42">
        <f t="shared" si="457"/>
        <v>881</v>
      </c>
      <c r="AYY13" s="43">
        <f t="shared" si="458"/>
        <v>146.83333333333334</v>
      </c>
      <c r="AYZ13" s="48"/>
      <c r="AZA13" s="49"/>
      <c r="AZB13" s="49">
        <v>929</v>
      </c>
      <c r="AZC13" s="49"/>
      <c r="AZD13" s="49"/>
      <c r="AZE13" s="49"/>
      <c r="AZF13" s="42">
        <f t="shared" si="459"/>
        <v>929</v>
      </c>
      <c r="AZG13" s="43">
        <f t="shared" si="460"/>
        <v>154.83333333333334</v>
      </c>
      <c r="AZH13" s="48"/>
      <c r="AZI13" s="49"/>
      <c r="AZJ13" s="49"/>
      <c r="AZK13" s="49">
        <v>897</v>
      </c>
      <c r="AZL13" s="49"/>
      <c r="AZM13" s="49"/>
      <c r="AZN13" s="42">
        <f t="shared" si="461"/>
        <v>897</v>
      </c>
      <c r="AZO13" s="43">
        <f t="shared" si="462"/>
        <v>149.5</v>
      </c>
      <c r="AZP13" s="48">
        <v>1100</v>
      </c>
      <c r="AZQ13" s="49">
        <v>550</v>
      </c>
      <c r="AZR13" s="49">
        <v>550</v>
      </c>
      <c r="AZS13" s="49">
        <v>461</v>
      </c>
      <c r="AZT13" s="49"/>
      <c r="AZU13" s="49"/>
      <c r="AZV13" s="42">
        <f t="shared" si="463"/>
        <v>2661</v>
      </c>
      <c r="AZW13" s="43">
        <f t="shared" si="464"/>
        <v>443.5</v>
      </c>
      <c r="AZX13" s="82"/>
      <c r="AZY13" s="83"/>
      <c r="AZZ13" s="83">
        <v>453</v>
      </c>
      <c r="BAA13" s="83"/>
      <c r="BAB13" s="83"/>
      <c r="BAC13" s="83"/>
      <c r="BAD13" s="42">
        <f t="shared" si="465"/>
        <v>453</v>
      </c>
      <c r="BAE13" s="43">
        <f t="shared" si="466"/>
        <v>75.5</v>
      </c>
      <c r="BAF13" s="48">
        <v>880</v>
      </c>
      <c r="BAG13" s="49"/>
      <c r="BAH13" s="49"/>
      <c r="BAI13" s="49"/>
      <c r="BAJ13" s="49">
        <v>880</v>
      </c>
      <c r="BAK13" s="49"/>
      <c r="BAL13" s="42">
        <f t="shared" si="467"/>
        <v>1760</v>
      </c>
      <c r="BAM13" s="43">
        <f t="shared" si="468"/>
        <v>293.33333333333331</v>
      </c>
      <c r="BAN13" s="48"/>
      <c r="BAO13" s="49"/>
      <c r="BAP13" s="49"/>
      <c r="BAQ13" s="49"/>
      <c r="BAR13" s="49">
        <v>880</v>
      </c>
      <c r="BAS13" s="49"/>
      <c r="BAT13" s="42">
        <f t="shared" si="469"/>
        <v>880</v>
      </c>
      <c r="BAU13" s="43">
        <f t="shared" si="470"/>
        <v>146.66666666666666</v>
      </c>
      <c r="BAV13" s="48"/>
      <c r="BAW13" s="49"/>
      <c r="BAX13" s="49"/>
      <c r="BAY13" s="49"/>
      <c r="BAZ13" s="49">
        <v>440</v>
      </c>
      <c r="BBA13" s="49"/>
      <c r="BBB13" s="42">
        <f t="shared" si="471"/>
        <v>440</v>
      </c>
      <c r="BBC13" s="43">
        <f t="shared" si="472"/>
        <v>73.333333333333329</v>
      </c>
      <c r="BBD13" s="48">
        <v>364</v>
      </c>
      <c r="BBE13" s="49">
        <v>880</v>
      </c>
      <c r="BBF13" s="49"/>
      <c r="BBG13" s="49"/>
      <c r="BBH13" s="49"/>
      <c r="BBI13" s="49">
        <v>378</v>
      </c>
      <c r="BBJ13" s="42">
        <f t="shared" si="473"/>
        <v>1622</v>
      </c>
      <c r="BBK13" s="43">
        <f t="shared" si="474"/>
        <v>270.33333333333331</v>
      </c>
      <c r="BBL13" s="48">
        <v>440</v>
      </c>
      <c r="BBM13" s="49">
        <v>519</v>
      </c>
      <c r="BBN13" s="49">
        <v>432</v>
      </c>
      <c r="BBO13" s="49"/>
      <c r="BBP13" s="49"/>
      <c r="BBQ13" s="49"/>
      <c r="BBR13" s="42">
        <f t="shared" si="475"/>
        <v>1391</v>
      </c>
      <c r="BBS13" s="43">
        <f t="shared" si="476"/>
        <v>231.83333333333334</v>
      </c>
      <c r="BBT13" s="48"/>
      <c r="BBU13" s="49"/>
      <c r="BBV13" s="49">
        <v>1069</v>
      </c>
      <c r="BBW13" s="49">
        <v>440</v>
      </c>
      <c r="BBX13" s="49"/>
      <c r="BBY13" s="49">
        <v>1055</v>
      </c>
      <c r="BBZ13" s="42">
        <f t="shared" si="477"/>
        <v>2564</v>
      </c>
      <c r="BCA13" s="43">
        <f t="shared" si="478"/>
        <v>427.33333333333331</v>
      </c>
      <c r="BCB13" s="48"/>
      <c r="BCC13" s="49"/>
      <c r="BCD13" s="49"/>
      <c r="BCE13" s="49"/>
      <c r="BCF13" s="49"/>
      <c r="BCG13" s="49"/>
      <c r="BCH13" s="42">
        <f t="shared" si="479"/>
        <v>0</v>
      </c>
      <c r="BCI13" s="43">
        <f t="shared" si="480"/>
        <v>0</v>
      </c>
      <c r="BCJ13" s="48"/>
      <c r="BCK13" s="49">
        <v>330</v>
      </c>
      <c r="BCL13" s="49">
        <v>572</v>
      </c>
      <c r="BCM13" s="49"/>
      <c r="BCN13" s="49"/>
      <c r="BCO13" s="49"/>
      <c r="BCP13" s="42">
        <f t="shared" si="481"/>
        <v>902</v>
      </c>
      <c r="BCQ13" s="43">
        <f t="shared" si="482"/>
        <v>150.33333333333334</v>
      </c>
      <c r="BCR13" s="48"/>
      <c r="BCS13" s="49"/>
      <c r="BCT13" s="49"/>
      <c r="BCU13" s="49">
        <v>445</v>
      </c>
      <c r="BCV13" s="49"/>
      <c r="BCW13" s="49">
        <v>476</v>
      </c>
      <c r="BCX13" s="42">
        <f t="shared" si="483"/>
        <v>921</v>
      </c>
      <c r="BCY13" s="43">
        <f t="shared" si="484"/>
        <v>153.5</v>
      </c>
      <c r="BCZ13" s="48"/>
      <c r="BDA13" s="49">
        <v>440</v>
      </c>
      <c r="BDB13" s="49"/>
      <c r="BDC13" s="49"/>
      <c r="BDD13" s="49"/>
      <c r="BDE13" s="49"/>
      <c r="BDF13" s="42">
        <f t="shared" si="485"/>
        <v>440</v>
      </c>
      <c r="BDG13" s="43">
        <f t="shared" si="486"/>
        <v>73.333333333333329</v>
      </c>
      <c r="BDH13" s="48"/>
      <c r="BDI13" s="49">
        <v>433</v>
      </c>
      <c r="BDJ13" s="49"/>
      <c r="BDK13" s="49"/>
      <c r="BDL13" s="49"/>
      <c r="BDM13" s="49"/>
      <c r="BDN13" s="42">
        <f t="shared" si="487"/>
        <v>433</v>
      </c>
      <c r="BDO13" s="43">
        <f t="shared" si="488"/>
        <v>72.166666666666671</v>
      </c>
      <c r="BDP13" s="48">
        <v>934</v>
      </c>
      <c r="BDQ13" s="49"/>
      <c r="BDR13" s="49"/>
      <c r="BDS13" s="49"/>
      <c r="BDT13" s="49">
        <v>906</v>
      </c>
      <c r="BDU13" s="49">
        <v>872</v>
      </c>
      <c r="BDV13" s="42">
        <f t="shared" si="489"/>
        <v>2712</v>
      </c>
      <c r="BDW13" s="43">
        <f t="shared" si="490"/>
        <v>452</v>
      </c>
      <c r="BDX13" s="48"/>
      <c r="BDY13" s="49"/>
      <c r="BDZ13" s="49"/>
      <c r="BEA13" s="49"/>
      <c r="BEB13" s="49"/>
      <c r="BEC13" s="49"/>
      <c r="BED13" s="42">
        <f t="shared" si="491"/>
        <v>0</v>
      </c>
      <c r="BEE13" s="43">
        <f t="shared" si="492"/>
        <v>0</v>
      </c>
      <c r="BEF13" s="48"/>
      <c r="BEG13" s="49"/>
      <c r="BEH13" s="49">
        <v>440</v>
      </c>
      <c r="BEI13" s="49">
        <v>220</v>
      </c>
      <c r="BEJ13" s="49"/>
      <c r="BEK13" s="49"/>
      <c r="BEL13" s="42">
        <f t="shared" si="493"/>
        <v>660</v>
      </c>
      <c r="BEM13" s="43">
        <f t="shared" si="494"/>
        <v>110</v>
      </c>
      <c r="BEN13" s="48"/>
      <c r="BEO13" s="49">
        <v>440</v>
      </c>
      <c r="BEP13" s="49"/>
      <c r="BEQ13" s="49">
        <v>440</v>
      </c>
      <c r="BER13" s="49"/>
      <c r="BES13" s="49"/>
      <c r="BET13" s="42">
        <f t="shared" si="495"/>
        <v>880</v>
      </c>
      <c r="BEU13" s="43">
        <f t="shared" si="496"/>
        <v>146.66666666666666</v>
      </c>
      <c r="BEV13" s="82"/>
      <c r="BEW13" s="83">
        <v>959</v>
      </c>
      <c r="BEX13" s="83">
        <v>450</v>
      </c>
      <c r="BEY13" s="83">
        <v>220</v>
      </c>
      <c r="BEZ13" s="83"/>
      <c r="BFA13" s="83"/>
      <c r="BFB13" s="42">
        <f t="shared" si="497"/>
        <v>1629</v>
      </c>
      <c r="BFC13" s="43">
        <f t="shared" si="498"/>
        <v>271.5</v>
      </c>
      <c r="BFD13" s="48">
        <v>466</v>
      </c>
      <c r="BFE13" s="49"/>
      <c r="BFF13" s="49">
        <v>227</v>
      </c>
      <c r="BFG13" s="49">
        <v>220</v>
      </c>
      <c r="BFH13" s="49"/>
      <c r="BFI13" s="49">
        <v>440</v>
      </c>
      <c r="BFJ13" s="42">
        <f t="shared" si="499"/>
        <v>1353</v>
      </c>
      <c r="BFK13" s="43">
        <f t="shared" si="500"/>
        <v>225.5</v>
      </c>
      <c r="BFL13" s="48"/>
      <c r="BFM13" s="49"/>
      <c r="BFN13" s="49">
        <v>550</v>
      </c>
      <c r="BFO13" s="49"/>
      <c r="BFP13" s="49"/>
      <c r="BFQ13" s="49"/>
      <c r="BFR13" s="42">
        <f t="shared" si="501"/>
        <v>550</v>
      </c>
      <c r="BFS13" s="43">
        <f t="shared" si="502"/>
        <v>91.666666666666671</v>
      </c>
      <c r="BFT13" s="48">
        <v>488</v>
      </c>
      <c r="BFU13" s="49">
        <v>159</v>
      </c>
      <c r="BFV13" s="49">
        <v>427</v>
      </c>
      <c r="BFW13" s="49">
        <v>217</v>
      </c>
      <c r="BFX13" s="49"/>
      <c r="BFY13" s="49"/>
      <c r="BFZ13" s="42">
        <f t="shared" si="503"/>
        <v>1291</v>
      </c>
      <c r="BGA13" s="43">
        <f t="shared" si="504"/>
        <v>215.16666666666666</v>
      </c>
      <c r="BGB13" s="48">
        <v>433</v>
      </c>
      <c r="BGC13" s="49"/>
      <c r="BGD13" s="49">
        <v>387</v>
      </c>
      <c r="BGE13" s="49"/>
      <c r="BGF13" s="49">
        <v>880</v>
      </c>
      <c r="BGG13" s="49"/>
      <c r="BGH13" s="42">
        <f t="shared" si="505"/>
        <v>1700</v>
      </c>
      <c r="BGI13" s="43">
        <f t="shared" si="506"/>
        <v>283.33333333333331</v>
      </c>
      <c r="BGJ13" s="48"/>
      <c r="BGK13" s="49"/>
      <c r="BGL13" s="49">
        <v>795</v>
      </c>
      <c r="BGM13" s="49"/>
      <c r="BGN13" s="49"/>
      <c r="BGO13" s="49"/>
      <c r="BGP13" s="42">
        <f t="shared" si="507"/>
        <v>795</v>
      </c>
      <c r="BGQ13" s="43">
        <f t="shared" si="508"/>
        <v>132.5</v>
      </c>
      <c r="BGR13" s="48"/>
      <c r="BGS13" s="49"/>
      <c r="BGT13" s="49">
        <v>1362</v>
      </c>
      <c r="BGU13" s="49"/>
      <c r="BGV13" s="49"/>
      <c r="BGW13" s="49"/>
      <c r="BGX13" s="42">
        <f t="shared" si="509"/>
        <v>1362</v>
      </c>
      <c r="BGY13" s="43">
        <f t="shared" si="510"/>
        <v>227</v>
      </c>
      <c r="BGZ13" s="48">
        <v>429</v>
      </c>
      <c r="BHA13" s="49"/>
      <c r="BHB13" s="49"/>
      <c r="BHC13" s="49">
        <v>677</v>
      </c>
      <c r="BHD13" s="49"/>
      <c r="BHE13" s="49">
        <v>440</v>
      </c>
      <c r="BHF13" s="42">
        <f t="shared" si="511"/>
        <v>1546</v>
      </c>
      <c r="BHG13" s="43">
        <f t="shared" si="512"/>
        <v>257.66666666666669</v>
      </c>
      <c r="BHH13" s="63"/>
      <c r="BHI13" s="64">
        <v>440</v>
      </c>
      <c r="BHJ13" s="64"/>
      <c r="BHK13" s="64">
        <v>880</v>
      </c>
      <c r="BHL13" s="64"/>
      <c r="BHM13" s="64"/>
      <c r="BHN13" s="42">
        <f t="shared" si="513"/>
        <v>1320</v>
      </c>
      <c r="BHO13" s="43">
        <f t="shared" si="514"/>
        <v>220</v>
      </c>
      <c r="BHP13" s="48"/>
      <c r="BHQ13" s="49">
        <v>220</v>
      </c>
      <c r="BHR13" s="49"/>
      <c r="BHS13" s="49">
        <v>440</v>
      </c>
      <c r="BHT13" s="49"/>
      <c r="BHU13" s="49">
        <v>998</v>
      </c>
      <c r="BHV13" s="42">
        <f t="shared" si="515"/>
        <v>1658</v>
      </c>
      <c r="BHW13" s="43">
        <f t="shared" si="516"/>
        <v>276.33333333333331</v>
      </c>
      <c r="BHX13" s="48"/>
      <c r="BHY13" s="49"/>
      <c r="BHZ13" s="49"/>
      <c r="BIA13" s="49"/>
      <c r="BIB13" s="49">
        <v>440</v>
      </c>
      <c r="BIC13" s="49">
        <v>402</v>
      </c>
      <c r="BID13" s="42">
        <f t="shared" si="517"/>
        <v>842</v>
      </c>
      <c r="BIE13" s="43">
        <f t="shared" si="518"/>
        <v>140.33333333333334</v>
      </c>
      <c r="BIF13" s="48"/>
      <c r="BIG13" s="49"/>
      <c r="BIH13" s="49"/>
      <c r="BII13" s="49">
        <v>440</v>
      </c>
      <c r="BIJ13" s="49"/>
      <c r="BIK13" s="49"/>
      <c r="BIL13" s="42">
        <f t="shared" si="519"/>
        <v>440</v>
      </c>
      <c r="BIM13" s="43">
        <f t="shared" si="520"/>
        <v>73.333333333333329</v>
      </c>
      <c r="BIN13" s="48">
        <v>957</v>
      </c>
      <c r="BIO13" s="49"/>
      <c r="BIP13" s="49"/>
      <c r="BIQ13" s="49"/>
      <c r="BIR13" s="49">
        <v>882</v>
      </c>
      <c r="BIS13" s="49"/>
      <c r="BIT13" s="42">
        <f t="shared" si="521"/>
        <v>1839</v>
      </c>
      <c r="BIU13" s="43">
        <f t="shared" si="522"/>
        <v>306.5</v>
      </c>
      <c r="BIV13" s="48"/>
      <c r="BIW13" s="49"/>
      <c r="BIX13" s="49">
        <v>452</v>
      </c>
      <c r="BIY13" s="49"/>
      <c r="BIZ13" s="49">
        <v>440</v>
      </c>
      <c r="BJA13" s="49"/>
      <c r="BJB13" s="42">
        <f t="shared" si="523"/>
        <v>892</v>
      </c>
      <c r="BJC13" s="43">
        <f t="shared" si="524"/>
        <v>148.66666666666666</v>
      </c>
      <c r="BJD13" s="48"/>
      <c r="BJE13" s="49"/>
      <c r="BJF13" s="49">
        <v>422</v>
      </c>
      <c r="BJG13" s="49"/>
      <c r="BJH13" s="49"/>
      <c r="BJI13" s="49">
        <v>440</v>
      </c>
      <c r="BJJ13" s="42">
        <f t="shared" si="525"/>
        <v>862</v>
      </c>
      <c r="BJK13" s="43">
        <f t="shared" si="526"/>
        <v>143.66666666666666</v>
      </c>
      <c r="BJL13" s="48"/>
      <c r="BJM13" s="49">
        <v>701</v>
      </c>
      <c r="BJN13" s="49"/>
      <c r="BJO13" s="49"/>
      <c r="BJP13" s="49"/>
      <c r="BJQ13" s="49"/>
      <c r="BJR13" s="42">
        <f t="shared" si="527"/>
        <v>701</v>
      </c>
      <c r="BJS13" s="43">
        <f t="shared" si="528"/>
        <v>116.83333333333333</v>
      </c>
      <c r="BJT13" s="63"/>
      <c r="BJU13" s="64">
        <v>863</v>
      </c>
      <c r="BJV13" s="64"/>
      <c r="BJW13" s="64">
        <v>699</v>
      </c>
      <c r="BJX13" s="64">
        <v>660</v>
      </c>
      <c r="BJY13" s="64"/>
      <c r="BJZ13" s="42">
        <f t="shared" si="529"/>
        <v>2222</v>
      </c>
      <c r="BKA13" s="43">
        <f t="shared" si="530"/>
        <v>444.4</v>
      </c>
      <c r="BKB13" s="48"/>
      <c r="BKC13" s="49"/>
      <c r="BKD13" s="49"/>
      <c r="BKE13" s="49"/>
      <c r="BKF13" s="49"/>
      <c r="BKG13" s="49"/>
      <c r="BKH13" s="67">
        <f t="shared" si="531"/>
        <v>0</v>
      </c>
      <c r="BKI13" s="68">
        <f t="shared" si="532"/>
        <v>0</v>
      </c>
      <c r="BKJ13" s="48">
        <v>439</v>
      </c>
      <c r="BKK13" s="49"/>
      <c r="BKL13" s="49">
        <v>330</v>
      </c>
      <c r="BKM13" s="49">
        <v>83</v>
      </c>
      <c r="BKN13" s="49"/>
      <c r="BKO13" s="49"/>
      <c r="BKP13" s="42">
        <f t="shared" si="533"/>
        <v>852</v>
      </c>
      <c r="BKQ13" s="43">
        <f t="shared" si="534"/>
        <v>142</v>
      </c>
      <c r="BKR13" s="48">
        <v>240</v>
      </c>
      <c r="BKS13" s="49"/>
      <c r="BKT13" s="49">
        <v>444</v>
      </c>
      <c r="BKU13" s="49"/>
      <c r="BKV13" s="49"/>
      <c r="BKW13" s="49"/>
      <c r="BKX13" s="42">
        <f t="shared" si="535"/>
        <v>684</v>
      </c>
      <c r="BKY13" s="43">
        <f t="shared" si="536"/>
        <v>114</v>
      </c>
      <c r="BKZ13" s="48"/>
      <c r="BLA13" s="49">
        <v>880</v>
      </c>
      <c r="BLB13" s="49"/>
      <c r="BLC13" s="49">
        <v>639</v>
      </c>
      <c r="BLD13" s="49"/>
      <c r="BLE13" s="49"/>
      <c r="BLF13" s="42">
        <f t="shared" si="537"/>
        <v>1519</v>
      </c>
      <c r="BLG13" s="43">
        <f t="shared" si="538"/>
        <v>253.16666666666666</v>
      </c>
      <c r="BLH13" s="48"/>
      <c r="BLI13" s="49"/>
      <c r="BLJ13" s="49">
        <v>219</v>
      </c>
      <c r="BLK13" s="49"/>
      <c r="BLL13" s="49"/>
      <c r="BLM13" s="49"/>
      <c r="BLN13" s="42">
        <f t="shared" si="539"/>
        <v>219</v>
      </c>
      <c r="BLO13" s="43">
        <f t="shared" si="540"/>
        <v>36.5</v>
      </c>
      <c r="BLP13" s="48">
        <v>433</v>
      </c>
      <c r="BLQ13" s="49">
        <v>434</v>
      </c>
      <c r="BLR13" s="49"/>
      <c r="BLS13" s="49"/>
      <c r="BLT13" s="49">
        <v>883</v>
      </c>
      <c r="BLU13" s="49"/>
      <c r="BLV13" s="42">
        <f t="shared" si="541"/>
        <v>1750</v>
      </c>
      <c r="BLW13" s="43">
        <f t="shared" si="542"/>
        <v>291.66666666666669</v>
      </c>
      <c r="BLX13" s="63"/>
      <c r="BLY13" s="64"/>
      <c r="BLZ13" s="64"/>
      <c r="BMA13" s="64">
        <v>926</v>
      </c>
      <c r="BMB13" s="64"/>
      <c r="BMC13" s="64">
        <v>221</v>
      </c>
      <c r="BMD13" s="42">
        <f t="shared" si="543"/>
        <v>1147</v>
      </c>
      <c r="BME13" s="43">
        <f t="shared" si="544"/>
        <v>191.16666666666666</v>
      </c>
      <c r="BMF13" s="48"/>
      <c r="BMG13" s="49"/>
      <c r="BMH13" s="49"/>
      <c r="BMI13" s="49">
        <v>440</v>
      </c>
      <c r="BMJ13" s="49"/>
      <c r="BMK13" s="49"/>
      <c r="BML13" s="42">
        <f t="shared" si="545"/>
        <v>440</v>
      </c>
      <c r="BMM13" s="43">
        <f t="shared" si="546"/>
        <v>73.333333333333329</v>
      </c>
      <c r="BMN13" s="63">
        <v>837</v>
      </c>
      <c r="BMO13" s="64">
        <v>220</v>
      </c>
      <c r="BMP13" s="64">
        <v>397</v>
      </c>
      <c r="BMQ13" s="64"/>
      <c r="BMR13" s="64"/>
      <c r="BMS13" s="64">
        <v>330</v>
      </c>
      <c r="BMT13" s="42">
        <f t="shared" si="547"/>
        <v>1784</v>
      </c>
      <c r="BMU13" s="43">
        <f t="shared" si="548"/>
        <v>297.33333333333331</v>
      </c>
      <c r="BMV13" s="48">
        <v>480</v>
      </c>
      <c r="BMW13" s="49"/>
      <c r="BMX13" s="49"/>
      <c r="BMY13" s="49"/>
      <c r="BMZ13" s="49">
        <v>352</v>
      </c>
      <c r="BNA13" s="49"/>
      <c r="BNB13" s="42">
        <f t="shared" si="549"/>
        <v>832</v>
      </c>
      <c r="BNC13" s="43">
        <f t="shared" si="550"/>
        <v>138.66666666666666</v>
      </c>
      <c r="BND13" s="48"/>
      <c r="BNE13" s="49">
        <v>398</v>
      </c>
      <c r="BNF13" s="49">
        <v>880</v>
      </c>
      <c r="BNG13" s="49"/>
      <c r="BNH13" s="49"/>
      <c r="BNI13" s="49"/>
      <c r="BNJ13" s="42">
        <f t="shared" si="551"/>
        <v>1278</v>
      </c>
      <c r="BNK13" s="43">
        <f t="shared" si="552"/>
        <v>213</v>
      </c>
      <c r="BNL13" s="48"/>
      <c r="BNM13" s="49">
        <v>446</v>
      </c>
      <c r="BNN13" s="49">
        <v>440</v>
      </c>
      <c r="BNO13" s="49">
        <v>728</v>
      </c>
      <c r="BNP13" s="49"/>
      <c r="BNQ13" s="49">
        <v>13</v>
      </c>
      <c r="BNR13" s="42">
        <f t="shared" si="553"/>
        <v>1627</v>
      </c>
      <c r="BNS13" s="43">
        <f t="shared" si="554"/>
        <v>271.16666666666669</v>
      </c>
      <c r="BNT13" s="48"/>
      <c r="BNU13" s="49"/>
      <c r="BNV13" s="49"/>
      <c r="BNW13" s="49"/>
      <c r="BNX13" s="49"/>
      <c r="BNY13" s="49"/>
      <c r="BNZ13" s="42">
        <f t="shared" si="555"/>
        <v>0</v>
      </c>
      <c r="BOA13" s="43">
        <f t="shared" si="556"/>
        <v>0</v>
      </c>
      <c r="BOB13" s="48">
        <v>880</v>
      </c>
      <c r="BOC13" s="49"/>
      <c r="BOD13" s="49">
        <v>110</v>
      </c>
      <c r="BOE13" s="49">
        <v>426</v>
      </c>
      <c r="BOF13" s="49">
        <v>441</v>
      </c>
      <c r="BOG13" s="49"/>
      <c r="BOH13" s="42">
        <f t="shared" si="557"/>
        <v>1857</v>
      </c>
      <c r="BOI13" s="43">
        <f t="shared" si="558"/>
        <v>309.5</v>
      </c>
      <c r="BOJ13" s="48"/>
      <c r="BOK13" s="49"/>
      <c r="BOL13" s="49">
        <v>423</v>
      </c>
      <c r="BOM13" s="49"/>
      <c r="BON13" s="49"/>
      <c r="BOO13" s="49">
        <v>525</v>
      </c>
      <c r="BOP13" s="42">
        <f t="shared" si="559"/>
        <v>948</v>
      </c>
      <c r="BOQ13" s="43">
        <f t="shared" si="560"/>
        <v>158</v>
      </c>
      <c r="BOR13" s="48"/>
      <c r="BOS13" s="49">
        <v>438</v>
      </c>
      <c r="BOT13" s="49"/>
      <c r="BOU13" s="49">
        <v>357</v>
      </c>
      <c r="BOV13" s="49">
        <v>904</v>
      </c>
      <c r="BOW13" s="49"/>
      <c r="BOX13" s="42">
        <f t="shared" si="561"/>
        <v>1699</v>
      </c>
      <c r="BOY13" s="43">
        <f t="shared" si="562"/>
        <v>283.16666666666669</v>
      </c>
      <c r="BOZ13" s="63">
        <v>400</v>
      </c>
      <c r="BPA13" s="64"/>
      <c r="BPB13" s="64"/>
      <c r="BPC13" s="64">
        <v>660</v>
      </c>
      <c r="BPD13" s="64">
        <v>440</v>
      </c>
      <c r="BPE13" s="64"/>
      <c r="BPF13" s="42">
        <f t="shared" si="563"/>
        <v>1500</v>
      </c>
      <c r="BPG13" s="43">
        <f t="shared" si="564"/>
        <v>250</v>
      </c>
      <c r="BPH13" s="48"/>
      <c r="BPI13" s="49"/>
      <c r="BPJ13" s="49">
        <v>330</v>
      </c>
      <c r="BPK13" s="49"/>
      <c r="BPL13" s="49"/>
      <c r="BPM13" s="49">
        <v>419</v>
      </c>
      <c r="BPN13" s="42">
        <f t="shared" si="565"/>
        <v>749</v>
      </c>
      <c r="BPO13" s="43">
        <f t="shared" si="566"/>
        <v>124.83333333333333</v>
      </c>
      <c r="BPP13" s="48"/>
      <c r="BPQ13" s="49">
        <v>660</v>
      </c>
      <c r="BPR13" s="49">
        <v>651</v>
      </c>
      <c r="BPS13" s="49"/>
      <c r="BPT13" s="49"/>
      <c r="BPU13" s="49"/>
      <c r="BPV13" s="42">
        <f t="shared" si="567"/>
        <v>1311</v>
      </c>
      <c r="BPW13" s="43">
        <f t="shared" si="568"/>
        <v>218.5</v>
      </c>
      <c r="BPX13" s="48">
        <v>660</v>
      </c>
      <c r="BPY13" s="49"/>
      <c r="BPZ13" s="49"/>
      <c r="BQA13" s="49"/>
      <c r="BQB13" s="49">
        <v>1173</v>
      </c>
      <c r="BQC13" s="49"/>
      <c r="BQD13" s="67">
        <f t="shared" si="569"/>
        <v>1833</v>
      </c>
      <c r="BQE13" s="43">
        <f t="shared" si="570"/>
        <v>305.5</v>
      </c>
      <c r="BQF13" s="63"/>
      <c r="BQG13" s="64">
        <v>604</v>
      </c>
      <c r="BQH13" s="64"/>
      <c r="BQI13" s="64"/>
      <c r="BQJ13" s="64"/>
      <c r="BQK13" s="64"/>
      <c r="BQL13" s="67">
        <f t="shared" si="571"/>
        <v>604</v>
      </c>
      <c r="BQM13" s="43">
        <f t="shared" si="572"/>
        <v>100.66666666666667</v>
      </c>
      <c r="BQN13" s="63">
        <v>1000</v>
      </c>
      <c r="BQO13" s="64"/>
      <c r="BQP13" s="64">
        <v>657</v>
      </c>
      <c r="BQQ13" s="64">
        <v>398</v>
      </c>
      <c r="BQR13" s="64"/>
      <c r="BQS13" s="64"/>
      <c r="BQT13" s="67">
        <f t="shared" si="573"/>
        <v>2055</v>
      </c>
      <c r="BQU13" s="43">
        <f t="shared" si="574"/>
        <v>342.5</v>
      </c>
      <c r="BQV13" s="48"/>
      <c r="BQW13" s="49"/>
      <c r="BQX13" s="49"/>
      <c r="BQY13" s="49"/>
      <c r="BQZ13" s="49"/>
      <c r="BRA13" s="49"/>
      <c r="BRB13" s="67">
        <f t="shared" si="575"/>
        <v>0</v>
      </c>
      <c r="BRC13" s="43">
        <f t="shared" si="576"/>
        <v>0</v>
      </c>
      <c r="BRD13" s="48">
        <v>219</v>
      </c>
      <c r="BRE13" s="49"/>
      <c r="BRF13" s="49">
        <v>220</v>
      </c>
      <c r="BRG13" s="49"/>
      <c r="BRH13" s="49"/>
      <c r="BRI13" s="49">
        <v>804</v>
      </c>
      <c r="BRJ13" s="67">
        <f t="shared" si="577"/>
        <v>1243</v>
      </c>
      <c r="BRK13" s="43">
        <f t="shared" si="578"/>
        <v>207.16666666666666</v>
      </c>
      <c r="BRL13" s="48"/>
      <c r="BRM13" s="49"/>
      <c r="BRN13" s="49">
        <v>618</v>
      </c>
      <c r="BRO13" s="49"/>
      <c r="BRP13" s="49"/>
      <c r="BRQ13" s="49">
        <v>997</v>
      </c>
      <c r="BRR13" s="67">
        <f t="shared" si="579"/>
        <v>1615</v>
      </c>
      <c r="BRS13" s="68">
        <f t="shared" si="580"/>
        <v>269.16666666666669</v>
      </c>
      <c r="BRT13" s="63">
        <v>220</v>
      </c>
      <c r="BRU13" s="64"/>
      <c r="BRV13" s="64"/>
      <c r="BRW13" s="64">
        <v>393</v>
      </c>
      <c r="BRX13" s="64"/>
      <c r="BRY13" s="64"/>
      <c r="BRZ13" s="67">
        <f t="shared" si="581"/>
        <v>613</v>
      </c>
      <c r="BSA13" s="43">
        <f t="shared" si="582"/>
        <v>102.16666666666667</v>
      </c>
      <c r="BSB13" s="63"/>
      <c r="BSC13" s="64">
        <v>800</v>
      </c>
      <c r="BSD13" s="64"/>
      <c r="BSE13" s="64"/>
      <c r="BSF13" s="64">
        <v>439</v>
      </c>
      <c r="BSG13" s="64"/>
      <c r="BSH13" s="67">
        <f t="shared" si="583"/>
        <v>1239</v>
      </c>
      <c r="BSI13" s="43">
        <f t="shared" si="584"/>
        <v>206.5</v>
      </c>
      <c r="BSJ13" s="63">
        <v>217</v>
      </c>
      <c r="BSK13" s="64"/>
      <c r="BSL13" s="64"/>
      <c r="BSM13" s="64"/>
      <c r="BSN13" s="64"/>
      <c r="BSO13" s="64">
        <v>1042</v>
      </c>
      <c r="BSP13" s="67">
        <f t="shared" si="585"/>
        <v>1259</v>
      </c>
      <c r="BSQ13" s="43">
        <f t="shared" si="586"/>
        <v>209.83333333333334</v>
      </c>
      <c r="BSR13" s="63"/>
      <c r="BSS13" s="64">
        <v>217</v>
      </c>
      <c r="BST13" s="64"/>
      <c r="BSU13" s="64">
        <v>110</v>
      </c>
      <c r="BSV13" s="64">
        <v>1261</v>
      </c>
      <c r="BSW13" s="64"/>
      <c r="BSX13" s="67">
        <f t="shared" si="587"/>
        <v>1588</v>
      </c>
      <c r="BSY13" s="43">
        <f t="shared" si="588"/>
        <v>264.66666666666669</v>
      </c>
      <c r="BSZ13" s="63">
        <v>207</v>
      </c>
      <c r="BTA13" s="64">
        <v>1084</v>
      </c>
      <c r="BTB13" s="64"/>
      <c r="BTC13" s="64"/>
      <c r="BTD13" s="64"/>
      <c r="BTE13" s="64">
        <v>770</v>
      </c>
      <c r="BTF13" s="67">
        <f t="shared" si="589"/>
        <v>2061</v>
      </c>
      <c r="BTG13" s="43">
        <f t="shared" si="590"/>
        <v>343.5</v>
      </c>
      <c r="BTH13" s="63">
        <v>56</v>
      </c>
      <c r="BTI13" s="64"/>
      <c r="BTJ13" s="64"/>
      <c r="BTK13" s="64">
        <v>400</v>
      </c>
      <c r="BTL13" s="64"/>
      <c r="BTM13" s="64">
        <v>4</v>
      </c>
      <c r="BTN13" s="67">
        <f t="shared" si="591"/>
        <v>460</v>
      </c>
      <c r="BTO13" s="68">
        <f t="shared" si="592"/>
        <v>76.666666666666671</v>
      </c>
      <c r="BTP13" s="48"/>
      <c r="BTQ13" s="49"/>
      <c r="BTR13" s="49"/>
      <c r="BTS13" s="49"/>
      <c r="BTT13" s="49">
        <v>440</v>
      </c>
      <c r="BTU13" s="49"/>
      <c r="BTV13" s="67">
        <f t="shared" si="593"/>
        <v>440</v>
      </c>
      <c r="BTW13" s="43">
        <f t="shared" si="594"/>
        <v>73.333333333333329</v>
      </c>
      <c r="BTX13" s="63"/>
      <c r="BTY13" s="64">
        <v>880</v>
      </c>
      <c r="BTZ13" s="64"/>
      <c r="BUA13" s="64"/>
      <c r="BUB13" s="64">
        <v>440</v>
      </c>
      <c r="BUC13" s="64"/>
      <c r="BUD13" s="67">
        <f t="shared" si="595"/>
        <v>1320</v>
      </c>
      <c r="BUE13" s="68">
        <f t="shared" si="596"/>
        <v>220</v>
      </c>
      <c r="BUF13" s="48"/>
      <c r="BUG13" s="49">
        <v>563</v>
      </c>
      <c r="BUH13" s="49">
        <v>400</v>
      </c>
      <c r="BUI13" s="49"/>
      <c r="BUJ13" s="49">
        <v>440</v>
      </c>
      <c r="BUK13" s="49">
        <v>440</v>
      </c>
      <c r="BUL13" s="67">
        <f t="shared" si="597"/>
        <v>1843</v>
      </c>
      <c r="BUM13" s="68">
        <f t="shared" si="598"/>
        <v>307.16666666666669</v>
      </c>
      <c r="BUN13" s="63">
        <v>1229</v>
      </c>
      <c r="BUO13" s="64"/>
      <c r="BUP13" s="64"/>
      <c r="BUQ13" s="64"/>
      <c r="BUR13" s="64"/>
      <c r="BUS13" s="64">
        <v>369</v>
      </c>
      <c r="BUT13" s="67">
        <f t="shared" si="599"/>
        <v>1598</v>
      </c>
      <c r="BUU13" s="68">
        <f t="shared" si="600"/>
        <v>266.33333333333331</v>
      </c>
      <c r="BUV13" s="48"/>
      <c r="BUW13" s="49"/>
      <c r="BUX13" s="49"/>
      <c r="BUY13" s="49">
        <v>1101</v>
      </c>
      <c r="BUZ13" s="49">
        <v>900</v>
      </c>
      <c r="BVA13" s="49"/>
      <c r="BVB13" s="67">
        <f t="shared" si="601"/>
        <v>2001</v>
      </c>
      <c r="BVC13" s="68">
        <f t="shared" si="602"/>
        <v>333.5</v>
      </c>
      <c r="BVD13" s="48"/>
      <c r="BVE13" s="49">
        <v>109</v>
      </c>
      <c r="BVF13" s="49"/>
      <c r="BVG13" s="49">
        <v>208</v>
      </c>
      <c r="BVH13" s="49"/>
      <c r="BVI13" s="49"/>
      <c r="BVJ13" s="67">
        <f t="shared" si="603"/>
        <v>317</v>
      </c>
      <c r="BVK13" s="68">
        <f t="shared" si="604"/>
        <v>52.833333333333336</v>
      </c>
      <c r="BVL13" s="48">
        <v>218</v>
      </c>
      <c r="BVM13" s="49"/>
      <c r="BVN13" s="49"/>
      <c r="BVO13" s="49"/>
      <c r="BVP13" s="49">
        <v>881</v>
      </c>
      <c r="BVQ13" s="49"/>
      <c r="BVR13" s="67">
        <f t="shared" si="605"/>
        <v>1099</v>
      </c>
      <c r="BVS13" s="68">
        <f t="shared" si="606"/>
        <v>183.16666666666666</v>
      </c>
      <c r="BVT13" s="48"/>
      <c r="BVU13" s="49">
        <v>1390</v>
      </c>
      <c r="BVV13" s="49">
        <v>438</v>
      </c>
      <c r="BVW13" s="49"/>
      <c r="BVX13" s="49">
        <v>634</v>
      </c>
      <c r="BVY13" s="49">
        <v>110</v>
      </c>
      <c r="BVZ13" s="67">
        <f t="shared" si="607"/>
        <v>2572</v>
      </c>
      <c r="BWA13" s="68">
        <f t="shared" si="608"/>
        <v>428.66666666666669</v>
      </c>
      <c r="BWB13" s="48">
        <v>109</v>
      </c>
      <c r="BWC13" s="49"/>
      <c r="BWD13" s="49"/>
      <c r="BWE13" s="49">
        <v>660</v>
      </c>
      <c r="BWF13" s="49">
        <v>219</v>
      </c>
      <c r="BWG13" s="49"/>
      <c r="BWH13" s="67">
        <f t="shared" si="609"/>
        <v>988</v>
      </c>
      <c r="BWI13" s="68">
        <f t="shared" si="610"/>
        <v>164.66666666666666</v>
      </c>
      <c r="BWJ13" s="48"/>
      <c r="BWK13" s="49"/>
      <c r="BWL13" s="49"/>
      <c r="BWM13" s="49">
        <v>800</v>
      </c>
      <c r="BWN13" s="49"/>
      <c r="BWO13" s="49"/>
      <c r="BWP13" s="67">
        <f t="shared" si="611"/>
        <v>800</v>
      </c>
      <c r="BWQ13" s="68">
        <f t="shared" si="612"/>
        <v>133.33333333333334</v>
      </c>
      <c r="BWR13" s="48"/>
      <c r="BWS13" s="49"/>
      <c r="BWT13" s="49">
        <v>878</v>
      </c>
      <c r="BWU13" s="49">
        <v>439</v>
      </c>
      <c r="BWV13" s="49"/>
      <c r="BWW13" s="49">
        <v>414</v>
      </c>
      <c r="BWX13" s="67">
        <f t="shared" si="613"/>
        <v>1731</v>
      </c>
      <c r="BWY13" s="68">
        <f t="shared" si="614"/>
        <v>288.5</v>
      </c>
      <c r="BWZ13" s="48"/>
      <c r="BXA13" s="49">
        <v>439</v>
      </c>
      <c r="BXB13" s="49"/>
      <c r="BXC13" s="49">
        <v>439</v>
      </c>
      <c r="BXD13" s="49"/>
      <c r="BXE13" s="49">
        <v>440</v>
      </c>
      <c r="BXF13" s="67">
        <f t="shared" si="615"/>
        <v>1318</v>
      </c>
      <c r="BXG13" s="68">
        <f t="shared" si="616"/>
        <v>219.66666666666666</v>
      </c>
      <c r="BXH13" s="48"/>
      <c r="BXI13" s="49">
        <v>395</v>
      </c>
      <c r="BXJ13" s="49"/>
      <c r="BXK13" s="49"/>
      <c r="BXL13" s="49">
        <v>941</v>
      </c>
      <c r="BXM13" s="49"/>
      <c r="BXN13" s="67">
        <f t="shared" si="617"/>
        <v>1336</v>
      </c>
      <c r="BXO13" s="68">
        <f t="shared" si="618"/>
        <v>222.66666666666666</v>
      </c>
      <c r="BXP13" s="63">
        <v>770</v>
      </c>
      <c r="BXQ13" s="64"/>
      <c r="BXR13" s="64">
        <v>440</v>
      </c>
      <c r="BXS13" s="64"/>
      <c r="BXT13" s="64"/>
      <c r="BXU13" s="1">
        <v>592</v>
      </c>
      <c r="BXV13" s="67">
        <f t="shared" si="73"/>
        <v>1210</v>
      </c>
      <c r="BXW13" s="68">
        <f t="shared" si="619"/>
        <v>201.66666666666666</v>
      </c>
      <c r="BXX13" s="48"/>
      <c r="BXY13" s="49">
        <v>153</v>
      </c>
      <c r="BXZ13" s="49"/>
      <c r="BYA13" s="49">
        <v>836</v>
      </c>
      <c r="BYB13" s="49"/>
      <c r="BYC13" s="49"/>
      <c r="BYD13" s="67">
        <f t="shared" si="620"/>
        <v>989</v>
      </c>
      <c r="BYE13" s="68">
        <f t="shared" si="621"/>
        <v>164.83333333333334</v>
      </c>
      <c r="BYF13" s="63">
        <v>440</v>
      </c>
      <c r="BYG13" s="64"/>
      <c r="BYH13" s="64">
        <v>473</v>
      </c>
      <c r="BYI13" s="64"/>
      <c r="BYJ13" s="64">
        <v>358</v>
      </c>
      <c r="BYK13" s="64"/>
      <c r="BYL13" s="67">
        <f t="shared" si="622"/>
        <v>1271</v>
      </c>
      <c r="BYM13" s="68">
        <f t="shared" si="623"/>
        <v>211.83333333333334</v>
      </c>
      <c r="BYN13" s="48"/>
      <c r="BYO13" s="49"/>
      <c r="BYP13" s="49">
        <v>985</v>
      </c>
      <c r="BYQ13" s="49">
        <v>178</v>
      </c>
      <c r="BYR13" s="49">
        <v>1024</v>
      </c>
      <c r="BYS13" s="49"/>
      <c r="BYT13" s="67">
        <f t="shared" si="624"/>
        <v>2187</v>
      </c>
      <c r="BYU13" s="68">
        <f t="shared" si="625"/>
        <v>364.5</v>
      </c>
      <c r="BYV13" s="48"/>
      <c r="BYW13" s="49"/>
      <c r="BYX13" s="49"/>
      <c r="BYY13" s="49"/>
      <c r="BYZ13" s="49">
        <v>802</v>
      </c>
      <c r="BZA13" s="49"/>
      <c r="BZB13" s="67">
        <f t="shared" si="626"/>
        <v>802</v>
      </c>
      <c r="BZC13" s="68">
        <f t="shared" si="627"/>
        <v>133.66666666666666</v>
      </c>
      <c r="BZD13" s="48"/>
      <c r="BZE13" s="49">
        <v>1393</v>
      </c>
      <c r="BZF13" s="49"/>
      <c r="BZG13" s="49">
        <v>433</v>
      </c>
      <c r="BZH13" s="49"/>
      <c r="BZI13" s="49"/>
      <c r="BZJ13" s="67">
        <f t="shared" si="628"/>
        <v>1826</v>
      </c>
      <c r="BZK13" s="68">
        <f t="shared" si="629"/>
        <v>304.33333333333331</v>
      </c>
      <c r="BZL13" s="48">
        <v>328</v>
      </c>
      <c r="BZM13" s="49">
        <v>439</v>
      </c>
      <c r="BZN13" s="49"/>
      <c r="BZO13" s="49">
        <v>220</v>
      </c>
      <c r="BZP13" s="49"/>
      <c r="BZQ13" s="49">
        <v>573</v>
      </c>
      <c r="BZR13" s="67">
        <f t="shared" si="630"/>
        <v>1560</v>
      </c>
      <c r="BZS13" s="68">
        <f t="shared" si="631"/>
        <v>260</v>
      </c>
      <c r="BZT13" s="48"/>
      <c r="BZU13" s="49"/>
      <c r="BZV13" s="49">
        <v>232</v>
      </c>
      <c r="BZW13" s="49"/>
      <c r="BZX13" s="49"/>
      <c r="BZY13" s="49">
        <v>855</v>
      </c>
      <c r="BZZ13" s="67">
        <f t="shared" si="632"/>
        <v>1087</v>
      </c>
      <c r="CAA13" s="68">
        <f t="shared" si="633"/>
        <v>181.16666666666666</v>
      </c>
      <c r="CAB13" s="48"/>
      <c r="CAC13" s="49">
        <v>321</v>
      </c>
      <c r="CAD13" s="49">
        <v>467</v>
      </c>
      <c r="CAE13" s="49"/>
      <c r="CAF13" s="49">
        <v>412</v>
      </c>
      <c r="CAG13" s="49"/>
      <c r="CAH13" s="67">
        <f t="shared" si="634"/>
        <v>1200</v>
      </c>
      <c r="CAI13" s="68">
        <f t="shared" si="635"/>
        <v>200</v>
      </c>
      <c r="CAJ13" s="63">
        <v>422</v>
      </c>
      <c r="CAK13" s="64">
        <v>206</v>
      </c>
      <c r="CAL13" s="64">
        <v>927</v>
      </c>
      <c r="CAM13" s="64"/>
      <c r="CAN13" s="64">
        <v>462</v>
      </c>
      <c r="CAO13" s="64"/>
      <c r="CAP13" s="67">
        <f t="shared" si="636"/>
        <v>2017</v>
      </c>
      <c r="CAQ13" s="68">
        <f t="shared" si="637"/>
        <v>336.16666666666669</v>
      </c>
      <c r="CAR13" s="63">
        <v>439</v>
      </c>
      <c r="CAS13" s="64">
        <v>802</v>
      </c>
      <c r="CAT13" s="64"/>
      <c r="CAU13" s="64">
        <v>220</v>
      </c>
      <c r="CAV13" s="64"/>
      <c r="CAW13" s="64">
        <v>800</v>
      </c>
      <c r="CAX13" s="67">
        <f t="shared" si="638"/>
        <v>2261</v>
      </c>
      <c r="CAY13" s="68">
        <f t="shared" si="639"/>
        <v>376.83333333333331</v>
      </c>
      <c r="CAZ13" s="48">
        <v>440</v>
      </c>
      <c r="CBA13" s="49"/>
      <c r="CBB13" s="49"/>
      <c r="CBC13" s="49">
        <v>880</v>
      </c>
      <c r="CBD13" s="49"/>
      <c r="CBE13" s="49"/>
      <c r="CBF13" s="67">
        <f t="shared" si="640"/>
        <v>1320</v>
      </c>
      <c r="CBG13" s="68">
        <f t="shared" si="641"/>
        <v>220</v>
      </c>
      <c r="CBH13" s="48">
        <v>440</v>
      </c>
      <c r="CBI13" s="49">
        <v>440</v>
      </c>
      <c r="CBJ13" s="49">
        <v>330</v>
      </c>
      <c r="CBK13" s="49"/>
      <c r="CBL13" s="49">
        <v>770</v>
      </c>
      <c r="CBM13" s="49">
        <v>330</v>
      </c>
      <c r="CBN13" s="67">
        <f t="shared" si="642"/>
        <v>2310</v>
      </c>
      <c r="CBO13" s="68">
        <f t="shared" si="643"/>
        <v>385</v>
      </c>
      <c r="CBP13" s="48">
        <v>445</v>
      </c>
      <c r="CBQ13" s="49"/>
      <c r="CBR13" s="49"/>
      <c r="CBS13" s="49">
        <v>1177</v>
      </c>
      <c r="CBT13" s="49"/>
      <c r="CBU13" s="49"/>
      <c r="CBV13" s="67">
        <f t="shared" si="644"/>
        <v>1622</v>
      </c>
      <c r="CBW13" s="68">
        <f t="shared" si="645"/>
        <v>270.33333333333331</v>
      </c>
      <c r="CBX13" s="48"/>
      <c r="CBY13" s="49">
        <v>893</v>
      </c>
      <c r="CBZ13" s="49">
        <v>440</v>
      </c>
      <c r="CCA13" s="49"/>
      <c r="CCB13" s="49"/>
      <c r="CCC13" s="49">
        <v>762</v>
      </c>
      <c r="CCD13" s="67">
        <f t="shared" si="646"/>
        <v>2095</v>
      </c>
      <c r="CCE13" s="68">
        <f t="shared" si="647"/>
        <v>349.16666666666669</v>
      </c>
      <c r="CCF13" s="48">
        <v>221</v>
      </c>
      <c r="CCG13" s="49"/>
      <c r="CCH13" s="49">
        <v>791</v>
      </c>
      <c r="CCI13" s="49"/>
      <c r="CCJ13" s="49">
        <v>990</v>
      </c>
      <c r="CCK13" s="49">
        <v>440</v>
      </c>
      <c r="CCL13" s="67">
        <f t="shared" si="648"/>
        <v>2442</v>
      </c>
      <c r="CCM13" s="68">
        <f t="shared" si="649"/>
        <v>407</v>
      </c>
      <c r="CCN13" s="48"/>
      <c r="CCO13" s="49">
        <v>193</v>
      </c>
      <c r="CCP13" s="49"/>
      <c r="CCQ13" s="49"/>
      <c r="CCR13" s="49">
        <v>553</v>
      </c>
      <c r="CCS13" s="49"/>
      <c r="CCT13" s="67">
        <f t="shared" si="650"/>
        <v>746</v>
      </c>
      <c r="CCU13" s="68">
        <f t="shared" si="651"/>
        <v>124.33333333333333</v>
      </c>
      <c r="CCV13" s="48"/>
      <c r="CCW13" s="49"/>
      <c r="CCX13" s="49"/>
      <c r="CCY13" s="49"/>
      <c r="CCZ13" s="49">
        <v>609</v>
      </c>
      <c r="CDA13" s="49"/>
      <c r="CDB13" s="67">
        <f t="shared" si="652"/>
        <v>609</v>
      </c>
      <c r="CDC13" s="68">
        <f t="shared" si="653"/>
        <v>101.5</v>
      </c>
      <c r="CDD13" s="48">
        <v>392</v>
      </c>
      <c r="CDE13" s="49">
        <v>1229</v>
      </c>
      <c r="CDF13" s="49"/>
      <c r="CDG13" s="49">
        <v>401</v>
      </c>
      <c r="CDH13" s="49">
        <v>481</v>
      </c>
      <c r="CDI13" s="49"/>
      <c r="CDJ13" s="67">
        <f t="shared" si="654"/>
        <v>2503</v>
      </c>
      <c r="CDK13" s="68">
        <f t="shared" si="655"/>
        <v>417.16666666666669</v>
      </c>
      <c r="CDL13" s="48">
        <v>790</v>
      </c>
      <c r="CDM13" s="49"/>
      <c r="CDN13" s="49">
        <v>431</v>
      </c>
      <c r="CDO13" s="49"/>
      <c r="CDP13" s="49">
        <v>660</v>
      </c>
      <c r="CDQ13" s="49">
        <v>460</v>
      </c>
      <c r="CDR13" s="67">
        <f t="shared" si="656"/>
        <v>2341</v>
      </c>
      <c r="CDS13" s="68">
        <f t="shared" si="657"/>
        <v>390.16666666666669</v>
      </c>
      <c r="CDT13" s="48"/>
      <c r="CDU13" s="49">
        <v>663</v>
      </c>
      <c r="CDV13" s="49"/>
      <c r="CDW13" s="49">
        <v>660</v>
      </c>
      <c r="CDX13" s="49"/>
      <c r="CDY13" s="49">
        <v>897</v>
      </c>
      <c r="CDZ13" s="67">
        <f t="shared" si="658"/>
        <v>2220</v>
      </c>
      <c r="CEA13" s="68">
        <f t="shared" si="659"/>
        <v>370</v>
      </c>
      <c r="CEB13" s="48"/>
      <c r="CEC13" s="49">
        <v>444</v>
      </c>
      <c r="CED13" s="49"/>
      <c r="CEE13" s="49">
        <v>784</v>
      </c>
      <c r="CEF13" s="49"/>
      <c r="CEG13" s="49"/>
      <c r="CEH13" s="67">
        <f t="shared" si="660"/>
        <v>1228</v>
      </c>
      <c r="CEI13" s="68">
        <f t="shared" si="661"/>
        <v>204.66666666666666</v>
      </c>
      <c r="CEJ13" s="48"/>
      <c r="CEK13" s="49">
        <v>1802</v>
      </c>
      <c r="CEL13" s="49"/>
      <c r="CEM13" s="49"/>
      <c r="CEN13" s="49"/>
      <c r="CEO13" s="49">
        <v>1210</v>
      </c>
      <c r="CEP13" s="67">
        <f t="shared" si="662"/>
        <v>3012</v>
      </c>
      <c r="CEQ13" s="68">
        <f t="shared" si="663"/>
        <v>502</v>
      </c>
      <c r="CER13" s="48"/>
      <c r="CES13" s="49">
        <v>840</v>
      </c>
      <c r="CET13" s="49"/>
      <c r="CEU13" s="49">
        <v>1249</v>
      </c>
      <c r="CEV13" s="49"/>
      <c r="CEW13" s="49"/>
      <c r="CEX13" s="67">
        <f t="shared" si="664"/>
        <v>2089</v>
      </c>
      <c r="CEY13" s="68">
        <f t="shared" si="665"/>
        <v>348.16666666666669</v>
      </c>
      <c r="CEZ13" s="48"/>
      <c r="CFA13" s="49"/>
      <c r="CFB13" s="49">
        <v>933</v>
      </c>
      <c r="CFC13" s="49"/>
      <c r="CFD13" s="49">
        <v>903</v>
      </c>
      <c r="CFE13" s="49"/>
      <c r="CFF13" s="67">
        <f t="shared" si="666"/>
        <v>1836</v>
      </c>
      <c r="CFG13" s="68">
        <f t="shared" si="667"/>
        <v>306</v>
      </c>
      <c r="CFH13" s="48">
        <v>220</v>
      </c>
      <c r="CFI13" s="49">
        <v>899</v>
      </c>
      <c r="CFJ13" s="49"/>
      <c r="CFK13" s="49"/>
      <c r="CFL13" s="49">
        <v>878</v>
      </c>
      <c r="CFM13" s="49"/>
      <c r="CFN13" s="67">
        <f t="shared" si="668"/>
        <v>1997</v>
      </c>
      <c r="CFO13" s="68">
        <f t="shared" si="669"/>
        <v>332.83333333333331</v>
      </c>
      <c r="CFP13" s="48">
        <v>797</v>
      </c>
      <c r="CFQ13" s="49"/>
      <c r="CFR13" s="49"/>
      <c r="CFS13" s="49"/>
      <c r="CFT13" s="49">
        <v>1294</v>
      </c>
      <c r="CFU13" s="49"/>
      <c r="CFV13" s="67">
        <f t="shared" si="670"/>
        <v>2091</v>
      </c>
      <c r="CFW13" s="68">
        <f t="shared" si="671"/>
        <v>348.5</v>
      </c>
      <c r="CFX13" s="48">
        <v>600</v>
      </c>
      <c r="CFY13" s="49"/>
      <c r="CFZ13" s="49">
        <v>925</v>
      </c>
      <c r="CGA13" s="49"/>
      <c r="CGB13" s="49">
        <v>1588</v>
      </c>
      <c r="CGC13" s="49"/>
      <c r="CGD13" s="67">
        <f t="shared" si="672"/>
        <v>3113</v>
      </c>
      <c r="CGE13" s="68">
        <f t="shared" si="673"/>
        <v>518.83333333333337</v>
      </c>
      <c r="CGF13" s="48"/>
      <c r="CGG13" s="49"/>
      <c r="CGH13" s="49"/>
      <c r="CGI13" s="49"/>
      <c r="CGJ13" s="49"/>
      <c r="CGK13" s="49"/>
      <c r="CGL13" s="67">
        <f t="shared" si="674"/>
        <v>0</v>
      </c>
      <c r="CGM13" s="68">
        <f t="shared" si="675"/>
        <v>0</v>
      </c>
      <c r="CGN13" s="63">
        <v>662</v>
      </c>
      <c r="CGO13" s="64">
        <v>214</v>
      </c>
      <c r="CGP13" s="64"/>
      <c r="CGQ13" s="64">
        <v>913</v>
      </c>
      <c r="CGR13" s="64"/>
      <c r="CGS13" s="64">
        <v>440</v>
      </c>
      <c r="CGT13" s="67">
        <f t="shared" si="676"/>
        <v>2229</v>
      </c>
      <c r="CGU13" s="68">
        <f t="shared" si="677"/>
        <v>371.5</v>
      </c>
      <c r="CGV13" s="48"/>
      <c r="CGW13" s="49"/>
      <c r="CGX13" s="49">
        <v>1032</v>
      </c>
      <c r="CGY13" s="49"/>
      <c r="CGZ13" s="49">
        <v>440</v>
      </c>
      <c r="CHA13" s="49"/>
      <c r="CHB13" s="67">
        <f t="shared" si="678"/>
        <v>1472</v>
      </c>
      <c r="CHC13" s="68">
        <f t="shared" si="679"/>
        <v>245.33333333333334</v>
      </c>
      <c r="CHD13" s="48">
        <v>433</v>
      </c>
      <c r="CHE13" s="49">
        <v>660</v>
      </c>
      <c r="CHF13" s="49">
        <v>840</v>
      </c>
      <c r="CHG13" s="49"/>
      <c r="CHH13" s="49">
        <v>428</v>
      </c>
      <c r="CHI13" s="49"/>
      <c r="CHJ13" s="67">
        <f t="shared" si="680"/>
        <v>2361</v>
      </c>
      <c r="CHK13" s="68">
        <f t="shared" si="681"/>
        <v>393.5</v>
      </c>
      <c r="CHL13" s="63"/>
      <c r="CHM13" s="64"/>
      <c r="CHN13" s="64"/>
      <c r="CHO13" s="64">
        <v>1363</v>
      </c>
      <c r="CHP13" s="64"/>
      <c r="CHQ13" s="64"/>
      <c r="CHR13" s="67">
        <f t="shared" si="682"/>
        <v>1363</v>
      </c>
      <c r="CHS13" s="68">
        <f t="shared" si="683"/>
        <v>227.16666666666666</v>
      </c>
      <c r="CHT13" s="48"/>
      <c r="CHU13" s="49"/>
      <c r="CHV13" s="49"/>
      <c r="CHW13" s="49">
        <v>876</v>
      </c>
      <c r="CHX13" s="49"/>
      <c r="CHY13" s="49">
        <v>1316</v>
      </c>
      <c r="CHZ13" s="67">
        <f t="shared" si="684"/>
        <v>2192</v>
      </c>
      <c r="CIA13" s="68">
        <f t="shared" si="685"/>
        <v>365.33333333333331</v>
      </c>
      <c r="CIB13" s="63">
        <v>1308</v>
      </c>
      <c r="CIC13" s="64"/>
      <c r="CID13" s="64">
        <v>429</v>
      </c>
      <c r="CIE13" s="64">
        <v>660</v>
      </c>
      <c r="CIF13" s="64"/>
      <c r="CIG13" s="64">
        <v>1291</v>
      </c>
      <c r="CIH13" s="67">
        <f t="shared" si="686"/>
        <v>3688</v>
      </c>
      <c r="CII13" s="68">
        <f t="shared" si="687"/>
        <v>614.66666666666663</v>
      </c>
      <c r="CIJ13" s="63">
        <v>439</v>
      </c>
      <c r="CIK13" s="64"/>
      <c r="CIL13" s="64">
        <v>1320</v>
      </c>
      <c r="CIM13" s="64"/>
      <c r="CIN13" s="64"/>
      <c r="CIO13" s="64"/>
      <c r="CIP13" s="67">
        <f t="shared" si="688"/>
        <v>1759</v>
      </c>
      <c r="CIQ13" s="68">
        <f t="shared" si="689"/>
        <v>293.16666666666669</v>
      </c>
      <c r="CIR13" s="48"/>
      <c r="CIS13" s="49"/>
      <c r="CIT13" s="49">
        <v>1039</v>
      </c>
      <c r="CIU13" s="49"/>
      <c r="CIV13" s="49"/>
      <c r="CIW13" s="49"/>
      <c r="CIX13" s="67">
        <f t="shared" si="690"/>
        <v>1039</v>
      </c>
      <c r="CIY13" s="68">
        <f t="shared" si="691"/>
        <v>173.16666666666666</v>
      </c>
      <c r="CIZ13" s="48"/>
      <c r="CJA13" s="49">
        <v>1191</v>
      </c>
      <c r="CJB13" s="49">
        <v>419</v>
      </c>
      <c r="CJC13" s="49"/>
      <c r="CJD13" s="49">
        <v>440</v>
      </c>
      <c r="CJE13" s="49">
        <v>461</v>
      </c>
      <c r="CJF13" s="67">
        <f t="shared" si="692"/>
        <v>2511</v>
      </c>
      <c r="CJG13" s="68">
        <f t="shared" si="1208"/>
        <v>418.5</v>
      </c>
      <c r="CJH13" s="48">
        <v>827</v>
      </c>
      <c r="CJI13" s="49">
        <v>330</v>
      </c>
      <c r="CJJ13" s="49">
        <v>110</v>
      </c>
      <c r="CJK13" s="49"/>
      <c r="CJL13" s="49">
        <v>860</v>
      </c>
      <c r="CJM13" s="49">
        <v>439</v>
      </c>
      <c r="CJN13" s="67">
        <f t="shared" si="693"/>
        <v>2566</v>
      </c>
      <c r="CJO13" s="68">
        <f t="shared" si="694"/>
        <v>427.66666666666669</v>
      </c>
      <c r="CJP13" s="48"/>
      <c r="CJQ13" s="49"/>
      <c r="CJR13" s="49">
        <v>440</v>
      </c>
      <c r="CJS13" s="49"/>
      <c r="CJT13" s="49"/>
      <c r="CJU13" s="49"/>
      <c r="CJV13" s="67">
        <f t="shared" si="695"/>
        <v>440</v>
      </c>
      <c r="CJW13" s="68">
        <f t="shared" si="696"/>
        <v>73.333333333333329</v>
      </c>
      <c r="CJX13" s="48"/>
      <c r="CJY13" s="49">
        <v>420</v>
      </c>
      <c r="CJZ13" s="49"/>
      <c r="CKA13" s="49">
        <v>890</v>
      </c>
      <c r="CKB13" s="49"/>
      <c r="CKC13" s="49">
        <v>489</v>
      </c>
      <c r="CKD13" s="67">
        <f t="shared" si="697"/>
        <v>1799</v>
      </c>
      <c r="CKE13" s="68">
        <f t="shared" si="698"/>
        <v>299.83333333333331</v>
      </c>
      <c r="CKF13" s="63">
        <v>1320</v>
      </c>
      <c r="CKG13" s="64">
        <v>1186</v>
      </c>
      <c r="CKH13" s="64">
        <v>899</v>
      </c>
      <c r="CKI13" s="64"/>
      <c r="CKJ13" s="64">
        <v>884</v>
      </c>
      <c r="CKK13" s="64"/>
      <c r="CKL13" s="67">
        <f t="shared" si="699"/>
        <v>4289</v>
      </c>
      <c r="CKM13" s="68">
        <f t="shared" si="700"/>
        <v>714.83333333333337</v>
      </c>
      <c r="CKN13" s="48"/>
      <c r="CKO13" s="49"/>
      <c r="CKP13" s="49"/>
      <c r="CKQ13" s="49">
        <v>337</v>
      </c>
      <c r="CKR13" s="49"/>
      <c r="CKS13" s="47"/>
      <c r="CKT13" s="67">
        <f t="shared" si="701"/>
        <v>337</v>
      </c>
      <c r="CKU13" s="68">
        <f t="shared" si="702"/>
        <v>56.166666666666664</v>
      </c>
      <c r="CKV13" s="48">
        <v>899</v>
      </c>
      <c r="CKW13" s="49"/>
      <c r="CKX13" s="49"/>
      <c r="CKY13" s="49">
        <v>198</v>
      </c>
      <c r="CKZ13" s="49"/>
      <c r="CLA13" s="49">
        <v>880</v>
      </c>
      <c r="CLB13" s="67">
        <f t="shared" si="703"/>
        <v>1977</v>
      </c>
      <c r="CLC13" s="68">
        <f t="shared" si="704"/>
        <v>329.5</v>
      </c>
      <c r="CLD13" s="48"/>
      <c r="CLE13" s="49">
        <v>327</v>
      </c>
      <c r="CLF13" s="49"/>
      <c r="CLG13" s="49"/>
      <c r="CLH13" s="49">
        <v>577</v>
      </c>
      <c r="CLI13" s="49">
        <v>300</v>
      </c>
      <c r="CLJ13" s="67">
        <f t="shared" si="705"/>
        <v>1204</v>
      </c>
      <c r="CLK13" s="68">
        <f t="shared" si="706"/>
        <v>200.66666666666666</v>
      </c>
      <c r="CLL13" s="48"/>
      <c r="CLM13" s="49"/>
      <c r="CLN13" s="49">
        <v>999</v>
      </c>
      <c r="CLO13" s="49"/>
      <c r="CLP13" s="49"/>
      <c r="CLQ13" s="49">
        <v>1000</v>
      </c>
      <c r="CLR13" s="67">
        <f t="shared" si="707"/>
        <v>1999</v>
      </c>
      <c r="CLS13" s="68">
        <f t="shared" si="708"/>
        <v>333.16666666666669</v>
      </c>
      <c r="CLT13" s="63"/>
      <c r="CLU13" s="64"/>
      <c r="CLV13" s="64"/>
      <c r="CLW13" s="64"/>
      <c r="CLX13" s="64">
        <v>889</v>
      </c>
      <c r="CLY13" s="64"/>
      <c r="CLZ13" s="67">
        <f t="shared" si="709"/>
        <v>889</v>
      </c>
      <c r="CMA13" s="68">
        <f t="shared" si="710"/>
        <v>148.16666666666666</v>
      </c>
      <c r="CMB13" s="48"/>
      <c r="CMC13" s="49">
        <v>944</v>
      </c>
      <c r="CMD13" s="49"/>
      <c r="CME13" s="49">
        <v>453</v>
      </c>
      <c r="CMF13" s="49"/>
      <c r="CMG13" s="49">
        <v>458</v>
      </c>
      <c r="CMH13" s="67">
        <f t="shared" si="711"/>
        <v>1855</v>
      </c>
      <c r="CMI13" s="68">
        <f t="shared" si="712"/>
        <v>309.16666666666669</v>
      </c>
      <c r="CMJ13" s="48">
        <v>885</v>
      </c>
      <c r="CMK13" s="49"/>
      <c r="CML13" s="49"/>
      <c r="CMM13" s="49"/>
      <c r="CMN13" s="49"/>
      <c r="CMO13" s="49">
        <v>439</v>
      </c>
      <c r="CMP13" s="67">
        <f t="shared" si="713"/>
        <v>1324</v>
      </c>
      <c r="CMQ13" s="68">
        <f t="shared" si="714"/>
        <v>220.66666666666666</v>
      </c>
      <c r="CMR13" s="48"/>
      <c r="CMS13" s="49">
        <v>990</v>
      </c>
      <c r="CMT13" s="49"/>
      <c r="CMU13" s="49">
        <v>440</v>
      </c>
      <c r="CMV13" s="49">
        <v>481</v>
      </c>
      <c r="CMW13" s="49">
        <v>328</v>
      </c>
      <c r="CMX13" s="67">
        <f t="shared" si="715"/>
        <v>2239</v>
      </c>
      <c r="CMY13" s="68">
        <f t="shared" si="716"/>
        <v>373.16666666666669</v>
      </c>
      <c r="CMZ13" s="63">
        <v>220</v>
      </c>
      <c r="CNA13" s="64"/>
      <c r="CNB13" s="64"/>
      <c r="CNC13" s="64">
        <v>1311</v>
      </c>
      <c r="CND13" s="64"/>
      <c r="CNE13" s="64"/>
      <c r="CNF13" s="67">
        <f t="shared" si="717"/>
        <v>1531</v>
      </c>
      <c r="CNG13" s="68">
        <f t="shared" si="718"/>
        <v>255.16666666666666</v>
      </c>
      <c r="CNH13" s="48">
        <v>438</v>
      </c>
      <c r="CNI13" s="49"/>
      <c r="CNJ13" s="49">
        <v>1308</v>
      </c>
      <c r="CNK13" s="49"/>
      <c r="CNL13" s="49">
        <v>439</v>
      </c>
      <c r="CNM13" s="49">
        <v>1181</v>
      </c>
      <c r="CNN13" s="67">
        <f t="shared" si="719"/>
        <v>3366</v>
      </c>
      <c r="CNO13" s="68">
        <f t="shared" si="720"/>
        <v>561</v>
      </c>
      <c r="CNP13" s="63"/>
      <c r="CNQ13" s="64"/>
      <c r="CNR13" s="64">
        <v>329</v>
      </c>
      <c r="CNS13" s="64"/>
      <c r="CNT13" s="64">
        <v>887</v>
      </c>
      <c r="CNU13" s="64"/>
      <c r="CNV13" s="67">
        <f t="shared" si="721"/>
        <v>1216</v>
      </c>
      <c r="CNW13" s="68">
        <f t="shared" si="722"/>
        <v>202.66666666666666</v>
      </c>
      <c r="CNX13" s="48">
        <v>438</v>
      </c>
      <c r="CNY13" s="49"/>
      <c r="CNZ13" s="49"/>
      <c r="COA13" s="49"/>
      <c r="COB13" s="49">
        <v>1025</v>
      </c>
      <c r="COC13" s="49"/>
      <c r="COD13" s="67">
        <f t="shared" si="723"/>
        <v>1463</v>
      </c>
      <c r="COE13" s="68">
        <f t="shared" si="724"/>
        <v>243.83333333333334</v>
      </c>
      <c r="COF13" s="48"/>
      <c r="COG13" s="49"/>
      <c r="COH13" s="49"/>
      <c r="COI13" s="49"/>
      <c r="COJ13" s="49">
        <v>1395</v>
      </c>
      <c r="COK13" s="49"/>
      <c r="COL13" s="67">
        <f t="shared" si="725"/>
        <v>1395</v>
      </c>
      <c r="COM13" s="68">
        <f t="shared" si="726"/>
        <v>232.5</v>
      </c>
      <c r="CON13" s="48"/>
      <c r="COO13" s="49"/>
      <c r="COP13" s="49"/>
      <c r="COQ13" s="49">
        <v>1329</v>
      </c>
      <c r="COR13" s="49"/>
      <c r="COS13" s="49">
        <v>528</v>
      </c>
      <c r="COT13" s="67">
        <f t="shared" si="727"/>
        <v>1857</v>
      </c>
      <c r="COU13" s="68">
        <f t="shared" si="728"/>
        <v>309.5</v>
      </c>
      <c r="COV13" s="48">
        <v>439</v>
      </c>
      <c r="COW13" s="49"/>
      <c r="COX13" s="49"/>
      <c r="COY13" s="49">
        <v>218</v>
      </c>
      <c r="COZ13" s="49"/>
      <c r="CPA13" s="49">
        <v>1016</v>
      </c>
      <c r="CPB13" s="67">
        <f t="shared" si="729"/>
        <v>1673</v>
      </c>
      <c r="CPC13" s="68">
        <f t="shared" si="730"/>
        <v>278.83333333333331</v>
      </c>
      <c r="CPD13" s="48">
        <v>0</v>
      </c>
      <c r="CPE13" s="49">
        <v>0</v>
      </c>
      <c r="CPF13" s="49">
        <v>1050</v>
      </c>
      <c r="CPG13" s="49">
        <v>0</v>
      </c>
      <c r="CPH13" s="49">
        <v>0</v>
      </c>
      <c r="CPI13" s="49">
        <v>703</v>
      </c>
      <c r="CPJ13" s="67">
        <f t="shared" si="731"/>
        <v>1753</v>
      </c>
      <c r="CPK13" s="68">
        <f t="shared" si="732"/>
        <v>292.16666666666669</v>
      </c>
      <c r="CPL13" s="48"/>
      <c r="CPM13" s="49">
        <v>0</v>
      </c>
      <c r="CPN13" s="49">
        <v>0</v>
      </c>
      <c r="CPO13" s="49">
        <v>428</v>
      </c>
      <c r="CPP13" s="49">
        <v>0</v>
      </c>
      <c r="CPQ13" s="49">
        <v>0</v>
      </c>
      <c r="CPR13" s="67">
        <f t="shared" si="733"/>
        <v>428</v>
      </c>
      <c r="CPS13" s="68">
        <f t="shared" si="734"/>
        <v>71.333333333333329</v>
      </c>
      <c r="CPT13" s="63">
        <v>872</v>
      </c>
      <c r="CPU13" s="64">
        <v>330</v>
      </c>
      <c r="CPV13" s="64">
        <v>0</v>
      </c>
      <c r="CPW13" s="64">
        <v>0</v>
      </c>
      <c r="CPX13" s="64">
        <v>847</v>
      </c>
      <c r="CPY13" s="64">
        <v>0</v>
      </c>
      <c r="CPZ13" s="67">
        <f t="shared" si="735"/>
        <v>2049</v>
      </c>
      <c r="CQA13" s="68">
        <f t="shared" si="736"/>
        <v>341.5</v>
      </c>
      <c r="CQB13" s="48">
        <v>447</v>
      </c>
      <c r="CQC13" s="49">
        <v>0</v>
      </c>
      <c r="CQD13" s="49">
        <v>0</v>
      </c>
      <c r="CQE13" s="49">
        <v>442</v>
      </c>
      <c r="CQF13" s="49">
        <v>0</v>
      </c>
      <c r="CQG13" s="49">
        <v>954</v>
      </c>
      <c r="CQH13" s="67">
        <f t="shared" si="737"/>
        <v>1843</v>
      </c>
      <c r="CQI13" s="68">
        <f t="shared" si="738"/>
        <v>307.16666666666669</v>
      </c>
      <c r="CQJ13" s="82">
        <v>457</v>
      </c>
      <c r="CQK13" s="83">
        <v>0</v>
      </c>
      <c r="CQL13" s="83">
        <v>456</v>
      </c>
      <c r="CQM13" s="83">
        <v>439</v>
      </c>
      <c r="CQN13" s="83">
        <v>0</v>
      </c>
      <c r="CQO13" s="83"/>
      <c r="CQP13" s="67">
        <f t="shared" si="739"/>
        <v>1352</v>
      </c>
      <c r="CQQ13" s="68">
        <f t="shared" si="740"/>
        <v>225.33333333333334</v>
      </c>
      <c r="CQR13" s="48"/>
      <c r="CQS13" s="49">
        <v>0</v>
      </c>
      <c r="CQT13" s="49">
        <v>1268</v>
      </c>
      <c r="CQU13" s="49">
        <v>0</v>
      </c>
      <c r="CQV13" s="49">
        <v>0</v>
      </c>
      <c r="CQW13" s="49">
        <v>284</v>
      </c>
      <c r="CQX13" s="67">
        <f t="shared" si="741"/>
        <v>1552</v>
      </c>
      <c r="CQY13" s="68">
        <f t="shared" si="742"/>
        <v>258.66666666666669</v>
      </c>
      <c r="CQZ13" s="48">
        <v>0</v>
      </c>
      <c r="CRA13" s="49"/>
      <c r="CRB13" s="49">
        <v>399</v>
      </c>
      <c r="CRC13" s="49"/>
      <c r="CRD13" s="49">
        <v>437</v>
      </c>
      <c r="CRE13" s="49">
        <v>0</v>
      </c>
      <c r="CRF13" s="67">
        <f t="shared" si="743"/>
        <v>836</v>
      </c>
      <c r="CRG13" s="68">
        <f t="shared" si="744"/>
        <v>139.33333333333334</v>
      </c>
      <c r="CRH13" s="48">
        <v>966</v>
      </c>
      <c r="CRI13" s="49">
        <v>0</v>
      </c>
      <c r="CRJ13" s="49">
        <v>443</v>
      </c>
      <c r="CRK13" s="49">
        <v>0</v>
      </c>
      <c r="CRL13" s="49">
        <v>440</v>
      </c>
      <c r="CRM13" s="49">
        <v>0</v>
      </c>
      <c r="CRN13" s="67">
        <f t="shared" si="745"/>
        <v>1849</v>
      </c>
      <c r="CRO13" s="68">
        <f t="shared" si="746"/>
        <v>308.16666666666669</v>
      </c>
      <c r="CRP13" s="48">
        <v>455</v>
      </c>
      <c r="CRQ13" s="49">
        <v>0</v>
      </c>
      <c r="CRR13" s="49">
        <v>550</v>
      </c>
      <c r="CRS13" s="49">
        <v>501</v>
      </c>
      <c r="CRT13" s="49">
        <v>0</v>
      </c>
      <c r="CRU13" s="49">
        <v>0</v>
      </c>
      <c r="CRV13" s="47">
        <f t="shared" si="747"/>
        <v>1506</v>
      </c>
      <c r="CRW13" s="68">
        <f t="shared" si="748"/>
        <v>251</v>
      </c>
      <c r="CRX13" s="63">
        <v>880</v>
      </c>
      <c r="CRY13" s="64">
        <v>0</v>
      </c>
      <c r="CRZ13" s="64">
        <v>0</v>
      </c>
      <c r="CSA13" s="64">
        <v>440</v>
      </c>
      <c r="CSB13" s="64">
        <v>0</v>
      </c>
      <c r="CSC13" s="64">
        <v>1361</v>
      </c>
      <c r="CSD13" s="67">
        <f t="shared" si="749"/>
        <v>2681</v>
      </c>
      <c r="CSE13" s="68">
        <f t="shared" si="750"/>
        <v>446.83333333333331</v>
      </c>
      <c r="CSF13" s="48">
        <v>0</v>
      </c>
      <c r="CSG13" s="49">
        <v>0</v>
      </c>
      <c r="CSH13" s="49">
        <v>0</v>
      </c>
      <c r="CSI13" s="49">
        <v>0</v>
      </c>
      <c r="CSJ13" s="49">
        <v>0</v>
      </c>
      <c r="CSK13" s="49">
        <v>0</v>
      </c>
      <c r="CSL13" s="64">
        <f t="shared" si="751"/>
        <v>0</v>
      </c>
      <c r="CSM13" s="68">
        <f t="shared" si="752"/>
        <v>0</v>
      </c>
      <c r="CSN13" s="48">
        <v>0</v>
      </c>
      <c r="CSO13" s="49">
        <v>881</v>
      </c>
      <c r="CSP13" s="49">
        <v>0</v>
      </c>
      <c r="CSQ13" s="49">
        <v>660</v>
      </c>
      <c r="CSR13" s="49">
        <v>0</v>
      </c>
      <c r="CSS13" s="49">
        <v>0</v>
      </c>
      <c r="CST13" s="64">
        <f t="shared" si="753"/>
        <v>1541</v>
      </c>
      <c r="CSU13" s="68">
        <f t="shared" si="754"/>
        <v>256.83333333333331</v>
      </c>
      <c r="CSV13" s="48">
        <v>441</v>
      </c>
      <c r="CSW13" s="49">
        <v>0</v>
      </c>
      <c r="CSX13" s="49">
        <v>880</v>
      </c>
      <c r="CSY13" s="49">
        <v>0</v>
      </c>
      <c r="CSZ13" s="49"/>
      <c r="CTA13" s="49">
        <v>219</v>
      </c>
      <c r="CTB13" s="64">
        <f t="shared" si="755"/>
        <v>1540</v>
      </c>
      <c r="CTC13" s="68">
        <f t="shared" si="756"/>
        <v>256.66666666666669</v>
      </c>
      <c r="CTD13" s="48">
        <v>0</v>
      </c>
      <c r="CTE13" s="49">
        <v>430</v>
      </c>
      <c r="CTF13" s="49">
        <v>0</v>
      </c>
      <c r="CTG13" s="49">
        <v>389</v>
      </c>
      <c r="CTH13" s="49">
        <v>0</v>
      </c>
      <c r="CTI13" s="49"/>
      <c r="CTJ13" s="64">
        <f t="shared" si="757"/>
        <v>819</v>
      </c>
      <c r="CTK13" s="68">
        <f t="shared" si="758"/>
        <v>136.5</v>
      </c>
      <c r="CTL13" s="48">
        <v>826</v>
      </c>
      <c r="CTM13" s="49">
        <v>0</v>
      </c>
      <c r="CTN13" s="49">
        <v>0</v>
      </c>
      <c r="CTO13" s="49">
        <v>224</v>
      </c>
      <c r="CTP13" s="49">
        <v>0</v>
      </c>
      <c r="CTQ13" s="49"/>
      <c r="CTR13" s="64">
        <f t="shared" si="759"/>
        <v>1050</v>
      </c>
      <c r="CTS13" s="68">
        <f t="shared" si="760"/>
        <v>175</v>
      </c>
      <c r="CTT13" s="48">
        <v>990</v>
      </c>
      <c r="CTU13" s="49">
        <v>175</v>
      </c>
      <c r="CTV13" s="49">
        <v>1463</v>
      </c>
      <c r="CTW13" s="49">
        <v>683</v>
      </c>
      <c r="CTX13" s="49">
        <v>0</v>
      </c>
      <c r="CTY13" s="49"/>
      <c r="CTZ13" s="64">
        <f t="shared" si="761"/>
        <v>3311</v>
      </c>
      <c r="CUA13" s="68">
        <f t="shared" si="762"/>
        <v>551.83333333333337</v>
      </c>
      <c r="CUB13" s="48">
        <v>0</v>
      </c>
      <c r="CUC13" s="49"/>
      <c r="CUD13" s="49"/>
      <c r="CUE13" s="49"/>
      <c r="CUF13" s="49">
        <v>0</v>
      </c>
      <c r="CUG13" s="49">
        <v>849</v>
      </c>
      <c r="CUH13" s="64">
        <f t="shared" si="763"/>
        <v>849</v>
      </c>
      <c r="CUI13" s="68">
        <f t="shared" si="764"/>
        <v>141.5</v>
      </c>
      <c r="CUJ13" s="48">
        <v>0</v>
      </c>
      <c r="CUK13" s="49">
        <v>0</v>
      </c>
      <c r="CUL13" s="49">
        <v>432</v>
      </c>
      <c r="CUM13" s="49">
        <v>0</v>
      </c>
      <c r="CUN13" s="49">
        <v>440</v>
      </c>
      <c r="CUO13" s="49">
        <v>898</v>
      </c>
      <c r="CUP13" s="64">
        <f t="shared" si="765"/>
        <v>1770</v>
      </c>
      <c r="CUQ13" s="68">
        <f t="shared" si="766"/>
        <v>295</v>
      </c>
      <c r="CUR13" s="48">
        <v>0</v>
      </c>
      <c r="CUS13" s="49">
        <v>0</v>
      </c>
      <c r="CUT13" s="49"/>
      <c r="CUU13" s="49">
        <v>438</v>
      </c>
      <c r="CUV13" s="49">
        <v>0</v>
      </c>
      <c r="CUW13" s="49">
        <v>0</v>
      </c>
      <c r="CUX13" s="64">
        <f t="shared" si="767"/>
        <v>438</v>
      </c>
      <c r="CUY13" s="68">
        <f t="shared" si="768"/>
        <v>73</v>
      </c>
      <c r="CUZ13" s="48">
        <v>0</v>
      </c>
      <c r="CVA13" s="49">
        <v>444</v>
      </c>
      <c r="CVB13" s="49">
        <v>449</v>
      </c>
      <c r="CVC13" s="49">
        <v>442</v>
      </c>
      <c r="CVD13" s="49">
        <v>0</v>
      </c>
      <c r="CVE13" s="49">
        <v>220</v>
      </c>
      <c r="CVF13" s="64">
        <f t="shared" si="769"/>
        <v>1555</v>
      </c>
      <c r="CVG13" s="68">
        <f t="shared" si="770"/>
        <v>259.16666666666669</v>
      </c>
      <c r="CVH13" s="48">
        <v>898</v>
      </c>
      <c r="CVI13" s="49">
        <v>0</v>
      </c>
      <c r="CVJ13" s="49">
        <v>440</v>
      </c>
      <c r="CVK13" s="49">
        <v>0</v>
      </c>
      <c r="CVL13" s="49">
        <v>217</v>
      </c>
      <c r="CVM13" s="49">
        <v>329</v>
      </c>
      <c r="CVN13" s="64">
        <f t="shared" si="771"/>
        <v>1884</v>
      </c>
      <c r="CVO13" s="68">
        <f t="shared" si="772"/>
        <v>314</v>
      </c>
      <c r="CVP13" s="48"/>
      <c r="CVQ13" s="49">
        <v>0</v>
      </c>
      <c r="CVR13" s="49">
        <v>0</v>
      </c>
      <c r="CVS13" s="49">
        <v>0</v>
      </c>
      <c r="CVT13" s="49">
        <v>429</v>
      </c>
      <c r="CVU13" s="49">
        <v>0</v>
      </c>
      <c r="CVV13" s="64">
        <f t="shared" si="773"/>
        <v>429</v>
      </c>
      <c r="CVW13" s="68">
        <f t="shared" si="774"/>
        <v>71.5</v>
      </c>
      <c r="CVX13" s="48">
        <v>644</v>
      </c>
      <c r="CVY13" s="49">
        <v>0</v>
      </c>
      <c r="CVZ13" s="49">
        <v>110</v>
      </c>
      <c r="CWA13" s="49">
        <v>757</v>
      </c>
      <c r="CWB13" s="49">
        <v>432</v>
      </c>
      <c r="CWC13" s="49">
        <v>599</v>
      </c>
      <c r="CWD13" s="64">
        <f t="shared" si="775"/>
        <v>2542</v>
      </c>
      <c r="CWE13" s="68">
        <f t="shared" si="776"/>
        <v>423.66666666666669</v>
      </c>
      <c r="CWF13" s="48">
        <v>0</v>
      </c>
      <c r="CWG13" s="49">
        <v>0</v>
      </c>
      <c r="CWH13" s="49">
        <v>0</v>
      </c>
      <c r="CWI13" s="49">
        <v>444</v>
      </c>
      <c r="CWJ13" s="49">
        <v>0</v>
      </c>
      <c r="CWK13" s="49">
        <v>0</v>
      </c>
      <c r="CWL13" s="64">
        <f t="shared" si="777"/>
        <v>444</v>
      </c>
      <c r="CWM13" s="68">
        <f t="shared" si="778"/>
        <v>74</v>
      </c>
      <c r="CWN13" s="48">
        <v>0</v>
      </c>
      <c r="CWO13" s="49">
        <v>991</v>
      </c>
      <c r="CWP13" s="49">
        <v>0</v>
      </c>
      <c r="CWQ13" s="49">
        <v>0</v>
      </c>
      <c r="CWR13" s="49">
        <v>440</v>
      </c>
      <c r="CWS13" s="49">
        <v>0</v>
      </c>
      <c r="CWT13" s="64">
        <f t="shared" si="779"/>
        <v>1431</v>
      </c>
      <c r="CWU13" s="68">
        <f t="shared" si="780"/>
        <v>238.5</v>
      </c>
      <c r="CWV13" s="48">
        <v>0</v>
      </c>
      <c r="CWW13" s="49">
        <v>1061</v>
      </c>
      <c r="CWX13" s="49">
        <v>0</v>
      </c>
      <c r="CWY13" s="49">
        <v>441</v>
      </c>
      <c r="CWZ13" s="49">
        <v>330</v>
      </c>
      <c r="CXA13" s="49">
        <v>110</v>
      </c>
      <c r="CXB13" s="127">
        <f t="shared" si="781"/>
        <v>1942</v>
      </c>
      <c r="CXC13" s="43">
        <f t="shared" si="782"/>
        <v>323.66666666666669</v>
      </c>
      <c r="CXD13" s="48">
        <v>0</v>
      </c>
      <c r="CXE13" s="49">
        <v>441</v>
      </c>
      <c r="CXF13" s="49">
        <v>0</v>
      </c>
      <c r="CXG13" s="49">
        <v>0</v>
      </c>
      <c r="CXH13" s="49">
        <v>802</v>
      </c>
      <c r="CXI13" s="49">
        <v>0</v>
      </c>
      <c r="CXJ13" s="127">
        <f t="shared" si="783"/>
        <v>1243</v>
      </c>
      <c r="CXK13" s="43">
        <f t="shared" si="784"/>
        <v>207.16666666666666</v>
      </c>
      <c r="CXL13" s="48">
        <v>860</v>
      </c>
      <c r="CXM13" s="49">
        <v>217</v>
      </c>
      <c r="CXN13" s="49">
        <v>330</v>
      </c>
      <c r="CXO13" s="49">
        <v>0</v>
      </c>
      <c r="CXP13" s="49">
        <v>0</v>
      </c>
      <c r="CXQ13" s="49">
        <v>660</v>
      </c>
      <c r="CXR13" s="127">
        <f t="shared" si="785"/>
        <v>2067</v>
      </c>
      <c r="CXS13" s="43">
        <f t="shared" si="786"/>
        <v>344.5</v>
      </c>
      <c r="CXT13" s="48">
        <v>461</v>
      </c>
      <c r="CXU13" s="49">
        <v>331</v>
      </c>
      <c r="CXV13" s="49">
        <v>0</v>
      </c>
      <c r="CXW13" s="49">
        <v>0</v>
      </c>
      <c r="CXX13" s="49">
        <v>330</v>
      </c>
      <c r="CXY13" s="49">
        <v>875</v>
      </c>
      <c r="CXZ13" s="127">
        <f t="shared" si="787"/>
        <v>1997</v>
      </c>
      <c r="CYA13" s="43">
        <f t="shared" si="788"/>
        <v>332.83333333333331</v>
      </c>
      <c r="CYB13" s="48">
        <v>221</v>
      </c>
      <c r="CYC13" s="49">
        <v>727</v>
      </c>
      <c r="CYD13" s="49">
        <v>0</v>
      </c>
      <c r="CYE13" s="49">
        <v>0</v>
      </c>
      <c r="CYF13" s="49">
        <v>597</v>
      </c>
      <c r="CYG13" s="49">
        <v>200</v>
      </c>
      <c r="CYH13" s="127">
        <f t="shared" si="789"/>
        <v>1745</v>
      </c>
      <c r="CYI13" s="43">
        <f t="shared" si="790"/>
        <v>290.83333333333331</v>
      </c>
      <c r="CYJ13" s="48"/>
      <c r="CYK13" s="49">
        <v>0</v>
      </c>
      <c r="CYL13" s="49">
        <v>110</v>
      </c>
      <c r="CYM13" s="49">
        <v>0</v>
      </c>
      <c r="CYN13" s="49">
        <v>342</v>
      </c>
      <c r="CYO13" s="49">
        <v>439</v>
      </c>
      <c r="CYP13" s="127">
        <f t="shared" si="791"/>
        <v>891</v>
      </c>
      <c r="CYQ13" s="43">
        <f t="shared" si="792"/>
        <v>148.5</v>
      </c>
      <c r="CYR13" s="48">
        <v>438</v>
      </c>
      <c r="CYS13" s="49">
        <v>0</v>
      </c>
      <c r="CYT13" s="49">
        <v>441</v>
      </c>
      <c r="CYU13" s="49">
        <v>0</v>
      </c>
      <c r="CYV13" s="49">
        <v>0</v>
      </c>
      <c r="CYW13" s="49">
        <v>659</v>
      </c>
      <c r="CYX13" s="127">
        <f t="shared" si="793"/>
        <v>1538</v>
      </c>
      <c r="CYY13" s="43">
        <f t="shared" si="794"/>
        <v>256.33333333333331</v>
      </c>
      <c r="CYZ13" s="48">
        <v>439</v>
      </c>
      <c r="CZA13" s="49">
        <v>0</v>
      </c>
      <c r="CZB13" s="49">
        <v>0</v>
      </c>
      <c r="CZC13" s="49">
        <v>441</v>
      </c>
      <c r="CZD13" s="49"/>
      <c r="CZE13" s="49">
        <v>0</v>
      </c>
      <c r="CZF13" s="127">
        <f t="shared" si="795"/>
        <v>880</v>
      </c>
      <c r="CZG13" s="43">
        <f t="shared" si="796"/>
        <v>176</v>
      </c>
      <c r="CZH13" s="48">
        <v>332</v>
      </c>
      <c r="CZI13" s="49">
        <v>110</v>
      </c>
      <c r="CZJ13" s="49">
        <v>439</v>
      </c>
      <c r="CZK13" s="49">
        <v>0</v>
      </c>
      <c r="CZL13" s="49">
        <v>443</v>
      </c>
      <c r="CZM13" s="49">
        <v>660</v>
      </c>
      <c r="CZN13" s="127">
        <f t="shared" si="797"/>
        <v>1984</v>
      </c>
      <c r="CZO13" s="43">
        <f t="shared" si="798"/>
        <v>330.66666666666669</v>
      </c>
      <c r="CZP13" s="48">
        <v>0</v>
      </c>
      <c r="CZQ13" s="49"/>
      <c r="CZR13" s="49"/>
      <c r="CZS13" s="49">
        <v>442</v>
      </c>
      <c r="CZT13" s="49">
        <v>0</v>
      </c>
      <c r="CZU13" s="49">
        <v>1114</v>
      </c>
      <c r="CZV13" s="127">
        <f t="shared" si="799"/>
        <v>1556</v>
      </c>
      <c r="CZW13" s="43">
        <f t="shared" si="800"/>
        <v>259.33333333333331</v>
      </c>
      <c r="CZX13" s="48">
        <v>0</v>
      </c>
      <c r="CZY13" s="49">
        <v>0</v>
      </c>
      <c r="CZZ13" s="49">
        <v>220</v>
      </c>
      <c r="DAA13" s="49">
        <v>615</v>
      </c>
      <c r="DAB13" s="49">
        <v>0</v>
      </c>
      <c r="DAC13" s="49">
        <v>963</v>
      </c>
      <c r="DAD13" s="64">
        <f t="shared" si="801"/>
        <v>1798</v>
      </c>
      <c r="DAE13" s="68">
        <f t="shared" si="802"/>
        <v>299.66666666666669</v>
      </c>
      <c r="DAF13" s="48">
        <v>0</v>
      </c>
      <c r="DAG13" s="49">
        <v>0</v>
      </c>
      <c r="DAH13" s="49">
        <v>220</v>
      </c>
      <c r="DAI13" s="49">
        <v>110</v>
      </c>
      <c r="DAJ13" s="49">
        <v>551</v>
      </c>
      <c r="DAK13" s="49">
        <v>660</v>
      </c>
      <c r="DAL13" s="64">
        <f t="shared" si="803"/>
        <v>1541</v>
      </c>
      <c r="DAM13" s="68">
        <f t="shared" si="804"/>
        <v>256.83333333333331</v>
      </c>
      <c r="DAN13" s="48">
        <v>0</v>
      </c>
      <c r="DAO13" s="49">
        <v>0</v>
      </c>
      <c r="DAP13" s="49">
        <v>0</v>
      </c>
      <c r="DAQ13" s="49">
        <v>0</v>
      </c>
      <c r="DAR13" s="49">
        <v>699</v>
      </c>
      <c r="DAS13" s="49"/>
      <c r="DAT13" s="64">
        <f t="shared" si="805"/>
        <v>699</v>
      </c>
      <c r="DAU13" s="68">
        <f t="shared" si="806"/>
        <v>116.5</v>
      </c>
      <c r="DAV13" s="48">
        <v>0</v>
      </c>
      <c r="DAW13" s="49">
        <v>0</v>
      </c>
      <c r="DAX13" s="49">
        <v>0</v>
      </c>
      <c r="DAY13" s="49">
        <v>655</v>
      </c>
      <c r="DAZ13" s="49">
        <v>659</v>
      </c>
      <c r="DBA13" s="49">
        <v>0</v>
      </c>
      <c r="DBB13" s="64">
        <f t="shared" si="807"/>
        <v>1314</v>
      </c>
      <c r="DBC13" s="68">
        <f t="shared" si="808"/>
        <v>219</v>
      </c>
      <c r="DBD13" s="48">
        <v>0</v>
      </c>
      <c r="DBE13" s="49">
        <v>0</v>
      </c>
      <c r="DBF13" s="49">
        <v>330</v>
      </c>
      <c r="DBG13" s="49">
        <v>0</v>
      </c>
      <c r="DBH13" s="49">
        <v>660</v>
      </c>
      <c r="DBI13" s="49">
        <v>343</v>
      </c>
      <c r="DBJ13" s="64">
        <f t="shared" si="809"/>
        <v>1333</v>
      </c>
      <c r="DBK13" s="68">
        <f t="shared" si="810"/>
        <v>222.16666666666666</v>
      </c>
      <c r="DBL13" s="48">
        <v>0</v>
      </c>
      <c r="DBM13" s="49"/>
      <c r="DBN13" s="49">
        <v>0</v>
      </c>
      <c r="DBO13" s="49">
        <v>0</v>
      </c>
      <c r="DBP13" s="49">
        <v>440</v>
      </c>
      <c r="DBQ13" s="49">
        <v>0</v>
      </c>
      <c r="DBR13" s="64">
        <f t="shared" si="811"/>
        <v>440</v>
      </c>
      <c r="DBS13" s="68">
        <f t="shared" si="812"/>
        <v>73.333333333333329</v>
      </c>
      <c r="DBT13" s="48">
        <v>223</v>
      </c>
      <c r="DBU13" s="49"/>
      <c r="DBV13" s="49"/>
      <c r="DBW13" s="49">
        <v>868</v>
      </c>
      <c r="DBX13" s="49">
        <v>330</v>
      </c>
      <c r="DBY13" s="49"/>
      <c r="DBZ13" s="64">
        <f t="shared" si="813"/>
        <v>1421</v>
      </c>
      <c r="DCA13" s="68">
        <f t="shared" si="814"/>
        <v>284.2</v>
      </c>
      <c r="DCB13" s="48"/>
      <c r="DCC13" s="49">
        <v>330</v>
      </c>
      <c r="DCD13" s="49"/>
      <c r="DCE13" s="49"/>
      <c r="DCF13" s="49">
        <v>900</v>
      </c>
      <c r="DCG13" s="49">
        <v>0</v>
      </c>
      <c r="DCH13" s="64">
        <f t="shared" si="815"/>
        <v>1230</v>
      </c>
      <c r="DCI13" s="68">
        <f t="shared" si="816"/>
        <v>205</v>
      </c>
      <c r="DCJ13" s="48">
        <v>661</v>
      </c>
      <c r="DCK13" s="49">
        <v>445</v>
      </c>
      <c r="DCL13" s="49">
        <v>0</v>
      </c>
      <c r="DCM13" s="49">
        <v>0</v>
      </c>
      <c r="DCN13" s="49">
        <v>0</v>
      </c>
      <c r="DCO13" s="49">
        <v>332</v>
      </c>
      <c r="DCP13" s="64">
        <f t="shared" si="817"/>
        <v>1438</v>
      </c>
      <c r="DCQ13" s="68">
        <f t="shared" si="818"/>
        <v>239.66666666666666</v>
      </c>
      <c r="DCR13" s="48">
        <v>0</v>
      </c>
      <c r="DCS13" s="49">
        <v>900</v>
      </c>
      <c r="DCT13" s="49">
        <v>0</v>
      </c>
      <c r="DCU13" s="49">
        <v>220</v>
      </c>
      <c r="DCV13" s="49">
        <v>0</v>
      </c>
      <c r="DCW13" s="49">
        <v>38</v>
      </c>
      <c r="DCX13" s="64">
        <f t="shared" si="819"/>
        <v>1158</v>
      </c>
      <c r="DCY13" s="68">
        <f t="shared" si="820"/>
        <v>193</v>
      </c>
      <c r="DCZ13" s="48">
        <v>0</v>
      </c>
      <c r="DDA13" s="49">
        <v>884</v>
      </c>
      <c r="DDB13" s="49">
        <v>0</v>
      </c>
      <c r="DDC13" s="49">
        <v>549</v>
      </c>
      <c r="DDD13" s="49"/>
      <c r="DDE13" s="49">
        <v>0</v>
      </c>
      <c r="DDF13" s="64">
        <f t="shared" si="821"/>
        <v>1433</v>
      </c>
      <c r="DDG13" s="68">
        <f t="shared" si="822"/>
        <v>238.83333333333334</v>
      </c>
      <c r="DDH13" s="48">
        <v>220</v>
      </c>
      <c r="DDI13" s="49">
        <v>0</v>
      </c>
      <c r="DDJ13" s="49">
        <v>0</v>
      </c>
      <c r="DDK13" s="49">
        <v>0</v>
      </c>
      <c r="DDL13" s="49">
        <v>963</v>
      </c>
      <c r="DDM13" s="49">
        <v>441</v>
      </c>
      <c r="DDN13" s="127">
        <f t="shared" si="823"/>
        <v>1624</v>
      </c>
      <c r="DDO13" s="43">
        <f t="shared" si="824"/>
        <v>270.66666666666669</v>
      </c>
      <c r="DDP13" s="48">
        <v>225</v>
      </c>
      <c r="DDQ13" s="49">
        <v>0</v>
      </c>
      <c r="DDR13" s="49">
        <v>448</v>
      </c>
      <c r="DDS13" s="49"/>
      <c r="DDT13" s="49">
        <v>0</v>
      </c>
      <c r="DDU13" s="49">
        <v>0</v>
      </c>
      <c r="DDV13" s="127">
        <f t="shared" si="825"/>
        <v>673</v>
      </c>
      <c r="DDW13" s="43">
        <f t="shared" si="826"/>
        <v>112.16666666666667</v>
      </c>
      <c r="DDX13" s="48">
        <v>0</v>
      </c>
      <c r="DDY13" s="49">
        <v>0</v>
      </c>
      <c r="DDZ13" s="49">
        <v>812</v>
      </c>
      <c r="DEA13" s="49">
        <v>0</v>
      </c>
      <c r="DEB13" s="49">
        <v>454</v>
      </c>
      <c r="DEC13" s="49">
        <v>0</v>
      </c>
      <c r="DED13" s="127">
        <f t="shared" si="827"/>
        <v>1266</v>
      </c>
      <c r="DEE13" s="43">
        <f t="shared" si="828"/>
        <v>211</v>
      </c>
      <c r="DEF13" s="48">
        <v>682</v>
      </c>
      <c r="DEG13" s="49">
        <v>0</v>
      </c>
      <c r="DEH13" s="49"/>
      <c r="DEI13" s="49">
        <v>488</v>
      </c>
      <c r="DEJ13" s="49">
        <v>226</v>
      </c>
      <c r="DEK13" s="49">
        <v>227</v>
      </c>
      <c r="DEL13" s="127">
        <f t="shared" si="829"/>
        <v>1623</v>
      </c>
      <c r="DEM13" s="43">
        <f t="shared" si="830"/>
        <v>270.5</v>
      </c>
      <c r="DEN13" s="48">
        <v>227</v>
      </c>
      <c r="DEO13" s="49">
        <v>0</v>
      </c>
      <c r="DEP13" s="49">
        <v>1050</v>
      </c>
      <c r="DEQ13" s="49">
        <v>0</v>
      </c>
      <c r="DER13" s="49">
        <v>454</v>
      </c>
      <c r="DES13" s="49">
        <v>0</v>
      </c>
      <c r="DET13" s="127">
        <f t="shared" si="831"/>
        <v>1731</v>
      </c>
      <c r="DEU13" s="43">
        <f t="shared" si="832"/>
        <v>288.5</v>
      </c>
      <c r="DEV13" s="48">
        <v>0</v>
      </c>
      <c r="DEW13" s="49"/>
      <c r="DEX13" s="49">
        <v>882</v>
      </c>
      <c r="DEY13" s="49">
        <v>0</v>
      </c>
      <c r="DEZ13" s="49">
        <v>216</v>
      </c>
      <c r="DFA13" s="49">
        <v>0</v>
      </c>
      <c r="DFB13" s="127">
        <f t="shared" si="833"/>
        <v>1098</v>
      </c>
      <c r="DFC13" s="43">
        <f t="shared" si="834"/>
        <v>183</v>
      </c>
      <c r="DFD13" s="48">
        <v>660</v>
      </c>
      <c r="DFE13" s="49">
        <v>0</v>
      </c>
      <c r="DFF13" s="49">
        <v>0</v>
      </c>
      <c r="DFG13" s="49">
        <v>443</v>
      </c>
      <c r="DFH13" s="49">
        <v>683</v>
      </c>
      <c r="DFI13" s="49"/>
      <c r="DFJ13" s="127">
        <f t="shared" si="835"/>
        <v>1786</v>
      </c>
      <c r="DFK13" s="43">
        <f t="shared" si="836"/>
        <v>297.66666666666669</v>
      </c>
      <c r="DFL13" s="63"/>
      <c r="DFM13" s="64">
        <v>0</v>
      </c>
      <c r="DFN13" s="64">
        <v>0</v>
      </c>
      <c r="DFO13" s="64">
        <v>0</v>
      </c>
      <c r="DFP13" s="64">
        <v>0</v>
      </c>
      <c r="DFQ13" s="64">
        <v>1128</v>
      </c>
      <c r="DFR13" s="64">
        <f t="shared" si="837"/>
        <v>1128</v>
      </c>
      <c r="DFS13" s="68">
        <f t="shared" si="838"/>
        <v>188</v>
      </c>
      <c r="DFT13" s="48">
        <v>0</v>
      </c>
      <c r="DFU13" s="49">
        <v>0</v>
      </c>
      <c r="DFV13" s="49">
        <v>0</v>
      </c>
      <c r="DFW13" s="49">
        <v>640</v>
      </c>
      <c r="DFX13" s="49"/>
      <c r="DFY13" s="49">
        <v>442</v>
      </c>
      <c r="DFZ13" s="127">
        <f t="shared" si="839"/>
        <v>1082</v>
      </c>
      <c r="DGA13" s="43">
        <f t="shared" si="840"/>
        <v>180.33333333333334</v>
      </c>
      <c r="DGB13" s="48">
        <v>0</v>
      </c>
      <c r="DGC13" s="49">
        <v>331</v>
      </c>
      <c r="DGD13" s="49">
        <v>0</v>
      </c>
      <c r="DGE13" s="49">
        <v>900</v>
      </c>
      <c r="DGF13" s="49">
        <v>0</v>
      </c>
      <c r="DGG13" s="49">
        <v>0</v>
      </c>
      <c r="DGH13" s="127">
        <f t="shared" si="841"/>
        <v>1231</v>
      </c>
      <c r="DGI13" s="43">
        <f t="shared" si="842"/>
        <v>205.16666666666666</v>
      </c>
      <c r="DGJ13" s="48">
        <v>221</v>
      </c>
      <c r="DGK13" s="49">
        <v>0</v>
      </c>
      <c r="DGL13" s="49">
        <v>257</v>
      </c>
      <c r="DGM13" s="49">
        <v>0</v>
      </c>
      <c r="DGN13" s="49">
        <v>876</v>
      </c>
      <c r="DGO13" s="49"/>
      <c r="DGP13" s="64">
        <f t="shared" si="843"/>
        <v>1354</v>
      </c>
      <c r="DGQ13" s="68">
        <f t="shared" si="844"/>
        <v>225.66666666666666</v>
      </c>
      <c r="DGR13" s="48">
        <v>0</v>
      </c>
      <c r="DGS13" s="49">
        <v>438</v>
      </c>
      <c r="DGT13" s="49">
        <v>0</v>
      </c>
      <c r="DGU13" s="49">
        <v>0</v>
      </c>
      <c r="DGV13" s="49">
        <v>900</v>
      </c>
      <c r="DGW13" s="49"/>
      <c r="DGX13" s="64">
        <f t="shared" si="845"/>
        <v>1338</v>
      </c>
      <c r="DGY13" s="68">
        <f t="shared" si="846"/>
        <v>223</v>
      </c>
      <c r="DGZ13" s="48">
        <v>0</v>
      </c>
      <c r="DHA13" s="49">
        <v>899</v>
      </c>
      <c r="DHB13" s="49">
        <v>0</v>
      </c>
      <c r="DHC13" s="49">
        <v>0</v>
      </c>
      <c r="DHD13" s="49">
        <v>660</v>
      </c>
      <c r="DHE13" s="49">
        <v>0</v>
      </c>
      <c r="DHF13" s="64">
        <f t="shared" si="847"/>
        <v>1559</v>
      </c>
      <c r="DHG13" s="68">
        <f t="shared" si="848"/>
        <v>259.83333333333331</v>
      </c>
      <c r="DHH13" s="63"/>
      <c r="DHI13" s="64">
        <v>0</v>
      </c>
      <c r="DHJ13" s="64">
        <v>0</v>
      </c>
      <c r="DHK13" s="64">
        <v>649</v>
      </c>
      <c r="DHL13" s="64">
        <v>0</v>
      </c>
      <c r="DHM13" s="64">
        <v>221</v>
      </c>
      <c r="DHN13" s="64">
        <f t="shared" si="849"/>
        <v>870</v>
      </c>
      <c r="DHO13" s="68">
        <f t="shared" si="850"/>
        <v>145</v>
      </c>
      <c r="DHP13" s="48">
        <v>659</v>
      </c>
      <c r="DHQ13" s="49">
        <v>0</v>
      </c>
      <c r="DHR13" s="49">
        <v>0</v>
      </c>
      <c r="DHS13" s="49">
        <v>0</v>
      </c>
      <c r="DHT13" s="49">
        <v>220</v>
      </c>
      <c r="DHU13" s="49">
        <v>888</v>
      </c>
      <c r="DHV13" s="64">
        <f t="shared" si="851"/>
        <v>1767</v>
      </c>
      <c r="DHW13" s="68">
        <f t="shared" si="852"/>
        <v>294.5</v>
      </c>
      <c r="DHX13" s="48">
        <v>0</v>
      </c>
      <c r="DHY13" s="49"/>
      <c r="DHZ13" s="49">
        <v>407</v>
      </c>
      <c r="DIA13" s="49">
        <v>0</v>
      </c>
      <c r="DIB13" s="49">
        <v>447</v>
      </c>
      <c r="DIC13" s="49">
        <v>223</v>
      </c>
      <c r="DID13" s="64">
        <f t="shared" si="853"/>
        <v>1077</v>
      </c>
      <c r="DIE13" s="68">
        <f t="shared" si="854"/>
        <v>179.5</v>
      </c>
      <c r="DIF13" s="48">
        <v>219</v>
      </c>
      <c r="DIG13" s="49">
        <v>220</v>
      </c>
      <c r="DIH13" s="49">
        <v>0</v>
      </c>
      <c r="DII13" s="49">
        <v>0</v>
      </c>
      <c r="DIJ13" s="49">
        <v>0</v>
      </c>
      <c r="DIK13" s="49"/>
      <c r="DIL13" s="64">
        <f t="shared" si="855"/>
        <v>439</v>
      </c>
      <c r="DIM13" s="68">
        <f t="shared" si="856"/>
        <v>73.166666666666671</v>
      </c>
      <c r="DIN13" s="48">
        <v>500</v>
      </c>
      <c r="DIO13" s="49"/>
      <c r="DIP13" s="49">
        <v>0</v>
      </c>
      <c r="DIQ13" s="49">
        <v>0</v>
      </c>
      <c r="DIR13" s="49">
        <v>441</v>
      </c>
      <c r="DIS13" s="49">
        <v>0</v>
      </c>
      <c r="DIT13" s="64">
        <f t="shared" si="857"/>
        <v>941</v>
      </c>
      <c r="DIU13" s="68">
        <f t="shared" si="858"/>
        <v>156.83333333333334</v>
      </c>
      <c r="DIV13" s="48">
        <f>SUMIF(SUMPK!$B:$B,$B:$B,SUMPK!$O:$O)</f>
        <v>0</v>
      </c>
      <c r="DIW13" s="49">
        <v>661</v>
      </c>
      <c r="DIX13" s="49">
        <v>0</v>
      </c>
      <c r="DIY13" s="49">
        <v>0</v>
      </c>
      <c r="DIZ13" s="49">
        <v>441</v>
      </c>
      <c r="DJA13" s="49">
        <v>0</v>
      </c>
      <c r="DJB13" s="64">
        <f t="shared" si="859"/>
        <v>1102</v>
      </c>
      <c r="DJC13" s="68">
        <f t="shared" si="860"/>
        <v>183.66666666666666</v>
      </c>
      <c r="DJD13" s="48">
        <v>200</v>
      </c>
      <c r="DJE13" s="49">
        <v>309</v>
      </c>
      <c r="DJF13" s="49">
        <v>331</v>
      </c>
      <c r="DJG13" s="49">
        <v>0</v>
      </c>
      <c r="DJH13" s="49">
        <v>222</v>
      </c>
      <c r="DJI13" s="49"/>
      <c r="DJJ13" s="64">
        <f t="shared" si="861"/>
        <v>1062</v>
      </c>
      <c r="DJK13" s="68">
        <f t="shared" si="862"/>
        <v>177</v>
      </c>
      <c r="DJL13" s="48">
        <v>0</v>
      </c>
      <c r="DJM13" s="49">
        <v>439</v>
      </c>
      <c r="DJN13" s="49">
        <v>193</v>
      </c>
      <c r="DJO13" s="49">
        <v>223</v>
      </c>
      <c r="DJP13" s="49">
        <v>222</v>
      </c>
      <c r="DJQ13" s="49">
        <v>331</v>
      </c>
      <c r="DJR13" s="64">
        <f t="shared" si="863"/>
        <v>1408</v>
      </c>
      <c r="DJS13" s="68">
        <f t="shared" si="864"/>
        <v>234.66666666666666</v>
      </c>
      <c r="DJT13" s="48"/>
      <c r="DJU13" s="49">
        <v>0</v>
      </c>
      <c r="DJV13" s="49">
        <v>806</v>
      </c>
      <c r="DJW13" s="49">
        <v>0</v>
      </c>
      <c r="DJX13" s="49">
        <v>0</v>
      </c>
      <c r="DJY13" s="49">
        <v>0</v>
      </c>
      <c r="DJZ13" s="64">
        <f t="shared" si="865"/>
        <v>806</v>
      </c>
      <c r="DKA13" s="68">
        <f t="shared" si="866"/>
        <v>134.33333333333334</v>
      </c>
      <c r="DKB13" s="48">
        <v>0</v>
      </c>
      <c r="DKC13" s="49">
        <v>880</v>
      </c>
      <c r="DKD13" s="49">
        <v>550</v>
      </c>
      <c r="DKE13" s="49">
        <v>110</v>
      </c>
      <c r="DKF13" s="49">
        <v>0</v>
      </c>
      <c r="DKG13" s="49">
        <v>429</v>
      </c>
      <c r="DKH13" s="64">
        <f t="shared" si="867"/>
        <v>1969</v>
      </c>
      <c r="DKI13" s="68">
        <f t="shared" si="868"/>
        <v>328.16666666666669</v>
      </c>
      <c r="DKJ13" s="48"/>
      <c r="DKK13" s="49">
        <v>0</v>
      </c>
      <c r="DKL13" s="49">
        <v>881</v>
      </c>
      <c r="DKM13" s="49">
        <v>110</v>
      </c>
      <c r="DKN13" s="49">
        <v>220</v>
      </c>
      <c r="DKO13" s="49">
        <v>0</v>
      </c>
      <c r="DKP13" s="64">
        <f t="shared" si="869"/>
        <v>1211</v>
      </c>
      <c r="DKQ13" s="68">
        <f t="shared" si="870"/>
        <v>201.83333333333334</v>
      </c>
      <c r="DKR13" s="48">
        <v>960</v>
      </c>
      <c r="DKS13" s="49">
        <v>0</v>
      </c>
      <c r="DKT13" s="49">
        <v>0</v>
      </c>
      <c r="DKU13" s="49">
        <v>325</v>
      </c>
      <c r="DKV13" s="49">
        <v>0</v>
      </c>
      <c r="DKW13" s="49">
        <v>0</v>
      </c>
      <c r="DKX13" s="64">
        <f t="shared" si="871"/>
        <v>1285</v>
      </c>
      <c r="DKY13" s="68">
        <f t="shared" si="872"/>
        <v>214.16666666666666</v>
      </c>
      <c r="DKZ13" s="48">
        <v>0</v>
      </c>
      <c r="DLA13" s="49">
        <v>944</v>
      </c>
      <c r="DLB13" s="49">
        <v>109</v>
      </c>
      <c r="DLC13" s="49">
        <v>0</v>
      </c>
      <c r="DLD13" s="49">
        <v>0</v>
      </c>
      <c r="DLE13" s="49">
        <v>0</v>
      </c>
      <c r="DLF13" s="64">
        <f t="shared" si="873"/>
        <v>1053</v>
      </c>
      <c r="DLG13" s="68">
        <f t="shared" si="874"/>
        <v>175.5</v>
      </c>
      <c r="DLH13" s="48"/>
      <c r="DLI13" s="49">
        <v>902</v>
      </c>
      <c r="DLJ13" s="49">
        <v>0</v>
      </c>
      <c r="DLK13" s="49">
        <f>SUMIF(SUMPK!$B:$B,$B:$B,SUMPK!$O:$O)</f>
        <v>0</v>
      </c>
      <c r="DLL13" s="49"/>
      <c r="DLM13" s="49">
        <v>440</v>
      </c>
      <c r="DLN13" s="64">
        <f t="shared" si="875"/>
        <v>1342</v>
      </c>
      <c r="DLO13" s="68">
        <f t="shared" si="876"/>
        <v>223.66666666666666</v>
      </c>
      <c r="DLP13" s="48">
        <v>0</v>
      </c>
      <c r="DLR13" s="49">
        <v>641</v>
      </c>
      <c r="DLS13" s="49">
        <v>220</v>
      </c>
      <c r="DLT13" s="49">
        <v>218</v>
      </c>
      <c r="DLU13" s="49">
        <v>0</v>
      </c>
      <c r="DLV13" s="64">
        <f t="shared" si="877"/>
        <v>1079</v>
      </c>
      <c r="DLW13" s="68">
        <f t="shared" si="878"/>
        <v>179.83333333333334</v>
      </c>
      <c r="DLX13" s="48">
        <v>224</v>
      </c>
      <c r="DLY13" s="49">
        <v>579</v>
      </c>
      <c r="DLZ13" s="49">
        <v>0</v>
      </c>
      <c r="DMA13" s="49">
        <v>540</v>
      </c>
      <c r="DMB13" s="49">
        <v>224</v>
      </c>
      <c r="DMC13" s="49"/>
      <c r="DMD13" s="64">
        <f t="shared" si="879"/>
        <v>1567</v>
      </c>
      <c r="DME13" s="68">
        <f t="shared" si="880"/>
        <v>261.16666666666669</v>
      </c>
      <c r="DMF13" s="48"/>
      <c r="DMG13" s="49">
        <v>222</v>
      </c>
      <c r="DMH13" s="49"/>
      <c r="DMI13" s="49">
        <v>227</v>
      </c>
      <c r="DMJ13" s="49">
        <v>0</v>
      </c>
      <c r="DMK13" s="49">
        <v>0</v>
      </c>
      <c r="DML13" s="64">
        <f t="shared" si="881"/>
        <v>449</v>
      </c>
      <c r="DMM13" s="68">
        <f t="shared" si="882"/>
        <v>74.833333333333329</v>
      </c>
      <c r="DMN13" s="48">
        <v>952</v>
      </c>
      <c r="DMO13" s="49">
        <v>0</v>
      </c>
      <c r="DMP13" s="49">
        <v>0</v>
      </c>
      <c r="DMQ13" s="49">
        <v>992</v>
      </c>
      <c r="DMR13" s="49">
        <v>0</v>
      </c>
      <c r="DMS13" s="49">
        <v>0</v>
      </c>
      <c r="DMT13" s="64">
        <f t="shared" si="883"/>
        <v>1944</v>
      </c>
      <c r="DMU13" s="68">
        <f t="shared" si="884"/>
        <v>324</v>
      </c>
      <c r="DMV13" s="48">
        <v>332</v>
      </c>
      <c r="DMW13" s="49">
        <v>220</v>
      </c>
      <c r="DMX13" s="49">
        <v>544</v>
      </c>
      <c r="DMY13" s="49">
        <v>0</v>
      </c>
      <c r="DMZ13" s="49">
        <v>678</v>
      </c>
      <c r="DNA13" s="49">
        <v>0</v>
      </c>
      <c r="DNB13" s="64">
        <f t="shared" si="885"/>
        <v>1774</v>
      </c>
      <c r="DNC13" s="68">
        <f t="shared" si="886"/>
        <v>295.66666666666669</v>
      </c>
      <c r="DND13" s="48">
        <v>221</v>
      </c>
      <c r="DNE13" s="49">
        <v>330</v>
      </c>
      <c r="DNF13" s="49"/>
      <c r="DNG13" s="49"/>
      <c r="DNH13" s="49">
        <v>660</v>
      </c>
      <c r="DNI13" s="49">
        <v>440</v>
      </c>
      <c r="DNJ13" s="64">
        <f t="shared" si="887"/>
        <v>1651</v>
      </c>
      <c r="DNK13" s="68">
        <f t="shared" si="888"/>
        <v>275.16666666666669</v>
      </c>
      <c r="DNL13" s="48"/>
      <c r="DNM13" s="49"/>
      <c r="DNN13" s="49">
        <v>0</v>
      </c>
      <c r="DNO13" s="49">
        <v>0</v>
      </c>
      <c r="DNP13" s="49">
        <v>434</v>
      </c>
      <c r="DNQ13" s="49">
        <v>441</v>
      </c>
      <c r="DNR13" s="64">
        <f t="shared" si="889"/>
        <v>875</v>
      </c>
      <c r="DNS13" s="68">
        <f t="shared" si="890"/>
        <v>145.83333333333334</v>
      </c>
      <c r="DNT13" s="48"/>
      <c r="DNU13" s="49">
        <v>0</v>
      </c>
      <c r="DNV13" s="49">
        <v>1083</v>
      </c>
      <c r="DNW13" s="49"/>
      <c r="DNX13" s="49">
        <v>220</v>
      </c>
      <c r="DNY13" s="49">
        <v>221</v>
      </c>
      <c r="DNZ13" s="64">
        <f t="shared" si="891"/>
        <v>1524</v>
      </c>
      <c r="DOA13" s="68">
        <f t="shared" si="892"/>
        <v>254</v>
      </c>
      <c r="DOB13" s="48">
        <v>0</v>
      </c>
      <c r="DOC13" s="49"/>
      <c r="DOD13" s="49">
        <v>219</v>
      </c>
      <c r="DOE13" s="49">
        <v>220</v>
      </c>
      <c r="DOF13" s="49">
        <v>0</v>
      </c>
      <c r="DOG13" s="49">
        <v>1209</v>
      </c>
      <c r="DOH13" s="64">
        <f t="shared" si="893"/>
        <v>1648</v>
      </c>
      <c r="DOI13" s="68">
        <f t="shared" si="894"/>
        <v>274.66666666666669</v>
      </c>
      <c r="DOJ13" s="48">
        <v>0</v>
      </c>
      <c r="DOK13" s="49">
        <v>0</v>
      </c>
      <c r="DOL13" s="49"/>
      <c r="DOM13" s="49">
        <v>0</v>
      </c>
      <c r="DON13" s="49">
        <v>0</v>
      </c>
      <c r="DOO13" s="49">
        <v>1000</v>
      </c>
      <c r="DOP13" s="64">
        <f t="shared" si="895"/>
        <v>1000</v>
      </c>
      <c r="DOQ13" s="68">
        <f t="shared" si="896"/>
        <v>166.66666666666666</v>
      </c>
      <c r="DOR13" s="48">
        <v>0</v>
      </c>
      <c r="DOS13" s="49">
        <v>0</v>
      </c>
      <c r="DOT13" s="49"/>
      <c r="DOU13" s="49">
        <v>0</v>
      </c>
      <c r="DOV13" s="49"/>
      <c r="DOW13" s="49">
        <v>0</v>
      </c>
      <c r="DOX13" s="64">
        <f t="shared" si="897"/>
        <v>0</v>
      </c>
      <c r="DOY13" s="68">
        <f t="shared" si="898"/>
        <v>0</v>
      </c>
      <c r="DOZ13" s="48"/>
      <c r="DPA13" s="49">
        <v>0</v>
      </c>
      <c r="DPB13" s="49">
        <v>441</v>
      </c>
      <c r="DPC13" s="49">
        <v>220</v>
      </c>
      <c r="DPD13" s="49">
        <v>0</v>
      </c>
      <c r="DPE13" s="49">
        <v>1235</v>
      </c>
      <c r="DPF13" s="64">
        <f t="shared" si="899"/>
        <v>1896</v>
      </c>
      <c r="DPG13" s="68">
        <f t="shared" si="900"/>
        <v>316</v>
      </c>
      <c r="DPH13" s="48">
        <v>0</v>
      </c>
      <c r="DPI13" s="49">
        <v>0</v>
      </c>
      <c r="DPJ13" s="49">
        <v>0</v>
      </c>
      <c r="DPK13" s="49">
        <v>0</v>
      </c>
      <c r="DPL13" s="49">
        <v>0</v>
      </c>
      <c r="DPM13" s="49">
        <v>0</v>
      </c>
      <c r="DPN13" s="64">
        <f t="shared" si="901"/>
        <v>0</v>
      </c>
      <c r="DPO13" s="68">
        <f t="shared" si="902"/>
        <v>0</v>
      </c>
      <c r="DPP13" s="48">
        <v>0</v>
      </c>
      <c r="DPQ13" s="49">
        <v>799</v>
      </c>
      <c r="DPR13" s="49">
        <v>0</v>
      </c>
      <c r="DPS13" s="49">
        <v>0</v>
      </c>
      <c r="DPT13" s="49">
        <v>0</v>
      </c>
      <c r="DPU13" s="49">
        <v>907</v>
      </c>
      <c r="DPV13" s="491">
        <f t="shared" si="903"/>
        <v>1706</v>
      </c>
      <c r="DPW13" s="492">
        <f t="shared" si="904"/>
        <v>284.33333333333331</v>
      </c>
      <c r="DPX13" s="48">
        <v>0</v>
      </c>
      <c r="DPY13" s="49">
        <v>0</v>
      </c>
      <c r="DPZ13" s="49">
        <v>0</v>
      </c>
      <c r="DQA13" s="49">
        <v>549</v>
      </c>
      <c r="DQB13" s="49">
        <v>0</v>
      </c>
      <c r="DQC13" s="49"/>
      <c r="DQD13" s="491">
        <f t="shared" si="905"/>
        <v>549</v>
      </c>
      <c r="DQE13" s="492">
        <f t="shared" si="906"/>
        <v>91.5</v>
      </c>
      <c r="DQF13" s="48">
        <v>0</v>
      </c>
      <c r="DQG13" s="49">
        <v>0</v>
      </c>
      <c r="DQH13" s="49">
        <v>610</v>
      </c>
      <c r="DQI13" s="49"/>
      <c r="DQJ13" s="49">
        <v>0</v>
      </c>
      <c r="DQK13" s="49">
        <v>1003</v>
      </c>
      <c r="DQL13" s="489">
        <f t="shared" si="907"/>
        <v>1613</v>
      </c>
      <c r="DQM13" s="492">
        <f t="shared" si="908"/>
        <v>268.83333333333331</v>
      </c>
      <c r="DQN13" s="48">
        <v>0</v>
      </c>
      <c r="DQO13" s="49">
        <v>0</v>
      </c>
      <c r="DQP13" s="49">
        <v>48</v>
      </c>
      <c r="DQQ13" s="49">
        <v>0</v>
      </c>
      <c r="DQR13" s="49">
        <v>0</v>
      </c>
      <c r="DQS13" s="49">
        <v>222</v>
      </c>
      <c r="DQT13" s="64">
        <f t="shared" si="909"/>
        <v>270</v>
      </c>
      <c r="DQU13" s="68">
        <f t="shared" si="910"/>
        <v>45</v>
      </c>
      <c r="DQV13" s="48">
        <v>0</v>
      </c>
      <c r="DQW13" s="49">
        <v>441</v>
      </c>
      <c r="DQX13" s="49">
        <v>219</v>
      </c>
      <c r="DQY13" s="49">
        <v>443</v>
      </c>
      <c r="DQZ13" s="49">
        <v>0</v>
      </c>
      <c r="DRA13" s="49">
        <v>443</v>
      </c>
      <c r="DRB13" s="491">
        <f t="shared" si="911"/>
        <v>1546</v>
      </c>
      <c r="DRC13" s="492">
        <f t="shared" si="912"/>
        <v>257.66666666666669</v>
      </c>
      <c r="DRD13" s="48">
        <v>0</v>
      </c>
      <c r="DRE13" s="49">
        <v>220</v>
      </c>
      <c r="DRF13" s="49">
        <v>0</v>
      </c>
      <c r="DRG13" s="49">
        <v>0</v>
      </c>
      <c r="DRH13" s="49">
        <v>438</v>
      </c>
      <c r="DRI13" s="49"/>
      <c r="DRJ13" s="491">
        <f t="shared" si="913"/>
        <v>658</v>
      </c>
      <c r="DRK13" s="492">
        <f t="shared" si="914"/>
        <v>109.66666666666667</v>
      </c>
      <c r="DRL13" s="48"/>
      <c r="DRM13" s="49">
        <v>0</v>
      </c>
      <c r="DRN13" s="49"/>
      <c r="DRO13" s="49">
        <v>897</v>
      </c>
      <c r="DRP13" s="49">
        <v>0</v>
      </c>
      <c r="DRQ13" s="49">
        <v>0</v>
      </c>
      <c r="DRR13" s="64">
        <f t="shared" si="915"/>
        <v>897</v>
      </c>
      <c r="DRS13" s="68">
        <f t="shared" si="916"/>
        <v>149.5</v>
      </c>
      <c r="DRT13" s="48">
        <v>0</v>
      </c>
      <c r="DRU13" s="49">
        <v>219</v>
      </c>
      <c r="DRV13" s="49">
        <v>0</v>
      </c>
      <c r="DRW13" s="49">
        <v>955</v>
      </c>
      <c r="DRX13" s="49">
        <v>0</v>
      </c>
      <c r="DRY13" s="49"/>
      <c r="DRZ13" s="491">
        <f t="shared" si="917"/>
        <v>1174</v>
      </c>
      <c r="DSA13" s="68">
        <f t="shared" si="918"/>
        <v>195.66666666666666</v>
      </c>
      <c r="DSB13" s="82">
        <v>228</v>
      </c>
      <c r="DSC13" s="83">
        <v>0</v>
      </c>
      <c r="DSD13" s="83">
        <v>0</v>
      </c>
      <c r="DSE13" s="83"/>
      <c r="DSF13" s="83"/>
      <c r="DSG13" s="83">
        <v>0</v>
      </c>
      <c r="DSH13" s="64">
        <f t="shared" si="919"/>
        <v>228</v>
      </c>
      <c r="DSI13" s="68">
        <f t="shared" si="920"/>
        <v>38</v>
      </c>
      <c r="DSJ13" s="48">
        <v>668</v>
      </c>
      <c r="DSK13" s="49">
        <v>874</v>
      </c>
      <c r="DSL13" s="49">
        <v>0</v>
      </c>
      <c r="DSM13" s="49">
        <v>525</v>
      </c>
      <c r="DSN13" s="49">
        <v>0</v>
      </c>
      <c r="DSO13" s="49">
        <v>658</v>
      </c>
      <c r="DSP13" s="64">
        <f t="shared" si="921"/>
        <v>2725</v>
      </c>
      <c r="DSQ13" s="68">
        <f t="shared" si="922"/>
        <v>454.16666666666669</v>
      </c>
      <c r="DSR13" s="48">
        <v>0</v>
      </c>
      <c r="DSS13" s="49">
        <v>0</v>
      </c>
      <c r="DST13" s="49">
        <v>0</v>
      </c>
      <c r="DSU13" s="49">
        <v>6</v>
      </c>
      <c r="DSV13" s="49">
        <v>880</v>
      </c>
      <c r="DSW13" s="49">
        <v>218</v>
      </c>
      <c r="DSX13" s="64">
        <f t="shared" si="923"/>
        <v>1104</v>
      </c>
      <c r="DSY13" s="68">
        <f t="shared" si="924"/>
        <v>184</v>
      </c>
      <c r="DSZ13" s="48">
        <v>0</v>
      </c>
      <c r="DTA13" s="49"/>
      <c r="DTB13" s="49">
        <v>0</v>
      </c>
      <c r="DTC13" s="49">
        <v>658</v>
      </c>
      <c r="DTD13" s="49">
        <v>331</v>
      </c>
      <c r="DTE13" s="49">
        <v>0</v>
      </c>
      <c r="DTF13" s="64">
        <f t="shared" si="925"/>
        <v>989</v>
      </c>
      <c r="DTG13" s="68">
        <f t="shared" si="926"/>
        <v>164.83333333333334</v>
      </c>
      <c r="DTH13" s="48"/>
      <c r="DTI13" s="49">
        <v>0</v>
      </c>
      <c r="DTJ13" s="49">
        <v>0</v>
      </c>
      <c r="DTK13" s="49">
        <v>0</v>
      </c>
      <c r="DTL13" s="49">
        <v>746</v>
      </c>
      <c r="DTM13" s="49">
        <v>111</v>
      </c>
      <c r="DTN13" s="64">
        <f t="shared" si="927"/>
        <v>857</v>
      </c>
      <c r="DTO13" s="68">
        <f t="shared" si="928"/>
        <v>142.83333333333334</v>
      </c>
      <c r="DTP13" s="48">
        <v>881</v>
      </c>
      <c r="DTQ13" s="49">
        <v>0</v>
      </c>
      <c r="DTR13" s="49"/>
      <c r="DTS13" s="49">
        <v>0</v>
      </c>
      <c r="DTT13" s="49">
        <v>330</v>
      </c>
      <c r="DTU13" s="49">
        <v>0</v>
      </c>
      <c r="DTV13" s="64">
        <f t="shared" si="929"/>
        <v>1211</v>
      </c>
      <c r="DTW13" s="68">
        <f t="shared" si="930"/>
        <v>201.83333333333334</v>
      </c>
      <c r="DTX13" s="48">
        <v>884</v>
      </c>
      <c r="DTY13" s="49">
        <v>222</v>
      </c>
      <c r="DTZ13" s="49"/>
      <c r="DUA13" s="49">
        <v>0</v>
      </c>
      <c r="DUB13" s="49">
        <v>0</v>
      </c>
      <c r="DUC13" s="49">
        <v>110</v>
      </c>
      <c r="DUD13" s="64">
        <f t="shared" si="931"/>
        <v>1216</v>
      </c>
      <c r="DUE13" s="68">
        <f t="shared" si="932"/>
        <v>202.66666666666666</v>
      </c>
      <c r="DUF13" s="48">
        <v>0</v>
      </c>
      <c r="DUG13" s="49">
        <v>0</v>
      </c>
      <c r="DUH13" s="49">
        <v>220</v>
      </c>
      <c r="DUI13" s="49">
        <v>442</v>
      </c>
      <c r="DUJ13" s="49">
        <v>0</v>
      </c>
      <c r="DUK13" s="49">
        <v>481</v>
      </c>
      <c r="DUL13" s="64">
        <f t="shared" si="933"/>
        <v>1143</v>
      </c>
      <c r="DUM13" s="68">
        <f t="shared" si="934"/>
        <v>190.5</v>
      </c>
      <c r="DUN13" s="48"/>
      <c r="DUO13" s="49">
        <v>0</v>
      </c>
      <c r="DUP13" s="49">
        <v>600</v>
      </c>
      <c r="DUQ13" s="49">
        <v>333</v>
      </c>
      <c r="DUR13" s="49"/>
      <c r="DUS13" s="49">
        <v>0</v>
      </c>
      <c r="DUT13" s="64">
        <f t="shared" si="935"/>
        <v>933</v>
      </c>
      <c r="DUU13" s="184">
        <f t="shared" si="936"/>
        <v>155.5</v>
      </c>
      <c r="DUV13" s="48"/>
      <c r="DUW13" s="49">
        <v>881</v>
      </c>
      <c r="DUX13" s="49">
        <v>0</v>
      </c>
      <c r="DUY13" s="49">
        <v>0</v>
      </c>
      <c r="DUZ13" s="49">
        <v>440</v>
      </c>
      <c r="DVA13" s="49">
        <v>158</v>
      </c>
      <c r="DVB13" s="64">
        <f t="shared" si="937"/>
        <v>1479</v>
      </c>
      <c r="DVC13" s="68">
        <f t="shared" si="938"/>
        <v>246.5</v>
      </c>
      <c r="DVD13" s="48">
        <v>339</v>
      </c>
      <c r="DVE13" s="49">
        <v>217</v>
      </c>
      <c r="DVF13" s="49">
        <v>0</v>
      </c>
      <c r="DVG13" s="49">
        <v>0</v>
      </c>
      <c r="DVH13" s="49">
        <v>225</v>
      </c>
      <c r="DVI13" s="49"/>
      <c r="DVJ13" s="64">
        <f t="shared" si="939"/>
        <v>781</v>
      </c>
      <c r="DVK13" s="68">
        <f t="shared" si="940"/>
        <v>130.16666666666666</v>
      </c>
      <c r="DVL13" s="48">
        <v>0</v>
      </c>
      <c r="DVM13" s="49">
        <v>0</v>
      </c>
      <c r="DVN13" s="49">
        <v>0</v>
      </c>
      <c r="DVO13" s="49">
        <v>0</v>
      </c>
      <c r="DVP13" s="49">
        <v>910</v>
      </c>
      <c r="DVQ13" s="49"/>
      <c r="DVR13" s="64">
        <f t="shared" si="941"/>
        <v>910</v>
      </c>
      <c r="DVS13" s="68">
        <f t="shared" si="942"/>
        <v>151.66666666666666</v>
      </c>
      <c r="DVT13" s="48"/>
      <c r="DVU13" s="49">
        <v>456</v>
      </c>
      <c r="DVV13" s="49">
        <v>0</v>
      </c>
      <c r="DVW13" s="49">
        <v>459</v>
      </c>
      <c r="DVX13" s="49"/>
      <c r="DVY13" s="49">
        <v>0</v>
      </c>
      <c r="DVZ13" s="64">
        <f t="shared" si="943"/>
        <v>915</v>
      </c>
      <c r="DWA13" s="68">
        <f t="shared" si="944"/>
        <v>152.5</v>
      </c>
      <c r="DWB13" s="48"/>
      <c r="DWC13" s="49">
        <v>0</v>
      </c>
      <c r="DWD13" s="49">
        <v>330</v>
      </c>
      <c r="DWE13" s="49">
        <v>0</v>
      </c>
      <c r="DWF13" s="49">
        <v>435</v>
      </c>
      <c r="DWG13" s="49">
        <v>0</v>
      </c>
      <c r="DWH13" s="64">
        <f t="shared" si="945"/>
        <v>765</v>
      </c>
      <c r="DWI13" s="68">
        <f t="shared" si="946"/>
        <v>127.5</v>
      </c>
      <c r="DWJ13" s="48">
        <v>583</v>
      </c>
      <c r="DWK13" s="49"/>
      <c r="DWL13" s="49">
        <v>0</v>
      </c>
      <c r="DWM13" s="49">
        <v>0</v>
      </c>
      <c r="DWN13" s="49">
        <v>0</v>
      </c>
      <c r="DWO13" s="49">
        <v>556</v>
      </c>
      <c r="DWP13" s="64">
        <f t="shared" si="947"/>
        <v>1139</v>
      </c>
      <c r="DWQ13" s="68">
        <f t="shared" si="948"/>
        <v>189.83333333333334</v>
      </c>
      <c r="DWR13" s="48"/>
      <c r="DWS13" s="49"/>
      <c r="DWT13" s="49">
        <v>220</v>
      </c>
      <c r="DWU13" s="49">
        <v>0</v>
      </c>
      <c r="DWV13" s="49">
        <v>880</v>
      </c>
      <c r="DWW13" s="49">
        <v>440</v>
      </c>
      <c r="DWX13" s="64">
        <f t="shared" si="949"/>
        <v>1540</v>
      </c>
      <c r="DWY13" s="68">
        <f t="shared" si="1209"/>
        <v>256.66666666666669</v>
      </c>
      <c r="DWZ13" s="48">
        <v>0</v>
      </c>
      <c r="DXA13" s="49">
        <v>624</v>
      </c>
      <c r="DXB13" s="49">
        <v>0</v>
      </c>
      <c r="DXC13" s="49">
        <v>220</v>
      </c>
      <c r="DXD13" s="49">
        <v>0</v>
      </c>
      <c r="DXE13" s="49">
        <v>459</v>
      </c>
      <c r="DXF13" s="64">
        <f t="shared" si="950"/>
        <v>1303</v>
      </c>
      <c r="DXG13" s="68">
        <f t="shared" si="951"/>
        <v>217.16666666666666</v>
      </c>
      <c r="DXH13" s="48">
        <v>0</v>
      </c>
      <c r="DXI13" s="49">
        <v>0</v>
      </c>
      <c r="DXJ13" s="49">
        <v>550</v>
      </c>
      <c r="DXK13" s="49">
        <v>0</v>
      </c>
      <c r="DXL13" s="49">
        <v>440</v>
      </c>
      <c r="DXM13" s="49">
        <v>0</v>
      </c>
      <c r="DXN13" s="64">
        <f t="shared" si="952"/>
        <v>990</v>
      </c>
      <c r="DXO13" s="68">
        <f t="shared" si="953"/>
        <v>165</v>
      </c>
      <c r="DXP13" s="48">
        <v>0</v>
      </c>
      <c r="DXQ13" s="49">
        <v>0</v>
      </c>
      <c r="DXR13" s="49">
        <v>894</v>
      </c>
      <c r="DXS13" s="49">
        <v>0</v>
      </c>
      <c r="DXT13" s="49"/>
      <c r="DXU13" s="49"/>
      <c r="DXV13" s="64">
        <f t="shared" si="954"/>
        <v>894</v>
      </c>
      <c r="DXW13" s="68">
        <f t="shared" si="955"/>
        <v>149</v>
      </c>
      <c r="DXX13" s="48">
        <v>0</v>
      </c>
      <c r="DXY13" s="49">
        <v>223</v>
      </c>
      <c r="DXZ13" s="49">
        <v>442</v>
      </c>
      <c r="DYA13" s="49">
        <v>0</v>
      </c>
      <c r="DYB13" s="49">
        <v>0</v>
      </c>
      <c r="DYC13" s="49">
        <v>719</v>
      </c>
      <c r="DYD13" s="64">
        <f t="shared" si="956"/>
        <v>1384</v>
      </c>
      <c r="DYE13" s="68">
        <f t="shared" si="957"/>
        <v>230.66666666666666</v>
      </c>
      <c r="DYF13" s="48"/>
      <c r="DYG13" s="49">
        <v>0</v>
      </c>
      <c r="DYH13" s="49">
        <v>454</v>
      </c>
      <c r="DYI13" s="49">
        <v>0</v>
      </c>
      <c r="DYJ13" s="49">
        <v>0</v>
      </c>
      <c r="DYK13" s="49"/>
      <c r="DYL13" s="64">
        <f t="shared" si="958"/>
        <v>454</v>
      </c>
      <c r="DYM13" s="68">
        <f t="shared" si="959"/>
        <v>75.666666666666671</v>
      </c>
      <c r="DYN13" s="48">
        <v>453</v>
      </c>
      <c r="DYO13" s="49">
        <v>0</v>
      </c>
      <c r="DYP13" s="49">
        <v>0</v>
      </c>
      <c r="DYQ13" s="49">
        <v>220</v>
      </c>
      <c r="DYR13" s="49">
        <v>447</v>
      </c>
      <c r="DYS13" s="49">
        <v>0</v>
      </c>
      <c r="DYT13" s="64">
        <f t="shared" si="960"/>
        <v>1120</v>
      </c>
      <c r="DYU13" s="68">
        <f t="shared" si="961"/>
        <v>186.66666666666666</v>
      </c>
      <c r="DYV13" s="48">
        <v>227</v>
      </c>
      <c r="DYW13" s="49">
        <v>440</v>
      </c>
      <c r="DYX13" s="49">
        <v>0</v>
      </c>
      <c r="DYY13" s="49">
        <v>219</v>
      </c>
      <c r="DYZ13" s="49">
        <v>220</v>
      </c>
      <c r="DZA13" s="49">
        <v>0</v>
      </c>
      <c r="DZB13" s="64">
        <f t="shared" si="962"/>
        <v>1106</v>
      </c>
      <c r="DZC13" s="68">
        <f t="shared" si="963"/>
        <v>184.33333333333334</v>
      </c>
      <c r="DZD13" s="48">
        <v>0</v>
      </c>
      <c r="DZE13" s="49">
        <v>841</v>
      </c>
      <c r="DZF13" s="49">
        <v>0</v>
      </c>
      <c r="DZG13" s="49"/>
      <c r="DZH13" s="49">
        <f>SUMIF(SUMPK!$B:$B,$B:$B,SUMPK!$O:$O)</f>
        <v>0</v>
      </c>
      <c r="DZI13" s="49"/>
      <c r="DZJ13" s="64">
        <f t="shared" si="964"/>
        <v>841</v>
      </c>
      <c r="DZK13" s="68">
        <f t="shared" si="965"/>
        <v>140.16666666666666</v>
      </c>
      <c r="DZL13" s="48">
        <v>0</v>
      </c>
      <c r="DZM13" s="49">
        <v>0</v>
      </c>
      <c r="DZN13" s="49"/>
      <c r="DZO13" s="49">
        <v>440</v>
      </c>
      <c r="DZP13" s="49"/>
      <c r="DZQ13" s="49"/>
      <c r="DZR13" s="64">
        <f t="shared" si="966"/>
        <v>440</v>
      </c>
      <c r="DZS13" s="68">
        <f t="shared" si="967"/>
        <v>73.333333333333329</v>
      </c>
      <c r="DZT13" s="48">
        <v>440</v>
      </c>
      <c r="DZU13" s="49">
        <v>440</v>
      </c>
      <c r="DZV13" s="49">
        <v>330</v>
      </c>
      <c r="DZW13" s="49">
        <v>0</v>
      </c>
      <c r="DZX13" s="49">
        <v>0</v>
      </c>
      <c r="DZY13" s="49"/>
      <c r="DZZ13" s="64">
        <f t="shared" si="968"/>
        <v>1210</v>
      </c>
      <c r="EAA13" s="68">
        <f t="shared" si="969"/>
        <v>201.66666666666666</v>
      </c>
      <c r="EAB13" s="48"/>
      <c r="EAC13" s="49">
        <v>1197</v>
      </c>
      <c r="EAD13" s="49"/>
      <c r="EAE13" s="49"/>
      <c r="EAF13" s="49">
        <v>220</v>
      </c>
      <c r="EAG13" s="49">
        <v>0</v>
      </c>
      <c r="EAH13" s="64">
        <f t="shared" si="970"/>
        <v>1417</v>
      </c>
      <c r="EAI13" s="68">
        <f t="shared" si="971"/>
        <v>236.16666666666666</v>
      </c>
      <c r="EAJ13" s="48">
        <v>220</v>
      </c>
      <c r="EAK13" s="49">
        <v>0</v>
      </c>
      <c r="EAL13" s="49">
        <v>0</v>
      </c>
      <c r="EAM13" s="49">
        <v>0</v>
      </c>
      <c r="EAN13" s="49">
        <v>805</v>
      </c>
      <c r="EAO13" s="49">
        <v>18</v>
      </c>
      <c r="EAP13" s="64">
        <f t="shared" si="972"/>
        <v>1043</v>
      </c>
      <c r="EAQ13" s="68">
        <f t="shared" si="1210"/>
        <v>173.83333333333334</v>
      </c>
      <c r="EAR13" s="48">
        <v>399</v>
      </c>
      <c r="EAS13" s="49">
        <v>443</v>
      </c>
      <c r="EAT13" s="49">
        <v>440</v>
      </c>
      <c r="EAU13" s="49">
        <v>0</v>
      </c>
      <c r="EAV13" s="49">
        <v>0</v>
      </c>
      <c r="EAW13" s="49"/>
      <c r="EAX13" s="64">
        <f t="shared" si="973"/>
        <v>1282</v>
      </c>
      <c r="EAY13" s="68">
        <f t="shared" si="974"/>
        <v>213.66666666666666</v>
      </c>
      <c r="EAZ13" s="48"/>
      <c r="EBA13" s="49">
        <v>0</v>
      </c>
      <c r="EBB13" s="49">
        <v>0</v>
      </c>
      <c r="EBC13" s="49"/>
      <c r="EBD13" s="49">
        <v>881</v>
      </c>
      <c r="EBE13" s="49">
        <v>0</v>
      </c>
      <c r="EBF13" s="64">
        <f t="shared" si="975"/>
        <v>881</v>
      </c>
      <c r="EBG13" s="68">
        <f t="shared" si="976"/>
        <v>146.83333333333334</v>
      </c>
      <c r="EBH13" s="48"/>
      <c r="EBI13" s="49">
        <v>437</v>
      </c>
      <c r="EBJ13" s="49">
        <v>0</v>
      </c>
      <c r="EBK13" s="49"/>
      <c r="EBL13" s="49">
        <v>0</v>
      </c>
      <c r="EBM13" s="49">
        <v>0</v>
      </c>
      <c r="EBN13" s="64">
        <f t="shared" si="977"/>
        <v>437</v>
      </c>
      <c r="EBO13" s="68">
        <f t="shared" si="1137"/>
        <v>72.833333333333329</v>
      </c>
      <c r="EBP13" s="48">
        <v>881</v>
      </c>
      <c r="EBQ13" s="49">
        <v>1328</v>
      </c>
      <c r="EBR13" s="49"/>
      <c r="EBS13" s="49">
        <v>0</v>
      </c>
      <c r="EBT13" s="49">
        <v>0</v>
      </c>
      <c r="EBU13" s="49">
        <v>0</v>
      </c>
      <c r="EBV13" s="64">
        <f t="shared" si="978"/>
        <v>2209</v>
      </c>
      <c r="EBW13" s="68">
        <f t="shared" si="979"/>
        <v>368.16666666666669</v>
      </c>
      <c r="EBX13" s="48">
        <v>0</v>
      </c>
      <c r="EBY13" s="49">
        <v>0</v>
      </c>
      <c r="EBZ13" s="49">
        <v>0</v>
      </c>
      <c r="ECA13" s="49">
        <v>0</v>
      </c>
      <c r="ECB13" s="49">
        <v>0</v>
      </c>
      <c r="ECC13" s="49">
        <v>0</v>
      </c>
      <c r="ECD13" s="64">
        <f t="shared" si="980"/>
        <v>0</v>
      </c>
      <c r="ECE13" s="68">
        <f t="shared" si="981"/>
        <v>0</v>
      </c>
      <c r="ECF13" s="48">
        <v>0</v>
      </c>
      <c r="ECG13" s="49">
        <v>849</v>
      </c>
      <c r="ECH13" s="49">
        <v>234</v>
      </c>
      <c r="ECI13" s="49"/>
      <c r="ECJ13" s="49">
        <v>0</v>
      </c>
      <c r="ECK13" s="49">
        <v>0</v>
      </c>
      <c r="ECL13" s="64">
        <f t="shared" si="982"/>
        <v>1083</v>
      </c>
      <c r="ECM13" s="68">
        <f t="shared" si="983"/>
        <v>180.5</v>
      </c>
      <c r="ECN13" s="48">
        <v>0</v>
      </c>
      <c r="ECO13" s="49">
        <v>660</v>
      </c>
      <c r="ECP13" s="49">
        <v>0</v>
      </c>
      <c r="ECQ13" s="49"/>
      <c r="ECR13" s="49"/>
      <c r="ECS13" s="49">
        <v>440</v>
      </c>
      <c r="ECT13" s="64">
        <f t="shared" si="984"/>
        <v>1100</v>
      </c>
      <c r="ECU13" s="68">
        <f t="shared" si="985"/>
        <v>183.33333333333334</v>
      </c>
      <c r="ECV13" s="48">
        <v>220</v>
      </c>
      <c r="ECW13" s="49">
        <v>0</v>
      </c>
      <c r="ECX13" s="49">
        <v>402</v>
      </c>
      <c r="ECY13" s="49">
        <v>220</v>
      </c>
      <c r="ECZ13" s="49"/>
      <c r="EDA13" s="49">
        <v>178</v>
      </c>
      <c r="EDB13" s="64">
        <f t="shared" si="986"/>
        <v>1020</v>
      </c>
      <c r="EDC13" s="68">
        <f t="shared" si="987"/>
        <v>170</v>
      </c>
      <c r="EDD13" s="48">
        <v>0</v>
      </c>
      <c r="EDE13" s="49">
        <v>220</v>
      </c>
      <c r="EDF13" s="49">
        <v>0</v>
      </c>
      <c r="EDG13" s="49">
        <v>440</v>
      </c>
      <c r="EDH13" s="49"/>
      <c r="EDI13" s="49">
        <v>220</v>
      </c>
      <c r="EDJ13" s="64">
        <f t="shared" si="988"/>
        <v>880</v>
      </c>
      <c r="EDK13" s="68">
        <f t="shared" si="989"/>
        <v>146.66666666666666</v>
      </c>
      <c r="EDL13" s="48">
        <v>0</v>
      </c>
      <c r="EDM13" s="49">
        <v>221</v>
      </c>
      <c r="EDN13" s="49">
        <v>0</v>
      </c>
      <c r="EDO13" s="49">
        <f>SUMIF(SUMPK!$B:$B,$B:$B,SUMPK!$O:$O)</f>
        <v>0</v>
      </c>
      <c r="EDP13" s="49">
        <v>440</v>
      </c>
      <c r="EDQ13" s="49">
        <v>0</v>
      </c>
      <c r="EDR13" s="64">
        <f t="shared" si="990"/>
        <v>661</v>
      </c>
      <c r="EDS13" s="184">
        <f t="shared" si="991"/>
        <v>110.16666666666667</v>
      </c>
      <c r="EDT13" s="195">
        <v>440</v>
      </c>
      <c r="EDU13" s="49">
        <v>0</v>
      </c>
      <c r="EDV13" s="49">
        <v>220</v>
      </c>
      <c r="EDW13" s="49">
        <v>220</v>
      </c>
      <c r="EDX13" s="49"/>
      <c r="EDY13" s="49"/>
      <c r="EDZ13" s="64">
        <f t="shared" si="992"/>
        <v>880</v>
      </c>
      <c r="EEA13" s="184">
        <f t="shared" si="993"/>
        <v>146.66666666666666</v>
      </c>
      <c r="EEB13" s="48">
        <v>219</v>
      </c>
      <c r="EEC13" s="49">
        <v>440</v>
      </c>
      <c r="EED13" s="49">
        <v>0</v>
      </c>
      <c r="EEE13" s="49">
        <v>0</v>
      </c>
      <c r="EEF13" s="49">
        <v>440</v>
      </c>
      <c r="EEG13" s="49"/>
      <c r="EEH13" s="64">
        <f t="shared" si="994"/>
        <v>1099</v>
      </c>
      <c r="EEI13" s="68">
        <f t="shared" si="995"/>
        <v>183.16666666666666</v>
      </c>
      <c r="EEJ13" s="48">
        <v>221</v>
      </c>
      <c r="EEK13" s="49">
        <v>660</v>
      </c>
      <c r="EEL13" s="49">
        <v>0</v>
      </c>
      <c r="EEM13" s="49"/>
      <c r="EEN13" s="49"/>
      <c r="EEO13" s="49">
        <v>0</v>
      </c>
      <c r="EEP13" s="64">
        <f t="shared" si="996"/>
        <v>881</v>
      </c>
      <c r="EEQ13" s="68">
        <f t="shared" si="997"/>
        <v>146.83333333333334</v>
      </c>
      <c r="EER13" s="48">
        <v>329</v>
      </c>
      <c r="EES13" s="49">
        <v>802</v>
      </c>
      <c r="EET13" s="49"/>
      <c r="EEU13" s="49">
        <v>0</v>
      </c>
      <c r="EEV13" s="49">
        <v>0</v>
      </c>
      <c r="EEW13" s="49"/>
      <c r="EEX13" s="64">
        <f t="shared" si="998"/>
        <v>1131</v>
      </c>
      <c r="EEY13" s="68">
        <f t="shared" si="999"/>
        <v>188.5</v>
      </c>
      <c r="EEZ13" s="48">
        <v>439</v>
      </c>
      <c r="EFA13" s="49">
        <v>0</v>
      </c>
      <c r="EFB13" s="49">
        <v>600</v>
      </c>
      <c r="EFC13" s="49">
        <v>0</v>
      </c>
      <c r="EFD13" s="49">
        <v>220</v>
      </c>
      <c r="EFE13" s="49">
        <v>0</v>
      </c>
      <c r="EFF13" s="64">
        <f t="shared" si="1000"/>
        <v>1259</v>
      </c>
      <c r="EFG13" s="68">
        <f t="shared" si="1001"/>
        <v>209.83333333333334</v>
      </c>
      <c r="EFH13" s="48"/>
      <c r="EFI13" s="49">
        <v>0</v>
      </c>
      <c r="EFJ13" s="49">
        <v>439</v>
      </c>
      <c r="EFK13" s="49">
        <v>0</v>
      </c>
      <c r="EFL13" s="49">
        <v>440</v>
      </c>
      <c r="EFM13" s="49">
        <v>0</v>
      </c>
      <c r="EFN13" s="64">
        <f t="shared" si="1002"/>
        <v>879</v>
      </c>
      <c r="EFO13" s="68">
        <f t="shared" si="1003"/>
        <v>146.5</v>
      </c>
      <c r="EFP13" s="48">
        <v>600</v>
      </c>
      <c r="EFQ13" s="49"/>
      <c r="EFR13" s="49"/>
      <c r="EFS13" s="49">
        <v>219</v>
      </c>
      <c r="EFT13" s="49">
        <v>0</v>
      </c>
      <c r="EFU13" s="49"/>
      <c r="EFV13" s="64">
        <f t="shared" si="1004"/>
        <v>819</v>
      </c>
      <c r="EFW13" s="68">
        <f t="shared" si="1005"/>
        <v>136.5</v>
      </c>
      <c r="EFX13" s="48">
        <v>179</v>
      </c>
      <c r="EFY13" s="49">
        <v>659</v>
      </c>
      <c r="EFZ13" s="49">
        <v>0</v>
      </c>
      <c r="EGA13" s="49">
        <v>0</v>
      </c>
      <c r="EGB13" s="49">
        <v>0</v>
      </c>
      <c r="EGC13" s="49">
        <v>0</v>
      </c>
      <c r="EGD13" s="64">
        <f t="shared" si="1006"/>
        <v>838</v>
      </c>
      <c r="EGE13" s="68">
        <f t="shared" si="1007"/>
        <v>139.66666666666666</v>
      </c>
      <c r="EGF13" s="48">
        <v>440</v>
      </c>
      <c r="EGG13" s="49">
        <v>0</v>
      </c>
      <c r="EGH13" s="49"/>
      <c r="EGI13" s="49">
        <v>0</v>
      </c>
      <c r="EGJ13" s="49">
        <v>440</v>
      </c>
      <c r="EGK13" s="49">
        <v>0</v>
      </c>
      <c r="EGL13" s="64">
        <f t="shared" si="1008"/>
        <v>880</v>
      </c>
      <c r="EGM13" s="68">
        <f t="shared" si="1009"/>
        <v>146.66666666666666</v>
      </c>
      <c r="EGN13" s="48">
        <v>111</v>
      </c>
      <c r="EGO13" s="49">
        <v>0</v>
      </c>
      <c r="EGP13" s="49"/>
      <c r="EGQ13" s="49">
        <v>220</v>
      </c>
      <c r="EGR13" s="49"/>
      <c r="EGS13" s="49">
        <v>234</v>
      </c>
      <c r="EGT13" s="64">
        <f t="shared" si="1010"/>
        <v>565</v>
      </c>
      <c r="EGU13" s="68">
        <f t="shared" si="1211"/>
        <v>94.166666666666671</v>
      </c>
      <c r="EGV13" s="48">
        <v>0</v>
      </c>
      <c r="EGW13" s="49">
        <v>0</v>
      </c>
      <c r="EGX13" s="49"/>
      <c r="EGY13" s="49">
        <v>440</v>
      </c>
      <c r="EGZ13" s="49">
        <v>0</v>
      </c>
      <c r="EHA13" s="49"/>
      <c r="EHB13" s="64">
        <f t="shared" si="1011"/>
        <v>440</v>
      </c>
      <c r="EHC13" s="68">
        <f t="shared" si="1012"/>
        <v>73.333333333333329</v>
      </c>
      <c r="EHD13" s="48">
        <v>0</v>
      </c>
      <c r="EHE13" s="49">
        <v>459</v>
      </c>
      <c r="EHF13" s="49"/>
      <c r="EHG13" s="49">
        <v>0</v>
      </c>
      <c r="EHH13" s="49">
        <v>442</v>
      </c>
      <c r="EHI13" s="49">
        <v>0</v>
      </c>
      <c r="EHJ13" s="64">
        <f t="shared" si="1013"/>
        <v>901</v>
      </c>
      <c r="EHK13" s="68">
        <f t="shared" si="1014"/>
        <v>150.16666666666666</v>
      </c>
      <c r="EHL13" s="48">
        <v>442</v>
      </c>
      <c r="EHM13" s="49">
        <v>0</v>
      </c>
      <c r="EHN13" s="49">
        <v>0</v>
      </c>
      <c r="EHO13" s="49"/>
      <c r="EHP13" s="49">
        <v>0</v>
      </c>
      <c r="EHQ13" s="49">
        <v>222</v>
      </c>
      <c r="EHR13" s="64">
        <f t="shared" si="1015"/>
        <v>664</v>
      </c>
      <c r="EHS13" s="68">
        <f t="shared" si="1016"/>
        <v>110.66666666666667</v>
      </c>
      <c r="EHT13" s="48">
        <v>0</v>
      </c>
      <c r="EHU13" s="49"/>
      <c r="EHV13" s="49"/>
      <c r="EHW13" s="49">
        <v>578</v>
      </c>
      <c r="EHX13" s="49"/>
      <c r="EHY13" s="49">
        <v>0</v>
      </c>
      <c r="EHZ13" s="64">
        <f t="shared" si="1017"/>
        <v>578</v>
      </c>
      <c r="EIA13" s="68">
        <f t="shared" si="1018"/>
        <v>96.333333333333329</v>
      </c>
      <c r="EIB13" s="48"/>
      <c r="EIC13" s="49"/>
      <c r="EID13" s="49">
        <v>442</v>
      </c>
      <c r="EIE13" s="49">
        <v>426</v>
      </c>
      <c r="EIF13" s="49">
        <v>0</v>
      </c>
      <c r="EIG13" s="49">
        <v>220</v>
      </c>
      <c r="EIH13" s="64">
        <f t="shared" si="1019"/>
        <v>1088</v>
      </c>
      <c r="EII13" s="68">
        <f t="shared" si="1020"/>
        <v>181.33333333333334</v>
      </c>
      <c r="EIJ13" s="48">
        <v>0</v>
      </c>
      <c r="EIK13" s="49">
        <v>221</v>
      </c>
      <c r="EIL13" s="49"/>
      <c r="EIM13" s="49">
        <v>0</v>
      </c>
      <c r="EIN13" s="49">
        <v>280</v>
      </c>
      <c r="EIO13" s="49">
        <v>621</v>
      </c>
      <c r="EIP13" s="64">
        <f t="shared" si="1021"/>
        <v>1122</v>
      </c>
      <c r="EIQ13" s="68">
        <f t="shared" si="1022"/>
        <v>187</v>
      </c>
      <c r="EIR13" s="48">
        <v>0</v>
      </c>
      <c r="EIS13" s="49">
        <v>220</v>
      </c>
      <c r="EIT13" s="49">
        <v>0</v>
      </c>
      <c r="EIU13" s="49">
        <v>0</v>
      </c>
      <c r="EIV13" s="49">
        <v>0</v>
      </c>
      <c r="EIW13" s="49"/>
      <c r="EIX13" s="64">
        <f t="shared" si="1023"/>
        <v>220</v>
      </c>
      <c r="EIY13" s="68">
        <f t="shared" si="1024"/>
        <v>36.666666666666664</v>
      </c>
      <c r="EIZ13" s="48">
        <v>720</v>
      </c>
      <c r="EJA13" s="49">
        <v>0</v>
      </c>
      <c r="EJB13" s="49">
        <v>881</v>
      </c>
      <c r="EJC13" s="49">
        <v>0</v>
      </c>
      <c r="EJD13" s="49">
        <v>0</v>
      </c>
      <c r="EJE13" s="49">
        <v>0</v>
      </c>
      <c r="EJF13" s="64">
        <f t="shared" si="1025"/>
        <v>1601</v>
      </c>
      <c r="EJG13" s="68">
        <f t="shared" si="1026"/>
        <v>266.83333333333331</v>
      </c>
      <c r="EJH13" s="48">
        <v>0</v>
      </c>
      <c r="EJI13" s="49">
        <v>0</v>
      </c>
      <c r="EJJ13" s="49">
        <v>220</v>
      </c>
      <c r="EJK13" s="49">
        <v>0</v>
      </c>
      <c r="EJL13" s="49"/>
      <c r="EJM13" s="49"/>
      <c r="EJN13" s="64">
        <f t="shared" si="1027"/>
        <v>220</v>
      </c>
      <c r="EJO13" s="68">
        <f t="shared" si="1028"/>
        <v>36.666666666666664</v>
      </c>
      <c r="EJP13" s="48">
        <v>592</v>
      </c>
      <c r="EJQ13" s="49">
        <v>0</v>
      </c>
      <c r="EJR13" s="49">
        <v>220</v>
      </c>
      <c r="EJS13" s="49">
        <v>330</v>
      </c>
      <c r="EJT13" s="49">
        <v>220</v>
      </c>
      <c r="EJU13" s="49">
        <v>0</v>
      </c>
      <c r="EJV13" s="64">
        <f t="shared" si="1029"/>
        <v>1362</v>
      </c>
      <c r="EJW13" s="68">
        <f t="shared" si="1030"/>
        <v>227</v>
      </c>
      <c r="EJX13" s="48">
        <v>0</v>
      </c>
      <c r="EJY13" s="49">
        <v>439</v>
      </c>
      <c r="EJZ13" s="49">
        <v>210</v>
      </c>
      <c r="EKA13" s="49">
        <v>0</v>
      </c>
      <c r="EKB13" s="49">
        <v>220</v>
      </c>
      <c r="EKC13" s="49"/>
      <c r="EKD13" s="64">
        <f t="shared" si="1031"/>
        <v>869</v>
      </c>
      <c r="EKE13" s="68">
        <f t="shared" si="1032"/>
        <v>144.83333333333334</v>
      </c>
      <c r="EKF13" s="48">
        <v>0</v>
      </c>
      <c r="EKG13" s="49">
        <v>0</v>
      </c>
      <c r="EKH13" s="49">
        <v>441</v>
      </c>
      <c r="EKI13" s="49"/>
      <c r="EKJ13" s="49">
        <v>0</v>
      </c>
      <c r="EKK13" s="49">
        <v>438</v>
      </c>
      <c r="EKL13" s="64">
        <f t="shared" si="1033"/>
        <v>879</v>
      </c>
      <c r="EKM13" s="68">
        <f t="shared" si="1034"/>
        <v>146.5</v>
      </c>
      <c r="EKN13" s="48"/>
      <c r="EKO13" s="49">
        <v>0</v>
      </c>
      <c r="EKP13" s="49">
        <v>0</v>
      </c>
      <c r="EKQ13" s="49">
        <v>0</v>
      </c>
      <c r="EKR13" s="49">
        <v>869</v>
      </c>
      <c r="EKS13" s="49">
        <v>0</v>
      </c>
      <c r="EKT13" s="64">
        <f t="shared" si="1035"/>
        <v>869</v>
      </c>
      <c r="EKU13" s="184">
        <f t="shared" si="1036"/>
        <v>144.83333333333334</v>
      </c>
      <c r="EKV13" s="665"/>
      <c r="EKW13" s="195">
        <v>0</v>
      </c>
      <c r="EKX13" s="49">
        <v>0</v>
      </c>
      <c r="EKY13" s="49">
        <v>658</v>
      </c>
      <c r="EKZ13" s="49">
        <v>0</v>
      </c>
      <c r="ELA13" s="49"/>
      <c r="ELB13" s="49">
        <v>0</v>
      </c>
      <c r="ELC13" s="64">
        <f t="shared" si="1037"/>
        <v>658</v>
      </c>
      <c r="ELD13" s="211">
        <f t="shared" si="1038"/>
        <v>109.66666666666667</v>
      </c>
      <c r="ELE13" s="195">
        <v>330</v>
      </c>
      <c r="ELF13" s="49">
        <v>232</v>
      </c>
      <c r="ELG13" s="49">
        <v>220</v>
      </c>
      <c r="ELH13" s="49">
        <v>200</v>
      </c>
      <c r="ELI13" s="49">
        <v>0</v>
      </c>
      <c r="ELJ13" s="49">
        <v>0</v>
      </c>
      <c r="ELK13" s="64">
        <f t="shared" si="1039"/>
        <v>982</v>
      </c>
      <c r="ELL13" s="211">
        <f t="shared" si="1040"/>
        <v>163.66666666666666</v>
      </c>
      <c r="ELM13" s="195">
        <v>659</v>
      </c>
      <c r="ELN13" s="49">
        <v>0</v>
      </c>
      <c r="ELO13" s="49">
        <v>223</v>
      </c>
      <c r="ELP13" s="49"/>
      <c r="ELQ13" s="49">
        <v>0</v>
      </c>
      <c r="ELR13" s="49">
        <v>0</v>
      </c>
      <c r="ELS13" s="64">
        <f t="shared" si="1041"/>
        <v>882</v>
      </c>
      <c r="ELT13" s="211">
        <f t="shared" si="1042"/>
        <v>147</v>
      </c>
      <c r="ELU13" s="195">
        <v>597</v>
      </c>
      <c r="ELV13" s="49">
        <v>0</v>
      </c>
      <c r="ELW13" s="49">
        <v>220</v>
      </c>
      <c r="ELX13" s="49">
        <v>0</v>
      </c>
      <c r="ELY13" s="49"/>
      <c r="ELZ13" s="49">
        <v>595</v>
      </c>
      <c r="EMA13" s="64">
        <f t="shared" si="1043"/>
        <v>1412</v>
      </c>
      <c r="EMB13" s="211">
        <f t="shared" si="1044"/>
        <v>235.33333333333334</v>
      </c>
      <c r="EMC13" s="195"/>
      <c r="EMD13" s="49">
        <v>0</v>
      </c>
      <c r="EME13" s="49">
        <v>420</v>
      </c>
      <c r="EMF13" s="49">
        <v>0</v>
      </c>
      <c r="EMG13" s="49">
        <v>0</v>
      </c>
      <c r="EMH13" s="49">
        <v>600</v>
      </c>
      <c r="EMI13" s="64">
        <f t="shared" si="1045"/>
        <v>1020</v>
      </c>
      <c r="EMJ13" s="211">
        <f t="shared" si="1046"/>
        <v>170</v>
      </c>
      <c r="EMK13" s="195">
        <v>220</v>
      </c>
      <c r="EML13" s="49"/>
      <c r="EMM13" s="49">
        <v>0</v>
      </c>
      <c r="EMN13" s="49">
        <v>110</v>
      </c>
      <c r="EMO13" s="49">
        <v>0</v>
      </c>
      <c r="EMP13" s="49">
        <v>327</v>
      </c>
      <c r="EMQ13" s="64">
        <f t="shared" si="1047"/>
        <v>657</v>
      </c>
      <c r="EMR13" s="211">
        <f t="shared" si="1048"/>
        <v>109.5</v>
      </c>
      <c r="EMS13" s="195">
        <v>440</v>
      </c>
      <c r="EMT13" s="49">
        <v>450</v>
      </c>
      <c r="EMU13" s="49">
        <v>600</v>
      </c>
      <c r="EMV13" s="49">
        <v>0</v>
      </c>
      <c r="EMW13" s="49">
        <v>880</v>
      </c>
      <c r="EMX13" s="49">
        <v>0</v>
      </c>
      <c r="EMY13" s="64">
        <f t="shared" si="1049"/>
        <v>2370</v>
      </c>
      <c r="EMZ13" s="211">
        <f t="shared" si="1050"/>
        <v>395</v>
      </c>
      <c r="ENA13" s="195">
        <v>219</v>
      </c>
      <c r="ENB13" s="49">
        <v>0</v>
      </c>
      <c r="ENC13" s="49">
        <v>393</v>
      </c>
      <c r="END13" s="49">
        <v>0</v>
      </c>
      <c r="ENE13" s="49"/>
      <c r="ENF13" s="49">
        <v>0</v>
      </c>
      <c r="ENG13" s="64">
        <f t="shared" si="1051"/>
        <v>612</v>
      </c>
      <c r="ENH13" s="211">
        <f t="shared" si="1052"/>
        <v>102</v>
      </c>
      <c r="ENI13" s="195">
        <v>403</v>
      </c>
      <c r="ENJ13" s="49"/>
      <c r="ENK13" s="49">
        <v>434</v>
      </c>
      <c r="ENL13" s="49">
        <v>0</v>
      </c>
      <c r="ENM13" s="49">
        <v>440</v>
      </c>
      <c r="ENN13" s="49">
        <v>197</v>
      </c>
      <c r="ENO13" s="64">
        <f t="shared" si="1053"/>
        <v>1474</v>
      </c>
      <c r="ENP13" s="211">
        <f t="shared" si="1054"/>
        <v>245.66666666666666</v>
      </c>
      <c r="ENQ13" s="195">
        <v>220</v>
      </c>
      <c r="ENR13" s="49">
        <v>220</v>
      </c>
      <c r="ENS13" s="49">
        <v>0</v>
      </c>
      <c r="ENT13" s="49">
        <v>0</v>
      </c>
      <c r="ENU13" s="49">
        <v>440</v>
      </c>
      <c r="ENV13" s="49">
        <v>0</v>
      </c>
      <c r="ENW13" s="64">
        <f t="shared" si="1055"/>
        <v>880</v>
      </c>
      <c r="ENX13" s="211">
        <f t="shared" si="1056"/>
        <v>146.66666666666666</v>
      </c>
      <c r="ENY13" s="195">
        <v>432</v>
      </c>
      <c r="ENZ13" s="49">
        <v>0</v>
      </c>
      <c r="EOA13" s="49">
        <v>739</v>
      </c>
      <c r="EOB13" s="49">
        <v>0</v>
      </c>
      <c r="EOC13" s="49">
        <v>0</v>
      </c>
      <c r="EOD13" s="49">
        <v>0</v>
      </c>
      <c r="EOE13" s="64">
        <f t="shared" si="1057"/>
        <v>1171</v>
      </c>
      <c r="EOF13" s="211">
        <f t="shared" si="1058"/>
        <v>195.16666666666666</v>
      </c>
      <c r="EOG13" s="195">
        <v>605</v>
      </c>
      <c r="EOH13" s="360">
        <f>SUMIF(SUMPK!$B:$B,$B:$B,SUMPK!$O:$O)</f>
        <v>0</v>
      </c>
      <c r="EOI13" s="49">
        <v>221</v>
      </c>
      <c r="EOJ13" s="49">
        <v>333</v>
      </c>
      <c r="EOK13" s="49">
        <v>0</v>
      </c>
      <c r="EOL13" s="49">
        <v>110</v>
      </c>
      <c r="EOM13" s="64">
        <f t="shared" si="1059"/>
        <v>1269</v>
      </c>
      <c r="EON13" s="211">
        <f t="shared" si="1060"/>
        <v>211.5</v>
      </c>
      <c r="EOO13" s="195">
        <v>109</v>
      </c>
      <c r="EOP13" s="49">
        <v>325</v>
      </c>
      <c r="EOQ13" s="49">
        <v>0</v>
      </c>
      <c r="EOR13" s="49">
        <v>108</v>
      </c>
      <c r="EOS13" s="49">
        <v>0</v>
      </c>
      <c r="EOT13" s="49">
        <v>343</v>
      </c>
      <c r="EOU13" s="64">
        <f t="shared" si="1061"/>
        <v>885</v>
      </c>
      <c r="EOV13" s="211">
        <f t="shared" si="1062"/>
        <v>147.5</v>
      </c>
      <c r="EOW13" s="195">
        <v>109</v>
      </c>
      <c r="EOX13" s="49">
        <v>612</v>
      </c>
      <c r="EOY13" s="49">
        <v>220</v>
      </c>
      <c r="EOZ13" s="49">
        <v>0</v>
      </c>
      <c r="EPA13" s="49">
        <v>0</v>
      </c>
      <c r="EPB13" s="49">
        <v>0</v>
      </c>
      <c r="EPC13" s="64">
        <f t="shared" si="1063"/>
        <v>941</v>
      </c>
      <c r="EPD13" s="211">
        <f t="shared" si="1064"/>
        <v>156.83333333333334</v>
      </c>
      <c r="EPE13" s="195">
        <v>873</v>
      </c>
      <c r="EPF13" s="49">
        <f>SUMIF(SUMPK!$B:$B,$B:$B,SUMPK!$O:$O)</f>
        <v>0</v>
      </c>
      <c r="EPG13" s="49">
        <v>0</v>
      </c>
      <c r="EPH13" s="49">
        <v>0</v>
      </c>
      <c r="EPI13" s="49">
        <v>0</v>
      </c>
      <c r="EPJ13" s="49">
        <v>220</v>
      </c>
      <c r="EPK13" s="64">
        <f t="shared" si="1065"/>
        <v>1093</v>
      </c>
      <c r="EPL13" s="211">
        <f t="shared" si="1066"/>
        <v>182.16666666666666</v>
      </c>
      <c r="EPM13" s="195"/>
      <c r="EPN13" s="49">
        <v>0</v>
      </c>
      <c r="EPO13" s="49">
        <v>428</v>
      </c>
      <c r="EPP13" s="49">
        <v>0</v>
      </c>
      <c r="EPQ13" s="49">
        <v>0</v>
      </c>
      <c r="EPR13" s="49">
        <v>0</v>
      </c>
      <c r="EPS13" s="64">
        <f t="shared" si="1067"/>
        <v>428</v>
      </c>
      <c r="EPT13" s="211">
        <f t="shared" si="1068"/>
        <v>71.333333333333329</v>
      </c>
      <c r="EPU13" s="195">
        <v>0</v>
      </c>
      <c r="EPV13" s="49">
        <v>330</v>
      </c>
      <c r="EPW13" s="49"/>
      <c r="EPX13" s="49">
        <v>0</v>
      </c>
      <c r="EPY13" s="49">
        <v>0</v>
      </c>
      <c r="EPZ13" s="49">
        <v>656</v>
      </c>
      <c r="EQA13" s="64">
        <f t="shared" si="1069"/>
        <v>986</v>
      </c>
      <c r="EQB13" s="211">
        <f t="shared" si="1070"/>
        <v>164.33333333333334</v>
      </c>
      <c r="EQC13" s="195">
        <v>0</v>
      </c>
      <c r="EQD13" s="49">
        <v>359</v>
      </c>
      <c r="EQE13" s="49">
        <v>220</v>
      </c>
      <c r="EQF13" s="49">
        <v>0</v>
      </c>
      <c r="EQG13" s="49">
        <v>332</v>
      </c>
      <c r="EQH13" s="49">
        <v>0</v>
      </c>
      <c r="EQI13" s="64">
        <f t="shared" si="1071"/>
        <v>911</v>
      </c>
      <c r="EQJ13" s="211">
        <f t="shared" si="1072"/>
        <v>151.83333333333334</v>
      </c>
      <c r="EQK13" s="195"/>
      <c r="EQL13" s="49">
        <v>440</v>
      </c>
      <c r="EQM13" s="49">
        <v>0</v>
      </c>
      <c r="EQN13" s="49">
        <v>440</v>
      </c>
      <c r="EQO13" s="49">
        <v>0</v>
      </c>
      <c r="EQP13" s="49">
        <v>0</v>
      </c>
      <c r="EQQ13" s="64">
        <f t="shared" si="1073"/>
        <v>880</v>
      </c>
      <c r="EQR13" s="211">
        <f t="shared" si="1074"/>
        <v>146.66666666666666</v>
      </c>
      <c r="EQS13" s="195">
        <v>0</v>
      </c>
      <c r="EQT13" s="49">
        <v>545</v>
      </c>
      <c r="EQU13" s="49">
        <v>666</v>
      </c>
      <c r="EQV13" s="49"/>
      <c r="EQW13" s="49">
        <v>0</v>
      </c>
      <c r="EQX13" s="49">
        <v>0</v>
      </c>
      <c r="EQY13" s="64">
        <f t="shared" si="1075"/>
        <v>1211</v>
      </c>
      <c r="EQZ13" s="211">
        <f t="shared" si="1076"/>
        <v>201.83333333333334</v>
      </c>
      <c r="ERA13" s="195">
        <v>0</v>
      </c>
      <c r="ERB13" s="49">
        <v>1460</v>
      </c>
      <c r="ERC13" s="49">
        <v>0</v>
      </c>
      <c r="ERD13" s="49">
        <v>0</v>
      </c>
      <c r="ERE13" s="49">
        <v>0</v>
      </c>
      <c r="ERF13" s="49"/>
      <c r="ERG13" s="64">
        <f t="shared" si="1077"/>
        <v>1460</v>
      </c>
      <c r="ERH13" s="211">
        <f t="shared" si="1078"/>
        <v>243.33333333333334</v>
      </c>
      <c r="ERI13" s="195">
        <v>0</v>
      </c>
      <c r="ERJ13" s="49">
        <v>451</v>
      </c>
      <c r="ERK13" s="49"/>
      <c r="ERL13" s="49">
        <v>224</v>
      </c>
      <c r="ERM13" s="49">
        <v>0</v>
      </c>
      <c r="ERN13" s="49">
        <v>202</v>
      </c>
      <c r="ERO13" s="64">
        <f t="shared" si="1079"/>
        <v>877</v>
      </c>
      <c r="ERP13" s="211">
        <f t="shared" si="1080"/>
        <v>146.16666666666666</v>
      </c>
      <c r="ERQ13" s="195"/>
      <c r="ERR13" s="49">
        <v>227</v>
      </c>
      <c r="ERS13" s="49">
        <v>0</v>
      </c>
      <c r="ERT13" s="49">
        <v>335</v>
      </c>
      <c r="ERU13" s="49">
        <v>0</v>
      </c>
      <c r="ERV13" s="49">
        <v>0</v>
      </c>
      <c r="ERW13" s="64">
        <f t="shared" si="1081"/>
        <v>562</v>
      </c>
      <c r="ERX13" s="211">
        <f t="shared" si="1082"/>
        <v>93.666666666666671</v>
      </c>
      <c r="ERY13" s="195">
        <v>452</v>
      </c>
      <c r="ERZ13" s="49">
        <v>455</v>
      </c>
      <c r="ESA13" s="49">
        <v>0</v>
      </c>
      <c r="ESB13" s="49"/>
      <c r="ESC13" s="49">
        <v>0</v>
      </c>
      <c r="ESD13" s="49">
        <v>0</v>
      </c>
      <c r="ESE13" s="64">
        <f t="shared" si="1083"/>
        <v>907</v>
      </c>
      <c r="ESF13" s="211">
        <f t="shared" si="1084"/>
        <v>151.16666666666666</v>
      </c>
      <c r="ESG13" s="195">
        <v>0</v>
      </c>
      <c r="ESH13" s="49">
        <v>220</v>
      </c>
      <c r="ESI13" s="49">
        <v>205</v>
      </c>
      <c r="ESJ13" s="49">
        <v>465</v>
      </c>
      <c r="ESK13" s="49"/>
      <c r="ESL13" s="49">
        <v>15</v>
      </c>
      <c r="ESM13" s="64">
        <f t="shared" si="1085"/>
        <v>905</v>
      </c>
      <c r="ESN13" s="211">
        <f t="shared" si="1086"/>
        <v>150.83333333333334</v>
      </c>
      <c r="ESO13" s="458">
        <v>0</v>
      </c>
      <c r="ESP13" s="83"/>
      <c r="ESQ13" s="83">
        <v>0</v>
      </c>
      <c r="ESR13" s="83">
        <v>738</v>
      </c>
      <c r="ESS13" s="83"/>
      <c r="EST13" s="83">
        <v>0</v>
      </c>
      <c r="ESU13" s="64">
        <f t="shared" si="1087"/>
        <v>738</v>
      </c>
      <c r="ESV13" s="211">
        <f t="shared" si="1088"/>
        <v>123</v>
      </c>
      <c r="ESW13" s="195"/>
      <c r="ESX13" s="49"/>
      <c r="ESY13" s="49"/>
      <c r="ESZ13" s="49">
        <v>0</v>
      </c>
      <c r="ETA13" s="49">
        <v>898</v>
      </c>
      <c r="ETB13" s="49">
        <v>0</v>
      </c>
      <c r="ETC13" s="808">
        <f t="shared" si="1089"/>
        <v>898</v>
      </c>
      <c r="ETD13" s="211">
        <f t="shared" si="1090"/>
        <v>149.66666666666666</v>
      </c>
      <c r="ETE13" s="195">
        <v>0</v>
      </c>
      <c r="ETF13" s="49">
        <v>0</v>
      </c>
      <c r="ETG13" s="49">
        <v>651</v>
      </c>
      <c r="ETH13" s="49">
        <v>0</v>
      </c>
      <c r="ETI13" s="49"/>
      <c r="ETJ13" s="49">
        <v>0</v>
      </c>
      <c r="ETK13" s="808">
        <f t="shared" si="1091"/>
        <v>651</v>
      </c>
      <c r="ETL13" s="211">
        <f t="shared" si="1092"/>
        <v>108.5</v>
      </c>
      <c r="ETM13" s="814"/>
      <c r="ETN13" s="815">
        <v>438</v>
      </c>
      <c r="ETO13" s="815">
        <v>220</v>
      </c>
      <c r="ETP13" s="815">
        <v>220</v>
      </c>
      <c r="ETQ13" s="815">
        <v>0</v>
      </c>
      <c r="ETR13" s="815">
        <v>220</v>
      </c>
      <c r="ETS13" s="808">
        <f t="shared" si="1093"/>
        <v>1098</v>
      </c>
      <c r="ETT13" s="211">
        <f t="shared" si="1094"/>
        <v>183</v>
      </c>
      <c r="ETU13" s="458">
        <v>0</v>
      </c>
      <c r="ETV13" s="83">
        <v>0</v>
      </c>
      <c r="ETW13" s="83">
        <v>328</v>
      </c>
      <c r="ETX13" s="83">
        <v>0</v>
      </c>
      <c r="ETY13" s="83">
        <v>0</v>
      </c>
      <c r="ETZ13" s="83">
        <v>0</v>
      </c>
      <c r="EUA13" s="808">
        <f t="shared" si="1095"/>
        <v>328</v>
      </c>
      <c r="EUB13" s="211">
        <f t="shared" si="1096"/>
        <v>54.666666666666664</v>
      </c>
      <c r="EUC13" s="458">
        <v>463</v>
      </c>
      <c r="EUD13" s="83">
        <v>328</v>
      </c>
      <c r="EUE13" s="83"/>
      <c r="EUF13" s="83">
        <v>0</v>
      </c>
      <c r="EUG13" s="83">
        <v>439</v>
      </c>
      <c r="EUH13" s="83">
        <v>440</v>
      </c>
      <c r="EUI13" s="808">
        <f t="shared" si="1097"/>
        <v>1670</v>
      </c>
      <c r="EUJ13" s="211">
        <f t="shared" si="1098"/>
        <v>278.33333333333331</v>
      </c>
      <c r="EUK13" s="195"/>
      <c r="EUL13" s="49">
        <v>0</v>
      </c>
      <c r="EUM13" s="49">
        <v>0</v>
      </c>
      <c r="EUN13" s="49">
        <f>SUMIF(SUMPK!$B:$B,$B:$B,SUMPK!$O:$O)</f>
        <v>0</v>
      </c>
      <c r="EUO13" s="49">
        <v>590</v>
      </c>
      <c r="EUP13" s="49">
        <v>0</v>
      </c>
      <c r="EUQ13" s="808">
        <f t="shared" si="1099"/>
        <v>590</v>
      </c>
      <c r="EUR13" s="211">
        <f t="shared" si="1100"/>
        <v>98.333333333333329</v>
      </c>
      <c r="EUS13" s="195">
        <v>0</v>
      </c>
      <c r="EUT13" s="49">
        <v>0</v>
      </c>
      <c r="EUU13" s="49">
        <v>220</v>
      </c>
      <c r="EUV13" s="49">
        <v>0</v>
      </c>
      <c r="EUW13" s="49">
        <v>443</v>
      </c>
      <c r="EUX13" s="49">
        <v>0</v>
      </c>
      <c r="EUY13" s="808">
        <f t="shared" si="1101"/>
        <v>663</v>
      </c>
      <c r="EUZ13" s="211">
        <f t="shared" si="1102"/>
        <v>110.5</v>
      </c>
      <c r="EVA13" s="195">
        <v>219</v>
      </c>
      <c r="EVB13" s="49"/>
      <c r="EVC13" s="49"/>
      <c r="EVD13" s="49">
        <v>107</v>
      </c>
      <c r="EVE13" s="49">
        <v>682</v>
      </c>
      <c r="EVF13" s="49">
        <v>0</v>
      </c>
      <c r="EVG13" s="808">
        <f t="shared" si="1103"/>
        <v>1008</v>
      </c>
      <c r="EVH13" s="211">
        <f t="shared" si="1104"/>
        <v>168</v>
      </c>
      <c r="EVI13" s="195">
        <v>440</v>
      </c>
      <c r="EVJ13" s="49">
        <v>0</v>
      </c>
      <c r="EVK13" s="49">
        <v>0</v>
      </c>
      <c r="EVL13" s="49">
        <v>220</v>
      </c>
      <c r="EVM13" s="49"/>
      <c r="EVN13" s="49">
        <v>0</v>
      </c>
      <c r="EVO13" s="808">
        <f t="shared" si="1105"/>
        <v>660</v>
      </c>
      <c r="EVP13" s="211">
        <f t="shared" si="1106"/>
        <v>110</v>
      </c>
      <c r="EVQ13" s="195">
        <v>330</v>
      </c>
      <c r="EVR13" s="49">
        <v>0</v>
      </c>
      <c r="EVS13" s="49">
        <v>600</v>
      </c>
      <c r="EVT13" s="49"/>
      <c r="EVU13" s="49">
        <v>0</v>
      </c>
      <c r="EVV13" s="49">
        <v>600</v>
      </c>
      <c r="EVW13" s="808">
        <f t="shared" si="1107"/>
        <v>1530</v>
      </c>
      <c r="EVX13" s="211">
        <f t="shared" si="1108"/>
        <v>255</v>
      </c>
      <c r="EVY13" s="195">
        <v>0</v>
      </c>
      <c r="EVZ13" s="49">
        <v>0</v>
      </c>
      <c r="EWA13" s="49"/>
      <c r="EWB13" s="49">
        <v>0</v>
      </c>
      <c r="EWC13" s="49">
        <v>402</v>
      </c>
      <c r="EWD13" s="49">
        <v>220</v>
      </c>
      <c r="EWE13" s="808">
        <f t="shared" si="1109"/>
        <v>622</v>
      </c>
      <c r="EWF13" s="211">
        <f t="shared" si="1110"/>
        <v>103.66666666666667</v>
      </c>
      <c r="EWG13" s="195"/>
      <c r="EWH13" s="49">
        <v>0</v>
      </c>
      <c r="EWI13" s="49">
        <v>0</v>
      </c>
      <c r="EWJ13" s="49">
        <v>0</v>
      </c>
      <c r="EWK13" s="49">
        <v>0</v>
      </c>
      <c r="EWL13" s="49">
        <v>0</v>
      </c>
      <c r="EWM13" s="808">
        <f t="shared" si="1111"/>
        <v>0</v>
      </c>
      <c r="EWN13" s="211">
        <f t="shared" si="1138"/>
        <v>0</v>
      </c>
      <c r="EWO13" s="195">
        <v>0</v>
      </c>
      <c r="EWP13" s="49">
        <v>0</v>
      </c>
      <c r="EWQ13" s="49">
        <v>0</v>
      </c>
      <c r="EWR13" s="49">
        <v>599</v>
      </c>
      <c r="EWS13" s="49">
        <v>0</v>
      </c>
      <c r="EWT13" s="49">
        <v>0</v>
      </c>
      <c r="EWU13" s="808">
        <f t="shared" si="1112"/>
        <v>599</v>
      </c>
      <c r="EWV13" s="211">
        <f t="shared" si="1113"/>
        <v>99.833333333333329</v>
      </c>
      <c r="EWW13" s="195"/>
      <c r="EWX13" s="49"/>
      <c r="EWY13" s="49">
        <v>359</v>
      </c>
      <c r="EWZ13" s="49">
        <v>0</v>
      </c>
      <c r="EXA13" s="49">
        <v>0</v>
      </c>
      <c r="EXB13" s="49"/>
      <c r="EXC13" s="808">
        <f t="shared" si="1114"/>
        <v>359</v>
      </c>
      <c r="EXD13" s="211">
        <f t="shared" si="1115"/>
        <v>59.833333333333336</v>
      </c>
      <c r="EXE13" s="195">
        <v>441</v>
      </c>
      <c r="EXF13" s="49">
        <v>0</v>
      </c>
      <c r="EXG13" s="49"/>
      <c r="EXH13" s="49">
        <v>439</v>
      </c>
      <c r="EXI13" s="49">
        <v>0</v>
      </c>
      <c r="EXJ13" s="49">
        <v>0</v>
      </c>
      <c r="EXK13" s="808">
        <f t="shared" si="1116"/>
        <v>880</v>
      </c>
      <c r="EXL13" s="211">
        <f t="shared" si="1117"/>
        <v>146.66666666666666</v>
      </c>
      <c r="EXM13" s="458">
        <v>0</v>
      </c>
      <c r="EXN13" s="83">
        <v>0</v>
      </c>
      <c r="EXO13" s="83"/>
      <c r="EXP13" s="83">
        <v>0</v>
      </c>
      <c r="EXQ13" s="83"/>
      <c r="EXR13" s="83">
        <v>563</v>
      </c>
      <c r="EXS13" s="808">
        <f t="shared" si="1118"/>
        <v>563</v>
      </c>
      <c r="EXT13" s="211">
        <f t="shared" si="1119"/>
        <v>93.833333333333329</v>
      </c>
      <c r="EXU13" s="195">
        <v>0</v>
      </c>
      <c r="EXV13" s="49"/>
      <c r="EXW13" s="49"/>
      <c r="EXX13" s="49">
        <v>0</v>
      </c>
      <c r="EXY13" s="49"/>
      <c r="EXZ13" s="49">
        <v>0</v>
      </c>
      <c r="EYA13" s="808">
        <f t="shared" si="1120"/>
        <v>0</v>
      </c>
      <c r="EYB13" s="211">
        <f t="shared" si="1121"/>
        <v>0</v>
      </c>
      <c r="EYC13" s="195">
        <v>548</v>
      </c>
      <c r="EYD13" s="49"/>
      <c r="EYE13" s="49">
        <v>453</v>
      </c>
      <c r="EYF13" s="49">
        <v>0</v>
      </c>
      <c r="EYG13" s="49">
        <v>0</v>
      </c>
      <c r="EYH13" s="49">
        <v>438</v>
      </c>
      <c r="EYI13" s="808">
        <f t="shared" si="1122"/>
        <v>1439</v>
      </c>
      <c r="EYJ13" s="211">
        <f t="shared" si="1123"/>
        <v>239.83333333333334</v>
      </c>
      <c r="EYK13" s="195">
        <v>448</v>
      </c>
      <c r="EYL13" s="49">
        <v>0</v>
      </c>
      <c r="EYM13" s="49">
        <v>0</v>
      </c>
      <c r="EYN13" s="49">
        <v>431</v>
      </c>
      <c r="EYO13" s="49">
        <v>0</v>
      </c>
      <c r="EYP13" s="49">
        <v>0</v>
      </c>
      <c r="EYQ13" s="808">
        <f t="shared" si="1124"/>
        <v>879</v>
      </c>
      <c r="EYR13" s="211">
        <f t="shared" si="1125"/>
        <v>146.5</v>
      </c>
      <c r="EYS13" s="195">
        <v>0</v>
      </c>
      <c r="EYT13" s="49">
        <v>0</v>
      </c>
      <c r="EYU13" s="49">
        <v>952</v>
      </c>
      <c r="EYV13" s="49"/>
      <c r="EYW13" s="49"/>
      <c r="EYX13" s="49"/>
      <c r="EYY13" s="872">
        <f t="shared" si="1126"/>
        <v>952</v>
      </c>
      <c r="EYZ13" s="873">
        <f t="shared" si="1139"/>
        <v>158.66666666666666</v>
      </c>
      <c r="EZA13" s="195">
        <v>0</v>
      </c>
      <c r="EZB13" s="49">
        <v>0</v>
      </c>
      <c r="EZC13" s="49">
        <v>332</v>
      </c>
      <c r="EZD13" s="49">
        <v>220</v>
      </c>
      <c r="EZE13" s="49"/>
      <c r="EZF13" s="49">
        <v>0</v>
      </c>
      <c r="EZG13" s="872">
        <f t="shared" si="1127"/>
        <v>552</v>
      </c>
      <c r="EZH13" s="873">
        <f t="shared" si="1128"/>
        <v>92</v>
      </c>
      <c r="EZI13" s="195"/>
      <c r="EZJ13" s="49">
        <v>346</v>
      </c>
      <c r="EZK13" s="49">
        <v>443</v>
      </c>
      <c r="EZL13" s="49">
        <v>330</v>
      </c>
      <c r="EZM13" s="49">
        <f>SUMIF(SUMPK!$B:$B,$B:$B,SUMPK!$O:$O)</f>
        <v>0</v>
      </c>
      <c r="EZN13" s="49">
        <v>0</v>
      </c>
      <c r="EZO13" s="872">
        <f t="shared" si="1129"/>
        <v>1119</v>
      </c>
      <c r="EZP13" s="873">
        <f t="shared" si="1130"/>
        <v>186.5</v>
      </c>
      <c r="EZQ13" s="458">
        <v>0</v>
      </c>
      <c r="EZR13" s="83">
        <v>445</v>
      </c>
      <c r="EZS13" s="83">
        <v>0</v>
      </c>
      <c r="EZT13" s="83"/>
      <c r="EZU13" s="83"/>
      <c r="EZV13" s="83">
        <v>0</v>
      </c>
      <c r="EZW13" s="872">
        <f t="shared" si="1131"/>
        <v>445</v>
      </c>
      <c r="EZX13" s="873">
        <f t="shared" si="1132"/>
        <v>74.166666666666671</v>
      </c>
      <c r="EZY13" s="195">
        <v>607</v>
      </c>
      <c r="EZZ13" s="49">
        <v>0</v>
      </c>
      <c r="FAA13" s="49">
        <v>443</v>
      </c>
      <c r="FAB13" s="49"/>
      <c r="FAC13" s="49">
        <v>0</v>
      </c>
      <c r="FAD13" s="49"/>
      <c r="FAE13" s="872">
        <f t="shared" si="1133"/>
        <v>1050</v>
      </c>
      <c r="FAF13" s="873">
        <f t="shared" si="1134"/>
        <v>175</v>
      </c>
    </row>
    <row r="14" spans="1:4088" s="8" customFormat="1" ht="15" customHeight="1" x14ac:dyDescent="0.2">
      <c r="A14" s="301">
        <v>8</v>
      </c>
      <c r="B14" s="21" t="s">
        <v>119</v>
      </c>
      <c r="C14" s="275" t="s">
        <v>120</v>
      </c>
      <c r="D14" s="21">
        <v>25</v>
      </c>
      <c r="E14" s="24"/>
      <c r="F14" s="24">
        <v>2443</v>
      </c>
      <c r="G14" s="24"/>
      <c r="H14" s="24"/>
      <c r="I14" s="360"/>
      <c r="J14" s="360">
        <f>SUMIF(SUMPK!$B:$B,$B:$B,SUMPK!$O:$O)</f>
        <v>0</v>
      </c>
      <c r="K14" s="24">
        <f t="shared" si="187"/>
        <v>0</v>
      </c>
      <c r="L14" s="24">
        <f>F14+H14-J14</f>
        <v>2443</v>
      </c>
      <c r="M14" s="24">
        <f t="shared" si="189"/>
        <v>2443</v>
      </c>
      <c r="N14" s="15">
        <v>136.5</v>
      </c>
      <c r="O14" s="276">
        <f t="shared" si="190"/>
        <v>17.897435897435898</v>
      </c>
      <c r="P14" s="712">
        <v>180.83333333333334</v>
      </c>
      <c r="Q14" s="276">
        <f t="shared" si="191"/>
        <v>81.058064516129036</v>
      </c>
      <c r="R14" s="277">
        <f t="shared" si="192"/>
        <v>169.23076923076923</v>
      </c>
      <c r="S14" s="222">
        <v>4400</v>
      </c>
      <c r="T14" s="276">
        <f t="shared" si="193"/>
        <v>14.435909090909091</v>
      </c>
      <c r="U14" s="303"/>
      <c r="V14" s="302">
        <f t="shared" si="194"/>
        <v>14.435909090909091</v>
      </c>
      <c r="W14" s="304">
        <f>F14/(E14+F14)</f>
        <v>1</v>
      </c>
      <c r="X14" s="305"/>
      <c r="Y14" s="280"/>
      <c r="Z14" s="280"/>
      <c r="AA14" s="280"/>
      <c r="AB14" s="280"/>
      <c r="AC14" s="662">
        <v>18</v>
      </c>
      <c r="AD14" s="649"/>
      <c r="AE14" s="49"/>
      <c r="AF14" s="49"/>
      <c r="AG14" s="49"/>
      <c r="AH14" s="49"/>
      <c r="AI14" s="49"/>
      <c r="AJ14" s="42"/>
      <c r="AK14" s="43"/>
      <c r="AL14" s="48"/>
      <c r="AM14" s="49"/>
      <c r="AN14" s="49"/>
      <c r="AO14" s="49"/>
      <c r="AP14" s="49"/>
      <c r="AQ14" s="49"/>
      <c r="AR14" s="42"/>
      <c r="AS14" s="43"/>
      <c r="AT14" s="48"/>
      <c r="AU14" s="49"/>
      <c r="AV14" s="49"/>
      <c r="AW14" s="49"/>
      <c r="AX14" s="49"/>
      <c r="AY14" s="49"/>
      <c r="AZ14" s="42"/>
      <c r="BA14" s="43"/>
      <c r="BB14" s="48"/>
      <c r="BC14" s="49"/>
      <c r="BD14" s="49"/>
      <c r="BE14" s="49"/>
      <c r="BF14" s="49"/>
      <c r="BG14" s="49"/>
      <c r="BH14" s="42"/>
      <c r="BI14" s="43"/>
      <c r="BJ14" s="48"/>
      <c r="BK14" s="49"/>
      <c r="BL14" s="49"/>
      <c r="BM14" s="49"/>
      <c r="BN14" s="49"/>
      <c r="BO14" s="49"/>
      <c r="BP14" s="42"/>
      <c r="BQ14" s="43"/>
      <c r="BR14" s="48"/>
      <c r="BS14" s="49"/>
      <c r="BT14" s="49"/>
      <c r="BU14" s="49"/>
      <c r="BV14" s="49"/>
      <c r="BW14" s="49"/>
      <c r="BX14" s="42"/>
      <c r="BY14" s="43"/>
      <c r="BZ14" s="48"/>
      <c r="CA14" s="49"/>
      <c r="CB14" s="49"/>
      <c r="CC14" s="49"/>
      <c r="CD14" s="49"/>
      <c r="CE14" s="49"/>
      <c r="CF14" s="42"/>
      <c r="CG14" s="43"/>
      <c r="CH14" s="48"/>
      <c r="CI14" s="49"/>
      <c r="CJ14" s="49"/>
      <c r="CK14" s="49"/>
      <c r="CL14" s="49"/>
      <c r="CM14" s="49"/>
      <c r="CN14" s="42"/>
      <c r="CO14" s="43"/>
      <c r="CP14" s="48"/>
      <c r="CQ14" s="49"/>
      <c r="CR14" s="49"/>
      <c r="CS14" s="49"/>
      <c r="CT14" s="49"/>
      <c r="CU14" s="49"/>
      <c r="CV14" s="42"/>
      <c r="CW14" s="43"/>
      <c r="CX14" s="48"/>
      <c r="CY14" s="49"/>
      <c r="CZ14" s="49"/>
      <c r="DA14" s="49"/>
      <c r="DB14" s="49"/>
      <c r="DC14" s="49"/>
      <c r="DD14" s="42"/>
      <c r="DE14" s="43"/>
      <c r="DF14" s="48"/>
      <c r="DG14" s="49"/>
      <c r="DH14" s="49"/>
      <c r="DI14" s="49"/>
      <c r="DJ14" s="49"/>
      <c r="DK14" s="49"/>
      <c r="DL14" s="42"/>
      <c r="DM14" s="43"/>
      <c r="DN14" s="48"/>
      <c r="DO14" s="49"/>
      <c r="DP14" s="49"/>
      <c r="DQ14" s="49"/>
      <c r="DR14" s="49"/>
      <c r="DS14" s="49"/>
      <c r="DT14" s="42"/>
      <c r="DU14" s="43"/>
      <c r="DV14" s="48"/>
      <c r="DW14" s="49"/>
      <c r="DX14" s="49"/>
      <c r="DY14" s="49"/>
      <c r="DZ14" s="49"/>
      <c r="EA14" s="49"/>
      <c r="EB14" s="42"/>
      <c r="EC14" s="43"/>
      <c r="ED14" s="48"/>
      <c r="EE14" s="49"/>
      <c r="EF14" s="49"/>
      <c r="EG14" s="49"/>
      <c r="EH14" s="49"/>
      <c r="EI14" s="49"/>
      <c r="EJ14" s="42"/>
      <c r="EK14" s="43"/>
      <c r="EL14" s="48"/>
      <c r="EM14" s="49"/>
      <c r="EN14" s="49"/>
      <c r="EO14" s="49"/>
      <c r="EP14" s="49"/>
      <c r="EQ14" s="49"/>
      <c r="ER14" s="42"/>
      <c r="ES14" s="43"/>
      <c r="ET14" s="48"/>
      <c r="EU14" s="49"/>
      <c r="EV14" s="49"/>
      <c r="EW14" s="49"/>
      <c r="EX14" s="49"/>
      <c r="EY14" s="49"/>
      <c r="EZ14" s="42"/>
      <c r="FA14" s="43"/>
      <c r="FB14" s="48"/>
      <c r="FC14" s="49"/>
      <c r="FD14" s="49"/>
      <c r="FE14" s="49"/>
      <c r="FF14" s="49"/>
      <c r="FG14" s="49"/>
      <c r="FH14" s="42"/>
      <c r="FI14" s="43"/>
      <c r="FJ14" s="48"/>
      <c r="FK14" s="49"/>
      <c r="FL14" s="49"/>
      <c r="FM14" s="49"/>
      <c r="FN14" s="49"/>
      <c r="FO14" s="49"/>
      <c r="FP14" s="42"/>
      <c r="FQ14" s="43"/>
      <c r="FR14" s="48"/>
      <c r="FS14" s="49"/>
      <c r="FT14" s="49"/>
      <c r="FU14" s="49"/>
      <c r="FV14" s="49"/>
      <c r="FW14" s="49"/>
      <c r="FX14" s="42"/>
      <c r="FY14" s="43"/>
      <c r="FZ14" s="48"/>
      <c r="GA14" s="49"/>
      <c r="GB14" s="49"/>
      <c r="GC14" s="49"/>
      <c r="GD14" s="49"/>
      <c r="GE14" s="49"/>
      <c r="GF14" s="42"/>
      <c r="GG14" s="43"/>
      <c r="GH14" s="48"/>
      <c r="GI14" s="49"/>
      <c r="GJ14" s="49"/>
      <c r="GK14" s="49"/>
      <c r="GL14" s="49"/>
      <c r="GM14" s="49"/>
      <c r="GN14" s="42"/>
      <c r="GO14" s="43"/>
      <c r="GP14" s="48"/>
      <c r="GQ14" s="49"/>
      <c r="GR14" s="49"/>
      <c r="GS14" s="49"/>
      <c r="GT14" s="49"/>
      <c r="GU14" s="49"/>
      <c r="GV14" s="42"/>
      <c r="GW14" s="43"/>
      <c r="GX14" s="48"/>
      <c r="GY14" s="49"/>
      <c r="GZ14" s="49"/>
      <c r="HA14" s="49"/>
      <c r="HB14" s="49"/>
      <c r="HC14" s="49"/>
      <c r="HD14" s="42"/>
      <c r="HE14" s="43"/>
      <c r="HF14" s="48"/>
      <c r="HG14" s="49"/>
      <c r="HH14" s="49"/>
      <c r="HI14" s="49"/>
      <c r="HJ14" s="49"/>
      <c r="HK14" s="49"/>
      <c r="HL14" s="42"/>
      <c r="HM14" s="43"/>
      <c r="HN14" s="82"/>
      <c r="HO14" s="83"/>
      <c r="HP14" s="83"/>
      <c r="HQ14" s="83"/>
      <c r="HR14" s="83"/>
      <c r="HS14" s="83"/>
      <c r="HT14" s="42"/>
      <c r="HU14" s="43"/>
      <c r="HV14" s="48"/>
      <c r="HW14" s="49"/>
      <c r="HX14" s="49"/>
      <c r="HY14" s="49"/>
      <c r="HZ14" s="49"/>
      <c r="IA14" s="49"/>
      <c r="IB14" s="42"/>
      <c r="IC14" s="43"/>
      <c r="ID14" s="48"/>
      <c r="IE14" s="49"/>
      <c r="IF14" s="49"/>
      <c r="IG14" s="49"/>
      <c r="IH14" s="49"/>
      <c r="II14" s="49"/>
      <c r="IJ14" s="42"/>
      <c r="IK14" s="43"/>
      <c r="IL14" s="48"/>
      <c r="IM14" s="49"/>
      <c r="IN14" s="49"/>
      <c r="IO14" s="49"/>
      <c r="IP14" s="49"/>
      <c r="IQ14" s="49"/>
      <c r="IR14" s="67"/>
      <c r="IS14" s="68"/>
      <c r="IT14" s="48"/>
      <c r="IU14" s="49"/>
      <c r="IV14" s="49"/>
      <c r="IW14" s="49"/>
      <c r="IX14" s="49"/>
      <c r="IY14" s="49"/>
      <c r="IZ14" s="67"/>
      <c r="JA14" s="68"/>
      <c r="JB14" s="48"/>
      <c r="JC14" s="49"/>
      <c r="JD14" s="49"/>
      <c r="JE14" s="49"/>
      <c r="JF14" s="49"/>
      <c r="JG14" s="49"/>
      <c r="JH14" s="67"/>
      <c r="JI14" s="68"/>
      <c r="JJ14" s="48"/>
      <c r="JK14" s="49"/>
      <c r="JL14" s="49"/>
      <c r="JM14" s="49"/>
      <c r="JN14" s="49"/>
      <c r="JO14" s="49"/>
      <c r="JP14" s="42"/>
      <c r="JQ14" s="43"/>
      <c r="JR14" s="48"/>
      <c r="JS14" s="49"/>
      <c r="JT14" s="49"/>
      <c r="JU14" s="49"/>
      <c r="JV14" s="49"/>
      <c r="JW14" s="49"/>
      <c r="JX14" s="42"/>
      <c r="JY14" s="43"/>
      <c r="JZ14" s="48"/>
      <c r="KA14" s="49"/>
      <c r="KB14" s="49"/>
      <c r="KC14" s="49"/>
      <c r="KD14" s="49"/>
      <c r="KE14" s="49"/>
      <c r="KF14" s="42"/>
      <c r="KG14" s="43"/>
      <c r="KH14" s="48"/>
      <c r="KI14" s="49"/>
      <c r="KJ14" s="49"/>
      <c r="KK14" s="49"/>
      <c r="KL14" s="49"/>
      <c r="KM14" s="49"/>
      <c r="KN14" s="67"/>
      <c r="KO14" s="68"/>
      <c r="KP14" s="48"/>
      <c r="KQ14" s="49"/>
      <c r="KR14" s="49"/>
      <c r="KS14" s="49"/>
      <c r="KT14" s="49"/>
      <c r="KU14" s="49"/>
      <c r="KV14" s="67"/>
      <c r="KW14" s="68"/>
      <c r="KX14" s="48"/>
      <c r="KY14" s="49"/>
      <c r="KZ14" s="49"/>
      <c r="LA14" s="49"/>
      <c r="LB14" s="49"/>
      <c r="LC14" s="49"/>
      <c r="LD14" s="67"/>
      <c r="LE14" s="68"/>
      <c r="LF14" s="48"/>
      <c r="LG14" s="49"/>
      <c r="LH14" s="49"/>
      <c r="LI14" s="49"/>
      <c r="LJ14" s="49"/>
      <c r="LK14" s="49"/>
      <c r="LL14" s="67"/>
      <c r="LM14" s="68"/>
      <c r="LN14" s="48"/>
      <c r="LO14" s="49"/>
      <c r="LP14" s="49"/>
      <c r="LQ14" s="49"/>
      <c r="LR14" s="49"/>
      <c r="LS14" s="49"/>
      <c r="LT14" s="67"/>
      <c r="LU14" s="68"/>
      <c r="LV14" s="48"/>
      <c r="LW14" s="49"/>
      <c r="LX14" s="49"/>
      <c r="LY14" s="49"/>
      <c r="LZ14" s="49"/>
      <c r="MA14" s="49"/>
      <c r="MB14" s="67"/>
      <c r="MC14" s="68"/>
      <c r="MD14" s="48"/>
      <c r="ME14" s="49"/>
      <c r="MF14" s="49"/>
      <c r="MG14" s="49"/>
      <c r="MH14" s="49"/>
      <c r="MI14" s="49"/>
      <c r="MJ14" s="67"/>
      <c r="MK14" s="68"/>
      <c r="ML14" s="48"/>
      <c r="MM14" s="49"/>
      <c r="MN14" s="49"/>
      <c r="MO14" s="49"/>
      <c r="MP14" s="49"/>
      <c r="MQ14" s="49"/>
      <c r="MR14" s="67"/>
      <c r="MS14" s="68"/>
      <c r="MT14" s="48"/>
      <c r="MU14" s="49"/>
      <c r="MV14" s="49"/>
      <c r="MW14" s="49"/>
      <c r="MX14" s="49"/>
      <c r="MY14" s="49"/>
      <c r="MZ14" s="67"/>
      <c r="NA14" s="68"/>
      <c r="NB14" s="48"/>
      <c r="NC14" s="49"/>
      <c r="ND14" s="49"/>
      <c r="NE14" s="49"/>
      <c r="NF14" s="49"/>
      <c r="NG14" s="49"/>
      <c r="NH14" s="67"/>
      <c r="NI14" s="68"/>
      <c r="NJ14" s="48"/>
      <c r="NK14" s="49"/>
      <c r="NL14" s="49"/>
      <c r="NM14" s="49"/>
      <c r="NN14" s="49"/>
      <c r="NO14" s="49"/>
      <c r="NP14" s="67"/>
      <c r="NQ14" s="68"/>
      <c r="NR14" s="48"/>
      <c r="NS14" s="49"/>
      <c r="NT14" s="49"/>
      <c r="NU14" s="49"/>
      <c r="NV14" s="49"/>
      <c r="NW14" s="49"/>
      <c r="NX14" s="67"/>
      <c r="NY14" s="68"/>
      <c r="NZ14" s="48"/>
      <c r="OA14" s="49"/>
      <c r="OB14" s="49"/>
      <c r="OC14" s="49"/>
      <c r="OD14" s="49"/>
      <c r="OE14" s="49"/>
      <c r="OF14" s="67"/>
      <c r="OG14" s="68"/>
      <c r="OH14" s="48"/>
      <c r="OI14" s="49"/>
      <c r="OJ14" s="49"/>
      <c r="OK14" s="49"/>
      <c r="OL14" s="49"/>
      <c r="OM14" s="49"/>
      <c r="ON14" s="67"/>
      <c r="OO14" s="68"/>
      <c r="OP14" s="48"/>
      <c r="OQ14" s="49"/>
      <c r="OR14" s="49"/>
      <c r="OS14" s="49"/>
      <c r="OT14" s="49"/>
      <c r="OU14" s="49"/>
      <c r="OV14" s="67"/>
      <c r="OW14" s="68"/>
      <c r="OX14" s="48"/>
      <c r="OY14" s="49"/>
      <c r="OZ14" s="49"/>
      <c r="PA14" s="49"/>
      <c r="PB14" s="49"/>
      <c r="PC14" s="49"/>
      <c r="PD14" s="67"/>
      <c r="PE14" s="68"/>
      <c r="PF14" s="48"/>
      <c r="PG14" s="49"/>
      <c r="PH14" s="49"/>
      <c r="PI14" s="49"/>
      <c r="PJ14" s="49"/>
      <c r="PK14" s="49"/>
      <c r="PL14" s="67"/>
      <c r="PM14" s="68"/>
      <c r="PN14" s="48"/>
      <c r="PO14" s="49"/>
      <c r="PP14" s="49"/>
      <c r="PQ14" s="49"/>
      <c r="PR14" s="49"/>
      <c r="PS14" s="49"/>
      <c r="PT14" s="104"/>
      <c r="PU14" s="105"/>
      <c r="PV14" s="106"/>
      <c r="PW14" s="107"/>
      <c r="PX14" s="107"/>
      <c r="PY14" s="107"/>
      <c r="PZ14" s="107"/>
      <c r="QA14" s="107"/>
      <c r="QB14" s="104"/>
      <c r="QC14" s="105"/>
      <c r="QD14" s="106"/>
      <c r="QE14" s="107"/>
      <c r="QF14" s="107"/>
      <c r="QG14" s="107"/>
      <c r="QH14" s="107"/>
      <c r="QI14" s="107"/>
      <c r="QJ14" s="104"/>
      <c r="QK14" s="105"/>
      <c r="QL14" s="106"/>
      <c r="QM14" s="107"/>
      <c r="QN14" s="107"/>
      <c r="QO14" s="107"/>
      <c r="QP14" s="107"/>
      <c r="QQ14" s="107"/>
      <c r="QR14" s="104"/>
      <c r="QS14" s="105"/>
      <c r="QT14" s="106"/>
      <c r="QU14" s="107"/>
      <c r="QV14" s="107"/>
      <c r="QW14" s="107"/>
      <c r="QX14" s="107"/>
      <c r="QY14" s="107"/>
      <c r="QZ14" s="104"/>
      <c r="RA14" s="105"/>
      <c r="RB14" s="106"/>
      <c r="RC14" s="107"/>
      <c r="RD14" s="107"/>
      <c r="RE14" s="107"/>
      <c r="RF14" s="107"/>
      <c r="RG14" s="107"/>
      <c r="RH14" s="104"/>
      <c r="RI14" s="105"/>
      <c r="RJ14" s="106"/>
      <c r="RK14" s="107"/>
      <c r="RL14" s="107"/>
      <c r="RM14" s="107"/>
      <c r="RN14" s="107"/>
      <c r="RO14" s="107"/>
      <c r="RP14" s="104"/>
      <c r="RQ14" s="105"/>
      <c r="RR14" s="106"/>
      <c r="RS14" s="107"/>
      <c r="RT14" s="107"/>
      <c r="RU14" s="107"/>
      <c r="RV14" s="107"/>
      <c r="RW14" s="107"/>
      <c r="RX14" s="104"/>
      <c r="RY14" s="105"/>
      <c r="RZ14" s="106"/>
      <c r="SA14" s="107"/>
      <c r="SB14" s="107"/>
      <c r="SC14" s="107"/>
      <c r="SD14" s="107"/>
      <c r="SE14" s="107"/>
      <c r="SF14" s="104"/>
      <c r="SG14" s="105"/>
      <c r="SH14" s="106"/>
      <c r="SI14" s="107"/>
      <c r="SJ14" s="107"/>
      <c r="SK14" s="107"/>
      <c r="SL14" s="107"/>
      <c r="SM14" s="107"/>
      <c r="SN14" s="104"/>
      <c r="SO14" s="105"/>
      <c r="SP14" s="106"/>
      <c r="SQ14" s="107"/>
      <c r="SR14" s="107"/>
      <c r="SS14" s="107"/>
      <c r="ST14" s="107"/>
      <c r="SU14" s="107"/>
      <c r="SV14" s="104"/>
      <c r="SW14" s="105"/>
      <c r="SX14" s="106"/>
      <c r="SY14" s="107"/>
      <c r="SZ14" s="107"/>
      <c r="TA14" s="107"/>
      <c r="TB14" s="107"/>
      <c r="TC14" s="107"/>
      <c r="TD14" s="104"/>
      <c r="TE14" s="105"/>
      <c r="TF14" s="106"/>
      <c r="TG14" s="107"/>
      <c r="TH14" s="107"/>
      <c r="TI14" s="107"/>
      <c r="TJ14" s="107"/>
      <c r="TK14" s="107"/>
      <c r="TL14" s="104"/>
      <c r="TM14" s="105"/>
      <c r="TN14" s="106"/>
      <c r="TO14" s="107"/>
      <c r="TP14" s="107"/>
      <c r="TQ14" s="107"/>
      <c r="TR14" s="107"/>
      <c r="TS14" s="107"/>
      <c r="TT14" s="104"/>
      <c r="TU14" s="105"/>
      <c r="TV14" s="106"/>
      <c r="TW14" s="107"/>
      <c r="TX14" s="107"/>
      <c r="TY14" s="107"/>
      <c r="TZ14" s="107"/>
      <c r="UA14" s="107"/>
      <c r="UB14" s="104"/>
      <c r="UC14" s="105"/>
      <c r="UD14" s="106"/>
      <c r="UE14" s="107"/>
      <c r="UF14" s="107"/>
      <c r="UG14" s="107"/>
      <c r="UH14" s="107"/>
      <c r="UI14" s="107"/>
      <c r="UJ14" s="104"/>
      <c r="UK14" s="105"/>
      <c r="UL14" s="106"/>
      <c r="UM14" s="107"/>
      <c r="UN14" s="107"/>
      <c r="UO14" s="107"/>
      <c r="UP14" s="107"/>
      <c r="UQ14" s="107"/>
      <c r="UR14" s="107"/>
      <c r="US14" s="104"/>
      <c r="UT14" s="105"/>
      <c r="UU14" s="106"/>
      <c r="UV14" s="107"/>
      <c r="UW14" s="107"/>
      <c r="UX14" s="107"/>
      <c r="UY14" s="107"/>
      <c r="UZ14" s="107"/>
      <c r="VA14" s="104"/>
      <c r="VB14" s="105"/>
      <c r="VC14" s="106"/>
      <c r="VD14" s="107"/>
      <c r="VE14" s="107"/>
      <c r="VF14" s="107"/>
      <c r="VG14" s="107"/>
      <c r="VH14" s="107"/>
      <c r="VI14" s="104"/>
      <c r="VJ14" s="105"/>
      <c r="VK14" s="106"/>
      <c r="VL14" s="107"/>
      <c r="VM14" s="107"/>
      <c r="VN14" s="107"/>
      <c r="VO14" s="107"/>
      <c r="VP14" s="107"/>
      <c r="VQ14" s="104"/>
      <c r="VR14" s="105"/>
      <c r="VS14" s="106"/>
      <c r="VT14" s="107"/>
      <c r="VU14" s="107"/>
      <c r="VV14" s="107"/>
      <c r="VW14" s="107"/>
      <c r="VX14" s="107"/>
      <c r="VY14" s="104"/>
      <c r="VZ14" s="105"/>
      <c r="WA14" s="63"/>
      <c r="WB14" s="64"/>
      <c r="WC14" s="64"/>
      <c r="WD14" s="64"/>
      <c r="WE14" s="64"/>
      <c r="WF14" s="64"/>
      <c r="WG14" s="67"/>
      <c r="WH14" s="68"/>
      <c r="WI14" s="48"/>
      <c r="WJ14" s="49"/>
      <c r="WK14" s="49"/>
      <c r="WL14" s="49"/>
      <c r="WM14" s="49"/>
      <c r="WN14" s="49"/>
      <c r="WO14" s="67"/>
      <c r="WP14" s="68"/>
      <c r="WQ14" s="48"/>
      <c r="WR14" s="49"/>
      <c r="WS14" s="49"/>
      <c r="WT14" s="49"/>
      <c r="WU14" s="49"/>
      <c r="WV14" s="49"/>
      <c r="WW14" s="49"/>
      <c r="WX14" s="67"/>
      <c r="WY14" s="68"/>
      <c r="WZ14" s="48"/>
      <c r="XA14" s="49"/>
      <c r="XB14" s="49"/>
      <c r="XC14" s="49"/>
      <c r="XD14" s="49"/>
      <c r="XE14" s="49"/>
      <c r="XF14" s="49"/>
      <c r="XG14" s="67"/>
      <c r="XH14" s="68"/>
      <c r="XI14" s="106"/>
      <c r="XJ14" s="107"/>
      <c r="XK14" s="107"/>
      <c r="XL14" s="107"/>
      <c r="XM14" s="107"/>
      <c r="XN14" s="107"/>
      <c r="XO14" s="107"/>
      <c r="XP14" s="104"/>
      <c r="XQ14" s="105"/>
      <c r="XR14" s="48"/>
      <c r="XS14" s="49"/>
      <c r="XT14" s="49"/>
      <c r="XU14" s="49"/>
      <c r="XV14" s="49"/>
      <c r="XW14" s="49"/>
      <c r="XX14" s="49"/>
      <c r="XY14" s="67"/>
      <c r="XZ14" s="68"/>
      <c r="YA14" s="48"/>
      <c r="YB14" s="49"/>
      <c r="YC14" s="49"/>
      <c r="YD14" s="49"/>
      <c r="YE14" s="49"/>
      <c r="YF14" s="49"/>
      <c r="YG14" s="49"/>
      <c r="YH14" s="67"/>
      <c r="YI14" s="68"/>
      <c r="YJ14" s="180"/>
      <c r="YK14" s="49"/>
      <c r="YL14" s="49"/>
      <c r="YM14" s="49"/>
      <c r="YN14" s="49"/>
      <c r="YO14" s="49"/>
      <c r="YP14" s="49"/>
      <c r="YQ14" s="67"/>
      <c r="YR14" s="68"/>
      <c r="YS14" s="48"/>
      <c r="YT14" s="49"/>
      <c r="YU14" s="49"/>
      <c r="YV14" s="49"/>
      <c r="YW14" s="49"/>
      <c r="YX14" s="49"/>
      <c r="YY14" s="67"/>
      <c r="YZ14" s="68"/>
      <c r="ZA14" s="48"/>
      <c r="ZB14" s="49"/>
      <c r="ZC14" s="49"/>
      <c r="ZD14" s="49"/>
      <c r="ZE14" s="49"/>
      <c r="ZF14" s="49"/>
      <c r="ZG14" s="67"/>
      <c r="ZH14" s="68"/>
      <c r="ZI14" s="48"/>
      <c r="ZJ14" s="49"/>
      <c r="ZK14" s="49"/>
      <c r="ZL14" s="49"/>
      <c r="ZM14" s="24"/>
      <c r="ZN14" s="24"/>
      <c r="ZO14" s="67"/>
      <c r="ZP14" s="68"/>
      <c r="ZQ14" s="48"/>
      <c r="ZR14" s="49"/>
      <c r="ZS14" s="49"/>
      <c r="ZT14" s="49"/>
      <c r="ZU14" s="49"/>
      <c r="ZV14" s="49"/>
      <c r="ZW14" s="49"/>
      <c r="ZX14" s="67"/>
      <c r="ZY14" s="68"/>
      <c r="ZZ14" s="48"/>
      <c r="AAA14" s="49"/>
      <c r="AAB14" s="49"/>
      <c r="AAC14" s="49"/>
      <c r="AAD14" s="49"/>
      <c r="AAE14" s="49"/>
      <c r="AAF14" s="49"/>
      <c r="AAG14" s="67"/>
      <c r="AAH14" s="68"/>
      <c r="AAI14" s="48"/>
      <c r="AAJ14" s="49"/>
      <c r="AAK14" s="49"/>
      <c r="AAL14" s="49"/>
      <c r="AAM14" s="49"/>
      <c r="AAN14" s="49"/>
      <c r="AAO14" s="67"/>
      <c r="AAP14" s="68"/>
      <c r="AAQ14" s="48"/>
      <c r="AAR14" s="49"/>
      <c r="AAS14" s="49"/>
      <c r="AAT14" s="49"/>
      <c r="AAU14" s="49"/>
      <c r="AAV14" s="49"/>
      <c r="AAW14" s="67"/>
      <c r="AAX14" s="68"/>
      <c r="AAY14" s="48"/>
      <c r="AAZ14" s="49"/>
      <c r="ABA14" s="49"/>
      <c r="ABB14" s="49"/>
      <c r="ABC14" s="49"/>
      <c r="ABD14" s="49"/>
      <c r="ABE14" s="67"/>
      <c r="ABF14" s="68"/>
      <c r="ABG14" s="48"/>
      <c r="ABH14" s="49"/>
      <c r="ABI14" s="49"/>
      <c r="ABJ14" s="49"/>
      <c r="ABK14" s="49"/>
      <c r="ABL14" s="49"/>
      <c r="ABM14" s="67"/>
      <c r="ABN14" s="68"/>
      <c r="ABO14" s="48"/>
      <c r="ABP14" s="49"/>
      <c r="ABQ14" s="49"/>
      <c r="ABR14" s="49"/>
      <c r="ABS14" s="49"/>
      <c r="ABT14" s="49"/>
      <c r="ABU14" s="67"/>
      <c r="ABV14" s="68"/>
      <c r="ABW14" s="48"/>
      <c r="ABX14" s="49"/>
      <c r="ABY14" s="49"/>
      <c r="ABZ14" s="49"/>
      <c r="ACA14" s="49"/>
      <c r="ACB14" s="49"/>
      <c r="ACC14" s="67"/>
      <c r="ACD14" s="68"/>
      <c r="ACE14" s="48"/>
      <c r="ACF14" s="49"/>
      <c r="ACG14" s="49"/>
      <c r="ACH14" s="49"/>
      <c r="ACI14" s="49"/>
      <c r="ACJ14" s="49"/>
      <c r="ACK14" s="67"/>
      <c r="ACL14" s="68"/>
      <c r="ACM14" s="48"/>
      <c r="ACN14" s="49"/>
      <c r="ACO14" s="49"/>
      <c r="ACP14" s="49"/>
      <c r="ACQ14" s="49"/>
      <c r="ACR14" s="49"/>
      <c r="ACS14" s="67"/>
      <c r="ACT14" s="68"/>
      <c r="ACU14" s="48"/>
      <c r="ACV14" s="49"/>
      <c r="ACW14" s="49"/>
      <c r="ACX14" s="49"/>
      <c r="ACY14" s="49"/>
      <c r="ACZ14" s="49"/>
      <c r="ADA14" s="67"/>
      <c r="ADB14" s="68"/>
      <c r="ADC14" s="48"/>
      <c r="ADD14" s="49"/>
      <c r="ADE14" s="49"/>
      <c r="ADF14" s="49"/>
      <c r="ADG14" s="49"/>
      <c r="ADH14" s="49"/>
      <c r="ADI14" s="67"/>
      <c r="ADJ14" s="68"/>
      <c r="ADK14" s="48"/>
      <c r="ADL14" s="49"/>
      <c r="ADM14" s="49"/>
      <c r="ADN14" s="49"/>
      <c r="ADO14" s="49"/>
      <c r="ADP14" s="49"/>
      <c r="ADQ14" s="67"/>
      <c r="ADR14" s="68"/>
      <c r="ADS14" s="48"/>
      <c r="ADT14" s="49"/>
      <c r="ADU14" s="49"/>
      <c r="ADV14" s="49"/>
      <c r="ADW14" s="49"/>
      <c r="ADX14" s="49"/>
      <c r="ADY14" s="67"/>
      <c r="ADZ14" s="68"/>
      <c r="AEA14" s="48"/>
      <c r="AEB14" s="49"/>
      <c r="AEC14" s="49"/>
      <c r="AED14" s="49"/>
      <c r="AEE14" s="49"/>
      <c r="AEF14" s="49"/>
      <c r="AEG14" s="67"/>
      <c r="AEH14" s="68"/>
      <c r="AEI14" s="48"/>
      <c r="AEJ14" s="49"/>
      <c r="AEK14" s="49"/>
      <c r="AEL14" s="49"/>
      <c r="AEM14" s="49"/>
      <c r="AEN14" s="49"/>
      <c r="AEO14" s="67"/>
      <c r="AEP14" s="68"/>
      <c r="AEQ14" s="48"/>
      <c r="AER14" s="49"/>
      <c r="AES14" s="49"/>
      <c r="AET14" s="49"/>
      <c r="AEU14" s="49"/>
      <c r="AEV14" s="49"/>
      <c r="AEW14" s="67"/>
      <c r="AEX14" s="68"/>
      <c r="AEY14" s="48"/>
      <c r="AEZ14" s="49"/>
      <c r="AFA14" s="49"/>
      <c r="AFB14" s="49"/>
      <c r="AFC14" s="49"/>
      <c r="AFD14" s="49"/>
      <c r="AFE14" s="67"/>
      <c r="AFF14" s="68"/>
      <c r="AFG14" s="48"/>
      <c r="AFH14" s="49"/>
      <c r="AFI14" s="49"/>
      <c r="AFJ14" s="49"/>
      <c r="AFK14" s="49"/>
      <c r="AFL14" s="49"/>
      <c r="AFM14" s="67"/>
      <c r="AFN14" s="68"/>
      <c r="AFO14" s="48"/>
      <c r="AFP14" s="49"/>
      <c r="AFQ14" s="49"/>
      <c r="AFR14" s="49"/>
      <c r="AFS14" s="49"/>
      <c r="AFT14" s="49"/>
      <c r="AFU14" s="67"/>
      <c r="AFV14" s="68"/>
      <c r="AFW14" s="48"/>
      <c r="AFX14" s="49"/>
      <c r="AFY14" s="49"/>
      <c r="AFZ14" s="49"/>
      <c r="AGA14" s="49"/>
      <c r="AGB14" s="49"/>
      <c r="AGC14" s="67"/>
      <c r="AGD14" s="68"/>
      <c r="AGE14" s="48"/>
      <c r="AGF14" s="49"/>
      <c r="AGG14" s="49"/>
      <c r="AGH14" s="49"/>
      <c r="AGI14" s="49"/>
      <c r="AGJ14" s="49"/>
      <c r="AGK14" s="67"/>
      <c r="AGL14" s="68"/>
      <c r="AGM14" s="48"/>
      <c r="AGN14" s="49"/>
      <c r="AGO14" s="49"/>
      <c r="AGP14" s="49"/>
      <c r="AGQ14" s="49"/>
      <c r="AGR14" s="49"/>
      <c r="AGS14" s="49"/>
      <c r="AGT14" s="67"/>
      <c r="AGU14" s="68"/>
      <c r="AGV14" s="48"/>
      <c r="AGW14" s="49"/>
      <c r="AGX14" s="49"/>
      <c r="AGY14" s="49"/>
      <c r="AGZ14" s="49"/>
      <c r="AHA14" s="49"/>
      <c r="AHB14" s="67"/>
      <c r="AHC14" s="68"/>
      <c r="AHD14" s="48"/>
      <c r="AHE14" s="49"/>
      <c r="AHF14" s="49"/>
      <c r="AHG14" s="49"/>
      <c r="AHH14" s="49"/>
      <c r="AHI14" s="49"/>
      <c r="AHJ14" s="67"/>
      <c r="AHK14" s="68"/>
      <c r="AHL14" s="48"/>
      <c r="AHM14" s="49"/>
      <c r="AHN14" s="49"/>
      <c r="AHO14" s="49"/>
      <c r="AHP14" s="49"/>
      <c r="AHQ14" s="49"/>
      <c r="AHR14" s="67"/>
      <c r="AHS14" s="68"/>
      <c r="AHT14" s="48"/>
      <c r="AHU14" s="49"/>
      <c r="AHV14" s="49"/>
      <c r="AHW14" s="49"/>
      <c r="AHX14" s="49"/>
      <c r="AHY14" s="49"/>
      <c r="AHZ14" s="67"/>
      <c r="AIA14" s="68"/>
      <c r="AIB14" s="48"/>
      <c r="AIC14" s="49"/>
      <c r="AID14" s="49"/>
      <c r="AIE14" s="49"/>
      <c r="AIF14" s="49"/>
      <c r="AIG14" s="49"/>
      <c r="AIH14" s="67"/>
      <c r="AII14" s="68"/>
      <c r="AIJ14" s="48"/>
      <c r="AIK14" s="49"/>
      <c r="AIL14" s="49"/>
      <c r="AIM14" s="49"/>
      <c r="AIN14" s="49"/>
      <c r="AIO14" s="49"/>
      <c r="AIP14" s="67"/>
      <c r="AIQ14" s="68"/>
      <c r="AIR14" s="48"/>
      <c r="AIS14" s="49"/>
      <c r="AIT14" s="49"/>
      <c r="AIU14" s="49"/>
      <c r="AIV14" s="49"/>
      <c r="AIW14" s="49"/>
      <c r="AIX14" s="67"/>
      <c r="AIY14" s="68"/>
      <c r="AIZ14" s="48"/>
      <c r="AJA14" s="49"/>
      <c r="AJB14" s="49"/>
      <c r="AJC14" s="49"/>
      <c r="AJD14" s="49"/>
      <c r="AJE14" s="49"/>
      <c r="AJF14" s="67"/>
      <c r="AJG14" s="68"/>
      <c r="AJH14" s="48"/>
      <c r="AJI14" s="49"/>
      <c r="AJJ14" s="49"/>
      <c r="AJK14" s="49"/>
      <c r="AJL14" s="49"/>
      <c r="AJM14" s="49"/>
      <c r="AJN14" s="42"/>
      <c r="AJO14" s="43"/>
      <c r="AJP14" s="48"/>
      <c r="AJQ14" s="49"/>
      <c r="AJR14" s="49"/>
      <c r="AJS14" s="49"/>
      <c r="AJT14" s="49"/>
      <c r="AJU14" s="49"/>
      <c r="AJV14" s="42"/>
      <c r="AJW14" s="43"/>
      <c r="AJX14" s="48"/>
      <c r="AJY14" s="49"/>
      <c r="AJZ14" s="49"/>
      <c r="AKA14" s="49"/>
      <c r="AKB14" s="49"/>
      <c r="AKC14" s="49"/>
      <c r="AKD14" s="67"/>
      <c r="AKE14" s="68"/>
      <c r="AKF14" s="48"/>
      <c r="AKG14" s="49"/>
      <c r="AKH14" s="49"/>
      <c r="AKI14" s="49"/>
      <c r="AKJ14" s="49"/>
      <c r="AKK14" s="49"/>
      <c r="AKL14" s="67"/>
      <c r="AKM14" s="184"/>
      <c r="AKN14" s="195"/>
      <c r="AKO14" s="49"/>
      <c r="AKP14" s="49"/>
      <c r="AKQ14" s="49"/>
      <c r="AKR14" s="49"/>
      <c r="AKS14" s="49"/>
      <c r="AKT14" s="67"/>
      <c r="AKU14" s="184"/>
      <c r="AKV14" s="48"/>
      <c r="AKW14" s="49"/>
      <c r="AKX14" s="49"/>
      <c r="AKY14" s="49"/>
      <c r="AKZ14" s="49"/>
      <c r="ALA14" s="49"/>
      <c r="ALB14" s="67"/>
      <c r="ALC14" s="68"/>
      <c r="ALD14" s="48"/>
      <c r="ALE14" s="49"/>
      <c r="ALF14" s="49"/>
      <c r="ALG14" s="49"/>
      <c r="ALH14" s="49"/>
      <c r="ALI14" s="49"/>
      <c r="ALJ14" s="67"/>
      <c r="ALK14" s="68"/>
      <c r="ALL14" s="48"/>
      <c r="ALM14" s="49"/>
      <c r="ALN14" s="49"/>
      <c r="ALO14" s="49"/>
      <c r="ALP14" s="49"/>
      <c r="ALQ14" s="49"/>
      <c r="ALR14" s="67"/>
      <c r="ALS14" s="68"/>
      <c r="ALT14" s="48"/>
      <c r="ALU14" s="49"/>
      <c r="ALV14" s="49"/>
      <c r="ALW14" s="49"/>
      <c r="ALX14" s="49"/>
      <c r="ALY14" s="49"/>
      <c r="ALZ14" s="67"/>
      <c r="AMA14" s="68"/>
      <c r="AMB14" s="48"/>
      <c r="AMC14" s="49"/>
      <c r="AMD14" s="49"/>
      <c r="AME14" s="49"/>
      <c r="AMF14" s="49"/>
      <c r="AMG14" s="49"/>
      <c r="AMH14" s="67"/>
      <c r="AMI14" s="68"/>
      <c r="AMJ14" s="48"/>
      <c r="AMK14" s="49"/>
      <c r="AML14" s="49"/>
      <c r="AMM14" s="49"/>
      <c r="AMN14" s="49"/>
      <c r="AMO14" s="49"/>
      <c r="AMP14" s="67"/>
      <c r="AMQ14" s="68"/>
      <c r="AMR14" s="48"/>
      <c r="AMS14" s="49"/>
      <c r="AMT14" s="49"/>
      <c r="AMU14" s="49"/>
      <c r="AMV14" s="49"/>
      <c r="AMW14" s="49"/>
      <c r="AMX14" s="67"/>
      <c r="AMY14" s="68"/>
      <c r="AMZ14" s="48"/>
      <c r="ANA14" s="49"/>
      <c r="ANB14" s="49"/>
      <c r="ANC14" s="49"/>
      <c r="AND14" s="49"/>
      <c r="ANE14" s="49"/>
      <c r="ANF14" s="67"/>
      <c r="ANG14" s="68"/>
      <c r="ANH14" s="48"/>
      <c r="ANI14" s="49"/>
      <c r="ANJ14" s="49"/>
      <c r="ANK14" s="49"/>
      <c r="ANL14" s="49"/>
      <c r="ANM14" s="49"/>
      <c r="ANN14" s="67"/>
      <c r="ANO14" s="68"/>
      <c r="ANP14" s="48"/>
      <c r="ANQ14" s="49"/>
      <c r="ANR14" s="49"/>
      <c r="ANS14" s="49"/>
      <c r="ANT14" s="49"/>
      <c r="ANU14" s="49"/>
      <c r="ANV14" s="67"/>
      <c r="ANW14" s="68"/>
      <c r="ANX14" s="82"/>
      <c r="ANY14" s="83"/>
      <c r="ANZ14" s="83"/>
      <c r="AOA14" s="83"/>
      <c r="AOB14" s="83"/>
      <c r="AOC14" s="83"/>
      <c r="AOD14" s="67"/>
      <c r="AOE14" s="68"/>
      <c r="AOF14" s="48"/>
      <c r="AOG14" s="49"/>
      <c r="AOH14" s="49"/>
      <c r="AOI14" s="49"/>
      <c r="AOJ14" s="49"/>
      <c r="AOK14" s="49"/>
      <c r="AOL14" s="67"/>
      <c r="AOM14" s="68"/>
      <c r="AON14" s="48"/>
      <c r="AOO14" s="49"/>
      <c r="AOP14" s="49"/>
      <c r="AOQ14" s="49"/>
      <c r="AOR14" s="49"/>
      <c r="AOS14" s="49"/>
      <c r="AOT14" s="67"/>
      <c r="AOU14" s="68"/>
      <c r="AOV14" s="48"/>
      <c r="AOW14" s="49"/>
      <c r="AOX14" s="49"/>
      <c r="AOY14" s="49"/>
      <c r="AOZ14" s="49"/>
      <c r="APA14" s="49"/>
      <c r="APB14" s="67"/>
      <c r="APC14" s="68"/>
      <c r="APD14" s="48"/>
      <c r="APE14" s="49"/>
      <c r="APF14" s="49"/>
      <c r="APG14" s="49"/>
      <c r="APH14" s="49"/>
      <c r="API14" s="49"/>
      <c r="APJ14" s="67"/>
      <c r="APK14" s="68"/>
      <c r="APL14" s="48"/>
      <c r="APM14" s="49"/>
      <c r="APN14" s="49"/>
      <c r="APO14" s="49"/>
      <c r="APP14" s="49"/>
      <c r="APQ14" s="49"/>
      <c r="APR14" s="67"/>
      <c r="APS14" s="68"/>
      <c r="APT14" s="48"/>
      <c r="APU14" s="49"/>
      <c r="APV14" s="49"/>
      <c r="APW14" s="49"/>
      <c r="APX14" s="49"/>
      <c r="APY14" s="49"/>
      <c r="APZ14" s="67"/>
      <c r="AQA14" s="68"/>
      <c r="AQB14" s="48"/>
      <c r="AQC14" s="49"/>
      <c r="AQD14" s="49"/>
      <c r="AQE14" s="49"/>
      <c r="AQF14" s="49"/>
      <c r="AQG14" s="49"/>
      <c r="AQH14" s="67"/>
      <c r="AQI14" s="68"/>
      <c r="AQJ14" s="48"/>
      <c r="AQK14" s="49"/>
      <c r="AQL14" s="49"/>
      <c r="AQM14" s="49"/>
      <c r="AQN14" s="49"/>
      <c r="AQO14" s="49"/>
      <c r="AQP14" s="67"/>
      <c r="AQQ14" s="68"/>
      <c r="AQR14" s="48"/>
      <c r="AQS14" s="49"/>
      <c r="AQT14" s="49"/>
      <c r="AQU14" s="49"/>
      <c r="AQV14" s="49"/>
      <c r="AQW14" s="49"/>
      <c r="AQX14" s="67"/>
      <c r="AQY14" s="68"/>
      <c r="AQZ14" s="48"/>
      <c r="ARA14" s="49"/>
      <c r="ARB14" s="49"/>
      <c r="ARC14" s="49"/>
      <c r="ARD14" s="49"/>
      <c r="ARE14" s="49"/>
      <c r="ARF14" s="67"/>
      <c r="ARG14" s="68"/>
      <c r="ARH14" s="48"/>
      <c r="ARI14" s="49"/>
      <c r="ARJ14" s="49"/>
      <c r="ARK14" s="49"/>
      <c r="ARL14" s="49"/>
      <c r="ARM14" s="49"/>
      <c r="ARN14" s="67"/>
      <c r="ARO14" s="68"/>
      <c r="ARP14" s="48"/>
      <c r="ARQ14" s="49"/>
      <c r="ARR14" s="49"/>
      <c r="ARS14" s="49"/>
      <c r="ART14" s="49"/>
      <c r="ARU14" s="49"/>
      <c r="ARV14" s="67"/>
      <c r="ARW14" s="68"/>
      <c r="ARX14" s="48"/>
      <c r="ARY14" s="49"/>
      <c r="ARZ14" s="49"/>
      <c r="ASA14" s="49"/>
      <c r="ASB14" s="49"/>
      <c r="ASC14" s="49"/>
      <c r="ASD14" s="67"/>
      <c r="ASE14" s="68"/>
      <c r="ASF14" s="48"/>
      <c r="ASG14" s="49"/>
      <c r="ASH14" s="49"/>
      <c r="ASI14" s="49"/>
      <c r="ASJ14" s="49"/>
      <c r="ASK14" s="49"/>
      <c r="ASL14" s="67"/>
      <c r="ASM14" s="68"/>
      <c r="ASN14" s="48"/>
      <c r="ASO14" s="49"/>
      <c r="ASP14" s="49"/>
      <c r="ASQ14" s="49"/>
      <c r="ASR14" s="49"/>
      <c r="ASS14" s="49"/>
      <c r="AST14" s="67"/>
      <c r="ASU14" s="68"/>
      <c r="ASV14" s="48"/>
      <c r="ASW14" s="49"/>
      <c r="ASX14" s="49"/>
      <c r="ASY14" s="49"/>
      <c r="ASZ14" s="49"/>
      <c r="ATA14" s="49"/>
      <c r="ATB14" s="67"/>
      <c r="ATC14" s="68"/>
      <c r="ATD14" s="48"/>
      <c r="ATE14" s="49"/>
      <c r="ATF14" s="49"/>
      <c r="ATG14" s="49"/>
      <c r="ATH14" s="49"/>
      <c r="ATI14" s="49"/>
      <c r="ATJ14" s="67"/>
      <c r="ATK14" s="68"/>
      <c r="ATL14" s="48"/>
      <c r="ATM14" s="49"/>
      <c r="ATN14" s="49"/>
      <c r="ATO14" s="49"/>
      <c r="ATP14" s="49"/>
      <c r="ATQ14" s="49"/>
      <c r="ATR14" s="67"/>
      <c r="ATS14" s="68"/>
      <c r="ATT14" s="48"/>
      <c r="ATU14" s="49"/>
      <c r="ATV14" s="49"/>
      <c r="ATW14" s="49"/>
      <c r="ATX14" s="49"/>
      <c r="ATY14" s="49"/>
      <c r="ATZ14" s="67"/>
      <c r="AUA14" s="68"/>
      <c r="AUB14" s="48"/>
      <c r="AUC14" s="49"/>
      <c r="AUD14" s="49"/>
      <c r="AUE14" s="49"/>
      <c r="AUF14" s="49"/>
      <c r="AUG14" s="49"/>
      <c r="AUH14" s="67"/>
      <c r="AUI14" s="68"/>
      <c r="AUJ14" s="48"/>
      <c r="AUK14" s="49"/>
      <c r="AUL14" s="49"/>
      <c r="AUM14" s="49"/>
      <c r="AUN14" s="49"/>
      <c r="AUO14" s="49"/>
      <c r="AUP14" s="67"/>
      <c r="AUQ14" s="68"/>
      <c r="AUR14" s="48"/>
      <c r="AUS14" s="49"/>
      <c r="AUT14" s="49"/>
      <c r="AUU14" s="49"/>
      <c r="AUV14" s="49"/>
      <c r="AUW14" s="49"/>
      <c r="AUX14" s="67"/>
      <c r="AUY14" s="68"/>
      <c r="AUZ14" s="48"/>
      <c r="AVA14" s="49"/>
      <c r="AVB14" s="49"/>
      <c r="AVC14" s="49"/>
      <c r="AVD14" s="49"/>
      <c r="AVE14" s="49"/>
      <c r="AVF14" s="67"/>
      <c r="AVG14" s="68"/>
      <c r="AVH14" s="48"/>
      <c r="AVI14" s="49"/>
      <c r="AVJ14" s="49"/>
      <c r="AVK14" s="49"/>
      <c r="AVL14" s="49"/>
      <c r="AVM14" s="49"/>
      <c r="AVN14" s="67"/>
      <c r="AVO14" s="68"/>
      <c r="AVP14" s="48"/>
      <c r="AVQ14" s="49"/>
      <c r="AVR14" s="49"/>
      <c r="AVS14" s="49"/>
      <c r="AVT14" s="49"/>
      <c r="AVU14" s="49"/>
      <c r="AVV14" s="67"/>
      <c r="AVW14" s="68"/>
      <c r="AVX14" s="48"/>
      <c r="AVY14" s="49"/>
      <c r="AVZ14" s="49"/>
      <c r="AWA14" s="49"/>
      <c r="AWB14" s="49"/>
      <c r="AWC14" s="49"/>
      <c r="AWD14" s="67"/>
      <c r="AWE14" s="68"/>
      <c r="AWF14" s="48"/>
      <c r="AWG14" s="49"/>
      <c r="AWH14" s="49"/>
      <c r="AWI14" s="49"/>
      <c r="AWJ14" s="49"/>
      <c r="AWK14" s="49"/>
      <c r="AWL14" s="67"/>
      <c r="AWM14" s="68"/>
      <c r="AWN14" s="48"/>
      <c r="AWO14" s="49"/>
      <c r="AWP14" s="49"/>
      <c r="AWQ14" s="49"/>
      <c r="AWR14" s="49"/>
      <c r="AWS14" s="49"/>
      <c r="AWT14" s="42"/>
      <c r="AWU14" s="43"/>
      <c r="AWV14" s="48"/>
      <c r="AWW14" s="49"/>
      <c r="AWX14" s="49"/>
      <c r="AWY14" s="49"/>
      <c r="AWZ14" s="49"/>
      <c r="AXA14" s="49"/>
      <c r="AXB14" s="42"/>
      <c r="AXC14" s="43"/>
      <c r="AXD14" s="48"/>
      <c r="AXE14" s="49"/>
      <c r="AXF14" s="49"/>
      <c r="AXG14" s="49"/>
      <c r="AXH14" s="49"/>
      <c r="AXI14" s="49"/>
      <c r="AXJ14" s="42"/>
      <c r="AXK14" s="43"/>
      <c r="AXL14" s="48"/>
      <c r="AXM14" s="49"/>
      <c r="AXN14" s="49"/>
      <c r="AXO14" s="49"/>
      <c r="AXP14" s="49"/>
      <c r="AXQ14" s="49"/>
      <c r="AXR14" s="42"/>
      <c r="AXS14" s="43"/>
      <c r="AXT14" s="48"/>
      <c r="AXU14" s="49"/>
      <c r="AXV14" s="49"/>
      <c r="AXW14" s="49"/>
      <c r="AXX14" s="49"/>
      <c r="AXY14" s="49"/>
      <c r="AXZ14" s="42"/>
      <c r="AYA14" s="43"/>
      <c r="AYB14" s="48"/>
      <c r="AYC14" s="49"/>
      <c r="AYD14" s="49"/>
      <c r="AYE14" s="49"/>
      <c r="AYF14" s="49"/>
      <c r="AYG14" s="49"/>
      <c r="AYH14" s="42"/>
      <c r="AYI14" s="43"/>
      <c r="AYJ14" s="48"/>
      <c r="AYK14" s="49"/>
      <c r="AYL14" s="49"/>
      <c r="AYM14" s="49"/>
      <c r="AYN14" s="49"/>
      <c r="AYO14" s="49"/>
      <c r="AYP14" s="42"/>
      <c r="AYQ14" s="43"/>
      <c r="AYR14" s="48"/>
      <c r="AYS14" s="49"/>
      <c r="AYT14" s="49"/>
      <c r="AYU14" s="49"/>
      <c r="AYV14" s="49"/>
      <c r="AYW14" s="49"/>
      <c r="AYX14" s="42"/>
      <c r="AYY14" s="43"/>
      <c r="AYZ14" s="48"/>
      <c r="AZA14" s="49"/>
      <c r="AZB14" s="49"/>
      <c r="AZC14" s="49"/>
      <c r="AZD14" s="49"/>
      <c r="AZE14" s="49"/>
      <c r="AZF14" s="42"/>
      <c r="AZG14" s="43"/>
      <c r="AZH14" s="48"/>
      <c r="AZI14" s="49"/>
      <c r="AZJ14" s="49"/>
      <c r="AZK14" s="49"/>
      <c r="AZL14" s="49"/>
      <c r="AZM14" s="49"/>
      <c r="AZN14" s="42"/>
      <c r="AZO14" s="43"/>
      <c r="AZP14" s="48"/>
      <c r="AZQ14" s="49"/>
      <c r="AZR14" s="49"/>
      <c r="AZS14" s="49"/>
      <c r="AZT14" s="49"/>
      <c r="AZU14" s="49"/>
      <c r="AZV14" s="42"/>
      <c r="AZW14" s="43"/>
      <c r="AZX14" s="82"/>
      <c r="AZY14" s="83"/>
      <c r="AZZ14" s="83"/>
      <c r="BAA14" s="83"/>
      <c r="BAB14" s="83"/>
      <c r="BAC14" s="83"/>
      <c r="BAD14" s="42"/>
      <c r="BAE14" s="43"/>
      <c r="BAF14" s="48"/>
      <c r="BAG14" s="49"/>
      <c r="BAH14" s="49"/>
      <c r="BAI14" s="49"/>
      <c r="BAJ14" s="49"/>
      <c r="BAK14" s="49"/>
      <c r="BAL14" s="42"/>
      <c r="BAM14" s="43"/>
      <c r="BAN14" s="48"/>
      <c r="BAO14" s="49"/>
      <c r="BAP14" s="49"/>
      <c r="BAQ14" s="49"/>
      <c r="BAR14" s="49"/>
      <c r="BAS14" s="49"/>
      <c r="BAT14" s="42"/>
      <c r="BAU14" s="43"/>
      <c r="BAV14" s="48"/>
      <c r="BAW14" s="49"/>
      <c r="BAX14" s="49"/>
      <c r="BAY14" s="49"/>
      <c r="BAZ14" s="49"/>
      <c r="BBA14" s="49"/>
      <c r="BBB14" s="42"/>
      <c r="BBC14" s="43"/>
      <c r="BBD14" s="48"/>
      <c r="BBE14" s="49"/>
      <c r="BBF14" s="49"/>
      <c r="BBG14" s="49"/>
      <c r="BBH14" s="49"/>
      <c r="BBI14" s="49"/>
      <c r="BBJ14" s="42"/>
      <c r="BBK14" s="43"/>
      <c r="BBL14" s="48"/>
      <c r="BBM14" s="49"/>
      <c r="BBN14" s="49"/>
      <c r="BBO14" s="49"/>
      <c r="BBP14" s="49"/>
      <c r="BBQ14" s="49"/>
      <c r="BBR14" s="42"/>
      <c r="BBS14" s="43"/>
      <c r="BBT14" s="48"/>
      <c r="BBU14" s="49"/>
      <c r="BBV14" s="49"/>
      <c r="BBW14" s="49"/>
      <c r="BBX14" s="49"/>
      <c r="BBY14" s="49"/>
      <c r="BBZ14" s="42"/>
      <c r="BCA14" s="43"/>
      <c r="BCB14" s="48"/>
      <c r="BCC14" s="49"/>
      <c r="BCD14" s="49"/>
      <c r="BCE14" s="49"/>
      <c r="BCF14" s="49"/>
      <c r="BCG14" s="49"/>
      <c r="BCH14" s="42"/>
      <c r="BCI14" s="43"/>
      <c r="BCJ14" s="48"/>
      <c r="BCK14" s="49"/>
      <c r="BCL14" s="49"/>
      <c r="BCM14" s="49"/>
      <c r="BCN14" s="49"/>
      <c r="BCO14" s="49"/>
      <c r="BCP14" s="42"/>
      <c r="BCQ14" s="43"/>
      <c r="BCR14" s="48"/>
      <c r="BCS14" s="49"/>
      <c r="BCT14" s="49"/>
      <c r="BCU14" s="49"/>
      <c r="BCV14" s="49"/>
      <c r="BCW14" s="49"/>
      <c r="BCX14" s="42"/>
      <c r="BCY14" s="43"/>
      <c r="BCZ14" s="48"/>
      <c r="BDA14" s="49"/>
      <c r="BDB14" s="49"/>
      <c r="BDC14" s="49"/>
      <c r="BDD14" s="49"/>
      <c r="BDE14" s="49"/>
      <c r="BDF14" s="42"/>
      <c r="BDG14" s="43"/>
      <c r="BDH14" s="48"/>
      <c r="BDI14" s="49"/>
      <c r="BDJ14" s="49"/>
      <c r="BDK14" s="49"/>
      <c r="BDL14" s="49"/>
      <c r="BDM14" s="49"/>
      <c r="BDN14" s="42"/>
      <c r="BDO14" s="43"/>
      <c r="BDP14" s="48"/>
      <c r="BDQ14" s="49"/>
      <c r="BDR14" s="49"/>
      <c r="BDS14" s="49"/>
      <c r="BDT14" s="49"/>
      <c r="BDU14" s="49"/>
      <c r="BDV14" s="42"/>
      <c r="BDW14" s="43"/>
      <c r="BDX14" s="48"/>
      <c r="BDY14" s="49"/>
      <c r="BDZ14" s="49"/>
      <c r="BEA14" s="49"/>
      <c r="BEB14" s="49"/>
      <c r="BEC14" s="49"/>
      <c r="BED14" s="42"/>
      <c r="BEE14" s="43"/>
      <c r="BEF14" s="48"/>
      <c r="BEG14" s="49"/>
      <c r="BEH14" s="49"/>
      <c r="BEI14" s="49"/>
      <c r="BEJ14" s="49"/>
      <c r="BEK14" s="49"/>
      <c r="BEL14" s="42"/>
      <c r="BEM14" s="43"/>
      <c r="BEN14" s="48"/>
      <c r="BEO14" s="49"/>
      <c r="BEP14" s="49"/>
      <c r="BEQ14" s="49"/>
      <c r="BER14" s="49"/>
      <c r="BES14" s="49"/>
      <c r="BET14" s="42"/>
      <c r="BEU14" s="43"/>
      <c r="BEV14" s="82"/>
      <c r="BEW14" s="83"/>
      <c r="BEX14" s="83"/>
      <c r="BEY14" s="83"/>
      <c r="BEZ14" s="83"/>
      <c r="BFA14" s="83"/>
      <c r="BFB14" s="42"/>
      <c r="BFC14" s="43"/>
      <c r="BFD14" s="48"/>
      <c r="BFE14" s="49"/>
      <c r="BFF14" s="49"/>
      <c r="BFG14" s="49"/>
      <c r="BFH14" s="49"/>
      <c r="BFI14" s="49"/>
      <c r="BFJ14" s="42"/>
      <c r="BFK14" s="43"/>
      <c r="BFL14" s="48"/>
      <c r="BFM14" s="49"/>
      <c r="BFN14" s="49"/>
      <c r="BFO14" s="49"/>
      <c r="BFP14" s="49"/>
      <c r="BFQ14" s="49"/>
      <c r="BFR14" s="42"/>
      <c r="BFS14" s="43"/>
      <c r="BFT14" s="48"/>
      <c r="BFU14" s="49"/>
      <c r="BFV14" s="49"/>
      <c r="BFW14" s="49"/>
      <c r="BFX14" s="49"/>
      <c r="BFY14" s="49"/>
      <c r="BFZ14" s="42"/>
      <c r="BGA14" s="43"/>
      <c r="BGB14" s="48"/>
      <c r="BGC14" s="49"/>
      <c r="BGD14" s="49"/>
      <c r="BGE14" s="49"/>
      <c r="BGF14" s="49"/>
      <c r="BGG14" s="49"/>
      <c r="BGH14" s="42">
        <f t="shared" si="505"/>
        <v>0</v>
      </c>
      <c r="BGI14" s="43">
        <f t="shared" si="506"/>
        <v>0</v>
      </c>
      <c r="BGJ14" s="48"/>
      <c r="BGK14" s="49"/>
      <c r="BGL14" s="49"/>
      <c r="BGM14" s="49"/>
      <c r="BGN14" s="49"/>
      <c r="BGO14" s="49"/>
      <c r="BGP14" s="42">
        <f t="shared" si="507"/>
        <v>0</v>
      </c>
      <c r="BGQ14" s="43">
        <f t="shared" si="508"/>
        <v>0</v>
      </c>
      <c r="BGR14" s="48"/>
      <c r="BGS14" s="49"/>
      <c r="BGT14" s="49"/>
      <c r="BGU14" s="49"/>
      <c r="BGV14" s="49"/>
      <c r="BGW14" s="49"/>
      <c r="BGX14" s="42">
        <f t="shared" si="509"/>
        <v>0</v>
      </c>
      <c r="BGY14" s="43">
        <f t="shared" si="510"/>
        <v>0</v>
      </c>
      <c r="BGZ14" s="48"/>
      <c r="BHA14" s="49"/>
      <c r="BHB14" s="49"/>
      <c r="BHC14" s="49"/>
      <c r="BHD14" s="49"/>
      <c r="BHE14" s="49"/>
      <c r="BHF14" s="42">
        <f t="shared" si="511"/>
        <v>0</v>
      </c>
      <c r="BHG14" s="43">
        <f t="shared" si="512"/>
        <v>0</v>
      </c>
      <c r="BHH14" s="63"/>
      <c r="BHI14" s="64"/>
      <c r="BHJ14" s="64"/>
      <c r="BHK14" s="64"/>
      <c r="BHL14" s="64"/>
      <c r="BHM14" s="64"/>
      <c r="BHN14" s="42">
        <f t="shared" si="513"/>
        <v>0</v>
      </c>
      <c r="BHO14" s="43">
        <f t="shared" si="514"/>
        <v>0</v>
      </c>
      <c r="BHP14" s="48"/>
      <c r="BHQ14" s="49"/>
      <c r="BHR14" s="49">
        <v>801</v>
      </c>
      <c r="BHS14" s="49"/>
      <c r="BHT14" s="49"/>
      <c r="BHU14" s="49"/>
      <c r="BHV14" s="42">
        <f t="shared" si="515"/>
        <v>801</v>
      </c>
      <c r="BHW14" s="43">
        <f t="shared" si="516"/>
        <v>133.5</v>
      </c>
      <c r="BHX14" s="48"/>
      <c r="BHY14" s="49"/>
      <c r="BHZ14" s="49"/>
      <c r="BIA14" s="49"/>
      <c r="BIB14" s="49"/>
      <c r="BIC14" s="49"/>
      <c r="BID14" s="42">
        <f t="shared" si="517"/>
        <v>0</v>
      </c>
      <c r="BIE14" s="43">
        <f t="shared" si="518"/>
        <v>0</v>
      </c>
      <c r="BIF14" s="48"/>
      <c r="BIG14" s="49"/>
      <c r="BIH14" s="49"/>
      <c r="BII14" s="49"/>
      <c r="BIJ14" s="49"/>
      <c r="BIK14" s="49"/>
      <c r="BIL14" s="42">
        <f t="shared" si="519"/>
        <v>0</v>
      </c>
      <c r="BIM14" s="43">
        <f t="shared" si="520"/>
        <v>0</v>
      </c>
      <c r="BIN14" s="48"/>
      <c r="BIO14" s="49"/>
      <c r="BIP14" s="49"/>
      <c r="BIQ14" s="49"/>
      <c r="BIR14" s="49"/>
      <c r="BIS14" s="49"/>
      <c r="BIT14" s="42">
        <f t="shared" si="521"/>
        <v>0</v>
      </c>
      <c r="BIU14" s="43">
        <f t="shared" si="522"/>
        <v>0</v>
      </c>
      <c r="BIV14" s="48">
        <v>102</v>
      </c>
      <c r="BIW14" s="49"/>
      <c r="BIX14" s="49"/>
      <c r="BIY14" s="49"/>
      <c r="BIZ14" s="49"/>
      <c r="BJA14" s="49"/>
      <c r="BJB14" s="42">
        <f t="shared" si="523"/>
        <v>102</v>
      </c>
      <c r="BJC14" s="43">
        <f t="shared" si="524"/>
        <v>17</v>
      </c>
      <c r="BJD14" s="48"/>
      <c r="BJE14" s="49"/>
      <c r="BJF14" s="49">
        <v>200</v>
      </c>
      <c r="BJG14" s="49"/>
      <c r="BJH14" s="49"/>
      <c r="BJI14" s="49"/>
      <c r="BJJ14" s="42">
        <f t="shared" si="525"/>
        <v>200</v>
      </c>
      <c r="BJK14" s="43">
        <f t="shared" si="526"/>
        <v>33.333333333333336</v>
      </c>
      <c r="BJL14" s="48"/>
      <c r="BJM14" s="49"/>
      <c r="BJN14" s="49"/>
      <c r="BJO14" s="49"/>
      <c r="BJP14" s="49"/>
      <c r="BJQ14" s="49"/>
      <c r="BJR14" s="42">
        <f t="shared" si="527"/>
        <v>0</v>
      </c>
      <c r="BJS14" s="43">
        <f t="shared" si="528"/>
        <v>0</v>
      </c>
      <c r="BJT14" s="63">
        <v>200</v>
      </c>
      <c r="BJU14" s="64"/>
      <c r="BJV14" s="64"/>
      <c r="BJW14" s="64"/>
      <c r="BJX14" s="64"/>
      <c r="BJY14" s="64"/>
      <c r="BJZ14" s="42">
        <f t="shared" si="529"/>
        <v>200</v>
      </c>
      <c r="BKA14" s="43">
        <f t="shared" si="530"/>
        <v>40</v>
      </c>
      <c r="BKB14" s="48"/>
      <c r="BKC14" s="49"/>
      <c r="BKD14" s="49"/>
      <c r="BKE14" s="49"/>
      <c r="BKF14" s="49">
        <v>198</v>
      </c>
      <c r="BKG14" s="49"/>
      <c r="BKH14" s="67">
        <f t="shared" si="531"/>
        <v>198</v>
      </c>
      <c r="BKI14" s="68">
        <f t="shared" si="532"/>
        <v>33</v>
      </c>
      <c r="BKJ14" s="48"/>
      <c r="BKK14" s="49"/>
      <c r="BKL14" s="49"/>
      <c r="BKM14" s="49"/>
      <c r="BKN14" s="49"/>
      <c r="BKO14" s="49"/>
      <c r="BKP14" s="42">
        <f t="shared" si="533"/>
        <v>0</v>
      </c>
      <c r="BKQ14" s="43">
        <f t="shared" si="534"/>
        <v>0</v>
      </c>
      <c r="BKR14" s="48"/>
      <c r="BKS14" s="49"/>
      <c r="BKT14" s="49">
        <v>179</v>
      </c>
      <c r="BKU14" s="49"/>
      <c r="BKV14" s="49"/>
      <c r="BKW14" s="49"/>
      <c r="BKX14" s="42">
        <f t="shared" si="535"/>
        <v>179</v>
      </c>
      <c r="BKY14" s="43">
        <f t="shared" si="536"/>
        <v>29.833333333333332</v>
      </c>
      <c r="BKZ14" s="48"/>
      <c r="BLA14" s="49"/>
      <c r="BLB14" s="49"/>
      <c r="BLC14" s="49"/>
      <c r="BLD14" s="49"/>
      <c r="BLE14" s="49">
        <v>200</v>
      </c>
      <c r="BLF14" s="42">
        <f t="shared" si="537"/>
        <v>200</v>
      </c>
      <c r="BLG14" s="43">
        <f t="shared" si="538"/>
        <v>33.333333333333336</v>
      </c>
      <c r="BLH14" s="48">
        <v>199</v>
      </c>
      <c r="BLI14" s="49"/>
      <c r="BLJ14" s="49"/>
      <c r="BLK14" s="49"/>
      <c r="BLL14" s="49"/>
      <c r="BLM14" s="49"/>
      <c r="BLN14" s="42">
        <f t="shared" si="539"/>
        <v>199</v>
      </c>
      <c r="BLO14" s="43">
        <f t="shared" si="540"/>
        <v>33.166666666666664</v>
      </c>
      <c r="BLP14" s="48"/>
      <c r="BLQ14" s="49">
        <v>200</v>
      </c>
      <c r="BLR14" s="49"/>
      <c r="BLS14" s="49"/>
      <c r="BLT14" s="49"/>
      <c r="BLU14" s="49"/>
      <c r="BLV14" s="42">
        <f t="shared" si="541"/>
        <v>200</v>
      </c>
      <c r="BLW14" s="43">
        <f t="shared" si="542"/>
        <v>33.333333333333336</v>
      </c>
      <c r="BLX14" s="63"/>
      <c r="BLY14" s="64"/>
      <c r="BLZ14" s="64">
        <v>202</v>
      </c>
      <c r="BMA14" s="64"/>
      <c r="BMB14" s="64"/>
      <c r="BMC14" s="64"/>
      <c r="BMD14" s="42">
        <f t="shared" si="543"/>
        <v>202</v>
      </c>
      <c r="BME14" s="43">
        <f t="shared" si="544"/>
        <v>33.666666666666664</v>
      </c>
      <c r="BMF14" s="48"/>
      <c r="BMG14" s="49"/>
      <c r="BMH14" s="49"/>
      <c r="BMI14" s="49">
        <v>200</v>
      </c>
      <c r="BMJ14" s="49"/>
      <c r="BMK14" s="49"/>
      <c r="BML14" s="42">
        <f t="shared" si="545"/>
        <v>200</v>
      </c>
      <c r="BMM14" s="43">
        <f t="shared" si="546"/>
        <v>33.333333333333336</v>
      </c>
      <c r="BMN14" s="63"/>
      <c r="BMO14" s="64"/>
      <c r="BMP14" s="64"/>
      <c r="BMQ14" s="64"/>
      <c r="BMR14" s="64"/>
      <c r="BMS14" s="64"/>
      <c r="BMT14" s="42">
        <f t="shared" si="547"/>
        <v>0</v>
      </c>
      <c r="BMU14" s="43">
        <f t="shared" si="548"/>
        <v>0</v>
      </c>
      <c r="BMV14" s="48">
        <v>200</v>
      </c>
      <c r="BMW14" s="49"/>
      <c r="BMX14" s="49"/>
      <c r="BMY14" s="49"/>
      <c r="BMZ14" s="49"/>
      <c r="BNA14" s="49"/>
      <c r="BNB14" s="42">
        <f t="shared" si="549"/>
        <v>200</v>
      </c>
      <c r="BNC14" s="43">
        <f t="shared" si="550"/>
        <v>33.333333333333336</v>
      </c>
      <c r="BND14" s="48"/>
      <c r="BNE14" s="49"/>
      <c r="BNF14" s="49"/>
      <c r="BNG14" s="49"/>
      <c r="BNH14" s="49"/>
      <c r="BNI14" s="49">
        <v>220</v>
      </c>
      <c r="BNJ14" s="42">
        <f t="shared" si="551"/>
        <v>220</v>
      </c>
      <c r="BNK14" s="43">
        <f t="shared" si="552"/>
        <v>36.666666666666664</v>
      </c>
      <c r="BNL14" s="48"/>
      <c r="BNM14" s="49"/>
      <c r="BNN14" s="49"/>
      <c r="BNO14" s="49"/>
      <c r="BNP14" s="49"/>
      <c r="BNQ14" s="49"/>
      <c r="BNR14" s="42">
        <f t="shared" si="553"/>
        <v>0</v>
      </c>
      <c r="BNS14" s="43">
        <f t="shared" si="554"/>
        <v>0</v>
      </c>
      <c r="BNT14" s="48"/>
      <c r="BNU14" s="49">
        <v>200</v>
      </c>
      <c r="BNV14" s="49"/>
      <c r="BNW14" s="49"/>
      <c r="BNX14" s="49"/>
      <c r="BNY14" s="49"/>
      <c r="BNZ14" s="42">
        <f t="shared" si="555"/>
        <v>200</v>
      </c>
      <c r="BOA14" s="43">
        <f t="shared" si="556"/>
        <v>33.333333333333336</v>
      </c>
      <c r="BOB14" s="48"/>
      <c r="BOC14" s="49">
        <v>200</v>
      </c>
      <c r="BOD14" s="49"/>
      <c r="BOE14" s="49"/>
      <c r="BOF14" s="49"/>
      <c r="BOG14" s="49"/>
      <c r="BOH14" s="42">
        <f t="shared" si="557"/>
        <v>200</v>
      </c>
      <c r="BOI14" s="43">
        <f t="shared" si="558"/>
        <v>33.333333333333336</v>
      </c>
      <c r="BOJ14" s="48"/>
      <c r="BOK14" s="49"/>
      <c r="BOL14" s="49"/>
      <c r="BOM14" s="49"/>
      <c r="BON14" s="49"/>
      <c r="BOO14" s="49"/>
      <c r="BOP14" s="42">
        <f t="shared" si="559"/>
        <v>0</v>
      </c>
      <c r="BOQ14" s="43">
        <f t="shared" si="560"/>
        <v>0</v>
      </c>
      <c r="BOR14" s="48"/>
      <c r="BOS14" s="49"/>
      <c r="BOT14" s="49"/>
      <c r="BOU14" s="49">
        <v>200</v>
      </c>
      <c r="BOV14" s="49"/>
      <c r="BOW14" s="49"/>
      <c r="BOX14" s="42">
        <f t="shared" si="561"/>
        <v>200</v>
      </c>
      <c r="BOY14" s="43">
        <f t="shared" si="562"/>
        <v>33.333333333333336</v>
      </c>
      <c r="BOZ14" s="63"/>
      <c r="BPA14" s="64"/>
      <c r="BPB14" s="64"/>
      <c r="BPC14" s="64"/>
      <c r="BPD14" s="64"/>
      <c r="BPE14" s="64"/>
      <c r="BPF14" s="42">
        <f t="shared" si="563"/>
        <v>0</v>
      </c>
      <c r="BPG14" s="43">
        <f t="shared" si="564"/>
        <v>0</v>
      </c>
      <c r="BPH14" s="48"/>
      <c r="BPI14" s="49">
        <v>313</v>
      </c>
      <c r="BPJ14" s="49"/>
      <c r="BPK14" s="49"/>
      <c r="BPL14" s="49"/>
      <c r="BPM14" s="49"/>
      <c r="BPN14" s="42">
        <f t="shared" si="565"/>
        <v>313</v>
      </c>
      <c r="BPO14" s="43">
        <f t="shared" si="566"/>
        <v>52.166666666666664</v>
      </c>
      <c r="BPP14" s="48">
        <v>200</v>
      </c>
      <c r="BPQ14" s="49"/>
      <c r="BPR14" s="49"/>
      <c r="BPS14" s="49"/>
      <c r="BPT14" s="49"/>
      <c r="BPU14" s="49"/>
      <c r="BPV14" s="42">
        <f t="shared" si="567"/>
        <v>200</v>
      </c>
      <c r="BPW14" s="43">
        <f t="shared" si="568"/>
        <v>33.333333333333336</v>
      </c>
      <c r="BPX14" s="48"/>
      <c r="BPY14" s="49"/>
      <c r="BPZ14" s="49">
        <v>321</v>
      </c>
      <c r="BQA14" s="49"/>
      <c r="BQB14" s="49"/>
      <c r="BQC14" s="49"/>
      <c r="BQD14" s="67">
        <f t="shared" si="569"/>
        <v>321</v>
      </c>
      <c r="BQE14" s="43">
        <f t="shared" si="570"/>
        <v>53.5</v>
      </c>
      <c r="BQF14" s="63">
        <v>479</v>
      </c>
      <c r="BQG14" s="64"/>
      <c r="BQH14" s="64"/>
      <c r="BQI14" s="64">
        <v>440</v>
      </c>
      <c r="BQJ14" s="64"/>
      <c r="BQK14" s="64">
        <v>321</v>
      </c>
      <c r="BQL14" s="67">
        <f t="shared" si="571"/>
        <v>1240</v>
      </c>
      <c r="BQM14" s="43">
        <f t="shared" si="572"/>
        <v>206.66666666666666</v>
      </c>
      <c r="BQN14" s="63"/>
      <c r="BQO14" s="64"/>
      <c r="BQP14" s="64">
        <v>399</v>
      </c>
      <c r="BQQ14" s="64"/>
      <c r="BQR14" s="64"/>
      <c r="BQS14" s="64">
        <v>330</v>
      </c>
      <c r="BQT14" s="67">
        <f t="shared" si="573"/>
        <v>729</v>
      </c>
      <c r="BQU14" s="43">
        <f t="shared" si="574"/>
        <v>121.5</v>
      </c>
      <c r="BQV14" s="48"/>
      <c r="BQW14" s="49"/>
      <c r="BQX14" s="49"/>
      <c r="BQY14" s="49">
        <v>320</v>
      </c>
      <c r="BQZ14" s="49"/>
      <c r="BRA14" s="49"/>
      <c r="BRB14" s="67">
        <f t="shared" si="575"/>
        <v>320</v>
      </c>
      <c r="BRC14" s="43">
        <f t="shared" si="576"/>
        <v>53.333333333333336</v>
      </c>
      <c r="BRD14" s="48"/>
      <c r="BRE14" s="49"/>
      <c r="BRF14" s="49"/>
      <c r="BRG14" s="49">
        <v>602</v>
      </c>
      <c r="BRH14" s="49"/>
      <c r="BRI14" s="49"/>
      <c r="BRJ14" s="67">
        <f t="shared" si="577"/>
        <v>602</v>
      </c>
      <c r="BRK14" s="43">
        <f t="shared" si="578"/>
        <v>100.33333333333333</v>
      </c>
      <c r="BRL14" s="48">
        <v>700</v>
      </c>
      <c r="BRM14" s="49"/>
      <c r="BRN14" s="49"/>
      <c r="BRO14" s="49"/>
      <c r="BRP14" s="49"/>
      <c r="BRQ14" s="49"/>
      <c r="BRR14" s="67">
        <f t="shared" si="579"/>
        <v>700</v>
      </c>
      <c r="BRS14" s="68">
        <f t="shared" si="580"/>
        <v>116.66666666666667</v>
      </c>
      <c r="BRT14" s="63">
        <v>200</v>
      </c>
      <c r="BRU14" s="64"/>
      <c r="BRV14" s="64"/>
      <c r="BRW14" s="64"/>
      <c r="BRX14" s="64"/>
      <c r="BRY14" s="64"/>
      <c r="BRZ14" s="67">
        <f t="shared" si="581"/>
        <v>200</v>
      </c>
      <c r="BSA14" s="43">
        <f t="shared" si="582"/>
        <v>33.333333333333336</v>
      </c>
      <c r="BSB14" s="63">
        <v>200</v>
      </c>
      <c r="BSC14" s="64">
        <v>200</v>
      </c>
      <c r="BSD14" s="64"/>
      <c r="BSE14" s="64"/>
      <c r="BSF14" s="64"/>
      <c r="BSG14" s="64">
        <v>400</v>
      </c>
      <c r="BSH14" s="67">
        <f t="shared" si="583"/>
        <v>800</v>
      </c>
      <c r="BSI14" s="43">
        <f t="shared" si="584"/>
        <v>133.33333333333334</v>
      </c>
      <c r="BSJ14" s="63"/>
      <c r="BSK14" s="64"/>
      <c r="BSL14" s="64"/>
      <c r="BSM14" s="64"/>
      <c r="BSN14" s="64"/>
      <c r="BSO14" s="64"/>
      <c r="BSP14" s="67">
        <f t="shared" si="585"/>
        <v>0</v>
      </c>
      <c r="BSQ14" s="43">
        <f t="shared" si="586"/>
        <v>0</v>
      </c>
      <c r="BSR14" s="63"/>
      <c r="BSS14" s="64">
        <v>200</v>
      </c>
      <c r="BST14" s="64"/>
      <c r="BSU14" s="64"/>
      <c r="BSV14" s="64"/>
      <c r="BSW14" s="64">
        <v>477</v>
      </c>
      <c r="BSX14" s="67">
        <f t="shared" si="587"/>
        <v>677</v>
      </c>
      <c r="BSY14" s="43">
        <f t="shared" si="588"/>
        <v>112.83333333333333</v>
      </c>
      <c r="BSZ14" s="63"/>
      <c r="BTA14" s="64"/>
      <c r="BTB14" s="64"/>
      <c r="BTC14" s="64"/>
      <c r="BTD14" s="64"/>
      <c r="BTE14" s="64"/>
      <c r="BTF14" s="67">
        <f t="shared" si="589"/>
        <v>0</v>
      </c>
      <c r="BTG14" s="43">
        <f t="shared" si="590"/>
        <v>0</v>
      </c>
      <c r="BTH14" s="63">
        <v>1004</v>
      </c>
      <c r="BTI14" s="64">
        <v>1</v>
      </c>
      <c r="BTJ14" s="64"/>
      <c r="BTK14" s="64"/>
      <c r="BTL14" s="64"/>
      <c r="BTM14" s="64"/>
      <c r="BTN14" s="67">
        <f t="shared" si="591"/>
        <v>1005</v>
      </c>
      <c r="BTO14" s="68">
        <f t="shared" si="592"/>
        <v>167.5</v>
      </c>
      <c r="BTP14" s="48"/>
      <c r="BTQ14" s="49">
        <v>400</v>
      </c>
      <c r="BTR14" s="49"/>
      <c r="BTS14" s="49"/>
      <c r="BTT14" s="49"/>
      <c r="BTU14" s="49"/>
      <c r="BTV14" s="67">
        <f t="shared" si="593"/>
        <v>400</v>
      </c>
      <c r="BTW14" s="43">
        <f t="shared" si="594"/>
        <v>66.666666666666671</v>
      </c>
      <c r="BTX14" s="63">
        <v>401</v>
      </c>
      <c r="BTY14" s="64"/>
      <c r="BTZ14" s="64"/>
      <c r="BUA14" s="64"/>
      <c r="BUB14" s="64"/>
      <c r="BUC14" s="64">
        <v>400</v>
      </c>
      <c r="BUD14" s="67">
        <f t="shared" si="595"/>
        <v>801</v>
      </c>
      <c r="BUE14" s="68">
        <f t="shared" si="596"/>
        <v>133.5</v>
      </c>
      <c r="BUF14" s="48"/>
      <c r="BUG14" s="49">
        <v>401</v>
      </c>
      <c r="BUH14" s="49"/>
      <c r="BUI14" s="49"/>
      <c r="BUJ14" s="49"/>
      <c r="BUK14" s="49">
        <v>601</v>
      </c>
      <c r="BUL14" s="67">
        <f t="shared" si="597"/>
        <v>1002</v>
      </c>
      <c r="BUM14" s="68">
        <f t="shared" si="598"/>
        <v>167</v>
      </c>
      <c r="BUN14" s="63"/>
      <c r="BUO14" s="64"/>
      <c r="BUP14" s="64"/>
      <c r="BUQ14" s="64">
        <v>547</v>
      </c>
      <c r="BUR14" s="64"/>
      <c r="BUS14" s="64"/>
      <c r="BUT14" s="67">
        <f t="shared" si="599"/>
        <v>547</v>
      </c>
      <c r="BUU14" s="68">
        <f t="shared" si="600"/>
        <v>91.166666666666671</v>
      </c>
      <c r="BUV14" s="48"/>
      <c r="BUW14" s="49"/>
      <c r="BUX14" s="49"/>
      <c r="BUY14" s="49"/>
      <c r="BUZ14" s="49">
        <f>225+74</f>
        <v>299</v>
      </c>
      <c r="BVA14" s="49"/>
      <c r="BVB14" s="67">
        <f t="shared" si="601"/>
        <v>299</v>
      </c>
      <c r="BVC14" s="68">
        <f t="shared" si="602"/>
        <v>49.833333333333336</v>
      </c>
      <c r="BVD14" s="48"/>
      <c r="BVE14" s="49"/>
      <c r="BVF14" s="49">
        <v>676</v>
      </c>
      <c r="BVG14" s="49"/>
      <c r="BVH14" s="49"/>
      <c r="BVI14" s="49"/>
      <c r="BVJ14" s="67">
        <f t="shared" si="603"/>
        <v>676</v>
      </c>
      <c r="BVK14" s="68">
        <f t="shared" si="604"/>
        <v>112.66666666666667</v>
      </c>
      <c r="BVL14" s="48"/>
      <c r="BVM14" s="49"/>
      <c r="BVN14" s="49"/>
      <c r="BVO14" s="49"/>
      <c r="BVP14" s="49"/>
      <c r="BVQ14" s="49">
        <v>602</v>
      </c>
      <c r="BVR14" s="67">
        <f t="shared" si="605"/>
        <v>602</v>
      </c>
      <c r="BVS14" s="68">
        <f t="shared" si="606"/>
        <v>100.33333333333333</v>
      </c>
      <c r="BVT14" s="48"/>
      <c r="BVU14" s="49"/>
      <c r="BVV14" s="49"/>
      <c r="BVW14" s="49"/>
      <c r="BVX14" s="49"/>
      <c r="BVY14" s="49">
        <v>600</v>
      </c>
      <c r="BVZ14" s="67">
        <f t="shared" si="607"/>
        <v>600</v>
      </c>
      <c r="BWA14" s="68">
        <f t="shared" si="608"/>
        <v>100</v>
      </c>
      <c r="BWB14" s="48"/>
      <c r="BWC14" s="49"/>
      <c r="BWD14" s="49"/>
      <c r="BWE14" s="49"/>
      <c r="BWF14" s="49"/>
      <c r="BWG14" s="49"/>
      <c r="BWH14" s="67">
        <f t="shared" si="609"/>
        <v>0</v>
      </c>
      <c r="BWI14" s="68">
        <f t="shared" si="610"/>
        <v>0</v>
      </c>
      <c r="BWJ14" s="48"/>
      <c r="BWK14" s="49"/>
      <c r="BWL14" s="49">
        <v>1076</v>
      </c>
      <c r="BWM14" s="49"/>
      <c r="BWN14" s="49"/>
      <c r="BWO14" s="49"/>
      <c r="BWP14" s="67">
        <f t="shared" si="611"/>
        <v>1076</v>
      </c>
      <c r="BWQ14" s="68">
        <f t="shared" si="612"/>
        <v>179.33333333333334</v>
      </c>
      <c r="BWR14" s="48"/>
      <c r="BWS14" s="49"/>
      <c r="BWT14" s="49"/>
      <c r="BWU14" s="49">
        <v>101</v>
      </c>
      <c r="BWV14" s="49"/>
      <c r="BWW14" s="49"/>
      <c r="BWX14" s="67">
        <f t="shared" si="613"/>
        <v>101</v>
      </c>
      <c r="BWY14" s="68">
        <f t="shared" si="614"/>
        <v>16.833333333333332</v>
      </c>
      <c r="BWZ14" s="48"/>
      <c r="BXA14" s="49"/>
      <c r="BXB14" s="49"/>
      <c r="BXC14" s="49">
        <v>240</v>
      </c>
      <c r="BXD14" s="49"/>
      <c r="BXE14" s="49"/>
      <c r="BXF14" s="67">
        <f t="shared" si="615"/>
        <v>240</v>
      </c>
      <c r="BXG14" s="68">
        <f t="shared" si="616"/>
        <v>40</v>
      </c>
      <c r="BXH14" s="48"/>
      <c r="BXI14" s="49"/>
      <c r="BXJ14" s="49">
        <v>25</v>
      </c>
      <c r="BXK14" s="49">
        <v>398</v>
      </c>
      <c r="BXL14" s="49"/>
      <c r="BXM14" s="49">
        <v>410</v>
      </c>
      <c r="BXN14" s="67">
        <f t="shared" si="617"/>
        <v>833</v>
      </c>
      <c r="BXO14" s="68">
        <f t="shared" si="618"/>
        <v>138.83333333333334</v>
      </c>
      <c r="BXP14" s="63"/>
      <c r="BXQ14" s="64"/>
      <c r="BXR14" s="64"/>
      <c r="BXS14" s="64">
        <v>198</v>
      </c>
      <c r="BXT14" s="64"/>
      <c r="BXU14" s="1"/>
      <c r="BXV14" s="67">
        <f t="shared" si="73"/>
        <v>198</v>
      </c>
      <c r="BXW14" s="68">
        <f t="shared" si="619"/>
        <v>33</v>
      </c>
      <c r="BXX14" s="48">
        <v>100</v>
      </c>
      <c r="BXY14" s="49"/>
      <c r="BXZ14" s="49"/>
      <c r="BYA14" s="49"/>
      <c r="BYB14" s="49"/>
      <c r="BYC14" s="49"/>
      <c r="BYD14" s="67">
        <f t="shared" si="620"/>
        <v>100</v>
      </c>
      <c r="BYE14" s="68">
        <f t="shared" si="621"/>
        <v>16.666666666666668</v>
      </c>
      <c r="BYF14" s="63">
        <v>322</v>
      </c>
      <c r="BYG14" s="64"/>
      <c r="BYH14" s="64">
        <v>208</v>
      </c>
      <c r="BYI14" s="64"/>
      <c r="BYJ14" s="64"/>
      <c r="BYK14" s="64"/>
      <c r="BYL14" s="67">
        <f t="shared" si="622"/>
        <v>530</v>
      </c>
      <c r="BYM14" s="68">
        <f t="shared" si="623"/>
        <v>88.333333333333329</v>
      </c>
      <c r="BYN14" s="48"/>
      <c r="BYO14" s="49"/>
      <c r="BYP14" s="49">
        <v>196</v>
      </c>
      <c r="BYQ14" s="49">
        <v>207</v>
      </c>
      <c r="BYR14" s="49"/>
      <c r="BYS14" s="49"/>
      <c r="BYT14" s="67">
        <f t="shared" si="624"/>
        <v>403</v>
      </c>
      <c r="BYU14" s="68">
        <f t="shared" si="625"/>
        <v>67.166666666666671</v>
      </c>
      <c r="BYV14" s="48"/>
      <c r="BYW14" s="49"/>
      <c r="BYX14" s="49"/>
      <c r="BYY14" s="49"/>
      <c r="BYZ14" s="49"/>
      <c r="BZA14" s="49">
        <v>412</v>
      </c>
      <c r="BZB14" s="67">
        <f t="shared" si="626"/>
        <v>412</v>
      </c>
      <c r="BZC14" s="68">
        <f t="shared" si="627"/>
        <v>68.666666666666671</v>
      </c>
      <c r="BZD14" s="48"/>
      <c r="BZE14" s="49"/>
      <c r="BZF14" s="49"/>
      <c r="BZG14" s="49"/>
      <c r="BZH14" s="49"/>
      <c r="BZI14" s="49"/>
      <c r="BZJ14" s="67">
        <f t="shared" si="628"/>
        <v>0</v>
      </c>
      <c r="BZK14" s="68">
        <f t="shared" si="629"/>
        <v>0</v>
      </c>
      <c r="BZL14" s="48"/>
      <c r="BZM14" s="49">
        <v>200</v>
      </c>
      <c r="BZN14" s="49"/>
      <c r="BZO14" s="49"/>
      <c r="BZP14" s="49"/>
      <c r="BZQ14" s="49"/>
      <c r="BZR14" s="67">
        <f t="shared" si="630"/>
        <v>200</v>
      </c>
      <c r="BZS14" s="68">
        <f t="shared" si="631"/>
        <v>33.333333333333336</v>
      </c>
      <c r="BZT14" s="48"/>
      <c r="BZU14" s="49"/>
      <c r="BZV14" s="49"/>
      <c r="BZW14" s="49"/>
      <c r="BZX14" s="49"/>
      <c r="BZY14" s="49"/>
      <c r="BZZ14" s="67">
        <f t="shared" si="632"/>
        <v>0</v>
      </c>
      <c r="CAA14" s="68">
        <f t="shared" si="633"/>
        <v>0</v>
      </c>
      <c r="CAB14" s="48"/>
      <c r="CAC14" s="49"/>
      <c r="CAD14" s="49">
        <v>400</v>
      </c>
      <c r="CAE14" s="49"/>
      <c r="CAF14" s="49"/>
      <c r="CAG14" s="49"/>
      <c r="CAH14" s="67">
        <f t="shared" si="634"/>
        <v>400</v>
      </c>
      <c r="CAI14" s="68">
        <f t="shared" si="635"/>
        <v>66.666666666666671</v>
      </c>
      <c r="CAJ14" s="63">
        <v>110</v>
      </c>
      <c r="CAK14" s="64"/>
      <c r="CAL14" s="64">
        <v>402</v>
      </c>
      <c r="CAM14" s="64"/>
      <c r="CAN14" s="64"/>
      <c r="CAO14" s="64"/>
      <c r="CAP14" s="67">
        <f t="shared" si="636"/>
        <v>512</v>
      </c>
      <c r="CAQ14" s="68">
        <f t="shared" si="637"/>
        <v>85.333333333333329</v>
      </c>
      <c r="CAR14" s="63"/>
      <c r="CAS14" s="64"/>
      <c r="CAT14" s="64"/>
      <c r="CAU14" s="64"/>
      <c r="CAV14" s="64"/>
      <c r="CAW14" s="64">
        <v>200</v>
      </c>
      <c r="CAX14" s="67">
        <f t="shared" si="638"/>
        <v>200</v>
      </c>
      <c r="CAY14" s="68">
        <f t="shared" si="639"/>
        <v>33.333333333333336</v>
      </c>
      <c r="CAZ14" s="48"/>
      <c r="CBA14" s="49"/>
      <c r="CBB14" s="49">
        <v>210</v>
      </c>
      <c r="CBC14" s="49"/>
      <c r="CBD14" s="49"/>
      <c r="CBE14" s="49"/>
      <c r="CBF14" s="67">
        <f t="shared" si="640"/>
        <v>210</v>
      </c>
      <c r="CBG14" s="68">
        <f t="shared" si="641"/>
        <v>35</v>
      </c>
      <c r="CBH14" s="48"/>
      <c r="CBI14" s="49">
        <v>100</v>
      </c>
      <c r="CBJ14" s="49"/>
      <c r="CBK14" s="49"/>
      <c r="CBL14" s="49">
        <v>291</v>
      </c>
      <c r="CBM14" s="49"/>
      <c r="CBN14" s="67">
        <f t="shared" si="642"/>
        <v>391</v>
      </c>
      <c r="CBO14" s="68">
        <f t="shared" si="643"/>
        <v>65.166666666666671</v>
      </c>
      <c r="CBP14" s="48">
        <v>301</v>
      </c>
      <c r="CBQ14" s="49"/>
      <c r="CBR14" s="49"/>
      <c r="CBS14" s="49"/>
      <c r="CBT14" s="49">
        <v>330</v>
      </c>
      <c r="CBU14" s="49"/>
      <c r="CBV14" s="67">
        <f t="shared" si="644"/>
        <v>631</v>
      </c>
      <c r="CBW14" s="68">
        <f t="shared" si="645"/>
        <v>105.16666666666667</v>
      </c>
      <c r="CBX14" s="48"/>
      <c r="CBY14" s="49"/>
      <c r="CBZ14" s="49"/>
      <c r="CCA14" s="49">
        <v>110</v>
      </c>
      <c r="CCB14" s="49"/>
      <c r="CCC14" s="49"/>
      <c r="CCD14" s="67">
        <f t="shared" si="646"/>
        <v>110</v>
      </c>
      <c r="CCE14" s="68">
        <f t="shared" si="647"/>
        <v>18.333333333333332</v>
      </c>
      <c r="CCF14" s="48"/>
      <c r="CCG14" s="49"/>
      <c r="CCH14" s="49"/>
      <c r="CCI14" s="49">
        <v>100</v>
      </c>
      <c r="CCJ14" s="49"/>
      <c r="CCK14" s="49">
        <v>199</v>
      </c>
      <c r="CCL14" s="67">
        <f t="shared" si="648"/>
        <v>299</v>
      </c>
      <c r="CCM14" s="68">
        <f t="shared" si="649"/>
        <v>49.833333333333336</v>
      </c>
      <c r="CCN14" s="48"/>
      <c r="CCO14" s="49"/>
      <c r="CCP14" s="49"/>
      <c r="CCQ14" s="49"/>
      <c r="CCR14" s="49"/>
      <c r="CCS14" s="49"/>
      <c r="CCT14" s="67">
        <f t="shared" si="650"/>
        <v>0</v>
      </c>
      <c r="CCU14" s="68">
        <f t="shared" si="651"/>
        <v>0</v>
      </c>
      <c r="CCV14" s="48">
        <v>210</v>
      </c>
      <c r="CCW14" s="49"/>
      <c r="CCX14" s="49"/>
      <c r="CCY14" s="49"/>
      <c r="CCZ14" s="49"/>
      <c r="CDA14" s="49"/>
      <c r="CDB14" s="67">
        <f t="shared" si="652"/>
        <v>210</v>
      </c>
      <c r="CDC14" s="68">
        <f t="shared" si="653"/>
        <v>35</v>
      </c>
      <c r="CDD14" s="48"/>
      <c r="CDE14" s="49"/>
      <c r="CDF14" s="49"/>
      <c r="CDG14" s="49"/>
      <c r="CDH14" s="49">
        <v>433</v>
      </c>
      <c r="CDI14" s="49"/>
      <c r="CDJ14" s="67">
        <f t="shared" si="654"/>
        <v>433</v>
      </c>
      <c r="CDK14" s="68">
        <f t="shared" si="655"/>
        <v>72.166666666666671</v>
      </c>
      <c r="CDL14" s="48"/>
      <c r="CDM14" s="49"/>
      <c r="CDN14" s="49">
        <v>399</v>
      </c>
      <c r="CDO14" s="49">
        <v>200</v>
      </c>
      <c r="CDP14" s="49">
        <v>398</v>
      </c>
      <c r="CDQ14" s="49"/>
      <c r="CDR14" s="67">
        <f t="shared" si="656"/>
        <v>997</v>
      </c>
      <c r="CDS14" s="68">
        <f t="shared" si="657"/>
        <v>166.16666666666666</v>
      </c>
      <c r="CDT14" s="48"/>
      <c r="CDU14" s="49">
        <v>198</v>
      </c>
      <c r="CDV14" s="49">
        <v>500</v>
      </c>
      <c r="CDW14" s="49"/>
      <c r="CDX14" s="49"/>
      <c r="CDY14" s="49">
        <v>161</v>
      </c>
      <c r="CDZ14" s="67">
        <f t="shared" si="658"/>
        <v>859</v>
      </c>
      <c r="CEA14" s="68">
        <f t="shared" si="659"/>
        <v>143.16666666666666</v>
      </c>
      <c r="CEB14" s="48"/>
      <c r="CEC14" s="49"/>
      <c r="CED14" s="49">
        <v>400</v>
      </c>
      <c r="CEE14" s="49"/>
      <c r="CEF14" s="49"/>
      <c r="CEG14" s="49">
        <v>219</v>
      </c>
      <c r="CEH14" s="67">
        <f t="shared" si="660"/>
        <v>619</v>
      </c>
      <c r="CEI14" s="68">
        <f t="shared" si="661"/>
        <v>103.16666666666667</v>
      </c>
      <c r="CEJ14" s="48"/>
      <c r="CEK14" s="49">
        <v>399</v>
      </c>
      <c r="CEL14" s="49">
        <v>523</v>
      </c>
      <c r="CEM14" s="49"/>
      <c r="CEN14" s="49"/>
      <c r="CEO14" s="49"/>
      <c r="CEP14" s="67">
        <f t="shared" si="662"/>
        <v>922</v>
      </c>
      <c r="CEQ14" s="68">
        <f t="shared" si="663"/>
        <v>153.66666666666666</v>
      </c>
      <c r="CER14" s="48"/>
      <c r="CES14" s="49">
        <v>602</v>
      </c>
      <c r="CET14" s="49"/>
      <c r="CEU14" s="49"/>
      <c r="CEV14" s="49"/>
      <c r="CEW14" s="49">
        <v>700</v>
      </c>
      <c r="CEX14" s="67">
        <f t="shared" si="664"/>
        <v>1302</v>
      </c>
      <c r="CEY14" s="68">
        <f t="shared" si="665"/>
        <v>217</v>
      </c>
      <c r="CEZ14" s="48"/>
      <c r="CFA14" s="49">
        <v>468</v>
      </c>
      <c r="CFB14" s="49"/>
      <c r="CFC14" s="49"/>
      <c r="CFD14" s="49"/>
      <c r="CFE14" s="49">
        <v>617</v>
      </c>
      <c r="CFF14" s="67">
        <f t="shared" si="666"/>
        <v>1085</v>
      </c>
      <c r="CFG14" s="68">
        <f t="shared" si="667"/>
        <v>180.83333333333334</v>
      </c>
      <c r="CFH14" s="48"/>
      <c r="CFI14" s="49"/>
      <c r="CFJ14" s="49"/>
      <c r="CFK14" s="49">
        <v>417</v>
      </c>
      <c r="CFL14" s="49"/>
      <c r="CFM14" s="49">
        <v>384</v>
      </c>
      <c r="CFN14" s="67">
        <f t="shared" si="668"/>
        <v>801</v>
      </c>
      <c r="CFO14" s="68">
        <f t="shared" si="669"/>
        <v>133.5</v>
      </c>
      <c r="CFP14" s="48"/>
      <c r="CFQ14" s="49"/>
      <c r="CFR14" s="49"/>
      <c r="CFS14" s="49"/>
      <c r="CFT14" s="49">
        <v>8</v>
      </c>
      <c r="CFU14" s="49">
        <v>1100</v>
      </c>
      <c r="CFV14" s="67">
        <f t="shared" si="670"/>
        <v>1108</v>
      </c>
      <c r="CFW14" s="68">
        <f t="shared" si="671"/>
        <v>184.66666666666666</v>
      </c>
      <c r="CFX14" s="48"/>
      <c r="CFY14" s="49"/>
      <c r="CFZ14" s="49">
        <v>864</v>
      </c>
      <c r="CGA14" s="49"/>
      <c r="CGB14" s="49"/>
      <c r="CGC14" s="49">
        <v>450</v>
      </c>
      <c r="CGD14" s="67">
        <f t="shared" si="672"/>
        <v>1314</v>
      </c>
      <c r="CGE14" s="68">
        <f t="shared" si="673"/>
        <v>219</v>
      </c>
      <c r="CGF14" s="48"/>
      <c r="CGG14" s="49"/>
      <c r="CGH14" s="49"/>
      <c r="CGI14" s="49">
        <v>1172</v>
      </c>
      <c r="CGJ14" s="49">
        <v>127</v>
      </c>
      <c r="CGK14" s="49"/>
      <c r="CGL14" s="67">
        <f t="shared" si="674"/>
        <v>1299</v>
      </c>
      <c r="CGM14" s="68">
        <f t="shared" si="675"/>
        <v>216.5</v>
      </c>
      <c r="CGN14" s="63">
        <v>901</v>
      </c>
      <c r="CGO14" s="64"/>
      <c r="CGP14" s="64"/>
      <c r="CGQ14" s="64"/>
      <c r="CGR14" s="64"/>
      <c r="CGS14" s="64"/>
      <c r="CGT14" s="67">
        <f t="shared" si="676"/>
        <v>901</v>
      </c>
      <c r="CGU14" s="68">
        <f t="shared" si="677"/>
        <v>150.16666666666666</v>
      </c>
      <c r="CGV14" s="48"/>
      <c r="CGW14" s="49">
        <v>225</v>
      </c>
      <c r="CGX14" s="49"/>
      <c r="CGY14" s="49">
        <v>419</v>
      </c>
      <c r="CGZ14" s="49">
        <v>435</v>
      </c>
      <c r="CHA14" s="49"/>
      <c r="CHB14" s="67">
        <f t="shared" si="678"/>
        <v>1079</v>
      </c>
      <c r="CHC14" s="68">
        <f t="shared" si="679"/>
        <v>179.83333333333334</v>
      </c>
      <c r="CHD14" s="48"/>
      <c r="CHE14" s="49">
        <v>440</v>
      </c>
      <c r="CHF14" s="49"/>
      <c r="CHG14" s="49">
        <v>220</v>
      </c>
      <c r="CHH14" s="49"/>
      <c r="CHI14" s="49">
        <v>1160</v>
      </c>
      <c r="CHJ14" s="67">
        <f t="shared" si="680"/>
        <v>1820</v>
      </c>
      <c r="CHK14" s="68">
        <f t="shared" si="681"/>
        <v>303.33333333333331</v>
      </c>
      <c r="CHL14" s="63"/>
      <c r="CHM14" s="64"/>
      <c r="CHN14" s="64"/>
      <c r="CHO14" s="64"/>
      <c r="CHP14" s="64"/>
      <c r="CHQ14" s="64">
        <v>400</v>
      </c>
      <c r="CHR14" s="67">
        <f t="shared" si="682"/>
        <v>400</v>
      </c>
      <c r="CHS14" s="68">
        <f t="shared" si="683"/>
        <v>66.666666666666671</v>
      </c>
      <c r="CHT14" s="48">
        <v>400</v>
      </c>
      <c r="CHU14" s="49"/>
      <c r="CHV14" s="49"/>
      <c r="CHW14" s="49"/>
      <c r="CHX14" s="49">
        <v>440</v>
      </c>
      <c r="CHY14" s="49">
        <v>869</v>
      </c>
      <c r="CHZ14" s="67">
        <f t="shared" si="684"/>
        <v>1709</v>
      </c>
      <c r="CIA14" s="68">
        <f t="shared" si="685"/>
        <v>284.83333333333331</v>
      </c>
      <c r="CIB14" s="63">
        <v>440</v>
      </c>
      <c r="CIC14" s="64"/>
      <c r="CID14" s="64">
        <v>220</v>
      </c>
      <c r="CIE14" s="64"/>
      <c r="CIF14" s="64">
        <v>439</v>
      </c>
      <c r="CIG14" s="64"/>
      <c r="CIH14" s="67">
        <f t="shared" si="686"/>
        <v>1099</v>
      </c>
      <c r="CII14" s="68">
        <f t="shared" si="687"/>
        <v>183.16666666666666</v>
      </c>
      <c r="CIJ14" s="63"/>
      <c r="CIK14" s="64">
        <v>439</v>
      </c>
      <c r="CIL14" s="64"/>
      <c r="CIM14" s="64"/>
      <c r="CIN14" s="64"/>
      <c r="CIO14" s="64"/>
      <c r="CIP14" s="67">
        <f t="shared" si="688"/>
        <v>439</v>
      </c>
      <c r="CIQ14" s="68">
        <f t="shared" si="689"/>
        <v>73.166666666666671</v>
      </c>
      <c r="CIR14" s="48"/>
      <c r="CIS14" s="49"/>
      <c r="CIT14" s="49">
        <v>435</v>
      </c>
      <c r="CIU14" s="49">
        <v>417</v>
      </c>
      <c r="CIV14" s="49">
        <v>437</v>
      </c>
      <c r="CIW14" s="49"/>
      <c r="CIX14" s="67">
        <f t="shared" si="690"/>
        <v>1289</v>
      </c>
      <c r="CIY14" s="68">
        <f t="shared" si="691"/>
        <v>214.83333333333334</v>
      </c>
      <c r="CIZ14" s="48">
        <v>220</v>
      </c>
      <c r="CJA14" s="49"/>
      <c r="CJB14" s="49">
        <v>952</v>
      </c>
      <c r="CJC14" s="49"/>
      <c r="CJD14" s="49">
        <v>886</v>
      </c>
      <c r="CJE14" s="49"/>
      <c r="CJF14" s="67">
        <f t="shared" si="692"/>
        <v>2058</v>
      </c>
      <c r="CJG14" s="68">
        <f t="shared" si="1208"/>
        <v>343</v>
      </c>
      <c r="CJH14" s="48">
        <v>220</v>
      </c>
      <c r="CJI14" s="49"/>
      <c r="CJJ14" s="49"/>
      <c r="CJK14" s="49"/>
      <c r="CJL14" s="49">
        <v>552</v>
      </c>
      <c r="CJM14" s="49">
        <v>629</v>
      </c>
      <c r="CJN14" s="67">
        <f t="shared" si="693"/>
        <v>1401</v>
      </c>
      <c r="CJO14" s="68">
        <f t="shared" si="694"/>
        <v>233.5</v>
      </c>
      <c r="CJP14" s="48"/>
      <c r="CJQ14" s="49"/>
      <c r="CJR14" s="49"/>
      <c r="CJS14" s="49"/>
      <c r="CJT14" s="49"/>
      <c r="CJU14" s="49"/>
      <c r="CJV14" s="67">
        <f t="shared" si="695"/>
        <v>0</v>
      </c>
      <c r="CJW14" s="68">
        <f t="shared" si="696"/>
        <v>0</v>
      </c>
      <c r="CJX14" s="48"/>
      <c r="CJY14" s="49">
        <v>440</v>
      </c>
      <c r="CJZ14" s="49"/>
      <c r="CKA14" s="49">
        <v>329</v>
      </c>
      <c r="CKB14" s="49">
        <v>220</v>
      </c>
      <c r="CKC14" s="49"/>
      <c r="CKD14" s="67">
        <f t="shared" si="697"/>
        <v>989</v>
      </c>
      <c r="CKE14" s="68">
        <f t="shared" si="698"/>
        <v>164.83333333333334</v>
      </c>
      <c r="CKF14" s="63">
        <v>1279</v>
      </c>
      <c r="CKG14" s="64"/>
      <c r="CKH14" s="64"/>
      <c r="CKI14" s="64">
        <v>972</v>
      </c>
      <c r="CKJ14" s="64"/>
      <c r="CKK14" s="64">
        <v>439</v>
      </c>
      <c r="CKL14" s="67">
        <f t="shared" si="699"/>
        <v>2690</v>
      </c>
      <c r="CKM14" s="68">
        <f t="shared" si="700"/>
        <v>448.33333333333331</v>
      </c>
      <c r="CKN14" s="48"/>
      <c r="CKO14" s="49"/>
      <c r="CKP14" s="49"/>
      <c r="CKQ14" s="49"/>
      <c r="CKR14" s="49">
        <v>219</v>
      </c>
      <c r="CKS14" s="47"/>
      <c r="CKT14" s="67">
        <f t="shared" si="701"/>
        <v>219</v>
      </c>
      <c r="CKU14" s="68">
        <f t="shared" si="702"/>
        <v>36.5</v>
      </c>
      <c r="CKV14" s="48"/>
      <c r="CKW14" s="49"/>
      <c r="CKX14" s="49">
        <v>330</v>
      </c>
      <c r="CKY14" s="49"/>
      <c r="CKZ14" s="49"/>
      <c r="CLA14" s="49">
        <v>332</v>
      </c>
      <c r="CLB14" s="67">
        <f t="shared" si="703"/>
        <v>662</v>
      </c>
      <c r="CLC14" s="68">
        <f t="shared" si="704"/>
        <v>110.33333333333333</v>
      </c>
      <c r="CLD14" s="48"/>
      <c r="CLE14" s="49"/>
      <c r="CLF14" s="49"/>
      <c r="CLG14" s="49">
        <v>678</v>
      </c>
      <c r="CLH14" s="49"/>
      <c r="CLI14" s="49">
        <v>534</v>
      </c>
      <c r="CLJ14" s="67">
        <f t="shared" si="705"/>
        <v>1212</v>
      </c>
      <c r="CLK14" s="68">
        <f t="shared" si="706"/>
        <v>202</v>
      </c>
      <c r="CLL14" s="48"/>
      <c r="CLM14" s="49"/>
      <c r="CLN14" s="49"/>
      <c r="CLO14" s="49"/>
      <c r="CLP14" s="49"/>
      <c r="CLQ14" s="49">
        <v>461</v>
      </c>
      <c r="CLR14" s="67">
        <f t="shared" si="707"/>
        <v>461</v>
      </c>
      <c r="CLS14" s="68">
        <f t="shared" si="708"/>
        <v>76.833333333333329</v>
      </c>
      <c r="CLT14" s="63"/>
      <c r="CLU14" s="64"/>
      <c r="CLV14" s="64">
        <v>437</v>
      </c>
      <c r="CLW14" s="64"/>
      <c r="CLX14" s="64"/>
      <c r="CLY14" s="64">
        <v>440</v>
      </c>
      <c r="CLZ14" s="67">
        <f t="shared" si="709"/>
        <v>877</v>
      </c>
      <c r="CMA14" s="68">
        <f t="shared" si="710"/>
        <v>146.16666666666666</v>
      </c>
      <c r="CMB14" s="48"/>
      <c r="CMC14" s="49">
        <v>451</v>
      </c>
      <c r="CMD14" s="49"/>
      <c r="CME14" s="49"/>
      <c r="CMF14" s="49">
        <v>660</v>
      </c>
      <c r="CMG14" s="49"/>
      <c r="CMH14" s="67">
        <f t="shared" si="711"/>
        <v>1111</v>
      </c>
      <c r="CMI14" s="68">
        <f t="shared" si="712"/>
        <v>185.16666666666666</v>
      </c>
      <c r="CMJ14" s="48"/>
      <c r="CMK14" s="49">
        <v>330</v>
      </c>
      <c r="CML14" s="49">
        <v>343</v>
      </c>
      <c r="CMM14" s="49"/>
      <c r="CMN14" s="49"/>
      <c r="CMO14" s="49"/>
      <c r="CMP14" s="67">
        <f t="shared" si="713"/>
        <v>673</v>
      </c>
      <c r="CMQ14" s="68">
        <f t="shared" si="714"/>
        <v>112.16666666666667</v>
      </c>
      <c r="CMR14" s="48"/>
      <c r="CMS14" s="49">
        <v>439</v>
      </c>
      <c r="CMT14" s="49">
        <v>329</v>
      </c>
      <c r="CMU14" s="49"/>
      <c r="CMV14" s="49"/>
      <c r="CMW14" s="49">
        <v>648</v>
      </c>
      <c r="CMX14" s="67">
        <f t="shared" si="715"/>
        <v>1416</v>
      </c>
      <c r="CMY14" s="68">
        <f t="shared" si="716"/>
        <v>236</v>
      </c>
      <c r="CMZ14" s="63"/>
      <c r="CNA14" s="64"/>
      <c r="CNB14" s="64">
        <v>660</v>
      </c>
      <c r="CNC14" s="64"/>
      <c r="CND14" s="64"/>
      <c r="CNE14" s="64">
        <v>926</v>
      </c>
      <c r="CNF14" s="67">
        <f t="shared" si="717"/>
        <v>1586</v>
      </c>
      <c r="CNG14" s="68">
        <f t="shared" si="718"/>
        <v>264.33333333333331</v>
      </c>
      <c r="CNH14" s="48"/>
      <c r="CNI14" s="49">
        <v>220</v>
      </c>
      <c r="CNJ14" s="49">
        <v>112</v>
      </c>
      <c r="CNK14" s="49"/>
      <c r="CNL14" s="49"/>
      <c r="CNM14" s="49">
        <v>881</v>
      </c>
      <c r="CNN14" s="67">
        <f t="shared" si="719"/>
        <v>1213</v>
      </c>
      <c r="CNO14" s="68">
        <f t="shared" si="720"/>
        <v>202.16666666666666</v>
      </c>
      <c r="CNP14" s="63"/>
      <c r="CNQ14" s="64">
        <v>219</v>
      </c>
      <c r="CNR14" s="64"/>
      <c r="CNS14" s="64"/>
      <c r="CNT14" s="64">
        <v>878</v>
      </c>
      <c r="CNU14" s="64"/>
      <c r="CNV14" s="67">
        <f t="shared" si="721"/>
        <v>1097</v>
      </c>
      <c r="CNW14" s="68">
        <f t="shared" si="722"/>
        <v>182.83333333333334</v>
      </c>
      <c r="CNX14" s="48"/>
      <c r="CNY14" s="49"/>
      <c r="CNZ14" s="49"/>
      <c r="COA14" s="49">
        <v>440</v>
      </c>
      <c r="COB14" s="49"/>
      <c r="COC14" s="49">
        <v>220</v>
      </c>
      <c r="COD14" s="67">
        <f t="shared" si="723"/>
        <v>660</v>
      </c>
      <c r="COE14" s="68">
        <f t="shared" si="724"/>
        <v>110</v>
      </c>
      <c r="COF14" s="48"/>
      <c r="COG14" s="49"/>
      <c r="COH14" s="49"/>
      <c r="COI14" s="49">
        <v>220</v>
      </c>
      <c r="COJ14" s="49">
        <v>223</v>
      </c>
      <c r="COK14" s="49">
        <v>441</v>
      </c>
      <c r="COL14" s="67">
        <f t="shared" si="725"/>
        <v>884</v>
      </c>
      <c r="COM14" s="68">
        <f t="shared" si="726"/>
        <v>147.33333333333334</v>
      </c>
      <c r="CON14" s="48"/>
      <c r="COO14" s="49"/>
      <c r="COP14" s="49">
        <v>885</v>
      </c>
      <c r="COQ14" s="49"/>
      <c r="COR14" s="49"/>
      <c r="COS14" s="49"/>
      <c r="COT14" s="67">
        <f t="shared" si="727"/>
        <v>885</v>
      </c>
      <c r="COU14" s="68">
        <f t="shared" si="728"/>
        <v>147.5</v>
      </c>
      <c r="COV14" s="48">
        <v>775</v>
      </c>
      <c r="COW14" s="49"/>
      <c r="COX14" s="49">
        <v>217</v>
      </c>
      <c r="COY14" s="49"/>
      <c r="COZ14" s="49"/>
      <c r="CPA14" s="49">
        <v>0</v>
      </c>
      <c r="CPB14" s="67">
        <f t="shared" si="729"/>
        <v>992</v>
      </c>
      <c r="CPC14" s="68">
        <f t="shared" si="730"/>
        <v>165.33333333333334</v>
      </c>
      <c r="CPD14" s="48">
        <v>0</v>
      </c>
      <c r="CPE14" s="49">
        <v>0</v>
      </c>
      <c r="CPF14" s="49">
        <v>636</v>
      </c>
      <c r="CPG14" s="49">
        <v>0</v>
      </c>
      <c r="CPH14" s="49">
        <v>0</v>
      </c>
      <c r="CPI14" s="49">
        <v>0</v>
      </c>
      <c r="CPJ14" s="67">
        <f t="shared" si="731"/>
        <v>636</v>
      </c>
      <c r="CPK14" s="68">
        <f t="shared" si="732"/>
        <v>106</v>
      </c>
      <c r="CPL14" s="48"/>
      <c r="CPM14" s="49">
        <v>797</v>
      </c>
      <c r="CPN14" s="49">
        <v>0</v>
      </c>
      <c r="CPO14" s="49">
        <v>0</v>
      </c>
      <c r="CPP14" s="49">
        <v>0</v>
      </c>
      <c r="CPQ14" s="49">
        <v>220</v>
      </c>
      <c r="CPR14" s="67">
        <f t="shared" si="733"/>
        <v>1017</v>
      </c>
      <c r="CPS14" s="68">
        <f t="shared" si="734"/>
        <v>169.5</v>
      </c>
      <c r="CPT14" s="63">
        <v>0</v>
      </c>
      <c r="CPU14" s="64">
        <v>880</v>
      </c>
      <c r="CPV14" s="64">
        <v>0</v>
      </c>
      <c r="CPW14" s="64">
        <v>220</v>
      </c>
      <c r="CPX14" s="64">
        <v>0</v>
      </c>
      <c r="CPY14" s="64">
        <v>0</v>
      </c>
      <c r="CPZ14" s="67">
        <f t="shared" si="735"/>
        <v>1100</v>
      </c>
      <c r="CQA14" s="68">
        <f t="shared" si="736"/>
        <v>183.33333333333334</v>
      </c>
      <c r="CQB14" s="48">
        <v>0</v>
      </c>
      <c r="CQC14" s="49">
        <v>220</v>
      </c>
      <c r="CQD14" s="49">
        <v>330</v>
      </c>
      <c r="CQE14" s="49">
        <v>440</v>
      </c>
      <c r="CQF14" s="49">
        <v>0</v>
      </c>
      <c r="CQG14" s="49">
        <v>433</v>
      </c>
      <c r="CQH14" s="67">
        <f t="shared" si="737"/>
        <v>1423</v>
      </c>
      <c r="CQI14" s="68">
        <f t="shared" si="738"/>
        <v>237.16666666666666</v>
      </c>
      <c r="CQJ14" s="82">
        <v>0</v>
      </c>
      <c r="CQK14" s="83">
        <v>441</v>
      </c>
      <c r="CQL14" s="83">
        <v>0</v>
      </c>
      <c r="CQM14" s="83">
        <v>0</v>
      </c>
      <c r="CQN14" s="83">
        <v>0</v>
      </c>
      <c r="CQO14" s="83"/>
      <c r="CQP14" s="67">
        <f t="shared" si="739"/>
        <v>441</v>
      </c>
      <c r="CQQ14" s="68">
        <f t="shared" si="740"/>
        <v>73.5</v>
      </c>
      <c r="CQR14" s="48"/>
      <c r="CQS14" s="49">
        <v>675</v>
      </c>
      <c r="CQT14" s="49">
        <v>0</v>
      </c>
      <c r="CQU14" s="49">
        <v>250</v>
      </c>
      <c r="CQV14" s="49">
        <v>0</v>
      </c>
      <c r="CQW14" s="49">
        <v>218</v>
      </c>
      <c r="CQX14" s="67">
        <f t="shared" si="741"/>
        <v>1143</v>
      </c>
      <c r="CQY14" s="68">
        <f t="shared" si="742"/>
        <v>190.5</v>
      </c>
      <c r="CQZ14" s="48">
        <v>0</v>
      </c>
      <c r="CRA14" s="49"/>
      <c r="CRB14" s="49">
        <v>0</v>
      </c>
      <c r="CRC14" s="49"/>
      <c r="CRD14" s="49">
        <v>220</v>
      </c>
      <c r="CRE14" s="49">
        <v>1129</v>
      </c>
      <c r="CRF14" s="67">
        <f t="shared" si="743"/>
        <v>1349</v>
      </c>
      <c r="CRG14" s="68">
        <f t="shared" si="744"/>
        <v>224.83333333333334</v>
      </c>
      <c r="CRH14" s="48">
        <v>0</v>
      </c>
      <c r="CRI14" s="49">
        <v>0</v>
      </c>
      <c r="CRJ14" s="49">
        <v>437</v>
      </c>
      <c r="CRK14" s="49">
        <v>457</v>
      </c>
      <c r="CRL14" s="49">
        <v>0</v>
      </c>
      <c r="CRM14" s="49">
        <v>0</v>
      </c>
      <c r="CRN14" s="67">
        <f t="shared" si="745"/>
        <v>894</v>
      </c>
      <c r="CRO14" s="68">
        <f t="shared" si="746"/>
        <v>149</v>
      </c>
      <c r="CRP14" s="48">
        <v>0</v>
      </c>
      <c r="CRQ14" s="49">
        <v>0</v>
      </c>
      <c r="CRR14" s="49">
        <v>0</v>
      </c>
      <c r="CRS14" s="49">
        <v>0</v>
      </c>
      <c r="CRT14" s="49">
        <v>0</v>
      </c>
      <c r="CRU14" s="49">
        <v>0</v>
      </c>
      <c r="CRV14" s="47">
        <f t="shared" si="747"/>
        <v>0</v>
      </c>
      <c r="CRW14" s="68">
        <f t="shared" si="748"/>
        <v>0</v>
      </c>
      <c r="CRX14" s="63">
        <v>660</v>
      </c>
      <c r="CRY14" s="64">
        <v>0</v>
      </c>
      <c r="CRZ14" s="64">
        <v>220</v>
      </c>
      <c r="CSA14" s="64">
        <v>0</v>
      </c>
      <c r="CSB14" s="64">
        <v>0</v>
      </c>
      <c r="CSC14" s="64">
        <v>0</v>
      </c>
      <c r="CSD14" s="67">
        <f t="shared" si="749"/>
        <v>880</v>
      </c>
      <c r="CSE14" s="68">
        <f t="shared" si="750"/>
        <v>146.66666666666666</v>
      </c>
      <c r="CSF14" s="48">
        <v>690</v>
      </c>
      <c r="CSG14" s="49">
        <v>0</v>
      </c>
      <c r="CSH14" s="49">
        <v>0</v>
      </c>
      <c r="CSI14" s="49">
        <v>0</v>
      </c>
      <c r="CSJ14" s="49">
        <v>0</v>
      </c>
      <c r="CSK14" s="49">
        <v>400</v>
      </c>
      <c r="CSL14" s="64">
        <f t="shared" si="751"/>
        <v>1090</v>
      </c>
      <c r="CSM14" s="68">
        <f t="shared" si="752"/>
        <v>181.66666666666666</v>
      </c>
      <c r="CSN14" s="48">
        <v>543</v>
      </c>
      <c r="CSO14" s="49">
        <v>0</v>
      </c>
      <c r="CSP14" s="49">
        <v>0</v>
      </c>
      <c r="CSQ14" s="49">
        <v>0</v>
      </c>
      <c r="CSR14" s="49">
        <v>0</v>
      </c>
      <c r="CSS14" s="49">
        <v>880</v>
      </c>
      <c r="CST14" s="64">
        <f t="shared" si="753"/>
        <v>1423</v>
      </c>
      <c r="CSU14" s="68">
        <f t="shared" si="754"/>
        <v>237.16666666666666</v>
      </c>
      <c r="CSV14" s="48">
        <v>0</v>
      </c>
      <c r="CSW14" s="49">
        <v>0</v>
      </c>
      <c r="CSX14" s="49">
        <v>219</v>
      </c>
      <c r="CSY14" s="49">
        <v>0</v>
      </c>
      <c r="CSZ14" s="49"/>
      <c r="CTA14" s="49">
        <v>0</v>
      </c>
      <c r="CTB14" s="64">
        <f t="shared" si="755"/>
        <v>219</v>
      </c>
      <c r="CTC14" s="68">
        <f t="shared" si="756"/>
        <v>36.5</v>
      </c>
      <c r="CTD14" s="48">
        <v>0</v>
      </c>
      <c r="CTE14" s="49">
        <v>0</v>
      </c>
      <c r="CTF14" s="49">
        <v>0</v>
      </c>
      <c r="CTG14" s="49">
        <v>1000</v>
      </c>
      <c r="CTH14" s="49">
        <v>0</v>
      </c>
      <c r="CTI14" s="49"/>
      <c r="CTJ14" s="64">
        <f t="shared" si="757"/>
        <v>1000</v>
      </c>
      <c r="CTK14" s="68">
        <f t="shared" si="758"/>
        <v>166.66666666666666</v>
      </c>
      <c r="CTL14" s="48">
        <v>0</v>
      </c>
      <c r="CTM14" s="49">
        <v>0</v>
      </c>
      <c r="CTN14" s="49">
        <v>0</v>
      </c>
      <c r="CTO14" s="49">
        <v>441</v>
      </c>
      <c r="CTP14" s="49">
        <v>0</v>
      </c>
      <c r="CTQ14" s="49"/>
      <c r="CTR14" s="64">
        <f t="shared" si="759"/>
        <v>441</v>
      </c>
      <c r="CTS14" s="68">
        <f t="shared" si="760"/>
        <v>73.5</v>
      </c>
      <c r="CTT14" s="48">
        <v>221</v>
      </c>
      <c r="CTU14" s="49">
        <v>0</v>
      </c>
      <c r="CTV14" s="49">
        <v>330</v>
      </c>
      <c r="CTW14" s="49">
        <v>200</v>
      </c>
      <c r="CTX14" s="49">
        <v>219</v>
      </c>
      <c r="CTY14" s="49">
        <v>219</v>
      </c>
      <c r="CTZ14" s="64">
        <f t="shared" si="761"/>
        <v>1189</v>
      </c>
      <c r="CUA14" s="68">
        <f t="shared" si="762"/>
        <v>198.16666666666666</v>
      </c>
      <c r="CUB14" s="48"/>
      <c r="CUC14" s="49">
        <v>0</v>
      </c>
      <c r="CUD14" s="49"/>
      <c r="CUE14" s="49">
        <v>440</v>
      </c>
      <c r="CUF14" s="49"/>
      <c r="CUG14" s="49"/>
      <c r="CUH14" s="64">
        <f t="shared" si="763"/>
        <v>440</v>
      </c>
      <c r="CUI14" s="68">
        <f t="shared" si="764"/>
        <v>73.333333333333329</v>
      </c>
      <c r="CUJ14" s="48">
        <v>0</v>
      </c>
      <c r="CUK14" s="49">
        <v>0</v>
      </c>
      <c r="CUL14" s="49">
        <v>220</v>
      </c>
      <c r="CUM14" s="49">
        <v>641</v>
      </c>
      <c r="CUN14" s="49">
        <v>330</v>
      </c>
      <c r="CUO14" s="49">
        <v>0</v>
      </c>
      <c r="CUP14" s="64">
        <f t="shared" si="765"/>
        <v>1191</v>
      </c>
      <c r="CUQ14" s="68">
        <f t="shared" si="766"/>
        <v>198.5</v>
      </c>
      <c r="CUR14" s="48">
        <v>220</v>
      </c>
      <c r="CUS14" s="49">
        <v>0</v>
      </c>
      <c r="CUT14" s="49"/>
      <c r="CUU14" s="49">
        <v>0</v>
      </c>
      <c r="CUV14" s="49">
        <v>329</v>
      </c>
      <c r="CUW14" s="49">
        <v>222</v>
      </c>
      <c r="CUX14" s="64">
        <f t="shared" si="767"/>
        <v>771</v>
      </c>
      <c r="CUY14" s="68">
        <f t="shared" si="768"/>
        <v>128.5</v>
      </c>
      <c r="CUZ14" s="48">
        <v>219</v>
      </c>
      <c r="CVA14" s="49">
        <v>0</v>
      </c>
      <c r="CVB14" s="49">
        <v>0</v>
      </c>
      <c r="CVC14" s="49">
        <v>219</v>
      </c>
      <c r="CVD14" s="49">
        <v>0</v>
      </c>
      <c r="CVE14" s="49">
        <v>0</v>
      </c>
      <c r="CVF14" s="64">
        <f t="shared" si="769"/>
        <v>438</v>
      </c>
      <c r="CVG14" s="68">
        <f t="shared" si="770"/>
        <v>73</v>
      </c>
      <c r="CVH14" s="48">
        <v>220</v>
      </c>
      <c r="CVI14" s="49">
        <v>0</v>
      </c>
      <c r="CVJ14" s="49">
        <v>0</v>
      </c>
      <c r="CVK14" s="49">
        <v>0</v>
      </c>
      <c r="CVL14" s="49">
        <v>578</v>
      </c>
      <c r="CVM14" s="49">
        <v>0</v>
      </c>
      <c r="CVN14" s="64">
        <f t="shared" si="771"/>
        <v>798</v>
      </c>
      <c r="CVO14" s="68">
        <f t="shared" si="772"/>
        <v>133</v>
      </c>
      <c r="CVP14" s="48"/>
      <c r="CVQ14" s="49">
        <v>608</v>
      </c>
      <c r="CVR14" s="49">
        <v>0</v>
      </c>
      <c r="CVS14" s="49">
        <v>0</v>
      </c>
      <c r="CVT14" s="49">
        <v>0</v>
      </c>
      <c r="CVU14" s="49">
        <v>0</v>
      </c>
      <c r="CVV14" s="64">
        <f t="shared" si="773"/>
        <v>608</v>
      </c>
      <c r="CVW14" s="68">
        <f t="shared" si="774"/>
        <v>101.33333333333333</v>
      </c>
      <c r="CVX14" s="48">
        <v>412</v>
      </c>
      <c r="CVY14" s="49">
        <v>441</v>
      </c>
      <c r="CVZ14" s="49">
        <v>0</v>
      </c>
      <c r="CWA14" s="49">
        <v>330</v>
      </c>
      <c r="CWB14" s="49">
        <v>328</v>
      </c>
      <c r="CWC14" s="49">
        <v>110</v>
      </c>
      <c r="CWD14" s="64">
        <f t="shared" si="775"/>
        <v>1621</v>
      </c>
      <c r="CWE14" s="68">
        <f t="shared" si="776"/>
        <v>270.16666666666669</v>
      </c>
      <c r="CWF14" s="48">
        <v>0</v>
      </c>
      <c r="CWG14" s="49">
        <v>0</v>
      </c>
      <c r="CWH14" s="49">
        <v>0</v>
      </c>
      <c r="CWI14" s="49">
        <v>332</v>
      </c>
      <c r="CWJ14" s="49">
        <v>0</v>
      </c>
      <c r="CWK14" s="49">
        <v>220</v>
      </c>
      <c r="CWL14" s="64">
        <f t="shared" si="777"/>
        <v>552</v>
      </c>
      <c r="CWM14" s="68">
        <f t="shared" si="778"/>
        <v>92</v>
      </c>
      <c r="CWN14" s="48">
        <v>0</v>
      </c>
      <c r="CWO14" s="49">
        <v>0</v>
      </c>
      <c r="CWP14" s="49">
        <v>800</v>
      </c>
      <c r="CWQ14" s="49">
        <v>0</v>
      </c>
      <c r="CWR14" s="49">
        <v>220</v>
      </c>
      <c r="CWS14" s="49">
        <v>220</v>
      </c>
      <c r="CWT14" s="64">
        <f t="shared" si="779"/>
        <v>1240</v>
      </c>
      <c r="CWU14" s="68">
        <f t="shared" si="780"/>
        <v>206.66666666666666</v>
      </c>
      <c r="CWV14" s="48">
        <v>0</v>
      </c>
      <c r="CWW14" s="49">
        <v>330</v>
      </c>
      <c r="CWX14" s="49">
        <v>0</v>
      </c>
      <c r="CWY14" s="49">
        <v>0</v>
      </c>
      <c r="CWZ14" s="49">
        <v>0</v>
      </c>
      <c r="CXA14" s="49">
        <v>0</v>
      </c>
      <c r="CXB14" s="127">
        <f t="shared" si="781"/>
        <v>330</v>
      </c>
      <c r="CXC14" s="43">
        <f t="shared" si="782"/>
        <v>55</v>
      </c>
      <c r="CXD14" s="48">
        <v>0</v>
      </c>
      <c r="CXE14" s="49">
        <v>0</v>
      </c>
      <c r="CXF14" s="49">
        <v>0</v>
      </c>
      <c r="CXG14" s="49">
        <v>210</v>
      </c>
      <c r="CXH14" s="49">
        <v>0</v>
      </c>
      <c r="CXI14" s="49">
        <v>0</v>
      </c>
      <c r="CXJ14" s="127">
        <f t="shared" si="783"/>
        <v>210</v>
      </c>
      <c r="CXK14" s="43">
        <f t="shared" si="784"/>
        <v>35</v>
      </c>
      <c r="CXL14" s="48">
        <v>330</v>
      </c>
      <c r="CXM14" s="49">
        <v>0</v>
      </c>
      <c r="CXN14" s="49">
        <v>440</v>
      </c>
      <c r="CXO14" s="49">
        <v>0</v>
      </c>
      <c r="CXP14" s="49">
        <v>0</v>
      </c>
      <c r="CXQ14" s="49">
        <v>217</v>
      </c>
      <c r="CXR14" s="127">
        <f t="shared" si="785"/>
        <v>987</v>
      </c>
      <c r="CXS14" s="43">
        <f t="shared" si="786"/>
        <v>164.5</v>
      </c>
      <c r="CXT14" s="48">
        <v>0</v>
      </c>
      <c r="CXU14" s="49">
        <v>0</v>
      </c>
      <c r="CXV14" s="49">
        <v>440</v>
      </c>
      <c r="CXW14" s="49">
        <v>0</v>
      </c>
      <c r="CXX14" s="49">
        <v>0</v>
      </c>
      <c r="CXY14" s="49">
        <v>324</v>
      </c>
      <c r="CXZ14" s="127">
        <f t="shared" si="787"/>
        <v>764</v>
      </c>
      <c r="CYA14" s="43">
        <f t="shared" si="788"/>
        <v>127.33333333333333</v>
      </c>
      <c r="CYB14" s="48">
        <v>0</v>
      </c>
      <c r="CYC14" s="49">
        <v>330</v>
      </c>
      <c r="CYD14" s="49">
        <v>0</v>
      </c>
      <c r="CYE14" s="49">
        <v>0</v>
      </c>
      <c r="CYF14" s="49">
        <v>0</v>
      </c>
      <c r="CYG14" s="49">
        <v>628</v>
      </c>
      <c r="CYH14" s="127">
        <f t="shared" si="789"/>
        <v>958</v>
      </c>
      <c r="CYI14" s="43">
        <f t="shared" si="790"/>
        <v>159.66666666666666</v>
      </c>
      <c r="CYJ14" s="48"/>
      <c r="CYK14" s="49">
        <v>0</v>
      </c>
      <c r="CYL14" s="49">
        <v>0</v>
      </c>
      <c r="CYM14" s="49">
        <v>0</v>
      </c>
      <c r="CYN14" s="49">
        <v>799</v>
      </c>
      <c r="CYO14" s="49">
        <v>0</v>
      </c>
      <c r="CYP14" s="127">
        <f t="shared" si="791"/>
        <v>799</v>
      </c>
      <c r="CYQ14" s="43">
        <f t="shared" si="792"/>
        <v>133.16666666666666</v>
      </c>
      <c r="CYR14" s="48">
        <v>0</v>
      </c>
      <c r="CYS14" s="49">
        <v>0</v>
      </c>
      <c r="CYT14" s="49">
        <v>0</v>
      </c>
      <c r="CYU14" s="49">
        <v>220</v>
      </c>
      <c r="CYV14" s="49">
        <v>0</v>
      </c>
      <c r="CYW14" s="49">
        <v>0</v>
      </c>
      <c r="CYX14" s="127">
        <f t="shared" si="793"/>
        <v>220</v>
      </c>
      <c r="CYY14" s="43">
        <f t="shared" si="794"/>
        <v>36.666666666666664</v>
      </c>
      <c r="CYZ14" s="48">
        <v>0</v>
      </c>
      <c r="CZA14" s="49">
        <v>440</v>
      </c>
      <c r="CZB14" s="49">
        <v>0</v>
      </c>
      <c r="CZC14" s="49">
        <v>644</v>
      </c>
      <c r="CZD14" s="49"/>
      <c r="CZE14" s="49">
        <v>0</v>
      </c>
      <c r="CZF14" s="127">
        <f t="shared" si="795"/>
        <v>1084</v>
      </c>
      <c r="CZG14" s="43">
        <f t="shared" si="796"/>
        <v>216.8</v>
      </c>
      <c r="CZH14" s="48">
        <v>0</v>
      </c>
      <c r="CZI14" s="49">
        <v>220</v>
      </c>
      <c r="CZJ14" s="49">
        <v>0</v>
      </c>
      <c r="CZK14" s="49">
        <v>440</v>
      </c>
      <c r="CZL14" s="49">
        <v>0</v>
      </c>
      <c r="CZM14" s="49">
        <v>220</v>
      </c>
      <c r="CZN14" s="127">
        <f t="shared" si="797"/>
        <v>880</v>
      </c>
      <c r="CZO14" s="43">
        <f t="shared" si="798"/>
        <v>146.66666666666666</v>
      </c>
      <c r="CZP14" s="48">
        <v>0</v>
      </c>
      <c r="CZQ14" s="49"/>
      <c r="CZR14" s="49"/>
      <c r="CZS14" s="49">
        <v>0</v>
      </c>
      <c r="CZT14" s="49">
        <v>440</v>
      </c>
      <c r="CZU14" s="49">
        <v>0</v>
      </c>
      <c r="CZV14" s="127">
        <f t="shared" si="799"/>
        <v>440</v>
      </c>
      <c r="CZW14" s="43">
        <f t="shared" si="800"/>
        <v>73.333333333333329</v>
      </c>
      <c r="CZX14" s="48">
        <v>657</v>
      </c>
      <c r="CZY14" s="49">
        <v>0</v>
      </c>
      <c r="CZZ14" s="49">
        <v>0</v>
      </c>
      <c r="DAA14" s="49">
        <v>330</v>
      </c>
      <c r="DAB14" s="49">
        <v>220</v>
      </c>
      <c r="DAC14" s="49">
        <v>0</v>
      </c>
      <c r="DAD14" s="64">
        <f t="shared" si="801"/>
        <v>1207</v>
      </c>
      <c r="DAE14" s="68">
        <f t="shared" si="802"/>
        <v>201.16666666666666</v>
      </c>
      <c r="DAF14" s="48">
        <v>0</v>
      </c>
      <c r="DAG14" s="49">
        <v>0</v>
      </c>
      <c r="DAH14" s="49">
        <v>440</v>
      </c>
      <c r="DAI14" s="49">
        <v>0</v>
      </c>
      <c r="DAJ14" s="49">
        <v>0</v>
      </c>
      <c r="DAK14" s="49">
        <v>4</v>
      </c>
      <c r="DAL14" s="64">
        <f t="shared" si="803"/>
        <v>444</v>
      </c>
      <c r="DAM14" s="68">
        <f t="shared" si="804"/>
        <v>74</v>
      </c>
      <c r="DAN14" s="48">
        <v>220</v>
      </c>
      <c r="DAO14" s="49">
        <v>0</v>
      </c>
      <c r="DAP14" s="49">
        <v>0</v>
      </c>
      <c r="DAQ14" s="49">
        <v>212</v>
      </c>
      <c r="DAR14" s="49">
        <v>0</v>
      </c>
      <c r="DAS14" s="49"/>
      <c r="DAT14" s="64">
        <f t="shared" si="805"/>
        <v>432</v>
      </c>
      <c r="DAU14" s="68">
        <f t="shared" si="806"/>
        <v>72</v>
      </c>
      <c r="DAV14" s="48">
        <v>0</v>
      </c>
      <c r="DAW14" s="49">
        <v>660</v>
      </c>
      <c r="DAX14" s="49">
        <v>0</v>
      </c>
      <c r="DAY14" s="49">
        <v>0</v>
      </c>
      <c r="DAZ14" s="49">
        <v>0</v>
      </c>
      <c r="DBA14" s="49">
        <v>220</v>
      </c>
      <c r="DBB14" s="64">
        <f t="shared" si="807"/>
        <v>880</v>
      </c>
      <c r="DBC14" s="68">
        <f t="shared" si="808"/>
        <v>146.66666666666666</v>
      </c>
      <c r="DBD14" s="48">
        <v>0</v>
      </c>
      <c r="DBE14" s="49">
        <v>0</v>
      </c>
      <c r="DBF14" s="49">
        <v>661</v>
      </c>
      <c r="DBG14" s="49">
        <v>0</v>
      </c>
      <c r="DBH14" s="49">
        <v>220</v>
      </c>
      <c r="DBI14" s="49">
        <v>0</v>
      </c>
      <c r="DBJ14" s="64">
        <f t="shared" si="809"/>
        <v>881</v>
      </c>
      <c r="DBK14" s="68">
        <f t="shared" si="810"/>
        <v>146.83333333333334</v>
      </c>
      <c r="DBL14" s="48">
        <v>0</v>
      </c>
      <c r="DBM14" s="49"/>
      <c r="DBN14" s="49">
        <v>0</v>
      </c>
      <c r="DBO14" s="49">
        <v>0</v>
      </c>
      <c r="DBP14" s="49">
        <v>418</v>
      </c>
      <c r="DBQ14" s="49">
        <v>0</v>
      </c>
      <c r="DBR14" s="64">
        <f t="shared" si="811"/>
        <v>418</v>
      </c>
      <c r="DBS14" s="68">
        <f t="shared" si="812"/>
        <v>69.666666666666671</v>
      </c>
      <c r="DBT14" s="48">
        <v>440</v>
      </c>
      <c r="DBU14" s="49"/>
      <c r="DBV14" s="49"/>
      <c r="DBW14" s="49">
        <v>220</v>
      </c>
      <c r="DBX14" s="49"/>
      <c r="DBY14" s="49">
        <v>330</v>
      </c>
      <c r="DBZ14" s="64">
        <f t="shared" si="813"/>
        <v>990</v>
      </c>
      <c r="DCA14" s="68">
        <f t="shared" si="814"/>
        <v>198</v>
      </c>
      <c r="DCB14" s="48"/>
      <c r="DCC14" s="49"/>
      <c r="DCD14" s="49"/>
      <c r="DCE14" s="49"/>
      <c r="DCF14" s="49"/>
      <c r="DCG14" s="49">
        <f>529+131</f>
        <v>660</v>
      </c>
      <c r="DCH14" s="64">
        <f t="shared" si="815"/>
        <v>660</v>
      </c>
      <c r="DCI14" s="68">
        <f t="shared" si="816"/>
        <v>110</v>
      </c>
      <c r="DCJ14" s="48">
        <v>220</v>
      </c>
      <c r="DCK14" s="49">
        <v>0</v>
      </c>
      <c r="DCL14" s="49">
        <v>0</v>
      </c>
      <c r="DCM14" s="49">
        <v>0</v>
      </c>
      <c r="DCN14" s="49">
        <v>110</v>
      </c>
      <c r="DCO14" s="49">
        <v>331</v>
      </c>
      <c r="DCP14" s="64">
        <f t="shared" si="817"/>
        <v>661</v>
      </c>
      <c r="DCQ14" s="68">
        <f t="shared" si="818"/>
        <v>110.16666666666667</v>
      </c>
      <c r="DCR14" s="48">
        <v>442</v>
      </c>
      <c r="DCS14" s="49">
        <v>0</v>
      </c>
      <c r="DCT14" s="49">
        <v>0</v>
      </c>
      <c r="DCU14" s="49">
        <v>433</v>
      </c>
      <c r="DCV14" s="49">
        <v>0</v>
      </c>
      <c r="DCW14" s="49">
        <v>0</v>
      </c>
      <c r="DCX14" s="64">
        <f t="shared" si="819"/>
        <v>875</v>
      </c>
      <c r="DCY14" s="68">
        <f t="shared" si="820"/>
        <v>145.83333333333334</v>
      </c>
      <c r="DCZ14" s="48">
        <v>331</v>
      </c>
      <c r="DDA14" s="49">
        <v>0</v>
      </c>
      <c r="DDB14" s="49">
        <v>0</v>
      </c>
      <c r="DDC14" s="49">
        <v>219</v>
      </c>
      <c r="DDD14" s="49"/>
      <c r="DDE14" s="49">
        <v>110</v>
      </c>
      <c r="DDF14" s="64">
        <f t="shared" si="821"/>
        <v>660</v>
      </c>
      <c r="DDG14" s="68">
        <f t="shared" si="822"/>
        <v>110</v>
      </c>
      <c r="DDH14" s="48">
        <v>0</v>
      </c>
      <c r="DDI14" s="49">
        <v>0</v>
      </c>
      <c r="DDJ14" s="49">
        <v>0</v>
      </c>
      <c r="DDK14" s="49">
        <v>0</v>
      </c>
      <c r="DDL14" s="49">
        <v>769</v>
      </c>
      <c r="DDM14" s="49">
        <v>0</v>
      </c>
      <c r="DDN14" s="127">
        <f t="shared" si="823"/>
        <v>769</v>
      </c>
      <c r="DDO14" s="43">
        <f t="shared" si="824"/>
        <v>128.16666666666666</v>
      </c>
      <c r="DDP14" s="48">
        <v>0</v>
      </c>
      <c r="DDQ14" s="49">
        <v>220</v>
      </c>
      <c r="DDR14" s="49">
        <v>0</v>
      </c>
      <c r="DDS14" s="49"/>
      <c r="DDT14" s="49">
        <v>0</v>
      </c>
      <c r="DDU14" s="49">
        <v>110</v>
      </c>
      <c r="DDV14" s="127">
        <f t="shared" si="825"/>
        <v>330</v>
      </c>
      <c r="DDW14" s="43">
        <f t="shared" si="826"/>
        <v>55</v>
      </c>
      <c r="DDX14" s="48">
        <v>0</v>
      </c>
      <c r="DDY14" s="49">
        <v>0</v>
      </c>
      <c r="DDZ14" s="49">
        <v>552</v>
      </c>
      <c r="DEA14" s="49">
        <v>0</v>
      </c>
      <c r="DEB14" s="49">
        <v>0</v>
      </c>
      <c r="DEC14" s="49">
        <v>770</v>
      </c>
      <c r="DED14" s="127">
        <f t="shared" si="827"/>
        <v>1322</v>
      </c>
      <c r="DEE14" s="43">
        <f t="shared" si="828"/>
        <v>220.33333333333334</v>
      </c>
      <c r="DEF14" s="48">
        <v>0</v>
      </c>
      <c r="DEG14" s="49">
        <v>0</v>
      </c>
      <c r="DEH14" s="49"/>
      <c r="DEI14" s="49">
        <v>0</v>
      </c>
      <c r="DEJ14" s="49">
        <v>0</v>
      </c>
      <c r="DEK14" s="49">
        <v>221</v>
      </c>
      <c r="DEL14" s="127">
        <f t="shared" si="829"/>
        <v>221</v>
      </c>
      <c r="DEM14" s="43">
        <f t="shared" si="830"/>
        <v>36.833333333333336</v>
      </c>
      <c r="DEN14" s="48">
        <v>0</v>
      </c>
      <c r="DEO14" s="49">
        <v>0</v>
      </c>
      <c r="DEP14" s="49">
        <v>0</v>
      </c>
      <c r="DEQ14" s="49">
        <v>661</v>
      </c>
      <c r="DER14" s="49"/>
      <c r="DES14" s="49">
        <v>0</v>
      </c>
      <c r="DET14" s="127">
        <f t="shared" si="831"/>
        <v>661</v>
      </c>
      <c r="DEU14" s="43">
        <f t="shared" si="832"/>
        <v>110.16666666666667</v>
      </c>
      <c r="DEV14" s="48">
        <v>0</v>
      </c>
      <c r="DEW14" s="49"/>
      <c r="DEX14" s="49">
        <v>657</v>
      </c>
      <c r="DEY14" s="49">
        <v>439</v>
      </c>
      <c r="DEZ14" s="49">
        <v>0</v>
      </c>
      <c r="DFA14" s="49">
        <v>0</v>
      </c>
      <c r="DFB14" s="127">
        <f t="shared" si="833"/>
        <v>1096</v>
      </c>
      <c r="DFC14" s="43">
        <f t="shared" si="834"/>
        <v>182.66666666666666</v>
      </c>
      <c r="DFD14" s="48">
        <v>0</v>
      </c>
      <c r="DFE14" s="49">
        <v>0</v>
      </c>
      <c r="DFF14" s="49">
        <v>799</v>
      </c>
      <c r="DFG14" s="49">
        <v>220</v>
      </c>
      <c r="DFH14" s="49">
        <v>0</v>
      </c>
      <c r="DFI14" s="49"/>
      <c r="DFJ14" s="127">
        <f t="shared" si="835"/>
        <v>1019</v>
      </c>
      <c r="DFK14" s="43">
        <f t="shared" si="836"/>
        <v>169.83333333333334</v>
      </c>
      <c r="DFL14" s="63"/>
      <c r="DFM14" s="64">
        <v>0</v>
      </c>
      <c r="DFN14" s="64">
        <v>0</v>
      </c>
      <c r="DFO14" s="64">
        <v>0</v>
      </c>
      <c r="DFP14" s="64">
        <v>441</v>
      </c>
      <c r="DFQ14" s="64">
        <v>439</v>
      </c>
      <c r="DFR14" s="64">
        <f t="shared" si="837"/>
        <v>880</v>
      </c>
      <c r="DFS14" s="68">
        <f t="shared" si="838"/>
        <v>146.66666666666666</v>
      </c>
      <c r="DFT14" s="48">
        <v>0</v>
      </c>
      <c r="DFU14" s="49">
        <v>0</v>
      </c>
      <c r="DFV14" s="49">
        <v>451</v>
      </c>
      <c r="DFW14" s="49">
        <v>0</v>
      </c>
      <c r="DFX14" s="49"/>
      <c r="DFY14" s="49">
        <v>461</v>
      </c>
      <c r="DFZ14" s="127">
        <f t="shared" si="839"/>
        <v>912</v>
      </c>
      <c r="DGA14" s="43">
        <f t="shared" si="840"/>
        <v>152</v>
      </c>
      <c r="DGB14" s="48">
        <v>0</v>
      </c>
      <c r="DGC14" s="49">
        <v>0</v>
      </c>
      <c r="DGD14" s="49">
        <v>0</v>
      </c>
      <c r="DGE14" s="49"/>
      <c r="DGF14" s="49">
        <v>683</v>
      </c>
      <c r="DGG14" s="49">
        <v>0</v>
      </c>
      <c r="DGH14" s="127">
        <f t="shared" si="841"/>
        <v>683</v>
      </c>
      <c r="DGI14" s="43">
        <f t="shared" si="842"/>
        <v>113.83333333333333</v>
      </c>
      <c r="DGJ14" s="48">
        <v>0</v>
      </c>
      <c r="DGK14" s="49">
        <v>0</v>
      </c>
      <c r="DGL14" s="49">
        <v>0</v>
      </c>
      <c r="DGM14" s="49">
        <v>678</v>
      </c>
      <c r="DGN14" s="49">
        <v>0</v>
      </c>
      <c r="DGO14" s="49"/>
      <c r="DGP14" s="64">
        <f t="shared" si="843"/>
        <v>678</v>
      </c>
      <c r="DGQ14" s="68">
        <f t="shared" si="844"/>
        <v>113</v>
      </c>
      <c r="DGR14" s="48">
        <v>0</v>
      </c>
      <c r="DGS14" s="49">
        <v>441</v>
      </c>
      <c r="DGT14" s="49">
        <v>0</v>
      </c>
      <c r="DGU14" s="49">
        <v>220</v>
      </c>
      <c r="DGV14" s="49">
        <v>0</v>
      </c>
      <c r="DGW14" s="49"/>
      <c r="DGX14" s="64">
        <f t="shared" si="845"/>
        <v>661</v>
      </c>
      <c r="DGY14" s="68">
        <f t="shared" si="846"/>
        <v>110.16666666666667</v>
      </c>
      <c r="DGZ14" s="48">
        <v>550</v>
      </c>
      <c r="DHA14" s="49">
        <v>0</v>
      </c>
      <c r="DHB14" s="49">
        <v>220</v>
      </c>
      <c r="DHC14" s="49">
        <v>0</v>
      </c>
      <c r="DHD14" s="49">
        <v>219</v>
      </c>
      <c r="DHE14" s="49">
        <v>0</v>
      </c>
      <c r="DHF14" s="64">
        <f t="shared" si="847"/>
        <v>989</v>
      </c>
      <c r="DHG14" s="68">
        <f t="shared" si="848"/>
        <v>164.83333333333334</v>
      </c>
      <c r="DHH14" s="63"/>
      <c r="DHI14" s="64">
        <v>220</v>
      </c>
      <c r="DHJ14" s="64">
        <v>0</v>
      </c>
      <c r="DHK14" s="64">
        <v>0</v>
      </c>
      <c r="DHL14" s="64">
        <v>214</v>
      </c>
      <c r="DHM14" s="64">
        <v>0</v>
      </c>
      <c r="DHN14" s="64">
        <f t="shared" si="849"/>
        <v>434</v>
      </c>
      <c r="DHO14" s="68">
        <f t="shared" si="850"/>
        <v>72.333333333333329</v>
      </c>
      <c r="DHP14" s="48">
        <v>0</v>
      </c>
      <c r="DHQ14" s="49">
        <v>412</v>
      </c>
      <c r="DHR14" s="49">
        <v>0</v>
      </c>
      <c r="DHS14" s="49">
        <v>0</v>
      </c>
      <c r="DHT14" s="49">
        <v>220</v>
      </c>
      <c r="DHU14" s="49">
        <v>0</v>
      </c>
      <c r="DHV14" s="64">
        <f t="shared" si="851"/>
        <v>632</v>
      </c>
      <c r="DHW14" s="68">
        <f t="shared" si="852"/>
        <v>105.33333333333333</v>
      </c>
      <c r="DHX14" s="48">
        <v>0</v>
      </c>
      <c r="DHY14" s="49"/>
      <c r="DHZ14" s="49">
        <v>441</v>
      </c>
      <c r="DIA14" s="49">
        <v>110</v>
      </c>
      <c r="DIB14" s="49">
        <v>0</v>
      </c>
      <c r="DIC14" s="49">
        <v>110</v>
      </c>
      <c r="DID14" s="64">
        <f t="shared" si="853"/>
        <v>661</v>
      </c>
      <c r="DIE14" s="68">
        <f t="shared" si="854"/>
        <v>110.16666666666667</v>
      </c>
      <c r="DIF14" s="48"/>
      <c r="DIG14" s="49">
        <v>0</v>
      </c>
      <c r="DIH14" s="49">
        <v>0</v>
      </c>
      <c r="DII14" s="49">
        <v>0</v>
      </c>
      <c r="DIJ14" s="49">
        <v>660</v>
      </c>
      <c r="DIK14" s="49"/>
      <c r="DIL14" s="64">
        <f t="shared" si="855"/>
        <v>660</v>
      </c>
      <c r="DIM14" s="68">
        <f t="shared" si="856"/>
        <v>110</v>
      </c>
      <c r="DIN14" s="48">
        <v>660</v>
      </c>
      <c r="DIO14" s="49"/>
      <c r="DIP14" s="49">
        <v>0</v>
      </c>
      <c r="DIQ14" s="49">
        <v>0</v>
      </c>
      <c r="DIR14" s="49">
        <v>0</v>
      </c>
      <c r="DIS14" s="49">
        <v>0</v>
      </c>
      <c r="DIT14" s="64">
        <f t="shared" si="857"/>
        <v>660</v>
      </c>
      <c r="DIU14" s="68">
        <f t="shared" si="858"/>
        <v>110</v>
      </c>
      <c r="DIV14" s="48">
        <f>SUMIF(SUMPK!$B:$B,$B:$B,SUMPK!$O:$O)</f>
        <v>0</v>
      </c>
      <c r="DIW14" s="49">
        <v>0</v>
      </c>
      <c r="DIX14" s="49">
        <v>0</v>
      </c>
      <c r="DIY14" s="49">
        <v>110</v>
      </c>
      <c r="DIZ14" s="49">
        <v>0</v>
      </c>
      <c r="DJA14" s="49">
        <v>0</v>
      </c>
      <c r="DJB14" s="64">
        <f t="shared" si="859"/>
        <v>110</v>
      </c>
      <c r="DJC14" s="68">
        <f t="shared" si="860"/>
        <v>18.333333333333332</v>
      </c>
      <c r="DJD14" s="48">
        <v>221</v>
      </c>
      <c r="DJE14" s="49">
        <v>110</v>
      </c>
      <c r="DJF14" s="49">
        <v>0</v>
      </c>
      <c r="DJG14" s="49">
        <v>440</v>
      </c>
      <c r="DJH14" s="49">
        <v>0</v>
      </c>
      <c r="DJI14" s="49"/>
      <c r="DJJ14" s="64">
        <f t="shared" si="861"/>
        <v>771</v>
      </c>
      <c r="DJK14" s="68">
        <f t="shared" si="862"/>
        <v>128.5</v>
      </c>
      <c r="DJL14" s="48">
        <v>201</v>
      </c>
      <c r="DJM14" s="49">
        <v>0</v>
      </c>
      <c r="DJN14" s="49">
        <v>0</v>
      </c>
      <c r="DJO14" s="49">
        <v>771</v>
      </c>
      <c r="DJP14" s="49">
        <v>0</v>
      </c>
      <c r="DJQ14" s="49">
        <v>0</v>
      </c>
      <c r="DJR14" s="64">
        <f t="shared" si="863"/>
        <v>972</v>
      </c>
      <c r="DJS14" s="68">
        <f t="shared" si="864"/>
        <v>162</v>
      </c>
      <c r="DJT14" s="48"/>
      <c r="DJU14" s="49">
        <v>331</v>
      </c>
      <c r="DJV14" s="49">
        <v>0</v>
      </c>
      <c r="DJW14" s="49">
        <v>221</v>
      </c>
      <c r="DJX14" s="49">
        <v>0</v>
      </c>
      <c r="DJY14" s="49">
        <v>0</v>
      </c>
      <c r="DJZ14" s="64">
        <f t="shared" si="865"/>
        <v>552</v>
      </c>
      <c r="DKA14" s="68">
        <f t="shared" si="866"/>
        <v>92</v>
      </c>
      <c r="DKB14" s="48">
        <v>0</v>
      </c>
      <c r="DKC14" s="49">
        <v>880</v>
      </c>
      <c r="DKD14" s="49">
        <v>0</v>
      </c>
      <c r="DKE14" s="49">
        <v>0</v>
      </c>
      <c r="DKF14" s="49">
        <v>110</v>
      </c>
      <c r="DKG14" s="49">
        <v>0</v>
      </c>
      <c r="DKH14" s="64">
        <f t="shared" si="867"/>
        <v>990</v>
      </c>
      <c r="DKI14" s="68">
        <f t="shared" si="868"/>
        <v>165</v>
      </c>
      <c r="DKJ14" s="48"/>
      <c r="DKK14" s="49">
        <v>0</v>
      </c>
      <c r="DKL14" s="49">
        <v>220</v>
      </c>
      <c r="DKM14" s="49">
        <v>0</v>
      </c>
      <c r="DKN14" s="49">
        <v>0</v>
      </c>
      <c r="DKO14" s="49">
        <v>550</v>
      </c>
      <c r="DKP14" s="64">
        <f t="shared" si="869"/>
        <v>770</v>
      </c>
      <c r="DKQ14" s="68">
        <f t="shared" si="870"/>
        <v>128.33333333333334</v>
      </c>
      <c r="DKR14" s="48">
        <v>0</v>
      </c>
      <c r="DKS14" s="49">
        <v>615</v>
      </c>
      <c r="DKT14" s="49">
        <v>0</v>
      </c>
      <c r="DKU14" s="49">
        <v>0</v>
      </c>
      <c r="DKV14" s="49">
        <v>0</v>
      </c>
      <c r="DKW14" s="49">
        <v>0</v>
      </c>
      <c r="DKX14" s="64">
        <f t="shared" si="871"/>
        <v>615</v>
      </c>
      <c r="DKY14" s="68">
        <f t="shared" si="872"/>
        <v>102.5</v>
      </c>
      <c r="DKZ14" s="48">
        <v>151</v>
      </c>
      <c r="DLA14" s="49">
        <v>440</v>
      </c>
      <c r="DLB14" s="49">
        <v>0</v>
      </c>
      <c r="DLC14" s="49">
        <v>110</v>
      </c>
      <c r="DLD14" s="49">
        <v>110</v>
      </c>
      <c r="DLE14" s="49">
        <v>771</v>
      </c>
      <c r="DLF14" s="64">
        <f t="shared" si="873"/>
        <v>1582</v>
      </c>
      <c r="DLG14" s="68">
        <f t="shared" si="874"/>
        <v>263.66666666666669</v>
      </c>
      <c r="DLH14" s="48"/>
      <c r="DLI14" s="49">
        <v>0</v>
      </c>
      <c r="DLJ14" s="49">
        <v>0</v>
      </c>
      <c r="DLK14" s="49">
        <f>SUMIF(SUMPK!$B:$B,$B:$B,SUMPK!$O:$O)</f>
        <v>0</v>
      </c>
      <c r="DLL14" s="49"/>
      <c r="DLM14" s="49">
        <v>878</v>
      </c>
      <c r="DLN14" s="64">
        <f t="shared" si="875"/>
        <v>878</v>
      </c>
      <c r="DLO14" s="68">
        <f t="shared" si="876"/>
        <v>146.33333333333334</v>
      </c>
      <c r="DLP14" s="48">
        <v>0</v>
      </c>
      <c r="DLR14" s="49">
        <v>0</v>
      </c>
      <c r="DLS14" s="49">
        <v>661</v>
      </c>
      <c r="DLT14" s="49">
        <v>0</v>
      </c>
      <c r="DLU14" s="49">
        <v>0</v>
      </c>
      <c r="DLV14" s="64">
        <f t="shared" si="877"/>
        <v>661</v>
      </c>
      <c r="DLW14" s="68">
        <f t="shared" si="878"/>
        <v>110.16666666666667</v>
      </c>
      <c r="DLX14" s="48">
        <v>0</v>
      </c>
      <c r="DLY14" s="49">
        <v>220</v>
      </c>
      <c r="DLZ14" s="49">
        <v>221</v>
      </c>
      <c r="DMA14" s="49">
        <v>0</v>
      </c>
      <c r="DMB14" s="49">
        <v>881</v>
      </c>
      <c r="DMC14" s="49"/>
      <c r="DMD14" s="64">
        <f t="shared" si="879"/>
        <v>1322</v>
      </c>
      <c r="DME14" s="68">
        <f t="shared" si="880"/>
        <v>220.33333333333334</v>
      </c>
      <c r="DMF14" s="48"/>
      <c r="DMG14" s="49">
        <v>0</v>
      </c>
      <c r="DMH14" s="49"/>
      <c r="DMI14" s="49">
        <v>220</v>
      </c>
      <c r="DMJ14" s="49">
        <v>0</v>
      </c>
      <c r="DMK14" s="49">
        <v>0</v>
      </c>
      <c r="DML14" s="64">
        <f t="shared" si="881"/>
        <v>220</v>
      </c>
      <c r="DMM14" s="68">
        <f t="shared" si="882"/>
        <v>36.666666666666664</v>
      </c>
      <c r="DMN14" s="48">
        <v>0</v>
      </c>
      <c r="DMO14" s="49">
        <v>661</v>
      </c>
      <c r="DMP14" s="49">
        <v>0</v>
      </c>
      <c r="DMQ14" s="49">
        <v>0</v>
      </c>
      <c r="DMR14" s="49">
        <v>0</v>
      </c>
      <c r="DMS14" s="49">
        <v>801</v>
      </c>
      <c r="DMT14" s="64">
        <f t="shared" si="883"/>
        <v>1462</v>
      </c>
      <c r="DMU14" s="68">
        <f t="shared" si="884"/>
        <v>243.66666666666666</v>
      </c>
      <c r="DMV14" s="48">
        <v>0</v>
      </c>
      <c r="DMW14" s="49">
        <v>0</v>
      </c>
      <c r="DMX14" s="49">
        <v>0</v>
      </c>
      <c r="DMY14" s="49">
        <v>332</v>
      </c>
      <c r="DMZ14" s="49">
        <v>0</v>
      </c>
      <c r="DNA14" s="49">
        <v>441</v>
      </c>
      <c r="DNB14" s="64">
        <f t="shared" si="885"/>
        <v>773</v>
      </c>
      <c r="DNC14" s="68">
        <f t="shared" si="886"/>
        <v>128.83333333333334</v>
      </c>
      <c r="DND14" s="48"/>
      <c r="DNE14" s="49">
        <v>440</v>
      </c>
      <c r="DNF14" s="49"/>
      <c r="DNG14" s="49"/>
      <c r="DNH14" s="49">
        <v>0</v>
      </c>
      <c r="DNI14" s="49">
        <v>330</v>
      </c>
      <c r="DNJ14" s="64">
        <f t="shared" si="887"/>
        <v>770</v>
      </c>
      <c r="DNK14" s="68">
        <f t="shared" si="888"/>
        <v>128.33333333333334</v>
      </c>
      <c r="DNL14" s="48"/>
      <c r="DNM14" s="49"/>
      <c r="DNN14" s="49">
        <v>0</v>
      </c>
      <c r="DNO14" s="49">
        <v>0</v>
      </c>
      <c r="DNP14" s="49">
        <v>768</v>
      </c>
      <c r="DNQ14" s="49">
        <v>0</v>
      </c>
      <c r="DNR14" s="64">
        <f t="shared" si="889"/>
        <v>768</v>
      </c>
      <c r="DNS14" s="68">
        <f t="shared" si="890"/>
        <v>128</v>
      </c>
      <c r="DNT14" s="48"/>
      <c r="DNU14" s="49">
        <v>0</v>
      </c>
      <c r="DNV14" s="49">
        <v>0</v>
      </c>
      <c r="DNW14" s="49"/>
      <c r="DNX14" s="49">
        <v>0</v>
      </c>
      <c r="DNY14" s="49">
        <v>664</v>
      </c>
      <c r="DNZ14" s="64">
        <f t="shared" si="891"/>
        <v>664</v>
      </c>
      <c r="DOA14" s="68">
        <f t="shared" si="892"/>
        <v>110.66666666666667</v>
      </c>
      <c r="DOB14" s="48">
        <v>0</v>
      </c>
      <c r="DOC14" s="49"/>
      <c r="DOD14" s="49"/>
      <c r="DOE14" s="49">
        <v>600</v>
      </c>
      <c r="DOF14" s="49">
        <v>0</v>
      </c>
      <c r="DOG14" s="49">
        <v>220</v>
      </c>
      <c r="DOH14" s="64">
        <f t="shared" si="893"/>
        <v>820</v>
      </c>
      <c r="DOI14" s="68">
        <f t="shared" si="894"/>
        <v>136.66666666666666</v>
      </c>
      <c r="DOJ14" s="48">
        <v>328</v>
      </c>
      <c r="DOK14" s="49">
        <v>0</v>
      </c>
      <c r="DOL14" s="49"/>
      <c r="DOM14" s="49">
        <v>0</v>
      </c>
      <c r="DON14" s="49">
        <v>0</v>
      </c>
      <c r="DOO14" s="49">
        <v>0</v>
      </c>
      <c r="DOP14" s="64">
        <f t="shared" si="895"/>
        <v>328</v>
      </c>
      <c r="DOQ14" s="68">
        <f t="shared" si="896"/>
        <v>54.666666666666664</v>
      </c>
      <c r="DOR14" s="48">
        <v>440</v>
      </c>
      <c r="DOS14" s="49">
        <v>110</v>
      </c>
      <c r="DOT14" s="49"/>
      <c r="DOU14" s="49">
        <v>0</v>
      </c>
      <c r="DOV14" s="49"/>
      <c r="DOW14" s="49">
        <v>0</v>
      </c>
      <c r="DOX14" s="64">
        <f t="shared" si="897"/>
        <v>550</v>
      </c>
      <c r="DOY14" s="68">
        <f t="shared" si="898"/>
        <v>91.666666666666671</v>
      </c>
      <c r="DOZ14" s="48"/>
      <c r="DPA14" s="49">
        <v>801</v>
      </c>
      <c r="DPB14" s="49">
        <v>0</v>
      </c>
      <c r="DPC14" s="49">
        <v>0</v>
      </c>
      <c r="DPD14" s="49">
        <v>0</v>
      </c>
      <c r="DPE14" s="49">
        <v>0</v>
      </c>
      <c r="DPF14" s="64">
        <f t="shared" si="899"/>
        <v>801</v>
      </c>
      <c r="DPG14" s="68">
        <f t="shared" si="900"/>
        <v>133.5</v>
      </c>
      <c r="DPH14" s="48">
        <v>0</v>
      </c>
      <c r="DPI14" s="49">
        <v>0</v>
      </c>
      <c r="DPJ14" s="49">
        <v>0</v>
      </c>
      <c r="DPK14" s="49">
        <v>0</v>
      </c>
      <c r="DPL14" s="49">
        <v>660</v>
      </c>
      <c r="DPM14" s="49">
        <v>0</v>
      </c>
      <c r="DPN14" s="64">
        <f t="shared" si="901"/>
        <v>660</v>
      </c>
      <c r="DPO14" s="68">
        <f t="shared" si="902"/>
        <v>110</v>
      </c>
      <c r="DPP14" s="48">
        <v>0</v>
      </c>
      <c r="DPQ14" s="49">
        <v>218</v>
      </c>
      <c r="DPR14" s="49">
        <v>0</v>
      </c>
      <c r="DPS14" s="49">
        <v>435</v>
      </c>
      <c r="DPT14" s="49">
        <v>0</v>
      </c>
      <c r="DPU14" s="49">
        <v>0</v>
      </c>
      <c r="DPV14" s="491">
        <f t="shared" si="903"/>
        <v>653</v>
      </c>
      <c r="DPW14" s="492">
        <f t="shared" si="904"/>
        <v>108.83333333333333</v>
      </c>
      <c r="DPX14" s="48">
        <v>0</v>
      </c>
      <c r="DPY14" s="49">
        <v>662</v>
      </c>
      <c r="DPZ14" s="49">
        <v>0</v>
      </c>
      <c r="DQA14" s="49">
        <v>0</v>
      </c>
      <c r="DQB14" s="49">
        <v>329</v>
      </c>
      <c r="DQC14" s="49"/>
      <c r="DQD14" s="491">
        <f t="shared" si="905"/>
        <v>991</v>
      </c>
      <c r="DQE14" s="492">
        <f t="shared" si="906"/>
        <v>165.16666666666666</v>
      </c>
      <c r="DQF14" s="48">
        <v>0</v>
      </c>
      <c r="DQG14" s="49">
        <v>0</v>
      </c>
      <c r="DQH14" s="49">
        <v>550</v>
      </c>
      <c r="DQI14" s="49"/>
      <c r="DQJ14" s="49">
        <v>220</v>
      </c>
      <c r="DQK14" s="49">
        <v>0</v>
      </c>
      <c r="DQL14" s="489">
        <f t="shared" si="907"/>
        <v>770</v>
      </c>
      <c r="DQM14" s="492">
        <f t="shared" si="908"/>
        <v>128.33333333333334</v>
      </c>
      <c r="DQN14" s="48">
        <v>0</v>
      </c>
      <c r="DQO14" s="49">
        <v>440</v>
      </c>
      <c r="DQP14" s="49">
        <v>0</v>
      </c>
      <c r="DQQ14" s="49">
        <v>0</v>
      </c>
      <c r="DQR14" s="49">
        <v>440</v>
      </c>
      <c r="DQS14" s="49">
        <v>0</v>
      </c>
      <c r="DQT14" s="64">
        <f t="shared" si="909"/>
        <v>880</v>
      </c>
      <c r="DQU14" s="68">
        <f t="shared" si="910"/>
        <v>146.66666666666666</v>
      </c>
      <c r="DQV14" s="48">
        <v>0</v>
      </c>
      <c r="DQW14" s="49">
        <v>0</v>
      </c>
      <c r="DQX14" s="49">
        <v>440</v>
      </c>
      <c r="DQY14" s="49">
        <v>0</v>
      </c>
      <c r="DQZ14" s="49">
        <v>0</v>
      </c>
      <c r="DRA14" s="49">
        <v>0</v>
      </c>
      <c r="DRB14" s="491">
        <f t="shared" si="911"/>
        <v>440</v>
      </c>
      <c r="DRC14" s="492">
        <f t="shared" si="912"/>
        <v>73.333333333333329</v>
      </c>
      <c r="DRD14" s="48">
        <v>881</v>
      </c>
      <c r="DRE14" s="49">
        <v>0</v>
      </c>
      <c r="DRF14" s="49">
        <v>0</v>
      </c>
      <c r="DRG14" s="49">
        <v>0</v>
      </c>
      <c r="DRH14" s="49">
        <v>440</v>
      </c>
      <c r="DRI14" s="49"/>
      <c r="DRJ14" s="491">
        <f t="shared" si="913"/>
        <v>1321</v>
      </c>
      <c r="DRK14" s="492">
        <f t="shared" si="914"/>
        <v>220.16666666666666</v>
      </c>
      <c r="DRL14" s="48"/>
      <c r="DRM14" s="49">
        <v>220</v>
      </c>
      <c r="DRN14" s="49"/>
      <c r="DRO14" s="49">
        <v>0</v>
      </c>
      <c r="DRP14" s="49">
        <v>109</v>
      </c>
      <c r="DRQ14" s="49">
        <v>323</v>
      </c>
      <c r="DRR14" s="64">
        <f t="shared" si="915"/>
        <v>652</v>
      </c>
      <c r="DRS14" s="68">
        <f t="shared" si="916"/>
        <v>108.66666666666667</v>
      </c>
      <c r="DRT14" s="48">
        <v>0</v>
      </c>
      <c r="DRU14" s="49">
        <v>549</v>
      </c>
      <c r="DRV14" s="49">
        <v>0</v>
      </c>
      <c r="DRW14" s="49">
        <v>0</v>
      </c>
      <c r="DRX14" s="49">
        <v>0</v>
      </c>
      <c r="DRY14" s="49"/>
      <c r="DRZ14" s="491">
        <f t="shared" si="917"/>
        <v>549</v>
      </c>
      <c r="DSA14" s="68">
        <f t="shared" si="918"/>
        <v>91.5</v>
      </c>
      <c r="DSB14" s="82">
        <v>650</v>
      </c>
      <c r="DSC14" s="83">
        <v>0</v>
      </c>
      <c r="DSD14" s="83">
        <v>0</v>
      </c>
      <c r="DSE14" s="83"/>
      <c r="DSF14" s="83"/>
      <c r="DSG14" s="83">
        <v>0</v>
      </c>
      <c r="DSH14" s="64">
        <f t="shared" si="919"/>
        <v>650</v>
      </c>
      <c r="DSI14" s="68">
        <f t="shared" si="920"/>
        <v>108.33333333333333</v>
      </c>
      <c r="DSJ14" s="48">
        <v>0</v>
      </c>
      <c r="DSK14" s="49">
        <v>652</v>
      </c>
      <c r="DSL14" s="49">
        <v>0</v>
      </c>
      <c r="DSM14" s="49">
        <v>0</v>
      </c>
      <c r="DSN14" s="49">
        <v>220</v>
      </c>
      <c r="DSO14" s="49">
        <v>0</v>
      </c>
      <c r="DSP14" s="64">
        <f t="shared" si="921"/>
        <v>872</v>
      </c>
      <c r="DSQ14" s="68">
        <f t="shared" si="922"/>
        <v>145.33333333333334</v>
      </c>
      <c r="DSR14" s="48">
        <v>0</v>
      </c>
      <c r="DSS14" s="49">
        <v>323</v>
      </c>
      <c r="DST14" s="49">
        <v>220</v>
      </c>
      <c r="DSU14" s="49">
        <v>0</v>
      </c>
      <c r="DSV14" s="49">
        <v>0</v>
      </c>
      <c r="DSW14" s="49">
        <v>220</v>
      </c>
      <c r="DSX14" s="64">
        <f t="shared" si="923"/>
        <v>763</v>
      </c>
      <c r="DSY14" s="68">
        <f t="shared" si="924"/>
        <v>127.16666666666667</v>
      </c>
      <c r="DSZ14" s="48">
        <v>0</v>
      </c>
      <c r="DTA14" s="49"/>
      <c r="DTB14" s="49">
        <v>0</v>
      </c>
      <c r="DTC14" s="49">
        <v>86</v>
      </c>
      <c r="DTD14" s="49">
        <v>239</v>
      </c>
      <c r="DTE14" s="49">
        <v>0</v>
      </c>
      <c r="DTF14" s="64">
        <f t="shared" si="925"/>
        <v>325</v>
      </c>
      <c r="DTG14" s="68">
        <f t="shared" si="926"/>
        <v>54.166666666666664</v>
      </c>
      <c r="DTH14" s="48"/>
      <c r="DTI14" s="49">
        <v>0</v>
      </c>
      <c r="DTJ14" s="49">
        <v>880</v>
      </c>
      <c r="DTK14" s="49">
        <v>0</v>
      </c>
      <c r="DTL14" s="49">
        <v>0</v>
      </c>
      <c r="DTM14" s="49">
        <v>0</v>
      </c>
      <c r="DTN14" s="64">
        <f t="shared" si="927"/>
        <v>880</v>
      </c>
      <c r="DTO14" s="68">
        <f t="shared" si="928"/>
        <v>146.66666666666666</v>
      </c>
      <c r="DTP14" s="48">
        <v>0</v>
      </c>
      <c r="DTQ14" s="49">
        <v>0</v>
      </c>
      <c r="DTR14" s="49"/>
      <c r="DTS14" s="49">
        <v>640</v>
      </c>
      <c r="DTT14" s="49">
        <v>0</v>
      </c>
      <c r="DTU14" s="49">
        <v>201</v>
      </c>
      <c r="DTV14" s="64">
        <f t="shared" si="929"/>
        <v>841</v>
      </c>
      <c r="DTW14" s="68">
        <f t="shared" si="930"/>
        <v>140.16666666666666</v>
      </c>
      <c r="DTX14" s="48">
        <v>0</v>
      </c>
      <c r="DTY14" s="49">
        <v>877</v>
      </c>
      <c r="DTZ14" s="49"/>
      <c r="DUA14" s="49">
        <v>0</v>
      </c>
      <c r="DUB14" s="49">
        <v>0</v>
      </c>
      <c r="DUC14" s="49">
        <v>0</v>
      </c>
      <c r="DUD14" s="64">
        <f t="shared" si="931"/>
        <v>877</v>
      </c>
      <c r="DUE14" s="68">
        <f t="shared" si="932"/>
        <v>146.16666666666666</v>
      </c>
      <c r="DUF14" s="48">
        <v>0</v>
      </c>
      <c r="DUG14" s="49">
        <v>885</v>
      </c>
      <c r="DUH14" s="49"/>
      <c r="DUI14" s="49">
        <v>0</v>
      </c>
      <c r="DUJ14" s="49">
        <v>0</v>
      </c>
      <c r="DUK14" s="49">
        <v>454</v>
      </c>
      <c r="DUL14" s="64">
        <f t="shared" si="933"/>
        <v>1339</v>
      </c>
      <c r="DUM14" s="68">
        <f t="shared" si="934"/>
        <v>223.16666666666666</v>
      </c>
      <c r="DUN14" s="48"/>
      <c r="DUO14" s="49">
        <v>0</v>
      </c>
      <c r="DUP14" s="49">
        <v>0</v>
      </c>
      <c r="DUQ14" s="49">
        <v>590</v>
      </c>
      <c r="DUR14" s="49"/>
      <c r="DUS14" s="49">
        <v>443</v>
      </c>
      <c r="DUT14" s="64">
        <f t="shared" si="935"/>
        <v>1033</v>
      </c>
      <c r="DUU14" s="184">
        <f t="shared" si="936"/>
        <v>172.16666666666666</v>
      </c>
      <c r="DUV14" s="48"/>
      <c r="DUW14" s="49">
        <v>0</v>
      </c>
      <c r="DUX14" s="49">
        <v>0</v>
      </c>
      <c r="DUY14" s="49">
        <v>450</v>
      </c>
      <c r="DUZ14" s="49">
        <v>0</v>
      </c>
      <c r="DVA14" s="49"/>
      <c r="DVB14" s="64">
        <f t="shared" si="937"/>
        <v>450</v>
      </c>
      <c r="DVC14" s="68">
        <f t="shared" si="938"/>
        <v>75</v>
      </c>
      <c r="DVD14" s="48"/>
      <c r="DVE14" s="49">
        <v>0</v>
      </c>
      <c r="DVF14" s="49">
        <v>440</v>
      </c>
      <c r="DVG14" s="49">
        <v>111</v>
      </c>
      <c r="DVH14" s="49">
        <v>443</v>
      </c>
      <c r="DVI14" s="49"/>
      <c r="DVJ14" s="64">
        <f t="shared" si="939"/>
        <v>994</v>
      </c>
      <c r="DVK14" s="68">
        <f t="shared" si="940"/>
        <v>165.66666666666666</v>
      </c>
      <c r="DVL14" s="48">
        <v>452</v>
      </c>
      <c r="DVM14" s="49">
        <v>0</v>
      </c>
      <c r="DVN14" s="49">
        <v>0</v>
      </c>
      <c r="DVO14" s="49">
        <v>0</v>
      </c>
      <c r="DVP14" s="49">
        <v>439</v>
      </c>
      <c r="DVQ14" s="49"/>
      <c r="DVR14" s="64">
        <f t="shared" si="941"/>
        <v>891</v>
      </c>
      <c r="DVS14" s="68">
        <f t="shared" si="942"/>
        <v>148.5</v>
      </c>
      <c r="DVT14" s="48"/>
      <c r="DVU14" s="49">
        <v>300</v>
      </c>
      <c r="DVV14" s="49">
        <v>0</v>
      </c>
      <c r="DVW14" s="49">
        <v>226</v>
      </c>
      <c r="DVX14" s="49"/>
      <c r="DVY14" s="49">
        <v>1</v>
      </c>
      <c r="DVZ14" s="64">
        <f t="shared" si="943"/>
        <v>527</v>
      </c>
      <c r="DWA14" s="68">
        <f t="shared" si="944"/>
        <v>87.833333333333329</v>
      </c>
      <c r="DWB14" s="48">
        <v>221</v>
      </c>
      <c r="DWC14" s="49">
        <v>640</v>
      </c>
      <c r="DWD14" s="49">
        <v>0</v>
      </c>
      <c r="DWE14" s="49">
        <v>428</v>
      </c>
      <c r="DWF14" s="49">
        <v>0</v>
      </c>
      <c r="DWG14" s="49">
        <v>0</v>
      </c>
      <c r="DWH14" s="64">
        <f t="shared" si="945"/>
        <v>1289</v>
      </c>
      <c r="DWI14" s="68">
        <f t="shared" si="946"/>
        <v>214.83333333333334</v>
      </c>
      <c r="DWJ14" s="48">
        <v>0</v>
      </c>
      <c r="DWK14" s="49"/>
      <c r="DWL14" s="49">
        <v>0</v>
      </c>
      <c r="DWM14" s="49">
        <v>862</v>
      </c>
      <c r="DWN14" s="49">
        <v>0</v>
      </c>
      <c r="DWO14" s="49">
        <v>0</v>
      </c>
      <c r="DWP14" s="64">
        <f t="shared" si="947"/>
        <v>862</v>
      </c>
      <c r="DWQ14" s="68">
        <f t="shared" si="948"/>
        <v>143.66666666666666</v>
      </c>
      <c r="DWR14" s="48"/>
      <c r="DWS14" s="49"/>
      <c r="DWT14" s="49">
        <v>0</v>
      </c>
      <c r="DWU14" s="49">
        <v>899</v>
      </c>
      <c r="DWV14" s="49">
        <v>0</v>
      </c>
      <c r="DWW14" s="49">
        <v>0</v>
      </c>
      <c r="DWX14" s="64">
        <f t="shared" si="949"/>
        <v>899</v>
      </c>
      <c r="DWY14" s="68">
        <f t="shared" si="1209"/>
        <v>149.83333333333334</v>
      </c>
      <c r="DWZ14" s="48">
        <v>0</v>
      </c>
      <c r="DXA14" s="49"/>
      <c r="DXB14" s="49">
        <v>223</v>
      </c>
      <c r="DXC14" s="49">
        <v>0</v>
      </c>
      <c r="DXD14" s="49">
        <v>0</v>
      </c>
      <c r="DXE14" s="49"/>
      <c r="DXF14" s="64">
        <f t="shared" si="950"/>
        <v>223</v>
      </c>
      <c r="DXG14" s="68">
        <f t="shared" si="951"/>
        <v>37.166666666666664</v>
      </c>
      <c r="DXH14" s="48">
        <v>0</v>
      </c>
      <c r="DXI14" s="49">
        <v>1031</v>
      </c>
      <c r="DXJ14" s="49">
        <v>0</v>
      </c>
      <c r="DXK14" s="49">
        <v>0</v>
      </c>
      <c r="DXL14" s="49"/>
      <c r="DXM14" s="49">
        <v>0</v>
      </c>
      <c r="DXN14" s="64">
        <f t="shared" si="952"/>
        <v>1031</v>
      </c>
      <c r="DXO14" s="68">
        <f t="shared" si="953"/>
        <v>171.83333333333334</v>
      </c>
      <c r="DXP14" s="48">
        <v>0</v>
      </c>
      <c r="DXQ14" s="49">
        <v>220</v>
      </c>
      <c r="DXR14" s="49">
        <v>0</v>
      </c>
      <c r="DXS14" s="49">
        <v>881</v>
      </c>
      <c r="DXT14" s="49"/>
      <c r="DXU14" s="49"/>
      <c r="DXV14" s="64">
        <f t="shared" si="954"/>
        <v>1101</v>
      </c>
      <c r="DXW14" s="68">
        <f t="shared" si="955"/>
        <v>183.5</v>
      </c>
      <c r="DXX14" s="48">
        <v>0</v>
      </c>
      <c r="DXY14" s="49">
        <v>0</v>
      </c>
      <c r="DXZ14" s="49">
        <v>429</v>
      </c>
      <c r="DYA14" s="49">
        <v>0</v>
      </c>
      <c r="DYB14" s="49">
        <v>661</v>
      </c>
      <c r="DYC14" s="49">
        <v>0</v>
      </c>
      <c r="DYD14" s="64">
        <f t="shared" si="956"/>
        <v>1090</v>
      </c>
      <c r="DYE14" s="68">
        <f t="shared" si="957"/>
        <v>181.66666666666666</v>
      </c>
      <c r="DYF14" s="48"/>
      <c r="DYG14" s="49">
        <v>438</v>
      </c>
      <c r="DYH14" s="49">
        <v>330</v>
      </c>
      <c r="DYI14" s="49">
        <v>0</v>
      </c>
      <c r="DYJ14" s="49">
        <v>440</v>
      </c>
      <c r="DYK14" s="49"/>
      <c r="DYL14" s="64">
        <f t="shared" si="958"/>
        <v>1208</v>
      </c>
      <c r="DYM14" s="68">
        <f t="shared" si="959"/>
        <v>201.33333333333334</v>
      </c>
      <c r="DYN14" s="48">
        <v>0</v>
      </c>
      <c r="DYO14" s="49">
        <v>0</v>
      </c>
      <c r="DYP14" s="49">
        <v>0</v>
      </c>
      <c r="DYQ14" s="49">
        <v>0</v>
      </c>
      <c r="DYR14" s="49">
        <v>241</v>
      </c>
      <c r="DYS14" s="49">
        <v>0</v>
      </c>
      <c r="DYT14" s="64">
        <f t="shared" si="960"/>
        <v>241</v>
      </c>
      <c r="DYU14" s="68">
        <f t="shared" si="961"/>
        <v>40.166666666666664</v>
      </c>
      <c r="DYV14" s="48">
        <v>341</v>
      </c>
      <c r="DYW14" s="49">
        <v>0</v>
      </c>
      <c r="DYX14" s="49">
        <v>0</v>
      </c>
      <c r="DYY14" s="49">
        <v>0</v>
      </c>
      <c r="DYZ14" s="49">
        <v>694</v>
      </c>
      <c r="DZA14" s="49">
        <v>0</v>
      </c>
      <c r="DZB14" s="64">
        <f t="shared" si="962"/>
        <v>1035</v>
      </c>
      <c r="DZC14" s="68">
        <f t="shared" si="963"/>
        <v>172.5</v>
      </c>
      <c r="DZD14" s="48">
        <v>0</v>
      </c>
      <c r="DZE14" s="49">
        <v>0</v>
      </c>
      <c r="DZF14" s="49">
        <v>901</v>
      </c>
      <c r="DZG14" s="49"/>
      <c r="DZH14" s="49">
        <f>SUMIF(SUMPK!$B:$B,$B:$B,SUMPK!$O:$O)</f>
        <v>0</v>
      </c>
      <c r="DZI14" s="49"/>
      <c r="DZJ14" s="64">
        <f t="shared" si="964"/>
        <v>901</v>
      </c>
      <c r="DZK14" s="68">
        <f t="shared" si="965"/>
        <v>150.16666666666666</v>
      </c>
      <c r="DZL14" s="48">
        <v>0</v>
      </c>
      <c r="DZM14" s="49">
        <v>0</v>
      </c>
      <c r="DZN14" s="49"/>
      <c r="DZO14" s="49">
        <v>220</v>
      </c>
      <c r="DZP14" s="49"/>
      <c r="DZQ14" s="49"/>
      <c r="DZR14" s="64">
        <f t="shared" si="966"/>
        <v>220</v>
      </c>
      <c r="DZS14" s="68">
        <f t="shared" si="967"/>
        <v>36.666666666666664</v>
      </c>
      <c r="DZT14" s="48">
        <v>0</v>
      </c>
      <c r="DZU14" s="49">
        <v>435</v>
      </c>
      <c r="DZV14" s="49">
        <v>0</v>
      </c>
      <c r="DZW14" s="49">
        <v>376</v>
      </c>
      <c r="DZX14" s="49">
        <v>552</v>
      </c>
      <c r="DZY14" s="49"/>
      <c r="DZZ14" s="64">
        <f t="shared" si="968"/>
        <v>1363</v>
      </c>
      <c r="EAA14" s="68">
        <f t="shared" si="969"/>
        <v>227.16666666666666</v>
      </c>
      <c r="EAB14" s="48"/>
      <c r="EAC14" s="49">
        <v>932</v>
      </c>
      <c r="EAD14" s="49"/>
      <c r="EAE14" s="49"/>
      <c r="EAF14" s="49">
        <v>0</v>
      </c>
      <c r="EAG14" s="49">
        <v>0</v>
      </c>
      <c r="EAH14" s="64">
        <f t="shared" si="970"/>
        <v>932</v>
      </c>
      <c r="EAI14" s="68">
        <f t="shared" si="971"/>
        <v>155.33333333333334</v>
      </c>
      <c r="EAJ14" s="48"/>
      <c r="EAK14" s="49">
        <v>0</v>
      </c>
      <c r="EAL14" s="49">
        <v>444</v>
      </c>
      <c r="EAM14" s="49">
        <v>220</v>
      </c>
      <c r="EAN14" s="49">
        <v>377</v>
      </c>
      <c r="EAO14" s="49">
        <v>0</v>
      </c>
      <c r="EAP14" s="64">
        <f t="shared" si="972"/>
        <v>1041</v>
      </c>
      <c r="EAQ14" s="68">
        <f t="shared" si="1210"/>
        <v>173.5</v>
      </c>
      <c r="EAR14" s="48">
        <v>0</v>
      </c>
      <c r="EAS14" s="49">
        <v>0</v>
      </c>
      <c r="EAT14" s="49">
        <v>0</v>
      </c>
      <c r="EAU14" s="49">
        <v>1457</v>
      </c>
      <c r="EAV14" s="49">
        <v>0</v>
      </c>
      <c r="EAW14" s="49"/>
      <c r="EAX14" s="64">
        <f t="shared" si="973"/>
        <v>1457</v>
      </c>
      <c r="EAY14" s="68">
        <f t="shared" si="974"/>
        <v>242.83333333333334</v>
      </c>
      <c r="EAZ14" s="48"/>
      <c r="EBA14" s="49">
        <v>456</v>
      </c>
      <c r="EBB14" s="49">
        <v>0</v>
      </c>
      <c r="EBC14" s="49"/>
      <c r="EBD14" s="49">
        <v>0</v>
      </c>
      <c r="EBE14" s="49">
        <v>0</v>
      </c>
      <c r="EBF14" s="64">
        <f t="shared" si="975"/>
        <v>456</v>
      </c>
      <c r="EBG14" s="68">
        <f t="shared" si="976"/>
        <v>76</v>
      </c>
      <c r="EBH14" s="48"/>
      <c r="EBI14" s="49">
        <v>447</v>
      </c>
      <c r="EBJ14" s="49">
        <v>220</v>
      </c>
      <c r="EBK14" s="49"/>
      <c r="EBL14" s="49">
        <v>0</v>
      </c>
      <c r="EBM14" s="49">
        <v>209</v>
      </c>
      <c r="EBN14" s="64">
        <f t="shared" si="977"/>
        <v>876</v>
      </c>
      <c r="EBO14" s="68">
        <f t="shared" si="1137"/>
        <v>146</v>
      </c>
      <c r="EBP14" s="48">
        <v>0</v>
      </c>
      <c r="EBQ14" s="49">
        <v>0</v>
      </c>
      <c r="EBR14" s="49"/>
      <c r="EBS14" s="49">
        <v>0</v>
      </c>
      <c r="EBT14" s="49">
        <v>698</v>
      </c>
      <c r="EBU14" s="49">
        <v>0</v>
      </c>
      <c r="EBV14" s="64">
        <f t="shared" si="978"/>
        <v>698</v>
      </c>
      <c r="EBW14" s="68">
        <f t="shared" si="979"/>
        <v>116.33333333333333</v>
      </c>
      <c r="EBX14" s="48">
        <v>0</v>
      </c>
      <c r="EBY14" s="49">
        <v>0</v>
      </c>
      <c r="EBZ14" s="49">
        <v>0</v>
      </c>
      <c r="ECA14" s="49">
        <v>440</v>
      </c>
      <c r="ECB14" s="49">
        <v>0</v>
      </c>
      <c r="ECC14" s="49">
        <v>0</v>
      </c>
      <c r="ECD14" s="64">
        <f t="shared" si="980"/>
        <v>440</v>
      </c>
      <c r="ECE14" s="68">
        <f t="shared" si="981"/>
        <v>73.333333333333329</v>
      </c>
      <c r="ECF14" s="48">
        <v>0</v>
      </c>
      <c r="ECG14" s="49">
        <v>662</v>
      </c>
      <c r="ECH14" s="49">
        <v>221</v>
      </c>
      <c r="ECI14" s="49">
        <v>220</v>
      </c>
      <c r="ECJ14" s="49">
        <v>0</v>
      </c>
      <c r="ECK14" s="49">
        <v>0</v>
      </c>
      <c r="ECL14" s="64">
        <f t="shared" si="982"/>
        <v>1103</v>
      </c>
      <c r="ECM14" s="68">
        <f t="shared" si="983"/>
        <v>183.83333333333334</v>
      </c>
      <c r="ECN14" s="48">
        <v>439</v>
      </c>
      <c r="ECO14" s="49">
        <v>0</v>
      </c>
      <c r="ECP14" s="49">
        <v>223</v>
      </c>
      <c r="ECQ14" s="49"/>
      <c r="ECR14" s="49"/>
      <c r="ECS14" s="49">
        <v>0</v>
      </c>
      <c r="ECT14" s="64">
        <f t="shared" si="984"/>
        <v>662</v>
      </c>
      <c r="ECU14" s="68">
        <f t="shared" si="985"/>
        <v>110.33333333333333</v>
      </c>
      <c r="ECV14" s="48">
        <v>0</v>
      </c>
      <c r="ECW14" s="49">
        <v>442</v>
      </c>
      <c r="ECX14" s="49">
        <v>220</v>
      </c>
      <c r="ECY14" s="49">
        <v>0</v>
      </c>
      <c r="ECZ14" s="49"/>
      <c r="EDA14" s="49">
        <v>0</v>
      </c>
      <c r="EDB14" s="64">
        <f t="shared" si="986"/>
        <v>662</v>
      </c>
      <c r="EDC14" s="68">
        <f t="shared" si="987"/>
        <v>110.33333333333333</v>
      </c>
      <c r="EDD14" s="48">
        <v>440</v>
      </c>
      <c r="EDE14" s="49">
        <v>0</v>
      </c>
      <c r="EDF14" s="49">
        <v>220</v>
      </c>
      <c r="EDG14" s="49">
        <v>0</v>
      </c>
      <c r="EDH14" s="49"/>
      <c r="EDI14" s="49">
        <v>0</v>
      </c>
      <c r="EDJ14" s="64">
        <f t="shared" si="988"/>
        <v>660</v>
      </c>
      <c r="EDK14" s="68">
        <f t="shared" si="989"/>
        <v>110</v>
      </c>
      <c r="EDL14" s="48">
        <v>0</v>
      </c>
      <c r="EDM14" s="49">
        <v>852</v>
      </c>
      <c r="EDN14" s="49">
        <v>0</v>
      </c>
      <c r="EDO14" s="49">
        <f>SUMIF(SUMPK!$B:$B,$B:$B,SUMPK!$O:$O)</f>
        <v>0</v>
      </c>
      <c r="EDP14" s="49"/>
      <c r="EDQ14" s="49">
        <v>0</v>
      </c>
      <c r="EDR14" s="64">
        <f t="shared" si="990"/>
        <v>852</v>
      </c>
      <c r="EDS14" s="184">
        <f t="shared" si="991"/>
        <v>142</v>
      </c>
      <c r="EDT14" s="195">
        <v>679</v>
      </c>
      <c r="EDU14" s="49">
        <v>0</v>
      </c>
      <c r="EDV14" s="49">
        <v>330</v>
      </c>
      <c r="EDW14" s="49">
        <v>0</v>
      </c>
      <c r="EDX14" s="49"/>
      <c r="EDY14" s="49"/>
      <c r="EDZ14" s="64">
        <f t="shared" si="992"/>
        <v>1009</v>
      </c>
      <c r="EEA14" s="184">
        <f t="shared" si="993"/>
        <v>168.16666666666666</v>
      </c>
      <c r="EEB14" s="48">
        <v>0</v>
      </c>
      <c r="EEC14" s="49">
        <v>0</v>
      </c>
      <c r="EED14" s="49">
        <v>0</v>
      </c>
      <c r="EEE14" s="49">
        <v>442</v>
      </c>
      <c r="EEF14" s="49">
        <v>0</v>
      </c>
      <c r="EEG14" s="49"/>
      <c r="EEH14" s="64">
        <f t="shared" si="994"/>
        <v>442</v>
      </c>
      <c r="EEI14" s="68">
        <f t="shared" si="995"/>
        <v>73.666666666666671</v>
      </c>
      <c r="EEJ14" s="48">
        <v>357</v>
      </c>
      <c r="EEK14" s="49">
        <v>0</v>
      </c>
      <c r="EEL14" s="49">
        <v>450</v>
      </c>
      <c r="EEM14" s="49"/>
      <c r="EEN14" s="49"/>
      <c r="EEO14" s="49">
        <v>0</v>
      </c>
      <c r="EEP14" s="64">
        <f t="shared" si="996"/>
        <v>807</v>
      </c>
      <c r="EEQ14" s="68">
        <f t="shared" si="997"/>
        <v>134.5</v>
      </c>
      <c r="EER14" s="48">
        <v>443</v>
      </c>
      <c r="EES14" s="49">
        <v>345</v>
      </c>
      <c r="EET14" s="49"/>
      <c r="EEU14" s="49">
        <v>0</v>
      </c>
      <c r="EEV14" s="49">
        <v>181</v>
      </c>
      <c r="EEW14" s="49"/>
      <c r="EEX14" s="64">
        <f t="shared" si="998"/>
        <v>969</v>
      </c>
      <c r="EEY14" s="68">
        <f t="shared" si="999"/>
        <v>161.5</v>
      </c>
      <c r="EEZ14" s="48">
        <v>227</v>
      </c>
      <c r="EFA14" s="49">
        <v>0</v>
      </c>
      <c r="EFB14" s="49">
        <v>684</v>
      </c>
      <c r="EFC14" s="49">
        <v>0</v>
      </c>
      <c r="EFD14" s="49">
        <v>0</v>
      </c>
      <c r="EFE14" s="49">
        <v>0</v>
      </c>
      <c r="EFF14" s="64">
        <f t="shared" si="1000"/>
        <v>911</v>
      </c>
      <c r="EFG14" s="68">
        <f t="shared" si="1001"/>
        <v>151.83333333333334</v>
      </c>
      <c r="EFH14" s="48"/>
      <c r="EFI14" s="49">
        <v>0</v>
      </c>
      <c r="EFJ14" s="49">
        <v>438</v>
      </c>
      <c r="EFK14" s="49">
        <v>0</v>
      </c>
      <c r="EFL14" s="49">
        <v>0</v>
      </c>
      <c r="EFM14" s="49">
        <v>0</v>
      </c>
      <c r="EFN14" s="64">
        <f t="shared" si="1002"/>
        <v>438</v>
      </c>
      <c r="EFO14" s="68">
        <f t="shared" si="1003"/>
        <v>73</v>
      </c>
      <c r="EFP14" s="48">
        <v>330</v>
      </c>
      <c r="EFQ14" s="49"/>
      <c r="EFR14" s="49"/>
      <c r="EFS14" s="49">
        <v>331</v>
      </c>
      <c r="EFT14" s="49">
        <v>0</v>
      </c>
      <c r="EFU14" s="49"/>
      <c r="EFV14" s="64">
        <f t="shared" si="1004"/>
        <v>661</v>
      </c>
      <c r="EFW14" s="68">
        <f t="shared" si="1005"/>
        <v>110.16666666666667</v>
      </c>
      <c r="EFX14" s="48"/>
      <c r="EFY14" s="49">
        <v>0</v>
      </c>
      <c r="EFZ14" s="49">
        <v>0</v>
      </c>
      <c r="EGA14" s="49">
        <v>440</v>
      </c>
      <c r="EGB14" s="49">
        <v>0</v>
      </c>
      <c r="EGC14" s="49">
        <v>0</v>
      </c>
      <c r="EGD14" s="64">
        <f t="shared" si="1006"/>
        <v>440</v>
      </c>
      <c r="EGE14" s="68">
        <f t="shared" si="1007"/>
        <v>73.333333333333329</v>
      </c>
      <c r="EGF14" s="48">
        <v>0</v>
      </c>
      <c r="EGG14" s="49">
        <v>0</v>
      </c>
      <c r="EGH14" s="49"/>
      <c r="EGI14" s="49">
        <v>0</v>
      </c>
      <c r="EGJ14" s="49">
        <v>0</v>
      </c>
      <c r="EGK14" s="49">
        <v>222</v>
      </c>
      <c r="EGL14" s="64">
        <f t="shared" si="1008"/>
        <v>222</v>
      </c>
      <c r="EGM14" s="68">
        <f t="shared" si="1009"/>
        <v>37</v>
      </c>
      <c r="EGN14" s="48">
        <v>221</v>
      </c>
      <c r="EGO14" s="49">
        <v>0</v>
      </c>
      <c r="EGP14" s="49"/>
      <c r="EGQ14" s="49">
        <v>110</v>
      </c>
      <c r="EGR14" s="49"/>
      <c r="EGS14" s="49">
        <v>0</v>
      </c>
      <c r="EGT14" s="64">
        <f t="shared" si="1010"/>
        <v>331</v>
      </c>
      <c r="EGU14" s="68">
        <f t="shared" si="1211"/>
        <v>55.166666666666664</v>
      </c>
      <c r="EGV14" s="48">
        <v>448</v>
      </c>
      <c r="EGW14" s="49">
        <v>0</v>
      </c>
      <c r="EGX14" s="49"/>
      <c r="EGY14" s="49">
        <v>401</v>
      </c>
      <c r="EGZ14" s="49">
        <v>0</v>
      </c>
      <c r="EHA14" s="49"/>
      <c r="EHB14" s="64">
        <f t="shared" si="1011"/>
        <v>849</v>
      </c>
      <c r="EHC14" s="68">
        <f t="shared" si="1012"/>
        <v>141.5</v>
      </c>
      <c r="EHD14" s="48">
        <v>0</v>
      </c>
      <c r="EHE14" s="49">
        <v>519</v>
      </c>
      <c r="EHF14" s="49"/>
      <c r="EHG14" s="49">
        <v>0</v>
      </c>
      <c r="EHH14" s="49">
        <v>439</v>
      </c>
      <c r="EHI14" s="49">
        <v>0</v>
      </c>
      <c r="EHJ14" s="64">
        <f t="shared" si="1013"/>
        <v>958</v>
      </c>
      <c r="EHK14" s="68">
        <f t="shared" si="1014"/>
        <v>159.66666666666666</v>
      </c>
      <c r="EHL14" s="48">
        <v>0</v>
      </c>
      <c r="EHM14" s="49">
        <v>675</v>
      </c>
      <c r="EHN14" s="49">
        <v>222</v>
      </c>
      <c r="EHO14" s="49"/>
      <c r="EHP14" s="49">
        <v>0</v>
      </c>
      <c r="EHQ14" s="49">
        <v>0</v>
      </c>
      <c r="EHR14" s="64">
        <f t="shared" si="1015"/>
        <v>897</v>
      </c>
      <c r="EHS14" s="68">
        <f t="shared" si="1016"/>
        <v>149.5</v>
      </c>
      <c r="EHT14" s="48">
        <v>0</v>
      </c>
      <c r="EHU14" s="49"/>
      <c r="EHV14" s="49"/>
      <c r="EHW14" s="49">
        <v>219</v>
      </c>
      <c r="EHX14" s="49"/>
      <c r="EHY14" s="49">
        <v>437</v>
      </c>
      <c r="EHZ14" s="64">
        <f t="shared" si="1017"/>
        <v>656</v>
      </c>
      <c r="EIA14" s="68">
        <f t="shared" si="1018"/>
        <v>109.33333333333333</v>
      </c>
      <c r="EIB14" s="48"/>
      <c r="EIC14" s="49"/>
      <c r="EID14" s="49">
        <v>0</v>
      </c>
      <c r="EIE14" s="49">
        <v>0</v>
      </c>
      <c r="EIF14" s="49">
        <v>437</v>
      </c>
      <c r="EIG14" s="49">
        <v>220</v>
      </c>
      <c r="EIH14" s="64">
        <f t="shared" si="1019"/>
        <v>657</v>
      </c>
      <c r="EII14" s="68">
        <f t="shared" si="1020"/>
        <v>109.5</v>
      </c>
      <c r="EIJ14" s="48">
        <v>0</v>
      </c>
      <c r="EIK14" s="49">
        <v>218</v>
      </c>
      <c r="EIL14" s="49"/>
      <c r="EIM14" s="49">
        <v>0</v>
      </c>
      <c r="EIN14" s="49">
        <v>605</v>
      </c>
      <c r="EIO14" s="49">
        <v>0</v>
      </c>
      <c r="EIP14" s="64">
        <f t="shared" si="1021"/>
        <v>823</v>
      </c>
      <c r="EIQ14" s="68">
        <f t="shared" si="1022"/>
        <v>137.16666666666666</v>
      </c>
      <c r="EIR14" s="48">
        <v>220</v>
      </c>
      <c r="EIS14" s="49">
        <v>0</v>
      </c>
      <c r="EIT14" s="49">
        <v>0</v>
      </c>
      <c r="EIU14" s="49">
        <v>331</v>
      </c>
      <c r="EIV14" s="49"/>
      <c r="EIW14" s="49"/>
      <c r="EIX14" s="64">
        <f t="shared" si="1023"/>
        <v>551</v>
      </c>
      <c r="EIY14" s="68">
        <f t="shared" si="1024"/>
        <v>91.833333333333329</v>
      </c>
      <c r="EIZ14" s="48">
        <v>0</v>
      </c>
      <c r="EJA14" s="49">
        <v>821</v>
      </c>
      <c r="EJB14" s="49">
        <v>220</v>
      </c>
      <c r="EJC14" s="49">
        <v>0</v>
      </c>
      <c r="EJD14" s="49">
        <v>0</v>
      </c>
      <c r="EJE14" s="49">
        <v>878</v>
      </c>
      <c r="EJF14" s="64">
        <f t="shared" si="1025"/>
        <v>1919</v>
      </c>
      <c r="EJG14" s="68">
        <f t="shared" si="1026"/>
        <v>319.83333333333331</v>
      </c>
      <c r="EJH14" s="48">
        <v>0</v>
      </c>
      <c r="EJI14" s="49">
        <v>0</v>
      </c>
      <c r="EJJ14" s="49">
        <v>210</v>
      </c>
      <c r="EJK14" s="49">
        <v>0</v>
      </c>
      <c r="EJL14" s="49"/>
      <c r="EJM14" s="49"/>
      <c r="EJN14" s="64">
        <f t="shared" si="1027"/>
        <v>210</v>
      </c>
      <c r="EJO14" s="68">
        <f t="shared" si="1028"/>
        <v>35</v>
      </c>
      <c r="EJP14" s="48">
        <v>330</v>
      </c>
      <c r="EJQ14" s="49">
        <v>269</v>
      </c>
      <c r="EJR14" s="49">
        <v>0</v>
      </c>
      <c r="EJS14" s="49">
        <v>0</v>
      </c>
      <c r="EJT14" s="49">
        <v>220</v>
      </c>
      <c r="EJU14" s="49">
        <v>221</v>
      </c>
      <c r="EJV14" s="64">
        <f t="shared" si="1029"/>
        <v>1040</v>
      </c>
      <c r="EJW14" s="68">
        <f t="shared" si="1030"/>
        <v>173.33333333333334</v>
      </c>
      <c r="EJX14" s="48">
        <v>0</v>
      </c>
      <c r="EJY14" s="49">
        <v>0</v>
      </c>
      <c r="EJZ14" s="49">
        <v>416</v>
      </c>
      <c r="EKA14" s="49">
        <v>220</v>
      </c>
      <c r="EKB14" s="49"/>
      <c r="EKC14" s="49"/>
      <c r="EKD14" s="64">
        <f t="shared" si="1031"/>
        <v>636</v>
      </c>
      <c r="EKE14" s="68">
        <f t="shared" si="1032"/>
        <v>106</v>
      </c>
      <c r="EKF14" s="48">
        <v>220</v>
      </c>
      <c r="EKG14" s="49">
        <v>0</v>
      </c>
      <c r="EKH14" s="49"/>
      <c r="EKI14" s="49"/>
      <c r="EKJ14" s="49">
        <v>599</v>
      </c>
      <c r="EKK14" s="49">
        <v>0</v>
      </c>
      <c r="EKL14" s="64">
        <f t="shared" si="1033"/>
        <v>819</v>
      </c>
      <c r="EKM14" s="68">
        <f t="shared" si="1034"/>
        <v>136.5</v>
      </c>
      <c r="EKN14" s="48"/>
      <c r="EKO14" s="49">
        <v>462</v>
      </c>
      <c r="EKP14" s="49">
        <v>0</v>
      </c>
      <c r="EKQ14" s="49">
        <v>0</v>
      </c>
      <c r="EKR14" s="49">
        <v>0</v>
      </c>
      <c r="EKS14" s="49">
        <v>0</v>
      </c>
      <c r="EKT14" s="64">
        <f t="shared" si="1035"/>
        <v>462</v>
      </c>
      <c r="EKU14" s="184">
        <f t="shared" si="1036"/>
        <v>77</v>
      </c>
      <c r="EKV14" s="665"/>
      <c r="EKW14" s="195">
        <v>0</v>
      </c>
      <c r="EKX14" s="49">
        <v>319</v>
      </c>
      <c r="EKY14" s="49">
        <v>439</v>
      </c>
      <c r="EKZ14" s="49">
        <v>0</v>
      </c>
      <c r="ELA14" s="49"/>
      <c r="ELB14" s="49">
        <v>0</v>
      </c>
      <c r="ELC14" s="64">
        <f t="shared" si="1037"/>
        <v>758</v>
      </c>
      <c r="ELD14" s="211">
        <f t="shared" si="1038"/>
        <v>126.33333333333333</v>
      </c>
      <c r="ELE14" s="195">
        <v>440</v>
      </c>
      <c r="ELF14" s="49">
        <v>0</v>
      </c>
      <c r="ELG14" s="49">
        <v>220</v>
      </c>
      <c r="ELH14" s="49">
        <v>0</v>
      </c>
      <c r="ELI14" s="49">
        <v>220</v>
      </c>
      <c r="ELJ14" s="49">
        <v>0</v>
      </c>
      <c r="ELK14" s="64">
        <f t="shared" si="1039"/>
        <v>880</v>
      </c>
      <c r="ELL14" s="211">
        <f t="shared" si="1040"/>
        <v>146.66666666666666</v>
      </c>
      <c r="ELM14" s="195">
        <v>0</v>
      </c>
      <c r="ELN14" s="49">
        <v>0</v>
      </c>
      <c r="ELO14" s="49">
        <v>455</v>
      </c>
      <c r="ELP14" s="49"/>
      <c r="ELQ14" s="49">
        <v>111</v>
      </c>
      <c r="ELR14" s="49">
        <v>0</v>
      </c>
      <c r="ELS14" s="64">
        <f t="shared" si="1041"/>
        <v>566</v>
      </c>
      <c r="ELT14" s="211">
        <f t="shared" si="1042"/>
        <v>94.333333333333329</v>
      </c>
      <c r="ELU14" s="195">
        <v>0</v>
      </c>
      <c r="ELV14" s="49">
        <v>441</v>
      </c>
      <c r="ELW14" s="49">
        <v>218</v>
      </c>
      <c r="ELX14" s="49">
        <v>0</v>
      </c>
      <c r="ELY14" s="49"/>
      <c r="ELZ14" s="49">
        <v>437</v>
      </c>
      <c r="EMA14" s="64">
        <f t="shared" si="1043"/>
        <v>1096</v>
      </c>
      <c r="EMB14" s="211">
        <f t="shared" si="1044"/>
        <v>182.66666666666666</v>
      </c>
      <c r="EMC14" s="195"/>
      <c r="EMD14" s="49">
        <v>0</v>
      </c>
      <c r="EME14" s="49">
        <v>0</v>
      </c>
      <c r="EMF14" s="49">
        <v>446</v>
      </c>
      <c r="EMG14" s="49">
        <v>0</v>
      </c>
      <c r="EMH14" s="49">
        <v>550</v>
      </c>
      <c r="EMI14" s="64">
        <f t="shared" si="1045"/>
        <v>996</v>
      </c>
      <c r="EMJ14" s="211">
        <f t="shared" si="1046"/>
        <v>166</v>
      </c>
      <c r="EMK14" s="195">
        <v>91</v>
      </c>
      <c r="EML14" s="49"/>
      <c r="EMM14" s="49">
        <v>0</v>
      </c>
      <c r="EMN14" s="49">
        <v>440</v>
      </c>
      <c r="EMO14" s="49">
        <v>0</v>
      </c>
      <c r="EMP14" s="49">
        <v>0</v>
      </c>
      <c r="EMQ14" s="64">
        <f t="shared" si="1047"/>
        <v>531</v>
      </c>
      <c r="EMR14" s="211">
        <f t="shared" si="1048"/>
        <v>88.5</v>
      </c>
      <c r="EMS14" s="195">
        <v>769</v>
      </c>
      <c r="EMT14" s="49">
        <v>0</v>
      </c>
      <c r="EMU14" s="49">
        <v>0</v>
      </c>
      <c r="EMV14" s="49">
        <v>445</v>
      </c>
      <c r="EMW14" s="49">
        <v>0</v>
      </c>
      <c r="EMX14" s="49">
        <v>0</v>
      </c>
      <c r="EMY14" s="64">
        <f t="shared" si="1049"/>
        <v>1214</v>
      </c>
      <c r="EMZ14" s="211">
        <f t="shared" si="1050"/>
        <v>202.33333333333334</v>
      </c>
      <c r="ENA14" s="195">
        <v>0</v>
      </c>
      <c r="ENB14" s="49">
        <v>0</v>
      </c>
      <c r="ENC14" s="49">
        <v>0</v>
      </c>
      <c r="END14" s="49">
        <v>737</v>
      </c>
      <c r="ENE14" s="49"/>
      <c r="ENF14" s="49">
        <v>0</v>
      </c>
      <c r="ENG14" s="64">
        <f t="shared" si="1051"/>
        <v>737</v>
      </c>
      <c r="ENH14" s="211">
        <f t="shared" si="1052"/>
        <v>122.83333333333333</v>
      </c>
      <c r="ENI14" s="195">
        <v>0</v>
      </c>
      <c r="ENJ14" s="49"/>
      <c r="ENK14" s="49">
        <v>0</v>
      </c>
      <c r="ENL14" s="49">
        <v>0</v>
      </c>
      <c r="ENM14" s="49">
        <v>0</v>
      </c>
      <c r="ENN14" s="49">
        <v>426</v>
      </c>
      <c r="ENO14" s="64">
        <f t="shared" si="1053"/>
        <v>426</v>
      </c>
      <c r="ENP14" s="211">
        <f t="shared" si="1054"/>
        <v>71</v>
      </c>
      <c r="ENQ14" s="195">
        <v>0</v>
      </c>
      <c r="ENR14" s="49">
        <v>769</v>
      </c>
      <c r="ENS14" s="49">
        <v>0</v>
      </c>
      <c r="ENT14" s="49">
        <v>0</v>
      </c>
      <c r="ENU14" s="49">
        <v>0</v>
      </c>
      <c r="ENV14" s="49">
        <v>219</v>
      </c>
      <c r="ENW14" s="64">
        <f t="shared" si="1055"/>
        <v>988</v>
      </c>
      <c r="ENX14" s="211">
        <f t="shared" si="1056"/>
        <v>164.66666666666666</v>
      </c>
      <c r="ENY14" s="195"/>
      <c r="ENZ14" s="49">
        <v>0</v>
      </c>
      <c r="EOA14" s="49">
        <v>0</v>
      </c>
      <c r="EOB14" s="49">
        <v>432</v>
      </c>
      <c r="EOC14" s="49">
        <v>444</v>
      </c>
      <c r="EOD14" s="49">
        <v>0</v>
      </c>
      <c r="EOE14" s="64">
        <f t="shared" si="1057"/>
        <v>876</v>
      </c>
      <c r="EOF14" s="211">
        <f t="shared" si="1058"/>
        <v>146</v>
      </c>
      <c r="EOG14" s="195"/>
      <c r="EOH14" s="360">
        <f>SUMIF(SUMPK!$B:$B,$B:$B,SUMPK!$O:$O)</f>
        <v>0</v>
      </c>
      <c r="EOI14" s="49">
        <v>332</v>
      </c>
      <c r="EOJ14" s="49">
        <v>0</v>
      </c>
      <c r="EOK14" s="49">
        <v>225</v>
      </c>
      <c r="EOL14" s="49">
        <v>0</v>
      </c>
      <c r="EOM14" s="64">
        <f t="shared" si="1059"/>
        <v>557</v>
      </c>
      <c r="EON14" s="211">
        <f t="shared" si="1060"/>
        <v>92.833333333333329</v>
      </c>
      <c r="EOO14" s="195">
        <v>0</v>
      </c>
      <c r="EOP14" s="49">
        <v>0</v>
      </c>
      <c r="EOQ14" s="49">
        <v>0</v>
      </c>
      <c r="EOR14" s="49">
        <v>0</v>
      </c>
      <c r="EOS14" s="49">
        <v>0</v>
      </c>
      <c r="EOT14" s="49">
        <v>0</v>
      </c>
      <c r="EOU14" s="64">
        <f t="shared" si="1061"/>
        <v>0</v>
      </c>
      <c r="EOV14" s="211">
        <f t="shared" si="1062"/>
        <v>0</v>
      </c>
      <c r="EOW14" s="195">
        <v>229</v>
      </c>
      <c r="EOX14" s="49">
        <v>0</v>
      </c>
      <c r="EOY14" s="49">
        <v>606</v>
      </c>
      <c r="EOZ14" s="49">
        <v>0</v>
      </c>
      <c r="EPA14" s="49">
        <v>0</v>
      </c>
      <c r="EPB14" s="49">
        <v>441</v>
      </c>
      <c r="EPC14" s="64">
        <f t="shared" si="1063"/>
        <v>1276</v>
      </c>
      <c r="EPD14" s="211">
        <f t="shared" si="1064"/>
        <v>212.66666666666666</v>
      </c>
      <c r="EPE14" s="195">
        <v>0</v>
      </c>
      <c r="EPF14" s="49">
        <f>SUMIF(SUMPK!$B:$B,$B:$B,SUMPK!$O:$O)</f>
        <v>0</v>
      </c>
      <c r="EPG14" s="49">
        <v>860</v>
      </c>
      <c r="EPH14" s="49">
        <v>0</v>
      </c>
      <c r="EPI14" s="49">
        <v>440</v>
      </c>
      <c r="EPJ14" s="49">
        <v>0</v>
      </c>
      <c r="EPK14" s="64">
        <f t="shared" si="1065"/>
        <v>1300</v>
      </c>
      <c r="EPL14" s="211">
        <f t="shared" si="1066"/>
        <v>216.66666666666666</v>
      </c>
      <c r="EPM14" s="195"/>
      <c r="EPN14" s="49">
        <v>0</v>
      </c>
      <c r="EPO14" s="49">
        <v>0</v>
      </c>
      <c r="EPP14" s="49">
        <v>0</v>
      </c>
      <c r="EPQ14" s="49">
        <v>901</v>
      </c>
      <c r="EPR14" s="49">
        <v>0</v>
      </c>
      <c r="EPS14" s="64">
        <f t="shared" si="1067"/>
        <v>901</v>
      </c>
      <c r="EPT14" s="211">
        <f t="shared" si="1068"/>
        <v>150.16666666666666</v>
      </c>
      <c r="EPU14" s="195">
        <v>0</v>
      </c>
      <c r="EPV14" s="49">
        <v>0</v>
      </c>
      <c r="EPW14" s="49">
        <v>331</v>
      </c>
      <c r="EPX14" s="49">
        <v>0</v>
      </c>
      <c r="EPY14" s="49">
        <v>440</v>
      </c>
      <c r="EPZ14" s="49">
        <v>0</v>
      </c>
      <c r="EQA14" s="64">
        <f t="shared" si="1069"/>
        <v>771</v>
      </c>
      <c r="EQB14" s="211">
        <f t="shared" si="1070"/>
        <v>128.5</v>
      </c>
      <c r="EQC14" s="195">
        <v>0</v>
      </c>
      <c r="EQD14" s="49">
        <v>330</v>
      </c>
      <c r="EQE14" s="49">
        <v>219</v>
      </c>
      <c r="EQF14" s="49">
        <v>0</v>
      </c>
      <c r="EQG14" s="49">
        <v>0</v>
      </c>
      <c r="EQH14" s="49">
        <v>0</v>
      </c>
      <c r="EQI14" s="64">
        <f t="shared" si="1071"/>
        <v>549</v>
      </c>
      <c r="EQJ14" s="211">
        <f t="shared" si="1072"/>
        <v>91.5</v>
      </c>
      <c r="EQK14" s="195"/>
      <c r="EQL14" s="49">
        <v>900</v>
      </c>
      <c r="EQM14" s="49">
        <v>0</v>
      </c>
      <c r="EQN14" s="49"/>
      <c r="EQO14" s="49">
        <v>0</v>
      </c>
      <c r="EQP14" s="49">
        <v>0</v>
      </c>
      <c r="EQQ14" s="64">
        <f t="shared" si="1073"/>
        <v>900</v>
      </c>
      <c r="EQR14" s="211">
        <f t="shared" si="1074"/>
        <v>150</v>
      </c>
      <c r="EQS14" s="195">
        <v>0</v>
      </c>
      <c r="EQT14" s="49">
        <v>0</v>
      </c>
      <c r="EQU14" s="49">
        <v>442</v>
      </c>
      <c r="EQV14" s="49"/>
      <c r="EQW14" s="49">
        <v>0</v>
      </c>
      <c r="EQX14" s="49">
        <v>0</v>
      </c>
      <c r="EQY14" s="64">
        <f t="shared" si="1075"/>
        <v>442</v>
      </c>
      <c r="EQZ14" s="211">
        <f t="shared" si="1076"/>
        <v>73.666666666666671</v>
      </c>
      <c r="ERA14" s="195">
        <v>601</v>
      </c>
      <c r="ERB14" s="49">
        <v>0</v>
      </c>
      <c r="ERC14" s="49">
        <v>0</v>
      </c>
      <c r="ERD14" s="49">
        <v>440</v>
      </c>
      <c r="ERE14" s="49">
        <v>0</v>
      </c>
      <c r="ERF14" s="49"/>
      <c r="ERG14" s="64">
        <f t="shared" si="1077"/>
        <v>1041</v>
      </c>
      <c r="ERH14" s="211">
        <f t="shared" si="1078"/>
        <v>173.5</v>
      </c>
      <c r="ERI14" s="195">
        <v>0</v>
      </c>
      <c r="ERJ14" s="49">
        <v>0</v>
      </c>
      <c r="ERK14" s="49"/>
      <c r="ERL14" s="49">
        <v>439</v>
      </c>
      <c r="ERM14" s="49">
        <v>0</v>
      </c>
      <c r="ERN14" s="49"/>
      <c r="ERO14" s="64">
        <f t="shared" si="1079"/>
        <v>439</v>
      </c>
      <c r="ERP14" s="211">
        <f t="shared" si="1080"/>
        <v>73.166666666666671</v>
      </c>
      <c r="ERQ14" s="195"/>
      <c r="ERR14" s="49">
        <v>0</v>
      </c>
      <c r="ERS14" s="49">
        <v>330</v>
      </c>
      <c r="ERT14" s="49">
        <v>0</v>
      </c>
      <c r="ERU14" s="49">
        <v>0</v>
      </c>
      <c r="ERV14" s="49">
        <v>0</v>
      </c>
      <c r="ERW14" s="64">
        <f t="shared" si="1081"/>
        <v>330</v>
      </c>
      <c r="ERX14" s="211">
        <f t="shared" si="1082"/>
        <v>55</v>
      </c>
      <c r="ERY14" s="195">
        <v>640</v>
      </c>
      <c r="ERZ14" s="49">
        <v>0</v>
      </c>
      <c r="ESA14" s="49">
        <v>0</v>
      </c>
      <c r="ESB14" s="49"/>
      <c r="ESC14" s="49"/>
      <c r="ESD14" s="49">
        <v>0</v>
      </c>
      <c r="ESE14" s="64">
        <f t="shared" si="1083"/>
        <v>640</v>
      </c>
      <c r="ESF14" s="211">
        <f t="shared" si="1084"/>
        <v>106.66666666666667</v>
      </c>
      <c r="ESG14" s="195">
        <v>439</v>
      </c>
      <c r="ESH14" s="49">
        <v>330</v>
      </c>
      <c r="ESI14" s="49">
        <v>0</v>
      </c>
      <c r="ESJ14" s="49">
        <v>0</v>
      </c>
      <c r="ESK14" s="49"/>
      <c r="ESL14" s="49">
        <v>0</v>
      </c>
      <c r="ESM14" s="64">
        <f t="shared" si="1085"/>
        <v>769</v>
      </c>
      <c r="ESN14" s="211">
        <f t="shared" si="1086"/>
        <v>128.16666666666666</v>
      </c>
      <c r="ESO14" s="458">
        <v>226</v>
      </c>
      <c r="ESP14" s="83"/>
      <c r="ESQ14" s="83">
        <v>0</v>
      </c>
      <c r="ESR14" s="83">
        <v>441</v>
      </c>
      <c r="ESS14" s="83"/>
      <c r="EST14" s="83">
        <v>0</v>
      </c>
      <c r="ESU14" s="64">
        <f t="shared" si="1087"/>
        <v>667</v>
      </c>
      <c r="ESV14" s="211">
        <f t="shared" si="1088"/>
        <v>111.16666666666667</v>
      </c>
      <c r="ESW14" s="195"/>
      <c r="ESX14" s="49"/>
      <c r="ESY14" s="49"/>
      <c r="ESZ14" s="49">
        <v>0</v>
      </c>
      <c r="ETA14" s="49">
        <v>0</v>
      </c>
      <c r="ETB14" s="49">
        <v>444</v>
      </c>
      <c r="ETC14" s="808">
        <f t="shared" si="1089"/>
        <v>444</v>
      </c>
      <c r="ETD14" s="211">
        <f t="shared" si="1090"/>
        <v>74</v>
      </c>
      <c r="ETE14" s="195">
        <v>0</v>
      </c>
      <c r="ETF14" s="49">
        <v>456</v>
      </c>
      <c r="ETG14" s="49">
        <v>0</v>
      </c>
      <c r="ETH14" s="49">
        <v>0</v>
      </c>
      <c r="ETI14" s="49"/>
      <c r="ETJ14" s="49">
        <v>377</v>
      </c>
      <c r="ETK14" s="808">
        <f t="shared" si="1091"/>
        <v>833</v>
      </c>
      <c r="ETL14" s="211">
        <f t="shared" si="1092"/>
        <v>138.83333333333334</v>
      </c>
      <c r="ETM14" s="814"/>
      <c r="ETN14" s="815">
        <v>381</v>
      </c>
      <c r="ETO14" s="815">
        <v>0</v>
      </c>
      <c r="ETP14" s="815">
        <v>441</v>
      </c>
      <c r="ETQ14" s="815">
        <v>464</v>
      </c>
      <c r="ETR14" s="815">
        <v>0</v>
      </c>
      <c r="ETS14" s="808">
        <f t="shared" si="1093"/>
        <v>1286</v>
      </c>
      <c r="ETT14" s="211">
        <f t="shared" si="1094"/>
        <v>214.33333333333334</v>
      </c>
      <c r="ETU14" s="458">
        <v>0</v>
      </c>
      <c r="ETV14" s="83">
        <v>0</v>
      </c>
      <c r="ETW14" s="83"/>
      <c r="ETX14" s="83">
        <v>0</v>
      </c>
      <c r="ETY14" s="83">
        <v>220</v>
      </c>
      <c r="ETZ14" s="83">
        <v>0</v>
      </c>
      <c r="EUA14" s="808">
        <f t="shared" si="1095"/>
        <v>220</v>
      </c>
      <c r="EUB14" s="211">
        <f t="shared" si="1096"/>
        <v>36.666666666666664</v>
      </c>
      <c r="EUC14" s="458">
        <v>0</v>
      </c>
      <c r="EUD14" s="83">
        <v>446</v>
      </c>
      <c r="EUE14" s="83"/>
      <c r="EUF14" s="83">
        <v>0</v>
      </c>
      <c r="EUG14" s="83">
        <v>0</v>
      </c>
      <c r="EUH14" s="83">
        <v>0</v>
      </c>
      <c r="EUI14" s="808">
        <f t="shared" si="1097"/>
        <v>446</v>
      </c>
      <c r="EUJ14" s="211">
        <f t="shared" si="1098"/>
        <v>74.333333333333329</v>
      </c>
      <c r="EUK14" s="195"/>
      <c r="EUL14" s="49">
        <v>110</v>
      </c>
      <c r="EUM14" s="49">
        <v>331</v>
      </c>
      <c r="EUN14" s="49">
        <f>SUMIF(SUMPK!$B:$B,$B:$B,SUMPK!$O:$O)</f>
        <v>0</v>
      </c>
      <c r="EUO14" s="49">
        <v>0</v>
      </c>
      <c r="EUP14" s="49">
        <v>450</v>
      </c>
      <c r="EUQ14" s="808">
        <f t="shared" si="1099"/>
        <v>891</v>
      </c>
      <c r="EUR14" s="211">
        <f t="shared" si="1100"/>
        <v>148.5</v>
      </c>
      <c r="EUS14" s="195">
        <v>0</v>
      </c>
      <c r="EUT14" s="49">
        <v>221</v>
      </c>
      <c r="EUU14" s="49">
        <v>0</v>
      </c>
      <c r="EUV14" s="49">
        <v>0</v>
      </c>
      <c r="EUW14" s="49"/>
      <c r="EUX14" s="49">
        <v>220</v>
      </c>
      <c r="EUY14" s="808">
        <f t="shared" si="1101"/>
        <v>441</v>
      </c>
      <c r="EUZ14" s="211">
        <f t="shared" si="1102"/>
        <v>73.5</v>
      </c>
      <c r="EVA14" s="195">
        <v>0</v>
      </c>
      <c r="EVB14" s="49">
        <v>43</v>
      </c>
      <c r="EVC14" s="49">
        <v>441</v>
      </c>
      <c r="EVD14" s="49"/>
      <c r="EVE14" s="49">
        <v>0</v>
      </c>
      <c r="EVF14" s="49">
        <v>442</v>
      </c>
      <c r="EVG14" s="808">
        <f t="shared" si="1103"/>
        <v>926</v>
      </c>
      <c r="EVH14" s="211">
        <f t="shared" si="1104"/>
        <v>154.33333333333334</v>
      </c>
      <c r="EVI14" s="195">
        <v>445</v>
      </c>
      <c r="EVJ14" s="49">
        <v>0</v>
      </c>
      <c r="EVK14" s="49">
        <v>0</v>
      </c>
      <c r="EVL14" s="49"/>
      <c r="EVM14" s="49"/>
      <c r="EVN14" s="49">
        <v>612</v>
      </c>
      <c r="EVO14" s="808">
        <f t="shared" si="1105"/>
        <v>1057</v>
      </c>
      <c r="EVP14" s="211">
        <f t="shared" si="1106"/>
        <v>176.16666666666666</v>
      </c>
      <c r="EVQ14" s="195">
        <v>0</v>
      </c>
      <c r="EVR14" s="49">
        <v>0</v>
      </c>
      <c r="EVS14" s="49">
        <v>767</v>
      </c>
      <c r="EVT14" s="49"/>
      <c r="EVU14" s="49">
        <v>0</v>
      </c>
      <c r="EVV14" s="49">
        <v>0</v>
      </c>
      <c r="EVW14" s="808">
        <f t="shared" si="1107"/>
        <v>767</v>
      </c>
      <c r="EVX14" s="211">
        <f t="shared" si="1108"/>
        <v>127.83333333333333</v>
      </c>
      <c r="EVY14" s="195">
        <v>0</v>
      </c>
      <c r="EVZ14" s="49">
        <v>0</v>
      </c>
      <c r="EWA14" s="49"/>
      <c r="EWB14" s="49">
        <v>0</v>
      </c>
      <c r="EWC14" s="49">
        <v>217</v>
      </c>
      <c r="EWD14" s="49">
        <v>350</v>
      </c>
      <c r="EWE14" s="808">
        <f t="shared" si="1109"/>
        <v>567</v>
      </c>
      <c r="EWF14" s="211">
        <f t="shared" si="1110"/>
        <v>94.5</v>
      </c>
      <c r="EWG14" s="195"/>
      <c r="EWH14" s="49">
        <v>0</v>
      </c>
      <c r="EWI14" s="49">
        <v>220</v>
      </c>
      <c r="EWJ14" s="49">
        <v>220</v>
      </c>
      <c r="EWK14" s="49">
        <v>0</v>
      </c>
      <c r="EWL14" s="49">
        <v>0</v>
      </c>
      <c r="EWM14" s="808">
        <f t="shared" si="1111"/>
        <v>440</v>
      </c>
      <c r="EWN14" s="211">
        <f t="shared" si="1138"/>
        <v>73.333333333333329</v>
      </c>
      <c r="EWO14" s="195">
        <v>440</v>
      </c>
      <c r="EWP14" s="49">
        <v>0</v>
      </c>
      <c r="EWQ14" s="49">
        <v>0</v>
      </c>
      <c r="EWR14" s="49">
        <v>0</v>
      </c>
      <c r="EWS14" s="49">
        <v>222</v>
      </c>
      <c r="EWT14" s="49">
        <v>0</v>
      </c>
      <c r="EWU14" s="808">
        <f t="shared" si="1112"/>
        <v>662</v>
      </c>
      <c r="EWV14" s="211">
        <f t="shared" si="1113"/>
        <v>110.33333333333333</v>
      </c>
      <c r="EWW14" s="195"/>
      <c r="EWX14" s="49"/>
      <c r="EWY14" s="49">
        <v>0</v>
      </c>
      <c r="EWZ14" s="49">
        <v>212</v>
      </c>
      <c r="EXA14" s="49">
        <v>331</v>
      </c>
      <c r="EXB14" s="49"/>
      <c r="EXC14" s="808">
        <f t="shared" si="1114"/>
        <v>543</v>
      </c>
      <c r="EXD14" s="211">
        <f t="shared" si="1115"/>
        <v>90.5</v>
      </c>
      <c r="EXE14" s="195">
        <v>0</v>
      </c>
      <c r="EXF14" s="49">
        <v>0</v>
      </c>
      <c r="EXG14" s="49"/>
      <c r="EXH14" s="49">
        <v>220</v>
      </c>
      <c r="EXI14" s="49">
        <v>212</v>
      </c>
      <c r="EXJ14" s="49">
        <v>0</v>
      </c>
      <c r="EXK14" s="808">
        <f t="shared" si="1116"/>
        <v>432</v>
      </c>
      <c r="EXL14" s="211">
        <f t="shared" si="1117"/>
        <v>72</v>
      </c>
      <c r="EXM14" s="458">
        <v>0</v>
      </c>
      <c r="EXN14" s="83">
        <v>227</v>
      </c>
      <c r="EXO14" s="83">
        <v>552</v>
      </c>
      <c r="EXP14" s="83">
        <v>0</v>
      </c>
      <c r="EXQ14" s="83"/>
      <c r="EXR14" s="83">
        <v>439</v>
      </c>
      <c r="EXS14" s="808">
        <f t="shared" si="1118"/>
        <v>1218</v>
      </c>
      <c r="EXT14" s="211">
        <f t="shared" si="1119"/>
        <v>203</v>
      </c>
      <c r="EXU14" s="195">
        <v>620</v>
      </c>
      <c r="EXV14" s="49"/>
      <c r="EXW14" s="49"/>
      <c r="EXX14" s="49">
        <v>220</v>
      </c>
      <c r="EXY14" s="49"/>
      <c r="EXZ14" s="49">
        <v>0</v>
      </c>
      <c r="EYA14" s="808">
        <f t="shared" si="1120"/>
        <v>840</v>
      </c>
      <c r="EYB14" s="211">
        <f t="shared" si="1121"/>
        <v>140</v>
      </c>
      <c r="EYC14" s="195">
        <v>0</v>
      </c>
      <c r="EYD14" s="49"/>
      <c r="EYE14" s="49">
        <v>424</v>
      </c>
      <c r="EYF14" s="49">
        <v>0</v>
      </c>
      <c r="EYG14" s="49">
        <v>606</v>
      </c>
      <c r="EYH14" s="49">
        <v>0</v>
      </c>
      <c r="EYI14" s="808">
        <f t="shared" si="1122"/>
        <v>1030</v>
      </c>
      <c r="EYJ14" s="211">
        <f t="shared" si="1123"/>
        <v>171.66666666666666</v>
      </c>
      <c r="EYK14" s="195">
        <v>0</v>
      </c>
      <c r="EYL14" s="49">
        <v>112</v>
      </c>
      <c r="EYM14" s="49">
        <v>334</v>
      </c>
      <c r="EYN14" s="49">
        <v>0</v>
      </c>
      <c r="EYO14" s="49">
        <v>442</v>
      </c>
      <c r="EYP14" s="49">
        <v>0</v>
      </c>
      <c r="EYQ14" s="808">
        <f t="shared" si="1124"/>
        <v>888</v>
      </c>
      <c r="EYR14" s="211">
        <f t="shared" si="1125"/>
        <v>148</v>
      </c>
      <c r="EYS14" s="195">
        <v>0</v>
      </c>
      <c r="EYT14" s="49">
        <v>0</v>
      </c>
      <c r="EYU14" s="49">
        <v>0</v>
      </c>
      <c r="EYV14" s="49"/>
      <c r="EYW14" s="49"/>
      <c r="EYX14" s="49"/>
      <c r="EYY14" s="872">
        <f t="shared" si="1126"/>
        <v>0</v>
      </c>
      <c r="EYZ14" s="873">
        <f t="shared" si="1139"/>
        <v>0</v>
      </c>
      <c r="EZA14" s="195">
        <v>0</v>
      </c>
      <c r="EZB14" s="49">
        <v>220</v>
      </c>
      <c r="EZC14" s="49">
        <v>220</v>
      </c>
      <c r="EZD14" s="49">
        <v>0</v>
      </c>
      <c r="EZE14" s="49"/>
      <c r="EZF14" s="49">
        <v>0</v>
      </c>
      <c r="EZG14" s="872">
        <f t="shared" si="1127"/>
        <v>440</v>
      </c>
      <c r="EZH14" s="873">
        <f t="shared" si="1128"/>
        <v>73.333333333333329</v>
      </c>
      <c r="EZI14" s="195"/>
      <c r="EZJ14" s="49">
        <v>0</v>
      </c>
      <c r="EZK14" s="49">
        <v>471</v>
      </c>
      <c r="EZL14" s="49">
        <v>219</v>
      </c>
      <c r="EZM14" s="49">
        <f>SUMIF(SUMPK!$B:$B,$B:$B,SUMPK!$O:$O)</f>
        <v>0</v>
      </c>
      <c r="EZN14" s="49">
        <v>0</v>
      </c>
      <c r="EZO14" s="872">
        <f t="shared" si="1129"/>
        <v>690</v>
      </c>
      <c r="EZP14" s="873">
        <f t="shared" si="1130"/>
        <v>115</v>
      </c>
      <c r="EZQ14" s="458">
        <v>380</v>
      </c>
      <c r="EZR14" s="83"/>
      <c r="EZS14" s="83">
        <v>439</v>
      </c>
      <c r="EZT14" s="83"/>
      <c r="EZU14" s="83"/>
      <c r="EZV14" s="83">
        <v>0</v>
      </c>
      <c r="EZW14" s="872">
        <f t="shared" si="1131"/>
        <v>819</v>
      </c>
      <c r="EZX14" s="873">
        <f t="shared" si="1132"/>
        <v>136.5</v>
      </c>
      <c r="EZY14" s="195">
        <v>722</v>
      </c>
      <c r="EZZ14" s="49">
        <v>0</v>
      </c>
      <c r="FAA14" s="49">
        <v>0</v>
      </c>
      <c r="FAB14" s="49"/>
      <c r="FAC14" s="49">
        <v>0</v>
      </c>
      <c r="FAD14" s="49"/>
      <c r="FAE14" s="872">
        <f t="shared" si="1133"/>
        <v>722</v>
      </c>
      <c r="FAF14" s="873">
        <f t="shared" si="1134"/>
        <v>120.33333333333333</v>
      </c>
    </row>
    <row r="15" spans="1:4088" s="8" customFormat="1" ht="15" customHeight="1" x14ac:dyDescent="0.2">
      <c r="A15" s="301">
        <v>9</v>
      </c>
      <c r="B15" s="21" t="s">
        <v>121</v>
      </c>
      <c r="C15" s="275" t="s">
        <v>122</v>
      </c>
      <c r="D15" s="21">
        <v>25</v>
      </c>
      <c r="E15" s="24"/>
      <c r="F15" s="24">
        <v>1264</v>
      </c>
      <c r="G15" s="24"/>
      <c r="H15" s="24"/>
      <c r="I15" s="360"/>
      <c r="J15" s="360">
        <f>SUMIF(SUMPK!$B:$B,$B:$B,SUMPK!$O:$O)</f>
        <v>0</v>
      </c>
      <c r="K15" s="15">
        <f t="shared" ref="K15:K22" si="1212">E15+G15-I15</f>
        <v>0</v>
      </c>
      <c r="L15" s="24">
        <f>F15+H15-J15</f>
        <v>1264</v>
      </c>
      <c r="M15" s="24">
        <f t="shared" si="189"/>
        <v>1264</v>
      </c>
      <c r="N15" s="15">
        <v>0</v>
      </c>
      <c r="O15" s="276">
        <f t="shared" si="190"/>
        <v>0</v>
      </c>
      <c r="P15" s="712">
        <v>0</v>
      </c>
      <c r="Q15" s="276">
        <f t="shared" si="191"/>
        <v>0</v>
      </c>
      <c r="R15" s="277">
        <f t="shared" si="192"/>
        <v>30.76923076923077</v>
      </c>
      <c r="S15" s="222">
        <v>800</v>
      </c>
      <c r="T15" s="276">
        <f t="shared" si="193"/>
        <v>41.08</v>
      </c>
      <c r="U15" s="303"/>
      <c r="V15" s="302">
        <f t="shared" si="194"/>
        <v>41.08</v>
      </c>
      <c r="W15" s="304">
        <f>F15/(E15+F15)</f>
        <v>1</v>
      </c>
      <c r="X15" s="305"/>
      <c r="Y15" s="280"/>
      <c r="Z15" s="280"/>
      <c r="AA15" s="280"/>
      <c r="AB15" s="280"/>
      <c r="AC15" s="662">
        <v>18</v>
      </c>
      <c r="AD15" s="649">
        <v>801</v>
      </c>
      <c r="AE15" s="49"/>
      <c r="AF15" s="49"/>
      <c r="AG15" s="49"/>
      <c r="AH15" s="49"/>
      <c r="AI15" s="49"/>
      <c r="AJ15" s="42">
        <f t="shared" si="1145"/>
        <v>801</v>
      </c>
      <c r="AK15" s="43">
        <f t="shared" si="1146"/>
        <v>133.5</v>
      </c>
      <c r="AL15" s="48"/>
      <c r="AM15" s="49"/>
      <c r="AN15" s="49"/>
      <c r="AO15" s="49"/>
      <c r="AP15" s="49"/>
      <c r="AQ15" s="49">
        <v>602</v>
      </c>
      <c r="AR15" s="42">
        <f t="shared" si="1147"/>
        <v>602</v>
      </c>
      <c r="AS15" s="43">
        <f t="shared" si="1148"/>
        <v>100.33333333333333</v>
      </c>
      <c r="AT15" s="48"/>
      <c r="AU15" s="49"/>
      <c r="AV15" s="49"/>
      <c r="AW15" s="49"/>
      <c r="AX15" s="49"/>
      <c r="AY15" s="49">
        <v>1000</v>
      </c>
      <c r="AZ15" s="42">
        <f t="shared" si="1149"/>
        <v>1000</v>
      </c>
      <c r="BA15" s="43">
        <f t="shared" si="1150"/>
        <v>166.66666666666666</v>
      </c>
      <c r="BB15" s="48"/>
      <c r="BC15" s="49"/>
      <c r="BD15" s="49"/>
      <c r="BE15" s="49"/>
      <c r="BF15" s="49"/>
      <c r="BG15" s="49"/>
      <c r="BH15" s="42">
        <f t="shared" si="1151"/>
        <v>0</v>
      </c>
      <c r="BI15" s="43">
        <f t="shared" si="1152"/>
        <v>0</v>
      </c>
      <c r="BJ15" s="48"/>
      <c r="BK15" s="49"/>
      <c r="BL15" s="49">
        <v>859</v>
      </c>
      <c r="BM15" s="49"/>
      <c r="BN15" s="49"/>
      <c r="BO15" s="49"/>
      <c r="BP15" s="42">
        <f t="shared" si="1153"/>
        <v>859</v>
      </c>
      <c r="BQ15" s="43">
        <f t="shared" si="1154"/>
        <v>143.16666666666666</v>
      </c>
      <c r="BR15" s="48"/>
      <c r="BS15" s="49"/>
      <c r="BT15" s="49"/>
      <c r="BU15" s="49">
        <v>796</v>
      </c>
      <c r="BV15" s="49"/>
      <c r="BW15" s="49"/>
      <c r="BX15" s="42">
        <f t="shared" si="1155"/>
        <v>796</v>
      </c>
      <c r="BY15" s="43">
        <f t="shared" si="3"/>
        <v>132.66666666666666</v>
      </c>
      <c r="BZ15" s="48"/>
      <c r="CA15" s="49"/>
      <c r="CB15" s="49"/>
      <c r="CC15" s="49">
        <v>985</v>
      </c>
      <c r="CD15" s="49"/>
      <c r="CE15" s="49"/>
      <c r="CF15" s="42">
        <f t="shared" si="1156"/>
        <v>985</v>
      </c>
      <c r="CG15" s="43">
        <f t="shared" si="1157"/>
        <v>164.16666666666666</v>
      </c>
      <c r="CH15" s="48"/>
      <c r="CI15" s="49"/>
      <c r="CJ15" s="49"/>
      <c r="CK15" s="49"/>
      <c r="CL15" s="49"/>
      <c r="CM15" s="49"/>
      <c r="CN15" s="42">
        <f t="shared" si="1158"/>
        <v>0</v>
      </c>
      <c r="CO15" s="43">
        <f t="shared" si="1159"/>
        <v>0</v>
      </c>
      <c r="CP15" s="48"/>
      <c r="CQ15" s="49"/>
      <c r="CR15" s="49"/>
      <c r="CS15" s="49">
        <v>1074</v>
      </c>
      <c r="CT15" s="49"/>
      <c r="CU15" s="49"/>
      <c r="CV15" s="42">
        <f t="shared" si="1160"/>
        <v>1074</v>
      </c>
      <c r="CW15" s="43">
        <f t="shared" si="1161"/>
        <v>179</v>
      </c>
      <c r="CX15" s="48"/>
      <c r="CY15" s="49"/>
      <c r="CZ15" s="49"/>
      <c r="DA15" s="49"/>
      <c r="DB15" s="49"/>
      <c r="DC15" s="49">
        <v>600</v>
      </c>
      <c r="DD15" s="42">
        <f t="shared" si="1162"/>
        <v>600</v>
      </c>
      <c r="DE15" s="43">
        <f t="shared" si="1163"/>
        <v>100</v>
      </c>
      <c r="DF15" s="48"/>
      <c r="DG15" s="49"/>
      <c r="DH15" s="49"/>
      <c r="DI15" s="49"/>
      <c r="DJ15" s="49">
        <v>800</v>
      </c>
      <c r="DK15" s="49"/>
      <c r="DL15" s="42">
        <f t="shared" si="1164"/>
        <v>800</v>
      </c>
      <c r="DM15" s="43">
        <f t="shared" si="1165"/>
        <v>133.33333333333334</v>
      </c>
      <c r="DN15" s="48"/>
      <c r="DO15" s="49"/>
      <c r="DP15" s="49"/>
      <c r="DQ15" s="49"/>
      <c r="DR15" s="49"/>
      <c r="DS15" s="49">
        <v>600</v>
      </c>
      <c r="DT15" s="42">
        <f t="shared" si="1166"/>
        <v>600</v>
      </c>
      <c r="DU15" s="43">
        <f t="shared" si="1167"/>
        <v>100</v>
      </c>
      <c r="DV15" s="48">
        <v>191</v>
      </c>
      <c r="DW15" s="49"/>
      <c r="DX15" s="49"/>
      <c r="DY15" s="49"/>
      <c r="DZ15" s="49"/>
      <c r="EA15" s="49"/>
      <c r="EB15" s="42">
        <f t="shared" si="1168"/>
        <v>191</v>
      </c>
      <c r="EC15" s="43">
        <f t="shared" si="1169"/>
        <v>31.833333333333332</v>
      </c>
      <c r="ED15" s="48"/>
      <c r="EE15" s="49"/>
      <c r="EF15" s="49">
        <v>800</v>
      </c>
      <c r="EG15" s="49"/>
      <c r="EH15" s="49"/>
      <c r="EI15" s="49"/>
      <c r="EJ15" s="42">
        <f t="shared" si="1170"/>
        <v>800</v>
      </c>
      <c r="EK15" s="43">
        <f t="shared" si="1171"/>
        <v>133.33333333333334</v>
      </c>
      <c r="EL15" s="48"/>
      <c r="EM15" s="49">
        <v>903</v>
      </c>
      <c r="EN15" s="49"/>
      <c r="EO15" s="49"/>
      <c r="EP15" s="49"/>
      <c r="EQ15" s="49"/>
      <c r="ER15" s="42">
        <f t="shared" si="1172"/>
        <v>903</v>
      </c>
      <c r="ES15" s="43">
        <f t="shared" si="1173"/>
        <v>150.5</v>
      </c>
      <c r="ET15" s="48"/>
      <c r="EU15" s="49"/>
      <c r="EV15" s="49">
        <v>398</v>
      </c>
      <c r="EW15" s="49"/>
      <c r="EX15" s="49"/>
      <c r="EY15" s="49"/>
      <c r="EZ15" s="42">
        <f t="shared" si="1174"/>
        <v>398</v>
      </c>
      <c r="FA15" s="43">
        <f t="shared" si="1175"/>
        <v>66.333333333333329</v>
      </c>
      <c r="FB15" s="48">
        <v>600</v>
      </c>
      <c r="FC15" s="49"/>
      <c r="FD15" s="49"/>
      <c r="FE15" s="49"/>
      <c r="FF15" s="49">
        <v>1200</v>
      </c>
      <c r="FG15" s="49"/>
      <c r="FH15" s="42">
        <f t="shared" si="1176"/>
        <v>1800</v>
      </c>
      <c r="FI15" s="43">
        <f t="shared" si="1177"/>
        <v>300</v>
      </c>
      <c r="FJ15" s="48"/>
      <c r="FK15" s="49"/>
      <c r="FL15" s="49"/>
      <c r="FM15" s="49"/>
      <c r="FN15" s="49"/>
      <c r="FO15" s="49"/>
      <c r="FP15" s="42">
        <f t="shared" si="1178"/>
        <v>0</v>
      </c>
      <c r="FQ15" s="43">
        <f t="shared" si="1179"/>
        <v>0</v>
      </c>
      <c r="FR15" s="48"/>
      <c r="FS15" s="49">
        <v>628</v>
      </c>
      <c r="FT15" s="49"/>
      <c r="FU15" s="49">
        <v>13</v>
      </c>
      <c r="FV15" s="49"/>
      <c r="FW15" s="49">
        <v>310</v>
      </c>
      <c r="FX15" s="42">
        <f t="shared" si="1180"/>
        <v>951</v>
      </c>
      <c r="FY15" s="43">
        <f t="shared" si="1181"/>
        <v>158.5</v>
      </c>
      <c r="FZ15" s="48"/>
      <c r="GA15" s="49">
        <v>808</v>
      </c>
      <c r="GB15" s="49"/>
      <c r="GC15" s="49"/>
      <c r="GD15" s="49">
        <v>805</v>
      </c>
      <c r="GE15" s="49"/>
      <c r="GF15" s="42">
        <f t="shared" si="1182"/>
        <v>1613</v>
      </c>
      <c r="GG15" s="43">
        <f t="shared" si="1183"/>
        <v>268.83333333333331</v>
      </c>
      <c r="GH15" s="48"/>
      <c r="GI15" s="49">
        <v>220</v>
      </c>
      <c r="GJ15" s="49"/>
      <c r="GK15" s="49"/>
      <c r="GL15" s="49"/>
      <c r="GM15" s="49"/>
      <c r="GN15" s="42">
        <f t="shared" si="1184"/>
        <v>220</v>
      </c>
      <c r="GO15" s="43">
        <f t="shared" si="1185"/>
        <v>36.666666666666664</v>
      </c>
      <c r="GP15" s="48"/>
      <c r="GQ15" s="49"/>
      <c r="GR15" s="49"/>
      <c r="GS15" s="49"/>
      <c r="GT15" s="49">
        <v>901</v>
      </c>
      <c r="GU15" s="49"/>
      <c r="GV15" s="42">
        <f t="shared" si="1186"/>
        <v>901</v>
      </c>
      <c r="GW15" s="43">
        <f t="shared" si="1187"/>
        <v>150.16666666666666</v>
      </c>
      <c r="GX15" s="48"/>
      <c r="GY15" s="49"/>
      <c r="GZ15" s="49">
        <v>400</v>
      </c>
      <c r="HA15" s="49"/>
      <c r="HB15" s="49"/>
      <c r="HC15" s="49"/>
      <c r="HD15" s="42">
        <f t="shared" si="1188"/>
        <v>400</v>
      </c>
      <c r="HE15" s="43">
        <f t="shared" si="1189"/>
        <v>66.666666666666671</v>
      </c>
      <c r="HF15" s="48">
        <v>898</v>
      </c>
      <c r="HG15" s="49"/>
      <c r="HH15" s="49">
        <v>354</v>
      </c>
      <c r="HI15" s="49"/>
      <c r="HJ15" s="49"/>
      <c r="HK15" s="49"/>
      <c r="HL15" s="42">
        <f t="shared" si="1190"/>
        <v>1252</v>
      </c>
      <c r="HM15" s="43">
        <f t="shared" si="1191"/>
        <v>208.66666666666666</v>
      </c>
      <c r="HN15" s="82"/>
      <c r="HO15" s="83"/>
      <c r="HP15" s="83">
        <v>301</v>
      </c>
      <c r="HQ15" s="83"/>
      <c r="HR15" s="83">
        <v>700</v>
      </c>
      <c r="HS15" s="83">
        <v>551</v>
      </c>
      <c r="HT15" s="42">
        <f t="shared" si="1192"/>
        <v>1552</v>
      </c>
      <c r="HU15" s="43">
        <f t="shared" si="1193"/>
        <v>258.66666666666669</v>
      </c>
      <c r="HV15" s="48"/>
      <c r="HW15" s="49"/>
      <c r="HX15" s="49"/>
      <c r="HY15" s="49"/>
      <c r="HZ15" s="49"/>
      <c r="IA15" s="49"/>
      <c r="IB15" s="42">
        <f t="shared" si="1194"/>
        <v>0</v>
      </c>
      <c r="IC15" s="43">
        <f t="shared" si="1195"/>
        <v>0</v>
      </c>
      <c r="ID15" s="48"/>
      <c r="IE15" s="49"/>
      <c r="IF15" s="49"/>
      <c r="IG15" s="49"/>
      <c r="IH15" s="49"/>
      <c r="II15" s="49"/>
      <c r="IJ15" s="42">
        <f t="shared" si="1196"/>
        <v>0</v>
      </c>
      <c r="IK15" s="43">
        <f t="shared" si="1197"/>
        <v>0</v>
      </c>
      <c r="IL15" s="48">
        <v>147</v>
      </c>
      <c r="IM15" s="49">
        <v>53</v>
      </c>
      <c r="IN15" s="49"/>
      <c r="IO15" s="49">
        <v>413</v>
      </c>
      <c r="IP15" s="49"/>
      <c r="IQ15" s="49"/>
      <c r="IR15" s="67">
        <f t="shared" si="1198"/>
        <v>613</v>
      </c>
      <c r="IS15" s="68">
        <f t="shared" si="1199"/>
        <v>102.16666666666667</v>
      </c>
      <c r="IT15" s="48"/>
      <c r="IU15" s="49"/>
      <c r="IV15" s="49">
        <v>353</v>
      </c>
      <c r="IW15" s="49"/>
      <c r="IX15" s="49"/>
      <c r="IY15" s="49"/>
      <c r="IZ15" s="67">
        <f t="shared" si="1200"/>
        <v>353</v>
      </c>
      <c r="JA15" s="68">
        <f t="shared" si="1201"/>
        <v>58.833333333333336</v>
      </c>
      <c r="JB15" s="48"/>
      <c r="JC15" s="49">
        <v>301</v>
      </c>
      <c r="JD15" s="49"/>
      <c r="JE15" s="49"/>
      <c r="JF15" s="49"/>
      <c r="JG15" s="49"/>
      <c r="JH15" s="67">
        <f t="shared" si="1202"/>
        <v>301</v>
      </c>
      <c r="JI15" s="68">
        <f t="shared" si="1203"/>
        <v>50.166666666666664</v>
      </c>
      <c r="JJ15" s="48">
        <v>603</v>
      </c>
      <c r="JK15" s="49"/>
      <c r="JL15" s="49"/>
      <c r="JM15" s="49"/>
      <c r="JN15" s="49"/>
      <c r="JO15" s="49"/>
      <c r="JP15" s="42">
        <f t="shared" si="1204"/>
        <v>603</v>
      </c>
      <c r="JQ15" s="43">
        <f t="shared" si="1205"/>
        <v>100.5</v>
      </c>
      <c r="JR15" s="48">
        <v>400</v>
      </c>
      <c r="JS15" s="49"/>
      <c r="JT15" s="49"/>
      <c r="JU15" s="49"/>
      <c r="JV15" s="49"/>
      <c r="JW15" s="49">
        <v>876</v>
      </c>
      <c r="JX15" s="42">
        <f t="shared" si="1206"/>
        <v>1276</v>
      </c>
      <c r="JY15" s="43">
        <f t="shared" si="1207"/>
        <v>212.66666666666666</v>
      </c>
      <c r="JZ15" s="48"/>
      <c r="KA15" s="49"/>
      <c r="KB15" s="49"/>
      <c r="KC15" s="49"/>
      <c r="KD15" s="49"/>
      <c r="KE15" s="49"/>
      <c r="KF15" s="42">
        <f t="shared" si="195"/>
        <v>0</v>
      </c>
      <c r="KG15" s="43">
        <f t="shared" si="196"/>
        <v>0</v>
      </c>
      <c r="KH15" s="48">
        <v>825</v>
      </c>
      <c r="KI15" s="49"/>
      <c r="KJ15" s="49"/>
      <c r="KK15" s="49"/>
      <c r="KL15" s="49"/>
      <c r="KM15" s="49">
        <v>1000</v>
      </c>
      <c r="KN15" s="67">
        <f t="shared" si="197"/>
        <v>1825</v>
      </c>
      <c r="KO15" s="68">
        <f t="shared" si="198"/>
        <v>304.16666666666669</v>
      </c>
      <c r="KP15" s="48"/>
      <c r="KQ15" s="49"/>
      <c r="KR15" s="49"/>
      <c r="KS15" s="49"/>
      <c r="KT15" s="49">
        <v>876</v>
      </c>
      <c r="KU15" s="49"/>
      <c r="KV15" s="67">
        <f t="shared" si="199"/>
        <v>876</v>
      </c>
      <c r="KW15" s="68">
        <f t="shared" si="200"/>
        <v>146</v>
      </c>
      <c r="KX15" s="48"/>
      <c r="KY15" s="49"/>
      <c r="KZ15" s="49"/>
      <c r="LA15" s="49"/>
      <c r="LB15" s="49"/>
      <c r="LC15" s="49"/>
      <c r="LD15" s="67">
        <f t="shared" si="201"/>
        <v>0</v>
      </c>
      <c r="LE15" s="68">
        <f t="shared" si="202"/>
        <v>0</v>
      </c>
      <c r="LF15" s="48"/>
      <c r="LG15" s="49">
        <v>1006</v>
      </c>
      <c r="LH15" s="49"/>
      <c r="LI15" s="49"/>
      <c r="LJ15" s="49"/>
      <c r="LK15" s="49"/>
      <c r="LL15" s="67">
        <f t="shared" si="203"/>
        <v>1006</v>
      </c>
      <c r="LM15" s="68">
        <f t="shared" si="204"/>
        <v>167.66666666666666</v>
      </c>
      <c r="LN15" s="48">
        <v>798</v>
      </c>
      <c r="LO15" s="49"/>
      <c r="LP15" s="49">
        <v>1200</v>
      </c>
      <c r="LQ15" s="49"/>
      <c r="LR15" s="49"/>
      <c r="LS15" s="49"/>
      <c r="LT15" s="67">
        <f t="shared" si="205"/>
        <v>1998</v>
      </c>
      <c r="LU15" s="68">
        <f t="shared" si="206"/>
        <v>333</v>
      </c>
      <c r="LV15" s="48">
        <v>1095</v>
      </c>
      <c r="LW15" s="49"/>
      <c r="LX15" s="49"/>
      <c r="LY15" s="49"/>
      <c r="LZ15" s="49">
        <v>2004</v>
      </c>
      <c r="MA15" s="49"/>
      <c r="MB15" s="67">
        <f t="shared" si="207"/>
        <v>3099</v>
      </c>
      <c r="MC15" s="68">
        <f t="shared" si="208"/>
        <v>516.5</v>
      </c>
      <c r="MD15" s="48"/>
      <c r="ME15" s="49">
        <v>1585</v>
      </c>
      <c r="MF15" s="49"/>
      <c r="MG15" s="49"/>
      <c r="MH15" s="49"/>
      <c r="MI15" s="49"/>
      <c r="MJ15" s="67">
        <f t="shared" si="209"/>
        <v>1585</v>
      </c>
      <c r="MK15" s="68">
        <f t="shared" si="210"/>
        <v>264.16666666666669</v>
      </c>
      <c r="ML15" s="48"/>
      <c r="MM15" s="49"/>
      <c r="MN15" s="49"/>
      <c r="MO15" s="49"/>
      <c r="MP15" s="49"/>
      <c r="MQ15" s="49"/>
      <c r="MR15" s="67">
        <f t="shared" si="211"/>
        <v>0</v>
      </c>
      <c r="MS15" s="68">
        <f t="shared" si="212"/>
        <v>0</v>
      </c>
      <c r="MT15" s="48"/>
      <c r="MU15" s="49"/>
      <c r="MV15" s="49"/>
      <c r="MW15" s="49"/>
      <c r="MX15" s="49"/>
      <c r="MY15" s="49">
        <v>560</v>
      </c>
      <c r="MZ15" s="67">
        <f t="shared" si="213"/>
        <v>560</v>
      </c>
      <c r="NA15" s="68">
        <f t="shared" si="214"/>
        <v>93.333333333333329</v>
      </c>
      <c r="NB15" s="48"/>
      <c r="NC15" s="49"/>
      <c r="ND15" s="49"/>
      <c r="NE15" s="49">
        <v>1991</v>
      </c>
      <c r="NF15" s="49"/>
      <c r="NG15" s="49"/>
      <c r="NH15" s="67">
        <f t="shared" si="215"/>
        <v>1991</v>
      </c>
      <c r="NI15" s="68">
        <f t="shared" si="216"/>
        <v>331.83333333333331</v>
      </c>
      <c r="NJ15" s="48"/>
      <c r="NK15" s="49">
        <v>392</v>
      </c>
      <c r="NL15" s="49">
        <v>391</v>
      </c>
      <c r="NM15" s="49"/>
      <c r="NN15" s="49"/>
      <c r="NO15" s="49"/>
      <c r="NP15" s="67">
        <f t="shared" si="217"/>
        <v>783</v>
      </c>
      <c r="NQ15" s="68">
        <f t="shared" si="218"/>
        <v>130.5</v>
      </c>
      <c r="NR15" s="48">
        <v>1399</v>
      </c>
      <c r="NS15" s="49"/>
      <c r="NT15" s="49"/>
      <c r="NU15" s="49"/>
      <c r="NV15" s="49"/>
      <c r="NW15" s="49">
        <v>587</v>
      </c>
      <c r="NX15" s="67">
        <f t="shared" si="219"/>
        <v>1986</v>
      </c>
      <c r="NY15" s="68">
        <f t="shared" si="220"/>
        <v>331</v>
      </c>
      <c r="NZ15" s="48"/>
      <c r="OA15" s="49"/>
      <c r="OB15" s="49"/>
      <c r="OC15" s="49"/>
      <c r="OD15" s="49">
        <v>1969</v>
      </c>
      <c r="OE15" s="49"/>
      <c r="OF15" s="67">
        <f t="shared" si="221"/>
        <v>1969</v>
      </c>
      <c r="OG15" s="68">
        <f t="shared" si="222"/>
        <v>328.16666666666669</v>
      </c>
      <c r="OH15" s="48"/>
      <c r="OI15" s="49"/>
      <c r="OJ15" s="49"/>
      <c r="OK15" s="49">
        <v>2020</v>
      </c>
      <c r="OL15" s="49"/>
      <c r="OM15" s="49"/>
      <c r="ON15" s="67">
        <f t="shared" si="223"/>
        <v>2020</v>
      </c>
      <c r="OO15" s="68">
        <f t="shared" si="224"/>
        <v>336.66666666666669</v>
      </c>
      <c r="OP15" s="48"/>
      <c r="OQ15" s="49"/>
      <c r="OR15" s="49">
        <v>401</v>
      </c>
      <c r="OS15" s="49"/>
      <c r="OT15" s="49"/>
      <c r="OU15" s="49"/>
      <c r="OV15" s="67">
        <f t="shared" si="225"/>
        <v>401</v>
      </c>
      <c r="OW15" s="68">
        <f t="shared" si="226"/>
        <v>66.833333333333329</v>
      </c>
      <c r="OX15" s="48"/>
      <c r="OY15" s="49">
        <v>2043</v>
      </c>
      <c r="OZ15" s="49"/>
      <c r="PA15" s="49"/>
      <c r="PB15" s="49"/>
      <c r="PC15" s="49"/>
      <c r="PD15" s="67">
        <f t="shared" si="227"/>
        <v>2043</v>
      </c>
      <c r="PE15" s="68">
        <f t="shared" si="228"/>
        <v>340.5</v>
      </c>
      <c r="PF15" s="48"/>
      <c r="PG15" s="49">
        <v>1415</v>
      </c>
      <c r="PH15" s="49">
        <v>994</v>
      </c>
      <c r="PI15" s="49"/>
      <c r="PJ15" s="49"/>
      <c r="PK15" s="49"/>
      <c r="PL15" s="67">
        <f t="shared" si="229"/>
        <v>2409</v>
      </c>
      <c r="PM15" s="68">
        <f t="shared" si="230"/>
        <v>401.5</v>
      </c>
      <c r="PN15" s="48">
        <v>800</v>
      </c>
      <c r="PO15" s="49"/>
      <c r="PP15" s="49">
        <v>181</v>
      </c>
      <c r="PQ15" s="49">
        <v>921</v>
      </c>
      <c r="PR15" s="49"/>
      <c r="PS15" s="49"/>
      <c r="PT15" s="104">
        <f t="shared" si="231"/>
        <v>1902</v>
      </c>
      <c r="PU15" s="105">
        <f t="shared" si="232"/>
        <v>317</v>
      </c>
      <c r="PV15" s="106"/>
      <c r="PW15" s="107"/>
      <c r="PX15" s="107"/>
      <c r="PY15" s="107"/>
      <c r="PZ15" s="107">
        <v>1427</v>
      </c>
      <c r="QA15" s="107"/>
      <c r="QB15" s="104">
        <f t="shared" si="233"/>
        <v>1427</v>
      </c>
      <c r="QC15" s="105">
        <f t="shared" si="234"/>
        <v>237.83333333333334</v>
      </c>
      <c r="QD15" s="106"/>
      <c r="QE15" s="107"/>
      <c r="QF15" s="107"/>
      <c r="QG15" s="107"/>
      <c r="QH15" s="107">
        <v>802</v>
      </c>
      <c r="QI15" s="107"/>
      <c r="QJ15" s="104">
        <f t="shared" si="235"/>
        <v>802</v>
      </c>
      <c r="QK15" s="105">
        <f t="shared" si="236"/>
        <v>133.66666666666666</v>
      </c>
      <c r="QL15" s="106"/>
      <c r="QM15" s="107"/>
      <c r="QN15" s="107"/>
      <c r="QO15" s="107"/>
      <c r="QP15" s="107"/>
      <c r="QQ15" s="107"/>
      <c r="QR15" s="104">
        <f t="shared" si="237"/>
        <v>0</v>
      </c>
      <c r="QS15" s="105">
        <f t="shared" si="238"/>
        <v>0</v>
      </c>
      <c r="QT15" s="106">
        <v>252</v>
      </c>
      <c r="QU15" s="107"/>
      <c r="QV15" s="107"/>
      <c r="QW15" s="107"/>
      <c r="QX15" s="107"/>
      <c r="QY15" s="107"/>
      <c r="QZ15" s="104">
        <f t="shared" si="239"/>
        <v>252</v>
      </c>
      <c r="RA15" s="105">
        <f t="shared" si="240"/>
        <v>42</v>
      </c>
      <c r="RB15" s="106"/>
      <c r="RC15" s="107">
        <v>970</v>
      </c>
      <c r="RD15" s="107"/>
      <c r="RE15" s="107"/>
      <c r="RF15" s="107"/>
      <c r="RG15" s="107"/>
      <c r="RH15" s="104">
        <f t="shared" si="241"/>
        <v>970</v>
      </c>
      <c r="RI15" s="105">
        <f t="shared" si="242"/>
        <v>161.66666666666666</v>
      </c>
      <c r="RJ15" s="106"/>
      <c r="RK15" s="107"/>
      <c r="RL15" s="107">
        <v>774</v>
      </c>
      <c r="RM15" s="107"/>
      <c r="RN15" s="107"/>
      <c r="RO15" s="107"/>
      <c r="RP15" s="104">
        <f t="shared" si="243"/>
        <v>774</v>
      </c>
      <c r="RQ15" s="105">
        <f t="shared" si="244"/>
        <v>129</v>
      </c>
      <c r="RR15" s="106"/>
      <c r="RS15" s="107"/>
      <c r="RT15" s="107"/>
      <c r="RU15" s="107"/>
      <c r="RV15" s="107">
        <v>1645</v>
      </c>
      <c r="RW15" s="107"/>
      <c r="RX15" s="104">
        <f t="shared" si="245"/>
        <v>1645</v>
      </c>
      <c r="RY15" s="105">
        <f t="shared" si="246"/>
        <v>274.16666666666669</v>
      </c>
      <c r="RZ15" s="106"/>
      <c r="SA15" s="107"/>
      <c r="SB15" s="107">
        <v>477</v>
      </c>
      <c r="SC15" s="107"/>
      <c r="SD15" s="107"/>
      <c r="SE15" s="107"/>
      <c r="SF15" s="104">
        <f t="shared" si="247"/>
        <v>477</v>
      </c>
      <c r="SG15" s="105">
        <f t="shared" si="248"/>
        <v>79.5</v>
      </c>
      <c r="SH15" s="106"/>
      <c r="SI15" s="107">
        <v>1257</v>
      </c>
      <c r="SJ15" s="107"/>
      <c r="SK15" s="107"/>
      <c r="SL15" s="107"/>
      <c r="SM15" s="107">
        <v>1190</v>
      </c>
      <c r="SN15" s="104">
        <f t="shared" si="249"/>
        <v>2447</v>
      </c>
      <c r="SO15" s="105">
        <f t="shared" si="250"/>
        <v>407.83333333333331</v>
      </c>
      <c r="SP15" s="106"/>
      <c r="SQ15" s="107"/>
      <c r="SR15" s="107"/>
      <c r="SS15" s="107"/>
      <c r="ST15" s="107"/>
      <c r="SU15" s="107"/>
      <c r="SV15" s="104">
        <f t="shared" si="251"/>
        <v>0</v>
      </c>
      <c r="SW15" s="105">
        <f t="shared" si="252"/>
        <v>0</v>
      </c>
      <c r="SX15" s="106">
        <v>1202</v>
      </c>
      <c r="SY15" s="107"/>
      <c r="SZ15" s="107">
        <v>1100</v>
      </c>
      <c r="TA15" s="107"/>
      <c r="TB15" s="107"/>
      <c r="TC15" s="107"/>
      <c r="TD15" s="104">
        <f t="shared" si="253"/>
        <v>2302</v>
      </c>
      <c r="TE15" s="105">
        <f t="shared" si="254"/>
        <v>383.66666666666669</v>
      </c>
      <c r="TF15" s="106"/>
      <c r="TG15" s="107"/>
      <c r="TH15" s="107"/>
      <c r="TI15" s="107"/>
      <c r="TJ15" s="107">
        <v>1398</v>
      </c>
      <c r="TK15" s="107"/>
      <c r="TL15" s="104">
        <f t="shared" si="255"/>
        <v>1398</v>
      </c>
      <c r="TM15" s="105">
        <f t="shared" si="256"/>
        <v>233</v>
      </c>
      <c r="TN15" s="106"/>
      <c r="TO15" s="107"/>
      <c r="TP15" s="107"/>
      <c r="TQ15" s="107"/>
      <c r="TR15" s="107"/>
      <c r="TS15" s="107"/>
      <c r="TT15" s="104">
        <f t="shared" si="257"/>
        <v>0</v>
      </c>
      <c r="TU15" s="105">
        <f t="shared" si="258"/>
        <v>0</v>
      </c>
      <c r="TV15" s="106">
        <v>1399</v>
      </c>
      <c r="TW15" s="107"/>
      <c r="TX15" s="107"/>
      <c r="TY15" s="107"/>
      <c r="TZ15" s="107"/>
      <c r="UA15" s="107"/>
      <c r="UB15" s="104">
        <f t="shared" si="259"/>
        <v>1399</v>
      </c>
      <c r="UC15" s="105">
        <f t="shared" si="260"/>
        <v>233.16666666666666</v>
      </c>
      <c r="UD15" s="106"/>
      <c r="UE15" s="107">
        <v>801</v>
      </c>
      <c r="UF15" s="107"/>
      <c r="UG15" s="107"/>
      <c r="UH15" s="107"/>
      <c r="UI15" s="107">
        <v>812</v>
      </c>
      <c r="UJ15" s="104">
        <f t="shared" si="261"/>
        <v>1613</v>
      </c>
      <c r="UK15" s="105">
        <f t="shared" si="262"/>
        <v>268.83333333333331</v>
      </c>
      <c r="UL15" s="106"/>
      <c r="UM15" s="107"/>
      <c r="UN15" s="107"/>
      <c r="UO15" s="107">
        <f>869+573</f>
        <v>1442</v>
      </c>
      <c r="UP15" s="107"/>
      <c r="UQ15" s="107"/>
      <c r="UR15" s="107"/>
      <c r="US15" s="104">
        <f t="shared" si="263"/>
        <v>1442</v>
      </c>
      <c r="UT15" s="105">
        <f t="shared" si="264"/>
        <v>240.33333333333334</v>
      </c>
      <c r="UU15" s="106"/>
      <c r="UV15" s="107"/>
      <c r="UW15" s="107">
        <v>1010</v>
      </c>
      <c r="UX15" s="107"/>
      <c r="UY15" s="107"/>
      <c r="UZ15" s="107"/>
      <c r="VA15" s="104">
        <f t="shared" si="265"/>
        <v>1010</v>
      </c>
      <c r="VB15" s="105">
        <f t="shared" si="266"/>
        <v>168.33333333333334</v>
      </c>
      <c r="VC15" s="106"/>
      <c r="VD15" s="107"/>
      <c r="VE15" s="107"/>
      <c r="VF15" s="107"/>
      <c r="VG15" s="107"/>
      <c r="VH15" s="107"/>
      <c r="VI15" s="104">
        <f t="shared" si="267"/>
        <v>0</v>
      </c>
      <c r="VJ15" s="105">
        <f t="shared" si="268"/>
        <v>0</v>
      </c>
      <c r="VK15" s="106"/>
      <c r="VL15" s="107"/>
      <c r="VM15" s="107"/>
      <c r="VN15" s="107">
        <v>855</v>
      </c>
      <c r="VO15" s="107"/>
      <c r="VP15" s="107"/>
      <c r="VQ15" s="104">
        <f t="shared" si="269"/>
        <v>855</v>
      </c>
      <c r="VR15" s="105">
        <f t="shared" si="270"/>
        <v>142.5</v>
      </c>
      <c r="VS15" s="106"/>
      <c r="VT15" s="107">
        <v>1272</v>
      </c>
      <c r="VU15" s="107"/>
      <c r="VV15" s="107"/>
      <c r="VW15" s="107"/>
      <c r="VX15" s="107"/>
      <c r="VY15" s="104">
        <f t="shared" si="271"/>
        <v>1272</v>
      </c>
      <c r="VZ15" s="105">
        <f t="shared" si="272"/>
        <v>212</v>
      </c>
      <c r="WA15" s="63">
        <v>400</v>
      </c>
      <c r="WB15" s="64"/>
      <c r="WC15" s="64"/>
      <c r="WD15" s="64"/>
      <c r="WE15" s="64"/>
      <c r="WF15" s="64"/>
      <c r="WG15" s="67">
        <f t="shared" si="273"/>
        <v>400</v>
      </c>
      <c r="WH15" s="68">
        <f t="shared" si="274"/>
        <v>66.666666666666671</v>
      </c>
      <c r="WI15" s="48">
        <v>790</v>
      </c>
      <c r="WJ15" s="49"/>
      <c r="WK15" s="49"/>
      <c r="WL15" s="49"/>
      <c r="WM15" s="49">
        <v>1295</v>
      </c>
      <c r="WN15" s="49"/>
      <c r="WO15" s="67">
        <f t="shared" si="275"/>
        <v>2085</v>
      </c>
      <c r="WP15" s="68">
        <f t="shared" si="276"/>
        <v>347.5</v>
      </c>
      <c r="WQ15" s="48"/>
      <c r="WR15" s="49"/>
      <c r="WS15" s="49"/>
      <c r="WT15" s="49"/>
      <c r="WU15" s="49"/>
      <c r="WV15" s="49">
        <v>428</v>
      </c>
      <c r="WW15" s="49"/>
      <c r="WX15" s="67">
        <f t="shared" si="277"/>
        <v>428</v>
      </c>
      <c r="WY15" s="68">
        <f t="shared" si="278"/>
        <v>71.333333333333329</v>
      </c>
      <c r="WZ15" s="48"/>
      <c r="XA15" s="49"/>
      <c r="XB15" s="49">
        <v>606</v>
      </c>
      <c r="XC15" s="49"/>
      <c r="XD15" s="49">
        <v>20</v>
      </c>
      <c r="XE15" s="49">
        <v>20</v>
      </c>
      <c r="XF15" s="49">
        <v>20</v>
      </c>
      <c r="XG15" s="67">
        <f t="shared" si="279"/>
        <v>666</v>
      </c>
      <c r="XH15" s="68">
        <f t="shared" si="280"/>
        <v>111</v>
      </c>
      <c r="XI15" s="106">
        <v>802</v>
      </c>
      <c r="XJ15" s="107"/>
      <c r="XK15" s="107"/>
      <c r="XL15" s="107"/>
      <c r="XM15" s="107"/>
      <c r="XN15" s="107"/>
      <c r="XO15" s="107"/>
      <c r="XP15" s="104">
        <f t="shared" si="281"/>
        <v>0</v>
      </c>
      <c r="XQ15" s="105">
        <f t="shared" si="282"/>
        <v>0</v>
      </c>
      <c r="XR15" s="48">
        <v>624</v>
      </c>
      <c r="XS15" s="49"/>
      <c r="XT15" s="49"/>
      <c r="XU15" s="49">
        <v>1002</v>
      </c>
      <c r="XV15" s="49"/>
      <c r="XW15" s="49"/>
      <c r="XX15" s="49"/>
      <c r="XY15" s="67">
        <f t="shared" si="283"/>
        <v>1002</v>
      </c>
      <c r="XZ15" s="68">
        <f t="shared" si="284"/>
        <v>167</v>
      </c>
      <c r="YA15" s="48"/>
      <c r="YB15" s="49"/>
      <c r="YC15" s="49"/>
      <c r="YD15" s="49"/>
      <c r="YE15" s="49">
        <v>402</v>
      </c>
      <c r="YF15" s="49"/>
      <c r="YG15" s="49"/>
      <c r="YH15" s="67">
        <f t="shared" si="285"/>
        <v>402</v>
      </c>
      <c r="YI15" s="68">
        <f t="shared" si="286"/>
        <v>67</v>
      </c>
      <c r="YJ15" s="180">
        <v>1208</v>
      </c>
      <c r="YK15" s="49"/>
      <c r="YL15" s="49"/>
      <c r="YM15" s="49">
        <v>1202</v>
      </c>
      <c r="YN15" s="49"/>
      <c r="YO15" s="49"/>
      <c r="YP15" s="49"/>
      <c r="YQ15" s="67">
        <f t="shared" si="287"/>
        <v>1202</v>
      </c>
      <c r="YR15" s="68">
        <f t="shared" si="288"/>
        <v>200.33333333333334</v>
      </c>
      <c r="YS15" s="48"/>
      <c r="YT15" s="49"/>
      <c r="YU15" s="49">
        <v>800</v>
      </c>
      <c r="YV15" s="49"/>
      <c r="YW15" s="49"/>
      <c r="YX15" s="49"/>
      <c r="YY15" s="67">
        <f t="shared" si="289"/>
        <v>800</v>
      </c>
      <c r="YZ15" s="68">
        <f t="shared" si="290"/>
        <v>133.33333333333334</v>
      </c>
      <c r="ZA15" s="48"/>
      <c r="ZB15" s="49"/>
      <c r="ZC15" s="49"/>
      <c r="ZD15" s="49">
        <v>946</v>
      </c>
      <c r="ZE15" s="49"/>
      <c r="ZF15" s="49"/>
      <c r="ZG15" s="67">
        <f t="shared" si="291"/>
        <v>946</v>
      </c>
      <c r="ZH15" s="68">
        <f t="shared" si="292"/>
        <v>157.66666666666666</v>
      </c>
      <c r="ZI15" s="48"/>
      <c r="ZJ15" s="49"/>
      <c r="ZK15" s="49">
        <v>1141</v>
      </c>
      <c r="ZL15" s="49"/>
      <c r="ZM15" s="24"/>
      <c r="ZN15" s="24"/>
      <c r="ZO15" s="67">
        <f t="shared" si="293"/>
        <v>1141</v>
      </c>
      <c r="ZP15" s="68">
        <f t="shared" si="294"/>
        <v>190.16666666666666</v>
      </c>
      <c r="ZQ15" s="48"/>
      <c r="ZR15" s="49"/>
      <c r="ZS15" s="49"/>
      <c r="ZT15" s="49">
        <v>802</v>
      </c>
      <c r="ZU15" s="49"/>
      <c r="ZV15" s="49"/>
      <c r="ZW15" s="49"/>
      <c r="ZX15" s="67">
        <f t="shared" si="295"/>
        <v>802</v>
      </c>
      <c r="ZY15" s="68">
        <f t="shared" si="296"/>
        <v>133.66666666666666</v>
      </c>
      <c r="ZZ15" s="48"/>
      <c r="AAA15" s="49"/>
      <c r="AAB15" s="49"/>
      <c r="AAC15" s="49"/>
      <c r="AAD15" s="49"/>
      <c r="AAE15" s="49"/>
      <c r="AAF15" s="49">
        <v>1048</v>
      </c>
      <c r="AAG15" s="67">
        <f t="shared" si="297"/>
        <v>1048</v>
      </c>
      <c r="AAH15" s="68">
        <f t="shared" si="298"/>
        <v>174.66666666666666</v>
      </c>
      <c r="AAI15" s="48"/>
      <c r="AAJ15" s="49"/>
      <c r="AAK15" s="49"/>
      <c r="AAL15" s="49"/>
      <c r="AAM15" s="49">
        <v>658</v>
      </c>
      <c r="AAN15" s="49"/>
      <c r="AAO15" s="67">
        <f t="shared" si="299"/>
        <v>658</v>
      </c>
      <c r="AAP15" s="68">
        <f t="shared" si="300"/>
        <v>109.66666666666667</v>
      </c>
      <c r="AAQ15" s="48">
        <v>608</v>
      </c>
      <c r="AAR15" s="49"/>
      <c r="AAS15" s="49"/>
      <c r="AAT15" s="49"/>
      <c r="AAU15" s="49">
        <v>1009</v>
      </c>
      <c r="AAV15" s="49"/>
      <c r="AAW15" s="67">
        <f t="shared" si="301"/>
        <v>1617</v>
      </c>
      <c r="AAX15" s="68">
        <f t="shared" si="302"/>
        <v>269.5</v>
      </c>
      <c r="AAY15" s="48"/>
      <c r="AAZ15" s="49"/>
      <c r="ABA15" s="49">
        <v>996</v>
      </c>
      <c r="ABB15" s="49"/>
      <c r="ABC15" s="49">
        <v>800</v>
      </c>
      <c r="ABD15" s="49"/>
      <c r="ABE15" s="67">
        <f t="shared" si="303"/>
        <v>1796</v>
      </c>
      <c r="ABF15" s="68">
        <f t="shared" si="304"/>
        <v>299.33333333333331</v>
      </c>
      <c r="ABG15" s="48"/>
      <c r="ABH15" s="49"/>
      <c r="ABI15" s="49"/>
      <c r="ABJ15" s="49">
        <v>1251</v>
      </c>
      <c r="ABK15" s="49"/>
      <c r="ABL15" s="49"/>
      <c r="ABM15" s="67">
        <f t="shared" si="305"/>
        <v>1251</v>
      </c>
      <c r="ABN15" s="68">
        <f t="shared" si="306"/>
        <v>208.5</v>
      </c>
      <c r="ABO15" s="48"/>
      <c r="ABP15" s="49"/>
      <c r="ABQ15" s="49"/>
      <c r="ABR15" s="49"/>
      <c r="ABS15" s="49"/>
      <c r="ABT15" s="49"/>
      <c r="ABU15" s="67">
        <f t="shared" si="307"/>
        <v>0</v>
      </c>
      <c r="ABV15" s="68">
        <f t="shared" si="308"/>
        <v>0</v>
      </c>
      <c r="ABW15" s="48"/>
      <c r="ABX15" s="49"/>
      <c r="ABY15" s="49"/>
      <c r="ABZ15" s="49"/>
      <c r="ACA15" s="49">
        <v>369</v>
      </c>
      <c r="ACB15" s="49"/>
      <c r="ACC15" s="67">
        <f t="shared" si="309"/>
        <v>369</v>
      </c>
      <c r="ACD15" s="68">
        <f t="shared" si="310"/>
        <v>61.5</v>
      </c>
      <c r="ACE15" s="48"/>
      <c r="ACF15" s="49">
        <v>1187</v>
      </c>
      <c r="ACG15" s="49"/>
      <c r="ACH15" s="49"/>
      <c r="ACI15" s="49"/>
      <c r="ACJ15" s="49">
        <v>1206</v>
      </c>
      <c r="ACK15" s="67">
        <f t="shared" si="311"/>
        <v>2393</v>
      </c>
      <c r="ACL15" s="68">
        <f t="shared" si="312"/>
        <v>398.83333333333331</v>
      </c>
      <c r="ACM15" s="48"/>
      <c r="ACN15" s="49"/>
      <c r="ACO15" s="49"/>
      <c r="ACP15" s="49"/>
      <c r="ACQ15" s="49"/>
      <c r="ACR15" s="49">
        <v>1608</v>
      </c>
      <c r="ACS15" s="67">
        <f t="shared" si="313"/>
        <v>1608</v>
      </c>
      <c r="ACT15" s="68">
        <f t="shared" si="314"/>
        <v>268</v>
      </c>
      <c r="ACU15" s="48"/>
      <c r="ACV15" s="49"/>
      <c r="ACW15" s="49"/>
      <c r="ACX15" s="49"/>
      <c r="ACY15" s="49">
        <v>262</v>
      </c>
      <c r="ACZ15" s="49">
        <v>102</v>
      </c>
      <c r="ADA15" s="67">
        <f t="shared" si="315"/>
        <v>364</v>
      </c>
      <c r="ADB15" s="68">
        <f t="shared" si="316"/>
        <v>60.666666666666664</v>
      </c>
      <c r="ADC15" s="48"/>
      <c r="ADD15" s="49"/>
      <c r="ADE15" s="49"/>
      <c r="ADF15" s="49"/>
      <c r="ADG15" s="49"/>
      <c r="ADH15" s="49"/>
      <c r="ADI15" s="67">
        <f t="shared" si="317"/>
        <v>0</v>
      </c>
      <c r="ADJ15" s="68">
        <f t="shared" si="318"/>
        <v>0</v>
      </c>
      <c r="ADK15" s="48"/>
      <c r="ADL15" s="49">
        <v>995</v>
      </c>
      <c r="ADM15" s="49"/>
      <c r="ADN15" s="49"/>
      <c r="ADO15" s="49"/>
      <c r="ADP15" s="49"/>
      <c r="ADQ15" s="67">
        <f t="shared" si="319"/>
        <v>995</v>
      </c>
      <c r="ADR15" s="68">
        <f t="shared" si="320"/>
        <v>165.83333333333334</v>
      </c>
      <c r="ADS15" s="48"/>
      <c r="ADT15" s="49"/>
      <c r="ADU15" s="49">
        <v>913</v>
      </c>
      <c r="ADV15" s="49"/>
      <c r="ADW15" s="49"/>
      <c r="ADX15" s="49"/>
      <c r="ADY15" s="67">
        <f t="shared" si="321"/>
        <v>913</v>
      </c>
      <c r="ADZ15" s="68">
        <f t="shared" si="322"/>
        <v>152.16666666666666</v>
      </c>
      <c r="AEA15" s="48"/>
      <c r="AEB15" s="49"/>
      <c r="AEC15" s="49"/>
      <c r="AED15" s="49">
        <v>700</v>
      </c>
      <c r="AEE15" s="49"/>
      <c r="AEF15" s="49"/>
      <c r="AEG15" s="67">
        <f t="shared" si="323"/>
        <v>700</v>
      </c>
      <c r="AEH15" s="68">
        <f t="shared" si="324"/>
        <v>116.66666666666667</v>
      </c>
      <c r="AEI15" s="48"/>
      <c r="AEJ15" s="49"/>
      <c r="AEK15" s="49">
        <v>798</v>
      </c>
      <c r="AEL15" s="49"/>
      <c r="AEM15" s="49"/>
      <c r="AEN15" s="49"/>
      <c r="AEO15" s="67">
        <f t="shared" si="325"/>
        <v>798</v>
      </c>
      <c r="AEP15" s="68">
        <f t="shared" si="326"/>
        <v>133</v>
      </c>
      <c r="AEQ15" s="48"/>
      <c r="AER15" s="49"/>
      <c r="AES15" s="49"/>
      <c r="AET15" s="49"/>
      <c r="AEU15" s="49">
        <v>1445</v>
      </c>
      <c r="AEV15" s="49"/>
      <c r="AEW15" s="67">
        <f t="shared" si="327"/>
        <v>1445</v>
      </c>
      <c r="AEX15" s="68">
        <f t="shared" si="328"/>
        <v>240.83333333333334</v>
      </c>
      <c r="AEY15" s="48"/>
      <c r="AEZ15" s="49"/>
      <c r="AFA15" s="49"/>
      <c r="AFB15" s="49"/>
      <c r="AFC15" s="49">
        <v>802</v>
      </c>
      <c r="AFD15" s="49"/>
      <c r="AFE15" s="67">
        <f t="shared" si="329"/>
        <v>802</v>
      </c>
      <c r="AFF15" s="68">
        <f t="shared" si="330"/>
        <v>133.66666666666666</v>
      </c>
      <c r="AFG15" s="48"/>
      <c r="AFH15" s="49"/>
      <c r="AFI15" s="49">
        <v>1000</v>
      </c>
      <c r="AFJ15" s="49"/>
      <c r="AFK15" s="49"/>
      <c r="AFL15" s="49"/>
      <c r="AFM15" s="67">
        <f t="shared" si="331"/>
        <v>1000</v>
      </c>
      <c r="AFN15" s="68">
        <f t="shared" si="332"/>
        <v>166.66666666666666</v>
      </c>
      <c r="AFO15" s="48"/>
      <c r="AFP15" s="49"/>
      <c r="AFQ15" s="49">
        <v>601</v>
      </c>
      <c r="AFR15" s="49"/>
      <c r="AFS15" s="49"/>
      <c r="AFT15" s="49">
        <v>608</v>
      </c>
      <c r="AFU15" s="67">
        <f t="shared" si="333"/>
        <v>1209</v>
      </c>
      <c r="AFV15" s="68">
        <f t="shared" si="334"/>
        <v>201.5</v>
      </c>
      <c r="AFW15" s="48"/>
      <c r="AFX15" s="49"/>
      <c r="AFY15" s="49"/>
      <c r="AFZ15" s="49"/>
      <c r="AGA15" s="49"/>
      <c r="AGB15" s="49"/>
      <c r="AGC15" s="67">
        <f t="shared" si="335"/>
        <v>0</v>
      </c>
      <c r="AGD15" s="68">
        <f t="shared" si="336"/>
        <v>0</v>
      </c>
      <c r="AGE15" s="48"/>
      <c r="AGF15" s="49"/>
      <c r="AGG15" s="49">
        <v>797</v>
      </c>
      <c r="AGH15" s="49"/>
      <c r="AGI15" s="49"/>
      <c r="AGJ15" s="49"/>
      <c r="AGK15" s="67">
        <f t="shared" si="337"/>
        <v>797</v>
      </c>
      <c r="AGL15" s="68">
        <f t="shared" si="338"/>
        <v>132.83333333333334</v>
      </c>
      <c r="AGM15" s="48"/>
      <c r="AGN15" s="49"/>
      <c r="AGO15" s="49">
        <v>398</v>
      </c>
      <c r="AGP15" s="49"/>
      <c r="AGQ15" s="49"/>
      <c r="AGR15" s="49"/>
      <c r="AGS15" s="49"/>
      <c r="AGT15" s="67">
        <f t="shared" si="339"/>
        <v>398</v>
      </c>
      <c r="AGU15" s="68">
        <f t="shared" si="340"/>
        <v>66.333333333333329</v>
      </c>
      <c r="AGV15" s="48"/>
      <c r="AGW15" s="49">
        <v>1330</v>
      </c>
      <c r="AGX15" s="49"/>
      <c r="AGY15" s="49"/>
      <c r="AGZ15" s="49"/>
      <c r="AHA15" s="49"/>
      <c r="AHB15" s="67">
        <f t="shared" si="341"/>
        <v>1330</v>
      </c>
      <c r="AHC15" s="68">
        <f t="shared" si="342"/>
        <v>45.862068965517238</v>
      </c>
      <c r="AHD15" s="48"/>
      <c r="AHE15" s="49"/>
      <c r="AHF15" s="49"/>
      <c r="AHG15" s="49"/>
      <c r="AHH15" s="49"/>
      <c r="AHI15" s="49"/>
      <c r="AHJ15" s="67">
        <f t="shared" si="343"/>
        <v>0</v>
      </c>
      <c r="AHK15" s="68">
        <f t="shared" si="344"/>
        <v>0</v>
      </c>
      <c r="AHL15" s="48"/>
      <c r="AHM15" s="49"/>
      <c r="AHN15" s="49"/>
      <c r="AHO15" s="49">
        <v>800</v>
      </c>
      <c r="AHP15" s="49"/>
      <c r="AHQ15" s="49"/>
      <c r="AHR15" s="67">
        <f t="shared" si="345"/>
        <v>800</v>
      </c>
      <c r="AHS15" s="68">
        <f t="shared" si="346"/>
        <v>27.586206896551722</v>
      </c>
      <c r="AHT15" s="48"/>
      <c r="AHU15" s="49"/>
      <c r="AHV15" s="49"/>
      <c r="AHW15" s="49"/>
      <c r="AHX15" s="49"/>
      <c r="AHY15" s="49">
        <v>952</v>
      </c>
      <c r="AHZ15" s="67">
        <f t="shared" si="347"/>
        <v>952</v>
      </c>
      <c r="AIA15" s="68">
        <f t="shared" si="348"/>
        <v>32.827586206896555</v>
      </c>
      <c r="AIB15" s="48"/>
      <c r="AIC15" s="49">
        <v>1000</v>
      </c>
      <c r="AID15" s="49"/>
      <c r="AIE15" s="49"/>
      <c r="AIF15" s="49"/>
      <c r="AIG15" s="49"/>
      <c r="AIH15" s="67">
        <f t="shared" si="349"/>
        <v>1000</v>
      </c>
      <c r="AII15" s="68">
        <f t="shared" si="350"/>
        <v>34.482758620689658</v>
      </c>
      <c r="AIJ15" s="48"/>
      <c r="AIK15" s="49"/>
      <c r="AIL15" s="49">
        <v>200</v>
      </c>
      <c r="AIM15" s="49">
        <v>597</v>
      </c>
      <c r="AIN15" s="49"/>
      <c r="AIO15" s="49"/>
      <c r="AIP15" s="67">
        <f t="shared" si="351"/>
        <v>797</v>
      </c>
      <c r="AIQ15" s="68">
        <f t="shared" si="352"/>
        <v>27.482758620689655</v>
      </c>
      <c r="AIR15" s="48"/>
      <c r="AIS15" s="49"/>
      <c r="AIT15" s="49">
        <v>554</v>
      </c>
      <c r="AIU15" s="49"/>
      <c r="AIV15" s="49"/>
      <c r="AIW15" s="49"/>
      <c r="AIX15" s="67">
        <f t="shared" si="353"/>
        <v>554</v>
      </c>
      <c r="AIY15" s="68">
        <f t="shared" si="354"/>
        <v>19.103448275862068</v>
      </c>
      <c r="AIZ15" s="48"/>
      <c r="AJA15" s="49"/>
      <c r="AJB15" s="49">
        <v>803</v>
      </c>
      <c r="AJC15" s="49"/>
      <c r="AJD15" s="49"/>
      <c r="AJE15" s="49"/>
      <c r="AJF15" s="67">
        <f t="shared" si="355"/>
        <v>803</v>
      </c>
      <c r="AJG15" s="68">
        <f t="shared" si="356"/>
        <v>27.689655172413794</v>
      </c>
      <c r="AJH15" s="48"/>
      <c r="AJI15" s="49">
        <v>401</v>
      </c>
      <c r="AJJ15" s="49"/>
      <c r="AJK15" s="49">
        <v>800</v>
      </c>
      <c r="AJL15" s="49"/>
      <c r="AJM15" s="49"/>
      <c r="AJN15" s="42">
        <f t="shared" si="357"/>
        <v>1201</v>
      </c>
      <c r="AJO15" s="43">
        <f t="shared" si="358"/>
        <v>41.413793103448278</v>
      </c>
      <c r="AJP15" s="48"/>
      <c r="AJQ15" s="49"/>
      <c r="AJR15" s="49"/>
      <c r="AJS15" s="49">
        <v>198</v>
      </c>
      <c r="AJT15" s="49"/>
      <c r="AJU15" s="49"/>
      <c r="AJV15" s="42">
        <f t="shared" si="359"/>
        <v>198</v>
      </c>
      <c r="AJW15" s="43">
        <f t="shared" si="360"/>
        <v>6.8275862068965516</v>
      </c>
      <c r="AJX15" s="48"/>
      <c r="AJY15" s="49"/>
      <c r="AJZ15" s="49"/>
      <c r="AKA15" s="49"/>
      <c r="AKB15" s="49"/>
      <c r="AKC15" s="49">
        <v>200</v>
      </c>
      <c r="AKD15" s="67">
        <f t="shared" si="361"/>
        <v>200</v>
      </c>
      <c r="AKE15" s="68">
        <f t="shared" si="362"/>
        <v>6.8965517241379306</v>
      </c>
      <c r="AKF15" s="48">
        <v>198</v>
      </c>
      <c r="AKG15" s="49"/>
      <c r="AKH15" s="49">
        <v>1160</v>
      </c>
      <c r="AKI15" s="49"/>
      <c r="AKJ15" s="49"/>
      <c r="AKK15" s="49"/>
      <c r="AKL15" s="67">
        <f t="shared" si="363"/>
        <v>1358</v>
      </c>
      <c r="AKM15" s="184">
        <f t="shared" si="364"/>
        <v>226.33333333333334</v>
      </c>
      <c r="AKN15" s="195"/>
      <c r="AKO15" s="49"/>
      <c r="AKP15" s="49"/>
      <c r="AKQ15" s="49"/>
      <c r="AKR15" s="49"/>
      <c r="AKS15" s="49"/>
      <c r="AKT15" s="67">
        <f t="shared" si="365"/>
        <v>0</v>
      </c>
      <c r="AKU15" s="184">
        <f t="shared" si="366"/>
        <v>0</v>
      </c>
      <c r="AKV15" s="48"/>
      <c r="AKW15" s="49"/>
      <c r="AKX15" s="49">
        <v>1000</v>
      </c>
      <c r="AKY15" s="49"/>
      <c r="AKZ15" s="49"/>
      <c r="ALA15" s="49"/>
      <c r="ALB15" s="67">
        <f t="shared" si="367"/>
        <v>1000</v>
      </c>
      <c r="ALC15" s="68">
        <f t="shared" si="368"/>
        <v>166.66666666666666</v>
      </c>
      <c r="ALD15" s="48"/>
      <c r="ALE15" s="49"/>
      <c r="ALF15" s="49"/>
      <c r="ALG15" s="49"/>
      <c r="ALH15" s="49"/>
      <c r="ALI15" s="49"/>
      <c r="ALJ15" s="67">
        <f t="shared" si="369"/>
        <v>0</v>
      </c>
      <c r="ALK15" s="68">
        <f t="shared" si="370"/>
        <v>0</v>
      </c>
      <c r="ALL15" s="48">
        <v>602</v>
      </c>
      <c r="ALM15" s="49"/>
      <c r="ALN15" s="49"/>
      <c r="ALO15" s="49"/>
      <c r="ALP15" s="49"/>
      <c r="ALQ15" s="49"/>
      <c r="ALR15" s="67">
        <f t="shared" si="371"/>
        <v>602</v>
      </c>
      <c r="ALS15" s="68">
        <f t="shared" si="372"/>
        <v>100.33333333333333</v>
      </c>
      <c r="ALT15" s="48"/>
      <c r="ALU15" s="49"/>
      <c r="ALV15" s="49"/>
      <c r="ALW15" s="49"/>
      <c r="ALX15" s="49">
        <v>973</v>
      </c>
      <c r="ALY15" s="49"/>
      <c r="ALZ15" s="67">
        <f t="shared" si="373"/>
        <v>973</v>
      </c>
      <c r="AMA15" s="68">
        <f t="shared" si="374"/>
        <v>162.16666666666666</v>
      </c>
      <c r="AMB15" s="48"/>
      <c r="AMC15" s="49"/>
      <c r="AMD15" s="49"/>
      <c r="AME15" s="49"/>
      <c r="AMF15" s="49">
        <v>1356</v>
      </c>
      <c r="AMG15" s="49"/>
      <c r="AMH15" s="67">
        <f t="shared" si="375"/>
        <v>1356</v>
      </c>
      <c r="AMI15" s="68">
        <f t="shared" si="376"/>
        <v>226</v>
      </c>
      <c r="AMJ15" s="48"/>
      <c r="AMK15" s="49"/>
      <c r="AML15" s="49"/>
      <c r="AMM15" s="49"/>
      <c r="AMN15" s="49"/>
      <c r="AMO15" s="49"/>
      <c r="AMP15" s="67">
        <f t="shared" si="377"/>
        <v>0</v>
      </c>
      <c r="AMQ15" s="68">
        <f t="shared" si="378"/>
        <v>0</v>
      </c>
      <c r="AMR15" s="48"/>
      <c r="AMS15" s="49"/>
      <c r="AMT15" s="49"/>
      <c r="AMU15" s="49"/>
      <c r="AMV15" s="49">
        <v>935</v>
      </c>
      <c r="AMW15" s="49"/>
      <c r="AMX15" s="67">
        <f t="shared" si="379"/>
        <v>935</v>
      </c>
      <c r="AMY15" s="68">
        <f t="shared" si="380"/>
        <v>155.83333333333334</v>
      </c>
      <c r="AMZ15" s="48"/>
      <c r="ANA15" s="49"/>
      <c r="ANB15" s="49"/>
      <c r="ANC15" s="49"/>
      <c r="AND15" s="49">
        <v>802</v>
      </c>
      <c r="ANE15" s="49"/>
      <c r="ANF15" s="67">
        <f t="shared" si="381"/>
        <v>802</v>
      </c>
      <c r="ANG15" s="68">
        <f t="shared" si="382"/>
        <v>133.66666666666666</v>
      </c>
      <c r="ANH15" s="48">
        <v>804</v>
      </c>
      <c r="ANI15" s="49"/>
      <c r="ANJ15" s="49"/>
      <c r="ANK15" s="49"/>
      <c r="ANL15" s="49"/>
      <c r="ANM15" s="49"/>
      <c r="ANN15" s="67">
        <f t="shared" si="383"/>
        <v>804</v>
      </c>
      <c r="ANO15" s="68">
        <f t="shared" si="384"/>
        <v>134</v>
      </c>
      <c r="ANP15" s="48"/>
      <c r="ANQ15" s="49"/>
      <c r="ANR15" s="49">
        <v>302</v>
      </c>
      <c r="ANS15" s="49">
        <v>299</v>
      </c>
      <c r="ANT15" s="49"/>
      <c r="ANU15" s="49"/>
      <c r="ANV15" s="67">
        <f t="shared" si="385"/>
        <v>601</v>
      </c>
      <c r="ANW15" s="68">
        <f t="shared" si="386"/>
        <v>100.16666666666667</v>
      </c>
      <c r="ANX15" s="82"/>
      <c r="ANY15" s="83">
        <v>10</v>
      </c>
      <c r="ANZ15" s="83">
        <v>588</v>
      </c>
      <c r="AOA15" s="83"/>
      <c r="AOB15" s="83"/>
      <c r="AOC15" s="83"/>
      <c r="AOD15" s="67">
        <f t="shared" si="387"/>
        <v>598</v>
      </c>
      <c r="AOE15" s="68">
        <f t="shared" si="388"/>
        <v>99.666666666666671</v>
      </c>
      <c r="AOF15" s="48"/>
      <c r="AOG15" s="49"/>
      <c r="AOH15" s="49"/>
      <c r="AOI15" s="49">
        <v>802</v>
      </c>
      <c r="AOJ15" s="49"/>
      <c r="AOK15" s="49"/>
      <c r="AOL15" s="67">
        <f t="shared" si="389"/>
        <v>802</v>
      </c>
      <c r="AOM15" s="68">
        <f t="shared" si="390"/>
        <v>133.66666666666666</v>
      </c>
      <c r="AON15" s="48"/>
      <c r="AOO15" s="49"/>
      <c r="AOP15" s="49"/>
      <c r="AOQ15" s="49"/>
      <c r="AOR15" s="49"/>
      <c r="AOS15" s="49"/>
      <c r="AOT15" s="67">
        <f t="shared" si="391"/>
        <v>0</v>
      </c>
      <c r="AOU15" s="68">
        <f t="shared" si="392"/>
        <v>0</v>
      </c>
      <c r="AOV15" s="48">
        <v>402</v>
      </c>
      <c r="AOW15" s="49"/>
      <c r="AOX15" s="49"/>
      <c r="AOY15" s="49"/>
      <c r="AOZ15" s="49"/>
      <c r="APA15" s="49"/>
      <c r="APB15" s="67">
        <f t="shared" si="393"/>
        <v>402</v>
      </c>
      <c r="APC15" s="68">
        <f t="shared" si="394"/>
        <v>67</v>
      </c>
      <c r="APD15" s="48"/>
      <c r="APE15" s="49">
        <v>804</v>
      </c>
      <c r="APF15" s="49"/>
      <c r="APG15" s="49"/>
      <c r="APH15" s="49"/>
      <c r="API15" s="49"/>
      <c r="APJ15" s="67">
        <f t="shared" si="395"/>
        <v>804</v>
      </c>
      <c r="APK15" s="68">
        <f t="shared" si="396"/>
        <v>134</v>
      </c>
      <c r="APL15" s="48"/>
      <c r="APM15" s="49"/>
      <c r="APN15" s="49"/>
      <c r="APO15" s="49"/>
      <c r="APP15" s="49"/>
      <c r="APQ15" s="49"/>
      <c r="APR15" s="67">
        <f t="shared" si="397"/>
        <v>0</v>
      </c>
      <c r="APS15" s="68">
        <f t="shared" si="398"/>
        <v>0</v>
      </c>
      <c r="APT15" s="48">
        <v>799</v>
      </c>
      <c r="APU15" s="49"/>
      <c r="APV15" s="49"/>
      <c r="APW15" s="49"/>
      <c r="APX15" s="49">
        <v>796</v>
      </c>
      <c r="APY15" s="49"/>
      <c r="APZ15" s="67">
        <f t="shared" si="399"/>
        <v>1595</v>
      </c>
      <c r="AQA15" s="68">
        <f t="shared" si="400"/>
        <v>265.83333333333331</v>
      </c>
      <c r="AQB15" s="48"/>
      <c r="AQC15" s="49"/>
      <c r="AQD15" s="49"/>
      <c r="AQE15" s="49"/>
      <c r="AQF15" s="49"/>
      <c r="AQG15" s="49">
        <v>601</v>
      </c>
      <c r="AQH15" s="67">
        <f t="shared" si="401"/>
        <v>601</v>
      </c>
      <c r="AQI15" s="68">
        <f t="shared" si="402"/>
        <v>100.16666666666667</v>
      </c>
      <c r="AQJ15" s="48"/>
      <c r="AQK15" s="49"/>
      <c r="AQL15" s="49"/>
      <c r="AQM15" s="49"/>
      <c r="AQN15" s="49"/>
      <c r="AQO15" s="49">
        <v>811</v>
      </c>
      <c r="AQP15" s="67">
        <f t="shared" si="403"/>
        <v>811</v>
      </c>
      <c r="AQQ15" s="68">
        <f t="shared" si="404"/>
        <v>135.16666666666666</v>
      </c>
      <c r="AQR15" s="48"/>
      <c r="AQS15" s="49"/>
      <c r="AQT15" s="49"/>
      <c r="AQU15" s="49"/>
      <c r="AQV15" s="49"/>
      <c r="AQW15" s="49"/>
      <c r="AQX15" s="67">
        <f t="shared" si="405"/>
        <v>0</v>
      </c>
      <c r="AQY15" s="68">
        <f t="shared" si="406"/>
        <v>0</v>
      </c>
      <c r="AQZ15" s="48"/>
      <c r="ARA15" s="49"/>
      <c r="ARB15" s="49"/>
      <c r="ARC15" s="49"/>
      <c r="ARD15" s="49"/>
      <c r="ARE15" s="49">
        <v>400</v>
      </c>
      <c r="ARF15" s="67">
        <f t="shared" si="407"/>
        <v>400</v>
      </c>
      <c r="ARG15" s="68">
        <f t="shared" si="408"/>
        <v>66.666666666666671</v>
      </c>
      <c r="ARH15" s="48"/>
      <c r="ARI15" s="49"/>
      <c r="ARJ15" s="49">
        <v>901</v>
      </c>
      <c r="ARK15" s="49"/>
      <c r="ARL15" s="49"/>
      <c r="ARM15" s="49">
        <v>2</v>
      </c>
      <c r="ARN15" s="67">
        <f t="shared" si="409"/>
        <v>903</v>
      </c>
      <c r="ARO15" s="68">
        <f t="shared" si="410"/>
        <v>150.5</v>
      </c>
      <c r="ARP15" s="48"/>
      <c r="ARQ15" s="49">
        <v>1001</v>
      </c>
      <c r="ARR15" s="49"/>
      <c r="ARS15" s="49"/>
      <c r="ART15" s="49"/>
      <c r="ARU15" s="49"/>
      <c r="ARV15" s="67">
        <f t="shared" si="411"/>
        <v>1001</v>
      </c>
      <c r="ARW15" s="68">
        <f t="shared" si="412"/>
        <v>166.83333333333334</v>
      </c>
      <c r="ARX15" s="48"/>
      <c r="ARY15" s="49"/>
      <c r="ARZ15" s="49"/>
      <c r="ASA15" s="49">
        <v>798</v>
      </c>
      <c r="ASB15" s="49"/>
      <c r="ASC15" s="49"/>
      <c r="ASD15" s="67">
        <f t="shared" si="413"/>
        <v>798</v>
      </c>
      <c r="ASE15" s="68">
        <f t="shared" si="414"/>
        <v>133</v>
      </c>
      <c r="ASF15" s="48"/>
      <c r="ASG15" s="49"/>
      <c r="ASH15" s="49"/>
      <c r="ASI15" s="49"/>
      <c r="ASJ15" s="49">
        <v>762</v>
      </c>
      <c r="ASK15" s="49">
        <v>1356</v>
      </c>
      <c r="ASL15" s="67">
        <f t="shared" si="415"/>
        <v>2118</v>
      </c>
      <c r="ASM15" s="68">
        <f t="shared" si="416"/>
        <v>353</v>
      </c>
      <c r="ASN15" s="48"/>
      <c r="ASO15" s="49"/>
      <c r="ASP15" s="49"/>
      <c r="ASQ15" s="49"/>
      <c r="ASR15" s="49"/>
      <c r="ASS15" s="49"/>
      <c r="AST15" s="67">
        <f t="shared" si="417"/>
        <v>0</v>
      </c>
      <c r="ASU15" s="68">
        <f t="shared" si="418"/>
        <v>0</v>
      </c>
      <c r="ASV15" s="48">
        <v>25</v>
      </c>
      <c r="ASW15" s="49">
        <v>1000</v>
      </c>
      <c r="ASX15" s="49">
        <v>600</v>
      </c>
      <c r="ASY15" s="49"/>
      <c r="ASZ15" s="49"/>
      <c r="ATA15" s="49"/>
      <c r="ATB15" s="67">
        <f t="shared" si="419"/>
        <v>1625</v>
      </c>
      <c r="ATC15" s="68">
        <f t="shared" si="420"/>
        <v>270.83333333333331</v>
      </c>
      <c r="ATD15" s="48"/>
      <c r="ATE15" s="49"/>
      <c r="ATF15" s="49"/>
      <c r="ATG15" s="49"/>
      <c r="ATH15" s="49"/>
      <c r="ATI15" s="49"/>
      <c r="ATJ15" s="67">
        <f t="shared" si="421"/>
        <v>0</v>
      </c>
      <c r="ATK15" s="68">
        <f t="shared" si="422"/>
        <v>0</v>
      </c>
      <c r="ATL15" s="48"/>
      <c r="ATM15" s="49"/>
      <c r="ATN15" s="49"/>
      <c r="ATO15" s="49">
        <v>200</v>
      </c>
      <c r="ATP15" s="49"/>
      <c r="ATQ15" s="49"/>
      <c r="ATR15" s="67">
        <f t="shared" si="423"/>
        <v>200</v>
      </c>
      <c r="ATS15" s="68">
        <f t="shared" si="424"/>
        <v>33.333333333333336</v>
      </c>
      <c r="ATT15" s="48"/>
      <c r="ATU15" s="49"/>
      <c r="ATV15" s="49"/>
      <c r="ATW15" s="49"/>
      <c r="ATX15" s="49"/>
      <c r="ATY15" s="49"/>
      <c r="ATZ15" s="67">
        <f t="shared" si="425"/>
        <v>0</v>
      </c>
      <c r="AUA15" s="68">
        <f t="shared" si="426"/>
        <v>0</v>
      </c>
      <c r="AUB15" s="48"/>
      <c r="AUC15" s="49"/>
      <c r="AUD15" s="49">
        <v>1208</v>
      </c>
      <c r="AUE15" s="49"/>
      <c r="AUF15" s="49"/>
      <c r="AUG15" s="49"/>
      <c r="AUH15" s="67">
        <f t="shared" si="427"/>
        <v>1208</v>
      </c>
      <c r="AUI15" s="68">
        <f t="shared" si="428"/>
        <v>201.33333333333334</v>
      </c>
      <c r="AUJ15" s="48"/>
      <c r="AUK15" s="49">
        <v>376</v>
      </c>
      <c r="AUL15" s="49"/>
      <c r="AUM15" s="49"/>
      <c r="AUN15" s="49"/>
      <c r="AUO15" s="49"/>
      <c r="AUP15" s="67">
        <f t="shared" si="429"/>
        <v>376</v>
      </c>
      <c r="AUQ15" s="68">
        <f t="shared" si="430"/>
        <v>62.666666666666664</v>
      </c>
      <c r="AUR15" s="48"/>
      <c r="AUS15" s="49"/>
      <c r="AUT15" s="49">
        <v>418</v>
      </c>
      <c r="AUU15" s="49"/>
      <c r="AUV15" s="49"/>
      <c r="AUW15" s="49"/>
      <c r="AUX15" s="67">
        <f t="shared" si="431"/>
        <v>418</v>
      </c>
      <c r="AUY15" s="68">
        <f t="shared" si="432"/>
        <v>69.666666666666671</v>
      </c>
      <c r="AUZ15" s="48"/>
      <c r="AVA15" s="49"/>
      <c r="AVB15" s="49"/>
      <c r="AVC15" s="49"/>
      <c r="AVD15" s="49"/>
      <c r="AVE15" s="49"/>
      <c r="AVF15" s="67">
        <f t="shared" si="433"/>
        <v>0</v>
      </c>
      <c r="AVG15" s="68">
        <f t="shared" si="434"/>
        <v>0</v>
      </c>
      <c r="AVH15" s="48">
        <v>401</v>
      </c>
      <c r="AVI15" s="49"/>
      <c r="AVJ15" s="49">
        <v>798</v>
      </c>
      <c r="AVK15" s="49"/>
      <c r="AVL15" s="49"/>
      <c r="AVM15" s="49"/>
      <c r="AVN15" s="67">
        <f t="shared" si="435"/>
        <v>1199</v>
      </c>
      <c r="AVO15" s="68">
        <f t="shared" si="436"/>
        <v>199.83333333333334</v>
      </c>
      <c r="AVP15" s="48"/>
      <c r="AVQ15" s="49"/>
      <c r="AVR15" s="49"/>
      <c r="AVS15" s="49"/>
      <c r="AVT15" s="49"/>
      <c r="AVU15" s="49"/>
      <c r="AVV15" s="67">
        <f t="shared" si="437"/>
        <v>0</v>
      </c>
      <c r="AVW15" s="68">
        <f t="shared" si="438"/>
        <v>0</v>
      </c>
      <c r="AVX15" s="48"/>
      <c r="AVY15" s="49">
        <v>200</v>
      </c>
      <c r="AVZ15" s="49"/>
      <c r="AWA15" s="49"/>
      <c r="AWB15" s="49"/>
      <c r="AWC15" s="49">
        <v>1007</v>
      </c>
      <c r="AWD15" s="67">
        <f t="shared" si="439"/>
        <v>1207</v>
      </c>
      <c r="AWE15" s="68">
        <f t="shared" si="440"/>
        <v>201.16666666666666</v>
      </c>
      <c r="AWF15" s="48"/>
      <c r="AWG15" s="49"/>
      <c r="AWH15" s="49"/>
      <c r="AWI15" s="49"/>
      <c r="AWJ15" s="49"/>
      <c r="AWK15" s="49">
        <v>811</v>
      </c>
      <c r="AWL15" s="67">
        <f t="shared" si="441"/>
        <v>811</v>
      </c>
      <c r="AWM15" s="68">
        <f t="shared" si="442"/>
        <v>135.16666666666666</v>
      </c>
      <c r="AWN15" s="48"/>
      <c r="AWO15" s="49"/>
      <c r="AWP15" s="49"/>
      <c r="AWQ15" s="49"/>
      <c r="AWR15" s="49">
        <v>600</v>
      </c>
      <c r="AWS15" s="49"/>
      <c r="AWT15" s="42">
        <f t="shared" si="443"/>
        <v>600</v>
      </c>
      <c r="AWU15" s="43">
        <f t="shared" si="444"/>
        <v>100</v>
      </c>
      <c r="AWV15" s="48"/>
      <c r="AWW15" s="49"/>
      <c r="AWX15" s="49"/>
      <c r="AWY15" s="49"/>
      <c r="AWZ15" s="49"/>
      <c r="AXA15" s="49"/>
      <c r="AXB15" s="42">
        <f t="shared" si="445"/>
        <v>0</v>
      </c>
      <c r="AXC15" s="43">
        <f t="shared" si="446"/>
        <v>0</v>
      </c>
      <c r="AXD15" s="48">
        <v>766</v>
      </c>
      <c r="AXE15" s="49"/>
      <c r="AXF15" s="49">
        <v>2</v>
      </c>
      <c r="AXG15" s="49"/>
      <c r="AXH15" s="49"/>
      <c r="AXI15" s="49"/>
      <c r="AXJ15" s="42">
        <f t="shared" si="447"/>
        <v>768</v>
      </c>
      <c r="AXK15" s="43">
        <f t="shared" si="448"/>
        <v>128</v>
      </c>
      <c r="AXL15" s="48"/>
      <c r="AXM15" s="49"/>
      <c r="AXN15" s="49"/>
      <c r="AXO15" s="49"/>
      <c r="AXP15" s="49"/>
      <c r="AXQ15" s="49">
        <v>401</v>
      </c>
      <c r="AXR15" s="42">
        <f t="shared" si="449"/>
        <v>401</v>
      </c>
      <c r="AXS15" s="43">
        <f t="shared" si="450"/>
        <v>66.833333333333329</v>
      </c>
      <c r="AXT15" s="48"/>
      <c r="AXU15" s="49">
        <v>401</v>
      </c>
      <c r="AXV15" s="49"/>
      <c r="AXW15" s="49"/>
      <c r="AXX15" s="49"/>
      <c r="AXY15" s="49"/>
      <c r="AXZ15" s="42">
        <f t="shared" si="451"/>
        <v>401</v>
      </c>
      <c r="AYA15" s="43">
        <f t="shared" si="452"/>
        <v>66.833333333333329</v>
      </c>
      <c r="AYB15" s="48">
        <v>401</v>
      </c>
      <c r="AYC15" s="49"/>
      <c r="AYD15" s="49"/>
      <c r="AYE15" s="49"/>
      <c r="AYF15" s="49"/>
      <c r="AYG15" s="49">
        <v>803</v>
      </c>
      <c r="AYH15" s="42">
        <f t="shared" si="453"/>
        <v>1204</v>
      </c>
      <c r="AYI15" s="43">
        <f t="shared" si="454"/>
        <v>200.66666666666666</v>
      </c>
      <c r="AYJ15" s="48"/>
      <c r="AYK15" s="49"/>
      <c r="AYL15" s="49"/>
      <c r="AYM15" s="49">
        <v>600</v>
      </c>
      <c r="AYN15" s="49"/>
      <c r="AYO15" s="49"/>
      <c r="AYP15" s="42">
        <f t="shared" si="455"/>
        <v>600</v>
      </c>
      <c r="AYQ15" s="43">
        <f t="shared" si="456"/>
        <v>100</v>
      </c>
      <c r="AYR15" s="48"/>
      <c r="AYS15" s="49"/>
      <c r="AYT15" s="49"/>
      <c r="AYU15" s="49"/>
      <c r="AYV15" s="49"/>
      <c r="AYW15" s="49"/>
      <c r="AYX15" s="42">
        <f t="shared" si="457"/>
        <v>0</v>
      </c>
      <c r="AYY15" s="43">
        <f t="shared" si="458"/>
        <v>0</v>
      </c>
      <c r="AYZ15" s="48"/>
      <c r="AZA15" s="49"/>
      <c r="AZB15" s="49"/>
      <c r="AZC15" s="49"/>
      <c r="AZD15" s="49"/>
      <c r="AZE15" s="49"/>
      <c r="AZF15" s="42">
        <f t="shared" si="459"/>
        <v>0</v>
      </c>
      <c r="AZG15" s="43">
        <f t="shared" si="460"/>
        <v>0</v>
      </c>
      <c r="AZH15" s="48"/>
      <c r="AZI15" s="49"/>
      <c r="AZJ15" s="49">
        <v>600</v>
      </c>
      <c r="AZK15" s="49"/>
      <c r="AZL15" s="49"/>
      <c r="AZM15" s="49"/>
      <c r="AZN15" s="42">
        <f t="shared" si="461"/>
        <v>600</v>
      </c>
      <c r="AZO15" s="43">
        <f t="shared" si="462"/>
        <v>100</v>
      </c>
      <c r="AZP15" s="48"/>
      <c r="AZQ15" s="49"/>
      <c r="AZR15" s="49"/>
      <c r="AZS15" s="49"/>
      <c r="AZT15" s="49">
        <v>399</v>
      </c>
      <c r="AZU15" s="49"/>
      <c r="AZV15" s="42">
        <f t="shared" si="463"/>
        <v>399</v>
      </c>
      <c r="AZW15" s="43">
        <f t="shared" si="464"/>
        <v>66.5</v>
      </c>
      <c r="AZX15" s="82"/>
      <c r="AZY15" s="83">
        <v>300</v>
      </c>
      <c r="AZZ15" s="83">
        <v>103</v>
      </c>
      <c r="BAA15" s="83"/>
      <c r="BAB15" s="83"/>
      <c r="BAC15" s="83"/>
      <c r="BAD15" s="42">
        <f t="shared" si="465"/>
        <v>403</v>
      </c>
      <c r="BAE15" s="43">
        <f t="shared" si="466"/>
        <v>67.166666666666671</v>
      </c>
      <c r="BAF15" s="48"/>
      <c r="BAG15" s="49"/>
      <c r="BAH15" s="49"/>
      <c r="BAI15" s="49"/>
      <c r="BAJ15" s="49"/>
      <c r="BAK15" s="49"/>
      <c r="BAL15" s="42">
        <f t="shared" si="467"/>
        <v>0</v>
      </c>
      <c r="BAM15" s="43">
        <f t="shared" si="468"/>
        <v>0</v>
      </c>
      <c r="BAN15" s="48">
        <v>400</v>
      </c>
      <c r="BAO15" s="49"/>
      <c r="BAP15" s="49"/>
      <c r="BAQ15" s="49"/>
      <c r="BAR15" s="49"/>
      <c r="BAS15" s="49"/>
      <c r="BAT15" s="42">
        <f t="shared" si="469"/>
        <v>400</v>
      </c>
      <c r="BAU15" s="43">
        <f t="shared" si="470"/>
        <v>66.666666666666671</v>
      </c>
      <c r="BAV15" s="48"/>
      <c r="BAW15" s="49">
        <v>400</v>
      </c>
      <c r="BAX15" s="49"/>
      <c r="BAY15" s="49"/>
      <c r="BAZ15" s="49"/>
      <c r="BBA15" s="49"/>
      <c r="BBB15" s="42">
        <f t="shared" si="471"/>
        <v>400</v>
      </c>
      <c r="BBC15" s="43">
        <f t="shared" si="472"/>
        <v>66.666666666666671</v>
      </c>
      <c r="BBD15" s="48"/>
      <c r="BBE15" s="49"/>
      <c r="BBF15" s="49"/>
      <c r="BBG15" s="49"/>
      <c r="BBH15" s="49"/>
      <c r="BBI15" s="49">
        <v>628</v>
      </c>
      <c r="BBJ15" s="42">
        <f t="shared" si="473"/>
        <v>628</v>
      </c>
      <c r="BBK15" s="43">
        <f t="shared" si="474"/>
        <v>104.66666666666667</v>
      </c>
      <c r="BBL15" s="48"/>
      <c r="BBM15" s="49"/>
      <c r="BBN15" s="49"/>
      <c r="BBO15" s="49"/>
      <c r="BBP15" s="49"/>
      <c r="BBQ15" s="49"/>
      <c r="BBR15" s="42">
        <f t="shared" si="475"/>
        <v>0</v>
      </c>
      <c r="BBS15" s="43">
        <f t="shared" si="476"/>
        <v>0</v>
      </c>
      <c r="BBT15" s="48"/>
      <c r="BBU15" s="49"/>
      <c r="BBV15" s="49"/>
      <c r="BBW15" s="49"/>
      <c r="BBX15" s="49"/>
      <c r="BBY15" s="49">
        <v>1007</v>
      </c>
      <c r="BBZ15" s="42">
        <f t="shared" si="477"/>
        <v>1007</v>
      </c>
      <c r="BCA15" s="43">
        <f t="shared" si="478"/>
        <v>167.83333333333334</v>
      </c>
      <c r="BCB15" s="48"/>
      <c r="BCC15" s="49"/>
      <c r="BCD15" s="49"/>
      <c r="BCE15" s="49"/>
      <c r="BCF15" s="49"/>
      <c r="BCG15" s="49"/>
      <c r="BCH15" s="42">
        <f t="shared" si="479"/>
        <v>0</v>
      </c>
      <c r="BCI15" s="43">
        <f t="shared" si="480"/>
        <v>0</v>
      </c>
      <c r="BCJ15" s="48"/>
      <c r="BCK15" s="49"/>
      <c r="BCL15" s="49"/>
      <c r="BCM15" s="49"/>
      <c r="BCN15" s="49"/>
      <c r="BCO15" s="49"/>
      <c r="BCP15" s="42">
        <f t="shared" si="481"/>
        <v>0</v>
      </c>
      <c r="BCQ15" s="43">
        <f t="shared" si="482"/>
        <v>0</v>
      </c>
      <c r="BCR15" s="48"/>
      <c r="BCS15" s="49"/>
      <c r="BCT15" s="49"/>
      <c r="BCU15" s="49">
        <v>500</v>
      </c>
      <c r="BCV15" s="49">
        <v>100</v>
      </c>
      <c r="BCW15" s="49"/>
      <c r="BCX15" s="42">
        <f t="shared" si="483"/>
        <v>600</v>
      </c>
      <c r="BCY15" s="43">
        <f t="shared" si="484"/>
        <v>100</v>
      </c>
      <c r="BCZ15" s="48"/>
      <c r="BDA15" s="49"/>
      <c r="BDB15" s="49"/>
      <c r="BDC15" s="49"/>
      <c r="BDD15" s="49"/>
      <c r="BDE15" s="49"/>
      <c r="BDF15" s="42">
        <f t="shared" si="485"/>
        <v>0</v>
      </c>
      <c r="BDG15" s="43">
        <f t="shared" si="486"/>
        <v>0</v>
      </c>
      <c r="BDH15" s="48"/>
      <c r="BDI15" s="49"/>
      <c r="BDJ15" s="49"/>
      <c r="BDK15" s="49"/>
      <c r="BDL15" s="49"/>
      <c r="BDM15" s="49"/>
      <c r="BDN15" s="42">
        <f t="shared" si="487"/>
        <v>0</v>
      </c>
      <c r="BDO15" s="43">
        <f t="shared" si="488"/>
        <v>0</v>
      </c>
      <c r="BDP15" s="48"/>
      <c r="BDQ15" s="49"/>
      <c r="BDR15" s="49">
        <v>537</v>
      </c>
      <c r="BDS15" s="49"/>
      <c r="BDT15" s="49">
        <v>402</v>
      </c>
      <c r="BDU15" s="49"/>
      <c r="BDV15" s="42">
        <f t="shared" si="489"/>
        <v>939</v>
      </c>
      <c r="BDW15" s="43">
        <f t="shared" si="490"/>
        <v>156.5</v>
      </c>
      <c r="BDX15" s="48"/>
      <c r="BDY15" s="49"/>
      <c r="BDZ15" s="49"/>
      <c r="BEA15" s="49"/>
      <c r="BEB15" s="49">
        <v>603</v>
      </c>
      <c r="BEC15" s="49"/>
      <c r="BED15" s="42">
        <f t="shared" si="491"/>
        <v>603</v>
      </c>
      <c r="BEE15" s="43">
        <f t="shared" si="492"/>
        <v>100.5</v>
      </c>
      <c r="BEF15" s="48"/>
      <c r="BEG15" s="49"/>
      <c r="BEH15" s="49"/>
      <c r="BEI15" s="49"/>
      <c r="BEJ15" s="49"/>
      <c r="BEK15" s="49"/>
      <c r="BEL15" s="42">
        <f t="shared" si="493"/>
        <v>0</v>
      </c>
      <c r="BEM15" s="43">
        <f t="shared" si="494"/>
        <v>0</v>
      </c>
      <c r="BEN15" s="48"/>
      <c r="BEO15" s="49"/>
      <c r="BEP15" s="49"/>
      <c r="BEQ15" s="49"/>
      <c r="BER15" s="49"/>
      <c r="BES15" s="49"/>
      <c r="BET15" s="42">
        <f t="shared" si="495"/>
        <v>0</v>
      </c>
      <c r="BEU15" s="43">
        <f t="shared" si="496"/>
        <v>0</v>
      </c>
      <c r="BEV15" s="82"/>
      <c r="BEW15" s="83"/>
      <c r="BEX15" s="83">
        <v>300</v>
      </c>
      <c r="BEY15" s="83"/>
      <c r="BEZ15" s="83"/>
      <c r="BFA15" s="83"/>
      <c r="BFB15" s="42">
        <f t="shared" si="497"/>
        <v>300</v>
      </c>
      <c r="BFC15" s="43">
        <f t="shared" si="498"/>
        <v>50</v>
      </c>
      <c r="BFD15" s="48"/>
      <c r="BFE15" s="49">
        <v>400</v>
      </c>
      <c r="BFF15" s="49"/>
      <c r="BFG15" s="49"/>
      <c r="BFH15" s="49">
        <v>200</v>
      </c>
      <c r="BFI15" s="49"/>
      <c r="BFJ15" s="42">
        <f t="shared" si="499"/>
        <v>600</v>
      </c>
      <c r="BFK15" s="43">
        <f t="shared" si="500"/>
        <v>100</v>
      </c>
      <c r="BFL15" s="48"/>
      <c r="BFM15" s="49"/>
      <c r="BFN15" s="49"/>
      <c r="BFO15" s="49"/>
      <c r="BFP15" s="49"/>
      <c r="BFQ15" s="49"/>
      <c r="BFR15" s="42">
        <f t="shared" si="501"/>
        <v>0</v>
      </c>
      <c r="BFS15" s="43">
        <f t="shared" si="502"/>
        <v>0</v>
      </c>
      <c r="BFT15" s="48"/>
      <c r="BFU15" s="49">
        <v>665</v>
      </c>
      <c r="BFV15" s="49"/>
      <c r="BFW15" s="49"/>
      <c r="BFX15" s="49"/>
      <c r="BFY15" s="49"/>
      <c r="BFZ15" s="42">
        <f t="shared" si="503"/>
        <v>665</v>
      </c>
      <c r="BGA15" s="43">
        <f t="shared" si="504"/>
        <v>110.83333333333333</v>
      </c>
      <c r="BGB15" s="48"/>
      <c r="BGC15" s="49"/>
      <c r="BGD15" s="49"/>
      <c r="BGE15" s="49"/>
      <c r="BGF15" s="49"/>
      <c r="BGG15" s="49">
        <v>300</v>
      </c>
      <c r="BGH15" s="42">
        <f t="shared" si="505"/>
        <v>300</v>
      </c>
      <c r="BGI15" s="43">
        <f t="shared" si="506"/>
        <v>50</v>
      </c>
      <c r="BGJ15" s="48"/>
      <c r="BGK15" s="49">
        <v>700</v>
      </c>
      <c r="BGL15" s="49"/>
      <c r="BGM15" s="49"/>
      <c r="BGN15" s="49"/>
      <c r="BGO15" s="49"/>
      <c r="BGP15" s="42">
        <f t="shared" si="507"/>
        <v>700</v>
      </c>
      <c r="BGQ15" s="43">
        <f t="shared" si="508"/>
        <v>116.66666666666667</v>
      </c>
      <c r="BGR15" s="48"/>
      <c r="BGS15" s="49"/>
      <c r="BGT15" s="49"/>
      <c r="BGU15" s="49">
        <v>321</v>
      </c>
      <c r="BGV15" s="49"/>
      <c r="BGW15" s="49"/>
      <c r="BGX15" s="42">
        <f t="shared" si="509"/>
        <v>321</v>
      </c>
      <c r="BGY15" s="43">
        <f t="shared" si="510"/>
        <v>53.5</v>
      </c>
      <c r="BGZ15" s="48"/>
      <c r="BHA15" s="49"/>
      <c r="BHB15" s="49"/>
      <c r="BHC15" s="49"/>
      <c r="BHD15" s="49">
        <v>407</v>
      </c>
      <c r="BHE15" s="49"/>
      <c r="BHF15" s="42">
        <f t="shared" si="511"/>
        <v>407</v>
      </c>
      <c r="BHG15" s="43">
        <f t="shared" si="512"/>
        <v>67.833333333333329</v>
      </c>
      <c r="BHH15" s="63">
        <v>298</v>
      </c>
      <c r="BHI15" s="64"/>
      <c r="BHJ15" s="64"/>
      <c r="BHK15" s="64"/>
      <c r="BHL15" s="64"/>
      <c r="BHM15" s="64"/>
      <c r="BHN15" s="42">
        <f t="shared" si="513"/>
        <v>298</v>
      </c>
      <c r="BHO15" s="43">
        <f t="shared" si="514"/>
        <v>49.666666666666664</v>
      </c>
      <c r="BHP15" s="48"/>
      <c r="BHQ15" s="49"/>
      <c r="BHR15" s="49"/>
      <c r="BHS15" s="49">
        <v>400</v>
      </c>
      <c r="BHT15" s="49"/>
      <c r="BHU15" s="49"/>
      <c r="BHV15" s="42">
        <f t="shared" si="515"/>
        <v>400</v>
      </c>
      <c r="BHW15" s="43">
        <f t="shared" si="516"/>
        <v>66.666666666666671</v>
      </c>
      <c r="BHX15" s="48"/>
      <c r="BHY15" s="49"/>
      <c r="BHZ15" s="49"/>
      <c r="BIA15" s="49"/>
      <c r="BIB15" s="49">
        <v>266</v>
      </c>
      <c r="BIC15" s="49">
        <v>134</v>
      </c>
      <c r="BID15" s="42">
        <f t="shared" si="517"/>
        <v>400</v>
      </c>
      <c r="BIE15" s="43">
        <f t="shared" si="518"/>
        <v>66.666666666666671</v>
      </c>
      <c r="BIF15" s="48"/>
      <c r="BIG15" s="49"/>
      <c r="BIH15" s="49"/>
      <c r="BII15" s="49"/>
      <c r="BIJ15" s="49"/>
      <c r="BIK15" s="49"/>
      <c r="BIL15" s="42">
        <f t="shared" si="519"/>
        <v>0</v>
      </c>
      <c r="BIM15" s="43">
        <f t="shared" si="520"/>
        <v>0</v>
      </c>
      <c r="BIN15" s="48"/>
      <c r="BIO15" s="49"/>
      <c r="BIP15" s="49">
        <v>300</v>
      </c>
      <c r="BIQ15" s="49"/>
      <c r="BIR15" s="49"/>
      <c r="BIS15" s="49"/>
      <c r="BIT15" s="42">
        <f t="shared" si="521"/>
        <v>300</v>
      </c>
      <c r="BIU15" s="43">
        <f t="shared" si="522"/>
        <v>50</v>
      </c>
      <c r="BIV15" s="48">
        <v>400</v>
      </c>
      <c r="BIW15" s="49"/>
      <c r="BIX15" s="49"/>
      <c r="BIY15" s="49"/>
      <c r="BIZ15" s="49"/>
      <c r="BJA15" s="49"/>
      <c r="BJB15" s="42">
        <f t="shared" si="523"/>
        <v>400</v>
      </c>
      <c r="BJC15" s="43">
        <f t="shared" si="524"/>
        <v>66.666666666666671</v>
      </c>
      <c r="BJD15" s="48"/>
      <c r="BJE15" s="49"/>
      <c r="BJF15" s="49"/>
      <c r="BJG15" s="49">
        <v>300</v>
      </c>
      <c r="BJH15" s="49"/>
      <c r="BJI15" s="49"/>
      <c r="BJJ15" s="42">
        <f t="shared" si="525"/>
        <v>300</v>
      </c>
      <c r="BJK15" s="43">
        <f t="shared" si="526"/>
        <v>50</v>
      </c>
      <c r="BJL15" s="48"/>
      <c r="BJM15" s="49"/>
      <c r="BJN15" s="49">
        <v>300</v>
      </c>
      <c r="BJO15" s="49"/>
      <c r="BJP15" s="49"/>
      <c r="BJQ15" s="49"/>
      <c r="BJR15" s="42">
        <f t="shared" si="527"/>
        <v>300</v>
      </c>
      <c r="BJS15" s="43">
        <f t="shared" si="528"/>
        <v>50</v>
      </c>
      <c r="BJT15" s="63"/>
      <c r="BJU15" s="64"/>
      <c r="BJV15" s="64"/>
      <c r="BJW15" s="64"/>
      <c r="BJX15" s="64"/>
      <c r="BJY15" s="64">
        <v>100</v>
      </c>
      <c r="BJZ15" s="42">
        <f t="shared" si="529"/>
        <v>100</v>
      </c>
      <c r="BKA15" s="43">
        <f t="shared" si="530"/>
        <v>20</v>
      </c>
      <c r="BKB15" s="48"/>
      <c r="BKC15" s="49"/>
      <c r="BKD15" s="49"/>
      <c r="BKE15" s="49"/>
      <c r="BKF15" s="49"/>
      <c r="BKG15" s="49"/>
      <c r="BKH15" s="67">
        <f t="shared" si="531"/>
        <v>0</v>
      </c>
      <c r="BKI15" s="68">
        <f t="shared" si="532"/>
        <v>0</v>
      </c>
      <c r="BKJ15" s="48"/>
      <c r="BKK15" s="49"/>
      <c r="BKL15" s="49">
        <v>199</v>
      </c>
      <c r="BKM15" s="49"/>
      <c r="BKN15" s="49">
        <v>1</v>
      </c>
      <c r="BKO15" s="49">
        <v>202</v>
      </c>
      <c r="BKP15" s="42">
        <f t="shared" si="533"/>
        <v>402</v>
      </c>
      <c r="BKQ15" s="43">
        <f t="shared" si="534"/>
        <v>67</v>
      </c>
      <c r="BKR15" s="48"/>
      <c r="BKS15" s="49"/>
      <c r="BKT15" s="49"/>
      <c r="BKU15" s="49">
        <v>196</v>
      </c>
      <c r="BKV15" s="49"/>
      <c r="BKW15" s="49"/>
      <c r="BKX15" s="42">
        <f t="shared" si="535"/>
        <v>196</v>
      </c>
      <c r="BKY15" s="43">
        <f t="shared" si="536"/>
        <v>32.666666666666664</v>
      </c>
      <c r="BKZ15" s="48"/>
      <c r="BLA15" s="49"/>
      <c r="BLB15" s="49"/>
      <c r="BLC15" s="49"/>
      <c r="BLD15" s="49"/>
      <c r="BLE15" s="49">
        <v>199</v>
      </c>
      <c r="BLF15" s="42">
        <f t="shared" si="537"/>
        <v>199</v>
      </c>
      <c r="BLG15" s="43">
        <f t="shared" si="538"/>
        <v>33.166666666666664</v>
      </c>
      <c r="BLH15" s="48"/>
      <c r="BLI15" s="49"/>
      <c r="BLJ15" s="49"/>
      <c r="BLK15" s="49"/>
      <c r="BLL15" s="49"/>
      <c r="BLM15" s="49"/>
      <c r="BLN15" s="42">
        <f t="shared" si="539"/>
        <v>0</v>
      </c>
      <c r="BLO15" s="43">
        <f t="shared" si="540"/>
        <v>0</v>
      </c>
      <c r="BLP15" s="48"/>
      <c r="BLQ15" s="49"/>
      <c r="BLR15" s="49"/>
      <c r="BLS15" s="49">
        <v>142</v>
      </c>
      <c r="BLT15" s="49">
        <v>98</v>
      </c>
      <c r="BLU15" s="49"/>
      <c r="BLV15" s="42">
        <f t="shared" si="541"/>
        <v>240</v>
      </c>
      <c r="BLW15" s="43">
        <f t="shared" si="542"/>
        <v>40</v>
      </c>
      <c r="BLX15" s="63"/>
      <c r="BLY15" s="64"/>
      <c r="BLZ15" s="64"/>
      <c r="BMA15" s="64"/>
      <c r="BMB15" s="64"/>
      <c r="BMC15" s="64">
        <v>301</v>
      </c>
      <c r="BMD15" s="42">
        <f t="shared" si="543"/>
        <v>301</v>
      </c>
      <c r="BME15" s="43">
        <f t="shared" si="544"/>
        <v>50.166666666666664</v>
      </c>
      <c r="BMF15" s="48"/>
      <c r="BMG15" s="49"/>
      <c r="BMH15" s="49"/>
      <c r="BMI15" s="49"/>
      <c r="BMJ15" s="49">
        <v>328</v>
      </c>
      <c r="BMK15" s="49"/>
      <c r="BML15" s="42">
        <f t="shared" si="545"/>
        <v>328</v>
      </c>
      <c r="BMM15" s="43">
        <f t="shared" si="546"/>
        <v>54.666666666666664</v>
      </c>
      <c r="BMN15" s="63"/>
      <c r="BMO15" s="64"/>
      <c r="BMP15" s="64"/>
      <c r="BMQ15" s="64">
        <v>220</v>
      </c>
      <c r="BMR15" s="64"/>
      <c r="BMS15" s="64"/>
      <c r="BMT15" s="42">
        <f t="shared" si="547"/>
        <v>220</v>
      </c>
      <c r="BMU15" s="43">
        <f t="shared" si="548"/>
        <v>36.666666666666664</v>
      </c>
      <c r="BMV15" s="48"/>
      <c r="BMW15" s="49"/>
      <c r="BMX15" s="49"/>
      <c r="BMY15" s="49"/>
      <c r="BMZ15" s="49">
        <v>320</v>
      </c>
      <c r="BNA15" s="49"/>
      <c r="BNB15" s="42">
        <f t="shared" si="549"/>
        <v>320</v>
      </c>
      <c r="BNC15" s="43">
        <f t="shared" si="550"/>
        <v>53.333333333333336</v>
      </c>
      <c r="BND15" s="48"/>
      <c r="BNE15" s="49"/>
      <c r="BNF15" s="49"/>
      <c r="BNG15" s="49"/>
      <c r="BNH15" s="49"/>
      <c r="BNI15" s="49">
        <v>288</v>
      </c>
      <c r="BNJ15" s="42">
        <f t="shared" si="551"/>
        <v>288</v>
      </c>
      <c r="BNK15" s="43">
        <f t="shared" si="552"/>
        <v>48</v>
      </c>
      <c r="BNL15" s="48"/>
      <c r="BNM15" s="49"/>
      <c r="BNN15" s="49">
        <v>221</v>
      </c>
      <c r="BNO15" s="49"/>
      <c r="BNP15" s="49"/>
      <c r="BNQ15" s="49">
        <v>202</v>
      </c>
      <c r="BNR15" s="42">
        <f t="shared" si="553"/>
        <v>423</v>
      </c>
      <c r="BNS15" s="43">
        <f t="shared" si="554"/>
        <v>70.5</v>
      </c>
      <c r="BNT15" s="48"/>
      <c r="BNU15" s="49"/>
      <c r="BNV15" s="49"/>
      <c r="BNW15" s="49"/>
      <c r="BNX15" s="49">
        <v>401</v>
      </c>
      <c r="BNY15" s="49"/>
      <c r="BNZ15" s="42">
        <f t="shared" si="555"/>
        <v>401</v>
      </c>
      <c r="BOA15" s="43">
        <f t="shared" si="556"/>
        <v>66.833333333333329</v>
      </c>
      <c r="BOB15" s="48"/>
      <c r="BOC15" s="49"/>
      <c r="BOD15" s="49"/>
      <c r="BOE15" s="49"/>
      <c r="BOF15" s="49"/>
      <c r="BOG15" s="49"/>
      <c r="BOH15" s="42">
        <f t="shared" si="557"/>
        <v>0</v>
      </c>
      <c r="BOI15" s="43">
        <f t="shared" si="558"/>
        <v>0</v>
      </c>
      <c r="BOJ15" s="48"/>
      <c r="BOK15" s="49"/>
      <c r="BOL15" s="49">
        <v>270</v>
      </c>
      <c r="BOM15" s="49"/>
      <c r="BON15" s="49">
        <v>100</v>
      </c>
      <c r="BOO15" s="49"/>
      <c r="BOP15" s="42">
        <f t="shared" si="559"/>
        <v>370</v>
      </c>
      <c r="BOQ15" s="43">
        <f t="shared" si="560"/>
        <v>61.666666666666664</v>
      </c>
      <c r="BOR15" s="48"/>
      <c r="BOS15" s="49">
        <v>602</v>
      </c>
      <c r="BOT15" s="49"/>
      <c r="BOU15" s="49"/>
      <c r="BOV15" s="49"/>
      <c r="BOW15" s="49">
        <v>404</v>
      </c>
      <c r="BOX15" s="42">
        <f t="shared" si="561"/>
        <v>1006</v>
      </c>
      <c r="BOY15" s="43">
        <f t="shared" si="562"/>
        <v>167.66666666666666</v>
      </c>
      <c r="BOZ15" s="63"/>
      <c r="BPA15" s="64"/>
      <c r="BPB15" s="64"/>
      <c r="BPC15" s="64">
        <v>103</v>
      </c>
      <c r="BPD15" s="64">
        <v>213</v>
      </c>
      <c r="BPE15" s="64"/>
      <c r="BPF15" s="42">
        <f t="shared" si="563"/>
        <v>316</v>
      </c>
      <c r="BPG15" s="43">
        <f t="shared" si="564"/>
        <v>52.666666666666664</v>
      </c>
      <c r="BPH15" s="48"/>
      <c r="BPI15" s="49"/>
      <c r="BPJ15" s="49">
        <v>500</v>
      </c>
      <c r="BPK15" s="49"/>
      <c r="BPL15" s="49"/>
      <c r="BPM15" s="49"/>
      <c r="BPN15" s="42">
        <f t="shared" si="565"/>
        <v>500</v>
      </c>
      <c r="BPO15" s="43">
        <f t="shared" si="566"/>
        <v>83.333333333333329</v>
      </c>
      <c r="BPP15" s="48"/>
      <c r="BPQ15" s="49"/>
      <c r="BPR15" s="49"/>
      <c r="BPS15" s="49"/>
      <c r="BPT15" s="49">
        <v>300</v>
      </c>
      <c r="BPU15" s="49"/>
      <c r="BPV15" s="42">
        <f t="shared" si="567"/>
        <v>300</v>
      </c>
      <c r="BPW15" s="43">
        <f t="shared" si="568"/>
        <v>50</v>
      </c>
      <c r="BPX15" s="48"/>
      <c r="BPY15" s="49"/>
      <c r="BPZ15" s="49"/>
      <c r="BQA15" s="49"/>
      <c r="BQB15" s="49"/>
      <c r="BQC15" s="49"/>
      <c r="BQD15" s="67">
        <f t="shared" si="569"/>
        <v>0</v>
      </c>
      <c r="BQE15" s="43">
        <f t="shared" si="570"/>
        <v>0</v>
      </c>
      <c r="BQF15" s="63"/>
      <c r="BQG15" s="64"/>
      <c r="BQH15" s="64"/>
      <c r="BQI15" s="64">
        <v>350</v>
      </c>
      <c r="BQJ15" s="64"/>
      <c r="BQK15" s="64"/>
      <c r="BQL15" s="67">
        <f t="shared" si="571"/>
        <v>350</v>
      </c>
      <c r="BQM15" s="43">
        <f t="shared" si="572"/>
        <v>58.333333333333336</v>
      </c>
      <c r="BQN15" s="63"/>
      <c r="BQO15" s="64"/>
      <c r="BQP15" s="64">
        <v>400</v>
      </c>
      <c r="BQQ15" s="64"/>
      <c r="BQR15" s="64"/>
      <c r="BQS15" s="64"/>
      <c r="BQT15" s="67">
        <f t="shared" si="573"/>
        <v>400</v>
      </c>
      <c r="BQU15" s="43">
        <f t="shared" si="574"/>
        <v>66.666666666666671</v>
      </c>
      <c r="BQV15" s="48"/>
      <c r="BQW15" s="49">
        <v>100</v>
      </c>
      <c r="BQX15" s="49"/>
      <c r="BQY15" s="49"/>
      <c r="BQZ15" s="49"/>
      <c r="BRA15" s="49"/>
      <c r="BRB15" s="67">
        <f t="shared" si="575"/>
        <v>100</v>
      </c>
      <c r="BRC15" s="43">
        <f t="shared" si="576"/>
        <v>16.666666666666668</v>
      </c>
      <c r="BRD15" s="48"/>
      <c r="BRE15" s="49">
        <v>328</v>
      </c>
      <c r="BRF15" s="49"/>
      <c r="BRG15" s="49"/>
      <c r="BRH15" s="49"/>
      <c r="BRI15" s="49"/>
      <c r="BRJ15" s="67">
        <f t="shared" si="577"/>
        <v>328</v>
      </c>
      <c r="BRK15" s="43">
        <f t="shared" si="578"/>
        <v>54.666666666666664</v>
      </c>
      <c r="BRL15" s="48"/>
      <c r="BRM15" s="49"/>
      <c r="BRN15" s="49">
        <v>400</v>
      </c>
      <c r="BRO15" s="49"/>
      <c r="BRP15" s="49"/>
      <c r="BRQ15" s="49">
        <v>400</v>
      </c>
      <c r="BRR15" s="67">
        <f t="shared" si="579"/>
        <v>800</v>
      </c>
      <c r="BRS15" s="68">
        <f t="shared" si="580"/>
        <v>133.33333333333334</v>
      </c>
      <c r="BRT15" s="63"/>
      <c r="BRU15" s="64"/>
      <c r="BRV15" s="64"/>
      <c r="BRW15" s="64"/>
      <c r="BRX15" s="64"/>
      <c r="BRY15" s="64"/>
      <c r="BRZ15" s="67">
        <f t="shared" si="581"/>
        <v>0</v>
      </c>
      <c r="BSA15" s="43">
        <f t="shared" si="582"/>
        <v>0</v>
      </c>
      <c r="BSB15" s="63"/>
      <c r="BSC15" s="64"/>
      <c r="BSD15" s="64">
        <v>602</v>
      </c>
      <c r="BSE15" s="64"/>
      <c r="BSF15" s="64"/>
      <c r="BSG15" s="64"/>
      <c r="BSH15" s="67">
        <f t="shared" si="583"/>
        <v>602</v>
      </c>
      <c r="BSI15" s="43">
        <f t="shared" si="584"/>
        <v>100.33333333333333</v>
      </c>
      <c r="BSJ15" s="63"/>
      <c r="BSK15" s="64"/>
      <c r="BSL15" s="64"/>
      <c r="BSM15" s="64"/>
      <c r="BSN15" s="64"/>
      <c r="BSO15" s="64">
        <v>439</v>
      </c>
      <c r="BSP15" s="67">
        <f t="shared" si="585"/>
        <v>439</v>
      </c>
      <c r="BSQ15" s="43">
        <f t="shared" si="586"/>
        <v>73.166666666666671</v>
      </c>
      <c r="BSR15" s="63"/>
      <c r="BSS15" s="64"/>
      <c r="BST15" s="64"/>
      <c r="BSU15" s="64">
        <v>217</v>
      </c>
      <c r="BSV15" s="64"/>
      <c r="BSW15" s="64"/>
      <c r="BSX15" s="67">
        <f t="shared" si="587"/>
        <v>217</v>
      </c>
      <c r="BSY15" s="43">
        <f t="shared" si="588"/>
        <v>36.166666666666664</v>
      </c>
      <c r="BSZ15" s="63"/>
      <c r="BTA15" s="64"/>
      <c r="BTB15" s="64"/>
      <c r="BTC15" s="64">
        <v>439</v>
      </c>
      <c r="BTD15" s="64"/>
      <c r="BTE15" s="64"/>
      <c r="BTF15" s="67">
        <f t="shared" si="589"/>
        <v>439</v>
      </c>
      <c r="BTG15" s="43">
        <f t="shared" si="590"/>
        <v>73.166666666666671</v>
      </c>
      <c r="BTH15" s="63"/>
      <c r="BTI15" s="64">
        <v>200</v>
      </c>
      <c r="BTJ15" s="64"/>
      <c r="BTK15" s="64"/>
      <c r="BTL15" s="64"/>
      <c r="BTM15" s="64">
        <v>4</v>
      </c>
      <c r="BTN15" s="67">
        <f t="shared" si="591"/>
        <v>204</v>
      </c>
      <c r="BTO15" s="68">
        <f t="shared" si="592"/>
        <v>34</v>
      </c>
      <c r="BTP15" s="48"/>
      <c r="BTQ15" s="49">
        <v>397</v>
      </c>
      <c r="BTR15" s="49"/>
      <c r="BTS15" s="49"/>
      <c r="BTT15" s="49">
        <v>598</v>
      </c>
      <c r="BTU15" s="49"/>
      <c r="BTV15" s="67">
        <f t="shared" si="593"/>
        <v>995</v>
      </c>
      <c r="BTW15" s="43">
        <f t="shared" si="594"/>
        <v>165.83333333333334</v>
      </c>
      <c r="BTX15" s="63"/>
      <c r="BTY15" s="64"/>
      <c r="BTZ15" s="64">
        <v>397</v>
      </c>
      <c r="BUA15" s="64"/>
      <c r="BUB15" s="64"/>
      <c r="BUC15" s="64"/>
      <c r="BUD15" s="67">
        <f t="shared" si="595"/>
        <v>397</v>
      </c>
      <c r="BUE15" s="68">
        <f t="shared" si="596"/>
        <v>66.166666666666671</v>
      </c>
      <c r="BUF15" s="48">
        <v>214</v>
      </c>
      <c r="BUG15" s="49"/>
      <c r="BUH15" s="49"/>
      <c r="BUI15" s="49"/>
      <c r="BUJ15" s="49">
        <v>219</v>
      </c>
      <c r="BUK15" s="49"/>
      <c r="BUL15" s="67">
        <f t="shared" si="597"/>
        <v>433</v>
      </c>
      <c r="BUM15" s="68">
        <f t="shared" si="598"/>
        <v>72.166666666666671</v>
      </c>
      <c r="BUN15" s="63">
        <v>400</v>
      </c>
      <c r="BUO15" s="64"/>
      <c r="BUP15" s="64"/>
      <c r="BUQ15" s="64">
        <v>99</v>
      </c>
      <c r="BUR15" s="64">
        <v>100</v>
      </c>
      <c r="BUS15" s="64"/>
      <c r="BUT15" s="67">
        <f t="shared" si="599"/>
        <v>599</v>
      </c>
      <c r="BUU15" s="68">
        <f t="shared" si="600"/>
        <v>99.833333333333329</v>
      </c>
      <c r="BUV15" s="48"/>
      <c r="BUW15" s="49"/>
      <c r="BUX15" s="49"/>
      <c r="BUY15" s="49"/>
      <c r="BUZ15" s="49"/>
      <c r="BVA15" s="49">
        <v>200</v>
      </c>
      <c r="BVB15" s="67">
        <f t="shared" si="601"/>
        <v>200</v>
      </c>
      <c r="BVC15" s="68">
        <f t="shared" si="602"/>
        <v>33.333333333333336</v>
      </c>
      <c r="BVD15" s="48"/>
      <c r="BVE15" s="49"/>
      <c r="BVF15" s="49"/>
      <c r="BVG15" s="49"/>
      <c r="BVH15" s="49"/>
      <c r="BVI15" s="49"/>
      <c r="BVJ15" s="67">
        <f t="shared" si="603"/>
        <v>0</v>
      </c>
      <c r="BVK15" s="68">
        <f t="shared" si="604"/>
        <v>0</v>
      </c>
      <c r="BVL15" s="48"/>
      <c r="BVM15" s="49">
        <v>200</v>
      </c>
      <c r="BVN15" s="49">
        <v>298</v>
      </c>
      <c r="BVO15" s="49"/>
      <c r="BVP15" s="49"/>
      <c r="BVQ15" s="49"/>
      <c r="BVR15" s="67">
        <f t="shared" si="605"/>
        <v>498</v>
      </c>
      <c r="BVS15" s="68">
        <f t="shared" si="606"/>
        <v>83</v>
      </c>
      <c r="BVT15" s="48"/>
      <c r="BVU15" s="49">
        <v>600</v>
      </c>
      <c r="BVV15" s="49"/>
      <c r="BVW15" s="49"/>
      <c r="BVX15" s="49"/>
      <c r="BVY15" s="49"/>
      <c r="BVZ15" s="67">
        <f t="shared" si="607"/>
        <v>600</v>
      </c>
      <c r="BWA15" s="68">
        <f t="shared" si="608"/>
        <v>100</v>
      </c>
      <c r="BWB15" s="48"/>
      <c r="BWC15" s="49">
        <v>398</v>
      </c>
      <c r="BWD15" s="49"/>
      <c r="BWE15" s="49"/>
      <c r="BWF15" s="49"/>
      <c r="BWG15" s="49"/>
      <c r="BWH15" s="67">
        <f t="shared" si="609"/>
        <v>398</v>
      </c>
      <c r="BWI15" s="68">
        <f t="shared" si="610"/>
        <v>66.333333333333329</v>
      </c>
      <c r="BWJ15" s="48"/>
      <c r="BWK15" s="49">
        <v>398</v>
      </c>
      <c r="BWL15" s="49"/>
      <c r="BWM15" s="49"/>
      <c r="BWN15" s="49"/>
      <c r="BWO15" s="49">
        <v>399</v>
      </c>
      <c r="BWP15" s="67">
        <f t="shared" si="611"/>
        <v>797</v>
      </c>
      <c r="BWQ15" s="68">
        <f t="shared" si="612"/>
        <v>132.83333333333334</v>
      </c>
      <c r="BWR15" s="48"/>
      <c r="BWS15" s="49"/>
      <c r="BWT15" s="49"/>
      <c r="BWU15" s="49">
        <v>458</v>
      </c>
      <c r="BWV15" s="49"/>
      <c r="BWW15" s="49"/>
      <c r="BWX15" s="67">
        <f t="shared" si="613"/>
        <v>458</v>
      </c>
      <c r="BWY15" s="68">
        <f t="shared" si="614"/>
        <v>76.333333333333329</v>
      </c>
      <c r="BWZ15" s="48"/>
      <c r="BXA15" s="49"/>
      <c r="BXB15" s="49"/>
      <c r="BXC15" s="49"/>
      <c r="BXD15" s="49"/>
      <c r="BXE15" s="49"/>
      <c r="BXF15" s="67">
        <f t="shared" si="615"/>
        <v>0</v>
      </c>
      <c r="BXG15" s="68">
        <f t="shared" si="616"/>
        <v>0</v>
      </c>
      <c r="BXH15" s="48"/>
      <c r="BXI15" s="49">
        <v>200</v>
      </c>
      <c r="BXJ15" s="49"/>
      <c r="BXK15" s="49"/>
      <c r="BXL15" s="49">
        <v>444</v>
      </c>
      <c r="BXM15" s="49">
        <v>28</v>
      </c>
      <c r="BXN15" s="67">
        <f t="shared" si="617"/>
        <v>672</v>
      </c>
      <c r="BXO15" s="68">
        <f t="shared" si="618"/>
        <v>112</v>
      </c>
      <c r="BXP15" s="63">
        <v>17</v>
      </c>
      <c r="BXQ15" s="64">
        <v>200</v>
      </c>
      <c r="BXR15" s="64"/>
      <c r="BXS15" s="64"/>
      <c r="BXT15" s="64">
        <v>199</v>
      </c>
      <c r="BXU15" s="1"/>
      <c r="BXV15" s="67">
        <f t="shared" si="73"/>
        <v>416</v>
      </c>
      <c r="BXW15" s="68">
        <f t="shared" si="619"/>
        <v>69.333333333333329</v>
      </c>
      <c r="BXX15" s="48"/>
      <c r="BXY15" s="49"/>
      <c r="BXZ15" s="49"/>
      <c r="BYA15" s="49"/>
      <c r="BYB15" s="49">
        <v>96</v>
      </c>
      <c r="BYC15" s="49"/>
      <c r="BYD15" s="67">
        <f t="shared" si="620"/>
        <v>96</v>
      </c>
      <c r="BYE15" s="68">
        <f t="shared" si="621"/>
        <v>16</v>
      </c>
      <c r="BYF15" s="63"/>
      <c r="BYG15" s="64"/>
      <c r="BYH15" s="64"/>
      <c r="BYI15" s="64">
        <v>200</v>
      </c>
      <c r="BYJ15" s="64"/>
      <c r="BYK15" s="64"/>
      <c r="BYL15" s="67">
        <f t="shared" si="622"/>
        <v>200</v>
      </c>
      <c r="BYM15" s="68">
        <f t="shared" si="623"/>
        <v>33.333333333333336</v>
      </c>
      <c r="BYN15" s="48">
        <v>299</v>
      </c>
      <c r="BYO15" s="49"/>
      <c r="BYP15" s="49">
        <v>300</v>
      </c>
      <c r="BYQ15" s="49"/>
      <c r="BYR15" s="49"/>
      <c r="BYS15" s="49"/>
      <c r="BYT15" s="67">
        <f t="shared" si="624"/>
        <v>599</v>
      </c>
      <c r="BYU15" s="68">
        <f t="shared" si="625"/>
        <v>99.833333333333329</v>
      </c>
      <c r="BYV15" s="48">
        <v>261</v>
      </c>
      <c r="BYW15" s="49"/>
      <c r="BYX15" s="49"/>
      <c r="BYY15" s="49"/>
      <c r="BYZ15" s="49">
        <v>46</v>
      </c>
      <c r="BZA15" s="49">
        <v>602</v>
      </c>
      <c r="BZB15" s="67">
        <f t="shared" si="626"/>
        <v>909</v>
      </c>
      <c r="BZC15" s="68">
        <f t="shared" si="627"/>
        <v>151.5</v>
      </c>
      <c r="BZD15" s="48"/>
      <c r="BZE15" s="49"/>
      <c r="BZF15" s="49"/>
      <c r="BZG15" s="49"/>
      <c r="BZH15" s="49"/>
      <c r="BZI15" s="49"/>
      <c r="BZJ15" s="67">
        <f t="shared" si="628"/>
        <v>0</v>
      </c>
      <c r="BZK15" s="68">
        <f t="shared" si="629"/>
        <v>0</v>
      </c>
      <c r="BZL15" s="48"/>
      <c r="BZM15" s="49"/>
      <c r="BZN15" s="49">
        <v>398</v>
      </c>
      <c r="BZO15" s="49"/>
      <c r="BZP15" s="49"/>
      <c r="BZQ15" s="49"/>
      <c r="BZR15" s="67">
        <f t="shared" si="630"/>
        <v>398</v>
      </c>
      <c r="BZS15" s="68">
        <f t="shared" si="631"/>
        <v>66.333333333333329</v>
      </c>
      <c r="BZT15" s="48"/>
      <c r="BZU15" s="49"/>
      <c r="BZV15" s="49"/>
      <c r="BZW15" s="49"/>
      <c r="BZX15" s="49">
        <v>197</v>
      </c>
      <c r="BZY15" s="49"/>
      <c r="BZZ15" s="67">
        <f t="shared" si="632"/>
        <v>197</v>
      </c>
      <c r="CAA15" s="68">
        <f t="shared" si="633"/>
        <v>32.833333333333336</v>
      </c>
      <c r="CAB15" s="48"/>
      <c r="CAC15" s="49"/>
      <c r="CAD15" s="49"/>
      <c r="CAE15" s="49"/>
      <c r="CAF15" s="49"/>
      <c r="CAG15" s="49">
        <v>298</v>
      </c>
      <c r="CAH15" s="67">
        <f t="shared" si="634"/>
        <v>298</v>
      </c>
      <c r="CAI15" s="68">
        <f t="shared" si="635"/>
        <v>49.666666666666664</v>
      </c>
      <c r="CAJ15" s="63"/>
      <c r="CAK15" s="64"/>
      <c r="CAL15" s="64"/>
      <c r="CAM15" s="64"/>
      <c r="CAN15" s="64"/>
      <c r="CAO15" s="64">
        <v>298</v>
      </c>
      <c r="CAP15" s="67">
        <f t="shared" si="636"/>
        <v>298</v>
      </c>
      <c r="CAQ15" s="68">
        <f t="shared" si="637"/>
        <v>49.666666666666664</v>
      </c>
      <c r="CAR15" s="63"/>
      <c r="CAS15" s="64"/>
      <c r="CAT15" s="64">
        <v>301</v>
      </c>
      <c r="CAU15" s="64"/>
      <c r="CAV15" s="64">
        <v>399</v>
      </c>
      <c r="CAW15" s="64"/>
      <c r="CAX15" s="67">
        <f t="shared" si="638"/>
        <v>700</v>
      </c>
      <c r="CAY15" s="68">
        <f t="shared" si="639"/>
        <v>116.66666666666667</v>
      </c>
      <c r="CAZ15" s="48">
        <v>99</v>
      </c>
      <c r="CBA15" s="49"/>
      <c r="CBB15" s="49"/>
      <c r="CBC15" s="49"/>
      <c r="CBD15" s="49"/>
      <c r="CBE15" s="49"/>
      <c r="CBF15" s="67">
        <f t="shared" si="640"/>
        <v>99</v>
      </c>
      <c r="CBG15" s="68">
        <f t="shared" si="641"/>
        <v>16.5</v>
      </c>
      <c r="CBH15" s="48"/>
      <c r="CBI15" s="49">
        <v>300</v>
      </c>
      <c r="CBJ15" s="49"/>
      <c r="CBK15" s="49">
        <v>100</v>
      </c>
      <c r="CBL15" s="49"/>
      <c r="CBM15" s="49">
        <v>98</v>
      </c>
      <c r="CBN15" s="67">
        <f t="shared" si="642"/>
        <v>498</v>
      </c>
      <c r="CBO15" s="68">
        <f t="shared" si="643"/>
        <v>83</v>
      </c>
      <c r="CBP15" s="48"/>
      <c r="CBQ15" s="49">
        <v>480</v>
      </c>
      <c r="CBR15" s="49"/>
      <c r="CBS15" s="49"/>
      <c r="CBT15" s="49"/>
      <c r="CBU15" s="49"/>
      <c r="CBV15" s="67">
        <f t="shared" si="644"/>
        <v>480</v>
      </c>
      <c r="CBW15" s="68">
        <f t="shared" si="645"/>
        <v>80</v>
      </c>
      <c r="CBX15" s="48"/>
      <c r="CBY15" s="49"/>
      <c r="CBZ15" s="49"/>
      <c r="CCA15" s="49"/>
      <c r="CCB15" s="49"/>
      <c r="CCC15" s="49"/>
      <c r="CCD15" s="67">
        <f t="shared" si="646"/>
        <v>0</v>
      </c>
      <c r="CCE15" s="68">
        <f t="shared" si="647"/>
        <v>0</v>
      </c>
      <c r="CCF15" s="48"/>
      <c r="CCG15" s="49"/>
      <c r="CCH15" s="49"/>
      <c r="CCI15" s="49">
        <v>399</v>
      </c>
      <c r="CCJ15" s="49"/>
      <c r="CCK15" s="49"/>
      <c r="CCL15" s="67">
        <f t="shared" si="648"/>
        <v>399</v>
      </c>
      <c r="CCM15" s="68">
        <f t="shared" si="649"/>
        <v>66.5</v>
      </c>
      <c r="CCN15" s="48"/>
      <c r="CCO15" s="49"/>
      <c r="CCP15" s="49"/>
      <c r="CCQ15" s="49"/>
      <c r="CCR15" s="49">
        <v>402</v>
      </c>
      <c r="CCS15" s="49"/>
      <c r="CCT15" s="67">
        <f t="shared" si="650"/>
        <v>402</v>
      </c>
      <c r="CCU15" s="68">
        <f t="shared" si="651"/>
        <v>67</v>
      </c>
      <c r="CCV15" s="48"/>
      <c r="CCW15" s="49"/>
      <c r="CCX15" s="49">
        <v>400</v>
      </c>
      <c r="CCY15" s="49">
        <v>400</v>
      </c>
      <c r="CCZ15" s="49"/>
      <c r="CDA15" s="49"/>
      <c r="CDB15" s="67">
        <f t="shared" si="652"/>
        <v>800</v>
      </c>
      <c r="CDC15" s="68">
        <f t="shared" si="653"/>
        <v>133.33333333333334</v>
      </c>
      <c r="CDD15" s="48"/>
      <c r="CDE15" s="49"/>
      <c r="CDF15" s="49"/>
      <c r="CDG15" s="49"/>
      <c r="CDH15" s="49"/>
      <c r="CDI15" s="49"/>
      <c r="CDJ15" s="67">
        <f t="shared" si="654"/>
        <v>0</v>
      </c>
      <c r="CDK15" s="68">
        <f t="shared" si="655"/>
        <v>0</v>
      </c>
      <c r="CDL15" s="48">
        <v>448</v>
      </c>
      <c r="CDM15" s="49"/>
      <c r="CDN15" s="49"/>
      <c r="CDO15" s="49">
        <v>220</v>
      </c>
      <c r="CDP15" s="49"/>
      <c r="CDQ15" s="49"/>
      <c r="CDR15" s="67">
        <f t="shared" si="656"/>
        <v>668</v>
      </c>
      <c r="CDS15" s="68">
        <f t="shared" si="657"/>
        <v>111.33333333333333</v>
      </c>
      <c r="CDT15" s="48"/>
      <c r="CDU15" s="49"/>
      <c r="CDV15" s="49">
        <v>301</v>
      </c>
      <c r="CDW15" s="49"/>
      <c r="CDX15" s="49"/>
      <c r="CDY15" s="49"/>
      <c r="CDZ15" s="67">
        <f t="shared" si="658"/>
        <v>301</v>
      </c>
      <c r="CEA15" s="68">
        <f t="shared" si="659"/>
        <v>50.166666666666664</v>
      </c>
      <c r="CEB15" s="48"/>
      <c r="CEC15" s="49">
        <v>221</v>
      </c>
      <c r="CED15" s="49"/>
      <c r="CEE15" s="49"/>
      <c r="CEF15" s="49"/>
      <c r="CEG15" s="49">
        <v>200</v>
      </c>
      <c r="CEH15" s="67">
        <f t="shared" si="660"/>
        <v>421</v>
      </c>
      <c r="CEI15" s="68">
        <f t="shared" si="661"/>
        <v>70.166666666666671</v>
      </c>
      <c r="CEJ15" s="48"/>
      <c r="CEK15" s="49"/>
      <c r="CEL15" s="49"/>
      <c r="CEM15" s="49"/>
      <c r="CEN15" s="49"/>
      <c r="CEO15" s="49"/>
      <c r="CEP15" s="67">
        <f t="shared" si="662"/>
        <v>0</v>
      </c>
      <c r="CEQ15" s="68">
        <f t="shared" si="663"/>
        <v>0</v>
      </c>
      <c r="CER15" s="48">
        <v>229</v>
      </c>
      <c r="CES15" s="49"/>
      <c r="CET15" s="49"/>
      <c r="CEU15" s="49"/>
      <c r="CEV15" s="49">
        <v>300</v>
      </c>
      <c r="CEW15" s="49"/>
      <c r="CEX15" s="67">
        <f t="shared" si="664"/>
        <v>529</v>
      </c>
      <c r="CEY15" s="68">
        <f t="shared" si="665"/>
        <v>88.166666666666671</v>
      </c>
      <c r="CEZ15" s="48"/>
      <c r="CFA15" s="49"/>
      <c r="CFB15" s="49"/>
      <c r="CFC15" s="49"/>
      <c r="CFD15" s="49"/>
      <c r="CFE15" s="49"/>
      <c r="CFF15" s="67">
        <f t="shared" si="666"/>
        <v>0</v>
      </c>
      <c r="CFG15" s="68">
        <f t="shared" si="667"/>
        <v>0</v>
      </c>
      <c r="CFH15" s="48">
        <v>219</v>
      </c>
      <c r="CFI15" s="49"/>
      <c r="CFJ15" s="49"/>
      <c r="CFK15" s="49"/>
      <c r="CFL15" s="49">
        <v>502</v>
      </c>
      <c r="CFM15" s="49"/>
      <c r="CFN15" s="67">
        <f t="shared" si="668"/>
        <v>721</v>
      </c>
      <c r="CFO15" s="68">
        <f t="shared" si="669"/>
        <v>120.16666666666667</v>
      </c>
      <c r="CFP15" s="48"/>
      <c r="CFQ15" s="49"/>
      <c r="CFR15" s="49"/>
      <c r="CFS15" s="49"/>
      <c r="CFT15" s="49">
        <v>447</v>
      </c>
      <c r="CFU15" s="49"/>
      <c r="CFV15" s="67">
        <f t="shared" si="670"/>
        <v>447</v>
      </c>
      <c r="CFW15" s="68">
        <f t="shared" si="671"/>
        <v>74.5</v>
      </c>
      <c r="CFX15" s="48"/>
      <c r="CFY15" s="49"/>
      <c r="CFZ15" s="49"/>
      <c r="CGA15" s="49">
        <v>400</v>
      </c>
      <c r="CGB15" s="49"/>
      <c r="CGC15" s="49"/>
      <c r="CGD15" s="67">
        <f t="shared" si="672"/>
        <v>400</v>
      </c>
      <c r="CGE15" s="68">
        <f t="shared" si="673"/>
        <v>66.666666666666671</v>
      </c>
      <c r="CGF15" s="48"/>
      <c r="CGG15" s="49"/>
      <c r="CGH15" s="49"/>
      <c r="CGI15" s="49"/>
      <c r="CGJ15" s="49"/>
      <c r="CGK15" s="49">
        <v>110</v>
      </c>
      <c r="CGL15" s="67">
        <f t="shared" si="674"/>
        <v>110</v>
      </c>
      <c r="CGM15" s="68">
        <f t="shared" si="675"/>
        <v>18.333333333333332</v>
      </c>
      <c r="CGN15" s="63"/>
      <c r="CGO15" s="64"/>
      <c r="CGP15" s="64"/>
      <c r="CGQ15" s="64"/>
      <c r="CGR15" s="64">
        <v>330</v>
      </c>
      <c r="CGS15" s="64"/>
      <c r="CGT15" s="67">
        <f t="shared" si="676"/>
        <v>330</v>
      </c>
      <c r="CGU15" s="68">
        <f t="shared" si="677"/>
        <v>55</v>
      </c>
      <c r="CGV15" s="48"/>
      <c r="CGW15" s="49"/>
      <c r="CGX15" s="49"/>
      <c r="CGY15" s="49"/>
      <c r="CGZ15" s="49">
        <v>327</v>
      </c>
      <c r="CHA15" s="49"/>
      <c r="CHB15" s="67">
        <f t="shared" si="678"/>
        <v>327</v>
      </c>
      <c r="CHC15" s="68">
        <f t="shared" si="679"/>
        <v>54.5</v>
      </c>
      <c r="CHD15" s="48"/>
      <c r="CHE15" s="49"/>
      <c r="CHF15" s="49"/>
      <c r="CHG15" s="49"/>
      <c r="CHH15" s="49"/>
      <c r="CHI15" s="49">
        <v>215</v>
      </c>
      <c r="CHJ15" s="67">
        <f t="shared" si="680"/>
        <v>215</v>
      </c>
      <c r="CHK15" s="68">
        <f t="shared" si="681"/>
        <v>35.833333333333336</v>
      </c>
      <c r="CHL15" s="63">
        <v>110</v>
      </c>
      <c r="CHM15" s="64"/>
      <c r="CHN15" s="64"/>
      <c r="CHO15" s="64"/>
      <c r="CHP15" s="64">
        <v>414</v>
      </c>
      <c r="CHQ15" s="64"/>
      <c r="CHR15" s="67">
        <f t="shared" si="682"/>
        <v>524</v>
      </c>
      <c r="CHS15" s="68">
        <f t="shared" si="683"/>
        <v>87.333333333333329</v>
      </c>
      <c r="CHT15" s="48"/>
      <c r="CHU15" s="49">
        <v>435</v>
      </c>
      <c r="CHV15" s="49"/>
      <c r="CHW15" s="49">
        <v>839</v>
      </c>
      <c r="CHX15" s="49"/>
      <c r="CHY15" s="49"/>
      <c r="CHZ15" s="67">
        <f t="shared" si="684"/>
        <v>1274</v>
      </c>
      <c r="CIA15" s="68">
        <f t="shared" si="685"/>
        <v>212.33333333333334</v>
      </c>
      <c r="CIB15" s="63"/>
      <c r="CIC15" s="64">
        <v>262</v>
      </c>
      <c r="CID15" s="64"/>
      <c r="CIE15" s="64"/>
      <c r="CIF15" s="64"/>
      <c r="CIG15" s="64">
        <v>186</v>
      </c>
      <c r="CIH15" s="67">
        <f t="shared" si="686"/>
        <v>448</v>
      </c>
      <c r="CII15" s="68">
        <f t="shared" si="687"/>
        <v>74.666666666666671</v>
      </c>
      <c r="CIJ15" s="63"/>
      <c r="CIK15" s="64">
        <v>330</v>
      </c>
      <c r="CIL15" s="64"/>
      <c r="CIM15" s="64"/>
      <c r="CIN15" s="64"/>
      <c r="CIO15" s="64">
        <v>170</v>
      </c>
      <c r="CIP15" s="67">
        <f t="shared" si="688"/>
        <v>500</v>
      </c>
      <c r="CIQ15" s="68">
        <f t="shared" si="689"/>
        <v>83.333333333333329</v>
      </c>
      <c r="CIR15" s="48"/>
      <c r="CIS15" s="49"/>
      <c r="CIT15" s="49"/>
      <c r="CIU15" s="49"/>
      <c r="CIV15" s="49">
        <v>220</v>
      </c>
      <c r="CIW15" s="49"/>
      <c r="CIX15" s="67">
        <f t="shared" si="690"/>
        <v>220</v>
      </c>
      <c r="CIY15" s="68">
        <f t="shared" si="691"/>
        <v>36.666666666666664</v>
      </c>
      <c r="CIZ15" s="48"/>
      <c r="CJA15" s="49"/>
      <c r="CJB15" s="49">
        <v>378</v>
      </c>
      <c r="CJC15" s="49"/>
      <c r="CJD15" s="49">
        <v>220</v>
      </c>
      <c r="CJE15" s="49">
        <v>1</v>
      </c>
      <c r="CJF15" s="67">
        <f t="shared" si="692"/>
        <v>599</v>
      </c>
      <c r="CJG15" s="68">
        <f t="shared" si="1208"/>
        <v>99.833333333333329</v>
      </c>
      <c r="CJH15" s="48"/>
      <c r="CJI15" s="49">
        <v>110</v>
      </c>
      <c r="CJJ15" s="49"/>
      <c r="CJK15" s="49"/>
      <c r="CJL15" s="49"/>
      <c r="CJM15" s="49"/>
      <c r="CJN15" s="67">
        <f t="shared" si="693"/>
        <v>110</v>
      </c>
      <c r="CJO15" s="68">
        <f t="shared" si="694"/>
        <v>18.333333333333332</v>
      </c>
      <c r="CJP15" s="48"/>
      <c r="CJQ15" s="49"/>
      <c r="CJR15" s="49"/>
      <c r="CJS15" s="49">
        <v>220</v>
      </c>
      <c r="CJT15" s="49"/>
      <c r="CJU15" s="49"/>
      <c r="CJV15" s="67">
        <f t="shared" si="695"/>
        <v>220</v>
      </c>
      <c r="CJW15" s="68">
        <f t="shared" si="696"/>
        <v>36.666666666666664</v>
      </c>
      <c r="CJX15" s="48"/>
      <c r="CJY15" s="49"/>
      <c r="CJZ15" s="49"/>
      <c r="CKA15" s="49">
        <v>220</v>
      </c>
      <c r="CKB15" s="49"/>
      <c r="CKC15" s="49"/>
      <c r="CKD15" s="67">
        <f t="shared" si="697"/>
        <v>220</v>
      </c>
      <c r="CKE15" s="68">
        <f t="shared" si="698"/>
        <v>36.666666666666664</v>
      </c>
      <c r="CKF15" s="63"/>
      <c r="CKG15" s="64">
        <v>219</v>
      </c>
      <c r="CKH15" s="64"/>
      <c r="CKI15" s="64"/>
      <c r="CKJ15" s="64"/>
      <c r="CKK15" s="64">
        <v>220</v>
      </c>
      <c r="CKL15" s="67">
        <f t="shared" si="699"/>
        <v>439</v>
      </c>
      <c r="CKM15" s="68">
        <f t="shared" si="700"/>
        <v>73.166666666666671</v>
      </c>
      <c r="CKN15" s="48"/>
      <c r="CKO15" s="49"/>
      <c r="CKP15" s="49"/>
      <c r="CKQ15" s="49"/>
      <c r="CKR15" s="49"/>
      <c r="CKS15" s="47"/>
      <c r="CKT15" s="67">
        <f t="shared" si="701"/>
        <v>0</v>
      </c>
      <c r="CKU15" s="68">
        <f t="shared" si="702"/>
        <v>0</v>
      </c>
      <c r="CKV15" s="48"/>
      <c r="CKW15" s="49">
        <v>313</v>
      </c>
      <c r="CKX15" s="49">
        <v>85</v>
      </c>
      <c r="CKY15" s="49"/>
      <c r="CKZ15" s="49"/>
      <c r="CLA15" s="49">
        <v>110</v>
      </c>
      <c r="CLB15" s="67">
        <f t="shared" si="703"/>
        <v>508</v>
      </c>
      <c r="CLC15" s="68">
        <f t="shared" si="704"/>
        <v>84.666666666666671</v>
      </c>
      <c r="CLD15" s="48"/>
      <c r="CLE15" s="49"/>
      <c r="CLF15" s="49"/>
      <c r="CLG15" s="49"/>
      <c r="CLH15" s="49"/>
      <c r="CLI15" s="49"/>
      <c r="CLJ15" s="67">
        <f t="shared" si="705"/>
        <v>0</v>
      </c>
      <c r="CLK15" s="68">
        <f t="shared" si="706"/>
        <v>0</v>
      </c>
      <c r="CLL15" s="48"/>
      <c r="CLM15" s="49"/>
      <c r="CLN15" s="49"/>
      <c r="CLO15" s="49">
        <v>201</v>
      </c>
      <c r="CLP15" s="49"/>
      <c r="CLQ15" s="49">
        <v>332</v>
      </c>
      <c r="CLR15" s="67">
        <f t="shared" si="707"/>
        <v>533</v>
      </c>
      <c r="CLS15" s="68">
        <f t="shared" si="708"/>
        <v>88.833333333333329</v>
      </c>
      <c r="CLT15" s="63"/>
      <c r="CLU15" s="64"/>
      <c r="CLV15" s="64">
        <v>176</v>
      </c>
      <c r="CLW15" s="64"/>
      <c r="CLX15" s="64"/>
      <c r="CLY15" s="64"/>
      <c r="CLZ15" s="67">
        <f t="shared" si="709"/>
        <v>176</v>
      </c>
      <c r="CMA15" s="68">
        <f t="shared" si="710"/>
        <v>29.333333333333332</v>
      </c>
      <c r="CMB15" s="48"/>
      <c r="CMC15" s="49"/>
      <c r="CMD15" s="49">
        <v>216</v>
      </c>
      <c r="CME15" s="49"/>
      <c r="CMF15" s="49">
        <v>221</v>
      </c>
      <c r="CMG15" s="49"/>
      <c r="CMH15" s="67">
        <f t="shared" si="711"/>
        <v>437</v>
      </c>
      <c r="CMI15" s="68">
        <f t="shared" si="712"/>
        <v>72.833333333333329</v>
      </c>
      <c r="CMJ15" s="48"/>
      <c r="CMK15" s="49"/>
      <c r="CML15" s="49"/>
      <c r="CMM15" s="49">
        <v>220</v>
      </c>
      <c r="CMN15" s="49"/>
      <c r="CMO15" s="49"/>
      <c r="CMP15" s="67">
        <f t="shared" si="713"/>
        <v>220</v>
      </c>
      <c r="CMQ15" s="68">
        <f t="shared" si="714"/>
        <v>36.666666666666664</v>
      </c>
      <c r="CMR15" s="48"/>
      <c r="CMS15" s="49"/>
      <c r="CMT15" s="49"/>
      <c r="CMU15" s="49"/>
      <c r="CMV15" s="49"/>
      <c r="CMW15" s="49"/>
      <c r="CMX15" s="67">
        <f t="shared" si="715"/>
        <v>0</v>
      </c>
      <c r="CMY15" s="68">
        <f t="shared" si="716"/>
        <v>0</v>
      </c>
      <c r="CMZ15" s="63">
        <v>442</v>
      </c>
      <c r="CNA15" s="64"/>
      <c r="CNB15" s="64"/>
      <c r="CNC15" s="64">
        <v>330</v>
      </c>
      <c r="CND15" s="64"/>
      <c r="CNE15" s="64"/>
      <c r="CNF15" s="67">
        <f t="shared" si="717"/>
        <v>772</v>
      </c>
      <c r="CNG15" s="68">
        <f t="shared" si="718"/>
        <v>128.66666666666666</v>
      </c>
      <c r="CNH15" s="48"/>
      <c r="CNI15" s="49">
        <v>348</v>
      </c>
      <c r="CNJ15" s="49"/>
      <c r="CNK15" s="49"/>
      <c r="CNL15" s="49">
        <v>331</v>
      </c>
      <c r="CNM15" s="49"/>
      <c r="CNN15" s="67">
        <f t="shared" si="719"/>
        <v>679</v>
      </c>
      <c r="CNO15" s="68">
        <f t="shared" si="720"/>
        <v>113.16666666666667</v>
      </c>
      <c r="CNP15" s="63">
        <v>220</v>
      </c>
      <c r="CNQ15" s="64">
        <v>109</v>
      </c>
      <c r="CNR15" s="64"/>
      <c r="CNS15" s="64"/>
      <c r="CNT15" s="64"/>
      <c r="CNU15" s="64"/>
      <c r="CNV15" s="67">
        <f t="shared" si="721"/>
        <v>329</v>
      </c>
      <c r="CNW15" s="68">
        <f t="shared" si="722"/>
        <v>54.833333333333336</v>
      </c>
      <c r="CNX15" s="48"/>
      <c r="CNY15" s="49"/>
      <c r="CNZ15" s="49">
        <v>110</v>
      </c>
      <c r="COA15" s="49"/>
      <c r="COB15" s="49"/>
      <c r="COC15" s="49"/>
      <c r="COD15" s="67">
        <f t="shared" si="723"/>
        <v>110</v>
      </c>
      <c r="COE15" s="68">
        <f t="shared" si="724"/>
        <v>18.333333333333332</v>
      </c>
      <c r="COF15" s="48"/>
      <c r="COG15" s="49"/>
      <c r="COH15" s="49"/>
      <c r="COI15" s="49">
        <v>321</v>
      </c>
      <c r="COJ15" s="49"/>
      <c r="COK15" s="49">
        <v>331</v>
      </c>
      <c r="COL15" s="67">
        <f t="shared" si="725"/>
        <v>652</v>
      </c>
      <c r="COM15" s="68">
        <f t="shared" si="726"/>
        <v>108.66666666666667</v>
      </c>
      <c r="CON15" s="48"/>
      <c r="COO15" s="49"/>
      <c r="COP15" s="49">
        <v>110</v>
      </c>
      <c r="COQ15" s="49"/>
      <c r="COR15" s="49"/>
      <c r="COS15" s="49"/>
      <c r="COT15" s="67">
        <f t="shared" si="727"/>
        <v>110</v>
      </c>
      <c r="COU15" s="68">
        <f t="shared" si="728"/>
        <v>18.333333333333332</v>
      </c>
      <c r="COV15" s="48">
        <v>329</v>
      </c>
      <c r="COW15" s="49"/>
      <c r="COX15" s="49"/>
      <c r="COY15" s="49"/>
      <c r="COZ15" s="49"/>
      <c r="CPA15" s="49">
        <v>0</v>
      </c>
      <c r="CPB15" s="67">
        <f t="shared" si="729"/>
        <v>329</v>
      </c>
      <c r="CPC15" s="68">
        <f t="shared" si="730"/>
        <v>54.833333333333336</v>
      </c>
      <c r="CPD15" s="48">
        <v>0</v>
      </c>
      <c r="CPE15" s="49">
        <v>0</v>
      </c>
      <c r="CPF15" s="49">
        <v>0</v>
      </c>
      <c r="CPG15" s="49">
        <v>0</v>
      </c>
      <c r="CPH15" s="49">
        <v>0</v>
      </c>
      <c r="CPI15" s="49">
        <v>441</v>
      </c>
      <c r="CPJ15" s="67">
        <f t="shared" si="731"/>
        <v>441</v>
      </c>
      <c r="CPK15" s="68">
        <f t="shared" si="732"/>
        <v>73.5</v>
      </c>
      <c r="CPL15" s="48"/>
      <c r="CPM15" s="49">
        <v>0</v>
      </c>
      <c r="CPN15" s="49">
        <v>0</v>
      </c>
      <c r="CPO15" s="49">
        <v>0</v>
      </c>
      <c r="CPP15" s="49">
        <v>0</v>
      </c>
      <c r="CPQ15" s="49">
        <v>0</v>
      </c>
      <c r="CPR15" s="67">
        <f t="shared" si="733"/>
        <v>0</v>
      </c>
      <c r="CPS15" s="68">
        <f t="shared" si="734"/>
        <v>0</v>
      </c>
      <c r="CPT15" s="63">
        <v>0</v>
      </c>
      <c r="CPU15" s="64">
        <v>320</v>
      </c>
      <c r="CPV15" s="64">
        <v>0</v>
      </c>
      <c r="CPW15" s="64">
        <v>107</v>
      </c>
      <c r="CPX15" s="64">
        <v>0</v>
      </c>
      <c r="CPY15" s="64">
        <v>0</v>
      </c>
      <c r="CPZ15" s="67">
        <f t="shared" si="735"/>
        <v>427</v>
      </c>
      <c r="CQA15" s="68">
        <f t="shared" si="736"/>
        <v>71.166666666666671</v>
      </c>
      <c r="CQB15" s="48">
        <v>111</v>
      </c>
      <c r="CQC15" s="49">
        <v>0</v>
      </c>
      <c r="CQD15" s="49">
        <v>331</v>
      </c>
      <c r="CQE15" s="49">
        <v>0</v>
      </c>
      <c r="CQF15" s="49">
        <v>0</v>
      </c>
      <c r="CQG15" s="49">
        <v>0</v>
      </c>
      <c r="CQH15" s="67">
        <f t="shared" si="737"/>
        <v>442</v>
      </c>
      <c r="CQI15" s="68">
        <f t="shared" si="738"/>
        <v>73.666666666666671</v>
      </c>
      <c r="CQJ15" s="82">
        <v>0</v>
      </c>
      <c r="CQK15" s="83">
        <v>211</v>
      </c>
      <c r="CQL15" s="83">
        <v>0</v>
      </c>
      <c r="CQM15" s="83">
        <v>0</v>
      </c>
      <c r="CQN15" s="83">
        <v>0</v>
      </c>
      <c r="CQO15" s="83"/>
      <c r="CQP15" s="67">
        <f t="shared" si="739"/>
        <v>211</v>
      </c>
      <c r="CQQ15" s="68">
        <f t="shared" si="740"/>
        <v>35.166666666666664</v>
      </c>
      <c r="CQR15" s="48"/>
      <c r="CQS15" s="49">
        <v>0</v>
      </c>
      <c r="CQT15" s="49">
        <v>198</v>
      </c>
      <c r="CQU15" s="49">
        <v>0</v>
      </c>
      <c r="CQV15" s="49">
        <v>0</v>
      </c>
      <c r="CQW15" s="49">
        <v>0</v>
      </c>
      <c r="CQX15" s="67">
        <f t="shared" si="741"/>
        <v>198</v>
      </c>
      <c r="CQY15" s="68">
        <f t="shared" si="742"/>
        <v>33</v>
      </c>
      <c r="CQZ15" s="48">
        <v>440</v>
      </c>
      <c r="CRA15" s="49"/>
      <c r="CRB15" s="49">
        <v>0</v>
      </c>
      <c r="CRC15" s="49"/>
      <c r="CRD15" s="49">
        <v>0</v>
      </c>
      <c r="CRE15" s="49">
        <v>0</v>
      </c>
      <c r="CRF15" s="67">
        <f t="shared" si="743"/>
        <v>440</v>
      </c>
      <c r="CRG15" s="68">
        <f t="shared" si="744"/>
        <v>73.333333333333329</v>
      </c>
      <c r="CRH15" s="48">
        <v>0</v>
      </c>
      <c r="CRI15" s="49">
        <v>219</v>
      </c>
      <c r="CRJ15" s="49">
        <v>0</v>
      </c>
      <c r="CRK15" s="49">
        <v>0</v>
      </c>
      <c r="CRL15" s="49">
        <v>0</v>
      </c>
      <c r="CRM15" s="49">
        <v>8</v>
      </c>
      <c r="CRN15" s="67">
        <f t="shared" si="745"/>
        <v>227</v>
      </c>
      <c r="CRO15" s="68">
        <f t="shared" si="746"/>
        <v>37.833333333333336</v>
      </c>
      <c r="CRP15" s="48">
        <v>220</v>
      </c>
      <c r="CRQ15" s="49">
        <v>0</v>
      </c>
      <c r="CRR15" s="49">
        <v>0</v>
      </c>
      <c r="CRS15" s="49">
        <v>332</v>
      </c>
      <c r="CRT15" s="49">
        <v>111</v>
      </c>
      <c r="CRU15" s="49">
        <v>0</v>
      </c>
      <c r="CRV15" s="47">
        <f t="shared" si="747"/>
        <v>663</v>
      </c>
      <c r="CRW15" s="68">
        <f t="shared" si="748"/>
        <v>110.5</v>
      </c>
      <c r="CRX15" s="63">
        <v>0</v>
      </c>
      <c r="CRY15" s="64">
        <v>0</v>
      </c>
      <c r="CRZ15" s="64">
        <v>0</v>
      </c>
      <c r="CSA15" s="64">
        <v>0</v>
      </c>
      <c r="CSB15" s="64">
        <v>0</v>
      </c>
      <c r="CSC15" s="64">
        <v>0</v>
      </c>
      <c r="CSD15" s="67">
        <f t="shared" si="749"/>
        <v>0</v>
      </c>
      <c r="CSE15" s="68">
        <f t="shared" si="750"/>
        <v>0</v>
      </c>
      <c r="CSF15" s="48">
        <v>0</v>
      </c>
      <c r="CSG15" s="49">
        <v>219</v>
      </c>
      <c r="CSH15" s="49">
        <v>0</v>
      </c>
      <c r="CSI15" s="49">
        <v>220</v>
      </c>
      <c r="CSJ15" s="49">
        <v>0</v>
      </c>
      <c r="CSK15" s="49">
        <v>0</v>
      </c>
      <c r="CSL15" s="64">
        <f t="shared" si="751"/>
        <v>439</v>
      </c>
      <c r="CSM15" s="68">
        <f t="shared" si="752"/>
        <v>73.166666666666671</v>
      </c>
      <c r="CSN15" s="48">
        <v>0</v>
      </c>
      <c r="CSO15" s="49">
        <v>0</v>
      </c>
      <c r="CSP15" s="49">
        <v>0</v>
      </c>
      <c r="CSQ15" s="49">
        <v>220</v>
      </c>
      <c r="CSR15" s="49">
        <v>323</v>
      </c>
      <c r="CSS15" s="49">
        <v>0</v>
      </c>
      <c r="CST15" s="64">
        <f t="shared" si="753"/>
        <v>543</v>
      </c>
      <c r="CSU15" s="68">
        <f t="shared" si="754"/>
        <v>90.5</v>
      </c>
      <c r="CSV15" s="48">
        <v>220</v>
      </c>
      <c r="CSW15" s="49">
        <v>0</v>
      </c>
      <c r="CSX15" s="49">
        <v>0</v>
      </c>
      <c r="CSY15" s="49">
        <v>0</v>
      </c>
      <c r="CSZ15" s="49"/>
      <c r="CTA15" s="49">
        <v>0</v>
      </c>
      <c r="CTB15" s="64">
        <f t="shared" si="755"/>
        <v>220</v>
      </c>
      <c r="CTC15" s="68">
        <f t="shared" si="756"/>
        <v>36.666666666666664</v>
      </c>
      <c r="CTD15" s="48">
        <v>0</v>
      </c>
      <c r="CTE15" s="49">
        <v>0</v>
      </c>
      <c r="CTF15" s="49">
        <v>216</v>
      </c>
      <c r="CTG15" s="49">
        <v>0</v>
      </c>
      <c r="CTH15" s="49">
        <v>0</v>
      </c>
      <c r="CTI15" s="49"/>
      <c r="CTJ15" s="64">
        <f t="shared" si="757"/>
        <v>216</v>
      </c>
      <c r="CTK15" s="68">
        <f t="shared" si="758"/>
        <v>36</v>
      </c>
      <c r="CTL15" s="48">
        <v>110</v>
      </c>
      <c r="CTM15" s="49">
        <v>0</v>
      </c>
      <c r="CTN15" s="49">
        <v>110</v>
      </c>
      <c r="CTO15" s="49">
        <v>0</v>
      </c>
      <c r="CTP15" s="49">
        <v>220</v>
      </c>
      <c r="CTQ15" s="49"/>
      <c r="CTR15" s="64">
        <f t="shared" si="759"/>
        <v>440</v>
      </c>
      <c r="CTS15" s="68">
        <f t="shared" si="760"/>
        <v>73.333333333333329</v>
      </c>
      <c r="CTT15" s="48">
        <v>0</v>
      </c>
      <c r="CTU15" s="49">
        <v>0</v>
      </c>
      <c r="CTV15" s="49">
        <v>220</v>
      </c>
      <c r="CTW15" s="49"/>
      <c r="CTX15" s="49">
        <v>0</v>
      </c>
      <c r="CTY15" s="49">
        <v>621</v>
      </c>
      <c r="CTZ15" s="64">
        <f t="shared" si="761"/>
        <v>841</v>
      </c>
      <c r="CUA15" s="68">
        <f t="shared" si="762"/>
        <v>140.16666666666666</v>
      </c>
      <c r="CUB15" s="48"/>
      <c r="CUC15" s="49">
        <v>0</v>
      </c>
      <c r="CUD15" s="49"/>
      <c r="CUE15" s="49"/>
      <c r="CUF15" s="49"/>
      <c r="CUG15" s="49"/>
      <c r="CUH15" s="64">
        <f t="shared" si="763"/>
        <v>0</v>
      </c>
      <c r="CUI15" s="68">
        <f t="shared" si="764"/>
        <v>0</v>
      </c>
      <c r="CUJ15" s="48">
        <v>0</v>
      </c>
      <c r="CUK15" s="49">
        <v>0</v>
      </c>
      <c r="CUL15" s="49">
        <f>244+86</f>
        <v>330</v>
      </c>
      <c r="CUM15" s="49">
        <v>0</v>
      </c>
      <c r="CUN15" s="49">
        <v>0</v>
      </c>
      <c r="CUO15" s="49">
        <v>0</v>
      </c>
      <c r="CUP15" s="64">
        <f t="shared" si="765"/>
        <v>330</v>
      </c>
      <c r="CUQ15" s="68">
        <f t="shared" si="766"/>
        <v>55</v>
      </c>
      <c r="CUR15" s="48">
        <v>0</v>
      </c>
      <c r="CUS15" s="49"/>
      <c r="CUT15" s="49"/>
      <c r="CUU15" s="49">
        <v>220</v>
      </c>
      <c r="CUV15" s="49">
        <v>0</v>
      </c>
      <c r="CUW15" s="49">
        <v>0</v>
      </c>
      <c r="CUX15" s="64">
        <f t="shared" si="767"/>
        <v>220</v>
      </c>
      <c r="CUY15" s="68">
        <f t="shared" si="768"/>
        <v>36.666666666666664</v>
      </c>
      <c r="CUZ15" s="48">
        <v>92</v>
      </c>
      <c r="CVA15" s="49">
        <v>0</v>
      </c>
      <c r="CVB15" s="49">
        <v>0</v>
      </c>
      <c r="CVC15" s="49">
        <v>330</v>
      </c>
      <c r="CVD15" s="49">
        <v>110</v>
      </c>
      <c r="CVE15" s="49">
        <v>0</v>
      </c>
      <c r="CVF15" s="64">
        <f t="shared" si="769"/>
        <v>532</v>
      </c>
      <c r="CVG15" s="68">
        <f t="shared" si="770"/>
        <v>88.666666666666671</v>
      </c>
      <c r="CVH15" s="48">
        <v>0</v>
      </c>
      <c r="CVI15" s="49">
        <v>220</v>
      </c>
      <c r="CVJ15" s="49">
        <v>0</v>
      </c>
      <c r="CVK15" s="49">
        <v>110</v>
      </c>
      <c r="CVL15" s="49">
        <v>0</v>
      </c>
      <c r="CVM15" s="49">
        <v>109</v>
      </c>
      <c r="CVN15" s="64">
        <f t="shared" si="771"/>
        <v>439</v>
      </c>
      <c r="CVO15" s="68">
        <f t="shared" si="772"/>
        <v>73.166666666666671</v>
      </c>
      <c r="CVP15" s="48"/>
      <c r="CVQ15" s="49">
        <v>0</v>
      </c>
      <c r="CVR15" s="49">
        <v>0</v>
      </c>
      <c r="CVS15" s="49">
        <v>281</v>
      </c>
      <c r="CVT15" s="49">
        <v>0</v>
      </c>
      <c r="CVU15" s="49">
        <v>220</v>
      </c>
      <c r="CVV15" s="64">
        <f t="shared" si="773"/>
        <v>501</v>
      </c>
      <c r="CVW15" s="68">
        <f t="shared" si="774"/>
        <v>83.5</v>
      </c>
      <c r="CVX15" s="48">
        <v>0</v>
      </c>
      <c r="CVY15" s="49">
        <v>0</v>
      </c>
      <c r="CVZ15" s="49">
        <v>0</v>
      </c>
      <c r="CWA15" s="49">
        <v>0</v>
      </c>
      <c r="CWB15" s="49">
        <v>0</v>
      </c>
      <c r="CWC15" s="49">
        <v>0</v>
      </c>
      <c r="CWD15" s="64">
        <f t="shared" si="775"/>
        <v>0</v>
      </c>
      <c r="CWE15" s="68">
        <f t="shared" si="776"/>
        <v>0</v>
      </c>
      <c r="CWF15" s="48">
        <v>0</v>
      </c>
      <c r="CWG15" s="49">
        <v>332</v>
      </c>
      <c r="CWH15" s="49">
        <v>0</v>
      </c>
      <c r="CWI15" s="49">
        <v>0</v>
      </c>
      <c r="CWJ15" s="49">
        <v>0</v>
      </c>
      <c r="CWK15" s="49">
        <v>0</v>
      </c>
      <c r="CWL15" s="64">
        <f t="shared" si="777"/>
        <v>332</v>
      </c>
      <c r="CWM15" s="68">
        <f t="shared" si="778"/>
        <v>55.333333333333336</v>
      </c>
      <c r="CWN15" s="48">
        <v>0</v>
      </c>
      <c r="CWO15" s="49">
        <v>0</v>
      </c>
      <c r="CWP15" s="49">
        <v>0</v>
      </c>
      <c r="CWQ15" s="49">
        <v>220</v>
      </c>
      <c r="CWR15" s="49">
        <v>0</v>
      </c>
      <c r="CWS15" s="49">
        <v>0</v>
      </c>
      <c r="CWT15" s="64">
        <f t="shared" si="779"/>
        <v>220</v>
      </c>
      <c r="CWU15" s="68">
        <f t="shared" si="780"/>
        <v>36.666666666666664</v>
      </c>
      <c r="CWV15" s="48">
        <v>0</v>
      </c>
      <c r="CWW15" s="49">
        <v>331</v>
      </c>
      <c r="CWX15" s="49">
        <v>0</v>
      </c>
      <c r="CWY15" s="49">
        <v>0</v>
      </c>
      <c r="CWZ15" s="49">
        <v>0</v>
      </c>
      <c r="CXA15" s="49">
        <v>110</v>
      </c>
      <c r="CXB15" s="127">
        <f t="shared" si="781"/>
        <v>441</v>
      </c>
      <c r="CXC15" s="43">
        <f t="shared" si="782"/>
        <v>73.5</v>
      </c>
      <c r="CXD15" s="48">
        <v>0</v>
      </c>
      <c r="CXE15" s="49">
        <v>110</v>
      </c>
      <c r="CXF15" s="49">
        <v>0</v>
      </c>
      <c r="CXG15" s="49">
        <v>0</v>
      </c>
      <c r="CXH15" s="49">
        <v>220</v>
      </c>
      <c r="CXI15" s="49">
        <v>0</v>
      </c>
      <c r="CXJ15" s="127">
        <f t="shared" si="783"/>
        <v>330</v>
      </c>
      <c r="CXK15" s="43">
        <f t="shared" si="784"/>
        <v>55</v>
      </c>
      <c r="CXL15" s="48">
        <v>0</v>
      </c>
      <c r="CXM15" s="49">
        <v>110</v>
      </c>
      <c r="CXN15" s="49">
        <v>0</v>
      </c>
      <c r="CXO15" s="49">
        <v>220</v>
      </c>
      <c r="CXP15" s="49">
        <v>0</v>
      </c>
      <c r="CXQ15" s="49">
        <v>0</v>
      </c>
      <c r="CXR15" s="127">
        <f t="shared" si="785"/>
        <v>330</v>
      </c>
      <c r="CXS15" s="43">
        <f t="shared" si="786"/>
        <v>55</v>
      </c>
      <c r="CXT15" s="48">
        <v>220</v>
      </c>
      <c r="CXU15" s="49">
        <v>0</v>
      </c>
      <c r="CXV15" s="49">
        <v>0</v>
      </c>
      <c r="CXW15" s="49">
        <v>0</v>
      </c>
      <c r="CXX15" s="49">
        <v>330</v>
      </c>
      <c r="CXY15" s="49">
        <v>0</v>
      </c>
      <c r="CXZ15" s="127">
        <f t="shared" si="787"/>
        <v>550</v>
      </c>
      <c r="CYA15" s="43">
        <f t="shared" si="788"/>
        <v>91.666666666666671</v>
      </c>
      <c r="CYB15" s="48">
        <v>0</v>
      </c>
      <c r="CYC15" s="49">
        <v>0</v>
      </c>
      <c r="CYD15" s="49">
        <v>0</v>
      </c>
      <c r="CYE15" s="49">
        <v>220</v>
      </c>
      <c r="CYF15" s="49">
        <v>0</v>
      </c>
      <c r="CYG15" s="49">
        <v>110</v>
      </c>
      <c r="CYH15" s="127">
        <f t="shared" si="789"/>
        <v>330</v>
      </c>
      <c r="CYI15" s="43">
        <f t="shared" si="790"/>
        <v>55</v>
      </c>
      <c r="CYJ15" s="48"/>
      <c r="CYK15" s="49">
        <v>0</v>
      </c>
      <c r="CYL15" s="49">
        <v>0</v>
      </c>
      <c r="CYM15" s="49">
        <v>0</v>
      </c>
      <c r="CYN15" s="49">
        <v>332</v>
      </c>
      <c r="CYO15" s="49">
        <v>0</v>
      </c>
      <c r="CYP15" s="127">
        <f t="shared" si="791"/>
        <v>332</v>
      </c>
      <c r="CYQ15" s="43">
        <f t="shared" si="792"/>
        <v>55.333333333333336</v>
      </c>
      <c r="CYR15" s="48">
        <v>0</v>
      </c>
      <c r="CYS15" s="49">
        <v>0</v>
      </c>
      <c r="CYT15" s="49">
        <v>0</v>
      </c>
      <c r="CYU15" s="49">
        <v>0</v>
      </c>
      <c r="CYV15" s="49">
        <v>0</v>
      </c>
      <c r="CYW15" s="49">
        <v>330</v>
      </c>
      <c r="CYX15" s="127">
        <f t="shared" si="793"/>
        <v>330</v>
      </c>
      <c r="CYY15" s="43">
        <f t="shared" si="794"/>
        <v>55</v>
      </c>
      <c r="CYZ15" s="48">
        <v>0</v>
      </c>
      <c r="CZA15" s="49">
        <v>0</v>
      </c>
      <c r="CZB15" s="49">
        <v>110</v>
      </c>
      <c r="CZC15" s="49">
        <v>220</v>
      </c>
      <c r="CZD15" s="49"/>
      <c r="CZE15" s="49">
        <v>0</v>
      </c>
      <c r="CZF15" s="127">
        <f t="shared" si="795"/>
        <v>330</v>
      </c>
      <c r="CZG15" s="43">
        <f t="shared" si="796"/>
        <v>66</v>
      </c>
      <c r="CZH15" s="48">
        <v>0</v>
      </c>
      <c r="CZI15" s="49">
        <v>0</v>
      </c>
      <c r="CZJ15" s="49">
        <v>110</v>
      </c>
      <c r="CZK15" s="49">
        <v>0</v>
      </c>
      <c r="CZL15" s="49">
        <v>220</v>
      </c>
      <c r="CZM15" s="49">
        <v>0</v>
      </c>
      <c r="CZN15" s="127">
        <f t="shared" si="797"/>
        <v>330</v>
      </c>
      <c r="CZO15" s="43">
        <f t="shared" si="798"/>
        <v>55</v>
      </c>
      <c r="CZP15" s="48">
        <v>0</v>
      </c>
      <c r="CZQ15" s="49"/>
      <c r="CZR15" s="49"/>
      <c r="CZS15" s="49">
        <v>0</v>
      </c>
      <c r="CZT15" s="49">
        <v>0</v>
      </c>
      <c r="CZU15" s="49">
        <v>0</v>
      </c>
      <c r="CZV15" s="127">
        <f t="shared" si="799"/>
        <v>0</v>
      </c>
      <c r="CZW15" s="43">
        <f t="shared" si="800"/>
        <v>0</v>
      </c>
      <c r="CZX15" s="48">
        <v>0</v>
      </c>
      <c r="CZY15" s="49">
        <v>331</v>
      </c>
      <c r="CZZ15" s="49">
        <v>0</v>
      </c>
      <c r="DAA15" s="49">
        <v>0</v>
      </c>
      <c r="DAB15" s="49">
        <v>0</v>
      </c>
      <c r="DAC15" s="49">
        <v>330</v>
      </c>
      <c r="DAD15" s="64">
        <f t="shared" si="801"/>
        <v>661</v>
      </c>
      <c r="DAE15" s="68">
        <f t="shared" si="802"/>
        <v>110.16666666666667</v>
      </c>
      <c r="DAF15" s="48">
        <v>0</v>
      </c>
      <c r="DAG15" s="49">
        <v>0</v>
      </c>
      <c r="DAH15" s="49">
        <v>0</v>
      </c>
      <c r="DAI15" s="49">
        <v>330</v>
      </c>
      <c r="DAJ15" s="49">
        <v>0</v>
      </c>
      <c r="DAK15" s="49">
        <v>0</v>
      </c>
      <c r="DAL15" s="64">
        <f t="shared" si="803"/>
        <v>330</v>
      </c>
      <c r="DAM15" s="68">
        <f t="shared" si="804"/>
        <v>55</v>
      </c>
      <c r="DAN15" s="48">
        <v>72</v>
      </c>
      <c r="DAO15" s="49">
        <v>0</v>
      </c>
      <c r="DAP15" s="49">
        <v>331</v>
      </c>
      <c r="DAQ15" s="49">
        <v>0</v>
      </c>
      <c r="DAR15" s="49">
        <v>221</v>
      </c>
      <c r="DAS15" s="49"/>
      <c r="DAT15" s="64">
        <f t="shared" si="805"/>
        <v>624</v>
      </c>
      <c r="DAU15" s="68">
        <f t="shared" si="806"/>
        <v>104</v>
      </c>
      <c r="DAV15" s="48">
        <v>0</v>
      </c>
      <c r="DAW15" s="49">
        <v>0</v>
      </c>
      <c r="DAX15" s="49">
        <v>0</v>
      </c>
      <c r="DAY15" s="49">
        <v>0</v>
      </c>
      <c r="DAZ15" s="49">
        <v>230</v>
      </c>
      <c r="DBA15" s="49">
        <v>0</v>
      </c>
      <c r="DBB15" s="64">
        <f t="shared" si="807"/>
        <v>230</v>
      </c>
      <c r="DBC15" s="68">
        <f t="shared" si="808"/>
        <v>38.333333333333336</v>
      </c>
      <c r="DBD15" s="48">
        <v>0</v>
      </c>
      <c r="DBE15" s="49">
        <v>327</v>
      </c>
      <c r="DBF15" s="49">
        <v>0</v>
      </c>
      <c r="DBG15" s="49">
        <v>0</v>
      </c>
      <c r="DBH15" s="49">
        <v>441</v>
      </c>
      <c r="DBI15" s="49">
        <v>0</v>
      </c>
      <c r="DBJ15" s="64">
        <f t="shared" si="809"/>
        <v>768</v>
      </c>
      <c r="DBK15" s="68">
        <f t="shared" si="810"/>
        <v>128</v>
      </c>
      <c r="DBL15" s="48">
        <v>0</v>
      </c>
      <c r="DBM15" s="49"/>
      <c r="DBN15" s="49">
        <v>0</v>
      </c>
      <c r="DBO15" s="49">
        <v>0</v>
      </c>
      <c r="DBP15" s="49">
        <v>0</v>
      </c>
      <c r="DBQ15" s="49">
        <v>221</v>
      </c>
      <c r="DBR15" s="64">
        <f t="shared" si="811"/>
        <v>221</v>
      </c>
      <c r="DBS15" s="68">
        <f t="shared" si="812"/>
        <v>36.833333333333336</v>
      </c>
      <c r="DBT15" s="48">
        <v>0</v>
      </c>
      <c r="DBU15" s="49"/>
      <c r="DBV15" s="49"/>
      <c r="DBW15" s="49">
        <v>0</v>
      </c>
      <c r="DBX15" s="49"/>
      <c r="DBY15" s="49"/>
      <c r="DBZ15" s="64">
        <f t="shared" si="813"/>
        <v>0</v>
      </c>
      <c r="DCA15" s="68">
        <f t="shared" si="814"/>
        <v>0</v>
      </c>
      <c r="DCB15" s="48">
        <f>188+142</f>
        <v>330</v>
      </c>
      <c r="DCC15" s="49"/>
      <c r="DCD15" s="49">
        <v>0</v>
      </c>
      <c r="DCE15" s="49">
        <v>0</v>
      </c>
      <c r="DCF15" s="49">
        <v>110</v>
      </c>
      <c r="DCG15" s="49">
        <v>221</v>
      </c>
      <c r="DCH15" s="64">
        <f t="shared" si="815"/>
        <v>661</v>
      </c>
      <c r="DCI15" s="68">
        <f t="shared" si="816"/>
        <v>110.16666666666667</v>
      </c>
      <c r="DCJ15" s="48">
        <v>0</v>
      </c>
      <c r="DCK15" s="49">
        <v>0</v>
      </c>
      <c r="DCL15" s="49">
        <v>0</v>
      </c>
      <c r="DCM15" s="49">
        <v>0</v>
      </c>
      <c r="DCN15" s="49">
        <v>0</v>
      </c>
      <c r="DCO15" s="49">
        <v>118</v>
      </c>
      <c r="DCP15" s="64">
        <f t="shared" si="817"/>
        <v>118</v>
      </c>
      <c r="DCQ15" s="68">
        <f t="shared" si="818"/>
        <v>19.666666666666668</v>
      </c>
      <c r="DCR15" s="48">
        <v>0</v>
      </c>
      <c r="DCS15" s="49">
        <v>110</v>
      </c>
      <c r="DCT15" s="49">
        <v>0</v>
      </c>
      <c r="DCU15" s="49">
        <v>0</v>
      </c>
      <c r="DCV15" s="49">
        <v>440</v>
      </c>
      <c r="DCW15" s="49">
        <v>0</v>
      </c>
      <c r="DCX15" s="64">
        <f t="shared" si="819"/>
        <v>550</v>
      </c>
      <c r="DCY15" s="68">
        <f t="shared" si="820"/>
        <v>91.666666666666671</v>
      </c>
      <c r="DCZ15" s="48">
        <v>0</v>
      </c>
      <c r="DDA15" s="49">
        <v>0</v>
      </c>
      <c r="DDB15" s="49">
        <v>0</v>
      </c>
      <c r="DDC15" s="49">
        <v>0</v>
      </c>
      <c r="DDD15" s="49"/>
      <c r="DDE15" s="49">
        <v>221</v>
      </c>
      <c r="DDF15" s="64">
        <f t="shared" si="821"/>
        <v>221</v>
      </c>
      <c r="DDG15" s="68">
        <f t="shared" si="822"/>
        <v>36.833333333333336</v>
      </c>
      <c r="DDH15" s="48">
        <v>0</v>
      </c>
      <c r="DDI15" s="49">
        <v>221</v>
      </c>
      <c r="DDJ15" s="49">
        <v>0</v>
      </c>
      <c r="DDK15" s="49">
        <v>0</v>
      </c>
      <c r="DDL15" s="49">
        <v>111</v>
      </c>
      <c r="DDM15" s="49">
        <v>0</v>
      </c>
      <c r="DDN15" s="127">
        <f t="shared" si="823"/>
        <v>332</v>
      </c>
      <c r="DDO15" s="43">
        <f t="shared" si="824"/>
        <v>55.333333333333336</v>
      </c>
      <c r="DDP15" s="48">
        <v>0</v>
      </c>
      <c r="DDQ15" s="49">
        <v>331</v>
      </c>
      <c r="DDR15" s="49">
        <v>0</v>
      </c>
      <c r="DDS15" s="49"/>
      <c r="DDT15" s="49">
        <v>332</v>
      </c>
      <c r="DDU15" s="49">
        <v>0</v>
      </c>
      <c r="DDV15" s="127">
        <f t="shared" si="825"/>
        <v>663</v>
      </c>
      <c r="DDW15" s="43">
        <f t="shared" si="826"/>
        <v>110.5</v>
      </c>
      <c r="DDX15" s="48">
        <v>0</v>
      </c>
      <c r="DDY15" s="49">
        <v>110</v>
      </c>
      <c r="DDZ15" s="49">
        <v>0</v>
      </c>
      <c r="DEA15" s="49">
        <v>240</v>
      </c>
      <c r="DEB15" s="49">
        <v>0</v>
      </c>
      <c r="DEC15" s="49">
        <v>0</v>
      </c>
      <c r="DED15" s="127">
        <f t="shared" si="827"/>
        <v>350</v>
      </c>
      <c r="DEE15" s="43">
        <f t="shared" si="828"/>
        <v>58.333333333333336</v>
      </c>
      <c r="DEF15" s="48">
        <v>0</v>
      </c>
      <c r="DEG15" s="49">
        <v>0</v>
      </c>
      <c r="DEH15" s="49"/>
      <c r="DEI15" s="49">
        <v>220</v>
      </c>
      <c r="DEJ15" s="49">
        <v>0</v>
      </c>
      <c r="DEK15" s="49">
        <v>0</v>
      </c>
      <c r="DEL15" s="127">
        <f t="shared" si="829"/>
        <v>220</v>
      </c>
      <c r="DEM15" s="43">
        <f t="shared" si="830"/>
        <v>36.666666666666664</v>
      </c>
      <c r="DEN15" s="48">
        <v>0</v>
      </c>
      <c r="DEO15" s="49">
        <v>0</v>
      </c>
      <c r="DEP15" s="49">
        <v>0</v>
      </c>
      <c r="DEQ15" s="49">
        <v>219</v>
      </c>
      <c r="DER15" s="49"/>
      <c r="DES15" s="49">
        <v>0</v>
      </c>
      <c r="DET15" s="127">
        <f t="shared" si="831"/>
        <v>219</v>
      </c>
      <c r="DEU15" s="43">
        <f t="shared" si="832"/>
        <v>36.5</v>
      </c>
      <c r="DEV15" s="48">
        <v>0</v>
      </c>
      <c r="DEW15" s="49"/>
      <c r="DEX15" s="49">
        <v>0</v>
      </c>
      <c r="DEY15" s="49">
        <v>330</v>
      </c>
      <c r="DEZ15" s="49">
        <v>0</v>
      </c>
      <c r="DFA15" s="49">
        <v>220</v>
      </c>
      <c r="DFB15" s="127">
        <f t="shared" si="833"/>
        <v>550</v>
      </c>
      <c r="DFC15" s="43">
        <f t="shared" si="834"/>
        <v>91.666666666666671</v>
      </c>
      <c r="DFD15" s="48">
        <v>0</v>
      </c>
      <c r="DFE15" s="49">
        <v>331</v>
      </c>
      <c r="DFF15" s="49">
        <v>0</v>
      </c>
      <c r="DFG15" s="49">
        <v>331</v>
      </c>
      <c r="DFH15" s="49">
        <v>0</v>
      </c>
      <c r="DFI15" s="49"/>
      <c r="DFJ15" s="127">
        <f t="shared" si="835"/>
        <v>662</v>
      </c>
      <c r="DFK15" s="43">
        <f t="shared" si="836"/>
        <v>110.33333333333333</v>
      </c>
      <c r="DFL15" s="63"/>
      <c r="DFM15" s="64">
        <v>0</v>
      </c>
      <c r="DFN15" s="64">
        <v>0</v>
      </c>
      <c r="DFO15" s="64">
        <v>0</v>
      </c>
      <c r="DFP15" s="64">
        <v>0</v>
      </c>
      <c r="DFQ15" s="64">
        <v>332</v>
      </c>
      <c r="DFR15" s="64">
        <f t="shared" si="837"/>
        <v>332</v>
      </c>
      <c r="DFS15" s="68">
        <f t="shared" si="838"/>
        <v>55.333333333333336</v>
      </c>
      <c r="DFT15" s="48">
        <v>0</v>
      </c>
      <c r="DFU15" s="49">
        <v>0</v>
      </c>
      <c r="DFV15" s="49">
        <v>220</v>
      </c>
      <c r="DFW15" s="49">
        <v>0</v>
      </c>
      <c r="DFX15" s="49"/>
      <c r="DFY15" s="49">
        <v>0</v>
      </c>
      <c r="DFZ15" s="127">
        <f t="shared" si="839"/>
        <v>220</v>
      </c>
      <c r="DGA15" s="43">
        <f t="shared" si="840"/>
        <v>36.666666666666664</v>
      </c>
      <c r="DGB15" s="48">
        <v>331</v>
      </c>
      <c r="DGC15" s="49">
        <v>0</v>
      </c>
      <c r="DGD15" s="49">
        <v>0</v>
      </c>
      <c r="DGE15" s="49"/>
      <c r="DGF15" s="49">
        <v>0</v>
      </c>
      <c r="DGG15" s="49">
        <v>0</v>
      </c>
      <c r="DGH15" s="127">
        <f t="shared" si="841"/>
        <v>331</v>
      </c>
      <c r="DGI15" s="43">
        <f t="shared" si="842"/>
        <v>55.166666666666664</v>
      </c>
      <c r="DGJ15" s="48">
        <v>330</v>
      </c>
      <c r="DGK15" s="49">
        <v>0</v>
      </c>
      <c r="DGL15" s="49">
        <v>0</v>
      </c>
      <c r="DGM15" s="49">
        <v>329</v>
      </c>
      <c r="DGN15" s="49">
        <v>0</v>
      </c>
      <c r="DGO15" s="49"/>
      <c r="DGP15" s="64">
        <f t="shared" si="843"/>
        <v>659</v>
      </c>
      <c r="DGQ15" s="68">
        <f t="shared" si="844"/>
        <v>109.83333333333333</v>
      </c>
      <c r="DGR15" s="48">
        <v>0</v>
      </c>
      <c r="DGS15" s="49">
        <v>0</v>
      </c>
      <c r="DGT15" s="49">
        <v>110</v>
      </c>
      <c r="DGU15" s="49">
        <v>0</v>
      </c>
      <c r="DGV15" s="49">
        <v>0</v>
      </c>
      <c r="DGW15" s="49"/>
      <c r="DGX15" s="64">
        <f t="shared" si="845"/>
        <v>110</v>
      </c>
      <c r="DGY15" s="68">
        <f t="shared" si="846"/>
        <v>18.333333333333332</v>
      </c>
      <c r="DGZ15" s="48">
        <v>110</v>
      </c>
      <c r="DHA15" s="49">
        <v>0</v>
      </c>
      <c r="DHB15" s="49">
        <v>0</v>
      </c>
      <c r="DHC15" s="49">
        <v>329</v>
      </c>
      <c r="DHD15" s="49">
        <v>0</v>
      </c>
      <c r="DHE15" s="49">
        <v>0</v>
      </c>
      <c r="DHF15" s="64">
        <f t="shared" si="847"/>
        <v>439</v>
      </c>
      <c r="DHG15" s="68">
        <f t="shared" si="848"/>
        <v>73.166666666666671</v>
      </c>
      <c r="DHH15" s="63"/>
      <c r="DHI15" s="64">
        <v>0</v>
      </c>
      <c r="DHJ15" s="64">
        <v>332</v>
      </c>
      <c r="DHK15" s="64">
        <v>0</v>
      </c>
      <c r="DHL15" s="64">
        <v>0</v>
      </c>
      <c r="DHM15" s="64">
        <v>0</v>
      </c>
      <c r="DHN15" s="64">
        <f t="shared" si="849"/>
        <v>332</v>
      </c>
      <c r="DHO15" s="68">
        <f t="shared" si="850"/>
        <v>55.333333333333336</v>
      </c>
      <c r="DHP15" s="48">
        <v>0</v>
      </c>
      <c r="DHQ15" s="49">
        <v>0</v>
      </c>
      <c r="DHR15" s="49">
        <v>0</v>
      </c>
      <c r="DHS15" s="49">
        <v>0</v>
      </c>
      <c r="DHT15" s="49">
        <v>221</v>
      </c>
      <c r="DHU15" s="49">
        <v>221</v>
      </c>
      <c r="DHV15" s="64">
        <f t="shared" si="851"/>
        <v>442</v>
      </c>
      <c r="DHW15" s="68">
        <f t="shared" si="852"/>
        <v>73.666666666666671</v>
      </c>
      <c r="DHX15" s="48">
        <v>0</v>
      </c>
      <c r="DHY15" s="49"/>
      <c r="DHZ15" s="49">
        <v>0</v>
      </c>
      <c r="DIA15" s="49">
        <v>229</v>
      </c>
      <c r="DIB15" s="49">
        <v>0</v>
      </c>
      <c r="DIC15" s="49">
        <v>110</v>
      </c>
      <c r="DID15" s="64">
        <f t="shared" si="853"/>
        <v>339</v>
      </c>
      <c r="DIE15" s="68">
        <f t="shared" si="854"/>
        <v>56.5</v>
      </c>
      <c r="DIF15" s="48"/>
      <c r="DIG15" s="49">
        <v>0</v>
      </c>
      <c r="DIH15" s="49">
        <v>0</v>
      </c>
      <c r="DII15" s="49">
        <v>328</v>
      </c>
      <c r="DIJ15" s="49">
        <v>0</v>
      </c>
      <c r="DIK15" s="49"/>
      <c r="DIL15" s="64">
        <f t="shared" si="855"/>
        <v>328</v>
      </c>
      <c r="DIM15" s="68">
        <f t="shared" si="856"/>
        <v>54.666666666666664</v>
      </c>
      <c r="DIN15" s="48">
        <v>110</v>
      </c>
      <c r="DIO15" s="49"/>
      <c r="DIP15" s="49">
        <v>220</v>
      </c>
      <c r="DIQ15" s="49">
        <v>0</v>
      </c>
      <c r="DIR15" s="49">
        <v>0</v>
      </c>
      <c r="DIS15" s="49">
        <v>0</v>
      </c>
      <c r="DIT15" s="64">
        <f t="shared" si="857"/>
        <v>330</v>
      </c>
      <c r="DIU15" s="68">
        <f t="shared" si="858"/>
        <v>55</v>
      </c>
      <c r="DIV15" s="48">
        <f>SUMIF(SUMPK!$B:$B,$B:$B,SUMPK!$O:$O)</f>
        <v>0</v>
      </c>
      <c r="DIW15" s="49">
        <v>110</v>
      </c>
      <c r="DIX15" s="49">
        <v>0</v>
      </c>
      <c r="DIY15" s="49">
        <v>0</v>
      </c>
      <c r="DIZ15" s="49">
        <v>0</v>
      </c>
      <c r="DJA15" s="49">
        <v>330</v>
      </c>
      <c r="DJB15" s="64">
        <f t="shared" si="859"/>
        <v>440</v>
      </c>
      <c r="DJC15" s="68">
        <f t="shared" si="860"/>
        <v>73.333333333333329</v>
      </c>
      <c r="DJD15" s="48">
        <v>0</v>
      </c>
      <c r="DJE15" s="49">
        <v>0</v>
      </c>
      <c r="DJF15" s="49">
        <v>0</v>
      </c>
      <c r="DJG15" s="49">
        <v>0</v>
      </c>
      <c r="DJH15" s="49">
        <v>330</v>
      </c>
      <c r="DJI15" s="49"/>
      <c r="DJJ15" s="64">
        <f t="shared" si="861"/>
        <v>330</v>
      </c>
      <c r="DJK15" s="68">
        <f t="shared" si="862"/>
        <v>55</v>
      </c>
      <c r="DJL15" s="48">
        <v>0</v>
      </c>
      <c r="DJM15" s="49">
        <v>110</v>
      </c>
      <c r="DJN15" s="49">
        <v>0</v>
      </c>
      <c r="DJO15" s="49">
        <v>0</v>
      </c>
      <c r="DJP15" s="49">
        <v>220</v>
      </c>
      <c r="DJQ15" s="49">
        <v>0</v>
      </c>
      <c r="DJR15" s="64">
        <f t="shared" si="863"/>
        <v>330</v>
      </c>
      <c r="DJS15" s="68">
        <f t="shared" si="864"/>
        <v>55</v>
      </c>
      <c r="DJT15" s="48"/>
      <c r="DJU15" s="49">
        <v>0</v>
      </c>
      <c r="DJV15" s="49">
        <v>0</v>
      </c>
      <c r="DJW15" s="49">
        <v>220</v>
      </c>
      <c r="DJX15" s="49">
        <v>0</v>
      </c>
      <c r="DJY15" s="49">
        <v>0</v>
      </c>
      <c r="DJZ15" s="64">
        <f t="shared" si="865"/>
        <v>220</v>
      </c>
      <c r="DKA15" s="68">
        <f t="shared" si="866"/>
        <v>36.666666666666664</v>
      </c>
      <c r="DKB15" s="48">
        <v>0</v>
      </c>
      <c r="DKC15" s="49">
        <v>222</v>
      </c>
      <c r="DKD15" s="49">
        <v>0</v>
      </c>
      <c r="DKE15" s="49">
        <v>0</v>
      </c>
      <c r="DKF15" s="49">
        <v>0</v>
      </c>
      <c r="DKG15" s="49">
        <v>220</v>
      </c>
      <c r="DKH15" s="64">
        <f t="shared" si="867"/>
        <v>442</v>
      </c>
      <c r="DKI15" s="68">
        <f t="shared" si="868"/>
        <v>73.666666666666671</v>
      </c>
      <c r="DKJ15" s="48"/>
      <c r="DKK15" s="49">
        <v>0</v>
      </c>
      <c r="DKL15" s="49">
        <v>0</v>
      </c>
      <c r="DKM15" s="49">
        <v>330</v>
      </c>
      <c r="DKN15" s="49">
        <v>0</v>
      </c>
      <c r="DKO15" s="49">
        <v>0</v>
      </c>
      <c r="DKP15" s="64">
        <f t="shared" si="869"/>
        <v>330</v>
      </c>
      <c r="DKQ15" s="68">
        <f t="shared" si="870"/>
        <v>55</v>
      </c>
      <c r="DKR15" s="48">
        <v>0</v>
      </c>
      <c r="DKS15" s="49">
        <v>0</v>
      </c>
      <c r="DKT15" s="49">
        <v>0</v>
      </c>
      <c r="DKU15" s="49">
        <v>0</v>
      </c>
      <c r="DKV15" s="49">
        <v>0</v>
      </c>
      <c r="DKW15" s="49">
        <v>220</v>
      </c>
      <c r="DKX15" s="64">
        <f t="shared" si="871"/>
        <v>220</v>
      </c>
      <c r="DKY15" s="68">
        <f t="shared" si="872"/>
        <v>36.666666666666664</v>
      </c>
      <c r="DKZ15" s="48">
        <v>110</v>
      </c>
      <c r="DLA15" s="49">
        <v>0</v>
      </c>
      <c r="DLB15" s="49">
        <v>0</v>
      </c>
      <c r="DLC15" s="49">
        <v>0</v>
      </c>
      <c r="DLD15" s="49">
        <v>0</v>
      </c>
      <c r="DLE15" s="49">
        <v>0</v>
      </c>
      <c r="DLF15" s="64">
        <f t="shared" si="873"/>
        <v>110</v>
      </c>
      <c r="DLG15" s="68">
        <f t="shared" si="874"/>
        <v>18.333333333333332</v>
      </c>
      <c r="DLH15" s="48"/>
      <c r="DLI15" s="49">
        <v>220</v>
      </c>
      <c r="DLJ15" s="49">
        <v>0</v>
      </c>
      <c r="DLK15" s="49">
        <f>SUMIF(SUMPK!$B:$B,$B:$B,SUMPK!$O:$O)</f>
        <v>0</v>
      </c>
      <c r="DLL15" s="49"/>
      <c r="DLM15" s="49">
        <v>0</v>
      </c>
      <c r="DLN15" s="64">
        <f t="shared" si="875"/>
        <v>220</v>
      </c>
      <c r="DLO15" s="68">
        <f t="shared" si="876"/>
        <v>36.666666666666664</v>
      </c>
      <c r="DLP15" s="48">
        <v>219</v>
      </c>
      <c r="DLR15" s="49">
        <v>0</v>
      </c>
      <c r="DLS15" s="49">
        <v>203</v>
      </c>
      <c r="DLT15" s="49">
        <v>33</v>
      </c>
      <c r="DLU15" s="49">
        <v>0</v>
      </c>
      <c r="DLV15" s="64">
        <f t="shared" si="877"/>
        <v>455</v>
      </c>
      <c r="DLW15" s="68">
        <f t="shared" si="878"/>
        <v>75.833333333333329</v>
      </c>
      <c r="DLX15" s="48">
        <v>0</v>
      </c>
      <c r="DLY15" s="49">
        <v>0</v>
      </c>
      <c r="DLZ15" s="49">
        <v>0</v>
      </c>
      <c r="DMA15" s="49">
        <v>110</v>
      </c>
      <c r="DMB15" s="49">
        <v>0</v>
      </c>
      <c r="DMC15" s="49"/>
      <c r="DMD15" s="64">
        <f t="shared" si="879"/>
        <v>110</v>
      </c>
      <c r="DME15" s="68">
        <f t="shared" si="880"/>
        <v>18.333333333333332</v>
      </c>
      <c r="DMF15" s="48"/>
      <c r="DMG15" s="49"/>
      <c r="DMH15" s="49"/>
      <c r="DMI15" s="49">
        <v>0</v>
      </c>
      <c r="DMJ15" s="49">
        <v>200</v>
      </c>
      <c r="DMK15" s="49">
        <v>0</v>
      </c>
      <c r="DML15" s="64">
        <f t="shared" si="881"/>
        <v>200</v>
      </c>
      <c r="DMM15" s="68">
        <f t="shared" si="882"/>
        <v>33.333333333333336</v>
      </c>
      <c r="DMN15" s="48">
        <v>0</v>
      </c>
      <c r="DMO15" s="49">
        <v>0</v>
      </c>
      <c r="DMP15" s="49">
        <v>0</v>
      </c>
      <c r="DMQ15" s="49">
        <v>0</v>
      </c>
      <c r="DMR15" s="49">
        <v>0</v>
      </c>
      <c r="DMS15" s="49">
        <v>220</v>
      </c>
      <c r="DMT15" s="64">
        <f t="shared" si="883"/>
        <v>220</v>
      </c>
      <c r="DMU15" s="68">
        <f t="shared" si="884"/>
        <v>36.666666666666664</v>
      </c>
      <c r="DMV15" s="48">
        <v>0</v>
      </c>
      <c r="DMW15" s="49">
        <v>0</v>
      </c>
      <c r="DMX15" s="49">
        <v>0</v>
      </c>
      <c r="DMY15" s="49">
        <v>280</v>
      </c>
      <c r="DMZ15" s="49">
        <v>0</v>
      </c>
      <c r="DNA15" s="49">
        <v>0</v>
      </c>
      <c r="DNB15" s="64">
        <f t="shared" si="885"/>
        <v>280</v>
      </c>
      <c r="DNC15" s="68">
        <f t="shared" si="886"/>
        <v>46.666666666666664</v>
      </c>
      <c r="DND15" s="48"/>
      <c r="DNE15" s="49">
        <v>219</v>
      </c>
      <c r="DNF15" s="49"/>
      <c r="DNG15" s="49"/>
      <c r="DNH15" s="49">
        <v>0</v>
      </c>
      <c r="DNI15" s="49">
        <v>441</v>
      </c>
      <c r="DNJ15" s="64">
        <f t="shared" si="887"/>
        <v>660</v>
      </c>
      <c r="DNK15" s="68">
        <f t="shared" si="888"/>
        <v>110</v>
      </c>
      <c r="DNL15" s="48"/>
      <c r="DNM15" s="49"/>
      <c r="DNN15" s="49">
        <v>0</v>
      </c>
      <c r="DNO15" s="49">
        <v>0</v>
      </c>
      <c r="DNP15" s="49">
        <v>0</v>
      </c>
      <c r="DNQ15" s="49">
        <v>0</v>
      </c>
      <c r="DNR15" s="64">
        <f t="shared" si="889"/>
        <v>0</v>
      </c>
      <c r="DNS15" s="68">
        <f t="shared" si="890"/>
        <v>0</v>
      </c>
      <c r="DNT15" s="48"/>
      <c r="DNU15" s="49">
        <v>0</v>
      </c>
      <c r="DNV15" s="49">
        <v>0</v>
      </c>
      <c r="DNW15" s="49"/>
      <c r="DNX15" s="49">
        <v>0</v>
      </c>
      <c r="DNY15" s="49">
        <v>214</v>
      </c>
      <c r="DNZ15" s="64">
        <f t="shared" si="891"/>
        <v>214</v>
      </c>
      <c r="DOA15" s="68">
        <f t="shared" si="892"/>
        <v>35.666666666666664</v>
      </c>
      <c r="DOB15" s="48">
        <v>0</v>
      </c>
      <c r="DOC15" s="49"/>
      <c r="DOD15" s="49"/>
      <c r="DOE15" s="49">
        <v>220</v>
      </c>
      <c r="DOF15" s="49">
        <v>0</v>
      </c>
      <c r="DOG15" s="49">
        <v>0</v>
      </c>
      <c r="DOH15" s="64">
        <f t="shared" si="893"/>
        <v>220</v>
      </c>
      <c r="DOI15" s="68">
        <f t="shared" si="894"/>
        <v>36.666666666666664</v>
      </c>
      <c r="DOJ15" s="48">
        <v>0</v>
      </c>
      <c r="DOK15" s="49">
        <v>221</v>
      </c>
      <c r="DOL15" s="49"/>
      <c r="DOM15" s="49">
        <v>0</v>
      </c>
      <c r="DON15" s="49">
        <v>0</v>
      </c>
      <c r="DOO15" s="49">
        <v>0</v>
      </c>
      <c r="DOP15" s="64">
        <f t="shared" si="895"/>
        <v>221</v>
      </c>
      <c r="DOQ15" s="68">
        <f t="shared" si="896"/>
        <v>36.833333333333336</v>
      </c>
      <c r="DOR15" s="48">
        <v>0</v>
      </c>
      <c r="DOS15" s="49">
        <v>220</v>
      </c>
      <c r="DOT15" s="49"/>
      <c r="DOU15" s="49">
        <v>0</v>
      </c>
      <c r="DOV15" s="49"/>
      <c r="DOW15" s="49">
        <v>0</v>
      </c>
      <c r="DOX15" s="64">
        <f t="shared" si="897"/>
        <v>220</v>
      </c>
      <c r="DOY15" s="68">
        <f t="shared" si="898"/>
        <v>36.666666666666664</v>
      </c>
      <c r="DOZ15" s="48"/>
      <c r="DPA15" s="49">
        <v>0</v>
      </c>
      <c r="DPB15" s="49">
        <v>0</v>
      </c>
      <c r="DPC15" s="49">
        <v>0</v>
      </c>
      <c r="DPD15" s="49">
        <v>0</v>
      </c>
      <c r="DPE15" s="49">
        <v>221</v>
      </c>
      <c r="DPF15" s="64">
        <f t="shared" si="899"/>
        <v>221</v>
      </c>
      <c r="DPG15" s="68">
        <f t="shared" si="900"/>
        <v>36.833333333333336</v>
      </c>
      <c r="DPH15" s="48">
        <v>0</v>
      </c>
      <c r="DPI15" s="49">
        <v>0</v>
      </c>
      <c r="DPJ15" s="49">
        <v>0</v>
      </c>
      <c r="DPK15" s="49">
        <v>221</v>
      </c>
      <c r="DPL15" s="49">
        <v>0</v>
      </c>
      <c r="DPM15" s="49">
        <v>0</v>
      </c>
      <c r="DPN15" s="64">
        <f t="shared" si="901"/>
        <v>221</v>
      </c>
      <c r="DPO15" s="68">
        <f t="shared" si="902"/>
        <v>36.833333333333336</v>
      </c>
      <c r="DPP15" s="48">
        <v>0</v>
      </c>
      <c r="DPQ15" s="49">
        <v>330</v>
      </c>
      <c r="DPR15" s="49">
        <v>0</v>
      </c>
      <c r="DPS15" s="49">
        <v>0</v>
      </c>
      <c r="DPT15" s="49">
        <v>0</v>
      </c>
      <c r="DPU15" s="49">
        <v>0</v>
      </c>
      <c r="DPV15" s="491">
        <f t="shared" si="903"/>
        <v>330</v>
      </c>
      <c r="DPW15" s="492">
        <f t="shared" si="904"/>
        <v>55</v>
      </c>
      <c r="DPX15" s="48">
        <v>0</v>
      </c>
      <c r="DPY15" s="49">
        <v>280</v>
      </c>
      <c r="DPZ15" s="49">
        <v>331</v>
      </c>
      <c r="DQA15" s="49">
        <v>0</v>
      </c>
      <c r="DQB15" s="49">
        <v>0</v>
      </c>
      <c r="DQC15" s="49">
        <v>110</v>
      </c>
      <c r="DQD15" s="491">
        <f t="shared" si="905"/>
        <v>721</v>
      </c>
      <c r="DQE15" s="492">
        <f t="shared" si="906"/>
        <v>120.16666666666667</v>
      </c>
      <c r="DQF15" s="48">
        <v>0</v>
      </c>
      <c r="DQG15" s="49">
        <v>0</v>
      </c>
      <c r="DQH15" s="49">
        <v>0</v>
      </c>
      <c r="DQI15" s="49"/>
      <c r="DQJ15" s="49">
        <v>219</v>
      </c>
      <c r="DQK15" s="49">
        <v>110</v>
      </c>
      <c r="DQL15" s="489">
        <f t="shared" si="907"/>
        <v>329</v>
      </c>
      <c r="DQM15" s="492">
        <f t="shared" si="908"/>
        <v>54.833333333333336</v>
      </c>
      <c r="DQN15" s="48">
        <v>0</v>
      </c>
      <c r="DQO15" s="49">
        <v>0</v>
      </c>
      <c r="DQP15" s="49">
        <v>0</v>
      </c>
      <c r="DQQ15" s="49">
        <v>0</v>
      </c>
      <c r="DQR15" s="49">
        <v>0</v>
      </c>
      <c r="DQS15" s="49">
        <v>0</v>
      </c>
      <c r="DQT15" s="64">
        <f t="shared" si="909"/>
        <v>0</v>
      </c>
      <c r="DQU15" s="68">
        <f t="shared" si="910"/>
        <v>0</v>
      </c>
      <c r="DQV15" s="48">
        <v>0</v>
      </c>
      <c r="DQW15" s="49">
        <v>102</v>
      </c>
      <c r="DQX15" s="49">
        <v>0</v>
      </c>
      <c r="DQY15" s="49">
        <v>0</v>
      </c>
      <c r="DQZ15" s="49">
        <v>0</v>
      </c>
      <c r="DRA15" s="49">
        <v>210</v>
      </c>
      <c r="DRB15" s="491">
        <f t="shared" si="911"/>
        <v>312</v>
      </c>
      <c r="DRC15" s="492">
        <f t="shared" si="912"/>
        <v>52</v>
      </c>
      <c r="DRD15" s="48">
        <v>0</v>
      </c>
      <c r="DRE15" s="49">
        <v>0</v>
      </c>
      <c r="DRF15" s="49">
        <v>331</v>
      </c>
      <c r="DRG15" s="49">
        <v>0</v>
      </c>
      <c r="DRH15" s="49">
        <v>220</v>
      </c>
      <c r="DRI15" s="49"/>
      <c r="DRJ15" s="491">
        <f t="shared" si="913"/>
        <v>551</v>
      </c>
      <c r="DRK15" s="492">
        <f t="shared" si="914"/>
        <v>91.833333333333329</v>
      </c>
      <c r="DRL15" s="48"/>
      <c r="DRM15" s="49">
        <v>0</v>
      </c>
      <c r="DRN15" s="49"/>
      <c r="DRO15" s="49">
        <v>0</v>
      </c>
      <c r="DRP15" s="49">
        <v>220</v>
      </c>
      <c r="DRQ15" s="49">
        <v>0</v>
      </c>
      <c r="DRR15" s="64">
        <f t="shared" si="915"/>
        <v>220</v>
      </c>
      <c r="DRS15" s="68">
        <f t="shared" si="916"/>
        <v>36.666666666666664</v>
      </c>
      <c r="DRT15" s="48">
        <v>0</v>
      </c>
      <c r="DRU15" s="49">
        <v>220</v>
      </c>
      <c r="DRV15" s="49">
        <v>0</v>
      </c>
      <c r="DRW15" s="49">
        <v>203</v>
      </c>
      <c r="DRX15" s="49">
        <v>0</v>
      </c>
      <c r="DRY15" s="49"/>
      <c r="DRZ15" s="491">
        <f t="shared" si="917"/>
        <v>423</v>
      </c>
      <c r="DSA15" s="68">
        <f t="shared" si="918"/>
        <v>70.5</v>
      </c>
      <c r="DSB15" s="82">
        <v>0</v>
      </c>
      <c r="DSC15" s="83">
        <v>330</v>
      </c>
      <c r="DSD15" s="83">
        <v>0</v>
      </c>
      <c r="DSE15" s="83"/>
      <c r="DSF15" s="83"/>
      <c r="DSG15" s="83">
        <v>0</v>
      </c>
      <c r="DSH15" s="64">
        <f t="shared" si="919"/>
        <v>330</v>
      </c>
      <c r="DSI15" s="68">
        <f t="shared" si="920"/>
        <v>55</v>
      </c>
      <c r="DSJ15" s="48">
        <v>0</v>
      </c>
      <c r="DSK15" s="49">
        <v>0</v>
      </c>
      <c r="DSL15" s="49">
        <v>0</v>
      </c>
      <c r="DSM15" s="49">
        <v>0</v>
      </c>
      <c r="DSN15" s="49">
        <v>215</v>
      </c>
      <c r="DSO15" s="49">
        <v>0</v>
      </c>
      <c r="DSP15" s="64">
        <f t="shared" si="921"/>
        <v>215</v>
      </c>
      <c r="DSQ15" s="68">
        <f t="shared" si="922"/>
        <v>35.833333333333336</v>
      </c>
      <c r="DSR15" s="48">
        <v>0</v>
      </c>
      <c r="DSS15" s="49">
        <v>0</v>
      </c>
      <c r="DST15" s="49">
        <v>0</v>
      </c>
      <c r="DSU15" s="49">
        <v>220</v>
      </c>
      <c r="DSV15" s="49">
        <v>0</v>
      </c>
      <c r="DSW15" s="49">
        <v>243</v>
      </c>
      <c r="DSX15" s="64">
        <f t="shared" si="923"/>
        <v>463</v>
      </c>
      <c r="DSY15" s="68">
        <f t="shared" si="924"/>
        <v>77.166666666666671</v>
      </c>
      <c r="DSZ15" s="48">
        <v>0</v>
      </c>
      <c r="DTA15" s="49"/>
      <c r="DTB15" s="49">
        <v>400</v>
      </c>
      <c r="DTC15" s="49">
        <v>0</v>
      </c>
      <c r="DTD15" s="49">
        <v>0</v>
      </c>
      <c r="DTE15" s="49">
        <v>0</v>
      </c>
      <c r="DTF15" s="64">
        <f t="shared" si="925"/>
        <v>400</v>
      </c>
      <c r="DTG15" s="68">
        <f t="shared" si="926"/>
        <v>66.666666666666671</v>
      </c>
      <c r="DTH15" s="48"/>
      <c r="DTI15" s="49">
        <v>0</v>
      </c>
      <c r="DTJ15" s="49">
        <v>400</v>
      </c>
      <c r="DTK15" s="49">
        <v>0</v>
      </c>
      <c r="DTL15" s="49">
        <v>110</v>
      </c>
      <c r="DTM15" s="49">
        <v>0</v>
      </c>
      <c r="DTN15" s="64">
        <f t="shared" si="927"/>
        <v>510</v>
      </c>
      <c r="DTO15" s="68">
        <f t="shared" si="928"/>
        <v>85</v>
      </c>
      <c r="DTP15" s="48">
        <v>0</v>
      </c>
      <c r="DTQ15" s="49">
        <v>110</v>
      </c>
      <c r="DTR15" s="49">
        <v>220</v>
      </c>
      <c r="DTS15" s="49">
        <v>0</v>
      </c>
      <c r="DTT15" s="49">
        <v>0</v>
      </c>
      <c r="DTU15" s="49">
        <v>108</v>
      </c>
      <c r="DTV15" s="64">
        <f t="shared" si="929"/>
        <v>438</v>
      </c>
      <c r="DTW15" s="68">
        <f t="shared" si="930"/>
        <v>73</v>
      </c>
      <c r="DTX15" s="48">
        <v>0</v>
      </c>
      <c r="DTY15" s="49">
        <v>0</v>
      </c>
      <c r="DTZ15" s="49"/>
      <c r="DUA15" s="49">
        <v>219</v>
      </c>
      <c r="DUB15" s="49">
        <v>0</v>
      </c>
      <c r="DUC15" s="49">
        <v>0</v>
      </c>
      <c r="DUD15" s="64">
        <f t="shared" si="931"/>
        <v>219</v>
      </c>
      <c r="DUE15" s="68">
        <f t="shared" si="932"/>
        <v>36.5</v>
      </c>
      <c r="DUF15" s="48">
        <v>0</v>
      </c>
      <c r="DUG15" s="49">
        <v>332</v>
      </c>
      <c r="DUH15" s="49"/>
      <c r="DUI15" s="49">
        <v>0</v>
      </c>
      <c r="DUJ15" s="49">
        <v>0</v>
      </c>
      <c r="DUK15" s="49">
        <v>0</v>
      </c>
      <c r="DUL15" s="64">
        <f t="shared" si="933"/>
        <v>332</v>
      </c>
      <c r="DUM15" s="68">
        <f t="shared" si="934"/>
        <v>55.333333333333336</v>
      </c>
      <c r="DUN15" s="48"/>
      <c r="DUO15" s="49">
        <v>0</v>
      </c>
      <c r="DUP15" s="49">
        <v>0</v>
      </c>
      <c r="DUQ15" s="49">
        <v>222</v>
      </c>
      <c r="DUR15" s="49"/>
      <c r="DUS15" s="49">
        <v>0</v>
      </c>
      <c r="DUT15" s="64">
        <f t="shared" si="935"/>
        <v>222</v>
      </c>
      <c r="DUU15" s="184">
        <f t="shared" si="936"/>
        <v>37</v>
      </c>
      <c r="DUV15" s="48"/>
      <c r="DUW15" s="49">
        <v>0</v>
      </c>
      <c r="DUX15" s="49">
        <v>0</v>
      </c>
      <c r="DUY15" s="49">
        <v>0</v>
      </c>
      <c r="DUZ15" s="49">
        <v>0</v>
      </c>
      <c r="DVA15" s="49"/>
      <c r="DVB15" s="64">
        <f t="shared" si="937"/>
        <v>0</v>
      </c>
      <c r="DVC15" s="68">
        <f t="shared" si="938"/>
        <v>0</v>
      </c>
      <c r="DVD15" s="48"/>
      <c r="DVE15" s="49">
        <v>0</v>
      </c>
      <c r="DVF15" s="49">
        <v>0</v>
      </c>
      <c r="DVG15" s="49">
        <v>490</v>
      </c>
      <c r="DVH15" s="49">
        <v>0</v>
      </c>
      <c r="DVI15" s="49"/>
      <c r="DVJ15" s="64">
        <f t="shared" si="939"/>
        <v>490</v>
      </c>
      <c r="DVK15" s="68">
        <f t="shared" si="940"/>
        <v>81.666666666666671</v>
      </c>
      <c r="DVL15" s="48">
        <v>0</v>
      </c>
      <c r="DVM15" s="49">
        <v>0</v>
      </c>
      <c r="DVN15" s="49">
        <v>0</v>
      </c>
      <c r="DVO15" s="49">
        <v>0</v>
      </c>
      <c r="DVP15" s="49">
        <v>0</v>
      </c>
      <c r="DVQ15" s="49">
        <v>220</v>
      </c>
      <c r="DVR15" s="64">
        <f t="shared" si="941"/>
        <v>220</v>
      </c>
      <c r="DVS15" s="68">
        <f t="shared" si="942"/>
        <v>36.666666666666664</v>
      </c>
      <c r="DVT15" s="48"/>
      <c r="DVU15" s="49">
        <v>342</v>
      </c>
      <c r="DVV15" s="49">
        <v>0</v>
      </c>
      <c r="DVW15" s="49">
        <v>0</v>
      </c>
      <c r="DVX15" s="49"/>
      <c r="DVY15" s="49">
        <v>0</v>
      </c>
      <c r="DVZ15" s="64">
        <f t="shared" si="943"/>
        <v>342</v>
      </c>
      <c r="DWA15" s="68">
        <f t="shared" si="944"/>
        <v>57</v>
      </c>
      <c r="DWB15" s="48"/>
      <c r="DWC15" s="49">
        <v>0</v>
      </c>
      <c r="DWD15" s="49">
        <v>0</v>
      </c>
      <c r="DWE15" s="49">
        <v>0</v>
      </c>
      <c r="DWF15" s="49">
        <v>0</v>
      </c>
      <c r="DWG15" s="49">
        <v>0</v>
      </c>
      <c r="DWH15" s="64">
        <f t="shared" si="945"/>
        <v>0</v>
      </c>
      <c r="DWI15" s="68">
        <f t="shared" si="946"/>
        <v>0</v>
      </c>
      <c r="DWJ15" s="48">
        <v>0</v>
      </c>
      <c r="DWK15" s="49"/>
      <c r="DWL15" s="49">
        <v>0</v>
      </c>
      <c r="DWM15" s="49">
        <v>0</v>
      </c>
      <c r="DWN15" s="49">
        <v>0</v>
      </c>
      <c r="DWO15" s="49">
        <v>0</v>
      </c>
      <c r="DWP15" s="64">
        <f t="shared" si="947"/>
        <v>0</v>
      </c>
      <c r="DWQ15" s="68">
        <f t="shared" si="948"/>
        <v>0</v>
      </c>
      <c r="DWR15" s="48"/>
      <c r="DWS15" s="49"/>
      <c r="DWT15" s="49">
        <v>0</v>
      </c>
      <c r="DWU15" s="49">
        <v>95</v>
      </c>
      <c r="DWV15" s="49">
        <v>106</v>
      </c>
      <c r="DWW15" s="49">
        <v>0</v>
      </c>
      <c r="DWX15" s="64">
        <f t="shared" si="949"/>
        <v>201</v>
      </c>
      <c r="DWY15" s="68">
        <f t="shared" si="1209"/>
        <v>33.5</v>
      </c>
      <c r="DWZ15" s="48">
        <v>0</v>
      </c>
      <c r="DXA15" s="49"/>
      <c r="DXB15" s="49">
        <v>220</v>
      </c>
      <c r="DXC15" s="49">
        <v>1</v>
      </c>
      <c r="DXD15" s="49">
        <v>0</v>
      </c>
      <c r="DXE15" s="49"/>
      <c r="DXF15" s="64">
        <f t="shared" si="950"/>
        <v>221</v>
      </c>
      <c r="DXG15" s="68">
        <f t="shared" si="951"/>
        <v>36.833333333333336</v>
      </c>
      <c r="DXH15" s="48">
        <v>0</v>
      </c>
      <c r="DXI15" s="49">
        <v>0</v>
      </c>
      <c r="DXJ15" s="49">
        <v>0</v>
      </c>
      <c r="DXK15" s="49">
        <v>110</v>
      </c>
      <c r="DXL15" s="49"/>
      <c r="DXM15" s="49">
        <v>0</v>
      </c>
      <c r="DXN15" s="64">
        <f t="shared" si="952"/>
        <v>110</v>
      </c>
      <c r="DXO15" s="68">
        <f t="shared" si="953"/>
        <v>18.333333333333332</v>
      </c>
      <c r="DXP15" s="48">
        <v>0</v>
      </c>
      <c r="DXQ15" s="49">
        <v>110</v>
      </c>
      <c r="DXR15" s="49">
        <v>0</v>
      </c>
      <c r="DXS15" s="49">
        <v>0</v>
      </c>
      <c r="DXT15" s="49"/>
      <c r="DXU15" s="49"/>
      <c r="DXV15" s="64">
        <f t="shared" si="954"/>
        <v>110</v>
      </c>
      <c r="DXW15" s="68">
        <f t="shared" si="955"/>
        <v>18.333333333333332</v>
      </c>
      <c r="DXX15" s="48">
        <v>0</v>
      </c>
      <c r="DXY15" s="49">
        <v>0</v>
      </c>
      <c r="DXZ15" s="49">
        <v>0</v>
      </c>
      <c r="DYA15" s="49">
        <v>0</v>
      </c>
      <c r="DYB15" s="49">
        <v>0</v>
      </c>
      <c r="DYC15" s="49">
        <v>0</v>
      </c>
      <c r="DYD15" s="64">
        <f t="shared" si="956"/>
        <v>0</v>
      </c>
      <c r="DYE15" s="68">
        <f t="shared" si="957"/>
        <v>0</v>
      </c>
      <c r="DYF15" s="48"/>
      <c r="DYG15" s="49">
        <v>0</v>
      </c>
      <c r="DYH15" s="49">
        <v>0</v>
      </c>
      <c r="DYI15" s="49">
        <v>100</v>
      </c>
      <c r="DYJ15" s="49">
        <v>0</v>
      </c>
      <c r="DYK15" s="49"/>
      <c r="DYL15" s="64">
        <f t="shared" si="958"/>
        <v>100</v>
      </c>
      <c r="DYM15" s="68">
        <f t="shared" si="959"/>
        <v>16.666666666666668</v>
      </c>
      <c r="DYN15" s="48">
        <v>0</v>
      </c>
      <c r="DYO15" s="49">
        <v>110</v>
      </c>
      <c r="DYP15" s="49">
        <v>0</v>
      </c>
      <c r="DYQ15" s="49">
        <v>110</v>
      </c>
      <c r="DYR15" s="49">
        <v>0</v>
      </c>
      <c r="DYS15" s="49">
        <v>0</v>
      </c>
      <c r="DYT15" s="64">
        <f t="shared" si="960"/>
        <v>220</v>
      </c>
      <c r="DYU15" s="68">
        <f t="shared" si="961"/>
        <v>36.666666666666664</v>
      </c>
      <c r="DYV15" s="48">
        <v>0</v>
      </c>
      <c r="DYW15" s="49">
        <v>0</v>
      </c>
      <c r="DYX15" s="49">
        <v>0</v>
      </c>
      <c r="DYY15" s="49">
        <v>0</v>
      </c>
      <c r="DYZ15" s="49">
        <v>0</v>
      </c>
      <c r="DZA15" s="49">
        <v>0</v>
      </c>
      <c r="DZB15" s="64">
        <f t="shared" si="962"/>
        <v>0</v>
      </c>
      <c r="DZC15" s="68">
        <f t="shared" si="963"/>
        <v>0</v>
      </c>
      <c r="DZD15" s="48">
        <v>112</v>
      </c>
      <c r="DZE15" s="49">
        <v>110</v>
      </c>
      <c r="DZF15" s="49">
        <v>0</v>
      </c>
      <c r="DZG15" s="49"/>
      <c r="DZH15" s="49">
        <f>SUMIF(SUMPK!$B:$B,$B:$B,SUMPK!$O:$O)</f>
        <v>0</v>
      </c>
      <c r="DZI15" s="49"/>
      <c r="DZJ15" s="64">
        <f t="shared" si="964"/>
        <v>222</v>
      </c>
      <c r="DZK15" s="68">
        <f t="shared" si="965"/>
        <v>37</v>
      </c>
      <c r="DZL15" s="48">
        <v>0</v>
      </c>
      <c r="DZM15" s="49">
        <v>0</v>
      </c>
      <c r="DZN15" s="49"/>
      <c r="DZO15" s="49">
        <v>101</v>
      </c>
      <c r="DZP15" s="49"/>
      <c r="DZQ15" s="49"/>
      <c r="DZR15" s="64">
        <f t="shared" si="966"/>
        <v>101</v>
      </c>
      <c r="DZS15" s="68">
        <f t="shared" si="967"/>
        <v>16.833333333333332</v>
      </c>
      <c r="DZT15" s="48">
        <v>0</v>
      </c>
      <c r="DZU15" s="49">
        <v>0</v>
      </c>
      <c r="DZV15" s="49">
        <v>67</v>
      </c>
      <c r="DZW15" s="49">
        <v>0</v>
      </c>
      <c r="DZX15" s="49">
        <v>0</v>
      </c>
      <c r="DZY15" s="49"/>
      <c r="DZZ15" s="64">
        <f t="shared" si="968"/>
        <v>67</v>
      </c>
      <c r="EAA15" s="68">
        <f t="shared" si="969"/>
        <v>11.166666666666666</v>
      </c>
      <c r="EAB15" s="48"/>
      <c r="EAC15" s="49">
        <v>0</v>
      </c>
      <c r="EAD15" s="49"/>
      <c r="EAE15" s="49"/>
      <c r="EAF15" s="49">
        <v>0</v>
      </c>
      <c r="EAG15" s="49">
        <v>0</v>
      </c>
      <c r="EAH15" s="64">
        <f t="shared" si="970"/>
        <v>0</v>
      </c>
      <c r="EAI15" s="68">
        <f t="shared" si="971"/>
        <v>0</v>
      </c>
      <c r="EAJ15" s="48"/>
      <c r="EAK15" s="49">
        <v>110</v>
      </c>
      <c r="EAL15" s="49">
        <v>0</v>
      </c>
      <c r="EAM15" s="49">
        <v>0</v>
      </c>
      <c r="EAN15" s="49">
        <v>110</v>
      </c>
      <c r="EAO15" s="49">
        <v>0</v>
      </c>
      <c r="EAP15" s="64">
        <f t="shared" si="972"/>
        <v>220</v>
      </c>
      <c r="EAQ15" s="68">
        <f t="shared" si="1210"/>
        <v>36.666666666666664</v>
      </c>
      <c r="EAR15" s="48">
        <v>0</v>
      </c>
      <c r="EAS15" s="49">
        <v>0</v>
      </c>
      <c r="EAT15" s="49">
        <v>0</v>
      </c>
      <c r="EAU15" s="49">
        <v>110</v>
      </c>
      <c r="EAV15" s="49">
        <v>0</v>
      </c>
      <c r="EAW15" s="49"/>
      <c r="EAX15" s="64">
        <f t="shared" si="973"/>
        <v>110</v>
      </c>
      <c r="EAY15" s="68">
        <f t="shared" si="974"/>
        <v>18.333333333333332</v>
      </c>
      <c r="EAZ15" s="48"/>
      <c r="EBA15" s="49">
        <v>0</v>
      </c>
      <c r="EBB15" s="49">
        <v>0</v>
      </c>
      <c r="EBC15" s="49"/>
      <c r="EBD15" s="49">
        <v>0</v>
      </c>
      <c r="EBE15" s="49">
        <v>110</v>
      </c>
      <c r="EBF15" s="64">
        <f t="shared" si="975"/>
        <v>110</v>
      </c>
      <c r="EBG15" s="68">
        <f t="shared" si="976"/>
        <v>18.333333333333332</v>
      </c>
      <c r="EBH15" s="48"/>
      <c r="EBI15" s="49">
        <v>0</v>
      </c>
      <c r="EBJ15" s="49">
        <v>110</v>
      </c>
      <c r="EBK15" s="49"/>
      <c r="EBL15" s="49">
        <v>0</v>
      </c>
      <c r="EBM15" s="49">
        <v>0</v>
      </c>
      <c r="EBN15" s="64">
        <f t="shared" si="977"/>
        <v>110</v>
      </c>
      <c r="EBO15" s="68">
        <f t="shared" si="1137"/>
        <v>18.333333333333332</v>
      </c>
      <c r="EBP15" s="48">
        <v>0</v>
      </c>
      <c r="EBQ15" s="49">
        <v>0</v>
      </c>
      <c r="EBR15" s="49"/>
      <c r="EBS15" s="49">
        <v>0</v>
      </c>
      <c r="EBT15" s="49">
        <v>0</v>
      </c>
      <c r="EBU15" s="49">
        <v>0</v>
      </c>
      <c r="EBV15" s="64">
        <f t="shared" si="978"/>
        <v>0</v>
      </c>
      <c r="EBW15" s="68">
        <f t="shared" si="979"/>
        <v>0</v>
      </c>
      <c r="EBX15" s="48">
        <v>162</v>
      </c>
      <c r="EBY15" s="49">
        <v>0</v>
      </c>
      <c r="EBZ15" s="49">
        <v>0</v>
      </c>
      <c r="ECA15" s="49">
        <v>110</v>
      </c>
      <c r="ECB15" s="49">
        <v>0</v>
      </c>
      <c r="ECC15" s="49">
        <v>0</v>
      </c>
      <c r="ECD15" s="64">
        <f t="shared" si="980"/>
        <v>272</v>
      </c>
      <c r="ECE15" s="68">
        <f t="shared" si="981"/>
        <v>45.333333333333336</v>
      </c>
      <c r="ECF15" s="48">
        <v>0</v>
      </c>
      <c r="ECG15" s="49">
        <v>0</v>
      </c>
      <c r="ECH15" s="49">
        <v>0</v>
      </c>
      <c r="ECI15" s="49"/>
      <c r="ECJ15" s="49">
        <v>0</v>
      </c>
      <c r="ECK15" s="49">
        <v>218</v>
      </c>
      <c r="ECL15" s="64">
        <f t="shared" si="982"/>
        <v>218</v>
      </c>
      <c r="ECM15" s="68">
        <f t="shared" si="983"/>
        <v>36.333333333333336</v>
      </c>
      <c r="ECN15" s="48">
        <v>0</v>
      </c>
      <c r="ECO15" s="49">
        <v>111</v>
      </c>
      <c r="ECP15" s="49">
        <v>0</v>
      </c>
      <c r="ECQ15" s="49"/>
      <c r="ECR15" s="49">
        <v>332</v>
      </c>
      <c r="ECS15" s="49">
        <v>0</v>
      </c>
      <c r="ECT15" s="64">
        <f t="shared" si="984"/>
        <v>443</v>
      </c>
      <c r="ECU15" s="68">
        <f t="shared" si="985"/>
        <v>73.833333333333329</v>
      </c>
      <c r="ECV15" s="48">
        <v>0</v>
      </c>
      <c r="ECW15" s="49">
        <v>223</v>
      </c>
      <c r="ECX15" s="49">
        <v>0</v>
      </c>
      <c r="ECY15" s="49">
        <v>0</v>
      </c>
      <c r="ECZ15" s="49"/>
      <c r="EDA15" s="49">
        <v>290</v>
      </c>
      <c r="EDB15" s="64">
        <f t="shared" si="986"/>
        <v>513</v>
      </c>
      <c r="EDC15" s="68">
        <f t="shared" si="987"/>
        <v>85.5</v>
      </c>
      <c r="EDD15" s="48">
        <v>0</v>
      </c>
      <c r="EDE15" s="49">
        <v>294</v>
      </c>
      <c r="EDF15" s="49">
        <v>0</v>
      </c>
      <c r="EDG15" s="49">
        <v>0</v>
      </c>
      <c r="EDH15" s="49"/>
      <c r="EDI15" s="49">
        <v>0</v>
      </c>
      <c r="EDJ15" s="64">
        <f t="shared" si="988"/>
        <v>294</v>
      </c>
      <c r="EDK15" s="68">
        <f t="shared" si="989"/>
        <v>49</v>
      </c>
      <c r="EDL15" s="48">
        <v>0</v>
      </c>
      <c r="EDM15" s="49">
        <v>0</v>
      </c>
      <c r="EDN15" s="49">
        <v>219</v>
      </c>
      <c r="EDO15" s="49">
        <f>SUMIF(SUMPK!$B:$B,$B:$B,SUMPK!$O:$O)</f>
        <v>0</v>
      </c>
      <c r="EDP15" s="49"/>
      <c r="EDQ15" s="49">
        <v>220</v>
      </c>
      <c r="EDR15" s="64">
        <f t="shared" si="990"/>
        <v>439</v>
      </c>
      <c r="EDS15" s="184">
        <f t="shared" si="991"/>
        <v>73.166666666666671</v>
      </c>
      <c r="EDT15" s="195">
        <v>0</v>
      </c>
      <c r="EDU15" s="49">
        <v>282</v>
      </c>
      <c r="EDV15" s="49">
        <v>0</v>
      </c>
      <c r="EDW15" s="49">
        <v>0</v>
      </c>
      <c r="EDX15" s="49"/>
      <c r="EDY15" s="49"/>
      <c r="EDZ15" s="64">
        <f t="shared" si="992"/>
        <v>282</v>
      </c>
      <c r="EEA15" s="184">
        <f t="shared" si="993"/>
        <v>47</v>
      </c>
      <c r="EEB15" s="48">
        <v>0</v>
      </c>
      <c r="EEC15" s="49">
        <v>367</v>
      </c>
      <c r="EED15" s="49">
        <v>0</v>
      </c>
      <c r="EEE15" s="49">
        <v>0</v>
      </c>
      <c r="EEF15" s="49">
        <v>0</v>
      </c>
      <c r="EEG15" s="49"/>
      <c r="EEH15" s="64">
        <f t="shared" si="994"/>
        <v>367</v>
      </c>
      <c r="EEI15" s="68">
        <f t="shared" si="995"/>
        <v>61.166666666666664</v>
      </c>
      <c r="EEJ15" s="48">
        <v>0</v>
      </c>
      <c r="EEK15" s="49">
        <v>110</v>
      </c>
      <c r="EEL15" s="49">
        <v>0</v>
      </c>
      <c r="EEM15" s="49"/>
      <c r="EEN15" s="49"/>
      <c r="EEO15" s="49">
        <v>0</v>
      </c>
      <c r="EEP15" s="64">
        <f t="shared" si="996"/>
        <v>110</v>
      </c>
      <c r="EEQ15" s="68">
        <f t="shared" si="997"/>
        <v>18.333333333333332</v>
      </c>
      <c r="EER15" s="48">
        <v>0</v>
      </c>
      <c r="EES15" s="49">
        <v>0</v>
      </c>
      <c r="EET15" s="49">
        <v>284</v>
      </c>
      <c r="EEU15" s="49">
        <v>0</v>
      </c>
      <c r="EEV15" s="49">
        <v>0</v>
      </c>
      <c r="EEW15" s="49"/>
      <c r="EEX15" s="64">
        <f t="shared" si="998"/>
        <v>284</v>
      </c>
      <c r="EEY15" s="68">
        <f t="shared" si="999"/>
        <v>47.333333333333336</v>
      </c>
      <c r="EEZ15" s="48">
        <v>0</v>
      </c>
      <c r="EFA15" s="49">
        <v>0</v>
      </c>
      <c r="EFB15" s="49">
        <v>0</v>
      </c>
      <c r="EFC15" s="49">
        <v>110</v>
      </c>
      <c r="EFD15" s="49">
        <v>219</v>
      </c>
      <c r="EFE15" s="49">
        <v>283</v>
      </c>
      <c r="EFF15" s="64">
        <f t="shared" si="1000"/>
        <v>612</v>
      </c>
      <c r="EFG15" s="68">
        <f t="shared" si="1001"/>
        <v>102</v>
      </c>
      <c r="EFH15" s="48"/>
      <c r="EFI15" s="49">
        <v>0</v>
      </c>
      <c r="EFJ15" s="49">
        <v>0</v>
      </c>
      <c r="EFK15" s="49">
        <v>0</v>
      </c>
      <c r="EFL15" s="49">
        <v>0</v>
      </c>
      <c r="EFM15" s="49">
        <v>277</v>
      </c>
      <c r="EFN15" s="64">
        <f t="shared" si="1002"/>
        <v>277</v>
      </c>
      <c r="EFO15" s="68">
        <f t="shared" si="1003"/>
        <v>46.166666666666664</v>
      </c>
      <c r="EFP15" s="48">
        <v>143</v>
      </c>
      <c r="EFQ15" s="49"/>
      <c r="EFR15" s="49"/>
      <c r="EFS15" s="49">
        <v>0</v>
      </c>
      <c r="EFT15" s="49">
        <v>0</v>
      </c>
      <c r="EFU15" s="49"/>
      <c r="EFV15" s="64">
        <f t="shared" si="1004"/>
        <v>143</v>
      </c>
      <c r="EFW15" s="68">
        <f t="shared" si="1005"/>
        <v>23.833333333333332</v>
      </c>
      <c r="EFX15" s="48"/>
      <c r="EFY15" s="49">
        <v>0</v>
      </c>
      <c r="EFZ15" s="49"/>
      <c r="EGA15" s="49">
        <v>321</v>
      </c>
      <c r="EGB15" s="49">
        <v>0</v>
      </c>
      <c r="EGC15" s="49">
        <v>0</v>
      </c>
      <c r="EGD15" s="64">
        <f t="shared" si="1006"/>
        <v>321</v>
      </c>
      <c r="EGE15" s="68">
        <f t="shared" si="1007"/>
        <v>53.5</v>
      </c>
      <c r="EGF15" s="48">
        <v>510</v>
      </c>
      <c r="EGG15" s="49">
        <v>0</v>
      </c>
      <c r="EGH15" s="49"/>
      <c r="EGI15" s="49">
        <v>0</v>
      </c>
      <c r="EGJ15" s="49">
        <v>0</v>
      </c>
      <c r="EGK15" s="49">
        <v>0</v>
      </c>
      <c r="EGL15" s="64">
        <f t="shared" si="1008"/>
        <v>510</v>
      </c>
      <c r="EGM15" s="68">
        <f t="shared" si="1009"/>
        <v>85</v>
      </c>
      <c r="EGN15" s="48">
        <v>0</v>
      </c>
      <c r="EGO15" s="49">
        <v>0</v>
      </c>
      <c r="EGP15" s="49"/>
      <c r="EGQ15" s="49">
        <v>220</v>
      </c>
      <c r="EGR15" s="49"/>
      <c r="EGS15" s="49">
        <v>0</v>
      </c>
      <c r="EGT15" s="64">
        <f t="shared" si="1010"/>
        <v>220</v>
      </c>
      <c r="EGU15" s="68">
        <f t="shared" si="1211"/>
        <v>36.666666666666664</v>
      </c>
      <c r="EGV15" s="48">
        <v>110</v>
      </c>
      <c r="EGW15" s="49">
        <v>0</v>
      </c>
      <c r="EGX15" s="49"/>
      <c r="EGY15" s="49">
        <v>0</v>
      </c>
      <c r="EGZ15" s="49">
        <v>0</v>
      </c>
      <c r="EHA15" s="49"/>
      <c r="EHB15" s="64">
        <f t="shared" si="1011"/>
        <v>110</v>
      </c>
      <c r="EHC15" s="68">
        <f t="shared" si="1012"/>
        <v>18.333333333333332</v>
      </c>
      <c r="EHD15" s="48">
        <v>0</v>
      </c>
      <c r="EHE15" s="49">
        <v>40</v>
      </c>
      <c r="EHF15" s="49"/>
      <c r="EHG15" s="49">
        <v>0</v>
      </c>
      <c r="EHH15" s="49">
        <v>220</v>
      </c>
      <c r="EHI15" s="49">
        <v>0</v>
      </c>
      <c r="EHJ15" s="64">
        <f t="shared" si="1013"/>
        <v>260</v>
      </c>
      <c r="EHK15" s="68">
        <f t="shared" si="1014"/>
        <v>43.333333333333336</v>
      </c>
      <c r="EHL15" s="48">
        <v>0</v>
      </c>
      <c r="EHM15" s="49">
        <v>118</v>
      </c>
      <c r="EHN15" s="49">
        <v>0</v>
      </c>
      <c r="EHO15" s="49"/>
      <c r="EHP15" s="49">
        <v>0</v>
      </c>
      <c r="EHQ15" s="49">
        <v>0</v>
      </c>
      <c r="EHR15" s="64">
        <f t="shared" si="1015"/>
        <v>118</v>
      </c>
      <c r="EHS15" s="68">
        <f t="shared" si="1016"/>
        <v>19.666666666666668</v>
      </c>
      <c r="EHT15" s="48">
        <v>227</v>
      </c>
      <c r="EHU15" s="49"/>
      <c r="EHV15" s="49"/>
      <c r="EHW15" s="49">
        <v>111</v>
      </c>
      <c r="EHX15" s="49"/>
      <c r="EHY15" s="49">
        <v>0</v>
      </c>
      <c r="EHZ15" s="64">
        <f t="shared" si="1017"/>
        <v>338</v>
      </c>
      <c r="EIA15" s="68">
        <f t="shared" si="1018"/>
        <v>56.333333333333336</v>
      </c>
      <c r="EIB15" s="48"/>
      <c r="EIC15" s="49"/>
      <c r="EID15" s="49">
        <v>227</v>
      </c>
      <c r="EIE15" s="49">
        <v>0</v>
      </c>
      <c r="EIF15" s="49">
        <v>0</v>
      </c>
      <c r="EIG15" s="49">
        <v>0</v>
      </c>
      <c r="EIH15" s="64">
        <f t="shared" si="1019"/>
        <v>227</v>
      </c>
      <c r="EII15" s="68">
        <f t="shared" si="1020"/>
        <v>37.833333333333336</v>
      </c>
      <c r="EIJ15" s="48">
        <v>0</v>
      </c>
      <c r="EIK15" s="49">
        <v>0</v>
      </c>
      <c r="EIL15" s="49"/>
      <c r="EIM15" s="49">
        <v>231</v>
      </c>
      <c r="EIN15" s="49">
        <v>111</v>
      </c>
      <c r="EIO15" s="49">
        <v>0</v>
      </c>
      <c r="EIP15" s="64">
        <f t="shared" si="1021"/>
        <v>342</v>
      </c>
      <c r="EIQ15" s="68">
        <f t="shared" si="1022"/>
        <v>57</v>
      </c>
      <c r="EIR15" s="48">
        <v>0</v>
      </c>
      <c r="EIS15" s="49">
        <v>0</v>
      </c>
      <c r="EIT15" s="49">
        <v>0</v>
      </c>
      <c r="EIU15" s="49">
        <v>0</v>
      </c>
      <c r="EIV15" s="49"/>
      <c r="EIW15" s="49"/>
      <c r="EIX15" s="64">
        <f t="shared" si="1023"/>
        <v>0</v>
      </c>
      <c r="EIY15" s="68">
        <f t="shared" si="1024"/>
        <v>0</v>
      </c>
      <c r="EIZ15" s="48">
        <v>0</v>
      </c>
      <c r="EJA15" s="49">
        <v>0</v>
      </c>
      <c r="EJB15" s="49">
        <v>0</v>
      </c>
      <c r="EJC15" s="49">
        <v>0</v>
      </c>
      <c r="EJD15" s="49">
        <v>221</v>
      </c>
      <c r="EJE15" s="49">
        <v>0</v>
      </c>
      <c r="EJF15" s="64">
        <f t="shared" si="1025"/>
        <v>221</v>
      </c>
      <c r="EJG15" s="68">
        <f t="shared" si="1026"/>
        <v>36.833333333333336</v>
      </c>
      <c r="EJH15" s="48">
        <v>0</v>
      </c>
      <c r="EJI15" s="49">
        <v>0</v>
      </c>
      <c r="EJJ15" s="49">
        <v>0</v>
      </c>
      <c r="EJK15" s="49">
        <v>0</v>
      </c>
      <c r="EJL15" s="49"/>
      <c r="EJM15" s="49"/>
      <c r="EJN15" s="64">
        <f t="shared" si="1027"/>
        <v>0</v>
      </c>
      <c r="EJO15" s="68">
        <f t="shared" si="1028"/>
        <v>0</v>
      </c>
      <c r="EJP15" s="48">
        <v>0</v>
      </c>
      <c r="EJQ15" s="49">
        <v>0</v>
      </c>
      <c r="EJR15" s="49">
        <v>0</v>
      </c>
      <c r="EJS15" s="49">
        <v>0</v>
      </c>
      <c r="EJT15" s="49">
        <v>0</v>
      </c>
      <c r="EJU15" s="49">
        <v>0</v>
      </c>
      <c r="EJV15" s="64">
        <f t="shared" si="1029"/>
        <v>0</v>
      </c>
      <c r="EJW15" s="68">
        <f t="shared" si="1030"/>
        <v>0</v>
      </c>
      <c r="EJX15" s="48">
        <v>0</v>
      </c>
      <c r="EJY15" s="49">
        <v>0</v>
      </c>
      <c r="EJZ15" s="49">
        <v>0</v>
      </c>
      <c r="EKA15" s="49">
        <v>0</v>
      </c>
      <c r="EKB15" s="49"/>
      <c r="EKC15" s="49"/>
      <c r="EKD15" s="64">
        <f t="shared" si="1031"/>
        <v>0</v>
      </c>
      <c r="EKE15" s="68">
        <f t="shared" si="1032"/>
        <v>0</v>
      </c>
      <c r="EKF15" s="48">
        <v>0</v>
      </c>
      <c r="EKG15" s="49">
        <v>0</v>
      </c>
      <c r="EKH15" s="49"/>
      <c r="EKI15" s="49"/>
      <c r="EKJ15" s="49">
        <v>0</v>
      </c>
      <c r="EKK15" s="49">
        <v>0</v>
      </c>
      <c r="EKL15" s="64">
        <f t="shared" si="1033"/>
        <v>0</v>
      </c>
      <c r="EKM15" s="68">
        <f t="shared" si="1034"/>
        <v>0</v>
      </c>
      <c r="EKN15" s="48"/>
      <c r="EKO15" s="49">
        <v>0</v>
      </c>
      <c r="EKP15" s="49">
        <v>0</v>
      </c>
      <c r="EKQ15" s="49">
        <v>0</v>
      </c>
      <c r="EKR15" s="49"/>
      <c r="EKS15" s="49">
        <v>0</v>
      </c>
      <c r="EKT15" s="64">
        <f t="shared" si="1035"/>
        <v>0</v>
      </c>
      <c r="EKU15" s="184">
        <f t="shared" si="1036"/>
        <v>0</v>
      </c>
      <c r="EKV15" s="665"/>
      <c r="EKW15" s="195">
        <v>0</v>
      </c>
      <c r="EKX15" s="49">
        <v>0</v>
      </c>
      <c r="EKY15" s="49">
        <v>0</v>
      </c>
      <c r="EKZ15" s="49">
        <v>0</v>
      </c>
      <c r="ELA15" s="49"/>
      <c r="ELB15" s="49">
        <v>0</v>
      </c>
      <c r="ELC15" s="64">
        <f t="shared" si="1037"/>
        <v>0</v>
      </c>
      <c r="ELD15" s="211">
        <f t="shared" si="1038"/>
        <v>0</v>
      </c>
      <c r="ELE15" s="195">
        <v>0</v>
      </c>
      <c r="ELF15" s="49">
        <v>0</v>
      </c>
      <c r="ELG15" s="49">
        <v>0</v>
      </c>
      <c r="ELH15" s="49">
        <v>0</v>
      </c>
      <c r="ELI15" s="49">
        <v>0</v>
      </c>
      <c r="ELJ15" s="49">
        <v>0</v>
      </c>
      <c r="ELK15" s="64">
        <f t="shared" si="1039"/>
        <v>0</v>
      </c>
      <c r="ELL15" s="211">
        <f t="shared" si="1040"/>
        <v>0</v>
      </c>
      <c r="ELM15" s="195">
        <v>0</v>
      </c>
      <c r="ELN15" s="49">
        <v>0</v>
      </c>
      <c r="ELO15" s="49">
        <v>0</v>
      </c>
      <c r="ELP15" s="49"/>
      <c r="ELQ15" s="49">
        <v>0</v>
      </c>
      <c r="ELR15" s="49">
        <v>0</v>
      </c>
      <c r="ELS15" s="64">
        <f t="shared" si="1041"/>
        <v>0</v>
      </c>
      <c r="ELT15" s="211">
        <f t="shared" si="1042"/>
        <v>0</v>
      </c>
      <c r="ELU15" s="195">
        <v>232</v>
      </c>
      <c r="ELV15" s="49">
        <v>0</v>
      </c>
      <c r="ELW15" s="49">
        <v>0</v>
      </c>
      <c r="ELX15" s="49">
        <v>0</v>
      </c>
      <c r="ELY15" s="49"/>
      <c r="ELZ15" s="49">
        <v>231</v>
      </c>
      <c r="EMA15" s="64">
        <f t="shared" si="1043"/>
        <v>463</v>
      </c>
      <c r="EMB15" s="211">
        <f t="shared" si="1044"/>
        <v>77.166666666666671</v>
      </c>
      <c r="EMC15" s="195"/>
      <c r="EMD15" s="49">
        <v>0</v>
      </c>
      <c r="EME15" s="49">
        <v>0</v>
      </c>
      <c r="EMF15" s="49">
        <v>0</v>
      </c>
      <c r="EMG15" s="49">
        <v>0</v>
      </c>
      <c r="EMH15" s="49">
        <v>128</v>
      </c>
      <c r="EMI15" s="64">
        <f t="shared" si="1045"/>
        <v>128</v>
      </c>
      <c r="EMJ15" s="211">
        <f t="shared" si="1046"/>
        <v>21.333333333333332</v>
      </c>
      <c r="EMK15" s="195">
        <v>0</v>
      </c>
      <c r="EML15" s="49"/>
      <c r="EMM15" s="49">
        <v>0</v>
      </c>
      <c r="EMN15" s="49">
        <v>0</v>
      </c>
      <c r="EMO15" s="49">
        <v>0</v>
      </c>
      <c r="EMP15" s="49">
        <v>0</v>
      </c>
      <c r="EMQ15" s="64">
        <f t="shared" si="1047"/>
        <v>0</v>
      </c>
      <c r="EMR15" s="211">
        <f t="shared" si="1048"/>
        <v>0</v>
      </c>
      <c r="EMS15" s="195">
        <v>0</v>
      </c>
      <c r="EMT15" s="49">
        <v>0</v>
      </c>
      <c r="EMU15" s="49">
        <v>0</v>
      </c>
      <c r="EMV15" s="49">
        <v>0</v>
      </c>
      <c r="EMW15" s="49">
        <v>0</v>
      </c>
      <c r="EMX15" s="49">
        <v>245</v>
      </c>
      <c r="EMY15" s="64">
        <f t="shared" si="1049"/>
        <v>245</v>
      </c>
      <c r="EMZ15" s="211">
        <f t="shared" si="1050"/>
        <v>40.833333333333336</v>
      </c>
      <c r="ENA15" s="195">
        <v>0</v>
      </c>
      <c r="ENB15" s="49">
        <v>0</v>
      </c>
      <c r="ENC15" s="49">
        <v>0</v>
      </c>
      <c r="END15" s="49">
        <v>0</v>
      </c>
      <c r="ENE15" s="49"/>
      <c r="ENF15" s="49">
        <v>0</v>
      </c>
      <c r="ENG15" s="64">
        <f t="shared" si="1051"/>
        <v>0</v>
      </c>
      <c r="ENH15" s="211">
        <f t="shared" si="1052"/>
        <v>0</v>
      </c>
      <c r="ENI15" s="195">
        <v>0</v>
      </c>
      <c r="ENJ15" s="49"/>
      <c r="ENK15" s="49">
        <v>220</v>
      </c>
      <c r="ENL15" s="49">
        <v>0</v>
      </c>
      <c r="ENM15" s="49">
        <v>0</v>
      </c>
      <c r="ENN15" s="49">
        <v>0</v>
      </c>
      <c r="ENO15" s="64">
        <f t="shared" si="1053"/>
        <v>220</v>
      </c>
      <c r="ENP15" s="211">
        <f t="shared" si="1054"/>
        <v>36.666666666666664</v>
      </c>
      <c r="ENQ15" s="195">
        <v>0</v>
      </c>
      <c r="ENR15" s="49">
        <v>0</v>
      </c>
      <c r="ENS15" s="49">
        <v>110</v>
      </c>
      <c r="ENT15" s="49">
        <v>0</v>
      </c>
      <c r="ENU15" s="49">
        <v>0</v>
      </c>
      <c r="ENV15" s="49">
        <v>0</v>
      </c>
      <c r="ENW15" s="64">
        <f t="shared" si="1055"/>
        <v>110</v>
      </c>
      <c r="ENX15" s="211">
        <f t="shared" si="1056"/>
        <v>18.333333333333332</v>
      </c>
      <c r="ENY15" s="195"/>
      <c r="ENZ15" s="49">
        <v>219</v>
      </c>
      <c r="EOA15" s="49">
        <v>0</v>
      </c>
      <c r="EOB15" s="49">
        <v>0</v>
      </c>
      <c r="EOC15" s="49">
        <v>219</v>
      </c>
      <c r="EOD15" s="49">
        <v>0</v>
      </c>
      <c r="EOE15" s="64">
        <f t="shared" si="1057"/>
        <v>438</v>
      </c>
      <c r="EOF15" s="211">
        <f t="shared" si="1058"/>
        <v>73</v>
      </c>
      <c r="EOG15" s="195"/>
      <c r="EOH15" s="360">
        <f>SUMIF(SUMPK!$B:$B,$B:$B,SUMPK!$O:$O)</f>
        <v>0</v>
      </c>
      <c r="EOI15" s="49">
        <v>0</v>
      </c>
      <c r="EOJ15" s="49">
        <v>0</v>
      </c>
      <c r="EOK15" s="49">
        <v>0</v>
      </c>
      <c r="EOL15" s="49">
        <v>0</v>
      </c>
      <c r="EOM15" s="64">
        <f t="shared" si="1059"/>
        <v>0</v>
      </c>
      <c r="EON15" s="211">
        <f t="shared" si="1060"/>
        <v>0</v>
      </c>
      <c r="EOO15" s="195">
        <v>0</v>
      </c>
      <c r="EOP15" s="49">
        <v>0</v>
      </c>
      <c r="EOQ15" s="49">
        <v>111</v>
      </c>
      <c r="EOR15" s="49">
        <v>47</v>
      </c>
      <c r="EOS15" s="49">
        <v>0</v>
      </c>
      <c r="EOT15" s="49">
        <v>0</v>
      </c>
      <c r="EOU15" s="64">
        <f t="shared" si="1061"/>
        <v>158</v>
      </c>
      <c r="EOV15" s="211">
        <f t="shared" si="1062"/>
        <v>26.333333333333332</v>
      </c>
      <c r="EOW15" s="195">
        <v>0</v>
      </c>
      <c r="EOX15" s="49">
        <v>0</v>
      </c>
      <c r="EOY15" s="49">
        <v>0</v>
      </c>
      <c r="EOZ15" s="49">
        <v>0</v>
      </c>
      <c r="EPA15" s="49">
        <v>0</v>
      </c>
      <c r="EPB15" s="49">
        <v>220</v>
      </c>
      <c r="EPC15" s="64">
        <f t="shared" si="1063"/>
        <v>220</v>
      </c>
      <c r="EPD15" s="211">
        <f t="shared" si="1064"/>
        <v>36.666666666666664</v>
      </c>
      <c r="EPE15" s="195">
        <v>0</v>
      </c>
      <c r="EPF15" s="49">
        <f>SUMIF(SUMPK!$B:$B,$B:$B,SUMPK!$O:$O)</f>
        <v>0</v>
      </c>
      <c r="EPG15" s="49">
        <v>0</v>
      </c>
      <c r="EPH15" s="49">
        <v>220</v>
      </c>
      <c r="EPI15" s="49">
        <v>0</v>
      </c>
      <c r="EPJ15" s="49">
        <v>0</v>
      </c>
      <c r="EPK15" s="64">
        <f t="shared" si="1065"/>
        <v>220</v>
      </c>
      <c r="EPL15" s="211">
        <f t="shared" si="1066"/>
        <v>36.666666666666664</v>
      </c>
      <c r="EPM15" s="195"/>
      <c r="EPN15" s="49">
        <v>0</v>
      </c>
      <c r="EPO15" s="49">
        <v>109</v>
      </c>
      <c r="EPP15" s="49">
        <v>0</v>
      </c>
      <c r="EPQ15" s="49">
        <v>0</v>
      </c>
      <c r="EPR15" s="49">
        <v>0</v>
      </c>
      <c r="EPS15" s="64">
        <f t="shared" si="1067"/>
        <v>109</v>
      </c>
      <c r="EPT15" s="211">
        <f t="shared" si="1068"/>
        <v>18.166666666666668</v>
      </c>
      <c r="EPU15" s="195">
        <v>0</v>
      </c>
      <c r="EPV15" s="49">
        <v>231</v>
      </c>
      <c r="EPW15" s="49"/>
      <c r="EPX15" s="49">
        <v>327</v>
      </c>
      <c r="EPY15" s="49">
        <v>0</v>
      </c>
      <c r="EPZ15" s="49">
        <v>0</v>
      </c>
      <c r="EQA15" s="64">
        <f t="shared" si="1069"/>
        <v>558</v>
      </c>
      <c r="EQB15" s="211">
        <f t="shared" si="1070"/>
        <v>93</v>
      </c>
      <c r="EQC15" s="195">
        <v>0</v>
      </c>
      <c r="EQD15" s="49">
        <v>0</v>
      </c>
      <c r="EQE15" s="49">
        <v>0</v>
      </c>
      <c r="EQF15" s="49">
        <v>110</v>
      </c>
      <c r="EQG15" s="49">
        <v>0</v>
      </c>
      <c r="EQH15" s="49">
        <v>0</v>
      </c>
      <c r="EQI15" s="64">
        <f t="shared" si="1071"/>
        <v>110</v>
      </c>
      <c r="EQJ15" s="211">
        <f t="shared" si="1072"/>
        <v>18.333333333333332</v>
      </c>
      <c r="EQK15" s="195"/>
      <c r="EQL15" s="49">
        <v>0</v>
      </c>
      <c r="EQM15" s="49">
        <v>163</v>
      </c>
      <c r="EQN15" s="49"/>
      <c r="EQO15" s="49">
        <v>220</v>
      </c>
      <c r="EQP15" s="49">
        <v>0</v>
      </c>
      <c r="EQQ15" s="64">
        <f t="shared" si="1073"/>
        <v>383</v>
      </c>
      <c r="EQR15" s="211">
        <f t="shared" si="1074"/>
        <v>63.833333333333336</v>
      </c>
      <c r="EQS15" s="195">
        <v>0</v>
      </c>
      <c r="EQT15" s="49">
        <v>0</v>
      </c>
      <c r="EQU15" s="49">
        <v>0</v>
      </c>
      <c r="EQV15" s="49"/>
      <c r="EQW15" s="49">
        <v>0</v>
      </c>
      <c r="EQX15" s="49">
        <v>0</v>
      </c>
      <c r="EQY15" s="64">
        <f t="shared" si="1075"/>
        <v>0</v>
      </c>
      <c r="EQZ15" s="211">
        <f t="shared" si="1076"/>
        <v>0</v>
      </c>
      <c r="ERA15" s="195">
        <v>0</v>
      </c>
      <c r="ERB15" s="49">
        <v>249</v>
      </c>
      <c r="ERC15" s="49">
        <v>0</v>
      </c>
      <c r="ERD15" s="49">
        <v>0</v>
      </c>
      <c r="ERE15" s="49">
        <v>220</v>
      </c>
      <c r="ERF15" s="49"/>
      <c r="ERG15" s="64">
        <f t="shared" si="1077"/>
        <v>469</v>
      </c>
      <c r="ERH15" s="211">
        <f t="shared" si="1078"/>
        <v>78.166666666666671</v>
      </c>
      <c r="ERI15" s="195">
        <v>0</v>
      </c>
      <c r="ERJ15" s="49">
        <v>0</v>
      </c>
      <c r="ERK15" s="49"/>
      <c r="ERL15" s="49">
        <v>0</v>
      </c>
      <c r="ERM15" s="49">
        <v>0</v>
      </c>
      <c r="ERN15" s="49"/>
      <c r="ERO15" s="64">
        <f t="shared" si="1079"/>
        <v>0</v>
      </c>
      <c r="ERP15" s="211">
        <f t="shared" si="1080"/>
        <v>0</v>
      </c>
      <c r="ERQ15" s="195"/>
      <c r="ERR15" s="49">
        <v>0</v>
      </c>
      <c r="ERS15" s="49">
        <v>0</v>
      </c>
      <c r="ERT15" s="49">
        <v>0</v>
      </c>
      <c r="ERU15" s="49">
        <v>219</v>
      </c>
      <c r="ERV15" s="49">
        <v>0</v>
      </c>
      <c r="ERW15" s="64">
        <f t="shared" si="1081"/>
        <v>219</v>
      </c>
      <c r="ERX15" s="211">
        <f t="shared" si="1082"/>
        <v>36.5</v>
      </c>
      <c r="ERY15" s="195">
        <v>110</v>
      </c>
      <c r="ERZ15" s="49">
        <v>0</v>
      </c>
      <c r="ESA15" s="49">
        <v>0</v>
      </c>
      <c r="ESB15" s="49"/>
      <c r="ESC15" s="49"/>
      <c r="ESD15" s="49">
        <v>0</v>
      </c>
      <c r="ESE15" s="64">
        <f t="shared" si="1083"/>
        <v>110</v>
      </c>
      <c r="ESF15" s="211">
        <f t="shared" si="1084"/>
        <v>18.333333333333332</v>
      </c>
      <c r="ESG15" s="195">
        <v>0</v>
      </c>
      <c r="ESH15" s="49">
        <v>0</v>
      </c>
      <c r="ESI15" s="49">
        <v>0</v>
      </c>
      <c r="ESJ15" s="49">
        <v>0</v>
      </c>
      <c r="ESK15" s="49"/>
      <c r="ESL15" s="49">
        <v>219</v>
      </c>
      <c r="ESM15" s="64">
        <f t="shared" si="1085"/>
        <v>219</v>
      </c>
      <c r="ESN15" s="211">
        <f t="shared" si="1086"/>
        <v>36.5</v>
      </c>
      <c r="ESO15" s="458">
        <v>0</v>
      </c>
      <c r="ESP15" s="83"/>
      <c r="ESQ15" s="83">
        <v>109</v>
      </c>
      <c r="ESR15" s="83">
        <v>0</v>
      </c>
      <c r="ESS15" s="83"/>
      <c r="EST15" s="83">
        <v>151</v>
      </c>
      <c r="ESU15" s="64">
        <f t="shared" si="1087"/>
        <v>260</v>
      </c>
      <c r="ESV15" s="211">
        <f t="shared" si="1088"/>
        <v>43.333333333333336</v>
      </c>
      <c r="ESW15" s="195"/>
      <c r="ESX15" s="49"/>
      <c r="ESY15" s="49"/>
      <c r="ESZ15" s="49">
        <v>220</v>
      </c>
      <c r="ETA15" s="49">
        <v>0</v>
      </c>
      <c r="ETB15" s="49">
        <v>110</v>
      </c>
      <c r="ETC15" s="808">
        <f t="shared" si="1089"/>
        <v>330</v>
      </c>
      <c r="ETD15" s="211">
        <f t="shared" si="1090"/>
        <v>55</v>
      </c>
      <c r="ETE15" s="195">
        <v>0</v>
      </c>
      <c r="ETF15" s="49">
        <v>0</v>
      </c>
      <c r="ETG15" s="49">
        <v>0</v>
      </c>
      <c r="ETH15" s="49">
        <v>0</v>
      </c>
      <c r="ETI15" s="49"/>
      <c r="ETJ15" s="49">
        <v>0</v>
      </c>
      <c r="ETK15" s="808">
        <f t="shared" si="1091"/>
        <v>0</v>
      </c>
      <c r="ETL15" s="211">
        <f t="shared" si="1092"/>
        <v>0</v>
      </c>
      <c r="ETM15" s="814"/>
      <c r="ETN15" s="815">
        <v>0</v>
      </c>
      <c r="ETO15" s="815">
        <v>219</v>
      </c>
      <c r="ETP15" s="815">
        <v>0</v>
      </c>
      <c r="ETQ15" s="815">
        <v>0</v>
      </c>
      <c r="ETR15" s="815">
        <v>233</v>
      </c>
      <c r="ETS15" s="808">
        <f t="shared" si="1093"/>
        <v>452</v>
      </c>
      <c r="ETT15" s="211">
        <f t="shared" si="1094"/>
        <v>75.333333333333329</v>
      </c>
      <c r="ETU15" s="458">
        <v>110</v>
      </c>
      <c r="ETV15" s="83">
        <v>118</v>
      </c>
      <c r="ETW15" s="83"/>
      <c r="ETX15" s="83">
        <v>0</v>
      </c>
      <c r="ETY15" s="83">
        <v>0</v>
      </c>
      <c r="ETZ15" s="83">
        <v>114</v>
      </c>
      <c r="EUA15" s="808">
        <f t="shared" si="1095"/>
        <v>342</v>
      </c>
      <c r="EUB15" s="211">
        <f t="shared" si="1096"/>
        <v>57</v>
      </c>
      <c r="EUC15" s="458">
        <v>224</v>
      </c>
      <c r="EUD15" s="83">
        <v>0</v>
      </c>
      <c r="EUE15" s="83"/>
      <c r="EUF15" s="83">
        <v>0</v>
      </c>
      <c r="EUG15" s="83">
        <v>0</v>
      </c>
      <c r="EUH15" s="83">
        <v>0</v>
      </c>
      <c r="EUI15" s="808">
        <f t="shared" si="1097"/>
        <v>224</v>
      </c>
      <c r="EUJ15" s="211">
        <f t="shared" si="1098"/>
        <v>37.333333333333336</v>
      </c>
      <c r="EUK15" s="195"/>
      <c r="EUL15" s="49">
        <v>0</v>
      </c>
      <c r="EUM15" s="49">
        <v>0</v>
      </c>
      <c r="EUN15" s="49">
        <f>SUMIF(SUMPK!$B:$B,$B:$B,SUMPK!$O:$O)</f>
        <v>0</v>
      </c>
      <c r="EUO15" s="49">
        <v>0</v>
      </c>
      <c r="EUP15" s="49">
        <v>0</v>
      </c>
      <c r="EUQ15" s="808">
        <f t="shared" si="1099"/>
        <v>0</v>
      </c>
      <c r="EUR15" s="211">
        <f t="shared" si="1100"/>
        <v>0</v>
      </c>
      <c r="EUS15" s="195">
        <v>0</v>
      </c>
      <c r="EUT15" s="49">
        <v>0</v>
      </c>
      <c r="EUU15" s="49">
        <v>0</v>
      </c>
      <c r="EUV15" s="49">
        <v>0</v>
      </c>
      <c r="EUW15" s="49"/>
      <c r="EUX15" s="49">
        <v>0</v>
      </c>
      <c r="EUY15" s="808">
        <f t="shared" si="1101"/>
        <v>0</v>
      </c>
      <c r="EUZ15" s="211">
        <f t="shared" si="1102"/>
        <v>0</v>
      </c>
      <c r="EVA15" s="195">
        <v>0</v>
      </c>
      <c r="EVB15" s="49"/>
      <c r="EVC15" s="49"/>
      <c r="EVD15" s="49"/>
      <c r="EVE15" s="49">
        <v>0</v>
      </c>
      <c r="EVF15" s="49">
        <v>0</v>
      </c>
      <c r="EVG15" s="808">
        <f t="shared" si="1103"/>
        <v>0</v>
      </c>
      <c r="EVH15" s="211">
        <f t="shared" si="1104"/>
        <v>0</v>
      </c>
      <c r="EVI15" s="195">
        <v>0</v>
      </c>
      <c r="EVJ15" s="49">
        <v>0</v>
      </c>
      <c r="EVK15" s="49">
        <v>0</v>
      </c>
      <c r="EVL15" s="49"/>
      <c r="EVM15" s="49"/>
      <c r="EVN15" s="49">
        <v>0</v>
      </c>
      <c r="EVO15" s="808">
        <f t="shared" si="1105"/>
        <v>0</v>
      </c>
      <c r="EVP15" s="211">
        <f t="shared" si="1106"/>
        <v>0</v>
      </c>
      <c r="EVQ15" s="195">
        <v>0</v>
      </c>
      <c r="EVR15" s="49">
        <v>0</v>
      </c>
      <c r="EVS15" s="49">
        <v>0</v>
      </c>
      <c r="EVT15" s="49"/>
      <c r="EVU15" s="49">
        <v>0</v>
      </c>
      <c r="EVV15" s="49">
        <v>0</v>
      </c>
      <c r="EVW15" s="808">
        <f t="shared" si="1107"/>
        <v>0</v>
      </c>
      <c r="EVX15" s="211">
        <f t="shared" si="1108"/>
        <v>0</v>
      </c>
      <c r="EVY15" s="195">
        <v>0</v>
      </c>
      <c r="EVZ15" s="49">
        <v>0</v>
      </c>
      <c r="EWA15" s="49"/>
      <c r="EWB15" s="49">
        <v>0</v>
      </c>
      <c r="EWC15" s="49">
        <v>0</v>
      </c>
      <c r="EWD15" s="49">
        <v>0</v>
      </c>
      <c r="EWE15" s="808">
        <f t="shared" si="1109"/>
        <v>0</v>
      </c>
      <c r="EWF15" s="211">
        <f t="shared" si="1110"/>
        <v>0</v>
      </c>
      <c r="EWG15" s="195"/>
      <c r="EWH15" s="49">
        <v>0</v>
      </c>
      <c r="EWI15" s="49">
        <v>0</v>
      </c>
      <c r="EWJ15" s="49">
        <v>0</v>
      </c>
      <c r="EWK15" s="49">
        <v>0</v>
      </c>
      <c r="EWL15" s="49">
        <v>0</v>
      </c>
      <c r="EWM15" s="808">
        <f t="shared" si="1111"/>
        <v>0</v>
      </c>
      <c r="EWN15" s="211">
        <f t="shared" si="1138"/>
        <v>0</v>
      </c>
      <c r="EWO15" s="195">
        <v>0</v>
      </c>
      <c r="EWP15" s="49">
        <v>0</v>
      </c>
      <c r="EWQ15" s="49">
        <v>0</v>
      </c>
      <c r="EWR15" s="49">
        <v>0</v>
      </c>
      <c r="EWS15" s="49">
        <v>0</v>
      </c>
      <c r="EWT15" s="49">
        <v>0</v>
      </c>
      <c r="EWU15" s="808">
        <f t="shared" si="1112"/>
        <v>0</v>
      </c>
      <c r="EWV15" s="211">
        <f t="shared" si="1113"/>
        <v>0</v>
      </c>
      <c r="EWW15" s="195"/>
      <c r="EWX15" s="49"/>
      <c r="EWY15" s="49">
        <v>0</v>
      </c>
      <c r="EWZ15" s="49">
        <v>0</v>
      </c>
      <c r="EXA15" s="49">
        <v>0</v>
      </c>
      <c r="EXB15" s="49"/>
      <c r="EXC15" s="808">
        <f t="shared" si="1114"/>
        <v>0</v>
      </c>
      <c r="EXD15" s="211">
        <f t="shared" si="1115"/>
        <v>0</v>
      </c>
      <c r="EXE15" s="195">
        <v>0</v>
      </c>
      <c r="EXF15" s="49">
        <v>0</v>
      </c>
      <c r="EXG15" s="49"/>
      <c r="EXH15" s="49">
        <v>0</v>
      </c>
      <c r="EXI15" s="49">
        <v>0</v>
      </c>
      <c r="EXJ15" s="49">
        <v>0</v>
      </c>
      <c r="EXK15" s="808">
        <f t="shared" si="1116"/>
        <v>0</v>
      </c>
      <c r="EXL15" s="211">
        <f t="shared" si="1117"/>
        <v>0</v>
      </c>
      <c r="EXM15" s="458">
        <v>0</v>
      </c>
      <c r="EXN15" s="83">
        <v>0</v>
      </c>
      <c r="EXO15" s="83"/>
      <c r="EXP15" s="83">
        <v>0</v>
      </c>
      <c r="EXQ15" s="83"/>
      <c r="EXR15" s="83">
        <v>0</v>
      </c>
      <c r="EXS15" s="808">
        <f t="shared" si="1118"/>
        <v>0</v>
      </c>
      <c r="EXT15" s="211">
        <f t="shared" si="1119"/>
        <v>0</v>
      </c>
      <c r="EXU15" s="195">
        <v>0</v>
      </c>
      <c r="EXV15" s="49"/>
      <c r="EXW15" s="49"/>
      <c r="EXX15" s="49">
        <v>0</v>
      </c>
      <c r="EXY15" s="49"/>
      <c r="EXZ15" s="49">
        <v>0</v>
      </c>
      <c r="EYA15" s="808">
        <f t="shared" si="1120"/>
        <v>0</v>
      </c>
      <c r="EYB15" s="211">
        <f t="shared" si="1121"/>
        <v>0</v>
      </c>
      <c r="EYC15" s="195">
        <v>0</v>
      </c>
      <c r="EYD15" s="49"/>
      <c r="EYE15" s="49">
        <v>0</v>
      </c>
      <c r="EYF15" s="49">
        <v>0</v>
      </c>
      <c r="EYG15" s="49">
        <v>0</v>
      </c>
      <c r="EYH15" s="49">
        <v>0</v>
      </c>
      <c r="EYI15" s="808">
        <f t="shared" si="1122"/>
        <v>0</v>
      </c>
      <c r="EYJ15" s="211">
        <f t="shared" si="1123"/>
        <v>0</v>
      </c>
      <c r="EYK15" s="195">
        <v>0</v>
      </c>
      <c r="EYL15" s="49">
        <v>0</v>
      </c>
      <c r="EYM15" s="49">
        <v>0</v>
      </c>
      <c r="EYN15" s="49">
        <v>0</v>
      </c>
      <c r="EYO15" s="49">
        <v>0</v>
      </c>
      <c r="EYP15" s="49">
        <v>0</v>
      </c>
      <c r="EYQ15" s="808">
        <f t="shared" si="1124"/>
        <v>0</v>
      </c>
      <c r="EYR15" s="211">
        <f t="shared" si="1125"/>
        <v>0</v>
      </c>
      <c r="EYS15" s="195">
        <v>0</v>
      </c>
      <c r="EYT15" s="49">
        <v>0</v>
      </c>
      <c r="EYU15" s="49">
        <v>0</v>
      </c>
      <c r="EYV15" s="49"/>
      <c r="EYW15" s="49"/>
      <c r="EYX15" s="49"/>
      <c r="EYY15" s="872">
        <f t="shared" si="1126"/>
        <v>0</v>
      </c>
      <c r="EYZ15" s="873">
        <f t="shared" si="1139"/>
        <v>0</v>
      </c>
      <c r="EZA15" s="195">
        <v>0</v>
      </c>
      <c r="EZB15" s="49">
        <v>0</v>
      </c>
      <c r="EZC15" s="49">
        <v>0</v>
      </c>
      <c r="EZD15" s="49">
        <v>0</v>
      </c>
      <c r="EZE15" s="49"/>
      <c r="EZF15" s="49">
        <v>0</v>
      </c>
      <c r="EZG15" s="872">
        <f t="shared" si="1127"/>
        <v>0</v>
      </c>
      <c r="EZH15" s="873">
        <f t="shared" si="1128"/>
        <v>0</v>
      </c>
      <c r="EZI15" s="195"/>
      <c r="EZJ15" s="49">
        <v>0</v>
      </c>
      <c r="EZK15" s="49">
        <v>0</v>
      </c>
      <c r="EZL15" s="49">
        <v>0</v>
      </c>
      <c r="EZM15" s="49">
        <f>SUMIF(SUMPK!$B:$B,$B:$B,SUMPK!$O:$O)</f>
        <v>0</v>
      </c>
      <c r="EZN15" s="49">
        <v>0</v>
      </c>
      <c r="EZO15" s="872">
        <f t="shared" si="1129"/>
        <v>0</v>
      </c>
      <c r="EZP15" s="873">
        <f t="shared" si="1130"/>
        <v>0</v>
      </c>
      <c r="EZQ15" s="458">
        <v>0</v>
      </c>
      <c r="EZR15" s="83"/>
      <c r="EZS15" s="83">
        <v>0</v>
      </c>
      <c r="EZT15" s="83"/>
      <c r="EZU15" s="83"/>
      <c r="EZV15" s="83">
        <v>0</v>
      </c>
      <c r="EZW15" s="872">
        <f t="shared" si="1131"/>
        <v>0</v>
      </c>
      <c r="EZX15" s="873">
        <f t="shared" si="1132"/>
        <v>0</v>
      </c>
      <c r="EZY15" s="195">
        <v>0</v>
      </c>
      <c r="EZZ15" s="49">
        <v>0</v>
      </c>
      <c r="FAA15" s="49">
        <v>0</v>
      </c>
      <c r="FAB15" s="49"/>
      <c r="FAC15" s="49">
        <v>0</v>
      </c>
      <c r="FAD15" s="49"/>
      <c r="FAE15" s="872">
        <f t="shared" si="1133"/>
        <v>0</v>
      </c>
      <c r="FAF15" s="873">
        <f t="shared" si="1134"/>
        <v>0</v>
      </c>
    </row>
    <row r="16" spans="1:4088" s="8" customFormat="1" ht="15" customHeight="1" x14ac:dyDescent="0.2">
      <c r="A16" s="301">
        <v>10</v>
      </c>
      <c r="B16" s="21" t="s">
        <v>123</v>
      </c>
      <c r="C16" s="275" t="s">
        <v>124</v>
      </c>
      <c r="D16" s="21">
        <v>25</v>
      </c>
      <c r="E16" s="24"/>
      <c r="F16" s="24">
        <v>1736</v>
      </c>
      <c r="G16" s="24"/>
      <c r="H16" s="24"/>
      <c r="I16" s="360"/>
      <c r="J16" s="360">
        <f>SUMIF(SUMPK!$B:$B,$B:$B,SUMPK!$O:$O)</f>
        <v>0</v>
      </c>
      <c r="K16" s="15">
        <f t="shared" si="1212"/>
        <v>0</v>
      </c>
      <c r="L16" s="24">
        <f t="shared" si="188"/>
        <v>1736</v>
      </c>
      <c r="M16" s="24">
        <f t="shared" si="189"/>
        <v>1736</v>
      </c>
      <c r="N16" s="15">
        <v>103.16666666666667</v>
      </c>
      <c r="O16" s="276">
        <f t="shared" si="190"/>
        <v>16.827140549273022</v>
      </c>
      <c r="P16" s="712">
        <v>367.16666666666669</v>
      </c>
      <c r="Q16" s="276">
        <f t="shared" si="191"/>
        <v>28.368588288697225</v>
      </c>
      <c r="R16" s="277">
        <f t="shared" si="192"/>
        <v>184.61538461538461</v>
      </c>
      <c r="S16" s="222">
        <v>4800</v>
      </c>
      <c r="T16" s="276">
        <f t="shared" si="193"/>
        <v>9.4033333333333342</v>
      </c>
      <c r="U16" s="303"/>
      <c r="V16" s="302">
        <f t="shared" si="194"/>
        <v>9.4033333333333342</v>
      </c>
      <c r="W16" s="304">
        <f t="shared" si="0"/>
        <v>1</v>
      </c>
      <c r="X16" s="305"/>
      <c r="Y16" s="280"/>
      <c r="Z16" s="280"/>
      <c r="AA16" s="280"/>
      <c r="AB16" s="280"/>
      <c r="AC16" s="662">
        <v>15</v>
      </c>
      <c r="AD16" s="649">
        <v>3435</v>
      </c>
      <c r="AE16" s="49"/>
      <c r="AF16" s="49"/>
      <c r="AG16" s="49"/>
      <c r="AH16" s="49">
        <v>758</v>
      </c>
      <c r="AI16" s="49"/>
      <c r="AJ16" s="42">
        <f t="shared" si="1145"/>
        <v>4193</v>
      </c>
      <c r="AK16" s="43">
        <f t="shared" si="1146"/>
        <v>698.83333333333337</v>
      </c>
      <c r="AL16" s="48"/>
      <c r="AM16" s="49"/>
      <c r="AN16" s="49">
        <v>1197</v>
      </c>
      <c r="AO16" s="49"/>
      <c r="AP16" s="49"/>
      <c r="AQ16" s="49"/>
      <c r="AR16" s="42">
        <f t="shared" si="1147"/>
        <v>1197</v>
      </c>
      <c r="AS16" s="43">
        <f t="shared" si="1148"/>
        <v>199.5</v>
      </c>
      <c r="AT16" s="48">
        <v>1159</v>
      </c>
      <c r="AU16" s="49"/>
      <c r="AV16" s="49"/>
      <c r="AW16" s="49">
        <v>1568</v>
      </c>
      <c r="AX16" s="49"/>
      <c r="AY16" s="49"/>
      <c r="AZ16" s="42">
        <f t="shared" si="1149"/>
        <v>2727</v>
      </c>
      <c r="BA16" s="43">
        <f t="shared" si="1150"/>
        <v>454.5</v>
      </c>
      <c r="BB16" s="48">
        <v>2375</v>
      </c>
      <c r="BC16" s="49"/>
      <c r="BD16" s="49"/>
      <c r="BE16" s="49"/>
      <c r="BF16" s="49"/>
      <c r="BG16" s="49">
        <v>2402</v>
      </c>
      <c r="BH16" s="42">
        <f t="shared" si="1151"/>
        <v>4777</v>
      </c>
      <c r="BI16" s="43">
        <f t="shared" si="1152"/>
        <v>796.16666666666663</v>
      </c>
      <c r="BJ16" s="48"/>
      <c r="BK16" s="49">
        <v>1300</v>
      </c>
      <c r="BL16" s="49">
        <v>198</v>
      </c>
      <c r="BM16" s="49"/>
      <c r="BN16" s="49"/>
      <c r="BO16" s="49">
        <v>1816</v>
      </c>
      <c r="BP16" s="42">
        <f t="shared" si="1153"/>
        <v>3314</v>
      </c>
      <c r="BQ16" s="43">
        <f t="shared" si="1154"/>
        <v>552.33333333333337</v>
      </c>
      <c r="BR16" s="48"/>
      <c r="BS16" s="49"/>
      <c r="BT16" s="49">
        <v>783</v>
      </c>
      <c r="BU16" s="49"/>
      <c r="BV16" s="49">
        <v>399</v>
      </c>
      <c r="BW16" s="49"/>
      <c r="BX16" s="42">
        <f t="shared" si="1155"/>
        <v>1182</v>
      </c>
      <c r="BY16" s="43">
        <f t="shared" si="3"/>
        <v>197</v>
      </c>
      <c r="BZ16" s="48"/>
      <c r="CA16" s="49"/>
      <c r="CB16" s="49">
        <v>1677</v>
      </c>
      <c r="CC16" s="49"/>
      <c r="CD16" s="49"/>
      <c r="CE16" s="49">
        <v>400</v>
      </c>
      <c r="CF16" s="42">
        <f t="shared" si="1156"/>
        <v>2077</v>
      </c>
      <c r="CG16" s="43">
        <f t="shared" si="1157"/>
        <v>346.16666666666669</v>
      </c>
      <c r="CH16" s="48">
        <v>368</v>
      </c>
      <c r="CI16" s="49"/>
      <c r="CJ16" s="49">
        <v>1971</v>
      </c>
      <c r="CK16" s="49"/>
      <c r="CL16" s="49"/>
      <c r="CM16" s="49"/>
      <c r="CN16" s="42">
        <f t="shared" si="1158"/>
        <v>2339</v>
      </c>
      <c r="CO16" s="43">
        <f t="shared" si="1159"/>
        <v>389.83333333333331</v>
      </c>
      <c r="CP16" s="48">
        <v>2143</v>
      </c>
      <c r="CQ16" s="49"/>
      <c r="CR16" s="49">
        <v>1152</v>
      </c>
      <c r="CS16" s="49"/>
      <c r="CT16" s="49"/>
      <c r="CU16" s="49"/>
      <c r="CV16" s="42">
        <f t="shared" si="1160"/>
        <v>3295</v>
      </c>
      <c r="CW16" s="43">
        <f t="shared" si="1161"/>
        <v>549.16666666666663</v>
      </c>
      <c r="CX16" s="48">
        <v>1163</v>
      </c>
      <c r="CY16" s="49"/>
      <c r="CZ16" s="49"/>
      <c r="DA16" s="49"/>
      <c r="DB16" s="49"/>
      <c r="DC16" s="49"/>
      <c r="DD16" s="42">
        <f t="shared" si="1162"/>
        <v>1163</v>
      </c>
      <c r="DE16" s="43">
        <f t="shared" si="1163"/>
        <v>193.83333333333334</v>
      </c>
      <c r="DF16" s="48"/>
      <c r="DG16" s="49"/>
      <c r="DH16" s="49"/>
      <c r="DI16" s="49"/>
      <c r="DJ16" s="49">
        <f>34+1568</f>
        <v>1602</v>
      </c>
      <c r="DK16" s="49"/>
      <c r="DL16" s="42">
        <f t="shared" si="1164"/>
        <v>1602</v>
      </c>
      <c r="DM16" s="43">
        <f t="shared" si="1165"/>
        <v>267</v>
      </c>
      <c r="DN16" s="48"/>
      <c r="DO16" s="49"/>
      <c r="DP16" s="49"/>
      <c r="DQ16" s="49"/>
      <c r="DR16" s="49">
        <v>1597</v>
      </c>
      <c r="DS16" s="49"/>
      <c r="DT16" s="42">
        <f t="shared" si="1166"/>
        <v>1597</v>
      </c>
      <c r="DU16" s="43">
        <f t="shared" si="1167"/>
        <v>266.16666666666669</v>
      </c>
      <c r="DV16" s="48"/>
      <c r="DW16" s="49"/>
      <c r="DX16" s="49">
        <v>1596</v>
      </c>
      <c r="DY16" s="49">
        <v>589</v>
      </c>
      <c r="DZ16" s="49"/>
      <c r="EA16" s="49"/>
      <c r="EB16" s="42">
        <f t="shared" si="1168"/>
        <v>2185</v>
      </c>
      <c r="EC16" s="43">
        <f t="shared" si="1169"/>
        <v>364.16666666666669</v>
      </c>
      <c r="ED16" s="48"/>
      <c r="EE16" s="49">
        <v>2800</v>
      </c>
      <c r="EF16" s="49"/>
      <c r="EG16" s="49"/>
      <c r="EH16" s="49"/>
      <c r="EI16" s="49"/>
      <c r="EJ16" s="42">
        <f t="shared" si="1170"/>
        <v>2800</v>
      </c>
      <c r="EK16" s="43">
        <f t="shared" si="1171"/>
        <v>466.66666666666669</v>
      </c>
      <c r="EL16" s="48"/>
      <c r="EM16" s="49"/>
      <c r="EN16" s="49">
        <v>2043</v>
      </c>
      <c r="EO16" s="49"/>
      <c r="EP16" s="49"/>
      <c r="EQ16" s="49"/>
      <c r="ER16" s="42">
        <f t="shared" si="1172"/>
        <v>2043</v>
      </c>
      <c r="ES16" s="43">
        <f t="shared" si="1173"/>
        <v>340.5</v>
      </c>
      <c r="ET16" s="48"/>
      <c r="EU16" s="49"/>
      <c r="EV16" s="49">
        <v>600</v>
      </c>
      <c r="EW16" s="49">
        <v>1000</v>
      </c>
      <c r="EX16" s="49"/>
      <c r="EY16" s="49"/>
      <c r="EZ16" s="42">
        <f t="shared" si="1174"/>
        <v>1600</v>
      </c>
      <c r="FA16" s="43">
        <f t="shared" si="1175"/>
        <v>266.66666666666669</v>
      </c>
      <c r="FB16" s="48"/>
      <c r="FC16" s="49">
        <v>2032</v>
      </c>
      <c r="FD16" s="49"/>
      <c r="FE16" s="49"/>
      <c r="FF16" s="49">
        <v>1176</v>
      </c>
      <c r="FG16" s="49"/>
      <c r="FH16" s="42">
        <f t="shared" si="1176"/>
        <v>3208</v>
      </c>
      <c r="FI16" s="43">
        <f t="shared" si="1177"/>
        <v>534.66666666666663</v>
      </c>
      <c r="FJ16" s="48"/>
      <c r="FK16" s="49">
        <v>1182</v>
      </c>
      <c r="FL16" s="49"/>
      <c r="FM16" s="49">
        <v>797</v>
      </c>
      <c r="FN16" s="49"/>
      <c r="FO16" s="49"/>
      <c r="FP16" s="42">
        <f t="shared" si="1178"/>
        <v>1979</v>
      </c>
      <c r="FQ16" s="43">
        <f t="shared" si="1179"/>
        <v>329.83333333333331</v>
      </c>
      <c r="FR16" s="48">
        <v>2589</v>
      </c>
      <c r="FS16" s="49"/>
      <c r="FT16" s="49"/>
      <c r="FU16" s="49"/>
      <c r="FV16" s="49">
        <v>500</v>
      </c>
      <c r="FW16" s="49">
        <v>397</v>
      </c>
      <c r="FX16" s="42">
        <f t="shared" si="1180"/>
        <v>3486</v>
      </c>
      <c r="FY16" s="43">
        <f t="shared" si="1181"/>
        <v>581</v>
      </c>
      <c r="FZ16" s="48"/>
      <c r="GA16" s="49"/>
      <c r="GB16" s="49">
        <v>1608</v>
      </c>
      <c r="GC16" s="49"/>
      <c r="GD16" s="49">
        <v>984</v>
      </c>
      <c r="GE16" s="49"/>
      <c r="GF16" s="42">
        <f t="shared" si="1182"/>
        <v>2592</v>
      </c>
      <c r="GG16" s="43">
        <f t="shared" si="1183"/>
        <v>432</v>
      </c>
      <c r="GH16" s="48"/>
      <c r="GI16" s="49"/>
      <c r="GJ16" s="49"/>
      <c r="GK16" s="49"/>
      <c r="GL16" s="49">
        <v>1173</v>
      </c>
      <c r="GM16" s="49"/>
      <c r="GN16" s="42">
        <f t="shared" si="1184"/>
        <v>1173</v>
      </c>
      <c r="GO16" s="43">
        <f t="shared" si="1185"/>
        <v>195.5</v>
      </c>
      <c r="GP16" s="48">
        <v>822</v>
      </c>
      <c r="GQ16" s="49"/>
      <c r="GR16" s="49"/>
      <c r="GS16" s="49">
        <v>2157</v>
      </c>
      <c r="GT16" s="49"/>
      <c r="GU16" s="49"/>
      <c r="GV16" s="42">
        <f t="shared" si="1186"/>
        <v>2979</v>
      </c>
      <c r="GW16" s="43">
        <f t="shared" si="1187"/>
        <v>496.5</v>
      </c>
      <c r="GX16" s="48">
        <v>2000</v>
      </c>
      <c r="GY16" s="49"/>
      <c r="GZ16" s="49"/>
      <c r="HA16" s="49"/>
      <c r="HB16" s="49">
        <v>1959</v>
      </c>
      <c r="HC16" s="49"/>
      <c r="HD16" s="42">
        <f t="shared" si="1188"/>
        <v>3959</v>
      </c>
      <c r="HE16" s="43">
        <f t="shared" si="1189"/>
        <v>659.83333333333337</v>
      </c>
      <c r="HF16" s="48"/>
      <c r="HG16" s="49"/>
      <c r="HH16" s="49">
        <v>1599</v>
      </c>
      <c r="HI16" s="49"/>
      <c r="HJ16" s="49"/>
      <c r="HK16" s="49">
        <v>800</v>
      </c>
      <c r="HL16" s="42">
        <f t="shared" si="1190"/>
        <v>2399</v>
      </c>
      <c r="HM16" s="43">
        <f t="shared" si="1191"/>
        <v>399.83333333333331</v>
      </c>
      <c r="HN16" s="82"/>
      <c r="HO16" s="83">
        <f>263+967</f>
        <v>1230</v>
      </c>
      <c r="HP16" s="83"/>
      <c r="HQ16" s="83"/>
      <c r="HR16" s="83">
        <v>1603</v>
      </c>
      <c r="HS16" s="83"/>
      <c r="HT16" s="42">
        <f t="shared" si="1192"/>
        <v>2833</v>
      </c>
      <c r="HU16" s="43">
        <f t="shared" si="1193"/>
        <v>472.16666666666669</v>
      </c>
      <c r="HV16" s="48">
        <v>1100</v>
      </c>
      <c r="HW16" s="49"/>
      <c r="HX16" s="49">
        <v>1559</v>
      </c>
      <c r="HY16" s="49">
        <v>101</v>
      </c>
      <c r="HZ16" s="49"/>
      <c r="IA16" s="49"/>
      <c r="IB16" s="42">
        <f t="shared" si="1194"/>
        <v>2760</v>
      </c>
      <c r="IC16" s="43">
        <f t="shared" si="1195"/>
        <v>460</v>
      </c>
      <c r="ID16" s="48"/>
      <c r="IE16" s="49">
        <f>340+2124</f>
        <v>2464</v>
      </c>
      <c r="IF16" s="49"/>
      <c r="IG16" s="49"/>
      <c r="IH16" s="49"/>
      <c r="II16" s="49">
        <v>1203</v>
      </c>
      <c r="IJ16" s="42">
        <f t="shared" si="1196"/>
        <v>3667</v>
      </c>
      <c r="IK16" s="43">
        <f t="shared" si="1197"/>
        <v>611.16666666666663</v>
      </c>
      <c r="IL16" s="48"/>
      <c r="IM16" s="49"/>
      <c r="IN16" s="49"/>
      <c r="IO16" s="49">
        <v>1200</v>
      </c>
      <c r="IP16" s="49"/>
      <c r="IQ16" s="49"/>
      <c r="IR16" s="67">
        <f t="shared" si="1198"/>
        <v>1200</v>
      </c>
      <c r="IS16" s="68">
        <f t="shared" si="1199"/>
        <v>200</v>
      </c>
      <c r="IT16" s="48"/>
      <c r="IU16" s="49"/>
      <c r="IV16" s="49"/>
      <c r="IW16" s="49"/>
      <c r="IX16" s="49"/>
      <c r="IY16" s="49"/>
      <c r="IZ16" s="67">
        <f t="shared" si="1200"/>
        <v>0</v>
      </c>
      <c r="JA16" s="68">
        <f t="shared" si="1201"/>
        <v>0</v>
      </c>
      <c r="JB16" s="48"/>
      <c r="JC16" s="49"/>
      <c r="JD16" s="49"/>
      <c r="JE16" s="49">
        <v>1307</v>
      </c>
      <c r="JF16" s="49"/>
      <c r="JG16" s="49"/>
      <c r="JH16" s="67">
        <f t="shared" si="1202"/>
        <v>1307</v>
      </c>
      <c r="JI16" s="68">
        <f t="shared" si="1203"/>
        <v>217.83333333333334</v>
      </c>
      <c r="JJ16" s="48"/>
      <c r="JK16" s="49">
        <v>1377</v>
      </c>
      <c r="JL16" s="49"/>
      <c r="JM16" s="49"/>
      <c r="JN16" s="49">
        <v>282</v>
      </c>
      <c r="JO16" s="49"/>
      <c r="JP16" s="42">
        <f t="shared" si="1204"/>
        <v>1659</v>
      </c>
      <c r="JQ16" s="43">
        <f t="shared" si="1205"/>
        <v>276.5</v>
      </c>
      <c r="JR16" s="48"/>
      <c r="JS16" s="49">
        <v>2699</v>
      </c>
      <c r="JT16" s="49"/>
      <c r="JU16" s="49">
        <v>1472</v>
      </c>
      <c r="JV16" s="49"/>
      <c r="JW16" s="49">
        <v>400</v>
      </c>
      <c r="JX16" s="42">
        <f t="shared" si="1206"/>
        <v>4571</v>
      </c>
      <c r="JY16" s="43">
        <f t="shared" si="1207"/>
        <v>761.83333333333337</v>
      </c>
      <c r="JZ16" s="48"/>
      <c r="KA16" s="49"/>
      <c r="KB16" s="49"/>
      <c r="KC16" s="49"/>
      <c r="KD16" s="49">
        <v>2091</v>
      </c>
      <c r="KE16" s="49"/>
      <c r="KF16" s="42">
        <f t="shared" si="195"/>
        <v>2091</v>
      </c>
      <c r="KG16" s="43">
        <f t="shared" si="196"/>
        <v>348.5</v>
      </c>
      <c r="KH16" s="48"/>
      <c r="KI16" s="49"/>
      <c r="KJ16" s="49">
        <v>800</v>
      </c>
      <c r="KK16" s="49"/>
      <c r="KL16" s="49"/>
      <c r="KM16" s="49"/>
      <c r="KN16" s="67">
        <f t="shared" si="197"/>
        <v>800</v>
      </c>
      <c r="KO16" s="68">
        <f t="shared" si="198"/>
        <v>133.33333333333334</v>
      </c>
      <c r="KP16" s="48"/>
      <c r="KQ16" s="49"/>
      <c r="KR16" s="49">
        <v>1500</v>
      </c>
      <c r="KS16" s="49"/>
      <c r="KT16" s="49"/>
      <c r="KU16" s="49">
        <v>2037</v>
      </c>
      <c r="KV16" s="67">
        <f t="shared" si="199"/>
        <v>3537</v>
      </c>
      <c r="KW16" s="68">
        <f t="shared" si="200"/>
        <v>589.5</v>
      </c>
      <c r="KX16" s="48"/>
      <c r="KY16" s="49"/>
      <c r="KZ16" s="49"/>
      <c r="LA16" s="49"/>
      <c r="LB16" s="49">
        <v>1783</v>
      </c>
      <c r="LC16" s="49"/>
      <c r="LD16" s="67">
        <f t="shared" si="201"/>
        <v>1783</v>
      </c>
      <c r="LE16" s="68">
        <f t="shared" si="202"/>
        <v>297.16666666666669</v>
      </c>
      <c r="LF16" s="48"/>
      <c r="LG16" s="49"/>
      <c r="LH16" s="49"/>
      <c r="LI16" s="49"/>
      <c r="LJ16" s="49">
        <v>1412</v>
      </c>
      <c r="LK16" s="49">
        <v>503</v>
      </c>
      <c r="LL16" s="67">
        <f t="shared" si="203"/>
        <v>1915</v>
      </c>
      <c r="LM16" s="68">
        <f t="shared" si="204"/>
        <v>319.16666666666669</v>
      </c>
      <c r="LN16" s="48">
        <v>774</v>
      </c>
      <c r="LO16" s="49"/>
      <c r="LP16" s="49">
        <v>775</v>
      </c>
      <c r="LQ16" s="49">
        <v>2103</v>
      </c>
      <c r="LR16" s="49"/>
      <c r="LS16" s="49"/>
      <c r="LT16" s="67">
        <f t="shared" si="205"/>
        <v>3652</v>
      </c>
      <c r="LU16" s="68">
        <f t="shared" si="206"/>
        <v>608.66666666666663</v>
      </c>
      <c r="LV16" s="48"/>
      <c r="LW16" s="49">
        <v>1281</v>
      </c>
      <c r="LX16" s="49"/>
      <c r="LY16" s="49"/>
      <c r="LZ16" s="49">
        <v>715</v>
      </c>
      <c r="MA16" s="49"/>
      <c r="MB16" s="67">
        <f t="shared" si="207"/>
        <v>1996</v>
      </c>
      <c r="MC16" s="68">
        <f t="shared" si="208"/>
        <v>332.66666666666669</v>
      </c>
      <c r="MD16" s="48"/>
      <c r="ME16" s="49">
        <v>1796</v>
      </c>
      <c r="MF16" s="49"/>
      <c r="MG16" s="49"/>
      <c r="MH16" s="49">
        <v>1397</v>
      </c>
      <c r="MI16" s="49"/>
      <c r="MJ16" s="67">
        <f t="shared" si="209"/>
        <v>3193</v>
      </c>
      <c r="MK16" s="68">
        <f t="shared" si="210"/>
        <v>532.16666666666663</v>
      </c>
      <c r="ML16" s="48"/>
      <c r="MM16" s="49">
        <v>979</v>
      </c>
      <c r="MN16" s="49"/>
      <c r="MO16" s="49"/>
      <c r="MP16" s="49">
        <v>1795</v>
      </c>
      <c r="MQ16" s="49"/>
      <c r="MR16" s="67">
        <f t="shared" si="211"/>
        <v>2774</v>
      </c>
      <c r="MS16" s="68">
        <f t="shared" si="212"/>
        <v>462.33333333333331</v>
      </c>
      <c r="MT16" s="48"/>
      <c r="MU16" s="49">
        <v>807</v>
      </c>
      <c r="MV16" s="49"/>
      <c r="MW16" s="49">
        <v>1957</v>
      </c>
      <c r="MX16" s="49"/>
      <c r="MY16" s="49"/>
      <c r="MZ16" s="67">
        <f t="shared" si="213"/>
        <v>2764</v>
      </c>
      <c r="NA16" s="68">
        <f t="shared" si="214"/>
        <v>460.66666666666669</v>
      </c>
      <c r="NB16" s="48"/>
      <c r="NC16" s="49"/>
      <c r="ND16" s="49"/>
      <c r="NE16" s="49">
        <v>2100</v>
      </c>
      <c r="NF16" s="49">
        <v>708</v>
      </c>
      <c r="NG16" s="49"/>
      <c r="NH16" s="67">
        <f t="shared" si="215"/>
        <v>2808</v>
      </c>
      <c r="NI16" s="68">
        <f t="shared" si="216"/>
        <v>468</v>
      </c>
      <c r="NJ16" s="48"/>
      <c r="NK16" s="49"/>
      <c r="NL16" s="49">
        <v>2327</v>
      </c>
      <c r="NM16" s="49"/>
      <c r="NN16" s="49"/>
      <c r="NO16" s="49">
        <v>2008</v>
      </c>
      <c r="NP16" s="67">
        <f t="shared" si="217"/>
        <v>4335</v>
      </c>
      <c r="NQ16" s="68">
        <f t="shared" si="218"/>
        <v>722.5</v>
      </c>
      <c r="NR16" s="48"/>
      <c r="NS16" s="49"/>
      <c r="NT16" s="49"/>
      <c r="NU16" s="49">
        <v>1190</v>
      </c>
      <c r="NV16" s="49"/>
      <c r="NW16" s="49"/>
      <c r="NX16" s="67">
        <f t="shared" si="219"/>
        <v>1190</v>
      </c>
      <c r="NY16" s="68">
        <f t="shared" si="220"/>
        <v>198.33333333333334</v>
      </c>
      <c r="NZ16" s="48"/>
      <c r="OA16" s="49"/>
      <c r="OB16" s="49">
        <v>1985</v>
      </c>
      <c r="OC16" s="49"/>
      <c r="OD16" s="49">
        <v>1016</v>
      </c>
      <c r="OE16" s="49"/>
      <c r="OF16" s="67">
        <f t="shared" si="221"/>
        <v>3001</v>
      </c>
      <c r="OG16" s="68">
        <f t="shared" si="222"/>
        <v>500.16666666666669</v>
      </c>
      <c r="OH16" s="48"/>
      <c r="OI16" s="49"/>
      <c r="OJ16" s="49"/>
      <c r="OK16" s="49">
        <v>400</v>
      </c>
      <c r="OL16" s="49">
        <v>978</v>
      </c>
      <c r="OM16" s="49"/>
      <c r="ON16" s="67">
        <f t="shared" si="223"/>
        <v>1378</v>
      </c>
      <c r="OO16" s="68">
        <f t="shared" si="224"/>
        <v>229.66666666666666</v>
      </c>
      <c r="OP16" s="48"/>
      <c r="OQ16" s="49"/>
      <c r="OR16" s="49">
        <v>2219</v>
      </c>
      <c r="OS16" s="49"/>
      <c r="OT16" s="49"/>
      <c r="OU16" s="49">
        <v>951</v>
      </c>
      <c r="OV16" s="67">
        <f t="shared" si="225"/>
        <v>3170</v>
      </c>
      <c r="OW16" s="68">
        <f t="shared" si="226"/>
        <v>528.33333333333337</v>
      </c>
      <c r="OX16" s="48"/>
      <c r="OY16" s="49">
        <v>389</v>
      </c>
      <c r="OZ16" s="49">
        <v>1644</v>
      </c>
      <c r="PA16" s="49"/>
      <c r="PB16" s="49">
        <v>402</v>
      </c>
      <c r="PC16" s="49"/>
      <c r="PD16" s="67">
        <f t="shared" si="227"/>
        <v>2435</v>
      </c>
      <c r="PE16" s="68">
        <f t="shared" si="228"/>
        <v>405.83333333333331</v>
      </c>
      <c r="PF16" s="48">
        <v>2423</v>
      </c>
      <c r="PG16" s="49"/>
      <c r="PH16" s="49"/>
      <c r="PI16" s="49"/>
      <c r="PJ16" s="49"/>
      <c r="PK16" s="49"/>
      <c r="PL16" s="67">
        <f t="shared" si="229"/>
        <v>2423</v>
      </c>
      <c r="PM16" s="68">
        <f t="shared" si="230"/>
        <v>403.83333333333331</v>
      </c>
      <c r="PN16" s="48"/>
      <c r="PO16" s="49">
        <v>1188</v>
      </c>
      <c r="PP16" s="49"/>
      <c r="PQ16" s="49"/>
      <c r="PR16" s="49"/>
      <c r="PS16" s="49"/>
      <c r="PT16" s="104">
        <f t="shared" si="231"/>
        <v>1188</v>
      </c>
      <c r="PU16" s="105">
        <f t="shared" si="232"/>
        <v>198</v>
      </c>
      <c r="PV16" s="106"/>
      <c r="PW16" s="107"/>
      <c r="PX16" s="107">
        <v>1192</v>
      </c>
      <c r="PY16" s="107"/>
      <c r="PZ16" s="107">
        <v>1432</v>
      </c>
      <c r="QA16" s="107"/>
      <c r="QB16" s="104">
        <f t="shared" si="233"/>
        <v>2624</v>
      </c>
      <c r="QC16" s="105">
        <f t="shared" si="234"/>
        <v>437.33333333333331</v>
      </c>
      <c r="QD16" s="106">
        <v>375</v>
      </c>
      <c r="QE16" s="107">
        <v>862</v>
      </c>
      <c r="QF16" s="107"/>
      <c r="QG16" s="107">
        <v>2095</v>
      </c>
      <c r="QH16" s="107"/>
      <c r="QI16" s="107"/>
      <c r="QJ16" s="104">
        <f t="shared" si="235"/>
        <v>3332</v>
      </c>
      <c r="QK16" s="105">
        <f t="shared" si="236"/>
        <v>555.33333333333337</v>
      </c>
      <c r="QL16" s="106"/>
      <c r="QM16" s="107">
        <v>789</v>
      </c>
      <c r="QN16" s="107"/>
      <c r="QO16" s="107"/>
      <c r="QP16" s="107">
        <v>1461</v>
      </c>
      <c r="QQ16" s="107"/>
      <c r="QR16" s="104">
        <f t="shared" si="237"/>
        <v>2250</v>
      </c>
      <c r="QS16" s="105">
        <f t="shared" si="238"/>
        <v>375</v>
      </c>
      <c r="QT16" s="106"/>
      <c r="QU16" s="107"/>
      <c r="QV16" s="107">
        <v>1010</v>
      </c>
      <c r="QW16" s="107"/>
      <c r="QX16" s="107">
        <v>1517</v>
      </c>
      <c r="QY16" s="107"/>
      <c r="QZ16" s="104">
        <f t="shared" si="239"/>
        <v>2527</v>
      </c>
      <c r="RA16" s="105">
        <f t="shared" si="240"/>
        <v>421.16666666666669</v>
      </c>
      <c r="RB16" s="106"/>
      <c r="RC16" s="107"/>
      <c r="RD16" s="107"/>
      <c r="RE16" s="107">
        <v>1041</v>
      </c>
      <c r="RF16" s="107"/>
      <c r="RG16" s="107"/>
      <c r="RH16" s="104">
        <f t="shared" si="241"/>
        <v>1041</v>
      </c>
      <c r="RI16" s="105">
        <f t="shared" si="242"/>
        <v>173.5</v>
      </c>
      <c r="RJ16" s="106"/>
      <c r="RK16" s="107"/>
      <c r="RL16" s="107"/>
      <c r="RM16" s="107">
        <v>1401</v>
      </c>
      <c r="RN16" s="107">
        <v>1769</v>
      </c>
      <c r="RO16" s="107"/>
      <c r="RP16" s="104">
        <f t="shared" si="243"/>
        <v>3170</v>
      </c>
      <c r="RQ16" s="105">
        <f t="shared" si="244"/>
        <v>528.33333333333337</v>
      </c>
      <c r="RR16" s="106"/>
      <c r="RS16" s="107"/>
      <c r="RT16" s="107"/>
      <c r="RU16" s="107">
        <v>1585</v>
      </c>
      <c r="RV16" s="107"/>
      <c r="RW16" s="107"/>
      <c r="RX16" s="104">
        <f t="shared" si="245"/>
        <v>1585</v>
      </c>
      <c r="RY16" s="105">
        <f t="shared" si="246"/>
        <v>264.16666666666669</v>
      </c>
      <c r="RZ16" s="106"/>
      <c r="SA16" s="107">
        <v>1303</v>
      </c>
      <c r="SB16" s="107">
        <v>344</v>
      </c>
      <c r="SC16" s="107"/>
      <c r="SD16" s="107"/>
      <c r="SE16" s="107">
        <v>2189</v>
      </c>
      <c r="SF16" s="104">
        <f t="shared" si="247"/>
        <v>3836</v>
      </c>
      <c r="SG16" s="105">
        <f t="shared" si="248"/>
        <v>639.33333333333337</v>
      </c>
      <c r="SH16" s="106"/>
      <c r="SI16" s="107"/>
      <c r="SJ16" s="107">
        <v>1718</v>
      </c>
      <c r="SK16" s="107"/>
      <c r="SL16" s="107"/>
      <c r="SM16" s="107"/>
      <c r="SN16" s="104">
        <f t="shared" si="249"/>
        <v>1718</v>
      </c>
      <c r="SO16" s="105">
        <f t="shared" si="250"/>
        <v>286.33333333333331</v>
      </c>
      <c r="SP16" s="106"/>
      <c r="SQ16" s="107">
        <v>2441</v>
      </c>
      <c r="SR16" s="107"/>
      <c r="SS16" s="107"/>
      <c r="ST16" s="107"/>
      <c r="SU16" s="107">
        <v>2215</v>
      </c>
      <c r="SV16" s="104">
        <f t="shared" si="251"/>
        <v>4656</v>
      </c>
      <c r="SW16" s="105">
        <f t="shared" si="252"/>
        <v>776</v>
      </c>
      <c r="SX16" s="106"/>
      <c r="SY16" s="107"/>
      <c r="SZ16" s="107"/>
      <c r="TA16" s="107">
        <v>897</v>
      </c>
      <c r="TB16" s="107"/>
      <c r="TC16" s="107"/>
      <c r="TD16" s="104">
        <f t="shared" si="253"/>
        <v>897</v>
      </c>
      <c r="TE16" s="105">
        <f t="shared" si="254"/>
        <v>149.5</v>
      </c>
      <c r="TF16" s="106"/>
      <c r="TG16" s="107">
        <v>708</v>
      </c>
      <c r="TH16" s="107"/>
      <c r="TI16" s="107"/>
      <c r="TJ16" s="107"/>
      <c r="TK16" s="107"/>
      <c r="TL16" s="104">
        <f t="shared" si="255"/>
        <v>708</v>
      </c>
      <c r="TM16" s="105">
        <f t="shared" si="256"/>
        <v>118</v>
      </c>
      <c r="TN16" s="106">
        <v>1200</v>
      </c>
      <c r="TO16" s="107"/>
      <c r="TP16" s="107">
        <v>1606</v>
      </c>
      <c r="TQ16" s="107"/>
      <c r="TR16" s="107"/>
      <c r="TS16" s="107"/>
      <c r="TT16" s="104">
        <f t="shared" si="257"/>
        <v>2806</v>
      </c>
      <c r="TU16" s="105">
        <f t="shared" si="258"/>
        <v>467.66666666666669</v>
      </c>
      <c r="TV16" s="106"/>
      <c r="TW16" s="107">
        <v>3525</v>
      </c>
      <c r="TX16" s="107"/>
      <c r="TY16" s="107"/>
      <c r="TZ16" s="107"/>
      <c r="UA16" s="107">
        <v>590</v>
      </c>
      <c r="UB16" s="104">
        <f t="shared" si="259"/>
        <v>4115</v>
      </c>
      <c r="UC16" s="105">
        <f t="shared" si="260"/>
        <v>685.83333333333337</v>
      </c>
      <c r="UD16" s="106"/>
      <c r="UE16" s="107"/>
      <c r="UF16" s="107"/>
      <c r="UG16" s="107"/>
      <c r="UH16" s="107"/>
      <c r="UI16" s="107"/>
      <c r="UJ16" s="104">
        <f t="shared" si="261"/>
        <v>0</v>
      </c>
      <c r="UK16" s="105">
        <f t="shared" si="262"/>
        <v>0</v>
      </c>
      <c r="UL16" s="106">
        <v>400</v>
      </c>
      <c r="UM16" s="107"/>
      <c r="UN16" s="107"/>
      <c r="UO16" s="107"/>
      <c r="UP16" s="107">
        <v>1657</v>
      </c>
      <c r="UQ16" s="107"/>
      <c r="UR16" s="107"/>
      <c r="US16" s="104">
        <f t="shared" si="263"/>
        <v>2057</v>
      </c>
      <c r="UT16" s="105">
        <f t="shared" si="264"/>
        <v>342.83333333333331</v>
      </c>
      <c r="UU16" s="106">
        <v>1000</v>
      </c>
      <c r="UV16" s="107"/>
      <c r="UW16" s="107"/>
      <c r="UX16" s="107"/>
      <c r="UY16" s="107"/>
      <c r="UZ16" s="107"/>
      <c r="VA16" s="104">
        <f t="shared" si="265"/>
        <v>1000</v>
      </c>
      <c r="VB16" s="105">
        <f t="shared" si="266"/>
        <v>166.66666666666666</v>
      </c>
      <c r="VC16" s="106"/>
      <c r="VD16" s="107">
        <v>2087</v>
      </c>
      <c r="VE16" s="107"/>
      <c r="VF16" s="107"/>
      <c r="VG16" s="107"/>
      <c r="VH16" s="107"/>
      <c r="VI16" s="104">
        <f t="shared" si="267"/>
        <v>2087</v>
      </c>
      <c r="VJ16" s="105">
        <f t="shared" si="268"/>
        <v>347.83333333333331</v>
      </c>
      <c r="VK16" s="106"/>
      <c r="VL16" s="107">
        <v>1603</v>
      </c>
      <c r="VM16" s="107"/>
      <c r="VN16" s="107"/>
      <c r="VO16" s="107">
        <v>1220</v>
      </c>
      <c r="VP16" s="107"/>
      <c r="VQ16" s="104">
        <f t="shared" si="269"/>
        <v>2823</v>
      </c>
      <c r="VR16" s="105">
        <f t="shared" si="270"/>
        <v>470.5</v>
      </c>
      <c r="VS16" s="106"/>
      <c r="VT16" s="107"/>
      <c r="VU16" s="107"/>
      <c r="VV16" s="107"/>
      <c r="VW16" s="107"/>
      <c r="VX16" s="107"/>
      <c r="VY16" s="104">
        <f t="shared" si="271"/>
        <v>0</v>
      </c>
      <c r="VZ16" s="105">
        <f t="shared" si="272"/>
        <v>0</v>
      </c>
      <c r="WA16" s="63"/>
      <c r="WB16" s="64">
        <v>598</v>
      </c>
      <c r="WC16" s="64"/>
      <c r="WD16" s="64">
        <v>1002</v>
      </c>
      <c r="WE16" s="64"/>
      <c r="WF16" s="64"/>
      <c r="WG16" s="67">
        <f t="shared" si="273"/>
        <v>1600</v>
      </c>
      <c r="WH16" s="68">
        <f t="shared" si="274"/>
        <v>266.66666666666669</v>
      </c>
      <c r="WI16" s="48"/>
      <c r="WJ16" s="49"/>
      <c r="WK16" s="49">
        <v>1213</v>
      </c>
      <c r="WL16" s="49"/>
      <c r="WM16" s="49"/>
      <c r="WN16" s="49"/>
      <c r="WO16" s="67">
        <f t="shared" si="275"/>
        <v>1213</v>
      </c>
      <c r="WP16" s="68">
        <f t="shared" si="276"/>
        <v>202.16666666666666</v>
      </c>
      <c r="WQ16" s="48">
        <v>200</v>
      </c>
      <c r="WR16" s="49"/>
      <c r="WS16" s="49"/>
      <c r="WT16" s="49">
        <v>1400</v>
      </c>
      <c r="WU16" s="49"/>
      <c r="WV16" s="49">
        <v>400</v>
      </c>
      <c r="WW16" s="49"/>
      <c r="WX16" s="67">
        <f t="shared" si="277"/>
        <v>1800</v>
      </c>
      <c r="WY16" s="68">
        <f t="shared" si="278"/>
        <v>300</v>
      </c>
      <c r="WZ16" s="48">
        <v>393</v>
      </c>
      <c r="XA16" s="49"/>
      <c r="XB16" s="49"/>
      <c r="XC16" s="49"/>
      <c r="XD16" s="49">
        <v>1573</v>
      </c>
      <c r="XE16" s="49"/>
      <c r="XF16" s="49">
        <v>450</v>
      </c>
      <c r="XG16" s="67">
        <f t="shared" si="279"/>
        <v>2023</v>
      </c>
      <c r="XH16" s="68">
        <f t="shared" si="280"/>
        <v>337.16666666666669</v>
      </c>
      <c r="XI16" s="106">
        <v>900</v>
      </c>
      <c r="XJ16" s="107">
        <v>694</v>
      </c>
      <c r="XK16" s="107"/>
      <c r="XL16" s="107"/>
      <c r="XM16" s="107"/>
      <c r="XN16" s="107">
        <v>800</v>
      </c>
      <c r="XO16" s="107"/>
      <c r="XP16" s="104">
        <f t="shared" si="281"/>
        <v>1494</v>
      </c>
      <c r="XQ16" s="105">
        <f t="shared" si="282"/>
        <v>249</v>
      </c>
      <c r="XR16" s="48"/>
      <c r="XS16" s="49"/>
      <c r="XT16" s="49"/>
      <c r="XU16" s="49"/>
      <c r="XV16" s="49"/>
      <c r="XW16" s="49"/>
      <c r="XX16" s="49">
        <v>2750</v>
      </c>
      <c r="XY16" s="67">
        <f t="shared" si="283"/>
        <v>2750</v>
      </c>
      <c r="XZ16" s="68">
        <f t="shared" si="284"/>
        <v>458.33333333333331</v>
      </c>
      <c r="YA16" s="48"/>
      <c r="YB16" s="49"/>
      <c r="YC16" s="49"/>
      <c r="YD16" s="49">
        <v>1000</v>
      </c>
      <c r="YE16" s="49"/>
      <c r="YF16" s="49"/>
      <c r="YG16" s="49">
        <v>797</v>
      </c>
      <c r="YH16" s="67">
        <f t="shared" si="285"/>
        <v>1797</v>
      </c>
      <c r="YI16" s="68">
        <f t="shared" si="286"/>
        <v>299.5</v>
      </c>
      <c r="YJ16" s="180"/>
      <c r="YK16" s="49">
        <v>769</v>
      </c>
      <c r="YL16" s="49"/>
      <c r="YM16" s="49"/>
      <c r="YN16" s="49">
        <v>1400</v>
      </c>
      <c r="YO16" s="49"/>
      <c r="YP16" s="49"/>
      <c r="YQ16" s="67">
        <f t="shared" si="287"/>
        <v>2169</v>
      </c>
      <c r="YR16" s="68">
        <f t="shared" si="288"/>
        <v>361.5</v>
      </c>
      <c r="YS16" s="48"/>
      <c r="YT16" s="49"/>
      <c r="YU16" s="49"/>
      <c r="YV16" s="49"/>
      <c r="YW16" s="49"/>
      <c r="YX16" s="49">
        <v>1200</v>
      </c>
      <c r="YY16" s="67">
        <f t="shared" si="289"/>
        <v>1200</v>
      </c>
      <c r="YZ16" s="68">
        <f t="shared" si="290"/>
        <v>200</v>
      </c>
      <c r="ZA16" s="48"/>
      <c r="ZB16" s="49"/>
      <c r="ZC16" s="49"/>
      <c r="ZD16" s="49"/>
      <c r="ZE16" s="49"/>
      <c r="ZF16" s="49"/>
      <c r="ZG16" s="67">
        <f t="shared" si="291"/>
        <v>0</v>
      </c>
      <c r="ZH16" s="68">
        <f t="shared" si="292"/>
        <v>0</v>
      </c>
      <c r="ZI16" s="48">
        <v>800</v>
      </c>
      <c r="ZJ16" s="49"/>
      <c r="ZK16" s="49">
        <v>1599</v>
      </c>
      <c r="ZL16" s="49"/>
      <c r="ZM16" s="24"/>
      <c r="ZN16" s="24"/>
      <c r="ZO16" s="67">
        <f t="shared" si="293"/>
        <v>2399</v>
      </c>
      <c r="ZP16" s="68">
        <f t="shared" si="294"/>
        <v>399.83333333333331</v>
      </c>
      <c r="ZQ16" s="48"/>
      <c r="ZR16" s="49">
        <v>1797</v>
      </c>
      <c r="ZS16" s="49"/>
      <c r="ZT16" s="49"/>
      <c r="ZU16" s="49"/>
      <c r="ZV16" s="49"/>
      <c r="ZW16" s="49"/>
      <c r="ZX16" s="67">
        <f t="shared" si="295"/>
        <v>1797</v>
      </c>
      <c r="ZY16" s="68">
        <f t="shared" si="296"/>
        <v>299.5</v>
      </c>
      <c r="ZZ16" s="48"/>
      <c r="AAA16" s="49">
        <v>600</v>
      </c>
      <c r="AAB16" s="49">
        <v>2015</v>
      </c>
      <c r="AAC16" s="49"/>
      <c r="AAD16" s="49"/>
      <c r="AAE16" s="49"/>
      <c r="AAF16" s="49"/>
      <c r="AAG16" s="67">
        <f t="shared" si="297"/>
        <v>2615</v>
      </c>
      <c r="AAH16" s="68">
        <f t="shared" si="298"/>
        <v>435.83333333333331</v>
      </c>
      <c r="AAI16" s="48"/>
      <c r="AAJ16" s="49"/>
      <c r="AAK16" s="49">
        <v>778</v>
      </c>
      <c r="AAL16" s="49"/>
      <c r="AAM16" s="49">
        <v>1001</v>
      </c>
      <c r="AAN16" s="49"/>
      <c r="AAO16" s="67">
        <f t="shared" si="299"/>
        <v>1779</v>
      </c>
      <c r="AAP16" s="68">
        <f t="shared" si="300"/>
        <v>296.5</v>
      </c>
      <c r="AAQ16" s="48"/>
      <c r="AAR16" s="49"/>
      <c r="AAS16" s="49">
        <v>1597</v>
      </c>
      <c r="AAT16" s="49"/>
      <c r="AAU16" s="49"/>
      <c r="AAV16" s="49"/>
      <c r="AAW16" s="67">
        <f t="shared" si="301"/>
        <v>1597</v>
      </c>
      <c r="AAX16" s="68">
        <f t="shared" si="302"/>
        <v>266.16666666666669</v>
      </c>
      <c r="AAY16" s="48"/>
      <c r="AAZ16" s="49">
        <v>1967</v>
      </c>
      <c r="ABA16" s="49">
        <v>137</v>
      </c>
      <c r="ABB16" s="49"/>
      <c r="ABC16" s="49"/>
      <c r="ABD16" s="49"/>
      <c r="ABE16" s="67">
        <f t="shared" si="303"/>
        <v>2104</v>
      </c>
      <c r="ABF16" s="68">
        <f t="shared" si="304"/>
        <v>350.66666666666669</v>
      </c>
      <c r="ABG16" s="48"/>
      <c r="ABH16" s="49"/>
      <c r="ABI16" s="49">
        <v>674</v>
      </c>
      <c r="ABJ16" s="49"/>
      <c r="ABK16" s="49"/>
      <c r="ABL16" s="49"/>
      <c r="ABM16" s="67">
        <f t="shared" si="305"/>
        <v>674</v>
      </c>
      <c r="ABN16" s="68">
        <f t="shared" si="306"/>
        <v>112.33333333333333</v>
      </c>
      <c r="ABO16" s="48">
        <v>697</v>
      </c>
      <c r="ABP16" s="49"/>
      <c r="ABQ16" s="49"/>
      <c r="ABR16" s="49">
        <v>809</v>
      </c>
      <c r="ABS16" s="49">
        <v>400</v>
      </c>
      <c r="ABT16" s="49"/>
      <c r="ABU16" s="67">
        <f t="shared" si="307"/>
        <v>1906</v>
      </c>
      <c r="ABV16" s="68">
        <f t="shared" si="308"/>
        <v>317.66666666666669</v>
      </c>
      <c r="ABW16" s="48"/>
      <c r="ABX16" s="49"/>
      <c r="ABY16" s="49">
        <v>612</v>
      </c>
      <c r="ABZ16" s="49"/>
      <c r="ACA16" s="49">
        <v>177</v>
      </c>
      <c r="ACB16" s="49"/>
      <c r="ACC16" s="67">
        <f t="shared" si="309"/>
        <v>789</v>
      </c>
      <c r="ACD16" s="68">
        <f t="shared" si="310"/>
        <v>131.5</v>
      </c>
      <c r="ACE16" s="48"/>
      <c r="ACF16" s="49">
        <v>1203</v>
      </c>
      <c r="ACG16" s="49"/>
      <c r="ACH16" s="49">
        <v>1401</v>
      </c>
      <c r="ACI16" s="49"/>
      <c r="ACJ16" s="49">
        <v>400</v>
      </c>
      <c r="ACK16" s="67">
        <f t="shared" si="311"/>
        <v>3004</v>
      </c>
      <c r="ACL16" s="68">
        <f t="shared" si="312"/>
        <v>500.66666666666669</v>
      </c>
      <c r="ACM16" s="48"/>
      <c r="ACN16" s="49"/>
      <c r="ACO16" s="49">
        <v>422</v>
      </c>
      <c r="ACP16" s="49"/>
      <c r="ACQ16" s="49"/>
      <c r="ACR16" s="49"/>
      <c r="ACS16" s="67">
        <f t="shared" si="313"/>
        <v>422</v>
      </c>
      <c r="ACT16" s="68">
        <f t="shared" si="314"/>
        <v>70.333333333333329</v>
      </c>
      <c r="ACU16" s="48">
        <v>535</v>
      </c>
      <c r="ACV16" s="49"/>
      <c r="ACW16" s="49"/>
      <c r="ACX16" s="49"/>
      <c r="ACY16" s="49">
        <v>1283</v>
      </c>
      <c r="ACZ16" s="49"/>
      <c r="ADA16" s="67">
        <f t="shared" si="315"/>
        <v>1818</v>
      </c>
      <c r="ADB16" s="68">
        <f t="shared" si="316"/>
        <v>303</v>
      </c>
      <c r="ADC16" s="48"/>
      <c r="ADD16" s="49">
        <v>440</v>
      </c>
      <c r="ADE16" s="49"/>
      <c r="ADF16" s="49"/>
      <c r="ADG16" s="49"/>
      <c r="ADH16" s="49"/>
      <c r="ADI16" s="67">
        <f t="shared" si="317"/>
        <v>440</v>
      </c>
      <c r="ADJ16" s="68">
        <f t="shared" si="318"/>
        <v>73.333333333333329</v>
      </c>
      <c r="ADK16" s="48"/>
      <c r="ADL16" s="49">
        <v>1889</v>
      </c>
      <c r="ADM16" s="49"/>
      <c r="ADN16" s="49"/>
      <c r="ADO16" s="49">
        <v>1000</v>
      </c>
      <c r="ADP16" s="49">
        <v>573</v>
      </c>
      <c r="ADQ16" s="67">
        <f t="shared" si="319"/>
        <v>3462</v>
      </c>
      <c r="ADR16" s="68">
        <f t="shared" si="320"/>
        <v>577</v>
      </c>
      <c r="ADS16" s="48"/>
      <c r="ADT16" s="49"/>
      <c r="ADU16" s="49"/>
      <c r="ADV16" s="49"/>
      <c r="ADW16" s="49">
        <v>800</v>
      </c>
      <c r="ADX16" s="49"/>
      <c r="ADY16" s="67">
        <f t="shared" si="321"/>
        <v>800</v>
      </c>
      <c r="ADZ16" s="68">
        <f t="shared" si="322"/>
        <v>133.33333333333334</v>
      </c>
      <c r="AEA16" s="48"/>
      <c r="AEB16" s="49">
        <v>581</v>
      </c>
      <c r="AEC16" s="49"/>
      <c r="AED16" s="49"/>
      <c r="AEE16" s="49"/>
      <c r="AEF16" s="49">
        <v>889</v>
      </c>
      <c r="AEG16" s="67">
        <f t="shared" si="323"/>
        <v>1470</v>
      </c>
      <c r="AEH16" s="68">
        <f t="shared" si="324"/>
        <v>245</v>
      </c>
      <c r="AEI16" s="48"/>
      <c r="AEJ16" s="49"/>
      <c r="AEK16" s="49"/>
      <c r="AEL16" s="49"/>
      <c r="AEM16" s="49">
        <v>761</v>
      </c>
      <c r="AEN16" s="49"/>
      <c r="AEO16" s="67">
        <f t="shared" si="325"/>
        <v>761</v>
      </c>
      <c r="AEP16" s="68">
        <f t="shared" si="326"/>
        <v>126.83333333333333</v>
      </c>
      <c r="AEQ16" s="48"/>
      <c r="AER16" s="49">
        <v>791</v>
      </c>
      <c r="AES16" s="49"/>
      <c r="AET16" s="49"/>
      <c r="AEU16" s="49"/>
      <c r="AEV16" s="49"/>
      <c r="AEW16" s="67">
        <f t="shared" si="327"/>
        <v>791</v>
      </c>
      <c r="AEX16" s="68">
        <f t="shared" si="328"/>
        <v>131.83333333333334</v>
      </c>
      <c r="AEY16" s="48"/>
      <c r="AEZ16" s="49">
        <v>1375</v>
      </c>
      <c r="AFA16" s="49"/>
      <c r="AFB16" s="49"/>
      <c r="AFC16" s="49"/>
      <c r="AFD16" s="49"/>
      <c r="AFE16" s="67">
        <f t="shared" si="329"/>
        <v>1375</v>
      </c>
      <c r="AFF16" s="68">
        <f t="shared" si="330"/>
        <v>229.16666666666666</v>
      </c>
      <c r="AFG16" s="48"/>
      <c r="AFH16" s="49"/>
      <c r="AFI16" s="49">
        <v>1398</v>
      </c>
      <c r="AFJ16" s="49"/>
      <c r="AFK16" s="49"/>
      <c r="AFL16" s="49">
        <v>366</v>
      </c>
      <c r="AFM16" s="67">
        <f t="shared" si="331"/>
        <v>1764</v>
      </c>
      <c r="AFN16" s="68">
        <f t="shared" si="332"/>
        <v>294</v>
      </c>
      <c r="AFO16" s="48"/>
      <c r="AFP16" s="49"/>
      <c r="AFQ16" s="49"/>
      <c r="AFR16" s="49"/>
      <c r="AFS16" s="49">
        <v>1341</v>
      </c>
      <c r="AFT16" s="49"/>
      <c r="AFU16" s="67">
        <f t="shared" si="333"/>
        <v>1341</v>
      </c>
      <c r="AFV16" s="68">
        <f t="shared" si="334"/>
        <v>223.5</v>
      </c>
      <c r="AFW16" s="48"/>
      <c r="AFX16" s="49"/>
      <c r="AFY16" s="49">
        <v>374</v>
      </c>
      <c r="AFZ16" s="49"/>
      <c r="AGA16" s="49"/>
      <c r="AGB16" s="49"/>
      <c r="AGC16" s="67">
        <f t="shared" si="335"/>
        <v>374</v>
      </c>
      <c r="AGD16" s="68">
        <f t="shared" si="336"/>
        <v>62.333333333333336</v>
      </c>
      <c r="AGE16" s="48"/>
      <c r="AGF16" s="49"/>
      <c r="AGG16" s="49">
        <v>1460</v>
      </c>
      <c r="AGH16" s="49"/>
      <c r="AGI16" s="49">
        <v>198</v>
      </c>
      <c r="AGJ16" s="49"/>
      <c r="AGK16" s="67">
        <f t="shared" si="337"/>
        <v>1658</v>
      </c>
      <c r="AGL16" s="68">
        <f t="shared" si="338"/>
        <v>276.33333333333331</v>
      </c>
      <c r="AGM16" s="48"/>
      <c r="AGN16" s="49"/>
      <c r="AGO16" s="49"/>
      <c r="AGP16" s="49"/>
      <c r="AGQ16" s="49">
        <v>844</v>
      </c>
      <c r="AGR16" s="49"/>
      <c r="AGS16" s="49"/>
      <c r="AGT16" s="67">
        <f t="shared" si="339"/>
        <v>844</v>
      </c>
      <c r="AGU16" s="68">
        <f t="shared" si="340"/>
        <v>140.66666666666666</v>
      </c>
      <c r="AGV16" s="48"/>
      <c r="AGW16" s="49"/>
      <c r="AGX16" s="49">
        <v>1567</v>
      </c>
      <c r="AGY16" s="49"/>
      <c r="AGZ16" s="49"/>
      <c r="AHA16" s="49"/>
      <c r="AHB16" s="67">
        <f t="shared" si="341"/>
        <v>1567</v>
      </c>
      <c r="AHC16" s="68">
        <f t="shared" si="342"/>
        <v>54.03448275862069</v>
      </c>
      <c r="AHD16" s="48">
        <v>425</v>
      </c>
      <c r="AHE16" s="49"/>
      <c r="AHF16" s="49"/>
      <c r="AHG16" s="49">
        <v>850</v>
      </c>
      <c r="AHH16" s="49"/>
      <c r="AHI16" s="49"/>
      <c r="AHJ16" s="67">
        <f t="shared" si="343"/>
        <v>1275</v>
      </c>
      <c r="AHK16" s="68">
        <f t="shared" si="344"/>
        <v>43.96551724137931</v>
      </c>
      <c r="AHL16" s="48"/>
      <c r="AHM16" s="49"/>
      <c r="AHN16" s="49"/>
      <c r="AHO16" s="49">
        <v>1001</v>
      </c>
      <c r="AHP16" s="49"/>
      <c r="AHQ16" s="49"/>
      <c r="AHR16" s="67">
        <f t="shared" si="345"/>
        <v>1001</v>
      </c>
      <c r="AHS16" s="68">
        <f t="shared" si="346"/>
        <v>34.517241379310342</v>
      </c>
      <c r="AHT16" s="48"/>
      <c r="AHU16" s="49"/>
      <c r="AHV16" s="49">
        <v>660</v>
      </c>
      <c r="AHW16" s="49">
        <v>670</v>
      </c>
      <c r="AHX16" s="49"/>
      <c r="AHY16" s="49"/>
      <c r="AHZ16" s="67">
        <f t="shared" si="347"/>
        <v>1330</v>
      </c>
      <c r="AIA16" s="68">
        <f t="shared" si="348"/>
        <v>45.862068965517238</v>
      </c>
      <c r="AIB16" s="48"/>
      <c r="AIC16" s="49"/>
      <c r="AID16" s="49"/>
      <c r="AIE16" s="49">
        <v>1210</v>
      </c>
      <c r="AIF16" s="49"/>
      <c r="AIG16" s="49"/>
      <c r="AIH16" s="67">
        <f t="shared" si="349"/>
        <v>1210</v>
      </c>
      <c r="AII16" s="68">
        <f t="shared" si="350"/>
        <v>41.724137931034484</v>
      </c>
      <c r="AIJ16" s="48">
        <v>220</v>
      </c>
      <c r="AIK16" s="49"/>
      <c r="AIL16" s="49"/>
      <c r="AIM16" s="49">
        <v>862</v>
      </c>
      <c r="AIN16" s="49"/>
      <c r="AIO16" s="49"/>
      <c r="AIP16" s="67">
        <f t="shared" si="351"/>
        <v>1082</v>
      </c>
      <c r="AIQ16" s="68">
        <f t="shared" si="352"/>
        <v>37.310344827586206</v>
      </c>
      <c r="AIR16" s="48"/>
      <c r="AIS16" s="49"/>
      <c r="AIT16" s="49">
        <v>1600</v>
      </c>
      <c r="AIU16" s="49"/>
      <c r="AIV16" s="49"/>
      <c r="AIW16" s="49"/>
      <c r="AIX16" s="67">
        <f t="shared" si="353"/>
        <v>1600</v>
      </c>
      <c r="AIY16" s="68">
        <f t="shared" si="354"/>
        <v>55.172413793103445</v>
      </c>
      <c r="AIZ16" s="48">
        <v>1447</v>
      </c>
      <c r="AJA16" s="49"/>
      <c r="AJB16" s="49"/>
      <c r="AJC16" s="49">
        <v>980</v>
      </c>
      <c r="AJD16" s="49"/>
      <c r="AJE16" s="49"/>
      <c r="AJF16" s="67">
        <f t="shared" si="355"/>
        <v>2427</v>
      </c>
      <c r="AJG16" s="68">
        <f t="shared" si="356"/>
        <v>83.689655172413794</v>
      </c>
      <c r="AJH16" s="48"/>
      <c r="AJI16" s="49">
        <v>422</v>
      </c>
      <c r="AJJ16" s="49"/>
      <c r="AJK16" s="49">
        <v>20</v>
      </c>
      <c r="AJL16" s="49">
        <v>837</v>
      </c>
      <c r="AJM16" s="49"/>
      <c r="AJN16" s="42">
        <f t="shared" si="357"/>
        <v>1279</v>
      </c>
      <c r="AJO16" s="43">
        <f t="shared" si="358"/>
        <v>44.103448275862071</v>
      </c>
      <c r="AJP16" s="48">
        <v>660</v>
      </c>
      <c r="AJQ16" s="49"/>
      <c r="AJR16" s="49"/>
      <c r="AJS16" s="49"/>
      <c r="AJT16" s="49">
        <v>1394</v>
      </c>
      <c r="AJU16" s="49"/>
      <c r="AJV16" s="42">
        <f t="shared" si="359"/>
        <v>2054</v>
      </c>
      <c r="AJW16" s="43">
        <f t="shared" si="360"/>
        <v>70.827586206896555</v>
      </c>
      <c r="AJX16" s="48"/>
      <c r="AJY16" s="49">
        <v>451</v>
      </c>
      <c r="AJZ16" s="49"/>
      <c r="AKA16" s="49"/>
      <c r="AKB16" s="49"/>
      <c r="AKC16" s="49"/>
      <c r="AKD16" s="67">
        <f t="shared" si="361"/>
        <v>451</v>
      </c>
      <c r="AKE16" s="68">
        <f t="shared" si="362"/>
        <v>15.551724137931034</v>
      </c>
      <c r="AKF16" s="48"/>
      <c r="AKG16" s="49">
        <v>858</v>
      </c>
      <c r="AKH16" s="49"/>
      <c r="AKI16" s="49"/>
      <c r="AKJ16" s="49"/>
      <c r="AKK16" s="49"/>
      <c r="AKL16" s="67">
        <f t="shared" si="363"/>
        <v>858</v>
      </c>
      <c r="AKM16" s="184">
        <f t="shared" si="364"/>
        <v>143</v>
      </c>
      <c r="AKN16" s="195">
        <v>387</v>
      </c>
      <c r="AKO16" s="49"/>
      <c r="AKP16" s="49"/>
      <c r="AKQ16" s="49">
        <v>1210</v>
      </c>
      <c r="AKR16" s="49"/>
      <c r="AKS16" s="49"/>
      <c r="AKT16" s="67">
        <f t="shared" si="365"/>
        <v>1597</v>
      </c>
      <c r="AKU16" s="184">
        <f t="shared" si="366"/>
        <v>266.16666666666669</v>
      </c>
      <c r="AKV16" s="48"/>
      <c r="AKW16" s="49"/>
      <c r="AKX16" s="49"/>
      <c r="AKY16" s="49"/>
      <c r="AKZ16" s="49"/>
      <c r="ALA16" s="49"/>
      <c r="ALB16" s="67">
        <f t="shared" si="367"/>
        <v>0</v>
      </c>
      <c r="ALC16" s="68">
        <f t="shared" si="368"/>
        <v>0</v>
      </c>
      <c r="ALD16" s="48"/>
      <c r="ALE16" s="49">
        <v>880</v>
      </c>
      <c r="ALF16" s="49"/>
      <c r="ALG16" s="49"/>
      <c r="ALH16" s="49">
        <v>897</v>
      </c>
      <c r="ALI16" s="49"/>
      <c r="ALJ16" s="67">
        <f t="shared" si="369"/>
        <v>1777</v>
      </c>
      <c r="ALK16" s="68">
        <f t="shared" si="370"/>
        <v>296.16666666666669</v>
      </c>
      <c r="ALL16" s="48"/>
      <c r="ALM16" s="49"/>
      <c r="ALN16" s="49">
        <v>440</v>
      </c>
      <c r="ALO16" s="49"/>
      <c r="ALP16" s="49"/>
      <c r="ALQ16" s="49"/>
      <c r="ALR16" s="67">
        <f t="shared" si="371"/>
        <v>440</v>
      </c>
      <c r="ALS16" s="68">
        <f t="shared" si="372"/>
        <v>73.333333333333329</v>
      </c>
      <c r="ALT16" s="48"/>
      <c r="ALU16" s="49"/>
      <c r="ALV16" s="49"/>
      <c r="ALW16" s="49"/>
      <c r="ALX16" s="49"/>
      <c r="ALY16" s="49"/>
      <c r="ALZ16" s="67">
        <f t="shared" si="373"/>
        <v>0</v>
      </c>
      <c r="AMA16" s="68">
        <f t="shared" si="374"/>
        <v>0</v>
      </c>
      <c r="AMB16" s="48"/>
      <c r="AMC16" s="49"/>
      <c r="AMD16" s="49"/>
      <c r="AME16" s="49">
        <v>893</v>
      </c>
      <c r="AMF16" s="49"/>
      <c r="AMG16" s="49"/>
      <c r="AMH16" s="67">
        <f t="shared" si="375"/>
        <v>893</v>
      </c>
      <c r="AMI16" s="68">
        <f t="shared" si="376"/>
        <v>148.83333333333334</v>
      </c>
      <c r="AMJ16" s="48"/>
      <c r="AMK16" s="49">
        <v>1071</v>
      </c>
      <c r="AML16" s="49"/>
      <c r="AMM16" s="49"/>
      <c r="AMN16" s="49"/>
      <c r="AMO16" s="49"/>
      <c r="AMP16" s="67">
        <f t="shared" si="377"/>
        <v>1071</v>
      </c>
      <c r="AMQ16" s="68">
        <f t="shared" si="378"/>
        <v>178.5</v>
      </c>
      <c r="AMR16" s="48">
        <v>330</v>
      </c>
      <c r="AMS16" s="49">
        <v>679</v>
      </c>
      <c r="AMT16" s="49"/>
      <c r="AMU16" s="49"/>
      <c r="AMV16" s="49"/>
      <c r="AMW16" s="49"/>
      <c r="AMX16" s="67">
        <f t="shared" si="379"/>
        <v>1009</v>
      </c>
      <c r="AMY16" s="68">
        <f t="shared" si="380"/>
        <v>168.16666666666666</v>
      </c>
      <c r="AMZ16" s="48">
        <v>405</v>
      </c>
      <c r="ANA16" s="49"/>
      <c r="ANB16" s="49"/>
      <c r="ANC16" s="49">
        <v>1409</v>
      </c>
      <c r="AND16" s="49"/>
      <c r="ANE16" s="49">
        <v>311</v>
      </c>
      <c r="ANF16" s="67">
        <f t="shared" si="381"/>
        <v>2125</v>
      </c>
      <c r="ANG16" s="68">
        <f t="shared" si="382"/>
        <v>354.16666666666669</v>
      </c>
      <c r="ANH16" s="48">
        <v>1417</v>
      </c>
      <c r="ANI16" s="49"/>
      <c r="ANJ16" s="49"/>
      <c r="ANK16" s="49"/>
      <c r="ANL16" s="49"/>
      <c r="ANM16" s="49"/>
      <c r="ANN16" s="67">
        <f t="shared" si="383"/>
        <v>1417</v>
      </c>
      <c r="ANO16" s="68">
        <f t="shared" si="384"/>
        <v>236.16666666666666</v>
      </c>
      <c r="ANP16" s="48"/>
      <c r="ANQ16" s="49"/>
      <c r="ANR16" s="49"/>
      <c r="ANS16" s="49">
        <v>1230</v>
      </c>
      <c r="ANT16" s="49"/>
      <c r="ANU16" s="49"/>
      <c r="ANV16" s="67">
        <f t="shared" si="385"/>
        <v>1230</v>
      </c>
      <c r="ANW16" s="68">
        <f t="shared" si="386"/>
        <v>205</v>
      </c>
      <c r="ANX16" s="82"/>
      <c r="ANY16" s="83"/>
      <c r="ANZ16" s="83">
        <v>116</v>
      </c>
      <c r="AOA16" s="83">
        <v>1177</v>
      </c>
      <c r="AOB16" s="83">
        <v>397</v>
      </c>
      <c r="AOC16" s="83"/>
      <c r="AOD16" s="67">
        <f t="shared" si="387"/>
        <v>1690</v>
      </c>
      <c r="AOE16" s="68">
        <f t="shared" si="388"/>
        <v>281.66666666666669</v>
      </c>
      <c r="AOF16" s="48"/>
      <c r="AOG16" s="49"/>
      <c r="AOH16" s="49"/>
      <c r="AOI16" s="49"/>
      <c r="AOJ16" s="49"/>
      <c r="AOK16" s="49">
        <v>219</v>
      </c>
      <c r="AOL16" s="67">
        <f t="shared" si="389"/>
        <v>219</v>
      </c>
      <c r="AOM16" s="68">
        <f t="shared" si="390"/>
        <v>36.5</v>
      </c>
      <c r="AON16" s="48"/>
      <c r="AOO16" s="49"/>
      <c r="AOP16" s="49">
        <v>1144</v>
      </c>
      <c r="AOQ16" s="49"/>
      <c r="AOR16" s="49"/>
      <c r="AOS16" s="49"/>
      <c r="AOT16" s="67">
        <f t="shared" si="391"/>
        <v>1144</v>
      </c>
      <c r="AOU16" s="68">
        <f t="shared" si="392"/>
        <v>190.66666666666666</v>
      </c>
      <c r="AOV16" s="48"/>
      <c r="AOW16" s="49"/>
      <c r="AOX16" s="49">
        <v>803</v>
      </c>
      <c r="AOY16" s="49"/>
      <c r="AOZ16" s="49">
        <v>438</v>
      </c>
      <c r="APA16" s="49"/>
      <c r="APB16" s="67">
        <f t="shared" si="393"/>
        <v>1241</v>
      </c>
      <c r="APC16" s="68">
        <f t="shared" si="394"/>
        <v>206.83333333333334</v>
      </c>
      <c r="APD16" s="48"/>
      <c r="APE16" s="49">
        <v>373</v>
      </c>
      <c r="APF16" s="49"/>
      <c r="APG16" s="49"/>
      <c r="APH16" s="49"/>
      <c r="API16" s="49"/>
      <c r="APJ16" s="67">
        <f t="shared" si="395"/>
        <v>373</v>
      </c>
      <c r="APK16" s="68">
        <f t="shared" si="396"/>
        <v>62.166666666666664</v>
      </c>
      <c r="APL16" s="48">
        <v>1290</v>
      </c>
      <c r="APM16" s="49"/>
      <c r="APN16" s="49"/>
      <c r="APO16" s="49">
        <v>879</v>
      </c>
      <c r="APP16" s="49"/>
      <c r="APQ16" s="49"/>
      <c r="APR16" s="67">
        <f t="shared" si="397"/>
        <v>2169</v>
      </c>
      <c r="APS16" s="68">
        <f t="shared" si="398"/>
        <v>361.5</v>
      </c>
      <c r="APT16" s="48"/>
      <c r="APU16" s="49"/>
      <c r="APV16" s="49">
        <v>894</v>
      </c>
      <c r="APW16" s="49"/>
      <c r="APX16" s="49"/>
      <c r="APY16" s="49">
        <v>887</v>
      </c>
      <c r="APZ16" s="67">
        <f t="shared" si="399"/>
        <v>1781</v>
      </c>
      <c r="AQA16" s="68">
        <f t="shared" si="400"/>
        <v>296.83333333333331</v>
      </c>
      <c r="AQB16" s="48"/>
      <c r="AQC16" s="49"/>
      <c r="AQD16" s="49"/>
      <c r="AQE16" s="49"/>
      <c r="AQF16" s="49">
        <v>660</v>
      </c>
      <c r="AQG16" s="49"/>
      <c r="AQH16" s="67">
        <f t="shared" si="401"/>
        <v>660</v>
      </c>
      <c r="AQI16" s="68">
        <f t="shared" si="402"/>
        <v>110</v>
      </c>
      <c r="AQJ16" s="48"/>
      <c r="AQK16" s="49">
        <v>1377</v>
      </c>
      <c r="AQL16" s="49"/>
      <c r="AQM16" s="49">
        <v>440</v>
      </c>
      <c r="AQN16" s="49"/>
      <c r="AQO16" s="49"/>
      <c r="AQP16" s="67">
        <f t="shared" si="403"/>
        <v>1817</v>
      </c>
      <c r="AQQ16" s="68">
        <f t="shared" si="404"/>
        <v>302.83333333333331</v>
      </c>
      <c r="AQR16" s="48"/>
      <c r="AQS16" s="49"/>
      <c r="AQT16" s="49">
        <v>587</v>
      </c>
      <c r="AQU16" s="49"/>
      <c r="AQV16" s="49">
        <v>1033</v>
      </c>
      <c r="AQW16" s="49"/>
      <c r="AQX16" s="67">
        <f t="shared" si="405"/>
        <v>1620</v>
      </c>
      <c r="AQY16" s="68">
        <f t="shared" si="406"/>
        <v>270</v>
      </c>
      <c r="AQZ16" s="48"/>
      <c r="ARA16" s="49"/>
      <c r="ARB16" s="49">
        <v>1009</v>
      </c>
      <c r="ARC16" s="49"/>
      <c r="ARD16" s="49"/>
      <c r="ARE16" s="49">
        <v>221</v>
      </c>
      <c r="ARF16" s="67">
        <f t="shared" si="407"/>
        <v>1230</v>
      </c>
      <c r="ARG16" s="68">
        <f t="shared" si="408"/>
        <v>205</v>
      </c>
      <c r="ARH16" s="48"/>
      <c r="ARI16" s="49"/>
      <c r="ARJ16" s="49"/>
      <c r="ARK16" s="49">
        <v>880</v>
      </c>
      <c r="ARL16" s="49"/>
      <c r="ARM16" s="49">
        <v>1131</v>
      </c>
      <c r="ARN16" s="67">
        <f t="shared" si="409"/>
        <v>2011</v>
      </c>
      <c r="ARO16" s="68">
        <f t="shared" si="410"/>
        <v>335.16666666666669</v>
      </c>
      <c r="ARP16" s="48">
        <v>891</v>
      </c>
      <c r="ARQ16" s="49">
        <v>261</v>
      </c>
      <c r="ARR16" s="49">
        <v>516</v>
      </c>
      <c r="ARS16" s="49"/>
      <c r="ART16" s="49"/>
      <c r="ARU16" s="49"/>
      <c r="ARV16" s="67">
        <f t="shared" si="411"/>
        <v>1668</v>
      </c>
      <c r="ARW16" s="68">
        <f t="shared" si="412"/>
        <v>278</v>
      </c>
      <c r="ARX16" s="48"/>
      <c r="ARY16" s="49">
        <v>474</v>
      </c>
      <c r="ARZ16" s="49"/>
      <c r="ASA16" s="49">
        <v>873</v>
      </c>
      <c r="ASB16" s="49"/>
      <c r="ASC16" s="49"/>
      <c r="ASD16" s="67">
        <f t="shared" si="413"/>
        <v>1347</v>
      </c>
      <c r="ASE16" s="68">
        <f t="shared" si="414"/>
        <v>224.5</v>
      </c>
      <c r="ASF16" s="48"/>
      <c r="ASG16" s="49"/>
      <c r="ASH16" s="49">
        <v>1313</v>
      </c>
      <c r="ASI16" s="49">
        <v>815</v>
      </c>
      <c r="ASJ16" s="49"/>
      <c r="ASK16" s="49"/>
      <c r="ASL16" s="67">
        <f t="shared" si="415"/>
        <v>2128</v>
      </c>
      <c r="ASM16" s="68">
        <f t="shared" si="416"/>
        <v>354.66666666666669</v>
      </c>
      <c r="ASN16" s="48">
        <v>1136</v>
      </c>
      <c r="ASO16" s="49"/>
      <c r="ASP16" s="49"/>
      <c r="ASQ16" s="49"/>
      <c r="ASR16" s="49"/>
      <c r="ASS16" s="49"/>
      <c r="AST16" s="67">
        <f t="shared" si="417"/>
        <v>1136</v>
      </c>
      <c r="ASU16" s="68">
        <f t="shared" si="418"/>
        <v>189.33333333333334</v>
      </c>
      <c r="ASV16" s="48"/>
      <c r="ASW16" s="49"/>
      <c r="ASX16" s="49">
        <v>880</v>
      </c>
      <c r="ASY16" s="49"/>
      <c r="ASZ16" s="49"/>
      <c r="ATA16" s="49"/>
      <c r="ATB16" s="67">
        <f t="shared" si="419"/>
        <v>880</v>
      </c>
      <c r="ATC16" s="68">
        <f t="shared" si="420"/>
        <v>146.66666666666666</v>
      </c>
      <c r="ATD16" s="48">
        <v>877</v>
      </c>
      <c r="ATE16" s="49"/>
      <c r="ATF16" s="49"/>
      <c r="ATG16" s="49"/>
      <c r="ATH16" s="49"/>
      <c r="ATI16" s="49"/>
      <c r="ATJ16" s="67">
        <f t="shared" si="421"/>
        <v>877</v>
      </c>
      <c r="ATK16" s="68">
        <f t="shared" si="422"/>
        <v>146.16666666666666</v>
      </c>
      <c r="ATL16" s="48">
        <v>440</v>
      </c>
      <c r="ATM16" s="49">
        <v>534</v>
      </c>
      <c r="ATN16" s="49"/>
      <c r="ATO16" s="49"/>
      <c r="ATP16" s="49"/>
      <c r="ATQ16" s="49">
        <v>221</v>
      </c>
      <c r="ATR16" s="67">
        <f t="shared" si="423"/>
        <v>1195</v>
      </c>
      <c r="ATS16" s="68">
        <f t="shared" si="424"/>
        <v>199.16666666666666</v>
      </c>
      <c r="ATT16" s="48"/>
      <c r="ATU16" s="49">
        <v>880</v>
      </c>
      <c r="ATV16" s="49"/>
      <c r="ATW16" s="49"/>
      <c r="ATX16" s="49">
        <v>1328</v>
      </c>
      <c r="ATY16" s="49"/>
      <c r="ATZ16" s="67">
        <f t="shared" si="425"/>
        <v>2208</v>
      </c>
      <c r="AUA16" s="68">
        <f t="shared" si="426"/>
        <v>368</v>
      </c>
      <c r="AUB16" s="48"/>
      <c r="AUC16" s="49"/>
      <c r="AUD16" s="49"/>
      <c r="AUE16" s="49">
        <v>900</v>
      </c>
      <c r="AUF16" s="49"/>
      <c r="AUG16" s="49"/>
      <c r="AUH16" s="67">
        <f t="shared" si="427"/>
        <v>900</v>
      </c>
      <c r="AUI16" s="68">
        <f t="shared" si="428"/>
        <v>150</v>
      </c>
      <c r="AUJ16" s="48">
        <v>494</v>
      </c>
      <c r="AUK16" s="49"/>
      <c r="AUL16" s="49"/>
      <c r="AUM16" s="49"/>
      <c r="AUN16" s="49"/>
      <c r="AUO16" s="49">
        <v>900</v>
      </c>
      <c r="AUP16" s="67">
        <f t="shared" si="429"/>
        <v>1394</v>
      </c>
      <c r="AUQ16" s="68">
        <f t="shared" si="430"/>
        <v>232.33333333333334</v>
      </c>
      <c r="AUR16" s="48"/>
      <c r="AUS16" s="49">
        <v>440</v>
      </c>
      <c r="AUT16" s="49"/>
      <c r="AUU16" s="49"/>
      <c r="AUV16" s="49"/>
      <c r="AUW16" s="49"/>
      <c r="AUX16" s="67">
        <f t="shared" si="431"/>
        <v>440</v>
      </c>
      <c r="AUY16" s="68">
        <f t="shared" si="432"/>
        <v>73.333333333333329</v>
      </c>
      <c r="AUZ16" s="48">
        <v>880</v>
      </c>
      <c r="AVA16" s="49">
        <v>222</v>
      </c>
      <c r="AVB16" s="49">
        <v>555</v>
      </c>
      <c r="AVC16" s="49"/>
      <c r="AVD16" s="49"/>
      <c r="AVE16" s="49"/>
      <c r="AVF16" s="67">
        <f t="shared" si="433"/>
        <v>1657</v>
      </c>
      <c r="AVG16" s="68">
        <f t="shared" si="434"/>
        <v>276.16666666666669</v>
      </c>
      <c r="AVH16" s="48"/>
      <c r="AVI16" s="49"/>
      <c r="AVJ16" s="49">
        <v>643</v>
      </c>
      <c r="AVK16" s="49"/>
      <c r="AVL16" s="49">
        <v>852</v>
      </c>
      <c r="AVM16" s="49"/>
      <c r="AVN16" s="67">
        <f t="shared" si="435"/>
        <v>1495</v>
      </c>
      <c r="AVO16" s="68">
        <f t="shared" si="436"/>
        <v>249.16666666666666</v>
      </c>
      <c r="AVP16" s="48"/>
      <c r="AVQ16" s="49"/>
      <c r="AVR16" s="49">
        <v>472</v>
      </c>
      <c r="AVS16" s="49">
        <v>2</v>
      </c>
      <c r="AVT16" s="49"/>
      <c r="AVU16" s="49"/>
      <c r="AVV16" s="67">
        <f t="shared" si="437"/>
        <v>474</v>
      </c>
      <c r="AVW16" s="68">
        <f t="shared" si="438"/>
        <v>79</v>
      </c>
      <c r="AVX16" s="48">
        <v>660</v>
      </c>
      <c r="AVY16" s="49"/>
      <c r="AVZ16" s="49">
        <v>440</v>
      </c>
      <c r="AWA16" s="49"/>
      <c r="AWB16" s="49"/>
      <c r="AWC16" s="49">
        <v>918</v>
      </c>
      <c r="AWD16" s="67">
        <f t="shared" si="439"/>
        <v>2018</v>
      </c>
      <c r="AWE16" s="68">
        <f t="shared" si="440"/>
        <v>336.33333333333331</v>
      </c>
      <c r="AWF16" s="48"/>
      <c r="AWG16" s="49"/>
      <c r="AWH16" s="49"/>
      <c r="AWI16" s="49"/>
      <c r="AWJ16" s="49"/>
      <c r="AWK16" s="49">
        <v>877</v>
      </c>
      <c r="AWL16" s="67">
        <f t="shared" si="441"/>
        <v>877</v>
      </c>
      <c r="AWM16" s="68">
        <f t="shared" si="442"/>
        <v>146.16666666666666</v>
      </c>
      <c r="AWN16" s="48"/>
      <c r="AWO16" s="49"/>
      <c r="AWP16" s="49"/>
      <c r="AWQ16" s="49"/>
      <c r="AWR16" s="49">
        <v>878</v>
      </c>
      <c r="AWS16" s="49">
        <v>219</v>
      </c>
      <c r="AWT16" s="42">
        <f t="shared" si="443"/>
        <v>1097</v>
      </c>
      <c r="AWU16" s="43">
        <f t="shared" si="444"/>
        <v>182.83333333333334</v>
      </c>
      <c r="AWV16" s="48"/>
      <c r="AWW16" s="49"/>
      <c r="AWX16" s="49">
        <v>894</v>
      </c>
      <c r="AWY16" s="49"/>
      <c r="AWZ16" s="49"/>
      <c r="AXA16" s="49"/>
      <c r="AXB16" s="42">
        <f t="shared" si="445"/>
        <v>894</v>
      </c>
      <c r="AXC16" s="43">
        <f t="shared" si="446"/>
        <v>149</v>
      </c>
      <c r="AXD16" s="48"/>
      <c r="AXE16" s="49"/>
      <c r="AXF16" s="49">
        <v>1210</v>
      </c>
      <c r="AXG16" s="49"/>
      <c r="AXH16" s="49"/>
      <c r="AXI16" s="49"/>
      <c r="AXJ16" s="42">
        <f t="shared" si="447"/>
        <v>1210</v>
      </c>
      <c r="AXK16" s="43">
        <f t="shared" si="448"/>
        <v>201.66666666666666</v>
      </c>
      <c r="AXL16" s="48"/>
      <c r="AXM16" s="49">
        <v>441</v>
      </c>
      <c r="AXN16" s="49"/>
      <c r="AXO16" s="49"/>
      <c r="AXP16" s="49"/>
      <c r="AXQ16" s="49">
        <v>539</v>
      </c>
      <c r="AXR16" s="42">
        <f t="shared" si="449"/>
        <v>980</v>
      </c>
      <c r="AXS16" s="43">
        <f t="shared" si="450"/>
        <v>163.33333333333334</v>
      </c>
      <c r="AXT16" s="48"/>
      <c r="AXU16" s="49"/>
      <c r="AXV16" s="49"/>
      <c r="AXW16" s="49"/>
      <c r="AXX16" s="49"/>
      <c r="AXY16" s="49">
        <v>859</v>
      </c>
      <c r="AXZ16" s="42">
        <f t="shared" si="451"/>
        <v>859</v>
      </c>
      <c r="AYA16" s="43">
        <f t="shared" si="452"/>
        <v>143.16666666666666</v>
      </c>
      <c r="AYB16" s="48"/>
      <c r="AYC16" s="49"/>
      <c r="AYD16" s="49">
        <v>5</v>
      </c>
      <c r="AYE16" s="49"/>
      <c r="AYF16" s="49">
        <v>878</v>
      </c>
      <c r="AYG16" s="49"/>
      <c r="AYH16" s="42">
        <f t="shared" si="453"/>
        <v>883</v>
      </c>
      <c r="AYI16" s="43">
        <f t="shared" si="454"/>
        <v>147.16666666666666</v>
      </c>
      <c r="AYJ16" s="48"/>
      <c r="AYK16" s="49"/>
      <c r="AYL16" s="49">
        <v>891</v>
      </c>
      <c r="AYM16" s="49"/>
      <c r="AYN16" s="49"/>
      <c r="AYO16" s="49"/>
      <c r="AYP16" s="42">
        <f t="shared" si="455"/>
        <v>891</v>
      </c>
      <c r="AYQ16" s="43">
        <f t="shared" si="456"/>
        <v>148.5</v>
      </c>
      <c r="AYR16" s="48"/>
      <c r="AYS16" s="49"/>
      <c r="AYT16" s="49">
        <v>641</v>
      </c>
      <c r="AYU16" s="49"/>
      <c r="AYV16" s="49"/>
      <c r="AYW16" s="49"/>
      <c r="AYX16" s="42">
        <f t="shared" si="457"/>
        <v>641</v>
      </c>
      <c r="AYY16" s="43">
        <f t="shared" si="458"/>
        <v>106.83333333333333</v>
      </c>
      <c r="AYZ16" s="48"/>
      <c r="AZA16" s="49"/>
      <c r="AZB16" s="49">
        <v>1052</v>
      </c>
      <c r="AZC16" s="49"/>
      <c r="AZD16" s="49"/>
      <c r="AZE16" s="49"/>
      <c r="AZF16" s="42">
        <f t="shared" si="459"/>
        <v>1052</v>
      </c>
      <c r="AZG16" s="43">
        <f t="shared" si="460"/>
        <v>175.33333333333334</v>
      </c>
      <c r="AZH16" s="48"/>
      <c r="AZI16" s="49"/>
      <c r="AZJ16" s="49"/>
      <c r="AZK16" s="49"/>
      <c r="AZL16" s="49"/>
      <c r="AZM16" s="49"/>
      <c r="AZN16" s="42">
        <f t="shared" si="461"/>
        <v>0</v>
      </c>
      <c r="AZO16" s="43">
        <f t="shared" si="462"/>
        <v>0</v>
      </c>
      <c r="AZP16" s="48">
        <v>897</v>
      </c>
      <c r="AZQ16" s="49"/>
      <c r="AZR16" s="49">
        <v>400</v>
      </c>
      <c r="AZS16" s="49"/>
      <c r="AZT16" s="49"/>
      <c r="AZU16" s="49"/>
      <c r="AZV16" s="42">
        <f t="shared" si="463"/>
        <v>1297</v>
      </c>
      <c r="AZW16" s="43">
        <f t="shared" si="464"/>
        <v>216.16666666666666</v>
      </c>
      <c r="AZX16" s="82"/>
      <c r="AZY16" s="83">
        <v>440</v>
      </c>
      <c r="AZZ16" s="83"/>
      <c r="BAA16" s="83"/>
      <c r="BAB16" s="83"/>
      <c r="BAC16" s="83"/>
      <c r="BAD16" s="42">
        <f t="shared" si="465"/>
        <v>440</v>
      </c>
      <c r="BAE16" s="43">
        <f t="shared" si="466"/>
        <v>73.333333333333329</v>
      </c>
      <c r="BAF16" s="48"/>
      <c r="BAG16" s="49"/>
      <c r="BAH16" s="49"/>
      <c r="BAI16" s="49"/>
      <c r="BAJ16" s="49">
        <v>727</v>
      </c>
      <c r="BAK16" s="49"/>
      <c r="BAL16" s="42">
        <f t="shared" si="467"/>
        <v>727</v>
      </c>
      <c r="BAM16" s="43">
        <f t="shared" si="468"/>
        <v>121.16666666666667</v>
      </c>
      <c r="BAN16" s="48"/>
      <c r="BAO16" s="49"/>
      <c r="BAP16" s="49"/>
      <c r="BAQ16" s="49"/>
      <c r="BAR16" s="49">
        <v>636</v>
      </c>
      <c r="BAS16" s="49"/>
      <c r="BAT16" s="42">
        <f t="shared" si="469"/>
        <v>636</v>
      </c>
      <c r="BAU16" s="43">
        <f t="shared" si="470"/>
        <v>106</v>
      </c>
      <c r="BAV16" s="48"/>
      <c r="BAW16" s="49"/>
      <c r="BAX16" s="49"/>
      <c r="BAY16" s="49"/>
      <c r="BAZ16" s="49">
        <v>660</v>
      </c>
      <c r="BBA16" s="49">
        <v>335</v>
      </c>
      <c r="BBB16" s="42">
        <f t="shared" si="471"/>
        <v>995</v>
      </c>
      <c r="BBC16" s="43">
        <f t="shared" si="472"/>
        <v>165.83333333333334</v>
      </c>
      <c r="BBD16" s="48"/>
      <c r="BBE16" s="49"/>
      <c r="BBF16" s="49"/>
      <c r="BBG16" s="49"/>
      <c r="BBH16" s="49">
        <v>702</v>
      </c>
      <c r="BBI16" s="49"/>
      <c r="BBJ16" s="42">
        <f t="shared" si="473"/>
        <v>702</v>
      </c>
      <c r="BBK16" s="43">
        <f t="shared" si="474"/>
        <v>117</v>
      </c>
      <c r="BBL16" s="48"/>
      <c r="BBM16" s="49"/>
      <c r="BBN16" s="49"/>
      <c r="BBO16" s="49"/>
      <c r="BBP16" s="49"/>
      <c r="BBQ16" s="49"/>
      <c r="BBR16" s="42">
        <f t="shared" si="475"/>
        <v>0</v>
      </c>
      <c r="BBS16" s="43">
        <f t="shared" si="476"/>
        <v>0</v>
      </c>
      <c r="BBT16" s="48"/>
      <c r="BBU16" s="49"/>
      <c r="BBV16" s="49">
        <v>899</v>
      </c>
      <c r="BBW16" s="49"/>
      <c r="BBX16" s="49"/>
      <c r="BBY16" s="49"/>
      <c r="BBZ16" s="42">
        <f t="shared" si="477"/>
        <v>899</v>
      </c>
      <c r="BCA16" s="43">
        <f t="shared" si="478"/>
        <v>149.83333333333334</v>
      </c>
      <c r="BCB16" s="48"/>
      <c r="BCC16" s="49"/>
      <c r="BCD16" s="49"/>
      <c r="BCE16" s="49">
        <v>434</v>
      </c>
      <c r="BCF16" s="49"/>
      <c r="BCG16" s="49"/>
      <c r="BCH16" s="42">
        <f t="shared" si="479"/>
        <v>434</v>
      </c>
      <c r="BCI16" s="43">
        <f t="shared" si="480"/>
        <v>72.333333333333329</v>
      </c>
      <c r="BCJ16" s="48"/>
      <c r="BCK16" s="49">
        <v>945</v>
      </c>
      <c r="BCL16" s="49"/>
      <c r="BCM16" s="49"/>
      <c r="BCN16" s="49"/>
      <c r="BCO16" s="49"/>
      <c r="BCP16" s="42">
        <f t="shared" si="481"/>
        <v>945</v>
      </c>
      <c r="BCQ16" s="43">
        <f t="shared" si="482"/>
        <v>157.5</v>
      </c>
      <c r="BCR16" s="48"/>
      <c r="BCS16" s="49"/>
      <c r="BCT16" s="49"/>
      <c r="BCU16" s="49"/>
      <c r="BCV16" s="49"/>
      <c r="BCW16" s="49"/>
      <c r="BCX16" s="42">
        <f t="shared" si="483"/>
        <v>0</v>
      </c>
      <c r="BCY16" s="43">
        <f t="shared" si="484"/>
        <v>0</v>
      </c>
      <c r="BCZ16" s="48">
        <v>772</v>
      </c>
      <c r="BDA16" s="49"/>
      <c r="BDB16" s="49"/>
      <c r="BDC16" s="49">
        <v>220</v>
      </c>
      <c r="BDD16" s="49"/>
      <c r="BDE16" s="49"/>
      <c r="BDF16" s="42">
        <f t="shared" si="485"/>
        <v>992</v>
      </c>
      <c r="BDG16" s="43">
        <f t="shared" si="486"/>
        <v>165.33333333333334</v>
      </c>
      <c r="BDH16" s="48"/>
      <c r="BDI16" s="49"/>
      <c r="BDJ16" s="49"/>
      <c r="BDK16" s="49"/>
      <c r="BDL16" s="49">
        <v>396</v>
      </c>
      <c r="BDM16" s="49"/>
      <c r="BDN16" s="42">
        <f t="shared" si="487"/>
        <v>396</v>
      </c>
      <c r="BDO16" s="43">
        <f t="shared" si="488"/>
        <v>66</v>
      </c>
      <c r="BDP16" s="48"/>
      <c r="BDQ16" s="49"/>
      <c r="BDR16" s="49"/>
      <c r="BDS16" s="49"/>
      <c r="BDT16" s="49"/>
      <c r="BDU16" s="49"/>
      <c r="BDV16" s="42">
        <f t="shared" si="489"/>
        <v>0</v>
      </c>
      <c r="BDW16" s="43">
        <f t="shared" si="490"/>
        <v>0</v>
      </c>
      <c r="BDX16" s="48"/>
      <c r="BDY16" s="49">
        <v>1012</v>
      </c>
      <c r="BDZ16" s="49"/>
      <c r="BEA16" s="49"/>
      <c r="BEB16" s="49"/>
      <c r="BEC16" s="49">
        <v>434</v>
      </c>
      <c r="BED16" s="42">
        <f t="shared" si="491"/>
        <v>1446</v>
      </c>
      <c r="BEE16" s="43">
        <f t="shared" si="492"/>
        <v>241</v>
      </c>
      <c r="BEF16" s="48"/>
      <c r="BEG16" s="49"/>
      <c r="BEH16" s="49">
        <v>451</v>
      </c>
      <c r="BEI16" s="49"/>
      <c r="BEJ16" s="49"/>
      <c r="BEK16" s="49"/>
      <c r="BEL16" s="42">
        <f t="shared" si="493"/>
        <v>451</v>
      </c>
      <c r="BEM16" s="43">
        <f t="shared" si="494"/>
        <v>75.166666666666671</v>
      </c>
      <c r="BEN16" s="48"/>
      <c r="BEO16" s="49"/>
      <c r="BEP16" s="49"/>
      <c r="BEQ16" s="49"/>
      <c r="BER16" s="49">
        <v>436</v>
      </c>
      <c r="BES16" s="49"/>
      <c r="BET16" s="42">
        <f t="shared" si="495"/>
        <v>436</v>
      </c>
      <c r="BEU16" s="43">
        <f t="shared" si="496"/>
        <v>72.666666666666671</v>
      </c>
      <c r="BEV16" s="82"/>
      <c r="BEW16" s="83"/>
      <c r="BEX16" s="83"/>
      <c r="BEY16" s="83"/>
      <c r="BEZ16" s="83"/>
      <c r="BFA16" s="83"/>
      <c r="BFB16" s="42">
        <f t="shared" si="497"/>
        <v>0</v>
      </c>
      <c r="BFC16" s="43">
        <f t="shared" si="498"/>
        <v>0</v>
      </c>
      <c r="BFD16" s="48"/>
      <c r="BFE16" s="49"/>
      <c r="BFF16" s="49"/>
      <c r="BFG16" s="49">
        <v>359</v>
      </c>
      <c r="BFH16" s="49"/>
      <c r="BFI16" s="49">
        <v>429</v>
      </c>
      <c r="BFJ16" s="42">
        <f t="shared" si="499"/>
        <v>788</v>
      </c>
      <c r="BFK16" s="43">
        <f t="shared" si="500"/>
        <v>131.33333333333334</v>
      </c>
      <c r="BFL16" s="48"/>
      <c r="BFM16" s="49"/>
      <c r="BFN16" s="49"/>
      <c r="BFO16" s="49">
        <v>597</v>
      </c>
      <c r="BFP16" s="49"/>
      <c r="BFQ16" s="49"/>
      <c r="BFR16" s="42">
        <f t="shared" si="501"/>
        <v>597</v>
      </c>
      <c r="BFS16" s="43">
        <f t="shared" si="502"/>
        <v>99.5</v>
      </c>
      <c r="BFT16" s="48">
        <v>441</v>
      </c>
      <c r="BFU16" s="49"/>
      <c r="BFV16" s="49"/>
      <c r="BFW16" s="49"/>
      <c r="BFX16" s="49"/>
      <c r="BFY16" s="49"/>
      <c r="BFZ16" s="42">
        <f t="shared" si="503"/>
        <v>441</v>
      </c>
      <c r="BGA16" s="43">
        <f t="shared" si="504"/>
        <v>73.5</v>
      </c>
      <c r="BGB16" s="48"/>
      <c r="BGC16" s="49">
        <v>304</v>
      </c>
      <c r="BGD16" s="49"/>
      <c r="BGE16" s="49">
        <v>220</v>
      </c>
      <c r="BGF16" s="49">
        <v>193</v>
      </c>
      <c r="BGG16" s="49"/>
      <c r="BGH16" s="42">
        <f t="shared" si="505"/>
        <v>717</v>
      </c>
      <c r="BGI16" s="43">
        <f t="shared" si="506"/>
        <v>119.5</v>
      </c>
      <c r="BGJ16" s="48">
        <v>660</v>
      </c>
      <c r="BGK16" s="49"/>
      <c r="BGL16" s="49">
        <v>221</v>
      </c>
      <c r="BGM16" s="49"/>
      <c r="BGN16" s="49"/>
      <c r="BGO16" s="49"/>
      <c r="BGP16" s="42">
        <f t="shared" si="507"/>
        <v>881</v>
      </c>
      <c r="BGQ16" s="43">
        <f t="shared" si="508"/>
        <v>146.83333333333334</v>
      </c>
      <c r="BGR16" s="48"/>
      <c r="BGS16" s="49"/>
      <c r="BGT16" s="49">
        <v>400</v>
      </c>
      <c r="BGU16" s="49"/>
      <c r="BGV16" s="49"/>
      <c r="BGW16" s="49"/>
      <c r="BGX16" s="42">
        <f t="shared" si="509"/>
        <v>400</v>
      </c>
      <c r="BGY16" s="43">
        <f t="shared" si="510"/>
        <v>66.666666666666671</v>
      </c>
      <c r="BGZ16" s="48"/>
      <c r="BHA16" s="49"/>
      <c r="BHB16" s="49">
        <v>1089</v>
      </c>
      <c r="BHC16" s="49"/>
      <c r="BHD16" s="49"/>
      <c r="BHE16" s="49"/>
      <c r="BHF16" s="42">
        <f t="shared" si="511"/>
        <v>1089</v>
      </c>
      <c r="BHG16" s="43">
        <f t="shared" si="512"/>
        <v>181.5</v>
      </c>
      <c r="BHH16" s="63"/>
      <c r="BHI16" s="64">
        <v>229</v>
      </c>
      <c r="BHJ16" s="64">
        <v>220</v>
      </c>
      <c r="BHK16" s="64">
        <v>207</v>
      </c>
      <c r="BHL16" s="64"/>
      <c r="BHM16" s="64"/>
      <c r="BHN16" s="42">
        <f t="shared" si="513"/>
        <v>656</v>
      </c>
      <c r="BHO16" s="43">
        <f t="shared" si="514"/>
        <v>109.33333333333333</v>
      </c>
      <c r="BHP16" s="48"/>
      <c r="BHQ16" s="49"/>
      <c r="BHR16" s="49"/>
      <c r="BHS16" s="49"/>
      <c r="BHT16" s="49">
        <v>655</v>
      </c>
      <c r="BHU16" s="49"/>
      <c r="BHV16" s="42">
        <f t="shared" si="515"/>
        <v>655</v>
      </c>
      <c r="BHW16" s="43">
        <f t="shared" si="516"/>
        <v>109.16666666666667</v>
      </c>
      <c r="BHX16" s="48"/>
      <c r="BHY16" s="49"/>
      <c r="BHZ16" s="49"/>
      <c r="BIA16" s="49"/>
      <c r="BIB16" s="49"/>
      <c r="BIC16" s="49"/>
      <c r="BID16" s="42">
        <f t="shared" si="517"/>
        <v>0</v>
      </c>
      <c r="BIE16" s="43">
        <f t="shared" si="518"/>
        <v>0</v>
      </c>
      <c r="BIF16" s="48">
        <v>362</v>
      </c>
      <c r="BIG16" s="49"/>
      <c r="BIH16" s="49">
        <v>391</v>
      </c>
      <c r="BII16" s="49"/>
      <c r="BIJ16" s="49">
        <v>278</v>
      </c>
      <c r="BIK16" s="49"/>
      <c r="BIL16" s="42">
        <f t="shared" si="519"/>
        <v>1031</v>
      </c>
      <c r="BIM16" s="43">
        <f t="shared" si="520"/>
        <v>171.83333333333334</v>
      </c>
      <c r="BIN16" s="48"/>
      <c r="BIO16" s="49">
        <v>310</v>
      </c>
      <c r="BIP16" s="49">
        <v>218</v>
      </c>
      <c r="BIQ16" s="49"/>
      <c r="BIR16" s="49"/>
      <c r="BIS16" s="49">
        <v>220</v>
      </c>
      <c r="BIT16" s="42">
        <f t="shared" si="521"/>
        <v>748</v>
      </c>
      <c r="BIU16" s="43">
        <f t="shared" si="522"/>
        <v>124.66666666666667</v>
      </c>
      <c r="BIV16" s="48">
        <v>219</v>
      </c>
      <c r="BIW16" s="49"/>
      <c r="BIX16" s="49">
        <v>220</v>
      </c>
      <c r="BIY16" s="49"/>
      <c r="BIZ16" s="49"/>
      <c r="BJA16" s="49"/>
      <c r="BJB16" s="42">
        <f t="shared" si="523"/>
        <v>439</v>
      </c>
      <c r="BJC16" s="43">
        <f t="shared" si="524"/>
        <v>73.166666666666671</v>
      </c>
      <c r="BJD16" s="48">
        <v>440</v>
      </c>
      <c r="BJE16" s="49"/>
      <c r="BJF16" s="49"/>
      <c r="BJG16" s="49"/>
      <c r="BJH16" s="49">
        <v>438</v>
      </c>
      <c r="BJI16" s="49"/>
      <c r="BJJ16" s="42">
        <f t="shared" si="525"/>
        <v>878</v>
      </c>
      <c r="BJK16" s="43">
        <f t="shared" si="526"/>
        <v>146.33333333333334</v>
      </c>
      <c r="BJL16" s="48"/>
      <c r="BJM16" s="49">
        <v>385</v>
      </c>
      <c r="BJN16" s="49"/>
      <c r="BJO16" s="49"/>
      <c r="BJP16" s="49">
        <v>220</v>
      </c>
      <c r="BJQ16" s="49"/>
      <c r="BJR16" s="42">
        <f t="shared" si="527"/>
        <v>605</v>
      </c>
      <c r="BJS16" s="43">
        <f t="shared" si="528"/>
        <v>100.83333333333333</v>
      </c>
      <c r="BJT16" s="63"/>
      <c r="BJU16" s="64"/>
      <c r="BJV16" s="64"/>
      <c r="BJW16" s="64"/>
      <c r="BJX16" s="64">
        <v>438</v>
      </c>
      <c r="BJY16" s="64"/>
      <c r="BJZ16" s="42">
        <f t="shared" si="529"/>
        <v>438</v>
      </c>
      <c r="BKA16" s="43">
        <f t="shared" si="530"/>
        <v>87.6</v>
      </c>
      <c r="BKB16" s="48">
        <v>212</v>
      </c>
      <c r="BKC16" s="49"/>
      <c r="BKD16" s="49"/>
      <c r="BKE16" s="49"/>
      <c r="BKF16" s="49"/>
      <c r="BKG16" s="49"/>
      <c r="BKH16" s="67">
        <f t="shared" si="531"/>
        <v>212</v>
      </c>
      <c r="BKI16" s="68">
        <f t="shared" si="532"/>
        <v>35.333333333333336</v>
      </c>
      <c r="BKJ16" s="48"/>
      <c r="BKK16" s="49"/>
      <c r="BKL16" s="49">
        <v>390</v>
      </c>
      <c r="BKM16" s="49"/>
      <c r="BKN16" s="49">
        <v>397</v>
      </c>
      <c r="BKO16" s="49"/>
      <c r="BKP16" s="42">
        <f t="shared" si="533"/>
        <v>787</v>
      </c>
      <c r="BKQ16" s="43">
        <f t="shared" si="534"/>
        <v>131.16666666666666</v>
      </c>
      <c r="BKR16" s="48"/>
      <c r="BKS16" s="49"/>
      <c r="BKT16" s="49"/>
      <c r="BKU16" s="49"/>
      <c r="BKV16" s="49">
        <v>640</v>
      </c>
      <c r="BKW16" s="49"/>
      <c r="BKX16" s="42">
        <f t="shared" si="535"/>
        <v>640</v>
      </c>
      <c r="BKY16" s="43">
        <f t="shared" si="536"/>
        <v>106.66666666666667</v>
      </c>
      <c r="BKZ16" s="48"/>
      <c r="BLA16" s="49"/>
      <c r="BLB16" s="49"/>
      <c r="BLC16" s="49">
        <v>440</v>
      </c>
      <c r="BLD16" s="49"/>
      <c r="BLE16" s="49"/>
      <c r="BLF16" s="42">
        <f t="shared" si="537"/>
        <v>440</v>
      </c>
      <c r="BLG16" s="43">
        <f t="shared" si="538"/>
        <v>73.333333333333329</v>
      </c>
      <c r="BLH16" s="48"/>
      <c r="BLI16" s="49"/>
      <c r="BLJ16" s="49"/>
      <c r="BLK16" s="49">
        <v>219</v>
      </c>
      <c r="BLL16" s="49"/>
      <c r="BLM16" s="49"/>
      <c r="BLN16" s="42">
        <f t="shared" si="539"/>
        <v>219</v>
      </c>
      <c r="BLO16" s="43">
        <f t="shared" si="540"/>
        <v>36.5</v>
      </c>
      <c r="BLP16" s="48"/>
      <c r="BLQ16" s="49">
        <v>442</v>
      </c>
      <c r="BLR16" s="49"/>
      <c r="BLS16" s="49"/>
      <c r="BLT16" s="49"/>
      <c r="BLU16" s="49"/>
      <c r="BLV16" s="42">
        <f t="shared" si="541"/>
        <v>442</v>
      </c>
      <c r="BLW16" s="43">
        <f t="shared" si="542"/>
        <v>73.666666666666671</v>
      </c>
      <c r="BLX16" s="63"/>
      <c r="BLY16" s="64">
        <v>440</v>
      </c>
      <c r="BLZ16" s="64"/>
      <c r="BMA16" s="64"/>
      <c r="BMB16" s="64"/>
      <c r="BMC16" s="64">
        <v>267</v>
      </c>
      <c r="BMD16" s="42">
        <f t="shared" si="543"/>
        <v>707</v>
      </c>
      <c r="BME16" s="43">
        <f t="shared" si="544"/>
        <v>117.83333333333333</v>
      </c>
      <c r="BMF16" s="48">
        <v>200</v>
      </c>
      <c r="BMG16" s="49"/>
      <c r="BMH16" s="49"/>
      <c r="BMI16" s="49"/>
      <c r="BMJ16" s="49"/>
      <c r="BMK16" s="49"/>
      <c r="BML16" s="42">
        <f t="shared" si="545"/>
        <v>200</v>
      </c>
      <c r="BMM16" s="43">
        <f t="shared" si="546"/>
        <v>33.333333333333336</v>
      </c>
      <c r="BMN16" s="63">
        <v>660</v>
      </c>
      <c r="BMO16" s="64"/>
      <c r="BMP16" s="64">
        <v>388</v>
      </c>
      <c r="BMQ16" s="64"/>
      <c r="BMR16" s="64"/>
      <c r="BMS16" s="64"/>
      <c r="BMT16" s="42">
        <f t="shared" si="547"/>
        <v>1048</v>
      </c>
      <c r="BMU16" s="43">
        <f t="shared" si="548"/>
        <v>174.66666666666666</v>
      </c>
      <c r="BMV16" s="48"/>
      <c r="BMW16" s="49">
        <v>438</v>
      </c>
      <c r="BMX16" s="49"/>
      <c r="BMY16" s="49">
        <v>856</v>
      </c>
      <c r="BMZ16" s="49"/>
      <c r="BNA16" s="49"/>
      <c r="BNB16" s="42">
        <f t="shared" si="549"/>
        <v>1294</v>
      </c>
      <c r="BNC16" s="43">
        <f t="shared" si="550"/>
        <v>215.66666666666666</v>
      </c>
      <c r="BND16" s="48"/>
      <c r="BNE16" s="49"/>
      <c r="BNF16" s="49"/>
      <c r="BNG16" s="49"/>
      <c r="BNH16" s="49"/>
      <c r="BNI16" s="49"/>
      <c r="BNJ16" s="42">
        <f t="shared" si="551"/>
        <v>0</v>
      </c>
      <c r="BNK16" s="43">
        <f t="shared" si="552"/>
        <v>0</v>
      </c>
      <c r="BNL16" s="48"/>
      <c r="BNM16" s="49"/>
      <c r="BNN16" s="49">
        <v>445</v>
      </c>
      <c r="BNO16" s="49"/>
      <c r="BNP16" s="49"/>
      <c r="BNQ16" s="49">
        <v>220</v>
      </c>
      <c r="BNR16" s="42">
        <f t="shared" si="553"/>
        <v>665</v>
      </c>
      <c r="BNS16" s="43">
        <f t="shared" si="554"/>
        <v>110.83333333333333</v>
      </c>
      <c r="BNT16" s="48"/>
      <c r="BNU16" s="49"/>
      <c r="BNV16" s="49">
        <v>2</v>
      </c>
      <c r="BNW16" s="49">
        <v>401</v>
      </c>
      <c r="BNX16" s="49"/>
      <c r="BNY16" s="49">
        <v>146</v>
      </c>
      <c r="BNZ16" s="42">
        <f t="shared" si="555"/>
        <v>549</v>
      </c>
      <c r="BOA16" s="43">
        <f t="shared" si="556"/>
        <v>91.5</v>
      </c>
      <c r="BOB16" s="48"/>
      <c r="BOC16" s="49"/>
      <c r="BOD16" s="49">
        <v>231</v>
      </c>
      <c r="BOE16" s="49"/>
      <c r="BOF16" s="49">
        <v>220</v>
      </c>
      <c r="BOG16" s="49"/>
      <c r="BOH16" s="42">
        <f t="shared" si="557"/>
        <v>451</v>
      </c>
      <c r="BOI16" s="43">
        <f t="shared" si="558"/>
        <v>75.166666666666671</v>
      </c>
      <c r="BOJ16" s="48"/>
      <c r="BOK16" s="49"/>
      <c r="BOL16" s="49">
        <v>800</v>
      </c>
      <c r="BOM16" s="49"/>
      <c r="BON16" s="49">
        <v>705</v>
      </c>
      <c r="BOO16" s="49"/>
      <c r="BOP16" s="42">
        <f t="shared" si="559"/>
        <v>1505</v>
      </c>
      <c r="BOQ16" s="43">
        <f t="shared" si="560"/>
        <v>250.83333333333334</v>
      </c>
      <c r="BOR16" s="48"/>
      <c r="BOS16" s="49"/>
      <c r="BOT16" s="49"/>
      <c r="BOU16" s="49">
        <v>816</v>
      </c>
      <c r="BOV16" s="49"/>
      <c r="BOW16" s="49"/>
      <c r="BOX16" s="42">
        <f t="shared" si="561"/>
        <v>816</v>
      </c>
      <c r="BOY16" s="43">
        <f t="shared" si="562"/>
        <v>136</v>
      </c>
      <c r="BOZ16" s="63">
        <v>599</v>
      </c>
      <c r="BPA16" s="64"/>
      <c r="BPB16" s="64">
        <v>400</v>
      </c>
      <c r="BPC16" s="64"/>
      <c r="BPD16" s="64"/>
      <c r="BPE16" s="64"/>
      <c r="BPF16" s="42">
        <f t="shared" si="563"/>
        <v>999</v>
      </c>
      <c r="BPG16" s="43">
        <f t="shared" si="564"/>
        <v>166.5</v>
      </c>
      <c r="BPH16" s="48"/>
      <c r="BPI16" s="49">
        <v>960</v>
      </c>
      <c r="BPJ16" s="49"/>
      <c r="BPK16" s="49">
        <v>770</v>
      </c>
      <c r="BPL16" s="49">
        <v>242</v>
      </c>
      <c r="BPM16" s="49"/>
      <c r="BPN16" s="42">
        <f t="shared" si="565"/>
        <v>1972</v>
      </c>
      <c r="BPO16" s="43">
        <f t="shared" si="566"/>
        <v>328.66666666666669</v>
      </c>
      <c r="BPP16" s="48"/>
      <c r="BPQ16" s="49"/>
      <c r="BPR16" s="49"/>
      <c r="BPS16" s="49">
        <v>572</v>
      </c>
      <c r="BPT16" s="49"/>
      <c r="BPU16" s="49"/>
      <c r="BPV16" s="42">
        <f t="shared" si="567"/>
        <v>572</v>
      </c>
      <c r="BPW16" s="43">
        <f t="shared" si="568"/>
        <v>95.333333333333329</v>
      </c>
      <c r="BPX16" s="48"/>
      <c r="BPY16" s="49"/>
      <c r="BPZ16" s="49"/>
      <c r="BQA16" s="49">
        <v>846</v>
      </c>
      <c r="BQB16" s="49"/>
      <c r="BQC16" s="49"/>
      <c r="BQD16" s="67">
        <f t="shared" si="569"/>
        <v>846</v>
      </c>
      <c r="BQE16" s="43">
        <f t="shared" si="570"/>
        <v>141</v>
      </c>
      <c r="BQF16" s="63">
        <v>803</v>
      </c>
      <c r="BQG16" s="64"/>
      <c r="BQH16" s="64"/>
      <c r="BQI16" s="64">
        <v>340</v>
      </c>
      <c r="BQJ16" s="64">
        <v>212</v>
      </c>
      <c r="BQK16" s="64"/>
      <c r="BQL16" s="67">
        <f t="shared" si="571"/>
        <v>1355</v>
      </c>
      <c r="BQM16" s="43">
        <f t="shared" si="572"/>
        <v>225.83333333333334</v>
      </c>
      <c r="BQN16" s="63"/>
      <c r="BQO16" s="64"/>
      <c r="BQP16" s="64"/>
      <c r="BQQ16" s="64"/>
      <c r="BQR16" s="64"/>
      <c r="BQS16" s="64"/>
      <c r="BQT16" s="67">
        <f t="shared" si="573"/>
        <v>0</v>
      </c>
      <c r="BQU16" s="43">
        <f t="shared" si="574"/>
        <v>0</v>
      </c>
      <c r="BQV16" s="48"/>
      <c r="BQW16" s="49">
        <v>598</v>
      </c>
      <c r="BQX16" s="49"/>
      <c r="BQY16" s="49"/>
      <c r="BQZ16" s="49"/>
      <c r="BRA16" s="49">
        <v>200</v>
      </c>
      <c r="BRB16" s="67">
        <f t="shared" si="575"/>
        <v>798</v>
      </c>
      <c r="BRC16" s="43">
        <f t="shared" si="576"/>
        <v>133</v>
      </c>
      <c r="BRD16" s="48"/>
      <c r="BRE16" s="49">
        <v>400</v>
      </c>
      <c r="BRF16" s="49"/>
      <c r="BRG16" s="49">
        <v>216</v>
      </c>
      <c r="BRH16" s="49"/>
      <c r="BRI16" s="49"/>
      <c r="BRJ16" s="67">
        <f t="shared" si="577"/>
        <v>616</v>
      </c>
      <c r="BRK16" s="43">
        <f t="shared" si="578"/>
        <v>102.66666666666667</v>
      </c>
      <c r="BRL16" s="48"/>
      <c r="BRM16" s="49"/>
      <c r="BRN16" s="49">
        <v>599</v>
      </c>
      <c r="BRO16" s="49"/>
      <c r="BRP16" s="49"/>
      <c r="BRQ16" s="49">
        <v>600</v>
      </c>
      <c r="BRR16" s="67">
        <f t="shared" si="579"/>
        <v>1199</v>
      </c>
      <c r="BRS16" s="68">
        <f t="shared" si="580"/>
        <v>199.83333333333334</v>
      </c>
      <c r="BRT16" s="63"/>
      <c r="BRU16" s="64"/>
      <c r="BRV16" s="64">
        <v>332</v>
      </c>
      <c r="BRW16" s="64"/>
      <c r="BRX16" s="64"/>
      <c r="BRY16" s="64">
        <v>441</v>
      </c>
      <c r="BRZ16" s="67">
        <f t="shared" si="581"/>
        <v>773</v>
      </c>
      <c r="BSA16" s="43">
        <f t="shared" si="582"/>
        <v>128.83333333333334</v>
      </c>
      <c r="BSB16" s="63"/>
      <c r="BSC16" s="64"/>
      <c r="BSD16" s="64"/>
      <c r="BSE16" s="64"/>
      <c r="BSF16" s="64">
        <v>237</v>
      </c>
      <c r="BSG16" s="64"/>
      <c r="BSH16" s="67">
        <f t="shared" si="583"/>
        <v>237</v>
      </c>
      <c r="BSI16" s="43">
        <f t="shared" si="584"/>
        <v>39.5</v>
      </c>
      <c r="BSJ16" s="63"/>
      <c r="BSK16" s="64"/>
      <c r="BSL16" s="64"/>
      <c r="BSM16" s="64">
        <v>388</v>
      </c>
      <c r="BSN16" s="64"/>
      <c r="BSO16" s="64">
        <v>399</v>
      </c>
      <c r="BSP16" s="67">
        <f t="shared" si="585"/>
        <v>787</v>
      </c>
      <c r="BSQ16" s="43">
        <f t="shared" si="586"/>
        <v>131.16666666666666</v>
      </c>
      <c r="BSR16" s="63"/>
      <c r="BSS16" s="64"/>
      <c r="BST16" s="64">
        <v>220</v>
      </c>
      <c r="BSU16" s="64"/>
      <c r="BSV16" s="64">
        <v>882</v>
      </c>
      <c r="BSW16" s="64"/>
      <c r="BSX16" s="67">
        <f t="shared" si="587"/>
        <v>1102</v>
      </c>
      <c r="BSY16" s="43">
        <f t="shared" si="588"/>
        <v>183.66666666666666</v>
      </c>
      <c r="BSZ16" s="63">
        <v>220</v>
      </c>
      <c r="BTA16" s="64">
        <v>643</v>
      </c>
      <c r="BTB16" s="64"/>
      <c r="BTC16" s="64"/>
      <c r="BTD16" s="64"/>
      <c r="BTE16" s="64"/>
      <c r="BTF16" s="67">
        <f t="shared" si="589"/>
        <v>863</v>
      </c>
      <c r="BTG16" s="43">
        <f t="shared" si="590"/>
        <v>143.83333333333334</v>
      </c>
      <c r="BTH16" s="63">
        <v>635</v>
      </c>
      <c r="BTI16" s="64"/>
      <c r="BTJ16" s="64"/>
      <c r="BTK16" s="64"/>
      <c r="BTL16" s="64"/>
      <c r="BTM16" s="64"/>
      <c r="BTN16" s="67">
        <f t="shared" si="591"/>
        <v>635</v>
      </c>
      <c r="BTO16" s="68">
        <f t="shared" si="592"/>
        <v>105.83333333333333</v>
      </c>
      <c r="BTP16" s="48">
        <v>440</v>
      </c>
      <c r="BTQ16" s="49"/>
      <c r="BTR16" s="49"/>
      <c r="BTS16" s="49"/>
      <c r="BTT16" s="49">
        <v>442</v>
      </c>
      <c r="BTU16" s="49"/>
      <c r="BTV16" s="67">
        <f t="shared" si="593"/>
        <v>882</v>
      </c>
      <c r="BTW16" s="43">
        <f t="shared" si="594"/>
        <v>147</v>
      </c>
      <c r="BTX16" s="63"/>
      <c r="BTY16" s="64">
        <v>950</v>
      </c>
      <c r="BTZ16" s="64"/>
      <c r="BUA16" s="64"/>
      <c r="BUB16" s="64"/>
      <c r="BUC16" s="64"/>
      <c r="BUD16" s="67">
        <f t="shared" si="595"/>
        <v>950</v>
      </c>
      <c r="BUE16" s="68">
        <f t="shared" si="596"/>
        <v>158.33333333333334</v>
      </c>
      <c r="BUF16" s="48"/>
      <c r="BUG16" s="49"/>
      <c r="BUH16" s="49"/>
      <c r="BUI16" s="49">
        <v>801</v>
      </c>
      <c r="BUJ16" s="49">
        <v>814</v>
      </c>
      <c r="BUK16" s="49"/>
      <c r="BUL16" s="67">
        <f t="shared" si="597"/>
        <v>1615</v>
      </c>
      <c r="BUM16" s="68">
        <f t="shared" si="598"/>
        <v>269.16666666666669</v>
      </c>
      <c r="BUN16" s="63">
        <v>440</v>
      </c>
      <c r="BUO16" s="64"/>
      <c r="BUP16" s="64">
        <v>232</v>
      </c>
      <c r="BUQ16" s="64"/>
      <c r="BUR16" s="64"/>
      <c r="BUS16" s="64"/>
      <c r="BUT16" s="67">
        <f t="shared" si="599"/>
        <v>672</v>
      </c>
      <c r="BUU16" s="68">
        <f t="shared" si="600"/>
        <v>112</v>
      </c>
      <c r="BUV16" s="48"/>
      <c r="BUW16" s="49"/>
      <c r="BUX16" s="49"/>
      <c r="BUY16" s="49"/>
      <c r="BUZ16" s="49"/>
      <c r="BVA16" s="49"/>
      <c r="BVB16" s="67">
        <f t="shared" si="601"/>
        <v>0</v>
      </c>
      <c r="BVC16" s="68">
        <f t="shared" si="602"/>
        <v>0</v>
      </c>
      <c r="BVD16" s="48"/>
      <c r="BVE16" s="49"/>
      <c r="BVF16" s="49">
        <v>629</v>
      </c>
      <c r="BVG16" s="49"/>
      <c r="BVH16" s="49"/>
      <c r="BVI16" s="49"/>
      <c r="BVJ16" s="67">
        <f t="shared" si="603"/>
        <v>629</v>
      </c>
      <c r="BVK16" s="68">
        <f t="shared" si="604"/>
        <v>104.83333333333333</v>
      </c>
      <c r="BVL16" s="48"/>
      <c r="BVM16" s="49">
        <v>600</v>
      </c>
      <c r="BVN16" s="49"/>
      <c r="BVO16" s="49"/>
      <c r="BVP16" s="49"/>
      <c r="BVQ16" s="49"/>
      <c r="BVR16" s="67">
        <f t="shared" si="605"/>
        <v>600</v>
      </c>
      <c r="BVS16" s="68">
        <f t="shared" si="606"/>
        <v>100</v>
      </c>
      <c r="BVT16" s="48"/>
      <c r="BVU16" s="49"/>
      <c r="BVV16" s="49">
        <v>605</v>
      </c>
      <c r="BVW16" s="49"/>
      <c r="BVX16" s="49">
        <v>219</v>
      </c>
      <c r="BVY16" s="49">
        <f>271+323</f>
        <v>594</v>
      </c>
      <c r="BVZ16" s="67">
        <f t="shared" si="607"/>
        <v>1418</v>
      </c>
      <c r="BWA16" s="68">
        <f t="shared" si="608"/>
        <v>236.33333333333334</v>
      </c>
      <c r="BWB16" s="48"/>
      <c r="BWC16" s="49"/>
      <c r="BWD16" s="49"/>
      <c r="BWE16" s="49"/>
      <c r="BWF16" s="49"/>
      <c r="BWG16" s="49">
        <v>444</v>
      </c>
      <c r="BWH16" s="67">
        <f t="shared" si="609"/>
        <v>444</v>
      </c>
      <c r="BWI16" s="68">
        <f t="shared" si="610"/>
        <v>74</v>
      </c>
      <c r="BWJ16" s="48"/>
      <c r="BWK16" s="49">
        <v>554</v>
      </c>
      <c r="BWL16" s="49"/>
      <c r="BWM16" s="49"/>
      <c r="BWN16" s="49">
        <v>440</v>
      </c>
      <c r="BWO16" s="49"/>
      <c r="BWP16" s="67">
        <f t="shared" si="611"/>
        <v>994</v>
      </c>
      <c r="BWQ16" s="68">
        <f t="shared" si="612"/>
        <v>165.66666666666666</v>
      </c>
      <c r="BWR16" s="48">
        <v>549</v>
      </c>
      <c r="BWS16" s="49"/>
      <c r="BWT16" s="49">
        <v>222</v>
      </c>
      <c r="BWU16" s="49"/>
      <c r="BWV16" s="49">
        <v>219</v>
      </c>
      <c r="BWW16" s="49">
        <v>221</v>
      </c>
      <c r="BWX16" s="67">
        <f t="shared" si="613"/>
        <v>1211</v>
      </c>
      <c r="BWY16" s="68">
        <f t="shared" si="614"/>
        <v>201.83333333333334</v>
      </c>
      <c r="BWZ16" s="48"/>
      <c r="BXA16" s="49"/>
      <c r="BXB16" s="49">
        <v>464</v>
      </c>
      <c r="BXC16" s="49"/>
      <c r="BXD16" s="49"/>
      <c r="BXE16" s="49">
        <v>499</v>
      </c>
      <c r="BXF16" s="67">
        <f t="shared" si="615"/>
        <v>963</v>
      </c>
      <c r="BXG16" s="68">
        <f t="shared" si="616"/>
        <v>160.5</v>
      </c>
      <c r="BXH16" s="48"/>
      <c r="BXI16" s="49"/>
      <c r="BXJ16" s="49">
        <v>398</v>
      </c>
      <c r="BXK16" s="49"/>
      <c r="BXL16" s="49"/>
      <c r="BXM16" s="49">
        <v>350</v>
      </c>
      <c r="BXN16" s="67">
        <f t="shared" si="617"/>
        <v>748</v>
      </c>
      <c r="BXO16" s="68">
        <f t="shared" si="618"/>
        <v>124.66666666666667</v>
      </c>
      <c r="BXP16" s="63"/>
      <c r="BXQ16" s="64"/>
      <c r="BXR16" s="64"/>
      <c r="BXS16" s="64">
        <v>660</v>
      </c>
      <c r="BXT16" s="64"/>
      <c r="BXU16" s="1"/>
      <c r="BXV16" s="67">
        <f t="shared" si="73"/>
        <v>660</v>
      </c>
      <c r="BXW16" s="68">
        <f t="shared" si="619"/>
        <v>110</v>
      </c>
      <c r="BXX16" s="48">
        <v>96</v>
      </c>
      <c r="BXY16" s="49">
        <v>950</v>
      </c>
      <c r="BXZ16" s="49"/>
      <c r="BYA16" s="49"/>
      <c r="BYB16" s="49">
        <v>200</v>
      </c>
      <c r="BYC16" s="49"/>
      <c r="BYD16" s="67">
        <f t="shared" si="620"/>
        <v>1246</v>
      </c>
      <c r="BYE16" s="68">
        <f t="shared" si="621"/>
        <v>207.66666666666666</v>
      </c>
      <c r="BYF16" s="63"/>
      <c r="BYG16" s="64"/>
      <c r="BYH16" s="64">
        <v>219</v>
      </c>
      <c r="BYI16" s="64">
        <v>600</v>
      </c>
      <c r="BYJ16" s="64"/>
      <c r="BYK16" s="64"/>
      <c r="BYL16" s="67">
        <f t="shared" si="622"/>
        <v>819</v>
      </c>
      <c r="BYM16" s="68">
        <f t="shared" si="623"/>
        <v>136.5</v>
      </c>
      <c r="BYN16" s="48"/>
      <c r="BYO16" s="49">
        <v>679</v>
      </c>
      <c r="BYP16" s="49"/>
      <c r="BYQ16" s="49">
        <v>700</v>
      </c>
      <c r="BYR16" s="49"/>
      <c r="BYS16" s="49"/>
      <c r="BYT16" s="67">
        <f t="shared" si="624"/>
        <v>1379</v>
      </c>
      <c r="BYU16" s="68">
        <f t="shared" si="625"/>
        <v>229.83333333333334</v>
      </c>
      <c r="BYV16" s="48"/>
      <c r="BYW16" s="49">
        <v>630</v>
      </c>
      <c r="BYX16" s="49"/>
      <c r="BYY16" s="49"/>
      <c r="BYZ16" s="49">
        <v>660</v>
      </c>
      <c r="BZA16" s="49"/>
      <c r="BZB16" s="67">
        <f t="shared" si="626"/>
        <v>1290</v>
      </c>
      <c r="BZC16" s="68">
        <f t="shared" si="627"/>
        <v>215</v>
      </c>
      <c r="BZD16" s="48"/>
      <c r="BZE16" s="49">
        <v>857</v>
      </c>
      <c r="BZF16" s="49"/>
      <c r="BZG16" s="49"/>
      <c r="BZH16" s="49">
        <v>334</v>
      </c>
      <c r="BZI16" s="49"/>
      <c r="BZJ16" s="67">
        <f t="shared" si="628"/>
        <v>1191</v>
      </c>
      <c r="BZK16" s="68">
        <f t="shared" si="629"/>
        <v>198.5</v>
      </c>
      <c r="BZL16" s="48">
        <v>220</v>
      </c>
      <c r="BZM16" s="49">
        <v>650</v>
      </c>
      <c r="BZN16" s="49"/>
      <c r="BZO16" s="49">
        <v>220</v>
      </c>
      <c r="BZP16" s="49"/>
      <c r="BZQ16" s="49"/>
      <c r="BZR16" s="67">
        <f t="shared" si="630"/>
        <v>1090</v>
      </c>
      <c r="BZS16" s="68">
        <f t="shared" si="631"/>
        <v>181.66666666666666</v>
      </c>
      <c r="BZT16" s="48">
        <v>445</v>
      </c>
      <c r="BZU16" s="49"/>
      <c r="BZV16" s="49">
        <v>440</v>
      </c>
      <c r="BZW16" s="49"/>
      <c r="BZX16" s="49"/>
      <c r="BZY16" s="49"/>
      <c r="BZZ16" s="67">
        <f t="shared" si="632"/>
        <v>885</v>
      </c>
      <c r="CAA16" s="68">
        <f t="shared" si="633"/>
        <v>147.5</v>
      </c>
      <c r="CAB16" s="48">
        <v>560</v>
      </c>
      <c r="CAC16" s="49"/>
      <c r="CAD16" s="49"/>
      <c r="CAE16" s="49">
        <v>539</v>
      </c>
      <c r="CAF16" s="49">
        <v>325</v>
      </c>
      <c r="CAG16" s="49"/>
      <c r="CAH16" s="67">
        <f t="shared" si="634"/>
        <v>1424</v>
      </c>
      <c r="CAI16" s="68">
        <f t="shared" si="635"/>
        <v>237.33333333333334</v>
      </c>
      <c r="CAJ16" s="63">
        <v>574</v>
      </c>
      <c r="CAK16" s="64">
        <v>117</v>
      </c>
      <c r="CAL16" s="64"/>
      <c r="CAM16" s="64">
        <v>203</v>
      </c>
      <c r="CAN16" s="64"/>
      <c r="CAO16" s="64">
        <v>778</v>
      </c>
      <c r="CAP16" s="67">
        <f t="shared" si="636"/>
        <v>1672</v>
      </c>
      <c r="CAQ16" s="68">
        <f t="shared" si="637"/>
        <v>278.66666666666669</v>
      </c>
      <c r="CAR16" s="63">
        <v>440</v>
      </c>
      <c r="CAS16" s="64"/>
      <c r="CAT16" s="64"/>
      <c r="CAU16" s="64"/>
      <c r="CAV16" s="64">
        <v>888</v>
      </c>
      <c r="CAW16" s="64">
        <v>1000</v>
      </c>
      <c r="CAX16" s="67">
        <f t="shared" si="638"/>
        <v>2328</v>
      </c>
      <c r="CAY16" s="68">
        <f t="shared" si="639"/>
        <v>388</v>
      </c>
      <c r="CAZ16" s="48"/>
      <c r="CBA16" s="49"/>
      <c r="CBB16" s="49"/>
      <c r="CBC16" s="49">
        <v>109</v>
      </c>
      <c r="CBD16" s="49"/>
      <c r="CBE16" s="49">
        <v>471</v>
      </c>
      <c r="CBF16" s="67">
        <f t="shared" si="640"/>
        <v>580</v>
      </c>
      <c r="CBG16" s="68">
        <f t="shared" si="641"/>
        <v>96.666666666666671</v>
      </c>
      <c r="CBH16" s="48"/>
      <c r="CBI16" s="49">
        <v>329</v>
      </c>
      <c r="CBJ16" s="49">
        <v>34</v>
      </c>
      <c r="CBK16" s="49">
        <v>904</v>
      </c>
      <c r="CBL16" s="49"/>
      <c r="CBM16" s="49">
        <v>221</v>
      </c>
      <c r="CBN16" s="67">
        <f t="shared" si="642"/>
        <v>1488</v>
      </c>
      <c r="CBO16" s="68">
        <f t="shared" si="643"/>
        <v>248</v>
      </c>
      <c r="CBP16" s="48"/>
      <c r="CBQ16" s="49">
        <v>640</v>
      </c>
      <c r="CBR16" s="49"/>
      <c r="CBS16" s="49"/>
      <c r="CBT16" s="49">
        <v>550</v>
      </c>
      <c r="CBU16" s="49"/>
      <c r="CBV16" s="67">
        <f t="shared" si="644"/>
        <v>1190</v>
      </c>
      <c r="CBW16" s="68">
        <f t="shared" si="645"/>
        <v>198.33333333333334</v>
      </c>
      <c r="CBX16" s="48"/>
      <c r="CBY16" s="49"/>
      <c r="CBZ16" s="49"/>
      <c r="CCA16" s="49">
        <v>440</v>
      </c>
      <c r="CCB16" s="49"/>
      <c r="CCC16" s="49">
        <v>901</v>
      </c>
      <c r="CCD16" s="67">
        <f t="shared" si="646"/>
        <v>1341</v>
      </c>
      <c r="CCE16" s="68">
        <f t="shared" si="647"/>
        <v>223.5</v>
      </c>
      <c r="CCF16" s="48"/>
      <c r="CCG16" s="49">
        <v>90</v>
      </c>
      <c r="CCH16" s="49">
        <v>768</v>
      </c>
      <c r="CCI16" s="49"/>
      <c r="CCJ16" s="49"/>
      <c r="CCK16" s="49"/>
      <c r="CCL16" s="67">
        <f t="shared" si="648"/>
        <v>858</v>
      </c>
      <c r="CCM16" s="68">
        <f t="shared" si="649"/>
        <v>143</v>
      </c>
      <c r="CCN16" s="48">
        <v>332</v>
      </c>
      <c r="CCO16" s="49">
        <v>217</v>
      </c>
      <c r="CCP16" s="49"/>
      <c r="CCQ16" s="49"/>
      <c r="CCR16" s="49">
        <v>1021</v>
      </c>
      <c r="CCS16" s="49"/>
      <c r="CCT16" s="67">
        <f t="shared" si="650"/>
        <v>1570</v>
      </c>
      <c r="CCU16" s="68">
        <f t="shared" si="651"/>
        <v>261.66666666666669</v>
      </c>
      <c r="CCV16" s="48">
        <v>219</v>
      </c>
      <c r="CCW16" s="49"/>
      <c r="CCX16" s="49">
        <v>220</v>
      </c>
      <c r="CCY16" s="49">
        <v>220</v>
      </c>
      <c r="CCZ16" s="49"/>
      <c r="CDA16" s="49"/>
      <c r="CDB16" s="67">
        <f t="shared" si="652"/>
        <v>659</v>
      </c>
      <c r="CDC16" s="68">
        <f t="shared" si="653"/>
        <v>109.83333333333333</v>
      </c>
      <c r="CDD16" s="48">
        <v>880</v>
      </c>
      <c r="CDE16" s="49">
        <v>985</v>
      </c>
      <c r="CDF16" s="49"/>
      <c r="CDG16" s="49"/>
      <c r="CDH16" s="49"/>
      <c r="CDI16" s="49"/>
      <c r="CDJ16" s="67">
        <f t="shared" si="654"/>
        <v>1865</v>
      </c>
      <c r="CDK16" s="68">
        <f t="shared" si="655"/>
        <v>310.83333333333331</v>
      </c>
      <c r="CDL16" s="48"/>
      <c r="CDM16" s="49">
        <v>330</v>
      </c>
      <c r="CDN16" s="49"/>
      <c r="CDO16" s="49">
        <v>220</v>
      </c>
      <c r="CDP16" s="49">
        <v>244</v>
      </c>
      <c r="CDQ16" s="49">
        <v>813</v>
      </c>
      <c r="CDR16" s="67">
        <f t="shared" si="656"/>
        <v>1607</v>
      </c>
      <c r="CDS16" s="68">
        <f t="shared" si="657"/>
        <v>267.83333333333331</v>
      </c>
      <c r="CDT16" s="48"/>
      <c r="CDU16" s="49">
        <v>217</v>
      </c>
      <c r="CDV16" s="49"/>
      <c r="CDW16" s="49">
        <v>814</v>
      </c>
      <c r="CDX16" s="49"/>
      <c r="CDY16" s="49">
        <v>239</v>
      </c>
      <c r="CDZ16" s="67">
        <f t="shared" si="658"/>
        <v>1270</v>
      </c>
      <c r="CEA16" s="68">
        <f t="shared" si="659"/>
        <v>211.66666666666666</v>
      </c>
      <c r="CEB16" s="48"/>
      <c r="CEC16" s="49"/>
      <c r="CED16" s="49"/>
      <c r="CEE16" s="49">
        <v>217</v>
      </c>
      <c r="CEF16" s="49">
        <v>452</v>
      </c>
      <c r="CEG16" s="49"/>
      <c r="CEH16" s="67">
        <f t="shared" si="660"/>
        <v>669</v>
      </c>
      <c r="CEI16" s="68">
        <f t="shared" si="661"/>
        <v>111.5</v>
      </c>
      <c r="CEJ16" s="48"/>
      <c r="CEK16" s="49">
        <v>1699</v>
      </c>
      <c r="CEL16" s="49"/>
      <c r="CEM16" s="49"/>
      <c r="CEN16" s="49"/>
      <c r="CEO16" s="49">
        <v>430</v>
      </c>
      <c r="CEP16" s="67">
        <f t="shared" si="662"/>
        <v>2129</v>
      </c>
      <c r="CEQ16" s="68">
        <f t="shared" si="663"/>
        <v>354.83333333333331</v>
      </c>
      <c r="CER16" s="48">
        <v>439</v>
      </c>
      <c r="CES16" s="49"/>
      <c r="CET16" s="49"/>
      <c r="CEU16" s="49">
        <v>660</v>
      </c>
      <c r="CEV16" s="49">
        <v>107</v>
      </c>
      <c r="CEW16" s="49"/>
      <c r="CEX16" s="67">
        <f t="shared" si="664"/>
        <v>1206</v>
      </c>
      <c r="CEY16" s="68">
        <f t="shared" si="665"/>
        <v>201</v>
      </c>
      <c r="CEZ16" s="48"/>
      <c r="CFA16" s="49">
        <v>1347</v>
      </c>
      <c r="CFB16" s="49"/>
      <c r="CFC16" s="49"/>
      <c r="CFD16" s="49"/>
      <c r="CFE16" s="49">
        <v>856</v>
      </c>
      <c r="CFF16" s="67">
        <f t="shared" si="666"/>
        <v>2203</v>
      </c>
      <c r="CFG16" s="68">
        <f t="shared" si="667"/>
        <v>367.16666666666669</v>
      </c>
      <c r="CFH16" s="48"/>
      <c r="CFI16" s="49"/>
      <c r="CFJ16" s="49"/>
      <c r="CFK16" s="49"/>
      <c r="CFL16" s="49"/>
      <c r="CFM16" s="49">
        <v>1320</v>
      </c>
      <c r="CFN16" s="67">
        <f t="shared" si="668"/>
        <v>1320</v>
      </c>
      <c r="CFO16" s="68">
        <f t="shared" si="669"/>
        <v>220</v>
      </c>
      <c r="CFP16" s="48"/>
      <c r="CFQ16" s="49"/>
      <c r="CFR16" s="49"/>
      <c r="CFS16" s="49">
        <v>672</v>
      </c>
      <c r="CFT16" s="49"/>
      <c r="CFU16" s="49">
        <v>1599</v>
      </c>
      <c r="CFV16" s="67">
        <f t="shared" si="670"/>
        <v>2271</v>
      </c>
      <c r="CFW16" s="68">
        <f t="shared" si="671"/>
        <v>378.5</v>
      </c>
      <c r="CFX16" s="48"/>
      <c r="CFY16" s="49"/>
      <c r="CFZ16" s="49"/>
      <c r="CGA16" s="49">
        <v>450</v>
      </c>
      <c r="CGB16" s="49"/>
      <c r="CGC16" s="49">
        <v>949</v>
      </c>
      <c r="CGD16" s="67">
        <f t="shared" si="672"/>
        <v>1399</v>
      </c>
      <c r="CGE16" s="68">
        <f t="shared" si="673"/>
        <v>233.16666666666666</v>
      </c>
      <c r="CGF16" s="48"/>
      <c r="CGG16" s="49"/>
      <c r="CGH16" s="49">
        <v>448</v>
      </c>
      <c r="CGI16" s="49">
        <v>437</v>
      </c>
      <c r="CGJ16" s="49"/>
      <c r="CGK16" s="49"/>
      <c r="CGL16" s="67">
        <f t="shared" si="674"/>
        <v>885</v>
      </c>
      <c r="CGM16" s="68">
        <f t="shared" si="675"/>
        <v>147.5</v>
      </c>
      <c r="CGN16" s="63"/>
      <c r="CGO16" s="64">
        <v>1404</v>
      </c>
      <c r="CGP16" s="64">
        <v>424</v>
      </c>
      <c r="CGQ16" s="64"/>
      <c r="CGR16" s="64"/>
      <c r="CGS16" s="64"/>
      <c r="CGT16" s="67">
        <f t="shared" si="676"/>
        <v>1828</v>
      </c>
      <c r="CGU16" s="68">
        <f t="shared" si="677"/>
        <v>304.66666666666669</v>
      </c>
      <c r="CGV16" s="48">
        <v>85</v>
      </c>
      <c r="CGW16" s="49"/>
      <c r="CGX16" s="49">
        <v>1320</v>
      </c>
      <c r="CGY16" s="49"/>
      <c r="CGZ16" s="49">
        <v>703</v>
      </c>
      <c r="CHA16" s="49"/>
      <c r="CHB16" s="67">
        <f t="shared" si="678"/>
        <v>2108</v>
      </c>
      <c r="CHC16" s="68">
        <f t="shared" si="679"/>
        <v>351.33333333333331</v>
      </c>
      <c r="CHD16" s="48">
        <v>449</v>
      </c>
      <c r="CHE16" s="49"/>
      <c r="CHF16" s="49"/>
      <c r="CHG16" s="49">
        <v>1355</v>
      </c>
      <c r="CHH16" s="49"/>
      <c r="CHI16" s="49">
        <v>868</v>
      </c>
      <c r="CHJ16" s="67">
        <f t="shared" si="680"/>
        <v>2672</v>
      </c>
      <c r="CHK16" s="68">
        <f t="shared" si="681"/>
        <v>445.33333333333331</v>
      </c>
      <c r="CHL16" s="63"/>
      <c r="CHM16" s="64"/>
      <c r="CHN16" s="64"/>
      <c r="CHO16" s="64">
        <v>526</v>
      </c>
      <c r="CHP16" s="64"/>
      <c r="CHQ16" s="64"/>
      <c r="CHR16" s="67">
        <f t="shared" si="682"/>
        <v>526</v>
      </c>
      <c r="CHS16" s="68">
        <f t="shared" si="683"/>
        <v>87.666666666666671</v>
      </c>
      <c r="CHT16" s="48"/>
      <c r="CHU16" s="49"/>
      <c r="CHV16" s="49"/>
      <c r="CHW16" s="49"/>
      <c r="CHX16" s="49"/>
      <c r="CHY16" s="49">
        <v>1426</v>
      </c>
      <c r="CHZ16" s="67">
        <f t="shared" si="684"/>
        <v>1426</v>
      </c>
      <c r="CIA16" s="68">
        <f t="shared" si="685"/>
        <v>237.66666666666666</v>
      </c>
      <c r="CIB16" s="63"/>
      <c r="CIC16" s="64">
        <v>997</v>
      </c>
      <c r="CID16" s="64"/>
      <c r="CIE16" s="64"/>
      <c r="CIF16" s="64"/>
      <c r="CIG16" s="64">
        <v>1318</v>
      </c>
      <c r="CIH16" s="67">
        <f t="shared" si="686"/>
        <v>2315</v>
      </c>
      <c r="CII16" s="68">
        <f t="shared" si="687"/>
        <v>385.83333333333331</v>
      </c>
      <c r="CIJ16" s="63"/>
      <c r="CIK16" s="64"/>
      <c r="CIL16" s="64">
        <v>660</v>
      </c>
      <c r="CIM16" s="64">
        <v>278</v>
      </c>
      <c r="CIN16" s="64"/>
      <c r="CIO16" s="64"/>
      <c r="CIP16" s="67">
        <f t="shared" si="688"/>
        <v>938</v>
      </c>
      <c r="CIQ16" s="68">
        <f t="shared" si="689"/>
        <v>156.33333333333334</v>
      </c>
      <c r="CIR16" s="48"/>
      <c r="CIS16" s="49">
        <v>486</v>
      </c>
      <c r="CIT16" s="49">
        <v>215</v>
      </c>
      <c r="CIU16" s="49"/>
      <c r="CIV16" s="49"/>
      <c r="CIW16" s="49">
        <v>763</v>
      </c>
      <c r="CIX16" s="67">
        <f t="shared" si="690"/>
        <v>1464</v>
      </c>
      <c r="CIY16" s="68">
        <f t="shared" si="691"/>
        <v>244</v>
      </c>
      <c r="CIZ16" s="48"/>
      <c r="CJA16" s="49"/>
      <c r="CJB16" s="49">
        <v>440</v>
      </c>
      <c r="CJC16" s="49">
        <v>1390</v>
      </c>
      <c r="CJD16" s="49"/>
      <c r="CJE16" s="49"/>
      <c r="CJF16" s="67">
        <f t="shared" si="692"/>
        <v>1830</v>
      </c>
      <c r="CJG16" s="68">
        <f t="shared" si="1208"/>
        <v>305</v>
      </c>
      <c r="CJH16" s="48">
        <v>898</v>
      </c>
      <c r="CJI16" s="49"/>
      <c r="CJJ16" s="49">
        <v>426</v>
      </c>
      <c r="CJK16" s="49"/>
      <c r="CJL16" s="49"/>
      <c r="CJM16" s="49"/>
      <c r="CJN16" s="67">
        <f t="shared" si="693"/>
        <v>1324</v>
      </c>
      <c r="CJO16" s="68">
        <f t="shared" si="694"/>
        <v>220.66666666666666</v>
      </c>
      <c r="CJP16" s="48">
        <v>438</v>
      </c>
      <c r="CJQ16" s="49"/>
      <c r="CJR16" s="49"/>
      <c r="CJS16" s="49"/>
      <c r="CJT16" s="49"/>
      <c r="CJU16" s="49">
        <v>715</v>
      </c>
      <c r="CJV16" s="67">
        <f t="shared" si="695"/>
        <v>1153</v>
      </c>
      <c r="CJW16" s="68">
        <f t="shared" si="696"/>
        <v>192.16666666666666</v>
      </c>
      <c r="CJX16" s="48"/>
      <c r="CJY16" s="49"/>
      <c r="CJZ16" s="49">
        <v>897</v>
      </c>
      <c r="CKA16" s="49"/>
      <c r="CKB16" s="49"/>
      <c r="CKC16" s="49">
        <v>888</v>
      </c>
      <c r="CKD16" s="67">
        <f t="shared" si="697"/>
        <v>1785</v>
      </c>
      <c r="CKE16" s="68">
        <f t="shared" si="698"/>
        <v>297.5</v>
      </c>
      <c r="CKF16" s="63"/>
      <c r="CKG16" s="64">
        <v>999</v>
      </c>
      <c r="CKH16" s="64"/>
      <c r="CKI16" s="64"/>
      <c r="CKJ16" s="64">
        <v>1188</v>
      </c>
      <c r="CKK16" s="64"/>
      <c r="CKL16" s="67">
        <f t="shared" si="699"/>
        <v>2187</v>
      </c>
      <c r="CKM16" s="68">
        <f t="shared" si="700"/>
        <v>364.5</v>
      </c>
      <c r="CKN16" s="48"/>
      <c r="CKO16" s="49">
        <v>601</v>
      </c>
      <c r="CKP16" s="49"/>
      <c r="CKQ16" s="49">
        <v>1383</v>
      </c>
      <c r="CKR16" s="49"/>
      <c r="CKS16" s="47"/>
      <c r="CKT16" s="67">
        <f t="shared" si="701"/>
        <v>1984</v>
      </c>
      <c r="CKU16" s="68">
        <f t="shared" si="702"/>
        <v>330.66666666666669</v>
      </c>
      <c r="CKV16" s="48">
        <v>4</v>
      </c>
      <c r="CKW16" s="49"/>
      <c r="CKX16" s="49">
        <v>655</v>
      </c>
      <c r="CKY16" s="49"/>
      <c r="CKZ16" s="49"/>
      <c r="CLA16" s="49"/>
      <c r="CLB16" s="67">
        <f t="shared" si="703"/>
        <v>659</v>
      </c>
      <c r="CLC16" s="68">
        <f t="shared" si="704"/>
        <v>109.83333333333333</v>
      </c>
      <c r="CLD16" s="48">
        <v>644</v>
      </c>
      <c r="CLE16" s="49">
        <v>1044</v>
      </c>
      <c r="CLF16" s="49"/>
      <c r="CLG16" s="49"/>
      <c r="CLH16" s="49"/>
      <c r="CLI16" s="49"/>
      <c r="CLJ16" s="67">
        <f t="shared" si="705"/>
        <v>1688</v>
      </c>
      <c r="CLK16" s="68">
        <f t="shared" si="706"/>
        <v>281.33333333333331</v>
      </c>
      <c r="CLL16" s="48">
        <v>873</v>
      </c>
      <c r="CLM16" s="49"/>
      <c r="CLN16" s="49"/>
      <c r="CLO16" s="49"/>
      <c r="CLP16" s="49">
        <v>879</v>
      </c>
      <c r="CLQ16" s="49"/>
      <c r="CLR16" s="67">
        <f t="shared" si="707"/>
        <v>1752</v>
      </c>
      <c r="CLS16" s="68">
        <f t="shared" si="708"/>
        <v>292</v>
      </c>
      <c r="CLT16" s="63"/>
      <c r="CLU16" s="64">
        <v>658</v>
      </c>
      <c r="CLV16" s="64"/>
      <c r="CLW16" s="64"/>
      <c r="CLX16" s="64">
        <v>442</v>
      </c>
      <c r="CLY16" s="64"/>
      <c r="CLZ16" s="67">
        <f t="shared" si="709"/>
        <v>1100</v>
      </c>
      <c r="CMA16" s="68">
        <f t="shared" si="710"/>
        <v>183.33333333333334</v>
      </c>
      <c r="CMB16" s="48">
        <v>899</v>
      </c>
      <c r="CMC16" s="49"/>
      <c r="CMD16" s="49">
        <v>823</v>
      </c>
      <c r="CME16" s="49"/>
      <c r="CMF16" s="49"/>
      <c r="CMG16" s="49">
        <v>872</v>
      </c>
      <c r="CMH16" s="67">
        <f t="shared" si="711"/>
        <v>2594</v>
      </c>
      <c r="CMI16" s="68">
        <f t="shared" si="712"/>
        <v>432.33333333333331</v>
      </c>
      <c r="CMJ16" s="48"/>
      <c r="CMK16" s="49"/>
      <c r="CML16" s="49">
        <v>444</v>
      </c>
      <c r="CMM16" s="49"/>
      <c r="CMN16" s="49"/>
      <c r="CMO16" s="49">
        <v>558</v>
      </c>
      <c r="CMP16" s="67">
        <f t="shared" si="713"/>
        <v>1002</v>
      </c>
      <c r="CMQ16" s="68">
        <f t="shared" si="714"/>
        <v>167</v>
      </c>
      <c r="CMR16" s="48">
        <v>901</v>
      </c>
      <c r="CMS16" s="49"/>
      <c r="CMT16" s="49"/>
      <c r="CMU16" s="49"/>
      <c r="CMV16" s="49">
        <v>994</v>
      </c>
      <c r="CMW16" s="49"/>
      <c r="CMX16" s="67">
        <f t="shared" si="715"/>
        <v>1895</v>
      </c>
      <c r="CMY16" s="68">
        <f t="shared" si="716"/>
        <v>315.83333333333331</v>
      </c>
      <c r="CMZ16" s="63">
        <v>1116</v>
      </c>
      <c r="CNA16" s="64"/>
      <c r="CNB16" s="64"/>
      <c r="CNC16" s="64"/>
      <c r="CND16" s="64"/>
      <c r="CNE16" s="64">
        <v>881</v>
      </c>
      <c r="CNF16" s="67">
        <f t="shared" si="717"/>
        <v>1997</v>
      </c>
      <c r="CNG16" s="68">
        <f t="shared" si="718"/>
        <v>332.83333333333331</v>
      </c>
      <c r="CNH16" s="48"/>
      <c r="CNI16" s="49">
        <v>440</v>
      </c>
      <c r="CNJ16" s="49"/>
      <c r="CNK16" s="49">
        <v>1266</v>
      </c>
      <c r="CNL16" s="49"/>
      <c r="CNM16" s="49">
        <v>338</v>
      </c>
      <c r="CNN16" s="67">
        <f t="shared" si="719"/>
        <v>2044</v>
      </c>
      <c r="CNO16" s="68">
        <f t="shared" si="720"/>
        <v>340.66666666666669</v>
      </c>
      <c r="CNP16" s="63"/>
      <c r="CNQ16" s="64"/>
      <c r="CNR16" s="64">
        <v>355</v>
      </c>
      <c r="CNS16" s="64"/>
      <c r="CNT16" s="64"/>
      <c r="CNU16" s="64"/>
      <c r="CNV16" s="67">
        <f t="shared" si="721"/>
        <v>355</v>
      </c>
      <c r="CNW16" s="68">
        <f t="shared" si="722"/>
        <v>59.166666666666664</v>
      </c>
      <c r="CNX16" s="48">
        <v>621</v>
      </c>
      <c r="CNY16" s="49"/>
      <c r="CNZ16" s="49">
        <v>41</v>
      </c>
      <c r="COA16" s="49">
        <v>547</v>
      </c>
      <c r="COB16" s="49"/>
      <c r="COC16" s="49">
        <v>632</v>
      </c>
      <c r="COD16" s="67">
        <f t="shared" si="723"/>
        <v>1841</v>
      </c>
      <c r="COE16" s="68">
        <f t="shared" si="724"/>
        <v>306.83333333333331</v>
      </c>
      <c r="COF16" s="48"/>
      <c r="COG16" s="49">
        <v>875</v>
      </c>
      <c r="COH16" s="49"/>
      <c r="COI16" s="49">
        <v>898</v>
      </c>
      <c r="COJ16" s="49"/>
      <c r="COK16" s="49">
        <v>438</v>
      </c>
      <c r="COL16" s="67">
        <f t="shared" si="725"/>
        <v>2211</v>
      </c>
      <c r="COM16" s="68">
        <f t="shared" si="726"/>
        <v>368.5</v>
      </c>
      <c r="CON16" s="48">
        <v>600</v>
      </c>
      <c r="COO16" s="49"/>
      <c r="COP16" s="49"/>
      <c r="COQ16" s="49">
        <v>990</v>
      </c>
      <c r="COR16" s="49">
        <v>170</v>
      </c>
      <c r="COS16" s="49"/>
      <c r="COT16" s="67">
        <f t="shared" si="727"/>
        <v>1760</v>
      </c>
      <c r="COU16" s="68">
        <f t="shared" si="728"/>
        <v>293.33333333333331</v>
      </c>
      <c r="COV16" s="48">
        <v>330</v>
      </c>
      <c r="COW16" s="49"/>
      <c r="COX16" s="49"/>
      <c r="COY16" s="49"/>
      <c r="COZ16" s="49"/>
      <c r="CPA16" s="49">
        <v>0</v>
      </c>
      <c r="CPB16" s="67">
        <f t="shared" si="729"/>
        <v>330</v>
      </c>
      <c r="CPC16" s="68">
        <f t="shared" si="730"/>
        <v>55</v>
      </c>
      <c r="CPD16" s="48">
        <v>0</v>
      </c>
      <c r="CPE16" s="49">
        <v>0</v>
      </c>
      <c r="CPF16" s="49">
        <v>584</v>
      </c>
      <c r="CPG16" s="49">
        <v>813</v>
      </c>
      <c r="CPH16" s="49">
        <v>0</v>
      </c>
      <c r="CPI16" s="49">
        <v>744</v>
      </c>
      <c r="CPJ16" s="67">
        <f t="shared" si="731"/>
        <v>2141</v>
      </c>
      <c r="CPK16" s="68">
        <f t="shared" si="732"/>
        <v>356.83333333333331</v>
      </c>
      <c r="CPL16" s="48"/>
      <c r="CPM16" s="49">
        <v>0</v>
      </c>
      <c r="CPN16" s="49">
        <v>448</v>
      </c>
      <c r="CPO16" s="49">
        <v>0</v>
      </c>
      <c r="CPP16" s="49">
        <v>244</v>
      </c>
      <c r="CPQ16" s="49">
        <v>0</v>
      </c>
      <c r="CPR16" s="67">
        <f t="shared" si="733"/>
        <v>692</v>
      </c>
      <c r="CPS16" s="68">
        <f t="shared" si="734"/>
        <v>115.33333333333333</v>
      </c>
      <c r="CPT16" s="63">
        <v>1048</v>
      </c>
      <c r="CPU16" s="64">
        <v>0</v>
      </c>
      <c r="CPV16" s="64">
        <v>419</v>
      </c>
      <c r="CPW16" s="64">
        <v>600</v>
      </c>
      <c r="CPX16" s="64">
        <v>0</v>
      </c>
      <c r="CPY16" s="64">
        <v>1249</v>
      </c>
      <c r="CPZ16" s="67">
        <f t="shared" si="735"/>
        <v>3316</v>
      </c>
      <c r="CQA16" s="68">
        <f t="shared" si="736"/>
        <v>552.66666666666663</v>
      </c>
      <c r="CQB16" s="48">
        <v>0</v>
      </c>
      <c r="CQC16" s="49">
        <v>0</v>
      </c>
      <c r="CQD16" s="49">
        <v>0</v>
      </c>
      <c r="CQE16" s="49">
        <v>0</v>
      </c>
      <c r="CQF16" s="49">
        <v>1067</v>
      </c>
      <c r="CQG16" s="49">
        <v>0</v>
      </c>
      <c r="CQH16" s="67">
        <f t="shared" si="737"/>
        <v>1067</v>
      </c>
      <c r="CQI16" s="68">
        <f t="shared" si="738"/>
        <v>177.83333333333334</v>
      </c>
      <c r="CQJ16" s="82">
        <v>0</v>
      </c>
      <c r="CQK16" s="83">
        <v>902</v>
      </c>
      <c r="CQL16" s="83">
        <v>0</v>
      </c>
      <c r="CQM16" s="83">
        <v>0</v>
      </c>
      <c r="CQN16" s="83">
        <v>1036</v>
      </c>
      <c r="CQO16" s="83"/>
      <c r="CQP16" s="67">
        <f t="shared" si="739"/>
        <v>1938</v>
      </c>
      <c r="CQQ16" s="68">
        <f t="shared" si="740"/>
        <v>323</v>
      </c>
      <c r="CQR16" s="48"/>
      <c r="CQS16" s="49">
        <v>0</v>
      </c>
      <c r="CQT16" s="49">
        <v>448</v>
      </c>
      <c r="CQU16" s="49">
        <v>0</v>
      </c>
      <c r="CQV16" s="49">
        <v>0</v>
      </c>
      <c r="CQW16" s="49">
        <v>248</v>
      </c>
      <c r="CQX16" s="67">
        <f t="shared" si="741"/>
        <v>696</v>
      </c>
      <c r="CQY16" s="68">
        <f t="shared" si="742"/>
        <v>116</v>
      </c>
      <c r="CQZ16" s="48">
        <v>437</v>
      </c>
      <c r="CRA16" s="49"/>
      <c r="CRB16" s="49">
        <v>329</v>
      </c>
      <c r="CRC16" s="49"/>
      <c r="CRD16" s="49">
        <v>0</v>
      </c>
      <c r="CRE16" s="49">
        <v>682</v>
      </c>
      <c r="CRF16" s="67">
        <f t="shared" si="743"/>
        <v>1448</v>
      </c>
      <c r="CRG16" s="68">
        <f t="shared" si="744"/>
        <v>241.33333333333334</v>
      </c>
      <c r="CRH16" s="48">
        <v>0</v>
      </c>
      <c r="CRI16" s="49">
        <v>0</v>
      </c>
      <c r="CRJ16" s="49">
        <v>894</v>
      </c>
      <c r="CRK16" s="49">
        <v>0</v>
      </c>
      <c r="CRL16" s="49">
        <v>0</v>
      </c>
      <c r="CRM16" s="49">
        <v>706</v>
      </c>
      <c r="CRN16" s="67">
        <f t="shared" si="745"/>
        <v>1600</v>
      </c>
      <c r="CRO16" s="68">
        <f t="shared" si="746"/>
        <v>266.66666666666669</v>
      </c>
      <c r="CRP16" s="48">
        <v>0</v>
      </c>
      <c r="CRQ16" s="49">
        <v>0</v>
      </c>
      <c r="CRR16" s="49">
        <v>0</v>
      </c>
      <c r="CRS16" s="49">
        <v>1096</v>
      </c>
      <c r="CRT16" s="49">
        <v>0</v>
      </c>
      <c r="CRU16" s="49">
        <v>0</v>
      </c>
      <c r="CRV16" s="47">
        <f t="shared" si="747"/>
        <v>1096</v>
      </c>
      <c r="CRW16" s="68">
        <f t="shared" si="748"/>
        <v>182.66666666666666</v>
      </c>
      <c r="CRX16" s="63">
        <v>338</v>
      </c>
      <c r="CRY16" s="64">
        <v>663</v>
      </c>
      <c r="CRZ16" s="64">
        <v>0</v>
      </c>
      <c r="CSA16" s="64">
        <v>0</v>
      </c>
      <c r="CSB16" s="64">
        <v>0</v>
      </c>
      <c r="CSC16" s="64">
        <v>900</v>
      </c>
      <c r="CSD16" s="67">
        <f t="shared" si="749"/>
        <v>1901</v>
      </c>
      <c r="CSE16" s="68">
        <f t="shared" si="750"/>
        <v>316.83333333333331</v>
      </c>
      <c r="CSF16" s="48">
        <v>0</v>
      </c>
      <c r="CSG16" s="49">
        <v>0</v>
      </c>
      <c r="CSH16" s="49">
        <v>0</v>
      </c>
      <c r="CSI16" s="49">
        <v>826</v>
      </c>
      <c r="CSJ16" s="49">
        <v>0</v>
      </c>
      <c r="CSK16" s="49">
        <v>878</v>
      </c>
      <c r="CSL16" s="64">
        <f t="shared" si="751"/>
        <v>1704</v>
      </c>
      <c r="CSM16" s="68">
        <f t="shared" si="752"/>
        <v>284</v>
      </c>
      <c r="CSN16" s="48">
        <v>324</v>
      </c>
      <c r="CSO16" s="49">
        <v>0</v>
      </c>
      <c r="CSP16" s="49">
        <v>2</v>
      </c>
      <c r="CSQ16" s="49">
        <v>0</v>
      </c>
      <c r="CSR16" s="49">
        <v>440</v>
      </c>
      <c r="CSS16" s="49">
        <v>0</v>
      </c>
      <c r="CST16" s="64">
        <f t="shared" si="753"/>
        <v>766</v>
      </c>
      <c r="CSU16" s="68">
        <f t="shared" si="754"/>
        <v>127.66666666666667</v>
      </c>
      <c r="CSV16" s="48">
        <v>959</v>
      </c>
      <c r="CSW16" s="49">
        <v>0</v>
      </c>
      <c r="CSX16" s="49">
        <v>220</v>
      </c>
      <c r="CSY16" s="49">
        <v>0</v>
      </c>
      <c r="CSZ16" s="49"/>
      <c r="CTA16" s="49">
        <v>0</v>
      </c>
      <c r="CTB16" s="64">
        <f t="shared" si="755"/>
        <v>1179</v>
      </c>
      <c r="CTC16" s="68">
        <f t="shared" si="756"/>
        <v>196.5</v>
      </c>
      <c r="CTD16" s="48">
        <v>0</v>
      </c>
      <c r="CTE16" s="49">
        <v>983</v>
      </c>
      <c r="CTF16" s="49">
        <v>400</v>
      </c>
      <c r="CTG16" s="49">
        <v>0</v>
      </c>
      <c r="CTH16" s="49">
        <v>0</v>
      </c>
      <c r="CTI16" s="49"/>
      <c r="CTJ16" s="64">
        <f t="shared" si="757"/>
        <v>1383</v>
      </c>
      <c r="CTK16" s="68">
        <f t="shared" si="758"/>
        <v>230.5</v>
      </c>
      <c r="CTL16" s="48">
        <v>0</v>
      </c>
      <c r="CTM16" s="49">
        <v>220</v>
      </c>
      <c r="CTN16" s="49">
        <v>0</v>
      </c>
      <c r="CTO16" s="49">
        <v>830</v>
      </c>
      <c r="CTP16" s="49">
        <v>0</v>
      </c>
      <c r="CTQ16" s="49"/>
      <c r="CTR16" s="64">
        <f t="shared" si="759"/>
        <v>1050</v>
      </c>
      <c r="CTS16" s="68">
        <f t="shared" si="760"/>
        <v>175</v>
      </c>
      <c r="CTT16" s="48">
        <v>0</v>
      </c>
      <c r="CTU16" s="49">
        <v>486</v>
      </c>
      <c r="CTV16" s="49">
        <v>0</v>
      </c>
      <c r="CTW16" s="49">
        <v>1704</v>
      </c>
      <c r="CTX16" s="49"/>
      <c r="CTY16" s="49"/>
      <c r="CTZ16" s="64">
        <f t="shared" si="761"/>
        <v>2190</v>
      </c>
      <c r="CUA16" s="68">
        <f t="shared" si="762"/>
        <v>365</v>
      </c>
      <c r="CUB16" s="48">
        <v>0</v>
      </c>
      <c r="CUC16" s="49"/>
      <c r="CUD16" s="49"/>
      <c r="CUE16" s="49">
        <v>956</v>
      </c>
      <c r="CUF16" s="49">
        <v>0</v>
      </c>
      <c r="CUG16" s="49">
        <v>0</v>
      </c>
      <c r="CUH16" s="64">
        <f t="shared" si="763"/>
        <v>956</v>
      </c>
      <c r="CUI16" s="68">
        <f t="shared" si="764"/>
        <v>159.33333333333334</v>
      </c>
      <c r="CUJ16" s="48"/>
      <c r="CUK16" s="49">
        <v>900</v>
      </c>
      <c r="CUL16" s="49">
        <v>327</v>
      </c>
      <c r="CUM16" s="49">
        <v>0</v>
      </c>
      <c r="CUN16" s="49">
        <v>442</v>
      </c>
      <c r="CUO16" s="49">
        <v>0</v>
      </c>
      <c r="CUP16" s="64">
        <f t="shared" si="765"/>
        <v>1669</v>
      </c>
      <c r="CUQ16" s="68">
        <f t="shared" si="766"/>
        <v>278.16666666666669</v>
      </c>
      <c r="CUR16" s="48">
        <v>877</v>
      </c>
      <c r="CUS16" s="49"/>
      <c r="CUT16" s="49"/>
      <c r="CUU16" s="49">
        <v>0</v>
      </c>
      <c r="CUV16" s="49">
        <v>0</v>
      </c>
      <c r="CUW16" s="49">
        <v>824</v>
      </c>
      <c r="CUX16" s="64">
        <f t="shared" si="767"/>
        <v>1701</v>
      </c>
      <c r="CUY16" s="68">
        <f t="shared" si="768"/>
        <v>283.5</v>
      </c>
      <c r="CUZ16" s="48">
        <v>0</v>
      </c>
      <c r="CVA16" s="49">
        <v>0</v>
      </c>
      <c r="CVB16" s="49">
        <v>900</v>
      </c>
      <c r="CVC16" s="49">
        <v>0</v>
      </c>
      <c r="CVD16" s="49">
        <v>663</v>
      </c>
      <c r="CVE16" s="49">
        <v>0</v>
      </c>
      <c r="CVF16" s="64">
        <f t="shared" si="769"/>
        <v>1563</v>
      </c>
      <c r="CVG16" s="68">
        <f t="shared" si="770"/>
        <v>260.5</v>
      </c>
      <c r="CVH16" s="48">
        <v>0</v>
      </c>
      <c r="CVI16" s="49">
        <v>800</v>
      </c>
      <c r="CVJ16" s="49">
        <v>0</v>
      </c>
      <c r="CVK16" s="49">
        <v>0</v>
      </c>
      <c r="CVL16" s="49">
        <v>660</v>
      </c>
      <c r="CVM16" s="49">
        <v>0</v>
      </c>
      <c r="CVN16" s="64">
        <f t="shared" si="771"/>
        <v>1460</v>
      </c>
      <c r="CVO16" s="68">
        <f t="shared" si="772"/>
        <v>243.33333333333334</v>
      </c>
      <c r="CVP16" s="48"/>
      <c r="CVQ16" s="49">
        <v>941</v>
      </c>
      <c r="CVR16" s="49">
        <v>0</v>
      </c>
      <c r="CVS16" s="49">
        <v>0</v>
      </c>
      <c r="CVT16" s="49">
        <v>0</v>
      </c>
      <c r="CVU16" s="49">
        <v>1400</v>
      </c>
      <c r="CVV16" s="64">
        <f t="shared" si="773"/>
        <v>2341</v>
      </c>
      <c r="CVW16" s="68">
        <f t="shared" si="774"/>
        <v>390.16666666666669</v>
      </c>
      <c r="CVX16" s="48">
        <v>0</v>
      </c>
      <c r="CVY16" s="49">
        <v>0</v>
      </c>
      <c r="CVZ16" s="49">
        <v>520</v>
      </c>
      <c r="CWA16" s="49">
        <v>0</v>
      </c>
      <c r="CWB16" s="49">
        <v>1012</v>
      </c>
      <c r="CWC16" s="49">
        <v>0</v>
      </c>
      <c r="CWD16" s="64">
        <f t="shared" si="775"/>
        <v>1532</v>
      </c>
      <c r="CWE16" s="68">
        <f t="shared" si="776"/>
        <v>255.33333333333334</v>
      </c>
      <c r="CWF16" s="48">
        <v>799</v>
      </c>
      <c r="CWG16" s="49">
        <v>0</v>
      </c>
      <c r="CWH16" s="49">
        <v>801</v>
      </c>
      <c r="CWI16" s="49">
        <v>0</v>
      </c>
      <c r="CWJ16" s="49">
        <v>0</v>
      </c>
      <c r="CWK16" s="49">
        <v>699</v>
      </c>
      <c r="CWL16" s="64">
        <f t="shared" si="777"/>
        <v>2299</v>
      </c>
      <c r="CWM16" s="68">
        <f t="shared" si="778"/>
        <v>383.16666666666669</v>
      </c>
      <c r="CWN16" s="48">
        <v>936</v>
      </c>
      <c r="CWO16" s="49">
        <v>456</v>
      </c>
      <c r="CWP16" s="49">
        <v>0</v>
      </c>
      <c r="CWQ16" s="49">
        <v>678</v>
      </c>
      <c r="CWR16" s="49">
        <v>0</v>
      </c>
      <c r="CWS16" s="49">
        <v>220</v>
      </c>
      <c r="CWT16" s="64">
        <f t="shared" si="779"/>
        <v>2290</v>
      </c>
      <c r="CWU16" s="68">
        <f t="shared" si="780"/>
        <v>381.66666666666669</v>
      </c>
      <c r="CWV16" s="48">
        <v>0</v>
      </c>
      <c r="CWW16" s="49">
        <v>1072</v>
      </c>
      <c r="CWX16" s="49">
        <v>0</v>
      </c>
      <c r="CWY16" s="49">
        <v>0</v>
      </c>
      <c r="CWZ16" s="49">
        <v>0</v>
      </c>
      <c r="CXA16" s="49">
        <v>0</v>
      </c>
      <c r="CXB16" s="127">
        <f t="shared" si="781"/>
        <v>1072</v>
      </c>
      <c r="CXC16" s="43">
        <f t="shared" si="782"/>
        <v>178.66666666666666</v>
      </c>
      <c r="CXD16" s="48">
        <v>0</v>
      </c>
      <c r="CXE16" s="49">
        <v>0</v>
      </c>
      <c r="CXF16" s="49">
        <v>1017</v>
      </c>
      <c r="CXG16" s="49">
        <v>0</v>
      </c>
      <c r="CXH16" s="49">
        <v>0</v>
      </c>
      <c r="CXI16" s="49">
        <v>821</v>
      </c>
      <c r="CXJ16" s="127">
        <f t="shared" si="783"/>
        <v>1838</v>
      </c>
      <c r="CXK16" s="43">
        <f t="shared" si="784"/>
        <v>306.33333333333331</v>
      </c>
      <c r="CXL16" s="48">
        <v>110</v>
      </c>
      <c r="CXM16" s="49">
        <v>0</v>
      </c>
      <c r="CXN16" s="49">
        <v>332</v>
      </c>
      <c r="CXO16" s="49">
        <v>982</v>
      </c>
      <c r="CXP16" s="49">
        <v>441</v>
      </c>
      <c r="CXQ16" s="49">
        <v>661</v>
      </c>
      <c r="CXR16" s="127">
        <f t="shared" si="785"/>
        <v>2526</v>
      </c>
      <c r="CXS16" s="43">
        <f t="shared" si="786"/>
        <v>421</v>
      </c>
      <c r="CXT16" s="48">
        <v>0</v>
      </c>
      <c r="CXU16" s="49">
        <v>0</v>
      </c>
      <c r="CXV16" s="49">
        <v>0</v>
      </c>
      <c r="CXW16" s="49">
        <v>461</v>
      </c>
      <c r="CXX16" s="49">
        <v>1371</v>
      </c>
      <c r="CXY16" s="49">
        <v>0</v>
      </c>
      <c r="CXZ16" s="127">
        <f t="shared" si="787"/>
        <v>1832</v>
      </c>
      <c r="CYA16" s="43">
        <f t="shared" si="788"/>
        <v>305.33333333333331</v>
      </c>
      <c r="CYB16" s="48">
        <v>0</v>
      </c>
      <c r="CYC16" s="49">
        <v>0</v>
      </c>
      <c r="CYD16" s="49">
        <v>439</v>
      </c>
      <c r="CYE16" s="49">
        <v>613</v>
      </c>
      <c r="CYF16" s="49">
        <v>330</v>
      </c>
      <c r="CYG16" s="49">
        <v>330</v>
      </c>
      <c r="CYH16" s="127">
        <f t="shared" si="789"/>
        <v>1712</v>
      </c>
      <c r="CYI16" s="43">
        <f t="shared" si="790"/>
        <v>285.33333333333331</v>
      </c>
      <c r="CYJ16" s="48"/>
      <c r="CYK16" s="49">
        <v>331</v>
      </c>
      <c r="CYL16" s="49">
        <v>331</v>
      </c>
      <c r="CYM16" s="49">
        <v>0</v>
      </c>
      <c r="CYN16" s="49">
        <v>977</v>
      </c>
      <c r="CYO16" s="49">
        <v>1603</v>
      </c>
      <c r="CYP16" s="127">
        <f t="shared" si="791"/>
        <v>3242</v>
      </c>
      <c r="CYQ16" s="43">
        <f t="shared" si="792"/>
        <v>540.33333333333337</v>
      </c>
      <c r="CYR16" s="48">
        <v>0</v>
      </c>
      <c r="CYS16" s="49">
        <v>0</v>
      </c>
      <c r="CYT16" s="49">
        <v>0</v>
      </c>
      <c r="CYU16" s="49">
        <v>0</v>
      </c>
      <c r="CYV16" s="49">
        <v>0</v>
      </c>
      <c r="CYW16" s="49">
        <v>0</v>
      </c>
      <c r="CYX16" s="127">
        <f t="shared" si="793"/>
        <v>0</v>
      </c>
      <c r="CYY16" s="43">
        <f t="shared" si="794"/>
        <v>0</v>
      </c>
      <c r="CYZ16" s="48">
        <v>662</v>
      </c>
      <c r="CZA16" s="49">
        <v>0</v>
      </c>
      <c r="CZB16" s="49">
        <v>0</v>
      </c>
      <c r="CZC16" s="49">
        <v>440</v>
      </c>
      <c r="CZD16" s="49"/>
      <c r="CZE16" s="49">
        <v>0</v>
      </c>
      <c r="CZF16" s="127">
        <f t="shared" si="795"/>
        <v>1102</v>
      </c>
      <c r="CZG16" s="43">
        <f t="shared" si="796"/>
        <v>220.4</v>
      </c>
      <c r="CZH16" s="48">
        <v>440</v>
      </c>
      <c r="CZI16" s="49">
        <v>0</v>
      </c>
      <c r="CZJ16" s="49">
        <v>0</v>
      </c>
      <c r="CZK16" s="49">
        <v>438</v>
      </c>
      <c r="CZL16" s="49">
        <v>0</v>
      </c>
      <c r="CZM16" s="49">
        <v>816</v>
      </c>
      <c r="CZN16" s="127">
        <f t="shared" si="797"/>
        <v>1694</v>
      </c>
      <c r="CZO16" s="43">
        <f t="shared" si="798"/>
        <v>282.33333333333331</v>
      </c>
      <c r="CZP16" s="48">
        <v>0</v>
      </c>
      <c r="CZQ16" s="49"/>
      <c r="CZR16" s="49"/>
      <c r="CZS16" s="49">
        <v>0</v>
      </c>
      <c r="CZT16" s="49">
        <v>443</v>
      </c>
      <c r="CZU16" s="49">
        <v>0</v>
      </c>
      <c r="CZV16" s="127">
        <f t="shared" si="799"/>
        <v>443</v>
      </c>
      <c r="CZW16" s="43">
        <f t="shared" si="800"/>
        <v>73.833333333333329</v>
      </c>
      <c r="CZX16" s="48">
        <v>659</v>
      </c>
      <c r="CZY16" s="49">
        <v>221</v>
      </c>
      <c r="CZZ16" s="49">
        <v>0</v>
      </c>
      <c r="DAA16" s="49">
        <v>0</v>
      </c>
      <c r="DAB16" s="49">
        <v>0</v>
      </c>
      <c r="DAC16" s="49">
        <v>0</v>
      </c>
      <c r="DAD16" s="64">
        <f t="shared" si="801"/>
        <v>880</v>
      </c>
      <c r="DAE16" s="68">
        <f t="shared" si="802"/>
        <v>146.66666666666666</v>
      </c>
      <c r="DAF16" s="48">
        <v>915</v>
      </c>
      <c r="DAG16" s="49">
        <v>0</v>
      </c>
      <c r="DAH16" s="49">
        <v>0</v>
      </c>
      <c r="DAI16" s="49">
        <v>0</v>
      </c>
      <c r="DAJ16" s="49">
        <v>909</v>
      </c>
      <c r="DAK16" s="49">
        <v>0</v>
      </c>
      <c r="DAL16" s="64">
        <f t="shared" si="803"/>
        <v>1824</v>
      </c>
      <c r="DAM16" s="68">
        <f t="shared" si="804"/>
        <v>304</v>
      </c>
      <c r="DAN16" s="48">
        <v>0</v>
      </c>
      <c r="DAO16" s="49">
        <v>0</v>
      </c>
      <c r="DAP16" s="49">
        <v>0</v>
      </c>
      <c r="DAQ16" s="49">
        <v>0</v>
      </c>
      <c r="DAR16" s="49">
        <v>0</v>
      </c>
      <c r="DAS16" s="49"/>
      <c r="DAT16" s="64">
        <f t="shared" si="805"/>
        <v>0</v>
      </c>
      <c r="DAU16" s="68">
        <f t="shared" si="806"/>
        <v>0</v>
      </c>
      <c r="DAV16" s="48">
        <v>0</v>
      </c>
      <c r="DAW16" s="49">
        <v>0</v>
      </c>
      <c r="DAX16" s="49">
        <v>0</v>
      </c>
      <c r="DAY16" s="49">
        <v>0</v>
      </c>
      <c r="DAZ16" s="49">
        <v>439</v>
      </c>
      <c r="DBA16" s="49">
        <v>0</v>
      </c>
      <c r="DBB16" s="64">
        <f t="shared" si="807"/>
        <v>439</v>
      </c>
      <c r="DBC16" s="68">
        <f t="shared" si="808"/>
        <v>73.166666666666671</v>
      </c>
      <c r="DBD16" s="48">
        <v>0</v>
      </c>
      <c r="DBE16" s="49">
        <v>0</v>
      </c>
      <c r="DBF16" s="49">
        <v>519</v>
      </c>
      <c r="DBG16" s="49">
        <v>440</v>
      </c>
      <c r="DBH16" s="49">
        <v>0</v>
      </c>
      <c r="DBI16" s="49">
        <v>0</v>
      </c>
      <c r="DBJ16" s="64">
        <f t="shared" si="809"/>
        <v>959</v>
      </c>
      <c r="DBK16" s="68">
        <f t="shared" si="810"/>
        <v>159.83333333333334</v>
      </c>
      <c r="DBL16" s="48">
        <v>0</v>
      </c>
      <c r="DBM16" s="49"/>
      <c r="DBN16" s="49">
        <v>898</v>
      </c>
      <c r="DBO16" s="49">
        <v>0</v>
      </c>
      <c r="DBP16" s="49">
        <v>0</v>
      </c>
      <c r="DBQ16" s="49">
        <v>660</v>
      </c>
      <c r="DBR16" s="64">
        <f t="shared" si="811"/>
        <v>1558</v>
      </c>
      <c r="DBS16" s="68">
        <f t="shared" si="812"/>
        <v>259.66666666666669</v>
      </c>
      <c r="DBT16" s="48">
        <v>0</v>
      </c>
      <c r="DBU16" s="49"/>
      <c r="DBV16" s="49"/>
      <c r="DBW16" s="49">
        <v>219</v>
      </c>
      <c r="DBX16" s="49">
        <v>368</v>
      </c>
      <c r="DBY16" s="49"/>
      <c r="DBZ16" s="64">
        <f t="shared" si="813"/>
        <v>587</v>
      </c>
      <c r="DCA16" s="68">
        <f t="shared" si="814"/>
        <v>117.4</v>
      </c>
      <c r="DCB16" s="48">
        <f>600+628</f>
        <v>1228</v>
      </c>
      <c r="DCC16" s="49"/>
      <c r="DCD16" s="49">
        <v>0</v>
      </c>
      <c r="DCE16" s="49">
        <v>660</v>
      </c>
      <c r="DCF16" s="49">
        <v>305</v>
      </c>
      <c r="DCG16" s="49">
        <v>567</v>
      </c>
      <c r="DCH16" s="64">
        <f t="shared" si="815"/>
        <v>2760</v>
      </c>
      <c r="DCI16" s="68">
        <f t="shared" si="816"/>
        <v>460</v>
      </c>
      <c r="DCJ16" s="48">
        <v>0</v>
      </c>
      <c r="DCK16" s="49">
        <v>0</v>
      </c>
      <c r="DCL16" s="49">
        <v>0</v>
      </c>
      <c r="DCM16" s="49">
        <v>776</v>
      </c>
      <c r="DCN16" s="49">
        <v>0</v>
      </c>
      <c r="DCO16" s="49">
        <v>702</v>
      </c>
      <c r="DCP16" s="64">
        <f t="shared" si="817"/>
        <v>1478</v>
      </c>
      <c r="DCQ16" s="68">
        <f t="shared" si="818"/>
        <v>246.33333333333334</v>
      </c>
      <c r="DCR16" s="48">
        <v>0</v>
      </c>
      <c r="DCS16" s="49">
        <v>0</v>
      </c>
      <c r="DCT16" s="49">
        <v>385</v>
      </c>
      <c r="DCU16" s="49">
        <v>1020</v>
      </c>
      <c r="DCV16" s="49">
        <v>0</v>
      </c>
      <c r="DCW16" s="49">
        <v>0</v>
      </c>
      <c r="DCX16" s="64">
        <f t="shared" si="819"/>
        <v>1405</v>
      </c>
      <c r="DCY16" s="68">
        <f t="shared" si="820"/>
        <v>234.16666666666666</v>
      </c>
      <c r="DCZ16" s="48">
        <v>0</v>
      </c>
      <c r="DDA16" s="49">
        <v>220</v>
      </c>
      <c r="DDB16" s="49">
        <v>0</v>
      </c>
      <c r="DDC16" s="49">
        <v>663</v>
      </c>
      <c r="DDD16" s="49"/>
      <c r="DDE16" s="49">
        <v>0</v>
      </c>
      <c r="DDF16" s="64">
        <f t="shared" si="821"/>
        <v>883</v>
      </c>
      <c r="DDG16" s="68">
        <f t="shared" si="822"/>
        <v>147.16666666666666</v>
      </c>
      <c r="DDH16" s="48">
        <v>0</v>
      </c>
      <c r="DDI16" s="49">
        <v>1010</v>
      </c>
      <c r="DDJ16" s="49">
        <v>0</v>
      </c>
      <c r="DDK16" s="49">
        <v>0</v>
      </c>
      <c r="DDL16" s="49">
        <v>407</v>
      </c>
      <c r="DDM16" s="49">
        <v>0</v>
      </c>
      <c r="DDN16" s="127">
        <f t="shared" si="823"/>
        <v>1417</v>
      </c>
      <c r="DDO16" s="43">
        <f t="shared" si="824"/>
        <v>236.16666666666666</v>
      </c>
      <c r="DDP16" s="48">
        <v>0</v>
      </c>
      <c r="DDQ16" s="49">
        <v>440</v>
      </c>
      <c r="DDR16" s="49">
        <v>0</v>
      </c>
      <c r="DDS16" s="49"/>
      <c r="DDT16" s="49">
        <v>1000</v>
      </c>
      <c r="DDU16" s="49">
        <v>0</v>
      </c>
      <c r="DDV16" s="127">
        <f t="shared" si="825"/>
        <v>1440</v>
      </c>
      <c r="DDW16" s="43">
        <f t="shared" si="826"/>
        <v>240</v>
      </c>
      <c r="DDX16" s="48">
        <v>0</v>
      </c>
      <c r="DDY16" s="49">
        <v>0</v>
      </c>
      <c r="DDZ16" s="49">
        <v>330</v>
      </c>
      <c r="DEA16" s="49">
        <v>0</v>
      </c>
      <c r="DEB16" s="49">
        <v>880</v>
      </c>
      <c r="DEC16" s="49">
        <v>0</v>
      </c>
      <c r="DED16" s="127">
        <f t="shared" si="827"/>
        <v>1210</v>
      </c>
      <c r="DEE16" s="43">
        <f t="shared" si="828"/>
        <v>201.66666666666666</v>
      </c>
      <c r="DEF16" s="48">
        <v>0</v>
      </c>
      <c r="DEG16" s="49">
        <v>439</v>
      </c>
      <c r="DEH16" s="49"/>
      <c r="DEI16" s="49">
        <v>0</v>
      </c>
      <c r="DEJ16" s="49">
        <v>486</v>
      </c>
      <c r="DEK16" s="49">
        <v>327</v>
      </c>
      <c r="DEL16" s="127">
        <f t="shared" si="829"/>
        <v>1252</v>
      </c>
      <c r="DEM16" s="43">
        <f t="shared" si="830"/>
        <v>208.66666666666666</v>
      </c>
      <c r="DEN16" s="48">
        <v>0</v>
      </c>
      <c r="DEO16" s="49">
        <v>656</v>
      </c>
      <c r="DEP16" s="49">
        <v>0</v>
      </c>
      <c r="DEQ16" s="49">
        <v>0</v>
      </c>
      <c r="DER16" s="49"/>
      <c r="DES16" s="49">
        <v>881</v>
      </c>
      <c r="DET16" s="127">
        <f t="shared" si="831"/>
        <v>1537</v>
      </c>
      <c r="DEU16" s="43">
        <f t="shared" si="832"/>
        <v>256.16666666666669</v>
      </c>
      <c r="DEV16" s="48">
        <v>0</v>
      </c>
      <c r="DEW16" s="49"/>
      <c r="DEX16" s="49">
        <v>0</v>
      </c>
      <c r="DEY16" s="49">
        <v>882</v>
      </c>
      <c r="DEZ16" s="49">
        <v>0</v>
      </c>
      <c r="DFA16" s="49">
        <v>0</v>
      </c>
      <c r="DFB16" s="127">
        <f t="shared" si="833"/>
        <v>882</v>
      </c>
      <c r="DFC16" s="43">
        <f t="shared" si="834"/>
        <v>147</v>
      </c>
      <c r="DFD16" s="48">
        <v>0</v>
      </c>
      <c r="DFE16" s="49">
        <v>890</v>
      </c>
      <c r="DFF16" s="49">
        <v>0</v>
      </c>
      <c r="DFG16" s="49">
        <v>0</v>
      </c>
      <c r="DFH16" s="49">
        <v>970</v>
      </c>
      <c r="DFI16" s="49"/>
      <c r="DFJ16" s="127">
        <f t="shared" si="835"/>
        <v>1860</v>
      </c>
      <c r="DFK16" s="43">
        <f t="shared" si="836"/>
        <v>310</v>
      </c>
      <c r="DFL16" s="63"/>
      <c r="DFM16" s="64">
        <v>0</v>
      </c>
      <c r="DFN16" s="64">
        <v>1017</v>
      </c>
      <c r="DFO16" s="64">
        <v>0</v>
      </c>
      <c r="DFP16" s="64">
        <v>550</v>
      </c>
      <c r="DFQ16" s="64">
        <v>110</v>
      </c>
      <c r="DFR16" s="64">
        <f t="shared" si="837"/>
        <v>1677</v>
      </c>
      <c r="DFS16" s="68">
        <f t="shared" si="838"/>
        <v>279.5</v>
      </c>
      <c r="DFT16" s="48">
        <v>0</v>
      </c>
      <c r="DFU16" s="49">
        <v>0</v>
      </c>
      <c r="DFV16" s="49">
        <v>0</v>
      </c>
      <c r="DFW16" s="49">
        <v>1000</v>
      </c>
      <c r="DFX16" s="49"/>
      <c r="DFY16" s="49">
        <v>220</v>
      </c>
      <c r="DFZ16" s="127">
        <f t="shared" si="839"/>
        <v>1220</v>
      </c>
      <c r="DGA16" s="43">
        <f t="shared" si="840"/>
        <v>203.33333333333334</v>
      </c>
      <c r="DGB16" s="48">
        <v>895</v>
      </c>
      <c r="DGC16" s="49">
        <v>0</v>
      </c>
      <c r="DGD16" s="49">
        <v>0</v>
      </c>
      <c r="DGE16" s="49"/>
      <c r="DGF16" s="49">
        <v>536</v>
      </c>
      <c r="DGG16" s="49">
        <v>0</v>
      </c>
      <c r="DGH16" s="127">
        <f t="shared" si="841"/>
        <v>1431</v>
      </c>
      <c r="DGI16" s="43">
        <f t="shared" si="842"/>
        <v>238.5</v>
      </c>
      <c r="DGJ16" s="48">
        <v>144</v>
      </c>
      <c r="DGK16" s="49">
        <v>326</v>
      </c>
      <c r="DGL16" s="49">
        <v>0</v>
      </c>
      <c r="DGM16" s="49">
        <v>0</v>
      </c>
      <c r="DGN16" s="49">
        <v>0</v>
      </c>
      <c r="DGO16" s="49"/>
      <c r="DGP16" s="64">
        <f t="shared" si="843"/>
        <v>470</v>
      </c>
      <c r="DGQ16" s="68">
        <f t="shared" si="844"/>
        <v>78.333333333333329</v>
      </c>
      <c r="DGR16" s="48">
        <v>902</v>
      </c>
      <c r="DGS16" s="49">
        <v>0</v>
      </c>
      <c r="DGT16" s="49">
        <v>221</v>
      </c>
      <c r="DGU16" s="49">
        <v>0</v>
      </c>
      <c r="DGV16" s="49">
        <v>549</v>
      </c>
      <c r="DGW16" s="49"/>
      <c r="DGX16" s="64">
        <f t="shared" si="845"/>
        <v>1672</v>
      </c>
      <c r="DGY16" s="68">
        <f t="shared" si="846"/>
        <v>278.66666666666669</v>
      </c>
      <c r="DGZ16" s="48">
        <v>900</v>
      </c>
      <c r="DHA16" s="49">
        <v>0</v>
      </c>
      <c r="DHB16" s="49">
        <v>220</v>
      </c>
      <c r="DHC16" s="49">
        <v>0</v>
      </c>
      <c r="DHD16" s="49">
        <v>0</v>
      </c>
      <c r="DHE16" s="49">
        <v>647</v>
      </c>
      <c r="DHF16" s="64">
        <f t="shared" si="847"/>
        <v>1767</v>
      </c>
      <c r="DHG16" s="68">
        <f t="shared" si="848"/>
        <v>294.5</v>
      </c>
      <c r="DHH16" s="63"/>
      <c r="DHI16" s="64">
        <v>404</v>
      </c>
      <c r="DHJ16" s="64">
        <v>0</v>
      </c>
      <c r="DHK16" s="64">
        <v>802</v>
      </c>
      <c r="DHL16" s="64">
        <v>0</v>
      </c>
      <c r="DHM16" s="64">
        <v>0</v>
      </c>
      <c r="DHN16" s="64">
        <f t="shared" si="849"/>
        <v>1206</v>
      </c>
      <c r="DHO16" s="68">
        <f t="shared" si="850"/>
        <v>201</v>
      </c>
      <c r="DHP16" s="48">
        <v>0</v>
      </c>
      <c r="DHQ16" s="49">
        <v>0</v>
      </c>
      <c r="DHR16" s="49">
        <v>0</v>
      </c>
      <c r="DHS16" s="49">
        <v>953</v>
      </c>
      <c r="DHT16" s="49">
        <v>0</v>
      </c>
      <c r="DHU16" s="49">
        <v>440</v>
      </c>
      <c r="DHV16" s="64">
        <f t="shared" si="851"/>
        <v>1393</v>
      </c>
      <c r="DHW16" s="68">
        <f t="shared" si="852"/>
        <v>232.16666666666666</v>
      </c>
      <c r="DHX16" s="48">
        <v>222</v>
      </c>
      <c r="DHY16" s="49"/>
      <c r="DHZ16" s="49">
        <v>0</v>
      </c>
      <c r="DIA16" s="49">
        <v>0</v>
      </c>
      <c r="DIB16" s="49">
        <v>0</v>
      </c>
      <c r="DIC16" s="49">
        <v>991</v>
      </c>
      <c r="DID16" s="64">
        <f t="shared" si="853"/>
        <v>1213</v>
      </c>
      <c r="DIE16" s="68">
        <f t="shared" si="854"/>
        <v>202.16666666666666</v>
      </c>
      <c r="DIF16" s="48"/>
      <c r="DIG16" s="49">
        <v>219</v>
      </c>
      <c r="DIH16" s="49">
        <v>0</v>
      </c>
      <c r="DII16" s="49">
        <v>0</v>
      </c>
      <c r="DIJ16" s="49">
        <v>1000</v>
      </c>
      <c r="DIK16" s="49"/>
      <c r="DIL16" s="64">
        <f t="shared" si="855"/>
        <v>1219</v>
      </c>
      <c r="DIM16" s="68">
        <f t="shared" si="856"/>
        <v>203.16666666666666</v>
      </c>
      <c r="DIN16" s="48">
        <v>0</v>
      </c>
      <c r="DIO16" s="49"/>
      <c r="DIP16" s="49">
        <v>0</v>
      </c>
      <c r="DIQ16" s="49">
        <v>0</v>
      </c>
      <c r="DIR16" s="49">
        <v>0</v>
      </c>
      <c r="DIS16" s="49">
        <v>897</v>
      </c>
      <c r="DIT16" s="64">
        <f t="shared" si="857"/>
        <v>897</v>
      </c>
      <c r="DIU16" s="68">
        <f t="shared" si="858"/>
        <v>149.5</v>
      </c>
      <c r="DIV16" s="48">
        <f>SUMIF(SUMPK!$B:$B,$B:$B,SUMPK!$O:$O)</f>
        <v>0</v>
      </c>
      <c r="DIW16" s="49">
        <v>599</v>
      </c>
      <c r="DIX16" s="49">
        <v>0</v>
      </c>
      <c r="DIY16" s="49">
        <v>0</v>
      </c>
      <c r="DIZ16" s="49">
        <v>835</v>
      </c>
      <c r="DJA16" s="49">
        <v>0</v>
      </c>
      <c r="DJB16" s="64">
        <f t="shared" si="859"/>
        <v>1434</v>
      </c>
      <c r="DJC16" s="68">
        <f t="shared" si="860"/>
        <v>239</v>
      </c>
      <c r="DJD16" s="48">
        <v>0</v>
      </c>
      <c r="DJE16" s="49">
        <v>0</v>
      </c>
      <c r="DJF16" s="49">
        <v>878</v>
      </c>
      <c r="DJG16" s="49">
        <v>0</v>
      </c>
      <c r="DJH16" s="49">
        <v>442</v>
      </c>
      <c r="DJI16" s="49"/>
      <c r="DJJ16" s="64">
        <f t="shared" si="861"/>
        <v>1320</v>
      </c>
      <c r="DJK16" s="68">
        <f t="shared" si="862"/>
        <v>220</v>
      </c>
      <c r="DJL16" s="48">
        <v>0</v>
      </c>
      <c r="DJM16" s="49">
        <v>0</v>
      </c>
      <c r="DJN16" s="49">
        <v>633</v>
      </c>
      <c r="DJO16" s="49">
        <v>0</v>
      </c>
      <c r="DJP16" s="49">
        <v>246</v>
      </c>
      <c r="DJQ16" s="49">
        <v>4</v>
      </c>
      <c r="DJR16" s="64">
        <f t="shared" si="863"/>
        <v>883</v>
      </c>
      <c r="DJS16" s="68">
        <f t="shared" si="864"/>
        <v>147.16666666666666</v>
      </c>
      <c r="DJT16" s="48"/>
      <c r="DJU16" s="49">
        <v>0</v>
      </c>
      <c r="DJV16" s="49">
        <v>0</v>
      </c>
      <c r="DJW16" s="49">
        <v>0</v>
      </c>
      <c r="DJX16" s="49">
        <v>791</v>
      </c>
      <c r="DJY16" s="49">
        <v>238</v>
      </c>
      <c r="DJZ16" s="64">
        <f t="shared" si="865"/>
        <v>1029</v>
      </c>
      <c r="DKA16" s="68">
        <f t="shared" si="866"/>
        <v>171.5</v>
      </c>
      <c r="DKB16" s="48">
        <v>438</v>
      </c>
      <c r="DKC16" s="49">
        <v>0</v>
      </c>
      <c r="DKD16" s="49">
        <v>0</v>
      </c>
      <c r="DKE16" s="49">
        <v>977</v>
      </c>
      <c r="DKF16" s="49">
        <v>0</v>
      </c>
      <c r="DKG16" s="49">
        <v>226</v>
      </c>
      <c r="DKH16" s="64">
        <f t="shared" si="867"/>
        <v>1641</v>
      </c>
      <c r="DKI16" s="68">
        <f t="shared" si="868"/>
        <v>273.5</v>
      </c>
      <c r="DKJ16" s="48"/>
      <c r="DKK16" s="49">
        <v>0</v>
      </c>
      <c r="DKL16" s="49">
        <v>0</v>
      </c>
      <c r="DKM16" s="49">
        <v>0</v>
      </c>
      <c r="DKN16" s="49">
        <v>520</v>
      </c>
      <c r="DKO16" s="49">
        <v>1101</v>
      </c>
      <c r="DKP16" s="64">
        <f t="shared" si="869"/>
        <v>1621</v>
      </c>
      <c r="DKQ16" s="68">
        <f t="shared" si="870"/>
        <v>270.16666666666669</v>
      </c>
      <c r="DKR16" s="48">
        <v>0</v>
      </c>
      <c r="DKS16" s="49">
        <v>0</v>
      </c>
      <c r="DKT16" s="49">
        <v>435</v>
      </c>
      <c r="DKU16" s="49">
        <v>0</v>
      </c>
      <c r="DKV16" s="49">
        <v>0</v>
      </c>
      <c r="DKW16" s="49">
        <v>0</v>
      </c>
      <c r="DKX16" s="64">
        <f t="shared" si="871"/>
        <v>435</v>
      </c>
      <c r="DKY16" s="68">
        <f t="shared" si="872"/>
        <v>72.5</v>
      </c>
      <c r="DKZ16" s="48">
        <v>919</v>
      </c>
      <c r="DLA16" s="49">
        <v>0</v>
      </c>
      <c r="DLB16" s="49">
        <v>0</v>
      </c>
      <c r="DLC16" s="49">
        <v>0</v>
      </c>
      <c r="DLD16" s="49">
        <v>0</v>
      </c>
      <c r="DLE16" s="49">
        <v>0</v>
      </c>
      <c r="DLF16" s="64">
        <f t="shared" si="873"/>
        <v>919</v>
      </c>
      <c r="DLG16" s="68">
        <f t="shared" si="874"/>
        <v>153.16666666666666</v>
      </c>
      <c r="DLH16" s="48"/>
      <c r="DLI16" s="49">
        <v>0</v>
      </c>
      <c r="DLJ16" s="49">
        <v>977</v>
      </c>
      <c r="DLK16" s="49">
        <f>SUMIF(SUMPK!$B:$B,$B:$B,SUMPK!$O:$O)</f>
        <v>0</v>
      </c>
      <c r="DLL16" s="49"/>
      <c r="DLM16" s="49">
        <v>1024</v>
      </c>
      <c r="DLN16" s="64">
        <f t="shared" si="875"/>
        <v>2001</v>
      </c>
      <c r="DLO16" s="68">
        <f t="shared" si="876"/>
        <v>333.5</v>
      </c>
      <c r="DLP16" s="48">
        <v>0</v>
      </c>
      <c r="DLR16" s="49">
        <v>0</v>
      </c>
      <c r="DLS16" s="49">
        <v>440</v>
      </c>
      <c r="DLT16" s="49">
        <v>0</v>
      </c>
      <c r="DLU16" s="49">
        <v>0</v>
      </c>
      <c r="DLV16" s="64">
        <f t="shared" si="877"/>
        <v>440</v>
      </c>
      <c r="DLW16" s="68">
        <f t="shared" si="878"/>
        <v>73.333333333333329</v>
      </c>
      <c r="DLX16" s="48">
        <v>0</v>
      </c>
      <c r="DLY16" s="49">
        <v>0</v>
      </c>
      <c r="DLZ16" s="49">
        <v>550</v>
      </c>
      <c r="DMA16" s="49">
        <v>331</v>
      </c>
      <c r="DMB16" s="49">
        <v>353</v>
      </c>
      <c r="DMC16" s="49"/>
      <c r="DMD16" s="64">
        <f t="shared" si="879"/>
        <v>1234</v>
      </c>
      <c r="DME16" s="68">
        <f t="shared" si="880"/>
        <v>205.66666666666666</v>
      </c>
      <c r="DMF16" s="48"/>
      <c r="DMG16" s="49"/>
      <c r="DMH16" s="49"/>
      <c r="DMI16" s="49">
        <v>0</v>
      </c>
      <c r="DMJ16" s="49">
        <v>870</v>
      </c>
      <c r="DMK16" s="49">
        <v>0</v>
      </c>
      <c r="DML16" s="64">
        <f t="shared" si="881"/>
        <v>870</v>
      </c>
      <c r="DMM16" s="68">
        <f t="shared" si="882"/>
        <v>145</v>
      </c>
      <c r="DMN16" s="48">
        <v>0</v>
      </c>
      <c r="DMO16" s="49">
        <v>883</v>
      </c>
      <c r="DMP16" s="49">
        <v>0</v>
      </c>
      <c r="DMQ16" s="49">
        <v>0</v>
      </c>
      <c r="DMR16" s="49">
        <v>551</v>
      </c>
      <c r="DMS16" s="49">
        <v>220</v>
      </c>
      <c r="DMT16" s="64">
        <f t="shared" si="883"/>
        <v>1654</v>
      </c>
      <c r="DMU16" s="68">
        <f t="shared" si="884"/>
        <v>275.66666666666669</v>
      </c>
      <c r="DMV16" s="48">
        <v>0</v>
      </c>
      <c r="DMW16" s="49">
        <v>0</v>
      </c>
      <c r="DMX16" s="49">
        <v>600</v>
      </c>
      <c r="DMY16" s="49">
        <v>400</v>
      </c>
      <c r="DMZ16" s="49">
        <v>0</v>
      </c>
      <c r="DNA16" s="49">
        <v>0</v>
      </c>
      <c r="DNB16" s="64">
        <f t="shared" si="885"/>
        <v>1000</v>
      </c>
      <c r="DNC16" s="68">
        <f t="shared" si="886"/>
        <v>166.66666666666666</v>
      </c>
      <c r="DND16" s="48"/>
      <c r="DNE16" s="49">
        <v>0</v>
      </c>
      <c r="DNF16" s="49">
        <v>900</v>
      </c>
      <c r="DNG16" s="49"/>
      <c r="DNH16" s="49">
        <v>0</v>
      </c>
      <c r="DNI16" s="49">
        <v>1060</v>
      </c>
      <c r="DNJ16" s="64">
        <f t="shared" si="887"/>
        <v>1960</v>
      </c>
      <c r="DNK16" s="68">
        <f t="shared" si="888"/>
        <v>326.66666666666669</v>
      </c>
      <c r="DNL16" s="48"/>
      <c r="DNM16" s="49"/>
      <c r="DNN16" s="49">
        <v>0</v>
      </c>
      <c r="DNO16" s="49">
        <v>1247</v>
      </c>
      <c r="DNP16" s="49">
        <v>0</v>
      </c>
      <c r="DNQ16" s="49">
        <v>0</v>
      </c>
      <c r="DNR16" s="64">
        <f t="shared" si="889"/>
        <v>1247</v>
      </c>
      <c r="DNS16" s="68">
        <f t="shared" si="890"/>
        <v>207.83333333333334</v>
      </c>
      <c r="DNT16" s="48"/>
      <c r="DNU16" s="49">
        <v>468</v>
      </c>
      <c r="DNV16" s="49">
        <v>0</v>
      </c>
      <c r="DNW16" s="49"/>
      <c r="DNX16" s="49">
        <v>220</v>
      </c>
      <c r="DNY16" s="49">
        <v>828</v>
      </c>
      <c r="DNZ16" s="64">
        <f t="shared" si="891"/>
        <v>1516</v>
      </c>
      <c r="DOA16" s="68">
        <f t="shared" si="892"/>
        <v>252.66666666666666</v>
      </c>
      <c r="DOB16" s="48">
        <v>0</v>
      </c>
      <c r="DOC16" s="49">
        <v>219</v>
      </c>
      <c r="DOD16" s="49"/>
      <c r="DOE16" s="49">
        <v>0</v>
      </c>
      <c r="DOF16" s="49">
        <v>0</v>
      </c>
      <c r="DOG16" s="49">
        <v>1012</v>
      </c>
      <c r="DOH16" s="64">
        <f t="shared" si="893"/>
        <v>1231</v>
      </c>
      <c r="DOI16" s="68">
        <f t="shared" si="894"/>
        <v>205.16666666666666</v>
      </c>
      <c r="DOJ16" s="48">
        <v>0</v>
      </c>
      <c r="DOK16" s="49">
        <v>0</v>
      </c>
      <c r="DOL16" s="49"/>
      <c r="DOM16" s="49">
        <v>637</v>
      </c>
      <c r="DON16" s="49">
        <v>0</v>
      </c>
      <c r="DOO16" s="49">
        <v>0</v>
      </c>
      <c r="DOP16" s="64">
        <f t="shared" si="895"/>
        <v>637</v>
      </c>
      <c r="DOQ16" s="68">
        <f t="shared" si="896"/>
        <v>106.16666666666667</v>
      </c>
      <c r="DOR16" s="48">
        <v>1200</v>
      </c>
      <c r="DOS16" s="49">
        <v>0</v>
      </c>
      <c r="DOT16" s="49"/>
      <c r="DOU16" s="49">
        <v>0</v>
      </c>
      <c r="DOV16" s="49"/>
      <c r="DOW16" s="49">
        <v>1042</v>
      </c>
      <c r="DOX16" s="64">
        <f t="shared" si="897"/>
        <v>2242</v>
      </c>
      <c r="DOY16" s="68">
        <f t="shared" si="898"/>
        <v>373.66666666666669</v>
      </c>
      <c r="DOZ16" s="48"/>
      <c r="DPA16" s="49">
        <v>0</v>
      </c>
      <c r="DPB16" s="49">
        <v>902</v>
      </c>
      <c r="DPC16" s="49">
        <v>0</v>
      </c>
      <c r="DPD16" s="49">
        <v>800</v>
      </c>
      <c r="DPE16" s="49">
        <v>0</v>
      </c>
      <c r="DPF16" s="64">
        <f t="shared" si="899"/>
        <v>1702</v>
      </c>
      <c r="DPG16" s="68">
        <f t="shared" si="900"/>
        <v>283.66666666666669</v>
      </c>
      <c r="DPH16" s="48">
        <v>0</v>
      </c>
      <c r="DPI16" s="49">
        <v>0</v>
      </c>
      <c r="DPJ16" s="49">
        <v>0</v>
      </c>
      <c r="DPK16" s="49">
        <v>901</v>
      </c>
      <c r="DPL16" s="49">
        <v>0</v>
      </c>
      <c r="DPM16" s="49">
        <v>440</v>
      </c>
      <c r="DPN16" s="64">
        <f t="shared" si="901"/>
        <v>1341</v>
      </c>
      <c r="DPO16" s="68">
        <f t="shared" si="902"/>
        <v>223.5</v>
      </c>
      <c r="DPP16" s="48">
        <v>0</v>
      </c>
      <c r="DPQ16" s="49">
        <v>0</v>
      </c>
      <c r="DPR16" s="49">
        <v>0</v>
      </c>
      <c r="DPS16" s="49">
        <v>868</v>
      </c>
      <c r="DPT16" s="49">
        <v>0</v>
      </c>
      <c r="DPU16" s="49">
        <v>0</v>
      </c>
      <c r="DPV16" s="491">
        <f t="shared" si="903"/>
        <v>868</v>
      </c>
      <c r="DPW16" s="492">
        <f t="shared" si="904"/>
        <v>144.66666666666666</v>
      </c>
      <c r="DPX16" s="48">
        <v>0</v>
      </c>
      <c r="DPY16" s="49">
        <v>1711</v>
      </c>
      <c r="DPZ16" s="49">
        <v>0</v>
      </c>
      <c r="DQA16" s="49">
        <v>223</v>
      </c>
      <c r="DQB16" s="49">
        <v>0</v>
      </c>
      <c r="DQC16" s="49"/>
      <c r="DQD16" s="491">
        <f t="shared" si="905"/>
        <v>1934</v>
      </c>
      <c r="DQE16" s="492">
        <f t="shared" si="906"/>
        <v>322.33333333333331</v>
      </c>
      <c r="DQF16" s="48">
        <v>0</v>
      </c>
      <c r="DQG16" s="49">
        <v>0</v>
      </c>
      <c r="DQH16" s="49">
        <v>442</v>
      </c>
      <c r="DQI16" s="49"/>
      <c r="DQJ16" s="49">
        <v>724</v>
      </c>
      <c r="DQK16" s="49">
        <v>853</v>
      </c>
      <c r="DQL16" s="489">
        <f t="shared" si="907"/>
        <v>2019</v>
      </c>
      <c r="DQM16" s="492">
        <f t="shared" si="908"/>
        <v>336.5</v>
      </c>
      <c r="DQN16" s="48">
        <v>0</v>
      </c>
      <c r="DQO16" s="49">
        <v>0</v>
      </c>
      <c r="DQP16" s="49">
        <v>0</v>
      </c>
      <c r="DQQ16" s="49">
        <v>0</v>
      </c>
      <c r="DQR16" s="49">
        <v>671</v>
      </c>
      <c r="DQS16" s="49">
        <v>0</v>
      </c>
      <c r="DQT16" s="64">
        <f t="shared" si="909"/>
        <v>671</v>
      </c>
      <c r="DQU16" s="68">
        <f t="shared" si="910"/>
        <v>111.83333333333333</v>
      </c>
      <c r="DQV16" s="48">
        <v>0</v>
      </c>
      <c r="DQW16" s="49">
        <v>0</v>
      </c>
      <c r="DQX16" s="49">
        <v>0</v>
      </c>
      <c r="DQY16" s="49">
        <v>803</v>
      </c>
      <c r="DQZ16" s="49">
        <v>0</v>
      </c>
      <c r="DRA16" s="49">
        <v>0</v>
      </c>
      <c r="DRB16" s="491">
        <f t="shared" si="911"/>
        <v>803</v>
      </c>
      <c r="DRC16" s="492">
        <f t="shared" si="912"/>
        <v>133.83333333333334</v>
      </c>
      <c r="DRD16" s="48">
        <v>0</v>
      </c>
      <c r="DRE16" s="49">
        <v>1007</v>
      </c>
      <c r="DRF16" s="49">
        <v>0</v>
      </c>
      <c r="DRG16" s="49">
        <v>0</v>
      </c>
      <c r="DRH16" s="49">
        <v>0</v>
      </c>
      <c r="DRI16" s="49"/>
      <c r="DRJ16" s="491">
        <f t="shared" si="913"/>
        <v>1007</v>
      </c>
      <c r="DRK16" s="492">
        <f t="shared" si="914"/>
        <v>167.83333333333334</v>
      </c>
      <c r="DRL16" s="48"/>
      <c r="DRM16" s="49">
        <v>220</v>
      </c>
      <c r="DRN16" s="49"/>
      <c r="DRO16" s="49">
        <v>0</v>
      </c>
      <c r="DRP16" s="49">
        <v>0</v>
      </c>
      <c r="DRQ16" s="49">
        <v>442</v>
      </c>
      <c r="DRR16" s="64">
        <f t="shared" si="915"/>
        <v>662</v>
      </c>
      <c r="DRS16" s="68">
        <f t="shared" si="916"/>
        <v>110.33333333333333</v>
      </c>
      <c r="DRT16" s="48">
        <v>0</v>
      </c>
      <c r="DRU16" s="49">
        <v>0</v>
      </c>
      <c r="DRV16" s="49">
        <v>0</v>
      </c>
      <c r="DRW16" s="49">
        <v>0</v>
      </c>
      <c r="DRX16" s="49">
        <v>330</v>
      </c>
      <c r="DRY16" s="49"/>
      <c r="DRZ16" s="491">
        <f t="shared" si="917"/>
        <v>330</v>
      </c>
      <c r="DSA16" s="68">
        <f t="shared" si="918"/>
        <v>55</v>
      </c>
      <c r="DSB16" s="82">
        <v>0</v>
      </c>
      <c r="DSC16" s="83">
        <v>0</v>
      </c>
      <c r="DSD16" s="83">
        <v>0</v>
      </c>
      <c r="DSE16" s="83"/>
      <c r="DSF16" s="83"/>
      <c r="DSG16" s="83">
        <v>660</v>
      </c>
      <c r="DSH16" s="64">
        <f t="shared" si="919"/>
        <v>660</v>
      </c>
      <c r="DSI16" s="68">
        <f t="shared" si="920"/>
        <v>110</v>
      </c>
      <c r="DSJ16" s="48">
        <v>0</v>
      </c>
      <c r="DSK16" s="49">
        <v>0</v>
      </c>
      <c r="DSL16" s="49">
        <v>0</v>
      </c>
      <c r="DSM16" s="49">
        <v>0</v>
      </c>
      <c r="DSN16" s="49">
        <v>0</v>
      </c>
      <c r="DSO16" s="49">
        <v>641</v>
      </c>
      <c r="DSP16" s="64">
        <f t="shared" si="921"/>
        <v>641</v>
      </c>
      <c r="DSQ16" s="68">
        <f t="shared" si="922"/>
        <v>106.83333333333333</v>
      </c>
      <c r="DSR16" s="48">
        <v>0</v>
      </c>
      <c r="DSS16" s="49">
        <v>0</v>
      </c>
      <c r="DST16" s="49">
        <v>668</v>
      </c>
      <c r="DSU16" s="49">
        <v>0</v>
      </c>
      <c r="DSV16" s="49">
        <v>0</v>
      </c>
      <c r="DSW16" s="49">
        <v>0</v>
      </c>
      <c r="DSX16" s="64">
        <f t="shared" si="923"/>
        <v>668</v>
      </c>
      <c r="DSY16" s="68">
        <f t="shared" si="924"/>
        <v>111.33333333333333</v>
      </c>
      <c r="DSZ16" s="48">
        <v>0</v>
      </c>
      <c r="DTA16" s="49"/>
      <c r="DTB16" s="49">
        <v>651</v>
      </c>
      <c r="DTC16" s="49">
        <v>0</v>
      </c>
      <c r="DTD16" s="49">
        <v>0</v>
      </c>
      <c r="DTE16" s="49">
        <v>0</v>
      </c>
      <c r="DTF16" s="64">
        <f t="shared" si="925"/>
        <v>651</v>
      </c>
      <c r="DTG16" s="68">
        <f t="shared" si="926"/>
        <v>108.5</v>
      </c>
      <c r="DTH16" s="48"/>
      <c r="DTI16" s="49">
        <v>383</v>
      </c>
      <c r="DTJ16" s="49">
        <v>747</v>
      </c>
      <c r="DTK16" s="49">
        <v>0</v>
      </c>
      <c r="DTL16" s="49">
        <v>0</v>
      </c>
      <c r="DTM16" s="49">
        <v>0</v>
      </c>
      <c r="DTN16" s="64">
        <f t="shared" si="927"/>
        <v>1130</v>
      </c>
      <c r="DTO16" s="68">
        <f t="shared" si="928"/>
        <v>188.33333333333334</v>
      </c>
      <c r="DTP16" s="48">
        <v>0</v>
      </c>
      <c r="DTQ16" s="49">
        <v>0</v>
      </c>
      <c r="DTR16" s="49"/>
      <c r="DTS16" s="49">
        <v>0</v>
      </c>
      <c r="DTT16" s="49">
        <v>629</v>
      </c>
      <c r="DTU16" s="49">
        <v>0</v>
      </c>
      <c r="DTV16" s="64">
        <f t="shared" si="929"/>
        <v>629</v>
      </c>
      <c r="DTW16" s="68">
        <f t="shared" si="930"/>
        <v>104.83333333333333</v>
      </c>
      <c r="DTX16" s="48">
        <v>0</v>
      </c>
      <c r="DTY16" s="49">
        <v>438</v>
      </c>
      <c r="DTZ16" s="49"/>
      <c r="DUA16" s="49">
        <v>0</v>
      </c>
      <c r="DUB16" s="49">
        <v>0</v>
      </c>
      <c r="DUC16" s="49">
        <v>601</v>
      </c>
      <c r="DUD16" s="64">
        <f t="shared" si="931"/>
        <v>1039</v>
      </c>
      <c r="DUE16" s="68">
        <f t="shared" si="932"/>
        <v>173.16666666666666</v>
      </c>
      <c r="DUF16" s="48">
        <v>363</v>
      </c>
      <c r="DUG16" s="49">
        <v>0</v>
      </c>
      <c r="DUH16" s="49"/>
      <c r="DUI16" s="49">
        <v>426</v>
      </c>
      <c r="DUJ16" s="49">
        <v>665</v>
      </c>
      <c r="DUK16" s="49">
        <v>0</v>
      </c>
      <c r="DUL16" s="64">
        <f t="shared" si="933"/>
        <v>1454</v>
      </c>
      <c r="DUM16" s="68">
        <f t="shared" si="934"/>
        <v>242.33333333333334</v>
      </c>
      <c r="DUN16" s="48"/>
      <c r="DUO16" s="49">
        <v>0</v>
      </c>
      <c r="DUP16" s="49">
        <v>0</v>
      </c>
      <c r="DUQ16" s="49">
        <v>0</v>
      </c>
      <c r="DUR16" s="49"/>
      <c r="DUS16" s="49">
        <v>441</v>
      </c>
      <c r="DUT16" s="64">
        <f t="shared" si="935"/>
        <v>441</v>
      </c>
      <c r="DUU16" s="184">
        <f t="shared" si="936"/>
        <v>73.5</v>
      </c>
      <c r="DUV16" s="48"/>
      <c r="DUW16" s="49">
        <v>0</v>
      </c>
      <c r="DUX16" s="49">
        <v>441</v>
      </c>
      <c r="DUY16" s="49">
        <v>728</v>
      </c>
      <c r="DUZ16" s="49">
        <v>0</v>
      </c>
      <c r="DVA16" s="49"/>
      <c r="DVB16" s="64">
        <f t="shared" si="937"/>
        <v>1169</v>
      </c>
      <c r="DVC16" s="68">
        <f t="shared" si="938"/>
        <v>194.83333333333334</v>
      </c>
      <c r="DVD16" s="48"/>
      <c r="DVE16" s="49">
        <v>0</v>
      </c>
      <c r="DVF16" s="49">
        <v>332</v>
      </c>
      <c r="DVG16" s="49">
        <v>0</v>
      </c>
      <c r="DVH16" s="49">
        <v>0</v>
      </c>
      <c r="DVI16" s="49"/>
      <c r="DVJ16" s="64">
        <f t="shared" si="939"/>
        <v>332</v>
      </c>
      <c r="DVK16" s="68">
        <f t="shared" si="940"/>
        <v>55.333333333333336</v>
      </c>
      <c r="DVL16" s="48">
        <v>0</v>
      </c>
      <c r="DVM16" s="49">
        <v>0</v>
      </c>
      <c r="DVN16" s="49">
        <v>437</v>
      </c>
      <c r="DVO16" s="49">
        <v>0</v>
      </c>
      <c r="DVP16" s="49">
        <v>0</v>
      </c>
      <c r="DVQ16" s="49"/>
      <c r="DVR16" s="64">
        <f t="shared" si="941"/>
        <v>437</v>
      </c>
      <c r="DVS16" s="68">
        <f t="shared" si="942"/>
        <v>72.833333333333329</v>
      </c>
      <c r="DVT16" s="48"/>
      <c r="DVU16" s="49">
        <v>0</v>
      </c>
      <c r="DVV16" s="49">
        <v>655</v>
      </c>
      <c r="DVW16" s="49">
        <v>0</v>
      </c>
      <c r="DVX16" s="49"/>
      <c r="DVY16" s="49">
        <v>0</v>
      </c>
      <c r="DVZ16" s="64">
        <f t="shared" si="943"/>
        <v>655</v>
      </c>
      <c r="DWA16" s="68">
        <f t="shared" si="944"/>
        <v>109.16666666666667</v>
      </c>
      <c r="DWB16" s="48"/>
      <c r="DWC16" s="49">
        <v>632</v>
      </c>
      <c r="DWD16" s="49">
        <v>0</v>
      </c>
      <c r="DWE16" s="49">
        <v>0</v>
      </c>
      <c r="DWF16" s="49">
        <v>659</v>
      </c>
      <c r="DWG16" s="49">
        <v>0</v>
      </c>
      <c r="DWH16" s="64">
        <f t="shared" si="945"/>
        <v>1291</v>
      </c>
      <c r="DWI16" s="68">
        <f t="shared" si="946"/>
        <v>215.16666666666666</v>
      </c>
      <c r="DWJ16" s="48">
        <v>661</v>
      </c>
      <c r="DWK16" s="49"/>
      <c r="DWL16" s="49">
        <v>0</v>
      </c>
      <c r="DWM16" s="49">
        <v>341</v>
      </c>
      <c r="DWN16" s="49">
        <v>0</v>
      </c>
      <c r="DWO16" s="49">
        <v>0</v>
      </c>
      <c r="DWP16" s="64">
        <f t="shared" si="947"/>
        <v>1002</v>
      </c>
      <c r="DWQ16" s="68">
        <f t="shared" si="948"/>
        <v>167</v>
      </c>
      <c r="DWR16" s="48"/>
      <c r="DWS16" s="49"/>
      <c r="DWT16" s="49">
        <v>0</v>
      </c>
      <c r="DWU16" s="49">
        <v>878</v>
      </c>
      <c r="DWV16" s="49">
        <v>0</v>
      </c>
      <c r="DWW16" s="49">
        <v>0</v>
      </c>
      <c r="DWX16" s="64">
        <f t="shared" si="949"/>
        <v>878</v>
      </c>
      <c r="DWY16" s="68">
        <f t="shared" si="1209"/>
        <v>146.33333333333334</v>
      </c>
      <c r="DWZ16" s="48">
        <v>0</v>
      </c>
      <c r="DXA16" s="49"/>
      <c r="DXB16" s="49">
        <v>762</v>
      </c>
      <c r="DXC16" s="49">
        <v>0</v>
      </c>
      <c r="DXD16" s="49">
        <v>0</v>
      </c>
      <c r="DXE16" s="49"/>
      <c r="DXF16" s="64">
        <f t="shared" si="950"/>
        <v>762</v>
      </c>
      <c r="DXG16" s="68">
        <f t="shared" si="951"/>
        <v>127</v>
      </c>
      <c r="DXH16" s="48">
        <v>631</v>
      </c>
      <c r="DXI16" s="49">
        <v>0</v>
      </c>
      <c r="DXJ16" s="49">
        <v>0</v>
      </c>
      <c r="DXK16" s="49">
        <v>0</v>
      </c>
      <c r="DXL16" s="49"/>
      <c r="DXM16" s="49">
        <v>879</v>
      </c>
      <c r="DXN16" s="64">
        <f t="shared" si="952"/>
        <v>1510</v>
      </c>
      <c r="DXO16" s="68">
        <f t="shared" si="953"/>
        <v>251.66666666666666</v>
      </c>
      <c r="DXP16" s="48">
        <v>0</v>
      </c>
      <c r="DXQ16" s="49">
        <v>220</v>
      </c>
      <c r="DXR16" s="49">
        <v>0</v>
      </c>
      <c r="DXS16" s="49">
        <v>0</v>
      </c>
      <c r="DXT16" s="49"/>
      <c r="DXU16" s="49"/>
      <c r="DXV16" s="64">
        <f t="shared" si="954"/>
        <v>220</v>
      </c>
      <c r="DXW16" s="68">
        <f t="shared" si="955"/>
        <v>36.666666666666664</v>
      </c>
      <c r="DXX16" s="48">
        <v>841</v>
      </c>
      <c r="DXY16" s="49">
        <v>0</v>
      </c>
      <c r="DXZ16" s="49">
        <v>0</v>
      </c>
      <c r="DYA16" s="49">
        <v>331</v>
      </c>
      <c r="DYB16" s="49">
        <v>0</v>
      </c>
      <c r="DYC16" s="49">
        <v>993</v>
      </c>
      <c r="DYD16" s="64">
        <f t="shared" si="956"/>
        <v>2165</v>
      </c>
      <c r="DYE16" s="68">
        <f t="shared" si="957"/>
        <v>360.83333333333331</v>
      </c>
      <c r="DYF16" s="48"/>
      <c r="DYG16" s="49">
        <v>0</v>
      </c>
      <c r="DYH16" s="49">
        <v>435</v>
      </c>
      <c r="DYI16" s="49">
        <v>0</v>
      </c>
      <c r="DYJ16" s="49">
        <v>0</v>
      </c>
      <c r="DYK16" s="49"/>
      <c r="DYL16" s="64">
        <f t="shared" si="958"/>
        <v>435</v>
      </c>
      <c r="DYM16" s="68">
        <f t="shared" si="959"/>
        <v>72.5</v>
      </c>
      <c r="DYN16" s="48">
        <v>0</v>
      </c>
      <c r="DYO16" s="49">
        <v>434</v>
      </c>
      <c r="DYP16" s="49">
        <v>435</v>
      </c>
      <c r="DYQ16" s="49">
        <v>0</v>
      </c>
      <c r="DYR16" s="49">
        <v>0</v>
      </c>
      <c r="DYS16" s="49">
        <v>0</v>
      </c>
      <c r="DYT16" s="64">
        <f t="shared" si="960"/>
        <v>869</v>
      </c>
      <c r="DYU16" s="68">
        <f t="shared" si="961"/>
        <v>144.83333333333334</v>
      </c>
      <c r="DYV16" s="48">
        <v>634</v>
      </c>
      <c r="DYW16" s="49">
        <v>0</v>
      </c>
      <c r="DYX16" s="49">
        <v>0</v>
      </c>
      <c r="DYY16" s="49">
        <v>0</v>
      </c>
      <c r="DYZ16" s="49">
        <v>461</v>
      </c>
      <c r="DZA16" s="49">
        <v>0</v>
      </c>
      <c r="DZB16" s="64">
        <f t="shared" si="962"/>
        <v>1095</v>
      </c>
      <c r="DZC16" s="68">
        <f t="shared" si="963"/>
        <v>182.5</v>
      </c>
      <c r="DZD16" s="48">
        <v>0</v>
      </c>
      <c r="DZE16" s="49">
        <v>0</v>
      </c>
      <c r="DZF16" s="49">
        <v>0</v>
      </c>
      <c r="DZG16" s="49"/>
      <c r="DZH16" s="49">
        <f>SUMIF(SUMPK!$B:$B,$B:$B,SUMPK!$O:$O)</f>
        <v>0</v>
      </c>
      <c r="DZI16" s="49"/>
      <c r="DZJ16" s="64">
        <f t="shared" si="964"/>
        <v>0</v>
      </c>
      <c r="DZK16" s="68">
        <f t="shared" si="965"/>
        <v>0</v>
      </c>
      <c r="DZL16" s="48">
        <v>0</v>
      </c>
      <c r="DZM16" s="49">
        <v>0</v>
      </c>
      <c r="DZN16" s="49"/>
      <c r="DZO16" s="49">
        <v>0</v>
      </c>
      <c r="DZP16" s="49">
        <v>450</v>
      </c>
      <c r="DZQ16" s="49"/>
      <c r="DZR16" s="64">
        <f t="shared" si="966"/>
        <v>450</v>
      </c>
      <c r="DZS16" s="68">
        <f t="shared" si="967"/>
        <v>75</v>
      </c>
      <c r="DZT16" s="48">
        <v>439</v>
      </c>
      <c r="DZU16" s="49">
        <v>0</v>
      </c>
      <c r="DZV16" s="49">
        <v>0</v>
      </c>
      <c r="DZW16" s="49">
        <v>800</v>
      </c>
      <c r="DZX16" s="49">
        <v>0</v>
      </c>
      <c r="DZY16" s="49"/>
      <c r="DZZ16" s="64">
        <f t="shared" si="968"/>
        <v>1239</v>
      </c>
      <c r="EAA16" s="68">
        <f t="shared" si="969"/>
        <v>206.5</v>
      </c>
      <c r="EAB16" s="48"/>
      <c r="EAC16" s="49">
        <v>439</v>
      </c>
      <c r="EAD16" s="49"/>
      <c r="EAE16" s="49"/>
      <c r="EAF16" s="49">
        <v>0</v>
      </c>
      <c r="EAG16" s="49">
        <v>439</v>
      </c>
      <c r="EAH16" s="64">
        <f t="shared" si="970"/>
        <v>878</v>
      </c>
      <c r="EAI16" s="68">
        <f t="shared" si="971"/>
        <v>146.33333333333334</v>
      </c>
      <c r="EAJ16" s="48"/>
      <c r="EAK16" s="49">
        <v>0</v>
      </c>
      <c r="EAL16" s="49">
        <v>0</v>
      </c>
      <c r="EAM16" s="49">
        <v>220</v>
      </c>
      <c r="EAN16" s="49">
        <v>0</v>
      </c>
      <c r="EAO16" s="49">
        <v>0</v>
      </c>
      <c r="EAP16" s="64">
        <f t="shared" si="972"/>
        <v>220</v>
      </c>
      <c r="EAQ16" s="68">
        <f t="shared" si="1210"/>
        <v>36.666666666666664</v>
      </c>
      <c r="EAR16" s="48">
        <v>879</v>
      </c>
      <c r="EAS16" s="49">
        <v>0</v>
      </c>
      <c r="EAT16" s="49">
        <v>0</v>
      </c>
      <c r="EAU16" s="49">
        <v>0</v>
      </c>
      <c r="EAV16" s="49">
        <v>440</v>
      </c>
      <c r="EAW16" s="49"/>
      <c r="EAX16" s="64">
        <f t="shared" si="973"/>
        <v>1319</v>
      </c>
      <c r="EAY16" s="68">
        <f t="shared" si="974"/>
        <v>219.83333333333334</v>
      </c>
      <c r="EAZ16" s="48"/>
      <c r="EBA16" s="49">
        <v>0</v>
      </c>
      <c r="EBB16" s="49">
        <v>0</v>
      </c>
      <c r="EBC16" s="49"/>
      <c r="EBD16" s="49">
        <v>330</v>
      </c>
      <c r="EBE16" s="49">
        <v>112</v>
      </c>
      <c r="EBF16" s="64">
        <f t="shared" si="975"/>
        <v>442</v>
      </c>
      <c r="EBG16" s="68">
        <f t="shared" si="976"/>
        <v>73.666666666666671</v>
      </c>
      <c r="EBH16" s="48"/>
      <c r="EBI16" s="49">
        <v>440</v>
      </c>
      <c r="EBJ16" s="49">
        <v>0</v>
      </c>
      <c r="EBK16" s="49"/>
      <c r="EBL16" s="49">
        <v>0</v>
      </c>
      <c r="EBM16" s="49">
        <v>0</v>
      </c>
      <c r="EBN16" s="64">
        <f t="shared" si="977"/>
        <v>440</v>
      </c>
      <c r="EBO16" s="68">
        <f t="shared" si="1137"/>
        <v>73.333333333333329</v>
      </c>
      <c r="EBP16" s="48">
        <v>220</v>
      </c>
      <c r="EBQ16" s="49">
        <v>580</v>
      </c>
      <c r="EBR16" s="49"/>
      <c r="EBS16" s="49">
        <v>220</v>
      </c>
      <c r="EBT16" s="49">
        <v>0</v>
      </c>
      <c r="EBU16" s="49">
        <v>0</v>
      </c>
      <c r="EBV16" s="64">
        <f t="shared" si="978"/>
        <v>1020</v>
      </c>
      <c r="EBW16" s="68">
        <f t="shared" si="979"/>
        <v>170</v>
      </c>
      <c r="EBX16" s="48">
        <v>0</v>
      </c>
      <c r="EBY16" s="49">
        <v>0</v>
      </c>
      <c r="EBZ16" s="49">
        <v>440</v>
      </c>
      <c r="ECA16" s="49">
        <v>0</v>
      </c>
      <c r="ECB16" s="49">
        <v>0</v>
      </c>
      <c r="ECC16" s="49">
        <v>220</v>
      </c>
      <c r="ECD16" s="64">
        <f t="shared" si="980"/>
        <v>660</v>
      </c>
      <c r="ECE16" s="68">
        <f t="shared" si="981"/>
        <v>110</v>
      </c>
      <c r="ECF16" s="48">
        <v>601</v>
      </c>
      <c r="ECG16" s="49">
        <v>0</v>
      </c>
      <c r="ECH16" s="49">
        <v>0</v>
      </c>
      <c r="ECI16" s="49"/>
      <c r="ECJ16" s="49"/>
      <c r="ECK16" s="49">
        <v>770</v>
      </c>
      <c r="ECL16" s="64">
        <f t="shared" si="982"/>
        <v>1371</v>
      </c>
      <c r="ECM16" s="68">
        <f t="shared" si="983"/>
        <v>228.5</v>
      </c>
      <c r="ECN16" s="48">
        <v>0</v>
      </c>
      <c r="ECO16" s="49">
        <v>440</v>
      </c>
      <c r="ECP16" s="49">
        <v>0</v>
      </c>
      <c r="ECQ16" s="49"/>
      <c r="ECR16" s="49"/>
      <c r="ECS16" s="49">
        <v>688</v>
      </c>
      <c r="ECT16" s="64">
        <f t="shared" si="984"/>
        <v>1128</v>
      </c>
      <c r="ECU16" s="68">
        <f t="shared" si="985"/>
        <v>188</v>
      </c>
      <c r="ECV16" s="48">
        <v>0</v>
      </c>
      <c r="ECW16" s="49">
        <v>324</v>
      </c>
      <c r="ECX16" s="49">
        <v>0</v>
      </c>
      <c r="ECY16" s="49">
        <v>552</v>
      </c>
      <c r="ECZ16" s="49"/>
      <c r="EDA16" s="49">
        <v>0</v>
      </c>
      <c r="EDB16" s="64">
        <f t="shared" si="986"/>
        <v>876</v>
      </c>
      <c r="EDC16" s="68">
        <f t="shared" si="987"/>
        <v>146</v>
      </c>
      <c r="EDD16" s="48">
        <v>0</v>
      </c>
      <c r="EDE16" s="49">
        <v>0</v>
      </c>
      <c r="EDF16" s="49">
        <v>0</v>
      </c>
      <c r="EDG16" s="49">
        <v>0</v>
      </c>
      <c r="EDH16" s="49"/>
      <c r="EDI16" s="49">
        <v>439</v>
      </c>
      <c r="EDJ16" s="64">
        <f t="shared" si="988"/>
        <v>439</v>
      </c>
      <c r="EDK16" s="68">
        <f t="shared" si="989"/>
        <v>73.166666666666671</v>
      </c>
      <c r="EDL16" s="48">
        <v>0</v>
      </c>
      <c r="EDM16" s="49">
        <v>0</v>
      </c>
      <c r="EDN16" s="49">
        <v>720</v>
      </c>
      <c r="EDO16" s="49">
        <f>SUMIF(SUMPK!$B:$B,$B:$B,SUMPK!$O:$O)</f>
        <v>0</v>
      </c>
      <c r="EDP16" s="49"/>
      <c r="EDQ16" s="49">
        <v>0</v>
      </c>
      <c r="EDR16" s="64">
        <f t="shared" si="990"/>
        <v>720</v>
      </c>
      <c r="EDS16" s="184">
        <f t="shared" si="991"/>
        <v>120</v>
      </c>
      <c r="EDT16" s="195">
        <v>0</v>
      </c>
      <c r="EDU16" s="49">
        <v>0</v>
      </c>
      <c r="EDV16" s="49">
        <v>329</v>
      </c>
      <c r="EDW16" s="49">
        <v>440</v>
      </c>
      <c r="EDX16" s="49"/>
      <c r="EDY16" s="49"/>
      <c r="EDZ16" s="64">
        <f t="shared" si="992"/>
        <v>769</v>
      </c>
      <c r="EEA16" s="184">
        <f t="shared" si="993"/>
        <v>128.16666666666666</v>
      </c>
      <c r="EEB16" s="48">
        <v>0</v>
      </c>
      <c r="EEC16" s="49">
        <v>0</v>
      </c>
      <c r="EED16" s="49">
        <v>440</v>
      </c>
      <c r="EEE16" s="49">
        <v>0</v>
      </c>
      <c r="EEF16" s="49">
        <v>0</v>
      </c>
      <c r="EEG16" s="49"/>
      <c r="EEH16" s="64">
        <f t="shared" si="994"/>
        <v>440</v>
      </c>
      <c r="EEI16" s="68">
        <f t="shared" si="995"/>
        <v>73.333333333333329</v>
      </c>
      <c r="EEJ16" s="48">
        <v>829</v>
      </c>
      <c r="EEK16" s="49">
        <v>0</v>
      </c>
      <c r="EEL16" s="49">
        <v>0</v>
      </c>
      <c r="EEM16" s="49"/>
      <c r="EEN16" s="49"/>
      <c r="EEO16" s="49">
        <v>330</v>
      </c>
      <c r="EEP16" s="64">
        <f t="shared" si="996"/>
        <v>1159</v>
      </c>
      <c r="EEQ16" s="68">
        <f t="shared" si="997"/>
        <v>193.16666666666666</v>
      </c>
      <c r="EER16" s="48">
        <v>0</v>
      </c>
      <c r="EES16" s="49">
        <v>0</v>
      </c>
      <c r="EET16" s="49"/>
      <c r="EEU16" s="49">
        <v>330</v>
      </c>
      <c r="EEV16" s="49">
        <v>0</v>
      </c>
      <c r="EEW16" s="49"/>
      <c r="EEX16" s="64">
        <f t="shared" si="998"/>
        <v>330</v>
      </c>
      <c r="EEY16" s="68">
        <f t="shared" si="999"/>
        <v>55</v>
      </c>
      <c r="EEZ16" s="48">
        <v>0</v>
      </c>
      <c r="EFA16" s="49">
        <v>0</v>
      </c>
      <c r="EFB16" s="49">
        <v>0</v>
      </c>
      <c r="EFC16" s="49">
        <v>0</v>
      </c>
      <c r="EFD16" s="49">
        <v>0</v>
      </c>
      <c r="EFE16" s="49">
        <v>0</v>
      </c>
      <c r="EFF16" s="64">
        <f t="shared" si="1000"/>
        <v>0</v>
      </c>
      <c r="EFG16" s="68">
        <f t="shared" si="1001"/>
        <v>0</v>
      </c>
      <c r="EFH16" s="48"/>
      <c r="EFI16" s="49">
        <v>880</v>
      </c>
      <c r="EFJ16" s="49">
        <v>0</v>
      </c>
      <c r="EFK16" s="49">
        <v>220</v>
      </c>
      <c r="EFL16" s="49">
        <v>0</v>
      </c>
      <c r="EFM16" s="49">
        <v>220</v>
      </c>
      <c r="EFN16" s="64">
        <f t="shared" si="1002"/>
        <v>1320</v>
      </c>
      <c r="EFO16" s="68">
        <f t="shared" si="1003"/>
        <v>220</v>
      </c>
      <c r="EFP16" s="48">
        <v>319</v>
      </c>
      <c r="EFQ16" s="49"/>
      <c r="EFR16" s="49"/>
      <c r="EFS16" s="49">
        <v>0</v>
      </c>
      <c r="EFT16" s="49">
        <v>0</v>
      </c>
      <c r="EFU16" s="49"/>
      <c r="EFV16" s="64">
        <f t="shared" si="1004"/>
        <v>319</v>
      </c>
      <c r="EFW16" s="68">
        <f t="shared" si="1005"/>
        <v>53.166666666666664</v>
      </c>
      <c r="EFX16" s="48"/>
      <c r="EFY16" s="49">
        <v>600</v>
      </c>
      <c r="EFZ16" s="49"/>
      <c r="EGA16" s="49">
        <v>0</v>
      </c>
      <c r="EGB16" s="49">
        <v>0</v>
      </c>
      <c r="EGC16" s="49">
        <v>604</v>
      </c>
      <c r="EGD16" s="64">
        <f t="shared" si="1006"/>
        <v>1204</v>
      </c>
      <c r="EGE16" s="68">
        <f t="shared" si="1007"/>
        <v>200.66666666666666</v>
      </c>
      <c r="EGF16" s="48">
        <v>0</v>
      </c>
      <c r="EGG16" s="49">
        <v>0</v>
      </c>
      <c r="EGH16" s="49"/>
      <c r="EGI16" s="49">
        <v>439</v>
      </c>
      <c r="EGJ16" s="49">
        <v>0</v>
      </c>
      <c r="EGK16" s="49">
        <v>0</v>
      </c>
      <c r="EGL16" s="64">
        <f t="shared" si="1008"/>
        <v>439</v>
      </c>
      <c r="EGM16" s="68">
        <f t="shared" si="1009"/>
        <v>73.166666666666671</v>
      </c>
      <c r="EGN16" s="48">
        <v>0</v>
      </c>
      <c r="EGO16" s="49">
        <v>0</v>
      </c>
      <c r="EGP16" s="49"/>
      <c r="EGQ16" s="49">
        <v>660</v>
      </c>
      <c r="EGR16" s="49"/>
      <c r="EGS16" s="49">
        <v>0</v>
      </c>
      <c r="EGT16" s="64">
        <f t="shared" si="1010"/>
        <v>660</v>
      </c>
      <c r="EGU16" s="68">
        <f t="shared" si="1211"/>
        <v>110</v>
      </c>
      <c r="EGV16" s="48">
        <v>212</v>
      </c>
      <c r="EGW16" s="49">
        <v>0</v>
      </c>
      <c r="EGX16" s="49"/>
      <c r="EGY16" s="49">
        <v>0</v>
      </c>
      <c r="EGZ16" s="49">
        <v>880</v>
      </c>
      <c r="EHA16" s="49"/>
      <c r="EHB16" s="64">
        <f t="shared" si="1011"/>
        <v>1092</v>
      </c>
      <c r="EHC16" s="68">
        <f t="shared" si="1012"/>
        <v>182</v>
      </c>
      <c r="EHD16" s="48">
        <v>0</v>
      </c>
      <c r="EHE16" s="49">
        <v>0</v>
      </c>
      <c r="EHF16" s="49"/>
      <c r="EHG16" s="49">
        <v>0</v>
      </c>
      <c r="EHH16" s="49">
        <v>0</v>
      </c>
      <c r="EHI16" s="49">
        <v>235</v>
      </c>
      <c r="EHJ16" s="64">
        <f t="shared" si="1013"/>
        <v>235</v>
      </c>
      <c r="EHK16" s="68">
        <f t="shared" si="1014"/>
        <v>39.166666666666664</v>
      </c>
      <c r="EHL16" s="48">
        <v>0</v>
      </c>
      <c r="EHM16" s="49">
        <v>588</v>
      </c>
      <c r="EHN16" s="49">
        <v>0</v>
      </c>
      <c r="EHO16" s="49"/>
      <c r="EHP16" s="49">
        <v>442</v>
      </c>
      <c r="EHQ16" s="49">
        <v>0</v>
      </c>
      <c r="EHR16" s="64">
        <f t="shared" si="1015"/>
        <v>1030</v>
      </c>
      <c r="EHS16" s="68">
        <f t="shared" si="1016"/>
        <v>171.66666666666666</v>
      </c>
      <c r="EHT16" s="48">
        <v>0</v>
      </c>
      <c r="EHU16" s="49"/>
      <c r="EHV16" s="49"/>
      <c r="EHW16" s="49">
        <v>0</v>
      </c>
      <c r="EHX16" s="49"/>
      <c r="EHY16" s="49">
        <v>221</v>
      </c>
      <c r="EHZ16" s="64">
        <f t="shared" si="1017"/>
        <v>221</v>
      </c>
      <c r="EIA16" s="68">
        <f t="shared" si="1018"/>
        <v>36.833333333333336</v>
      </c>
      <c r="EIB16" s="48"/>
      <c r="EIC16" s="49"/>
      <c r="EID16" s="49">
        <v>0</v>
      </c>
      <c r="EIE16" s="49">
        <v>920</v>
      </c>
      <c r="EIF16" s="49">
        <v>441</v>
      </c>
      <c r="EIG16" s="49">
        <v>0</v>
      </c>
      <c r="EIH16" s="64">
        <f t="shared" si="1019"/>
        <v>1361</v>
      </c>
      <c r="EII16" s="68">
        <f t="shared" si="1020"/>
        <v>226.83333333333334</v>
      </c>
      <c r="EIJ16" s="48">
        <v>338</v>
      </c>
      <c r="EIK16" s="49">
        <v>0</v>
      </c>
      <c r="EIL16" s="49"/>
      <c r="EIM16" s="49">
        <v>656</v>
      </c>
      <c r="EIN16" s="49">
        <v>0</v>
      </c>
      <c r="EIO16" s="49">
        <v>0</v>
      </c>
      <c r="EIP16" s="64">
        <f t="shared" si="1021"/>
        <v>994</v>
      </c>
      <c r="EIQ16" s="68">
        <f t="shared" si="1022"/>
        <v>165.66666666666666</v>
      </c>
      <c r="EIR16" s="48">
        <v>581</v>
      </c>
      <c r="EIS16" s="49">
        <v>0</v>
      </c>
      <c r="EIT16" s="49">
        <v>0</v>
      </c>
      <c r="EIU16" s="49">
        <v>763</v>
      </c>
      <c r="EIV16" s="49"/>
      <c r="EIW16" s="49"/>
      <c r="EIX16" s="64">
        <f t="shared" si="1023"/>
        <v>1344</v>
      </c>
      <c r="EIY16" s="68">
        <f t="shared" si="1024"/>
        <v>224</v>
      </c>
      <c r="EIZ16" s="48">
        <v>0</v>
      </c>
      <c r="EJA16" s="49">
        <v>0</v>
      </c>
      <c r="EJB16" s="49">
        <v>0</v>
      </c>
      <c r="EJC16" s="49">
        <v>0</v>
      </c>
      <c r="EJD16" s="49">
        <v>0</v>
      </c>
      <c r="EJE16" s="49">
        <v>895</v>
      </c>
      <c r="EJF16" s="64">
        <f t="shared" si="1025"/>
        <v>895</v>
      </c>
      <c r="EJG16" s="68">
        <f t="shared" si="1026"/>
        <v>149.16666666666666</v>
      </c>
      <c r="EJH16" s="48">
        <v>0</v>
      </c>
      <c r="EJI16" s="49">
        <v>0</v>
      </c>
      <c r="EJJ16" s="49"/>
      <c r="EJK16" s="49">
        <v>219</v>
      </c>
      <c r="EJL16" s="49"/>
      <c r="EJM16" s="49"/>
      <c r="EJN16" s="64">
        <f t="shared" si="1027"/>
        <v>219</v>
      </c>
      <c r="EJO16" s="68">
        <f t="shared" si="1028"/>
        <v>36.5</v>
      </c>
      <c r="EJP16" s="48">
        <v>0</v>
      </c>
      <c r="EJQ16" s="49">
        <v>0</v>
      </c>
      <c r="EJR16" s="49">
        <v>110</v>
      </c>
      <c r="EJS16" s="49">
        <v>0</v>
      </c>
      <c r="EJT16" s="49">
        <v>550</v>
      </c>
      <c r="EJU16" s="49">
        <v>440</v>
      </c>
      <c r="EJV16" s="64">
        <f t="shared" si="1029"/>
        <v>1100</v>
      </c>
      <c r="EJW16" s="68">
        <f t="shared" si="1030"/>
        <v>183.33333333333334</v>
      </c>
      <c r="EJX16" s="48"/>
      <c r="EJY16" s="49">
        <v>0</v>
      </c>
      <c r="EJZ16" s="49">
        <v>0</v>
      </c>
      <c r="EKA16" s="49">
        <v>0</v>
      </c>
      <c r="EKB16" s="49"/>
      <c r="EKC16" s="49"/>
      <c r="EKD16" s="64">
        <f t="shared" si="1031"/>
        <v>0</v>
      </c>
      <c r="EKE16" s="68">
        <f t="shared" si="1032"/>
        <v>0</v>
      </c>
      <c r="EKF16" s="48">
        <v>0</v>
      </c>
      <c r="EKG16" s="49">
        <v>0</v>
      </c>
      <c r="EKH16" s="49"/>
      <c r="EKI16" s="49"/>
      <c r="EKJ16" s="49">
        <v>0</v>
      </c>
      <c r="EKK16" s="49">
        <v>0</v>
      </c>
      <c r="EKL16" s="64">
        <f t="shared" si="1033"/>
        <v>0</v>
      </c>
      <c r="EKM16" s="68">
        <f t="shared" si="1034"/>
        <v>0</v>
      </c>
      <c r="EKN16" s="48"/>
      <c r="EKO16" s="49">
        <v>0</v>
      </c>
      <c r="EKP16" s="49">
        <v>332</v>
      </c>
      <c r="EKQ16" s="49">
        <v>0</v>
      </c>
      <c r="EKR16" s="49"/>
      <c r="EKS16" s="49">
        <v>641</v>
      </c>
      <c r="EKT16" s="64">
        <f t="shared" si="1035"/>
        <v>973</v>
      </c>
      <c r="EKU16" s="184">
        <f t="shared" si="1036"/>
        <v>162.16666666666666</v>
      </c>
      <c r="EKV16" s="665"/>
      <c r="EKW16" s="195">
        <v>0</v>
      </c>
      <c r="EKX16" s="49">
        <v>0</v>
      </c>
      <c r="EKY16" s="49">
        <v>220</v>
      </c>
      <c r="EKZ16" s="49">
        <v>144</v>
      </c>
      <c r="ELA16" s="49"/>
      <c r="ELB16" s="49">
        <v>0</v>
      </c>
      <c r="ELC16" s="64">
        <f t="shared" si="1037"/>
        <v>364</v>
      </c>
      <c r="ELD16" s="211">
        <f t="shared" si="1038"/>
        <v>60.666666666666664</v>
      </c>
      <c r="ELE16" s="195">
        <v>440</v>
      </c>
      <c r="ELF16" s="49">
        <v>0</v>
      </c>
      <c r="ELG16" s="49">
        <v>220</v>
      </c>
      <c r="ELH16" s="49">
        <v>0</v>
      </c>
      <c r="ELI16" s="49">
        <v>219</v>
      </c>
      <c r="ELJ16" s="49">
        <v>0</v>
      </c>
      <c r="ELK16" s="64">
        <f t="shared" si="1039"/>
        <v>879</v>
      </c>
      <c r="ELL16" s="211">
        <f t="shared" si="1040"/>
        <v>146.5</v>
      </c>
      <c r="ELM16" s="195">
        <v>659</v>
      </c>
      <c r="ELN16" s="49">
        <v>0</v>
      </c>
      <c r="ELO16" s="49">
        <v>0</v>
      </c>
      <c r="ELP16" s="49"/>
      <c r="ELQ16" s="49">
        <v>0</v>
      </c>
      <c r="ELR16" s="49">
        <v>0</v>
      </c>
      <c r="ELS16" s="64">
        <f t="shared" si="1041"/>
        <v>659</v>
      </c>
      <c r="ELT16" s="211">
        <f t="shared" si="1042"/>
        <v>109.83333333333333</v>
      </c>
      <c r="ELU16" s="195">
        <v>439</v>
      </c>
      <c r="ELV16" s="49">
        <v>0</v>
      </c>
      <c r="ELW16" s="49">
        <v>0</v>
      </c>
      <c r="ELX16" s="49">
        <v>901</v>
      </c>
      <c r="ELY16" s="49"/>
      <c r="ELZ16" s="49">
        <v>0</v>
      </c>
      <c r="EMA16" s="64">
        <f t="shared" si="1043"/>
        <v>1340</v>
      </c>
      <c r="EMB16" s="211">
        <f t="shared" si="1044"/>
        <v>223.33333333333334</v>
      </c>
      <c r="EMC16" s="195"/>
      <c r="EMD16" s="49">
        <v>0</v>
      </c>
      <c r="EME16" s="49">
        <v>132</v>
      </c>
      <c r="EMF16" s="49">
        <v>0</v>
      </c>
      <c r="EMG16" s="49">
        <v>0</v>
      </c>
      <c r="EMH16" s="49">
        <v>689</v>
      </c>
      <c r="EMI16" s="64">
        <f t="shared" si="1045"/>
        <v>821</v>
      </c>
      <c r="EMJ16" s="211">
        <f t="shared" si="1046"/>
        <v>136.83333333333334</v>
      </c>
      <c r="EMK16" s="195">
        <v>0</v>
      </c>
      <c r="EML16" s="49"/>
      <c r="EMM16" s="49">
        <v>0</v>
      </c>
      <c r="EMN16" s="49">
        <v>0</v>
      </c>
      <c r="EMO16" s="49">
        <v>330</v>
      </c>
      <c r="EMP16" s="49">
        <v>542</v>
      </c>
      <c r="EMQ16" s="64">
        <f t="shared" si="1047"/>
        <v>872</v>
      </c>
      <c r="EMR16" s="211">
        <f t="shared" si="1048"/>
        <v>145.33333333333334</v>
      </c>
      <c r="EMS16" s="195">
        <v>0</v>
      </c>
      <c r="EMT16" s="49">
        <v>0</v>
      </c>
      <c r="EMU16" s="49">
        <v>454</v>
      </c>
      <c r="EMV16" s="49">
        <v>0</v>
      </c>
      <c r="EMW16" s="49"/>
      <c r="EMX16" s="49">
        <v>0</v>
      </c>
      <c r="EMY16" s="64">
        <f t="shared" si="1049"/>
        <v>454</v>
      </c>
      <c r="EMZ16" s="211">
        <f t="shared" si="1050"/>
        <v>75.666666666666671</v>
      </c>
      <c r="ENA16" s="195">
        <v>110</v>
      </c>
      <c r="ENB16" s="49">
        <v>0</v>
      </c>
      <c r="ENC16" s="49">
        <v>292</v>
      </c>
      <c r="END16" s="49">
        <v>371</v>
      </c>
      <c r="ENE16" s="49"/>
      <c r="ENF16" s="49">
        <v>0</v>
      </c>
      <c r="ENG16" s="64">
        <f t="shared" si="1051"/>
        <v>773</v>
      </c>
      <c r="ENH16" s="211">
        <f t="shared" si="1052"/>
        <v>128.83333333333334</v>
      </c>
      <c r="ENI16" s="195">
        <v>0</v>
      </c>
      <c r="ENJ16" s="49"/>
      <c r="ENK16" s="49">
        <v>0</v>
      </c>
      <c r="ENL16" s="49">
        <v>0</v>
      </c>
      <c r="ENM16" s="49">
        <v>0</v>
      </c>
      <c r="ENN16" s="49">
        <v>0</v>
      </c>
      <c r="ENO16" s="64">
        <f t="shared" si="1053"/>
        <v>0</v>
      </c>
      <c r="ENP16" s="211">
        <f t="shared" si="1054"/>
        <v>0</v>
      </c>
      <c r="ENQ16" s="195">
        <v>220</v>
      </c>
      <c r="ENR16" s="49">
        <v>0</v>
      </c>
      <c r="ENS16" s="49">
        <v>0</v>
      </c>
      <c r="ENT16" s="49">
        <v>612</v>
      </c>
      <c r="ENU16" s="49">
        <v>0</v>
      </c>
      <c r="ENV16" s="49">
        <v>0</v>
      </c>
      <c r="ENW16" s="64">
        <f t="shared" si="1055"/>
        <v>832</v>
      </c>
      <c r="ENX16" s="211">
        <f t="shared" si="1056"/>
        <v>138.66666666666666</v>
      </c>
      <c r="ENY16" s="195"/>
      <c r="ENZ16" s="49">
        <v>0</v>
      </c>
      <c r="EOA16" s="49">
        <v>450</v>
      </c>
      <c r="EOB16" s="49">
        <v>0</v>
      </c>
      <c r="EOC16" s="49">
        <v>221</v>
      </c>
      <c r="EOD16" s="49">
        <v>0</v>
      </c>
      <c r="EOE16" s="64">
        <f t="shared" si="1057"/>
        <v>671</v>
      </c>
      <c r="EOF16" s="211">
        <f t="shared" si="1058"/>
        <v>111.83333333333333</v>
      </c>
      <c r="EOG16" s="195"/>
      <c r="EOH16" s="360">
        <f>SUMIF(SUMPK!$B:$B,$B:$B,SUMPK!$O:$O)</f>
        <v>0</v>
      </c>
      <c r="EOI16" s="49">
        <v>440</v>
      </c>
      <c r="EOJ16" s="49">
        <v>0</v>
      </c>
      <c r="EOK16" s="49">
        <v>0</v>
      </c>
      <c r="EOL16" s="49">
        <v>440</v>
      </c>
      <c r="EOM16" s="64">
        <f t="shared" si="1059"/>
        <v>880</v>
      </c>
      <c r="EON16" s="211">
        <f t="shared" si="1060"/>
        <v>146.66666666666666</v>
      </c>
      <c r="EOO16" s="195">
        <v>0</v>
      </c>
      <c r="EOP16" s="49">
        <v>220</v>
      </c>
      <c r="EOQ16" s="49">
        <v>0</v>
      </c>
      <c r="EOR16" s="49">
        <v>0</v>
      </c>
      <c r="EOS16" s="49">
        <v>662</v>
      </c>
      <c r="EOT16" s="49">
        <v>0</v>
      </c>
      <c r="EOU16" s="64">
        <f t="shared" si="1061"/>
        <v>882</v>
      </c>
      <c r="EOV16" s="211">
        <f t="shared" si="1062"/>
        <v>147</v>
      </c>
      <c r="EOW16" s="195">
        <v>0</v>
      </c>
      <c r="EOX16" s="49">
        <v>432</v>
      </c>
      <c r="EOY16" s="49">
        <v>0</v>
      </c>
      <c r="EOZ16" s="49">
        <v>440</v>
      </c>
      <c r="EPA16" s="49">
        <v>0</v>
      </c>
      <c r="EPB16" s="49">
        <v>211</v>
      </c>
      <c r="EPC16" s="64">
        <f t="shared" si="1063"/>
        <v>1083</v>
      </c>
      <c r="EPD16" s="211">
        <f t="shared" si="1064"/>
        <v>180.5</v>
      </c>
      <c r="EPE16" s="195">
        <v>259</v>
      </c>
      <c r="EPF16" s="49">
        <f>SUMIF(SUMPK!$B:$B,$B:$B,SUMPK!$O:$O)</f>
        <v>0</v>
      </c>
      <c r="EPG16" s="49">
        <v>0</v>
      </c>
      <c r="EPH16" s="49">
        <v>0</v>
      </c>
      <c r="EPI16" s="49">
        <v>439</v>
      </c>
      <c r="EPJ16" s="49">
        <v>0</v>
      </c>
      <c r="EPK16" s="64">
        <f t="shared" si="1065"/>
        <v>698</v>
      </c>
      <c r="EPL16" s="211">
        <f t="shared" si="1066"/>
        <v>116.33333333333333</v>
      </c>
      <c r="EPM16" s="195"/>
      <c r="EPN16" s="49">
        <v>0</v>
      </c>
      <c r="EPO16" s="49">
        <v>0</v>
      </c>
      <c r="EPP16" s="49">
        <v>438</v>
      </c>
      <c r="EPQ16" s="49">
        <v>0</v>
      </c>
      <c r="EPR16" s="49">
        <v>0</v>
      </c>
      <c r="EPS16" s="64">
        <f t="shared" si="1067"/>
        <v>438</v>
      </c>
      <c r="EPT16" s="211">
        <f t="shared" si="1068"/>
        <v>73</v>
      </c>
      <c r="EPU16" s="195">
        <v>221</v>
      </c>
      <c r="EPV16" s="49">
        <v>0</v>
      </c>
      <c r="EPW16" s="49"/>
      <c r="EPX16" s="49">
        <v>639</v>
      </c>
      <c r="EPY16" s="49">
        <v>0</v>
      </c>
      <c r="EPZ16" s="49">
        <v>0</v>
      </c>
      <c r="EQA16" s="64">
        <f t="shared" si="1069"/>
        <v>860</v>
      </c>
      <c r="EQB16" s="211">
        <f t="shared" si="1070"/>
        <v>143.33333333333334</v>
      </c>
      <c r="EQC16" s="195">
        <v>0</v>
      </c>
      <c r="EQD16" s="49">
        <v>0</v>
      </c>
      <c r="EQE16" s="49">
        <v>430</v>
      </c>
      <c r="EQF16" s="49">
        <v>0</v>
      </c>
      <c r="EQG16" s="49">
        <v>218</v>
      </c>
      <c r="EQH16" s="49">
        <v>0</v>
      </c>
      <c r="EQI16" s="64">
        <f t="shared" si="1071"/>
        <v>648</v>
      </c>
      <c r="EQJ16" s="211">
        <f t="shared" si="1072"/>
        <v>108</v>
      </c>
      <c r="EQK16" s="195"/>
      <c r="EQL16" s="49">
        <v>0</v>
      </c>
      <c r="EQM16" s="49">
        <v>329</v>
      </c>
      <c r="EQN16" s="49"/>
      <c r="EQO16" s="49">
        <v>0</v>
      </c>
      <c r="EQP16" s="49">
        <v>0</v>
      </c>
      <c r="EQQ16" s="64">
        <f t="shared" si="1073"/>
        <v>329</v>
      </c>
      <c r="EQR16" s="211">
        <f t="shared" si="1074"/>
        <v>54.833333333333336</v>
      </c>
      <c r="EQS16" s="195">
        <v>0</v>
      </c>
      <c r="EQT16" s="49">
        <v>0</v>
      </c>
      <c r="EQU16" s="49">
        <v>550</v>
      </c>
      <c r="EQV16" s="49"/>
      <c r="EQW16" s="49">
        <v>0</v>
      </c>
      <c r="EQX16" s="49">
        <v>0</v>
      </c>
      <c r="EQY16" s="64">
        <f t="shared" si="1075"/>
        <v>550</v>
      </c>
      <c r="EQZ16" s="211">
        <f t="shared" si="1076"/>
        <v>91.666666666666671</v>
      </c>
      <c r="ERA16" s="195">
        <v>0</v>
      </c>
      <c r="ERB16" s="49">
        <v>0</v>
      </c>
      <c r="ERC16" s="49">
        <v>0</v>
      </c>
      <c r="ERD16" s="49">
        <v>0</v>
      </c>
      <c r="ERE16" s="49">
        <v>0</v>
      </c>
      <c r="ERF16" s="49"/>
      <c r="ERG16" s="64">
        <f t="shared" si="1077"/>
        <v>0</v>
      </c>
      <c r="ERH16" s="211">
        <f t="shared" si="1078"/>
        <v>0</v>
      </c>
      <c r="ERI16" s="195">
        <v>0</v>
      </c>
      <c r="ERJ16" s="49"/>
      <c r="ERK16" s="49"/>
      <c r="ERL16" s="49">
        <v>0</v>
      </c>
      <c r="ERM16" s="49">
        <v>223</v>
      </c>
      <c r="ERN16" s="49"/>
      <c r="ERO16" s="64">
        <f t="shared" si="1079"/>
        <v>223</v>
      </c>
      <c r="ERP16" s="211">
        <f t="shared" si="1080"/>
        <v>37.166666666666664</v>
      </c>
      <c r="ERQ16" s="195"/>
      <c r="ERR16" s="49">
        <v>0</v>
      </c>
      <c r="ERS16" s="49">
        <v>0</v>
      </c>
      <c r="ERT16" s="49">
        <v>0</v>
      </c>
      <c r="ERU16" s="49">
        <v>0</v>
      </c>
      <c r="ERV16" s="49">
        <v>110</v>
      </c>
      <c r="ERW16" s="64">
        <f t="shared" si="1081"/>
        <v>110</v>
      </c>
      <c r="ERX16" s="211">
        <f t="shared" si="1082"/>
        <v>18.333333333333332</v>
      </c>
      <c r="ERY16" s="195">
        <v>0</v>
      </c>
      <c r="ERZ16" s="49">
        <v>0</v>
      </c>
      <c r="ESA16" s="49">
        <v>220</v>
      </c>
      <c r="ESB16" s="49"/>
      <c r="ESC16" s="49"/>
      <c r="ESD16" s="49">
        <v>0</v>
      </c>
      <c r="ESE16" s="64">
        <f t="shared" si="1083"/>
        <v>220</v>
      </c>
      <c r="ESF16" s="211">
        <f t="shared" si="1084"/>
        <v>36.666666666666664</v>
      </c>
      <c r="ESG16" s="195">
        <v>0</v>
      </c>
      <c r="ESH16" s="49"/>
      <c r="ESI16" s="49">
        <v>403</v>
      </c>
      <c r="ESJ16" s="49">
        <v>329</v>
      </c>
      <c r="ESK16" s="49"/>
      <c r="ESL16" s="49">
        <v>0</v>
      </c>
      <c r="ESM16" s="64">
        <f t="shared" si="1085"/>
        <v>732</v>
      </c>
      <c r="ESN16" s="211">
        <f t="shared" si="1086"/>
        <v>122</v>
      </c>
      <c r="ESO16" s="458">
        <v>221</v>
      </c>
      <c r="ESP16" s="83"/>
      <c r="ESQ16" s="83">
        <v>219</v>
      </c>
      <c r="ESR16" s="83">
        <v>0</v>
      </c>
      <c r="ESS16" s="83"/>
      <c r="EST16" s="83">
        <v>0</v>
      </c>
      <c r="ESU16" s="64">
        <f t="shared" si="1087"/>
        <v>440</v>
      </c>
      <c r="ESV16" s="211">
        <f t="shared" si="1088"/>
        <v>73.333333333333329</v>
      </c>
      <c r="ESW16" s="195"/>
      <c r="ESX16" s="49"/>
      <c r="ESY16" s="49"/>
      <c r="ESZ16" s="49">
        <v>0</v>
      </c>
      <c r="ETA16" s="49">
        <v>0</v>
      </c>
      <c r="ETB16" s="49">
        <v>220</v>
      </c>
      <c r="ETC16" s="808">
        <f t="shared" si="1089"/>
        <v>220</v>
      </c>
      <c r="ETD16" s="211">
        <f t="shared" si="1090"/>
        <v>36.666666666666664</v>
      </c>
      <c r="ETE16" s="195">
        <v>0</v>
      </c>
      <c r="ETF16" s="49">
        <v>220</v>
      </c>
      <c r="ETG16" s="49">
        <v>0</v>
      </c>
      <c r="ETH16" s="49">
        <v>0</v>
      </c>
      <c r="ETI16" s="49"/>
      <c r="ETJ16" s="49">
        <v>220</v>
      </c>
      <c r="ETK16" s="808">
        <f t="shared" si="1091"/>
        <v>440</v>
      </c>
      <c r="ETL16" s="211">
        <f t="shared" si="1092"/>
        <v>73.333333333333329</v>
      </c>
      <c r="ETM16" s="814"/>
      <c r="ETN16" s="815">
        <v>221</v>
      </c>
      <c r="ETO16" s="815">
        <v>0</v>
      </c>
      <c r="ETP16" s="815">
        <v>0</v>
      </c>
      <c r="ETQ16" s="815">
        <v>0</v>
      </c>
      <c r="ETR16" s="815">
        <v>220</v>
      </c>
      <c r="ETS16" s="808">
        <f t="shared" si="1093"/>
        <v>441</v>
      </c>
      <c r="ETT16" s="211">
        <f t="shared" si="1094"/>
        <v>73.5</v>
      </c>
      <c r="ETU16" s="458">
        <v>0</v>
      </c>
      <c r="ETV16" s="83">
        <v>109</v>
      </c>
      <c r="ETW16" s="83"/>
      <c r="ETX16" s="83">
        <v>218</v>
      </c>
      <c r="ETY16" s="83">
        <v>331</v>
      </c>
      <c r="ETZ16" s="83">
        <v>0</v>
      </c>
      <c r="EUA16" s="808">
        <f t="shared" si="1095"/>
        <v>658</v>
      </c>
      <c r="EUB16" s="211">
        <f t="shared" si="1096"/>
        <v>109.66666666666667</v>
      </c>
      <c r="EUC16" s="458">
        <v>0</v>
      </c>
      <c r="EUD16" s="83">
        <v>0</v>
      </c>
      <c r="EUE16" s="83"/>
      <c r="EUF16" s="83">
        <v>599</v>
      </c>
      <c r="EUG16" s="83">
        <v>0</v>
      </c>
      <c r="EUH16" s="83">
        <v>0</v>
      </c>
      <c r="EUI16" s="808">
        <f t="shared" si="1097"/>
        <v>599</v>
      </c>
      <c r="EUJ16" s="211">
        <f t="shared" si="1098"/>
        <v>99.833333333333329</v>
      </c>
      <c r="EUK16" s="195"/>
      <c r="EUL16" s="49">
        <v>220</v>
      </c>
      <c r="EUM16" s="49">
        <v>0</v>
      </c>
      <c r="EUN16" s="49">
        <f>SUMIF(SUMPK!$B:$B,$B:$B,SUMPK!$O:$O)</f>
        <v>0</v>
      </c>
      <c r="EUO16" s="49">
        <v>442</v>
      </c>
      <c r="EUP16" s="49">
        <v>0</v>
      </c>
      <c r="EUQ16" s="808">
        <f t="shared" si="1099"/>
        <v>662</v>
      </c>
      <c r="EUR16" s="211">
        <f t="shared" si="1100"/>
        <v>110.33333333333333</v>
      </c>
      <c r="EUS16" s="195">
        <v>330</v>
      </c>
      <c r="EUT16" s="49">
        <v>0</v>
      </c>
      <c r="EUU16" s="49">
        <v>0</v>
      </c>
      <c r="EUV16" s="49">
        <v>0</v>
      </c>
      <c r="EUW16" s="49"/>
      <c r="EUX16" s="49">
        <v>647</v>
      </c>
      <c r="EUY16" s="808">
        <f t="shared" si="1101"/>
        <v>977</v>
      </c>
      <c r="EUZ16" s="211">
        <f t="shared" si="1102"/>
        <v>162.83333333333334</v>
      </c>
      <c r="EVA16" s="195">
        <v>0</v>
      </c>
      <c r="EVB16" s="49"/>
      <c r="EVC16" s="49"/>
      <c r="EVD16" s="49"/>
      <c r="EVE16" s="49">
        <v>437</v>
      </c>
      <c r="EVF16" s="49">
        <v>0</v>
      </c>
      <c r="EVG16" s="808">
        <f t="shared" si="1103"/>
        <v>437</v>
      </c>
      <c r="EVH16" s="211">
        <f t="shared" si="1104"/>
        <v>72.833333333333329</v>
      </c>
      <c r="EVI16" s="195">
        <v>0</v>
      </c>
      <c r="EVJ16" s="49">
        <v>0</v>
      </c>
      <c r="EVK16" s="49">
        <v>220</v>
      </c>
      <c r="EVL16" s="49"/>
      <c r="EVM16" s="49"/>
      <c r="EVN16" s="49">
        <v>0</v>
      </c>
      <c r="EVO16" s="808">
        <f t="shared" si="1105"/>
        <v>220</v>
      </c>
      <c r="EVP16" s="211">
        <f t="shared" si="1106"/>
        <v>36.666666666666664</v>
      </c>
      <c r="EVQ16" s="195">
        <v>681</v>
      </c>
      <c r="EVR16" s="49">
        <v>0</v>
      </c>
      <c r="EVS16" s="49">
        <v>608</v>
      </c>
      <c r="EVT16" s="49"/>
      <c r="EVU16" s="49">
        <v>0</v>
      </c>
      <c r="EVV16" s="49">
        <v>219</v>
      </c>
      <c r="EVW16" s="808">
        <f t="shared" si="1107"/>
        <v>1508</v>
      </c>
      <c r="EVX16" s="211">
        <f t="shared" si="1108"/>
        <v>251.33333333333334</v>
      </c>
      <c r="EVY16" s="195">
        <v>0</v>
      </c>
      <c r="EVZ16" s="49">
        <v>0</v>
      </c>
      <c r="EWA16" s="49"/>
      <c r="EWB16" s="49">
        <v>220</v>
      </c>
      <c r="EWC16" s="49">
        <v>0</v>
      </c>
      <c r="EWD16" s="49">
        <v>326</v>
      </c>
      <c r="EWE16" s="808">
        <f t="shared" si="1109"/>
        <v>546</v>
      </c>
      <c r="EWF16" s="211">
        <f t="shared" si="1110"/>
        <v>91</v>
      </c>
      <c r="EWG16" s="195"/>
      <c r="EWH16" s="49">
        <v>0</v>
      </c>
      <c r="EWI16" s="49">
        <v>0</v>
      </c>
      <c r="EWJ16" s="49"/>
      <c r="EWK16" s="49">
        <v>0</v>
      </c>
      <c r="EWL16" s="49">
        <v>0</v>
      </c>
      <c r="EWM16" s="808">
        <f t="shared" si="1111"/>
        <v>0</v>
      </c>
      <c r="EWN16" s="211">
        <f t="shared" si="1138"/>
        <v>0</v>
      </c>
      <c r="EWO16" s="195">
        <v>666</v>
      </c>
      <c r="EWP16" s="49">
        <v>0</v>
      </c>
      <c r="EWQ16" s="49">
        <v>0</v>
      </c>
      <c r="EWR16" s="49">
        <v>0</v>
      </c>
      <c r="EWS16" s="49">
        <v>0</v>
      </c>
      <c r="EWT16" s="49">
        <v>0</v>
      </c>
      <c r="EWU16" s="808">
        <f t="shared" si="1112"/>
        <v>666</v>
      </c>
      <c r="EWV16" s="211">
        <f t="shared" si="1113"/>
        <v>111</v>
      </c>
      <c r="EWW16" s="195"/>
      <c r="EWX16" s="49"/>
      <c r="EWY16" s="49">
        <v>0</v>
      </c>
      <c r="EWZ16" s="49">
        <v>0</v>
      </c>
      <c r="EXA16" s="49">
        <v>0</v>
      </c>
      <c r="EXB16" s="49"/>
      <c r="EXC16" s="808">
        <f t="shared" si="1114"/>
        <v>0</v>
      </c>
      <c r="EXD16" s="211">
        <f t="shared" si="1115"/>
        <v>0</v>
      </c>
      <c r="EXE16" s="195">
        <v>0</v>
      </c>
      <c r="EXF16" s="49">
        <v>228</v>
      </c>
      <c r="EXG16" s="49"/>
      <c r="EXH16" s="49">
        <v>0</v>
      </c>
      <c r="EXI16" s="49">
        <v>110</v>
      </c>
      <c r="EXJ16" s="49">
        <v>329</v>
      </c>
      <c r="EXK16" s="808">
        <f t="shared" si="1116"/>
        <v>667</v>
      </c>
      <c r="EXL16" s="211">
        <f t="shared" si="1117"/>
        <v>111.16666666666667</v>
      </c>
      <c r="EXM16" s="458">
        <v>0</v>
      </c>
      <c r="EXN16" s="83">
        <v>341</v>
      </c>
      <c r="EXO16" s="83"/>
      <c r="EXP16" s="83">
        <v>0</v>
      </c>
      <c r="EXQ16" s="83"/>
      <c r="EXR16" s="83">
        <v>0</v>
      </c>
      <c r="EXS16" s="808">
        <f t="shared" si="1118"/>
        <v>341</v>
      </c>
      <c r="EXT16" s="211">
        <f t="shared" si="1119"/>
        <v>56.833333333333336</v>
      </c>
      <c r="EXU16" s="195">
        <v>434</v>
      </c>
      <c r="EXV16" s="49"/>
      <c r="EXW16" s="49"/>
      <c r="EXX16" s="49">
        <v>0</v>
      </c>
      <c r="EXY16" s="49"/>
      <c r="EXZ16" s="49">
        <v>0</v>
      </c>
      <c r="EYA16" s="808">
        <f t="shared" si="1120"/>
        <v>434</v>
      </c>
      <c r="EYB16" s="211">
        <f t="shared" si="1121"/>
        <v>72.333333333333329</v>
      </c>
      <c r="EYC16" s="195">
        <v>0</v>
      </c>
      <c r="EYD16" s="49"/>
      <c r="EYE16" s="49">
        <v>437</v>
      </c>
      <c r="EYF16" s="49">
        <v>0</v>
      </c>
      <c r="EYG16" s="49">
        <v>338</v>
      </c>
      <c r="EYH16" s="49">
        <v>0</v>
      </c>
      <c r="EYI16" s="808">
        <f t="shared" si="1122"/>
        <v>775</v>
      </c>
      <c r="EYJ16" s="211">
        <f t="shared" si="1123"/>
        <v>129.16666666666666</v>
      </c>
      <c r="EYK16" s="195">
        <v>0</v>
      </c>
      <c r="EYL16" s="49">
        <v>438</v>
      </c>
      <c r="EYM16" s="49">
        <v>0</v>
      </c>
      <c r="EYN16" s="49">
        <v>0</v>
      </c>
      <c r="EYO16" s="49">
        <v>0</v>
      </c>
      <c r="EYP16" s="49">
        <v>0</v>
      </c>
      <c r="EYQ16" s="808">
        <f t="shared" si="1124"/>
        <v>438</v>
      </c>
      <c r="EYR16" s="211">
        <f t="shared" si="1125"/>
        <v>73</v>
      </c>
      <c r="EYS16" s="195">
        <v>220</v>
      </c>
      <c r="EYT16" s="49">
        <v>0</v>
      </c>
      <c r="EYU16" s="49">
        <v>0</v>
      </c>
      <c r="EYV16" s="49"/>
      <c r="EYW16" s="49">
        <v>329</v>
      </c>
      <c r="EYX16" s="49"/>
      <c r="EYY16" s="872">
        <f t="shared" si="1126"/>
        <v>549</v>
      </c>
      <c r="EYZ16" s="873">
        <f t="shared" si="1139"/>
        <v>91.5</v>
      </c>
      <c r="EZA16" s="195">
        <v>0</v>
      </c>
      <c r="EZB16" s="49">
        <v>0</v>
      </c>
      <c r="EZC16" s="49">
        <v>206</v>
      </c>
      <c r="EZD16" s="49">
        <v>0</v>
      </c>
      <c r="EZE16" s="49"/>
      <c r="EZF16" s="49">
        <v>0</v>
      </c>
      <c r="EZG16" s="872">
        <f t="shared" si="1127"/>
        <v>206</v>
      </c>
      <c r="EZH16" s="873">
        <f t="shared" si="1128"/>
        <v>34.333333333333336</v>
      </c>
      <c r="EZI16" s="195"/>
      <c r="EZJ16" s="49">
        <v>109</v>
      </c>
      <c r="EZK16" s="49">
        <v>0</v>
      </c>
      <c r="EZL16" s="49">
        <v>0</v>
      </c>
      <c r="EZM16" s="49">
        <f>SUMIF(SUMPK!$B:$B,$B:$B,SUMPK!$O:$O)</f>
        <v>0</v>
      </c>
      <c r="EZN16" s="49">
        <v>0</v>
      </c>
      <c r="EZO16" s="872">
        <f t="shared" si="1129"/>
        <v>109</v>
      </c>
      <c r="EZP16" s="873">
        <f t="shared" si="1130"/>
        <v>18.166666666666668</v>
      </c>
      <c r="EZQ16" s="458">
        <v>0</v>
      </c>
      <c r="EZR16" s="83"/>
      <c r="EZS16" s="83">
        <v>0</v>
      </c>
      <c r="EZT16" s="83"/>
      <c r="EZU16" s="83"/>
      <c r="EZV16" s="83">
        <v>619</v>
      </c>
      <c r="EZW16" s="872">
        <f t="shared" si="1131"/>
        <v>619</v>
      </c>
      <c r="EZX16" s="873">
        <f t="shared" si="1132"/>
        <v>103.16666666666667</v>
      </c>
      <c r="EZY16" s="195">
        <v>0</v>
      </c>
      <c r="EZZ16" s="49">
        <v>215</v>
      </c>
      <c r="FAA16" s="49">
        <v>0</v>
      </c>
      <c r="FAB16" s="49"/>
      <c r="FAC16" s="49">
        <v>0</v>
      </c>
      <c r="FAD16" s="49"/>
      <c r="FAE16" s="872">
        <f t="shared" si="1133"/>
        <v>215</v>
      </c>
      <c r="FAF16" s="873">
        <f t="shared" si="1134"/>
        <v>35.833333333333336</v>
      </c>
    </row>
    <row r="17" spans="1:4088" s="8" customFormat="1" ht="15" customHeight="1" x14ac:dyDescent="0.2">
      <c r="A17" s="301">
        <v>11</v>
      </c>
      <c r="B17" s="21" t="s">
        <v>125</v>
      </c>
      <c r="C17" s="275" t="s">
        <v>126</v>
      </c>
      <c r="D17" s="21">
        <v>25</v>
      </c>
      <c r="E17" s="24"/>
      <c r="F17" s="24">
        <v>1204</v>
      </c>
      <c r="G17" s="24"/>
      <c r="H17" s="24"/>
      <c r="I17" s="360"/>
      <c r="J17" s="360">
        <f>SUMIF(SUMPK!$B:$B,$B:$B,SUMPK!$O:$O)</f>
        <v>0</v>
      </c>
      <c r="K17" s="15">
        <f t="shared" si="1212"/>
        <v>0</v>
      </c>
      <c r="L17" s="24">
        <f t="shared" si="188"/>
        <v>1204</v>
      </c>
      <c r="M17" s="24">
        <f t="shared" si="189"/>
        <v>1204</v>
      </c>
      <c r="N17" s="15">
        <v>0</v>
      </c>
      <c r="O17" s="276">
        <f t="shared" si="190"/>
        <v>0</v>
      </c>
      <c r="P17" s="712">
        <v>35.833333333333336</v>
      </c>
      <c r="Q17" s="276">
        <f t="shared" si="191"/>
        <v>201.59999999999997</v>
      </c>
      <c r="R17" s="277">
        <f t="shared" si="192"/>
        <v>30.76923076923077</v>
      </c>
      <c r="S17" s="222">
        <v>800</v>
      </c>
      <c r="T17" s="276">
        <f t="shared" si="193"/>
        <v>39.129999999999995</v>
      </c>
      <c r="U17" s="303"/>
      <c r="V17" s="302">
        <f t="shared" ref="V17:V21" si="1213">IF(R17=0,0,(M17+U17)/R17)</f>
        <v>39.129999999999995</v>
      </c>
      <c r="W17" s="304">
        <f t="shared" si="0"/>
        <v>1</v>
      </c>
      <c r="X17" s="305"/>
      <c r="Y17" s="280"/>
      <c r="Z17" s="280"/>
      <c r="AA17" s="280"/>
      <c r="AB17" s="280"/>
      <c r="AC17" s="662">
        <v>17</v>
      </c>
      <c r="AD17" s="649"/>
      <c r="AE17" s="49"/>
      <c r="AF17" s="49"/>
      <c r="AG17" s="49"/>
      <c r="AH17" s="49"/>
      <c r="AI17" s="49"/>
      <c r="AJ17" s="42">
        <f t="shared" si="1145"/>
        <v>0</v>
      </c>
      <c r="AK17" s="43">
        <f t="shared" si="1146"/>
        <v>0</v>
      </c>
      <c r="AL17" s="48"/>
      <c r="AM17" s="49"/>
      <c r="AN17" s="49"/>
      <c r="AO17" s="49"/>
      <c r="AP17" s="49">
        <v>611</v>
      </c>
      <c r="AQ17" s="49"/>
      <c r="AR17" s="42">
        <f t="shared" si="1147"/>
        <v>611</v>
      </c>
      <c r="AS17" s="43">
        <f t="shared" si="1148"/>
        <v>101.83333333333333</v>
      </c>
      <c r="AT17" s="48"/>
      <c r="AU17" s="49"/>
      <c r="AV17" s="49"/>
      <c r="AW17" s="49">
        <v>1269</v>
      </c>
      <c r="AX17" s="49"/>
      <c r="AY17" s="49"/>
      <c r="AZ17" s="42">
        <f t="shared" si="1149"/>
        <v>1269</v>
      </c>
      <c r="BA17" s="43">
        <f t="shared" si="1150"/>
        <v>211.5</v>
      </c>
      <c r="BB17" s="48"/>
      <c r="BC17" s="49"/>
      <c r="BD17" s="49"/>
      <c r="BE17" s="49">
        <v>776</v>
      </c>
      <c r="BF17" s="49"/>
      <c r="BG17" s="49"/>
      <c r="BH17" s="42">
        <f t="shared" si="1151"/>
        <v>776</v>
      </c>
      <c r="BI17" s="43">
        <f t="shared" si="1152"/>
        <v>129.33333333333334</v>
      </c>
      <c r="BJ17" s="48"/>
      <c r="BK17" s="49"/>
      <c r="BL17" s="49">
        <v>1194</v>
      </c>
      <c r="BM17" s="49"/>
      <c r="BN17" s="49"/>
      <c r="BO17" s="49"/>
      <c r="BP17" s="42">
        <f t="shared" si="1153"/>
        <v>1194</v>
      </c>
      <c r="BQ17" s="43">
        <f t="shared" si="1154"/>
        <v>199</v>
      </c>
      <c r="BR17" s="48"/>
      <c r="BS17" s="49"/>
      <c r="BT17" s="49">
        <v>800</v>
      </c>
      <c r="BU17" s="49"/>
      <c r="BV17" s="49"/>
      <c r="BW17" s="49"/>
      <c r="BX17" s="42">
        <f t="shared" si="1155"/>
        <v>800</v>
      </c>
      <c r="BY17" s="43">
        <f t="shared" si="3"/>
        <v>133.33333333333334</v>
      </c>
      <c r="BZ17" s="48"/>
      <c r="CA17" s="49"/>
      <c r="CB17" s="49">
        <v>996</v>
      </c>
      <c r="CC17" s="49"/>
      <c r="CD17" s="49"/>
      <c r="CE17" s="49"/>
      <c r="CF17" s="42">
        <f t="shared" si="1156"/>
        <v>996</v>
      </c>
      <c r="CG17" s="43">
        <f t="shared" si="1157"/>
        <v>166</v>
      </c>
      <c r="CH17" s="48"/>
      <c r="CI17" s="49"/>
      <c r="CJ17" s="49"/>
      <c r="CK17" s="49">
        <v>1189</v>
      </c>
      <c r="CL17" s="49"/>
      <c r="CM17" s="49"/>
      <c r="CN17" s="42">
        <f t="shared" si="1158"/>
        <v>1189</v>
      </c>
      <c r="CO17" s="43">
        <f t="shared" si="1159"/>
        <v>198.16666666666666</v>
      </c>
      <c r="CP17" s="48"/>
      <c r="CQ17" s="49"/>
      <c r="CR17" s="49">
        <v>785</v>
      </c>
      <c r="CS17" s="49"/>
      <c r="CT17" s="49"/>
      <c r="CU17" s="49"/>
      <c r="CV17" s="42">
        <f t="shared" si="1160"/>
        <v>785</v>
      </c>
      <c r="CW17" s="43">
        <f t="shared" si="1161"/>
        <v>130.83333333333334</v>
      </c>
      <c r="CX17" s="48"/>
      <c r="CY17" s="49"/>
      <c r="CZ17" s="49"/>
      <c r="DA17" s="49"/>
      <c r="DB17" s="49">
        <v>800</v>
      </c>
      <c r="DC17" s="49"/>
      <c r="DD17" s="42">
        <f t="shared" si="1162"/>
        <v>800</v>
      </c>
      <c r="DE17" s="43">
        <f t="shared" si="1163"/>
        <v>133.33333333333334</v>
      </c>
      <c r="DF17" s="48"/>
      <c r="DG17" s="49">
        <v>200</v>
      </c>
      <c r="DH17" s="49"/>
      <c r="DI17" s="49"/>
      <c r="DJ17" s="49"/>
      <c r="DK17" s="49"/>
      <c r="DL17" s="42">
        <f t="shared" si="1164"/>
        <v>200</v>
      </c>
      <c r="DM17" s="43">
        <f t="shared" si="1165"/>
        <v>33.333333333333336</v>
      </c>
      <c r="DN17" s="48"/>
      <c r="DO17" s="49"/>
      <c r="DP17" s="49"/>
      <c r="DQ17" s="49"/>
      <c r="DR17" s="49"/>
      <c r="DS17" s="49">
        <v>599</v>
      </c>
      <c r="DT17" s="42">
        <f t="shared" si="1166"/>
        <v>599</v>
      </c>
      <c r="DU17" s="43">
        <f t="shared" si="1167"/>
        <v>99.833333333333329</v>
      </c>
      <c r="DV17" s="48"/>
      <c r="DW17" s="49"/>
      <c r="DX17" s="49"/>
      <c r="DY17" s="49"/>
      <c r="DZ17" s="49">
        <v>600</v>
      </c>
      <c r="EA17" s="49"/>
      <c r="EB17" s="42">
        <f t="shared" si="1168"/>
        <v>600</v>
      </c>
      <c r="EC17" s="43">
        <f t="shared" si="1169"/>
        <v>100</v>
      </c>
      <c r="ED17" s="48">
        <v>361</v>
      </c>
      <c r="EE17" s="49"/>
      <c r="EF17" s="49"/>
      <c r="EG17" s="49"/>
      <c r="EH17" s="49"/>
      <c r="EI17" s="49"/>
      <c r="EJ17" s="42">
        <f t="shared" si="1170"/>
        <v>361</v>
      </c>
      <c r="EK17" s="43">
        <f t="shared" si="1171"/>
        <v>60.166666666666664</v>
      </c>
      <c r="EL17" s="48"/>
      <c r="EM17" s="49">
        <v>299</v>
      </c>
      <c r="EN17" s="49"/>
      <c r="EO17" s="49"/>
      <c r="EP17" s="49"/>
      <c r="EQ17" s="49"/>
      <c r="ER17" s="42">
        <f t="shared" si="1172"/>
        <v>299</v>
      </c>
      <c r="ES17" s="43">
        <f t="shared" si="1173"/>
        <v>49.833333333333336</v>
      </c>
      <c r="ET17" s="48">
        <v>1052</v>
      </c>
      <c r="EU17" s="49"/>
      <c r="EV17" s="49"/>
      <c r="EW17" s="49"/>
      <c r="EX17" s="49">
        <v>631</v>
      </c>
      <c r="EY17" s="49"/>
      <c r="EZ17" s="42">
        <f t="shared" si="1174"/>
        <v>1683</v>
      </c>
      <c r="FA17" s="43">
        <f t="shared" si="1175"/>
        <v>280.5</v>
      </c>
      <c r="FB17" s="48"/>
      <c r="FC17" s="49"/>
      <c r="FD17" s="49"/>
      <c r="FE17" s="49"/>
      <c r="FF17" s="49"/>
      <c r="FG17" s="49">
        <v>319</v>
      </c>
      <c r="FH17" s="42">
        <f t="shared" si="1176"/>
        <v>319</v>
      </c>
      <c r="FI17" s="43">
        <f t="shared" si="1177"/>
        <v>53.166666666666664</v>
      </c>
      <c r="FJ17" s="48"/>
      <c r="FK17" s="49"/>
      <c r="FL17" s="49"/>
      <c r="FM17" s="49">
        <v>823</v>
      </c>
      <c r="FN17" s="49"/>
      <c r="FO17" s="49"/>
      <c r="FP17" s="42">
        <f t="shared" si="1178"/>
        <v>823</v>
      </c>
      <c r="FQ17" s="43">
        <f t="shared" si="1179"/>
        <v>137.16666666666666</v>
      </c>
      <c r="FR17" s="48"/>
      <c r="FS17" s="49"/>
      <c r="FT17" s="49"/>
      <c r="FU17" s="49"/>
      <c r="FV17" s="49">
        <v>434</v>
      </c>
      <c r="FW17" s="49"/>
      <c r="FX17" s="42">
        <f t="shared" si="1180"/>
        <v>434</v>
      </c>
      <c r="FY17" s="43">
        <f t="shared" si="1181"/>
        <v>72.333333333333329</v>
      </c>
      <c r="FZ17" s="48"/>
      <c r="GA17" s="49"/>
      <c r="GB17" s="49"/>
      <c r="GC17" s="49"/>
      <c r="GD17" s="49"/>
      <c r="GE17" s="49"/>
      <c r="GF17" s="42">
        <f t="shared" si="1182"/>
        <v>0</v>
      </c>
      <c r="GG17" s="43">
        <f t="shared" si="1183"/>
        <v>0</v>
      </c>
      <c r="GH17" s="48">
        <v>381</v>
      </c>
      <c r="GI17" s="49"/>
      <c r="GJ17" s="49"/>
      <c r="GK17" s="49"/>
      <c r="GL17" s="49"/>
      <c r="GM17" s="49"/>
      <c r="GN17" s="42">
        <f t="shared" si="1184"/>
        <v>381</v>
      </c>
      <c r="GO17" s="43">
        <f t="shared" si="1185"/>
        <v>63.5</v>
      </c>
      <c r="GP17" s="48"/>
      <c r="GQ17" s="49"/>
      <c r="GR17" s="49"/>
      <c r="GS17" s="49"/>
      <c r="GT17" s="49"/>
      <c r="GU17" s="49"/>
      <c r="GV17" s="42">
        <f t="shared" si="1186"/>
        <v>0</v>
      </c>
      <c r="GW17" s="43">
        <f t="shared" si="1187"/>
        <v>0</v>
      </c>
      <c r="GX17" s="48"/>
      <c r="GY17" s="49"/>
      <c r="GZ17" s="49"/>
      <c r="HA17" s="49"/>
      <c r="HB17" s="49"/>
      <c r="HC17" s="49"/>
      <c r="HD17" s="42">
        <f t="shared" si="1188"/>
        <v>0</v>
      </c>
      <c r="HE17" s="43">
        <f t="shared" si="1189"/>
        <v>0</v>
      </c>
      <c r="HF17" s="48"/>
      <c r="HG17" s="49"/>
      <c r="HH17" s="49"/>
      <c r="HI17" s="49"/>
      <c r="HJ17" s="49"/>
      <c r="HK17" s="49"/>
      <c r="HL17" s="42">
        <f t="shared" si="1190"/>
        <v>0</v>
      </c>
      <c r="HM17" s="43">
        <f t="shared" si="1191"/>
        <v>0</v>
      </c>
      <c r="HN17" s="82"/>
      <c r="HO17" s="83"/>
      <c r="HP17" s="83"/>
      <c r="HQ17" s="83"/>
      <c r="HR17" s="83">
        <v>211</v>
      </c>
      <c r="HS17" s="83"/>
      <c r="HT17" s="42">
        <f t="shared" si="1192"/>
        <v>211</v>
      </c>
      <c r="HU17" s="43">
        <f t="shared" si="1193"/>
        <v>35.166666666666664</v>
      </c>
      <c r="HV17" s="48"/>
      <c r="HW17" s="49"/>
      <c r="HX17" s="49"/>
      <c r="HY17" s="49"/>
      <c r="HZ17" s="49">
        <v>200</v>
      </c>
      <c r="IA17" s="49"/>
      <c r="IB17" s="42">
        <f t="shared" si="1194"/>
        <v>200</v>
      </c>
      <c r="IC17" s="43">
        <f t="shared" si="1195"/>
        <v>33.333333333333336</v>
      </c>
      <c r="ID17" s="48"/>
      <c r="IE17" s="49">
        <v>302</v>
      </c>
      <c r="IF17" s="49"/>
      <c r="IG17" s="49"/>
      <c r="IH17" s="49"/>
      <c r="II17" s="49"/>
      <c r="IJ17" s="42">
        <f t="shared" si="1196"/>
        <v>302</v>
      </c>
      <c r="IK17" s="43">
        <f t="shared" si="1197"/>
        <v>50.333333333333336</v>
      </c>
      <c r="IL17" s="48"/>
      <c r="IM17" s="49">
        <v>209</v>
      </c>
      <c r="IN17" s="49"/>
      <c r="IO17" s="49"/>
      <c r="IP17" s="49"/>
      <c r="IQ17" s="49"/>
      <c r="IR17" s="67">
        <f t="shared" si="1198"/>
        <v>209</v>
      </c>
      <c r="IS17" s="68">
        <f t="shared" si="1199"/>
        <v>34.833333333333336</v>
      </c>
      <c r="IT17" s="48"/>
      <c r="IU17" s="49"/>
      <c r="IV17" s="49"/>
      <c r="IW17" s="49"/>
      <c r="IX17" s="49"/>
      <c r="IY17" s="49"/>
      <c r="IZ17" s="67">
        <f t="shared" si="1200"/>
        <v>0</v>
      </c>
      <c r="JA17" s="68">
        <f t="shared" si="1201"/>
        <v>0</v>
      </c>
      <c r="JB17" s="48"/>
      <c r="JC17" s="49"/>
      <c r="JD17" s="49"/>
      <c r="JE17" s="49"/>
      <c r="JF17" s="49"/>
      <c r="JG17" s="49"/>
      <c r="JH17" s="67">
        <f t="shared" si="1202"/>
        <v>0</v>
      </c>
      <c r="JI17" s="68">
        <f t="shared" si="1203"/>
        <v>0</v>
      </c>
      <c r="JJ17" s="48"/>
      <c r="JK17" s="49"/>
      <c r="JL17" s="49"/>
      <c r="JM17" s="49"/>
      <c r="JN17" s="49"/>
      <c r="JO17" s="49"/>
      <c r="JP17" s="42">
        <f t="shared" si="1204"/>
        <v>0</v>
      </c>
      <c r="JQ17" s="43">
        <f t="shared" si="1205"/>
        <v>0</v>
      </c>
      <c r="JR17" s="48"/>
      <c r="JS17" s="49">
        <v>629</v>
      </c>
      <c r="JT17" s="49"/>
      <c r="JU17" s="49"/>
      <c r="JV17" s="49"/>
      <c r="JW17" s="49">
        <v>542</v>
      </c>
      <c r="JX17" s="42">
        <f t="shared" si="1206"/>
        <v>1171</v>
      </c>
      <c r="JY17" s="43">
        <f t="shared" si="1207"/>
        <v>195.16666666666666</v>
      </c>
      <c r="JZ17" s="48"/>
      <c r="KA17" s="49"/>
      <c r="KB17" s="49"/>
      <c r="KC17" s="49"/>
      <c r="KD17" s="49"/>
      <c r="KE17" s="49"/>
      <c r="KF17" s="42">
        <f t="shared" si="195"/>
        <v>0</v>
      </c>
      <c r="KG17" s="43">
        <f t="shared" si="196"/>
        <v>0</v>
      </c>
      <c r="KH17" s="48"/>
      <c r="KI17" s="49">
        <v>101</v>
      </c>
      <c r="KJ17" s="49"/>
      <c r="KK17" s="49"/>
      <c r="KL17" s="49"/>
      <c r="KM17" s="49">
        <v>797</v>
      </c>
      <c r="KN17" s="67">
        <f t="shared" si="197"/>
        <v>898</v>
      </c>
      <c r="KO17" s="68">
        <f t="shared" si="198"/>
        <v>149.66666666666666</v>
      </c>
      <c r="KP17" s="48"/>
      <c r="KQ17" s="49"/>
      <c r="KR17" s="49"/>
      <c r="KS17" s="49"/>
      <c r="KT17" s="49"/>
      <c r="KU17" s="49">
        <v>602</v>
      </c>
      <c r="KV17" s="67">
        <f t="shared" si="199"/>
        <v>602</v>
      </c>
      <c r="KW17" s="68">
        <f t="shared" si="200"/>
        <v>100.33333333333333</v>
      </c>
      <c r="KX17" s="48"/>
      <c r="KY17" s="49"/>
      <c r="KZ17" s="49"/>
      <c r="LA17" s="49"/>
      <c r="LB17" s="49"/>
      <c r="LC17" s="49"/>
      <c r="LD17" s="67">
        <f t="shared" si="201"/>
        <v>0</v>
      </c>
      <c r="LE17" s="68">
        <f t="shared" si="202"/>
        <v>0</v>
      </c>
      <c r="LF17" s="48">
        <v>196</v>
      </c>
      <c r="LG17" s="49"/>
      <c r="LH17" s="49"/>
      <c r="LI17" s="49"/>
      <c r="LJ17" s="49">
        <v>199</v>
      </c>
      <c r="LK17" s="49"/>
      <c r="LL17" s="67">
        <f t="shared" si="203"/>
        <v>395</v>
      </c>
      <c r="LM17" s="68">
        <f t="shared" si="204"/>
        <v>65.833333333333329</v>
      </c>
      <c r="LN17" s="48"/>
      <c r="LO17" s="49"/>
      <c r="LP17" s="49"/>
      <c r="LQ17" s="49"/>
      <c r="LR17" s="49"/>
      <c r="LS17" s="49"/>
      <c r="LT17" s="67">
        <f t="shared" si="205"/>
        <v>0</v>
      </c>
      <c r="LU17" s="68">
        <f t="shared" si="206"/>
        <v>0</v>
      </c>
      <c r="LV17" s="48">
        <v>398</v>
      </c>
      <c r="LW17" s="49"/>
      <c r="LX17" s="49"/>
      <c r="LY17" s="49"/>
      <c r="LZ17" s="49">
        <v>390</v>
      </c>
      <c r="MA17" s="49"/>
      <c r="MB17" s="67">
        <f t="shared" si="207"/>
        <v>788</v>
      </c>
      <c r="MC17" s="68">
        <f t="shared" si="208"/>
        <v>131.33333333333334</v>
      </c>
      <c r="MD17" s="48"/>
      <c r="ME17" s="49">
        <v>288</v>
      </c>
      <c r="MF17" s="49"/>
      <c r="MG17" s="49"/>
      <c r="MH17" s="49"/>
      <c r="MI17" s="49"/>
      <c r="MJ17" s="67">
        <f t="shared" si="209"/>
        <v>288</v>
      </c>
      <c r="MK17" s="68">
        <f t="shared" si="210"/>
        <v>48</v>
      </c>
      <c r="ML17" s="48"/>
      <c r="MM17" s="49"/>
      <c r="MN17" s="49"/>
      <c r="MO17" s="49">
        <v>500</v>
      </c>
      <c r="MP17" s="49">
        <v>176</v>
      </c>
      <c r="MQ17" s="49"/>
      <c r="MR17" s="67">
        <f t="shared" si="211"/>
        <v>676</v>
      </c>
      <c r="MS17" s="68">
        <f t="shared" si="212"/>
        <v>112.66666666666667</v>
      </c>
      <c r="MT17" s="48"/>
      <c r="MU17" s="49"/>
      <c r="MV17" s="49"/>
      <c r="MW17" s="49"/>
      <c r="MX17" s="49"/>
      <c r="MY17" s="49">
        <v>400</v>
      </c>
      <c r="MZ17" s="67">
        <f t="shared" si="213"/>
        <v>400</v>
      </c>
      <c r="NA17" s="68">
        <f t="shared" si="214"/>
        <v>66.666666666666671</v>
      </c>
      <c r="NB17" s="48"/>
      <c r="NC17" s="49"/>
      <c r="ND17" s="49"/>
      <c r="NE17" s="49"/>
      <c r="NF17" s="49"/>
      <c r="NG17" s="49"/>
      <c r="NH17" s="67">
        <f t="shared" si="215"/>
        <v>0</v>
      </c>
      <c r="NI17" s="68">
        <f t="shared" si="216"/>
        <v>0</v>
      </c>
      <c r="NJ17" s="48"/>
      <c r="NK17" s="49"/>
      <c r="NL17" s="49">
        <v>826</v>
      </c>
      <c r="NM17" s="49"/>
      <c r="NN17" s="49"/>
      <c r="NO17" s="49"/>
      <c r="NP17" s="67">
        <f t="shared" si="217"/>
        <v>826</v>
      </c>
      <c r="NQ17" s="68">
        <f t="shared" si="218"/>
        <v>137.66666666666666</v>
      </c>
      <c r="NR17" s="48"/>
      <c r="NS17" s="49"/>
      <c r="NT17" s="49"/>
      <c r="NU17" s="49"/>
      <c r="NV17" s="49"/>
      <c r="NW17" s="49"/>
      <c r="NX17" s="67">
        <f t="shared" si="219"/>
        <v>0</v>
      </c>
      <c r="NY17" s="68">
        <f t="shared" si="220"/>
        <v>0</v>
      </c>
      <c r="NZ17" s="48"/>
      <c r="OA17" s="49"/>
      <c r="OB17" s="49"/>
      <c r="OC17" s="49"/>
      <c r="OD17" s="49"/>
      <c r="OE17" s="49"/>
      <c r="OF17" s="67">
        <f t="shared" si="221"/>
        <v>0</v>
      </c>
      <c r="OG17" s="68">
        <f t="shared" si="222"/>
        <v>0</v>
      </c>
      <c r="OH17" s="48"/>
      <c r="OI17" s="49"/>
      <c r="OJ17" s="49"/>
      <c r="OK17" s="49"/>
      <c r="OL17" s="49"/>
      <c r="OM17" s="49"/>
      <c r="ON17" s="67">
        <f t="shared" si="223"/>
        <v>0</v>
      </c>
      <c r="OO17" s="68">
        <f t="shared" si="224"/>
        <v>0</v>
      </c>
      <c r="OP17" s="48"/>
      <c r="OQ17" s="49">
        <v>198</v>
      </c>
      <c r="OR17" s="49"/>
      <c r="OS17" s="49"/>
      <c r="OT17" s="49"/>
      <c r="OU17" s="49"/>
      <c r="OV17" s="67">
        <f t="shared" si="225"/>
        <v>198</v>
      </c>
      <c r="OW17" s="68">
        <f t="shared" si="226"/>
        <v>33</v>
      </c>
      <c r="OX17" s="48"/>
      <c r="OY17" s="49"/>
      <c r="OZ17" s="49"/>
      <c r="PA17" s="49"/>
      <c r="PB17" s="49"/>
      <c r="PC17" s="49">
        <v>400</v>
      </c>
      <c r="PD17" s="67">
        <f t="shared" si="227"/>
        <v>400</v>
      </c>
      <c r="PE17" s="68">
        <f t="shared" si="228"/>
        <v>66.666666666666671</v>
      </c>
      <c r="PF17" s="48"/>
      <c r="PG17" s="49"/>
      <c r="PH17" s="49"/>
      <c r="PI17" s="49"/>
      <c r="PJ17" s="49"/>
      <c r="PK17" s="49"/>
      <c r="PL17" s="67">
        <f t="shared" si="229"/>
        <v>0</v>
      </c>
      <c r="PM17" s="68">
        <f t="shared" si="230"/>
        <v>0</v>
      </c>
      <c r="PN17" s="48"/>
      <c r="PO17" s="49"/>
      <c r="PP17" s="49">
        <v>599</v>
      </c>
      <c r="PQ17" s="49"/>
      <c r="PR17" s="49"/>
      <c r="PS17" s="49"/>
      <c r="PT17" s="104">
        <f t="shared" si="231"/>
        <v>599</v>
      </c>
      <c r="PU17" s="105">
        <f t="shared" si="232"/>
        <v>99.833333333333329</v>
      </c>
      <c r="PV17" s="106"/>
      <c r="PW17" s="107"/>
      <c r="PX17" s="107"/>
      <c r="PY17" s="107"/>
      <c r="PZ17" s="107"/>
      <c r="QA17" s="107"/>
      <c r="QB17" s="104">
        <f t="shared" si="233"/>
        <v>0</v>
      </c>
      <c r="QC17" s="105">
        <f t="shared" si="234"/>
        <v>0</v>
      </c>
      <c r="QD17" s="106"/>
      <c r="QE17" s="107"/>
      <c r="QF17" s="107">
        <v>384</v>
      </c>
      <c r="QG17" s="107"/>
      <c r="QH17" s="107"/>
      <c r="QI17" s="107"/>
      <c r="QJ17" s="104">
        <f t="shared" si="235"/>
        <v>384</v>
      </c>
      <c r="QK17" s="105">
        <f t="shared" si="236"/>
        <v>64</v>
      </c>
      <c r="QL17" s="106">
        <v>403</v>
      </c>
      <c r="QM17" s="107"/>
      <c r="QN17" s="107"/>
      <c r="QO17" s="107"/>
      <c r="QP17" s="107"/>
      <c r="QQ17" s="107"/>
      <c r="QR17" s="104">
        <f t="shared" si="237"/>
        <v>403</v>
      </c>
      <c r="QS17" s="105">
        <f t="shared" si="238"/>
        <v>67.166666666666671</v>
      </c>
      <c r="QT17" s="106"/>
      <c r="QU17" s="107"/>
      <c r="QV17" s="107">
        <v>389</v>
      </c>
      <c r="QW17" s="107"/>
      <c r="QX17" s="107"/>
      <c r="QY17" s="107">
        <v>297</v>
      </c>
      <c r="QZ17" s="104">
        <f t="shared" si="239"/>
        <v>686</v>
      </c>
      <c r="RA17" s="105">
        <f t="shared" si="240"/>
        <v>114.33333333333333</v>
      </c>
      <c r="RB17" s="106"/>
      <c r="RC17" s="107"/>
      <c r="RD17" s="107"/>
      <c r="RE17" s="107"/>
      <c r="RF17" s="107"/>
      <c r="RG17" s="107">
        <v>599</v>
      </c>
      <c r="RH17" s="104">
        <f t="shared" si="241"/>
        <v>599</v>
      </c>
      <c r="RI17" s="105">
        <f t="shared" si="242"/>
        <v>99.833333333333329</v>
      </c>
      <c r="RJ17" s="106"/>
      <c r="RK17" s="107">
        <v>567</v>
      </c>
      <c r="RL17" s="107"/>
      <c r="RM17" s="107"/>
      <c r="RN17" s="107">
        <v>600</v>
      </c>
      <c r="RO17" s="107"/>
      <c r="RP17" s="104">
        <f t="shared" si="243"/>
        <v>1167</v>
      </c>
      <c r="RQ17" s="105">
        <f t="shared" si="244"/>
        <v>194.5</v>
      </c>
      <c r="RR17" s="106"/>
      <c r="RS17" s="107"/>
      <c r="RT17" s="107"/>
      <c r="RU17" s="107"/>
      <c r="RV17" s="107"/>
      <c r="RW17" s="107"/>
      <c r="RX17" s="104">
        <f t="shared" si="245"/>
        <v>0</v>
      </c>
      <c r="RY17" s="105">
        <f t="shared" si="246"/>
        <v>0</v>
      </c>
      <c r="RZ17" s="106"/>
      <c r="SA17" s="107"/>
      <c r="SB17" s="107"/>
      <c r="SC17" s="107"/>
      <c r="SD17" s="107"/>
      <c r="SE17" s="107"/>
      <c r="SF17" s="104">
        <f t="shared" si="247"/>
        <v>0</v>
      </c>
      <c r="SG17" s="105">
        <f t="shared" si="248"/>
        <v>0</v>
      </c>
      <c r="SH17" s="106"/>
      <c r="SI17" s="107"/>
      <c r="SJ17" s="107"/>
      <c r="SK17" s="107"/>
      <c r="SL17" s="107"/>
      <c r="SM17" s="107"/>
      <c r="SN17" s="104">
        <f t="shared" si="249"/>
        <v>0</v>
      </c>
      <c r="SO17" s="105">
        <f t="shared" si="250"/>
        <v>0</v>
      </c>
      <c r="SP17" s="106">
        <v>245</v>
      </c>
      <c r="SQ17" s="107"/>
      <c r="SR17" s="107"/>
      <c r="SS17" s="107">
        <v>533</v>
      </c>
      <c r="ST17" s="107"/>
      <c r="SU17" s="107"/>
      <c r="SV17" s="104">
        <f t="shared" si="251"/>
        <v>778</v>
      </c>
      <c r="SW17" s="105">
        <f t="shared" si="252"/>
        <v>129.66666666666666</v>
      </c>
      <c r="SX17" s="106"/>
      <c r="SY17" s="107"/>
      <c r="SZ17" s="107"/>
      <c r="TA17" s="107"/>
      <c r="TB17" s="107">
        <v>398</v>
      </c>
      <c r="TC17" s="107"/>
      <c r="TD17" s="104">
        <f t="shared" si="253"/>
        <v>398</v>
      </c>
      <c r="TE17" s="105">
        <f t="shared" si="254"/>
        <v>66.333333333333329</v>
      </c>
      <c r="TF17" s="106"/>
      <c r="TG17" s="107">
        <v>196</v>
      </c>
      <c r="TH17" s="107"/>
      <c r="TI17" s="107"/>
      <c r="TJ17" s="107"/>
      <c r="TK17" s="107">
        <v>401</v>
      </c>
      <c r="TL17" s="104">
        <f t="shared" si="255"/>
        <v>597</v>
      </c>
      <c r="TM17" s="105">
        <f t="shared" si="256"/>
        <v>99.5</v>
      </c>
      <c r="TN17" s="106"/>
      <c r="TO17" s="107"/>
      <c r="TP17" s="107"/>
      <c r="TQ17" s="107"/>
      <c r="TR17" s="107"/>
      <c r="TS17" s="107"/>
      <c r="TT17" s="104">
        <f t="shared" si="257"/>
        <v>0</v>
      </c>
      <c r="TU17" s="105">
        <f t="shared" si="258"/>
        <v>0</v>
      </c>
      <c r="TV17" s="106"/>
      <c r="TW17" s="107"/>
      <c r="TX17" s="107"/>
      <c r="TY17" s="107"/>
      <c r="TZ17" s="107">
        <v>394</v>
      </c>
      <c r="UA17" s="107"/>
      <c r="UB17" s="104">
        <f t="shared" si="259"/>
        <v>394</v>
      </c>
      <c r="UC17" s="105">
        <f t="shared" si="260"/>
        <v>65.666666666666671</v>
      </c>
      <c r="UD17" s="106"/>
      <c r="UE17" s="107"/>
      <c r="UF17" s="107"/>
      <c r="UG17" s="107"/>
      <c r="UH17" s="107"/>
      <c r="UI17" s="107"/>
      <c r="UJ17" s="104">
        <f t="shared" si="261"/>
        <v>0</v>
      </c>
      <c r="UK17" s="105">
        <f t="shared" si="262"/>
        <v>0</v>
      </c>
      <c r="UL17" s="106"/>
      <c r="UM17" s="107">
        <v>599</v>
      </c>
      <c r="UN17" s="107"/>
      <c r="UO17" s="107"/>
      <c r="UP17" s="107"/>
      <c r="UQ17" s="107"/>
      <c r="UR17" s="107"/>
      <c r="US17" s="104">
        <f t="shared" si="263"/>
        <v>599</v>
      </c>
      <c r="UT17" s="105">
        <f t="shared" si="264"/>
        <v>99.833333333333329</v>
      </c>
      <c r="UU17" s="106"/>
      <c r="UV17" s="107"/>
      <c r="UW17" s="107"/>
      <c r="UX17" s="107"/>
      <c r="UY17" s="107"/>
      <c r="UZ17" s="107"/>
      <c r="VA17" s="104">
        <f t="shared" si="265"/>
        <v>0</v>
      </c>
      <c r="VB17" s="105">
        <f t="shared" si="266"/>
        <v>0</v>
      </c>
      <c r="VC17" s="106"/>
      <c r="VD17" s="107"/>
      <c r="VE17" s="107"/>
      <c r="VF17" s="107"/>
      <c r="VG17" s="107">
        <v>193</v>
      </c>
      <c r="VH17" s="107">
        <v>822</v>
      </c>
      <c r="VI17" s="104">
        <f t="shared" si="267"/>
        <v>1015</v>
      </c>
      <c r="VJ17" s="105">
        <f t="shared" si="268"/>
        <v>169.16666666666666</v>
      </c>
      <c r="VK17" s="106"/>
      <c r="VL17" s="107"/>
      <c r="VM17" s="107"/>
      <c r="VN17" s="107"/>
      <c r="VO17" s="107">
        <v>201</v>
      </c>
      <c r="VP17" s="107"/>
      <c r="VQ17" s="104">
        <f t="shared" si="269"/>
        <v>201</v>
      </c>
      <c r="VR17" s="105">
        <f t="shared" si="270"/>
        <v>33.5</v>
      </c>
      <c r="VS17" s="106"/>
      <c r="VT17" s="107"/>
      <c r="VU17" s="107"/>
      <c r="VV17" s="107"/>
      <c r="VW17" s="107"/>
      <c r="VX17" s="107"/>
      <c r="VY17" s="104">
        <f t="shared" si="271"/>
        <v>0</v>
      </c>
      <c r="VZ17" s="105">
        <f t="shared" si="272"/>
        <v>0</v>
      </c>
      <c r="WA17" s="63"/>
      <c r="WB17" s="64"/>
      <c r="WC17" s="64"/>
      <c r="WD17" s="64"/>
      <c r="WE17" s="64"/>
      <c r="WF17" s="64">
        <v>192</v>
      </c>
      <c r="WG17" s="67">
        <f t="shared" si="273"/>
        <v>192</v>
      </c>
      <c r="WH17" s="68">
        <f t="shared" si="274"/>
        <v>32</v>
      </c>
      <c r="WI17" s="48"/>
      <c r="WJ17" s="49"/>
      <c r="WK17" s="49"/>
      <c r="WL17" s="49"/>
      <c r="WM17" s="49"/>
      <c r="WN17" s="49"/>
      <c r="WO17" s="67">
        <f t="shared" si="275"/>
        <v>0</v>
      </c>
      <c r="WP17" s="68">
        <f t="shared" si="276"/>
        <v>0</v>
      </c>
      <c r="WQ17" s="48"/>
      <c r="WR17" s="49"/>
      <c r="WS17" s="49"/>
      <c r="WT17" s="49"/>
      <c r="WU17" s="49"/>
      <c r="WV17" s="49"/>
      <c r="WW17" s="49"/>
      <c r="WX17" s="67">
        <f t="shared" si="277"/>
        <v>0</v>
      </c>
      <c r="WY17" s="68">
        <f t="shared" si="278"/>
        <v>0</v>
      </c>
      <c r="WZ17" s="48"/>
      <c r="XA17" s="49"/>
      <c r="XB17" s="49"/>
      <c r="XC17" s="49"/>
      <c r="XD17" s="49"/>
      <c r="XE17" s="49"/>
      <c r="XF17" s="49"/>
      <c r="XG17" s="67">
        <f t="shared" si="279"/>
        <v>0</v>
      </c>
      <c r="XH17" s="68">
        <f t="shared" si="280"/>
        <v>0</v>
      </c>
      <c r="XI17" s="106"/>
      <c r="XJ17" s="107"/>
      <c r="XK17" s="107"/>
      <c r="XL17" s="107"/>
      <c r="XM17" s="107"/>
      <c r="XN17" s="107"/>
      <c r="XO17" s="107"/>
      <c r="XP17" s="104">
        <f t="shared" si="281"/>
        <v>0</v>
      </c>
      <c r="XQ17" s="105">
        <f t="shared" si="282"/>
        <v>0</v>
      </c>
      <c r="XR17" s="48"/>
      <c r="XS17" s="49">
        <v>1593</v>
      </c>
      <c r="XT17" s="49"/>
      <c r="XU17" s="49"/>
      <c r="XV17" s="49"/>
      <c r="XW17" s="49">
        <v>388</v>
      </c>
      <c r="XX17" s="49"/>
      <c r="XY17" s="67">
        <f t="shared" si="283"/>
        <v>1981</v>
      </c>
      <c r="XZ17" s="68">
        <f t="shared" si="284"/>
        <v>330.16666666666669</v>
      </c>
      <c r="YA17" s="48"/>
      <c r="YB17" s="49"/>
      <c r="YC17" s="49">
        <v>397</v>
      </c>
      <c r="YD17" s="49"/>
      <c r="YE17" s="49"/>
      <c r="YF17" s="49"/>
      <c r="YG17" s="49"/>
      <c r="YH17" s="67">
        <f t="shared" si="285"/>
        <v>397</v>
      </c>
      <c r="YI17" s="68">
        <f t="shared" si="286"/>
        <v>66.166666666666671</v>
      </c>
      <c r="YJ17" s="180"/>
      <c r="YK17" s="49"/>
      <c r="YL17" s="49"/>
      <c r="YM17" s="49">
        <v>480</v>
      </c>
      <c r="YN17" s="49"/>
      <c r="YO17" s="49"/>
      <c r="YP17" s="49"/>
      <c r="YQ17" s="67">
        <f t="shared" si="287"/>
        <v>480</v>
      </c>
      <c r="YR17" s="68">
        <f t="shared" si="288"/>
        <v>80</v>
      </c>
      <c r="YS17" s="48"/>
      <c r="YT17" s="49"/>
      <c r="YU17" s="49">
        <v>200</v>
      </c>
      <c r="YV17" s="49"/>
      <c r="YW17" s="49"/>
      <c r="YX17" s="49"/>
      <c r="YY17" s="67">
        <f t="shared" si="289"/>
        <v>200</v>
      </c>
      <c r="YZ17" s="68">
        <f t="shared" si="290"/>
        <v>33.333333333333336</v>
      </c>
      <c r="ZA17" s="48"/>
      <c r="ZB17" s="49"/>
      <c r="ZC17" s="49"/>
      <c r="ZD17" s="49"/>
      <c r="ZE17" s="49"/>
      <c r="ZF17" s="49"/>
      <c r="ZG17" s="67">
        <f t="shared" si="291"/>
        <v>0</v>
      </c>
      <c r="ZH17" s="68">
        <f t="shared" si="292"/>
        <v>0</v>
      </c>
      <c r="ZI17" s="48"/>
      <c r="ZJ17" s="49"/>
      <c r="ZK17" s="49"/>
      <c r="ZL17" s="49"/>
      <c r="ZM17" s="24">
        <v>517</v>
      </c>
      <c r="ZN17" s="24"/>
      <c r="ZO17" s="67">
        <f t="shared" si="293"/>
        <v>517</v>
      </c>
      <c r="ZP17" s="68">
        <f t="shared" si="294"/>
        <v>86.166666666666671</v>
      </c>
      <c r="ZQ17" s="48"/>
      <c r="ZR17" s="49"/>
      <c r="ZS17" s="49"/>
      <c r="ZT17" s="49"/>
      <c r="ZU17" s="49"/>
      <c r="ZV17" s="49"/>
      <c r="ZW17" s="49"/>
      <c r="ZX17" s="67">
        <f t="shared" si="295"/>
        <v>0</v>
      </c>
      <c r="ZY17" s="68">
        <f t="shared" si="296"/>
        <v>0</v>
      </c>
      <c r="ZZ17" s="48"/>
      <c r="AAA17" s="49">
        <v>40</v>
      </c>
      <c r="AAB17" s="49"/>
      <c r="AAC17" s="49"/>
      <c r="AAD17" s="49"/>
      <c r="AAE17" s="49"/>
      <c r="AAF17" s="49">
        <v>419</v>
      </c>
      <c r="AAG17" s="67">
        <f t="shared" si="297"/>
        <v>459</v>
      </c>
      <c r="AAH17" s="68">
        <f t="shared" si="298"/>
        <v>76.5</v>
      </c>
      <c r="AAI17" s="48"/>
      <c r="AAJ17" s="49"/>
      <c r="AAK17" s="49"/>
      <c r="AAL17" s="49"/>
      <c r="AAM17" s="49"/>
      <c r="AAN17" s="49">
        <v>400</v>
      </c>
      <c r="AAO17" s="67">
        <f t="shared" si="299"/>
        <v>400</v>
      </c>
      <c r="AAP17" s="68">
        <f t="shared" si="300"/>
        <v>66.666666666666671</v>
      </c>
      <c r="AAQ17" s="48"/>
      <c r="AAR17" s="49"/>
      <c r="AAS17" s="49">
        <v>385</v>
      </c>
      <c r="AAT17" s="49"/>
      <c r="AAU17" s="49"/>
      <c r="AAV17" s="49"/>
      <c r="AAW17" s="67">
        <f t="shared" si="301"/>
        <v>385</v>
      </c>
      <c r="AAX17" s="68">
        <f t="shared" si="302"/>
        <v>64.166666666666671</v>
      </c>
      <c r="AAY17" s="48"/>
      <c r="AAZ17" s="49"/>
      <c r="ABA17" s="49"/>
      <c r="ABB17" s="49"/>
      <c r="ABC17" s="49"/>
      <c r="ABD17" s="49"/>
      <c r="ABE17" s="67">
        <f t="shared" si="303"/>
        <v>0</v>
      </c>
      <c r="ABF17" s="68">
        <f t="shared" si="304"/>
        <v>0</v>
      </c>
      <c r="ABG17" s="48"/>
      <c r="ABH17" s="49"/>
      <c r="ABI17" s="49"/>
      <c r="ABJ17" s="49"/>
      <c r="ABK17" s="49"/>
      <c r="ABL17" s="49"/>
      <c r="ABM17" s="67">
        <f t="shared" si="305"/>
        <v>0</v>
      </c>
      <c r="ABN17" s="68">
        <f t="shared" si="306"/>
        <v>0</v>
      </c>
      <c r="ABO17" s="48"/>
      <c r="ABP17" s="49"/>
      <c r="ABQ17" s="49"/>
      <c r="ABR17" s="49">
        <v>400</v>
      </c>
      <c r="ABS17" s="49"/>
      <c r="ABT17" s="49"/>
      <c r="ABU17" s="67">
        <f t="shared" si="307"/>
        <v>400</v>
      </c>
      <c r="ABV17" s="68">
        <f t="shared" si="308"/>
        <v>66.666666666666671</v>
      </c>
      <c r="ABW17" s="48"/>
      <c r="ABX17" s="49"/>
      <c r="ABY17" s="49">
        <v>687</v>
      </c>
      <c r="ABZ17" s="49"/>
      <c r="ACA17" s="49"/>
      <c r="ACB17" s="49"/>
      <c r="ACC17" s="67">
        <f t="shared" si="309"/>
        <v>687</v>
      </c>
      <c r="ACD17" s="68">
        <f t="shared" si="310"/>
        <v>114.5</v>
      </c>
      <c r="ACE17" s="48"/>
      <c r="ACF17" s="49"/>
      <c r="ACG17" s="49"/>
      <c r="ACH17" s="49"/>
      <c r="ACI17" s="49"/>
      <c r="ACJ17" s="49"/>
      <c r="ACK17" s="67">
        <f t="shared" si="311"/>
        <v>0</v>
      </c>
      <c r="ACL17" s="68">
        <f t="shared" si="312"/>
        <v>0</v>
      </c>
      <c r="ACM17" s="48"/>
      <c r="ACN17" s="49">
        <v>400</v>
      </c>
      <c r="ACO17" s="49"/>
      <c r="ACP17" s="49"/>
      <c r="ACQ17" s="49"/>
      <c r="ACR17" s="49">
        <v>398</v>
      </c>
      <c r="ACS17" s="67">
        <f t="shared" si="313"/>
        <v>798</v>
      </c>
      <c r="ACT17" s="68">
        <f t="shared" si="314"/>
        <v>133</v>
      </c>
      <c r="ACU17" s="48"/>
      <c r="ACV17" s="49"/>
      <c r="ACW17" s="49"/>
      <c r="ACX17" s="49"/>
      <c r="ACY17" s="49"/>
      <c r="ACZ17" s="49"/>
      <c r="ADA17" s="67">
        <f t="shared" si="315"/>
        <v>0</v>
      </c>
      <c r="ADB17" s="68">
        <f t="shared" si="316"/>
        <v>0</v>
      </c>
      <c r="ADC17" s="48">
        <v>400</v>
      </c>
      <c r="ADD17" s="49"/>
      <c r="ADE17" s="49"/>
      <c r="ADF17" s="49"/>
      <c r="ADG17" s="49"/>
      <c r="ADH17" s="49">
        <v>690</v>
      </c>
      <c r="ADI17" s="67">
        <f t="shared" si="317"/>
        <v>1090</v>
      </c>
      <c r="ADJ17" s="68">
        <f t="shared" si="318"/>
        <v>181.66666666666666</v>
      </c>
      <c r="ADK17" s="48"/>
      <c r="ADL17" s="49"/>
      <c r="ADM17" s="49"/>
      <c r="ADN17" s="49"/>
      <c r="ADO17" s="49"/>
      <c r="ADP17" s="49"/>
      <c r="ADQ17" s="67">
        <f t="shared" si="319"/>
        <v>0</v>
      </c>
      <c r="ADR17" s="68">
        <f t="shared" si="320"/>
        <v>0</v>
      </c>
      <c r="ADS17" s="48"/>
      <c r="ADT17" s="49">
        <v>649</v>
      </c>
      <c r="ADU17" s="49"/>
      <c r="ADV17" s="49"/>
      <c r="ADW17" s="49">
        <v>750</v>
      </c>
      <c r="ADX17" s="49"/>
      <c r="ADY17" s="67">
        <f t="shared" si="321"/>
        <v>1399</v>
      </c>
      <c r="ADZ17" s="68">
        <f t="shared" si="322"/>
        <v>233.16666666666666</v>
      </c>
      <c r="AEA17" s="48"/>
      <c r="AEB17" s="49"/>
      <c r="AEC17" s="49"/>
      <c r="AED17" s="49">
        <v>702</v>
      </c>
      <c r="AEE17" s="49"/>
      <c r="AEF17" s="49"/>
      <c r="AEG17" s="67">
        <f t="shared" si="323"/>
        <v>702</v>
      </c>
      <c r="AEH17" s="68">
        <f t="shared" si="324"/>
        <v>117</v>
      </c>
      <c r="AEI17" s="48"/>
      <c r="AEJ17" s="49"/>
      <c r="AEK17" s="49"/>
      <c r="AEL17" s="49"/>
      <c r="AEM17" s="49"/>
      <c r="AEN17" s="49"/>
      <c r="AEO17" s="67">
        <f t="shared" si="325"/>
        <v>0</v>
      </c>
      <c r="AEP17" s="68">
        <f t="shared" si="326"/>
        <v>0</v>
      </c>
      <c r="AEQ17" s="48"/>
      <c r="AER17" s="49"/>
      <c r="AES17" s="49"/>
      <c r="AET17" s="49"/>
      <c r="AEU17" s="49"/>
      <c r="AEV17" s="49"/>
      <c r="AEW17" s="67">
        <f t="shared" si="327"/>
        <v>0</v>
      </c>
      <c r="AEX17" s="68">
        <f t="shared" si="328"/>
        <v>0</v>
      </c>
      <c r="AEY17" s="48"/>
      <c r="AEZ17" s="49"/>
      <c r="AFA17" s="49"/>
      <c r="AFB17" s="49">
        <v>497</v>
      </c>
      <c r="AFC17" s="49"/>
      <c r="AFD17" s="49"/>
      <c r="AFE17" s="67">
        <f t="shared" si="329"/>
        <v>497</v>
      </c>
      <c r="AFF17" s="68">
        <f t="shared" si="330"/>
        <v>82.833333333333329</v>
      </c>
      <c r="AFG17" s="48"/>
      <c r="AFH17" s="49">
        <v>198</v>
      </c>
      <c r="AFI17" s="49"/>
      <c r="AFJ17" s="49"/>
      <c r="AFK17" s="49"/>
      <c r="AFL17" s="49"/>
      <c r="AFM17" s="67">
        <f t="shared" si="331"/>
        <v>198</v>
      </c>
      <c r="AFN17" s="68">
        <f t="shared" si="332"/>
        <v>33</v>
      </c>
      <c r="AFO17" s="48"/>
      <c r="AFP17" s="49"/>
      <c r="AFQ17" s="49">
        <v>430</v>
      </c>
      <c r="AFR17" s="49"/>
      <c r="AFS17" s="49"/>
      <c r="AFT17" s="49"/>
      <c r="AFU17" s="67">
        <f t="shared" si="333"/>
        <v>430</v>
      </c>
      <c r="AFV17" s="68">
        <f t="shared" si="334"/>
        <v>71.666666666666671</v>
      </c>
      <c r="AFW17" s="48"/>
      <c r="AFX17" s="49"/>
      <c r="AFY17" s="49">
        <v>438</v>
      </c>
      <c r="AFZ17" s="49"/>
      <c r="AGA17" s="49"/>
      <c r="AGB17" s="49"/>
      <c r="AGC17" s="67">
        <f t="shared" si="335"/>
        <v>438</v>
      </c>
      <c r="AGD17" s="68">
        <f t="shared" si="336"/>
        <v>73</v>
      </c>
      <c r="AGE17" s="48"/>
      <c r="AGF17" s="49"/>
      <c r="AGG17" s="49"/>
      <c r="AGH17" s="49"/>
      <c r="AGI17" s="49"/>
      <c r="AGJ17" s="49">
        <v>121</v>
      </c>
      <c r="AGK17" s="67">
        <f t="shared" si="337"/>
        <v>121</v>
      </c>
      <c r="AGL17" s="68">
        <f t="shared" si="338"/>
        <v>20.166666666666668</v>
      </c>
      <c r="AGM17" s="48"/>
      <c r="AGN17" s="49">
        <v>375</v>
      </c>
      <c r="AGO17" s="49"/>
      <c r="AGP17" s="49"/>
      <c r="AGQ17" s="49"/>
      <c r="AGR17" s="49"/>
      <c r="AGS17" s="49"/>
      <c r="AGT17" s="67">
        <f t="shared" si="339"/>
        <v>375</v>
      </c>
      <c r="AGU17" s="68">
        <f t="shared" si="340"/>
        <v>62.5</v>
      </c>
      <c r="AGV17" s="48">
        <v>208</v>
      </c>
      <c r="AGW17" s="49"/>
      <c r="AGX17" s="49"/>
      <c r="AGY17" s="49"/>
      <c r="AGZ17" s="49"/>
      <c r="AHA17" s="49"/>
      <c r="AHB17" s="67">
        <f t="shared" si="341"/>
        <v>208</v>
      </c>
      <c r="AHC17" s="68">
        <f t="shared" si="342"/>
        <v>7.1724137931034484</v>
      </c>
      <c r="AHD17" s="48"/>
      <c r="AHE17" s="49"/>
      <c r="AHF17" s="49">
        <v>440</v>
      </c>
      <c r="AHG17" s="49"/>
      <c r="AHH17" s="49"/>
      <c r="AHI17" s="49"/>
      <c r="AHJ17" s="67">
        <f t="shared" si="343"/>
        <v>440</v>
      </c>
      <c r="AHK17" s="68">
        <f t="shared" si="344"/>
        <v>15.172413793103448</v>
      </c>
      <c r="AHL17" s="48"/>
      <c r="AHM17" s="49"/>
      <c r="AHN17" s="49"/>
      <c r="AHO17" s="49">
        <v>220</v>
      </c>
      <c r="AHP17" s="49"/>
      <c r="AHQ17" s="49"/>
      <c r="AHR17" s="67">
        <f t="shared" si="345"/>
        <v>220</v>
      </c>
      <c r="AHS17" s="68">
        <f t="shared" si="346"/>
        <v>7.5862068965517242</v>
      </c>
      <c r="AHT17" s="48"/>
      <c r="AHU17" s="49">
        <v>330</v>
      </c>
      <c r="AHV17" s="49"/>
      <c r="AHW17" s="49"/>
      <c r="AHX17" s="49"/>
      <c r="AHY17" s="49"/>
      <c r="AHZ17" s="67">
        <f t="shared" si="347"/>
        <v>330</v>
      </c>
      <c r="AIA17" s="68">
        <f t="shared" si="348"/>
        <v>11.379310344827585</v>
      </c>
      <c r="AIB17" s="48"/>
      <c r="AIC17" s="49"/>
      <c r="AID17" s="49"/>
      <c r="AIE17" s="49"/>
      <c r="AIF17" s="49"/>
      <c r="AIG17" s="49">
        <v>220</v>
      </c>
      <c r="AIH17" s="67">
        <f t="shared" si="349"/>
        <v>220</v>
      </c>
      <c r="AII17" s="68">
        <f t="shared" si="350"/>
        <v>7.5862068965517242</v>
      </c>
      <c r="AIJ17" s="48"/>
      <c r="AIK17" s="49"/>
      <c r="AIL17" s="49"/>
      <c r="AIM17" s="49">
        <v>440</v>
      </c>
      <c r="AIN17" s="49"/>
      <c r="AIO17" s="49"/>
      <c r="AIP17" s="67">
        <f t="shared" si="351"/>
        <v>440</v>
      </c>
      <c r="AIQ17" s="68">
        <f t="shared" si="352"/>
        <v>15.172413793103448</v>
      </c>
      <c r="AIR17" s="48"/>
      <c r="AIS17" s="49"/>
      <c r="AIT17" s="49"/>
      <c r="AIU17" s="49"/>
      <c r="AIV17" s="49">
        <v>450</v>
      </c>
      <c r="AIW17" s="49"/>
      <c r="AIX17" s="67">
        <f t="shared" si="353"/>
        <v>450</v>
      </c>
      <c r="AIY17" s="68">
        <f t="shared" si="354"/>
        <v>15.517241379310345</v>
      </c>
      <c r="AIZ17" s="48"/>
      <c r="AJA17" s="49"/>
      <c r="AJB17" s="49"/>
      <c r="AJC17" s="49"/>
      <c r="AJD17" s="49"/>
      <c r="AJE17" s="49"/>
      <c r="AJF17" s="67">
        <f t="shared" si="355"/>
        <v>0</v>
      </c>
      <c r="AJG17" s="68">
        <f t="shared" si="356"/>
        <v>0</v>
      </c>
      <c r="AJH17" s="48"/>
      <c r="AJI17" s="49">
        <v>439</v>
      </c>
      <c r="AJJ17" s="49"/>
      <c r="AJK17" s="49">
        <v>466</v>
      </c>
      <c r="AJL17" s="49"/>
      <c r="AJM17" s="49"/>
      <c r="AJN17" s="42">
        <f t="shared" si="357"/>
        <v>905</v>
      </c>
      <c r="AJO17" s="43">
        <f t="shared" si="358"/>
        <v>31.206896551724139</v>
      </c>
      <c r="AJP17" s="48"/>
      <c r="AJQ17" s="49"/>
      <c r="AJR17" s="49"/>
      <c r="AJS17" s="49"/>
      <c r="AJT17" s="49"/>
      <c r="AJU17" s="49"/>
      <c r="AJV17" s="42">
        <f t="shared" si="359"/>
        <v>0</v>
      </c>
      <c r="AJW17" s="43">
        <f t="shared" si="360"/>
        <v>0</v>
      </c>
      <c r="AJX17" s="48">
        <v>202</v>
      </c>
      <c r="AJY17" s="49"/>
      <c r="AJZ17" s="49"/>
      <c r="AKA17" s="49"/>
      <c r="AKB17" s="49"/>
      <c r="AKC17" s="49"/>
      <c r="AKD17" s="67">
        <f t="shared" si="361"/>
        <v>202</v>
      </c>
      <c r="AKE17" s="68">
        <f t="shared" si="362"/>
        <v>6.9655172413793105</v>
      </c>
      <c r="AKF17" s="48"/>
      <c r="AKG17" s="49"/>
      <c r="AKH17" s="49"/>
      <c r="AKI17" s="49"/>
      <c r="AKJ17" s="49">
        <v>199</v>
      </c>
      <c r="AKK17" s="49"/>
      <c r="AKL17" s="67">
        <f t="shared" si="363"/>
        <v>199</v>
      </c>
      <c r="AKM17" s="184">
        <f t="shared" si="364"/>
        <v>33.166666666666664</v>
      </c>
      <c r="AKN17" s="195"/>
      <c r="AKO17" s="49"/>
      <c r="AKP17" s="49"/>
      <c r="AKQ17" s="49"/>
      <c r="AKR17" s="49"/>
      <c r="AKS17" s="49"/>
      <c r="AKT17" s="67">
        <f t="shared" si="365"/>
        <v>0</v>
      </c>
      <c r="AKU17" s="184">
        <f t="shared" si="366"/>
        <v>0</v>
      </c>
      <c r="AKV17" s="48"/>
      <c r="AKW17" s="49"/>
      <c r="AKX17" s="49"/>
      <c r="AKY17" s="49"/>
      <c r="AKZ17" s="49"/>
      <c r="ALA17" s="49"/>
      <c r="ALB17" s="67">
        <f t="shared" si="367"/>
        <v>0</v>
      </c>
      <c r="ALC17" s="68">
        <f t="shared" si="368"/>
        <v>0</v>
      </c>
      <c r="ALD17" s="48">
        <v>330</v>
      </c>
      <c r="ALE17" s="49"/>
      <c r="ALF17" s="49"/>
      <c r="ALG17" s="49"/>
      <c r="ALH17" s="49"/>
      <c r="ALI17" s="49"/>
      <c r="ALJ17" s="67">
        <f t="shared" si="369"/>
        <v>330</v>
      </c>
      <c r="ALK17" s="68">
        <f t="shared" si="370"/>
        <v>55</v>
      </c>
      <c r="ALL17" s="48">
        <v>220</v>
      </c>
      <c r="ALM17" s="49"/>
      <c r="ALN17" s="49"/>
      <c r="ALO17" s="49"/>
      <c r="ALP17" s="49"/>
      <c r="ALQ17" s="49"/>
      <c r="ALR17" s="67">
        <f t="shared" si="371"/>
        <v>220</v>
      </c>
      <c r="ALS17" s="68">
        <f t="shared" si="372"/>
        <v>36.666666666666664</v>
      </c>
      <c r="ALT17" s="48"/>
      <c r="ALU17" s="49">
        <v>347</v>
      </c>
      <c r="ALV17" s="49"/>
      <c r="ALW17" s="49"/>
      <c r="ALX17" s="49"/>
      <c r="ALY17" s="49"/>
      <c r="ALZ17" s="67">
        <f t="shared" si="373"/>
        <v>347</v>
      </c>
      <c r="AMA17" s="68">
        <f t="shared" si="374"/>
        <v>57.833333333333336</v>
      </c>
      <c r="AMB17" s="48"/>
      <c r="AMC17" s="49"/>
      <c r="AMD17" s="49">
        <v>330</v>
      </c>
      <c r="AME17" s="49"/>
      <c r="AMF17" s="49"/>
      <c r="AMG17" s="49"/>
      <c r="AMH17" s="67">
        <f t="shared" si="375"/>
        <v>330</v>
      </c>
      <c r="AMI17" s="68">
        <f t="shared" si="376"/>
        <v>55</v>
      </c>
      <c r="AMJ17" s="48"/>
      <c r="AMK17" s="49"/>
      <c r="AML17" s="49">
        <v>228</v>
      </c>
      <c r="AMM17" s="49"/>
      <c r="AMN17" s="49"/>
      <c r="AMO17" s="49"/>
      <c r="AMP17" s="67">
        <f t="shared" si="377"/>
        <v>228</v>
      </c>
      <c r="AMQ17" s="68">
        <f t="shared" si="378"/>
        <v>38</v>
      </c>
      <c r="AMR17" s="48"/>
      <c r="AMS17" s="49"/>
      <c r="AMT17" s="49">
        <v>365</v>
      </c>
      <c r="AMU17" s="49"/>
      <c r="AMV17" s="49"/>
      <c r="AMW17" s="49"/>
      <c r="AMX17" s="67">
        <f t="shared" si="379"/>
        <v>365</v>
      </c>
      <c r="AMY17" s="68">
        <f t="shared" si="380"/>
        <v>60.833333333333336</v>
      </c>
      <c r="AMZ17" s="48"/>
      <c r="ANA17" s="49"/>
      <c r="ANB17" s="49">
        <v>330</v>
      </c>
      <c r="ANC17" s="49"/>
      <c r="AND17" s="49"/>
      <c r="ANE17" s="49"/>
      <c r="ANF17" s="67">
        <f t="shared" si="381"/>
        <v>330</v>
      </c>
      <c r="ANG17" s="68">
        <f t="shared" si="382"/>
        <v>55</v>
      </c>
      <c r="ANH17" s="48"/>
      <c r="ANI17" s="49"/>
      <c r="ANJ17" s="49"/>
      <c r="ANK17" s="49"/>
      <c r="ANL17" s="49"/>
      <c r="ANM17" s="49"/>
      <c r="ANN17" s="67">
        <f t="shared" si="383"/>
        <v>0</v>
      </c>
      <c r="ANO17" s="68">
        <f t="shared" si="384"/>
        <v>0</v>
      </c>
      <c r="ANP17" s="48"/>
      <c r="ANQ17" s="49"/>
      <c r="ANR17" s="49"/>
      <c r="ANS17" s="49">
        <v>329</v>
      </c>
      <c r="ANT17" s="49"/>
      <c r="ANU17" s="49"/>
      <c r="ANV17" s="67">
        <f t="shared" si="385"/>
        <v>329</v>
      </c>
      <c r="ANW17" s="68">
        <f t="shared" si="386"/>
        <v>54.833333333333336</v>
      </c>
      <c r="ANX17" s="82">
        <v>2</v>
      </c>
      <c r="ANY17" s="83">
        <v>200</v>
      </c>
      <c r="ANZ17" s="83"/>
      <c r="AOA17" s="83"/>
      <c r="AOB17" s="83"/>
      <c r="AOC17" s="83"/>
      <c r="AOD17" s="67">
        <f t="shared" si="387"/>
        <v>202</v>
      </c>
      <c r="AOE17" s="68">
        <f t="shared" si="388"/>
        <v>33.666666666666664</v>
      </c>
      <c r="AOF17" s="48"/>
      <c r="AOG17" s="49"/>
      <c r="AOH17" s="49"/>
      <c r="AOI17" s="49"/>
      <c r="AOJ17" s="49"/>
      <c r="AOK17" s="49"/>
      <c r="AOL17" s="67">
        <f t="shared" si="389"/>
        <v>0</v>
      </c>
      <c r="AOM17" s="68">
        <f t="shared" si="390"/>
        <v>0</v>
      </c>
      <c r="AON17" s="48"/>
      <c r="AOO17" s="49"/>
      <c r="AOP17" s="49">
        <v>330</v>
      </c>
      <c r="AOQ17" s="49"/>
      <c r="AOR17" s="49"/>
      <c r="AOS17" s="49"/>
      <c r="AOT17" s="67">
        <f t="shared" si="391"/>
        <v>330</v>
      </c>
      <c r="AOU17" s="68">
        <f t="shared" si="392"/>
        <v>55</v>
      </c>
      <c r="AOV17" s="48"/>
      <c r="AOW17" s="49"/>
      <c r="AOX17" s="49"/>
      <c r="AOY17" s="49">
        <v>315</v>
      </c>
      <c r="AOZ17" s="49"/>
      <c r="APA17" s="49"/>
      <c r="APB17" s="67">
        <f t="shared" si="393"/>
        <v>315</v>
      </c>
      <c r="APC17" s="68">
        <f t="shared" si="394"/>
        <v>52.5</v>
      </c>
      <c r="APD17" s="48"/>
      <c r="APE17" s="49"/>
      <c r="APF17" s="49">
        <v>570</v>
      </c>
      <c r="APG17" s="49"/>
      <c r="APH17" s="49"/>
      <c r="API17" s="49"/>
      <c r="APJ17" s="67">
        <f t="shared" si="395"/>
        <v>570</v>
      </c>
      <c r="APK17" s="68">
        <f t="shared" si="396"/>
        <v>95</v>
      </c>
      <c r="APL17" s="48">
        <v>401</v>
      </c>
      <c r="APM17" s="49"/>
      <c r="APN17" s="49"/>
      <c r="APO17" s="49"/>
      <c r="APP17" s="49"/>
      <c r="APQ17" s="49"/>
      <c r="APR17" s="67">
        <f t="shared" si="397"/>
        <v>401</v>
      </c>
      <c r="APS17" s="68">
        <f t="shared" si="398"/>
        <v>66.833333333333329</v>
      </c>
      <c r="APT17" s="48"/>
      <c r="APU17" s="49">
        <v>218</v>
      </c>
      <c r="APV17" s="49"/>
      <c r="APW17" s="49"/>
      <c r="APX17" s="49"/>
      <c r="APY17" s="49"/>
      <c r="APZ17" s="67">
        <f t="shared" si="399"/>
        <v>218</v>
      </c>
      <c r="AQA17" s="68">
        <f t="shared" si="400"/>
        <v>36.333333333333336</v>
      </c>
      <c r="AQB17" s="48"/>
      <c r="AQC17" s="49">
        <v>330</v>
      </c>
      <c r="AQD17" s="49"/>
      <c r="AQE17" s="49"/>
      <c r="AQF17" s="49"/>
      <c r="AQG17" s="49"/>
      <c r="AQH17" s="67">
        <f t="shared" si="401"/>
        <v>330</v>
      </c>
      <c r="AQI17" s="68">
        <f t="shared" si="402"/>
        <v>55</v>
      </c>
      <c r="AQJ17" s="48"/>
      <c r="AQK17" s="49"/>
      <c r="AQL17" s="49"/>
      <c r="AQM17" s="49"/>
      <c r="AQN17" s="49">
        <v>440</v>
      </c>
      <c r="AQO17" s="49"/>
      <c r="AQP17" s="67">
        <f t="shared" si="403"/>
        <v>440</v>
      </c>
      <c r="AQQ17" s="68">
        <f t="shared" si="404"/>
        <v>73.333333333333329</v>
      </c>
      <c r="AQR17" s="48"/>
      <c r="AQS17" s="49"/>
      <c r="AQT17" s="49"/>
      <c r="AQU17" s="49">
        <v>460</v>
      </c>
      <c r="AQV17" s="49"/>
      <c r="AQW17" s="49"/>
      <c r="AQX17" s="67">
        <f t="shared" si="405"/>
        <v>460</v>
      </c>
      <c r="AQY17" s="68">
        <f t="shared" si="406"/>
        <v>76.666666666666671</v>
      </c>
      <c r="AQZ17" s="48"/>
      <c r="ARA17" s="49"/>
      <c r="ARB17" s="49"/>
      <c r="ARC17" s="49"/>
      <c r="ARD17" s="49"/>
      <c r="ARE17" s="49"/>
      <c r="ARF17" s="67">
        <f t="shared" si="407"/>
        <v>0</v>
      </c>
      <c r="ARG17" s="68">
        <f t="shared" si="408"/>
        <v>0</v>
      </c>
      <c r="ARH17" s="48"/>
      <c r="ARI17" s="49">
        <v>397</v>
      </c>
      <c r="ARJ17" s="49"/>
      <c r="ARK17" s="49"/>
      <c r="ARL17" s="49"/>
      <c r="ARM17" s="49"/>
      <c r="ARN17" s="67">
        <f t="shared" si="409"/>
        <v>397</v>
      </c>
      <c r="ARO17" s="68">
        <f t="shared" si="410"/>
        <v>66.166666666666671</v>
      </c>
      <c r="ARP17" s="48"/>
      <c r="ARQ17" s="49"/>
      <c r="ARR17" s="49"/>
      <c r="ARS17" s="49">
        <v>636</v>
      </c>
      <c r="ART17" s="49"/>
      <c r="ARU17" s="49"/>
      <c r="ARV17" s="67">
        <f t="shared" si="411"/>
        <v>636</v>
      </c>
      <c r="ARW17" s="68">
        <f t="shared" si="412"/>
        <v>106</v>
      </c>
      <c r="ARX17" s="48"/>
      <c r="ARY17" s="49">
        <v>500</v>
      </c>
      <c r="ARZ17" s="49"/>
      <c r="ASA17" s="49"/>
      <c r="ASB17" s="49">
        <v>360</v>
      </c>
      <c r="ASC17" s="49"/>
      <c r="ASD17" s="67">
        <f t="shared" si="413"/>
        <v>860</v>
      </c>
      <c r="ASE17" s="68">
        <f t="shared" si="414"/>
        <v>143.33333333333334</v>
      </c>
      <c r="ASF17" s="48"/>
      <c r="ASG17" s="49"/>
      <c r="ASH17" s="49">
        <v>218</v>
      </c>
      <c r="ASI17" s="49"/>
      <c r="ASJ17" s="49"/>
      <c r="ASK17" s="49"/>
      <c r="ASL17" s="67">
        <f t="shared" si="415"/>
        <v>218</v>
      </c>
      <c r="ASM17" s="68">
        <f t="shared" si="416"/>
        <v>36.333333333333336</v>
      </c>
      <c r="ASN17" s="48">
        <v>436</v>
      </c>
      <c r="ASO17" s="49"/>
      <c r="ASP17" s="49"/>
      <c r="ASQ17" s="49"/>
      <c r="ASR17" s="49">
        <v>392</v>
      </c>
      <c r="ASS17" s="49"/>
      <c r="AST17" s="67">
        <f t="shared" si="417"/>
        <v>828</v>
      </c>
      <c r="ASU17" s="68">
        <f t="shared" si="418"/>
        <v>138</v>
      </c>
      <c r="ASV17" s="48"/>
      <c r="ASW17" s="49"/>
      <c r="ASX17" s="49"/>
      <c r="ASY17" s="49"/>
      <c r="ASZ17" s="49"/>
      <c r="ATA17" s="49"/>
      <c r="ATB17" s="67">
        <f t="shared" si="419"/>
        <v>0</v>
      </c>
      <c r="ATC17" s="68">
        <f t="shared" si="420"/>
        <v>0</v>
      </c>
      <c r="ATD17" s="48"/>
      <c r="ATE17" s="49"/>
      <c r="ATF17" s="49"/>
      <c r="ATG17" s="49"/>
      <c r="ATH17" s="49">
        <v>393</v>
      </c>
      <c r="ATI17" s="49"/>
      <c r="ATJ17" s="67">
        <f t="shared" si="421"/>
        <v>393</v>
      </c>
      <c r="ATK17" s="68">
        <f t="shared" si="422"/>
        <v>65.5</v>
      </c>
      <c r="ATL17" s="48"/>
      <c r="ATM17" s="49"/>
      <c r="ATN17" s="49"/>
      <c r="ATO17" s="49"/>
      <c r="ATP17" s="49">
        <v>440</v>
      </c>
      <c r="ATQ17" s="49"/>
      <c r="ATR17" s="67">
        <f t="shared" si="423"/>
        <v>440</v>
      </c>
      <c r="ATS17" s="68">
        <f t="shared" si="424"/>
        <v>73.333333333333329</v>
      </c>
      <c r="ATT17" s="48"/>
      <c r="ATU17" s="49"/>
      <c r="ATV17" s="49"/>
      <c r="ATW17" s="49"/>
      <c r="ATX17" s="49"/>
      <c r="ATY17" s="49"/>
      <c r="ATZ17" s="67">
        <f t="shared" si="425"/>
        <v>0</v>
      </c>
      <c r="AUA17" s="68">
        <f t="shared" si="426"/>
        <v>0</v>
      </c>
      <c r="AUB17" s="48"/>
      <c r="AUC17" s="49"/>
      <c r="AUD17" s="49">
        <v>295</v>
      </c>
      <c r="AUE17" s="49"/>
      <c r="AUF17" s="49"/>
      <c r="AUG17" s="49"/>
      <c r="AUH17" s="67">
        <f t="shared" si="427"/>
        <v>295</v>
      </c>
      <c r="AUI17" s="68">
        <f t="shared" si="428"/>
        <v>49.166666666666664</v>
      </c>
      <c r="AUJ17" s="48"/>
      <c r="AUK17" s="49">
        <v>274</v>
      </c>
      <c r="AUL17" s="49"/>
      <c r="AUM17" s="49"/>
      <c r="AUN17" s="49"/>
      <c r="AUO17" s="49"/>
      <c r="AUP17" s="67">
        <f t="shared" si="429"/>
        <v>274</v>
      </c>
      <c r="AUQ17" s="68">
        <f t="shared" si="430"/>
        <v>45.666666666666664</v>
      </c>
      <c r="AUR17" s="48">
        <v>220</v>
      </c>
      <c r="AUS17" s="49"/>
      <c r="AUT17" s="49"/>
      <c r="AUU17" s="49"/>
      <c r="AUV17" s="49"/>
      <c r="AUW17" s="49"/>
      <c r="AUX17" s="67">
        <f t="shared" si="431"/>
        <v>220</v>
      </c>
      <c r="AUY17" s="68">
        <f t="shared" si="432"/>
        <v>36.666666666666664</v>
      </c>
      <c r="AUZ17" s="48"/>
      <c r="AVA17" s="49"/>
      <c r="AVB17" s="49"/>
      <c r="AVC17" s="49">
        <v>217</v>
      </c>
      <c r="AVD17" s="49"/>
      <c r="AVE17" s="49"/>
      <c r="AVF17" s="67">
        <f t="shared" si="433"/>
        <v>217</v>
      </c>
      <c r="AVG17" s="68">
        <f t="shared" si="434"/>
        <v>36.166666666666664</v>
      </c>
      <c r="AVH17" s="48"/>
      <c r="AVI17" s="49"/>
      <c r="AVJ17" s="49"/>
      <c r="AVK17" s="49">
        <v>268</v>
      </c>
      <c r="AVL17" s="49"/>
      <c r="AVM17" s="49"/>
      <c r="AVN17" s="67">
        <f t="shared" si="435"/>
        <v>268</v>
      </c>
      <c r="AVO17" s="68">
        <f t="shared" si="436"/>
        <v>44.666666666666664</v>
      </c>
      <c r="AVP17" s="48"/>
      <c r="AVQ17" s="49"/>
      <c r="AVR17" s="49"/>
      <c r="AVS17" s="49">
        <v>107</v>
      </c>
      <c r="AVT17" s="49"/>
      <c r="AVU17" s="49"/>
      <c r="AVV17" s="67">
        <f t="shared" si="437"/>
        <v>107</v>
      </c>
      <c r="AVW17" s="68">
        <f t="shared" si="438"/>
        <v>17.833333333333332</v>
      </c>
      <c r="AVX17" s="48"/>
      <c r="AVY17" s="49"/>
      <c r="AVZ17" s="49"/>
      <c r="AWA17" s="49">
        <v>110</v>
      </c>
      <c r="AWB17" s="49"/>
      <c r="AWC17" s="49"/>
      <c r="AWD17" s="67">
        <f t="shared" si="439"/>
        <v>110</v>
      </c>
      <c r="AWE17" s="68">
        <f t="shared" si="440"/>
        <v>18.333333333333332</v>
      </c>
      <c r="AWF17" s="48"/>
      <c r="AWG17" s="49"/>
      <c r="AWH17" s="49">
        <v>92</v>
      </c>
      <c r="AWI17" s="49"/>
      <c r="AWJ17" s="49"/>
      <c r="AWK17" s="49"/>
      <c r="AWL17" s="67">
        <f t="shared" si="441"/>
        <v>92</v>
      </c>
      <c r="AWM17" s="68">
        <f t="shared" si="442"/>
        <v>15.333333333333334</v>
      </c>
      <c r="AWN17" s="48"/>
      <c r="AWO17" s="49">
        <v>212</v>
      </c>
      <c r="AWP17" s="49"/>
      <c r="AWQ17" s="49"/>
      <c r="AWR17" s="49">
        <v>211</v>
      </c>
      <c r="AWS17" s="49"/>
      <c r="AWT17" s="42">
        <f t="shared" si="443"/>
        <v>423</v>
      </c>
      <c r="AWU17" s="43">
        <f t="shared" si="444"/>
        <v>70.5</v>
      </c>
      <c r="AWV17" s="48"/>
      <c r="AWW17" s="49"/>
      <c r="AWX17" s="49"/>
      <c r="AWY17" s="49"/>
      <c r="AWZ17" s="49"/>
      <c r="AXA17" s="49">
        <v>216</v>
      </c>
      <c r="AXB17" s="42">
        <f t="shared" si="445"/>
        <v>216</v>
      </c>
      <c r="AXC17" s="43">
        <f t="shared" si="446"/>
        <v>36</v>
      </c>
      <c r="AXD17" s="48"/>
      <c r="AXE17" s="49"/>
      <c r="AXF17" s="49">
        <v>3</v>
      </c>
      <c r="AXG17" s="49"/>
      <c r="AXH17" s="49">
        <v>217</v>
      </c>
      <c r="AXI17" s="49"/>
      <c r="AXJ17" s="42">
        <f t="shared" si="447"/>
        <v>220</v>
      </c>
      <c r="AXK17" s="43">
        <f t="shared" si="448"/>
        <v>36.666666666666664</v>
      </c>
      <c r="AXL17" s="48"/>
      <c r="AXM17" s="49">
        <v>108</v>
      </c>
      <c r="AXN17" s="49">
        <v>109</v>
      </c>
      <c r="AXO17" s="49"/>
      <c r="AXP17" s="49"/>
      <c r="AXQ17" s="49"/>
      <c r="AXR17" s="42">
        <f t="shared" si="449"/>
        <v>217</v>
      </c>
      <c r="AXS17" s="43">
        <f t="shared" si="450"/>
        <v>36.166666666666664</v>
      </c>
      <c r="AXT17" s="48"/>
      <c r="AXU17" s="49"/>
      <c r="AXV17" s="49"/>
      <c r="AXW17" s="49"/>
      <c r="AXX17" s="49">
        <v>218</v>
      </c>
      <c r="AXY17" s="49">
        <v>239</v>
      </c>
      <c r="AXZ17" s="42">
        <f t="shared" si="451"/>
        <v>457</v>
      </c>
      <c r="AYA17" s="43">
        <f t="shared" si="452"/>
        <v>76.166666666666671</v>
      </c>
      <c r="AYB17" s="48"/>
      <c r="AYC17" s="49"/>
      <c r="AYD17" s="49"/>
      <c r="AYE17" s="49"/>
      <c r="AYF17" s="49"/>
      <c r="AYG17" s="49"/>
      <c r="AYH17" s="42">
        <f t="shared" si="453"/>
        <v>0</v>
      </c>
      <c r="AYI17" s="43">
        <f t="shared" si="454"/>
        <v>0</v>
      </c>
      <c r="AYJ17" s="48"/>
      <c r="AYK17" s="49"/>
      <c r="AYL17" s="49"/>
      <c r="AYM17" s="49"/>
      <c r="AYN17" s="49"/>
      <c r="AYO17" s="49"/>
      <c r="AYP17" s="42">
        <f t="shared" si="455"/>
        <v>0</v>
      </c>
      <c r="AYQ17" s="43">
        <f t="shared" si="456"/>
        <v>0</v>
      </c>
      <c r="AYR17" s="48"/>
      <c r="AYS17" s="49"/>
      <c r="AYT17" s="49"/>
      <c r="AYU17" s="49">
        <v>330</v>
      </c>
      <c r="AYV17" s="49"/>
      <c r="AYW17" s="49"/>
      <c r="AYX17" s="42">
        <f t="shared" si="457"/>
        <v>330</v>
      </c>
      <c r="AYY17" s="43">
        <f t="shared" si="458"/>
        <v>55</v>
      </c>
      <c r="AYZ17" s="48">
        <v>457</v>
      </c>
      <c r="AZA17" s="49"/>
      <c r="AZB17" s="49"/>
      <c r="AZC17" s="49"/>
      <c r="AZD17" s="49"/>
      <c r="AZE17" s="49"/>
      <c r="AZF17" s="42">
        <f t="shared" si="459"/>
        <v>457</v>
      </c>
      <c r="AZG17" s="43">
        <f t="shared" si="460"/>
        <v>76.166666666666671</v>
      </c>
      <c r="AZH17" s="48"/>
      <c r="AZI17" s="49"/>
      <c r="AZJ17" s="49"/>
      <c r="AZK17" s="49"/>
      <c r="AZL17" s="49"/>
      <c r="AZM17" s="49">
        <v>219</v>
      </c>
      <c r="AZN17" s="42">
        <f t="shared" si="461"/>
        <v>219</v>
      </c>
      <c r="AZO17" s="43">
        <f t="shared" si="462"/>
        <v>36.5</v>
      </c>
      <c r="AZP17" s="48"/>
      <c r="AZQ17" s="49">
        <v>213</v>
      </c>
      <c r="AZR17" s="49"/>
      <c r="AZS17" s="49"/>
      <c r="AZT17" s="49">
        <v>17</v>
      </c>
      <c r="AZU17" s="49">
        <v>220</v>
      </c>
      <c r="AZV17" s="42">
        <f t="shared" si="463"/>
        <v>450</v>
      </c>
      <c r="AZW17" s="43">
        <f t="shared" si="464"/>
        <v>75</v>
      </c>
      <c r="AZX17" s="82"/>
      <c r="AZY17" s="83"/>
      <c r="AZZ17" s="83"/>
      <c r="BAA17" s="83"/>
      <c r="BAB17" s="83"/>
      <c r="BAC17" s="83"/>
      <c r="BAD17" s="42">
        <f t="shared" si="465"/>
        <v>0</v>
      </c>
      <c r="BAE17" s="43">
        <f t="shared" si="466"/>
        <v>0</v>
      </c>
      <c r="BAF17" s="48"/>
      <c r="BAG17" s="49"/>
      <c r="BAH17" s="49"/>
      <c r="BAI17" s="49"/>
      <c r="BAJ17" s="49"/>
      <c r="BAK17" s="49"/>
      <c r="BAL17" s="42">
        <f t="shared" si="467"/>
        <v>0</v>
      </c>
      <c r="BAM17" s="43">
        <f t="shared" si="468"/>
        <v>0</v>
      </c>
      <c r="BAN17" s="48"/>
      <c r="BAO17" s="49"/>
      <c r="BAP17" s="49">
        <v>214</v>
      </c>
      <c r="BAQ17" s="49"/>
      <c r="BAR17" s="49"/>
      <c r="BAS17" s="49">
        <v>209</v>
      </c>
      <c r="BAT17" s="42">
        <f t="shared" si="469"/>
        <v>423</v>
      </c>
      <c r="BAU17" s="43">
        <f t="shared" si="470"/>
        <v>70.5</v>
      </c>
      <c r="BAV17" s="48"/>
      <c r="BAW17" s="49"/>
      <c r="BAX17" s="49"/>
      <c r="BAY17" s="49"/>
      <c r="BAZ17" s="49"/>
      <c r="BBA17" s="49">
        <v>110</v>
      </c>
      <c r="BBB17" s="42">
        <f t="shared" si="471"/>
        <v>110</v>
      </c>
      <c r="BBC17" s="43">
        <f t="shared" si="472"/>
        <v>18.333333333333332</v>
      </c>
      <c r="BBD17" s="48"/>
      <c r="BBE17" s="49"/>
      <c r="BBF17" s="49">
        <v>440</v>
      </c>
      <c r="BBG17" s="49"/>
      <c r="BBH17" s="49"/>
      <c r="BBI17" s="49"/>
      <c r="BBJ17" s="42">
        <f t="shared" si="473"/>
        <v>440</v>
      </c>
      <c r="BBK17" s="43">
        <f t="shared" si="474"/>
        <v>73.333333333333329</v>
      </c>
      <c r="BBL17" s="48"/>
      <c r="BBM17" s="49"/>
      <c r="BBN17" s="49"/>
      <c r="BBO17" s="49"/>
      <c r="BBP17" s="49"/>
      <c r="BBQ17" s="49"/>
      <c r="BBR17" s="42">
        <f t="shared" si="475"/>
        <v>0</v>
      </c>
      <c r="BBS17" s="43">
        <f t="shared" si="476"/>
        <v>0</v>
      </c>
      <c r="BBT17" s="48"/>
      <c r="BBU17" s="49"/>
      <c r="BBV17" s="49"/>
      <c r="BBW17" s="49"/>
      <c r="BBX17" s="49">
        <v>199</v>
      </c>
      <c r="BBY17" s="49"/>
      <c r="BBZ17" s="42">
        <f t="shared" si="477"/>
        <v>199</v>
      </c>
      <c r="BCA17" s="43">
        <f t="shared" si="478"/>
        <v>33.166666666666664</v>
      </c>
      <c r="BCB17" s="48">
        <v>109</v>
      </c>
      <c r="BCC17" s="49"/>
      <c r="BCD17" s="49"/>
      <c r="BCE17" s="49">
        <v>376</v>
      </c>
      <c r="BCF17" s="49"/>
      <c r="BCG17" s="49"/>
      <c r="BCH17" s="42">
        <f t="shared" si="479"/>
        <v>485</v>
      </c>
      <c r="BCI17" s="43">
        <f t="shared" si="480"/>
        <v>80.833333333333329</v>
      </c>
      <c r="BCJ17" s="48"/>
      <c r="BCK17" s="49"/>
      <c r="BCL17" s="49"/>
      <c r="BCM17" s="49"/>
      <c r="BCN17" s="49"/>
      <c r="BCO17" s="49"/>
      <c r="BCP17" s="42">
        <f t="shared" si="481"/>
        <v>0</v>
      </c>
      <c r="BCQ17" s="43">
        <f t="shared" si="482"/>
        <v>0</v>
      </c>
      <c r="BCR17" s="48"/>
      <c r="BCS17" s="49"/>
      <c r="BCT17" s="49"/>
      <c r="BCU17" s="49"/>
      <c r="BCV17" s="49"/>
      <c r="BCW17" s="49"/>
      <c r="BCX17" s="42">
        <f t="shared" si="483"/>
        <v>0</v>
      </c>
      <c r="BCY17" s="43">
        <f t="shared" si="484"/>
        <v>0</v>
      </c>
      <c r="BCZ17" s="48"/>
      <c r="BDA17" s="49"/>
      <c r="BDB17" s="49"/>
      <c r="BDC17" s="49"/>
      <c r="BDD17" s="49"/>
      <c r="BDE17" s="49"/>
      <c r="BDF17" s="42">
        <f t="shared" si="485"/>
        <v>0</v>
      </c>
      <c r="BDG17" s="43">
        <f t="shared" si="486"/>
        <v>0</v>
      </c>
      <c r="BDH17" s="48"/>
      <c r="BDI17" s="49"/>
      <c r="BDJ17" s="49"/>
      <c r="BDK17" s="49"/>
      <c r="BDL17" s="49"/>
      <c r="BDM17" s="49"/>
      <c r="BDN17" s="42">
        <f t="shared" si="487"/>
        <v>0</v>
      </c>
      <c r="BDO17" s="43">
        <f t="shared" si="488"/>
        <v>0</v>
      </c>
      <c r="BDP17" s="48"/>
      <c r="BDQ17" s="49"/>
      <c r="BDR17" s="49"/>
      <c r="BDS17" s="49"/>
      <c r="BDT17" s="49"/>
      <c r="BDU17" s="49"/>
      <c r="BDV17" s="42">
        <f t="shared" si="489"/>
        <v>0</v>
      </c>
      <c r="BDW17" s="43">
        <f t="shared" si="490"/>
        <v>0</v>
      </c>
      <c r="BDX17" s="48"/>
      <c r="BDY17" s="49"/>
      <c r="BDZ17" s="49"/>
      <c r="BEA17" s="49"/>
      <c r="BEB17" s="49"/>
      <c r="BEC17" s="49"/>
      <c r="BED17" s="42">
        <f t="shared" si="491"/>
        <v>0</v>
      </c>
      <c r="BEE17" s="43">
        <f t="shared" si="492"/>
        <v>0</v>
      </c>
      <c r="BEF17" s="48"/>
      <c r="BEG17" s="49"/>
      <c r="BEH17" s="49"/>
      <c r="BEI17" s="49"/>
      <c r="BEJ17" s="49"/>
      <c r="BEK17" s="49"/>
      <c r="BEL17" s="42">
        <f t="shared" si="493"/>
        <v>0</v>
      </c>
      <c r="BEM17" s="43">
        <f t="shared" si="494"/>
        <v>0</v>
      </c>
      <c r="BEN17" s="48"/>
      <c r="BEO17" s="49"/>
      <c r="BEP17" s="49">
        <v>72</v>
      </c>
      <c r="BEQ17" s="49"/>
      <c r="BER17" s="49"/>
      <c r="BES17" s="49"/>
      <c r="BET17" s="42">
        <f t="shared" si="495"/>
        <v>72</v>
      </c>
      <c r="BEU17" s="43">
        <f t="shared" si="496"/>
        <v>12</v>
      </c>
      <c r="BEV17" s="82"/>
      <c r="BEW17" s="83"/>
      <c r="BEX17" s="83"/>
      <c r="BEY17" s="83"/>
      <c r="BEZ17" s="83"/>
      <c r="BFA17" s="83"/>
      <c r="BFB17" s="42">
        <f t="shared" si="497"/>
        <v>0</v>
      </c>
      <c r="BFC17" s="43">
        <f t="shared" si="498"/>
        <v>0</v>
      </c>
      <c r="BFD17" s="48"/>
      <c r="BFE17" s="49"/>
      <c r="BFF17" s="49"/>
      <c r="BFG17" s="49">
        <v>325</v>
      </c>
      <c r="BFH17" s="49"/>
      <c r="BFI17" s="49"/>
      <c r="BFJ17" s="42">
        <f t="shared" si="499"/>
        <v>325</v>
      </c>
      <c r="BFK17" s="43">
        <f t="shared" si="500"/>
        <v>54.166666666666664</v>
      </c>
      <c r="BFL17" s="48"/>
      <c r="BFM17" s="49"/>
      <c r="BFN17" s="49"/>
      <c r="BFO17" s="49"/>
      <c r="BFP17" s="49"/>
      <c r="BFQ17" s="49"/>
      <c r="BFR17" s="42">
        <f t="shared" si="501"/>
        <v>0</v>
      </c>
      <c r="BFS17" s="43">
        <f t="shared" si="502"/>
        <v>0</v>
      </c>
      <c r="BFT17" s="48"/>
      <c r="BFU17" s="49">
        <v>219</v>
      </c>
      <c r="BFV17" s="49"/>
      <c r="BFW17" s="49"/>
      <c r="BFX17" s="49"/>
      <c r="BFY17" s="49">
        <v>220</v>
      </c>
      <c r="BFZ17" s="42">
        <f t="shared" si="503"/>
        <v>439</v>
      </c>
      <c r="BGA17" s="43">
        <f t="shared" si="504"/>
        <v>73.166666666666671</v>
      </c>
      <c r="BGB17" s="48"/>
      <c r="BGC17" s="49"/>
      <c r="BGD17" s="49"/>
      <c r="BGE17" s="49"/>
      <c r="BGF17" s="49"/>
      <c r="BGG17" s="49"/>
      <c r="BGH17" s="42">
        <f t="shared" si="505"/>
        <v>0</v>
      </c>
      <c r="BGI17" s="43">
        <f t="shared" si="506"/>
        <v>0</v>
      </c>
      <c r="BGJ17" s="48">
        <v>120</v>
      </c>
      <c r="BGK17" s="49"/>
      <c r="BGL17" s="49">
        <v>110</v>
      </c>
      <c r="BGM17" s="49"/>
      <c r="BGN17" s="49"/>
      <c r="BGO17" s="49"/>
      <c r="BGP17" s="42">
        <f t="shared" si="507"/>
        <v>230</v>
      </c>
      <c r="BGQ17" s="43">
        <f t="shared" si="508"/>
        <v>38.333333333333336</v>
      </c>
      <c r="BGR17" s="48"/>
      <c r="BGS17" s="49"/>
      <c r="BGT17" s="49"/>
      <c r="BGU17" s="49"/>
      <c r="BGV17" s="49"/>
      <c r="BGW17" s="49"/>
      <c r="BGX17" s="42">
        <f t="shared" si="509"/>
        <v>0</v>
      </c>
      <c r="BGY17" s="43">
        <f t="shared" si="510"/>
        <v>0</v>
      </c>
      <c r="BGZ17" s="48"/>
      <c r="BHA17" s="49">
        <v>119</v>
      </c>
      <c r="BHB17" s="49"/>
      <c r="BHC17" s="49"/>
      <c r="BHD17" s="49"/>
      <c r="BHE17" s="49">
        <v>96</v>
      </c>
      <c r="BHF17" s="42">
        <f t="shared" si="511"/>
        <v>215</v>
      </c>
      <c r="BHG17" s="43">
        <f t="shared" si="512"/>
        <v>35.833333333333336</v>
      </c>
      <c r="BHH17" s="63"/>
      <c r="BHI17" s="64">
        <v>289</v>
      </c>
      <c r="BHJ17" s="64"/>
      <c r="BHK17" s="64"/>
      <c r="BHL17" s="64"/>
      <c r="BHM17" s="64"/>
      <c r="BHN17" s="42">
        <f t="shared" si="513"/>
        <v>289</v>
      </c>
      <c r="BHO17" s="43">
        <f t="shared" si="514"/>
        <v>48.166666666666664</v>
      </c>
      <c r="BHP17" s="48"/>
      <c r="BHQ17" s="49">
        <v>5</v>
      </c>
      <c r="BHR17" s="49"/>
      <c r="BHS17" s="49"/>
      <c r="BHT17" s="49"/>
      <c r="BHU17" s="49"/>
      <c r="BHV17" s="42">
        <f t="shared" si="515"/>
        <v>5</v>
      </c>
      <c r="BHW17" s="43">
        <f t="shared" si="516"/>
        <v>0.83333333333333337</v>
      </c>
      <c r="BHX17" s="48"/>
      <c r="BHY17" s="49"/>
      <c r="BHZ17" s="49"/>
      <c r="BIA17" s="49"/>
      <c r="BIB17" s="49">
        <v>110</v>
      </c>
      <c r="BIC17" s="49"/>
      <c r="BID17" s="42">
        <f t="shared" si="517"/>
        <v>110</v>
      </c>
      <c r="BIE17" s="43">
        <f t="shared" si="518"/>
        <v>18.333333333333332</v>
      </c>
      <c r="BIF17" s="48"/>
      <c r="BIG17" s="49"/>
      <c r="BIH17" s="49"/>
      <c r="BII17" s="49">
        <v>213</v>
      </c>
      <c r="BIJ17" s="49"/>
      <c r="BIK17" s="49"/>
      <c r="BIL17" s="42">
        <f t="shared" si="519"/>
        <v>213</v>
      </c>
      <c r="BIM17" s="43">
        <f t="shared" si="520"/>
        <v>35.5</v>
      </c>
      <c r="BIN17" s="48"/>
      <c r="BIO17" s="49">
        <v>221</v>
      </c>
      <c r="BIP17" s="49"/>
      <c r="BIQ17" s="49"/>
      <c r="BIR17" s="49"/>
      <c r="BIS17" s="49"/>
      <c r="BIT17" s="42">
        <f t="shared" si="521"/>
        <v>221</v>
      </c>
      <c r="BIU17" s="43">
        <f t="shared" si="522"/>
        <v>36.833333333333336</v>
      </c>
      <c r="BIV17" s="48"/>
      <c r="BIW17" s="49">
        <v>219</v>
      </c>
      <c r="BIX17" s="49"/>
      <c r="BIY17" s="49"/>
      <c r="BIZ17" s="49"/>
      <c r="BJA17" s="49">
        <v>220</v>
      </c>
      <c r="BJB17" s="42">
        <f t="shared" si="523"/>
        <v>439</v>
      </c>
      <c r="BJC17" s="43">
        <f t="shared" si="524"/>
        <v>73.166666666666671</v>
      </c>
      <c r="BJD17" s="48"/>
      <c r="BJE17" s="49"/>
      <c r="BJF17" s="49"/>
      <c r="BJG17" s="49"/>
      <c r="BJH17" s="49"/>
      <c r="BJI17" s="49"/>
      <c r="BJJ17" s="42">
        <f t="shared" si="525"/>
        <v>0</v>
      </c>
      <c r="BJK17" s="43">
        <f t="shared" si="526"/>
        <v>0</v>
      </c>
      <c r="BJL17" s="48"/>
      <c r="BJM17" s="49"/>
      <c r="BJN17" s="49"/>
      <c r="BJO17" s="49"/>
      <c r="BJP17" s="49"/>
      <c r="BJQ17" s="49"/>
      <c r="BJR17" s="42">
        <f t="shared" si="527"/>
        <v>0</v>
      </c>
      <c r="BJS17" s="43">
        <f t="shared" si="528"/>
        <v>0</v>
      </c>
      <c r="BJT17" s="63"/>
      <c r="BJU17" s="64"/>
      <c r="BJV17" s="64"/>
      <c r="BJW17" s="64"/>
      <c r="BJX17" s="64"/>
      <c r="BJY17" s="64"/>
      <c r="BJZ17" s="42">
        <f t="shared" si="529"/>
        <v>0</v>
      </c>
      <c r="BKA17" s="43">
        <f t="shared" si="530"/>
        <v>0</v>
      </c>
      <c r="BKB17" s="48"/>
      <c r="BKC17" s="49"/>
      <c r="BKD17" s="49"/>
      <c r="BKE17" s="49"/>
      <c r="BKF17" s="49"/>
      <c r="BKG17" s="49"/>
      <c r="BKH17" s="67">
        <f t="shared" si="531"/>
        <v>0</v>
      </c>
      <c r="BKI17" s="68">
        <f t="shared" si="532"/>
        <v>0</v>
      </c>
      <c r="BKJ17" s="48"/>
      <c r="BKK17" s="49">
        <v>219</v>
      </c>
      <c r="BKL17" s="49"/>
      <c r="BKM17" s="49"/>
      <c r="BKN17" s="49"/>
      <c r="BKO17" s="49"/>
      <c r="BKP17" s="42">
        <f t="shared" si="533"/>
        <v>219</v>
      </c>
      <c r="BKQ17" s="43">
        <f t="shared" si="534"/>
        <v>36.5</v>
      </c>
      <c r="BKR17" s="48"/>
      <c r="BKS17" s="49"/>
      <c r="BKT17" s="49"/>
      <c r="BKU17" s="49"/>
      <c r="BKV17" s="49"/>
      <c r="BKW17" s="49"/>
      <c r="BKX17" s="42">
        <f t="shared" si="535"/>
        <v>0</v>
      </c>
      <c r="BKY17" s="43">
        <f t="shared" si="536"/>
        <v>0</v>
      </c>
      <c r="BKZ17" s="48"/>
      <c r="BLA17" s="49"/>
      <c r="BLB17" s="49"/>
      <c r="BLC17" s="49"/>
      <c r="BLD17" s="49"/>
      <c r="BLE17" s="49"/>
      <c r="BLF17" s="42">
        <f t="shared" si="537"/>
        <v>0</v>
      </c>
      <c r="BLG17" s="43">
        <f t="shared" si="538"/>
        <v>0</v>
      </c>
      <c r="BLH17" s="48"/>
      <c r="BLI17" s="49">
        <v>223</v>
      </c>
      <c r="BLJ17" s="49"/>
      <c r="BLK17" s="49"/>
      <c r="BLL17" s="49">
        <v>229</v>
      </c>
      <c r="BLM17" s="49"/>
      <c r="BLN17" s="42">
        <f t="shared" si="539"/>
        <v>452</v>
      </c>
      <c r="BLO17" s="43">
        <f t="shared" si="540"/>
        <v>75.333333333333329</v>
      </c>
      <c r="BLP17" s="48"/>
      <c r="BLQ17" s="49">
        <v>110</v>
      </c>
      <c r="BLR17" s="49"/>
      <c r="BLS17" s="49"/>
      <c r="BLT17" s="49"/>
      <c r="BLU17" s="49"/>
      <c r="BLV17" s="42">
        <f t="shared" si="541"/>
        <v>110</v>
      </c>
      <c r="BLW17" s="43">
        <f t="shared" si="542"/>
        <v>18.333333333333332</v>
      </c>
      <c r="BLX17" s="63"/>
      <c r="BLY17" s="64"/>
      <c r="BLZ17" s="64"/>
      <c r="BMA17" s="64"/>
      <c r="BMB17" s="64"/>
      <c r="BMC17" s="64"/>
      <c r="BMD17" s="42">
        <f t="shared" si="543"/>
        <v>0</v>
      </c>
      <c r="BME17" s="43">
        <f t="shared" si="544"/>
        <v>0</v>
      </c>
      <c r="BMF17" s="48"/>
      <c r="BMG17" s="49"/>
      <c r="BMH17" s="49"/>
      <c r="BMI17" s="49"/>
      <c r="BMJ17" s="49"/>
      <c r="BMK17" s="49">
        <v>220</v>
      </c>
      <c r="BML17" s="42">
        <f t="shared" si="545"/>
        <v>220</v>
      </c>
      <c r="BMM17" s="43">
        <f t="shared" si="546"/>
        <v>36.666666666666664</v>
      </c>
      <c r="BMN17" s="63"/>
      <c r="BMO17" s="64"/>
      <c r="BMP17" s="64"/>
      <c r="BMQ17" s="64"/>
      <c r="BMR17" s="64"/>
      <c r="BMS17" s="64"/>
      <c r="BMT17" s="42">
        <f t="shared" si="547"/>
        <v>0</v>
      </c>
      <c r="BMU17" s="43">
        <f t="shared" si="548"/>
        <v>0</v>
      </c>
      <c r="BMV17" s="48"/>
      <c r="BMW17" s="49"/>
      <c r="BMX17" s="49"/>
      <c r="BMY17" s="49"/>
      <c r="BMZ17" s="49">
        <v>200</v>
      </c>
      <c r="BNA17" s="49"/>
      <c r="BNB17" s="42">
        <f t="shared" si="549"/>
        <v>200</v>
      </c>
      <c r="BNC17" s="43">
        <f t="shared" si="550"/>
        <v>33.333333333333336</v>
      </c>
      <c r="BND17" s="48"/>
      <c r="BNE17" s="49"/>
      <c r="BNF17" s="49"/>
      <c r="BNG17" s="49"/>
      <c r="BNH17" s="49"/>
      <c r="BNI17" s="49"/>
      <c r="BNJ17" s="42">
        <f t="shared" si="551"/>
        <v>0</v>
      </c>
      <c r="BNK17" s="43">
        <f t="shared" si="552"/>
        <v>0</v>
      </c>
      <c r="BNL17" s="48"/>
      <c r="BNM17" s="49"/>
      <c r="BNN17" s="49"/>
      <c r="BNO17" s="49"/>
      <c r="BNP17" s="49"/>
      <c r="BNQ17" s="49"/>
      <c r="BNR17" s="42">
        <f t="shared" si="553"/>
        <v>0</v>
      </c>
      <c r="BNS17" s="43">
        <f t="shared" si="554"/>
        <v>0</v>
      </c>
      <c r="BNT17" s="48"/>
      <c r="BNU17" s="49"/>
      <c r="BNV17" s="49"/>
      <c r="BNW17" s="49"/>
      <c r="BNX17" s="49"/>
      <c r="BNY17" s="49"/>
      <c r="BNZ17" s="42">
        <f t="shared" si="555"/>
        <v>0</v>
      </c>
      <c r="BOA17" s="43">
        <f t="shared" si="556"/>
        <v>0</v>
      </c>
      <c r="BOB17" s="48">
        <v>196</v>
      </c>
      <c r="BOC17" s="49"/>
      <c r="BOD17" s="49"/>
      <c r="BOE17" s="49"/>
      <c r="BOF17" s="49"/>
      <c r="BOG17" s="49">
        <v>110</v>
      </c>
      <c r="BOH17" s="42">
        <f t="shared" si="557"/>
        <v>306</v>
      </c>
      <c r="BOI17" s="43">
        <f t="shared" si="558"/>
        <v>51</v>
      </c>
      <c r="BOJ17" s="48"/>
      <c r="BOK17" s="49"/>
      <c r="BOL17" s="49">
        <v>220</v>
      </c>
      <c r="BOM17" s="49"/>
      <c r="BON17" s="49"/>
      <c r="BOO17" s="49"/>
      <c r="BOP17" s="42">
        <f t="shared" si="559"/>
        <v>220</v>
      </c>
      <c r="BOQ17" s="43">
        <f t="shared" si="560"/>
        <v>36.666666666666664</v>
      </c>
      <c r="BOR17" s="48"/>
      <c r="BOS17" s="49"/>
      <c r="BOT17" s="49">
        <v>184</v>
      </c>
      <c r="BOU17" s="49"/>
      <c r="BOV17" s="49">
        <v>109</v>
      </c>
      <c r="BOW17" s="49"/>
      <c r="BOX17" s="42">
        <f t="shared" si="561"/>
        <v>293</v>
      </c>
      <c r="BOY17" s="43">
        <f t="shared" si="562"/>
        <v>48.833333333333336</v>
      </c>
      <c r="BOZ17" s="63"/>
      <c r="BPA17" s="64"/>
      <c r="BPB17" s="64">
        <v>89</v>
      </c>
      <c r="BPC17" s="64"/>
      <c r="BPD17" s="64"/>
      <c r="BPE17" s="64"/>
      <c r="BPF17" s="42">
        <f t="shared" si="563"/>
        <v>89</v>
      </c>
      <c r="BPG17" s="43">
        <f t="shared" si="564"/>
        <v>14.833333333333334</v>
      </c>
      <c r="BPH17" s="48"/>
      <c r="BPI17" s="49"/>
      <c r="BPJ17" s="49"/>
      <c r="BPK17" s="49"/>
      <c r="BPL17" s="49">
        <v>111</v>
      </c>
      <c r="BPM17" s="49"/>
      <c r="BPN17" s="42">
        <f t="shared" si="565"/>
        <v>111</v>
      </c>
      <c r="BPO17" s="43">
        <f t="shared" si="566"/>
        <v>18.5</v>
      </c>
      <c r="BPP17" s="48"/>
      <c r="BPQ17" s="49"/>
      <c r="BPR17" s="49"/>
      <c r="BPS17" s="49">
        <v>110</v>
      </c>
      <c r="BPT17" s="49">
        <v>110</v>
      </c>
      <c r="BPU17" s="49"/>
      <c r="BPV17" s="42">
        <f t="shared" si="567"/>
        <v>220</v>
      </c>
      <c r="BPW17" s="43">
        <f t="shared" si="568"/>
        <v>36.666666666666664</v>
      </c>
      <c r="BPX17" s="48">
        <v>96</v>
      </c>
      <c r="BPY17" s="49"/>
      <c r="BPZ17" s="49"/>
      <c r="BQA17" s="49"/>
      <c r="BQB17" s="49">
        <v>121</v>
      </c>
      <c r="BQC17" s="49"/>
      <c r="BQD17" s="67">
        <f t="shared" si="569"/>
        <v>217</v>
      </c>
      <c r="BQE17" s="43">
        <f t="shared" si="570"/>
        <v>36.166666666666664</v>
      </c>
      <c r="BQF17" s="63"/>
      <c r="BQG17" s="64"/>
      <c r="BQH17" s="64">
        <v>219</v>
      </c>
      <c r="BQI17" s="64"/>
      <c r="BQJ17" s="64"/>
      <c r="BQK17" s="64"/>
      <c r="BQL17" s="67">
        <f t="shared" si="571"/>
        <v>219</v>
      </c>
      <c r="BQM17" s="43">
        <f t="shared" si="572"/>
        <v>36.5</v>
      </c>
      <c r="BQN17" s="63">
        <v>200</v>
      </c>
      <c r="BQO17" s="64"/>
      <c r="BQP17" s="64"/>
      <c r="BQQ17" s="64"/>
      <c r="BQR17" s="64"/>
      <c r="BQS17" s="64"/>
      <c r="BQT17" s="67">
        <f t="shared" si="573"/>
        <v>200</v>
      </c>
      <c r="BQU17" s="43">
        <f t="shared" si="574"/>
        <v>33.333333333333336</v>
      </c>
      <c r="BQV17" s="48"/>
      <c r="BQW17" s="49">
        <v>222</v>
      </c>
      <c r="BQX17" s="49"/>
      <c r="BQY17" s="49"/>
      <c r="BQZ17" s="49"/>
      <c r="BRA17" s="49"/>
      <c r="BRB17" s="67">
        <f t="shared" si="575"/>
        <v>222</v>
      </c>
      <c r="BRC17" s="43">
        <f t="shared" si="576"/>
        <v>37</v>
      </c>
      <c r="BRD17" s="48"/>
      <c r="BRE17" s="49"/>
      <c r="BRF17" s="49"/>
      <c r="BRG17" s="49"/>
      <c r="BRH17" s="49"/>
      <c r="BRI17" s="49">
        <v>219</v>
      </c>
      <c r="BRJ17" s="67">
        <f t="shared" si="577"/>
        <v>219</v>
      </c>
      <c r="BRK17" s="43">
        <f t="shared" si="578"/>
        <v>36.5</v>
      </c>
      <c r="BRL17" s="48"/>
      <c r="BRM17" s="49"/>
      <c r="BRN17" s="49"/>
      <c r="BRO17" s="49"/>
      <c r="BRP17" s="49"/>
      <c r="BRQ17" s="49">
        <v>218</v>
      </c>
      <c r="BRR17" s="67">
        <f t="shared" si="579"/>
        <v>218</v>
      </c>
      <c r="BRS17" s="68">
        <f t="shared" si="580"/>
        <v>36.333333333333336</v>
      </c>
      <c r="BRT17" s="63"/>
      <c r="BRU17" s="64"/>
      <c r="BRV17" s="64"/>
      <c r="BRW17" s="64">
        <v>220</v>
      </c>
      <c r="BRX17" s="64"/>
      <c r="BRY17" s="64"/>
      <c r="BRZ17" s="67">
        <f t="shared" si="581"/>
        <v>220</v>
      </c>
      <c r="BSA17" s="43">
        <f t="shared" si="582"/>
        <v>36.666666666666664</v>
      </c>
      <c r="BSB17" s="63"/>
      <c r="BSC17" s="64"/>
      <c r="BSD17" s="64">
        <v>218</v>
      </c>
      <c r="BSE17" s="64"/>
      <c r="BSF17" s="64"/>
      <c r="BSG17" s="64"/>
      <c r="BSH17" s="67">
        <f t="shared" si="583"/>
        <v>218</v>
      </c>
      <c r="BSI17" s="43">
        <f t="shared" si="584"/>
        <v>36.333333333333336</v>
      </c>
      <c r="BSJ17" s="63"/>
      <c r="BSK17" s="64"/>
      <c r="BSL17" s="64"/>
      <c r="BSM17" s="64"/>
      <c r="BSN17" s="64"/>
      <c r="BSO17" s="64"/>
      <c r="BSP17" s="67">
        <f t="shared" si="585"/>
        <v>0</v>
      </c>
      <c r="BSQ17" s="43">
        <f t="shared" si="586"/>
        <v>0</v>
      </c>
      <c r="BSR17" s="63"/>
      <c r="BSS17" s="64">
        <v>214</v>
      </c>
      <c r="BST17" s="64"/>
      <c r="BSU17" s="64"/>
      <c r="BSV17" s="64">
        <v>227</v>
      </c>
      <c r="BSW17" s="64"/>
      <c r="BSX17" s="67">
        <f t="shared" si="587"/>
        <v>441</v>
      </c>
      <c r="BSY17" s="43">
        <f t="shared" si="588"/>
        <v>73.5</v>
      </c>
      <c r="BSZ17" s="63">
        <v>110</v>
      </c>
      <c r="BTA17" s="64"/>
      <c r="BTB17" s="64"/>
      <c r="BTC17" s="64"/>
      <c r="BTD17" s="64"/>
      <c r="BTE17" s="64"/>
      <c r="BTF17" s="67">
        <f t="shared" si="589"/>
        <v>110</v>
      </c>
      <c r="BTG17" s="43">
        <f t="shared" si="590"/>
        <v>18.333333333333332</v>
      </c>
      <c r="BTH17" s="63">
        <v>220</v>
      </c>
      <c r="BTI17" s="64"/>
      <c r="BTJ17" s="64"/>
      <c r="BTK17" s="64"/>
      <c r="BTL17" s="64">
        <v>292</v>
      </c>
      <c r="BTM17" s="64"/>
      <c r="BTN17" s="67">
        <f t="shared" si="591"/>
        <v>512</v>
      </c>
      <c r="BTO17" s="68">
        <f t="shared" si="592"/>
        <v>85.333333333333329</v>
      </c>
      <c r="BTP17" s="48"/>
      <c r="BTQ17" s="49"/>
      <c r="BTR17" s="49"/>
      <c r="BTS17" s="49"/>
      <c r="BTT17" s="49"/>
      <c r="BTU17" s="49"/>
      <c r="BTV17" s="67">
        <f t="shared" si="593"/>
        <v>0</v>
      </c>
      <c r="BTW17" s="43">
        <f t="shared" si="594"/>
        <v>0</v>
      </c>
      <c r="BTX17" s="63"/>
      <c r="BTY17" s="64"/>
      <c r="BTZ17" s="64"/>
      <c r="BUA17" s="64"/>
      <c r="BUB17" s="64"/>
      <c r="BUC17" s="64"/>
      <c r="BUD17" s="67">
        <f t="shared" si="595"/>
        <v>0</v>
      </c>
      <c r="BUE17" s="68">
        <f t="shared" si="596"/>
        <v>0</v>
      </c>
      <c r="BUF17" s="48"/>
      <c r="BUG17" s="49"/>
      <c r="BUH17" s="49"/>
      <c r="BUI17" s="49"/>
      <c r="BUJ17" s="49">
        <f>294+78</f>
        <v>372</v>
      </c>
      <c r="BUK17" s="49"/>
      <c r="BUL17" s="67">
        <f t="shared" si="597"/>
        <v>372</v>
      </c>
      <c r="BUM17" s="68">
        <f t="shared" si="598"/>
        <v>62</v>
      </c>
      <c r="BUN17" s="63"/>
      <c r="BUO17" s="64">
        <v>80</v>
      </c>
      <c r="BUP17" s="64"/>
      <c r="BUQ17" s="64"/>
      <c r="BUR17" s="64"/>
      <c r="BUS17" s="64"/>
      <c r="BUT17" s="67">
        <f t="shared" si="599"/>
        <v>80</v>
      </c>
      <c r="BUU17" s="68">
        <f t="shared" si="600"/>
        <v>13.333333333333334</v>
      </c>
      <c r="BUV17" s="48"/>
      <c r="BUW17" s="49"/>
      <c r="BUX17" s="49"/>
      <c r="BUY17" s="49"/>
      <c r="BUZ17" s="49"/>
      <c r="BVA17" s="49">
        <v>109</v>
      </c>
      <c r="BVB17" s="67">
        <f t="shared" si="601"/>
        <v>109</v>
      </c>
      <c r="BVC17" s="68">
        <f t="shared" si="602"/>
        <v>18.166666666666668</v>
      </c>
      <c r="BVD17" s="48"/>
      <c r="BVE17" s="49"/>
      <c r="BVF17" s="49"/>
      <c r="BVG17" s="49">
        <v>220</v>
      </c>
      <c r="BVH17" s="49"/>
      <c r="BVI17" s="49"/>
      <c r="BVJ17" s="67">
        <f t="shared" si="603"/>
        <v>220</v>
      </c>
      <c r="BVK17" s="68">
        <f t="shared" si="604"/>
        <v>36.666666666666664</v>
      </c>
      <c r="BVL17" s="48"/>
      <c r="BVM17" s="49"/>
      <c r="BVN17" s="49"/>
      <c r="BVO17" s="49"/>
      <c r="BVP17" s="49"/>
      <c r="BVQ17" s="49">
        <v>363</v>
      </c>
      <c r="BVR17" s="67">
        <f t="shared" si="605"/>
        <v>363</v>
      </c>
      <c r="BVS17" s="68">
        <f t="shared" si="606"/>
        <v>60.5</v>
      </c>
      <c r="BVT17" s="48"/>
      <c r="BVU17" s="49">
        <v>111</v>
      </c>
      <c r="BVV17" s="49">
        <v>226</v>
      </c>
      <c r="BVW17" s="49"/>
      <c r="BVX17" s="49"/>
      <c r="BVY17" s="49"/>
      <c r="BVZ17" s="67">
        <f t="shared" si="607"/>
        <v>337</v>
      </c>
      <c r="BWA17" s="68">
        <f t="shared" si="608"/>
        <v>56.166666666666664</v>
      </c>
      <c r="BWB17" s="48">
        <v>107</v>
      </c>
      <c r="BWC17" s="49"/>
      <c r="BWD17" s="49"/>
      <c r="BWE17" s="49">
        <v>100</v>
      </c>
      <c r="BWF17" s="49"/>
      <c r="BWG17" s="49">
        <v>110</v>
      </c>
      <c r="BWH17" s="67">
        <f t="shared" si="609"/>
        <v>317</v>
      </c>
      <c r="BWI17" s="68">
        <f t="shared" si="610"/>
        <v>52.833333333333336</v>
      </c>
      <c r="BWJ17" s="48"/>
      <c r="BWK17" s="49"/>
      <c r="BWL17" s="49">
        <v>220</v>
      </c>
      <c r="BWM17" s="49"/>
      <c r="BWN17" s="49"/>
      <c r="BWO17" s="49"/>
      <c r="BWP17" s="67">
        <f t="shared" si="611"/>
        <v>220</v>
      </c>
      <c r="BWQ17" s="68">
        <f t="shared" si="612"/>
        <v>36.666666666666664</v>
      </c>
      <c r="BWR17" s="48"/>
      <c r="BWS17" s="49"/>
      <c r="BWT17" s="49"/>
      <c r="BWU17" s="49"/>
      <c r="BWV17" s="49">
        <v>215</v>
      </c>
      <c r="BWW17" s="49"/>
      <c r="BWX17" s="67">
        <f t="shared" si="613"/>
        <v>215</v>
      </c>
      <c r="BWY17" s="68">
        <f t="shared" si="614"/>
        <v>35.833333333333336</v>
      </c>
      <c r="BWZ17" s="48"/>
      <c r="BXA17" s="49"/>
      <c r="BXB17" s="49">
        <v>220</v>
      </c>
      <c r="BXC17" s="49"/>
      <c r="BXD17" s="49"/>
      <c r="BXE17" s="49"/>
      <c r="BXF17" s="67">
        <f t="shared" si="615"/>
        <v>220</v>
      </c>
      <c r="BXG17" s="68">
        <f t="shared" si="616"/>
        <v>36.666666666666664</v>
      </c>
      <c r="BXH17" s="48"/>
      <c r="BXI17" s="49"/>
      <c r="BXJ17" s="49"/>
      <c r="BXK17" s="49"/>
      <c r="BXL17" s="49">
        <v>220</v>
      </c>
      <c r="BXM17" s="49"/>
      <c r="BXN17" s="67">
        <f t="shared" si="617"/>
        <v>220</v>
      </c>
      <c r="BXO17" s="68">
        <f t="shared" si="618"/>
        <v>36.666666666666664</v>
      </c>
      <c r="BXP17" s="63">
        <v>220</v>
      </c>
      <c r="BXQ17" s="64"/>
      <c r="BXR17" s="64"/>
      <c r="BXS17" s="64"/>
      <c r="BXT17" s="64"/>
      <c r="BXU17" s="1"/>
      <c r="BXV17" s="67">
        <f t="shared" si="73"/>
        <v>220</v>
      </c>
      <c r="BXW17" s="68">
        <f t="shared" si="619"/>
        <v>36.666666666666664</v>
      </c>
      <c r="BXX17" s="48"/>
      <c r="BXY17" s="49"/>
      <c r="BXZ17" s="49"/>
      <c r="BYA17" s="49"/>
      <c r="BYB17" s="49"/>
      <c r="BYC17" s="49"/>
      <c r="BYD17" s="67">
        <f t="shared" si="620"/>
        <v>0</v>
      </c>
      <c r="BYE17" s="68">
        <f t="shared" si="621"/>
        <v>0</v>
      </c>
      <c r="BYF17" s="63"/>
      <c r="BYG17" s="64"/>
      <c r="BYH17" s="64"/>
      <c r="BYI17" s="64"/>
      <c r="BYJ17" s="64"/>
      <c r="BYK17" s="64">
        <v>113</v>
      </c>
      <c r="BYL17" s="67">
        <f t="shared" si="622"/>
        <v>113</v>
      </c>
      <c r="BYM17" s="68">
        <f t="shared" si="623"/>
        <v>18.833333333333332</v>
      </c>
      <c r="BYN17" s="48"/>
      <c r="BYO17" s="49">
        <v>200</v>
      </c>
      <c r="BYP17" s="49"/>
      <c r="BYQ17" s="49">
        <v>219</v>
      </c>
      <c r="BYR17" s="49"/>
      <c r="BYS17" s="49"/>
      <c r="BYT17" s="67">
        <f t="shared" si="624"/>
        <v>419</v>
      </c>
      <c r="BYU17" s="68">
        <f t="shared" si="625"/>
        <v>69.833333333333329</v>
      </c>
      <c r="BYV17" s="48"/>
      <c r="BYW17" s="49"/>
      <c r="BYX17" s="49"/>
      <c r="BYY17" s="49"/>
      <c r="BYZ17" s="49"/>
      <c r="BZA17" s="49"/>
      <c r="BZB17" s="67">
        <f t="shared" si="626"/>
        <v>0</v>
      </c>
      <c r="BZC17" s="68">
        <f t="shared" si="627"/>
        <v>0</v>
      </c>
      <c r="BZD17" s="48"/>
      <c r="BZE17" s="49"/>
      <c r="BZF17" s="49"/>
      <c r="BZG17" s="49">
        <v>317</v>
      </c>
      <c r="BZH17" s="49"/>
      <c r="BZI17" s="49"/>
      <c r="BZJ17" s="67">
        <f t="shared" si="628"/>
        <v>317</v>
      </c>
      <c r="BZK17" s="68">
        <f t="shared" si="629"/>
        <v>52.833333333333336</v>
      </c>
      <c r="BZL17" s="48"/>
      <c r="BZM17" s="49"/>
      <c r="BZN17" s="49">
        <v>398</v>
      </c>
      <c r="BZO17" s="49"/>
      <c r="BZP17" s="49"/>
      <c r="BZQ17" s="49"/>
      <c r="BZR17" s="67">
        <f t="shared" si="630"/>
        <v>398</v>
      </c>
      <c r="BZS17" s="68">
        <f t="shared" si="631"/>
        <v>66.333333333333329</v>
      </c>
      <c r="BZT17" s="48"/>
      <c r="BZU17" s="49"/>
      <c r="BZV17" s="49"/>
      <c r="BZW17" s="49"/>
      <c r="BZX17" s="49"/>
      <c r="BZY17" s="49"/>
      <c r="BZZ17" s="67">
        <f t="shared" si="632"/>
        <v>0</v>
      </c>
      <c r="CAA17" s="68">
        <f t="shared" si="633"/>
        <v>0</v>
      </c>
      <c r="CAB17" s="48"/>
      <c r="CAC17" s="49"/>
      <c r="CAD17" s="49">
        <v>108</v>
      </c>
      <c r="CAE17" s="49"/>
      <c r="CAF17" s="49"/>
      <c r="CAG17" s="49">
        <v>216</v>
      </c>
      <c r="CAH17" s="67">
        <f t="shared" si="634"/>
        <v>324</v>
      </c>
      <c r="CAI17" s="68">
        <f t="shared" si="635"/>
        <v>54</v>
      </c>
      <c r="CAJ17" s="63"/>
      <c r="CAK17" s="64"/>
      <c r="CAL17" s="64"/>
      <c r="CAM17" s="64"/>
      <c r="CAN17" s="64"/>
      <c r="CAO17" s="64"/>
      <c r="CAP17" s="67">
        <f t="shared" si="636"/>
        <v>0</v>
      </c>
      <c r="CAQ17" s="68">
        <f t="shared" si="637"/>
        <v>0</v>
      </c>
      <c r="CAR17" s="63"/>
      <c r="CAS17" s="64">
        <v>120</v>
      </c>
      <c r="CAT17" s="64"/>
      <c r="CAU17" s="64"/>
      <c r="CAV17" s="64"/>
      <c r="CAW17" s="64"/>
      <c r="CAX17" s="67">
        <f t="shared" si="638"/>
        <v>120</v>
      </c>
      <c r="CAY17" s="68">
        <f t="shared" si="639"/>
        <v>20</v>
      </c>
      <c r="CAZ17" s="48"/>
      <c r="CBA17" s="49"/>
      <c r="CBB17" s="49">
        <v>198</v>
      </c>
      <c r="CBC17" s="49"/>
      <c r="CBD17" s="49"/>
      <c r="CBE17" s="49"/>
      <c r="CBF17" s="67">
        <f t="shared" si="640"/>
        <v>198</v>
      </c>
      <c r="CBG17" s="68">
        <f t="shared" si="641"/>
        <v>33</v>
      </c>
      <c r="CBH17" s="48"/>
      <c r="CBI17" s="49"/>
      <c r="CBJ17" s="49">
        <v>120</v>
      </c>
      <c r="CBK17" s="49"/>
      <c r="CBL17" s="49"/>
      <c r="CBM17" s="49"/>
      <c r="CBN17" s="67">
        <f t="shared" si="642"/>
        <v>120</v>
      </c>
      <c r="CBO17" s="68">
        <f t="shared" si="643"/>
        <v>20</v>
      </c>
      <c r="CBP17" s="48">
        <v>330</v>
      </c>
      <c r="CBQ17" s="49"/>
      <c r="CBR17" s="49"/>
      <c r="CBS17" s="49"/>
      <c r="CBT17" s="49"/>
      <c r="CBU17" s="49">
        <v>218</v>
      </c>
      <c r="CBV17" s="67">
        <f t="shared" si="644"/>
        <v>548</v>
      </c>
      <c r="CBW17" s="68">
        <f t="shared" si="645"/>
        <v>91.333333333333329</v>
      </c>
      <c r="CBX17" s="48"/>
      <c r="CBY17" s="49"/>
      <c r="CBZ17" s="49"/>
      <c r="CCA17" s="49"/>
      <c r="CCB17" s="49"/>
      <c r="CCC17" s="49"/>
      <c r="CCD17" s="67">
        <f t="shared" si="646"/>
        <v>0</v>
      </c>
      <c r="CCE17" s="68">
        <f t="shared" si="647"/>
        <v>0</v>
      </c>
      <c r="CCF17" s="48"/>
      <c r="CCG17" s="49"/>
      <c r="CCH17" s="49">
        <v>217</v>
      </c>
      <c r="CCI17" s="49"/>
      <c r="CCJ17" s="49">
        <v>200</v>
      </c>
      <c r="CCK17" s="49"/>
      <c r="CCL17" s="67">
        <f t="shared" si="648"/>
        <v>417</v>
      </c>
      <c r="CCM17" s="68">
        <f t="shared" si="649"/>
        <v>69.5</v>
      </c>
      <c r="CCN17" s="48"/>
      <c r="CCO17" s="49"/>
      <c r="CCP17" s="49">
        <v>219</v>
      </c>
      <c r="CCQ17" s="49"/>
      <c r="CCR17" s="49">
        <v>110</v>
      </c>
      <c r="CCS17" s="49"/>
      <c r="CCT17" s="67">
        <f t="shared" si="650"/>
        <v>329</v>
      </c>
      <c r="CCU17" s="68">
        <f t="shared" si="651"/>
        <v>54.833333333333336</v>
      </c>
      <c r="CCV17" s="48"/>
      <c r="CCW17" s="49"/>
      <c r="CCX17" s="49"/>
      <c r="CCY17" s="49"/>
      <c r="CCZ17" s="49"/>
      <c r="CDA17" s="49"/>
      <c r="CDB17" s="67">
        <f t="shared" si="652"/>
        <v>0</v>
      </c>
      <c r="CDC17" s="68">
        <f t="shared" si="653"/>
        <v>0</v>
      </c>
      <c r="CDD17" s="48"/>
      <c r="CDE17" s="49">
        <v>220</v>
      </c>
      <c r="CDF17" s="49"/>
      <c r="CDG17" s="49"/>
      <c r="CDH17" s="49"/>
      <c r="CDI17" s="49"/>
      <c r="CDJ17" s="67">
        <f t="shared" si="654"/>
        <v>220</v>
      </c>
      <c r="CDK17" s="68">
        <f t="shared" si="655"/>
        <v>36.666666666666664</v>
      </c>
      <c r="CDL17" s="48">
        <v>327</v>
      </c>
      <c r="CDM17" s="49"/>
      <c r="CDN17" s="49"/>
      <c r="CDO17" s="49"/>
      <c r="CDP17" s="49">
        <v>218</v>
      </c>
      <c r="CDQ17" s="49"/>
      <c r="CDR17" s="67">
        <f t="shared" si="656"/>
        <v>545</v>
      </c>
      <c r="CDS17" s="68">
        <f t="shared" si="657"/>
        <v>90.833333333333329</v>
      </c>
      <c r="CDT17" s="48">
        <v>330</v>
      </c>
      <c r="CDU17" s="49"/>
      <c r="CDV17" s="49">
        <v>130</v>
      </c>
      <c r="CDW17" s="49"/>
      <c r="CDX17" s="49">
        <v>113</v>
      </c>
      <c r="CDY17" s="49"/>
      <c r="CDZ17" s="67">
        <f t="shared" si="658"/>
        <v>573</v>
      </c>
      <c r="CEA17" s="68">
        <f t="shared" si="659"/>
        <v>95.5</v>
      </c>
      <c r="CEB17" s="48"/>
      <c r="CEC17" s="49"/>
      <c r="CED17" s="49"/>
      <c r="CEE17" s="49"/>
      <c r="CEF17" s="49"/>
      <c r="CEG17" s="49"/>
      <c r="CEH17" s="67">
        <f t="shared" si="660"/>
        <v>0</v>
      </c>
      <c r="CEI17" s="68">
        <f t="shared" si="661"/>
        <v>0</v>
      </c>
      <c r="CEJ17" s="48"/>
      <c r="CEK17" s="49"/>
      <c r="CEL17" s="49"/>
      <c r="CEM17" s="49">
        <v>243</v>
      </c>
      <c r="CEN17" s="49"/>
      <c r="CEO17" s="49">
        <v>220</v>
      </c>
      <c r="CEP17" s="67">
        <f t="shared" si="662"/>
        <v>463</v>
      </c>
      <c r="CEQ17" s="68">
        <f t="shared" si="663"/>
        <v>77.166666666666671</v>
      </c>
      <c r="CER17" s="48"/>
      <c r="CES17" s="49"/>
      <c r="CET17" s="49"/>
      <c r="CEU17" s="49"/>
      <c r="CEV17" s="49">
        <v>222</v>
      </c>
      <c r="CEW17" s="49"/>
      <c r="CEX17" s="67">
        <f t="shared" si="664"/>
        <v>222</v>
      </c>
      <c r="CEY17" s="68">
        <f t="shared" si="665"/>
        <v>37</v>
      </c>
      <c r="CEZ17" s="48"/>
      <c r="CFA17" s="49"/>
      <c r="CFB17" s="49"/>
      <c r="CFC17" s="49">
        <v>215</v>
      </c>
      <c r="CFD17" s="49"/>
      <c r="CFE17" s="49"/>
      <c r="CFF17" s="67">
        <f t="shared" si="666"/>
        <v>215</v>
      </c>
      <c r="CFG17" s="68">
        <f t="shared" si="667"/>
        <v>35.833333333333336</v>
      </c>
      <c r="CFH17" s="48"/>
      <c r="CFI17" s="49">
        <v>329</v>
      </c>
      <c r="CFJ17" s="49"/>
      <c r="CFK17" s="49"/>
      <c r="CFL17" s="49">
        <v>220</v>
      </c>
      <c r="CFM17" s="49"/>
      <c r="CFN17" s="67">
        <f t="shared" si="668"/>
        <v>549</v>
      </c>
      <c r="CFO17" s="68">
        <f t="shared" si="669"/>
        <v>91.5</v>
      </c>
      <c r="CFP17" s="48"/>
      <c r="CFQ17" s="49">
        <v>330</v>
      </c>
      <c r="CFR17" s="49"/>
      <c r="CFS17" s="49">
        <v>122</v>
      </c>
      <c r="CFT17" s="49"/>
      <c r="CFU17" s="49"/>
      <c r="CFV17" s="67">
        <f t="shared" si="670"/>
        <v>452</v>
      </c>
      <c r="CFW17" s="68">
        <f t="shared" si="671"/>
        <v>75.333333333333329</v>
      </c>
      <c r="CFX17" s="48"/>
      <c r="CFY17" s="49">
        <v>229</v>
      </c>
      <c r="CFZ17" s="49"/>
      <c r="CGA17" s="49"/>
      <c r="CGB17" s="49"/>
      <c r="CGC17" s="49">
        <v>219</v>
      </c>
      <c r="CGD17" s="67">
        <f t="shared" si="672"/>
        <v>448</v>
      </c>
      <c r="CGE17" s="68">
        <f t="shared" si="673"/>
        <v>74.666666666666671</v>
      </c>
      <c r="CGF17" s="48"/>
      <c r="CGG17" s="49"/>
      <c r="CGH17" s="49"/>
      <c r="CGI17" s="49"/>
      <c r="CGJ17" s="49"/>
      <c r="CGK17" s="49">
        <v>199</v>
      </c>
      <c r="CGL17" s="67">
        <f t="shared" si="674"/>
        <v>199</v>
      </c>
      <c r="CGM17" s="68">
        <f t="shared" si="675"/>
        <v>33.166666666666664</v>
      </c>
      <c r="CGN17" s="63"/>
      <c r="CGO17" s="64"/>
      <c r="CGP17" s="64"/>
      <c r="CGQ17" s="64">
        <v>219</v>
      </c>
      <c r="CGR17" s="64"/>
      <c r="CGS17" s="64"/>
      <c r="CGT17" s="67">
        <f t="shared" si="676"/>
        <v>219</v>
      </c>
      <c r="CGU17" s="68">
        <f t="shared" si="677"/>
        <v>36.5</v>
      </c>
      <c r="CGV17" s="48"/>
      <c r="CGW17" s="49">
        <v>109</v>
      </c>
      <c r="CGX17" s="49"/>
      <c r="CGY17" s="49">
        <v>350</v>
      </c>
      <c r="CGZ17" s="49"/>
      <c r="CHA17" s="49">
        <v>442</v>
      </c>
      <c r="CHB17" s="67">
        <f t="shared" si="678"/>
        <v>901</v>
      </c>
      <c r="CHC17" s="68">
        <f t="shared" si="679"/>
        <v>150.16666666666666</v>
      </c>
      <c r="CHD17" s="48"/>
      <c r="CHE17" s="49">
        <v>109</v>
      </c>
      <c r="CHF17" s="49"/>
      <c r="CHG17" s="49"/>
      <c r="CHH17" s="49"/>
      <c r="CHI17" s="49"/>
      <c r="CHJ17" s="67">
        <f t="shared" si="680"/>
        <v>109</v>
      </c>
      <c r="CHK17" s="68">
        <f t="shared" si="681"/>
        <v>18.166666666666668</v>
      </c>
      <c r="CHL17" s="63"/>
      <c r="CHM17" s="64"/>
      <c r="CHN17" s="64"/>
      <c r="CHO17" s="64"/>
      <c r="CHP17" s="64">
        <v>319</v>
      </c>
      <c r="CHQ17" s="64"/>
      <c r="CHR17" s="67">
        <f t="shared" si="682"/>
        <v>319</v>
      </c>
      <c r="CHS17" s="68">
        <f t="shared" si="683"/>
        <v>53.166666666666664</v>
      </c>
      <c r="CHT17" s="48"/>
      <c r="CHU17" s="49"/>
      <c r="CHV17" s="49">
        <v>260</v>
      </c>
      <c r="CHW17" s="49">
        <v>149</v>
      </c>
      <c r="CHX17" s="49"/>
      <c r="CHY17" s="49"/>
      <c r="CHZ17" s="67">
        <f t="shared" si="684"/>
        <v>409</v>
      </c>
      <c r="CIA17" s="68">
        <f t="shared" si="685"/>
        <v>68.166666666666671</v>
      </c>
      <c r="CIB17" s="63"/>
      <c r="CIC17" s="64"/>
      <c r="CID17" s="64"/>
      <c r="CIE17" s="64"/>
      <c r="CIF17" s="64">
        <v>330</v>
      </c>
      <c r="CIG17" s="64"/>
      <c r="CIH17" s="67">
        <f t="shared" si="686"/>
        <v>330</v>
      </c>
      <c r="CII17" s="68">
        <f t="shared" si="687"/>
        <v>55</v>
      </c>
      <c r="CIJ17" s="63"/>
      <c r="CIK17" s="64"/>
      <c r="CIL17" s="64"/>
      <c r="CIM17" s="64"/>
      <c r="CIN17" s="64"/>
      <c r="CIO17" s="64"/>
      <c r="CIP17" s="67">
        <f t="shared" si="688"/>
        <v>0</v>
      </c>
      <c r="CIQ17" s="68">
        <f t="shared" si="689"/>
        <v>0</v>
      </c>
      <c r="CIR17" s="48"/>
      <c r="CIS17" s="49"/>
      <c r="CIT17" s="49"/>
      <c r="CIU17" s="49"/>
      <c r="CIV17" s="49"/>
      <c r="CIW17" s="49"/>
      <c r="CIX17" s="67">
        <f t="shared" si="690"/>
        <v>0</v>
      </c>
      <c r="CIY17" s="68">
        <f t="shared" si="691"/>
        <v>0</v>
      </c>
      <c r="CIZ17" s="48">
        <v>219</v>
      </c>
      <c r="CJA17" s="49"/>
      <c r="CJB17" s="49"/>
      <c r="CJC17" s="49"/>
      <c r="CJD17" s="49">
        <v>220</v>
      </c>
      <c r="CJE17" s="49"/>
      <c r="CJF17" s="67">
        <f t="shared" si="692"/>
        <v>439</v>
      </c>
      <c r="CJG17" s="68">
        <f t="shared" si="1208"/>
        <v>73.166666666666671</v>
      </c>
      <c r="CJH17" s="48"/>
      <c r="CJI17" s="49"/>
      <c r="CJJ17" s="49"/>
      <c r="CJK17" s="49"/>
      <c r="CJL17" s="49"/>
      <c r="CJM17" s="49"/>
      <c r="CJN17" s="67">
        <f t="shared" si="693"/>
        <v>0</v>
      </c>
      <c r="CJO17" s="68">
        <f t="shared" si="694"/>
        <v>0</v>
      </c>
      <c r="CJP17" s="48"/>
      <c r="CJQ17" s="49"/>
      <c r="CJR17" s="49"/>
      <c r="CJS17" s="49"/>
      <c r="CJT17" s="49"/>
      <c r="CJU17" s="49"/>
      <c r="CJV17" s="67">
        <f t="shared" si="695"/>
        <v>0</v>
      </c>
      <c r="CJW17" s="68">
        <f t="shared" si="696"/>
        <v>0</v>
      </c>
      <c r="CJX17" s="48"/>
      <c r="CJY17" s="49"/>
      <c r="CJZ17" s="49"/>
      <c r="CKA17" s="49"/>
      <c r="CKB17" s="49"/>
      <c r="CKC17" s="49"/>
      <c r="CKD17" s="67">
        <f t="shared" si="697"/>
        <v>0</v>
      </c>
      <c r="CKE17" s="68">
        <f t="shared" si="698"/>
        <v>0</v>
      </c>
      <c r="CKF17" s="63"/>
      <c r="CKG17" s="64">
        <v>219</v>
      </c>
      <c r="CKH17" s="64"/>
      <c r="CKI17" s="64">
        <v>110</v>
      </c>
      <c r="CKJ17" s="64"/>
      <c r="CKK17" s="64"/>
      <c r="CKL17" s="67">
        <f t="shared" si="699"/>
        <v>329</v>
      </c>
      <c r="CKM17" s="68">
        <f t="shared" si="700"/>
        <v>54.833333333333336</v>
      </c>
      <c r="CKN17" s="48"/>
      <c r="CKO17" s="49"/>
      <c r="CKP17" s="49"/>
      <c r="CKQ17" s="49"/>
      <c r="CKR17" s="49"/>
      <c r="CKS17" s="47"/>
      <c r="CKT17" s="67">
        <f t="shared" si="701"/>
        <v>0</v>
      </c>
      <c r="CKU17" s="68">
        <f t="shared" si="702"/>
        <v>0</v>
      </c>
      <c r="CKV17" s="48">
        <v>314</v>
      </c>
      <c r="CKW17" s="49"/>
      <c r="CKX17" s="49"/>
      <c r="CKY17" s="49"/>
      <c r="CKZ17" s="49"/>
      <c r="CLA17" s="49">
        <v>110</v>
      </c>
      <c r="CLB17" s="67">
        <f t="shared" si="703"/>
        <v>424</v>
      </c>
      <c r="CLC17" s="68">
        <f t="shared" si="704"/>
        <v>70.666666666666671</v>
      </c>
      <c r="CLD17" s="48"/>
      <c r="CLE17" s="49"/>
      <c r="CLF17" s="49"/>
      <c r="CLG17" s="49"/>
      <c r="CLH17" s="49"/>
      <c r="CLI17" s="49"/>
      <c r="CLJ17" s="67">
        <f t="shared" si="705"/>
        <v>0</v>
      </c>
      <c r="CLK17" s="68">
        <f t="shared" si="706"/>
        <v>0</v>
      </c>
      <c r="CLL17" s="48">
        <v>4</v>
      </c>
      <c r="CLM17" s="49">
        <v>110</v>
      </c>
      <c r="CLN17" s="49"/>
      <c r="CLO17" s="49"/>
      <c r="CLP17" s="49"/>
      <c r="CLQ17" s="49"/>
      <c r="CLR17" s="67">
        <f t="shared" si="707"/>
        <v>114</v>
      </c>
      <c r="CLS17" s="68">
        <f t="shared" si="708"/>
        <v>19</v>
      </c>
      <c r="CLT17" s="63"/>
      <c r="CLU17" s="64"/>
      <c r="CLV17" s="64"/>
      <c r="CLW17" s="64"/>
      <c r="CLX17" s="64"/>
      <c r="CLY17" s="64"/>
      <c r="CLZ17" s="67">
        <f t="shared" si="709"/>
        <v>0</v>
      </c>
      <c r="CMA17" s="68">
        <f t="shared" si="710"/>
        <v>0</v>
      </c>
      <c r="CMB17" s="48">
        <v>109</v>
      </c>
      <c r="CMC17" s="49"/>
      <c r="CMD17" s="49"/>
      <c r="CME17" s="49"/>
      <c r="CMF17" s="49"/>
      <c r="CMG17" s="49"/>
      <c r="CMH17" s="67">
        <f t="shared" si="711"/>
        <v>109</v>
      </c>
      <c r="CMI17" s="68">
        <f t="shared" si="712"/>
        <v>18.166666666666668</v>
      </c>
      <c r="CMJ17" s="48"/>
      <c r="CMK17" s="49">
        <v>98</v>
      </c>
      <c r="CML17" s="49"/>
      <c r="CMM17" s="49"/>
      <c r="CMN17" s="49"/>
      <c r="CMO17" s="49"/>
      <c r="CMP17" s="67">
        <f t="shared" si="713"/>
        <v>98</v>
      </c>
      <c r="CMQ17" s="68">
        <f t="shared" si="714"/>
        <v>16.333333333333332</v>
      </c>
      <c r="CMR17" s="48"/>
      <c r="CMS17" s="49"/>
      <c r="CMT17" s="49">
        <v>273</v>
      </c>
      <c r="CMU17" s="49"/>
      <c r="CMV17" s="49"/>
      <c r="CMW17" s="49">
        <v>110</v>
      </c>
      <c r="CMX17" s="67">
        <f t="shared" si="715"/>
        <v>383</v>
      </c>
      <c r="CMY17" s="68">
        <f t="shared" si="716"/>
        <v>63.833333333333336</v>
      </c>
      <c r="CMZ17" s="63"/>
      <c r="CNA17" s="64"/>
      <c r="CNB17" s="64"/>
      <c r="CNC17" s="64"/>
      <c r="CND17" s="64"/>
      <c r="CNE17" s="64"/>
      <c r="CNF17" s="67">
        <f t="shared" si="717"/>
        <v>0</v>
      </c>
      <c r="CNG17" s="68">
        <f t="shared" si="718"/>
        <v>0</v>
      </c>
      <c r="CNH17" s="48"/>
      <c r="CNI17" s="49">
        <v>218</v>
      </c>
      <c r="CNJ17" s="49">
        <v>109</v>
      </c>
      <c r="CNK17" s="49"/>
      <c r="CNL17" s="49"/>
      <c r="CNM17" s="49">
        <v>220</v>
      </c>
      <c r="CNN17" s="67">
        <f t="shared" si="719"/>
        <v>547</v>
      </c>
      <c r="CNO17" s="68">
        <f t="shared" si="720"/>
        <v>91.166666666666671</v>
      </c>
      <c r="CNP17" s="63"/>
      <c r="CNQ17" s="64"/>
      <c r="CNR17" s="64"/>
      <c r="CNS17" s="64"/>
      <c r="CNT17" s="64"/>
      <c r="CNU17" s="64"/>
      <c r="CNV17" s="67">
        <f t="shared" si="721"/>
        <v>0</v>
      </c>
      <c r="CNW17" s="68">
        <f t="shared" si="722"/>
        <v>0</v>
      </c>
      <c r="CNX17" s="48"/>
      <c r="CNY17" s="49"/>
      <c r="CNZ17" s="49"/>
      <c r="COA17" s="49"/>
      <c r="COB17" s="49"/>
      <c r="COC17" s="49">
        <v>215</v>
      </c>
      <c r="COD17" s="67">
        <f t="shared" si="723"/>
        <v>215</v>
      </c>
      <c r="COE17" s="68">
        <f t="shared" si="724"/>
        <v>35.833333333333336</v>
      </c>
      <c r="COF17" s="48"/>
      <c r="COG17" s="49"/>
      <c r="COH17" s="49"/>
      <c r="COI17" s="49"/>
      <c r="COJ17" s="49"/>
      <c r="COK17" s="49"/>
      <c r="COL17" s="67">
        <f t="shared" si="725"/>
        <v>0</v>
      </c>
      <c r="COM17" s="68">
        <f t="shared" si="726"/>
        <v>0</v>
      </c>
      <c r="CON17" s="48"/>
      <c r="COO17" s="49">
        <v>220</v>
      </c>
      <c r="COP17" s="49"/>
      <c r="COQ17" s="49"/>
      <c r="COR17" s="49"/>
      <c r="COS17" s="49">
        <v>109</v>
      </c>
      <c r="COT17" s="67">
        <f t="shared" si="727"/>
        <v>329</v>
      </c>
      <c r="COU17" s="68">
        <f t="shared" si="728"/>
        <v>54.833333333333336</v>
      </c>
      <c r="COV17" s="48"/>
      <c r="COW17" s="49"/>
      <c r="COX17" s="49"/>
      <c r="COY17" s="49"/>
      <c r="COZ17" s="49"/>
      <c r="CPA17" s="49">
        <v>0</v>
      </c>
      <c r="CPB17" s="67">
        <f t="shared" si="729"/>
        <v>0</v>
      </c>
      <c r="CPC17" s="68">
        <f t="shared" si="730"/>
        <v>0</v>
      </c>
      <c r="CPD17" s="48">
        <v>0</v>
      </c>
      <c r="CPE17" s="49">
        <v>0</v>
      </c>
      <c r="CPF17" s="49">
        <v>0</v>
      </c>
      <c r="CPG17" s="49">
        <v>111</v>
      </c>
      <c r="CPH17" s="49">
        <v>0</v>
      </c>
      <c r="CPI17" s="49">
        <v>0</v>
      </c>
      <c r="CPJ17" s="67">
        <f t="shared" si="731"/>
        <v>111</v>
      </c>
      <c r="CPK17" s="68">
        <f t="shared" si="732"/>
        <v>18.5</v>
      </c>
      <c r="CPL17" s="48"/>
      <c r="CPM17" s="49">
        <v>0</v>
      </c>
      <c r="CPN17" s="49">
        <v>110</v>
      </c>
      <c r="CPO17" s="49">
        <v>0</v>
      </c>
      <c r="CPP17" s="49">
        <v>0</v>
      </c>
      <c r="CPQ17" s="49">
        <v>0</v>
      </c>
      <c r="CPR17" s="67">
        <f t="shared" si="733"/>
        <v>110</v>
      </c>
      <c r="CPS17" s="68">
        <f t="shared" si="734"/>
        <v>18.333333333333332</v>
      </c>
      <c r="CPT17" s="63">
        <v>0</v>
      </c>
      <c r="CPU17" s="64">
        <v>0</v>
      </c>
      <c r="CPV17" s="64">
        <v>0</v>
      </c>
      <c r="CPW17" s="64">
        <v>110</v>
      </c>
      <c r="CPX17" s="64">
        <v>0</v>
      </c>
      <c r="CPY17" s="64">
        <v>0</v>
      </c>
      <c r="CPZ17" s="67">
        <f t="shared" si="735"/>
        <v>110</v>
      </c>
      <c r="CQA17" s="68">
        <f t="shared" si="736"/>
        <v>18.333333333333332</v>
      </c>
      <c r="CQB17" s="48">
        <v>0</v>
      </c>
      <c r="CQC17" s="49">
        <v>0</v>
      </c>
      <c r="CQD17" s="49">
        <v>220</v>
      </c>
      <c r="CQE17" s="49">
        <v>0</v>
      </c>
      <c r="CQF17" s="49">
        <v>0</v>
      </c>
      <c r="CQG17" s="49">
        <v>0</v>
      </c>
      <c r="CQH17" s="67">
        <f t="shared" si="737"/>
        <v>220</v>
      </c>
      <c r="CQI17" s="68">
        <f t="shared" si="738"/>
        <v>36.666666666666664</v>
      </c>
      <c r="CQJ17" s="82">
        <v>0</v>
      </c>
      <c r="CQK17" s="83">
        <v>0</v>
      </c>
      <c r="CQL17" s="83">
        <v>110</v>
      </c>
      <c r="CQM17" s="83">
        <v>0</v>
      </c>
      <c r="CQN17" s="83">
        <v>0</v>
      </c>
      <c r="CQO17" s="83"/>
      <c r="CQP17" s="67">
        <f t="shared" si="739"/>
        <v>110</v>
      </c>
      <c r="CQQ17" s="68">
        <f t="shared" si="740"/>
        <v>18.333333333333332</v>
      </c>
      <c r="CQR17" s="48"/>
      <c r="CQS17" s="49">
        <v>0</v>
      </c>
      <c r="CQT17" s="49">
        <v>0</v>
      </c>
      <c r="CQU17" s="49">
        <v>221</v>
      </c>
      <c r="CQV17" s="49">
        <v>0</v>
      </c>
      <c r="CQW17" s="49">
        <v>0</v>
      </c>
      <c r="CQX17" s="67">
        <f t="shared" si="741"/>
        <v>221</v>
      </c>
      <c r="CQY17" s="68">
        <f t="shared" si="742"/>
        <v>36.833333333333336</v>
      </c>
      <c r="CQZ17" s="48">
        <v>0</v>
      </c>
      <c r="CRA17" s="49"/>
      <c r="CRB17" s="49">
        <v>0</v>
      </c>
      <c r="CRC17" s="49"/>
      <c r="CRD17" s="49">
        <v>108</v>
      </c>
      <c r="CRE17" s="49">
        <v>0</v>
      </c>
      <c r="CRF17" s="67">
        <f t="shared" si="743"/>
        <v>108</v>
      </c>
      <c r="CRG17" s="68">
        <f t="shared" si="744"/>
        <v>18</v>
      </c>
      <c r="CRH17" s="48">
        <v>0</v>
      </c>
      <c r="CRI17" s="49">
        <v>0</v>
      </c>
      <c r="CRJ17" s="49">
        <v>110</v>
      </c>
      <c r="CRK17" s="49">
        <v>0</v>
      </c>
      <c r="CRL17" s="49">
        <v>0</v>
      </c>
      <c r="CRM17" s="49">
        <v>0</v>
      </c>
      <c r="CRN17" s="67">
        <f t="shared" si="745"/>
        <v>110</v>
      </c>
      <c r="CRO17" s="68">
        <f t="shared" si="746"/>
        <v>18.333333333333332</v>
      </c>
      <c r="CRP17" s="48">
        <v>0</v>
      </c>
      <c r="CRQ17" s="49">
        <v>0</v>
      </c>
      <c r="CRR17" s="49">
        <v>217</v>
      </c>
      <c r="CRS17" s="49">
        <v>0</v>
      </c>
      <c r="CRT17" s="49">
        <v>0</v>
      </c>
      <c r="CRU17" s="49">
        <v>0</v>
      </c>
      <c r="CRV17" s="47">
        <f t="shared" si="747"/>
        <v>217</v>
      </c>
      <c r="CRW17" s="68">
        <f t="shared" si="748"/>
        <v>36.166666666666664</v>
      </c>
      <c r="CRX17" s="63">
        <v>109</v>
      </c>
      <c r="CRY17" s="64">
        <v>0</v>
      </c>
      <c r="CRZ17" s="64">
        <v>0</v>
      </c>
      <c r="CSA17" s="64">
        <v>0</v>
      </c>
      <c r="CSB17" s="64">
        <v>0</v>
      </c>
      <c r="CSC17" s="64">
        <v>0</v>
      </c>
      <c r="CSD17" s="67">
        <f t="shared" si="749"/>
        <v>109</v>
      </c>
      <c r="CSE17" s="68">
        <f t="shared" si="750"/>
        <v>18.166666666666668</v>
      </c>
      <c r="CSF17" s="48">
        <v>220</v>
      </c>
      <c r="CSG17" s="49">
        <v>0</v>
      </c>
      <c r="CSH17" s="49">
        <v>0</v>
      </c>
      <c r="CSI17" s="49">
        <v>0</v>
      </c>
      <c r="CSJ17" s="49">
        <v>220</v>
      </c>
      <c r="CSK17" s="49">
        <v>0</v>
      </c>
      <c r="CSL17" s="64">
        <f t="shared" si="751"/>
        <v>440</v>
      </c>
      <c r="CSM17" s="68">
        <f t="shared" si="752"/>
        <v>73.333333333333329</v>
      </c>
      <c r="CSN17" s="48">
        <v>0</v>
      </c>
      <c r="CSO17" s="49">
        <v>0</v>
      </c>
      <c r="CSP17" s="49">
        <v>0</v>
      </c>
      <c r="CSQ17" s="49">
        <v>221</v>
      </c>
      <c r="CSR17" s="49">
        <v>0</v>
      </c>
      <c r="CSS17" s="49">
        <v>0</v>
      </c>
      <c r="CST17" s="64">
        <f t="shared" si="753"/>
        <v>221</v>
      </c>
      <c r="CSU17" s="68">
        <f t="shared" si="754"/>
        <v>36.833333333333336</v>
      </c>
      <c r="CSV17" s="48">
        <v>0</v>
      </c>
      <c r="CSW17" s="49">
        <v>0</v>
      </c>
      <c r="CSX17" s="49">
        <v>215</v>
      </c>
      <c r="CSY17" s="49">
        <v>0</v>
      </c>
      <c r="CSZ17" s="49"/>
      <c r="CTA17" s="49">
        <v>0</v>
      </c>
      <c r="CTB17" s="64">
        <f t="shared" si="755"/>
        <v>215</v>
      </c>
      <c r="CTC17" s="68">
        <f t="shared" si="756"/>
        <v>35.833333333333336</v>
      </c>
      <c r="CTD17" s="48">
        <v>0</v>
      </c>
      <c r="CTE17" s="49">
        <v>0</v>
      </c>
      <c r="CTF17" s="49">
        <v>0</v>
      </c>
      <c r="CTG17" s="49">
        <v>205</v>
      </c>
      <c r="CTH17" s="49">
        <v>0</v>
      </c>
      <c r="CTI17" s="49"/>
      <c r="CTJ17" s="64">
        <f t="shared" si="757"/>
        <v>205</v>
      </c>
      <c r="CTK17" s="68">
        <f t="shared" si="758"/>
        <v>34.166666666666664</v>
      </c>
      <c r="CTL17" s="48">
        <v>0</v>
      </c>
      <c r="CTM17" s="49">
        <v>220</v>
      </c>
      <c r="CTN17" s="49"/>
      <c r="CTO17" s="49"/>
      <c r="CTP17" s="49"/>
      <c r="CTQ17" s="49"/>
      <c r="CTR17" s="64">
        <f t="shared" si="759"/>
        <v>220</v>
      </c>
      <c r="CTS17" s="68">
        <f t="shared" si="760"/>
        <v>36.666666666666664</v>
      </c>
      <c r="CTT17" s="48"/>
      <c r="CTU17" s="49"/>
      <c r="CTV17" s="49"/>
      <c r="CTW17" s="49">
        <v>220</v>
      </c>
      <c r="CTX17" s="49">
        <v>0</v>
      </c>
      <c r="CTY17" s="49">
        <v>0</v>
      </c>
      <c r="CTZ17" s="64">
        <f t="shared" si="761"/>
        <v>220</v>
      </c>
      <c r="CUA17" s="68">
        <f t="shared" si="762"/>
        <v>36.666666666666664</v>
      </c>
      <c r="CUB17" s="48"/>
      <c r="CUC17" s="49">
        <v>111</v>
      </c>
      <c r="CUD17" s="49"/>
      <c r="CUE17" s="49"/>
      <c r="CUF17" s="49"/>
      <c r="CUG17" s="49"/>
      <c r="CUH17" s="64">
        <f t="shared" si="763"/>
        <v>111</v>
      </c>
      <c r="CUI17" s="68">
        <f t="shared" si="764"/>
        <v>18.5</v>
      </c>
      <c r="CUJ17" s="48"/>
      <c r="CUK17" s="49">
        <v>0</v>
      </c>
      <c r="CUL17" s="49"/>
      <c r="CUM17" s="49"/>
      <c r="CUN17" s="49"/>
      <c r="CUO17" s="49"/>
      <c r="CUP17" s="64">
        <f t="shared" si="765"/>
        <v>0</v>
      </c>
      <c r="CUQ17" s="68">
        <f t="shared" si="766"/>
        <v>0</v>
      </c>
      <c r="CUR17" s="48"/>
      <c r="CUS17" s="49">
        <v>211</v>
      </c>
      <c r="CUT17" s="49"/>
      <c r="CUU17" s="49"/>
      <c r="CUV17" s="49">
        <f>202+133</f>
        <v>335</v>
      </c>
      <c r="CUW17" s="49">
        <v>0</v>
      </c>
      <c r="CUX17" s="64">
        <f t="shared" si="767"/>
        <v>546</v>
      </c>
      <c r="CUY17" s="68">
        <f t="shared" si="768"/>
        <v>91</v>
      </c>
      <c r="CUZ17" s="48">
        <v>0</v>
      </c>
      <c r="CVA17" s="49">
        <v>0</v>
      </c>
      <c r="CVB17" s="49">
        <v>0</v>
      </c>
      <c r="CVC17" s="49">
        <v>0</v>
      </c>
      <c r="CVD17" s="49">
        <v>0</v>
      </c>
      <c r="CVE17" s="49">
        <v>0</v>
      </c>
      <c r="CVF17" s="64">
        <f t="shared" si="769"/>
        <v>0</v>
      </c>
      <c r="CVG17" s="68">
        <f t="shared" si="770"/>
        <v>0</v>
      </c>
      <c r="CVH17" s="48">
        <v>0</v>
      </c>
      <c r="CVI17" s="49">
        <v>0</v>
      </c>
      <c r="CVJ17" s="49">
        <v>201</v>
      </c>
      <c r="CVK17" s="49">
        <v>0</v>
      </c>
      <c r="CVL17" s="49">
        <v>0</v>
      </c>
      <c r="CVM17" s="49">
        <v>0</v>
      </c>
      <c r="CVN17" s="64">
        <f t="shared" si="771"/>
        <v>201</v>
      </c>
      <c r="CVO17" s="68">
        <f t="shared" si="772"/>
        <v>33.5</v>
      </c>
      <c r="CVP17" s="48">
        <v>110</v>
      </c>
      <c r="CVQ17" s="49">
        <v>0</v>
      </c>
      <c r="CVR17" s="49">
        <v>110</v>
      </c>
      <c r="CVS17" s="49">
        <v>0</v>
      </c>
      <c r="CVT17" s="49">
        <v>0</v>
      </c>
      <c r="CVU17" s="49">
        <v>0</v>
      </c>
      <c r="CVV17" s="64">
        <f t="shared" si="773"/>
        <v>220</v>
      </c>
      <c r="CVW17" s="68">
        <f t="shared" si="774"/>
        <v>36.666666666666664</v>
      </c>
      <c r="CVX17" s="48">
        <v>0</v>
      </c>
      <c r="CVY17" s="49">
        <v>218</v>
      </c>
      <c r="CVZ17" s="49">
        <v>0</v>
      </c>
      <c r="CWA17" s="49">
        <v>0</v>
      </c>
      <c r="CWB17" s="49">
        <v>0</v>
      </c>
      <c r="CWC17" s="49">
        <v>0</v>
      </c>
      <c r="CWD17" s="64">
        <f t="shared" si="775"/>
        <v>218</v>
      </c>
      <c r="CWE17" s="68">
        <f t="shared" si="776"/>
        <v>36.333333333333336</v>
      </c>
      <c r="CWF17" s="48">
        <v>0</v>
      </c>
      <c r="CWG17" s="49">
        <v>111</v>
      </c>
      <c r="CWH17" s="49">
        <v>0</v>
      </c>
      <c r="CWI17" s="49">
        <v>0</v>
      </c>
      <c r="CWJ17" s="49">
        <v>0</v>
      </c>
      <c r="CWK17" s="49">
        <v>101</v>
      </c>
      <c r="CWL17" s="64">
        <f t="shared" si="777"/>
        <v>212</v>
      </c>
      <c r="CWM17" s="68">
        <f t="shared" si="778"/>
        <v>35.333333333333336</v>
      </c>
      <c r="CWN17" s="48">
        <v>105</v>
      </c>
      <c r="CWO17" s="49">
        <v>0</v>
      </c>
      <c r="CWP17" s="49">
        <v>0</v>
      </c>
      <c r="CWQ17" s="49">
        <v>0</v>
      </c>
      <c r="CWR17" s="49">
        <v>0</v>
      </c>
      <c r="CWS17" s="49">
        <v>0</v>
      </c>
      <c r="CWT17" s="64">
        <f t="shared" si="779"/>
        <v>105</v>
      </c>
      <c r="CWU17" s="68">
        <f t="shared" si="780"/>
        <v>17.5</v>
      </c>
      <c r="CWV17" s="48">
        <v>0</v>
      </c>
      <c r="CWW17" s="49">
        <v>0</v>
      </c>
      <c r="CWX17" s="49">
        <v>111</v>
      </c>
      <c r="CWY17" s="49">
        <v>0</v>
      </c>
      <c r="CWZ17" s="49">
        <v>0</v>
      </c>
      <c r="CXA17" s="49">
        <v>0</v>
      </c>
      <c r="CXB17" s="127">
        <f t="shared" si="781"/>
        <v>111</v>
      </c>
      <c r="CXC17" s="43">
        <f t="shared" si="782"/>
        <v>18.5</v>
      </c>
      <c r="CXD17" s="48">
        <v>0</v>
      </c>
      <c r="CXE17" s="49">
        <v>0</v>
      </c>
      <c r="CXF17" s="49">
        <v>0</v>
      </c>
      <c r="CXG17" s="49">
        <v>220</v>
      </c>
      <c r="CXH17" s="49">
        <v>0</v>
      </c>
      <c r="CXI17" s="49">
        <v>0</v>
      </c>
      <c r="CXJ17" s="127">
        <f t="shared" si="783"/>
        <v>220</v>
      </c>
      <c r="CXK17" s="43">
        <f t="shared" si="784"/>
        <v>36.666666666666664</v>
      </c>
      <c r="CXL17" s="48">
        <v>0</v>
      </c>
      <c r="CXM17" s="49">
        <v>0</v>
      </c>
      <c r="CXN17" s="49">
        <v>0</v>
      </c>
      <c r="CXO17" s="49">
        <v>79</v>
      </c>
      <c r="CXP17" s="49">
        <v>0</v>
      </c>
      <c r="CXQ17" s="49">
        <v>111</v>
      </c>
      <c r="CXR17" s="127">
        <f t="shared" si="785"/>
        <v>190</v>
      </c>
      <c r="CXS17" s="43">
        <f t="shared" si="786"/>
        <v>31.666666666666668</v>
      </c>
      <c r="CXT17" s="48">
        <v>0</v>
      </c>
      <c r="CXU17" s="49">
        <v>0</v>
      </c>
      <c r="CXV17" s="49">
        <v>0</v>
      </c>
      <c r="CXW17" s="49">
        <v>0</v>
      </c>
      <c r="CXX17" s="49">
        <v>0</v>
      </c>
      <c r="CXY17" s="49">
        <v>220</v>
      </c>
      <c r="CXZ17" s="127">
        <f t="shared" si="787"/>
        <v>220</v>
      </c>
      <c r="CYA17" s="43">
        <f t="shared" si="788"/>
        <v>36.666666666666664</v>
      </c>
      <c r="CYB17" s="48">
        <v>0</v>
      </c>
      <c r="CYC17" s="49">
        <v>0</v>
      </c>
      <c r="CYD17" s="49">
        <v>0</v>
      </c>
      <c r="CYE17" s="49">
        <v>110</v>
      </c>
      <c r="CYF17" s="49">
        <v>110</v>
      </c>
      <c r="CYG17" s="49">
        <v>0</v>
      </c>
      <c r="CYH17" s="127">
        <f t="shared" si="789"/>
        <v>220</v>
      </c>
      <c r="CYI17" s="43">
        <f t="shared" si="790"/>
        <v>36.666666666666664</v>
      </c>
      <c r="CYJ17" s="48"/>
      <c r="CYK17" s="49">
        <v>0</v>
      </c>
      <c r="CYL17" s="49">
        <v>227</v>
      </c>
      <c r="CYM17" s="49">
        <v>0</v>
      </c>
      <c r="CYN17" s="49">
        <v>110</v>
      </c>
      <c r="CYO17" s="49">
        <v>0</v>
      </c>
      <c r="CYP17" s="127">
        <f t="shared" si="791"/>
        <v>337</v>
      </c>
      <c r="CYQ17" s="43">
        <f t="shared" si="792"/>
        <v>56.166666666666664</v>
      </c>
      <c r="CYR17" s="48">
        <v>108</v>
      </c>
      <c r="CYS17" s="49">
        <v>0</v>
      </c>
      <c r="CYT17" s="49">
        <v>0</v>
      </c>
      <c r="CYU17" s="49">
        <v>109</v>
      </c>
      <c r="CYV17" s="49">
        <v>0</v>
      </c>
      <c r="CYW17" s="49">
        <v>110</v>
      </c>
      <c r="CYX17" s="127">
        <f t="shared" si="793"/>
        <v>327</v>
      </c>
      <c r="CYY17" s="43">
        <f t="shared" si="794"/>
        <v>54.5</v>
      </c>
      <c r="CYZ17" s="48">
        <v>0</v>
      </c>
      <c r="CZA17" s="49">
        <v>109</v>
      </c>
      <c r="CZB17" s="49">
        <v>0</v>
      </c>
      <c r="CZC17" s="49">
        <v>0</v>
      </c>
      <c r="CZD17" s="49"/>
      <c r="CZE17" s="49">
        <v>220</v>
      </c>
      <c r="CZF17" s="127">
        <f t="shared" si="795"/>
        <v>329</v>
      </c>
      <c r="CZG17" s="43">
        <f t="shared" si="796"/>
        <v>65.8</v>
      </c>
      <c r="CZH17" s="48">
        <v>0</v>
      </c>
      <c r="CZI17" s="49">
        <v>0</v>
      </c>
      <c r="CZJ17" s="49">
        <v>0</v>
      </c>
      <c r="CZK17" s="49">
        <v>0</v>
      </c>
      <c r="CZL17" s="49">
        <v>209</v>
      </c>
      <c r="CZM17" s="49">
        <v>0</v>
      </c>
      <c r="CZN17" s="127">
        <f t="shared" si="797"/>
        <v>209</v>
      </c>
      <c r="CZO17" s="43">
        <f t="shared" si="798"/>
        <v>34.833333333333336</v>
      </c>
      <c r="CZP17" s="48">
        <v>0</v>
      </c>
      <c r="CZQ17" s="49"/>
      <c r="CZR17" s="49"/>
      <c r="CZS17" s="49">
        <v>0</v>
      </c>
      <c r="CZT17" s="49">
        <v>0</v>
      </c>
      <c r="CZU17" s="49">
        <v>0</v>
      </c>
      <c r="CZV17" s="127">
        <f t="shared" si="799"/>
        <v>0</v>
      </c>
      <c r="CZW17" s="43">
        <f t="shared" si="800"/>
        <v>0</v>
      </c>
      <c r="CZX17" s="48">
        <v>160</v>
      </c>
      <c r="CZY17" s="49">
        <v>0</v>
      </c>
      <c r="CZZ17" s="49">
        <v>0</v>
      </c>
      <c r="DAA17" s="49">
        <v>0</v>
      </c>
      <c r="DAB17" s="49">
        <v>219</v>
      </c>
      <c r="DAC17" s="49">
        <v>0</v>
      </c>
      <c r="DAD17" s="64">
        <f t="shared" si="801"/>
        <v>379</v>
      </c>
      <c r="DAE17" s="68">
        <f t="shared" si="802"/>
        <v>63.166666666666664</v>
      </c>
      <c r="DAF17" s="48">
        <v>0</v>
      </c>
      <c r="DAG17" s="49">
        <v>110</v>
      </c>
      <c r="DAH17" s="49">
        <v>109</v>
      </c>
      <c r="DAI17" s="49">
        <v>0</v>
      </c>
      <c r="DAJ17" s="49">
        <v>110</v>
      </c>
      <c r="DAK17" s="49">
        <v>0</v>
      </c>
      <c r="DAL17" s="64">
        <f t="shared" si="803"/>
        <v>329</v>
      </c>
      <c r="DAM17" s="68">
        <f t="shared" si="804"/>
        <v>54.833333333333336</v>
      </c>
      <c r="DAN17" s="48">
        <v>0</v>
      </c>
      <c r="DAO17" s="49">
        <v>0</v>
      </c>
      <c r="DAP17" s="49">
        <v>220</v>
      </c>
      <c r="DAQ17" s="49">
        <v>0</v>
      </c>
      <c r="DAR17" s="49">
        <v>0</v>
      </c>
      <c r="DAS17" s="49"/>
      <c r="DAT17" s="64">
        <f t="shared" si="805"/>
        <v>220</v>
      </c>
      <c r="DAU17" s="68">
        <f t="shared" si="806"/>
        <v>36.666666666666664</v>
      </c>
      <c r="DAV17" s="48">
        <v>0</v>
      </c>
      <c r="DAW17" s="49">
        <v>0</v>
      </c>
      <c r="DAX17" s="49">
        <v>0</v>
      </c>
      <c r="DAY17" s="49">
        <v>0</v>
      </c>
      <c r="DAZ17" s="49">
        <v>221</v>
      </c>
      <c r="DBA17" s="49">
        <v>0</v>
      </c>
      <c r="DBB17" s="64">
        <f t="shared" si="807"/>
        <v>221</v>
      </c>
      <c r="DBC17" s="68">
        <f t="shared" si="808"/>
        <v>36.833333333333336</v>
      </c>
      <c r="DBD17" s="48">
        <v>0</v>
      </c>
      <c r="DBE17" s="49">
        <v>110</v>
      </c>
      <c r="DBF17" s="49">
        <v>0</v>
      </c>
      <c r="DBG17" s="49">
        <v>0</v>
      </c>
      <c r="DBH17" s="49">
        <v>110</v>
      </c>
      <c r="DBI17" s="49">
        <v>0</v>
      </c>
      <c r="DBJ17" s="64">
        <f t="shared" si="809"/>
        <v>220</v>
      </c>
      <c r="DBK17" s="68">
        <f t="shared" si="810"/>
        <v>36.666666666666664</v>
      </c>
      <c r="DBL17" s="48"/>
      <c r="DBM17" s="49"/>
      <c r="DBN17" s="49">
        <v>0</v>
      </c>
      <c r="DBO17" s="49">
        <v>108</v>
      </c>
      <c r="DBP17" s="49">
        <v>0</v>
      </c>
      <c r="DBQ17" s="49"/>
      <c r="DBR17" s="64">
        <f t="shared" si="811"/>
        <v>108</v>
      </c>
      <c r="DBS17" s="68">
        <f t="shared" si="812"/>
        <v>18</v>
      </c>
      <c r="DBT17" s="48">
        <v>111</v>
      </c>
      <c r="DBU17" s="49"/>
      <c r="DBV17" s="49">
        <v>0</v>
      </c>
      <c r="DBW17" s="49">
        <v>0</v>
      </c>
      <c r="DBX17" s="49">
        <v>220</v>
      </c>
      <c r="DBY17" s="49">
        <v>0</v>
      </c>
      <c r="DBZ17" s="64">
        <f t="shared" si="813"/>
        <v>331</v>
      </c>
      <c r="DCA17" s="68">
        <f t="shared" si="814"/>
        <v>66.2</v>
      </c>
      <c r="DCB17" s="48">
        <v>0</v>
      </c>
      <c r="DCC17" s="49"/>
      <c r="DCD17" s="49">
        <v>0</v>
      </c>
      <c r="DCE17" s="49">
        <v>0</v>
      </c>
      <c r="DCF17" s="49">
        <v>0</v>
      </c>
      <c r="DCG17" s="49">
        <v>0</v>
      </c>
      <c r="DCH17" s="64">
        <f t="shared" si="815"/>
        <v>0</v>
      </c>
      <c r="DCI17" s="68">
        <f t="shared" si="816"/>
        <v>0</v>
      </c>
      <c r="DCJ17" s="48">
        <v>224</v>
      </c>
      <c r="DCK17" s="49">
        <v>0</v>
      </c>
      <c r="DCL17" s="49">
        <v>0</v>
      </c>
      <c r="DCM17" s="49">
        <v>0</v>
      </c>
      <c r="DCN17" s="49">
        <v>111</v>
      </c>
      <c r="DCO17" s="49">
        <v>0</v>
      </c>
      <c r="DCP17" s="64">
        <f t="shared" si="817"/>
        <v>335</v>
      </c>
      <c r="DCQ17" s="68">
        <f t="shared" si="818"/>
        <v>55.833333333333336</v>
      </c>
      <c r="DCR17" s="48">
        <v>110</v>
      </c>
      <c r="DCS17" s="49">
        <v>0</v>
      </c>
      <c r="DCT17" s="49">
        <v>336</v>
      </c>
      <c r="DCU17" s="49">
        <v>0</v>
      </c>
      <c r="DCV17" s="49">
        <v>0</v>
      </c>
      <c r="DCW17" s="49">
        <v>0</v>
      </c>
      <c r="DCX17" s="64">
        <f t="shared" si="819"/>
        <v>446</v>
      </c>
      <c r="DCY17" s="68">
        <f t="shared" si="820"/>
        <v>74.333333333333329</v>
      </c>
      <c r="DCZ17" s="48">
        <v>0</v>
      </c>
      <c r="DDA17" s="49">
        <v>0</v>
      </c>
      <c r="DDB17" s="49">
        <v>0</v>
      </c>
      <c r="DDC17" s="49">
        <v>0</v>
      </c>
      <c r="DDD17" s="49"/>
      <c r="DDE17" s="49">
        <v>110</v>
      </c>
      <c r="DDF17" s="64">
        <f t="shared" si="821"/>
        <v>110</v>
      </c>
      <c r="DDG17" s="68">
        <f t="shared" si="822"/>
        <v>18.333333333333332</v>
      </c>
      <c r="DDH17" s="48">
        <v>0</v>
      </c>
      <c r="DDI17" s="49">
        <v>0</v>
      </c>
      <c r="DDJ17" s="49">
        <v>219</v>
      </c>
      <c r="DDK17" s="49">
        <v>0</v>
      </c>
      <c r="DDL17" s="49">
        <v>0</v>
      </c>
      <c r="DDM17" s="49">
        <v>0</v>
      </c>
      <c r="DDN17" s="127">
        <f t="shared" si="823"/>
        <v>219</v>
      </c>
      <c r="DDO17" s="43">
        <f t="shared" si="824"/>
        <v>36.5</v>
      </c>
      <c r="DDP17" s="48">
        <v>0</v>
      </c>
      <c r="DDQ17" s="49">
        <v>0</v>
      </c>
      <c r="DDR17" s="49">
        <v>0</v>
      </c>
      <c r="DDS17" s="49"/>
      <c r="DDT17" s="49">
        <v>0</v>
      </c>
      <c r="DDU17" s="49">
        <v>0</v>
      </c>
      <c r="DDV17" s="127">
        <f t="shared" si="825"/>
        <v>0</v>
      </c>
      <c r="DDW17" s="43">
        <f t="shared" si="826"/>
        <v>0</v>
      </c>
      <c r="DDX17" s="48">
        <v>0</v>
      </c>
      <c r="DDY17" s="49">
        <v>198</v>
      </c>
      <c r="DDZ17" s="49">
        <v>0</v>
      </c>
      <c r="DEA17" s="49">
        <v>0</v>
      </c>
      <c r="DEB17" s="49">
        <v>0</v>
      </c>
      <c r="DEC17" s="49">
        <v>0</v>
      </c>
      <c r="DED17" s="127">
        <f t="shared" si="827"/>
        <v>198</v>
      </c>
      <c r="DEE17" s="43">
        <f t="shared" si="828"/>
        <v>33</v>
      </c>
      <c r="DEF17" s="48">
        <v>0</v>
      </c>
      <c r="DEG17" s="49">
        <v>111</v>
      </c>
      <c r="DEH17" s="49"/>
      <c r="DEI17" s="49">
        <v>0</v>
      </c>
      <c r="DEJ17" s="49">
        <v>0</v>
      </c>
      <c r="DEK17" s="49">
        <v>0</v>
      </c>
      <c r="DEL17" s="127">
        <f t="shared" si="829"/>
        <v>111</v>
      </c>
      <c r="DEM17" s="43">
        <f t="shared" si="830"/>
        <v>18.5</v>
      </c>
      <c r="DEN17" s="48"/>
      <c r="DEO17" s="49">
        <v>0</v>
      </c>
      <c r="DEP17" s="49">
        <v>0</v>
      </c>
      <c r="DEQ17" s="49">
        <v>110</v>
      </c>
      <c r="DER17" s="49"/>
      <c r="DES17" s="49">
        <v>0</v>
      </c>
      <c r="DET17" s="127">
        <f t="shared" si="831"/>
        <v>110</v>
      </c>
      <c r="DEU17" s="43">
        <f t="shared" si="832"/>
        <v>18.333333333333332</v>
      </c>
      <c r="DEV17" s="48">
        <v>0</v>
      </c>
      <c r="DEW17" s="49"/>
      <c r="DEX17" s="49">
        <v>110</v>
      </c>
      <c r="DEY17" s="49">
        <v>0</v>
      </c>
      <c r="DEZ17" s="49">
        <v>0</v>
      </c>
      <c r="DFA17" s="49">
        <v>0</v>
      </c>
      <c r="DFB17" s="127">
        <f t="shared" si="833"/>
        <v>110</v>
      </c>
      <c r="DFC17" s="43">
        <f t="shared" si="834"/>
        <v>18.333333333333332</v>
      </c>
      <c r="DFD17" s="48">
        <v>108</v>
      </c>
      <c r="DFE17" s="49">
        <v>0</v>
      </c>
      <c r="DFF17" s="49">
        <v>0</v>
      </c>
      <c r="DFG17" s="49">
        <v>151</v>
      </c>
      <c r="DFH17" s="49">
        <v>0</v>
      </c>
      <c r="DFI17" s="49"/>
      <c r="DFJ17" s="127">
        <f t="shared" si="835"/>
        <v>259</v>
      </c>
      <c r="DFK17" s="43">
        <f t="shared" si="836"/>
        <v>43.166666666666664</v>
      </c>
      <c r="DFL17" s="63"/>
      <c r="DFM17" s="64">
        <v>0</v>
      </c>
      <c r="DFN17" s="64">
        <v>0</v>
      </c>
      <c r="DFO17" s="64">
        <v>0</v>
      </c>
      <c r="DFP17" s="64">
        <v>0</v>
      </c>
      <c r="DFQ17" s="64">
        <v>86</v>
      </c>
      <c r="DFR17" s="64">
        <f t="shared" si="837"/>
        <v>86</v>
      </c>
      <c r="DFS17" s="68">
        <f t="shared" si="838"/>
        <v>14.333333333333334</v>
      </c>
      <c r="DFT17" s="48">
        <v>114</v>
      </c>
      <c r="DFU17" s="49">
        <v>0</v>
      </c>
      <c r="DFV17" s="49">
        <v>0</v>
      </c>
      <c r="DFW17" s="49">
        <v>110</v>
      </c>
      <c r="DFX17" s="49"/>
      <c r="DFY17" s="49">
        <v>0</v>
      </c>
      <c r="DFZ17" s="127">
        <f t="shared" si="839"/>
        <v>224</v>
      </c>
      <c r="DGA17" s="43">
        <f t="shared" si="840"/>
        <v>37.333333333333336</v>
      </c>
      <c r="DGB17" s="48">
        <v>0</v>
      </c>
      <c r="DGC17" s="49">
        <v>0</v>
      </c>
      <c r="DGD17" s="49">
        <v>222</v>
      </c>
      <c r="DGE17" s="49"/>
      <c r="DGF17" s="49">
        <v>0</v>
      </c>
      <c r="DGG17" s="49">
        <v>110</v>
      </c>
      <c r="DGH17" s="127">
        <f t="shared" si="841"/>
        <v>332</v>
      </c>
      <c r="DGI17" s="43">
        <f t="shared" si="842"/>
        <v>55.333333333333336</v>
      </c>
      <c r="DGJ17" s="48">
        <v>0</v>
      </c>
      <c r="DGK17" s="49">
        <v>226</v>
      </c>
      <c r="DGL17" s="49">
        <v>0</v>
      </c>
      <c r="DGM17" s="49">
        <v>0</v>
      </c>
      <c r="DGN17" s="49">
        <v>0</v>
      </c>
      <c r="DGO17" s="49"/>
      <c r="DGP17" s="64">
        <f t="shared" si="843"/>
        <v>226</v>
      </c>
      <c r="DGQ17" s="68">
        <f t="shared" si="844"/>
        <v>37.666666666666664</v>
      </c>
      <c r="DGR17" s="48">
        <v>0</v>
      </c>
      <c r="DGS17" s="49">
        <v>0</v>
      </c>
      <c r="DGT17" s="49">
        <v>111</v>
      </c>
      <c r="DGU17" s="49">
        <v>0</v>
      </c>
      <c r="DGV17" s="49">
        <v>0</v>
      </c>
      <c r="DGW17" s="49"/>
      <c r="DGX17" s="64">
        <f t="shared" si="845"/>
        <v>111</v>
      </c>
      <c r="DGY17" s="68">
        <f t="shared" si="846"/>
        <v>18.5</v>
      </c>
      <c r="DGZ17" s="48">
        <v>0</v>
      </c>
      <c r="DHA17" s="49">
        <v>338</v>
      </c>
      <c r="DHB17" s="49">
        <v>0</v>
      </c>
      <c r="DHC17" s="49">
        <v>0</v>
      </c>
      <c r="DHD17" s="49">
        <v>0</v>
      </c>
      <c r="DHE17" s="49">
        <v>0</v>
      </c>
      <c r="DHF17" s="64">
        <f t="shared" si="847"/>
        <v>338</v>
      </c>
      <c r="DHG17" s="68">
        <f t="shared" si="848"/>
        <v>56.333333333333336</v>
      </c>
      <c r="DHH17" s="63"/>
      <c r="DHI17" s="64">
        <v>140</v>
      </c>
      <c r="DHJ17" s="64">
        <v>0</v>
      </c>
      <c r="DHK17" s="64">
        <v>121</v>
      </c>
      <c r="DHL17" s="64">
        <v>0</v>
      </c>
      <c r="DHM17" s="64">
        <v>0</v>
      </c>
      <c r="DHN17" s="64">
        <f t="shared" si="849"/>
        <v>261</v>
      </c>
      <c r="DHO17" s="68">
        <f t="shared" si="850"/>
        <v>43.5</v>
      </c>
      <c r="DHP17" s="48">
        <v>0</v>
      </c>
      <c r="DHQ17" s="49">
        <v>110</v>
      </c>
      <c r="DHR17" s="49">
        <v>0</v>
      </c>
      <c r="DHS17" s="49">
        <v>220</v>
      </c>
      <c r="DHT17" s="49">
        <v>0</v>
      </c>
      <c r="DHU17" s="49">
        <v>0</v>
      </c>
      <c r="DHV17" s="64">
        <f t="shared" si="851"/>
        <v>330</v>
      </c>
      <c r="DHW17" s="68">
        <f t="shared" si="852"/>
        <v>55</v>
      </c>
      <c r="DHX17" s="48">
        <v>220</v>
      </c>
      <c r="DHY17" s="49"/>
      <c r="DHZ17" s="49">
        <v>0</v>
      </c>
      <c r="DIA17" s="49">
        <v>0</v>
      </c>
      <c r="DIB17" s="49">
        <v>0</v>
      </c>
      <c r="DIC17" s="49">
        <v>0</v>
      </c>
      <c r="DID17" s="64">
        <f t="shared" si="853"/>
        <v>220</v>
      </c>
      <c r="DIE17" s="68">
        <f t="shared" si="854"/>
        <v>36.666666666666664</v>
      </c>
      <c r="DIF17" s="48"/>
      <c r="DIG17" s="49">
        <v>0</v>
      </c>
      <c r="DIH17" s="49">
        <v>0</v>
      </c>
      <c r="DII17" s="49">
        <v>0</v>
      </c>
      <c r="DIJ17" s="49">
        <v>119</v>
      </c>
      <c r="DIK17" s="49"/>
      <c r="DIL17" s="64">
        <f t="shared" si="855"/>
        <v>119</v>
      </c>
      <c r="DIM17" s="68">
        <f t="shared" si="856"/>
        <v>19.833333333333332</v>
      </c>
      <c r="DIN17" s="48">
        <v>0</v>
      </c>
      <c r="DIO17" s="49"/>
      <c r="DIP17" s="49">
        <v>0</v>
      </c>
      <c r="DIQ17" s="49">
        <v>110</v>
      </c>
      <c r="DIR17" s="49">
        <v>0</v>
      </c>
      <c r="DIS17" s="49">
        <v>0</v>
      </c>
      <c r="DIT17" s="64">
        <f t="shared" si="857"/>
        <v>110</v>
      </c>
      <c r="DIU17" s="68">
        <f t="shared" si="858"/>
        <v>18.333333333333332</v>
      </c>
      <c r="DIV17" s="48">
        <f>SUMIF(SUMPK!$B:$B,$B:$B,SUMPK!$O:$O)</f>
        <v>0</v>
      </c>
      <c r="DIW17" s="49">
        <v>0</v>
      </c>
      <c r="DIX17" s="49">
        <v>0</v>
      </c>
      <c r="DIY17" s="49">
        <v>221</v>
      </c>
      <c r="DIZ17" s="49">
        <v>0</v>
      </c>
      <c r="DJA17" s="49">
        <v>0</v>
      </c>
      <c r="DJB17" s="64">
        <f t="shared" si="859"/>
        <v>221</v>
      </c>
      <c r="DJC17" s="68">
        <f t="shared" si="860"/>
        <v>36.833333333333336</v>
      </c>
      <c r="DJD17" s="48">
        <v>0</v>
      </c>
      <c r="DJE17" s="49">
        <v>106</v>
      </c>
      <c r="DJF17" s="49">
        <v>0</v>
      </c>
      <c r="DJG17" s="49">
        <v>0</v>
      </c>
      <c r="DJH17" s="49">
        <v>0</v>
      </c>
      <c r="DJI17" s="49"/>
      <c r="DJJ17" s="64">
        <f t="shared" si="861"/>
        <v>106</v>
      </c>
      <c r="DJK17" s="68">
        <f t="shared" si="862"/>
        <v>17.666666666666668</v>
      </c>
      <c r="DJL17" s="48">
        <v>220</v>
      </c>
      <c r="DJM17" s="49">
        <v>0</v>
      </c>
      <c r="DJN17" s="49">
        <v>0</v>
      </c>
      <c r="DJO17" s="49">
        <v>0</v>
      </c>
      <c r="DJP17" s="49">
        <v>0</v>
      </c>
      <c r="DJQ17" s="49">
        <v>110</v>
      </c>
      <c r="DJR17" s="64">
        <f t="shared" si="863"/>
        <v>330</v>
      </c>
      <c r="DJS17" s="68">
        <f t="shared" si="864"/>
        <v>55</v>
      </c>
      <c r="DJT17" s="48"/>
      <c r="DJU17" s="49">
        <v>0</v>
      </c>
      <c r="DJV17" s="49">
        <v>110</v>
      </c>
      <c r="DJW17" s="49">
        <v>0</v>
      </c>
      <c r="DJX17" s="49">
        <v>0</v>
      </c>
      <c r="DJY17" s="49">
        <v>111</v>
      </c>
      <c r="DJZ17" s="64">
        <f t="shared" si="865"/>
        <v>221</v>
      </c>
      <c r="DKA17" s="68">
        <f t="shared" si="866"/>
        <v>36.833333333333336</v>
      </c>
      <c r="DKB17" s="48">
        <v>110</v>
      </c>
      <c r="DKC17" s="49">
        <v>0</v>
      </c>
      <c r="DKD17" s="49">
        <v>222</v>
      </c>
      <c r="DKE17" s="49">
        <v>0</v>
      </c>
      <c r="DKF17" s="49">
        <v>0</v>
      </c>
      <c r="DKG17" s="49">
        <v>0</v>
      </c>
      <c r="DKH17" s="64">
        <f t="shared" si="867"/>
        <v>332</v>
      </c>
      <c r="DKI17" s="68">
        <f t="shared" si="868"/>
        <v>55.333333333333336</v>
      </c>
      <c r="DKJ17" s="48"/>
      <c r="DKK17" s="49">
        <v>0</v>
      </c>
      <c r="DKL17" s="49">
        <v>0</v>
      </c>
      <c r="DKM17" s="49">
        <v>0</v>
      </c>
      <c r="DKN17" s="49">
        <v>0</v>
      </c>
      <c r="DKO17" s="49">
        <v>218</v>
      </c>
      <c r="DKP17" s="64">
        <f t="shared" si="869"/>
        <v>218</v>
      </c>
      <c r="DKQ17" s="68">
        <f t="shared" si="870"/>
        <v>36.333333333333336</v>
      </c>
      <c r="DKR17" s="48">
        <v>0</v>
      </c>
      <c r="DKS17" s="49">
        <v>0</v>
      </c>
      <c r="DKT17" s="49">
        <v>220</v>
      </c>
      <c r="DKU17" s="49">
        <v>0</v>
      </c>
      <c r="DKV17" s="49">
        <v>0</v>
      </c>
      <c r="DKW17" s="49">
        <v>0</v>
      </c>
      <c r="DKX17" s="64">
        <f t="shared" si="871"/>
        <v>220</v>
      </c>
      <c r="DKY17" s="68">
        <f t="shared" si="872"/>
        <v>36.666666666666664</v>
      </c>
      <c r="DKZ17" s="48">
        <v>220</v>
      </c>
      <c r="DLA17" s="49">
        <v>0</v>
      </c>
      <c r="DLB17" s="49">
        <v>0</v>
      </c>
      <c r="DLC17" s="49">
        <v>0</v>
      </c>
      <c r="DLD17" s="49">
        <v>0</v>
      </c>
      <c r="DLE17" s="49">
        <v>0</v>
      </c>
      <c r="DLF17" s="64">
        <f t="shared" si="873"/>
        <v>220</v>
      </c>
      <c r="DLG17" s="68">
        <f t="shared" si="874"/>
        <v>36.666666666666664</v>
      </c>
      <c r="DLH17" s="48"/>
      <c r="DLI17" s="49">
        <v>0</v>
      </c>
      <c r="DLJ17" s="49">
        <v>220</v>
      </c>
      <c r="DLK17" s="49">
        <f>SUMIF(SUMPK!$B:$B,$B:$B,SUMPK!$O:$O)</f>
        <v>0</v>
      </c>
      <c r="DLL17" s="49"/>
      <c r="DLM17" s="49">
        <v>0</v>
      </c>
      <c r="DLN17" s="64">
        <f t="shared" si="875"/>
        <v>220</v>
      </c>
      <c r="DLO17" s="68">
        <f t="shared" si="876"/>
        <v>36.666666666666664</v>
      </c>
      <c r="DLP17" s="48">
        <v>0</v>
      </c>
      <c r="DLR17" s="49">
        <v>0</v>
      </c>
      <c r="DLS17" s="49">
        <v>248</v>
      </c>
      <c r="DLT17" s="49">
        <v>0</v>
      </c>
      <c r="DLU17" s="49">
        <v>0</v>
      </c>
      <c r="DLV17" s="64">
        <f t="shared" si="877"/>
        <v>248</v>
      </c>
      <c r="DLW17" s="68">
        <f t="shared" si="878"/>
        <v>41.333333333333336</v>
      </c>
      <c r="DLX17" s="48">
        <v>0</v>
      </c>
      <c r="DLY17" s="49"/>
      <c r="DLZ17" s="49">
        <v>0</v>
      </c>
      <c r="DMA17" s="49">
        <v>0</v>
      </c>
      <c r="DMB17" s="49">
        <v>218</v>
      </c>
      <c r="DMC17" s="49"/>
      <c r="DMD17" s="64">
        <f t="shared" si="879"/>
        <v>218</v>
      </c>
      <c r="DME17" s="68">
        <f t="shared" si="880"/>
        <v>36.333333333333336</v>
      </c>
      <c r="DMF17" s="48"/>
      <c r="DMG17" s="49"/>
      <c r="DMH17" s="49"/>
      <c r="DMI17" s="49">
        <v>0</v>
      </c>
      <c r="DMJ17" s="49">
        <v>0</v>
      </c>
      <c r="DMK17" s="49">
        <v>110</v>
      </c>
      <c r="DML17" s="64">
        <f t="shared" si="881"/>
        <v>110</v>
      </c>
      <c r="DMM17" s="68">
        <f t="shared" si="882"/>
        <v>18.333333333333332</v>
      </c>
      <c r="DMN17" s="48">
        <v>0</v>
      </c>
      <c r="DMO17" s="49">
        <v>0</v>
      </c>
      <c r="DMP17" s="49">
        <v>0</v>
      </c>
      <c r="DMQ17" s="49">
        <v>0</v>
      </c>
      <c r="DMR17" s="49">
        <v>110</v>
      </c>
      <c r="DMS17" s="49">
        <v>0</v>
      </c>
      <c r="DMT17" s="64">
        <f t="shared" si="883"/>
        <v>110</v>
      </c>
      <c r="DMU17" s="68">
        <f t="shared" si="884"/>
        <v>18.333333333333332</v>
      </c>
      <c r="DMV17" s="48">
        <v>109</v>
      </c>
      <c r="DMW17" s="49">
        <v>110</v>
      </c>
      <c r="DMX17" s="49">
        <v>0</v>
      </c>
      <c r="DMY17" s="49">
        <v>0</v>
      </c>
      <c r="DMZ17" s="49">
        <v>0</v>
      </c>
      <c r="DNA17" s="49">
        <v>0</v>
      </c>
      <c r="DNB17" s="64">
        <f t="shared" si="885"/>
        <v>219</v>
      </c>
      <c r="DNC17" s="68">
        <f t="shared" si="886"/>
        <v>36.5</v>
      </c>
      <c r="DND17" s="48"/>
      <c r="DNE17" s="49">
        <v>0</v>
      </c>
      <c r="DNF17" s="49"/>
      <c r="DNG17" s="49">
        <v>110</v>
      </c>
      <c r="DNH17" s="49">
        <v>0</v>
      </c>
      <c r="DNI17" s="49">
        <v>0</v>
      </c>
      <c r="DNJ17" s="64">
        <f t="shared" si="887"/>
        <v>110</v>
      </c>
      <c r="DNK17" s="68">
        <f t="shared" si="888"/>
        <v>18.333333333333332</v>
      </c>
      <c r="DNL17" s="48"/>
      <c r="DNM17" s="49"/>
      <c r="DNN17" s="49">
        <v>0</v>
      </c>
      <c r="DNO17" s="49">
        <v>0</v>
      </c>
      <c r="DNP17" s="49">
        <v>246</v>
      </c>
      <c r="DNQ17" s="49">
        <v>0</v>
      </c>
      <c r="DNR17" s="64">
        <f t="shared" si="889"/>
        <v>246</v>
      </c>
      <c r="DNS17" s="68">
        <f t="shared" si="890"/>
        <v>41</v>
      </c>
      <c r="DNT17" s="48"/>
      <c r="DNU17" s="49">
        <v>220</v>
      </c>
      <c r="DNV17" s="49">
        <v>0</v>
      </c>
      <c r="DNW17" s="49"/>
      <c r="DNX17" s="49">
        <v>0</v>
      </c>
      <c r="DNY17" s="49">
        <v>0</v>
      </c>
      <c r="DNZ17" s="64">
        <f t="shared" si="891"/>
        <v>220</v>
      </c>
      <c r="DOA17" s="68">
        <f t="shared" si="892"/>
        <v>36.666666666666664</v>
      </c>
      <c r="DOB17" s="48">
        <v>0</v>
      </c>
      <c r="DOC17" s="49"/>
      <c r="DOD17" s="49"/>
      <c r="DOE17" s="49">
        <v>0</v>
      </c>
      <c r="DOF17" s="49">
        <v>0</v>
      </c>
      <c r="DOG17" s="49">
        <v>0</v>
      </c>
      <c r="DOH17" s="64">
        <f t="shared" si="893"/>
        <v>0</v>
      </c>
      <c r="DOI17" s="68">
        <f t="shared" si="894"/>
        <v>0</v>
      </c>
      <c r="DOJ17" s="48">
        <v>0</v>
      </c>
      <c r="DOK17" s="49">
        <v>213</v>
      </c>
      <c r="DOL17" s="49"/>
      <c r="DOM17" s="49">
        <v>110</v>
      </c>
      <c r="DON17" s="49"/>
      <c r="DOO17" s="49">
        <v>0</v>
      </c>
      <c r="DOP17" s="64">
        <f t="shared" si="895"/>
        <v>323</v>
      </c>
      <c r="DOQ17" s="68">
        <f t="shared" si="896"/>
        <v>53.833333333333336</v>
      </c>
      <c r="DOR17" s="48"/>
      <c r="DOS17" s="49">
        <v>0</v>
      </c>
      <c r="DOT17" s="49"/>
      <c r="DOU17" s="49">
        <v>220</v>
      </c>
      <c r="DOV17" s="49"/>
      <c r="DOW17" s="49">
        <v>0</v>
      </c>
      <c r="DOX17" s="64">
        <f t="shared" si="897"/>
        <v>220</v>
      </c>
      <c r="DOY17" s="68">
        <f t="shared" si="898"/>
        <v>36.666666666666664</v>
      </c>
      <c r="DOZ17" s="48"/>
      <c r="DPA17" s="49">
        <v>0</v>
      </c>
      <c r="DPB17" s="49">
        <v>0</v>
      </c>
      <c r="DPC17" s="49">
        <v>0</v>
      </c>
      <c r="DPD17" s="49">
        <v>221</v>
      </c>
      <c r="DPE17" s="49">
        <v>0</v>
      </c>
      <c r="DPF17" s="64">
        <f t="shared" si="899"/>
        <v>221</v>
      </c>
      <c r="DPG17" s="68">
        <f t="shared" si="900"/>
        <v>36.833333333333336</v>
      </c>
      <c r="DPH17" s="48">
        <v>0</v>
      </c>
      <c r="DPI17" s="49">
        <v>0</v>
      </c>
      <c r="DPJ17" s="49">
        <v>0</v>
      </c>
      <c r="DPK17" s="49">
        <v>0</v>
      </c>
      <c r="DPL17" s="49">
        <v>0</v>
      </c>
      <c r="DPM17" s="49">
        <v>215</v>
      </c>
      <c r="DPN17" s="64">
        <f t="shared" si="901"/>
        <v>215</v>
      </c>
      <c r="DPO17" s="68">
        <f t="shared" si="902"/>
        <v>35.833333333333336</v>
      </c>
      <c r="DPP17" s="48">
        <v>0</v>
      </c>
      <c r="DPQ17" s="49">
        <v>0</v>
      </c>
      <c r="DPR17" s="49">
        <v>0</v>
      </c>
      <c r="DPS17" s="49">
        <v>0</v>
      </c>
      <c r="DPT17" s="49">
        <v>220</v>
      </c>
      <c r="DPU17" s="49">
        <v>0</v>
      </c>
      <c r="DPV17" s="491">
        <f t="shared" si="903"/>
        <v>220</v>
      </c>
      <c r="DPW17" s="492">
        <f t="shared" si="904"/>
        <v>36.666666666666664</v>
      </c>
      <c r="DPX17" s="48">
        <v>0</v>
      </c>
      <c r="DPY17" s="49">
        <v>0</v>
      </c>
      <c r="DPZ17" s="49">
        <v>220</v>
      </c>
      <c r="DQA17" s="49">
        <v>110</v>
      </c>
      <c r="DQB17" s="49">
        <v>0</v>
      </c>
      <c r="DQC17" s="49"/>
      <c r="DQD17" s="491">
        <f t="shared" si="905"/>
        <v>330</v>
      </c>
      <c r="DQE17" s="492">
        <f t="shared" si="906"/>
        <v>55</v>
      </c>
      <c r="DQF17" s="48">
        <v>0</v>
      </c>
      <c r="DQG17" s="49">
        <v>0</v>
      </c>
      <c r="DQH17" s="49">
        <v>0</v>
      </c>
      <c r="DQI17" s="49">
        <v>110</v>
      </c>
      <c r="DQJ17" s="49">
        <v>0</v>
      </c>
      <c r="DQK17" s="49">
        <v>0</v>
      </c>
      <c r="DQL17" s="489">
        <f t="shared" si="907"/>
        <v>110</v>
      </c>
      <c r="DQM17" s="492">
        <f t="shared" si="908"/>
        <v>18.333333333333332</v>
      </c>
      <c r="DQN17" s="48">
        <v>109</v>
      </c>
      <c r="DQO17" s="49">
        <v>0</v>
      </c>
      <c r="DQP17" s="49">
        <v>0</v>
      </c>
      <c r="DQQ17" s="49">
        <v>222</v>
      </c>
      <c r="DQR17" s="49">
        <v>0</v>
      </c>
      <c r="DQS17" s="49"/>
      <c r="DQT17" s="64">
        <f t="shared" si="909"/>
        <v>331</v>
      </c>
      <c r="DQU17" s="68">
        <f t="shared" si="910"/>
        <v>55.166666666666664</v>
      </c>
      <c r="DQV17" s="48">
        <v>221</v>
      </c>
      <c r="DQW17" s="49">
        <v>0</v>
      </c>
      <c r="DQX17" s="49">
        <v>0</v>
      </c>
      <c r="DQY17" s="49">
        <v>110</v>
      </c>
      <c r="DQZ17" s="49">
        <v>0</v>
      </c>
      <c r="DRA17" s="49">
        <v>0</v>
      </c>
      <c r="DRB17" s="491">
        <f t="shared" si="911"/>
        <v>331</v>
      </c>
      <c r="DRC17" s="492">
        <f t="shared" si="912"/>
        <v>55.166666666666664</v>
      </c>
      <c r="DRD17" s="48">
        <v>0</v>
      </c>
      <c r="DRE17" s="49">
        <v>0</v>
      </c>
      <c r="DRF17" s="49">
        <v>220</v>
      </c>
      <c r="DRG17" s="49">
        <v>0</v>
      </c>
      <c r="DRH17" s="49">
        <v>220</v>
      </c>
      <c r="DRI17" s="49"/>
      <c r="DRJ17" s="491">
        <f t="shared" si="913"/>
        <v>440</v>
      </c>
      <c r="DRK17" s="492">
        <f t="shared" si="914"/>
        <v>73.333333333333329</v>
      </c>
      <c r="DRL17" s="48"/>
      <c r="DRM17" s="49">
        <v>0</v>
      </c>
      <c r="DRN17" s="49"/>
      <c r="DRO17" s="49">
        <v>0</v>
      </c>
      <c r="DRP17" s="49">
        <v>0</v>
      </c>
      <c r="DRQ17" s="49">
        <v>220</v>
      </c>
      <c r="DRR17" s="64">
        <f t="shared" si="915"/>
        <v>220</v>
      </c>
      <c r="DRS17" s="68">
        <f t="shared" si="916"/>
        <v>36.666666666666664</v>
      </c>
      <c r="DRT17" s="48">
        <v>0</v>
      </c>
      <c r="DRU17" s="49">
        <v>0</v>
      </c>
      <c r="DRV17" s="49">
        <v>110</v>
      </c>
      <c r="DRW17" s="49">
        <v>0</v>
      </c>
      <c r="DRX17" s="49">
        <v>0</v>
      </c>
      <c r="DRY17" s="49"/>
      <c r="DRZ17" s="491">
        <f t="shared" si="917"/>
        <v>110</v>
      </c>
      <c r="DSA17" s="68">
        <f t="shared" si="918"/>
        <v>18.333333333333332</v>
      </c>
      <c r="DSB17" s="82">
        <v>0</v>
      </c>
      <c r="DSC17" s="83">
        <v>0</v>
      </c>
      <c r="DSD17" s="83">
        <v>110</v>
      </c>
      <c r="DSE17" s="83"/>
      <c r="DSF17" s="83"/>
      <c r="DSG17" s="83">
        <v>0</v>
      </c>
      <c r="DSH17" s="64">
        <f t="shared" si="919"/>
        <v>110</v>
      </c>
      <c r="DSI17" s="68">
        <f t="shared" si="920"/>
        <v>18.333333333333332</v>
      </c>
      <c r="DSJ17" s="48">
        <v>0</v>
      </c>
      <c r="DSK17" s="49">
        <v>0</v>
      </c>
      <c r="DSL17" s="49">
        <v>0</v>
      </c>
      <c r="DSM17" s="49">
        <v>0</v>
      </c>
      <c r="DSN17" s="49">
        <v>0</v>
      </c>
      <c r="DSO17" s="49">
        <v>0</v>
      </c>
      <c r="DSP17" s="64">
        <f t="shared" si="921"/>
        <v>0</v>
      </c>
      <c r="DSQ17" s="68">
        <f t="shared" si="922"/>
        <v>0</v>
      </c>
      <c r="DSR17" s="48">
        <v>0</v>
      </c>
      <c r="DSS17" s="49">
        <v>0</v>
      </c>
      <c r="DST17" s="49">
        <v>0</v>
      </c>
      <c r="DSU17" s="49">
        <v>0</v>
      </c>
      <c r="DSV17" s="49">
        <v>0</v>
      </c>
      <c r="DSW17" s="49">
        <v>0</v>
      </c>
      <c r="DSX17" s="64">
        <f t="shared" si="923"/>
        <v>0</v>
      </c>
      <c r="DSY17" s="68">
        <f t="shared" si="924"/>
        <v>0</v>
      </c>
      <c r="DSZ17" s="48">
        <v>0</v>
      </c>
      <c r="DTA17" s="49"/>
      <c r="DTB17" s="49">
        <v>0</v>
      </c>
      <c r="DTC17" s="49">
        <v>200</v>
      </c>
      <c r="DTD17" s="49">
        <v>0</v>
      </c>
      <c r="DTE17" s="49">
        <v>0</v>
      </c>
      <c r="DTF17" s="64">
        <f t="shared" si="925"/>
        <v>200</v>
      </c>
      <c r="DTG17" s="68">
        <f t="shared" si="926"/>
        <v>33.333333333333336</v>
      </c>
      <c r="DTH17" s="48"/>
      <c r="DTI17" s="49">
        <v>0</v>
      </c>
      <c r="DTJ17" s="49">
        <v>0</v>
      </c>
      <c r="DTK17" s="49">
        <v>0</v>
      </c>
      <c r="DTL17" s="49">
        <v>0</v>
      </c>
      <c r="DTM17" s="49">
        <v>0</v>
      </c>
      <c r="DTN17" s="64">
        <f t="shared" si="927"/>
        <v>0</v>
      </c>
      <c r="DTO17" s="68">
        <f t="shared" si="928"/>
        <v>0</v>
      </c>
      <c r="DTP17" s="48">
        <v>0</v>
      </c>
      <c r="DTQ17" s="49">
        <v>0</v>
      </c>
      <c r="DTR17" s="49"/>
      <c r="DTS17" s="49">
        <v>0</v>
      </c>
      <c r="DTT17" s="49">
        <v>0</v>
      </c>
      <c r="DTU17" s="49">
        <v>0</v>
      </c>
      <c r="DTV17" s="64">
        <f t="shared" si="929"/>
        <v>0</v>
      </c>
      <c r="DTW17" s="68">
        <f t="shared" si="930"/>
        <v>0</v>
      </c>
      <c r="DTX17" s="48">
        <v>0</v>
      </c>
      <c r="DTY17" s="49">
        <v>0</v>
      </c>
      <c r="DTZ17" s="49"/>
      <c r="DUA17" s="49">
        <v>0</v>
      </c>
      <c r="DUB17" s="49">
        <v>0</v>
      </c>
      <c r="DUC17" s="49">
        <v>0</v>
      </c>
      <c r="DUD17" s="64">
        <f t="shared" si="931"/>
        <v>0</v>
      </c>
      <c r="DUE17" s="68">
        <f t="shared" si="932"/>
        <v>0</v>
      </c>
      <c r="DUF17" s="48">
        <v>0</v>
      </c>
      <c r="DUG17" s="49">
        <v>0</v>
      </c>
      <c r="DUH17" s="49"/>
      <c r="DUI17" s="49">
        <v>0</v>
      </c>
      <c r="DUJ17" s="49">
        <v>0</v>
      </c>
      <c r="DUK17" s="49">
        <v>0</v>
      </c>
      <c r="DUL17" s="64">
        <f t="shared" si="933"/>
        <v>0</v>
      </c>
      <c r="DUM17" s="68">
        <f t="shared" si="934"/>
        <v>0</v>
      </c>
      <c r="DUN17" s="48"/>
      <c r="DUO17" s="49">
        <v>214</v>
      </c>
      <c r="DUP17" s="49">
        <v>0</v>
      </c>
      <c r="DUQ17" s="49">
        <v>0</v>
      </c>
      <c r="DUR17" s="49"/>
      <c r="DUS17" s="49">
        <v>0</v>
      </c>
      <c r="DUT17" s="64">
        <f t="shared" si="935"/>
        <v>214</v>
      </c>
      <c r="DUU17" s="184">
        <f t="shared" si="936"/>
        <v>35.666666666666664</v>
      </c>
      <c r="DUV17" s="48"/>
      <c r="DUW17" s="49">
        <v>0</v>
      </c>
      <c r="DUX17" s="49">
        <v>0</v>
      </c>
      <c r="DUY17" s="49">
        <v>0</v>
      </c>
      <c r="DUZ17" s="49">
        <v>0</v>
      </c>
      <c r="DVA17" s="49"/>
      <c r="DVB17" s="64">
        <f t="shared" si="937"/>
        <v>0</v>
      </c>
      <c r="DVC17" s="68">
        <f t="shared" si="938"/>
        <v>0</v>
      </c>
      <c r="DVD17" s="48"/>
      <c r="DVE17" s="49">
        <v>0</v>
      </c>
      <c r="DVF17" s="49">
        <v>221</v>
      </c>
      <c r="DVG17" s="49">
        <v>0</v>
      </c>
      <c r="DVH17" s="49">
        <v>0</v>
      </c>
      <c r="DVI17" s="49"/>
      <c r="DVJ17" s="64">
        <f t="shared" si="939"/>
        <v>221</v>
      </c>
      <c r="DVK17" s="68">
        <f t="shared" si="940"/>
        <v>36.833333333333336</v>
      </c>
      <c r="DVL17" s="48">
        <v>110</v>
      </c>
      <c r="DVM17" s="49">
        <v>0</v>
      </c>
      <c r="DVN17" s="49">
        <v>0</v>
      </c>
      <c r="DVO17" s="49">
        <v>0</v>
      </c>
      <c r="DVP17" s="49">
        <v>0</v>
      </c>
      <c r="DVQ17" s="49"/>
      <c r="DVR17" s="64">
        <f t="shared" si="941"/>
        <v>110</v>
      </c>
      <c r="DVS17" s="68">
        <f t="shared" si="942"/>
        <v>18.333333333333332</v>
      </c>
      <c r="DVT17" s="48"/>
      <c r="DVU17" s="49">
        <v>200</v>
      </c>
      <c r="DVV17" s="49">
        <v>0</v>
      </c>
      <c r="DVW17" s="49">
        <v>0</v>
      </c>
      <c r="DVX17" s="49"/>
      <c r="DVY17" s="49">
        <v>0</v>
      </c>
      <c r="DVZ17" s="64">
        <f t="shared" si="943"/>
        <v>200</v>
      </c>
      <c r="DWA17" s="68">
        <f t="shared" si="944"/>
        <v>33.333333333333336</v>
      </c>
      <c r="DWB17" s="48"/>
      <c r="DWC17" s="49">
        <v>0</v>
      </c>
      <c r="DWD17" s="49">
        <v>110</v>
      </c>
      <c r="DWE17" s="49">
        <v>0</v>
      </c>
      <c r="DWF17" s="49">
        <v>0</v>
      </c>
      <c r="DWG17" s="49">
        <v>0</v>
      </c>
      <c r="DWH17" s="64">
        <f t="shared" si="945"/>
        <v>110</v>
      </c>
      <c r="DWI17" s="68">
        <f t="shared" si="946"/>
        <v>18.333333333333332</v>
      </c>
      <c r="DWJ17" s="48">
        <v>0</v>
      </c>
      <c r="DWK17" s="49"/>
      <c r="DWL17" s="49">
        <v>0</v>
      </c>
      <c r="DWM17" s="49">
        <v>0</v>
      </c>
      <c r="DWN17" s="49">
        <v>0</v>
      </c>
      <c r="DWO17" s="49">
        <v>219</v>
      </c>
      <c r="DWP17" s="64">
        <f t="shared" si="947"/>
        <v>219</v>
      </c>
      <c r="DWQ17" s="68">
        <f t="shared" si="948"/>
        <v>36.5</v>
      </c>
      <c r="DWR17" s="48"/>
      <c r="DWS17" s="49"/>
      <c r="DWT17" s="49">
        <v>0</v>
      </c>
      <c r="DWU17" s="49">
        <v>0</v>
      </c>
      <c r="DWV17" s="49">
        <v>0</v>
      </c>
      <c r="DWW17" s="49">
        <v>221</v>
      </c>
      <c r="DWX17" s="64">
        <f t="shared" si="949"/>
        <v>221</v>
      </c>
      <c r="DWY17" s="68">
        <f t="shared" si="1209"/>
        <v>36.833333333333336</v>
      </c>
      <c r="DWZ17" s="48">
        <v>0</v>
      </c>
      <c r="DXA17" s="49"/>
      <c r="DXB17" s="49">
        <v>0</v>
      </c>
      <c r="DXC17" s="49">
        <v>0</v>
      </c>
      <c r="DXD17" s="49">
        <v>110</v>
      </c>
      <c r="DXE17" s="49"/>
      <c r="DXF17" s="64">
        <f t="shared" si="950"/>
        <v>110</v>
      </c>
      <c r="DXG17" s="68">
        <f t="shared" si="951"/>
        <v>18.333333333333332</v>
      </c>
      <c r="DXH17" s="48">
        <v>0</v>
      </c>
      <c r="DXI17" s="49">
        <v>0</v>
      </c>
      <c r="DXJ17" s="49">
        <v>110</v>
      </c>
      <c r="DXK17" s="49">
        <v>0</v>
      </c>
      <c r="DXL17" s="49"/>
      <c r="DXM17" s="49">
        <v>0</v>
      </c>
      <c r="DXN17" s="64">
        <f t="shared" si="952"/>
        <v>110</v>
      </c>
      <c r="DXO17" s="68">
        <f t="shared" si="953"/>
        <v>18.333333333333332</v>
      </c>
      <c r="DXP17" s="48">
        <v>0</v>
      </c>
      <c r="DXQ17" s="49">
        <v>221</v>
      </c>
      <c r="DXR17" s="49">
        <v>0</v>
      </c>
      <c r="DXS17" s="49">
        <v>0</v>
      </c>
      <c r="DXT17" s="49"/>
      <c r="DXU17" s="49"/>
      <c r="DXV17" s="64">
        <f t="shared" si="954"/>
        <v>221</v>
      </c>
      <c r="DXW17" s="68">
        <f t="shared" si="955"/>
        <v>36.833333333333336</v>
      </c>
      <c r="DXX17" s="48">
        <v>0</v>
      </c>
      <c r="DXY17" s="49">
        <v>0</v>
      </c>
      <c r="DXZ17" s="49">
        <v>0</v>
      </c>
      <c r="DYA17" s="49">
        <v>110</v>
      </c>
      <c r="DYB17" s="49">
        <v>0</v>
      </c>
      <c r="DYC17" s="49">
        <v>0</v>
      </c>
      <c r="DYD17" s="64">
        <f t="shared" si="956"/>
        <v>110</v>
      </c>
      <c r="DYE17" s="68">
        <f t="shared" si="957"/>
        <v>18.333333333333332</v>
      </c>
      <c r="DYF17" s="48"/>
      <c r="DYG17" s="49">
        <v>223</v>
      </c>
      <c r="DYH17" s="49">
        <v>0</v>
      </c>
      <c r="DYI17" s="49">
        <v>0</v>
      </c>
      <c r="DYJ17" s="49">
        <v>0</v>
      </c>
      <c r="DYK17" s="49"/>
      <c r="DYL17" s="64">
        <f t="shared" si="958"/>
        <v>223</v>
      </c>
      <c r="DYM17" s="68">
        <f t="shared" si="959"/>
        <v>37.166666666666664</v>
      </c>
      <c r="DYN17" s="48">
        <v>0</v>
      </c>
      <c r="DYO17" s="49">
        <v>0</v>
      </c>
      <c r="DYP17" s="49">
        <v>0</v>
      </c>
      <c r="DYQ17" s="49">
        <v>124</v>
      </c>
      <c r="DYR17" s="49">
        <v>0</v>
      </c>
      <c r="DYS17" s="49">
        <v>0</v>
      </c>
      <c r="DYT17" s="64">
        <f t="shared" si="960"/>
        <v>124</v>
      </c>
      <c r="DYU17" s="68">
        <f t="shared" si="961"/>
        <v>20.666666666666668</v>
      </c>
      <c r="DYV17" s="48">
        <v>0</v>
      </c>
      <c r="DYW17" s="49">
        <v>110</v>
      </c>
      <c r="DYX17" s="49">
        <v>0</v>
      </c>
      <c r="DYY17" s="49">
        <v>0</v>
      </c>
      <c r="DYZ17" s="49">
        <v>0</v>
      </c>
      <c r="DZA17" s="49">
        <v>0</v>
      </c>
      <c r="DZB17" s="64">
        <f t="shared" si="962"/>
        <v>110</v>
      </c>
      <c r="DZC17" s="68">
        <f t="shared" si="963"/>
        <v>18.333333333333332</v>
      </c>
      <c r="DZD17" s="48">
        <v>0</v>
      </c>
      <c r="DZE17" s="49">
        <v>0</v>
      </c>
      <c r="DZF17" s="49">
        <v>211</v>
      </c>
      <c r="DZG17" s="49"/>
      <c r="DZH17" s="49">
        <f>SUMIF(SUMPK!$B:$B,$B:$B,SUMPK!$O:$O)</f>
        <v>0</v>
      </c>
      <c r="DZI17" s="49"/>
      <c r="DZJ17" s="64">
        <f t="shared" si="964"/>
        <v>211</v>
      </c>
      <c r="DZK17" s="68">
        <f t="shared" si="965"/>
        <v>35.166666666666664</v>
      </c>
      <c r="DZL17" s="48">
        <v>0</v>
      </c>
      <c r="DZM17" s="49">
        <v>0</v>
      </c>
      <c r="DZN17" s="49"/>
      <c r="DZO17" s="49">
        <v>0</v>
      </c>
      <c r="DZP17" s="49"/>
      <c r="DZQ17" s="49"/>
      <c r="DZR17" s="64">
        <f t="shared" si="966"/>
        <v>0</v>
      </c>
      <c r="DZS17" s="68">
        <f t="shared" si="967"/>
        <v>0</v>
      </c>
      <c r="DZT17" s="48">
        <v>219</v>
      </c>
      <c r="DZU17" s="49">
        <v>0</v>
      </c>
      <c r="DZV17" s="49">
        <v>0</v>
      </c>
      <c r="DZW17" s="49">
        <v>0</v>
      </c>
      <c r="DZX17" s="49">
        <v>0</v>
      </c>
      <c r="DZY17" s="49"/>
      <c r="DZZ17" s="64">
        <f t="shared" si="968"/>
        <v>219</v>
      </c>
      <c r="EAA17" s="68">
        <f t="shared" si="969"/>
        <v>36.5</v>
      </c>
      <c r="EAB17" s="48"/>
      <c r="EAC17" s="49">
        <v>221</v>
      </c>
      <c r="EAD17" s="49"/>
      <c r="EAE17" s="49"/>
      <c r="EAF17" s="49">
        <v>0</v>
      </c>
      <c r="EAG17" s="49">
        <v>0</v>
      </c>
      <c r="EAH17" s="64">
        <f t="shared" si="970"/>
        <v>221</v>
      </c>
      <c r="EAI17" s="68">
        <f t="shared" si="971"/>
        <v>36.833333333333336</v>
      </c>
      <c r="EAJ17" s="48"/>
      <c r="EAK17" s="49">
        <v>0</v>
      </c>
      <c r="EAL17" s="49">
        <v>0</v>
      </c>
      <c r="EAM17" s="49">
        <v>0</v>
      </c>
      <c r="EAN17" s="49">
        <v>0</v>
      </c>
      <c r="EAO17" s="49">
        <v>0</v>
      </c>
      <c r="EAP17" s="64">
        <f t="shared" si="972"/>
        <v>0</v>
      </c>
      <c r="EAQ17" s="68">
        <f t="shared" si="1210"/>
        <v>0</v>
      </c>
      <c r="EAR17" s="48">
        <v>220</v>
      </c>
      <c r="EAS17" s="49">
        <v>0</v>
      </c>
      <c r="EAT17" s="49">
        <v>0</v>
      </c>
      <c r="EAU17" s="49">
        <v>0</v>
      </c>
      <c r="EAV17" s="49">
        <v>0</v>
      </c>
      <c r="EAW17" s="49"/>
      <c r="EAX17" s="64">
        <f t="shared" si="973"/>
        <v>220</v>
      </c>
      <c r="EAY17" s="68">
        <f t="shared" si="974"/>
        <v>36.666666666666664</v>
      </c>
      <c r="EAZ17" s="48"/>
      <c r="EBA17" s="49">
        <v>0</v>
      </c>
      <c r="EBB17" s="49">
        <v>221</v>
      </c>
      <c r="EBC17" s="49"/>
      <c r="EBD17" s="49">
        <v>0</v>
      </c>
      <c r="EBE17" s="49">
        <v>0</v>
      </c>
      <c r="EBF17" s="64">
        <f t="shared" si="975"/>
        <v>221</v>
      </c>
      <c r="EBG17" s="68">
        <f t="shared" si="976"/>
        <v>36.833333333333336</v>
      </c>
      <c r="EBH17" s="48"/>
      <c r="EBI17" s="49">
        <v>220</v>
      </c>
      <c r="EBJ17" s="49">
        <v>0</v>
      </c>
      <c r="EBK17" s="49"/>
      <c r="EBL17" s="49">
        <v>0</v>
      </c>
      <c r="EBM17" s="49">
        <v>0</v>
      </c>
      <c r="EBN17" s="64">
        <f t="shared" si="977"/>
        <v>220</v>
      </c>
      <c r="EBO17" s="68">
        <f t="shared" si="1137"/>
        <v>36.666666666666664</v>
      </c>
      <c r="EBP17" s="48">
        <v>0</v>
      </c>
      <c r="EBQ17" s="49">
        <v>220</v>
      </c>
      <c r="EBR17" s="49"/>
      <c r="EBS17" s="49">
        <v>0</v>
      </c>
      <c r="EBT17" s="49">
        <v>0</v>
      </c>
      <c r="EBU17" s="49">
        <v>0</v>
      </c>
      <c r="EBV17" s="64">
        <f t="shared" si="978"/>
        <v>220</v>
      </c>
      <c r="EBW17" s="68">
        <f t="shared" si="979"/>
        <v>36.666666666666664</v>
      </c>
      <c r="EBX17" s="48">
        <v>0</v>
      </c>
      <c r="EBY17" s="49">
        <v>0</v>
      </c>
      <c r="EBZ17" s="49">
        <v>0</v>
      </c>
      <c r="ECA17" s="49">
        <v>110</v>
      </c>
      <c r="ECB17" s="49">
        <v>0</v>
      </c>
      <c r="ECC17" s="49">
        <v>0</v>
      </c>
      <c r="ECD17" s="64">
        <f t="shared" si="980"/>
        <v>110</v>
      </c>
      <c r="ECE17" s="68">
        <f t="shared" si="981"/>
        <v>18.333333333333332</v>
      </c>
      <c r="ECF17" s="48">
        <v>216</v>
      </c>
      <c r="ECG17" s="49">
        <v>0</v>
      </c>
      <c r="ECH17" s="49">
        <v>0</v>
      </c>
      <c r="ECI17" s="49"/>
      <c r="ECJ17" s="49"/>
      <c r="ECK17" s="49">
        <v>0</v>
      </c>
      <c r="ECL17" s="64">
        <f t="shared" si="982"/>
        <v>216</v>
      </c>
      <c r="ECM17" s="68">
        <f t="shared" si="983"/>
        <v>36</v>
      </c>
      <c r="ECN17" s="48">
        <v>0</v>
      </c>
      <c r="ECO17" s="49">
        <v>110</v>
      </c>
      <c r="ECP17" s="49"/>
      <c r="ECQ17" s="49"/>
      <c r="ECR17" s="49"/>
      <c r="ECS17" s="49">
        <v>0</v>
      </c>
      <c r="ECT17" s="64">
        <f t="shared" si="984"/>
        <v>110</v>
      </c>
      <c r="ECU17" s="68">
        <f t="shared" si="985"/>
        <v>18.333333333333332</v>
      </c>
      <c r="ECV17" s="48">
        <v>329</v>
      </c>
      <c r="ECW17" s="49">
        <v>0</v>
      </c>
      <c r="ECX17" s="49">
        <v>0</v>
      </c>
      <c r="ECY17" s="49">
        <v>0</v>
      </c>
      <c r="ECZ17" s="49"/>
      <c r="EDA17" s="49">
        <v>0</v>
      </c>
      <c r="EDB17" s="64">
        <f t="shared" si="986"/>
        <v>329</v>
      </c>
      <c r="EDC17" s="68">
        <f t="shared" si="987"/>
        <v>54.833333333333336</v>
      </c>
      <c r="EDD17" s="48">
        <v>0</v>
      </c>
      <c r="EDE17" s="49">
        <v>0</v>
      </c>
      <c r="EDF17" s="49">
        <v>0</v>
      </c>
      <c r="EDG17" s="49">
        <v>219</v>
      </c>
      <c r="EDH17" s="49"/>
      <c r="EDI17" s="49">
        <v>0</v>
      </c>
      <c r="EDJ17" s="64">
        <f t="shared" si="988"/>
        <v>219</v>
      </c>
      <c r="EDK17" s="68">
        <f t="shared" si="989"/>
        <v>36.5</v>
      </c>
      <c r="EDL17" s="48">
        <v>0</v>
      </c>
      <c r="EDM17" s="49">
        <v>0</v>
      </c>
      <c r="EDN17" s="49">
        <v>0</v>
      </c>
      <c r="EDO17" s="49">
        <f>SUMIF(SUMPK!$B:$B,$B:$B,SUMPK!$O:$O)</f>
        <v>0</v>
      </c>
      <c r="EDP17" s="49"/>
      <c r="EDQ17" s="49">
        <v>0</v>
      </c>
      <c r="EDR17" s="64">
        <f t="shared" si="990"/>
        <v>0</v>
      </c>
      <c r="EDS17" s="184">
        <f t="shared" si="991"/>
        <v>0</v>
      </c>
      <c r="EDT17" s="195">
        <v>112</v>
      </c>
      <c r="EDU17" s="49">
        <v>0</v>
      </c>
      <c r="EDV17" s="49">
        <v>0</v>
      </c>
      <c r="EDW17" s="49">
        <v>0</v>
      </c>
      <c r="EDX17" s="49"/>
      <c r="EDY17" s="49"/>
      <c r="EDZ17" s="64">
        <f t="shared" si="992"/>
        <v>112</v>
      </c>
      <c r="EEA17" s="184">
        <f t="shared" si="993"/>
        <v>18.666666666666668</v>
      </c>
      <c r="EEB17" s="48">
        <v>0</v>
      </c>
      <c r="EEC17" s="49">
        <v>0</v>
      </c>
      <c r="EED17" s="49">
        <v>0</v>
      </c>
      <c r="EEE17" s="49">
        <v>0</v>
      </c>
      <c r="EEF17" s="49">
        <v>330</v>
      </c>
      <c r="EEG17" s="49"/>
      <c r="EEH17" s="64">
        <f t="shared" si="994"/>
        <v>330</v>
      </c>
      <c r="EEI17" s="68">
        <f t="shared" si="995"/>
        <v>55</v>
      </c>
      <c r="EEJ17" s="48">
        <v>0</v>
      </c>
      <c r="EEK17" s="49">
        <v>0</v>
      </c>
      <c r="EEL17" s="49">
        <v>0</v>
      </c>
      <c r="EEM17" s="49"/>
      <c r="EEN17" s="49"/>
      <c r="EEO17" s="49">
        <v>0</v>
      </c>
      <c r="EEP17" s="64">
        <f t="shared" si="996"/>
        <v>0</v>
      </c>
      <c r="EEQ17" s="68">
        <f t="shared" si="997"/>
        <v>0</v>
      </c>
      <c r="EER17" s="48">
        <v>110</v>
      </c>
      <c r="EES17" s="49">
        <v>0</v>
      </c>
      <c r="EET17" s="49"/>
      <c r="EEU17" s="49">
        <v>0</v>
      </c>
      <c r="EEV17" s="49">
        <v>0</v>
      </c>
      <c r="EEW17" s="49"/>
      <c r="EEX17" s="64">
        <f t="shared" si="998"/>
        <v>110</v>
      </c>
      <c r="EEY17" s="68">
        <f t="shared" si="999"/>
        <v>18.333333333333332</v>
      </c>
      <c r="EEZ17" s="48">
        <v>0</v>
      </c>
      <c r="EFA17" s="49">
        <v>220</v>
      </c>
      <c r="EFB17" s="49">
        <v>0</v>
      </c>
      <c r="EFC17" s="49">
        <v>0</v>
      </c>
      <c r="EFD17" s="49">
        <v>0</v>
      </c>
      <c r="EFE17" s="49">
        <v>0</v>
      </c>
      <c r="EFF17" s="64">
        <f t="shared" si="1000"/>
        <v>220</v>
      </c>
      <c r="EFG17" s="68">
        <f t="shared" si="1001"/>
        <v>36.666666666666664</v>
      </c>
      <c r="EFH17" s="48"/>
      <c r="EFI17" s="49">
        <v>0</v>
      </c>
      <c r="EFJ17" s="49"/>
      <c r="EFK17" s="49">
        <v>0</v>
      </c>
      <c r="EFL17" s="49">
        <v>0</v>
      </c>
      <c r="EFM17" s="49">
        <v>0</v>
      </c>
      <c r="EFN17" s="64">
        <f t="shared" si="1002"/>
        <v>0</v>
      </c>
      <c r="EFO17" s="68">
        <f t="shared" si="1003"/>
        <v>0</v>
      </c>
      <c r="EFP17" s="48">
        <v>220</v>
      </c>
      <c r="EFQ17" s="49"/>
      <c r="EFR17" s="49"/>
      <c r="EFS17" s="49">
        <v>0</v>
      </c>
      <c r="EFT17" s="49">
        <v>0</v>
      </c>
      <c r="EFU17" s="49"/>
      <c r="EFV17" s="64">
        <f t="shared" si="1004"/>
        <v>220</v>
      </c>
      <c r="EFW17" s="68">
        <f t="shared" si="1005"/>
        <v>36.666666666666664</v>
      </c>
      <c r="EFX17" s="48"/>
      <c r="EFY17" s="49">
        <v>0</v>
      </c>
      <c r="EFZ17" s="49"/>
      <c r="EGA17" s="49">
        <v>0</v>
      </c>
      <c r="EGB17" s="49">
        <v>0</v>
      </c>
      <c r="EGC17" s="49">
        <v>0</v>
      </c>
      <c r="EGD17" s="64">
        <f t="shared" si="1006"/>
        <v>0</v>
      </c>
      <c r="EGE17" s="68">
        <f t="shared" si="1007"/>
        <v>0</v>
      </c>
      <c r="EGF17" s="48">
        <v>0</v>
      </c>
      <c r="EGG17" s="49">
        <v>220</v>
      </c>
      <c r="EGH17" s="49"/>
      <c r="EGI17" s="49">
        <v>0</v>
      </c>
      <c r="EGJ17" s="49">
        <v>0</v>
      </c>
      <c r="EGK17" s="49">
        <v>0</v>
      </c>
      <c r="EGL17" s="64">
        <f t="shared" si="1008"/>
        <v>220</v>
      </c>
      <c r="EGM17" s="68">
        <f t="shared" si="1009"/>
        <v>36.666666666666664</v>
      </c>
      <c r="EGN17" s="48">
        <v>0</v>
      </c>
      <c r="EGO17" s="49">
        <v>110</v>
      </c>
      <c r="EGP17" s="49"/>
      <c r="EGQ17" s="49">
        <v>0</v>
      </c>
      <c r="EGR17" s="49"/>
      <c r="EGS17" s="49">
        <v>0</v>
      </c>
      <c r="EGT17" s="64">
        <f t="shared" si="1010"/>
        <v>110</v>
      </c>
      <c r="EGU17" s="68">
        <f t="shared" si="1211"/>
        <v>18.333333333333332</v>
      </c>
      <c r="EGV17" s="48">
        <v>0</v>
      </c>
      <c r="EGW17" s="49">
        <v>0</v>
      </c>
      <c r="EGX17" s="49"/>
      <c r="EGY17" s="49">
        <v>0</v>
      </c>
      <c r="EGZ17" s="49">
        <v>0</v>
      </c>
      <c r="EHA17" s="49"/>
      <c r="EHB17" s="64">
        <f t="shared" si="1011"/>
        <v>0</v>
      </c>
      <c r="EHC17" s="68">
        <f t="shared" si="1012"/>
        <v>0</v>
      </c>
      <c r="EHD17" s="48">
        <v>0</v>
      </c>
      <c r="EHE17" s="49">
        <v>0</v>
      </c>
      <c r="EHF17" s="49"/>
      <c r="EHG17" s="49">
        <v>0</v>
      </c>
      <c r="EHH17" s="49">
        <v>0</v>
      </c>
      <c r="EHI17" s="49">
        <v>0</v>
      </c>
      <c r="EHJ17" s="64">
        <f t="shared" si="1013"/>
        <v>0</v>
      </c>
      <c r="EHK17" s="68">
        <f t="shared" si="1014"/>
        <v>0</v>
      </c>
      <c r="EHL17" s="48">
        <v>0</v>
      </c>
      <c r="EHM17" s="49">
        <v>0</v>
      </c>
      <c r="EHN17" s="49">
        <v>201</v>
      </c>
      <c r="EHO17" s="49"/>
      <c r="EHP17" s="49">
        <v>0</v>
      </c>
      <c r="EHQ17" s="49">
        <v>110</v>
      </c>
      <c r="EHR17" s="64">
        <f t="shared" si="1015"/>
        <v>311</v>
      </c>
      <c r="EHS17" s="68">
        <f t="shared" si="1016"/>
        <v>51.833333333333336</v>
      </c>
      <c r="EHT17" s="48"/>
      <c r="EHU17" s="49"/>
      <c r="EHV17" s="49"/>
      <c r="EHW17" s="49">
        <v>0</v>
      </c>
      <c r="EHX17" s="49"/>
      <c r="EHY17" s="49">
        <v>220</v>
      </c>
      <c r="EHZ17" s="64">
        <f t="shared" si="1017"/>
        <v>220</v>
      </c>
      <c r="EIA17" s="68">
        <f t="shared" si="1018"/>
        <v>36.666666666666664</v>
      </c>
      <c r="EIB17" s="48"/>
      <c r="EIC17" s="49"/>
      <c r="EID17" s="49">
        <v>0</v>
      </c>
      <c r="EIE17" s="49">
        <v>220</v>
      </c>
      <c r="EIF17" s="49">
        <v>0</v>
      </c>
      <c r="EIG17" s="49">
        <v>110</v>
      </c>
      <c r="EIH17" s="64">
        <f t="shared" si="1019"/>
        <v>330</v>
      </c>
      <c r="EII17" s="68">
        <f t="shared" si="1020"/>
        <v>55</v>
      </c>
      <c r="EIJ17" s="48">
        <v>110</v>
      </c>
      <c r="EIK17" s="49">
        <v>0</v>
      </c>
      <c r="EIL17" s="49"/>
      <c r="EIM17" s="49">
        <v>0</v>
      </c>
      <c r="EIN17" s="49">
        <v>0</v>
      </c>
      <c r="EIO17" s="49">
        <v>0</v>
      </c>
      <c r="EIP17" s="64">
        <f t="shared" si="1021"/>
        <v>110</v>
      </c>
      <c r="EIQ17" s="68">
        <f t="shared" si="1022"/>
        <v>18.333333333333332</v>
      </c>
      <c r="EIR17" s="48">
        <v>0</v>
      </c>
      <c r="EIS17" s="49">
        <v>220</v>
      </c>
      <c r="EIT17" s="49">
        <v>0</v>
      </c>
      <c r="EIU17" s="49">
        <v>0</v>
      </c>
      <c r="EIV17" s="49"/>
      <c r="EIW17" s="49"/>
      <c r="EIX17" s="64">
        <f t="shared" si="1023"/>
        <v>220</v>
      </c>
      <c r="EIY17" s="68">
        <f t="shared" si="1024"/>
        <v>36.666666666666664</v>
      </c>
      <c r="EIZ17" s="48">
        <v>220</v>
      </c>
      <c r="EJA17" s="49">
        <v>0</v>
      </c>
      <c r="EJB17" s="49">
        <v>0</v>
      </c>
      <c r="EJC17" s="49">
        <v>0</v>
      </c>
      <c r="EJD17" s="49">
        <v>100</v>
      </c>
      <c r="EJE17" s="49">
        <v>0</v>
      </c>
      <c r="EJF17" s="64">
        <f t="shared" si="1025"/>
        <v>320</v>
      </c>
      <c r="EJG17" s="68">
        <f t="shared" si="1026"/>
        <v>53.333333333333336</v>
      </c>
      <c r="EJH17" s="48">
        <v>0</v>
      </c>
      <c r="EJI17" s="49">
        <v>0</v>
      </c>
      <c r="EJJ17" s="49"/>
      <c r="EJK17" s="49">
        <v>220</v>
      </c>
      <c r="EJL17" s="49"/>
      <c r="EJM17" s="49"/>
      <c r="EJN17" s="64">
        <f t="shared" si="1027"/>
        <v>220</v>
      </c>
      <c r="EJO17" s="68">
        <f t="shared" si="1028"/>
        <v>36.666666666666664</v>
      </c>
      <c r="EJP17" s="48"/>
      <c r="EJQ17" s="49">
        <v>0</v>
      </c>
      <c r="EJR17" s="49">
        <v>110</v>
      </c>
      <c r="EJS17" s="49">
        <v>0</v>
      </c>
      <c r="EJT17" s="49">
        <v>0</v>
      </c>
      <c r="EJU17" s="49">
        <v>109</v>
      </c>
      <c r="EJV17" s="64">
        <f t="shared" si="1029"/>
        <v>219</v>
      </c>
      <c r="EJW17" s="68">
        <f t="shared" si="1030"/>
        <v>36.5</v>
      </c>
      <c r="EJX17" s="48"/>
      <c r="EJY17" s="49">
        <v>0</v>
      </c>
      <c r="EJZ17" s="49">
        <v>199</v>
      </c>
      <c r="EKA17" s="49">
        <v>0</v>
      </c>
      <c r="EKB17" s="49"/>
      <c r="EKC17" s="49"/>
      <c r="EKD17" s="64">
        <f t="shared" si="1031"/>
        <v>199</v>
      </c>
      <c r="EKE17" s="68">
        <f t="shared" si="1032"/>
        <v>33.166666666666664</v>
      </c>
      <c r="EKF17" s="48">
        <v>0</v>
      </c>
      <c r="EKG17" s="49">
        <v>0</v>
      </c>
      <c r="EKH17" s="49"/>
      <c r="EKI17" s="49"/>
      <c r="EKJ17" s="49">
        <v>0</v>
      </c>
      <c r="EKK17" s="49"/>
      <c r="EKL17" s="64">
        <f t="shared" si="1033"/>
        <v>0</v>
      </c>
      <c r="EKM17" s="68">
        <f t="shared" si="1034"/>
        <v>0</v>
      </c>
      <c r="EKN17" s="48"/>
      <c r="EKO17" s="49">
        <v>0</v>
      </c>
      <c r="EKP17" s="49">
        <v>0</v>
      </c>
      <c r="EKQ17" s="49">
        <v>199</v>
      </c>
      <c r="EKR17" s="49"/>
      <c r="EKS17" s="49">
        <v>0</v>
      </c>
      <c r="EKT17" s="64">
        <f t="shared" si="1035"/>
        <v>199</v>
      </c>
      <c r="EKU17" s="184">
        <f t="shared" si="1036"/>
        <v>33.166666666666664</v>
      </c>
      <c r="EKV17" s="665"/>
      <c r="EKW17" s="195">
        <v>0</v>
      </c>
      <c r="EKX17" s="49">
        <v>192</v>
      </c>
      <c r="EKY17" s="49">
        <v>0</v>
      </c>
      <c r="EKZ17" s="49">
        <v>0</v>
      </c>
      <c r="ELA17" s="49"/>
      <c r="ELB17" s="49">
        <v>0</v>
      </c>
      <c r="ELC17" s="64">
        <f t="shared" si="1037"/>
        <v>192</v>
      </c>
      <c r="ELD17" s="211">
        <f t="shared" si="1038"/>
        <v>32</v>
      </c>
      <c r="ELE17" s="195">
        <v>0</v>
      </c>
      <c r="ELF17" s="49">
        <v>318</v>
      </c>
      <c r="ELG17" s="49">
        <v>0</v>
      </c>
      <c r="ELH17" s="49">
        <v>0</v>
      </c>
      <c r="ELI17" s="49">
        <v>0</v>
      </c>
      <c r="ELJ17" s="49">
        <v>329</v>
      </c>
      <c r="ELK17" s="64">
        <f t="shared" si="1039"/>
        <v>647</v>
      </c>
      <c r="ELL17" s="211">
        <f t="shared" si="1040"/>
        <v>107.83333333333333</v>
      </c>
      <c r="ELM17" s="195">
        <v>0</v>
      </c>
      <c r="ELN17" s="49">
        <v>215</v>
      </c>
      <c r="ELO17" s="49"/>
      <c r="ELP17" s="49"/>
      <c r="ELQ17" s="49">
        <v>0</v>
      </c>
      <c r="ELR17" s="49">
        <v>0</v>
      </c>
      <c r="ELS17" s="64">
        <f t="shared" si="1041"/>
        <v>215</v>
      </c>
      <c r="ELT17" s="211">
        <f t="shared" si="1042"/>
        <v>35.833333333333336</v>
      </c>
      <c r="ELU17" s="195">
        <v>0</v>
      </c>
      <c r="ELV17" s="49">
        <v>0</v>
      </c>
      <c r="ELW17" s="49">
        <v>0</v>
      </c>
      <c r="ELX17" s="49">
        <v>0</v>
      </c>
      <c r="ELY17" s="49">
        <v>330</v>
      </c>
      <c r="ELZ17" s="49">
        <v>0</v>
      </c>
      <c r="EMA17" s="64">
        <f t="shared" si="1043"/>
        <v>330</v>
      </c>
      <c r="EMB17" s="211">
        <f t="shared" si="1044"/>
        <v>55</v>
      </c>
      <c r="EMC17" s="195"/>
      <c r="EMD17" s="49">
        <v>0</v>
      </c>
      <c r="EME17" s="49">
        <v>0</v>
      </c>
      <c r="EMF17" s="49">
        <v>0</v>
      </c>
      <c r="EMG17" s="49">
        <v>0</v>
      </c>
      <c r="EMH17" s="49">
        <v>224</v>
      </c>
      <c r="EMI17" s="64">
        <f t="shared" si="1045"/>
        <v>224</v>
      </c>
      <c r="EMJ17" s="211">
        <f t="shared" si="1046"/>
        <v>37.333333333333336</v>
      </c>
      <c r="EMK17" s="195">
        <v>0</v>
      </c>
      <c r="EML17" s="49"/>
      <c r="EMM17" s="49">
        <v>220</v>
      </c>
      <c r="EMN17" s="49">
        <v>0</v>
      </c>
      <c r="EMO17" s="49">
        <v>0</v>
      </c>
      <c r="EMP17" s="49">
        <v>0</v>
      </c>
      <c r="EMQ17" s="64">
        <f t="shared" si="1047"/>
        <v>220</v>
      </c>
      <c r="EMR17" s="211">
        <f t="shared" si="1048"/>
        <v>36.666666666666664</v>
      </c>
      <c r="EMS17" s="195"/>
      <c r="EMT17" s="49">
        <v>0</v>
      </c>
      <c r="EMU17" s="49">
        <v>230</v>
      </c>
      <c r="EMV17" s="49">
        <v>0</v>
      </c>
      <c r="EMW17" s="49"/>
      <c r="EMX17" s="49">
        <v>0</v>
      </c>
      <c r="EMY17" s="64">
        <f t="shared" si="1049"/>
        <v>230</v>
      </c>
      <c r="EMZ17" s="211">
        <f t="shared" si="1050"/>
        <v>38.333333333333336</v>
      </c>
      <c r="ENA17" s="195">
        <v>0</v>
      </c>
      <c r="ENB17" s="49">
        <v>0</v>
      </c>
      <c r="ENC17" s="49">
        <v>0</v>
      </c>
      <c r="END17" s="49">
        <v>282</v>
      </c>
      <c r="ENE17" s="49"/>
      <c r="ENF17" s="49">
        <v>0</v>
      </c>
      <c r="ENG17" s="64">
        <f t="shared" si="1051"/>
        <v>282</v>
      </c>
      <c r="ENH17" s="211">
        <f t="shared" si="1052"/>
        <v>47</v>
      </c>
      <c r="ENI17" s="195">
        <v>0</v>
      </c>
      <c r="ENJ17" s="49"/>
      <c r="ENK17" s="49">
        <v>0</v>
      </c>
      <c r="ENL17" s="49">
        <v>0</v>
      </c>
      <c r="ENM17" s="49">
        <v>0</v>
      </c>
      <c r="ENN17" s="49">
        <v>0</v>
      </c>
      <c r="ENO17" s="64">
        <f t="shared" si="1053"/>
        <v>0</v>
      </c>
      <c r="ENP17" s="211">
        <f t="shared" si="1054"/>
        <v>0</v>
      </c>
      <c r="ENQ17" s="195">
        <v>0</v>
      </c>
      <c r="ENR17" s="49">
        <v>0</v>
      </c>
      <c r="ENS17" s="49">
        <v>132</v>
      </c>
      <c r="ENT17" s="49">
        <v>0</v>
      </c>
      <c r="ENU17" s="49">
        <v>220</v>
      </c>
      <c r="ENV17" s="49">
        <v>0</v>
      </c>
      <c r="ENW17" s="64">
        <f t="shared" si="1055"/>
        <v>352</v>
      </c>
      <c r="ENX17" s="211">
        <f t="shared" si="1056"/>
        <v>58.666666666666664</v>
      </c>
      <c r="ENY17" s="195"/>
      <c r="ENZ17" s="49">
        <v>220</v>
      </c>
      <c r="EOA17" s="49">
        <v>0</v>
      </c>
      <c r="EOB17" s="49">
        <v>0</v>
      </c>
      <c r="EOC17" s="49">
        <v>0</v>
      </c>
      <c r="EOD17" s="49">
        <v>109</v>
      </c>
      <c r="EOE17" s="64">
        <f t="shared" si="1057"/>
        <v>329</v>
      </c>
      <c r="EOF17" s="211">
        <f t="shared" si="1058"/>
        <v>54.833333333333336</v>
      </c>
      <c r="EOG17" s="195"/>
      <c r="EOH17" s="360">
        <f>SUMIF(SUMPK!$B:$B,$B:$B,SUMPK!$O:$O)</f>
        <v>0</v>
      </c>
      <c r="EOI17" s="49">
        <v>0</v>
      </c>
      <c r="EOJ17" s="49">
        <v>0</v>
      </c>
      <c r="EOK17" s="49">
        <v>0</v>
      </c>
      <c r="EOL17" s="49">
        <v>0</v>
      </c>
      <c r="EOM17" s="64">
        <f t="shared" si="1059"/>
        <v>0</v>
      </c>
      <c r="EON17" s="211">
        <f t="shared" si="1060"/>
        <v>0</v>
      </c>
      <c r="EOO17" s="195">
        <v>0</v>
      </c>
      <c r="EOP17" s="49">
        <v>0</v>
      </c>
      <c r="EOQ17" s="49">
        <v>281</v>
      </c>
      <c r="EOR17" s="49">
        <v>0</v>
      </c>
      <c r="EOS17" s="49">
        <v>0</v>
      </c>
      <c r="EOT17" s="49">
        <v>0</v>
      </c>
      <c r="EOU17" s="64">
        <f t="shared" si="1061"/>
        <v>281</v>
      </c>
      <c r="EOV17" s="211">
        <f t="shared" si="1062"/>
        <v>46.833333333333336</v>
      </c>
      <c r="EOW17" s="195">
        <v>327</v>
      </c>
      <c r="EOX17" s="49">
        <v>0</v>
      </c>
      <c r="EOY17" s="49">
        <v>0</v>
      </c>
      <c r="EOZ17" s="49">
        <v>0</v>
      </c>
      <c r="EPA17" s="49">
        <v>332</v>
      </c>
      <c r="EPB17" s="49">
        <v>0</v>
      </c>
      <c r="EPC17" s="64">
        <f t="shared" si="1063"/>
        <v>659</v>
      </c>
      <c r="EPD17" s="211">
        <f t="shared" si="1064"/>
        <v>109.83333333333333</v>
      </c>
      <c r="EPE17" s="195">
        <v>97</v>
      </c>
      <c r="EPF17" s="49">
        <f>SUMIF(SUMPK!$B:$B,$B:$B,SUMPK!$O:$O)</f>
        <v>0</v>
      </c>
      <c r="EPG17" s="49">
        <v>0</v>
      </c>
      <c r="EPH17" s="49">
        <v>97</v>
      </c>
      <c r="EPI17" s="49">
        <v>228</v>
      </c>
      <c r="EPJ17" s="49">
        <v>0</v>
      </c>
      <c r="EPK17" s="64">
        <f t="shared" si="1065"/>
        <v>422</v>
      </c>
      <c r="EPL17" s="211">
        <f t="shared" si="1066"/>
        <v>70.333333333333329</v>
      </c>
      <c r="EPM17" s="195"/>
      <c r="EPN17" s="49">
        <v>110</v>
      </c>
      <c r="EPO17" s="49">
        <v>0</v>
      </c>
      <c r="EPP17" s="49">
        <v>0</v>
      </c>
      <c r="EPQ17" s="49">
        <v>0</v>
      </c>
      <c r="EPR17" s="49">
        <v>108</v>
      </c>
      <c r="EPS17" s="64">
        <f t="shared" si="1067"/>
        <v>218</v>
      </c>
      <c r="EPT17" s="211">
        <f t="shared" si="1068"/>
        <v>36.333333333333336</v>
      </c>
      <c r="EPU17" s="195">
        <v>0</v>
      </c>
      <c r="EPV17" s="49">
        <v>230</v>
      </c>
      <c r="EPW17" s="49"/>
      <c r="EPX17" s="49">
        <v>0</v>
      </c>
      <c r="EPY17" s="49">
        <v>0</v>
      </c>
      <c r="EPZ17" s="49">
        <v>225</v>
      </c>
      <c r="EQA17" s="64">
        <f t="shared" si="1069"/>
        <v>455</v>
      </c>
      <c r="EQB17" s="211">
        <f t="shared" si="1070"/>
        <v>75.833333333333329</v>
      </c>
      <c r="EQC17" s="195">
        <v>0</v>
      </c>
      <c r="EQD17" s="49">
        <v>229</v>
      </c>
      <c r="EQE17" s="49">
        <v>0</v>
      </c>
      <c r="EQF17" s="49">
        <v>0</v>
      </c>
      <c r="EQG17" s="49">
        <v>0</v>
      </c>
      <c r="EQH17" s="49">
        <v>0</v>
      </c>
      <c r="EQI17" s="64">
        <f t="shared" si="1071"/>
        <v>229</v>
      </c>
      <c r="EQJ17" s="211">
        <f t="shared" si="1072"/>
        <v>38.166666666666664</v>
      </c>
      <c r="EQK17" s="195"/>
      <c r="EQL17" s="49">
        <v>223</v>
      </c>
      <c r="EQM17" s="49">
        <v>0</v>
      </c>
      <c r="EQN17" s="49"/>
      <c r="EQO17" s="49">
        <v>0</v>
      </c>
      <c r="EQP17" s="49">
        <v>0</v>
      </c>
      <c r="EQQ17" s="64">
        <f t="shared" si="1073"/>
        <v>223</v>
      </c>
      <c r="EQR17" s="211">
        <f t="shared" si="1074"/>
        <v>37.166666666666664</v>
      </c>
      <c r="EQS17" s="195">
        <v>0</v>
      </c>
      <c r="EQT17" s="49">
        <v>342</v>
      </c>
      <c r="EQU17" s="49">
        <v>0</v>
      </c>
      <c r="EQV17" s="49"/>
      <c r="EQW17" s="49">
        <v>0</v>
      </c>
      <c r="EQX17" s="49">
        <v>0</v>
      </c>
      <c r="EQY17" s="64">
        <f t="shared" si="1075"/>
        <v>342</v>
      </c>
      <c r="EQZ17" s="211">
        <f t="shared" si="1076"/>
        <v>57</v>
      </c>
      <c r="ERA17" s="195">
        <v>0</v>
      </c>
      <c r="ERB17" s="49">
        <v>0</v>
      </c>
      <c r="ERC17" s="49">
        <v>452</v>
      </c>
      <c r="ERD17" s="49">
        <v>0</v>
      </c>
      <c r="ERE17" s="49">
        <v>0</v>
      </c>
      <c r="ERF17" s="49"/>
      <c r="ERG17" s="64">
        <f t="shared" si="1077"/>
        <v>452</v>
      </c>
      <c r="ERH17" s="211">
        <f t="shared" si="1078"/>
        <v>75.333333333333329</v>
      </c>
      <c r="ERI17" s="195">
        <v>0</v>
      </c>
      <c r="ERJ17" s="49"/>
      <c r="ERK17" s="49"/>
      <c r="ERL17" s="49">
        <v>0</v>
      </c>
      <c r="ERM17" s="49">
        <v>0</v>
      </c>
      <c r="ERN17" s="49"/>
      <c r="ERO17" s="64">
        <f t="shared" si="1079"/>
        <v>0</v>
      </c>
      <c r="ERP17" s="211">
        <f t="shared" si="1080"/>
        <v>0</v>
      </c>
      <c r="ERQ17" s="195"/>
      <c r="ERR17" s="49">
        <v>398</v>
      </c>
      <c r="ERS17" s="49">
        <v>0</v>
      </c>
      <c r="ERT17" s="49">
        <v>0</v>
      </c>
      <c r="ERU17" s="49">
        <v>0</v>
      </c>
      <c r="ERV17" s="49">
        <v>0</v>
      </c>
      <c r="ERW17" s="64">
        <f t="shared" si="1081"/>
        <v>398</v>
      </c>
      <c r="ERX17" s="211">
        <f t="shared" si="1082"/>
        <v>66.333333333333329</v>
      </c>
      <c r="ERY17" s="195">
        <v>0</v>
      </c>
      <c r="ERZ17" s="49">
        <v>0</v>
      </c>
      <c r="ESA17" s="49">
        <v>0</v>
      </c>
      <c r="ESB17" s="49"/>
      <c r="ESC17" s="49"/>
      <c r="ESD17" s="49">
        <v>0</v>
      </c>
      <c r="ESE17" s="64">
        <f t="shared" si="1083"/>
        <v>0</v>
      </c>
      <c r="ESF17" s="211">
        <f t="shared" si="1084"/>
        <v>0</v>
      </c>
      <c r="ESG17" s="195">
        <v>0</v>
      </c>
      <c r="ESH17" s="49"/>
      <c r="ESI17" s="49">
        <v>0</v>
      </c>
      <c r="ESJ17" s="49">
        <v>0</v>
      </c>
      <c r="ESK17" s="49"/>
      <c r="ESL17" s="49">
        <v>441</v>
      </c>
      <c r="ESM17" s="64">
        <f t="shared" si="1085"/>
        <v>441</v>
      </c>
      <c r="ESN17" s="211">
        <f t="shared" si="1086"/>
        <v>73.5</v>
      </c>
      <c r="ESO17" s="458">
        <v>0</v>
      </c>
      <c r="ESP17" s="83"/>
      <c r="ESQ17" s="83">
        <v>0</v>
      </c>
      <c r="ESR17" s="83">
        <v>0</v>
      </c>
      <c r="ESS17" s="83"/>
      <c r="EST17" s="83">
        <v>0</v>
      </c>
      <c r="ESU17" s="64">
        <f t="shared" si="1087"/>
        <v>0</v>
      </c>
      <c r="ESV17" s="211">
        <f t="shared" si="1088"/>
        <v>0</v>
      </c>
      <c r="ESW17" s="195"/>
      <c r="ESX17" s="49"/>
      <c r="ESY17" s="49"/>
      <c r="ESZ17" s="49">
        <v>0</v>
      </c>
      <c r="ETA17" s="49">
        <v>0</v>
      </c>
      <c r="ETB17" s="49">
        <v>0</v>
      </c>
      <c r="ETC17" s="808">
        <f t="shared" si="1089"/>
        <v>0</v>
      </c>
      <c r="ETD17" s="211">
        <f t="shared" si="1090"/>
        <v>0</v>
      </c>
      <c r="ETE17" s="195">
        <v>219</v>
      </c>
      <c r="ETF17" s="49">
        <v>0</v>
      </c>
      <c r="ETG17" s="49">
        <v>0</v>
      </c>
      <c r="ETH17" s="49">
        <v>0</v>
      </c>
      <c r="ETI17" s="49"/>
      <c r="ETJ17" s="49">
        <v>0</v>
      </c>
      <c r="ETK17" s="808">
        <f t="shared" si="1091"/>
        <v>219</v>
      </c>
      <c r="ETL17" s="211">
        <f t="shared" si="1092"/>
        <v>36.5</v>
      </c>
      <c r="ETM17" s="814"/>
      <c r="ETN17" s="815">
        <v>0</v>
      </c>
      <c r="ETO17" s="815">
        <v>0</v>
      </c>
      <c r="ETP17" s="815">
        <v>0</v>
      </c>
      <c r="ETQ17" s="815">
        <v>219</v>
      </c>
      <c r="ETR17" s="815">
        <v>0</v>
      </c>
      <c r="ETS17" s="808">
        <f t="shared" si="1093"/>
        <v>219</v>
      </c>
      <c r="ETT17" s="211">
        <f t="shared" si="1094"/>
        <v>36.5</v>
      </c>
      <c r="ETU17" s="458">
        <v>0</v>
      </c>
      <c r="ETV17" s="83">
        <v>0</v>
      </c>
      <c r="ETW17" s="83"/>
      <c r="ETX17" s="83">
        <v>0</v>
      </c>
      <c r="ETY17" s="83">
        <v>0</v>
      </c>
      <c r="ETZ17" s="83">
        <v>0</v>
      </c>
      <c r="EUA17" s="808">
        <f t="shared" si="1095"/>
        <v>0</v>
      </c>
      <c r="EUB17" s="211">
        <f t="shared" si="1096"/>
        <v>0</v>
      </c>
      <c r="EUC17" s="458">
        <v>0</v>
      </c>
      <c r="EUD17" s="83">
        <v>0</v>
      </c>
      <c r="EUE17" s="83"/>
      <c r="EUF17" s="83">
        <v>0</v>
      </c>
      <c r="EUG17" s="83">
        <v>203</v>
      </c>
      <c r="EUH17" s="83">
        <v>0</v>
      </c>
      <c r="EUI17" s="808">
        <f t="shared" si="1097"/>
        <v>203</v>
      </c>
      <c r="EUJ17" s="211">
        <f t="shared" si="1098"/>
        <v>33.833333333333336</v>
      </c>
      <c r="EUK17" s="195"/>
      <c r="EUL17" s="49">
        <v>0</v>
      </c>
      <c r="EUM17" s="49">
        <v>0</v>
      </c>
      <c r="EUN17" s="49">
        <f>SUMIF(SUMPK!$B:$B,$B:$B,SUMPK!$O:$O)</f>
        <v>0</v>
      </c>
      <c r="EUO17" s="49">
        <v>0</v>
      </c>
      <c r="EUP17" s="49">
        <v>0</v>
      </c>
      <c r="EUQ17" s="808">
        <f t="shared" si="1099"/>
        <v>0</v>
      </c>
      <c r="EUR17" s="211">
        <f t="shared" si="1100"/>
        <v>0</v>
      </c>
      <c r="EUS17" s="195">
        <v>0</v>
      </c>
      <c r="EUT17" s="49">
        <v>0</v>
      </c>
      <c r="EUU17" s="49">
        <v>0</v>
      </c>
      <c r="EUV17" s="49">
        <v>0</v>
      </c>
      <c r="EUW17" s="49"/>
      <c r="EUX17" s="49">
        <v>0</v>
      </c>
      <c r="EUY17" s="808">
        <f t="shared" si="1101"/>
        <v>0</v>
      </c>
      <c r="EUZ17" s="211">
        <f t="shared" si="1102"/>
        <v>0</v>
      </c>
      <c r="EVA17" s="195">
        <v>0</v>
      </c>
      <c r="EVB17" s="49"/>
      <c r="EVC17" s="49"/>
      <c r="EVD17" s="49"/>
      <c r="EVE17" s="49">
        <v>0</v>
      </c>
      <c r="EVF17" s="49"/>
      <c r="EVG17" s="808">
        <f t="shared" si="1103"/>
        <v>0</v>
      </c>
      <c r="EVH17" s="211">
        <f t="shared" si="1104"/>
        <v>0</v>
      </c>
      <c r="EVI17" s="195">
        <v>0</v>
      </c>
      <c r="EVJ17" s="49">
        <v>0</v>
      </c>
      <c r="EVK17" s="49">
        <v>0</v>
      </c>
      <c r="EVL17" s="49"/>
      <c r="EVM17" s="49"/>
      <c r="EVN17" s="49">
        <v>220</v>
      </c>
      <c r="EVO17" s="808">
        <f t="shared" si="1105"/>
        <v>220</v>
      </c>
      <c r="EVP17" s="211">
        <f t="shared" si="1106"/>
        <v>36.666666666666664</v>
      </c>
      <c r="EVQ17" s="195">
        <v>0</v>
      </c>
      <c r="EVR17" s="49">
        <v>0</v>
      </c>
      <c r="EVS17" s="49">
        <v>0</v>
      </c>
      <c r="EVT17" s="49"/>
      <c r="EVU17" s="49">
        <v>107</v>
      </c>
      <c r="EVV17" s="49">
        <v>0</v>
      </c>
      <c r="EVW17" s="808">
        <f t="shared" si="1107"/>
        <v>107</v>
      </c>
      <c r="EVX17" s="211">
        <f t="shared" si="1108"/>
        <v>17.833333333333332</v>
      </c>
      <c r="EVY17" s="195">
        <v>0</v>
      </c>
      <c r="EVZ17" s="49">
        <v>0</v>
      </c>
      <c r="EWA17" s="49"/>
      <c r="EWB17" s="49">
        <v>0</v>
      </c>
      <c r="EWC17" s="49"/>
      <c r="EWD17" s="49">
        <v>0</v>
      </c>
      <c r="EWE17" s="808">
        <f t="shared" si="1109"/>
        <v>0</v>
      </c>
      <c r="EWF17" s="211">
        <f t="shared" si="1110"/>
        <v>0</v>
      </c>
      <c r="EWG17" s="195"/>
      <c r="EWH17" s="49">
        <v>0</v>
      </c>
      <c r="EWI17" s="49"/>
      <c r="EWJ17" s="49"/>
      <c r="EWK17" s="49">
        <v>0</v>
      </c>
      <c r="EWL17" s="49">
        <v>226</v>
      </c>
      <c r="EWM17" s="808">
        <f t="shared" si="1111"/>
        <v>226</v>
      </c>
      <c r="EWN17" s="211">
        <f t="shared" si="1138"/>
        <v>37.666666666666664</v>
      </c>
      <c r="EWO17" s="195">
        <v>0</v>
      </c>
      <c r="EWP17" s="49">
        <v>0</v>
      </c>
      <c r="EWQ17" s="49">
        <v>0</v>
      </c>
      <c r="EWR17" s="49">
        <v>0</v>
      </c>
      <c r="EWS17" s="49">
        <v>0</v>
      </c>
      <c r="EWT17" s="49">
        <v>0</v>
      </c>
      <c r="EWU17" s="808">
        <f t="shared" si="1112"/>
        <v>0</v>
      </c>
      <c r="EWV17" s="211">
        <f t="shared" si="1113"/>
        <v>0</v>
      </c>
      <c r="EWW17" s="195"/>
      <c r="EWX17" s="49"/>
      <c r="EWY17" s="49">
        <v>0</v>
      </c>
      <c r="EWZ17" s="49">
        <v>0</v>
      </c>
      <c r="EXA17" s="49">
        <v>0</v>
      </c>
      <c r="EXB17" s="49"/>
      <c r="EXC17" s="808">
        <f t="shared" si="1114"/>
        <v>0</v>
      </c>
      <c r="EXD17" s="211">
        <f t="shared" si="1115"/>
        <v>0</v>
      </c>
      <c r="EXE17" s="195">
        <v>111</v>
      </c>
      <c r="EXF17" s="49">
        <v>0</v>
      </c>
      <c r="EXG17" s="49"/>
      <c r="EXH17" s="49">
        <v>0</v>
      </c>
      <c r="EXI17" s="49">
        <v>0</v>
      </c>
      <c r="EXJ17" s="49">
        <v>100</v>
      </c>
      <c r="EXK17" s="808">
        <f t="shared" si="1116"/>
        <v>211</v>
      </c>
      <c r="EXL17" s="211">
        <f t="shared" si="1117"/>
        <v>35.166666666666664</v>
      </c>
      <c r="EXM17" s="458">
        <v>0</v>
      </c>
      <c r="EXN17" s="83">
        <v>0</v>
      </c>
      <c r="EXO17" s="83"/>
      <c r="EXP17" s="83">
        <v>0</v>
      </c>
      <c r="EXQ17" s="83"/>
      <c r="EXR17" s="83">
        <v>0</v>
      </c>
      <c r="EXS17" s="808">
        <f t="shared" si="1118"/>
        <v>0</v>
      </c>
      <c r="EXT17" s="211">
        <f t="shared" si="1119"/>
        <v>0</v>
      </c>
      <c r="EXU17" s="195">
        <v>0</v>
      </c>
      <c r="EXV17" s="49"/>
      <c r="EXW17" s="49"/>
      <c r="EXX17" s="49">
        <v>0</v>
      </c>
      <c r="EXY17" s="49"/>
      <c r="EXZ17" s="49">
        <v>215</v>
      </c>
      <c r="EYA17" s="808">
        <f t="shared" si="1120"/>
        <v>215</v>
      </c>
      <c r="EYB17" s="211">
        <f t="shared" si="1121"/>
        <v>35.833333333333336</v>
      </c>
      <c r="EYC17" s="195">
        <v>0</v>
      </c>
      <c r="EYD17" s="49"/>
      <c r="EYE17" s="49">
        <v>0</v>
      </c>
      <c r="EYF17" s="49">
        <v>110</v>
      </c>
      <c r="EYG17" s="49">
        <v>0</v>
      </c>
      <c r="EYH17" s="49">
        <v>0</v>
      </c>
      <c r="EYI17" s="808">
        <f t="shared" si="1122"/>
        <v>110</v>
      </c>
      <c r="EYJ17" s="211">
        <f t="shared" si="1123"/>
        <v>18.333333333333332</v>
      </c>
      <c r="EYK17" s="195">
        <v>0</v>
      </c>
      <c r="EYL17" s="49">
        <v>0</v>
      </c>
      <c r="EYM17" s="49">
        <v>0</v>
      </c>
      <c r="EYN17" s="49"/>
      <c r="EYO17" s="49">
        <v>0</v>
      </c>
      <c r="EYP17" s="49">
        <v>0</v>
      </c>
      <c r="EYQ17" s="808">
        <f t="shared" si="1124"/>
        <v>0</v>
      </c>
      <c r="EYR17" s="211">
        <f t="shared" si="1125"/>
        <v>0</v>
      </c>
      <c r="EYS17" s="195">
        <v>109</v>
      </c>
      <c r="EYT17" s="49">
        <v>0</v>
      </c>
      <c r="EYU17" s="49">
        <v>0</v>
      </c>
      <c r="EYV17" s="49"/>
      <c r="EYW17" s="49"/>
      <c r="EYX17" s="49"/>
      <c r="EYY17" s="872">
        <f t="shared" si="1126"/>
        <v>109</v>
      </c>
      <c r="EYZ17" s="873">
        <f t="shared" si="1139"/>
        <v>18.166666666666668</v>
      </c>
      <c r="EZA17" s="195">
        <v>0</v>
      </c>
      <c r="EZB17" s="49">
        <v>0</v>
      </c>
      <c r="EZC17" s="49">
        <v>0</v>
      </c>
      <c r="EZD17" s="49">
        <v>0</v>
      </c>
      <c r="EZE17" s="49"/>
      <c r="EZF17" s="49">
        <v>0</v>
      </c>
      <c r="EZG17" s="872">
        <f t="shared" si="1127"/>
        <v>0</v>
      </c>
      <c r="EZH17" s="873">
        <f t="shared" si="1128"/>
        <v>0</v>
      </c>
      <c r="EZI17" s="195"/>
      <c r="EZJ17" s="49">
        <v>0</v>
      </c>
      <c r="EZK17" s="49">
        <v>0</v>
      </c>
      <c r="EZL17" s="49">
        <v>0</v>
      </c>
      <c r="EZM17" s="49">
        <f>SUMIF(SUMPK!$B:$B,$B:$B,SUMPK!$O:$O)</f>
        <v>0</v>
      </c>
      <c r="EZN17" s="49">
        <v>0</v>
      </c>
      <c r="EZO17" s="872">
        <f t="shared" si="1129"/>
        <v>0</v>
      </c>
      <c r="EZP17" s="873">
        <f t="shared" si="1130"/>
        <v>0</v>
      </c>
      <c r="EZQ17" s="458">
        <v>0</v>
      </c>
      <c r="EZR17" s="83"/>
      <c r="EZS17" s="83">
        <v>0</v>
      </c>
      <c r="EZT17" s="83"/>
      <c r="EZU17" s="83"/>
      <c r="EZV17" s="83">
        <v>0</v>
      </c>
      <c r="EZW17" s="872">
        <f t="shared" si="1131"/>
        <v>0</v>
      </c>
      <c r="EZX17" s="873">
        <f t="shared" si="1132"/>
        <v>0</v>
      </c>
      <c r="EZY17" s="195">
        <v>0</v>
      </c>
      <c r="EZZ17" s="49">
        <v>0</v>
      </c>
      <c r="FAA17" s="49">
        <v>0</v>
      </c>
      <c r="FAB17" s="49"/>
      <c r="FAC17" s="49">
        <v>200</v>
      </c>
      <c r="FAD17" s="49"/>
      <c r="FAE17" s="872">
        <f t="shared" si="1133"/>
        <v>200</v>
      </c>
      <c r="FAF17" s="873">
        <f t="shared" si="1134"/>
        <v>33.333333333333336</v>
      </c>
    </row>
    <row r="18" spans="1:4088" s="8" customFormat="1" ht="15" customHeight="1" x14ac:dyDescent="0.2">
      <c r="A18" s="301">
        <v>12</v>
      </c>
      <c r="B18" s="21" t="s">
        <v>127</v>
      </c>
      <c r="C18" s="275" t="s">
        <v>128</v>
      </c>
      <c r="D18" s="21">
        <v>25</v>
      </c>
      <c r="E18" s="24"/>
      <c r="F18" s="24">
        <v>1471</v>
      </c>
      <c r="G18" s="24"/>
      <c r="H18" s="24"/>
      <c r="I18" s="360"/>
      <c r="J18" s="360">
        <f>SUMIF(SUMPK!$B:$B,$B:$B,SUMPK!$O:$O)</f>
        <v>0</v>
      </c>
      <c r="K18" s="15">
        <f t="shared" si="1212"/>
        <v>0</v>
      </c>
      <c r="L18" s="24">
        <f t="shared" si="188"/>
        <v>1471</v>
      </c>
      <c r="M18" s="24">
        <f t="shared" si="189"/>
        <v>1471</v>
      </c>
      <c r="N18" s="15">
        <v>0</v>
      </c>
      <c r="O18" s="276">
        <f t="shared" si="190"/>
        <v>0</v>
      </c>
      <c r="P18" s="712">
        <v>269.66666666666669</v>
      </c>
      <c r="Q18" s="276">
        <f t="shared" si="191"/>
        <v>32.72929542645241</v>
      </c>
      <c r="R18" s="277">
        <f t="shared" si="192"/>
        <v>76.92307692307692</v>
      </c>
      <c r="S18" s="222">
        <v>2000</v>
      </c>
      <c r="T18" s="276">
        <f t="shared" si="193"/>
        <v>19.123000000000001</v>
      </c>
      <c r="U18" s="303"/>
      <c r="V18" s="302">
        <f t="shared" si="1213"/>
        <v>19.123000000000001</v>
      </c>
      <c r="W18" s="304">
        <f t="shared" si="0"/>
        <v>1</v>
      </c>
      <c r="X18" s="305"/>
      <c r="Y18" s="280"/>
      <c r="Z18" s="280"/>
      <c r="AA18" s="280"/>
      <c r="AB18" s="280"/>
      <c r="AC18" s="662">
        <v>13</v>
      </c>
      <c r="AD18" s="649">
        <v>1251</v>
      </c>
      <c r="AE18" s="49"/>
      <c r="AF18" s="49">
        <v>1244</v>
      </c>
      <c r="AG18" s="49"/>
      <c r="AH18" s="49">
        <v>1</v>
      </c>
      <c r="AI18" s="49">
        <v>597</v>
      </c>
      <c r="AJ18" s="42">
        <f t="shared" si="1145"/>
        <v>3093</v>
      </c>
      <c r="AK18" s="43">
        <f t="shared" si="1146"/>
        <v>515.5</v>
      </c>
      <c r="AL18" s="48"/>
      <c r="AM18" s="49"/>
      <c r="AN18" s="49"/>
      <c r="AO18" s="49">
        <v>1585</v>
      </c>
      <c r="AP18" s="49"/>
      <c r="AQ18" s="49"/>
      <c r="AR18" s="42">
        <f t="shared" si="1147"/>
        <v>1585</v>
      </c>
      <c r="AS18" s="43">
        <f t="shared" si="1148"/>
        <v>264.16666666666669</v>
      </c>
      <c r="AT18" s="48"/>
      <c r="AU18" s="49">
        <v>1206</v>
      </c>
      <c r="AV18" s="49"/>
      <c r="AW18" s="49"/>
      <c r="AX18" s="49"/>
      <c r="AY18" s="49">
        <v>207</v>
      </c>
      <c r="AZ18" s="42">
        <f t="shared" si="1149"/>
        <v>1413</v>
      </c>
      <c r="BA18" s="43">
        <f t="shared" si="1150"/>
        <v>235.5</v>
      </c>
      <c r="BB18" s="48"/>
      <c r="BC18" s="49"/>
      <c r="BD18" s="49"/>
      <c r="BE18" s="49">
        <v>1407</v>
      </c>
      <c r="BF18" s="49"/>
      <c r="BG18" s="49"/>
      <c r="BH18" s="42">
        <f t="shared" si="1151"/>
        <v>1407</v>
      </c>
      <c r="BI18" s="43">
        <f t="shared" si="1152"/>
        <v>234.5</v>
      </c>
      <c r="BJ18" s="48">
        <v>1203</v>
      </c>
      <c r="BK18" s="49"/>
      <c r="BL18" s="49">
        <v>1955</v>
      </c>
      <c r="BM18" s="49"/>
      <c r="BN18" s="49">
        <v>2191</v>
      </c>
      <c r="BO18" s="49"/>
      <c r="BP18" s="42">
        <f t="shared" si="1153"/>
        <v>5349</v>
      </c>
      <c r="BQ18" s="43">
        <f t="shared" si="1154"/>
        <v>891.5</v>
      </c>
      <c r="BR18" s="48">
        <v>1594</v>
      </c>
      <c r="BS18" s="49"/>
      <c r="BT18" s="49"/>
      <c r="BU18" s="49">
        <v>992</v>
      </c>
      <c r="BV18" s="49"/>
      <c r="BW18" s="49"/>
      <c r="BX18" s="42">
        <f t="shared" si="1155"/>
        <v>2586</v>
      </c>
      <c r="BY18" s="43">
        <f t="shared" si="3"/>
        <v>431</v>
      </c>
      <c r="BZ18" s="48">
        <v>1182</v>
      </c>
      <c r="CA18" s="49"/>
      <c r="CB18" s="49"/>
      <c r="CC18" s="49"/>
      <c r="CD18" s="49"/>
      <c r="CE18" s="49">
        <v>1146</v>
      </c>
      <c r="CF18" s="42">
        <f t="shared" si="1156"/>
        <v>2328</v>
      </c>
      <c r="CG18" s="43">
        <f t="shared" si="1157"/>
        <v>388</v>
      </c>
      <c r="CH18" s="48"/>
      <c r="CI18" s="49"/>
      <c r="CJ18" s="49">
        <v>300</v>
      </c>
      <c r="CK18" s="49">
        <v>1700</v>
      </c>
      <c r="CL18" s="49"/>
      <c r="CM18" s="49"/>
      <c r="CN18" s="42">
        <f t="shared" si="1158"/>
        <v>2000</v>
      </c>
      <c r="CO18" s="43">
        <f t="shared" si="1159"/>
        <v>333.33333333333331</v>
      </c>
      <c r="CP18" s="48"/>
      <c r="CQ18" s="49"/>
      <c r="CR18" s="49"/>
      <c r="CS18" s="49">
        <v>2616</v>
      </c>
      <c r="CT18" s="49"/>
      <c r="CU18" s="49"/>
      <c r="CV18" s="42">
        <f t="shared" si="1160"/>
        <v>2616</v>
      </c>
      <c r="CW18" s="43">
        <f t="shared" si="1161"/>
        <v>436</v>
      </c>
      <c r="CX18" s="48">
        <v>600</v>
      </c>
      <c r="CY18" s="49"/>
      <c r="CZ18" s="49"/>
      <c r="DA18" s="49"/>
      <c r="DB18" s="49"/>
      <c r="DC18" s="49"/>
      <c r="DD18" s="42">
        <f t="shared" si="1162"/>
        <v>600</v>
      </c>
      <c r="DE18" s="43">
        <f t="shared" si="1163"/>
        <v>100</v>
      </c>
      <c r="DF18" s="48"/>
      <c r="DG18" s="49"/>
      <c r="DH18" s="49"/>
      <c r="DI18" s="49">
        <v>1200</v>
      </c>
      <c r="DJ18" s="49"/>
      <c r="DK18" s="49"/>
      <c r="DL18" s="42">
        <f t="shared" si="1164"/>
        <v>1200</v>
      </c>
      <c r="DM18" s="43">
        <f t="shared" si="1165"/>
        <v>200</v>
      </c>
      <c r="DN18" s="48"/>
      <c r="DO18" s="49">
        <v>2370</v>
      </c>
      <c r="DP18" s="49"/>
      <c r="DQ18" s="49"/>
      <c r="DR18" s="49">
        <v>735</v>
      </c>
      <c r="DS18" s="49"/>
      <c r="DT18" s="42">
        <f t="shared" si="1166"/>
        <v>3105</v>
      </c>
      <c r="DU18" s="43">
        <f t="shared" si="1167"/>
        <v>517.5</v>
      </c>
      <c r="DV18" s="48"/>
      <c r="DW18" s="49"/>
      <c r="DX18" s="49">
        <v>961</v>
      </c>
      <c r="DY18" s="49"/>
      <c r="DZ18" s="49">
        <v>607</v>
      </c>
      <c r="EA18" s="49"/>
      <c r="EB18" s="42">
        <f t="shared" si="1168"/>
        <v>1568</v>
      </c>
      <c r="EC18" s="43">
        <f t="shared" si="1169"/>
        <v>261.33333333333331</v>
      </c>
      <c r="ED18" s="48">
        <v>1321</v>
      </c>
      <c r="EE18" s="49"/>
      <c r="EF18" s="49">
        <v>1010</v>
      </c>
      <c r="EG18" s="49"/>
      <c r="EH18" s="49"/>
      <c r="EI18" s="49"/>
      <c r="EJ18" s="42">
        <f t="shared" si="1170"/>
        <v>2331</v>
      </c>
      <c r="EK18" s="43">
        <f t="shared" si="1171"/>
        <v>388.5</v>
      </c>
      <c r="EL18" s="48">
        <v>1262</v>
      </c>
      <c r="EM18" s="49"/>
      <c r="EN18" s="49"/>
      <c r="EO18" s="49"/>
      <c r="EP18" s="49"/>
      <c r="EQ18" s="49">
        <v>1398</v>
      </c>
      <c r="ER18" s="42">
        <f t="shared" si="1172"/>
        <v>2660</v>
      </c>
      <c r="ES18" s="43">
        <f t="shared" si="1173"/>
        <v>443.33333333333331</v>
      </c>
      <c r="ET18" s="48"/>
      <c r="EU18" s="49">
        <v>2014</v>
      </c>
      <c r="EV18" s="49"/>
      <c r="EW18" s="49">
        <v>1738</v>
      </c>
      <c r="EX18" s="49"/>
      <c r="EY18" s="49"/>
      <c r="EZ18" s="42">
        <f t="shared" si="1174"/>
        <v>3752</v>
      </c>
      <c r="FA18" s="43">
        <f t="shared" si="1175"/>
        <v>625.33333333333337</v>
      </c>
      <c r="FB18" s="48"/>
      <c r="FC18" s="49"/>
      <c r="FD18" s="49">
        <v>1602</v>
      </c>
      <c r="FE18" s="49"/>
      <c r="FF18" s="49"/>
      <c r="FG18" s="49"/>
      <c r="FH18" s="42">
        <f t="shared" si="1176"/>
        <v>1602</v>
      </c>
      <c r="FI18" s="43">
        <f t="shared" si="1177"/>
        <v>267</v>
      </c>
      <c r="FJ18" s="48">
        <v>403</v>
      </c>
      <c r="FK18" s="49"/>
      <c r="FL18" s="49"/>
      <c r="FM18" s="49"/>
      <c r="FN18" s="49">
        <v>200</v>
      </c>
      <c r="FO18" s="49">
        <v>1766</v>
      </c>
      <c r="FP18" s="42">
        <f t="shared" si="1178"/>
        <v>2369</v>
      </c>
      <c r="FQ18" s="43">
        <f t="shared" si="1179"/>
        <v>394.83333333333331</v>
      </c>
      <c r="FR18" s="48"/>
      <c r="FS18" s="49"/>
      <c r="FT18" s="49">
        <v>400</v>
      </c>
      <c r="FU18" s="49">
        <v>846</v>
      </c>
      <c r="FV18" s="49"/>
      <c r="FW18" s="49"/>
      <c r="FX18" s="42">
        <f t="shared" si="1180"/>
        <v>1246</v>
      </c>
      <c r="FY18" s="43">
        <f t="shared" si="1181"/>
        <v>207.66666666666666</v>
      </c>
      <c r="FZ18" s="48">
        <f>109+259</f>
        <v>368</v>
      </c>
      <c r="GA18" s="49"/>
      <c r="GB18" s="49">
        <v>802</v>
      </c>
      <c r="GC18" s="49">
        <v>801</v>
      </c>
      <c r="GD18" s="49"/>
      <c r="GE18" s="49"/>
      <c r="GF18" s="42">
        <f t="shared" si="1182"/>
        <v>1971</v>
      </c>
      <c r="GG18" s="43">
        <f t="shared" si="1183"/>
        <v>328.5</v>
      </c>
      <c r="GH18" s="48"/>
      <c r="GI18" s="49">
        <v>1203</v>
      </c>
      <c r="GJ18" s="49"/>
      <c r="GK18" s="49"/>
      <c r="GL18" s="49"/>
      <c r="GM18" s="49">
        <v>1601</v>
      </c>
      <c r="GN18" s="42">
        <f t="shared" si="1184"/>
        <v>2804</v>
      </c>
      <c r="GO18" s="43">
        <f t="shared" si="1185"/>
        <v>467.33333333333331</v>
      </c>
      <c r="GP18" s="48"/>
      <c r="GQ18" s="49"/>
      <c r="GR18" s="49">
        <v>1198</v>
      </c>
      <c r="GS18" s="49"/>
      <c r="GT18" s="49"/>
      <c r="GU18" s="49">
        <v>805</v>
      </c>
      <c r="GV18" s="42">
        <f t="shared" si="1186"/>
        <v>2003</v>
      </c>
      <c r="GW18" s="43">
        <f t="shared" si="1187"/>
        <v>333.83333333333331</v>
      </c>
      <c r="GX18" s="48"/>
      <c r="GY18" s="49"/>
      <c r="GZ18" s="49">
        <v>1525</v>
      </c>
      <c r="HA18" s="49">
        <v>1300</v>
      </c>
      <c r="HB18" s="49">
        <v>469</v>
      </c>
      <c r="HC18" s="49"/>
      <c r="HD18" s="42">
        <f t="shared" si="1188"/>
        <v>3294</v>
      </c>
      <c r="HE18" s="43">
        <f t="shared" si="1189"/>
        <v>549</v>
      </c>
      <c r="HF18" s="48"/>
      <c r="HG18" s="49"/>
      <c r="HH18" s="49"/>
      <c r="HI18" s="49"/>
      <c r="HJ18" s="49"/>
      <c r="HK18" s="49">
        <v>596</v>
      </c>
      <c r="HL18" s="42">
        <f t="shared" si="1190"/>
        <v>596</v>
      </c>
      <c r="HM18" s="43">
        <f t="shared" si="1191"/>
        <v>99.333333333333329</v>
      </c>
      <c r="HN18" s="82">
        <v>595</v>
      </c>
      <c r="HO18" s="83"/>
      <c r="HP18" s="83"/>
      <c r="HQ18" s="83">
        <v>1200</v>
      </c>
      <c r="HR18" s="83">
        <v>409</v>
      </c>
      <c r="HS18" s="83"/>
      <c r="HT18" s="42">
        <f t="shared" si="1192"/>
        <v>2204</v>
      </c>
      <c r="HU18" s="43">
        <f t="shared" si="1193"/>
        <v>367.33333333333331</v>
      </c>
      <c r="HV18" s="48"/>
      <c r="HW18" s="49">
        <v>605</v>
      </c>
      <c r="HX18" s="49">
        <v>793</v>
      </c>
      <c r="HY18" s="49"/>
      <c r="HZ18" s="49"/>
      <c r="IA18" s="49"/>
      <c r="IB18" s="42">
        <f t="shared" si="1194"/>
        <v>1398</v>
      </c>
      <c r="IC18" s="43">
        <f t="shared" si="1195"/>
        <v>233</v>
      </c>
      <c r="ID18" s="48">
        <v>990</v>
      </c>
      <c r="IE18" s="49"/>
      <c r="IF18" s="49"/>
      <c r="IG18" s="49"/>
      <c r="IH18" s="49">
        <v>1093</v>
      </c>
      <c r="II18" s="49"/>
      <c r="IJ18" s="42">
        <f t="shared" si="1196"/>
        <v>2083</v>
      </c>
      <c r="IK18" s="43">
        <f t="shared" si="1197"/>
        <v>347.16666666666669</v>
      </c>
      <c r="IL18" s="48"/>
      <c r="IM18" s="49">
        <v>621</v>
      </c>
      <c r="IN18" s="49"/>
      <c r="IO18" s="49"/>
      <c r="IP18" s="49"/>
      <c r="IQ18" s="49"/>
      <c r="IR18" s="67">
        <f t="shared" si="1198"/>
        <v>621</v>
      </c>
      <c r="IS18" s="68">
        <f t="shared" si="1199"/>
        <v>103.5</v>
      </c>
      <c r="IT18" s="48">
        <v>373</v>
      </c>
      <c r="IU18" s="49"/>
      <c r="IV18" s="49">
        <v>894</v>
      </c>
      <c r="IW18" s="49"/>
      <c r="IX18" s="49"/>
      <c r="IY18" s="49"/>
      <c r="IZ18" s="67">
        <f t="shared" si="1200"/>
        <v>1267</v>
      </c>
      <c r="JA18" s="68">
        <f t="shared" si="1201"/>
        <v>211.16666666666666</v>
      </c>
      <c r="JB18" s="48"/>
      <c r="JC18" s="49"/>
      <c r="JD18" s="49">
        <v>921</v>
      </c>
      <c r="JE18" s="49"/>
      <c r="JF18" s="49"/>
      <c r="JG18" s="49"/>
      <c r="JH18" s="67">
        <f t="shared" si="1202"/>
        <v>921</v>
      </c>
      <c r="JI18" s="68">
        <f t="shared" si="1203"/>
        <v>153.5</v>
      </c>
      <c r="JJ18" s="48">
        <v>198</v>
      </c>
      <c r="JK18" s="49">
        <v>803</v>
      </c>
      <c r="JL18" s="49"/>
      <c r="JM18" s="49"/>
      <c r="JN18" s="49"/>
      <c r="JO18" s="49"/>
      <c r="JP18" s="42">
        <f t="shared" si="1204"/>
        <v>1001</v>
      </c>
      <c r="JQ18" s="43">
        <f t="shared" si="1205"/>
        <v>166.83333333333334</v>
      </c>
      <c r="JR18" s="48">
        <v>191</v>
      </c>
      <c r="JS18" s="49"/>
      <c r="JT18" s="49"/>
      <c r="JU18" s="49"/>
      <c r="JV18" s="49">
        <v>1612</v>
      </c>
      <c r="JW18" s="49"/>
      <c r="JX18" s="42">
        <f t="shared" si="1206"/>
        <v>1803</v>
      </c>
      <c r="JY18" s="43">
        <f t="shared" si="1207"/>
        <v>300.5</v>
      </c>
      <c r="JZ18" s="48"/>
      <c r="KA18" s="49">
        <v>374</v>
      </c>
      <c r="KB18" s="49"/>
      <c r="KC18" s="49">
        <v>1004</v>
      </c>
      <c r="KD18" s="49"/>
      <c r="KE18" s="49"/>
      <c r="KF18" s="42">
        <f t="shared" si="195"/>
        <v>1378</v>
      </c>
      <c r="KG18" s="43">
        <f t="shared" si="196"/>
        <v>229.66666666666666</v>
      </c>
      <c r="KH18" s="48">
        <v>811</v>
      </c>
      <c r="KI18" s="49"/>
      <c r="KJ18" s="49"/>
      <c r="KK18" s="49"/>
      <c r="KL18" s="49"/>
      <c r="KM18" s="49"/>
      <c r="KN18" s="67">
        <f t="shared" si="197"/>
        <v>811</v>
      </c>
      <c r="KO18" s="68">
        <f t="shared" si="198"/>
        <v>135.16666666666666</v>
      </c>
      <c r="KP18" s="48"/>
      <c r="KQ18" s="49">
        <v>1571</v>
      </c>
      <c r="KR18" s="49"/>
      <c r="KS18" s="49"/>
      <c r="KT18" s="49">
        <v>598</v>
      </c>
      <c r="KU18" s="49"/>
      <c r="KV18" s="67">
        <f t="shared" si="199"/>
        <v>2169</v>
      </c>
      <c r="KW18" s="68">
        <f t="shared" si="200"/>
        <v>361.5</v>
      </c>
      <c r="KX18" s="48"/>
      <c r="KY18" s="49"/>
      <c r="KZ18" s="49"/>
      <c r="LA18" s="49"/>
      <c r="LB18" s="49"/>
      <c r="LC18" s="49"/>
      <c r="LD18" s="67">
        <f t="shared" si="201"/>
        <v>0</v>
      </c>
      <c r="LE18" s="68">
        <f t="shared" si="202"/>
        <v>0</v>
      </c>
      <c r="LF18" s="48"/>
      <c r="LG18" s="49"/>
      <c r="LH18" s="49">
        <v>1008</v>
      </c>
      <c r="LI18" s="49"/>
      <c r="LJ18" s="49"/>
      <c r="LK18" s="49"/>
      <c r="LL18" s="67">
        <f t="shared" si="203"/>
        <v>1008</v>
      </c>
      <c r="LM18" s="68">
        <f t="shared" si="204"/>
        <v>168</v>
      </c>
      <c r="LN18" s="48">
        <v>786</v>
      </c>
      <c r="LO18" s="49"/>
      <c r="LP18" s="49">
        <v>458</v>
      </c>
      <c r="LQ18" s="49">
        <v>594</v>
      </c>
      <c r="LR18" s="49"/>
      <c r="LS18" s="49">
        <v>833</v>
      </c>
      <c r="LT18" s="67">
        <f t="shared" si="205"/>
        <v>2671</v>
      </c>
      <c r="LU18" s="68">
        <f t="shared" si="206"/>
        <v>445.16666666666669</v>
      </c>
      <c r="LV18" s="48"/>
      <c r="LW18" s="49"/>
      <c r="LX18" s="49"/>
      <c r="LY18" s="49">
        <v>744</v>
      </c>
      <c r="LZ18" s="49"/>
      <c r="MA18" s="49">
        <v>818</v>
      </c>
      <c r="MB18" s="67">
        <f t="shared" si="207"/>
        <v>1562</v>
      </c>
      <c r="MC18" s="68">
        <f t="shared" si="208"/>
        <v>260.33333333333331</v>
      </c>
      <c r="MD18" s="48"/>
      <c r="ME18" s="49"/>
      <c r="MF18" s="49"/>
      <c r="MG18" s="49"/>
      <c r="MH18" s="49"/>
      <c r="MI18" s="49">
        <v>1157</v>
      </c>
      <c r="MJ18" s="67">
        <f t="shared" si="209"/>
        <v>1157</v>
      </c>
      <c r="MK18" s="68">
        <f t="shared" si="210"/>
        <v>192.83333333333334</v>
      </c>
      <c r="ML18" s="48"/>
      <c r="MM18" s="49"/>
      <c r="MN18" s="49">
        <v>799</v>
      </c>
      <c r="MO18" s="49"/>
      <c r="MP18" s="49"/>
      <c r="MQ18" s="49">
        <v>995</v>
      </c>
      <c r="MR18" s="67">
        <f t="shared" si="211"/>
        <v>1794</v>
      </c>
      <c r="MS18" s="68">
        <f t="shared" si="212"/>
        <v>299</v>
      </c>
      <c r="MT18" s="48"/>
      <c r="MU18" s="49"/>
      <c r="MV18" s="49">
        <v>783</v>
      </c>
      <c r="MW18" s="49"/>
      <c r="MX18" s="49"/>
      <c r="MY18" s="49"/>
      <c r="MZ18" s="67">
        <f t="shared" si="213"/>
        <v>783</v>
      </c>
      <c r="NA18" s="68">
        <f t="shared" si="214"/>
        <v>130.5</v>
      </c>
      <c r="NB18" s="48"/>
      <c r="NC18" s="49">
        <v>998</v>
      </c>
      <c r="ND18" s="49"/>
      <c r="NE18" s="49"/>
      <c r="NF18" s="49">
        <v>1173</v>
      </c>
      <c r="NG18" s="49"/>
      <c r="NH18" s="67">
        <f t="shared" si="215"/>
        <v>2171</v>
      </c>
      <c r="NI18" s="68">
        <f t="shared" si="216"/>
        <v>361.83333333333331</v>
      </c>
      <c r="NJ18" s="48"/>
      <c r="NK18" s="49">
        <v>200</v>
      </c>
      <c r="NL18" s="49">
        <v>553</v>
      </c>
      <c r="NM18" s="49"/>
      <c r="NN18" s="49"/>
      <c r="NO18" s="49">
        <v>1200</v>
      </c>
      <c r="NP18" s="67">
        <f t="shared" si="217"/>
        <v>1953</v>
      </c>
      <c r="NQ18" s="68">
        <f t="shared" si="218"/>
        <v>325.5</v>
      </c>
      <c r="NR18" s="48">
        <v>418</v>
      </c>
      <c r="NS18" s="49"/>
      <c r="NT18" s="49"/>
      <c r="NU18" s="49"/>
      <c r="NV18" s="49"/>
      <c r="NW18" s="49"/>
      <c r="NX18" s="67">
        <f t="shared" si="219"/>
        <v>418</v>
      </c>
      <c r="NY18" s="68">
        <f t="shared" si="220"/>
        <v>69.666666666666671</v>
      </c>
      <c r="NZ18" s="48"/>
      <c r="OA18" s="49">
        <v>1619</v>
      </c>
      <c r="OB18" s="49"/>
      <c r="OC18" s="49"/>
      <c r="OD18" s="49"/>
      <c r="OE18" s="49"/>
      <c r="OF18" s="67">
        <f t="shared" si="221"/>
        <v>1619</v>
      </c>
      <c r="OG18" s="68">
        <f t="shared" si="222"/>
        <v>269.83333333333331</v>
      </c>
      <c r="OH18" s="48">
        <v>804</v>
      </c>
      <c r="OI18" s="49"/>
      <c r="OJ18" s="49"/>
      <c r="OK18" s="49"/>
      <c r="OL18" s="49">
        <v>1199</v>
      </c>
      <c r="OM18" s="49"/>
      <c r="ON18" s="67">
        <f t="shared" si="223"/>
        <v>2003</v>
      </c>
      <c r="OO18" s="68">
        <f t="shared" si="224"/>
        <v>333.83333333333331</v>
      </c>
      <c r="OP18" s="48"/>
      <c r="OQ18" s="49"/>
      <c r="OR18" s="49">
        <v>590</v>
      </c>
      <c r="OS18" s="49"/>
      <c r="OT18" s="49">
        <v>390</v>
      </c>
      <c r="OU18" s="49"/>
      <c r="OV18" s="67">
        <f t="shared" si="225"/>
        <v>980</v>
      </c>
      <c r="OW18" s="68">
        <f t="shared" si="226"/>
        <v>163.33333333333334</v>
      </c>
      <c r="OX18" s="48"/>
      <c r="OY18" s="49"/>
      <c r="OZ18" s="49"/>
      <c r="PA18" s="49"/>
      <c r="PB18" s="49"/>
      <c r="PC18" s="49">
        <v>401</v>
      </c>
      <c r="PD18" s="67">
        <f t="shared" si="227"/>
        <v>401</v>
      </c>
      <c r="PE18" s="68">
        <f t="shared" si="228"/>
        <v>66.833333333333329</v>
      </c>
      <c r="PF18" s="48"/>
      <c r="PG18" s="49"/>
      <c r="PH18" s="49"/>
      <c r="PI18" s="49"/>
      <c r="PJ18" s="49">
        <v>542</v>
      </c>
      <c r="PK18" s="49">
        <v>1400</v>
      </c>
      <c r="PL18" s="67">
        <f t="shared" si="229"/>
        <v>1942</v>
      </c>
      <c r="PM18" s="68">
        <f t="shared" si="230"/>
        <v>323.66666666666669</v>
      </c>
      <c r="PN18" s="48"/>
      <c r="PO18" s="49"/>
      <c r="PP18" s="49"/>
      <c r="PQ18" s="49"/>
      <c r="PR18" s="49">
        <v>1957</v>
      </c>
      <c r="PS18" s="49"/>
      <c r="PT18" s="104">
        <f t="shared" si="231"/>
        <v>1957</v>
      </c>
      <c r="PU18" s="105">
        <f t="shared" si="232"/>
        <v>326.16666666666669</v>
      </c>
      <c r="PV18" s="106"/>
      <c r="PW18" s="107"/>
      <c r="PX18" s="107"/>
      <c r="PY18" s="107"/>
      <c r="PZ18" s="107"/>
      <c r="QA18" s="107">
        <v>400</v>
      </c>
      <c r="QB18" s="104">
        <f t="shared" si="233"/>
        <v>400</v>
      </c>
      <c r="QC18" s="105">
        <f t="shared" si="234"/>
        <v>66.666666666666671</v>
      </c>
      <c r="QD18" s="106"/>
      <c r="QE18" s="107"/>
      <c r="QF18" s="107"/>
      <c r="QG18" s="107">
        <v>1213</v>
      </c>
      <c r="QH18" s="107"/>
      <c r="QI18" s="107"/>
      <c r="QJ18" s="104">
        <f t="shared" si="235"/>
        <v>1213</v>
      </c>
      <c r="QK18" s="105">
        <f t="shared" si="236"/>
        <v>202.16666666666666</v>
      </c>
      <c r="QL18" s="106"/>
      <c r="QM18" s="107"/>
      <c r="QN18" s="107"/>
      <c r="QO18" s="107">
        <v>1299</v>
      </c>
      <c r="QP18" s="107"/>
      <c r="QQ18" s="107"/>
      <c r="QR18" s="104">
        <f t="shared" si="237"/>
        <v>1299</v>
      </c>
      <c r="QS18" s="105">
        <f t="shared" si="238"/>
        <v>216.5</v>
      </c>
      <c r="QT18" s="106"/>
      <c r="QU18" s="107">
        <v>665</v>
      </c>
      <c r="QV18" s="107"/>
      <c r="QW18" s="107">
        <v>228</v>
      </c>
      <c r="QX18" s="107"/>
      <c r="QY18" s="107"/>
      <c r="QZ18" s="104">
        <f t="shared" si="239"/>
        <v>893</v>
      </c>
      <c r="RA18" s="105">
        <f t="shared" si="240"/>
        <v>148.83333333333334</v>
      </c>
      <c r="RB18" s="106"/>
      <c r="RC18" s="107"/>
      <c r="RD18" s="107"/>
      <c r="RE18" s="107"/>
      <c r="RF18" s="107"/>
      <c r="RG18" s="107"/>
      <c r="RH18" s="104">
        <f t="shared" si="241"/>
        <v>0</v>
      </c>
      <c r="RI18" s="105">
        <f t="shared" si="242"/>
        <v>0</v>
      </c>
      <c r="RJ18" s="106"/>
      <c r="RK18" s="107"/>
      <c r="RL18" s="107"/>
      <c r="RM18" s="107"/>
      <c r="RN18" s="107">
        <v>421</v>
      </c>
      <c r="RO18" s="107">
        <v>1601</v>
      </c>
      <c r="RP18" s="104">
        <f t="shared" si="243"/>
        <v>2022</v>
      </c>
      <c r="RQ18" s="105">
        <f t="shared" si="244"/>
        <v>337</v>
      </c>
      <c r="RR18" s="106"/>
      <c r="RS18" s="107"/>
      <c r="RT18" s="107"/>
      <c r="RU18" s="107"/>
      <c r="RV18" s="107"/>
      <c r="RW18" s="107"/>
      <c r="RX18" s="104">
        <f t="shared" si="245"/>
        <v>0</v>
      </c>
      <c r="RY18" s="105">
        <f t="shared" si="246"/>
        <v>0</v>
      </c>
      <c r="RZ18" s="106"/>
      <c r="SA18" s="107"/>
      <c r="SB18" s="107"/>
      <c r="SC18" s="107"/>
      <c r="SD18" s="107"/>
      <c r="SE18" s="107"/>
      <c r="SF18" s="104">
        <f t="shared" si="247"/>
        <v>0</v>
      </c>
      <c r="SG18" s="105">
        <f t="shared" si="248"/>
        <v>0</v>
      </c>
      <c r="SH18" s="106">
        <v>1467</v>
      </c>
      <c r="SI18" s="107">
        <v>320</v>
      </c>
      <c r="SJ18" s="107">
        <v>445</v>
      </c>
      <c r="SK18" s="107"/>
      <c r="SL18" s="107"/>
      <c r="SM18" s="107"/>
      <c r="SN18" s="104">
        <f t="shared" si="249"/>
        <v>2232</v>
      </c>
      <c r="SO18" s="105">
        <f t="shared" si="250"/>
        <v>372</v>
      </c>
      <c r="SP18" s="106"/>
      <c r="SQ18" s="107">
        <v>185</v>
      </c>
      <c r="SR18" s="107"/>
      <c r="SS18" s="107"/>
      <c r="ST18" s="107"/>
      <c r="SU18" s="107"/>
      <c r="SV18" s="104">
        <f t="shared" si="251"/>
        <v>185</v>
      </c>
      <c r="SW18" s="105">
        <f t="shared" si="252"/>
        <v>30.833333333333332</v>
      </c>
      <c r="SX18" s="106">
        <v>844</v>
      </c>
      <c r="SY18" s="107"/>
      <c r="SZ18" s="107"/>
      <c r="TA18" s="107">
        <v>484</v>
      </c>
      <c r="TB18" s="107">
        <v>599</v>
      </c>
      <c r="TC18" s="107"/>
      <c r="TD18" s="104">
        <f t="shared" si="253"/>
        <v>1927</v>
      </c>
      <c r="TE18" s="105">
        <f t="shared" si="254"/>
        <v>321.16666666666669</v>
      </c>
      <c r="TF18" s="106"/>
      <c r="TG18" s="107"/>
      <c r="TH18" s="107"/>
      <c r="TI18" s="107"/>
      <c r="TJ18" s="107"/>
      <c r="TK18" s="107">
        <v>199</v>
      </c>
      <c r="TL18" s="104">
        <f t="shared" si="255"/>
        <v>199</v>
      </c>
      <c r="TM18" s="105">
        <f t="shared" si="256"/>
        <v>33.166666666666664</v>
      </c>
      <c r="TN18" s="106">
        <v>398</v>
      </c>
      <c r="TO18" s="107">
        <v>383</v>
      </c>
      <c r="TP18" s="107"/>
      <c r="TQ18" s="107">
        <v>184</v>
      </c>
      <c r="TR18" s="107"/>
      <c r="TS18" s="107"/>
      <c r="TT18" s="104">
        <f t="shared" si="257"/>
        <v>965</v>
      </c>
      <c r="TU18" s="105">
        <f t="shared" si="258"/>
        <v>160.83333333333334</v>
      </c>
      <c r="TV18" s="106"/>
      <c r="TW18" s="107">
        <v>580</v>
      </c>
      <c r="TX18" s="107"/>
      <c r="TY18" s="107"/>
      <c r="TZ18" s="107">
        <v>1549</v>
      </c>
      <c r="UA18" s="107"/>
      <c r="UB18" s="104">
        <f t="shared" si="259"/>
        <v>2129</v>
      </c>
      <c r="UC18" s="105">
        <f t="shared" si="260"/>
        <v>354.83333333333331</v>
      </c>
      <c r="UD18" s="106"/>
      <c r="UE18" s="107"/>
      <c r="UF18" s="107"/>
      <c r="UG18" s="107"/>
      <c r="UH18" s="107"/>
      <c r="UI18" s="107"/>
      <c r="UJ18" s="104">
        <f t="shared" si="261"/>
        <v>0</v>
      </c>
      <c r="UK18" s="105">
        <f t="shared" si="262"/>
        <v>0</v>
      </c>
      <c r="UL18" s="106"/>
      <c r="UM18" s="107"/>
      <c r="UN18" s="107">
        <v>600</v>
      </c>
      <c r="UO18" s="107"/>
      <c r="UP18" s="107"/>
      <c r="UQ18" s="107"/>
      <c r="UR18" s="107"/>
      <c r="US18" s="104">
        <f t="shared" si="263"/>
        <v>600</v>
      </c>
      <c r="UT18" s="105">
        <f t="shared" si="264"/>
        <v>100</v>
      </c>
      <c r="UU18" s="106"/>
      <c r="UV18" s="107">
        <v>798</v>
      </c>
      <c r="UW18" s="107"/>
      <c r="UX18" s="107"/>
      <c r="UY18" s="107"/>
      <c r="UZ18" s="107"/>
      <c r="VA18" s="104">
        <f t="shared" si="265"/>
        <v>798</v>
      </c>
      <c r="VB18" s="105">
        <f t="shared" si="266"/>
        <v>133</v>
      </c>
      <c r="VC18" s="106"/>
      <c r="VD18" s="107">
        <v>200</v>
      </c>
      <c r="VE18" s="107"/>
      <c r="VF18" s="107"/>
      <c r="VG18" s="107">
        <v>400</v>
      </c>
      <c r="VH18" s="107"/>
      <c r="VI18" s="104">
        <f t="shared" si="267"/>
        <v>600</v>
      </c>
      <c r="VJ18" s="105">
        <f t="shared" si="268"/>
        <v>100</v>
      </c>
      <c r="VK18" s="106"/>
      <c r="VL18" s="107"/>
      <c r="VM18" s="107"/>
      <c r="VN18" s="107">
        <v>627</v>
      </c>
      <c r="VO18" s="107"/>
      <c r="VP18" s="107"/>
      <c r="VQ18" s="104">
        <f t="shared" si="269"/>
        <v>627</v>
      </c>
      <c r="VR18" s="105">
        <f t="shared" si="270"/>
        <v>104.5</v>
      </c>
      <c r="VS18" s="106"/>
      <c r="VT18" s="107"/>
      <c r="VU18" s="107"/>
      <c r="VV18" s="107"/>
      <c r="VW18" s="107"/>
      <c r="VX18" s="107"/>
      <c r="VY18" s="104">
        <f t="shared" si="271"/>
        <v>0</v>
      </c>
      <c r="VZ18" s="105">
        <f t="shared" si="272"/>
        <v>0</v>
      </c>
      <c r="WA18" s="63"/>
      <c r="WB18" s="64"/>
      <c r="WC18" s="64"/>
      <c r="WD18" s="64"/>
      <c r="WE18" s="64"/>
      <c r="WF18" s="64"/>
      <c r="WG18" s="67">
        <f t="shared" si="273"/>
        <v>0</v>
      </c>
      <c r="WH18" s="68">
        <f t="shared" si="274"/>
        <v>0</v>
      </c>
      <c r="WI18" s="48">
        <v>775</v>
      </c>
      <c r="WJ18" s="49"/>
      <c r="WK18" s="49"/>
      <c r="WL18" s="49"/>
      <c r="WM18" s="49">
        <v>393</v>
      </c>
      <c r="WN18" s="49"/>
      <c r="WO18" s="67">
        <f t="shared" si="275"/>
        <v>1168</v>
      </c>
      <c r="WP18" s="68">
        <f t="shared" si="276"/>
        <v>194.66666666666666</v>
      </c>
      <c r="WQ18" s="48"/>
      <c r="WR18" s="49"/>
      <c r="WS18" s="49"/>
      <c r="WT18" s="49"/>
      <c r="WU18" s="49">
        <v>594</v>
      </c>
      <c r="WV18" s="49"/>
      <c r="WW18" s="49"/>
      <c r="WX18" s="67">
        <f t="shared" si="277"/>
        <v>594</v>
      </c>
      <c r="WY18" s="68">
        <f t="shared" si="278"/>
        <v>99</v>
      </c>
      <c r="WZ18" s="48"/>
      <c r="XA18" s="49">
        <v>1256</v>
      </c>
      <c r="XB18" s="49"/>
      <c r="XC18" s="49">
        <v>808</v>
      </c>
      <c r="XD18" s="49"/>
      <c r="XE18" s="49"/>
      <c r="XF18" s="49">
        <v>599</v>
      </c>
      <c r="XG18" s="67">
        <f t="shared" si="279"/>
        <v>2663</v>
      </c>
      <c r="XH18" s="68">
        <f t="shared" si="280"/>
        <v>443.83333333333331</v>
      </c>
      <c r="XI18" s="106"/>
      <c r="XJ18" s="107"/>
      <c r="XK18" s="107">
        <v>777</v>
      </c>
      <c r="XL18" s="107"/>
      <c r="XM18" s="107"/>
      <c r="XN18" s="107"/>
      <c r="XO18" s="107">
        <v>207</v>
      </c>
      <c r="XP18" s="104">
        <f t="shared" si="281"/>
        <v>984</v>
      </c>
      <c r="XQ18" s="105">
        <f t="shared" si="282"/>
        <v>164</v>
      </c>
      <c r="XR18" s="48"/>
      <c r="XS18" s="49"/>
      <c r="XT18" s="49">
        <v>264</v>
      </c>
      <c r="XU18" s="49"/>
      <c r="XV18" s="49"/>
      <c r="XW18" s="49"/>
      <c r="XX18" s="49">
        <v>598</v>
      </c>
      <c r="XY18" s="67">
        <f t="shared" si="283"/>
        <v>862</v>
      </c>
      <c r="XZ18" s="68">
        <f t="shared" si="284"/>
        <v>143.66666666666666</v>
      </c>
      <c r="YA18" s="48"/>
      <c r="YB18" s="49"/>
      <c r="YC18" s="49">
        <v>801</v>
      </c>
      <c r="YD18" s="49"/>
      <c r="YE18" s="49">
        <v>908</v>
      </c>
      <c r="YF18" s="49"/>
      <c r="YG18" s="49"/>
      <c r="YH18" s="67">
        <f t="shared" si="285"/>
        <v>1709</v>
      </c>
      <c r="YI18" s="68">
        <f t="shared" si="286"/>
        <v>284.83333333333331</v>
      </c>
      <c r="YJ18" s="48"/>
      <c r="YK18" s="49"/>
      <c r="YL18" s="49"/>
      <c r="YM18" s="49">
        <v>192</v>
      </c>
      <c r="YN18" s="49">
        <v>677</v>
      </c>
      <c r="YO18" s="49"/>
      <c r="YP18" s="49"/>
      <c r="YQ18" s="67">
        <f t="shared" si="287"/>
        <v>869</v>
      </c>
      <c r="YR18" s="68">
        <f t="shared" si="288"/>
        <v>144.83333333333334</v>
      </c>
      <c r="YS18" s="48">
        <v>405</v>
      </c>
      <c r="YT18" s="49"/>
      <c r="YU18" s="49"/>
      <c r="YV18" s="49"/>
      <c r="YW18" s="49"/>
      <c r="YX18" s="49">
        <v>527</v>
      </c>
      <c r="YY18" s="67">
        <f t="shared" si="289"/>
        <v>932</v>
      </c>
      <c r="YZ18" s="68">
        <f t="shared" si="290"/>
        <v>155.33333333333334</v>
      </c>
      <c r="ZA18" s="48"/>
      <c r="ZB18" s="49"/>
      <c r="ZC18" s="49"/>
      <c r="ZD18" s="49"/>
      <c r="ZE18" s="49">
        <v>985</v>
      </c>
      <c r="ZF18" s="49"/>
      <c r="ZG18" s="67">
        <f t="shared" si="291"/>
        <v>985</v>
      </c>
      <c r="ZH18" s="68">
        <f t="shared" si="292"/>
        <v>164.16666666666666</v>
      </c>
      <c r="ZI18" s="48"/>
      <c r="ZJ18" s="49"/>
      <c r="ZK18" s="49"/>
      <c r="ZL18" s="49">
        <v>1010</v>
      </c>
      <c r="ZM18" s="49"/>
      <c r="ZN18" s="24"/>
      <c r="ZO18" s="67">
        <f t="shared" si="293"/>
        <v>1010</v>
      </c>
      <c r="ZP18" s="68">
        <f t="shared" si="294"/>
        <v>168.33333333333334</v>
      </c>
      <c r="ZQ18" s="48"/>
      <c r="ZR18" s="49"/>
      <c r="ZS18" s="49"/>
      <c r="ZT18" s="49"/>
      <c r="ZU18" s="49">
        <v>1240</v>
      </c>
      <c r="ZV18" s="49"/>
      <c r="ZW18" s="49"/>
      <c r="ZX18" s="67">
        <f t="shared" si="295"/>
        <v>1240</v>
      </c>
      <c r="ZY18" s="68">
        <f t="shared" si="296"/>
        <v>206.66666666666666</v>
      </c>
      <c r="ZZ18" s="48"/>
      <c r="AAA18" s="49"/>
      <c r="AAB18" s="49"/>
      <c r="AAC18" s="49"/>
      <c r="AAD18" s="49"/>
      <c r="AAE18" s="49"/>
      <c r="AAF18" s="49"/>
      <c r="AAG18" s="67">
        <f t="shared" si="297"/>
        <v>0</v>
      </c>
      <c r="AAH18" s="68">
        <f t="shared" si="298"/>
        <v>0</v>
      </c>
      <c r="AAI18" s="48">
        <v>804</v>
      </c>
      <c r="AAJ18" s="49"/>
      <c r="AAK18" s="49"/>
      <c r="AAL18" s="49"/>
      <c r="AAM18" s="49"/>
      <c r="AAN18" s="49"/>
      <c r="AAO18" s="67">
        <f t="shared" si="299"/>
        <v>804</v>
      </c>
      <c r="AAP18" s="68">
        <f t="shared" si="300"/>
        <v>134</v>
      </c>
      <c r="AAQ18" s="48">
        <v>1000</v>
      </c>
      <c r="AAR18" s="49"/>
      <c r="AAS18" s="49"/>
      <c r="AAT18" s="49"/>
      <c r="AAU18" s="49">
        <v>700</v>
      </c>
      <c r="AAV18" s="49"/>
      <c r="AAW18" s="67">
        <f t="shared" si="301"/>
        <v>1700</v>
      </c>
      <c r="AAX18" s="68">
        <f t="shared" si="302"/>
        <v>283.33333333333331</v>
      </c>
      <c r="AAY18" s="48"/>
      <c r="AAZ18" s="49"/>
      <c r="ABA18" s="49"/>
      <c r="ABB18" s="49">
        <v>745</v>
      </c>
      <c r="ABC18" s="49"/>
      <c r="ABD18" s="49"/>
      <c r="ABE18" s="67">
        <f t="shared" si="303"/>
        <v>745</v>
      </c>
      <c r="ABF18" s="68">
        <f t="shared" si="304"/>
        <v>124.16666666666667</v>
      </c>
      <c r="ABG18" s="48"/>
      <c r="ABH18" s="49"/>
      <c r="ABI18" s="49"/>
      <c r="ABJ18" s="49"/>
      <c r="ABK18" s="49"/>
      <c r="ABL18" s="49">
        <v>798</v>
      </c>
      <c r="ABM18" s="67">
        <f t="shared" si="305"/>
        <v>798</v>
      </c>
      <c r="ABN18" s="68">
        <f t="shared" si="306"/>
        <v>133</v>
      </c>
      <c r="ABO18" s="48"/>
      <c r="ABP18" s="49"/>
      <c r="ABQ18" s="49"/>
      <c r="ABR18" s="49"/>
      <c r="ABS18" s="49">
        <v>900</v>
      </c>
      <c r="ABT18" s="49"/>
      <c r="ABU18" s="67">
        <f t="shared" si="307"/>
        <v>900</v>
      </c>
      <c r="ABV18" s="68">
        <f t="shared" si="308"/>
        <v>150</v>
      </c>
      <c r="ABW18" s="48"/>
      <c r="ABX18" s="49">
        <v>400</v>
      </c>
      <c r="ABY18" s="49"/>
      <c r="ABZ18" s="49"/>
      <c r="ACA18" s="49"/>
      <c r="ACB18" s="49"/>
      <c r="ACC18" s="67">
        <f t="shared" si="309"/>
        <v>400</v>
      </c>
      <c r="ACD18" s="68">
        <f t="shared" si="310"/>
        <v>66.666666666666671</v>
      </c>
      <c r="ACE18" s="48">
        <v>700</v>
      </c>
      <c r="ACF18" s="49"/>
      <c r="ACG18" s="49"/>
      <c r="ACH18" s="49">
        <v>1216</v>
      </c>
      <c r="ACI18" s="49"/>
      <c r="ACJ18" s="49"/>
      <c r="ACK18" s="67">
        <f t="shared" si="311"/>
        <v>1916</v>
      </c>
      <c r="ACL18" s="68">
        <f t="shared" si="312"/>
        <v>319.33333333333331</v>
      </c>
      <c r="ACM18" s="48"/>
      <c r="ACN18" s="49"/>
      <c r="ACO18" s="49"/>
      <c r="ACP18" s="49">
        <v>941</v>
      </c>
      <c r="ACQ18" s="49"/>
      <c r="ACR18" s="49"/>
      <c r="ACS18" s="67">
        <f t="shared" si="313"/>
        <v>941</v>
      </c>
      <c r="ACT18" s="68">
        <f t="shared" si="314"/>
        <v>156.83333333333334</v>
      </c>
      <c r="ACU18" s="48"/>
      <c r="ACV18" s="49"/>
      <c r="ACW18" s="49">
        <v>440</v>
      </c>
      <c r="ACX18" s="49"/>
      <c r="ACY18" s="49"/>
      <c r="ACZ18" s="49">
        <v>532</v>
      </c>
      <c r="ADA18" s="67">
        <f t="shared" si="315"/>
        <v>972</v>
      </c>
      <c r="ADB18" s="68">
        <f t="shared" si="316"/>
        <v>162</v>
      </c>
      <c r="ADC18" s="48"/>
      <c r="ADD18" s="49">
        <v>800</v>
      </c>
      <c r="ADE18" s="49"/>
      <c r="ADF18" s="49"/>
      <c r="ADG18" s="49"/>
      <c r="ADH18" s="49"/>
      <c r="ADI18" s="67">
        <f t="shared" si="317"/>
        <v>800</v>
      </c>
      <c r="ADJ18" s="68">
        <f t="shared" si="318"/>
        <v>133.33333333333334</v>
      </c>
      <c r="ADK18" s="48">
        <v>790</v>
      </c>
      <c r="ADL18" s="49"/>
      <c r="ADM18" s="49"/>
      <c r="ADN18" s="49">
        <v>343</v>
      </c>
      <c r="ADO18" s="49"/>
      <c r="ADP18" s="49"/>
      <c r="ADQ18" s="67">
        <f t="shared" si="319"/>
        <v>1133</v>
      </c>
      <c r="ADR18" s="68">
        <f t="shared" si="320"/>
        <v>188.83333333333334</v>
      </c>
      <c r="ADS18" s="48"/>
      <c r="ADT18" s="49">
        <v>959</v>
      </c>
      <c r="ADU18" s="49"/>
      <c r="ADV18" s="49"/>
      <c r="ADW18" s="49"/>
      <c r="ADX18" s="49"/>
      <c r="ADY18" s="67">
        <f t="shared" si="321"/>
        <v>959</v>
      </c>
      <c r="ADZ18" s="68">
        <f t="shared" si="322"/>
        <v>159.83333333333334</v>
      </c>
      <c r="AEA18" s="48"/>
      <c r="AEB18" s="49">
        <v>958</v>
      </c>
      <c r="AEC18" s="49"/>
      <c r="AED18" s="49"/>
      <c r="AEE18" s="49">
        <v>439</v>
      </c>
      <c r="AEF18" s="49"/>
      <c r="AEG18" s="67">
        <f t="shared" si="323"/>
        <v>1397</v>
      </c>
      <c r="AEH18" s="68">
        <f t="shared" si="324"/>
        <v>232.83333333333334</v>
      </c>
      <c r="AEI18" s="48"/>
      <c r="AEJ18" s="49">
        <v>790</v>
      </c>
      <c r="AEK18" s="49"/>
      <c r="AEL18" s="49"/>
      <c r="AEM18" s="49">
        <v>401</v>
      </c>
      <c r="AEN18" s="49"/>
      <c r="AEO18" s="67">
        <f t="shared" si="325"/>
        <v>1191</v>
      </c>
      <c r="AEP18" s="68">
        <f t="shared" si="326"/>
        <v>198.5</v>
      </c>
      <c r="AEQ18" s="48"/>
      <c r="AER18" s="49">
        <v>903</v>
      </c>
      <c r="AES18" s="49"/>
      <c r="AET18" s="49">
        <v>437</v>
      </c>
      <c r="AEU18" s="49"/>
      <c r="AEV18" s="49"/>
      <c r="AEW18" s="67">
        <f t="shared" si="327"/>
        <v>1340</v>
      </c>
      <c r="AEX18" s="68">
        <f t="shared" si="328"/>
        <v>223.33333333333334</v>
      </c>
      <c r="AEY18" s="48"/>
      <c r="AEZ18" s="49"/>
      <c r="AFA18" s="49"/>
      <c r="AFB18" s="49">
        <v>289</v>
      </c>
      <c r="AFC18" s="49"/>
      <c r="AFD18" s="49">
        <v>438</v>
      </c>
      <c r="AFE18" s="67">
        <f t="shared" si="329"/>
        <v>727</v>
      </c>
      <c r="AFF18" s="68">
        <f t="shared" si="330"/>
        <v>121.16666666666667</v>
      </c>
      <c r="AFG18" s="48"/>
      <c r="AFH18" s="49"/>
      <c r="AFI18" s="49">
        <v>701</v>
      </c>
      <c r="AFJ18" s="49"/>
      <c r="AFK18" s="49"/>
      <c r="AFL18" s="49">
        <v>629</v>
      </c>
      <c r="AFM18" s="67">
        <f t="shared" si="331"/>
        <v>1330</v>
      </c>
      <c r="AFN18" s="68">
        <f t="shared" si="332"/>
        <v>221.66666666666666</v>
      </c>
      <c r="AFO18" s="48"/>
      <c r="AFP18" s="49">
        <v>965</v>
      </c>
      <c r="AFQ18" s="49"/>
      <c r="AFR18" s="49"/>
      <c r="AFS18" s="49"/>
      <c r="AFT18" s="49"/>
      <c r="AFU18" s="67">
        <f t="shared" si="333"/>
        <v>965</v>
      </c>
      <c r="AFV18" s="68">
        <f t="shared" si="334"/>
        <v>160.83333333333334</v>
      </c>
      <c r="AFW18" s="48"/>
      <c r="AFX18" s="49">
        <v>852</v>
      </c>
      <c r="AFY18" s="49"/>
      <c r="AFZ18" s="49"/>
      <c r="AGA18" s="49"/>
      <c r="AGB18" s="49">
        <v>457</v>
      </c>
      <c r="AGC18" s="67">
        <f t="shared" si="335"/>
        <v>1309</v>
      </c>
      <c r="AGD18" s="68">
        <f t="shared" si="336"/>
        <v>218.16666666666666</v>
      </c>
      <c r="AGE18" s="48">
        <v>550</v>
      </c>
      <c r="AGF18" s="49"/>
      <c r="AGG18" s="49"/>
      <c r="AGH18" s="49">
        <v>900</v>
      </c>
      <c r="AGI18" s="49"/>
      <c r="AGJ18" s="49"/>
      <c r="AGK18" s="67">
        <f t="shared" si="337"/>
        <v>1450</v>
      </c>
      <c r="AGL18" s="68">
        <f t="shared" si="338"/>
        <v>241.66666666666666</v>
      </c>
      <c r="AGM18" s="48"/>
      <c r="AGN18" s="49">
        <v>417</v>
      </c>
      <c r="AGO18" s="49"/>
      <c r="AGP18" s="49"/>
      <c r="AGQ18" s="49"/>
      <c r="AGR18" s="49"/>
      <c r="AGS18" s="49"/>
      <c r="AGT18" s="67">
        <f t="shared" si="339"/>
        <v>417</v>
      </c>
      <c r="AGU18" s="68">
        <f t="shared" si="340"/>
        <v>69.5</v>
      </c>
      <c r="AGV18" s="48"/>
      <c r="AGW18" s="49">
        <v>999</v>
      </c>
      <c r="AGX18" s="49">
        <v>220</v>
      </c>
      <c r="AGY18" s="49"/>
      <c r="AGZ18" s="49"/>
      <c r="AHA18" s="49">
        <v>700</v>
      </c>
      <c r="AHB18" s="67">
        <f t="shared" si="341"/>
        <v>1919</v>
      </c>
      <c r="AHC18" s="68">
        <f t="shared" si="342"/>
        <v>66.172413793103445</v>
      </c>
      <c r="AHD18" s="48">
        <v>99</v>
      </c>
      <c r="AHE18" s="49"/>
      <c r="AHF18" s="49"/>
      <c r="AHG18" s="49"/>
      <c r="AHH18" s="49"/>
      <c r="AHI18" s="49"/>
      <c r="AHJ18" s="67">
        <f t="shared" si="343"/>
        <v>99</v>
      </c>
      <c r="AHK18" s="68">
        <f t="shared" si="344"/>
        <v>3.4137931034482758</v>
      </c>
      <c r="AHL18" s="48"/>
      <c r="AHM18" s="49"/>
      <c r="AHN18" s="49">
        <v>219</v>
      </c>
      <c r="AHO18" s="49"/>
      <c r="AHP18" s="49"/>
      <c r="AHQ18" s="49"/>
      <c r="AHR18" s="67">
        <f t="shared" si="345"/>
        <v>219</v>
      </c>
      <c r="AHS18" s="68">
        <f t="shared" si="346"/>
        <v>7.5517241379310347</v>
      </c>
      <c r="AHT18" s="48">
        <v>916</v>
      </c>
      <c r="AHU18" s="49"/>
      <c r="AHV18" s="49">
        <v>396</v>
      </c>
      <c r="AHW18" s="49"/>
      <c r="AHX18" s="49"/>
      <c r="AHY18" s="49"/>
      <c r="AHZ18" s="67">
        <f t="shared" si="347"/>
        <v>1312</v>
      </c>
      <c r="AIA18" s="68">
        <f t="shared" si="348"/>
        <v>45.241379310344826</v>
      </c>
      <c r="AIB18" s="48"/>
      <c r="AIC18" s="49">
        <v>896</v>
      </c>
      <c r="AID18" s="49"/>
      <c r="AIE18" s="49"/>
      <c r="AIF18" s="49"/>
      <c r="AIG18" s="49">
        <v>443</v>
      </c>
      <c r="AIH18" s="67">
        <f t="shared" si="349"/>
        <v>1339</v>
      </c>
      <c r="AII18" s="68">
        <f t="shared" si="350"/>
        <v>46.172413793103445</v>
      </c>
      <c r="AIJ18" s="48"/>
      <c r="AIK18" s="49"/>
      <c r="AIL18" s="49">
        <v>199</v>
      </c>
      <c r="AIM18" s="49"/>
      <c r="AIN18" s="49">
        <v>661</v>
      </c>
      <c r="AIO18" s="49"/>
      <c r="AIP18" s="67">
        <f t="shared" si="351"/>
        <v>860</v>
      </c>
      <c r="AIQ18" s="68">
        <f t="shared" si="352"/>
        <v>29.655172413793103</v>
      </c>
      <c r="AIR18" s="48"/>
      <c r="AIS18" s="49"/>
      <c r="AIT18" s="49">
        <v>862</v>
      </c>
      <c r="AIU18" s="49"/>
      <c r="AIV18" s="49"/>
      <c r="AIW18" s="49"/>
      <c r="AIX18" s="67">
        <f t="shared" si="353"/>
        <v>862</v>
      </c>
      <c r="AIY18" s="68">
        <f t="shared" si="354"/>
        <v>29.724137931034484</v>
      </c>
      <c r="AIZ18" s="48"/>
      <c r="AJA18" s="49"/>
      <c r="AJB18" s="49">
        <v>834</v>
      </c>
      <c r="AJC18" s="49"/>
      <c r="AJD18" s="49"/>
      <c r="AJE18" s="49"/>
      <c r="AJF18" s="67">
        <f t="shared" si="355"/>
        <v>834</v>
      </c>
      <c r="AJG18" s="68">
        <f t="shared" si="356"/>
        <v>28.758620689655171</v>
      </c>
      <c r="AJH18" s="48"/>
      <c r="AJI18" s="49">
        <v>867</v>
      </c>
      <c r="AJJ18" s="49"/>
      <c r="AJK18" s="49"/>
      <c r="AJL18" s="49"/>
      <c r="AJM18" s="49"/>
      <c r="AJN18" s="42">
        <f t="shared" si="357"/>
        <v>867</v>
      </c>
      <c r="AJO18" s="43">
        <f t="shared" si="358"/>
        <v>29.896551724137932</v>
      </c>
      <c r="AJP18" s="48">
        <v>633</v>
      </c>
      <c r="AJQ18" s="49"/>
      <c r="AJR18" s="49"/>
      <c r="AJS18" s="49"/>
      <c r="AJT18" s="49">
        <v>873</v>
      </c>
      <c r="AJU18" s="49"/>
      <c r="AJV18" s="42">
        <f t="shared" si="359"/>
        <v>1506</v>
      </c>
      <c r="AJW18" s="43">
        <f t="shared" si="360"/>
        <v>51.931034482758619</v>
      </c>
      <c r="AJX18" s="48"/>
      <c r="AJY18" s="49"/>
      <c r="AJZ18" s="49"/>
      <c r="AKA18" s="49">
        <v>797</v>
      </c>
      <c r="AKB18" s="49"/>
      <c r="AKC18" s="49"/>
      <c r="AKD18" s="67">
        <f t="shared" si="361"/>
        <v>797</v>
      </c>
      <c r="AKE18" s="68">
        <f t="shared" si="362"/>
        <v>27.482758620689655</v>
      </c>
      <c r="AKF18" s="48">
        <v>707</v>
      </c>
      <c r="AKG18" s="49"/>
      <c r="AKH18" s="49"/>
      <c r="AKI18" s="49"/>
      <c r="AKJ18" s="49">
        <v>220</v>
      </c>
      <c r="AKK18" s="49"/>
      <c r="AKL18" s="67">
        <f t="shared" si="363"/>
        <v>927</v>
      </c>
      <c r="AKM18" s="184">
        <f t="shared" si="364"/>
        <v>154.5</v>
      </c>
      <c r="AKN18" s="195">
        <v>405</v>
      </c>
      <c r="AKO18" s="49"/>
      <c r="AKP18" s="49"/>
      <c r="AKQ18" s="49">
        <v>548</v>
      </c>
      <c r="AKR18" s="49"/>
      <c r="AKS18" s="49">
        <v>1071</v>
      </c>
      <c r="AKT18" s="67">
        <f t="shared" si="365"/>
        <v>2024</v>
      </c>
      <c r="AKU18" s="184">
        <f t="shared" si="366"/>
        <v>337.33333333333331</v>
      </c>
      <c r="AKV18" s="48"/>
      <c r="AKW18" s="49"/>
      <c r="AKX18" s="49">
        <v>553</v>
      </c>
      <c r="AKY18" s="49"/>
      <c r="AKZ18" s="49"/>
      <c r="ALA18" s="49"/>
      <c r="ALB18" s="67">
        <f t="shared" si="367"/>
        <v>553</v>
      </c>
      <c r="ALC18" s="68">
        <f t="shared" si="368"/>
        <v>92.166666666666671</v>
      </c>
      <c r="ALD18" s="48">
        <v>400</v>
      </c>
      <c r="ALE18" s="49"/>
      <c r="ALF18" s="49">
        <v>848</v>
      </c>
      <c r="ALG18" s="49"/>
      <c r="ALH18" s="49">
        <v>898</v>
      </c>
      <c r="ALI18" s="49"/>
      <c r="ALJ18" s="67">
        <f t="shared" si="369"/>
        <v>2146</v>
      </c>
      <c r="ALK18" s="68">
        <f t="shared" si="370"/>
        <v>357.66666666666669</v>
      </c>
      <c r="ALL18" s="48"/>
      <c r="ALM18" s="49"/>
      <c r="ALN18" s="49"/>
      <c r="ALO18" s="49"/>
      <c r="ALP18" s="49"/>
      <c r="ALQ18" s="49">
        <v>803</v>
      </c>
      <c r="ALR18" s="67">
        <f t="shared" si="371"/>
        <v>803</v>
      </c>
      <c r="ALS18" s="68">
        <f t="shared" si="372"/>
        <v>133.83333333333334</v>
      </c>
      <c r="ALT18" s="48"/>
      <c r="ALU18" s="49"/>
      <c r="ALV18" s="49"/>
      <c r="ALW18" s="49"/>
      <c r="ALX18" s="49"/>
      <c r="ALY18" s="49"/>
      <c r="ALZ18" s="67">
        <f t="shared" si="373"/>
        <v>0</v>
      </c>
      <c r="AMA18" s="68">
        <f t="shared" si="374"/>
        <v>0</v>
      </c>
      <c r="AMB18" s="48"/>
      <c r="AMC18" s="49">
        <v>856</v>
      </c>
      <c r="AMD18" s="49">
        <v>447</v>
      </c>
      <c r="AME18" s="49"/>
      <c r="AMF18" s="49"/>
      <c r="AMG18" s="49"/>
      <c r="AMH18" s="67">
        <f t="shared" si="375"/>
        <v>1303</v>
      </c>
      <c r="AMI18" s="68">
        <f t="shared" si="376"/>
        <v>217.16666666666666</v>
      </c>
      <c r="AMJ18" s="48"/>
      <c r="AMK18" s="49">
        <v>688</v>
      </c>
      <c r="AML18" s="49"/>
      <c r="AMM18" s="49"/>
      <c r="AMN18" s="49">
        <v>403</v>
      </c>
      <c r="AMO18" s="49"/>
      <c r="AMP18" s="67">
        <f t="shared" si="377"/>
        <v>1091</v>
      </c>
      <c r="AMQ18" s="68">
        <f t="shared" si="378"/>
        <v>181.83333333333334</v>
      </c>
      <c r="AMR18" s="48"/>
      <c r="AMS18" s="49"/>
      <c r="AMT18" s="49">
        <v>857</v>
      </c>
      <c r="AMU18" s="49"/>
      <c r="AMV18" s="49"/>
      <c r="AMW18" s="49"/>
      <c r="AMX18" s="67">
        <f t="shared" si="379"/>
        <v>857</v>
      </c>
      <c r="AMY18" s="68">
        <f t="shared" si="380"/>
        <v>142.83333333333334</v>
      </c>
      <c r="AMZ18" s="48">
        <v>1323</v>
      </c>
      <c r="ANA18" s="49"/>
      <c r="ANB18" s="49"/>
      <c r="ANC18" s="49"/>
      <c r="AND18" s="49"/>
      <c r="ANE18" s="49"/>
      <c r="ANF18" s="67">
        <f t="shared" si="381"/>
        <v>1323</v>
      </c>
      <c r="ANG18" s="68">
        <f t="shared" si="382"/>
        <v>220.5</v>
      </c>
      <c r="ANH18" s="48"/>
      <c r="ANI18" s="49"/>
      <c r="ANJ18" s="49">
        <v>799</v>
      </c>
      <c r="ANK18" s="49">
        <v>439</v>
      </c>
      <c r="ANL18" s="49">
        <v>439</v>
      </c>
      <c r="ANM18" s="49"/>
      <c r="ANN18" s="67">
        <f t="shared" si="383"/>
        <v>1677</v>
      </c>
      <c r="ANO18" s="68">
        <f t="shared" si="384"/>
        <v>279.5</v>
      </c>
      <c r="ANP18" s="48"/>
      <c r="ANQ18" s="49"/>
      <c r="ANR18" s="49"/>
      <c r="ANS18" s="49"/>
      <c r="ANT18" s="49"/>
      <c r="ANU18" s="49"/>
      <c r="ANV18" s="67">
        <f t="shared" si="385"/>
        <v>0</v>
      </c>
      <c r="ANW18" s="68">
        <f t="shared" si="386"/>
        <v>0</v>
      </c>
      <c r="ANX18" s="82">
        <v>899</v>
      </c>
      <c r="ANY18" s="83"/>
      <c r="ANZ18" s="83"/>
      <c r="AOA18" s="83">
        <v>1000</v>
      </c>
      <c r="AOB18" s="83"/>
      <c r="AOC18" s="83"/>
      <c r="AOD18" s="67">
        <f t="shared" si="387"/>
        <v>1899</v>
      </c>
      <c r="AOE18" s="68">
        <f t="shared" si="388"/>
        <v>316.5</v>
      </c>
      <c r="AOF18" s="48"/>
      <c r="AOG18" s="49"/>
      <c r="AOH18" s="49"/>
      <c r="AOI18" s="49"/>
      <c r="AOJ18" s="49">
        <v>447</v>
      </c>
      <c r="AOK18" s="49"/>
      <c r="AOL18" s="67">
        <f t="shared" si="389"/>
        <v>447</v>
      </c>
      <c r="AOM18" s="68">
        <f t="shared" si="390"/>
        <v>74.5</v>
      </c>
      <c r="AON18" s="48">
        <v>397</v>
      </c>
      <c r="AOO18" s="49">
        <v>442</v>
      </c>
      <c r="AOP18" s="49"/>
      <c r="AOQ18" s="49"/>
      <c r="AOR18" s="49"/>
      <c r="AOS18" s="49"/>
      <c r="AOT18" s="67">
        <f t="shared" si="391"/>
        <v>839</v>
      </c>
      <c r="AOU18" s="68">
        <f t="shared" si="392"/>
        <v>139.83333333333334</v>
      </c>
      <c r="AOV18" s="48"/>
      <c r="AOW18" s="49"/>
      <c r="AOX18" s="49">
        <v>1054</v>
      </c>
      <c r="AOY18" s="49">
        <v>527</v>
      </c>
      <c r="AOZ18" s="49"/>
      <c r="APA18" s="49"/>
      <c r="APB18" s="67">
        <f t="shared" si="393"/>
        <v>1581</v>
      </c>
      <c r="APC18" s="68">
        <f t="shared" si="394"/>
        <v>263.5</v>
      </c>
      <c r="APD18" s="48"/>
      <c r="APE18" s="49"/>
      <c r="APF18" s="49"/>
      <c r="APG18" s="49">
        <v>798</v>
      </c>
      <c r="APH18" s="49">
        <v>12</v>
      </c>
      <c r="API18" s="49"/>
      <c r="APJ18" s="67">
        <f t="shared" si="395"/>
        <v>810</v>
      </c>
      <c r="APK18" s="68">
        <f t="shared" si="396"/>
        <v>135</v>
      </c>
      <c r="APL18" s="48"/>
      <c r="APM18" s="49"/>
      <c r="APN18" s="49">
        <v>438</v>
      </c>
      <c r="APO18" s="49"/>
      <c r="APP18" s="49"/>
      <c r="APQ18" s="49">
        <v>723</v>
      </c>
      <c r="APR18" s="67">
        <f t="shared" si="397"/>
        <v>1161</v>
      </c>
      <c r="APS18" s="68">
        <f t="shared" si="398"/>
        <v>193.5</v>
      </c>
      <c r="APT18" s="48"/>
      <c r="APU18" s="49"/>
      <c r="APV18" s="49">
        <v>1061</v>
      </c>
      <c r="APW18" s="49"/>
      <c r="APX18" s="49"/>
      <c r="APY18" s="49"/>
      <c r="APZ18" s="67">
        <f t="shared" si="399"/>
        <v>1061</v>
      </c>
      <c r="AQA18" s="68">
        <f t="shared" si="400"/>
        <v>176.83333333333334</v>
      </c>
      <c r="AQB18" s="48"/>
      <c r="AQC18" s="49"/>
      <c r="AQD18" s="49"/>
      <c r="AQE18" s="49"/>
      <c r="AQF18" s="49">
        <v>843</v>
      </c>
      <c r="AQG18" s="49">
        <v>439</v>
      </c>
      <c r="AQH18" s="67">
        <f t="shared" si="401"/>
        <v>1282</v>
      </c>
      <c r="AQI18" s="68">
        <f t="shared" si="402"/>
        <v>213.66666666666666</v>
      </c>
      <c r="AQJ18" s="48"/>
      <c r="AQK18" s="49"/>
      <c r="AQL18" s="49"/>
      <c r="AQM18" s="49">
        <v>865</v>
      </c>
      <c r="AQN18" s="49"/>
      <c r="AQO18" s="49"/>
      <c r="AQP18" s="67">
        <f t="shared" si="403"/>
        <v>865</v>
      </c>
      <c r="AQQ18" s="68">
        <f t="shared" si="404"/>
        <v>144.16666666666666</v>
      </c>
      <c r="AQR18" s="48">
        <v>220</v>
      </c>
      <c r="AQS18" s="49"/>
      <c r="AQT18" s="49"/>
      <c r="AQU18" s="49"/>
      <c r="AQV18" s="49"/>
      <c r="AQW18" s="49"/>
      <c r="AQX18" s="67">
        <f t="shared" si="405"/>
        <v>220</v>
      </c>
      <c r="AQY18" s="68">
        <f t="shared" si="406"/>
        <v>36.666666666666664</v>
      </c>
      <c r="AQZ18" s="48"/>
      <c r="ARA18" s="49"/>
      <c r="ARB18" s="49"/>
      <c r="ARC18" s="49"/>
      <c r="ARD18" s="49">
        <v>336</v>
      </c>
      <c r="ARE18" s="49"/>
      <c r="ARF18" s="67">
        <f t="shared" si="407"/>
        <v>336</v>
      </c>
      <c r="ARG18" s="68">
        <f t="shared" si="408"/>
        <v>56</v>
      </c>
      <c r="ARH18" s="48"/>
      <c r="ARI18" s="49">
        <v>581</v>
      </c>
      <c r="ARJ18" s="49"/>
      <c r="ARK18" s="49">
        <v>450</v>
      </c>
      <c r="ARL18" s="49"/>
      <c r="ARM18" s="49"/>
      <c r="ARN18" s="67">
        <f t="shared" si="409"/>
        <v>1031</v>
      </c>
      <c r="ARO18" s="68">
        <f t="shared" si="410"/>
        <v>171.83333333333334</v>
      </c>
      <c r="ARP18" s="48"/>
      <c r="ARQ18" s="49"/>
      <c r="ARR18" s="49">
        <v>897</v>
      </c>
      <c r="ARS18" s="49"/>
      <c r="ART18" s="49"/>
      <c r="ARU18" s="49"/>
      <c r="ARV18" s="67">
        <f t="shared" si="411"/>
        <v>897</v>
      </c>
      <c r="ARW18" s="68">
        <f t="shared" si="412"/>
        <v>149.5</v>
      </c>
      <c r="ARX18" s="48"/>
      <c r="ARY18" s="49"/>
      <c r="ARZ18" s="49"/>
      <c r="ASA18" s="49">
        <v>426</v>
      </c>
      <c r="ASB18" s="49"/>
      <c r="ASC18" s="49">
        <v>401</v>
      </c>
      <c r="ASD18" s="67">
        <f t="shared" si="413"/>
        <v>827</v>
      </c>
      <c r="ASE18" s="68">
        <f t="shared" si="414"/>
        <v>137.83333333333334</v>
      </c>
      <c r="ASF18" s="48">
        <v>443</v>
      </c>
      <c r="ASG18" s="49"/>
      <c r="ASH18" s="49"/>
      <c r="ASI18" s="49"/>
      <c r="ASJ18" s="49">
        <v>582</v>
      </c>
      <c r="ASK18" s="49"/>
      <c r="ASL18" s="67">
        <f t="shared" si="415"/>
        <v>1025</v>
      </c>
      <c r="ASM18" s="68">
        <f t="shared" si="416"/>
        <v>170.83333333333334</v>
      </c>
      <c r="ASN18" s="48"/>
      <c r="ASO18" s="49">
        <v>446</v>
      </c>
      <c r="ASP18" s="49"/>
      <c r="ASQ18" s="49">
        <v>454</v>
      </c>
      <c r="ASR18" s="49"/>
      <c r="ASS18" s="49"/>
      <c r="AST18" s="67">
        <f t="shared" si="417"/>
        <v>900</v>
      </c>
      <c r="ASU18" s="68">
        <f t="shared" si="418"/>
        <v>150</v>
      </c>
      <c r="ASV18" s="48"/>
      <c r="ASW18" s="49"/>
      <c r="ASX18" s="49"/>
      <c r="ASY18" s="49"/>
      <c r="ASZ18" s="49"/>
      <c r="ATA18" s="49">
        <v>874</v>
      </c>
      <c r="ATB18" s="67">
        <f t="shared" si="419"/>
        <v>874</v>
      </c>
      <c r="ATC18" s="68">
        <f t="shared" si="420"/>
        <v>145.66666666666666</v>
      </c>
      <c r="ATD18" s="48"/>
      <c r="ATE18" s="49"/>
      <c r="ATF18" s="49"/>
      <c r="ATG18" s="49"/>
      <c r="ATH18" s="49">
        <v>440</v>
      </c>
      <c r="ATI18" s="49"/>
      <c r="ATJ18" s="67">
        <f t="shared" si="421"/>
        <v>440</v>
      </c>
      <c r="ATK18" s="68">
        <f t="shared" si="422"/>
        <v>73.333333333333329</v>
      </c>
      <c r="ATL18" s="48"/>
      <c r="ATM18" s="49"/>
      <c r="ATN18" s="49"/>
      <c r="ATO18" s="49"/>
      <c r="ATP18" s="49"/>
      <c r="ATQ18" s="49"/>
      <c r="ATR18" s="67">
        <f t="shared" si="423"/>
        <v>0</v>
      </c>
      <c r="ATS18" s="68">
        <f t="shared" si="424"/>
        <v>0</v>
      </c>
      <c r="ATT18" s="48"/>
      <c r="ATU18" s="49"/>
      <c r="ATV18" s="49"/>
      <c r="ATW18" s="49">
        <v>120</v>
      </c>
      <c r="ATX18" s="49">
        <v>1214</v>
      </c>
      <c r="ATY18" s="49"/>
      <c r="ATZ18" s="67">
        <f t="shared" si="425"/>
        <v>1334</v>
      </c>
      <c r="AUA18" s="68">
        <f t="shared" si="426"/>
        <v>222.33333333333334</v>
      </c>
      <c r="AUB18" s="48"/>
      <c r="AUC18" s="49"/>
      <c r="AUD18" s="49"/>
      <c r="AUE18" s="49"/>
      <c r="AUF18" s="49"/>
      <c r="AUG18" s="49"/>
      <c r="AUH18" s="67">
        <f t="shared" si="427"/>
        <v>0</v>
      </c>
      <c r="AUI18" s="68">
        <f t="shared" si="428"/>
        <v>0</v>
      </c>
      <c r="AUJ18" s="48"/>
      <c r="AUK18" s="49"/>
      <c r="AUL18" s="49"/>
      <c r="AUM18" s="49">
        <v>56</v>
      </c>
      <c r="AUN18" s="49">
        <v>495</v>
      </c>
      <c r="AUO18" s="49"/>
      <c r="AUP18" s="67">
        <f t="shared" si="429"/>
        <v>551</v>
      </c>
      <c r="AUQ18" s="68">
        <f t="shared" si="430"/>
        <v>91.833333333333329</v>
      </c>
      <c r="AUR18" s="48"/>
      <c r="AUS18" s="49">
        <v>473</v>
      </c>
      <c r="AUT18" s="49"/>
      <c r="AUU18" s="49"/>
      <c r="AUV18" s="49">
        <v>360</v>
      </c>
      <c r="AUW18" s="49"/>
      <c r="AUX18" s="67">
        <f t="shared" si="431"/>
        <v>833</v>
      </c>
      <c r="AUY18" s="68">
        <f t="shared" si="432"/>
        <v>138.83333333333334</v>
      </c>
      <c r="AUZ18" s="48"/>
      <c r="AVA18" s="49"/>
      <c r="AVB18" s="49"/>
      <c r="AVC18" s="49"/>
      <c r="AVD18" s="49">
        <v>877</v>
      </c>
      <c r="AVE18" s="49"/>
      <c r="AVF18" s="67">
        <f t="shared" si="433"/>
        <v>877</v>
      </c>
      <c r="AVG18" s="68">
        <f t="shared" si="434"/>
        <v>146.16666666666666</v>
      </c>
      <c r="AVH18" s="48"/>
      <c r="AVI18" s="49"/>
      <c r="AVJ18" s="49">
        <v>524</v>
      </c>
      <c r="AVK18" s="49"/>
      <c r="AVL18" s="49"/>
      <c r="AVM18" s="49"/>
      <c r="AVN18" s="67">
        <f t="shared" si="435"/>
        <v>524</v>
      </c>
      <c r="AVO18" s="68">
        <f t="shared" si="436"/>
        <v>87.333333333333329</v>
      </c>
      <c r="AVP18" s="48">
        <v>220</v>
      </c>
      <c r="AVQ18" s="49"/>
      <c r="AVR18" s="49"/>
      <c r="AVS18" s="49">
        <v>3</v>
      </c>
      <c r="AVT18" s="49"/>
      <c r="AVU18" s="49"/>
      <c r="AVV18" s="67">
        <f t="shared" si="437"/>
        <v>223</v>
      </c>
      <c r="AVW18" s="68">
        <f t="shared" si="438"/>
        <v>37.166666666666664</v>
      </c>
      <c r="AVX18" s="48"/>
      <c r="AVY18" s="49">
        <v>890</v>
      </c>
      <c r="AVZ18" s="49"/>
      <c r="AWA18" s="49"/>
      <c r="AWB18" s="49"/>
      <c r="AWC18" s="49"/>
      <c r="AWD18" s="67">
        <f t="shared" si="439"/>
        <v>890</v>
      </c>
      <c r="AWE18" s="68">
        <f t="shared" si="440"/>
        <v>148.33333333333334</v>
      </c>
      <c r="AWF18" s="48"/>
      <c r="AWG18" s="49"/>
      <c r="AWH18" s="49">
        <v>439</v>
      </c>
      <c r="AWI18" s="49"/>
      <c r="AWJ18" s="49">
        <v>286</v>
      </c>
      <c r="AWK18" s="49"/>
      <c r="AWL18" s="67">
        <f t="shared" si="441"/>
        <v>725</v>
      </c>
      <c r="AWM18" s="68">
        <f t="shared" si="442"/>
        <v>120.83333333333333</v>
      </c>
      <c r="AWN18" s="48"/>
      <c r="AWO18" s="49"/>
      <c r="AWP18" s="49">
        <v>468</v>
      </c>
      <c r="AWQ18" s="49"/>
      <c r="AWR18" s="49">
        <v>430</v>
      </c>
      <c r="AWS18" s="49"/>
      <c r="AWT18" s="42">
        <f t="shared" si="443"/>
        <v>898</v>
      </c>
      <c r="AWU18" s="43">
        <f t="shared" si="444"/>
        <v>149.66666666666666</v>
      </c>
      <c r="AWV18" s="48"/>
      <c r="AWW18" s="49">
        <v>428</v>
      </c>
      <c r="AWX18" s="49"/>
      <c r="AWY18" s="49"/>
      <c r="AWZ18" s="49"/>
      <c r="AXA18" s="49"/>
      <c r="AXB18" s="42">
        <f t="shared" si="445"/>
        <v>428</v>
      </c>
      <c r="AXC18" s="43">
        <f t="shared" si="446"/>
        <v>71.333333333333329</v>
      </c>
      <c r="AXD18" s="48"/>
      <c r="AXE18" s="49">
        <v>668</v>
      </c>
      <c r="AXF18" s="49"/>
      <c r="AXG18" s="49"/>
      <c r="AXH18" s="49">
        <v>374</v>
      </c>
      <c r="AXI18" s="49"/>
      <c r="AXJ18" s="42">
        <f t="shared" si="447"/>
        <v>1042</v>
      </c>
      <c r="AXK18" s="43">
        <f t="shared" si="448"/>
        <v>173.66666666666666</v>
      </c>
      <c r="AXL18" s="48"/>
      <c r="AXM18" s="49">
        <v>548</v>
      </c>
      <c r="AXN18" s="49"/>
      <c r="AXO18" s="49"/>
      <c r="AXP18" s="49"/>
      <c r="AXQ18" s="49"/>
      <c r="AXR18" s="42">
        <f t="shared" si="449"/>
        <v>548</v>
      </c>
      <c r="AXS18" s="43">
        <f t="shared" si="450"/>
        <v>91.333333333333329</v>
      </c>
      <c r="AXT18" s="48"/>
      <c r="AXU18" s="49"/>
      <c r="AXV18" s="49">
        <v>485</v>
      </c>
      <c r="AXW18" s="49"/>
      <c r="AXX18" s="49"/>
      <c r="AXY18" s="49"/>
      <c r="AXZ18" s="42">
        <f t="shared" si="451"/>
        <v>485</v>
      </c>
      <c r="AYA18" s="43">
        <f t="shared" si="452"/>
        <v>80.833333333333329</v>
      </c>
      <c r="AYB18" s="48"/>
      <c r="AYC18" s="49">
        <v>440</v>
      </c>
      <c r="AYD18" s="49"/>
      <c r="AYE18" s="49"/>
      <c r="AYF18" s="49">
        <v>414</v>
      </c>
      <c r="AYG18" s="49"/>
      <c r="AYH18" s="42">
        <f t="shared" si="453"/>
        <v>854</v>
      </c>
      <c r="AYI18" s="43">
        <f t="shared" si="454"/>
        <v>142.33333333333334</v>
      </c>
      <c r="AYJ18" s="48"/>
      <c r="AYK18" s="49"/>
      <c r="AYL18" s="49"/>
      <c r="AYM18" s="49">
        <v>887</v>
      </c>
      <c r="AYN18" s="49"/>
      <c r="AYO18" s="49"/>
      <c r="AYP18" s="42">
        <f t="shared" si="455"/>
        <v>887</v>
      </c>
      <c r="AYQ18" s="43">
        <f t="shared" si="456"/>
        <v>147.83333333333334</v>
      </c>
      <c r="AYR18" s="48"/>
      <c r="AYS18" s="49"/>
      <c r="AYT18" s="49"/>
      <c r="AYU18" s="49"/>
      <c r="AYV18" s="49"/>
      <c r="AYW18" s="49"/>
      <c r="AYX18" s="42">
        <f t="shared" si="457"/>
        <v>0</v>
      </c>
      <c r="AYY18" s="43">
        <f t="shared" si="458"/>
        <v>0</v>
      </c>
      <c r="AYZ18" s="48">
        <v>904</v>
      </c>
      <c r="AZA18" s="49"/>
      <c r="AZB18" s="49"/>
      <c r="AZC18" s="49"/>
      <c r="AZD18" s="49"/>
      <c r="AZE18" s="49"/>
      <c r="AZF18" s="42">
        <f t="shared" si="459"/>
        <v>904</v>
      </c>
      <c r="AZG18" s="43">
        <f t="shared" si="460"/>
        <v>150.66666666666666</v>
      </c>
      <c r="AZH18" s="48">
        <v>356</v>
      </c>
      <c r="AZI18" s="49"/>
      <c r="AZJ18" s="49"/>
      <c r="AZK18" s="49"/>
      <c r="AZL18" s="49"/>
      <c r="AZM18" s="49"/>
      <c r="AZN18" s="42">
        <f t="shared" si="461"/>
        <v>356</v>
      </c>
      <c r="AZO18" s="43">
        <f t="shared" si="462"/>
        <v>59.333333333333336</v>
      </c>
      <c r="AZP18" s="48"/>
      <c r="AZQ18" s="49">
        <v>674</v>
      </c>
      <c r="AZR18" s="49"/>
      <c r="AZS18" s="49"/>
      <c r="AZT18" s="49">
        <v>227</v>
      </c>
      <c r="AZU18" s="49"/>
      <c r="AZV18" s="42">
        <f t="shared" si="463"/>
        <v>901</v>
      </c>
      <c r="AZW18" s="43">
        <f t="shared" si="464"/>
        <v>150.16666666666666</v>
      </c>
      <c r="AZX18" s="82">
        <v>387</v>
      </c>
      <c r="AZY18" s="83"/>
      <c r="AZZ18" s="83"/>
      <c r="BAA18" s="83">
        <v>604</v>
      </c>
      <c r="BAB18" s="83"/>
      <c r="BAC18" s="83"/>
      <c r="BAD18" s="42">
        <f t="shared" si="465"/>
        <v>991</v>
      </c>
      <c r="BAE18" s="43">
        <f t="shared" si="466"/>
        <v>165.16666666666666</v>
      </c>
      <c r="BAF18" s="48"/>
      <c r="BAG18" s="49">
        <v>659</v>
      </c>
      <c r="BAH18" s="49"/>
      <c r="BAI18" s="49"/>
      <c r="BAJ18" s="49"/>
      <c r="BAK18" s="49"/>
      <c r="BAL18" s="42">
        <f t="shared" si="467"/>
        <v>659</v>
      </c>
      <c r="BAM18" s="43">
        <f t="shared" si="468"/>
        <v>109.83333333333333</v>
      </c>
      <c r="BAN18" s="48"/>
      <c r="BAO18" s="49"/>
      <c r="BAP18" s="49"/>
      <c r="BAQ18" s="49"/>
      <c r="BAR18" s="49"/>
      <c r="BAS18" s="49"/>
      <c r="BAT18" s="42">
        <f t="shared" si="469"/>
        <v>0</v>
      </c>
      <c r="BAU18" s="43">
        <f t="shared" si="470"/>
        <v>0</v>
      </c>
      <c r="BAV18" s="48">
        <v>437</v>
      </c>
      <c r="BAW18" s="49"/>
      <c r="BAX18" s="49">
        <v>384</v>
      </c>
      <c r="BAY18" s="49">
        <v>441</v>
      </c>
      <c r="BAZ18" s="49">
        <v>221</v>
      </c>
      <c r="BBA18" s="49"/>
      <c r="BBB18" s="42">
        <f t="shared" si="471"/>
        <v>1483</v>
      </c>
      <c r="BBC18" s="43">
        <f t="shared" si="472"/>
        <v>247.16666666666666</v>
      </c>
      <c r="BBD18" s="48"/>
      <c r="BBE18" s="49"/>
      <c r="BBF18" s="49"/>
      <c r="BBG18" s="49"/>
      <c r="BBH18" s="49">
        <v>440</v>
      </c>
      <c r="BBI18" s="49">
        <v>660</v>
      </c>
      <c r="BBJ18" s="42">
        <f t="shared" si="473"/>
        <v>1100</v>
      </c>
      <c r="BBK18" s="43">
        <f t="shared" si="474"/>
        <v>183.33333333333334</v>
      </c>
      <c r="BBL18" s="48"/>
      <c r="BBM18" s="49"/>
      <c r="BBN18" s="49"/>
      <c r="BBO18" s="49"/>
      <c r="BBP18" s="49"/>
      <c r="BBQ18" s="49">
        <v>219</v>
      </c>
      <c r="BBR18" s="42">
        <f t="shared" si="475"/>
        <v>219</v>
      </c>
      <c r="BBS18" s="43">
        <f t="shared" si="476"/>
        <v>36.5</v>
      </c>
      <c r="BBT18" s="48"/>
      <c r="BBU18" s="49">
        <v>442</v>
      </c>
      <c r="BBV18" s="49"/>
      <c r="BBW18" s="49">
        <v>195</v>
      </c>
      <c r="BBX18" s="49">
        <v>206</v>
      </c>
      <c r="BBY18" s="49"/>
      <c r="BBZ18" s="42">
        <f t="shared" si="477"/>
        <v>843</v>
      </c>
      <c r="BCA18" s="43">
        <f t="shared" si="478"/>
        <v>140.5</v>
      </c>
      <c r="BCB18" s="48"/>
      <c r="BCC18" s="49"/>
      <c r="BCD18" s="49">
        <v>220</v>
      </c>
      <c r="BCE18" s="49"/>
      <c r="BCF18" s="49"/>
      <c r="BCG18" s="49">
        <v>330</v>
      </c>
      <c r="BCH18" s="42">
        <f t="shared" si="479"/>
        <v>550</v>
      </c>
      <c r="BCI18" s="43">
        <f t="shared" si="480"/>
        <v>91.666666666666671</v>
      </c>
      <c r="BCJ18" s="48"/>
      <c r="BCK18" s="49">
        <v>899</v>
      </c>
      <c r="BCL18" s="49"/>
      <c r="BCM18" s="49"/>
      <c r="BCN18" s="49"/>
      <c r="BCO18" s="49"/>
      <c r="BCP18" s="42">
        <f t="shared" si="481"/>
        <v>899</v>
      </c>
      <c r="BCQ18" s="43">
        <f t="shared" si="482"/>
        <v>149.83333333333334</v>
      </c>
      <c r="BCR18" s="48"/>
      <c r="BCS18" s="49"/>
      <c r="BCT18" s="49"/>
      <c r="BCU18" s="49"/>
      <c r="BCV18" s="49"/>
      <c r="BCW18" s="49">
        <v>880</v>
      </c>
      <c r="BCX18" s="42">
        <f t="shared" si="483"/>
        <v>880</v>
      </c>
      <c r="BCY18" s="43">
        <f t="shared" si="484"/>
        <v>146.66666666666666</v>
      </c>
      <c r="BCZ18" s="48"/>
      <c r="BDA18" s="49"/>
      <c r="BDB18" s="49"/>
      <c r="BDC18" s="49"/>
      <c r="BDD18" s="49"/>
      <c r="BDE18" s="49"/>
      <c r="BDF18" s="42">
        <f t="shared" si="485"/>
        <v>0</v>
      </c>
      <c r="BDG18" s="43">
        <f t="shared" si="486"/>
        <v>0</v>
      </c>
      <c r="BDH18" s="48"/>
      <c r="BDI18" s="49">
        <v>449</v>
      </c>
      <c r="BDJ18" s="49"/>
      <c r="BDK18" s="49"/>
      <c r="BDL18" s="49"/>
      <c r="BDM18" s="49"/>
      <c r="BDN18" s="42">
        <f t="shared" si="487"/>
        <v>449</v>
      </c>
      <c r="BDO18" s="43">
        <f t="shared" si="488"/>
        <v>74.833333333333329</v>
      </c>
      <c r="BDP18" s="48"/>
      <c r="BDQ18" s="49"/>
      <c r="BDR18" s="49">
        <v>705</v>
      </c>
      <c r="BDS18" s="49"/>
      <c r="BDT18" s="49"/>
      <c r="BDU18" s="49"/>
      <c r="BDV18" s="42">
        <f t="shared" si="489"/>
        <v>705</v>
      </c>
      <c r="BDW18" s="43">
        <f t="shared" si="490"/>
        <v>117.5</v>
      </c>
      <c r="BDX18" s="48"/>
      <c r="BDY18" s="49">
        <v>114</v>
      </c>
      <c r="BDZ18" s="49"/>
      <c r="BEA18" s="49"/>
      <c r="BEB18" s="49"/>
      <c r="BEC18" s="49"/>
      <c r="BED18" s="42">
        <f t="shared" si="491"/>
        <v>114</v>
      </c>
      <c r="BEE18" s="43">
        <f t="shared" si="492"/>
        <v>19</v>
      </c>
      <c r="BEF18" s="48"/>
      <c r="BEG18" s="49">
        <v>532</v>
      </c>
      <c r="BEH18" s="49"/>
      <c r="BEI18" s="49"/>
      <c r="BEJ18" s="49"/>
      <c r="BEK18" s="49"/>
      <c r="BEL18" s="42">
        <f t="shared" si="493"/>
        <v>532</v>
      </c>
      <c r="BEM18" s="43">
        <f t="shared" si="494"/>
        <v>88.666666666666671</v>
      </c>
      <c r="BEN18" s="48"/>
      <c r="BEO18" s="49"/>
      <c r="BEP18" s="49">
        <v>211</v>
      </c>
      <c r="BEQ18" s="49"/>
      <c r="BER18" s="49"/>
      <c r="BES18" s="49"/>
      <c r="BET18" s="42">
        <f t="shared" si="495"/>
        <v>211</v>
      </c>
      <c r="BEU18" s="43">
        <f t="shared" si="496"/>
        <v>35.166666666666664</v>
      </c>
      <c r="BEV18" s="82">
        <v>156</v>
      </c>
      <c r="BEW18" s="83">
        <v>410</v>
      </c>
      <c r="BEX18" s="83"/>
      <c r="BEY18" s="83">
        <v>199</v>
      </c>
      <c r="BEZ18" s="83"/>
      <c r="BFA18" s="83"/>
      <c r="BFB18" s="42">
        <f t="shared" si="497"/>
        <v>765</v>
      </c>
      <c r="BFC18" s="43">
        <f t="shared" si="498"/>
        <v>127.5</v>
      </c>
      <c r="BFD18" s="48">
        <v>693</v>
      </c>
      <c r="BFE18" s="49"/>
      <c r="BFF18" s="49"/>
      <c r="BFG18" s="49"/>
      <c r="BFH18" s="49">
        <v>217</v>
      </c>
      <c r="BFI18" s="49"/>
      <c r="BFJ18" s="42">
        <f t="shared" si="499"/>
        <v>910</v>
      </c>
      <c r="BFK18" s="43">
        <f t="shared" si="500"/>
        <v>151.66666666666666</v>
      </c>
      <c r="BFL18" s="48">
        <v>108</v>
      </c>
      <c r="BFM18" s="49"/>
      <c r="BFN18" s="49"/>
      <c r="BFO18" s="49">
        <v>647</v>
      </c>
      <c r="BFP18" s="49"/>
      <c r="BFQ18" s="49">
        <v>238</v>
      </c>
      <c r="BFR18" s="42">
        <f t="shared" si="501"/>
        <v>993</v>
      </c>
      <c r="BFS18" s="43">
        <f t="shared" si="502"/>
        <v>165.5</v>
      </c>
      <c r="BFT18" s="48"/>
      <c r="BFU18" s="49"/>
      <c r="BFV18" s="49"/>
      <c r="BFW18" s="49">
        <v>439</v>
      </c>
      <c r="BFX18" s="49"/>
      <c r="BFY18" s="49"/>
      <c r="BFZ18" s="42">
        <f t="shared" si="503"/>
        <v>439</v>
      </c>
      <c r="BGA18" s="43">
        <f t="shared" si="504"/>
        <v>73.166666666666671</v>
      </c>
      <c r="BGB18" s="48">
        <v>398</v>
      </c>
      <c r="BGC18" s="49"/>
      <c r="BGD18" s="49"/>
      <c r="BGE18" s="49"/>
      <c r="BGF18" s="49">
        <v>694</v>
      </c>
      <c r="BGG18" s="49"/>
      <c r="BGH18" s="42">
        <f t="shared" si="505"/>
        <v>1092</v>
      </c>
      <c r="BGI18" s="43">
        <f t="shared" si="506"/>
        <v>182</v>
      </c>
      <c r="BGJ18" s="48">
        <v>413</v>
      </c>
      <c r="BGK18" s="49"/>
      <c r="BGL18" s="49">
        <v>395</v>
      </c>
      <c r="BGM18" s="49"/>
      <c r="BGN18" s="49"/>
      <c r="BGO18" s="49">
        <v>107</v>
      </c>
      <c r="BGP18" s="42">
        <f t="shared" si="507"/>
        <v>915</v>
      </c>
      <c r="BGQ18" s="43">
        <f t="shared" si="508"/>
        <v>152.5</v>
      </c>
      <c r="BGR18" s="48"/>
      <c r="BGS18" s="49"/>
      <c r="BGT18" s="49"/>
      <c r="BGU18" s="49"/>
      <c r="BGV18" s="49">
        <v>303</v>
      </c>
      <c r="BGW18" s="49"/>
      <c r="BGX18" s="42">
        <f t="shared" si="509"/>
        <v>303</v>
      </c>
      <c r="BGY18" s="43">
        <f t="shared" si="510"/>
        <v>50.5</v>
      </c>
      <c r="BGZ18" s="48"/>
      <c r="BHA18" s="49"/>
      <c r="BHB18" s="49">
        <v>655</v>
      </c>
      <c r="BHC18" s="49"/>
      <c r="BHD18" s="49"/>
      <c r="BHE18" s="49">
        <v>421</v>
      </c>
      <c r="BHF18" s="42">
        <f t="shared" si="511"/>
        <v>1076</v>
      </c>
      <c r="BHG18" s="43">
        <f t="shared" si="512"/>
        <v>179.33333333333334</v>
      </c>
      <c r="BHH18" s="63"/>
      <c r="BHI18" s="64"/>
      <c r="BHJ18" s="64"/>
      <c r="BHK18" s="64">
        <v>548</v>
      </c>
      <c r="BHL18" s="64"/>
      <c r="BHM18" s="64"/>
      <c r="BHN18" s="42">
        <f t="shared" si="513"/>
        <v>548</v>
      </c>
      <c r="BHO18" s="43">
        <f t="shared" si="514"/>
        <v>91.333333333333329</v>
      </c>
      <c r="BHP18" s="48"/>
      <c r="BHQ18" s="49">
        <v>495</v>
      </c>
      <c r="BHR18" s="49"/>
      <c r="BHS18" s="49">
        <v>465</v>
      </c>
      <c r="BHT18" s="49"/>
      <c r="BHU18" s="49"/>
      <c r="BHV18" s="42">
        <f t="shared" si="515"/>
        <v>960</v>
      </c>
      <c r="BHW18" s="43">
        <f t="shared" si="516"/>
        <v>160</v>
      </c>
      <c r="BHX18" s="48">
        <v>451</v>
      </c>
      <c r="BHY18" s="49"/>
      <c r="BHZ18" s="49"/>
      <c r="BIA18" s="49">
        <v>451</v>
      </c>
      <c r="BIB18" s="49"/>
      <c r="BIC18" s="49"/>
      <c r="BID18" s="42">
        <f t="shared" si="517"/>
        <v>902</v>
      </c>
      <c r="BIE18" s="43">
        <f t="shared" si="518"/>
        <v>150.33333333333334</v>
      </c>
      <c r="BIF18" s="48"/>
      <c r="BIG18" s="49"/>
      <c r="BIH18" s="49"/>
      <c r="BII18" s="49">
        <v>850</v>
      </c>
      <c r="BIJ18" s="49"/>
      <c r="BIK18" s="49"/>
      <c r="BIL18" s="42">
        <f t="shared" si="519"/>
        <v>850</v>
      </c>
      <c r="BIM18" s="43">
        <f t="shared" si="520"/>
        <v>141.66666666666666</v>
      </c>
      <c r="BIN18" s="48"/>
      <c r="BIO18" s="49"/>
      <c r="BIP18" s="49">
        <v>330</v>
      </c>
      <c r="BIQ18" s="49"/>
      <c r="BIR18" s="49">
        <v>852</v>
      </c>
      <c r="BIS18" s="49"/>
      <c r="BIT18" s="42">
        <f t="shared" si="521"/>
        <v>1182</v>
      </c>
      <c r="BIU18" s="43">
        <f t="shared" si="522"/>
        <v>197</v>
      </c>
      <c r="BIV18" s="48"/>
      <c r="BIW18" s="49">
        <v>439</v>
      </c>
      <c r="BIX18" s="49"/>
      <c r="BIY18" s="49"/>
      <c r="BIZ18" s="49"/>
      <c r="BJA18" s="49"/>
      <c r="BJB18" s="42">
        <f t="shared" si="523"/>
        <v>439</v>
      </c>
      <c r="BJC18" s="43">
        <f t="shared" si="524"/>
        <v>73.166666666666671</v>
      </c>
      <c r="BJD18" s="48"/>
      <c r="BJE18" s="49">
        <v>440</v>
      </c>
      <c r="BJF18" s="49"/>
      <c r="BJG18" s="49"/>
      <c r="BJH18" s="49">
        <v>638</v>
      </c>
      <c r="BJI18" s="49"/>
      <c r="BJJ18" s="42">
        <f t="shared" si="525"/>
        <v>1078</v>
      </c>
      <c r="BJK18" s="43">
        <f t="shared" si="526"/>
        <v>179.66666666666666</v>
      </c>
      <c r="BJL18" s="48"/>
      <c r="BJM18" s="49">
        <v>440</v>
      </c>
      <c r="BJN18" s="49"/>
      <c r="BJO18" s="49"/>
      <c r="BJP18" s="49"/>
      <c r="BJQ18" s="49"/>
      <c r="BJR18" s="42">
        <f t="shared" si="527"/>
        <v>440</v>
      </c>
      <c r="BJS18" s="43">
        <f t="shared" si="528"/>
        <v>73.333333333333329</v>
      </c>
      <c r="BJT18" s="63"/>
      <c r="BJU18" s="64"/>
      <c r="BJV18" s="64"/>
      <c r="BJW18" s="64"/>
      <c r="BJX18" s="64"/>
      <c r="BJY18" s="64">
        <v>659</v>
      </c>
      <c r="BJZ18" s="42">
        <f t="shared" si="529"/>
        <v>659</v>
      </c>
      <c r="BKA18" s="43">
        <f t="shared" si="530"/>
        <v>131.80000000000001</v>
      </c>
      <c r="BKB18" s="48"/>
      <c r="BKC18" s="49"/>
      <c r="BKD18" s="49"/>
      <c r="BKE18" s="49">
        <v>462</v>
      </c>
      <c r="BKF18" s="49">
        <v>220</v>
      </c>
      <c r="BKG18" s="49"/>
      <c r="BKH18" s="67">
        <f t="shared" si="531"/>
        <v>682</v>
      </c>
      <c r="BKI18" s="68">
        <f t="shared" si="532"/>
        <v>113.66666666666667</v>
      </c>
      <c r="BKJ18" s="48">
        <v>440</v>
      </c>
      <c r="BKK18" s="49"/>
      <c r="BKL18" s="49"/>
      <c r="BKM18" s="49">
        <v>400</v>
      </c>
      <c r="BKN18" s="49"/>
      <c r="BKO18" s="49"/>
      <c r="BKP18" s="42">
        <f t="shared" si="533"/>
        <v>840</v>
      </c>
      <c r="BKQ18" s="43">
        <f t="shared" si="534"/>
        <v>140</v>
      </c>
      <c r="BKR18" s="48"/>
      <c r="BKS18" s="49"/>
      <c r="BKT18" s="49"/>
      <c r="BKU18" s="49">
        <v>871</v>
      </c>
      <c r="BKV18" s="49"/>
      <c r="BKW18" s="49"/>
      <c r="BKX18" s="42">
        <f t="shared" si="535"/>
        <v>871</v>
      </c>
      <c r="BKY18" s="43">
        <f t="shared" si="536"/>
        <v>145.16666666666666</v>
      </c>
      <c r="BKZ18" s="48"/>
      <c r="BLA18" s="49"/>
      <c r="BLB18" s="49">
        <v>696</v>
      </c>
      <c r="BLC18" s="49"/>
      <c r="BLD18" s="49"/>
      <c r="BLE18" s="49"/>
      <c r="BLF18" s="42">
        <f t="shared" si="537"/>
        <v>696</v>
      </c>
      <c r="BLG18" s="43">
        <f t="shared" si="538"/>
        <v>116</v>
      </c>
      <c r="BLH18" s="48">
        <v>440</v>
      </c>
      <c r="BLI18" s="49"/>
      <c r="BLJ18" s="49">
        <v>792</v>
      </c>
      <c r="BLK18" s="49"/>
      <c r="BLL18" s="49"/>
      <c r="BLM18" s="49">
        <v>429</v>
      </c>
      <c r="BLN18" s="42">
        <f t="shared" si="539"/>
        <v>1661</v>
      </c>
      <c r="BLO18" s="43">
        <f t="shared" si="540"/>
        <v>276.83333333333331</v>
      </c>
      <c r="BLP18" s="48"/>
      <c r="BLQ18" s="49"/>
      <c r="BLR18" s="49"/>
      <c r="BLS18" s="49"/>
      <c r="BLT18" s="49"/>
      <c r="BLU18" s="49">
        <v>880</v>
      </c>
      <c r="BLV18" s="42">
        <f t="shared" si="541"/>
        <v>880</v>
      </c>
      <c r="BLW18" s="43">
        <f t="shared" si="542"/>
        <v>146.66666666666666</v>
      </c>
      <c r="BLX18" s="63"/>
      <c r="BLY18" s="64"/>
      <c r="BLZ18" s="64"/>
      <c r="BMA18" s="64">
        <v>426</v>
      </c>
      <c r="BMB18" s="64"/>
      <c r="BMC18" s="64">
        <v>411</v>
      </c>
      <c r="BMD18" s="42">
        <f t="shared" si="543"/>
        <v>837</v>
      </c>
      <c r="BME18" s="43">
        <f t="shared" si="544"/>
        <v>139.5</v>
      </c>
      <c r="BMF18" s="48"/>
      <c r="BMG18" s="49"/>
      <c r="BMH18" s="49"/>
      <c r="BMI18" s="49">
        <v>659</v>
      </c>
      <c r="BMJ18" s="49"/>
      <c r="BMK18" s="49"/>
      <c r="BML18" s="42">
        <f t="shared" si="545"/>
        <v>659</v>
      </c>
      <c r="BMM18" s="43">
        <f t="shared" si="546"/>
        <v>109.83333333333333</v>
      </c>
      <c r="BMN18" s="63"/>
      <c r="BMO18" s="64">
        <v>1006</v>
      </c>
      <c r="BMP18" s="64"/>
      <c r="BMQ18" s="64">
        <v>440</v>
      </c>
      <c r="BMR18" s="64"/>
      <c r="BMS18" s="64"/>
      <c r="BMT18" s="42">
        <f t="shared" si="547"/>
        <v>1446</v>
      </c>
      <c r="BMU18" s="43">
        <f t="shared" si="548"/>
        <v>241</v>
      </c>
      <c r="BMV18" s="48"/>
      <c r="BMW18" s="49">
        <v>220</v>
      </c>
      <c r="BMX18" s="49">
        <v>385</v>
      </c>
      <c r="BMY18" s="49"/>
      <c r="BMZ18" s="49"/>
      <c r="BNA18" s="49"/>
      <c r="BNB18" s="42">
        <f t="shared" si="549"/>
        <v>605</v>
      </c>
      <c r="BNC18" s="43">
        <f t="shared" si="550"/>
        <v>100.83333333333333</v>
      </c>
      <c r="BND18" s="48"/>
      <c r="BNE18" s="49"/>
      <c r="BNF18" s="49"/>
      <c r="BNG18" s="49"/>
      <c r="BNH18" s="49"/>
      <c r="BNI18" s="49">
        <v>880</v>
      </c>
      <c r="BNJ18" s="42">
        <f t="shared" si="551"/>
        <v>880</v>
      </c>
      <c r="BNK18" s="43">
        <f t="shared" si="552"/>
        <v>146.66666666666666</v>
      </c>
      <c r="BNL18" s="48"/>
      <c r="BNM18" s="49">
        <v>219</v>
      </c>
      <c r="BNN18" s="49"/>
      <c r="BNO18" s="49"/>
      <c r="BNP18" s="49">
        <v>784</v>
      </c>
      <c r="BNQ18" s="49"/>
      <c r="BNR18" s="42">
        <f t="shared" si="553"/>
        <v>1003</v>
      </c>
      <c r="BNS18" s="43">
        <f t="shared" si="554"/>
        <v>167.16666666666666</v>
      </c>
      <c r="BNT18" s="48"/>
      <c r="BNU18" s="49"/>
      <c r="BNV18" s="49"/>
      <c r="BNW18" s="49"/>
      <c r="BNX18" s="49"/>
      <c r="BNY18" s="49"/>
      <c r="BNZ18" s="42">
        <f t="shared" si="555"/>
        <v>0</v>
      </c>
      <c r="BOA18" s="43">
        <f t="shared" si="556"/>
        <v>0</v>
      </c>
      <c r="BOB18" s="48">
        <v>1007</v>
      </c>
      <c r="BOC18" s="49"/>
      <c r="BOD18" s="49"/>
      <c r="BOE18" s="49"/>
      <c r="BOF18" s="49">
        <v>201</v>
      </c>
      <c r="BOG18" s="49"/>
      <c r="BOH18" s="42">
        <f t="shared" si="557"/>
        <v>1208</v>
      </c>
      <c r="BOI18" s="43">
        <f t="shared" si="558"/>
        <v>201.33333333333334</v>
      </c>
      <c r="BOJ18" s="48"/>
      <c r="BOK18" s="49"/>
      <c r="BOL18" s="49"/>
      <c r="BOM18" s="49">
        <v>881</v>
      </c>
      <c r="BON18" s="49"/>
      <c r="BOO18" s="49"/>
      <c r="BOP18" s="42">
        <f t="shared" si="559"/>
        <v>881</v>
      </c>
      <c r="BOQ18" s="43">
        <f t="shared" si="560"/>
        <v>146.83333333333334</v>
      </c>
      <c r="BOR18" s="48">
        <v>949</v>
      </c>
      <c r="BOS18" s="49"/>
      <c r="BOT18" s="49"/>
      <c r="BOU18" s="49">
        <v>439</v>
      </c>
      <c r="BOV18" s="49"/>
      <c r="BOW18" s="49">
        <v>659</v>
      </c>
      <c r="BOX18" s="42">
        <f t="shared" si="561"/>
        <v>2047</v>
      </c>
      <c r="BOY18" s="43">
        <f t="shared" si="562"/>
        <v>341.16666666666669</v>
      </c>
      <c r="BOZ18" s="63"/>
      <c r="BPA18" s="64"/>
      <c r="BPB18" s="64">
        <v>483</v>
      </c>
      <c r="BPC18" s="64"/>
      <c r="BPD18" s="64">
        <v>595</v>
      </c>
      <c r="BPE18" s="64"/>
      <c r="BPF18" s="42">
        <f t="shared" si="563"/>
        <v>1078</v>
      </c>
      <c r="BPG18" s="43">
        <f t="shared" si="564"/>
        <v>179.66666666666666</v>
      </c>
      <c r="BPH18" s="48"/>
      <c r="BPI18" s="49"/>
      <c r="BPJ18" s="49">
        <v>730</v>
      </c>
      <c r="BPK18" s="49"/>
      <c r="BPL18" s="49"/>
      <c r="BPM18" s="49"/>
      <c r="BPN18" s="42">
        <f t="shared" si="565"/>
        <v>730</v>
      </c>
      <c r="BPO18" s="43">
        <f t="shared" si="566"/>
        <v>121.66666666666667</v>
      </c>
      <c r="BPP18" s="48"/>
      <c r="BPQ18" s="49">
        <v>220</v>
      </c>
      <c r="BPR18" s="49">
        <v>379</v>
      </c>
      <c r="BPS18" s="49">
        <v>800</v>
      </c>
      <c r="BPT18" s="49"/>
      <c r="BPU18" s="49"/>
      <c r="BPV18" s="42">
        <f t="shared" si="567"/>
        <v>1399</v>
      </c>
      <c r="BPW18" s="43">
        <f t="shared" si="568"/>
        <v>233.16666666666666</v>
      </c>
      <c r="BPX18" s="48"/>
      <c r="BPY18" s="49"/>
      <c r="BPZ18" s="49">
        <v>812</v>
      </c>
      <c r="BQA18" s="49"/>
      <c r="BQB18" s="49"/>
      <c r="BQC18" s="49">
        <v>220</v>
      </c>
      <c r="BQD18" s="67">
        <f t="shared" si="569"/>
        <v>1032</v>
      </c>
      <c r="BQE18" s="43">
        <f t="shared" si="570"/>
        <v>172</v>
      </c>
      <c r="BQF18" s="63"/>
      <c r="BQG18" s="64">
        <v>625</v>
      </c>
      <c r="BQH18" s="64"/>
      <c r="BQI18" s="64"/>
      <c r="BQJ18" s="64">
        <v>1000</v>
      </c>
      <c r="BQK18" s="64"/>
      <c r="BQL18" s="67">
        <f t="shared" si="571"/>
        <v>1625</v>
      </c>
      <c r="BQM18" s="43">
        <f t="shared" si="572"/>
        <v>270.83333333333331</v>
      </c>
      <c r="BQN18" s="63"/>
      <c r="BQO18" s="64">
        <v>604</v>
      </c>
      <c r="BQP18" s="64">
        <v>442</v>
      </c>
      <c r="BQQ18" s="64"/>
      <c r="BQR18" s="64"/>
      <c r="BQS18" s="64"/>
      <c r="BQT18" s="67">
        <f t="shared" si="573"/>
        <v>1046</v>
      </c>
      <c r="BQU18" s="43">
        <f t="shared" si="574"/>
        <v>174.33333333333334</v>
      </c>
      <c r="BQV18" s="48"/>
      <c r="BQW18" s="49"/>
      <c r="BQX18" s="49">
        <v>359</v>
      </c>
      <c r="BQY18" s="49"/>
      <c r="BQZ18" s="49"/>
      <c r="BRA18" s="49"/>
      <c r="BRB18" s="67">
        <f t="shared" si="575"/>
        <v>359</v>
      </c>
      <c r="BRC18" s="43">
        <f t="shared" si="576"/>
        <v>59.833333333333336</v>
      </c>
      <c r="BRD18" s="48">
        <v>600</v>
      </c>
      <c r="BRE18" s="49"/>
      <c r="BRF18" s="49">
        <v>403</v>
      </c>
      <c r="BRG18" s="49"/>
      <c r="BRH18" s="49"/>
      <c r="BRI18" s="49"/>
      <c r="BRJ18" s="67">
        <f t="shared" si="577"/>
        <v>1003</v>
      </c>
      <c r="BRK18" s="43">
        <f t="shared" si="578"/>
        <v>167.16666666666666</v>
      </c>
      <c r="BRL18" s="48"/>
      <c r="BRM18" s="49">
        <v>868</v>
      </c>
      <c r="BRN18" s="49">
        <v>398</v>
      </c>
      <c r="BRO18" s="49">
        <v>330</v>
      </c>
      <c r="BRP18" s="49">
        <v>109</v>
      </c>
      <c r="BRQ18" s="49">
        <v>660</v>
      </c>
      <c r="BRR18" s="67">
        <f t="shared" si="579"/>
        <v>2365</v>
      </c>
      <c r="BRS18" s="68">
        <f t="shared" si="580"/>
        <v>394.16666666666669</v>
      </c>
      <c r="BRT18" s="63">
        <v>319</v>
      </c>
      <c r="BRU18" s="64">
        <v>400</v>
      </c>
      <c r="BRV18" s="64"/>
      <c r="BRW18" s="64"/>
      <c r="BRX18" s="64">
        <v>103</v>
      </c>
      <c r="BRY18" s="64"/>
      <c r="BRZ18" s="67">
        <f t="shared" si="581"/>
        <v>822</v>
      </c>
      <c r="BSA18" s="43">
        <f t="shared" si="582"/>
        <v>137</v>
      </c>
      <c r="BSB18" s="63"/>
      <c r="BSC18" s="64">
        <v>760</v>
      </c>
      <c r="BSD18" s="64">
        <v>462</v>
      </c>
      <c r="BSE18" s="64"/>
      <c r="BSF18" s="64"/>
      <c r="BSG18" s="64"/>
      <c r="BSH18" s="67">
        <f t="shared" si="583"/>
        <v>1222</v>
      </c>
      <c r="BSI18" s="43">
        <f t="shared" si="584"/>
        <v>203.66666666666666</v>
      </c>
      <c r="BSJ18" s="63"/>
      <c r="BSK18" s="64"/>
      <c r="BSL18" s="64">
        <v>403</v>
      </c>
      <c r="BSM18" s="64"/>
      <c r="BSN18" s="64"/>
      <c r="BSO18" s="64"/>
      <c r="BSP18" s="67">
        <f t="shared" si="585"/>
        <v>403</v>
      </c>
      <c r="BSQ18" s="43">
        <f t="shared" si="586"/>
        <v>67.166666666666671</v>
      </c>
      <c r="BSR18" s="63">
        <v>823</v>
      </c>
      <c r="BSS18" s="64">
        <v>110</v>
      </c>
      <c r="BST18" s="64">
        <v>112</v>
      </c>
      <c r="BSU18" s="64"/>
      <c r="BSV18" s="64">
        <v>560</v>
      </c>
      <c r="BSW18" s="64">
        <v>880</v>
      </c>
      <c r="BSX18" s="67">
        <f t="shared" si="587"/>
        <v>2485</v>
      </c>
      <c r="BSY18" s="43">
        <f t="shared" si="588"/>
        <v>414.16666666666669</v>
      </c>
      <c r="BSZ18" s="63"/>
      <c r="BTA18" s="64">
        <v>660</v>
      </c>
      <c r="BTB18" s="64"/>
      <c r="BTC18" s="64">
        <v>440</v>
      </c>
      <c r="BTD18" s="64"/>
      <c r="BTE18" s="64">
        <v>660</v>
      </c>
      <c r="BTF18" s="67">
        <f t="shared" si="589"/>
        <v>1760</v>
      </c>
      <c r="BTG18" s="43">
        <f t="shared" si="590"/>
        <v>293.33333333333331</v>
      </c>
      <c r="BTH18" s="63"/>
      <c r="BTI18" s="64"/>
      <c r="BTJ18" s="64"/>
      <c r="BTK18" s="64"/>
      <c r="BTL18" s="64">
        <v>435</v>
      </c>
      <c r="BTM18" s="64"/>
      <c r="BTN18" s="67">
        <f t="shared" si="591"/>
        <v>435</v>
      </c>
      <c r="BTO18" s="68">
        <f t="shared" si="592"/>
        <v>72.5</v>
      </c>
      <c r="BTP18" s="48">
        <v>221</v>
      </c>
      <c r="BTQ18" s="49"/>
      <c r="BTR18" s="49"/>
      <c r="BTS18" s="49">
        <v>878</v>
      </c>
      <c r="BTT18" s="49"/>
      <c r="BTU18" s="49"/>
      <c r="BTV18" s="67">
        <f t="shared" si="593"/>
        <v>1099</v>
      </c>
      <c r="BTW18" s="43">
        <f t="shared" si="594"/>
        <v>183.16666666666666</v>
      </c>
      <c r="BTX18" s="63"/>
      <c r="BTY18" s="64"/>
      <c r="BTZ18" s="64">
        <v>900</v>
      </c>
      <c r="BUA18" s="64"/>
      <c r="BUB18" s="64"/>
      <c r="BUC18" s="64"/>
      <c r="BUD18" s="67">
        <f t="shared" si="595"/>
        <v>900</v>
      </c>
      <c r="BUE18" s="68">
        <f t="shared" si="596"/>
        <v>150</v>
      </c>
      <c r="BUF18" s="48">
        <v>440</v>
      </c>
      <c r="BUG18" s="49">
        <v>377</v>
      </c>
      <c r="BUH18" s="49"/>
      <c r="BUI18" s="49">
        <v>440</v>
      </c>
      <c r="BUJ18" s="49"/>
      <c r="BUK18" s="49">
        <v>660</v>
      </c>
      <c r="BUL18" s="67">
        <f t="shared" si="597"/>
        <v>1917</v>
      </c>
      <c r="BUM18" s="68">
        <f t="shared" si="598"/>
        <v>319.5</v>
      </c>
      <c r="BUN18" s="63"/>
      <c r="BUO18" s="64">
        <v>208</v>
      </c>
      <c r="BUP18" s="64"/>
      <c r="BUQ18" s="64">
        <v>550</v>
      </c>
      <c r="BUR18" s="64"/>
      <c r="BUS18" s="64"/>
      <c r="BUT18" s="67">
        <f t="shared" si="599"/>
        <v>758</v>
      </c>
      <c r="BUU18" s="68">
        <f t="shared" si="600"/>
        <v>126.33333333333333</v>
      </c>
      <c r="BUV18" s="48"/>
      <c r="BUW18" s="49"/>
      <c r="BUX18" s="49"/>
      <c r="BUY18" s="49">
        <v>647</v>
      </c>
      <c r="BUZ18" s="49">
        <v>526</v>
      </c>
      <c r="BVA18" s="49"/>
      <c r="BVB18" s="67">
        <f t="shared" si="601"/>
        <v>1173</v>
      </c>
      <c r="BVC18" s="68">
        <f t="shared" si="602"/>
        <v>195.5</v>
      </c>
      <c r="BVD18" s="48"/>
      <c r="BVE18" s="49">
        <v>464</v>
      </c>
      <c r="BVF18" s="49"/>
      <c r="BVG18" s="49"/>
      <c r="BVH18" s="49"/>
      <c r="BVI18" s="49">
        <v>221</v>
      </c>
      <c r="BVJ18" s="67">
        <f t="shared" si="603"/>
        <v>685</v>
      </c>
      <c r="BVK18" s="68">
        <f t="shared" si="604"/>
        <v>114.16666666666667</v>
      </c>
      <c r="BVL18" s="48"/>
      <c r="BVM18" s="49">
        <v>879</v>
      </c>
      <c r="BVN18" s="49"/>
      <c r="BVO18" s="49"/>
      <c r="BVP18" s="49">
        <v>582</v>
      </c>
      <c r="BVQ18" s="49"/>
      <c r="BVR18" s="67">
        <f t="shared" si="605"/>
        <v>1461</v>
      </c>
      <c r="BVS18" s="68">
        <f t="shared" si="606"/>
        <v>243.5</v>
      </c>
      <c r="BVT18" s="48"/>
      <c r="BVU18" s="49">
        <v>857</v>
      </c>
      <c r="BVV18" s="49">
        <v>437</v>
      </c>
      <c r="BVW18" s="49">
        <v>223</v>
      </c>
      <c r="BVX18" s="49"/>
      <c r="BVY18" s="49"/>
      <c r="BVZ18" s="67">
        <f t="shared" si="607"/>
        <v>1517</v>
      </c>
      <c r="BWA18" s="68">
        <f t="shared" si="608"/>
        <v>252.83333333333334</v>
      </c>
      <c r="BWB18" s="48">
        <v>627</v>
      </c>
      <c r="BWC18" s="49">
        <v>379</v>
      </c>
      <c r="BWD18" s="49"/>
      <c r="BWE18" s="49"/>
      <c r="BWF18" s="49">
        <v>439</v>
      </c>
      <c r="BWG18" s="49"/>
      <c r="BWH18" s="67">
        <f t="shared" si="609"/>
        <v>1445</v>
      </c>
      <c r="BWI18" s="68">
        <f t="shared" si="610"/>
        <v>240.83333333333334</v>
      </c>
      <c r="BWJ18" s="48">
        <v>330</v>
      </c>
      <c r="BWK18" s="49"/>
      <c r="BWL18" s="49"/>
      <c r="BWM18" s="49"/>
      <c r="BWN18" s="49">
        <v>880</v>
      </c>
      <c r="BWO18" s="49"/>
      <c r="BWP18" s="67">
        <f t="shared" si="611"/>
        <v>1210</v>
      </c>
      <c r="BWQ18" s="68">
        <f t="shared" si="612"/>
        <v>201.66666666666666</v>
      </c>
      <c r="BWR18" s="48"/>
      <c r="BWS18" s="49">
        <v>400</v>
      </c>
      <c r="BWT18" s="49"/>
      <c r="BWU18" s="49">
        <v>220</v>
      </c>
      <c r="BWV18" s="49">
        <v>452</v>
      </c>
      <c r="BWW18" s="49">
        <v>440</v>
      </c>
      <c r="BWX18" s="67">
        <f t="shared" si="613"/>
        <v>1512</v>
      </c>
      <c r="BWY18" s="68">
        <f t="shared" si="614"/>
        <v>252</v>
      </c>
      <c r="BWZ18" s="48"/>
      <c r="BXA18" s="49"/>
      <c r="BXB18" s="49">
        <v>219</v>
      </c>
      <c r="BXC18" s="49"/>
      <c r="BXD18" s="49"/>
      <c r="BXE18" s="49"/>
      <c r="BXF18" s="67">
        <f t="shared" si="615"/>
        <v>219</v>
      </c>
      <c r="BXG18" s="68">
        <f t="shared" si="616"/>
        <v>36.5</v>
      </c>
      <c r="BXH18" s="48">
        <v>440</v>
      </c>
      <c r="BXI18" s="49"/>
      <c r="BXJ18" s="49">
        <v>438</v>
      </c>
      <c r="BXK18" s="49"/>
      <c r="BXL18" s="49">
        <v>438</v>
      </c>
      <c r="BXM18" s="49"/>
      <c r="BXN18" s="67">
        <f t="shared" si="617"/>
        <v>1316</v>
      </c>
      <c r="BXO18" s="68">
        <f t="shared" si="618"/>
        <v>219.33333333333334</v>
      </c>
      <c r="BXP18" s="63">
        <v>783</v>
      </c>
      <c r="BXQ18" s="64"/>
      <c r="BXR18" s="64">
        <v>440</v>
      </c>
      <c r="BXS18" s="64"/>
      <c r="BXT18" s="64"/>
      <c r="BXU18" s="1"/>
      <c r="BXV18" s="67">
        <f t="shared" si="73"/>
        <v>1223</v>
      </c>
      <c r="BXW18" s="68">
        <f t="shared" si="619"/>
        <v>203.83333333333334</v>
      </c>
      <c r="BXX18" s="48">
        <v>691</v>
      </c>
      <c r="BXY18" s="49"/>
      <c r="BXZ18" s="49"/>
      <c r="BYA18" s="49"/>
      <c r="BYB18" s="49">
        <v>412</v>
      </c>
      <c r="BYC18" s="49"/>
      <c r="BYD18" s="67">
        <f t="shared" si="620"/>
        <v>1103</v>
      </c>
      <c r="BYE18" s="68">
        <f t="shared" si="621"/>
        <v>183.83333333333334</v>
      </c>
      <c r="BYF18" s="63">
        <v>1137</v>
      </c>
      <c r="BYG18" s="64"/>
      <c r="BYH18" s="64">
        <v>222</v>
      </c>
      <c r="BYI18" s="64"/>
      <c r="BYJ18" s="64"/>
      <c r="BYK18" s="64"/>
      <c r="BYL18" s="67">
        <f t="shared" si="622"/>
        <v>1359</v>
      </c>
      <c r="BYM18" s="68">
        <f t="shared" si="623"/>
        <v>226.5</v>
      </c>
      <c r="BYN18" s="48"/>
      <c r="BYO18" s="49"/>
      <c r="BYP18" s="49">
        <v>722</v>
      </c>
      <c r="BYQ18" s="49"/>
      <c r="BYR18" s="49">
        <v>667</v>
      </c>
      <c r="BYS18" s="49"/>
      <c r="BYT18" s="67">
        <f t="shared" si="624"/>
        <v>1389</v>
      </c>
      <c r="BYU18" s="68">
        <f t="shared" si="625"/>
        <v>231.5</v>
      </c>
      <c r="BYV18" s="48"/>
      <c r="BYW18" s="49">
        <v>704</v>
      </c>
      <c r="BYX18" s="49"/>
      <c r="BYY18" s="49"/>
      <c r="BYZ18" s="49">
        <v>400</v>
      </c>
      <c r="BZA18" s="49">
        <v>1404</v>
      </c>
      <c r="BZB18" s="67">
        <f t="shared" si="626"/>
        <v>2508</v>
      </c>
      <c r="BZC18" s="68">
        <f t="shared" si="627"/>
        <v>418</v>
      </c>
      <c r="BZD18" s="48"/>
      <c r="BZE18" s="49"/>
      <c r="BZF18" s="49"/>
      <c r="BZG18" s="49"/>
      <c r="BZH18" s="49">
        <v>555</v>
      </c>
      <c r="BZI18" s="49">
        <v>334</v>
      </c>
      <c r="BZJ18" s="67">
        <f t="shared" si="628"/>
        <v>889</v>
      </c>
      <c r="BZK18" s="68">
        <f t="shared" si="629"/>
        <v>148.16666666666666</v>
      </c>
      <c r="BZL18" s="48">
        <v>100</v>
      </c>
      <c r="BZM18" s="49"/>
      <c r="BZN18" s="49">
        <v>440</v>
      </c>
      <c r="BZO18" s="49">
        <v>356</v>
      </c>
      <c r="BZP18" s="49"/>
      <c r="BZQ18" s="49"/>
      <c r="BZR18" s="67">
        <f t="shared" si="630"/>
        <v>896</v>
      </c>
      <c r="BZS18" s="68">
        <f t="shared" si="631"/>
        <v>149.33333333333334</v>
      </c>
      <c r="BZT18" s="48"/>
      <c r="BZU18" s="49"/>
      <c r="BZV18" s="49"/>
      <c r="BZW18" s="49">
        <v>419</v>
      </c>
      <c r="BZX18" s="49"/>
      <c r="BZY18" s="49"/>
      <c r="BZZ18" s="67">
        <f t="shared" si="632"/>
        <v>419</v>
      </c>
      <c r="CAA18" s="68">
        <f t="shared" si="633"/>
        <v>69.833333333333329</v>
      </c>
      <c r="CAB18" s="48">
        <v>640</v>
      </c>
      <c r="CAC18" s="49"/>
      <c r="CAD18" s="49"/>
      <c r="CAE18" s="49">
        <v>598</v>
      </c>
      <c r="CAF18" s="49">
        <v>220</v>
      </c>
      <c r="CAG18" s="49">
        <v>217</v>
      </c>
      <c r="CAH18" s="67">
        <f t="shared" si="634"/>
        <v>1675</v>
      </c>
      <c r="CAI18" s="68">
        <f t="shared" si="635"/>
        <v>279.16666666666669</v>
      </c>
      <c r="CAJ18" s="63">
        <v>253</v>
      </c>
      <c r="CAK18" s="64"/>
      <c r="CAL18" s="64"/>
      <c r="CAM18" s="64"/>
      <c r="CAN18" s="64">
        <v>603</v>
      </c>
      <c r="CAO18" s="64"/>
      <c r="CAP18" s="67">
        <f t="shared" si="636"/>
        <v>856</v>
      </c>
      <c r="CAQ18" s="68">
        <f t="shared" si="637"/>
        <v>142.66666666666666</v>
      </c>
      <c r="CAR18" s="63">
        <v>427</v>
      </c>
      <c r="CAS18" s="64"/>
      <c r="CAT18" s="64"/>
      <c r="CAU18" s="64"/>
      <c r="CAV18" s="64">
        <v>989</v>
      </c>
      <c r="CAW18" s="64">
        <v>2000</v>
      </c>
      <c r="CAX18" s="67">
        <f t="shared" si="638"/>
        <v>3416</v>
      </c>
      <c r="CAY18" s="68">
        <f t="shared" si="639"/>
        <v>569.33333333333337</v>
      </c>
      <c r="CAZ18" s="48">
        <v>223</v>
      </c>
      <c r="CBA18" s="49"/>
      <c r="CBB18" s="49"/>
      <c r="CBC18" s="49">
        <v>439</v>
      </c>
      <c r="CBD18" s="49"/>
      <c r="CBE18" s="49">
        <v>220</v>
      </c>
      <c r="CBF18" s="67">
        <f t="shared" si="640"/>
        <v>882</v>
      </c>
      <c r="CBG18" s="68">
        <f t="shared" si="641"/>
        <v>147</v>
      </c>
      <c r="CBH18" s="48"/>
      <c r="CBI18" s="49">
        <v>332</v>
      </c>
      <c r="CBJ18" s="49"/>
      <c r="CBK18" s="49">
        <v>329</v>
      </c>
      <c r="CBL18" s="49"/>
      <c r="CBM18" s="49"/>
      <c r="CBN18" s="67">
        <f t="shared" si="642"/>
        <v>661</v>
      </c>
      <c r="CBO18" s="68">
        <f t="shared" si="643"/>
        <v>110.16666666666667</v>
      </c>
      <c r="CBP18" s="48">
        <v>550</v>
      </c>
      <c r="CBQ18" s="49"/>
      <c r="CBR18" s="49">
        <v>903</v>
      </c>
      <c r="CBS18" s="49"/>
      <c r="CBT18" s="49"/>
      <c r="CBU18" s="49">
        <v>417</v>
      </c>
      <c r="CBV18" s="67">
        <f t="shared" si="644"/>
        <v>1870</v>
      </c>
      <c r="CBW18" s="68">
        <f t="shared" si="645"/>
        <v>311.66666666666669</v>
      </c>
      <c r="CBX18" s="48"/>
      <c r="CBY18" s="49">
        <v>199</v>
      </c>
      <c r="CBZ18" s="49">
        <v>438</v>
      </c>
      <c r="CCA18" s="49"/>
      <c r="CCB18" s="49"/>
      <c r="CCC18" s="49">
        <v>498</v>
      </c>
      <c r="CCD18" s="67">
        <f t="shared" si="646"/>
        <v>1135</v>
      </c>
      <c r="CCE18" s="68">
        <f t="shared" si="647"/>
        <v>189.16666666666666</v>
      </c>
      <c r="CCF18" s="48"/>
      <c r="CCG18" s="49">
        <v>110</v>
      </c>
      <c r="CCH18" s="49">
        <v>662</v>
      </c>
      <c r="CCI18" s="49"/>
      <c r="CCJ18" s="49">
        <v>440</v>
      </c>
      <c r="CCK18" s="49"/>
      <c r="CCL18" s="67">
        <f t="shared" si="648"/>
        <v>1212</v>
      </c>
      <c r="CCM18" s="68">
        <f t="shared" si="649"/>
        <v>202</v>
      </c>
      <c r="CCN18" s="48"/>
      <c r="CCO18" s="49">
        <v>329</v>
      </c>
      <c r="CCP18" s="49"/>
      <c r="CCQ18" s="49"/>
      <c r="CCR18" s="49">
        <v>450</v>
      </c>
      <c r="CCS18" s="49"/>
      <c r="CCT18" s="67">
        <f t="shared" si="650"/>
        <v>779</v>
      </c>
      <c r="CCU18" s="68">
        <f t="shared" si="651"/>
        <v>129.83333333333334</v>
      </c>
      <c r="CCV18" s="48"/>
      <c r="CCW18" s="49">
        <v>685</v>
      </c>
      <c r="CCX18" s="49"/>
      <c r="CCY18" s="49"/>
      <c r="CCZ18" s="49"/>
      <c r="CDA18" s="49"/>
      <c r="CDB18" s="67">
        <f t="shared" si="652"/>
        <v>685</v>
      </c>
      <c r="CDC18" s="68">
        <f t="shared" si="653"/>
        <v>114.16666666666667</v>
      </c>
      <c r="CDD18" s="48"/>
      <c r="CDE18" s="49"/>
      <c r="CDF18" s="49">
        <v>322</v>
      </c>
      <c r="CDG18" s="49"/>
      <c r="CDH18" s="49"/>
      <c r="CDI18" s="49">
        <v>774</v>
      </c>
      <c r="CDJ18" s="67">
        <f t="shared" si="654"/>
        <v>1096</v>
      </c>
      <c r="CDK18" s="68">
        <f t="shared" si="655"/>
        <v>182.66666666666666</v>
      </c>
      <c r="CDL18" s="48"/>
      <c r="CDM18" s="49"/>
      <c r="CDN18" s="49">
        <v>660</v>
      </c>
      <c r="CDO18" s="49">
        <v>239</v>
      </c>
      <c r="CDP18" s="49">
        <v>219</v>
      </c>
      <c r="CDQ18" s="49"/>
      <c r="CDR18" s="67">
        <f t="shared" si="656"/>
        <v>1118</v>
      </c>
      <c r="CDS18" s="68">
        <f t="shared" si="657"/>
        <v>186.33333333333334</v>
      </c>
      <c r="CDT18" s="48"/>
      <c r="CDU18" s="49"/>
      <c r="CDV18" s="49">
        <v>982</v>
      </c>
      <c r="CDW18" s="49"/>
      <c r="CDX18" s="49"/>
      <c r="CDY18" s="49"/>
      <c r="CDZ18" s="67">
        <f t="shared" si="658"/>
        <v>982</v>
      </c>
      <c r="CEA18" s="68">
        <f t="shared" si="659"/>
        <v>163.66666666666666</v>
      </c>
      <c r="CEB18" s="48">
        <v>234</v>
      </c>
      <c r="CEC18" s="49"/>
      <c r="CED18" s="49">
        <v>960</v>
      </c>
      <c r="CEE18" s="49"/>
      <c r="CEF18" s="49"/>
      <c r="CEG18" s="49"/>
      <c r="CEH18" s="67">
        <f t="shared" si="660"/>
        <v>1194</v>
      </c>
      <c r="CEI18" s="68">
        <f t="shared" si="661"/>
        <v>199</v>
      </c>
      <c r="CEJ18" s="48">
        <v>440</v>
      </c>
      <c r="CEK18" s="49"/>
      <c r="CEL18" s="49"/>
      <c r="CEM18" s="49">
        <v>440</v>
      </c>
      <c r="CEN18" s="49">
        <v>915</v>
      </c>
      <c r="CEO18" s="49"/>
      <c r="CEP18" s="67">
        <f t="shared" si="662"/>
        <v>1795</v>
      </c>
      <c r="CEQ18" s="68">
        <f t="shared" si="663"/>
        <v>299.16666666666669</v>
      </c>
      <c r="CER18" s="48"/>
      <c r="CES18" s="49"/>
      <c r="CET18" s="49">
        <v>446</v>
      </c>
      <c r="CEU18" s="49"/>
      <c r="CEV18" s="49">
        <v>442</v>
      </c>
      <c r="CEW18" s="49"/>
      <c r="CEX18" s="67">
        <f t="shared" si="664"/>
        <v>888</v>
      </c>
      <c r="CEY18" s="68">
        <f t="shared" si="665"/>
        <v>148</v>
      </c>
      <c r="CEZ18" s="48"/>
      <c r="CFA18" s="49">
        <v>1177</v>
      </c>
      <c r="CFB18" s="49"/>
      <c r="CFC18" s="49"/>
      <c r="CFD18" s="49"/>
      <c r="CFE18" s="49">
        <v>441</v>
      </c>
      <c r="CFF18" s="67">
        <f t="shared" si="666"/>
        <v>1618</v>
      </c>
      <c r="CFG18" s="68">
        <f t="shared" si="667"/>
        <v>269.66666666666669</v>
      </c>
      <c r="CFH18" s="48"/>
      <c r="CFI18" s="49">
        <v>394</v>
      </c>
      <c r="CFJ18" s="49"/>
      <c r="CFK18" s="49"/>
      <c r="CFL18" s="49">
        <v>463</v>
      </c>
      <c r="CFM18" s="49"/>
      <c r="CFN18" s="67">
        <f t="shared" si="668"/>
        <v>857</v>
      </c>
      <c r="CFO18" s="68">
        <f t="shared" si="669"/>
        <v>142.83333333333334</v>
      </c>
      <c r="CFP18" s="48"/>
      <c r="CFQ18" s="49">
        <v>881</v>
      </c>
      <c r="CFR18" s="49">
        <v>669</v>
      </c>
      <c r="CFS18" s="49"/>
      <c r="CFT18" s="49"/>
      <c r="CFU18" s="49">
        <v>290</v>
      </c>
      <c r="CFV18" s="67">
        <f t="shared" si="670"/>
        <v>1840</v>
      </c>
      <c r="CFW18" s="68">
        <f t="shared" si="671"/>
        <v>306.66666666666669</v>
      </c>
      <c r="CFX18" s="48"/>
      <c r="CFY18" s="49">
        <v>447</v>
      </c>
      <c r="CFZ18" s="49"/>
      <c r="CGA18" s="49">
        <v>1958</v>
      </c>
      <c r="CGB18" s="49"/>
      <c r="CGC18" s="49"/>
      <c r="CGD18" s="67">
        <f t="shared" si="672"/>
        <v>2405</v>
      </c>
      <c r="CGE18" s="68">
        <f t="shared" si="673"/>
        <v>400.83333333333331</v>
      </c>
      <c r="CGF18" s="48"/>
      <c r="CGG18" s="49"/>
      <c r="CGH18" s="49"/>
      <c r="CGI18" s="49"/>
      <c r="CGJ18" s="49">
        <v>460</v>
      </c>
      <c r="CGK18" s="49"/>
      <c r="CGL18" s="67">
        <f t="shared" si="674"/>
        <v>460</v>
      </c>
      <c r="CGM18" s="68">
        <f t="shared" si="675"/>
        <v>76.666666666666671</v>
      </c>
      <c r="CGN18" s="63">
        <v>420</v>
      </c>
      <c r="CGO18" s="64"/>
      <c r="CGP18" s="64"/>
      <c r="CGQ18" s="64">
        <v>417</v>
      </c>
      <c r="CGR18" s="64"/>
      <c r="CGS18" s="64"/>
      <c r="CGT18" s="67">
        <f t="shared" si="676"/>
        <v>837</v>
      </c>
      <c r="CGU18" s="68">
        <f t="shared" si="677"/>
        <v>139.5</v>
      </c>
      <c r="CGV18" s="48"/>
      <c r="CGW18" s="49">
        <v>905</v>
      </c>
      <c r="CGX18" s="49"/>
      <c r="CGY18" s="49">
        <v>1022</v>
      </c>
      <c r="CGZ18" s="49"/>
      <c r="CHA18" s="49"/>
      <c r="CHB18" s="67">
        <f t="shared" si="678"/>
        <v>1927</v>
      </c>
      <c r="CHC18" s="68">
        <f t="shared" si="679"/>
        <v>321.16666666666669</v>
      </c>
      <c r="CHD18" s="48"/>
      <c r="CHE18" s="49"/>
      <c r="CHF18" s="49">
        <v>440</v>
      </c>
      <c r="CHG18" s="49"/>
      <c r="CHH18" s="49"/>
      <c r="CHI18" s="49">
        <v>880</v>
      </c>
      <c r="CHJ18" s="67">
        <f t="shared" si="680"/>
        <v>1320</v>
      </c>
      <c r="CHK18" s="68">
        <f t="shared" si="681"/>
        <v>220</v>
      </c>
      <c r="CHL18" s="63"/>
      <c r="CHM18" s="64">
        <v>398</v>
      </c>
      <c r="CHN18" s="64"/>
      <c r="CHO18" s="64">
        <v>440</v>
      </c>
      <c r="CHP18" s="64"/>
      <c r="CHQ18" s="64"/>
      <c r="CHR18" s="67">
        <f t="shared" si="682"/>
        <v>838</v>
      </c>
      <c r="CHS18" s="68">
        <f t="shared" si="683"/>
        <v>139.66666666666666</v>
      </c>
      <c r="CHT18" s="48"/>
      <c r="CHU18" s="49"/>
      <c r="CHV18" s="49">
        <v>445</v>
      </c>
      <c r="CHW18" s="49"/>
      <c r="CHX18" s="49"/>
      <c r="CHY18" s="49">
        <f>878+464</f>
        <v>1342</v>
      </c>
      <c r="CHZ18" s="67">
        <f t="shared" si="684"/>
        <v>1787</v>
      </c>
      <c r="CIA18" s="68">
        <f t="shared" si="685"/>
        <v>297.83333333333331</v>
      </c>
      <c r="CIB18" s="63"/>
      <c r="CIC18" s="64">
        <v>440</v>
      </c>
      <c r="CID18" s="64"/>
      <c r="CIE18" s="64">
        <v>219</v>
      </c>
      <c r="CIF18" s="64">
        <v>434</v>
      </c>
      <c r="CIG18" s="64"/>
      <c r="CIH18" s="67">
        <f t="shared" si="686"/>
        <v>1093</v>
      </c>
      <c r="CII18" s="68">
        <f t="shared" si="687"/>
        <v>182.16666666666666</v>
      </c>
      <c r="CIJ18" s="63">
        <v>941</v>
      </c>
      <c r="CIK18" s="64">
        <v>591</v>
      </c>
      <c r="CIL18" s="64">
        <v>174</v>
      </c>
      <c r="CIM18" s="64"/>
      <c r="CIN18" s="64">
        <v>625</v>
      </c>
      <c r="CIO18" s="64"/>
      <c r="CIP18" s="67">
        <f t="shared" si="688"/>
        <v>2331</v>
      </c>
      <c r="CIQ18" s="68">
        <f t="shared" si="689"/>
        <v>388.5</v>
      </c>
      <c r="CIR18" s="48"/>
      <c r="CIS18" s="49">
        <v>328</v>
      </c>
      <c r="CIT18" s="49">
        <v>439</v>
      </c>
      <c r="CIU18" s="49"/>
      <c r="CIV18" s="49">
        <v>440</v>
      </c>
      <c r="CIW18" s="49"/>
      <c r="CIX18" s="67">
        <f t="shared" si="690"/>
        <v>1207</v>
      </c>
      <c r="CIY18" s="68">
        <f t="shared" si="691"/>
        <v>201.16666666666666</v>
      </c>
      <c r="CIZ18" s="48"/>
      <c r="CJA18" s="49">
        <v>894</v>
      </c>
      <c r="CJB18" s="49"/>
      <c r="CJC18" s="49"/>
      <c r="CJD18" s="49">
        <v>880</v>
      </c>
      <c r="CJE18" s="49">
        <v>220</v>
      </c>
      <c r="CJF18" s="67">
        <f t="shared" si="692"/>
        <v>1994</v>
      </c>
      <c r="CJG18" s="68">
        <f t="shared" si="1208"/>
        <v>332.33333333333331</v>
      </c>
      <c r="CJH18" s="48"/>
      <c r="CJI18" s="49">
        <v>592</v>
      </c>
      <c r="CJJ18" s="49"/>
      <c r="CJK18" s="49"/>
      <c r="CJL18" s="49"/>
      <c r="CJM18" s="49">
        <v>441</v>
      </c>
      <c r="CJN18" s="67">
        <f t="shared" si="693"/>
        <v>1033</v>
      </c>
      <c r="CJO18" s="68">
        <f t="shared" si="694"/>
        <v>172.16666666666666</v>
      </c>
      <c r="CJP18" s="48"/>
      <c r="CJQ18" s="49"/>
      <c r="CJR18" s="49">
        <v>659</v>
      </c>
      <c r="CJS18" s="49"/>
      <c r="CJT18" s="49">
        <v>434</v>
      </c>
      <c r="CJU18" s="49"/>
      <c r="CJV18" s="67">
        <f t="shared" si="695"/>
        <v>1093</v>
      </c>
      <c r="CJW18" s="68">
        <f t="shared" si="696"/>
        <v>182.16666666666666</v>
      </c>
      <c r="CJX18" s="48"/>
      <c r="CJY18" s="49"/>
      <c r="CJZ18" s="49"/>
      <c r="CKA18" s="49"/>
      <c r="CKB18" s="49">
        <v>890</v>
      </c>
      <c r="CKC18" s="49"/>
      <c r="CKD18" s="67">
        <f t="shared" si="697"/>
        <v>890</v>
      </c>
      <c r="CKE18" s="68">
        <f t="shared" si="698"/>
        <v>148.33333333333334</v>
      </c>
      <c r="CKF18" s="63">
        <v>191</v>
      </c>
      <c r="CKG18" s="64">
        <v>807</v>
      </c>
      <c r="CKH18" s="64"/>
      <c r="CKI18" s="64">
        <v>893</v>
      </c>
      <c r="CKJ18" s="64"/>
      <c r="CKK18" s="64">
        <v>440</v>
      </c>
      <c r="CKL18" s="67">
        <f t="shared" si="699"/>
        <v>2331</v>
      </c>
      <c r="CKM18" s="68">
        <f t="shared" si="700"/>
        <v>388.5</v>
      </c>
      <c r="CKN18" s="48"/>
      <c r="CKO18" s="49"/>
      <c r="CKP18" s="49"/>
      <c r="CKQ18" s="49"/>
      <c r="CKR18" s="49"/>
      <c r="CKS18" s="47"/>
      <c r="CKT18" s="67">
        <f t="shared" si="701"/>
        <v>0</v>
      </c>
      <c r="CKU18" s="68">
        <f t="shared" si="702"/>
        <v>0</v>
      </c>
      <c r="CKV18" s="48"/>
      <c r="CKW18" s="49"/>
      <c r="CKX18" s="49">
        <v>1002</v>
      </c>
      <c r="CKY18" s="49"/>
      <c r="CKZ18" s="49"/>
      <c r="CLA18" s="49"/>
      <c r="CLB18" s="67">
        <f t="shared" si="703"/>
        <v>1002</v>
      </c>
      <c r="CLC18" s="68">
        <f t="shared" si="704"/>
        <v>167</v>
      </c>
      <c r="CLD18" s="48">
        <v>899</v>
      </c>
      <c r="CLE18" s="49"/>
      <c r="CLF18" s="49">
        <v>220</v>
      </c>
      <c r="CLG18" s="49"/>
      <c r="CLH18" s="49"/>
      <c r="CLI18" s="49"/>
      <c r="CLJ18" s="67">
        <f t="shared" si="705"/>
        <v>1119</v>
      </c>
      <c r="CLK18" s="68">
        <f t="shared" si="706"/>
        <v>186.5</v>
      </c>
      <c r="CLL18" s="48"/>
      <c r="CLM18" s="49"/>
      <c r="CLN18" s="49"/>
      <c r="CLO18" s="49">
        <v>882</v>
      </c>
      <c r="CLP18" s="49"/>
      <c r="CLQ18" s="49">
        <v>1082</v>
      </c>
      <c r="CLR18" s="67">
        <f t="shared" si="707"/>
        <v>1964</v>
      </c>
      <c r="CLS18" s="68">
        <f t="shared" si="708"/>
        <v>327.33333333333331</v>
      </c>
      <c r="CLT18" s="63"/>
      <c r="CLU18" s="64"/>
      <c r="CLV18" s="64">
        <v>516</v>
      </c>
      <c r="CLW18" s="64"/>
      <c r="CLX18" s="64"/>
      <c r="CLY18" s="64"/>
      <c r="CLZ18" s="67">
        <f t="shared" si="709"/>
        <v>516</v>
      </c>
      <c r="CMA18" s="68">
        <f t="shared" si="710"/>
        <v>86</v>
      </c>
      <c r="CMB18" s="48"/>
      <c r="CMC18" s="49"/>
      <c r="CMD18" s="49">
        <v>880</v>
      </c>
      <c r="CME18" s="49"/>
      <c r="CMF18" s="49"/>
      <c r="CMG18" s="49">
        <v>437</v>
      </c>
      <c r="CMH18" s="67">
        <f t="shared" si="711"/>
        <v>1317</v>
      </c>
      <c r="CMI18" s="68">
        <f t="shared" si="712"/>
        <v>219.5</v>
      </c>
      <c r="CMJ18" s="48"/>
      <c r="CMK18" s="49"/>
      <c r="CML18" s="49">
        <v>477</v>
      </c>
      <c r="CMM18" s="49"/>
      <c r="CMN18" s="49">
        <v>437</v>
      </c>
      <c r="CMO18" s="49"/>
      <c r="CMP18" s="67">
        <f t="shared" si="713"/>
        <v>914</v>
      </c>
      <c r="CMQ18" s="68">
        <f t="shared" si="714"/>
        <v>152.33333333333334</v>
      </c>
      <c r="CMR18" s="48">
        <v>222</v>
      </c>
      <c r="CMS18" s="49">
        <v>341</v>
      </c>
      <c r="CMT18" s="49"/>
      <c r="CMU18" s="49">
        <v>329</v>
      </c>
      <c r="CMV18" s="49"/>
      <c r="CMW18" s="49"/>
      <c r="CMX18" s="67">
        <f t="shared" si="715"/>
        <v>892</v>
      </c>
      <c r="CMY18" s="68">
        <f t="shared" si="716"/>
        <v>148.66666666666666</v>
      </c>
      <c r="CMZ18" s="63">
        <v>565</v>
      </c>
      <c r="CNA18" s="64"/>
      <c r="CNB18" s="64"/>
      <c r="CNC18" s="64">
        <v>399</v>
      </c>
      <c r="CND18" s="64">
        <v>3</v>
      </c>
      <c r="CNE18" s="64"/>
      <c r="CNF18" s="67">
        <f t="shared" si="717"/>
        <v>967</v>
      </c>
      <c r="CNG18" s="68">
        <f t="shared" si="718"/>
        <v>161.16666666666666</v>
      </c>
      <c r="CNH18" s="48">
        <v>550</v>
      </c>
      <c r="CNI18" s="49"/>
      <c r="CNJ18" s="49"/>
      <c r="CNK18" s="49"/>
      <c r="CNL18" s="49">
        <v>765</v>
      </c>
      <c r="CNM18" s="49"/>
      <c r="CNN18" s="67">
        <f t="shared" si="719"/>
        <v>1315</v>
      </c>
      <c r="CNO18" s="68">
        <f t="shared" si="720"/>
        <v>219.16666666666666</v>
      </c>
      <c r="CNP18" s="63">
        <v>881</v>
      </c>
      <c r="CNQ18" s="64">
        <v>217</v>
      </c>
      <c r="CNR18" s="64"/>
      <c r="CNS18" s="64"/>
      <c r="CNT18" s="64"/>
      <c r="CNU18" s="64"/>
      <c r="CNV18" s="67">
        <f t="shared" si="721"/>
        <v>1098</v>
      </c>
      <c r="CNW18" s="68">
        <f t="shared" si="722"/>
        <v>183</v>
      </c>
      <c r="CNX18" s="48">
        <v>438</v>
      </c>
      <c r="CNY18" s="49"/>
      <c r="CNZ18" s="49"/>
      <c r="COA18" s="49"/>
      <c r="COB18" s="49">
        <v>440</v>
      </c>
      <c r="COC18" s="49">
        <v>332</v>
      </c>
      <c r="COD18" s="67">
        <f t="shared" si="723"/>
        <v>1210</v>
      </c>
      <c r="COE18" s="68">
        <f t="shared" si="724"/>
        <v>201.66666666666666</v>
      </c>
      <c r="COF18" s="48"/>
      <c r="COG18" s="49"/>
      <c r="COH18" s="49"/>
      <c r="COI18" s="49"/>
      <c r="COJ18" s="49"/>
      <c r="COK18" s="49">
        <v>969</v>
      </c>
      <c r="COL18" s="67">
        <f t="shared" si="725"/>
        <v>969</v>
      </c>
      <c r="COM18" s="68">
        <f t="shared" si="726"/>
        <v>161.5</v>
      </c>
      <c r="CON18" s="48"/>
      <c r="COO18" s="49"/>
      <c r="COP18" s="49">
        <v>442</v>
      </c>
      <c r="COQ18" s="49"/>
      <c r="COR18" s="49"/>
      <c r="COS18" s="49">
        <v>453</v>
      </c>
      <c r="COT18" s="67">
        <f t="shared" si="727"/>
        <v>895</v>
      </c>
      <c r="COU18" s="68">
        <f t="shared" si="728"/>
        <v>149.16666666666666</v>
      </c>
      <c r="COV18" s="48"/>
      <c r="COW18" s="49">
        <v>439</v>
      </c>
      <c r="COX18" s="49"/>
      <c r="COY18" s="49">
        <v>220</v>
      </c>
      <c r="COZ18" s="49"/>
      <c r="CPA18" s="49">
        <v>0</v>
      </c>
      <c r="CPB18" s="67">
        <f t="shared" si="729"/>
        <v>659</v>
      </c>
      <c r="CPC18" s="68">
        <f t="shared" si="730"/>
        <v>109.83333333333333</v>
      </c>
      <c r="CPD18" s="48">
        <v>0</v>
      </c>
      <c r="CPE18" s="49">
        <v>450</v>
      </c>
      <c r="CPF18" s="49">
        <v>660</v>
      </c>
      <c r="CPG18" s="49">
        <v>0</v>
      </c>
      <c r="CPH18" s="49">
        <v>0</v>
      </c>
      <c r="CPI18" s="49">
        <v>0</v>
      </c>
      <c r="CPJ18" s="67">
        <f t="shared" si="731"/>
        <v>1110</v>
      </c>
      <c r="CPK18" s="68">
        <f t="shared" si="732"/>
        <v>185</v>
      </c>
      <c r="CPL18" s="48"/>
      <c r="CPM18" s="49">
        <v>0</v>
      </c>
      <c r="CPN18" s="49">
        <v>0</v>
      </c>
      <c r="CPO18" s="49">
        <v>0</v>
      </c>
      <c r="CPP18" s="49">
        <v>0</v>
      </c>
      <c r="CPQ18" s="49">
        <v>0</v>
      </c>
      <c r="CPR18" s="67">
        <f t="shared" si="733"/>
        <v>0</v>
      </c>
      <c r="CPS18" s="68">
        <f t="shared" si="734"/>
        <v>0</v>
      </c>
      <c r="CPT18" s="63">
        <v>0</v>
      </c>
      <c r="CPU18" s="64">
        <v>0</v>
      </c>
      <c r="CPV18" s="64">
        <v>0</v>
      </c>
      <c r="CPW18" s="64">
        <v>0</v>
      </c>
      <c r="CPX18" s="64">
        <v>439</v>
      </c>
      <c r="CPY18" s="64">
        <v>0</v>
      </c>
      <c r="CPZ18" s="67">
        <f t="shared" si="735"/>
        <v>439</v>
      </c>
      <c r="CQA18" s="68">
        <f t="shared" si="736"/>
        <v>73.166666666666671</v>
      </c>
      <c r="CQB18" s="48">
        <v>0</v>
      </c>
      <c r="CQC18" s="49">
        <v>222</v>
      </c>
      <c r="CQD18" s="49">
        <v>478</v>
      </c>
      <c r="CQE18" s="49">
        <v>0</v>
      </c>
      <c r="CQF18" s="49">
        <v>223</v>
      </c>
      <c r="CQG18" s="49">
        <v>0</v>
      </c>
      <c r="CQH18" s="67">
        <f t="shared" si="737"/>
        <v>923</v>
      </c>
      <c r="CQI18" s="68">
        <f t="shared" si="738"/>
        <v>153.83333333333334</v>
      </c>
      <c r="CQJ18" s="82">
        <v>438</v>
      </c>
      <c r="CQK18" s="83">
        <v>0</v>
      </c>
      <c r="CQL18" s="83">
        <v>0</v>
      </c>
      <c r="CQM18" s="83">
        <v>0</v>
      </c>
      <c r="CQN18" s="83">
        <v>0</v>
      </c>
      <c r="CQO18" s="83"/>
      <c r="CQP18" s="67">
        <f t="shared" si="739"/>
        <v>438</v>
      </c>
      <c r="CQQ18" s="68">
        <f t="shared" si="740"/>
        <v>73</v>
      </c>
      <c r="CQR18" s="48"/>
      <c r="CQS18" s="49">
        <v>621</v>
      </c>
      <c r="CQT18" s="49">
        <v>0</v>
      </c>
      <c r="CQU18" s="49">
        <v>0</v>
      </c>
      <c r="CQV18" s="49">
        <v>402</v>
      </c>
      <c r="CQW18" s="49">
        <v>451</v>
      </c>
      <c r="CQX18" s="67">
        <f t="shared" si="741"/>
        <v>1474</v>
      </c>
      <c r="CQY18" s="68">
        <f t="shared" si="742"/>
        <v>245.66666666666666</v>
      </c>
      <c r="CQZ18" s="48">
        <v>0</v>
      </c>
      <c r="CRA18" s="49"/>
      <c r="CRB18" s="49">
        <v>0</v>
      </c>
      <c r="CRC18" s="49"/>
      <c r="CRD18" s="49">
        <v>0</v>
      </c>
      <c r="CRE18" s="49">
        <v>448</v>
      </c>
      <c r="CRF18" s="67">
        <f t="shared" si="743"/>
        <v>448</v>
      </c>
      <c r="CRG18" s="68">
        <f t="shared" si="744"/>
        <v>74.666666666666671</v>
      </c>
      <c r="CRH18" s="48">
        <v>0</v>
      </c>
      <c r="CRI18" s="49">
        <v>230</v>
      </c>
      <c r="CRJ18" s="49">
        <v>0</v>
      </c>
      <c r="CRK18" s="49">
        <v>0</v>
      </c>
      <c r="CRL18" s="49">
        <v>307</v>
      </c>
      <c r="CRM18" s="49">
        <v>0</v>
      </c>
      <c r="CRN18" s="67">
        <f t="shared" si="745"/>
        <v>537</v>
      </c>
      <c r="CRO18" s="68">
        <f t="shared" si="746"/>
        <v>89.5</v>
      </c>
      <c r="CRP18" s="48">
        <v>0</v>
      </c>
      <c r="CRQ18" s="49">
        <v>441</v>
      </c>
      <c r="CRR18" s="49">
        <v>0</v>
      </c>
      <c r="CRS18" s="49">
        <v>330</v>
      </c>
      <c r="CRT18" s="49">
        <v>0</v>
      </c>
      <c r="CRU18" s="49">
        <v>0</v>
      </c>
      <c r="CRV18" s="47">
        <f t="shared" si="747"/>
        <v>771</v>
      </c>
      <c r="CRW18" s="68">
        <f t="shared" si="748"/>
        <v>128.5</v>
      </c>
      <c r="CRX18" s="63">
        <v>0</v>
      </c>
      <c r="CRY18" s="64">
        <v>0</v>
      </c>
      <c r="CRZ18" s="64">
        <v>110</v>
      </c>
      <c r="CSA18" s="64">
        <v>0</v>
      </c>
      <c r="CSB18" s="64">
        <v>198</v>
      </c>
      <c r="CSC18" s="64">
        <v>0</v>
      </c>
      <c r="CSD18" s="67">
        <f t="shared" si="749"/>
        <v>308</v>
      </c>
      <c r="CSE18" s="68">
        <f t="shared" si="750"/>
        <v>51.333333333333336</v>
      </c>
      <c r="CSF18" s="48">
        <v>440</v>
      </c>
      <c r="CSG18" s="49">
        <v>220</v>
      </c>
      <c r="CSH18" s="49">
        <v>111</v>
      </c>
      <c r="CSI18" s="49">
        <v>0</v>
      </c>
      <c r="CSJ18" s="49">
        <v>0</v>
      </c>
      <c r="CSK18" s="49">
        <v>0</v>
      </c>
      <c r="CSL18" s="64">
        <f t="shared" si="751"/>
        <v>771</v>
      </c>
      <c r="CSM18" s="68">
        <f t="shared" si="752"/>
        <v>128.5</v>
      </c>
      <c r="CSN18" s="48">
        <v>0</v>
      </c>
      <c r="CSO18" s="49">
        <v>0</v>
      </c>
      <c r="CSP18" s="49">
        <v>543</v>
      </c>
      <c r="CSQ18" s="49">
        <v>0</v>
      </c>
      <c r="CSR18" s="49">
        <v>0</v>
      </c>
      <c r="CSS18" s="49">
        <v>332</v>
      </c>
      <c r="CST18" s="64">
        <f t="shared" si="753"/>
        <v>875</v>
      </c>
      <c r="CSU18" s="68">
        <f t="shared" si="754"/>
        <v>145.83333333333334</v>
      </c>
      <c r="CSV18" s="48">
        <v>0</v>
      </c>
      <c r="CSW18" s="49">
        <v>110</v>
      </c>
      <c r="CSX18" s="49">
        <v>0</v>
      </c>
      <c r="CSY18" s="49">
        <v>0</v>
      </c>
      <c r="CSZ18" s="49"/>
      <c r="CTA18" s="49">
        <v>648</v>
      </c>
      <c r="CTB18" s="64">
        <f t="shared" si="755"/>
        <v>758</v>
      </c>
      <c r="CTC18" s="68">
        <f t="shared" si="756"/>
        <v>126.33333333333333</v>
      </c>
      <c r="CTD18" s="48">
        <v>0</v>
      </c>
      <c r="CTE18" s="49">
        <v>399</v>
      </c>
      <c r="CTF18" s="49">
        <v>0</v>
      </c>
      <c r="CTG18" s="49">
        <v>77</v>
      </c>
      <c r="CTH18" s="49">
        <v>656</v>
      </c>
      <c r="CTI18" s="49"/>
      <c r="CTJ18" s="64">
        <f t="shared" si="757"/>
        <v>1132</v>
      </c>
      <c r="CTK18" s="68">
        <f t="shared" si="758"/>
        <v>188.66666666666666</v>
      </c>
      <c r="CTL18" s="48">
        <v>0</v>
      </c>
      <c r="CTM18" s="49">
        <v>0</v>
      </c>
      <c r="CTN18" s="49">
        <v>0</v>
      </c>
      <c r="CTO18" s="49">
        <v>328</v>
      </c>
      <c r="CTP18" s="49">
        <v>219</v>
      </c>
      <c r="CTQ18" s="49"/>
      <c r="CTR18" s="64">
        <f t="shared" si="759"/>
        <v>547</v>
      </c>
      <c r="CTS18" s="68">
        <f t="shared" si="760"/>
        <v>91.166666666666671</v>
      </c>
      <c r="CTT18" s="48">
        <v>436</v>
      </c>
      <c r="CTU18" s="49"/>
      <c r="CTV18" s="49">
        <v>382</v>
      </c>
      <c r="CTW18" s="49"/>
      <c r="CTX18" s="49">
        <v>437</v>
      </c>
      <c r="CTY18" s="49"/>
      <c r="CTZ18" s="64">
        <f t="shared" si="761"/>
        <v>1255</v>
      </c>
      <c r="CUA18" s="68">
        <f t="shared" si="762"/>
        <v>209.16666666666666</v>
      </c>
      <c r="CUB18" s="48"/>
      <c r="CUC18" s="49">
        <v>0</v>
      </c>
      <c r="CUD18" s="49">
        <v>640</v>
      </c>
      <c r="CUE18" s="49"/>
      <c r="CUF18" s="49">
        <v>221</v>
      </c>
      <c r="CUG18" s="49">
        <v>0</v>
      </c>
      <c r="CUH18" s="64">
        <f t="shared" si="763"/>
        <v>861</v>
      </c>
      <c r="CUI18" s="68">
        <f t="shared" si="764"/>
        <v>143.5</v>
      </c>
      <c r="CUJ18" s="48"/>
      <c r="CUK18" s="49">
        <v>0</v>
      </c>
      <c r="CUL18" s="49">
        <v>684</v>
      </c>
      <c r="CUM18" s="49">
        <v>0</v>
      </c>
      <c r="CUN18" s="49">
        <v>221</v>
      </c>
      <c r="CUO18" s="49">
        <v>0</v>
      </c>
      <c r="CUP18" s="64">
        <f t="shared" si="765"/>
        <v>905</v>
      </c>
      <c r="CUQ18" s="68">
        <f t="shared" si="766"/>
        <v>150.83333333333334</v>
      </c>
      <c r="CUR18" s="48">
        <v>0</v>
      </c>
      <c r="CUS18" s="49"/>
      <c r="CUT18" s="49"/>
      <c r="CUU18" s="49">
        <v>0</v>
      </c>
      <c r="CUV18" s="49">
        <v>447</v>
      </c>
      <c r="CUW18" s="49">
        <v>0</v>
      </c>
      <c r="CUX18" s="64">
        <f t="shared" si="767"/>
        <v>447</v>
      </c>
      <c r="CUY18" s="68">
        <f t="shared" si="768"/>
        <v>74.5</v>
      </c>
      <c r="CUZ18" s="48">
        <v>439</v>
      </c>
      <c r="CVA18" s="49">
        <v>0</v>
      </c>
      <c r="CVB18" s="49">
        <v>0</v>
      </c>
      <c r="CVC18" s="49">
        <v>542</v>
      </c>
      <c r="CVD18" s="49">
        <v>0</v>
      </c>
      <c r="CVE18" s="49">
        <v>0</v>
      </c>
      <c r="CVF18" s="64">
        <f t="shared" si="769"/>
        <v>981</v>
      </c>
      <c r="CVG18" s="68">
        <f t="shared" si="770"/>
        <v>163.5</v>
      </c>
      <c r="CVH18" s="48">
        <v>0</v>
      </c>
      <c r="CVI18" s="49">
        <v>661</v>
      </c>
      <c r="CVJ18" s="49">
        <v>0</v>
      </c>
      <c r="CVK18" s="49">
        <v>0</v>
      </c>
      <c r="CVL18" s="49">
        <v>439</v>
      </c>
      <c r="CVM18" s="49">
        <v>0</v>
      </c>
      <c r="CVN18" s="64">
        <f t="shared" si="771"/>
        <v>1100</v>
      </c>
      <c r="CVO18" s="68">
        <f t="shared" si="772"/>
        <v>183.33333333333334</v>
      </c>
      <c r="CVP18" s="48"/>
      <c r="CVQ18" s="49">
        <v>0</v>
      </c>
      <c r="CVR18" s="49">
        <v>0</v>
      </c>
      <c r="CVS18" s="49">
        <v>613</v>
      </c>
      <c r="CVT18" s="49">
        <v>220</v>
      </c>
      <c r="CVU18" s="49">
        <v>220</v>
      </c>
      <c r="CVV18" s="64">
        <f t="shared" si="773"/>
        <v>1053</v>
      </c>
      <c r="CVW18" s="68">
        <f t="shared" si="774"/>
        <v>175.5</v>
      </c>
      <c r="CVX18" s="48">
        <v>0</v>
      </c>
      <c r="CVY18" s="49">
        <v>0</v>
      </c>
      <c r="CVZ18" s="49">
        <v>330</v>
      </c>
      <c r="CWA18" s="49">
        <v>0</v>
      </c>
      <c r="CWB18" s="49">
        <v>0</v>
      </c>
      <c r="CWC18" s="49">
        <v>659</v>
      </c>
      <c r="CWD18" s="64">
        <f t="shared" si="775"/>
        <v>989</v>
      </c>
      <c r="CWE18" s="68">
        <f t="shared" si="776"/>
        <v>164.83333333333334</v>
      </c>
      <c r="CWF18" s="48">
        <v>0</v>
      </c>
      <c r="CWG18" s="49">
        <v>0</v>
      </c>
      <c r="CWH18" s="49">
        <v>0</v>
      </c>
      <c r="CWI18" s="49">
        <v>330</v>
      </c>
      <c r="CWJ18" s="49">
        <v>221</v>
      </c>
      <c r="CWK18" s="49">
        <v>0</v>
      </c>
      <c r="CWL18" s="64">
        <f t="shared" si="777"/>
        <v>551</v>
      </c>
      <c r="CWM18" s="68">
        <f t="shared" si="778"/>
        <v>91.833333333333329</v>
      </c>
      <c r="CWN18" s="48">
        <v>550</v>
      </c>
      <c r="CWO18" s="49">
        <v>0</v>
      </c>
      <c r="CWP18" s="49">
        <v>0</v>
      </c>
      <c r="CWQ18" s="49">
        <v>419</v>
      </c>
      <c r="CWR18" s="49">
        <v>0</v>
      </c>
      <c r="CWS18" s="49">
        <v>221</v>
      </c>
      <c r="CWT18" s="64">
        <f t="shared" si="779"/>
        <v>1190</v>
      </c>
      <c r="CWU18" s="68">
        <f t="shared" si="780"/>
        <v>198.33333333333334</v>
      </c>
      <c r="CWV18" s="48">
        <v>0</v>
      </c>
      <c r="CWW18" s="49">
        <v>0</v>
      </c>
      <c r="CWX18" s="49">
        <v>0</v>
      </c>
      <c r="CWY18" s="49">
        <v>655</v>
      </c>
      <c r="CWZ18" s="49">
        <v>0</v>
      </c>
      <c r="CXA18" s="49">
        <v>0</v>
      </c>
      <c r="CXB18" s="127">
        <f t="shared" si="781"/>
        <v>655</v>
      </c>
      <c r="CXC18" s="43">
        <f t="shared" si="782"/>
        <v>109.16666666666667</v>
      </c>
      <c r="CXD18" s="48">
        <v>0</v>
      </c>
      <c r="CXE18" s="49">
        <v>0</v>
      </c>
      <c r="CXF18" s="49">
        <v>331</v>
      </c>
      <c r="CXG18" s="49">
        <v>0</v>
      </c>
      <c r="CXH18" s="49">
        <v>0</v>
      </c>
      <c r="CXI18" s="49">
        <v>0</v>
      </c>
      <c r="CXJ18" s="127">
        <f t="shared" si="783"/>
        <v>331</v>
      </c>
      <c r="CXK18" s="43">
        <f t="shared" si="784"/>
        <v>55.166666666666664</v>
      </c>
      <c r="CXL18" s="48">
        <v>0</v>
      </c>
      <c r="CXM18" s="49">
        <v>441</v>
      </c>
      <c r="CXN18" s="49">
        <v>0</v>
      </c>
      <c r="CXO18" s="49">
        <v>542</v>
      </c>
      <c r="CXP18" s="49">
        <v>600</v>
      </c>
      <c r="CXQ18" s="49">
        <v>0</v>
      </c>
      <c r="CXR18" s="127">
        <f t="shared" si="785"/>
        <v>1583</v>
      </c>
      <c r="CXS18" s="43">
        <f t="shared" si="786"/>
        <v>263.83333333333331</v>
      </c>
      <c r="CXT18" s="48">
        <v>0</v>
      </c>
      <c r="CXU18" s="49">
        <v>0</v>
      </c>
      <c r="CXV18" s="49">
        <v>331</v>
      </c>
      <c r="CXW18" s="49">
        <v>0</v>
      </c>
      <c r="CXX18" s="49">
        <v>330</v>
      </c>
      <c r="CXY18" s="49">
        <v>441</v>
      </c>
      <c r="CXZ18" s="127">
        <f t="shared" si="787"/>
        <v>1102</v>
      </c>
      <c r="CYA18" s="43">
        <f t="shared" si="788"/>
        <v>183.66666666666666</v>
      </c>
      <c r="CYB18" s="48">
        <v>0</v>
      </c>
      <c r="CYC18" s="49">
        <v>0</v>
      </c>
      <c r="CYD18" s="49">
        <v>215</v>
      </c>
      <c r="CYE18" s="49">
        <v>0</v>
      </c>
      <c r="CYF18" s="49">
        <v>440</v>
      </c>
      <c r="CYG18" s="49">
        <v>0</v>
      </c>
      <c r="CYH18" s="127">
        <f t="shared" si="789"/>
        <v>655</v>
      </c>
      <c r="CYI18" s="43">
        <f t="shared" si="790"/>
        <v>109.16666666666667</v>
      </c>
      <c r="CYJ18" s="48"/>
      <c r="CYK18" s="49">
        <v>0</v>
      </c>
      <c r="CYL18" s="49">
        <v>0</v>
      </c>
      <c r="CYM18" s="49">
        <v>0</v>
      </c>
      <c r="CYN18" s="49">
        <v>440</v>
      </c>
      <c r="CYO18" s="49">
        <v>0</v>
      </c>
      <c r="CYP18" s="127">
        <f t="shared" si="791"/>
        <v>440</v>
      </c>
      <c r="CYQ18" s="43">
        <f t="shared" si="792"/>
        <v>73.333333333333329</v>
      </c>
      <c r="CYR18" s="48">
        <v>0</v>
      </c>
      <c r="CYS18" s="49">
        <v>280</v>
      </c>
      <c r="CYT18" s="49">
        <v>0</v>
      </c>
      <c r="CYU18" s="49">
        <v>219</v>
      </c>
      <c r="CYV18" s="49">
        <v>0</v>
      </c>
      <c r="CYW18" s="49">
        <v>440</v>
      </c>
      <c r="CYX18" s="127">
        <f t="shared" si="793"/>
        <v>939</v>
      </c>
      <c r="CYY18" s="43">
        <f t="shared" si="794"/>
        <v>156.5</v>
      </c>
      <c r="CYZ18" s="48">
        <v>220</v>
      </c>
      <c r="CZA18" s="49">
        <v>0</v>
      </c>
      <c r="CZB18" s="49">
        <v>0</v>
      </c>
      <c r="CZC18" s="49">
        <v>0</v>
      </c>
      <c r="CZD18" s="49"/>
      <c r="CZE18" s="49">
        <v>0</v>
      </c>
      <c r="CZF18" s="127">
        <f t="shared" si="795"/>
        <v>220</v>
      </c>
      <c r="CZG18" s="43">
        <f t="shared" si="796"/>
        <v>44</v>
      </c>
      <c r="CZH18" s="48">
        <v>0</v>
      </c>
      <c r="CZI18" s="49">
        <v>0</v>
      </c>
      <c r="CZJ18" s="49">
        <v>660</v>
      </c>
      <c r="CZK18" s="49">
        <v>0</v>
      </c>
      <c r="CZL18" s="49">
        <v>0</v>
      </c>
      <c r="CZM18" s="49">
        <v>658</v>
      </c>
      <c r="CZN18" s="127">
        <f t="shared" si="797"/>
        <v>1318</v>
      </c>
      <c r="CZO18" s="43">
        <f t="shared" si="798"/>
        <v>219.66666666666666</v>
      </c>
      <c r="CZP18" s="48">
        <v>0</v>
      </c>
      <c r="CZQ18" s="49"/>
      <c r="CZR18" s="49"/>
      <c r="CZS18" s="49">
        <v>400</v>
      </c>
      <c r="CZT18" s="49">
        <v>0</v>
      </c>
      <c r="CZU18" s="49">
        <v>0</v>
      </c>
      <c r="CZV18" s="127">
        <f t="shared" si="799"/>
        <v>400</v>
      </c>
      <c r="CZW18" s="43">
        <f t="shared" si="800"/>
        <v>66.666666666666671</v>
      </c>
      <c r="CZX18" s="48">
        <v>441</v>
      </c>
      <c r="CZY18" s="49">
        <v>0</v>
      </c>
      <c r="CZZ18" s="49">
        <v>220</v>
      </c>
      <c r="DAA18" s="49">
        <v>0</v>
      </c>
      <c r="DAB18" s="49">
        <v>660</v>
      </c>
      <c r="DAC18" s="49">
        <v>0</v>
      </c>
      <c r="DAD18" s="64">
        <f t="shared" si="801"/>
        <v>1321</v>
      </c>
      <c r="DAE18" s="68">
        <f t="shared" si="802"/>
        <v>220.16666666666666</v>
      </c>
      <c r="DAF18" s="48">
        <v>0</v>
      </c>
      <c r="DAG18" s="49">
        <v>330</v>
      </c>
      <c r="DAH18" s="49">
        <v>0</v>
      </c>
      <c r="DAI18" s="49">
        <v>0</v>
      </c>
      <c r="DAJ18" s="49">
        <v>0</v>
      </c>
      <c r="DAK18" s="49">
        <v>0</v>
      </c>
      <c r="DAL18" s="64">
        <f t="shared" si="803"/>
        <v>330</v>
      </c>
      <c r="DAM18" s="68">
        <f t="shared" si="804"/>
        <v>55</v>
      </c>
      <c r="DAN18" s="48">
        <v>550</v>
      </c>
      <c r="DAO18" s="49">
        <v>0</v>
      </c>
      <c r="DAP18" s="49">
        <v>330</v>
      </c>
      <c r="DAQ18" s="49">
        <v>0</v>
      </c>
      <c r="DAR18" s="49">
        <v>440</v>
      </c>
      <c r="DAS18" s="49"/>
      <c r="DAT18" s="64">
        <f t="shared" si="805"/>
        <v>1320</v>
      </c>
      <c r="DAU18" s="68">
        <f t="shared" si="806"/>
        <v>220</v>
      </c>
      <c r="DAV18" s="48">
        <v>0</v>
      </c>
      <c r="DAW18" s="49">
        <v>0</v>
      </c>
      <c r="DAX18" s="49">
        <v>500</v>
      </c>
      <c r="DAY18" s="49">
        <v>0</v>
      </c>
      <c r="DAZ18" s="49">
        <v>761</v>
      </c>
      <c r="DBA18" s="49">
        <v>0</v>
      </c>
      <c r="DBB18" s="64">
        <f t="shared" si="807"/>
        <v>1261</v>
      </c>
      <c r="DBC18" s="68">
        <f t="shared" si="808"/>
        <v>210.16666666666666</v>
      </c>
      <c r="DBD18" s="48">
        <v>0</v>
      </c>
      <c r="DBE18" s="49">
        <v>0</v>
      </c>
      <c r="DBF18" s="49">
        <v>0</v>
      </c>
      <c r="DBG18" s="49"/>
      <c r="DBH18" s="49">
        <v>440</v>
      </c>
      <c r="DBI18" s="49"/>
      <c r="DBJ18" s="64">
        <f t="shared" si="809"/>
        <v>440</v>
      </c>
      <c r="DBK18" s="68">
        <f t="shared" si="810"/>
        <v>73.333333333333329</v>
      </c>
      <c r="DBL18" s="48"/>
      <c r="DBM18" s="49"/>
      <c r="DBN18" s="49"/>
      <c r="DBO18" s="49">
        <v>440</v>
      </c>
      <c r="DBP18" s="49"/>
      <c r="DBQ18" s="49">
        <v>219</v>
      </c>
      <c r="DBR18" s="64">
        <f t="shared" si="811"/>
        <v>659</v>
      </c>
      <c r="DBS18" s="68">
        <f t="shared" si="812"/>
        <v>109.83333333333333</v>
      </c>
      <c r="DBT18" s="48"/>
      <c r="DBU18" s="49"/>
      <c r="DBV18" s="49">
        <v>658</v>
      </c>
      <c r="DBW18" s="49">
        <v>0</v>
      </c>
      <c r="DBX18" s="49">
        <v>0</v>
      </c>
      <c r="DBY18" s="49">
        <v>221</v>
      </c>
      <c r="DBZ18" s="64">
        <f t="shared" si="813"/>
        <v>879</v>
      </c>
      <c r="DCA18" s="68">
        <f t="shared" si="814"/>
        <v>175.8</v>
      </c>
      <c r="DCB18" s="48">
        <v>220</v>
      </c>
      <c r="DCC18" s="49"/>
      <c r="DCD18" s="49">
        <v>220</v>
      </c>
      <c r="DCE18" s="49">
        <v>0</v>
      </c>
      <c r="DCF18" s="49">
        <v>0</v>
      </c>
      <c r="DCG18" s="49">
        <v>800</v>
      </c>
      <c r="DCH18" s="64">
        <f t="shared" si="815"/>
        <v>1240</v>
      </c>
      <c r="DCI18" s="68">
        <f t="shared" si="816"/>
        <v>206.66666666666666</v>
      </c>
      <c r="DCJ18" s="48">
        <v>0</v>
      </c>
      <c r="DCK18" s="49">
        <v>0</v>
      </c>
      <c r="DCL18" s="49">
        <v>220</v>
      </c>
      <c r="DCM18" s="49">
        <v>0</v>
      </c>
      <c r="DCN18" s="49">
        <v>0</v>
      </c>
      <c r="DCO18" s="49">
        <v>0</v>
      </c>
      <c r="DCP18" s="64">
        <f t="shared" si="817"/>
        <v>220</v>
      </c>
      <c r="DCQ18" s="68">
        <f t="shared" si="818"/>
        <v>36.666666666666664</v>
      </c>
      <c r="DCR18" s="48">
        <v>694</v>
      </c>
      <c r="DCS18" s="49">
        <v>0</v>
      </c>
      <c r="DCT18" s="49">
        <v>0</v>
      </c>
      <c r="DCU18" s="49">
        <v>330</v>
      </c>
      <c r="DCV18" s="49">
        <v>0</v>
      </c>
      <c r="DCW18" s="49">
        <v>0</v>
      </c>
      <c r="DCX18" s="64">
        <f t="shared" si="819"/>
        <v>1024</v>
      </c>
      <c r="DCY18" s="68">
        <f t="shared" si="820"/>
        <v>170.66666666666666</v>
      </c>
      <c r="DCZ18" s="48">
        <v>0</v>
      </c>
      <c r="DDA18" s="49">
        <v>0</v>
      </c>
      <c r="DDB18" s="49">
        <v>658</v>
      </c>
      <c r="DDC18" s="49">
        <v>0</v>
      </c>
      <c r="DDD18" s="49"/>
      <c r="DDE18" s="49">
        <v>0</v>
      </c>
      <c r="DDF18" s="64">
        <f t="shared" si="821"/>
        <v>658</v>
      </c>
      <c r="DDG18" s="68">
        <f t="shared" si="822"/>
        <v>109.66666666666667</v>
      </c>
      <c r="DDH18" s="48">
        <v>642</v>
      </c>
      <c r="DDI18" s="49">
        <v>0</v>
      </c>
      <c r="DDJ18" s="49">
        <v>0</v>
      </c>
      <c r="DDK18" s="49">
        <v>0</v>
      </c>
      <c r="DDL18" s="49">
        <v>440</v>
      </c>
      <c r="DDM18" s="49">
        <v>0</v>
      </c>
      <c r="DDN18" s="127">
        <f t="shared" si="823"/>
        <v>1082</v>
      </c>
      <c r="DDO18" s="43">
        <f t="shared" si="824"/>
        <v>180.33333333333334</v>
      </c>
      <c r="DDP18" s="48">
        <v>332</v>
      </c>
      <c r="DDQ18" s="49">
        <v>324</v>
      </c>
      <c r="DDR18" s="49">
        <v>0</v>
      </c>
      <c r="DDS18" s="49"/>
      <c r="DDT18" s="49">
        <v>0</v>
      </c>
      <c r="DDU18" s="49">
        <v>0</v>
      </c>
      <c r="DDV18" s="127">
        <f t="shared" si="825"/>
        <v>656</v>
      </c>
      <c r="DDW18" s="43">
        <f t="shared" si="826"/>
        <v>109.33333333333333</v>
      </c>
      <c r="DDX18" s="48">
        <v>440</v>
      </c>
      <c r="DDY18" s="49">
        <v>0</v>
      </c>
      <c r="DDZ18" s="49">
        <v>219</v>
      </c>
      <c r="DEA18" s="49">
        <v>0</v>
      </c>
      <c r="DEB18" s="49">
        <v>440</v>
      </c>
      <c r="DEC18" s="49">
        <v>0</v>
      </c>
      <c r="DED18" s="127">
        <f t="shared" si="827"/>
        <v>1099</v>
      </c>
      <c r="DEE18" s="43">
        <f t="shared" si="828"/>
        <v>183.16666666666666</v>
      </c>
      <c r="DEF18" s="48">
        <v>227</v>
      </c>
      <c r="DEG18" s="49">
        <v>0</v>
      </c>
      <c r="DEH18" s="49"/>
      <c r="DEI18" s="49">
        <v>330</v>
      </c>
      <c r="DEJ18" s="49">
        <v>0</v>
      </c>
      <c r="DEK18" s="49">
        <v>0</v>
      </c>
      <c r="DEL18" s="127">
        <f t="shared" si="829"/>
        <v>557</v>
      </c>
      <c r="DEM18" s="43">
        <f t="shared" si="830"/>
        <v>92.833333333333329</v>
      </c>
      <c r="DEN18" s="48"/>
      <c r="DEO18" s="49">
        <v>0</v>
      </c>
      <c r="DEP18" s="49">
        <v>10</v>
      </c>
      <c r="DEQ18" s="49">
        <v>441</v>
      </c>
      <c r="DER18" s="49"/>
      <c r="DES18" s="49">
        <v>0</v>
      </c>
      <c r="DET18" s="127">
        <f t="shared" si="831"/>
        <v>451</v>
      </c>
      <c r="DEU18" s="43">
        <f t="shared" si="832"/>
        <v>75.166666666666671</v>
      </c>
      <c r="DEV18" s="48">
        <v>550</v>
      </c>
      <c r="DEW18" s="49"/>
      <c r="DEX18" s="49">
        <v>0</v>
      </c>
      <c r="DEY18" s="49">
        <v>215</v>
      </c>
      <c r="DEZ18" s="49">
        <v>0</v>
      </c>
      <c r="DFA18" s="49">
        <v>442</v>
      </c>
      <c r="DFB18" s="127">
        <f t="shared" si="833"/>
        <v>1207</v>
      </c>
      <c r="DFC18" s="43">
        <f t="shared" si="834"/>
        <v>201.16666666666666</v>
      </c>
      <c r="DFD18" s="48">
        <v>0</v>
      </c>
      <c r="DFE18" s="49">
        <v>330</v>
      </c>
      <c r="DFF18" s="49"/>
      <c r="DFG18" s="49">
        <v>0</v>
      </c>
      <c r="DFH18" s="49">
        <v>0</v>
      </c>
      <c r="DFI18" s="49"/>
      <c r="DFJ18" s="127">
        <f t="shared" si="835"/>
        <v>330</v>
      </c>
      <c r="DFK18" s="43">
        <f t="shared" si="836"/>
        <v>55</v>
      </c>
      <c r="DFL18" s="63"/>
      <c r="DFM18" s="64">
        <v>0</v>
      </c>
      <c r="DFN18" s="64">
        <v>552</v>
      </c>
      <c r="DFO18" s="64">
        <v>0</v>
      </c>
      <c r="DFP18" s="64">
        <v>287</v>
      </c>
      <c r="DFQ18" s="64">
        <v>0</v>
      </c>
      <c r="DFR18" s="64">
        <f t="shared" si="837"/>
        <v>839</v>
      </c>
      <c r="DFS18" s="68">
        <f t="shared" si="838"/>
        <v>139.83333333333334</v>
      </c>
      <c r="DFT18" s="48">
        <v>442</v>
      </c>
      <c r="DFU18" s="49">
        <v>0</v>
      </c>
      <c r="DFV18" s="49">
        <v>0</v>
      </c>
      <c r="DFW18" s="49">
        <v>0</v>
      </c>
      <c r="DFX18" s="49">
        <v>440</v>
      </c>
      <c r="DFY18" s="49">
        <v>0</v>
      </c>
      <c r="DFZ18" s="127">
        <f t="shared" si="839"/>
        <v>882</v>
      </c>
      <c r="DGA18" s="43">
        <f t="shared" si="840"/>
        <v>147</v>
      </c>
      <c r="DGB18" s="48">
        <v>0</v>
      </c>
      <c r="DGC18" s="49">
        <v>551</v>
      </c>
      <c r="DGD18" s="49">
        <v>0</v>
      </c>
      <c r="DGE18" s="49"/>
      <c r="DGF18" s="49">
        <v>0</v>
      </c>
      <c r="DGG18" s="49">
        <v>0</v>
      </c>
      <c r="DGH18" s="127">
        <f t="shared" si="841"/>
        <v>551</v>
      </c>
      <c r="DGI18" s="43">
        <f t="shared" si="842"/>
        <v>91.833333333333329</v>
      </c>
      <c r="DGJ18" s="48">
        <v>0</v>
      </c>
      <c r="DGK18" s="49">
        <v>0</v>
      </c>
      <c r="DGL18" s="49">
        <v>646</v>
      </c>
      <c r="DGM18" s="49">
        <v>0</v>
      </c>
      <c r="DGN18" s="49">
        <v>0</v>
      </c>
      <c r="DGO18" s="49"/>
      <c r="DGP18" s="64">
        <f t="shared" si="843"/>
        <v>646</v>
      </c>
      <c r="DGQ18" s="68">
        <f t="shared" si="844"/>
        <v>107.66666666666667</v>
      </c>
      <c r="DGR18" s="48">
        <v>0</v>
      </c>
      <c r="DGS18" s="49">
        <v>600</v>
      </c>
      <c r="DGT18" s="49">
        <v>0</v>
      </c>
      <c r="DGU18" s="49">
        <v>330</v>
      </c>
      <c r="DGV18" s="49">
        <v>101</v>
      </c>
      <c r="DGW18" s="49"/>
      <c r="DGX18" s="64">
        <f t="shared" si="845"/>
        <v>1031</v>
      </c>
      <c r="DGY18" s="68">
        <f t="shared" si="846"/>
        <v>171.83333333333334</v>
      </c>
      <c r="DGZ18" s="48">
        <v>0</v>
      </c>
      <c r="DHA18" s="49">
        <v>645</v>
      </c>
      <c r="DHB18" s="49">
        <v>0</v>
      </c>
      <c r="DHC18" s="49">
        <v>0</v>
      </c>
      <c r="DHD18" s="49">
        <v>0</v>
      </c>
      <c r="DHE18" s="49">
        <v>223</v>
      </c>
      <c r="DHF18" s="64">
        <f t="shared" si="847"/>
        <v>868</v>
      </c>
      <c r="DHG18" s="68">
        <f t="shared" si="848"/>
        <v>144.66666666666666</v>
      </c>
      <c r="DHH18" s="63"/>
      <c r="DHI18" s="64">
        <v>0</v>
      </c>
      <c r="DHJ18" s="64">
        <v>0</v>
      </c>
      <c r="DHK18" s="64">
        <v>0</v>
      </c>
      <c r="DHL18" s="64">
        <v>440</v>
      </c>
      <c r="DHM18" s="64"/>
      <c r="DHN18" s="64">
        <f t="shared" si="849"/>
        <v>440</v>
      </c>
      <c r="DHO18" s="68">
        <f t="shared" si="850"/>
        <v>73.333333333333329</v>
      </c>
      <c r="DHP18" s="48"/>
      <c r="DHQ18" s="49">
        <v>0</v>
      </c>
      <c r="DHR18" s="49">
        <v>0</v>
      </c>
      <c r="DHS18" s="49">
        <v>502</v>
      </c>
      <c r="DHT18" s="49">
        <v>0</v>
      </c>
      <c r="DHU18" s="49">
        <v>0</v>
      </c>
      <c r="DHV18" s="64">
        <f t="shared" si="851"/>
        <v>502</v>
      </c>
      <c r="DHW18" s="68">
        <f t="shared" si="852"/>
        <v>83.666666666666671</v>
      </c>
      <c r="DHX18" s="48">
        <v>441</v>
      </c>
      <c r="DHY18" s="49"/>
      <c r="DHZ18" s="49">
        <v>0</v>
      </c>
      <c r="DIA18" s="49">
        <v>328</v>
      </c>
      <c r="DIB18" s="49">
        <v>229</v>
      </c>
      <c r="DIC18" s="49">
        <v>0</v>
      </c>
      <c r="DID18" s="64">
        <f t="shared" si="853"/>
        <v>998</v>
      </c>
      <c r="DIE18" s="68">
        <f t="shared" si="854"/>
        <v>166.33333333333334</v>
      </c>
      <c r="DIF18" s="48"/>
      <c r="DIG18" s="49">
        <v>0</v>
      </c>
      <c r="DIH18" s="49">
        <v>0</v>
      </c>
      <c r="DII18" s="49">
        <v>0</v>
      </c>
      <c r="DIJ18" s="49">
        <v>460</v>
      </c>
      <c r="DIK18" s="49"/>
      <c r="DIL18" s="64">
        <f t="shared" si="855"/>
        <v>460</v>
      </c>
      <c r="DIM18" s="68">
        <f t="shared" si="856"/>
        <v>76.666666666666671</v>
      </c>
      <c r="DIN18" s="48">
        <v>0</v>
      </c>
      <c r="DIO18" s="49"/>
      <c r="DIP18" s="49">
        <v>0</v>
      </c>
      <c r="DIQ18" s="49">
        <v>0</v>
      </c>
      <c r="DIR18" s="49">
        <v>665</v>
      </c>
      <c r="DIS18" s="49">
        <v>0</v>
      </c>
      <c r="DIT18" s="64">
        <f t="shared" si="857"/>
        <v>665</v>
      </c>
      <c r="DIU18" s="68">
        <f t="shared" si="858"/>
        <v>110.83333333333333</v>
      </c>
      <c r="DIV18" s="48">
        <f>SUMIF(SUMPK!$B:$B,$B:$B,SUMPK!$O:$O)</f>
        <v>0</v>
      </c>
      <c r="DIW18" s="49">
        <v>0</v>
      </c>
      <c r="DIX18" s="49">
        <v>330</v>
      </c>
      <c r="DIY18" s="49">
        <v>0</v>
      </c>
      <c r="DIZ18" s="49">
        <v>98</v>
      </c>
      <c r="DJA18" s="49">
        <v>0</v>
      </c>
      <c r="DJB18" s="64">
        <f t="shared" si="859"/>
        <v>428</v>
      </c>
      <c r="DJC18" s="68">
        <f t="shared" si="860"/>
        <v>71.333333333333329</v>
      </c>
      <c r="DJD18" s="48">
        <v>210</v>
      </c>
      <c r="DJE18" s="49">
        <v>0</v>
      </c>
      <c r="DJF18" s="49">
        <v>214</v>
      </c>
      <c r="DJG18" s="49"/>
      <c r="DJH18" s="49">
        <v>334</v>
      </c>
      <c r="DJI18" s="49"/>
      <c r="DJJ18" s="64">
        <f t="shared" si="861"/>
        <v>758</v>
      </c>
      <c r="DJK18" s="68">
        <f t="shared" si="862"/>
        <v>126.33333333333333</v>
      </c>
      <c r="DJL18" s="48">
        <v>0</v>
      </c>
      <c r="DJM18" s="49">
        <v>329</v>
      </c>
      <c r="DJN18" s="49">
        <v>0</v>
      </c>
      <c r="DJO18" s="49">
        <v>393</v>
      </c>
      <c r="DJP18" s="49">
        <v>0</v>
      </c>
      <c r="DJQ18" s="49">
        <v>0</v>
      </c>
      <c r="DJR18" s="64">
        <f t="shared" si="863"/>
        <v>722</v>
      </c>
      <c r="DJS18" s="68">
        <f t="shared" si="864"/>
        <v>120.33333333333333</v>
      </c>
      <c r="DJT18" s="48"/>
      <c r="DJU18" s="49">
        <v>0</v>
      </c>
      <c r="DJV18" s="49">
        <v>0</v>
      </c>
      <c r="DJW18" s="49">
        <v>0</v>
      </c>
      <c r="DJX18" s="49">
        <v>112</v>
      </c>
      <c r="DJY18" s="49">
        <v>0</v>
      </c>
      <c r="DJZ18" s="64">
        <f t="shared" si="865"/>
        <v>112</v>
      </c>
      <c r="DKA18" s="68">
        <f t="shared" si="866"/>
        <v>18.666666666666668</v>
      </c>
      <c r="DKB18" s="48">
        <v>0</v>
      </c>
      <c r="DKC18" s="49">
        <v>589</v>
      </c>
      <c r="DKD18" s="49">
        <v>223</v>
      </c>
      <c r="DKE18" s="49">
        <v>0</v>
      </c>
      <c r="DKF18" s="49">
        <v>221</v>
      </c>
      <c r="DKG18" s="49">
        <v>0</v>
      </c>
      <c r="DKH18" s="64">
        <f t="shared" si="867"/>
        <v>1033</v>
      </c>
      <c r="DKI18" s="68">
        <f t="shared" si="868"/>
        <v>172.16666666666666</v>
      </c>
      <c r="DKJ18" s="48"/>
      <c r="DKK18" s="49"/>
      <c r="DKL18" s="49">
        <v>0</v>
      </c>
      <c r="DKM18" s="49">
        <v>0</v>
      </c>
      <c r="DKN18" s="49">
        <v>626</v>
      </c>
      <c r="DKO18" s="49">
        <v>0</v>
      </c>
      <c r="DKP18" s="64">
        <f t="shared" si="869"/>
        <v>626</v>
      </c>
      <c r="DKQ18" s="68">
        <f t="shared" si="870"/>
        <v>104.33333333333333</v>
      </c>
      <c r="DKR18" s="48"/>
      <c r="DKS18" s="49">
        <v>0</v>
      </c>
      <c r="DKT18" s="49">
        <v>0</v>
      </c>
      <c r="DKU18" s="49">
        <v>551</v>
      </c>
      <c r="DKV18" s="49">
        <v>0</v>
      </c>
      <c r="DKW18" s="49">
        <v>0</v>
      </c>
      <c r="DKX18" s="64">
        <f t="shared" si="871"/>
        <v>551</v>
      </c>
      <c r="DKY18" s="68">
        <f t="shared" si="872"/>
        <v>91.833333333333329</v>
      </c>
      <c r="DKZ18" s="48">
        <v>220</v>
      </c>
      <c r="DLA18" s="49">
        <v>0</v>
      </c>
      <c r="DLB18" s="49">
        <v>330</v>
      </c>
      <c r="DLC18" s="49">
        <v>0</v>
      </c>
      <c r="DLD18" s="49">
        <v>0</v>
      </c>
      <c r="DLE18" s="49">
        <v>440</v>
      </c>
      <c r="DLF18" s="64">
        <f t="shared" si="873"/>
        <v>990</v>
      </c>
      <c r="DLG18" s="68">
        <f t="shared" si="874"/>
        <v>165</v>
      </c>
      <c r="DLH18" s="48"/>
      <c r="DLI18" s="49">
        <v>0</v>
      </c>
      <c r="DLJ18" s="49">
        <v>0</v>
      </c>
      <c r="DLK18" s="49">
        <f>SUMIF(SUMPK!$B:$B,$B:$B,SUMPK!$O:$O)</f>
        <v>0</v>
      </c>
      <c r="DLL18" s="49"/>
      <c r="DLM18" s="49">
        <v>0</v>
      </c>
      <c r="DLN18" s="64">
        <f t="shared" si="875"/>
        <v>0</v>
      </c>
      <c r="DLO18" s="68">
        <f t="shared" si="876"/>
        <v>0</v>
      </c>
      <c r="DLP18" s="48">
        <v>220</v>
      </c>
      <c r="DLR18" s="49">
        <v>220</v>
      </c>
      <c r="DLS18" s="49">
        <v>0</v>
      </c>
      <c r="DLT18" s="49">
        <v>0</v>
      </c>
      <c r="DLU18" s="49">
        <v>223</v>
      </c>
      <c r="DLV18" s="64">
        <f t="shared" si="877"/>
        <v>663</v>
      </c>
      <c r="DLW18" s="68">
        <f t="shared" si="878"/>
        <v>110.5</v>
      </c>
      <c r="DLX18" s="48">
        <v>220</v>
      </c>
      <c r="DLY18" s="49"/>
      <c r="DLZ18" s="49">
        <v>330</v>
      </c>
      <c r="DMA18" s="49">
        <v>110</v>
      </c>
      <c r="DMB18" s="49">
        <v>0</v>
      </c>
      <c r="DMC18" s="49">
        <v>221</v>
      </c>
      <c r="DMD18" s="64">
        <f t="shared" si="879"/>
        <v>881</v>
      </c>
      <c r="DME18" s="68">
        <f t="shared" si="880"/>
        <v>146.83333333333334</v>
      </c>
      <c r="DMF18" s="48"/>
      <c r="DMG18" s="49"/>
      <c r="DMH18" s="49"/>
      <c r="DMI18" s="49">
        <v>0</v>
      </c>
      <c r="DMJ18" s="49">
        <v>220</v>
      </c>
      <c r="DMK18" s="49">
        <v>0</v>
      </c>
      <c r="DML18" s="64">
        <f t="shared" si="881"/>
        <v>220</v>
      </c>
      <c r="DMM18" s="68">
        <f t="shared" si="882"/>
        <v>36.666666666666664</v>
      </c>
      <c r="DMN18" s="48">
        <v>109</v>
      </c>
      <c r="DMO18" s="49">
        <v>0</v>
      </c>
      <c r="DMP18" s="49">
        <v>600</v>
      </c>
      <c r="DMQ18" s="49">
        <v>0</v>
      </c>
      <c r="DMR18" s="49">
        <v>221</v>
      </c>
      <c r="DMS18" s="49">
        <v>220</v>
      </c>
      <c r="DMT18" s="64">
        <f t="shared" si="883"/>
        <v>1150</v>
      </c>
      <c r="DMU18" s="68">
        <f t="shared" si="884"/>
        <v>191.66666666666666</v>
      </c>
      <c r="DMV18" s="48">
        <v>0</v>
      </c>
      <c r="DMW18" s="49">
        <v>0</v>
      </c>
      <c r="DMX18" s="49">
        <v>0</v>
      </c>
      <c r="DMY18" s="49">
        <v>8</v>
      </c>
      <c r="DMZ18" s="49">
        <v>67</v>
      </c>
      <c r="DNA18" s="49">
        <v>0</v>
      </c>
      <c r="DNB18" s="64">
        <f t="shared" si="885"/>
        <v>75</v>
      </c>
      <c r="DNC18" s="68">
        <f t="shared" si="886"/>
        <v>12.5</v>
      </c>
      <c r="DND18" s="48"/>
      <c r="DNE18" s="49">
        <v>489</v>
      </c>
      <c r="DNF18" s="49"/>
      <c r="DNG18" s="49">
        <v>250</v>
      </c>
      <c r="DNH18" s="49">
        <v>0</v>
      </c>
      <c r="DNI18" s="49">
        <v>0</v>
      </c>
      <c r="DNJ18" s="64">
        <f t="shared" si="887"/>
        <v>739</v>
      </c>
      <c r="DNK18" s="68">
        <f t="shared" si="888"/>
        <v>123.16666666666667</v>
      </c>
      <c r="DNL18" s="48"/>
      <c r="DNM18" s="49"/>
      <c r="DNN18" s="49">
        <v>0</v>
      </c>
      <c r="DNO18" s="49">
        <v>220</v>
      </c>
      <c r="DNP18" s="49">
        <v>0</v>
      </c>
      <c r="DNQ18" s="49">
        <v>0</v>
      </c>
      <c r="DNR18" s="64">
        <f t="shared" si="889"/>
        <v>220</v>
      </c>
      <c r="DNS18" s="68">
        <f t="shared" si="890"/>
        <v>36.666666666666664</v>
      </c>
      <c r="DNT18" s="48">
        <v>330</v>
      </c>
      <c r="DNU18" s="49">
        <v>0</v>
      </c>
      <c r="DNV18" s="49">
        <v>0</v>
      </c>
      <c r="DNW18" s="49"/>
      <c r="DNX18" s="49">
        <v>0</v>
      </c>
      <c r="DNY18" s="49">
        <v>603</v>
      </c>
      <c r="DNZ18" s="64">
        <f t="shared" si="891"/>
        <v>933</v>
      </c>
      <c r="DOA18" s="68">
        <f t="shared" si="892"/>
        <v>155.5</v>
      </c>
      <c r="DOB18" s="48">
        <v>0</v>
      </c>
      <c r="DOC18" s="49"/>
      <c r="DOD18" s="49"/>
      <c r="DOE18" s="49">
        <v>0</v>
      </c>
      <c r="DOF18" s="49">
        <v>330</v>
      </c>
      <c r="DOG18" s="49">
        <v>0</v>
      </c>
      <c r="DOH18" s="64">
        <f t="shared" si="893"/>
        <v>330</v>
      </c>
      <c r="DOI18" s="68">
        <f t="shared" si="894"/>
        <v>55</v>
      </c>
      <c r="DOJ18" s="48">
        <v>0</v>
      </c>
      <c r="DOK18" s="49">
        <v>0</v>
      </c>
      <c r="DOL18" s="49">
        <v>438</v>
      </c>
      <c r="DOM18" s="49">
        <v>0</v>
      </c>
      <c r="DON18" s="49"/>
      <c r="DOO18" s="49">
        <v>328</v>
      </c>
      <c r="DOP18" s="64">
        <f t="shared" si="895"/>
        <v>766</v>
      </c>
      <c r="DOQ18" s="68">
        <f t="shared" si="896"/>
        <v>127.66666666666667</v>
      </c>
      <c r="DOR18" s="48"/>
      <c r="DOS18" s="49">
        <v>329</v>
      </c>
      <c r="DOT18" s="49"/>
      <c r="DOU18" s="49">
        <v>0</v>
      </c>
      <c r="DOV18" s="49"/>
      <c r="DOW18" s="49">
        <v>221</v>
      </c>
      <c r="DOX18" s="64">
        <f t="shared" si="897"/>
        <v>550</v>
      </c>
      <c r="DOY18" s="68">
        <f t="shared" si="898"/>
        <v>91.666666666666671</v>
      </c>
      <c r="DOZ18" s="48"/>
      <c r="DPA18" s="49">
        <v>438</v>
      </c>
      <c r="DPB18" s="49">
        <v>0</v>
      </c>
      <c r="DPC18" s="49">
        <v>0</v>
      </c>
      <c r="DPD18" s="49">
        <v>0</v>
      </c>
      <c r="DPE18" s="49">
        <v>0</v>
      </c>
      <c r="DPF18" s="64">
        <f t="shared" si="899"/>
        <v>438</v>
      </c>
      <c r="DPG18" s="68">
        <f t="shared" si="900"/>
        <v>73</v>
      </c>
      <c r="DPH18" s="48">
        <v>111</v>
      </c>
      <c r="DPI18" s="49">
        <v>110</v>
      </c>
      <c r="DPJ18" s="49">
        <v>0</v>
      </c>
      <c r="DPK18" s="49">
        <v>0</v>
      </c>
      <c r="DPL18" s="49">
        <v>0</v>
      </c>
      <c r="DPM18" s="49">
        <v>556</v>
      </c>
      <c r="DPN18" s="64">
        <f t="shared" si="901"/>
        <v>777</v>
      </c>
      <c r="DPO18" s="68">
        <f t="shared" si="902"/>
        <v>129.5</v>
      </c>
      <c r="DPP18" s="48">
        <v>0</v>
      </c>
      <c r="DPQ18" s="49">
        <v>0</v>
      </c>
      <c r="DPR18" s="49">
        <v>220</v>
      </c>
      <c r="DPS18" s="49">
        <v>0</v>
      </c>
      <c r="DPT18" s="49">
        <v>0</v>
      </c>
      <c r="DPU18" s="49">
        <v>1000</v>
      </c>
      <c r="DPV18" s="491">
        <f t="shared" si="903"/>
        <v>1220</v>
      </c>
      <c r="DPW18" s="492">
        <f t="shared" si="904"/>
        <v>203.33333333333334</v>
      </c>
      <c r="DPX18" s="48">
        <v>0</v>
      </c>
      <c r="DPY18" s="49">
        <v>0</v>
      </c>
      <c r="DPZ18" s="49">
        <v>0</v>
      </c>
      <c r="DQA18" s="49">
        <v>0</v>
      </c>
      <c r="DQB18" s="49">
        <v>0</v>
      </c>
      <c r="DQC18" s="49"/>
      <c r="DQD18" s="491">
        <f t="shared" si="905"/>
        <v>0</v>
      </c>
      <c r="DQE18" s="492">
        <f t="shared" si="906"/>
        <v>0</v>
      </c>
      <c r="DQF18" s="48">
        <v>0</v>
      </c>
      <c r="DQG18" s="49">
        <v>267</v>
      </c>
      <c r="DQH18" s="49">
        <v>220</v>
      </c>
      <c r="DQI18" s="49"/>
      <c r="DQJ18" s="49">
        <v>0</v>
      </c>
      <c r="DQK18" s="49">
        <v>550</v>
      </c>
      <c r="DQL18" s="489">
        <f t="shared" si="907"/>
        <v>1037</v>
      </c>
      <c r="DQM18" s="492">
        <f t="shared" si="908"/>
        <v>172.83333333333334</v>
      </c>
      <c r="DQN18" s="48">
        <v>0</v>
      </c>
      <c r="DQO18" s="49">
        <v>220</v>
      </c>
      <c r="DQP18" s="49">
        <v>0</v>
      </c>
      <c r="DQQ18" s="49">
        <v>0</v>
      </c>
      <c r="DQR18" s="49">
        <v>0</v>
      </c>
      <c r="DQS18" s="49"/>
      <c r="DQT18" s="64">
        <f t="shared" si="909"/>
        <v>220</v>
      </c>
      <c r="DQU18" s="68">
        <f t="shared" si="910"/>
        <v>36.666666666666664</v>
      </c>
      <c r="DQV18" s="48">
        <v>220</v>
      </c>
      <c r="DQW18" s="49">
        <v>0</v>
      </c>
      <c r="DQX18" s="49">
        <v>441</v>
      </c>
      <c r="DQY18" s="49">
        <v>0</v>
      </c>
      <c r="DQZ18" s="49">
        <v>0</v>
      </c>
      <c r="DRA18" s="49">
        <v>0</v>
      </c>
      <c r="DRB18" s="491">
        <f t="shared" si="911"/>
        <v>661</v>
      </c>
      <c r="DRC18" s="492">
        <f t="shared" si="912"/>
        <v>110.16666666666667</v>
      </c>
      <c r="DRD18" s="48">
        <v>220</v>
      </c>
      <c r="DRE18" s="49">
        <v>0</v>
      </c>
      <c r="DRF18" s="49">
        <v>0</v>
      </c>
      <c r="DRG18" s="49">
        <v>221</v>
      </c>
      <c r="DRH18" s="49">
        <v>0</v>
      </c>
      <c r="DRI18" s="49"/>
      <c r="DRJ18" s="491">
        <f t="shared" si="913"/>
        <v>441</v>
      </c>
      <c r="DRK18" s="492">
        <f t="shared" si="914"/>
        <v>73.5</v>
      </c>
      <c r="DRL18" s="48"/>
      <c r="DRM18" s="49">
        <v>0</v>
      </c>
      <c r="DRN18" s="49"/>
      <c r="DRO18" s="49">
        <v>0</v>
      </c>
      <c r="DRP18" s="49">
        <v>0</v>
      </c>
      <c r="DRQ18" s="49">
        <v>0</v>
      </c>
      <c r="DRR18" s="64">
        <f t="shared" si="915"/>
        <v>0</v>
      </c>
      <c r="DRS18" s="68">
        <f t="shared" si="916"/>
        <v>0</v>
      </c>
      <c r="DRT18" s="48">
        <v>220</v>
      </c>
      <c r="DRU18" s="49">
        <v>0</v>
      </c>
      <c r="DRV18" s="49">
        <v>0</v>
      </c>
      <c r="DRW18" s="49">
        <v>659</v>
      </c>
      <c r="DRX18" s="49">
        <v>0</v>
      </c>
      <c r="DRY18" s="49"/>
      <c r="DRZ18" s="491">
        <f t="shared" si="917"/>
        <v>879</v>
      </c>
      <c r="DSA18" s="68">
        <f t="shared" si="918"/>
        <v>146.5</v>
      </c>
      <c r="DSB18" s="82"/>
      <c r="DSC18" s="83">
        <v>330</v>
      </c>
      <c r="DSD18" s="83">
        <v>0</v>
      </c>
      <c r="DSE18" s="83"/>
      <c r="DSF18" s="83"/>
      <c r="DSG18" s="83">
        <v>220</v>
      </c>
      <c r="DSH18" s="64">
        <f t="shared" si="919"/>
        <v>550</v>
      </c>
      <c r="DSI18" s="68">
        <f t="shared" si="920"/>
        <v>91.666666666666671</v>
      </c>
      <c r="DSJ18" s="48"/>
      <c r="DSK18" s="49">
        <v>0</v>
      </c>
      <c r="DSL18" s="49">
        <v>330</v>
      </c>
      <c r="DSM18" s="49">
        <v>0</v>
      </c>
      <c r="DSN18" s="49">
        <v>220</v>
      </c>
      <c r="DSO18" s="49">
        <v>0</v>
      </c>
      <c r="DSP18" s="64">
        <f t="shared" si="921"/>
        <v>550</v>
      </c>
      <c r="DSQ18" s="68">
        <f t="shared" si="922"/>
        <v>91.666666666666671</v>
      </c>
      <c r="DSR18" s="48">
        <v>110</v>
      </c>
      <c r="DSS18" s="49">
        <v>0</v>
      </c>
      <c r="DST18" s="49">
        <v>440</v>
      </c>
      <c r="DSU18" s="49">
        <v>0</v>
      </c>
      <c r="DSV18" s="49">
        <v>0</v>
      </c>
      <c r="DSW18" s="49">
        <v>0</v>
      </c>
      <c r="DSX18" s="64">
        <f t="shared" si="923"/>
        <v>550</v>
      </c>
      <c r="DSY18" s="68">
        <f t="shared" si="924"/>
        <v>91.666666666666671</v>
      </c>
      <c r="DSZ18" s="48">
        <v>223</v>
      </c>
      <c r="DTA18" s="49"/>
      <c r="DTB18" s="49">
        <v>0</v>
      </c>
      <c r="DTC18" s="49">
        <v>0</v>
      </c>
      <c r="DTD18" s="49">
        <v>443</v>
      </c>
      <c r="DTE18" s="49">
        <v>0</v>
      </c>
      <c r="DTF18" s="64">
        <f t="shared" si="925"/>
        <v>666</v>
      </c>
      <c r="DTG18" s="68">
        <f t="shared" si="926"/>
        <v>111</v>
      </c>
      <c r="DTH18" s="48"/>
      <c r="DTI18" s="49">
        <v>0</v>
      </c>
      <c r="DTJ18" s="49">
        <v>0</v>
      </c>
      <c r="DTK18" s="49">
        <v>164</v>
      </c>
      <c r="DTL18" s="49">
        <v>0</v>
      </c>
      <c r="DTM18" s="49">
        <v>444</v>
      </c>
      <c r="DTN18" s="64">
        <f t="shared" si="927"/>
        <v>608</v>
      </c>
      <c r="DTO18" s="68">
        <f t="shared" si="928"/>
        <v>101.33333333333333</v>
      </c>
      <c r="DTP18" s="48">
        <v>0</v>
      </c>
      <c r="DTQ18" s="49">
        <v>440</v>
      </c>
      <c r="DTR18" s="49"/>
      <c r="DTS18" s="49">
        <v>0</v>
      </c>
      <c r="DTT18" s="49">
        <v>0</v>
      </c>
      <c r="DTU18" s="49">
        <v>0</v>
      </c>
      <c r="DTV18" s="64">
        <f t="shared" si="929"/>
        <v>440</v>
      </c>
      <c r="DTW18" s="68">
        <f t="shared" si="930"/>
        <v>73.333333333333329</v>
      </c>
      <c r="DTX18" s="48">
        <v>0</v>
      </c>
      <c r="DTY18" s="49">
        <v>441</v>
      </c>
      <c r="DTZ18" s="49"/>
      <c r="DUA18" s="49">
        <v>0</v>
      </c>
      <c r="DUB18" s="49">
        <v>0</v>
      </c>
      <c r="DUC18" s="49">
        <v>0</v>
      </c>
      <c r="DUD18" s="64">
        <f t="shared" si="931"/>
        <v>441</v>
      </c>
      <c r="DUE18" s="68">
        <f t="shared" si="932"/>
        <v>73.5</v>
      </c>
      <c r="DUF18" s="48">
        <v>441</v>
      </c>
      <c r="DUG18" s="49">
        <v>0</v>
      </c>
      <c r="DUH18" s="49"/>
      <c r="DUI18" s="49">
        <v>0</v>
      </c>
      <c r="DUJ18" s="49">
        <v>220</v>
      </c>
      <c r="DUK18" s="49">
        <v>332</v>
      </c>
      <c r="DUL18" s="64">
        <f t="shared" si="933"/>
        <v>993</v>
      </c>
      <c r="DUM18" s="68">
        <f t="shared" si="934"/>
        <v>165.5</v>
      </c>
      <c r="DUN18" s="48"/>
      <c r="DUO18" s="49">
        <v>0</v>
      </c>
      <c r="DUP18" s="49">
        <v>0</v>
      </c>
      <c r="DUQ18" s="49">
        <v>220</v>
      </c>
      <c r="DUR18" s="49">
        <v>221</v>
      </c>
      <c r="DUS18" s="49">
        <v>0</v>
      </c>
      <c r="DUT18" s="64">
        <f t="shared" si="935"/>
        <v>441</v>
      </c>
      <c r="DUU18" s="184">
        <f t="shared" si="936"/>
        <v>73.5</v>
      </c>
      <c r="DUV18" s="48"/>
      <c r="DUW18" s="49">
        <v>0</v>
      </c>
      <c r="DUX18" s="49">
        <v>440</v>
      </c>
      <c r="DUY18" s="49">
        <v>0</v>
      </c>
      <c r="DUZ18" s="49">
        <v>220</v>
      </c>
      <c r="DVA18" s="49"/>
      <c r="DVB18" s="64">
        <f t="shared" si="937"/>
        <v>660</v>
      </c>
      <c r="DVC18" s="68">
        <f t="shared" si="938"/>
        <v>110</v>
      </c>
      <c r="DVD18" s="48"/>
      <c r="DVE18" s="49">
        <v>220</v>
      </c>
      <c r="DVF18" s="49">
        <v>0</v>
      </c>
      <c r="DVG18" s="49">
        <v>220</v>
      </c>
      <c r="DVH18" s="49"/>
      <c r="DVI18" s="49">
        <v>330</v>
      </c>
      <c r="DVJ18" s="64">
        <f t="shared" si="939"/>
        <v>770</v>
      </c>
      <c r="DVK18" s="68">
        <f t="shared" si="940"/>
        <v>128.33333333333334</v>
      </c>
      <c r="DVL18" s="48">
        <v>0</v>
      </c>
      <c r="DVM18" s="49">
        <v>0</v>
      </c>
      <c r="DVN18" s="49">
        <v>0</v>
      </c>
      <c r="DVO18" s="49">
        <v>220</v>
      </c>
      <c r="DVP18" s="49">
        <v>0</v>
      </c>
      <c r="DVQ18" s="49"/>
      <c r="DVR18" s="64">
        <f t="shared" si="941"/>
        <v>220</v>
      </c>
      <c r="DVS18" s="68">
        <f t="shared" si="942"/>
        <v>36.666666666666664</v>
      </c>
      <c r="DVT18" s="48"/>
      <c r="DVU18" s="49">
        <v>440</v>
      </c>
      <c r="DVV18" s="49">
        <v>0</v>
      </c>
      <c r="DVW18" s="49">
        <v>0</v>
      </c>
      <c r="DVX18" s="49"/>
      <c r="DVY18" s="49">
        <v>0</v>
      </c>
      <c r="DVZ18" s="64">
        <f t="shared" si="943"/>
        <v>440</v>
      </c>
      <c r="DWA18" s="68">
        <f t="shared" si="944"/>
        <v>73.333333333333329</v>
      </c>
      <c r="DWB18" s="48"/>
      <c r="DWC18" s="49">
        <v>0</v>
      </c>
      <c r="DWD18" s="49">
        <v>479</v>
      </c>
      <c r="DWE18" s="49">
        <v>0</v>
      </c>
      <c r="DWF18" s="49">
        <v>0</v>
      </c>
      <c r="DWG18" s="49">
        <v>220</v>
      </c>
      <c r="DWH18" s="64">
        <f t="shared" si="945"/>
        <v>699</v>
      </c>
      <c r="DWI18" s="68">
        <f t="shared" si="946"/>
        <v>116.5</v>
      </c>
      <c r="DWJ18" s="48">
        <v>0</v>
      </c>
      <c r="DWK18" s="49"/>
      <c r="DWL18" s="49"/>
      <c r="DWM18" s="49">
        <v>440</v>
      </c>
      <c r="DWN18" s="49">
        <v>0</v>
      </c>
      <c r="DWO18" s="49">
        <v>0</v>
      </c>
      <c r="DWP18" s="64">
        <f t="shared" si="947"/>
        <v>440</v>
      </c>
      <c r="DWQ18" s="68">
        <f t="shared" si="948"/>
        <v>73.333333333333329</v>
      </c>
      <c r="DWR18" s="48"/>
      <c r="DWS18" s="49"/>
      <c r="DWT18" s="49">
        <v>439</v>
      </c>
      <c r="DWU18" s="49">
        <v>0</v>
      </c>
      <c r="DWV18" s="49">
        <v>0</v>
      </c>
      <c r="DWW18" s="49">
        <v>220</v>
      </c>
      <c r="DWX18" s="64">
        <f t="shared" si="949"/>
        <v>659</v>
      </c>
      <c r="DWY18" s="68">
        <f t="shared" si="1209"/>
        <v>109.83333333333333</v>
      </c>
      <c r="DWZ18" s="48">
        <v>440</v>
      </c>
      <c r="DXA18" s="49"/>
      <c r="DXB18" s="49">
        <v>0</v>
      </c>
      <c r="DXC18" s="49">
        <v>223</v>
      </c>
      <c r="DXD18" s="49">
        <v>0</v>
      </c>
      <c r="DXE18" s="49"/>
      <c r="DXF18" s="64">
        <f t="shared" si="950"/>
        <v>663</v>
      </c>
      <c r="DXG18" s="68">
        <f t="shared" si="951"/>
        <v>110.5</v>
      </c>
      <c r="DXH18" s="48">
        <v>0</v>
      </c>
      <c r="DXI18" s="49">
        <v>0</v>
      </c>
      <c r="DXJ18" s="49">
        <v>0</v>
      </c>
      <c r="DXK18" s="49">
        <v>440</v>
      </c>
      <c r="DXL18" s="49"/>
      <c r="DXM18" s="49">
        <v>0</v>
      </c>
      <c r="DXN18" s="64">
        <f t="shared" si="952"/>
        <v>440</v>
      </c>
      <c r="DXO18" s="68">
        <f t="shared" si="953"/>
        <v>73.333333333333329</v>
      </c>
      <c r="DXP18" s="48">
        <v>0</v>
      </c>
      <c r="DXQ18" s="49">
        <v>439</v>
      </c>
      <c r="DXR18" s="49">
        <v>220</v>
      </c>
      <c r="DXS18" s="49">
        <v>0</v>
      </c>
      <c r="DXT18" s="49"/>
      <c r="DXU18" s="49">
        <v>438</v>
      </c>
      <c r="DXV18" s="64">
        <f t="shared" si="954"/>
        <v>1097</v>
      </c>
      <c r="DXW18" s="68">
        <f t="shared" si="955"/>
        <v>182.83333333333334</v>
      </c>
      <c r="DXX18" s="48">
        <v>0</v>
      </c>
      <c r="DXY18" s="49">
        <v>0</v>
      </c>
      <c r="DXZ18" s="49">
        <v>0</v>
      </c>
      <c r="DYA18" s="49">
        <v>0</v>
      </c>
      <c r="DYB18" s="49">
        <v>598</v>
      </c>
      <c r="DYC18" s="49">
        <v>0</v>
      </c>
      <c r="DYD18" s="64">
        <f t="shared" si="956"/>
        <v>598</v>
      </c>
      <c r="DYE18" s="68">
        <f t="shared" si="957"/>
        <v>99.666666666666671</v>
      </c>
      <c r="DYF18" s="48"/>
      <c r="DYG18" s="49">
        <v>0</v>
      </c>
      <c r="DYH18" s="49">
        <v>0</v>
      </c>
      <c r="DYI18" s="49">
        <v>0</v>
      </c>
      <c r="DYJ18" s="49">
        <v>433</v>
      </c>
      <c r="DYK18" s="49"/>
      <c r="DYL18" s="64">
        <f t="shared" si="958"/>
        <v>433</v>
      </c>
      <c r="DYM18" s="68">
        <f t="shared" si="959"/>
        <v>72.166666666666671</v>
      </c>
      <c r="DYN18" s="48">
        <v>0</v>
      </c>
      <c r="DYO18" s="49">
        <v>0</v>
      </c>
      <c r="DYP18" s="49">
        <v>0</v>
      </c>
      <c r="DYQ18" s="49">
        <v>0</v>
      </c>
      <c r="DYR18" s="49">
        <v>0</v>
      </c>
      <c r="DYS18" s="49">
        <v>220</v>
      </c>
      <c r="DYT18" s="64">
        <f t="shared" si="960"/>
        <v>220</v>
      </c>
      <c r="DYU18" s="68">
        <f t="shared" si="961"/>
        <v>36.666666666666664</v>
      </c>
      <c r="DYV18" s="48">
        <v>0</v>
      </c>
      <c r="DYW18" s="49">
        <v>0</v>
      </c>
      <c r="DYX18" s="49">
        <v>0</v>
      </c>
      <c r="DYY18" s="49">
        <v>220</v>
      </c>
      <c r="DYZ18" s="49">
        <v>0</v>
      </c>
      <c r="DZA18" s="49">
        <v>220</v>
      </c>
      <c r="DZB18" s="64">
        <f t="shared" si="962"/>
        <v>440</v>
      </c>
      <c r="DZC18" s="68">
        <f t="shared" si="963"/>
        <v>73.333333333333329</v>
      </c>
      <c r="DZD18" s="48">
        <v>502</v>
      </c>
      <c r="DZE18" s="49">
        <v>0</v>
      </c>
      <c r="DZF18" s="49">
        <v>440</v>
      </c>
      <c r="DZG18" s="49"/>
      <c r="DZH18" s="49">
        <f>SUMIF(SUMPK!$B:$B,$B:$B,SUMPK!$O:$O)</f>
        <v>0</v>
      </c>
      <c r="DZI18" s="49"/>
      <c r="DZJ18" s="64">
        <f t="shared" si="964"/>
        <v>942</v>
      </c>
      <c r="DZK18" s="68">
        <f t="shared" si="965"/>
        <v>157</v>
      </c>
      <c r="DZL18" s="48">
        <v>0</v>
      </c>
      <c r="DZM18" s="49">
        <v>0</v>
      </c>
      <c r="DZN18" s="49"/>
      <c r="DZO18" s="49">
        <v>220</v>
      </c>
      <c r="DZP18" s="49"/>
      <c r="DZQ18" s="49">
        <v>250</v>
      </c>
      <c r="DZR18" s="64">
        <f t="shared" si="966"/>
        <v>470</v>
      </c>
      <c r="DZS18" s="68">
        <f t="shared" si="967"/>
        <v>78.333333333333329</v>
      </c>
      <c r="DZT18" s="48">
        <v>0</v>
      </c>
      <c r="DZU18" s="49">
        <v>0</v>
      </c>
      <c r="DZV18" s="49">
        <v>330</v>
      </c>
      <c r="DZW18" s="49">
        <v>0</v>
      </c>
      <c r="DZX18" s="49">
        <v>0</v>
      </c>
      <c r="DZY18" s="49"/>
      <c r="DZZ18" s="64">
        <f t="shared" si="968"/>
        <v>330</v>
      </c>
      <c r="EAA18" s="68">
        <f t="shared" si="969"/>
        <v>55</v>
      </c>
      <c r="EAB18" s="48"/>
      <c r="EAC18" s="49">
        <v>0</v>
      </c>
      <c r="EAD18" s="49"/>
      <c r="EAE18" s="49"/>
      <c r="EAF18" s="49">
        <v>521</v>
      </c>
      <c r="EAG18" s="49">
        <v>0</v>
      </c>
      <c r="EAH18" s="64">
        <f t="shared" si="970"/>
        <v>521</v>
      </c>
      <c r="EAI18" s="68">
        <f t="shared" si="971"/>
        <v>86.833333333333329</v>
      </c>
      <c r="EAJ18" s="48"/>
      <c r="EAK18" s="49">
        <v>0</v>
      </c>
      <c r="EAL18" s="49">
        <v>480</v>
      </c>
      <c r="EAM18" s="49"/>
      <c r="EAN18" s="49">
        <v>0</v>
      </c>
      <c r="EAO18" s="49">
        <v>330</v>
      </c>
      <c r="EAP18" s="64">
        <f t="shared" si="972"/>
        <v>810</v>
      </c>
      <c r="EAQ18" s="68">
        <f t="shared" si="1210"/>
        <v>135</v>
      </c>
      <c r="EAR18" s="48">
        <v>0</v>
      </c>
      <c r="EAS18" s="49">
        <v>220</v>
      </c>
      <c r="EAT18" s="49">
        <v>0</v>
      </c>
      <c r="EAU18" s="49">
        <v>0</v>
      </c>
      <c r="EAV18" s="49">
        <v>0</v>
      </c>
      <c r="EAW18" s="49">
        <v>441</v>
      </c>
      <c r="EAX18" s="64">
        <f t="shared" si="973"/>
        <v>661</v>
      </c>
      <c r="EAY18" s="68">
        <f t="shared" si="974"/>
        <v>110.16666666666667</v>
      </c>
      <c r="EAZ18" s="48"/>
      <c r="EBA18" s="49">
        <v>220</v>
      </c>
      <c r="EBB18" s="49">
        <v>0</v>
      </c>
      <c r="EBC18" s="49"/>
      <c r="EBD18" s="49">
        <v>220</v>
      </c>
      <c r="EBE18" s="49">
        <v>0</v>
      </c>
      <c r="EBF18" s="64">
        <f t="shared" si="975"/>
        <v>440</v>
      </c>
      <c r="EBG18" s="68">
        <f t="shared" si="976"/>
        <v>73.333333333333329</v>
      </c>
      <c r="EBH18" s="48"/>
      <c r="EBI18" s="49">
        <v>0</v>
      </c>
      <c r="EBJ18" s="49">
        <v>330</v>
      </c>
      <c r="EBK18" s="49">
        <v>288</v>
      </c>
      <c r="EBL18" s="49">
        <v>220</v>
      </c>
      <c r="EBM18" s="49"/>
      <c r="EBN18" s="64">
        <f t="shared" si="977"/>
        <v>838</v>
      </c>
      <c r="EBO18" s="68">
        <f t="shared" si="1137"/>
        <v>139.66666666666666</v>
      </c>
      <c r="EBP18" s="48">
        <v>0</v>
      </c>
      <c r="EBQ18" s="49">
        <v>0</v>
      </c>
      <c r="EBR18" s="49"/>
      <c r="EBS18" s="49">
        <v>0</v>
      </c>
      <c r="EBT18" s="49">
        <v>332</v>
      </c>
      <c r="EBU18" s="49">
        <v>221</v>
      </c>
      <c r="EBV18" s="64">
        <f t="shared" si="978"/>
        <v>553</v>
      </c>
      <c r="EBW18" s="68">
        <f t="shared" si="979"/>
        <v>92.166666666666671</v>
      </c>
      <c r="EBX18" s="48">
        <v>0</v>
      </c>
      <c r="EBY18" s="49">
        <v>0</v>
      </c>
      <c r="EBZ18" s="49">
        <v>0</v>
      </c>
      <c r="ECA18" s="49">
        <v>0</v>
      </c>
      <c r="ECB18" s="49">
        <v>111</v>
      </c>
      <c r="ECC18" s="49">
        <v>222</v>
      </c>
      <c r="ECD18" s="64">
        <f t="shared" si="980"/>
        <v>333</v>
      </c>
      <c r="ECE18" s="68">
        <f t="shared" si="981"/>
        <v>55.5</v>
      </c>
      <c r="ECF18" s="48">
        <v>0</v>
      </c>
      <c r="ECG18" s="49">
        <v>0</v>
      </c>
      <c r="ECH18" s="49">
        <v>660</v>
      </c>
      <c r="ECI18" s="49"/>
      <c r="ECJ18" s="49"/>
      <c r="ECK18" s="49">
        <v>0</v>
      </c>
      <c r="ECL18" s="64">
        <f t="shared" si="982"/>
        <v>660</v>
      </c>
      <c r="ECM18" s="68">
        <f t="shared" si="983"/>
        <v>110</v>
      </c>
      <c r="ECN18" s="48">
        <v>220</v>
      </c>
      <c r="ECO18" s="49">
        <v>0</v>
      </c>
      <c r="ECP18" s="49"/>
      <c r="ECQ18" s="49"/>
      <c r="ECR18" s="49"/>
      <c r="ECS18" s="49">
        <v>330</v>
      </c>
      <c r="ECT18" s="64">
        <f t="shared" si="984"/>
        <v>550</v>
      </c>
      <c r="ECU18" s="68">
        <f t="shared" si="985"/>
        <v>91.666666666666671</v>
      </c>
      <c r="ECV18" s="48">
        <v>0</v>
      </c>
      <c r="ECW18" s="49">
        <v>0</v>
      </c>
      <c r="ECX18" s="49">
        <v>226</v>
      </c>
      <c r="ECY18" s="49">
        <v>200</v>
      </c>
      <c r="ECZ18" s="49"/>
      <c r="EDA18" s="49">
        <v>224</v>
      </c>
      <c r="EDB18" s="64">
        <f t="shared" si="986"/>
        <v>650</v>
      </c>
      <c r="EDC18" s="68">
        <f t="shared" si="987"/>
        <v>108.33333333333333</v>
      </c>
      <c r="EDD18" s="48">
        <v>0</v>
      </c>
      <c r="EDE18" s="49">
        <v>0</v>
      </c>
      <c r="EDF18" s="49">
        <v>218</v>
      </c>
      <c r="EDG18" s="49">
        <v>0</v>
      </c>
      <c r="EDH18" s="49"/>
      <c r="EDI18" s="49"/>
      <c r="EDJ18" s="64">
        <f t="shared" si="988"/>
        <v>218</v>
      </c>
      <c r="EDK18" s="68">
        <f t="shared" si="989"/>
        <v>36.333333333333336</v>
      </c>
      <c r="EDL18" s="48">
        <v>440</v>
      </c>
      <c r="EDM18" s="49"/>
      <c r="EDN18" s="49"/>
      <c r="EDO18" s="49">
        <f>SUMIF(SUMPK!$B:$B,$B:$B,SUMPK!$O:$O)</f>
        <v>0</v>
      </c>
      <c r="EDP18" s="49"/>
      <c r="EDQ18" s="49">
        <v>329</v>
      </c>
      <c r="EDR18" s="64">
        <f t="shared" si="990"/>
        <v>769</v>
      </c>
      <c r="EDS18" s="184">
        <f t="shared" si="991"/>
        <v>128.16666666666666</v>
      </c>
      <c r="EDT18" s="195">
        <v>0</v>
      </c>
      <c r="EDU18" s="49">
        <v>330</v>
      </c>
      <c r="EDV18" s="49">
        <v>0</v>
      </c>
      <c r="EDW18" s="49">
        <v>219</v>
      </c>
      <c r="EDX18" s="49"/>
      <c r="EDY18" s="49"/>
      <c r="EDZ18" s="64">
        <f t="shared" si="992"/>
        <v>549</v>
      </c>
      <c r="EEA18" s="184">
        <f t="shared" si="993"/>
        <v>91.5</v>
      </c>
      <c r="EEB18" s="48">
        <v>0</v>
      </c>
      <c r="EEC18" s="49">
        <v>0</v>
      </c>
      <c r="EED18" s="49">
        <v>440</v>
      </c>
      <c r="EEE18" s="49">
        <v>0</v>
      </c>
      <c r="EEF18" s="49">
        <v>0</v>
      </c>
      <c r="EEG18" s="49"/>
      <c r="EEH18" s="64">
        <f t="shared" si="994"/>
        <v>440</v>
      </c>
      <c r="EEI18" s="68">
        <f t="shared" si="995"/>
        <v>73.333333333333329</v>
      </c>
      <c r="EEJ18" s="48">
        <v>0</v>
      </c>
      <c r="EEK18" s="49"/>
      <c r="EEL18" s="49">
        <v>440</v>
      </c>
      <c r="EEM18" s="49"/>
      <c r="EEN18" s="49"/>
      <c r="EEO18" s="49">
        <v>0</v>
      </c>
      <c r="EEP18" s="64">
        <f t="shared" si="996"/>
        <v>440</v>
      </c>
      <c r="EEQ18" s="68">
        <f t="shared" si="997"/>
        <v>73.333333333333329</v>
      </c>
      <c r="EER18" s="48">
        <v>220</v>
      </c>
      <c r="EES18" s="49">
        <v>219</v>
      </c>
      <c r="EET18" s="49"/>
      <c r="EEU18" s="49">
        <v>0</v>
      </c>
      <c r="EEV18" s="49">
        <v>0</v>
      </c>
      <c r="EEW18" s="49"/>
      <c r="EEX18" s="64">
        <f t="shared" si="998"/>
        <v>439</v>
      </c>
      <c r="EEY18" s="68">
        <f t="shared" si="999"/>
        <v>73.166666666666671</v>
      </c>
      <c r="EEZ18" s="48">
        <v>0</v>
      </c>
      <c r="EFA18" s="49">
        <v>440</v>
      </c>
      <c r="EFB18" s="49">
        <v>0</v>
      </c>
      <c r="EFC18" s="49">
        <v>242</v>
      </c>
      <c r="EFD18" s="49"/>
      <c r="EFE18" s="49">
        <v>0</v>
      </c>
      <c r="EFF18" s="64">
        <f t="shared" si="1000"/>
        <v>682</v>
      </c>
      <c r="EFG18" s="68">
        <f t="shared" si="1001"/>
        <v>113.66666666666667</v>
      </c>
      <c r="EFH18" s="48"/>
      <c r="EFI18" s="49">
        <v>329</v>
      </c>
      <c r="EFJ18" s="49"/>
      <c r="EFK18" s="49">
        <v>219</v>
      </c>
      <c r="EFL18" s="49">
        <v>330</v>
      </c>
      <c r="EFM18" s="49">
        <v>0</v>
      </c>
      <c r="EFN18" s="64">
        <f t="shared" si="1002"/>
        <v>878</v>
      </c>
      <c r="EFO18" s="68">
        <f t="shared" si="1003"/>
        <v>146.33333333333334</v>
      </c>
      <c r="EFP18" s="48">
        <v>0</v>
      </c>
      <c r="EFQ18" s="49"/>
      <c r="EFR18" s="49">
        <v>330</v>
      </c>
      <c r="EFS18" s="49">
        <v>0</v>
      </c>
      <c r="EFT18" s="49">
        <v>0</v>
      </c>
      <c r="EFU18" s="49"/>
      <c r="EFV18" s="64">
        <f t="shared" si="1004"/>
        <v>330</v>
      </c>
      <c r="EFW18" s="68">
        <f t="shared" si="1005"/>
        <v>55</v>
      </c>
      <c r="EFX18" s="48"/>
      <c r="EFY18" s="49">
        <v>0</v>
      </c>
      <c r="EFZ18" s="49"/>
      <c r="EGA18" s="49">
        <v>440</v>
      </c>
      <c r="EGB18" s="49">
        <v>0</v>
      </c>
      <c r="EGC18" s="49">
        <v>0</v>
      </c>
      <c r="EGD18" s="64">
        <f t="shared" si="1006"/>
        <v>440</v>
      </c>
      <c r="EGE18" s="68">
        <f t="shared" si="1007"/>
        <v>73.333333333333329</v>
      </c>
      <c r="EGF18" s="48">
        <v>208</v>
      </c>
      <c r="EGG18" s="49">
        <v>0</v>
      </c>
      <c r="EGH18" s="49"/>
      <c r="EGI18" s="49">
        <v>0</v>
      </c>
      <c r="EGJ18" s="49">
        <v>0</v>
      </c>
      <c r="EGK18" s="49">
        <v>202</v>
      </c>
      <c r="EGL18" s="64">
        <f t="shared" si="1008"/>
        <v>410</v>
      </c>
      <c r="EGM18" s="68">
        <f t="shared" si="1009"/>
        <v>68.333333333333329</v>
      </c>
      <c r="EGN18" s="48">
        <v>198</v>
      </c>
      <c r="EGO18" s="49">
        <v>0</v>
      </c>
      <c r="EGP18" s="49"/>
      <c r="EGQ18" s="49">
        <v>0</v>
      </c>
      <c r="EGR18" s="49"/>
      <c r="EGS18" s="49">
        <v>211</v>
      </c>
      <c r="EGT18" s="64">
        <f t="shared" si="1010"/>
        <v>409</v>
      </c>
      <c r="EGU18" s="68">
        <f t="shared" si="1211"/>
        <v>68.166666666666671</v>
      </c>
      <c r="EGV18" s="48">
        <v>440</v>
      </c>
      <c r="EGW18" s="49">
        <v>0</v>
      </c>
      <c r="EGX18" s="49"/>
      <c r="EGY18" s="49">
        <v>0</v>
      </c>
      <c r="EGZ18" s="49">
        <v>0</v>
      </c>
      <c r="EHA18" s="49"/>
      <c r="EHB18" s="64">
        <f t="shared" si="1011"/>
        <v>440</v>
      </c>
      <c r="EHC18" s="68">
        <f t="shared" si="1012"/>
        <v>73.333333333333329</v>
      </c>
      <c r="EHD18" s="48">
        <v>0</v>
      </c>
      <c r="EHE18" s="49">
        <v>440</v>
      </c>
      <c r="EHF18" s="49"/>
      <c r="EHG18" s="49">
        <v>0</v>
      </c>
      <c r="EHH18" s="49">
        <v>424</v>
      </c>
      <c r="EHI18" s="49">
        <v>0</v>
      </c>
      <c r="EHJ18" s="64">
        <f t="shared" si="1013"/>
        <v>864</v>
      </c>
      <c r="EHK18" s="68">
        <f t="shared" si="1014"/>
        <v>144</v>
      </c>
      <c r="EHL18" s="48">
        <v>0</v>
      </c>
      <c r="EHM18" s="49">
        <v>0</v>
      </c>
      <c r="EHN18" s="49">
        <v>0</v>
      </c>
      <c r="EHO18" s="49"/>
      <c r="EHP18" s="49">
        <v>220</v>
      </c>
      <c r="EHQ18" s="49">
        <v>200</v>
      </c>
      <c r="EHR18" s="64">
        <f t="shared" si="1015"/>
        <v>420</v>
      </c>
      <c r="EHS18" s="68">
        <f t="shared" si="1016"/>
        <v>70</v>
      </c>
      <c r="EHT18" s="48"/>
      <c r="EHU18" s="49"/>
      <c r="EHV18" s="49"/>
      <c r="EHW18" s="49">
        <v>0</v>
      </c>
      <c r="EHX18" s="49">
        <v>445</v>
      </c>
      <c r="EHY18" s="49">
        <v>0</v>
      </c>
      <c r="EHZ18" s="64">
        <f t="shared" si="1017"/>
        <v>445</v>
      </c>
      <c r="EIA18" s="68">
        <f t="shared" si="1018"/>
        <v>74.166666666666671</v>
      </c>
      <c r="EIB18" s="48"/>
      <c r="EIC18" s="49"/>
      <c r="EID18" s="49">
        <v>0</v>
      </c>
      <c r="EIE18" s="49">
        <v>0</v>
      </c>
      <c r="EIF18" s="49">
        <v>324</v>
      </c>
      <c r="EIG18" s="49">
        <v>229</v>
      </c>
      <c r="EIH18" s="64">
        <f t="shared" si="1019"/>
        <v>553</v>
      </c>
      <c r="EII18" s="68">
        <f t="shared" si="1020"/>
        <v>92.166666666666671</v>
      </c>
      <c r="EIJ18" s="48">
        <v>0</v>
      </c>
      <c r="EIK18" s="49">
        <v>114</v>
      </c>
      <c r="EIL18" s="49"/>
      <c r="EIM18" s="49">
        <v>220</v>
      </c>
      <c r="EIN18" s="49">
        <v>0</v>
      </c>
      <c r="EIO18" s="49">
        <v>429</v>
      </c>
      <c r="EIP18" s="64">
        <f t="shared" si="1021"/>
        <v>763</v>
      </c>
      <c r="EIQ18" s="68">
        <f t="shared" si="1022"/>
        <v>127.16666666666667</v>
      </c>
      <c r="EIR18" s="48">
        <v>0</v>
      </c>
      <c r="EIS18" s="49">
        <v>0</v>
      </c>
      <c r="EIT18" s="49">
        <v>0</v>
      </c>
      <c r="EIU18" s="49">
        <v>0</v>
      </c>
      <c r="EIV18" s="49"/>
      <c r="EIW18" s="49">
        <v>220</v>
      </c>
      <c r="EIX18" s="64">
        <f t="shared" si="1023"/>
        <v>220</v>
      </c>
      <c r="EIY18" s="68">
        <f t="shared" si="1024"/>
        <v>36.666666666666664</v>
      </c>
      <c r="EIZ18" s="48">
        <v>0</v>
      </c>
      <c r="EJA18" s="49">
        <v>0</v>
      </c>
      <c r="EJB18" s="49"/>
      <c r="EJC18" s="49">
        <v>419</v>
      </c>
      <c r="EJD18" s="49">
        <v>0</v>
      </c>
      <c r="EJE18" s="49">
        <v>0</v>
      </c>
      <c r="EJF18" s="64">
        <f t="shared" si="1025"/>
        <v>419</v>
      </c>
      <c r="EJG18" s="68">
        <f t="shared" si="1026"/>
        <v>69.833333333333329</v>
      </c>
      <c r="EJH18" s="48">
        <v>440</v>
      </c>
      <c r="EJI18" s="49">
        <v>0</v>
      </c>
      <c r="EJJ18" s="49"/>
      <c r="EJK18" s="49">
        <v>0</v>
      </c>
      <c r="EJL18" s="49"/>
      <c r="EJM18" s="49"/>
      <c r="EJN18" s="64">
        <f t="shared" si="1027"/>
        <v>440</v>
      </c>
      <c r="EJO18" s="68">
        <f t="shared" si="1028"/>
        <v>73.333333333333329</v>
      </c>
      <c r="EJP18" s="48"/>
      <c r="EJQ18" s="49">
        <v>0</v>
      </c>
      <c r="EJR18" s="49">
        <v>330</v>
      </c>
      <c r="EJS18" s="49">
        <v>0</v>
      </c>
      <c r="EJT18" s="49">
        <v>0</v>
      </c>
      <c r="EJU18" s="49">
        <v>438</v>
      </c>
      <c r="EJV18" s="64">
        <f t="shared" si="1029"/>
        <v>768</v>
      </c>
      <c r="EJW18" s="68">
        <f t="shared" si="1030"/>
        <v>128</v>
      </c>
      <c r="EJX18" s="48"/>
      <c r="EJY18" s="49">
        <v>0</v>
      </c>
      <c r="EJZ18" s="49">
        <v>0</v>
      </c>
      <c r="EKA18" s="49">
        <v>0</v>
      </c>
      <c r="EKB18" s="49"/>
      <c r="EKC18" s="49"/>
      <c r="EKD18" s="64">
        <f t="shared" si="1031"/>
        <v>0</v>
      </c>
      <c r="EKE18" s="68">
        <f t="shared" si="1032"/>
        <v>0</v>
      </c>
      <c r="EKF18" s="48">
        <v>223</v>
      </c>
      <c r="EKG18" s="49">
        <v>0</v>
      </c>
      <c r="EKH18" s="49"/>
      <c r="EKI18" s="49"/>
      <c r="EKJ18" s="49">
        <v>329</v>
      </c>
      <c r="EKK18" s="49"/>
      <c r="EKL18" s="64">
        <f t="shared" si="1033"/>
        <v>552</v>
      </c>
      <c r="EKM18" s="68">
        <f t="shared" si="1034"/>
        <v>92</v>
      </c>
      <c r="EKN18" s="48"/>
      <c r="EKO18" s="49">
        <v>0</v>
      </c>
      <c r="EKP18" s="49">
        <v>411</v>
      </c>
      <c r="EKQ18" s="49">
        <v>0</v>
      </c>
      <c r="EKR18" s="49"/>
      <c r="EKS18" s="49">
        <v>0</v>
      </c>
      <c r="EKT18" s="64">
        <f t="shared" si="1035"/>
        <v>411</v>
      </c>
      <c r="EKU18" s="184">
        <f t="shared" si="1036"/>
        <v>68.5</v>
      </c>
      <c r="EKV18" s="665"/>
      <c r="EKW18" s="195">
        <v>400</v>
      </c>
      <c r="EKX18" s="49">
        <v>0</v>
      </c>
      <c r="EKY18" s="49">
        <v>0</v>
      </c>
      <c r="EKZ18" s="49">
        <v>441</v>
      </c>
      <c r="ELA18" s="49"/>
      <c r="ELB18" s="49">
        <v>0</v>
      </c>
      <c r="ELC18" s="64">
        <f t="shared" si="1037"/>
        <v>841</v>
      </c>
      <c r="ELD18" s="211">
        <f t="shared" si="1038"/>
        <v>140.16666666666666</v>
      </c>
      <c r="ELE18" s="195">
        <v>439</v>
      </c>
      <c r="ELF18" s="49">
        <v>0</v>
      </c>
      <c r="ELG18" s="49">
        <v>0</v>
      </c>
      <c r="ELH18" s="49">
        <v>221</v>
      </c>
      <c r="ELI18" s="49"/>
      <c r="ELJ18" s="49">
        <v>0</v>
      </c>
      <c r="ELK18" s="64">
        <f t="shared" si="1039"/>
        <v>660</v>
      </c>
      <c r="ELL18" s="211">
        <f t="shared" si="1040"/>
        <v>110</v>
      </c>
      <c r="ELM18" s="195">
        <v>0</v>
      </c>
      <c r="ELN18" s="49">
        <v>220</v>
      </c>
      <c r="ELO18" s="49"/>
      <c r="ELP18" s="49"/>
      <c r="ELQ18" s="49">
        <v>0</v>
      </c>
      <c r="ELR18" s="49">
        <v>441</v>
      </c>
      <c r="ELS18" s="64">
        <f t="shared" si="1041"/>
        <v>661</v>
      </c>
      <c r="ELT18" s="211">
        <f t="shared" si="1042"/>
        <v>110.16666666666667</v>
      </c>
      <c r="ELU18" s="195">
        <v>0</v>
      </c>
      <c r="ELV18" s="49">
        <v>220</v>
      </c>
      <c r="ELW18" s="49">
        <v>224</v>
      </c>
      <c r="ELX18" s="49">
        <v>198</v>
      </c>
      <c r="ELY18" s="49"/>
      <c r="ELZ18" s="49">
        <v>0</v>
      </c>
      <c r="EMA18" s="64">
        <f t="shared" si="1043"/>
        <v>642</v>
      </c>
      <c r="EMB18" s="211">
        <f t="shared" si="1044"/>
        <v>107</v>
      </c>
      <c r="EMC18" s="195"/>
      <c r="EMD18" s="49">
        <v>214</v>
      </c>
      <c r="EME18" s="49">
        <v>0</v>
      </c>
      <c r="EMF18" s="49">
        <v>223</v>
      </c>
      <c r="EMG18" s="49">
        <v>0</v>
      </c>
      <c r="EMH18" s="49">
        <v>0</v>
      </c>
      <c r="EMI18" s="64">
        <f t="shared" si="1045"/>
        <v>437</v>
      </c>
      <c r="EMJ18" s="211">
        <f t="shared" si="1046"/>
        <v>72.833333333333329</v>
      </c>
      <c r="EMK18" s="195">
        <v>225</v>
      </c>
      <c r="EML18" s="49"/>
      <c r="EMM18" s="49">
        <v>220</v>
      </c>
      <c r="EMN18" s="49">
        <v>0</v>
      </c>
      <c r="EMO18" s="49">
        <v>220</v>
      </c>
      <c r="EMP18" s="49">
        <v>0</v>
      </c>
      <c r="EMQ18" s="64">
        <f t="shared" si="1047"/>
        <v>665</v>
      </c>
      <c r="EMR18" s="211">
        <f t="shared" si="1048"/>
        <v>110.83333333333333</v>
      </c>
      <c r="EMS18" s="195"/>
      <c r="EMT18" s="49">
        <v>441</v>
      </c>
      <c r="EMU18" s="49">
        <v>0</v>
      </c>
      <c r="EMV18" s="49">
        <v>226</v>
      </c>
      <c r="EMW18" s="49"/>
      <c r="EMX18" s="49">
        <v>0</v>
      </c>
      <c r="EMY18" s="64">
        <f t="shared" si="1049"/>
        <v>667</v>
      </c>
      <c r="EMZ18" s="211">
        <f t="shared" si="1050"/>
        <v>111.16666666666667</v>
      </c>
      <c r="ENA18" s="195">
        <v>0</v>
      </c>
      <c r="ENB18" s="49">
        <v>69</v>
      </c>
      <c r="ENC18" s="49">
        <v>330</v>
      </c>
      <c r="END18" s="49">
        <v>0</v>
      </c>
      <c r="ENE18" s="49"/>
      <c r="ENF18" s="49">
        <v>220</v>
      </c>
      <c r="ENG18" s="64">
        <f t="shared" si="1051"/>
        <v>619</v>
      </c>
      <c r="ENH18" s="211">
        <f t="shared" si="1052"/>
        <v>103.16666666666667</v>
      </c>
      <c r="ENI18" s="195">
        <v>0</v>
      </c>
      <c r="ENJ18" s="49"/>
      <c r="ENK18" s="49">
        <v>0</v>
      </c>
      <c r="ENL18" s="49">
        <v>437</v>
      </c>
      <c r="ENM18" s="49">
        <v>0</v>
      </c>
      <c r="ENN18" s="49">
        <v>0</v>
      </c>
      <c r="ENO18" s="64">
        <f t="shared" si="1053"/>
        <v>437</v>
      </c>
      <c r="ENP18" s="211">
        <f t="shared" si="1054"/>
        <v>72.833333333333329</v>
      </c>
      <c r="ENQ18" s="195">
        <v>428</v>
      </c>
      <c r="ENR18" s="49">
        <v>0</v>
      </c>
      <c r="ENS18" s="49">
        <v>0</v>
      </c>
      <c r="ENT18" s="49">
        <v>0</v>
      </c>
      <c r="ENU18" s="49">
        <v>219</v>
      </c>
      <c r="ENV18" s="49">
        <v>0</v>
      </c>
      <c r="ENW18" s="64">
        <f t="shared" si="1055"/>
        <v>647</v>
      </c>
      <c r="ENX18" s="211">
        <f t="shared" si="1056"/>
        <v>107.83333333333333</v>
      </c>
      <c r="ENY18" s="195"/>
      <c r="ENZ18" s="49">
        <v>0</v>
      </c>
      <c r="EOA18" s="49">
        <v>434</v>
      </c>
      <c r="EOB18" s="49">
        <v>0</v>
      </c>
      <c r="EOC18" s="49">
        <v>0</v>
      </c>
      <c r="EOD18" s="49">
        <v>110</v>
      </c>
      <c r="EOE18" s="64">
        <f t="shared" si="1057"/>
        <v>544</v>
      </c>
      <c r="EOF18" s="211">
        <f t="shared" si="1058"/>
        <v>90.666666666666671</v>
      </c>
      <c r="EOG18" s="195"/>
      <c r="EOH18" s="360">
        <f>SUMIF(SUMPK!$B:$B,$B:$B,SUMPK!$O:$O)</f>
        <v>0</v>
      </c>
      <c r="EOI18" s="49">
        <v>0</v>
      </c>
      <c r="EOJ18" s="49">
        <v>220</v>
      </c>
      <c r="EOK18" s="49">
        <v>0</v>
      </c>
      <c r="EOL18" s="49">
        <v>0</v>
      </c>
      <c r="EOM18" s="64">
        <f t="shared" si="1059"/>
        <v>220</v>
      </c>
      <c r="EON18" s="211">
        <f t="shared" si="1060"/>
        <v>36.666666666666664</v>
      </c>
      <c r="EOO18" s="195"/>
      <c r="EOP18" s="49">
        <v>437</v>
      </c>
      <c r="EOQ18" s="49">
        <v>0</v>
      </c>
      <c r="EOR18" s="49">
        <v>0</v>
      </c>
      <c r="EOS18" s="49">
        <v>0</v>
      </c>
      <c r="EOT18" s="49">
        <v>0</v>
      </c>
      <c r="EOU18" s="64">
        <f t="shared" si="1061"/>
        <v>437</v>
      </c>
      <c r="EOV18" s="211">
        <f t="shared" si="1062"/>
        <v>72.833333333333329</v>
      </c>
      <c r="EOW18" s="195">
        <v>442</v>
      </c>
      <c r="EOX18" s="49">
        <v>0</v>
      </c>
      <c r="EOY18" s="49">
        <v>327</v>
      </c>
      <c r="EOZ18" s="49">
        <v>0</v>
      </c>
      <c r="EPA18" s="49">
        <v>0</v>
      </c>
      <c r="EPB18" s="49">
        <v>330</v>
      </c>
      <c r="EPC18" s="64">
        <f t="shared" si="1063"/>
        <v>1099</v>
      </c>
      <c r="EPD18" s="211">
        <f t="shared" si="1064"/>
        <v>183.16666666666666</v>
      </c>
      <c r="EPE18" s="195">
        <v>219</v>
      </c>
      <c r="EPF18" s="49">
        <f>SUMIF(SUMPK!$B:$B,$B:$B,SUMPK!$O:$O)</f>
        <v>0</v>
      </c>
      <c r="EPG18" s="49">
        <v>220</v>
      </c>
      <c r="EPH18" s="49">
        <v>0</v>
      </c>
      <c r="EPI18" s="49">
        <v>437</v>
      </c>
      <c r="EPJ18" s="49">
        <v>0</v>
      </c>
      <c r="EPK18" s="64">
        <f t="shared" si="1065"/>
        <v>876</v>
      </c>
      <c r="EPL18" s="211">
        <f t="shared" si="1066"/>
        <v>146</v>
      </c>
      <c r="EPM18" s="195"/>
      <c r="EPN18" s="49">
        <v>0</v>
      </c>
      <c r="EPO18" s="49">
        <v>0</v>
      </c>
      <c r="EPP18" s="49">
        <v>212</v>
      </c>
      <c r="EPQ18" s="49">
        <v>0</v>
      </c>
      <c r="EPR18" s="49">
        <v>220</v>
      </c>
      <c r="EPS18" s="64">
        <f t="shared" si="1067"/>
        <v>432</v>
      </c>
      <c r="EPT18" s="211">
        <f t="shared" si="1068"/>
        <v>72</v>
      </c>
      <c r="EPU18" s="195">
        <v>0</v>
      </c>
      <c r="EPV18" s="49">
        <v>183</v>
      </c>
      <c r="EPW18" s="49"/>
      <c r="EPX18" s="49">
        <v>0</v>
      </c>
      <c r="EPY18" s="49">
        <v>421</v>
      </c>
      <c r="EPZ18" s="49">
        <v>0</v>
      </c>
      <c r="EQA18" s="64">
        <f t="shared" si="1069"/>
        <v>604</v>
      </c>
      <c r="EQB18" s="211">
        <f t="shared" si="1070"/>
        <v>100.66666666666667</v>
      </c>
      <c r="EQC18" s="195">
        <v>221</v>
      </c>
      <c r="EQD18" s="49">
        <v>0</v>
      </c>
      <c r="EQE18" s="49">
        <v>220</v>
      </c>
      <c r="EQF18" s="49">
        <v>0</v>
      </c>
      <c r="EQG18" s="49">
        <v>0</v>
      </c>
      <c r="EQH18" s="49">
        <v>0</v>
      </c>
      <c r="EQI18" s="64">
        <f t="shared" si="1071"/>
        <v>441</v>
      </c>
      <c r="EQJ18" s="211">
        <f t="shared" si="1072"/>
        <v>73.5</v>
      </c>
      <c r="EQK18" s="195"/>
      <c r="EQL18" s="49">
        <v>442</v>
      </c>
      <c r="EQM18" s="49">
        <v>0</v>
      </c>
      <c r="EQN18" s="49"/>
      <c r="EQO18" s="49">
        <v>0</v>
      </c>
      <c r="EQP18" s="49">
        <v>219</v>
      </c>
      <c r="EQQ18" s="64">
        <f t="shared" si="1073"/>
        <v>661</v>
      </c>
      <c r="EQR18" s="211">
        <f t="shared" si="1074"/>
        <v>110.16666666666667</v>
      </c>
      <c r="EQS18" s="195">
        <v>110</v>
      </c>
      <c r="EQT18" s="49">
        <v>0</v>
      </c>
      <c r="EQU18" s="49">
        <v>0</v>
      </c>
      <c r="EQV18" s="49"/>
      <c r="EQW18" s="49">
        <v>331</v>
      </c>
      <c r="EQX18" s="49">
        <v>0</v>
      </c>
      <c r="EQY18" s="64">
        <f t="shared" si="1075"/>
        <v>441</v>
      </c>
      <c r="EQZ18" s="211">
        <f t="shared" si="1076"/>
        <v>73.5</v>
      </c>
      <c r="ERA18" s="195">
        <v>341</v>
      </c>
      <c r="ERB18" s="49">
        <v>0</v>
      </c>
      <c r="ERC18" s="49">
        <v>0</v>
      </c>
      <c r="ERD18" s="49">
        <v>0</v>
      </c>
      <c r="ERE18" s="49">
        <v>0</v>
      </c>
      <c r="ERF18" s="49">
        <v>441</v>
      </c>
      <c r="ERG18" s="64">
        <f t="shared" si="1077"/>
        <v>782</v>
      </c>
      <c r="ERH18" s="211">
        <f t="shared" si="1078"/>
        <v>130.33333333333334</v>
      </c>
      <c r="ERI18" s="195">
        <v>0</v>
      </c>
      <c r="ERJ18" s="49"/>
      <c r="ERK18" s="49"/>
      <c r="ERL18" s="49">
        <v>0</v>
      </c>
      <c r="ERM18" s="49">
        <v>329</v>
      </c>
      <c r="ERN18" s="49"/>
      <c r="ERO18" s="64">
        <f t="shared" si="1079"/>
        <v>329</v>
      </c>
      <c r="ERP18" s="211">
        <f t="shared" si="1080"/>
        <v>54.833333333333336</v>
      </c>
      <c r="ERQ18" s="195"/>
      <c r="ERR18" s="49">
        <v>0</v>
      </c>
      <c r="ERS18" s="49">
        <v>220</v>
      </c>
      <c r="ERT18" s="49">
        <v>0</v>
      </c>
      <c r="ERU18" s="49">
        <v>559</v>
      </c>
      <c r="ERV18" s="49">
        <v>0</v>
      </c>
      <c r="ERW18" s="64">
        <f t="shared" si="1081"/>
        <v>779</v>
      </c>
      <c r="ERX18" s="211">
        <f t="shared" si="1082"/>
        <v>129.83333333333334</v>
      </c>
      <c r="ERY18" s="195">
        <v>228</v>
      </c>
      <c r="ERZ18" s="49">
        <v>0</v>
      </c>
      <c r="ESA18" s="49">
        <v>0</v>
      </c>
      <c r="ESB18" s="49"/>
      <c r="ESC18" s="49"/>
      <c r="ESD18" s="49">
        <v>228</v>
      </c>
      <c r="ESE18" s="64">
        <f t="shared" si="1083"/>
        <v>456</v>
      </c>
      <c r="ESF18" s="211">
        <f t="shared" si="1084"/>
        <v>76</v>
      </c>
      <c r="ESG18" s="195">
        <v>0</v>
      </c>
      <c r="ESH18" s="49"/>
      <c r="ESI18" s="49">
        <v>611</v>
      </c>
      <c r="ESJ18" s="49">
        <v>0</v>
      </c>
      <c r="ESK18" s="49"/>
      <c r="ESL18" s="49">
        <v>211</v>
      </c>
      <c r="ESM18" s="64">
        <f t="shared" si="1085"/>
        <v>822</v>
      </c>
      <c r="ESN18" s="211">
        <f t="shared" si="1086"/>
        <v>137</v>
      </c>
      <c r="ESO18" s="458">
        <v>0</v>
      </c>
      <c r="ESP18" s="83"/>
      <c r="ESQ18" s="83">
        <v>232</v>
      </c>
      <c r="ESR18" s="83">
        <v>0</v>
      </c>
      <c r="ESS18" s="83"/>
      <c r="EST18" s="83">
        <v>215</v>
      </c>
      <c r="ESU18" s="64">
        <f t="shared" si="1087"/>
        <v>447</v>
      </c>
      <c r="ESV18" s="211">
        <f t="shared" si="1088"/>
        <v>74.5</v>
      </c>
      <c r="ESW18" s="195"/>
      <c r="ESX18" s="49"/>
      <c r="ESY18" s="49"/>
      <c r="ESZ18" s="49">
        <v>0</v>
      </c>
      <c r="ETA18" s="49">
        <v>0</v>
      </c>
      <c r="ETB18" s="49">
        <v>440</v>
      </c>
      <c r="ETC18" s="808">
        <f t="shared" si="1089"/>
        <v>440</v>
      </c>
      <c r="ETD18" s="211">
        <f t="shared" si="1090"/>
        <v>73.333333333333329</v>
      </c>
      <c r="ETE18" s="195">
        <v>0</v>
      </c>
      <c r="ETF18" s="49">
        <v>222</v>
      </c>
      <c r="ETG18" s="49">
        <v>0</v>
      </c>
      <c r="ETH18" s="49">
        <v>0</v>
      </c>
      <c r="ETI18" s="49"/>
      <c r="ETJ18" s="49">
        <v>0</v>
      </c>
      <c r="ETK18" s="808">
        <f t="shared" si="1091"/>
        <v>222</v>
      </c>
      <c r="ETL18" s="211">
        <f t="shared" si="1092"/>
        <v>37</v>
      </c>
      <c r="ETM18" s="814"/>
      <c r="ETN18" s="815">
        <v>442</v>
      </c>
      <c r="ETO18" s="815">
        <v>0</v>
      </c>
      <c r="ETP18" s="815">
        <v>0</v>
      </c>
      <c r="ETQ18" s="815">
        <v>215</v>
      </c>
      <c r="ETR18" s="815">
        <v>0</v>
      </c>
      <c r="ETS18" s="808">
        <f t="shared" si="1093"/>
        <v>657</v>
      </c>
      <c r="ETT18" s="211">
        <f t="shared" si="1094"/>
        <v>109.5</v>
      </c>
      <c r="ETU18" s="458">
        <v>0</v>
      </c>
      <c r="ETV18" s="83">
        <v>443</v>
      </c>
      <c r="ETW18" s="83"/>
      <c r="ETX18" s="83">
        <v>0</v>
      </c>
      <c r="ETY18" s="83">
        <v>0</v>
      </c>
      <c r="ETZ18" s="83">
        <v>0</v>
      </c>
      <c r="EUA18" s="808">
        <f t="shared" si="1095"/>
        <v>443</v>
      </c>
      <c r="EUB18" s="211">
        <f t="shared" si="1096"/>
        <v>73.833333333333329</v>
      </c>
      <c r="EUC18" s="458">
        <v>0</v>
      </c>
      <c r="EUD18" s="83">
        <v>0</v>
      </c>
      <c r="EUE18" s="83"/>
      <c r="EUF18" s="83">
        <v>0</v>
      </c>
      <c r="EUG18" s="83">
        <v>404</v>
      </c>
      <c r="EUH18" s="83">
        <v>221</v>
      </c>
      <c r="EUI18" s="808">
        <f t="shared" si="1097"/>
        <v>625</v>
      </c>
      <c r="EUJ18" s="211">
        <f t="shared" si="1098"/>
        <v>104.16666666666667</v>
      </c>
      <c r="EUK18" s="195"/>
      <c r="EUL18" s="49">
        <v>0</v>
      </c>
      <c r="EUM18" s="49">
        <v>221</v>
      </c>
      <c r="EUN18" s="49">
        <f>SUMIF(SUMPK!$B:$B,$B:$B,SUMPK!$O:$O)</f>
        <v>0</v>
      </c>
      <c r="EUO18" s="49"/>
      <c r="EUP18" s="49">
        <v>109</v>
      </c>
      <c r="EUQ18" s="808">
        <f t="shared" si="1099"/>
        <v>330</v>
      </c>
      <c r="EUR18" s="211">
        <f t="shared" si="1100"/>
        <v>55</v>
      </c>
      <c r="EUS18" s="195">
        <v>0</v>
      </c>
      <c r="EUT18" s="49">
        <v>331</v>
      </c>
      <c r="EUU18" s="49">
        <v>0</v>
      </c>
      <c r="EUV18" s="49">
        <v>110</v>
      </c>
      <c r="EUW18" s="49"/>
      <c r="EUX18" s="49">
        <v>220</v>
      </c>
      <c r="EUY18" s="808">
        <f t="shared" si="1101"/>
        <v>661</v>
      </c>
      <c r="EUZ18" s="211">
        <f t="shared" si="1102"/>
        <v>110.16666666666667</v>
      </c>
      <c r="EVA18" s="195">
        <v>220</v>
      </c>
      <c r="EVB18" s="49"/>
      <c r="EVC18" s="49"/>
      <c r="EVD18" s="49"/>
      <c r="EVE18" s="49">
        <v>0</v>
      </c>
      <c r="EVF18" s="49"/>
      <c r="EVG18" s="808">
        <f t="shared" si="1103"/>
        <v>220</v>
      </c>
      <c r="EVH18" s="211">
        <f t="shared" si="1104"/>
        <v>36.666666666666664</v>
      </c>
      <c r="EVI18" s="195">
        <v>0</v>
      </c>
      <c r="EVJ18" s="49">
        <v>420</v>
      </c>
      <c r="EVK18" s="49">
        <v>0</v>
      </c>
      <c r="EVL18" s="49"/>
      <c r="EVM18" s="49"/>
      <c r="EVN18" s="49">
        <v>327</v>
      </c>
      <c r="EVO18" s="808">
        <f t="shared" si="1105"/>
        <v>747</v>
      </c>
      <c r="EVP18" s="211">
        <f t="shared" si="1106"/>
        <v>124.5</v>
      </c>
      <c r="EVQ18" s="195">
        <v>0</v>
      </c>
      <c r="EVR18" s="49">
        <v>0</v>
      </c>
      <c r="EVS18" s="49">
        <v>439</v>
      </c>
      <c r="EVT18" s="49"/>
      <c r="EVU18" s="49">
        <v>0</v>
      </c>
      <c r="EVV18" s="49">
        <v>329</v>
      </c>
      <c r="EVW18" s="808">
        <f t="shared" si="1107"/>
        <v>768</v>
      </c>
      <c r="EVX18" s="211">
        <f t="shared" si="1108"/>
        <v>128</v>
      </c>
      <c r="EVY18" s="195">
        <v>324</v>
      </c>
      <c r="EVZ18" s="49">
        <v>0</v>
      </c>
      <c r="EWA18" s="49"/>
      <c r="EWB18" s="49">
        <v>110</v>
      </c>
      <c r="EWC18" s="49"/>
      <c r="EWD18" s="49">
        <v>0</v>
      </c>
      <c r="EWE18" s="808">
        <f t="shared" si="1109"/>
        <v>434</v>
      </c>
      <c r="EWF18" s="211">
        <f t="shared" si="1110"/>
        <v>72.333333333333329</v>
      </c>
      <c r="EWG18" s="195">
        <v>220</v>
      </c>
      <c r="EWH18" s="49">
        <v>0</v>
      </c>
      <c r="EWI18" s="49"/>
      <c r="EWJ18" s="49"/>
      <c r="EWK18" s="49">
        <v>219</v>
      </c>
      <c r="EWL18" s="49">
        <v>222</v>
      </c>
      <c r="EWM18" s="808">
        <f t="shared" si="1111"/>
        <v>661</v>
      </c>
      <c r="EWN18" s="211">
        <f t="shared" si="1138"/>
        <v>110.16666666666667</v>
      </c>
      <c r="EWO18" s="195">
        <v>0</v>
      </c>
      <c r="EWP18" s="49">
        <v>0</v>
      </c>
      <c r="EWQ18" s="49">
        <v>220</v>
      </c>
      <c r="EWR18" s="49">
        <v>0</v>
      </c>
      <c r="EWS18" s="49"/>
      <c r="EWT18" s="49">
        <v>220</v>
      </c>
      <c r="EWU18" s="808">
        <f t="shared" si="1112"/>
        <v>440</v>
      </c>
      <c r="EWV18" s="211">
        <f t="shared" si="1113"/>
        <v>73.333333333333329</v>
      </c>
      <c r="EWW18" s="195"/>
      <c r="EWX18" s="49"/>
      <c r="EWY18" s="49">
        <v>0</v>
      </c>
      <c r="EWZ18" s="49">
        <v>0</v>
      </c>
      <c r="EXA18" s="49">
        <v>0</v>
      </c>
      <c r="EXB18" s="49"/>
      <c r="EXC18" s="808">
        <f t="shared" si="1114"/>
        <v>0</v>
      </c>
      <c r="EXD18" s="211">
        <f t="shared" si="1115"/>
        <v>0</v>
      </c>
      <c r="EXE18" s="195">
        <v>220</v>
      </c>
      <c r="EXF18" s="49">
        <v>0</v>
      </c>
      <c r="EXG18" s="49"/>
      <c r="EXH18" s="49">
        <v>218</v>
      </c>
      <c r="EXI18" s="49">
        <v>269</v>
      </c>
      <c r="EXJ18" s="49">
        <v>0</v>
      </c>
      <c r="EXK18" s="808">
        <f t="shared" si="1116"/>
        <v>707</v>
      </c>
      <c r="EXL18" s="211">
        <f t="shared" si="1117"/>
        <v>117.83333333333333</v>
      </c>
      <c r="EXM18" s="458">
        <v>219</v>
      </c>
      <c r="EXN18" s="83">
        <v>0</v>
      </c>
      <c r="EXO18" s="83"/>
      <c r="EXP18" s="83">
        <v>0</v>
      </c>
      <c r="EXQ18" s="83"/>
      <c r="EXR18" s="83">
        <v>221</v>
      </c>
      <c r="EXS18" s="808">
        <f t="shared" si="1118"/>
        <v>440</v>
      </c>
      <c r="EXT18" s="211">
        <f t="shared" si="1119"/>
        <v>73.333333333333329</v>
      </c>
      <c r="EXU18" s="195">
        <v>0</v>
      </c>
      <c r="EXV18" s="49"/>
      <c r="EXW18" s="49"/>
      <c r="EXX18" s="49">
        <v>220</v>
      </c>
      <c r="EXY18" s="49"/>
      <c r="EXZ18" s="49">
        <v>0</v>
      </c>
      <c r="EYA18" s="808">
        <f t="shared" si="1120"/>
        <v>220</v>
      </c>
      <c r="EYB18" s="211">
        <f t="shared" si="1121"/>
        <v>36.666666666666664</v>
      </c>
      <c r="EYC18" s="195">
        <v>219</v>
      </c>
      <c r="EYD18" s="49">
        <v>220</v>
      </c>
      <c r="EYE18" s="49">
        <v>220</v>
      </c>
      <c r="EYF18" s="49">
        <v>0</v>
      </c>
      <c r="EYG18" s="49">
        <v>0</v>
      </c>
      <c r="EYH18" s="49">
        <v>400</v>
      </c>
      <c r="EYI18" s="808">
        <f t="shared" si="1122"/>
        <v>1059</v>
      </c>
      <c r="EYJ18" s="211">
        <f t="shared" si="1123"/>
        <v>176.5</v>
      </c>
      <c r="EYK18" s="195">
        <v>0</v>
      </c>
      <c r="EYL18" s="49">
        <v>0</v>
      </c>
      <c r="EYM18" s="49">
        <v>220</v>
      </c>
      <c r="EYN18" s="49"/>
      <c r="EYO18" s="49"/>
      <c r="EYP18" s="49">
        <v>440</v>
      </c>
      <c r="EYQ18" s="808">
        <f t="shared" si="1124"/>
        <v>660</v>
      </c>
      <c r="EYR18" s="211">
        <f t="shared" si="1125"/>
        <v>110</v>
      </c>
      <c r="EYS18" s="195">
        <v>0</v>
      </c>
      <c r="EYT18" s="49">
        <v>0</v>
      </c>
      <c r="EYU18" s="49">
        <v>0</v>
      </c>
      <c r="EYV18" s="49">
        <v>2873</v>
      </c>
      <c r="EYW18" s="49"/>
      <c r="EYX18" s="49"/>
      <c r="EYY18" s="872">
        <f t="shared" si="1126"/>
        <v>2873</v>
      </c>
      <c r="EYZ18" s="873">
        <f t="shared" si="1139"/>
        <v>478.83333333333331</v>
      </c>
      <c r="EZA18" s="195">
        <v>212</v>
      </c>
      <c r="EZB18" s="49">
        <v>0</v>
      </c>
      <c r="EZC18" s="49">
        <v>329</v>
      </c>
      <c r="EZD18" s="49">
        <v>0</v>
      </c>
      <c r="EZE18" s="49"/>
      <c r="EZF18" s="49">
        <v>0</v>
      </c>
      <c r="EZG18" s="872">
        <f t="shared" si="1127"/>
        <v>541</v>
      </c>
      <c r="EZH18" s="873">
        <f t="shared" si="1128"/>
        <v>90.166666666666671</v>
      </c>
      <c r="EZI18" s="195">
        <v>437</v>
      </c>
      <c r="EZJ18" s="49">
        <v>0</v>
      </c>
      <c r="EZK18" s="49">
        <v>0</v>
      </c>
      <c r="EZL18" s="49">
        <v>0</v>
      </c>
      <c r="EZM18" s="49">
        <f>SUMIF(SUMPK!$B:$B,$B:$B,SUMPK!$O:$O)</f>
        <v>0</v>
      </c>
      <c r="EZN18" s="49">
        <v>220</v>
      </c>
      <c r="EZO18" s="872">
        <f t="shared" si="1129"/>
        <v>657</v>
      </c>
      <c r="EZP18" s="873">
        <f t="shared" si="1130"/>
        <v>109.5</v>
      </c>
      <c r="EZQ18" s="458"/>
      <c r="EZR18" s="83"/>
      <c r="EZS18" s="83">
        <v>0</v>
      </c>
      <c r="EZT18" s="83"/>
      <c r="EZU18" s="83"/>
      <c r="EZV18" s="83">
        <v>0</v>
      </c>
      <c r="EZW18" s="872">
        <f t="shared" si="1131"/>
        <v>0</v>
      </c>
      <c r="EZX18" s="873">
        <f t="shared" si="1132"/>
        <v>0</v>
      </c>
      <c r="EZY18" s="195">
        <v>0</v>
      </c>
      <c r="EZZ18" s="49">
        <v>0</v>
      </c>
      <c r="FAA18" s="49">
        <v>442</v>
      </c>
      <c r="FAB18" s="49"/>
      <c r="FAC18" s="49">
        <v>0</v>
      </c>
      <c r="FAD18" s="49"/>
      <c r="FAE18" s="872">
        <f t="shared" si="1133"/>
        <v>442</v>
      </c>
      <c r="FAF18" s="873">
        <f t="shared" si="1134"/>
        <v>73.666666666666671</v>
      </c>
    </row>
    <row r="19" spans="1:4088" s="8" customFormat="1" ht="15" customHeight="1" x14ac:dyDescent="0.2">
      <c r="A19" s="301">
        <v>13</v>
      </c>
      <c r="B19" s="21" t="s">
        <v>129</v>
      </c>
      <c r="C19" s="275" t="s">
        <v>130</v>
      </c>
      <c r="D19" s="21">
        <v>25</v>
      </c>
      <c r="E19" s="24"/>
      <c r="F19" s="24">
        <v>560</v>
      </c>
      <c r="G19" s="24"/>
      <c r="H19" s="24"/>
      <c r="I19" s="24"/>
      <c r="J19" s="360">
        <f>SUMIF(SUMPK!$B:$B,$B:$B,SUMPK!$O:$O)</f>
        <v>0</v>
      </c>
      <c r="K19" s="15">
        <f t="shared" si="1212"/>
        <v>0</v>
      </c>
      <c r="L19" s="24">
        <f t="shared" si="188"/>
        <v>560</v>
      </c>
      <c r="M19" s="24">
        <f t="shared" si="189"/>
        <v>560</v>
      </c>
      <c r="N19" s="15">
        <v>23.666666666666668</v>
      </c>
      <c r="O19" s="276">
        <f t="shared" ref="O19:O22" si="1214">IF(N19=0,0,M19/N19)</f>
        <v>23.661971830985916</v>
      </c>
      <c r="P19" s="712">
        <v>73.333333333333329</v>
      </c>
      <c r="Q19" s="276">
        <f t="shared" si="191"/>
        <v>45.81818181818182</v>
      </c>
      <c r="R19" s="277">
        <f t="shared" si="192"/>
        <v>30.76923076923077</v>
      </c>
      <c r="S19" s="222">
        <v>800</v>
      </c>
      <c r="T19" s="276">
        <f t="shared" ref="T19:T21" si="1215">IF(R19=0,0,M19/R19)</f>
        <v>18.2</v>
      </c>
      <c r="U19" s="303"/>
      <c r="V19" s="302">
        <f t="shared" si="1213"/>
        <v>18.2</v>
      </c>
      <c r="W19" s="304">
        <f t="shared" si="0"/>
        <v>1</v>
      </c>
      <c r="X19" s="305"/>
      <c r="Y19" s="280"/>
      <c r="Z19" s="280"/>
      <c r="AA19" s="280"/>
      <c r="AB19" s="280"/>
      <c r="AC19" s="662">
        <v>16</v>
      </c>
      <c r="AD19" s="649"/>
      <c r="AE19" s="49">
        <v>646</v>
      </c>
      <c r="AF19" s="49"/>
      <c r="AG19" s="49"/>
      <c r="AH19" s="49"/>
      <c r="AI19" s="49"/>
      <c r="AJ19" s="42">
        <f t="shared" si="1145"/>
        <v>646</v>
      </c>
      <c r="AK19" s="43">
        <f t="shared" si="1146"/>
        <v>107.66666666666667</v>
      </c>
      <c r="AL19" s="48">
        <v>410</v>
      </c>
      <c r="AM19" s="49"/>
      <c r="AN19" s="49"/>
      <c r="AO19" s="49"/>
      <c r="AP19" s="49">
        <v>799</v>
      </c>
      <c r="AQ19" s="49"/>
      <c r="AR19" s="42">
        <f t="shared" si="1147"/>
        <v>1209</v>
      </c>
      <c r="AS19" s="43">
        <f t="shared" si="1148"/>
        <v>201.5</v>
      </c>
      <c r="AT19" s="48"/>
      <c r="AU19" s="49"/>
      <c r="AV19" s="49">
        <v>300</v>
      </c>
      <c r="AW19" s="49"/>
      <c r="AX19" s="49"/>
      <c r="AY19" s="49"/>
      <c r="AZ19" s="42">
        <f t="shared" si="1149"/>
        <v>300</v>
      </c>
      <c r="BA19" s="43">
        <f t="shared" si="1150"/>
        <v>50</v>
      </c>
      <c r="BB19" s="48"/>
      <c r="BC19" s="49">
        <v>1000</v>
      </c>
      <c r="BD19" s="49"/>
      <c r="BE19" s="49"/>
      <c r="BF19" s="49"/>
      <c r="BG19" s="49"/>
      <c r="BH19" s="42">
        <f t="shared" si="1151"/>
        <v>1000</v>
      </c>
      <c r="BI19" s="43">
        <f t="shared" si="1152"/>
        <v>166.66666666666666</v>
      </c>
      <c r="BJ19" s="48"/>
      <c r="BK19" s="49"/>
      <c r="BL19" s="49"/>
      <c r="BM19" s="49"/>
      <c r="BN19" s="49"/>
      <c r="BO19" s="49">
        <v>750</v>
      </c>
      <c r="BP19" s="42">
        <f t="shared" si="1153"/>
        <v>750</v>
      </c>
      <c r="BQ19" s="43">
        <f t="shared" si="1154"/>
        <v>125</v>
      </c>
      <c r="BR19" s="48"/>
      <c r="BS19" s="49"/>
      <c r="BT19" s="49"/>
      <c r="BU19" s="49">
        <v>600</v>
      </c>
      <c r="BV19" s="49"/>
      <c r="BW19" s="49"/>
      <c r="BX19" s="42">
        <f t="shared" si="1155"/>
        <v>600</v>
      </c>
      <c r="BY19" s="43">
        <f t="shared" si="3"/>
        <v>100</v>
      </c>
      <c r="BZ19" s="48"/>
      <c r="CA19" s="49"/>
      <c r="CB19" s="49">
        <v>1000</v>
      </c>
      <c r="CC19" s="49"/>
      <c r="CD19" s="49"/>
      <c r="CE19" s="49"/>
      <c r="CF19" s="42">
        <f t="shared" si="1156"/>
        <v>1000</v>
      </c>
      <c r="CG19" s="43">
        <f t="shared" si="1157"/>
        <v>166.66666666666666</v>
      </c>
      <c r="CH19" s="48"/>
      <c r="CI19" s="49"/>
      <c r="CJ19" s="49">
        <v>1200</v>
      </c>
      <c r="CK19" s="49"/>
      <c r="CL19" s="49"/>
      <c r="CM19" s="49"/>
      <c r="CN19" s="42">
        <f t="shared" si="1158"/>
        <v>1200</v>
      </c>
      <c r="CO19" s="43">
        <f t="shared" si="1159"/>
        <v>200</v>
      </c>
      <c r="CP19" s="48"/>
      <c r="CQ19" s="49"/>
      <c r="CR19" s="49">
        <v>700</v>
      </c>
      <c r="CS19" s="49"/>
      <c r="CT19" s="49"/>
      <c r="CU19" s="49"/>
      <c r="CV19" s="42">
        <f t="shared" si="1160"/>
        <v>700</v>
      </c>
      <c r="CW19" s="43">
        <f t="shared" si="1161"/>
        <v>116.66666666666667</v>
      </c>
      <c r="CX19" s="48"/>
      <c r="CY19" s="49"/>
      <c r="CZ19" s="49">
        <v>1400</v>
      </c>
      <c r="DA19" s="49"/>
      <c r="DB19" s="49"/>
      <c r="DC19" s="49">
        <v>576</v>
      </c>
      <c r="DD19" s="42">
        <f t="shared" si="1162"/>
        <v>1976</v>
      </c>
      <c r="DE19" s="43">
        <f t="shared" si="1163"/>
        <v>329.33333333333331</v>
      </c>
      <c r="DF19" s="48"/>
      <c r="DG19" s="49"/>
      <c r="DH19" s="49"/>
      <c r="DI19" s="49"/>
      <c r="DJ19" s="49"/>
      <c r="DK19" s="49"/>
      <c r="DL19" s="42">
        <f t="shared" si="1164"/>
        <v>0</v>
      </c>
      <c r="DM19" s="43">
        <f t="shared" si="1165"/>
        <v>0</v>
      </c>
      <c r="DN19" s="48"/>
      <c r="DO19" s="49">
        <v>966</v>
      </c>
      <c r="DP19" s="49"/>
      <c r="DQ19" s="49"/>
      <c r="DR19" s="49"/>
      <c r="DS19" s="49">
        <v>590</v>
      </c>
      <c r="DT19" s="42">
        <f t="shared" si="1166"/>
        <v>1556</v>
      </c>
      <c r="DU19" s="43">
        <f t="shared" si="1167"/>
        <v>259.33333333333331</v>
      </c>
      <c r="DV19" s="48"/>
      <c r="DW19" s="49"/>
      <c r="DX19" s="49"/>
      <c r="DY19" s="49"/>
      <c r="DZ19" s="49"/>
      <c r="EA19" s="49"/>
      <c r="EB19" s="42">
        <f t="shared" si="1168"/>
        <v>0</v>
      </c>
      <c r="EC19" s="43">
        <f t="shared" si="1169"/>
        <v>0</v>
      </c>
      <c r="ED19" s="48"/>
      <c r="EE19" s="49"/>
      <c r="EF19" s="49"/>
      <c r="EG19" s="49">
        <v>800</v>
      </c>
      <c r="EH19" s="49"/>
      <c r="EI19" s="49"/>
      <c r="EJ19" s="42">
        <f t="shared" si="1170"/>
        <v>800</v>
      </c>
      <c r="EK19" s="43">
        <f t="shared" si="1171"/>
        <v>133.33333333333334</v>
      </c>
      <c r="EL19" s="48"/>
      <c r="EM19" s="49"/>
      <c r="EN19" s="49"/>
      <c r="EO19" s="49">
        <v>800</v>
      </c>
      <c r="EP19" s="49"/>
      <c r="EQ19" s="49"/>
      <c r="ER19" s="42">
        <f t="shared" si="1172"/>
        <v>800</v>
      </c>
      <c r="ES19" s="43">
        <f t="shared" si="1173"/>
        <v>133.33333333333334</v>
      </c>
      <c r="ET19" s="48"/>
      <c r="EU19" s="49"/>
      <c r="EV19" s="49"/>
      <c r="EW19" s="49"/>
      <c r="EX19" s="49"/>
      <c r="EY19" s="49">
        <v>785</v>
      </c>
      <c r="EZ19" s="42">
        <f t="shared" si="1174"/>
        <v>785</v>
      </c>
      <c r="FA19" s="43">
        <f t="shared" si="1175"/>
        <v>130.83333333333334</v>
      </c>
      <c r="FB19" s="48"/>
      <c r="FC19" s="49"/>
      <c r="FD19" s="49"/>
      <c r="FE19" s="49"/>
      <c r="FF19" s="49">
        <v>1047</v>
      </c>
      <c r="FG19" s="49"/>
      <c r="FH19" s="42">
        <f t="shared" si="1176"/>
        <v>1047</v>
      </c>
      <c r="FI19" s="43">
        <f t="shared" si="1177"/>
        <v>174.5</v>
      </c>
      <c r="FJ19" s="48"/>
      <c r="FK19" s="49"/>
      <c r="FL19" s="49"/>
      <c r="FM19" s="49"/>
      <c r="FN19" s="49">
        <v>972</v>
      </c>
      <c r="FO19" s="49"/>
      <c r="FP19" s="42">
        <f t="shared" si="1178"/>
        <v>972</v>
      </c>
      <c r="FQ19" s="43">
        <f t="shared" si="1179"/>
        <v>162</v>
      </c>
      <c r="FR19" s="48"/>
      <c r="FS19" s="49"/>
      <c r="FT19" s="49">
        <v>800</v>
      </c>
      <c r="FU19" s="49"/>
      <c r="FV19" s="49"/>
      <c r="FW19" s="49"/>
      <c r="FX19" s="42">
        <f t="shared" si="1180"/>
        <v>800</v>
      </c>
      <c r="FY19" s="43">
        <f t="shared" si="1181"/>
        <v>133.33333333333334</v>
      </c>
      <c r="FZ19" s="48"/>
      <c r="GA19" s="49"/>
      <c r="GB19" s="49"/>
      <c r="GC19" s="49"/>
      <c r="GD19" s="49"/>
      <c r="GE19" s="49"/>
      <c r="GF19" s="42">
        <f t="shared" si="1182"/>
        <v>0</v>
      </c>
      <c r="GG19" s="43">
        <f t="shared" si="1183"/>
        <v>0</v>
      </c>
      <c r="GH19" s="48">
        <v>798</v>
      </c>
      <c r="GI19" s="49"/>
      <c r="GJ19" s="49"/>
      <c r="GK19" s="49"/>
      <c r="GL19" s="49"/>
      <c r="GM19" s="49"/>
      <c r="GN19" s="42">
        <f t="shared" si="1184"/>
        <v>798</v>
      </c>
      <c r="GO19" s="43">
        <f t="shared" si="1185"/>
        <v>133</v>
      </c>
      <c r="GP19" s="48"/>
      <c r="GQ19" s="49"/>
      <c r="GR19" s="49">
        <v>800</v>
      </c>
      <c r="GS19" s="49"/>
      <c r="GT19" s="49"/>
      <c r="GU19" s="49"/>
      <c r="GV19" s="42">
        <f t="shared" si="1186"/>
        <v>800</v>
      </c>
      <c r="GW19" s="43">
        <f t="shared" si="1187"/>
        <v>133.33333333333334</v>
      </c>
      <c r="GX19" s="48"/>
      <c r="GY19" s="49"/>
      <c r="GZ19" s="49"/>
      <c r="HA19" s="49"/>
      <c r="HB19" s="49"/>
      <c r="HC19" s="49"/>
      <c r="HD19" s="42">
        <f t="shared" si="1188"/>
        <v>0</v>
      </c>
      <c r="HE19" s="43">
        <f t="shared" si="1189"/>
        <v>0</v>
      </c>
      <c r="HF19" s="48"/>
      <c r="HG19" s="49"/>
      <c r="HH19" s="49"/>
      <c r="HI19" s="49"/>
      <c r="HJ19" s="49"/>
      <c r="HK19" s="49"/>
      <c r="HL19" s="42">
        <f t="shared" si="1190"/>
        <v>0</v>
      </c>
      <c r="HM19" s="43">
        <f t="shared" si="1191"/>
        <v>0</v>
      </c>
      <c r="HN19" s="82">
        <v>402</v>
      </c>
      <c r="HO19" s="83"/>
      <c r="HP19" s="83"/>
      <c r="HQ19" s="83"/>
      <c r="HR19" s="83">
        <v>574</v>
      </c>
      <c r="HS19" s="83"/>
      <c r="HT19" s="42">
        <f t="shared" si="1192"/>
        <v>976</v>
      </c>
      <c r="HU19" s="43">
        <f t="shared" si="1193"/>
        <v>162.66666666666666</v>
      </c>
      <c r="HV19" s="48"/>
      <c r="HW19" s="49"/>
      <c r="HX19" s="49">
        <v>567</v>
      </c>
      <c r="HY19" s="49"/>
      <c r="HZ19" s="49"/>
      <c r="IA19" s="49"/>
      <c r="IB19" s="42">
        <f t="shared" si="1194"/>
        <v>567</v>
      </c>
      <c r="IC19" s="43">
        <f t="shared" si="1195"/>
        <v>94.5</v>
      </c>
      <c r="ID19" s="48">
        <v>593</v>
      </c>
      <c r="IE19" s="49"/>
      <c r="IF19" s="49"/>
      <c r="IG19" s="49">
        <v>169</v>
      </c>
      <c r="IH19" s="49">
        <v>215</v>
      </c>
      <c r="II19" s="49"/>
      <c r="IJ19" s="42">
        <f t="shared" si="1196"/>
        <v>977</v>
      </c>
      <c r="IK19" s="43">
        <f t="shared" si="1197"/>
        <v>162.83333333333334</v>
      </c>
      <c r="IL19" s="48"/>
      <c r="IM19" s="49">
        <v>1276</v>
      </c>
      <c r="IN19" s="49"/>
      <c r="IO19" s="49"/>
      <c r="IP19" s="49"/>
      <c r="IQ19" s="49"/>
      <c r="IR19" s="67">
        <f t="shared" si="1198"/>
        <v>1276</v>
      </c>
      <c r="IS19" s="68">
        <f t="shared" si="1199"/>
        <v>212.66666666666666</v>
      </c>
      <c r="IT19" s="48"/>
      <c r="IU19" s="49"/>
      <c r="IV19" s="49"/>
      <c r="IW19" s="49"/>
      <c r="IX19" s="49"/>
      <c r="IY19" s="49"/>
      <c r="IZ19" s="67">
        <f t="shared" si="1200"/>
        <v>0</v>
      </c>
      <c r="JA19" s="68">
        <f t="shared" si="1201"/>
        <v>0</v>
      </c>
      <c r="JB19" s="48"/>
      <c r="JC19" s="49"/>
      <c r="JD19" s="49"/>
      <c r="JE19" s="49">
        <v>800</v>
      </c>
      <c r="JF19" s="49"/>
      <c r="JG19" s="49"/>
      <c r="JH19" s="67">
        <f t="shared" si="1202"/>
        <v>800</v>
      </c>
      <c r="JI19" s="68">
        <f t="shared" si="1203"/>
        <v>133.33333333333334</v>
      </c>
      <c r="JJ19" s="48">
        <v>390</v>
      </c>
      <c r="JK19" s="49">
        <v>763</v>
      </c>
      <c r="JL19" s="49"/>
      <c r="JM19" s="49"/>
      <c r="JN19" s="49"/>
      <c r="JO19" s="49"/>
      <c r="JP19" s="42">
        <f t="shared" si="1204"/>
        <v>1153</v>
      </c>
      <c r="JQ19" s="43">
        <f t="shared" si="1205"/>
        <v>192.16666666666666</v>
      </c>
      <c r="JR19" s="48">
        <v>790</v>
      </c>
      <c r="JS19" s="49"/>
      <c r="JT19" s="49"/>
      <c r="JU19" s="49"/>
      <c r="JV19" s="49"/>
      <c r="JW19" s="49"/>
      <c r="JX19" s="42">
        <f t="shared" si="1206"/>
        <v>790</v>
      </c>
      <c r="JY19" s="43">
        <f t="shared" si="1207"/>
        <v>131.66666666666666</v>
      </c>
      <c r="JZ19" s="48">
        <v>500</v>
      </c>
      <c r="KA19" s="49"/>
      <c r="KB19" s="49"/>
      <c r="KC19" s="49"/>
      <c r="KD19" s="49"/>
      <c r="KE19" s="49">
        <v>993</v>
      </c>
      <c r="KF19" s="42">
        <f t="shared" si="195"/>
        <v>1493</v>
      </c>
      <c r="KG19" s="43">
        <f t="shared" si="196"/>
        <v>248.83333333333334</v>
      </c>
      <c r="KH19" s="48"/>
      <c r="KI19" s="49"/>
      <c r="KJ19" s="49"/>
      <c r="KK19" s="49"/>
      <c r="KL19" s="49"/>
      <c r="KM19" s="49">
        <v>600</v>
      </c>
      <c r="KN19" s="67">
        <f t="shared" si="197"/>
        <v>600</v>
      </c>
      <c r="KO19" s="68">
        <f t="shared" si="198"/>
        <v>100</v>
      </c>
      <c r="KP19" s="48"/>
      <c r="KQ19" s="49"/>
      <c r="KR19" s="49"/>
      <c r="KS19" s="49"/>
      <c r="KT19" s="49"/>
      <c r="KU19" s="49">
        <v>1000</v>
      </c>
      <c r="KV19" s="67">
        <f t="shared" si="199"/>
        <v>1000</v>
      </c>
      <c r="KW19" s="68">
        <f t="shared" si="200"/>
        <v>166.66666666666666</v>
      </c>
      <c r="KX19" s="48"/>
      <c r="KY19" s="49"/>
      <c r="KZ19" s="49"/>
      <c r="LA19" s="49"/>
      <c r="LB19" s="49"/>
      <c r="LC19" s="49"/>
      <c r="LD19" s="67">
        <f t="shared" si="201"/>
        <v>0</v>
      </c>
      <c r="LE19" s="68">
        <f t="shared" si="202"/>
        <v>0</v>
      </c>
      <c r="LF19" s="48">
        <v>600</v>
      </c>
      <c r="LG19" s="49"/>
      <c r="LH19" s="49"/>
      <c r="LI19" s="49"/>
      <c r="LJ19" s="49"/>
      <c r="LK19" s="49"/>
      <c r="LL19" s="67">
        <f t="shared" si="203"/>
        <v>600</v>
      </c>
      <c r="LM19" s="68">
        <f t="shared" si="204"/>
        <v>100</v>
      </c>
      <c r="LN19" s="48"/>
      <c r="LO19" s="49">
        <v>800</v>
      </c>
      <c r="LP19" s="49"/>
      <c r="LQ19" s="49"/>
      <c r="LR19" s="49"/>
      <c r="LS19" s="49"/>
      <c r="LT19" s="67">
        <f t="shared" si="205"/>
        <v>800</v>
      </c>
      <c r="LU19" s="68">
        <f t="shared" si="206"/>
        <v>133.33333333333334</v>
      </c>
      <c r="LV19" s="48"/>
      <c r="LW19" s="49"/>
      <c r="LX19" s="49"/>
      <c r="LY19" s="49">
        <v>600</v>
      </c>
      <c r="LZ19" s="49"/>
      <c r="MA19" s="49"/>
      <c r="MB19" s="67">
        <f t="shared" si="207"/>
        <v>600</v>
      </c>
      <c r="MC19" s="68">
        <f t="shared" si="208"/>
        <v>100</v>
      </c>
      <c r="MD19" s="48"/>
      <c r="ME19" s="49"/>
      <c r="MF19" s="49">
        <v>639</v>
      </c>
      <c r="MG19" s="49"/>
      <c r="MH19" s="49"/>
      <c r="MI19" s="49"/>
      <c r="MJ19" s="67">
        <f t="shared" si="209"/>
        <v>639</v>
      </c>
      <c r="MK19" s="68">
        <f t="shared" si="210"/>
        <v>106.5</v>
      </c>
      <c r="ML19" s="48"/>
      <c r="MM19" s="49"/>
      <c r="MN19" s="49"/>
      <c r="MO19" s="49"/>
      <c r="MP19" s="49"/>
      <c r="MQ19" s="49">
        <v>599</v>
      </c>
      <c r="MR19" s="67">
        <f t="shared" si="211"/>
        <v>599</v>
      </c>
      <c r="MS19" s="68">
        <f t="shared" si="212"/>
        <v>99.833333333333329</v>
      </c>
      <c r="MT19" s="48"/>
      <c r="MU19" s="49"/>
      <c r="MV19" s="49"/>
      <c r="MW19" s="49"/>
      <c r="MX19" s="49"/>
      <c r="MY19" s="49"/>
      <c r="MZ19" s="67">
        <f t="shared" si="213"/>
        <v>0</v>
      </c>
      <c r="NA19" s="68">
        <f t="shared" si="214"/>
        <v>0</v>
      </c>
      <c r="NB19" s="48"/>
      <c r="NC19" s="49">
        <v>830</v>
      </c>
      <c r="ND19" s="49"/>
      <c r="NE19" s="49"/>
      <c r="NF19" s="49"/>
      <c r="NG19" s="49"/>
      <c r="NH19" s="67">
        <f t="shared" si="215"/>
        <v>830</v>
      </c>
      <c r="NI19" s="68">
        <f t="shared" si="216"/>
        <v>138.33333333333334</v>
      </c>
      <c r="NJ19" s="48"/>
      <c r="NK19" s="49"/>
      <c r="NL19" s="49"/>
      <c r="NM19" s="49">
        <v>400</v>
      </c>
      <c r="NN19" s="49"/>
      <c r="NO19" s="49"/>
      <c r="NP19" s="67">
        <f t="shared" si="217"/>
        <v>400</v>
      </c>
      <c r="NQ19" s="68">
        <f t="shared" si="218"/>
        <v>66.666666666666671</v>
      </c>
      <c r="NR19" s="48"/>
      <c r="NS19" s="49"/>
      <c r="NT19" s="49"/>
      <c r="NU19" s="49"/>
      <c r="NV19" s="49"/>
      <c r="NW19" s="49"/>
      <c r="NX19" s="67">
        <f t="shared" si="219"/>
        <v>0</v>
      </c>
      <c r="NY19" s="68">
        <f t="shared" si="220"/>
        <v>0</v>
      </c>
      <c r="NZ19" s="48"/>
      <c r="OA19" s="49">
        <v>700</v>
      </c>
      <c r="OB19" s="49">
        <v>145</v>
      </c>
      <c r="OC19" s="49"/>
      <c r="OD19" s="49"/>
      <c r="OE19" s="49"/>
      <c r="OF19" s="67">
        <f t="shared" si="221"/>
        <v>845</v>
      </c>
      <c r="OG19" s="68">
        <f t="shared" si="222"/>
        <v>140.83333333333334</v>
      </c>
      <c r="OH19" s="48"/>
      <c r="OI19" s="49"/>
      <c r="OJ19" s="49"/>
      <c r="OK19" s="49"/>
      <c r="OL19" s="49">
        <v>514</v>
      </c>
      <c r="OM19" s="49"/>
      <c r="ON19" s="67">
        <f t="shared" si="223"/>
        <v>514</v>
      </c>
      <c r="OO19" s="68">
        <f t="shared" si="224"/>
        <v>85.666666666666671</v>
      </c>
      <c r="OP19" s="48"/>
      <c r="OQ19" s="49">
        <v>400</v>
      </c>
      <c r="OR19" s="49"/>
      <c r="OS19" s="49"/>
      <c r="OT19" s="49"/>
      <c r="OU19" s="49"/>
      <c r="OV19" s="67">
        <f t="shared" si="225"/>
        <v>400</v>
      </c>
      <c r="OW19" s="68">
        <f t="shared" si="226"/>
        <v>66.666666666666671</v>
      </c>
      <c r="OX19" s="48"/>
      <c r="OY19" s="49"/>
      <c r="OZ19" s="49"/>
      <c r="PA19" s="49"/>
      <c r="PB19" s="49"/>
      <c r="PC19" s="49">
        <v>300</v>
      </c>
      <c r="PD19" s="67">
        <f t="shared" si="227"/>
        <v>300</v>
      </c>
      <c r="PE19" s="68">
        <f t="shared" si="228"/>
        <v>50</v>
      </c>
      <c r="PF19" s="48">
        <v>300</v>
      </c>
      <c r="PG19" s="49"/>
      <c r="PH19" s="49"/>
      <c r="PI19" s="49"/>
      <c r="PJ19" s="49"/>
      <c r="PK19" s="49"/>
      <c r="PL19" s="67">
        <f t="shared" si="229"/>
        <v>300</v>
      </c>
      <c r="PM19" s="68">
        <f t="shared" si="230"/>
        <v>50</v>
      </c>
      <c r="PN19" s="48"/>
      <c r="PO19" s="49">
        <v>589</v>
      </c>
      <c r="PP19" s="49"/>
      <c r="PQ19" s="49"/>
      <c r="PR19" s="49"/>
      <c r="PS19" s="49"/>
      <c r="PT19" s="104">
        <f t="shared" si="231"/>
        <v>589</v>
      </c>
      <c r="PU19" s="105">
        <f t="shared" si="232"/>
        <v>98.166666666666671</v>
      </c>
      <c r="PV19" s="106"/>
      <c r="PW19" s="107">
        <v>600</v>
      </c>
      <c r="PX19" s="107"/>
      <c r="PY19" s="107"/>
      <c r="PZ19" s="107"/>
      <c r="QA19" s="107"/>
      <c r="QB19" s="104">
        <f t="shared" si="233"/>
        <v>600</v>
      </c>
      <c r="QC19" s="105">
        <f t="shared" si="234"/>
        <v>100</v>
      </c>
      <c r="QD19" s="106"/>
      <c r="QE19" s="107"/>
      <c r="QF19" s="107"/>
      <c r="QG19" s="107">
        <v>415</v>
      </c>
      <c r="QH19" s="107"/>
      <c r="QI19" s="107"/>
      <c r="QJ19" s="104">
        <f t="shared" si="235"/>
        <v>415</v>
      </c>
      <c r="QK19" s="105">
        <f t="shared" si="236"/>
        <v>69.166666666666671</v>
      </c>
      <c r="QL19" s="106"/>
      <c r="QM19" s="107"/>
      <c r="QN19" s="107">
        <v>589</v>
      </c>
      <c r="QO19" s="107"/>
      <c r="QP19" s="107"/>
      <c r="QQ19" s="107"/>
      <c r="QR19" s="104">
        <f t="shared" si="237"/>
        <v>589</v>
      </c>
      <c r="QS19" s="105">
        <f t="shared" si="238"/>
        <v>98.166666666666671</v>
      </c>
      <c r="QT19" s="106"/>
      <c r="QU19" s="107"/>
      <c r="QV19" s="107"/>
      <c r="QW19" s="107"/>
      <c r="QX19" s="107"/>
      <c r="QY19" s="107">
        <v>807</v>
      </c>
      <c r="QZ19" s="104">
        <f t="shared" si="239"/>
        <v>807</v>
      </c>
      <c r="RA19" s="105">
        <f t="shared" si="240"/>
        <v>134.5</v>
      </c>
      <c r="RB19" s="106"/>
      <c r="RC19" s="107"/>
      <c r="RD19" s="107"/>
      <c r="RE19" s="107"/>
      <c r="RF19" s="107"/>
      <c r="RG19" s="107">
        <v>606</v>
      </c>
      <c r="RH19" s="104">
        <f t="shared" si="241"/>
        <v>606</v>
      </c>
      <c r="RI19" s="105">
        <f t="shared" si="242"/>
        <v>101</v>
      </c>
      <c r="RJ19" s="106"/>
      <c r="RK19" s="107"/>
      <c r="RL19" s="107"/>
      <c r="RM19" s="107"/>
      <c r="RN19" s="107"/>
      <c r="RO19" s="107"/>
      <c r="RP19" s="104">
        <f t="shared" si="243"/>
        <v>0</v>
      </c>
      <c r="RQ19" s="105">
        <f t="shared" si="244"/>
        <v>0</v>
      </c>
      <c r="RR19" s="106"/>
      <c r="RS19" s="107"/>
      <c r="RT19" s="107"/>
      <c r="RU19" s="107"/>
      <c r="RV19" s="107"/>
      <c r="RW19" s="107"/>
      <c r="RX19" s="104">
        <f t="shared" si="245"/>
        <v>0</v>
      </c>
      <c r="RY19" s="105">
        <f t="shared" si="246"/>
        <v>0</v>
      </c>
      <c r="RZ19" s="106">
        <v>606</v>
      </c>
      <c r="SA19" s="107"/>
      <c r="SB19" s="107"/>
      <c r="SC19" s="107"/>
      <c r="SD19" s="107"/>
      <c r="SE19" s="107"/>
      <c r="SF19" s="104">
        <f t="shared" si="247"/>
        <v>606</v>
      </c>
      <c r="SG19" s="105">
        <f t="shared" si="248"/>
        <v>101</v>
      </c>
      <c r="SH19" s="106"/>
      <c r="SI19" s="107">
        <v>621</v>
      </c>
      <c r="SJ19" s="107"/>
      <c r="SK19" s="107"/>
      <c r="SL19" s="107"/>
      <c r="SM19" s="107"/>
      <c r="SN19" s="104">
        <f t="shared" si="249"/>
        <v>621</v>
      </c>
      <c r="SO19" s="105">
        <f t="shared" si="250"/>
        <v>103.5</v>
      </c>
      <c r="SP19" s="106"/>
      <c r="SQ19" s="107"/>
      <c r="SR19" s="107">
        <v>594</v>
      </c>
      <c r="SS19" s="107"/>
      <c r="ST19" s="107"/>
      <c r="SU19" s="107"/>
      <c r="SV19" s="104">
        <f t="shared" si="251"/>
        <v>594</v>
      </c>
      <c r="SW19" s="105">
        <f t="shared" si="252"/>
        <v>99</v>
      </c>
      <c r="SX19" s="106"/>
      <c r="SY19" s="107"/>
      <c r="SZ19" s="107"/>
      <c r="TA19" s="107"/>
      <c r="TB19" s="107"/>
      <c r="TC19" s="107"/>
      <c r="TD19" s="104">
        <f t="shared" si="253"/>
        <v>0</v>
      </c>
      <c r="TE19" s="105">
        <f t="shared" si="254"/>
        <v>0</v>
      </c>
      <c r="TF19" s="106"/>
      <c r="TG19" s="107"/>
      <c r="TH19" s="107"/>
      <c r="TI19" s="107"/>
      <c r="TJ19" s="107"/>
      <c r="TK19" s="107"/>
      <c r="TL19" s="104">
        <f t="shared" si="255"/>
        <v>0</v>
      </c>
      <c r="TM19" s="105">
        <f t="shared" si="256"/>
        <v>0</v>
      </c>
      <c r="TN19" s="106"/>
      <c r="TO19" s="107">
        <v>398</v>
      </c>
      <c r="TP19" s="107"/>
      <c r="TQ19" s="107"/>
      <c r="TR19" s="107"/>
      <c r="TS19" s="107"/>
      <c r="TT19" s="104">
        <f t="shared" si="257"/>
        <v>398</v>
      </c>
      <c r="TU19" s="105">
        <f t="shared" si="258"/>
        <v>66.333333333333329</v>
      </c>
      <c r="TV19" s="106"/>
      <c r="TW19" s="107"/>
      <c r="TX19" s="107">
        <v>796</v>
      </c>
      <c r="TY19" s="107"/>
      <c r="TZ19" s="107"/>
      <c r="UA19" s="107"/>
      <c r="UB19" s="104">
        <f t="shared" si="259"/>
        <v>796</v>
      </c>
      <c r="UC19" s="105">
        <f t="shared" si="260"/>
        <v>132.66666666666666</v>
      </c>
      <c r="UD19" s="106"/>
      <c r="UE19" s="107"/>
      <c r="UF19" s="107"/>
      <c r="UG19" s="107">
        <v>593</v>
      </c>
      <c r="UH19" s="107"/>
      <c r="UI19" s="107"/>
      <c r="UJ19" s="104">
        <f t="shared" si="261"/>
        <v>593</v>
      </c>
      <c r="UK19" s="105">
        <f t="shared" si="262"/>
        <v>98.833333333333329</v>
      </c>
      <c r="UL19" s="106"/>
      <c r="UM19" s="107"/>
      <c r="UN19" s="107"/>
      <c r="UO19" s="107">
        <v>400</v>
      </c>
      <c r="UP19" s="107"/>
      <c r="UQ19" s="107"/>
      <c r="UR19" s="107"/>
      <c r="US19" s="104">
        <f t="shared" si="263"/>
        <v>400</v>
      </c>
      <c r="UT19" s="105">
        <f t="shared" si="264"/>
        <v>66.666666666666671</v>
      </c>
      <c r="UU19" s="106"/>
      <c r="UV19" s="107"/>
      <c r="UW19" s="107">
        <v>600</v>
      </c>
      <c r="UX19" s="107"/>
      <c r="UY19" s="107"/>
      <c r="UZ19" s="107"/>
      <c r="VA19" s="104">
        <f t="shared" si="265"/>
        <v>600</v>
      </c>
      <c r="VB19" s="105">
        <f t="shared" si="266"/>
        <v>100</v>
      </c>
      <c r="VC19" s="106"/>
      <c r="VD19" s="107"/>
      <c r="VE19" s="107"/>
      <c r="VF19" s="107"/>
      <c r="VG19" s="107"/>
      <c r="VH19" s="107"/>
      <c r="VI19" s="104">
        <f t="shared" si="267"/>
        <v>0</v>
      </c>
      <c r="VJ19" s="105">
        <f t="shared" si="268"/>
        <v>0</v>
      </c>
      <c r="VK19" s="106"/>
      <c r="VL19" s="107"/>
      <c r="VM19" s="107"/>
      <c r="VN19" s="107">
        <v>568</v>
      </c>
      <c r="VO19" s="107"/>
      <c r="VP19" s="107"/>
      <c r="VQ19" s="104">
        <f t="shared" si="269"/>
        <v>568</v>
      </c>
      <c r="VR19" s="105">
        <f t="shared" si="270"/>
        <v>94.666666666666671</v>
      </c>
      <c r="VS19" s="106"/>
      <c r="VT19" s="107"/>
      <c r="VU19" s="107"/>
      <c r="VV19" s="107"/>
      <c r="VW19" s="107"/>
      <c r="VX19" s="107"/>
      <c r="VY19" s="104">
        <f t="shared" si="271"/>
        <v>0</v>
      </c>
      <c r="VZ19" s="105">
        <f t="shared" si="272"/>
        <v>0</v>
      </c>
      <c r="WA19" s="63"/>
      <c r="WB19" s="64"/>
      <c r="WC19" s="64"/>
      <c r="WD19" s="64"/>
      <c r="WE19" s="64"/>
      <c r="WF19" s="64"/>
      <c r="WG19" s="67">
        <f t="shared" si="273"/>
        <v>0</v>
      </c>
      <c r="WH19" s="68">
        <f t="shared" si="274"/>
        <v>0</v>
      </c>
      <c r="WI19" s="48">
        <v>370</v>
      </c>
      <c r="WJ19" s="49">
        <v>422</v>
      </c>
      <c r="WK19" s="49"/>
      <c r="WL19" s="49"/>
      <c r="WM19" s="49"/>
      <c r="WN19" s="49"/>
      <c r="WO19" s="67">
        <f t="shared" si="275"/>
        <v>792</v>
      </c>
      <c r="WP19" s="68">
        <f t="shared" si="276"/>
        <v>132</v>
      </c>
      <c r="WQ19" s="48"/>
      <c r="WR19" s="49"/>
      <c r="WS19" s="49">
        <v>394</v>
      </c>
      <c r="WT19" s="49"/>
      <c r="WU19" s="49"/>
      <c r="WV19" s="49"/>
      <c r="WW19" s="49"/>
      <c r="WX19" s="67">
        <f t="shared" si="277"/>
        <v>394</v>
      </c>
      <c r="WY19" s="68">
        <f t="shared" si="278"/>
        <v>65.666666666666671</v>
      </c>
      <c r="WZ19" s="48"/>
      <c r="XA19" s="49"/>
      <c r="XB19" s="49">
        <v>802</v>
      </c>
      <c r="XC19" s="49"/>
      <c r="XD19" s="49"/>
      <c r="XE19" s="49"/>
      <c r="XF19" s="49"/>
      <c r="XG19" s="67">
        <f t="shared" si="279"/>
        <v>802</v>
      </c>
      <c r="XH19" s="68">
        <f t="shared" si="280"/>
        <v>133.66666666666666</v>
      </c>
      <c r="XI19" s="106"/>
      <c r="XJ19" s="107"/>
      <c r="XK19" s="107"/>
      <c r="XL19" s="107"/>
      <c r="XM19" s="107">
        <v>420</v>
      </c>
      <c r="XN19" s="107"/>
      <c r="XO19" s="107"/>
      <c r="XP19" s="104">
        <f t="shared" si="281"/>
        <v>420</v>
      </c>
      <c r="XQ19" s="105">
        <f t="shared" si="282"/>
        <v>70</v>
      </c>
      <c r="XR19" s="48"/>
      <c r="XS19" s="49"/>
      <c r="XT19" s="49"/>
      <c r="XU19" s="49"/>
      <c r="XV19" s="49"/>
      <c r="XW19" s="49">
        <v>200</v>
      </c>
      <c r="XX19" s="49"/>
      <c r="XY19" s="67">
        <f t="shared" si="283"/>
        <v>200</v>
      </c>
      <c r="XZ19" s="68">
        <f t="shared" si="284"/>
        <v>33.333333333333336</v>
      </c>
      <c r="YA19" s="48"/>
      <c r="YB19" s="49"/>
      <c r="YC19" s="49"/>
      <c r="YD19" s="49">
        <v>615</v>
      </c>
      <c r="YE19" s="49"/>
      <c r="YF19" s="49"/>
      <c r="YG19" s="49"/>
      <c r="YH19" s="67">
        <f t="shared" si="285"/>
        <v>615</v>
      </c>
      <c r="YI19" s="68">
        <f t="shared" si="286"/>
        <v>102.5</v>
      </c>
      <c r="YJ19" s="48"/>
      <c r="YK19" s="49"/>
      <c r="YL19" s="49"/>
      <c r="YM19" s="49"/>
      <c r="YN19" s="49"/>
      <c r="YO19" s="49"/>
      <c r="YP19" s="49">
        <v>400</v>
      </c>
      <c r="YQ19" s="67">
        <f t="shared" si="287"/>
        <v>400</v>
      </c>
      <c r="YR19" s="68">
        <f t="shared" si="288"/>
        <v>66.666666666666671</v>
      </c>
      <c r="YS19" s="48"/>
      <c r="YT19" s="49"/>
      <c r="YU19" s="49"/>
      <c r="YV19" s="49"/>
      <c r="YW19" s="49">
        <v>788</v>
      </c>
      <c r="YX19" s="49"/>
      <c r="YY19" s="67">
        <f t="shared" si="289"/>
        <v>788</v>
      </c>
      <c r="YZ19" s="68">
        <f t="shared" si="290"/>
        <v>131.33333333333334</v>
      </c>
      <c r="ZA19" s="48"/>
      <c r="ZB19" s="49"/>
      <c r="ZC19" s="49"/>
      <c r="ZD19" s="49"/>
      <c r="ZE19" s="49"/>
      <c r="ZF19" s="49">
        <v>800</v>
      </c>
      <c r="ZG19" s="67">
        <f t="shared" si="291"/>
        <v>800</v>
      </c>
      <c r="ZH19" s="68">
        <f t="shared" si="292"/>
        <v>133.33333333333334</v>
      </c>
      <c r="ZI19" s="48"/>
      <c r="ZJ19" s="49"/>
      <c r="ZK19" s="49"/>
      <c r="ZL19" s="49"/>
      <c r="ZM19" s="49"/>
      <c r="ZN19" s="24"/>
      <c r="ZO19" s="67">
        <f t="shared" si="293"/>
        <v>0</v>
      </c>
      <c r="ZP19" s="68">
        <f t="shared" si="294"/>
        <v>0</v>
      </c>
      <c r="ZQ19" s="48"/>
      <c r="ZR19" s="49"/>
      <c r="ZS19" s="49">
        <v>400</v>
      </c>
      <c r="ZT19" s="49"/>
      <c r="ZU19" s="49"/>
      <c r="ZV19" s="49"/>
      <c r="ZW19" s="49"/>
      <c r="ZX19" s="67">
        <f t="shared" si="295"/>
        <v>400</v>
      </c>
      <c r="ZY19" s="68">
        <f t="shared" si="296"/>
        <v>66.666666666666671</v>
      </c>
      <c r="ZZ19" s="48"/>
      <c r="AAA19" s="49"/>
      <c r="AAB19" s="49">
        <v>400</v>
      </c>
      <c r="AAC19" s="49"/>
      <c r="AAD19" s="49"/>
      <c r="AAE19" s="49"/>
      <c r="AAF19" s="49"/>
      <c r="AAG19" s="67">
        <f t="shared" si="297"/>
        <v>400</v>
      </c>
      <c r="AAH19" s="68">
        <f t="shared" si="298"/>
        <v>66.666666666666671</v>
      </c>
      <c r="AAI19" s="48"/>
      <c r="AAJ19" s="49"/>
      <c r="AAK19" s="49">
        <v>100</v>
      </c>
      <c r="AAL19" s="49"/>
      <c r="AAM19" s="49"/>
      <c r="AAN19" s="49"/>
      <c r="AAO19" s="67">
        <f t="shared" si="299"/>
        <v>100</v>
      </c>
      <c r="AAP19" s="68">
        <f t="shared" si="300"/>
        <v>16.666666666666668</v>
      </c>
      <c r="AAQ19" s="48"/>
      <c r="AAR19" s="49"/>
      <c r="AAS19" s="49"/>
      <c r="AAT19" s="49"/>
      <c r="AAU19" s="49"/>
      <c r="AAV19" s="49">
        <v>800</v>
      </c>
      <c r="AAW19" s="67">
        <f t="shared" si="301"/>
        <v>800</v>
      </c>
      <c r="AAX19" s="68">
        <f t="shared" si="302"/>
        <v>133.33333333333334</v>
      </c>
      <c r="AAY19" s="48"/>
      <c r="AAZ19" s="49"/>
      <c r="ABA19" s="49"/>
      <c r="ABB19" s="49">
        <v>197</v>
      </c>
      <c r="ABC19" s="49"/>
      <c r="ABD19" s="49"/>
      <c r="ABE19" s="67">
        <f t="shared" si="303"/>
        <v>197</v>
      </c>
      <c r="ABF19" s="68">
        <f t="shared" si="304"/>
        <v>32.833333333333336</v>
      </c>
      <c r="ABG19" s="48"/>
      <c r="ABH19" s="49"/>
      <c r="ABI19" s="49"/>
      <c r="ABJ19" s="49"/>
      <c r="ABK19" s="49"/>
      <c r="ABL19" s="49">
        <v>508</v>
      </c>
      <c r="ABM19" s="67">
        <f t="shared" si="305"/>
        <v>508</v>
      </c>
      <c r="ABN19" s="68">
        <f t="shared" si="306"/>
        <v>84.666666666666671</v>
      </c>
      <c r="ABO19" s="48">
        <v>100</v>
      </c>
      <c r="ABP19" s="49"/>
      <c r="ABQ19" s="49"/>
      <c r="ABR19" s="49"/>
      <c r="ABS19" s="49"/>
      <c r="ABT19" s="49">
        <v>803</v>
      </c>
      <c r="ABU19" s="67">
        <f t="shared" si="307"/>
        <v>903</v>
      </c>
      <c r="ABV19" s="68">
        <f t="shared" si="308"/>
        <v>150.5</v>
      </c>
      <c r="ABW19" s="48"/>
      <c r="ABX19" s="49">
        <v>102</v>
      </c>
      <c r="ABY19" s="49"/>
      <c r="ABZ19" s="49"/>
      <c r="ACA19" s="49"/>
      <c r="ACB19" s="49"/>
      <c r="ACC19" s="67">
        <f t="shared" si="309"/>
        <v>102</v>
      </c>
      <c r="ACD19" s="68">
        <f t="shared" si="310"/>
        <v>17</v>
      </c>
      <c r="ACE19" s="48"/>
      <c r="ACF19" s="49"/>
      <c r="ACG19" s="49"/>
      <c r="ACH19" s="49">
        <v>509</v>
      </c>
      <c r="ACI19" s="49"/>
      <c r="ACJ19" s="49">
        <v>554</v>
      </c>
      <c r="ACK19" s="67">
        <f t="shared" si="311"/>
        <v>1063</v>
      </c>
      <c r="ACL19" s="68">
        <f t="shared" si="312"/>
        <v>177.16666666666666</v>
      </c>
      <c r="ACM19" s="48"/>
      <c r="ACN19" s="49"/>
      <c r="ACO19" s="49"/>
      <c r="ACP19" s="49"/>
      <c r="ACQ19" s="49"/>
      <c r="ACR19" s="49"/>
      <c r="ACS19" s="67">
        <f t="shared" si="313"/>
        <v>0</v>
      </c>
      <c r="ACT19" s="68">
        <f t="shared" si="314"/>
        <v>0</v>
      </c>
      <c r="ACU19" s="48"/>
      <c r="ACV19" s="49">
        <v>220</v>
      </c>
      <c r="ACW19" s="49"/>
      <c r="ACX19" s="49"/>
      <c r="ACY19" s="49"/>
      <c r="ACZ19" s="49"/>
      <c r="ADA19" s="67">
        <f t="shared" si="315"/>
        <v>220</v>
      </c>
      <c r="ADB19" s="68">
        <f t="shared" si="316"/>
        <v>36.666666666666664</v>
      </c>
      <c r="ADC19" s="48"/>
      <c r="ADD19" s="49">
        <v>521</v>
      </c>
      <c r="ADE19" s="49"/>
      <c r="ADF19" s="49"/>
      <c r="ADG19" s="49"/>
      <c r="ADH19" s="49"/>
      <c r="ADI19" s="67">
        <f t="shared" si="317"/>
        <v>521</v>
      </c>
      <c r="ADJ19" s="68">
        <f t="shared" si="318"/>
        <v>86.833333333333329</v>
      </c>
      <c r="ADK19" s="48"/>
      <c r="ADL19" s="49">
        <v>506</v>
      </c>
      <c r="ADM19" s="49"/>
      <c r="ADN19" s="49"/>
      <c r="ADO19" s="49"/>
      <c r="ADP19" s="49"/>
      <c r="ADQ19" s="67">
        <f t="shared" si="319"/>
        <v>506</v>
      </c>
      <c r="ADR19" s="68">
        <f t="shared" si="320"/>
        <v>84.333333333333329</v>
      </c>
      <c r="ADS19" s="48"/>
      <c r="ADT19" s="49"/>
      <c r="ADU19" s="49"/>
      <c r="ADV19" s="49">
        <v>660</v>
      </c>
      <c r="ADW19" s="49"/>
      <c r="ADX19" s="49"/>
      <c r="ADY19" s="67">
        <f t="shared" si="321"/>
        <v>660</v>
      </c>
      <c r="ADZ19" s="68">
        <f t="shared" si="322"/>
        <v>110</v>
      </c>
      <c r="AEA19" s="48"/>
      <c r="AEB19" s="49"/>
      <c r="AEC19" s="49"/>
      <c r="AED19" s="49">
        <v>689</v>
      </c>
      <c r="AEE19" s="49"/>
      <c r="AEF19" s="49"/>
      <c r="AEG19" s="67">
        <f t="shared" si="323"/>
        <v>689</v>
      </c>
      <c r="AEH19" s="68">
        <f t="shared" si="324"/>
        <v>114.83333333333333</v>
      </c>
      <c r="AEI19" s="48"/>
      <c r="AEJ19" s="49">
        <v>220</v>
      </c>
      <c r="AEK19" s="49"/>
      <c r="AEL19" s="49"/>
      <c r="AEM19" s="49"/>
      <c r="AEN19" s="49"/>
      <c r="AEO19" s="67">
        <f t="shared" si="325"/>
        <v>220</v>
      </c>
      <c r="AEP19" s="68">
        <f t="shared" si="326"/>
        <v>36.666666666666664</v>
      </c>
      <c r="AEQ19" s="48"/>
      <c r="AER19" s="49"/>
      <c r="AES19" s="49">
        <v>440</v>
      </c>
      <c r="AET19" s="49"/>
      <c r="AEU19" s="49">
        <v>330</v>
      </c>
      <c r="AEV19" s="49">
        <v>76</v>
      </c>
      <c r="AEW19" s="67">
        <f t="shared" si="327"/>
        <v>846</v>
      </c>
      <c r="AEX19" s="68">
        <f t="shared" si="328"/>
        <v>141</v>
      </c>
      <c r="AEY19" s="48"/>
      <c r="AEZ19" s="49"/>
      <c r="AFA19" s="49"/>
      <c r="AFB19" s="49"/>
      <c r="AFC19" s="49"/>
      <c r="AFD19" s="49"/>
      <c r="AFE19" s="67">
        <f t="shared" si="329"/>
        <v>0</v>
      </c>
      <c r="AFF19" s="68">
        <f t="shared" si="330"/>
        <v>0</v>
      </c>
      <c r="AFG19" s="48"/>
      <c r="AFH19" s="49"/>
      <c r="AFI19" s="49"/>
      <c r="AFJ19" s="49">
        <v>364</v>
      </c>
      <c r="AFK19" s="49"/>
      <c r="AFL19" s="49"/>
      <c r="AFM19" s="67">
        <f t="shared" si="331"/>
        <v>364</v>
      </c>
      <c r="AFN19" s="68">
        <f t="shared" si="332"/>
        <v>60.666666666666664</v>
      </c>
      <c r="AFO19" s="48"/>
      <c r="AFP19" s="49"/>
      <c r="AFQ19" s="49">
        <v>880</v>
      </c>
      <c r="AFR19" s="49"/>
      <c r="AFS19" s="49"/>
      <c r="AFT19" s="49"/>
      <c r="AFU19" s="67">
        <f t="shared" si="333"/>
        <v>880</v>
      </c>
      <c r="AFV19" s="68">
        <f t="shared" si="334"/>
        <v>146.66666666666666</v>
      </c>
      <c r="AFW19" s="48"/>
      <c r="AFX19" s="49"/>
      <c r="AFY19" s="49"/>
      <c r="AFZ19" s="49"/>
      <c r="AGA19" s="49"/>
      <c r="AGB19" s="49">
        <v>545</v>
      </c>
      <c r="AGC19" s="67">
        <f t="shared" si="335"/>
        <v>545</v>
      </c>
      <c r="AGD19" s="68">
        <f t="shared" si="336"/>
        <v>90.833333333333329</v>
      </c>
      <c r="AGE19" s="48"/>
      <c r="AGF19" s="49"/>
      <c r="AGG19" s="49"/>
      <c r="AGH19" s="49">
        <v>660</v>
      </c>
      <c r="AGI19" s="49"/>
      <c r="AGJ19" s="49"/>
      <c r="AGK19" s="67">
        <f t="shared" si="337"/>
        <v>660</v>
      </c>
      <c r="AGL19" s="68">
        <f t="shared" si="338"/>
        <v>110</v>
      </c>
      <c r="AGM19" s="48"/>
      <c r="AGN19" s="49"/>
      <c r="AGO19" s="49"/>
      <c r="AGP19" s="49"/>
      <c r="AGQ19" s="49"/>
      <c r="AGR19" s="49"/>
      <c r="AGS19" s="49"/>
      <c r="AGT19" s="67">
        <f t="shared" si="339"/>
        <v>0</v>
      </c>
      <c r="AGU19" s="68">
        <f t="shared" si="340"/>
        <v>0</v>
      </c>
      <c r="AGV19" s="48">
        <v>660</v>
      </c>
      <c r="AGW19" s="49"/>
      <c r="AGX19" s="49"/>
      <c r="AGY19" s="49"/>
      <c r="AGZ19" s="49"/>
      <c r="AHA19" s="49"/>
      <c r="AHB19" s="67">
        <f t="shared" si="341"/>
        <v>660</v>
      </c>
      <c r="AHC19" s="68">
        <f t="shared" si="342"/>
        <v>22.758620689655171</v>
      </c>
      <c r="AHD19" s="48"/>
      <c r="AHE19" s="49"/>
      <c r="AHF19" s="49">
        <v>550</v>
      </c>
      <c r="AHG19" s="49"/>
      <c r="AHH19" s="49"/>
      <c r="AHI19" s="49"/>
      <c r="AHJ19" s="67">
        <f t="shared" si="343"/>
        <v>550</v>
      </c>
      <c r="AHK19" s="68">
        <f t="shared" si="344"/>
        <v>18.96551724137931</v>
      </c>
      <c r="AHL19" s="48"/>
      <c r="AHM19" s="49">
        <v>550</v>
      </c>
      <c r="AHN19" s="49"/>
      <c r="AHO19" s="49"/>
      <c r="AHP19" s="49"/>
      <c r="AHQ19" s="49"/>
      <c r="AHR19" s="67">
        <f t="shared" si="345"/>
        <v>550</v>
      </c>
      <c r="AHS19" s="68">
        <f t="shared" si="346"/>
        <v>18.96551724137931</v>
      </c>
      <c r="AHT19" s="48"/>
      <c r="AHU19" s="49">
        <v>660</v>
      </c>
      <c r="AHV19" s="49"/>
      <c r="AHW19" s="49"/>
      <c r="AHX19" s="49"/>
      <c r="AHY19" s="49"/>
      <c r="AHZ19" s="67">
        <f t="shared" si="347"/>
        <v>660</v>
      </c>
      <c r="AIA19" s="68">
        <f t="shared" si="348"/>
        <v>22.758620689655171</v>
      </c>
      <c r="AIB19" s="48"/>
      <c r="AIC19" s="49"/>
      <c r="AID19" s="49">
        <v>682</v>
      </c>
      <c r="AIE19" s="49"/>
      <c r="AIF19" s="49"/>
      <c r="AIG19" s="49"/>
      <c r="AIH19" s="67">
        <f t="shared" si="349"/>
        <v>682</v>
      </c>
      <c r="AII19" s="68">
        <f t="shared" si="350"/>
        <v>23.517241379310345</v>
      </c>
      <c r="AIJ19" s="48"/>
      <c r="AIK19" s="49"/>
      <c r="AIL19" s="49"/>
      <c r="AIM19" s="49">
        <v>438</v>
      </c>
      <c r="AIN19" s="49"/>
      <c r="AIO19" s="49"/>
      <c r="AIP19" s="67">
        <f t="shared" si="351"/>
        <v>438</v>
      </c>
      <c r="AIQ19" s="68">
        <f t="shared" si="352"/>
        <v>15.103448275862069</v>
      </c>
      <c r="AIR19" s="48"/>
      <c r="AIS19" s="49"/>
      <c r="AIT19" s="49"/>
      <c r="AIU19" s="49">
        <v>330</v>
      </c>
      <c r="AIV19" s="49"/>
      <c r="AIW19" s="49"/>
      <c r="AIX19" s="67">
        <f t="shared" si="353"/>
        <v>330</v>
      </c>
      <c r="AIY19" s="68">
        <f t="shared" si="354"/>
        <v>11.379310344827585</v>
      </c>
      <c r="AIZ19" s="48"/>
      <c r="AJA19" s="49"/>
      <c r="AJB19" s="49">
        <v>440</v>
      </c>
      <c r="AJC19" s="49"/>
      <c r="AJD19" s="49"/>
      <c r="AJE19" s="49"/>
      <c r="AJF19" s="67">
        <f t="shared" si="355"/>
        <v>440</v>
      </c>
      <c r="AJG19" s="68">
        <f t="shared" si="356"/>
        <v>15.172413793103448</v>
      </c>
      <c r="AJH19" s="48"/>
      <c r="AJI19" s="49"/>
      <c r="AJJ19" s="49"/>
      <c r="AJK19" s="49">
        <v>793</v>
      </c>
      <c r="AJL19" s="49"/>
      <c r="AJM19" s="49"/>
      <c r="AJN19" s="42">
        <f t="shared" si="357"/>
        <v>793</v>
      </c>
      <c r="AJO19" s="43">
        <f t="shared" si="358"/>
        <v>27.344827586206897</v>
      </c>
      <c r="AJP19" s="48"/>
      <c r="AJQ19" s="49"/>
      <c r="AJR19" s="49"/>
      <c r="AJS19" s="49"/>
      <c r="AJT19" s="49"/>
      <c r="AJU19" s="49"/>
      <c r="AJV19" s="42">
        <f t="shared" si="359"/>
        <v>0</v>
      </c>
      <c r="AJW19" s="43">
        <f t="shared" si="360"/>
        <v>0</v>
      </c>
      <c r="AJX19" s="48"/>
      <c r="AJY19" s="49"/>
      <c r="AJZ19" s="49"/>
      <c r="AKA19" s="49"/>
      <c r="AKB19" s="49"/>
      <c r="AKC19" s="49">
        <v>880</v>
      </c>
      <c r="AKD19" s="67">
        <f t="shared" si="361"/>
        <v>880</v>
      </c>
      <c r="AKE19" s="68">
        <f t="shared" si="362"/>
        <v>30.344827586206897</v>
      </c>
      <c r="AKF19" s="48"/>
      <c r="AKG19" s="49"/>
      <c r="AKH19" s="49"/>
      <c r="AKI19" s="49">
        <v>725</v>
      </c>
      <c r="AKJ19" s="49"/>
      <c r="AKK19" s="49"/>
      <c r="AKL19" s="67">
        <f t="shared" si="363"/>
        <v>725</v>
      </c>
      <c r="AKM19" s="184">
        <f t="shared" si="364"/>
        <v>120.83333333333333</v>
      </c>
      <c r="AKN19" s="195"/>
      <c r="AKO19" s="49"/>
      <c r="AKP19" s="49"/>
      <c r="AKQ19" s="49"/>
      <c r="AKR19" s="49"/>
      <c r="AKS19" s="49">
        <v>439</v>
      </c>
      <c r="AKT19" s="67">
        <f t="shared" si="365"/>
        <v>439</v>
      </c>
      <c r="AKU19" s="184">
        <f t="shared" si="366"/>
        <v>73.166666666666671</v>
      </c>
      <c r="AKV19" s="48"/>
      <c r="AKW19" s="49"/>
      <c r="AKX19" s="49"/>
      <c r="AKY19" s="49"/>
      <c r="AKZ19" s="49"/>
      <c r="ALA19" s="49"/>
      <c r="ALB19" s="67">
        <f t="shared" si="367"/>
        <v>0</v>
      </c>
      <c r="ALC19" s="68">
        <f t="shared" si="368"/>
        <v>0</v>
      </c>
      <c r="ALD19" s="48">
        <v>445</v>
      </c>
      <c r="ALE19" s="49"/>
      <c r="ALF19" s="49"/>
      <c r="ALG19" s="49"/>
      <c r="ALH19" s="49"/>
      <c r="ALI19" s="49"/>
      <c r="ALJ19" s="67">
        <f t="shared" si="369"/>
        <v>445</v>
      </c>
      <c r="ALK19" s="68">
        <f t="shared" si="370"/>
        <v>74.166666666666671</v>
      </c>
      <c r="ALL19" s="48"/>
      <c r="ALM19" s="49"/>
      <c r="ALN19" s="49">
        <v>440</v>
      </c>
      <c r="ALO19" s="49"/>
      <c r="ALP19" s="49"/>
      <c r="ALQ19" s="49"/>
      <c r="ALR19" s="67">
        <f t="shared" si="371"/>
        <v>440</v>
      </c>
      <c r="ALS19" s="68">
        <f t="shared" si="372"/>
        <v>73.333333333333329</v>
      </c>
      <c r="ALT19" s="48"/>
      <c r="ALU19" s="49"/>
      <c r="ALV19" s="49"/>
      <c r="ALW19" s="49">
        <v>440</v>
      </c>
      <c r="ALX19" s="49"/>
      <c r="ALY19" s="49"/>
      <c r="ALZ19" s="67">
        <f t="shared" si="373"/>
        <v>440</v>
      </c>
      <c r="AMA19" s="68">
        <f t="shared" si="374"/>
        <v>73.333333333333329</v>
      </c>
      <c r="AMB19" s="48"/>
      <c r="AMC19" s="49"/>
      <c r="AMD19" s="49"/>
      <c r="AME19" s="49"/>
      <c r="AMF19" s="49">
        <v>440</v>
      </c>
      <c r="AMG19" s="49"/>
      <c r="AMH19" s="67">
        <f t="shared" si="375"/>
        <v>440</v>
      </c>
      <c r="AMI19" s="68">
        <f t="shared" si="376"/>
        <v>73.333333333333329</v>
      </c>
      <c r="AMJ19" s="48"/>
      <c r="AMK19" s="49">
        <v>440</v>
      </c>
      <c r="AML19" s="49"/>
      <c r="AMM19" s="49"/>
      <c r="AMN19" s="49"/>
      <c r="AMO19" s="49"/>
      <c r="AMP19" s="67">
        <f t="shared" si="377"/>
        <v>440</v>
      </c>
      <c r="AMQ19" s="68">
        <f t="shared" si="378"/>
        <v>73.333333333333329</v>
      </c>
      <c r="AMR19" s="48"/>
      <c r="AMS19" s="49"/>
      <c r="AMT19" s="49"/>
      <c r="AMU19" s="49"/>
      <c r="AMV19" s="49">
        <v>594</v>
      </c>
      <c r="AMW19" s="49"/>
      <c r="AMX19" s="67">
        <f t="shared" si="379"/>
        <v>594</v>
      </c>
      <c r="AMY19" s="68">
        <f t="shared" si="380"/>
        <v>99</v>
      </c>
      <c r="AMZ19" s="48"/>
      <c r="ANA19" s="49"/>
      <c r="ANB19" s="49"/>
      <c r="ANC19" s="49">
        <v>636</v>
      </c>
      <c r="AND19" s="49"/>
      <c r="ANE19" s="49"/>
      <c r="ANF19" s="67">
        <f t="shared" si="381"/>
        <v>636</v>
      </c>
      <c r="ANG19" s="68">
        <f t="shared" si="382"/>
        <v>106</v>
      </c>
      <c r="ANH19" s="48"/>
      <c r="ANI19" s="49"/>
      <c r="ANJ19" s="49"/>
      <c r="ANK19" s="49"/>
      <c r="ANL19" s="49"/>
      <c r="ANM19" s="49"/>
      <c r="ANN19" s="67">
        <f t="shared" si="383"/>
        <v>0</v>
      </c>
      <c r="ANO19" s="68">
        <f t="shared" si="384"/>
        <v>0</v>
      </c>
      <c r="ANP19" s="48"/>
      <c r="ANQ19" s="49">
        <v>437</v>
      </c>
      <c r="ANR19" s="49"/>
      <c r="ANS19" s="49"/>
      <c r="ANT19" s="49"/>
      <c r="ANU19" s="49"/>
      <c r="ANV19" s="67">
        <f t="shared" si="385"/>
        <v>437</v>
      </c>
      <c r="ANW19" s="68">
        <f t="shared" si="386"/>
        <v>72.833333333333329</v>
      </c>
      <c r="ANX19" s="82"/>
      <c r="ANY19" s="83"/>
      <c r="ANZ19" s="83"/>
      <c r="AOA19" s="83">
        <v>897</v>
      </c>
      <c r="AOB19" s="83"/>
      <c r="AOC19" s="83"/>
      <c r="AOD19" s="67">
        <f t="shared" si="387"/>
        <v>897</v>
      </c>
      <c r="AOE19" s="68">
        <f t="shared" si="388"/>
        <v>149.5</v>
      </c>
      <c r="AOF19" s="48"/>
      <c r="AOG19" s="49"/>
      <c r="AOH19" s="49"/>
      <c r="AOI19" s="49"/>
      <c r="AOJ19" s="49"/>
      <c r="AOK19" s="49"/>
      <c r="AOL19" s="67">
        <f t="shared" si="389"/>
        <v>0</v>
      </c>
      <c r="AOM19" s="68">
        <f t="shared" si="390"/>
        <v>0</v>
      </c>
      <c r="AON19" s="48">
        <v>440</v>
      </c>
      <c r="AOO19" s="49"/>
      <c r="AOP19" s="49"/>
      <c r="AOQ19" s="49"/>
      <c r="AOR19" s="49"/>
      <c r="AOS19" s="49"/>
      <c r="AOT19" s="67">
        <f t="shared" si="391"/>
        <v>440</v>
      </c>
      <c r="AOU19" s="68">
        <f t="shared" si="392"/>
        <v>73.333333333333329</v>
      </c>
      <c r="AOV19" s="48">
        <v>2</v>
      </c>
      <c r="AOW19" s="49"/>
      <c r="AOX19" s="49"/>
      <c r="AOY19" s="49">
        <v>770</v>
      </c>
      <c r="AOZ19" s="49"/>
      <c r="APA19" s="49"/>
      <c r="APB19" s="67">
        <f t="shared" si="393"/>
        <v>772</v>
      </c>
      <c r="APC19" s="68">
        <f t="shared" si="394"/>
        <v>128.66666666666666</v>
      </c>
      <c r="APD19" s="48"/>
      <c r="APE19" s="49"/>
      <c r="APF19" s="49"/>
      <c r="APG19" s="49"/>
      <c r="APH19" s="49">
        <v>551</v>
      </c>
      <c r="API19" s="49"/>
      <c r="APJ19" s="67">
        <f t="shared" si="395"/>
        <v>551</v>
      </c>
      <c r="APK19" s="68">
        <f t="shared" si="396"/>
        <v>91.833333333333329</v>
      </c>
      <c r="APL19" s="48"/>
      <c r="APM19" s="49"/>
      <c r="APN19" s="49"/>
      <c r="APO19" s="49"/>
      <c r="APP19" s="49"/>
      <c r="APQ19" s="49"/>
      <c r="APR19" s="67">
        <f t="shared" si="397"/>
        <v>0</v>
      </c>
      <c r="APS19" s="68">
        <f t="shared" si="398"/>
        <v>0</v>
      </c>
      <c r="APT19" s="48"/>
      <c r="APU19" s="49"/>
      <c r="APV19" s="49"/>
      <c r="APW19" s="49">
        <v>660</v>
      </c>
      <c r="APX19" s="49"/>
      <c r="APY19" s="49"/>
      <c r="APZ19" s="67">
        <f t="shared" si="399"/>
        <v>660</v>
      </c>
      <c r="AQA19" s="68">
        <f t="shared" si="400"/>
        <v>110</v>
      </c>
      <c r="AQB19" s="48"/>
      <c r="AQC19" s="49"/>
      <c r="AQD19" s="49"/>
      <c r="AQE19" s="49"/>
      <c r="AQF19" s="49"/>
      <c r="AQG19" s="49">
        <v>660</v>
      </c>
      <c r="AQH19" s="67">
        <f t="shared" si="401"/>
        <v>660</v>
      </c>
      <c r="AQI19" s="68">
        <f t="shared" si="402"/>
        <v>110</v>
      </c>
      <c r="AQJ19" s="48"/>
      <c r="AQK19" s="49"/>
      <c r="AQL19" s="49"/>
      <c r="AQM19" s="49"/>
      <c r="AQN19" s="49"/>
      <c r="AQO19" s="49"/>
      <c r="AQP19" s="67">
        <f t="shared" si="403"/>
        <v>0</v>
      </c>
      <c r="AQQ19" s="68">
        <f t="shared" si="404"/>
        <v>0</v>
      </c>
      <c r="AQR19" s="48"/>
      <c r="AQS19" s="49"/>
      <c r="AQT19" s="49">
        <v>440</v>
      </c>
      <c r="AQU19" s="49"/>
      <c r="AQV19" s="49"/>
      <c r="AQW19" s="49"/>
      <c r="AQX19" s="67">
        <f t="shared" si="405"/>
        <v>440</v>
      </c>
      <c r="AQY19" s="68">
        <f t="shared" si="406"/>
        <v>73.333333333333329</v>
      </c>
      <c r="AQZ19" s="48"/>
      <c r="ARA19" s="49"/>
      <c r="ARB19" s="49">
        <v>440</v>
      </c>
      <c r="ARC19" s="49"/>
      <c r="ARD19" s="49"/>
      <c r="ARE19" s="49"/>
      <c r="ARF19" s="67">
        <f t="shared" si="407"/>
        <v>440</v>
      </c>
      <c r="ARG19" s="68">
        <f t="shared" si="408"/>
        <v>73.333333333333329</v>
      </c>
      <c r="ARH19" s="48"/>
      <c r="ARI19" s="49"/>
      <c r="ARJ19" s="49"/>
      <c r="ARK19" s="49"/>
      <c r="ARL19" s="49">
        <v>439</v>
      </c>
      <c r="ARM19" s="49"/>
      <c r="ARN19" s="67">
        <f t="shared" si="409"/>
        <v>439</v>
      </c>
      <c r="ARO19" s="68">
        <f t="shared" si="410"/>
        <v>73.166666666666671</v>
      </c>
      <c r="ARP19" s="48"/>
      <c r="ARQ19" s="49"/>
      <c r="ARR19" s="49"/>
      <c r="ARS19" s="49"/>
      <c r="ART19" s="49">
        <v>198</v>
      </c>
      <c r="ARU19" s="49"/>
      <c r="ARV19" s="67">
        <f t="shared" si="411"/>
        <v>198</v>
      </c>
      <c r="ARW19" s="68">
        <f t="shared" si="412"/>
        <v>33</v>
      </c>
      <c r="ARX19" s="48"/>
      <c r="ARY19" s="49"/>
      <c r="ARZ19" s="49">
        <v>397</v>
      </c>
      <c r="ASA19" s="49"/>
      <c r="ASB19" s="49"/>
      <c r="ASC19" s="49"/>
      <c r="ASD19" s="67">
        <f t="shared" si="413"/>
        <v>397</v>
      </c>
      <c r="ASE19" s="68">
        <f t="shared" si="414"/>
        <v>66.166666666666671</v>
      </c>
      <c r="ASF19" s="48"/>
      <c r="ASG19" s="49"/>
      <c r="ASH19" s="49">
        <v>439</v>
      </c>
      <c r="ASI19" s="49"/>
      <c r="ASJ19" s="49"/>
      <c r="ASK19" s="49"/>
      <c r="ASL19" s="67">
        <f t="shared" si="415"/>
        <v>439</v>
      </c>
      <c r="ASM19" s="68">
        <f t="shared" si="416"/>
        <v>73.166666666666671</v>
      </c>
      <c r="ASN19" s="48"/>
      <c r="ASO19" s="49"/>
      <c r="ASP19" s="49">
        <v>220</v>
      </c>
      <c r="ASQ19" s="49"/>
      <c r="ASR19" s="49"/>
      <c r="ASS19" s="49"/>
      <c r="AST19" s="67">
        <f t="shared" si="417"/>
        <v>220</v>
      </c>
      <c r="ASU19" s="68">
        <f t="shared" si="418"/>
        <v>36.666666666666664</v>
      </c>
      <c r="ASV19" s="48"/>
      <c r="ASW19" s="49">
        <v>665</v>
      </c>
      <c r="ASX19" s="49"/>
      <c r="ASY19" s="49"/>
      <c r="ASZ19" s="49"/>
      <c r="ATA19" s="49"/>
      <c r="ATB19" s="67">
        <f t="shared" si="419"/>
        <v>665</v>
      </c>
      <c r="ATC19" s="68">
        <f t="shared" si="420"/>
        <v>110.83333333333333</v>
      </c>
      <c r="ATD19" s="48"/>
      <c r="ATE19" s="49"/>
      <c r="ATF19" s="49"/>
      <c r="ATG19" s="49"/>
      <c r="ATH19" s="49"/>
      <c r="ATI19" s="49"/>
      <c r="ATJ19" s="67">
        <f t="shared" si="421"/>
        <v>0</v>
      </c>
      <c r="ATK19" s="68">
        <f t="shared" si="422"/>
        <v>0</v>
      </c>
      <c r="ATL19" s="48"/>
      <c r="ATM19" s="49">
        <v>449</v>
      </c>
      <c r="ATN19" s="49"/>
      <c r="ATO19" s="49"/>
      <c r="ATP19" s="49"/>
      <c r="ATQ19" s="49"/>
      <c r="ATR19" s="67">
        <f t="shared" si="423"/>
        <v>449</v>
      </c>
      <c r="ATS19" s="68">
        <f t="shared" si="424"/>
        <v>74.833333333333329</v>
      </c>
      <c r="ATT19" s="48"/>
      <c r="ATU19" s="49"/>
      <c r="ATV19" s="49"/>
      <c r="ATW19" s="49"/>
      <c r="ATX19" s="49"/>
      <c r="ATY19" s="49"/>
      <c r="ATZ19" s="67">
        <f t="shared" si="425"/>
        <v>0</v>
      </c>
      <c r="AUA19" s="68">
        <f t="shared" si="426"/>
        <v>0</v>
      </c>
      <c r="AUB19" s="48">
        <v>660</v>
      </c>
      <c r="AUC19" s="49"/>
      <c r="AUD19" s="49"/>
      <c r="AUE19" s="49"/>
      <c r="AUF19" s="49"/>
      <c r="AUG19" s="49"/>
      <c r="AUH19" s="67">
        <f t="shared" si="427"/>
        <v>660</v>
      </c>
      <c r="AUI19" s="68">
        <f t="shared" si="428"/>
        <v>110</v>
      </c>
      <c r="AUJ19" s="48"/>
      <c r="AUK19" s="49"/>
      <c r="AUL19" s="49"/>
      <c r="AUM19" s="49"/>
      <c r="AUN19" s="49"/>
      <c r="AUO19" s="49"/>
      <c r="AUP19" s="67">
        <f t="shared" si="429"/>
        <v>0</v>
      </c>
      <c r="AUQ19" s="68">
        <f t="shared" si="430"/>
        <v>0</v>
      </c>
      <c r="AUR19" s="48"/>
      <c r="AUS19" s="49">
        <v>220</v>
      </c>
      <c r="AUT19" s="49"/>
      <c r="AUU19" s="49"/>
      <c r="AUV19" s="49"/>
      <c r="AUW19" s="49"/>
      <c r="AUX19" s="67">
        <f t="shared" si="431"/>
        <v>220</v>
      </c>
      <c r="AUY19" s="68">
        <f t="shared" si="432"/>
        <v>36.666666666666664</v>
      </c>
      <c r="AUZ19" s="48"/>
      <c r="AVA19" s="49"/>
      <c r="AVB19" s="49"/>
      <c r="AVC19" s="49"/>
      <c r="AVD19" s="49">
        <v>478</v>
      </c>
      <c r="AVE19" s="49"/>
      <c r="AVF19" s="67">
        <f t="shared" si="433"/>
        <v>478</v>
      </c>
      <c r="AVG19" s="68">
        <f t="shared" si="434"/>
        <v>79.666666666666671</v>
      </c>
      <c r="AVH19" s="48"/>
      <c r="AVI19" s="49"/>
      <c r="AVJ19" s="49"/>
      <c r="AVK19" s="49"/>
      <c r="AVL19" s="49"/>
      <c r="AVM19" s="49"/>
      <c r="AVN19" s="67">
        <f t="shared" si="435"/>
        <v>0</v>
      </c>
      <c r="AVO19" s="68">
        <f t="shared" si="436"/>
        <v>0</v>
      </c>
      <c r="AVP19" s="48"/>
      <c r="AVQ19" s="49"/>
      <c r="AVR19" s="49"/>
      <c r="AVS19" s="49"/>
      <c r="AVT19" s="49"/>
      <c r="AVU19" s="49"/>
      <c r="AVV19" s="67">
        <f t="shared" si="437"/>
        <v>0</v>
      </c>
      <c r="AVW19" s="68">
        <f t="shared" si="438"/>
        <v>0</v>
      </c>
      <c r="AVX19" s="48">
        <v>418</v>
      </c>
      <c r="AVY19" s="49"/>
      <c r="AVZ19" s="49"/>
      <c r="AWA19" s="49"/>
      <c r="AWB19" s="49"/>
      <c r="AWC19" s="49"/>
      <c r="AWD19" s="67">
        <f t="shared" si="439"/>
        <v>418</v>
      </c>
      <c r="AWE19" s="68">
        <f t="shared" si="440"/>
        <v>69.666666666666671</v>
      </c>
      <c r="AWF19" s="48"/>
      <c r="AWG19" s="49"/>
      <c r="AWH19" s="49">
        <v>550</v>
      </c>
      <c r="AWI19" s="49"/>
      <c r="AWJ19" s="49"/>
      <c r="AWK19" s="49"/>
      <c r="AWL19" s="67">
        <f t="shared" si="441"/>
        <v>550</v>
      </c>
      <c r="AWM19" s="68">
        <f t="shared" si="442"/>
        <v>91.666666666666671</v>
      </c>
      <c r="AWN19" s="48">
        <v>440</v>
      </c>
      <c r="AWO19" s="49"/>
      <c r="AWP19" s="49"/>
      <c r="AWQ19" s="49"/>
      <c r="AWR19" s="49"/>
      <c r="AWS19" s="49"/>
      <c r="AWT19" s="42">
        <f t="shared" si="443"/>
        <v>440</v>
      </c>
      <c r="AWU19" s="43">
        <f t="shared" si="444"/>
        <v>73.333333333333329</v>
      </c>
      <c r="AWV19" s="48"/>
      <c r="AWW19" s="49"/>
      <c r="AWX19" s="49"/>
      <c r="AWY19" s="49"/>
      <c r="AWZ19" s="49"/>
      <c r="AXA19" s="49"/>
      <c r="AXB19" s="42">
        <f t="shared" si="445"/>
        <v>0</v>
      </c>
      <c r="AXC19" s="43">
        <f t="shared" si="446"/>
        <v>0</v>
      </c>
      <c r="AXD19" s="48"/>
      <c r="AXE19" s="49"/>
      <c r="AXF19" s="49"/>
      <c r="AXG19" s="49">
        <v>420</v>
      </c>
      <c r="AXH19" s="49"/>
      <c r="AXI19" s="49"/>
      <c r="AXJ19" s="42">
        <f t="shared" si="447"/>
        <v>420</v>
      </c>
      <c r="AXK19" s="43">
        <f t="shared" si="448"/>
        <v>70</v>
      </c>
      <c r="AXL19" s="48"/>
      <c r="AXM19" s="49"/>
      <c r="AXN19" s="49">
        <v>440</v>
      </c>
      <c r="AXO19" s="49">
        <v>439</v>
      </c>
      <c r="AXP19" s="49"/>
      <c r="AXQ19" s="49"/>
      <c r="AXR19" s="42">
        <f t="shared" si="449"/>
        <v>879</v>
      </c>
      <c r="AXS19" s="43">
        <f t="shared" si="450"/>
        <v>146.5</v>
      </c>
      <c r="AXT19" s="48"/>
      <c r="AXU19" s="49"/>
      <c r="AXV19" s="49"/>
      <c r="AXW19" s="49"/>
      <c r="AXX19" s="49"/>
      <c r="AXY19" s="49"/>
      <c r="AXZ19" s="42">
        <f t="shared" si="451"/>
        <v>0</v>
      </c>
      <c r="AYA19" s="43">
        <f t="shared" si="452"/>
        <v>0</v>
      </c>
      <c r="AYB19" s="48"/>
      <c r="AYC19" s="49"/>
      <c r="AYD19" s="49"/>
      <c r="AYE19" s="49"/>
      <c r="AYF19" s="49"/>
      <c r="AYG19" s="49"/>
      <c r="AYH19" s="42">
        <f t="shared" si="453"/>
        <v>0</v>
      </c>
      <c r="AYI19" s="43">
        <f t="shared" si="454"/>
        <v>0</v>
      </c>
      <c r="AYJ19" s="48"/>
      <c r="AYK19" s="49">
        <v>472</v>
      </c>
      <c r="AYL19" s="49">
        <v>1</v>
      </c>
      <c r="AYM19" s="49"/>
      <c r="AYN19" s="49"/>
      <c r="AYO19" s="49"/>
      <c r="AYP19" s="42">
        <f t="shared" si="455"/>
        <v>473</v>
      </c>
      <c r="AYQ19" s="43">
        <f t="shared" si="456"/>
        <v>78.833333333333329</v>
      </c>
      <c r="AYR19" s="48">
        <v>308</v>
      </c>
      <c r="AYS19" s="49"/>
      <c r="AYT19" s="49"/>
      <c r="AYU19" s="49"/>
      <c r="AYV19" s="49"/>
      <c r="AYW19" s="49"/>
      <c r="AYX19" s="42">
        <f t="shared" si="457"/>
        <v>308</v>
      </c>
      <c r="AYY19" s="43">
        <f t="shared" si="458"/>
        <v>51.333333333333336</v>
      </c>
      <c r="AYZ19" s="48">
        <v>440</v>
      </c>
      <c r="AZA19" s="49"/>
      <c r="AZB19" s="49"/>
      <c r="AZC19" s="49"/>
      <c r="AZD19" s="49"/>
      <c r="AZE19" s="49"/>
      <c r="AZF19" s="42">
        <f t="shared" si="459"/>
        <v>440</v>
      </c>
      <c r="AZG19" s="43">
        <f t="shared" si="460"/>
        <v>73.333333333333329</v>
      </c>
      <c r="AZH19" s="48"/>
      <c r="AZI19" s="49"/>
      <c r="AZJ19" s="49"/>
      <c r="AZK19" s="49"/>
      <c r="AZL19" s="49"/>
      <c r="AZM19" s="49"/>
      <c r="AZN19" s="42">
        <f t="shared" si="461"/>
        <v>0</v>
      </c>
      <c r="AZO19" s="43">
        <f t="shared" si="462"/>
        <v>0</v>
      </c>
      <c r="AZP19" s="48"/>
      <c r="AZQ19" s="49">
        <v>660</v>
      </c>
      <c r="AZR19" s="49"/>
      <c r="AZS19" s="49"/>
      <c r="AZT19" s="49">
        <v>211</v>
      </c>
      <c r="AZU19" s="49"/>
      <c r="AZV19" s="42">
        <f t="shared" si="463"/>
        <v>871</v>
      </c>
      <c r="AZW19" s="43">
        <f t="shared" si="464"/>
        <v>145.16666666666666</v>
      </c>
      <c r="AZX19" s="82"/>
      <c r="AZY19" s="83"/>
      <c r="AZZ19" s="83"/>
      <c r="BAA19" s="83"/>
      <c r="BAB19" s="83"/>
      <c r="BAC19" s="83"/>
      <c r="BAD19" s="42">
        <f t="shared" si="465"/>
        <v>0</v>
      </c>
      <c r="BAE19" s="43">
        <f t="shared" si="466"/>
        <v>0</v>
      </c>
      <c r="BAF19" s="48"/>
      <c r="BAG19" s="49"/>
      <c r="BAH19" s="49"/>
      <c r="BAI19" s="49">
        <v>220</v>
      </c>
      <c r="BAJ19" s="49"/>
      <c r="BAK19" s="49"/>
      <c r="BAL19" s="42">
        <f t="shared" si="467"/>
        <v>220</v>
      </c>
      <c r="BAM19" s="43">
        <f t="shared" si="468"/>
        <v>36.666666666666664</v>
      </c>
      <c r="BAN19" s="48"/>
      <c r="BAO19" s="49"/>
      <c r="BAP19" s="49"/>
      <c r="BAQ19" s="49">
        <v>197</v>
      </c>
      <c r="BAR19" s="49"/>
      <c r="BAS19" s="49"/>
      <c r="BAT19" s="42">
        <f t="shared" si="469"/>
        <v>197</v>
      </c>
      <c r="BAU19" s="43">
        <f t="shared" si="470"/>
        <v>32.833333333333336</v>
      </c>
      <c r="BAV19" s="48">
        <v>440</v>
      </c>
      <c r="BAW19" s="49"/>
      <c r="BAX19" s="49"/>
      <c r="BAY19" s="49"/>
      <c r="BAZ19" s="49">
        <v>191</v>
      </c>
      <c r="BBA19" s="49"/>
      <c r="BBB19" s="42">
        <f t="shared" si="471"/>
        <v>631</v>
      </c>
      <c r="BBC19" s="43">
        <f t="shared" si="472"/>
        <v>105.16666666666667</v>
      </c>
      <c r="BBD19" s="48"/>
      <c r="BBE19" s="49"/>
      <c r="BBF19" s="49"/>
      <c r="BBG19" s="49"/>
      <c r="BBH19" s="49"/>
      <c r="BBI19" s="49">
        <v>334</v>
      </c>
      <c r="BBJ19" s="42">
        <f t="shared" si="473"/>
        <v>334</v>
      </c>
      <c r="BBK19" s="43">
        <f t="shared" si="474"/>
        <v>55.666666666666664</v>
      </c>
      <c r="BBL19" s="48"/>
      <c r="BBM19" s="49"/>
      <c r="BBN19" s="49"/>
      <c r="BBO19" s="49"/>
      <c r="BBP19" s="49"/>
      <c r="BBQ19" s="49"/>
      <c r="BBR19" s="42">
        <f t="shared" si="475"/>
        <v>0</v>
      </c>
      <c r="BBS19" s="43">
        <f t="shared" si="476"/>
        <v>0</v>
      </c>
      <c r="BBT19" s="48">
        <v>403</v>
      </c>
      <c r="BBU19" s="49"/>
      <c r="BBV19" s="49"/>
      <c r="BBW19" s="49"/>
      <c r="BBX19" s="49"/>
      <c r="BBY19" s="49"/>
      <c r="BBZ19" s="42">
        <f t="shared" si="477"/>
        <v>403</v>
      </c>
      <c r="BCA19" s="43">
        <f t="shared" si="478"/>
        <v>67.166666666666671</v>
      </c>
      <c r="BCB19" s="48"/>
      <c r="BCC19" s="49"/>
      <c r="BCD19" s="49">
        <v>110</v>
      </c>
      <c r="BCE19" s="49"/>
      <c r="BCF19" s="49"/>
      <c r="BCG19" s="49"/>
      <c r="BCH19" s="42">
        <f t="shared" si="479"/>
        <v>110</v>
      </c>
      <c r="BCI19" s="43">
        <f t="shared" si="480"/>
        <v>18.333333333333332</v>
      </c>
      <c r="BCJ19" s="48">
        <v>2</v>
      </c>
      <c r="BCK19" s="49">
        <v>413</v>
      </c>
      <c r="BCL19" s="49"/>
      <c r="BCM19" s="49"/>
      <c r="BCN19" s="49"/>
      <c r="BCO19" s="49"/>
      <c r="BCP19" s="42">
        <f t="shared" si="481"/>
        <v>415</v>
      </c>
      <c r="BCQ19" s="43">
        <f t="shared" si="482"/>
        <v>69.166666666666671</v>
      </c>
      <c r="BCR19" s="48"/>
      <c r="BCS19" s="49"/>
      <c r="BCT19" s="49"/>
      <c r="BCU19" s="49">
        <v>458</v>
      </c>
      <c r="BCV19" s="49"/>
      <c r="BCW19" s="49"/>
      <c r="BCX19" s="42">
        <f t="shared" si="483"/>
        <v>458</v>
      </c>
      <c r="BCY19" s="43">
        <f t="shared" si="484"/>
        <v>76.333333333333329</v>
      </c>
      <c r="BCZ19" s="48"/>
      <c r="BDA19" s="49"/>
      <c r="BDB19" s="49">
        <v>440</v>
      </c>
      <c r="BDC19" s="49"/>
      <c r="BDD19" s="49"/>
      <c r="BDE19" s="49"/>
      <c r="BDF19" s="42">
        <f t="shared" si="485"/>
        <v>440</v>
      </c>
      <c r="BDG19" s="43">
        <f t="shared" si="486"/>
        <v>73.333333333333329</v>
      </c>
      <c r="BDH19" s="48"/>
      <c r="BDI19" s="49"/>
      <c r="BDJ19" s="49"/>
      <c r="BDK19" s="49"/>
      <c r="BDL19" s="49"/>
      <c r="BDM19" s="49"/>
      <c r="BDN19" s="42">
        <f t="shared" si="487"/>
        <v>0</v>
      </c>
      <c r="BDO19" s="43">
        <f t="shared" si="488"/>
        <v>0</v>
      </c>
      <c r="BDP19" s="48"/>
      <c r="BDQ19" s="49"/>
      <c r="BDR19" s="49"/>
      <c r="BDS19" s="49"/>
      <c r="BDT19" s="49"/>
      <c r="BDU19" s="49"/>
      <c r="BDV19" s="42">
        <f t="shared" si="489"/>
        <v>0</v>
      </c>
      <c r="BDW19" s="43">
        <f t="shared" si="490"/>
        <v>0</v>
      </c>
      <c r="BDX19" s="48">
        <v>350</v>
      </c>
      <c r="BDY19" s="49"/>
      <c r="BDZ19" s="49"/>
      <c r="BEA19" s="49">
        <v>219</v>
      </c>
      <c r="BEB19" s="49"/>
      <c r="BEC19" s="49"/>
      <c r="BED19" s="42">
        <f t="shared" si="491"/>
        <v>569</v>
      </c>
      <c r="BEE19" s="43">
        <f t="shared" si="492"/>
        <v>94.833333333333329</v>
      </c>
      <c r="BEF19" s="48"/>
      <c r="BEG19" s="49"/>
      <c r="BEH19" s="49">
        <v>392</v>
      </c>
      <c r="BEI19" s="49"/>
      <c r="BEJ19" s="49"/>
      <c r="BEK19" s="49"/>
      <c r="BEL19" s="42">
        <f t="shared" si="493"/>
        <v>392</v>
      </c>
      <c r="BEM19" s="43">
        <f t="shared" si="494"/>
        <v>65.333333333333329</v>
      </c>
      <c r="BEN19" s="48">
        <v>440</v>
      </c>
      <c r="BEO19" s="49"/>
      <c r="BEP19" s="49"/>
      <c r="BEQ19" s="49"/>
      <c r="BER19" s="49"/>
      <c r="BES19" s="49"/>
      <c r="BET19" s="42">
        <f t="shared" si="495"/>
        <v>440</v>
      </c>
      <c r="BEU19" s="43">
        <f t="shared" si="496"/>
        <v>73.333333333333329</v>
      </c>
      <c r="BEV19" s="82">
        <v>111</v>
      </c>
      <c r="BEW19" s="83"/>
      <c r="BEX19" s="83"/>
      <c r="BEY19" s="83"/>
      <c r="BEZ19" s="83"/>
      <c r="BFA19" s="83"/>
      <c r="BFB19" s="42">
        <f t="shared" si="497"/>
        <v>111</v>
      </c>
      <c r="BFC19" s="43">
        <f t="shared" si="498"/>
        <v>18.5</v>
      </c>
      <c r="BFD19" s="48"/>
      <c r="BFE19" s="49">
        <v>220</v>
      </c>
      <c r="BFF19" s="49"/>
      <c r="BFG19" s="49"/>
      <c r="BFH19" s="49"/>
      <c r="BFI19" s="49"/>
      <c r="BFJ19" s="42">
        <f t="shared" si="499"/>
        <v>220</v>
      </c>
      <c r="BFK19" s="43">
        <f t="shared" si="500"/>
        <v>36.666666666666664</v>
      </c>
      <c r="BFL19" s="48">
        <v>338</v>
      </c>
      <c r="BFM19" s="49"/>
      <c r="BFN19" s="49"/>
      <c r="BFO19" s="49"/>
      <c r="BFP19" s="49"/>
      <c r="BFQ19" s="49"/>
      <c r="BFR19" s="42">
        <f t="shared" si="501"/>
        <v>338</v>
      </c>
      <c r="BFS19" s="43">
        <f t="shared" si="502"/>
        <v>56.333333333333336</v>
      </c>
      <c r="BFT19" s="48">
        <v>421</v>
      </c>
      <c r="BFU19" s="49"/>
      <c r="BFV19" s="49"/>
      <c r="BFW19" s="49">
        <v>110</v>
      </c>
      <c r="BFX19" s="49"/>
      <c r="BFY19" s="49"/>
      <c r="BFZ19" s="42">
        <f t="shared" si="503"/>
        <v>531</v>
      </c>
      <c r="BGA19" s="43">
        <f t="shared" si="504"/>
        <v>88.5</v>
      </c>
      <c r="BGB19" s="48"/>
      <c r="BGC19" s="49"/>
      <c r="BGD19" s="49"/>
      <c r="BGE19" s="49"/>
      <c r="BGF19" s="49">
        <v>330</v>
      </c>
      <c r="BGG19" s="49"/>
      <c r="BGH19" s="42">
        <f t="shared" si="505"/>
        <v>330</v>
      </c>
      <c r="BGI19" s="43">
        <f t="shared" si="506"/>
        <v>55</v>
      </c>
      <c r="BGJ19" s="48"/>
      <c r="BGK19" s="49"/>
      <c r="BGL19" s="49">
        <v>220</v>
      </c>
      <c r="BGM19" s="49"/>
      <c r="BGN19" s="49"/>
      <c r="BGO19" s="49"/>
      <c r="BGP19" s="42">
        <f t="shared" si="507"/>
        <v>220</v>
      </c>
      <c r="BGQ19" s="43">
        <f t="shared" si="508"/>
        <v>36.666666666666664</v>
      </c>
      <c r="BGR19" s="48">
        <v>440</v>
      </c>
      <c r="BGS19" s="49"/>
      <c r="BGT19" s="49"/>
      <c r="BGU19" s="49"/>
      <c r="BGV19" s="49"/>
      <c r="BGW19" s="49"/>
      <c r="BGX19" s="42">
        <f t="shared" si="509"/>
        <v>440</v>
      </c>
      <c r="BGY19" s="43">
        <f t="shared" si="510"/>
        <v>73.333333333333329</v>
      </c>
      <c r="BGZ19" s="48">
        <v>226</v>
      </c>
      <c r="BHA19" s="49"/>
      <c r="BHB19" s="49"/>
      <c r="BHC19" s="49"/>
      <c r="BHD19" s="49"/>
      <c r="BHE19" s="49"/>
      <c r="BHF19" s="42">
        <f t="shared" si="511"/>
        <v>226</v>
      </c>
      <c r="BHG19" s="43">
        <f t="shared" si="512"/>
        <v>37.666666666666664</v>
      </c>
      <c r="BHH19" s="63">
        <v>220</v>
      </c>
      <c r="BHI19" s="64"/>
      <c r="BHJ19" s="64"/>
      <c r="BHK19" s="64"/>
      <c r="BHL19" s="64">
        <v>438</v>
      </c>
      <c r="BHM19" s="64"/>
      <c r="BHN19" s="42">
        <f t="shared" si="513"/>
        <v>658</v>
      </c>
      <c r="BHO19" s="43">
        <f t="shared" si="514"/>
        <v>109.66666666666667</v>
      </c>
      <c r="BHP19" s="48"/>
      <c r="BHQ19" s="49"/>
      <c r="BHR19" s="49"/>
      <c r="BHS19" s="49"/>
      <c r="BHT19" s="49"/>
      <c r="BHU19" s="49">
        <v>220</v>
      </c>
      <c r="BHV19" s="42">
        <f t="shared" si="515"/>
        <v>220</v>
      </c>
      <c r="BHW19" s="43">
        <f t="shared" si="516"/>
        <v>36.666666666666664</v>
      </c>
      <c r="BHX19" s="48"/>
      <c r="BHY19" s="49"/>
      <c r="BHZ19" s="49"/>
      <c r="BIA19" s="49">
        <v>220</v>
      </c>
      <c r="BIB19" s="49"/>
      <c r="BIC19" s="49"/>
      <c r="BID19" s="42">
        <f t="shared" si="517"/>
        <v>220</v>
      </c>
      <c r="BIE19" s="43">
        <f t="shared" si="518"/>
        <v>36.666666666666664</v>
      </c>
      <c r="BIF19" s="48"/>
      <c r="BIG19" s="49"/>
      <c r="BIH19" s="49">
        <v>440</v>
      </c>
      <c r="BII19" s="49"/>
      <c r="BIJ19" s="49"/>
      <c r="BIK19" s="49"/>
      <c r="BIL19" s="42">
        <f t="shared" si="519"/>
        <v>440</v>
      </c>
      <c r="BIM19" s="43">
        <f t="shared" si="520"/>
        <v>73.333333333333329</v>
      </c>
      <c r="BIN19" s="48"/>
      <c r="BIO19" s="49"/>
      <c r="BIP19" s="49">
        <v>84</v>
      </c>
      <c r="BIQ19" s="49"/>
      <c r="BIR19" s="49"/>
      <c r="BIS19" s="49"/>
      <c r="BIT19" s="42">
        <f t="shared" si="521"/>
        <v>84</v>
      </c>
      <c r="BIU19" s="43">
        <f t="shared" si="522"/>
        <v>14</v>
      </c>
      <c r="BIV19" s="48"/>
      <c r="BIW19" s="49">
        <v>220</v>
      </c>
      <c r="BIX19" s="49"/>
      <c r="BIY19" s="49"/>
      <c r="BIZ19" s="49"/>
      <c r="BJA19" s="49">
        <v>450</v>
      </c>
      <c r="BJB19" s="42">
        <f t="shared" si="523"/>
        <v>670</v>
      </c>
      <c r="BJC19" s="43">
        <f t="shared" si="524"/>
        <v>111.66666666666667</v>
      </c>
      <c r="BJD19" s="48"/>
      <c r="BJE19" s="49"/>
      <c r="BJF19" s="49"/>
      <c r="BJG19" s="49"/>
      <c r="BJH19" s="49"/>
      <c r="BJI19" s="49">
        <v>221</v>
      </c>
      <c r="BJJ19" s="42">
        <f t="shared" si="525"/>
        <v>221</v>
      </c>
      <c r="BJK19" s="43">
        <f t="shared" si="526"/>
        <v>36.833333333333336</v>
      </c>
      <c r="BJL19" s="48"/>
      <c r="BJM19" s="49"/>
      <c r="BJN19" s="49"/>
      <c r="BJO19" s="49">
        <v>380</v>
      </c>
      <c r="BJP19" s="49"/>
      <c r="BJQ19" s="49"/>
      <c r="BJR19" s="42">
        <f t="shared" si="527"/>
        <v>380</v>
      </c>
      <c r="BJS19" s="43">
        <f t="shared" si="528"/>
        <v>63.333333333333336</v>
      </c>
      <c r="BJT19" s="63"/>
      <c r="BJU19" s="64"/>
      <c r="BJV19" s="64"/>
      <c r="BJW19" s="64"/>
      <c r="BJX19" s="64"/>
      <c r="BJY19" s="64">
        <v>220</v>
      </c>
      <c r="BJZ19" s="42">
        <f t="shared" si="529"/>
        <v>220</v>
      </c>
      <c r="BKA19" s="43">
        <f t="shared" si="530"/>
        <v>44</v>
      </c>
      <c r="BKB19" s="48"/>
      <c r="BKC19" s="49"/>
      <c r="BKD19" s="49"/>
      <c r="BKE19" s="49"/>
      <c r="BKF19" s="49"/>
      <c r="BKG19" s="49"/>
      <c r="BKH19" s="67">
        <f t="shared" si="531"/>
        <v>0</v>
      </c>
      <c r="BKI19" s="68">
        <f t="shared" si="532"/>
        <v>0</v>
      </c>
      <c r="BKJ19" s="48"/>
      <c r="BKK19" s="49"/>
      <c r="BKL19" s="49"/>
      <c r="BKM19" s="49"/>
      <c r="BKN19" s="49"/>
      <c r="BKO19" s="49">
        <v>310</v>
      </c>
      <c r="BKP19" s="42">
        <f t="shared" si="533"/>
        <v>310</v>
      </c>
      <c r="BKQ19" s="43">
        <f t="shared" si="534"/>
        <v>51.666666666666664</v>
      </c>
      <c r="BKR19" s="48"/>
      <c r="BKS19" s="49"/>
      <c r="BKT19" s="49"/>
      <c r="BKU19" s="49">
        <v>231</v>
      </c>
      <c r="BKV19" s="49"/>
      <c r="BKW19" s="49"/>
      <c r="BKX19" s="42">
        <f t="shared" si="535"/>
        <v>231</v>
      </c>
      <c r="BKY19" s="43">
        <f t="shared" si="536"/>
        <v>38.5</v>
      </c>
      <c r="BKZ19" s="48"/>
      <c r="BLA19" s="49"/>
      <c r="BLB19" s="49"/>
      <c r="BLC19" s="49"/>
      <c r="BLD19" s="49"/>
      <c r="BLE19" s="49">
        <v>440</v>
      </c>
      <c r="BLF19" s="42">
        <f t="shared" si="537"/>
        <v>440</v>
      </c>
      <c r="BLG19" s="43">
        <f t="shared" si="538"/>
        <v>73.333333333333329</v>
      </c>
      <c r="BLH19" s="48"/>
      <c r="BLI19" s="49"/>
      <c r="BLJ19" s="49"/>
      <c r="BLK19" s="49"/>
      <c r="BLL19" s="49"/>
      <c r="BLM19" s="49"/>
      <c r="BLN19" s="42">
        <f t="shared" si="539"/>
        <v>0</v>
      </c>
      <c r="BLO19" s="43">
        <f t="shared" si="540"/>
        <v>0</v>
      </c>
      <c r="BLP19" s="48"/>
      <c r="BLQ19" s="49"/>
      <c r="BLR19" s="49"/>
      <c r="BLS19" s="49">
        <v>330</v>
      </c>
      <c r="BLT19" s="49"/>
      <c r="BLU19" s="49"/>
      <c r="BLV19" s="42">
        <f t="shared" si="541"/>
        <v>330</v>
      </c>
      <c r="BLW19" s="43">
        <f t="shared" si="542"/>
        <v>55</v>
      </c>
      <c r="BLX19" s="63"/>
      <c r="BLY19" s="64"/>
      <c r="BLZ19" s="64"/>
      <c r="BMA19" s="64">
        <v>336</v>
      </c>
      <c r="BMB19" s="64"/>
      <c r="BMC19" s="64"/>
      <c r="BMD19" s="42">
        <f t="shared" si="543"/>
        <v>336</v>
      </c>
      <c r="BME19" s="43">
        <f t="shared" si="544"/>
        <v>56</v>
      </c>
      <c r="BMF19" s="48"/>
      <c r="BMG19" s="49"/>
      <c r="BMH19" s="49"/>
      <c r="BMI19" s="49">
        <v>459</v>
      </c>
      <c r="BMJ19" s="49"/>
      <c r="BMK19" s="49"/>
      <c r="BML19" s="42">
        <f t="shared" si="545"/>
        <v>459</v>
      </c>
      <c r="BMM19" s="43">
        <f t="shared" si="546"/>
        <v>76.5</v>
      </c>
      <c r="BMN19" s="63"/>
      <c r="BMO19" s="64">
        <v>327</v>
      </c>
      <c r="BMP19" s="64"/>
      <c r="BMQ19" s="64"/>
      <c r="BMR19" s="64"/>
      <c r="BMS19" s="64"/>
      <c r="BMT19" s="42">
        <f t="shared" si="547"/>
        <v>327</v>
      </c>
      <c r="BMU19" s="43">
        <f t="shared" si="548"/>
        <v>54.5</v>
      </c>
      <c r="BMV19" s="48"/>
      <c r="BMW19" s="49"/>
      <c r="BMX19" s="49"/>
      <c r="BMY19" s="49"/>
      <c r="BMZ19" s="49">
        <v>328</v>
      </c>
      <c r="BNA19" s="49"/>
      <c r="BNB19" s="42">
        <f t="shared" si="549"/>
        <v>328</v>
      </c>
      <c r="BNC19" s="43">
        <f t="shared" si="550"/>
        <v>54.666666666666664</v>
      </c>
      <c r="BND19" s="48"/>
      <c r="BNE19" s="49"/>
      <c r="BNF19" s="49"/>
      <c r="BNG19" s="49">
        <v>330</v>
      </c>
      <c r="BNH19" s="49"/>
      <c r="BNI19" s="49"/>
      <c r="BNJ19" s="42">
        <f t="shared" si="551"/>
        <v>330</v>
      </c>
      <c r="BNK19" s="43">
        <f t="shared" si="552"/>
        <v>55</v>
      </c>
      <c r="BNL19" s="48"/>
      <c r="BNM19" s="49"/>
      <c r="BNN19" s="49"/>
      <c r="BNO19" s="49"/>
      <c r="BNP19" s="49"/>
      <c r="BNQ19" s="49"/>
      <c r="BNR19" s="42">
        <f t="shared" si="553"/>
        <v>0</v>
      </c>
      <c r="BNS19" s="43">
        <f t="shared" si="554"/>
        <v>0</v>
      </c>
      <c r="BNT19" s="48">
        <v>409</v>
      </c>
      <c r="BNU19" s="49"/>
      <c r="BNV19" s="49"/>
      <c r="BNW19" s="49"/>
      <c r="BNX19" s="49">
        <v>6</v>
      </c>
      <c r="BNY19" s="49">
        <v>449</v>
      </c>
      <c r="BNZ19" s="42">
        <f t="shared" si="555"/>
        <v>864</v>
      </c>
      <c r="BOA19" s="43">
        <f t="shared" si="556"/>
        <v>144</v>
      </c>
      <c r="BOB19" s="48"/>
      <c r="BOC19" s="49"/>
      <c r="BOD19" s="49"/>
      <c r="BOE19" s="49"/>
      <c r="BOF19" s="49"/>
      <c r="BOG19" s="49"/>
      <c r="BOH19" s="42">
        <f t="shared" si="557"/>
        <v>0</v>
      </c>
      <c r="BOI19" s="43">
        <f t="shared" si="558"/>
        <v>0</v>
      </c>
      <c r="BOJ19" s="48"/>
      <c r="BOK19" s="49">
        <v>110</v>
      </c>
      <c r="BOL19" s="49"/>
      <c r="BOM19" s="49"/>
      <c r="BON19" s="49"/>
      <c r="BOO19" s="49"/>
      <c r="BOP19" s="42">
        <f t="shared" si="559"/>
        <v>110</v>
      </c>
      <c r="BOQ19" s="43">
        <f t="shared" si="560"/>
        <v>18.333333333333332</v>
      </c>
      <c r="BOR19" s="48"/>
      <c r="BOS19" s="49">
        <v>439</v>
      </c>
      <c r="BOT19" s="49"/>
      <c r="BOU19" s="49"/>
      <c r="BOV19" s="49"/>
      <c r="BOW19" s="49"/>
      <c r="BOX19" s="42">
        <f t="shared" si="561"/>
        <v>439</v>
      </c>
      <c r="BOY19" s="43">
        <f t="shared" si="562"/>
        <v>73.166666666666671</v>
      </c>
      <c r="BOZ19" s="63">
        <v>2</v>
      </c>
      <c r="BPA19" s="64">
        <v>401</v>
      </c>
      <c r="BPB19" s="64"/>
      <c r="BPC19" s="64"/>
      <c r="BPD19" s="64"/>
      <c r="BPE19" s="64">
        <v>231</v>
      </c>
      <c r="BPF19" s="42">
        <f t="shared" si="563"/>
        <v>634</v>
      </c>
      <c r="BPG19" s="43">
        <f t="shared" si="564"/>
        <v>105.66666666666667</v>
      </c>
      <c r="BPH19" s="48"/>
      <c r="BPI19" s="49"/>
      <c r="BPJ19" s="49"/>
      <c r="BPK19" s="49">
        <v>444</v>
      </c>
      <c r="BPL19" s="49"/>
      <c r="BPM19" s="49"/>
      <c r="BPN19" s="42">
        <f t="shared" si="565"/>
        <v>444</v>
      </c>
      <c r="BPO19" s="43">
        <f t="shared" si="566"/>
        <v>74</v>
      </c>
      <c r="BPP19" s="48"/>
      <c r="BPQ19" s="49"/>
      <c r="BPR19" s="49"/>
      <c r="BPS19" s="49">
        <v>108</v>
      </c>
      <c r="BPT19" s="49"/>
      <c r="BPU19" s="49"/>
      <c r="BPV19" s="42">
        <f t="shared" si="567"/>
        <v>108</v>
      </c>
      <c r="BPW19" s="43">
        <f t="shared" si="568"/>
        <v>18</v>
      </c>
      <c r="BPX19" s="48"/>
      <c r="BPY19" s="49"/>
      <c r="BPZ19" s="49"/>
      <c r="BQA19" s="49">
        <v>700</v>
      </c>
      <c r="BQB19" s="49"/>
      <c r="BQC19" s="49"/>
      <c r="BQD19" s="67">
        <f t="shared" si="569"/>
        <v>700</v>
      </c>
      <c r="BQE19" s="43">
        <f t="shared" si="570"/>
        <v>116.66666666666667</v>
      </c>
      <c r="BQF19" s="63"/>
      <c r="BQG19" s="64">
        <v>432</v>
      </c>
      <c r="BQH19" s="64"/>
      <c r="BQI19" s="64"/>
      <c r="BQJ19" s="64"/>
      <c r="BQK19" s="64">
        <v>331</v>
      </c>
      <c r="BQL19" s="67">
        <f t="shared" si="571"/>
        <v>763</v>
      </c>
      <c r="BQM19" s="43">
        <f t="shared" si="572"/>
        <v>127.16666666666667</v>
      </c>
      <c r="BQN19" s="63"/>
      <c r="BQO19" s="64"/>
      <c r="BQP19" s="64">
        <v>219</v>
      </c>
      <c r="BQQ19" s="64"/>
      <c r="BQR19" s="64"/>
      <c r="BQS19" s="64"/>
      <c r="BQT19" s="67">
        <f t="shared" si="573"/>
        <v>219</v>
      </c>
      <c r="BQU19" s="43">
        <f t="shared" si="574"/>
        <v>36.5</v>
      </c>
      <c r="BQV19" s="48"/>
      <c r="BQW19" s="49"/>
      <c r="BQX19" s="49"/>
      <c r="BQY19" s="49">
        <v>210</v>
      </c>
      <c r="BQZ19" s="49"/>
      <c r="BRA19" s="49"/>
      <c r="BRB19" s="67">
        <f t="shared" si="575"/>
        <v>210</v>
      </c>
      <c r="BRC19" s="43">
        <f t="shared" si="576"/>
        <v>35</v>
      </c>
      <c r="BRD19" s="48"/>
      <c r="BRE19" s="49"/>
      <c r="BRF19" s="49">
        <v>226</v>
      </c>
      <c r="BRG19" s="49"/>
      <c r="BRH19" s="49"/>
      <c r="BRI19" s="49"/>
      <c r="BRJ19" s="67">
        <f t="shared" si="577"/>
        <v>226</v>
      </c>
      <c r="BRK19" s="43">
        <f t="shared" si="578"/>
        <v>37.666666666666664</v>
      </c>
      <c r="BRL19" s="48"/>
      <c r="BRM19" s="49">
        <v>330</v>
      </c>
      <c r="BRN19" s="49"/>
      <c r="BRO19" s="49"/>
      <c r="BRP19" s="49">
        <v>440</v>
      </c>
      <c r="BRQ19" s="49"/>
      <c r="BRR19" s="67">
        <f t="shared" si="579"/>
        <v>770</v>
      </c>
      <c r="BRS19" s="68">
        <f t="shared" si="580"/>
        <v>128.33333333333334</v>
      </c>
      <c r="BRT19" s="63">
        <v>210</v>
      </c>
      <c r="BRU19" s="64"/>
      <c r="BRV19" s="64"/>
      <c r="BRW19" s="64"/>
      <c r="BRX19" s="64"/>
      <c r="BRY19" s="64">
        <v>416</v>
      </c>
      <c r="BRZ19" s="67">
        <f t="shared" si="581"/>
        <v>626</v>
      </c>
      <c r="BSA19" s="43">
        <f t="shared" si="582"/>
        <v>104.33333333333333</v>
      </c>
      <c r="BSB19" s="63"/>
      <c r="BSC19" s="64"/>
      <c r="BSD19" s="64"/>
      <c r="BSE19" s="64"/>
      <c r="BSF19" s="64"/>
      <c r="BSG19" s="64"/>
      <c r="BSH19" s="67">
        <f t="shared" si="583"/>
        <v>0</v>
      </c>
      <c r="BSI19" s="43">
        <f t="shared" si="584"/>
        <v>0</v>
      </c>
      <c r="BSJ19" s="63">
        <v>315</v>
      </c>
      <c r="BSK19" s="64"/>
      <c r="BSL19" s="64">
        <v>222</v>
      </c>
      <c r="BSM19" s="64"/>
      <c r="BSN19" s="64"/>
      <c r="BSO19" s="64"/>
      <c r="BSP19" s="67">
        <f t="shared" si="585"/>
        <v>537</v>
      </c>
      <c r="BSQ19" s="43">
        <f t="shared" si="586"/>
        <v>89.5</v>
      </c>
      <c r="BSR19" s="63"/>
      <c r="BSS19" s="64"/>
      <c r="BST19" s="64">
        <v>624</v>
      </c>
      <c r="BSU19" s="64">
        <v>480</v>
      </c>
      <c r="BSV19" s="64"/>
      <c r="BSW19" s="64"/>
      <c r="BSX19" s="67">
        <f t="shared" si="587"/>
        <v>1104</v>
      </c>
      <c r="BSY19" s="43">
        <f t="shared" si="588"/>
        <v>184</v>
      </c>
      <c r="BSZ19" s="63">
        <v>110</v>
      </c>
      <c r="BTA19" s="64"/>
      <c r="BTB19" s="64"/>
      <c r="BTC19" s="64"/>
      <c r="BTD19" s="64"/>
      <c r="BTE19" s="64">
        <v>440</v>
      </c>
      <c r="BTF19" s="67">
        <f t="shared" si="589"/>
        <v>550</v>
      </c>
      <c r="BTG19" s="43">
        <f t="shared" si="590"/>
        <v>91.666666666666671</v>
      </c>
      <c r="BTH19" s="63"/>
      <c r="BTI19" s="64"/>
      <c r="BTJ19" s="64"/>
      <c r="BTK19" s="64"/>
      <c r="BTL19" s="64">
        <v>225</v>
      </c>
      <c r="BTM19" s="64"/>
      <c r="BTN19" s="67">
        <f t="shared" si="591"/>
        <v>225</v>
      </c>
      <c r="BTO19" s="68">
        <f t="shared" si="592"/>
        <v>37.5</v>
      </c>
      <c r="BTP19" s="48"/>
      <c r="BTQ19" s="49"/>
      <c r="BTR19" s="49">
        <v>332</v>
      </c>
      <c r="BTS19" s="49"/>
      <c r="BTT19" s="49"/>
      <c r="BTU19" s="49"/>
      <c r="BTV19" s="67">
        <f t="shared" si="593"/>
        <v>332</v>
      </c>
      <c r="BTW19" s="43">
        <f t="shared" si="594"/>
        <v>55.333333333333336</v>
      </c>
      <c r="BTX19" s="63"/>
      <c r="BTY19" s="64"/>
      <c r="BTZ19" s="64"/>
      <c r="BUA19" s="64">
        <v>321</v>
      </c>
      <c r="BUB19" s="64"/>
      <c r="BUC19" s="64"/>
      <c r="BUD19" s="67">
        <f t="shared" si="595"/>
        <v>321</v>
      </c>
      <c r="BUE19" s="68">
        <f t="shared" si="596"/>
        <v>53.5</v>
      </c>
      <c r="BUF19" s="48">
        <v>221</v>
      </c>
      <c r="BUG19" s="49"/>
      <c r="BUH19" s="49"/>
      <c r="BUI19" s="49">
        <v>441</v>
      </c>
      <c r="BUJ19" s="49"/>
      <c r="BUK19" s="49"/>
      <c r="BUL19" s="67">
        <f t="shared" si="597"/>
        <v>662</v>
      </c>
      <c r="BUM19" s="68">
        <f t="shared" si="598"/>
        <v>110.33333333333333</v>
      </c>
      <c r="BUN19" s="63">
        <v>287</v>
      </c>
      <c r="BUO19" s="64">
        <v>329</v>
      </c>
      <c r="BUP19" s="64"/>
      <c r="BUQ19" s="64"/>
      <c r="BUR19" s="64"/>
      <c r="BUS19" s="64"/>
      <c r="BUT19" s="67">
        <f t="shared" si="599"/>
        <v>616</v>
      </c>
      <c r="BUU19" s="68">
        <f t="shared" si="600"/>
        <v>102.66666666666667</v>
      </c>
      <c r="BUV19" s="48"/>
      <c r="BUW19" s="49"/>
      <c r="BUX19" s="49"/>
      <c r="BUY19" s="49">
        <v>222</v>
      </c>
      <c r="BUZ19" s="49"/>
      <c r="BVA19" s="49"/>
      <c r="BVB19" s="67">
        <f t="shared" si="601"/>
        <v>222</v>
      </c>
      <c r="BVC19" s="68">
        <f t="shared" si="602"/>
        <v>37</v>
      </c>
      <c r="BVD19" s="48">
        <v>499</v>
      </c>
      <c r="BVE19" s="49"/>
      <c r="BVF19" s="49"/>
      <c r="BVG19" s="49"/>
      <c r="BVH19" s="49"/>
      <c r="BVI19" s="49"/>
      <c r="BVJ19" s="67">
        <f t="shared" si="603"/>
        <v>499</v>
      </c>
      <c r="BVK19" s="68">
        <f t="shared" si="604"/>
        <v>83.166666666666671</v>
      </c>
      <c r="BVL19" s="48"/>
      <c r="BVM19" s="49"/>
      <c r="BVN19" s="49">
        <v>334</v>
      </c>
      <c r="BVO19" s="49"/>
      <c r="BVP19" s="49"/>
      <c r="BVQ19" s="49">
        <v>108</v>
      </c>
      <c r="BVR19" s="67">
        <f t="shared" si="605"/>
        <v>442</v>
      </c>
      <c r="BVS19" s="68">
        <f t="shared" si="606"/>
        <v>73.666666666666671</v>
      </c>
      <c r="BVT19" s="48"/>
      <c r="BVU19" s="49"/>
      <c r="BVV19" s="49">
        <v>440</v>
      </c>
      <c r="BVW19" s="49"/>
      <c r="BVX19" s="49"/>
      <c r="BVY19" s="49"/>
      <c r="BVZ19" s="67">
        <f t="shared" si="607"/>
        <v>440</v>
      </c>
      <c r="BWA19" s="68">
        <f t="shared" si="608"/>
        <v>73.333333333333329</v>
      </c>
      <c r="BWB19" s="48">
        <v>112</v>
      </c>
      <c r="BWC19" s="49"/>
      <c r="BWD19" s="49"/>
      <c r="BWE19" s="49"/>
      <c r="BWF19" s="49"/>
      <c r="BWG19" s="49"/>
      <c r="BWH19" s="67">
        <f t="shared" si="609"/>
        <v>112</v>
      </c>
      <c r="BWI19" s="68">
        <f t="shared" si="610"/>
        <v>18.666666666666668</v>
      </c>
      <c r="BWJ19" s="48">
        <v>330</v>
      </c>
      <c r="BWK19" s="49"/>
      <c r="BWL19" s="49"/>
      <c r="BWM19" s="49">
        <v>440</v>
      </c>
      <c r="BWN19" s="49"/>
      <c r="BWO19" s="49"/>
      <c r="BWP19" s="67">
        <f t="shared" si="611"/>
        <v>770</v>
      </c>
      <c r="BWQ19" s="68">
        <f t="shared" si="612"/>
        <v>128.33333333333334</v>
      </c>
      <c r="BWR19" s="48"/>
      <c r="BWS19" s="49"/>
      <c r="BWT19" s="49">
        <v>436</v>
      </c>
      <c r="BWU19" s="49"/>
      <c r="BWV19" s="49"/>
      <c r="BWW19" s="49"/>
      <c r="BWX19" s="67">
        <f t="shared" si="613"/>
        <v>436</v>
      </c>
      <c r="BWY19" s="68">
        <f t="shared" si="614"/>
        <v>72.666666666666671</v>
      </c>
      <c r="BWZ19" s="48">
        <v>112</v>
      </c>
      <c r="BXA19" s="49"/>
      <c r="BXB19" s="49"/>
      <c r="BXC19" s="49">
        <v>325</v>
      </c>
      <c r="BXD19" s="49"/>
      <c r="BXE19" s="49"/>
      <c r="BXF19" s="67">
        <f t="shared" si="615"/>
        <v>437</v>
      </c>
      <c r="BXG19" s="68">
        <f t="shared" si="616"/>
        <v>72.833333333333329</v>
      </c>
      <c r="BXH19" s="48">
        <v>221</v>
      </c>
      <c r="BXI19" s="49"/>
      <c r="BXJ19" s="49"/>
      <c r="BXK19" s="49">
        <v>220</v>
      </c>
      <c r="BXL19" s="49"/>
      <c r="BXM19" s="49">
        <v>550</v>
      </c>
      <c r="BXN19" s="67">
        <f t="shared" si="617"/>
        <v>991</v>
      </c>
      <c r="BXO19" s="68">
        <f t="shared" si="618"/>
        <v>165.16666666666666</v>
      </c>
      <c r="BXP19" s="63"/>
      <c r="BXQ19" s="64">
        <v>290</v>
      </c>
      <c r="BXR19" s="64"/>
      <c r="BXS19" s="64"/>
      <c r="BXT19" s="64"/>
      <c r="BXU19" s="1">
        <v>340</v>
      </c>
      <c r="BXV19" s="67">
        <f t="shared" si="73"/>
        <v>290</v>
      </c>
      <c r="BXW19" s="68">
        <f t="shared" si="619"/>
        <v>48.333333333333336</v>
      </c>
      <c r="BXX19" s="48"/>
      <c r="BXY19" s="49"/>
      <c r="BXZ19" s="49"/>
      <c r="BYA19" s="49">
        <v>280</v>
      </c>
      <c r="BYB19" s="49"/>
      <c r="BYC19" s="49"/>
      <c r="BYD19" s="67">
        <f t="shared" si="620"/>
        <v>280</v>
      </c>
      <c r="BYE19" s="68">
        <f t="shared" si="621"/>
        <v>46.666666666666664</v>
      </c>
      <c r="BYF19" s="63"/>
      <c r="BYG19" s="64">
        <v>95</v>
      </c>
      <c r="BYH19" s="64"/>
      <c r="BYI19" s="64"/>
      <c r="BYJ19" s="64"/>
      <c r="BYK19" s="64">
        <v>305</v>
      </c>
      <c r="BYL19" s="67">
        <f t="shared" si="622"/>
        <v>400</v>
      </c>
      <c r="BYM19" s="68">
        <f t="shared" si="623"/>
        <v>66.666666666666671</v>
      </c>
      <c r="BYN19" s="48"/>
      <c r="BYO19" s="49"/>
      <c r="BYP19" s="49"/>
      <c r="BYQ19" s="49">
        <v>409</v>
      </c>
      <c r="BYR19" s="49"/>
      <c r="BYS19" s="49"/>
      <c r="BYT19" s="67">
        <f t="shared" si="624"/>
        <v>409</v>
      </c>
      <c r="BYU19" s="68">
        <f t="shared" si="625"/>
        <v>68.166666666666671</v>
      </c>
      <c r="BYV19" s="48">
        <v>331</v>
      </c>
      <c r="BYW19" s="49"/>
      <c r="BYX19" s="49"/>
      <c r="BYY19" s="49"/>
      <c r="BYZ19" s="49">
        <v>400</v>
      </c>
      <c r="BZA19" s="49"/>
      <c r="BZB19" s="67">
        <f t="shared" si="626"/>
        <v>731</v>
      </c>
      <c r="BZC19" s="68">
        <f t="shared" si="627"/>
        <v>121.83333333333333</v>
      </c>
      <c r="BZD19" s="48"/>
      <c r="BZE19" s="49">
        <v>110</v>
      </c>
      <c r="BZF19" s="49"/>
      <c r="BZG19" s="49"/>
      <c r="BZH19" s="49"/>
      <c r="BZI19" s="49">
        <v>404</v>
      </c>
      <c r="BZJ19" s="67">
        <f t="shared" si="628"/>
        <v>514</v>
      </c>
      <c r="BZK19" s="68">
        <f t="shared" si="629"/>
        <v>85.666666666666671</v>
      </c>
      <c r="BZL19" s="48"/>
      <c r="BZM19" s="49">
        <v>441</v>
      </c>
      <c r="BZN19" s="49"/>
      <c r="BZO19" s="49"/>
      <c r="BZP19" s="49"/>
      <c r="BZQ19" s="49"/>
      <c r="BZR19" s="67">
        <f t="shared" si="630"/>
        <v>441</v>
      </c>
      <c r="BZS19" s="68">
        <f t="shared" si="631"/>
        <v>73.5</v>
      </c>
      <c r="BZT19" s="48"/>
      <c r="BZU19" s="49"/>
      <c r="BZV19" s="49"/>
      <c r="BZW19" s="49"/>
      <c r="BZX19" s="49"/>
      <c r="BZY19" s="49">
        <v>312</v>
      </c>
      <c r="BZZ19" s="67">
        <f t="shared" si="632"/>
        <v>312</v>
      </c>
      <c r="CAA19" s="68">
        <f t="shared" si="633"/>
        <v>52</v>
      </c>
      <c r="CAB19" s="48"/>
      <c r="CAC19" s="49">
        <v>80</v>
      </c>
      <c r="CAD19" s="49"/>
      <c r="CAE19" s="49"/>
      <c r="CAF19" s="49">
        <v>220</v>
      </c>
      <c r="CAG19" s="49"/>
      <c r="CAH19" s="67">
        <f t="shared" si="634"/>
        <v>300</v>
      </c>
      <c r="CAI19" s="68">
        <f t="shared" si="635"/>
        <v>50</v>
      </c>
      <c r="CAJ19" s="63"/>
      <c r="CAK19" s="64">
        <v>110</v>
      </c>
      <c r="CAL19" s="64"/>
      <c r="CAM19" s="64"/>
      <c r="CAN19" s="64">
        <v>361</v>
      </c>
      <c r="CAO19" s="64"/>
      <c r="CAP19" s="67">
        <f t="shared" si="636"/>
        <v>471</v>
      </c>
      <c r="CAQ19" s="68">
        <f t="shared" si="637"/>
        <v>78.5</v>
      </c>
      <c r="CAR19" s="63"/>
      <c r="CAS19" s="64">
        <v>220</v>
      </c>
      <c r="CAT19" s="64"/>
      <c r="CAU19" s="64"/>
      <c r="CAV19" s="64"/>
      <c r="CAW19" s="64"/>
      <c r="CAX19" s="67">
        <f t="shared" si="638"/>
        <v>220</v>
      </c>
      <c r="CAY19" s="68">
        <f t="shared" si="639"/>
        <v>36.666666666666664</v>
      </c>
      <c r="CAZ19" s="48">
        <v>327</v>
      </c>
      <c r="CBA19" s="49"/>
      <c r="CBB19" s="49"/>
      <c r="CBC19" s="49"/>
      <c r="CBD19" s="49"/>
      <c r="CBE19" s="49"/>
      <c r="CBF19" s="67">
        <f t="shared" si="640"/>
        <v>327</v>
      </c>
      <c r="CBG19" s="68">
        <f t="shared" si="641"/>
        <v>54.5</v>
      </c>
      <c r="CBH19" s="48">
        <v>222</v>
      </c>
      <c r="CBI19" s="49"/>
      <c r="CBJ19" s="49"/>
      <c r="CBK19" s="49">
        <v>330</v>
      </c>
      <c r="CBL19" s="49"/>
      <c r="CBM19" s="49"/>
      <c r="CBN19" s="67">
        <f t="shared" si="642"/>
        <v>552</v>
      </c>
      <c r="CBO19" s="68">
        <f t="shared" si="643"/>
        <v>92</v>
      </c>
      <c r="CBP19" s="48">
        <v>224</v>
      </c>
      <c r="CBQ19" s="49"/>
      <c r="CBR19" s="49"/>
      <c r="CBS19" s="49"/>
      <c r="CBT19" s="49">
        <v>437</v>
      </c>
      <c r="CBU19" s="49"/>
      <c r="CBV19" s="67">
        <f t="shared" si="644"/>
        <v>661</v>
      </c>
      <c r="CBW19" s="68">
        <f t="shared" si="645"/>
        <v>110.16666666666667</v>
      </c>
      <c r="CBX19" s="48"/>
      <c r="CBY19" s="49"/>
      <c r="CBZ19" s="49"/>
      <c r="CCA19" s="49"/>
      <c r="CCB19" s="49"/>
      <c r="CCC19" s="49"/>
      <c r="CCD19" s="67">
        <f t="shared" si="646"/>
        <v>0</v>
      </c>
      <c r="CCE19" s="68">
        <f t="shared" si="647"/>
        <v>0</v>
      </c>
      <c r="CCF19" s="48">
        <v>216</v>
      </c>
      <c r="CCG19" s="49"/>
      <c r="CCH19" s="49"/>
      <c r="CCI19" s="49">
        <v>333</v>
      </c>
      <c r="CCJ19" s="49"/>
      <c r="CCK19" s="49"/>
      <c r="CCL19" s="67">
        <f t="shared" si="648"/>
        <v>549</v>
      </c>
      <c r="CCM19" s="68">
        <f t="shared" si="649"/>
        <v>91.5</v>
      </c>
      <c r="CCN19" s="48">
        <v>110</v>
      </c>
      <c r="CCO19" s="49"/>
      <c r="CCP19" s="49"/>
      <c r="CCQ19" s="49"/>
      <c r="CCR19" s="49">
        <v>219</v>
      </c>
      <c r="CCS19" s="49"/>
      <c r="CCT19" s="67">
        <f t="shared" si="650"/>
        <v>329</v>
      </c>
      <c r="CCU19" s="68">
        <f t="shared" si="651"/>
        <v>54.833333333333336</v>
      </c>
      <c r="CCV19" s="48"/>
      <c r="CCW19" s="49"/>
      <c r="CCX19" s="49">
        <v>440</v>
      </c>
      <c r="CCY19" s="49">
        <v>440</v>
      </c>
      <c r="CCZ19" s="49"/>
      <c r="CDA19" s="49"/>
      <c r="CDB19" s="67">
        <f t="shared" si="652"/>
        <v>880</v>
      </c>
      <c r="CDC19" s="68">
        <f t="shared" si="653"/>
        <v>146.66666666666666</v>
      </c>
      <c r="CDD19" s="48"/>
      <c r="CDE19" s="49"/>
      <c r="CDF19" s="49">
        <v>400</v>
      </c>
      <c r="CDG19" s="49"/>
      <c r="CDH19" s="49"/>
      <c r="CDI19" s="49"/>
      <c r="CDJ19" s="67">
        <f t="shared" si="654"/>
        <v>400</v>
      </c>
      <c r="CDK19" s="68">
        <f t="shared" si="655"/>
        <v>66.666666666666671</v>
      </c>
      <c r="CDL19" s="48">
        <v>240</v>
      </c>
      <c r="CDM19" s="49">
        <v>237</v>
      </c>
      <c r="CDN19" s="49"/>
      <c r="CDO19" s="49">
        <v>108</v>
      </c>
      <c r="CDP19" s="49"/>
      <c r="CDQ19" s="49"/>
      <c r="CDR19" s="67">
        <f t="shared" si="656"/>
        <v>585</v>
      </c>
      <c r="CDS19" s="68">
        <f t="shared" si="657"/>
        <v>97.5</v>
      </c>
      <c r="CDT19" s="48"/>
      <c r="CDU19" s="49"/>
      <c r="CDV19" s="49"/>
      <c r="CDW19" s="49">
        <v>467</v>
      </c>
      <c r="CDX19" s="49"/>
      <c r="CDY19" s="49"/>
      <c r="CDZ19" s="67">
        <f t="shared" si="658"/>
        <v>467</v>
      </c>
      <c r="CEA19" s="68">
        <f t="shared" si="659"/>
        <v>77.833333333333329</v>
      </c>
      <c r="CEB19" s="48">
        <v>233</v>
      </c>
      <c r="CEC19" s="49"/>
      <c r="CED19" s="49"/>
      <c r="CEE19" s="49"/>
      <c r="CEF19" s="49"/>
      <c r="CEG19" s="49">
        <v>221</v>
      </c>
      <c r="CEH19" s="67">
        <f t="shared" si="660"/>
        <v>454</v>
      </c>
      <c r="CEI19" s="68">
        <f t="shared" si="661"/>
        <v>75.666666666666671</v>
      </c>
      <c r="CEJ19" s="48"/>
      <c r="CEK19" s="49"/>
      <c r="CEL19" s="49"/>
      <c r="CEM19" s="49"/>
      <c r="CEN19" s="49">
        <v>440</v>
      </c>
      <c r="CEO19" s="49"/>
      <c r="CEP19" s="67">
        <f t="shared" si="662"/>
        <v>440</v>
      </c>
      <c r="CEQ19" s="68">
        <f t="shared" si="663"/>
        <v>73.333333333333329</v>
      </c>
      <c r="CER19" s="48"/>
      <c r="CES19" s="49">
        <v>220</v>
      </c>
      <c r="CET19" s="49"/>
      <c r="CEU19" s="49"/>
      <c r="CEV19" s="49">
        <v>425</v>
      </c>
      <c r="CEW19" s="49"/>
      <c r="CEX19" s="67">
        <f t="shared" si="664"/>
        <v>645</v>
      </c>
      <c r="CEY19" s="68">
        <f t="shared" si="665"/>
        <v>107.5</v>
      </c>
      <c r="CEZ19" s="48"/>
      <c r="CFA19" s="49">
        <v>110</v>
      </c>
      <c r="CFB19" s="49"/>
      <c r="CFC19" s="49">
        <v>330</v>
      </c>
      <c r="CFD19" s="49"/>
      <c r="CFE19" s="49"/>
      <c r="CFF19" s="67">
        <f t="shared" si="666"/>
        <v>440</v>
      </c>
      <c r="CFG19" s="68">
        <f t="shared" si="667"/>
        <v>73.333333333333329</v>
      </c>
      <c r="CFH19" s="48"/>
      <c r="CFI19" s="49">
        <v>438</v>
      </c>
      <c r="CFJ19" s="49"/>
      <c r="CFK19" s="49"/>
      <c r="CFL19" s="49"/>
      <c r="CFM19" s="49">
        <v>330</v>
      </c>
      <c r="CFN19" s="67">
        <f t="shared" si="668"/>
        <v>768</v>
      </c>
      <c r="CFO19" s="68">
        <f t="shared" si="669"/>
        <v>128</v>
      </c>
      <c r="CFP19" s="48"/>
      <c r="CFQ19" s="49"/>
      <c r="CFR19" s="49"/>
      <c r="CFS19" s="49"/>
      <c r="CFT19" s="49">
        <v>420</v>
      </c>
      <c r="CFU19" s="49"/>
      <c r="CFV19" s="67">
        <f t="shared" si="670"/>
        <v>420</v>
      </c>
      <c r="CFW19" s="68">
        <f t="shared" si="671"/>
        <v>70</v>
      </c>
      <c r="CFX19" s="48"/>
      <c r="CFY19" s="49">
        <v>429</v>
      </c>
      <c r="CFZ19" s="49"/>
      <c r="CGA19" s="49"/>
      <c r="CGB19" s="49"/>
      <c r="CGC19" s="49"/>
      <c r="CGD19" s="67">
        <f t="shared" si="672"/>
        <v>429</v>
      </c>
      <c r="CGE19" s="68">
        <f t="shared" si="673"/>
        <v>71.5</v>
      </c>
      <c r="CGF19" s="48">
        <v>432</v>
      </c>
      <c r="CGG19" s="49"/>
      <c r="CGH19" s="49"/>
      <c r="CGI19" s="49"/>
      <c r="CGJ19" s="49"/>
      <c r="CGK19" s="49">
        <v>436</v>
      </c>
      <c r="CGL19" s="67">
        <f t="shared" si="674"/>
        <v>868</v>
      </c>
      <c r="CGM19" s="68">
        <f t="shared" si="675"/>
        <v>144.66666666666666</v>
      </c>
      <c r="CGN19" s="63"/>
      <c r="CGO19" s="64"/>
      <c r="CGP19" s="64"/>
      <c r="CGQ19" s="64"/>
      <c r="CGR19" s="64">
        <v>291</v>
      </c>
      <c r="CGS19" s="64"/>
      <c r="CGT19" s="67">
        <f t="shared" si="676"/>
        <v>291</v>
      </c>
      <c r="CGU19" s="68">
        <f t="shared" si="677"/>
        <v>48.5</v>
      </c>
      <c r="CGV19" s="48"/>
      <c r="CGW19" s="49"/>
      <c r="CGX19" s="49"/>
      <c r="CGY19" s="49"/>
      <c r="CGZ19" s="49">
        <v>434</v>
      </c>
      <c r="CHA19" s="49"/>
      <c r="CHB19" s="67">
        <f t="shared" si="678"/>
        <v>434</v>
      </c>
      <c r="CHC19" s="68">
        <f t="shared" si="679"/>
        <v>72.333333333333329</v>
      </c>
      <c r="CHD19" s="48"/>
      <c r="CHE19" s="49"/>
      <c r="CHF19" s="49">
        <v>439</v>
      </c>
      <c r="CHG19" s="49"/>
      <c r="CHH19" s="49"/>
      <c r="CHI19" s="49"/>
      <c r="CHJ19" s="67">
        <f t="shared" si="680"/>
        <v>439</v>
      </c>
      <c r="CHK19" s="68">
        <f t="shared" si="681"/>
        <v>73.166666666666671</v>
      </c>
      <c r="CHL19" s="63"/>
      <c r="CHM19" s="64">
        <v>440</v>
      </c>
      <c r="CHN19" s="64"/>
      <c r="CHO19" s="64"/>
      <c r="CHP19" s="64"/>
      <c r="CHQ19" s="64"/>
      <c r="CHR19" s="67">
        <f t="shared" si="682"/>
        <v>440</v>
      </c>
      <c r="CHS19" s="68">
        <f t="shared" si="683"/>
        <v>73.333333333333329</v>
      </c>
      <c r="CHT19" s="48"/>
      <c r="CHU19" s="49"/>
      <c r="CHV19" s="49"/>
      <c r="CHW19" s="49"/>
      <c r="CHX19" s="49">
        <v>479</v>
      </c>
      <c r="CHY19" s="49"/>
      <c r="CHZ19" s="67">
        <f t="shared" si="684"/>
        <v>479</v>
      </c>
      <c r="CIA19" s="68">
        <f t="shared" si="685"/>
        <v>79.833333333333329</v>
      </c>
      <c r="CIB19" s="63"/>
      <c r="CIC19" s="64">
        <v>469</v>
      </c>
      <c r="CID19" s="64"/>
      <c r="CIE19" s="64"/>
      <c r="CIF19" s="64"/>
      <c r="CIG19" s="64"/>
      <c r="CIH19" s="67">
        <f t="shared" si="686"/>
        <v>469</v>
      </c>
      <c r="CII19" s="68">
        <f t="shared" si="687"/>
        <v>78.166666666666671</v>
      </c>
      <c r="CIJ19" s="63">
        <v>451</v>
      </c>
      <c r="CIK19" s="64"/>
      <c r="CIL19" s="64">
        <v>440</v>
      </c>
      <c r="CIM19" s="64"/>
      <c r="CIN19" s="64"/>
      <c r="CIO19" s="64"/>
      <c r="CIP19" s="67">
        <f t="shared" si="688"/>
        <v>891</v>
      </c>
      <c r="CIQ19" s="68">
        <f t="shared" si="689"/>
        <v>148.5</v>
      </c>
      <c r="CIR19" s="48"/>
      <c r="CIS19" s="49">
        <v>327</v>
      </c>
      <c r="CIT19" s="49"/>
      <c r="CIU19" s="49"/>
      <c r="CIV19" s="49"/>
      <c r="CIW19" s="49">
        <v>220</v>
      </c>
      <c r="CIX19" s="67">
        <f t="shared" si="690"/>
        <v>547</v>
      </c>
      <c r="CIY19" s="68">
        <f t="shared" si="691"/>
        <v>91.166666666666671</v>
      </c>
      <c r="CIZ19" s="48"/>
      <c r="CJA19" s="49"/>
      <c r="CJB19" s="49">
        <v>440</v>
      </c>
      <c r="CJC19" s="49"/>
      <c r="CJD19" s="49"/>
      <c r="CJE19" s="49"/>
      <c r="CJF19" s="67">
        <f t="shared" si="692"/>
        <v>440</v>
      </c>
      <c r="CJG19" s="68">
        <f t="shared" si="1208"/>
        <v>73.333333333333329</v>
      </c>
      <c r="CJH19" s="48"/>
      <c r="CJI19" s="49"/>
      <c r="CJJ19" s="49">
        <v>320</v>
      </c>
      <c r="CJK19" s="49"/>
      <c r="CJL19" s="49"/>
      <c r="CJM19" s="49"/>
      <c r="CJN19" s="67">
        <f t="shared" si="693"/>
        <v>320</v>
      </c>
      <c r="CJO19" s="68">
        <f t="shared" si="694"/>
        <v>53.333333333333336</v>
      </c>
      <c r="CJP19" s="48"/>
      <c r="CJQ19" s="49"/>
      <c r="CJR19" s="49">
        <v>441</v>
      </c>
      <c r="CJS19" s="49"/>
      <c r="CJT19" s="49"/>
      <c r="CJU19" s="49"/>
      <c r="CJV19" s="67">
        <f t="shared" si="695"/>
        <v>441</v>
      </c>
      <c r="CJW19" s="68">
        <f t="shared" si="696"/>
        <v>73.5</v>
      </c>
      <c r="CJX19" s="48"/>
      <c r="CJY19" s="49"/>
      <c r="CJZ19" s="49">
        <v>440</v>
      </c>
      <c r="CKA19" s="49"/>
      <c r="CKB19" s="49"/>
      <c r="CKC19" s="49"/>
      <c r="CKD19" s="67">
        <f t="shared" si="697"/>
        <v>440</v>
      </c>
      <c r="CKE19" s="68">
        <f t="shared" si="698"/>
        <v>73.333333333333329</v>
      </c>
      <c r="CKF19" s="63">
        <v>438</v>
      </c>
      <c r="CKG19" s="64"/>
      <c r="CKH19" s="64">
        <v>220</v>
      </c>
      <c r="CKI19" s="64"/>
      <c r="CKJ19" s="64"/>
      <c r="CKK19" s="64"/>
      <c r="CKL19" s="67">
        <f t="shared" si="699"/>
        <v>658</v>
      </c>
      <c r="CKM19" s="68">
        <f t="shared" si="700"/>
        <v>109.66666666666667</v>
      </c>
      <c r="CKN19" s="48">
        <v>408</v>
      </c>
      <c r="CKO19" s="49"/>
      <c r="CKP19" s="49"/>
      <c r="CKQ19" s="49"/>
      <c r="CKR19" s="49">
        <v>100</v>
      </c>
      <c r="CKS19" s="47"/>
      <c r="CKT19" s="67">
        <f t="shared" si="701"/>
        <v>508</v>
      </c>
      <c r="CKU19" s="68">
        <f t="shared" si="702"/>
        <v>84.666666666666671</v>
      </c>
      <c r="CKV19" s="48"/>
      <c r="CKW19" s="49"/>
      <c r="CKX19" s="49"/>
      <c r="CKY19" s="49">
        <v>223</v>
      </c>
      <c r="CKZ19" s="49"/>
      <c r="CLA19" s="49"/>
      <c r="CLB19" s="67">
        <f t="shared" si="703"/>
        <v>223</v>
      </c>
      <c r="CLC19" s="68">
        <f t="shared" si="704"/>
        <v>37.166666666666664</v>
      </c>
      <c r="CLD19" s="48"/>
      <c r="CLE19" s="49">
        <v>325</v>
      </c>
      <c r="CLF19" s="49"/>
      <c r="CLG19" s="49"/>
      <c r="CLH19" s="49"/>
      <c r="CLI19" s="49"/>
      <c r="CLJ19" s="67">
        <f t="shared" si="705"/>
        <v>325</v>
      </c>
      <c r="CLK19" s="68">
        <f t="shared" si="706"/>
        <v>54.166666666666664</v>
      </c>
      <c r="CLL19" s="48">
        <v>220</v>
      </c>
      <c r="CLM19" s="49"/>
      <c r="CLN19" s="49"/>
      <c r="CLO19" s="49"/>
      <c r="CLP19" s="49">
        <v>440</v>
      </c>
      <c r="CLQ19" s="49"/>
      <c r="CLR19" s="67">
        <f t="shared" si="707"/>
        <v>660</v>
      </c>
      <c r="CLS19" s="68">
        <f t="shared" si="708"/>
        <v>110</v>
      </c>
      <c r="CLT19" s="63">
        <v>441</v>
      </c>
      <c r="CLU19" s="64"/>
      <c r="CLV19" s="64"/>
      <c r="CLW19" s="64"/>
      <c r="CLX19" s="64">
        <v>219</v>
      </c>
      <c r="CLY19" s="64"/>
      <c r="CLZ19" s="67">
        <f t="shared" si="709"/>
        <v>660</v>
      </c>
      <c r="CMA19" s="68">
        <f t="shared" si="710"/>
        <v>110</v>
      </c>
      <c r="CMB19" s="48"/>
      <c r="CMC19" s="49">
        <v>229</v>
      </c>
      <c r="CMD19" s="49"/>
      <c r="CME19" s="49"/>
      <c r="CMF19" s="49"/>
      <c r="CMG19" s="49"/>
      <c r="CMH19" s="67">
        <f t="shared" si="711"/>
        <v>229</v>
      </c>
      <c r="CMI19" s="68">
        <f t="shared" si="712"/>
        <v>38.166666666666664</v>
      </c>
      <c r="CMJ19" s="48">
        <v>326</v>
      </c>
      <c r="CMK19" s="49"/>
      <c r="CML19" s="49"/>
      <c r="CMM19" s="49"/>
      <c r="CMN19" s="49"/>
      <c r="CMO19" s="49"/>
      <c r="CMP19" s="67">
        <f t="shared" si="713"/>
        <v>326</v>
      </c>
      <c r="CMQ19" s="68">
        <f t="shared" si="714"/>
        <v>54.333333333333336</v>
      </c>
      <c r="CMR19" s="48">
        <v>330</v>
      </c>
      <c r="CMS19" s="49"/>
      <c r="CMT19" s="49"/>
      <c r="CMU19" s="49"/>
      <c r="CMV19" s="49">
        <v>110</v>
      </c>
      <c r="CMW19" s="49"/>
      <c r="CMX19" s="67">
        <f t="shared" si="715"/>
        <v>440</v>
      </c>
      <c r="CMY19" s="68">
        <f t="shared" si="716"/>
        <v>73.333333333333329</v>
      </c>
      <c r="CMZ19" s="63"/>
      <c r="CNA19" s="64"/>
      <c r="CNB19" s="64"/>
      <c r="CNC19" s="64"/>
      <c r="CND19" s="64">
        <v>329</v>
      </c>
      <c r="CNE19" s="64"/>
      <c r="CNF19" s="67">
        <f t="shared" si="717"/>
        <v>329</v>
      </c>
      <c r="CNG19" s="68">
        <f t="shared" si="718"/>
        <v>54.833333333333336</v>
      </c>
      <c r="CNH19" s="48"/>
      <c r="CNI19" s="49">
        <v>111</v>
      </c>
      <c r="CNJ19" s="49"/>
      <c r="CNK19" s="49"/>
      <c r="CNL19" s="49">
        <v>331</v>
      </c>
      <c r="CNM19" s="49"/>
      <c r="CNN19" s="67">
        <f t="shared" si="719"/>
        <v>442</v>
      </c>
      <c r="CNO19" s="68">
        <f t="shared" si="720"/>
        <v>73.666666666666671</v>
      </c>
      <c r="CNP19" s="63"/>
      <c r="CNQ19" s="64">
        <v>330</v>
      </c>
      <c r="CNR19" s="64"/>
      <c r="CNS19" s="64"/>
      <c r="CNT19" s="64"/>
      <c r="CNU19" s="64"/>
      <c r="CNV19" s="67">
        <f t="shared" si="721"/>
        <v>330</v>
      </c>
      <c r="CNW19" s="68">
        <f t="shared" si="722"/>
        <v>55</v>
      </c>
      <c r="CNX19" s="48">
        <v>330</v>
      </c>
      <c r="CNY19" s="49"/>
      <c r="CNZ19" s="49"/>
      <c r="COA19" s="49"/>
      <c r="COB19" s="49">
        <v>220</v>
      </c>
      <c r="COC19" s="49"/>
      <c r="COD19" s="67">
        <f t="shared" si="723"/>
        <v>550</v>
      </c>
      <c r="COE19" s="68">
        <f t="shared" si="724"/>
        <v>91.666666666666671</v>
      </c>
      <c r="COF19" s="48"/>
      <c r="COG19" s="49"/>
      <c r="COH19" s="49"/>
      <c r="COI19" s="49"/>
      <c r="COJ19" s="49">
        <v>319</v>
      </c>
      <c r="COK19" s="49"/>
      <c r="COL19" s="67">
        <f t="shared" si="725"/>
        <v>319</v>
      </c>
      <c r="COM19" s="68">
        <f t="shared" si="726"/>
        <v>53.166666666666664</v>
      </c>
      <c r="CON19" s="48"/>
      <c r="COO19" s="49"/>
      <c r="COP19" s="49"/>
      <c r="COQ19" s="49"/>
      <c r="COR19" s="49">
        <v>332</v>
      </c>
      <c r="COS19" s="49"/>
      <c r="COT19" s="67">
        <f t="shared" si="727"/>
        <v>332</v>
      </c>
      <c r="COU19" s="68">
        <f t="shared" si="728"/>
        <v>55.333333333333336</v>
      </c>
      <c r="COV19" s="48"/>
      <c r="COW19" s="49"/>
      <c r="COX19" s="49"/>
      <c r="COY19" s="49"/>
      <c r="COZ19" s="49"/>
      <c r="CPA19" s="49">
        <v>333</v>
      </c>
      <c r="CPB19" s="67">
        <f t="shared" si="729"/>
        <v>333</v>
      </c>
      <c r="CPC19" s="68">
        <f t="shared" si="730"/>
        <v>55.5</v>
      </c>
      <c r="CPD19" s="48">
        <v>0</v>
      </c>
      <c r="CPE19" s="49">
        <v>0</v>
      </c>
      <c r="CPF19" s="49">
        <v>0</v>
      </c>
      <c r="CPG19" s="49">
        <v>0</v>
      </c>
      <c r="CPH19" s="49">
        <v>218</v>
      </c>
      <c r="CPI19" s="49">
        <v>0</v>
      </c>
      <c r="CPJ19" s="67">
        <f t="shared" si="731"/>
        <v>218</v>
      </c>
      <c r="CPK19" s="68">
        <f t="shared" si="732"/>
        <v>36.333333333333336</v>
      </c>
      <c r="CPL19" s="48"/>
      <c r="CPM19" s="49">
        <v>0</v>
      </c>
      <c r="CPN19" s="49">
        <v>0</v>
      </c>
      <c r="CPO19" s="49">
        <v>0</v>
      </c>
      <c r="CPP19" s="49">
        <v>110</v>
      </c>
      <c r="CPQ19" s="49">
        <v>0</v>
      </c>
      <c r="CPR19" s="67">
        <f t="shared" si="733"/>
        <v>110</v>
      </c>
      <c r="CPS19" s="68">
        <f t="shared" si="734"/>
        <v>18.333333333333332</v>
      </c>
      <c r="CPT19" s="63">
        <v>0</v>
      </c>
      <c r="CPU19" s="64">
        <v>0</v>
      </c>
      <c r="CPV19" s="64">
        <v>262</v>
      </c>
      <c r="CPW19" s="64">
        <v>0</v>
      </c>
      <c r="CPX19" s="64">
        <v>0</v>
      </c>
      <c r="CPY19" s="64">
        <v>0</v>
      </c>
      <c r="CPZ19" s="67">
        <f t="shared" si="735"/>
        <v>262</v>
      </c>
      <c r="CQA19" s="68">
        <f t="shared" si="736"/>
        <v>43.666666666666664</v>
      </c>
      <c r="CQB19" s="48">
        <v>0</v>
      </c>
      <c r="CQC19" s="49">
        <v>0</v>
      </c>
      <c r="CQD19" s="49">
        <v>324</v>
      </c>
      <c r="CQE19" s="49">
        <v>0</v>
      </c>
      <c r="CQF19" s="49">
        <v>0</v>
      </c>
      <c r="CQG19" s="49"/>
      <c r="CQH19" s="67">
        <f t="shared" si="737"/>
        <v>324</v>
      </c>
      <c r="CQI19" s="68">
        <f t="shared" si="738"/>
        <v>54</v>
      </c>
      <c r="CQJ19" s="82">
        <v>219</v>
      </c>
      <c r="CQK19" s="83">
        <v>0</v>
      </c>
      <c r="CQL19" s="83">
        <v>0</v>
      </c>
      <c r="CQM19" s="83">
        <v>249</v>
      </c>
      <c r="CQN19" s="83">
        <v>0</v>
      </c>
      <c r="CQO19" s="83"/>
      <c r="CQP19" s="67">
        <f t="shared" si="739"/>
        <v>468</v>
      </c>
      <c r="CQQ19" s="68">
        <f t="shared" si="740"/>
        <v>78</v>
      </c>
      <c r="CQR19" s="48"/>
      <c r="CQS19" s="49">
        <v>0</v>
      </c>
      <c r="CQT19" s="49">
        <v>110</v>
      </c>
      <c r="CQU19" s="49">
        <v>0</v>
      </c>
      <c r="CQV19" s="49">
        <v>0</v>
      </c>
      <c r="CQW19" s="49">
        <v>0</v>
      </c>
      <c r="CQX19" s="67">
        <f t="shared" si="741"/>
        <v>110</v>
      </c>
      <c r="CQY19" s="68">
        <f t="shared" si="742"/>
        <v>18.333333333333332</v>
      </c>
      <c r="CQZ19" s="48">
        <v>0</v>
      </c>
      <c r="CRA19" s="49"/>
      <c r="CRB19" s="49">
        <v>109</v>
      </c>
      <c r="CRC19" s="49"/>
      <c r="CRD19" s="49">
        <v>216</v>
      </c>
      <c r="CRE19" s="49">
        <v>0</v>
      </c>
      <c r="CRF19" s="67">
        <f t="shared" si="743"/>
        <v>325</v>
      </c>
      <c r="CRG19" s="68">
        <f t="shared" si="744"/>
        <v>54.166666666666664</v>
      </c>
      <c r="CRH19" s="48"/>
      <c r="CRI19" s="49">
        <v>0</v>
      </c>
      <c r="CRJ19" s="49">
        <v>0</v>
      </c>
      <c r="CRK19" s="49">
        <v>331</v>
      </c>
      <c r="CRL19" s="49">
        <v>0</v>
      </c>
      <c r="CRM19" s="49">
        <v>0</v>
      </c>
      <c r="CRN19" s="67">
        <f t="shared" si="745"/>
        <v>331</v>
      </c>
      <c r="CRO19" s="68">
        <f t="shared" si="746"/>
        <v>55.166666666666664</v>
      </c>
      <c r="CRP19" s="48"/>
      <c r="CRQ19" s="49">
        <v>0</v>
      </c>
      <c r="CRR19" s="49">
        <v>0</v>
      </c>
      <c r="CRS19" s="49">
        <v>351</v>
      </c>
      <c r="CRT19" s="49">
        <v>0</v>
      </c>
      <c r="CRU19" s="49">
        <v>0</v>
      </c>
      <c r="CRV19" s="47">
        <f t="shared" si="747"/>
        <v>351</v>
      </c>
      <c r="CRW19" s="68">
        <f t="shared" si="748"/>
        <v>58.5</v>
      </c>
      <c r="CRX19" s="63">
        <v>0</v>
      </c>
      <c r="CRY19" s="64">
        <v>111</v>
      </c>
      <c r="CRZ19" s="64">
        <v>0</v>
      </c>
      <c r="CSA19" s="64">
        <v>0</v>
      </c>
      <c r="CSB19" s="64">
        <v>220</v>
      </c>
      <c r="CSC19" s="64">
        <v>0</v>
      </c>
      <c r="CSD19" s="67">
        <f t="shared" si="749"/>
        <v>331</v>
      </c>
      <c r="CSE19" s="68">
        <f t="shared" si="750"/>
        <v>55.166666666666664</v>
      </c>
      <c r="CSF19" s="48">
        <v>0</v>
      </c>
      <c r="CSG19" s="49">
        <v>0</v>
      </c>
      <c r="CSH19" s="49">
        <v>218</v>
      </c>
      <c r="CSI19" s="49">
        <v>0</v>
      </c>
      <c r="CSJ19" s="49">
        <v>0</v>
      </c>
      <c r="CSK19" s="49">
        <v>0</v>
      </c>
      <c r="CSL19" s="64">
        <f t="shared" si="751"/>
        <v>218</v>
      </c>
      <c r="CSM19" s="68">
        <f t="shared" si="752"/>
        <v>36.333333333333336</v>
      </c>
      <c r="CSN19" s="48">
        <v>0</v>
      </c>
      <c r="CSO19" s="49">
        <v>0</v>
      </c>
      <c r="CSP19" s="49">
        <v>221</v>
      </c>
      <c r="CSQ19" s="49">
        <v>0</v>
      </c>
      <c r="CSR19" s="49">
        <v>0</v>
      </c>
      <c r="CSS19" s="49">
        <v>0</v>
      </c>
      <c r="CST19" s="64">
        <f t="shared" si="753"/>
        <v>221</v>
      </c>
      <c r="CSU19" s="68">
        <f t="shared" si="754"/>
        <v>36.833333333333336</v>
      </c>
      <c r="CSV19" s="48">
        <v>0</v>
      </c>
      <c r="CSW19" s="49">
        <v>0</v>
      </c>
      <c r="CSX19" s="49">
        <v>0</v>
      </c>
      <c r="CSY19" s="49">
        <v>345</v>
      </c>
      <c r="CSZ19" s="49"/>
      <c r="CTA19" s="49">
        <v>0</v>
      </c>
      <c r="CTB19" s="64">
        <f t="shared" si="755"/>
        <v>345</v>
      </c>
      <c r="CTC19" s="68">
        <f t="shared" si="756"/>
        <v>57.5</v>
      </c>
      <c r="CTD19" s="48">
        <v>0</v>
      </c>
      <c r="CTE19" s="49">
        <v>0</v>
      </c>
      <c r="CTF19" s="49">
        <v>220</v>
      </c>
      <c r="CTG19" s="49">
        <v>0</v>
      </c>
      <c r="CTH19" s="49">
        <v>0</v>
      </c>
      <c r="CTI19" s="49"/>
      <c r="CTJ19" s="64">
        <f t="shared" si="757"/>
        <v>220</v>
      </c>
      <c r="CTK19" s="68">
        <f t="shared" si="758"/>
        <v>36.666666666666664</v>
      </c>
      <c r="CTL19" s="48">
        <v>0</v>
      </c>
      <c r="CTM19" s="49">
        <v>0</v>
      </c>
      <c r="CTN19" s="49">
        <v>0</v>
      </c>
      <c r="CTO19" s="49">
        <v>219</v>
      </c>
      <c r="CTP19" s="49">
        <v>0</v>
      </c>
      <c r="CTQ19" s="49"/>
      <c r="CTR19" s="64">
        <f t="shared" si="759"/>
        <v>219</v>
      </c>
      <c r="CTS19" s="68">
        <f t="shared" si="760"/>
        <v>36.5</v>
      </c>
      <c r="CTT19" s="48">
        <v>0</v>
      </c>
      <c r="CTU19" s="49"/>
      <c r="CTV19" s="49">
        <v>330</v>
      </c>
      <c r="CTW19" s="49"/>
      <c r="CTX19" s="49"/>
      <c r="CTY19" s="49"/>
      <c r="CTZ19" s="64">
        <f t="shared" si="761"/>
        <v>330</v>
      </c>
      <c r="CUA19" s="68">
        <f t="shared" si="762"/>
        <v>55</v>
      </c>
      <c r="CUB19" s="48"/>
      <c r="CUC19" s="49"/>
      <c r="CUD19" s="49">
        <v>212</v>
      </c>
      <c r="CUE19" s="49"/>
      <c r="CUF19" s="49">
        <v>0</v>
      </c>
      <c r="CUG19" s="49">
        <v>0</v>
      </c>
      <c r="CUH19" s="64">
        <f t="shared" si="763"/>
        <v>212</v>
      </c>
      <c r="CUI19" s="68">
        <f t="shared" si="764"/>
        <v>35.333333333333336</v>
      </c>
      <c r="CUJ19" s="48"/>
      <c r="CUK19" s="49">
        <v>0</v>
      </c>
      <c r="CUL19" s="49">
        <v>0</v>
      </c>
      <c r="CUM19" s="49">
        <v>372</v>
      </c>
      <c r="CUN19" s="49">
        <v>0</v>
      </c>
      <c r="CUO19" s="49">
        <v>0</v>
      </c>
      <c r="CUP19" s="64">
        <f t="shared" si="765"/>
        <v>372</v>
      </c>
      <c r="CUQ19" s="68">
        <f t="shared" si="766"/>
        <v>62</v>
      </c>
      <c r="CUR19" s="48">
        <v>0</v>
      </c>
      <c r="CUS19" s="49"/>
      <c r="CUT19" s="49"/>
      <c r="CUU19" s="49">
        <v>219</v>
      </c>
      <c r="CUV19" s="49">
        <v>0</v>
      </c>
      <c r="CUW19" s="49">
        <v>0</v>
      </c>
      <c r="CUX19" s="64">
        <f t="shared" si="767"/>
        <v>219</v>
      </c>
      <c r="CUY19" s="68">
        <f t="shared" si="768"/>
        <v>36.5</v>
      </c>
      <c r="CUZ19" s="48">
        <v>0</v>
      </c>
      <c r="CVA19" s="49">
        <v>0</v>
      </c>
      <c r="CVB19" s="49">
        <v>0</v>
      </c>
      <c r="CVC19" s="49">
        <v>0</v>
      </c>
      <c r="CVD19" s="49">
        <v>0</v>
      </c>
      <c r="CVE19" s="49">
        <v>0</v>
      </c>
      <c r="CVF19" s="64">
        <f t="shared" si="769"/>
        <v>0</v>
      </c>
      <c r="CVG19" s="68">
        <f t="shared" si="770"/>
        <v>0</v>
      </c>
      <c r="CVH19" s="48">
        <v>0</v>
      </c>
      <c r="CVI19" s="49">
        <v>372</v>
      </c>
      <c r="CVJ19" s="49">
        <v>0</v>
      </c>
      <c r="CVK19" s="49">
        <v>0</v>
      </c>
      <c r="CVL19" s="49">
        <v>0</v>
      </c>
      <c r="CVM19" s="49">
        <v>0</v>
      </c>
      <c r="CVN19" s="64">
        <f t="shared" si="771"/>
        <v>372</v>
      </c>
      <c r="CVO19" s="68">
        <f t="shared" si="772"/>
        <v>62</v>
      </c>
      <c r="CVP19" s="48"/>
      <c r="CVQ19" s="49">
        <v>20</v>
      </c>
      <c r="CVR19" s="49">
        <v>0</v>
      </c>
      <c r="CVS19" s="49">
        <v>318</v>
      </c>
      <c r="CVT19" s="49">
        <v>0</v>
      </c>
      <c r="CVU19" s="49">
        <v>0</v>
      </c>
      <c r="CVV19" s="64">
        <f t="shared" si="773"/>
        <v>338</v>
      </c>
      <c r="CVW19" s="68">
        <f t="shared" si="774"/>
        <v>56.333333333333336</v>
      </c>
      <c r="CVX19" s="48">
        <v>0</v>
      </c>
      <c r="CVY19" s="49">
        <v>0</v>
      </c>
      <c r="CVZ19" s="49">
        <v>0</v>
      </c>
      <c r="CWA19" s="49"/>
      <c r="CWB19" s="49">
        <v>220</v>
      </c>
      <c r="CWC19" s="49">
        <v>0</v>
      </c>
      <c r="CWD19" s="64">
        <f t="shared" si="775"/>
        <v>220</v>
      </c>
      <c r="CWE19" s="68">
        <f t="shared" si="776"/>
        <v>36.666666666666664</v>
      </c>
      <c r="CWF19" s="48">
        <v>117</v>
      </c>
      <c r="CWG19" s="49">
        <v>0</v>
      </c>
      <c r="CWH19" s="49">
        <v>0</v>
      </c>
      <c r="CWI19" s="49">
        <v>0</v>
      </c>
      <c r="CWJ19" s="49">
        <v>0</v>
      </c>
      <c r="CWK19" s="49">
        <v>0</v>
      </c>
      <c r="CWL19" s="64">
        <f t="shared" si="777"/>
        <v>117</v>
      </c>
      <c r="CWM19" s="68">
        <f t="shared" si="778"/>
        <v>19.5</v>
      </c>
      <c r="CWN19" s="48">
        <v>0</v>
      </c>
      <c r="CWO19" s="49">
        <v>332</v>
      </c>
      <c r="CWP19" s="49">
        <v>0</v>
      </c>
      <c r="CWQ19" s="49">
        <v>0</v>
      </c>
      <c r="CWR19" s="49">
        <v>0</v>
      </c>
      <c r="CWS19" s="49">
        <v>0</v>
      </c>
      <c r="CWT19" s="64">
        <f t="shared" si="779"/>
        <v>332</v>
      </c>
      <c r="CWU19" s="68">
        <f t="shared" si="780"/>
        <v>55.333333333333336</v>
      </c>
      <c r="CWV19" s="48">
        <v>221</v>
      </c>
      <c r="CWW19" s="49">
        <v>0</v>
      </c>
      <c r="CWX19" s="49">
        <v>0</v>
      </c>
      <c r="CWY19" s="49">
        <v>0</v>
      </c>
      <c r="CWZ19" s="49">
        <v>110</v>
      </c>
      <c r="CXA19" s="49">
        <v>0</v>
      </c>
      <c r="CXB19" s="127">
        <f t="shared" si="781"/>
        <v>331</v>
      </c>
      <c r="CXC19" s="43">
        <f t="shared" si="782"/>
        <v>55.166666666666664</v>
      </c>
      <c r="CXD19" s="48">
        <v>0</v>
      </c>
      <c r="CXE19" s="49">
        <v>0</v>
      </c>
      <c r="CXF19" s="49">
        <v>0</v>
      </c>
      <c r="CXG19" s="49">
        <v>0</v>
      </c>
      <c r="CXH19" s="49">
        <v>0</v>
      </c>
      <c r="CXI19" s="49">
        <v>219</v>
      </c>
      <c r="CXJ19" s="127">
        <f t="shared" si="783"/>
        <v>219</v>
      </c>
      <c r="CXK19" s="43">
        <f t="shared" si="784"/>
        <v>36.5</v>
      </c>
      <c r="CXL19" s="48">
        <v>0</v>
      </c>
      <c r="CXM19" s="49">
        <v>0</v>
      </c>
      <c r="CXN19" s="49">
        <v>332</v>
      </c>
      <c r="CXO19" s="49">
        <v>0</v>
      </c>
      <c r="CXP19" s="49">
        <v>0</v>
      </c>
      <c r="CXQ19" s="49">
        <v>0</v>
      </c>
      <c r="CXR19" s="127">
        <f t="shared" si="785"/>
        <v>332</v>
      </c>
      <c r="CXS19" s="43">
        <f t="shared" si="786"/>
        <v>55.333333333333336</v>
      </c>
      <c r="CXT19" s="48">
        <v>0</v>
      </c>
      <c r="CXU19" s="49">
        <v>330</v>
      </c>
      <c r="CXV19" s="49">
        <v>0</v>
      </c>
      <c r="CXW19" s="49">
        <v>0</v>
      </c>
      <c r="CXX19" s="49">
        <v>0</v>
      </c>
      <c r="CXY19" s="49">
        <v>110</v>
      </c>
      <c r="CXZ19" s="127">
        <f t="shared" si="787"/>
        <v>440</v>
      </c>
      <c r="CYA19" s="43">
        <f t="shared" si="788"/>
        <v>73.333333333333329</v>
      </c>
      <c r="CYB19" s="48">
        <v>0</v>
      </c>
      <c r="CYC19" s="49">
        <v>0</v>
      </c>
      <c r="CYD19" s="49">
        <v>0</v>
      </c>
      <c r="CYE19" s="49">
        <v>220</v>
      </c>
      <c r="CYF19" s="49">
        <v>0</v>
      </c>
      <c r="CYG19" s="49">
        <v>0</v>
      </c>
      <c r="CYH19" s="127">
        <f t="shared" si="789"/>
        <v>220</v>
      </c>
      <c r="CYI19" s="43">
        <f t="shared" si="790"/>
        <v>36.666666666666664</v>
      </c>
      <c r="CYJ19" s="48"/>
      <c r="CYK19" s="49">
        <v>0</v>
      </c>
      <c r="CYL19" s="49">
        <v>0</v>
      </c>
      <c r="CYM19" s="49">
        <v>0</v>
      </c>
      <c r="CYN19" s="49">
        <v>221</v>
      </c>
      <c r="CYO19" s="49">
        <v>0</v>
      </c>
      <c r="CYP19" s="127">
        <f t="shared" si="791"/>
        <v>221</v>
      </c>
      <c r="CYQ19" s="43">
        <f t="shared" si="792"/>
        <v>36.833333333333336</v>
      </c>
      <c r="CYR19" s="48">
        <v>0</v>
      </c>
      <c r="CYS19" s="49">
        <v>0</v>
      </c>
      <c r="CYT19" s="49">
        <v>0</v>
      </c>
      <c r="CYU19" s="49">
        <v>220</v>
      </c>
      <c r="CYV19" s="49">
        <v>0</v>
      </c>
      <c r="CYW19" s="49">
        <v>0</v>
      </c>
      <c r="CYX19" s="127">
        <f t="shared" si="793"/>
        <v>220</v>
      </c>
      <c r="CYY19" s="43">
        <f t="shared" si="794"/>
        <v>36.666666666666664</v>
      </c>
      <c r="CYZ19" s="48">
        <v>0</v>
      </c>
      <c r="CZA19" s="49">
        <v>0</v>
      </c>
      <c r="CZB19" s="49">
        <v>220</v>
      </c>
      <c r="CZC19" s="49">
        <v>0</v>
      </c>
      <c r="CZD19" s="49"/>
      <c r="CZE19" s="49">
        <v>0</v>
      </c>
      <c r="CZF19" s="127">
        <f t="shared" si="795"/>
        <v>220</v>
      </c>
      <c r="CZG19" s="43">
        <f t="shared" si="796"/>
        <v>44</v>
      </c>
      <c r="CZH19" s="48">
        <v>0</v>
      </c>
      <c r="CZI19" s="49">
        <v>110</v>
      </c>
      <c r="CZJ19" s="49">
        <v>0</v>
      </c>
      <c r="CZK19" s="49">
        <v>0</v>
      </c>
      <c r="CZL19" s="49">
        <v>0</v>
      </c>
      <c r="CZM19" s="49">
        <v>0</v>
      </c>
      <c r="CZN19" s="127">
        <f t="shared" si="797"/>
        <v>110</v>
      </c>
      <c r="CZO19" s="43">
        <f t="shared" si="798"/>
        <v>18.333333333333332</v>
      </c>
      <c r="CZP19" s="48"/>
      <c r="CZQ19" s="49"/>
      <c r="CZR19" s="49">
        <v>220</v>
      </c>
      <c r="CZS19" s="49">
        <v>0</v>
      </c>
      <c r="CZT19" s="49">
        <v>0</v>
      </c>
      <c r="CZU19" s="49">
        <v>0</v>
      </c>
      <c r="CZV19" s="127">
        <f t="shared" si="799"/>
        <v>220</v>
      </c>
      <c r="CZW19" s="43">
        <f t="shared" si="800"/>
        <v>36.666666666666664</v>
      </c>
      <c r="CZX19" s="48">
        <v>0</v>
      </c>
      <c r="CZY19" s="49">
        <v>329</v>
      </c>
      <c r="CZZ19" s="49">
        <v>0</v>
      </c>
      <c r="DAA19" s="49">
        <v>0</v>
      </c>
      <c r="DAB19" s="49">
        <v>0</v>
      </c>
      <c r="DAC19" s="49">
        <v>0</v>
      </c>
      <c r="DAD19" s="64">
        <f t="shared" si="801"/>
        <v>329</v>
      </c>
      <c r="DAE19" s="68">
        <f t="shared" si="802"/>
        <v>54.833333333333336</v>
      </c>
      <c r="DAF19" s="48">
        <v>0</v>
      </c>
      <c r="DAG19" s="49">
        <v>0</v>
      </c>
      <c r="DAH19" s="49">
        <v>0</v>
      </c>
      <c r="DAI19" s="49">
        <v>330</v>
      </c>
      <c r="DAJ19" s="49">
        <v>0</v>
      </c>
      <c r="DAK19" s="49">
        <v>0</v>
      </c>
      <c r="DAL19" s="64">
        <f t="shared" si="803"/>
        <v>330</v>
      </c>
      <c r="DAM19" s="68">
        <f t="shared" si="804"/>
        <v>55</v>
      </c>
      <c r="DAN19" s="48">
        <v>0</v>
      </c>
      <c r="DAO19" s="49">
        <v>0</v>
      </c>
      <c r="DAP19" s="49">
        <v>0</v>
      </c>
      <c r="DAQ19" s="49">
        <v>224</v>
      </c>
      <c r="DAR19" s="49">
        <v>0</v>
      </c>
      <c r="DAS19" s="49"/>
      <c r="DAT19" s="64">
        <f t="shared" si="805"/>
        <v>224</v>
      </c>
      <c r="DAU19" s="68">
        <f t="shared" si="806"/>
        <v>37.333333333333336</v>
      </c>
      <c r="DAV19" s="48">
        <v>0</v>
      </c>
      <c r="DAW19" s="49">
        <v>0</v>
      </c>
      <c r="DAX19" s="49">
        <v>0</v>
      </c>
      <c r="DAY19" s="49">
        <v>117</v>
      </c>
      <c r="DAZ19" s="49">
        <v>0</v>
      </c>
      <c r="DBA19" s="49">
        <v>0</v>
      </c>
      <c r="DBB19" s="64">
        <f t="shared" si="807"/>
        <v>117</v>
      </c>
      <c r="DBC19" s="68">
        <f t="shared" si="808"/>
        <v>19.5</v>
      </c>
      <c r="DBD19" s="48">
        <v>0</v>
      </c>
      <c r="DBE19" s="49">
        <v>0</v>
      </c>
      <c r="DBF19" s="49">
        <v>0</v>
      </c>
      <c r="DBG19" s="49">
        <v>338</v>
      </c>
      <c r="DBH19" s="49"/>
      <c r="DBI19" s="49">
        <v>0</v>
      </c>
      <c r="DBJ19" s="64">
        <f t="shared" si="809"/>
        <v>338</v>
      </c>
      <c r="DBK19" s="68">
        <f t="shared" si="810"/>
        <v>56.333333333333336</v>
      </c>
      <c r="DBL19" s="48"/>
      <c r="DBM19" s="49"/>
      <c r="DBN19" s="49">
        <v>0</v>
      </c>
      <c r="DBO19" s="49">
        <v>0</v>
      </c>
      <c r="DBP19" s="49"/>
      <c r="DBQ19" s="49"/>
      <c r="DBR19" s="64">
        <f t="shared" si="811"/>
        <v>0</v>
      </c>
      <c r="DBS19" s="68">
        <f t="shared" si="812"/>
        <v>0</v>
      </c>
      <c r="DBT19" s="48">
        <v>0</v>
      </c>
      <c r="DBU19" s="49"/>
      <c r="DBV19" s="49">
        <v>340</v>
      </c>
      <c r="DBW19" s="49">
        <v>0</v>
      </c>
      <c r="DBX19" s="49">
        <v>0</v>
      </c>
      <c r="DBY19" s="49">
        <v>0</v>
      </c>
      <c r="DBZ19" s="64">
        <f t="shared" si="813"/>
        <v>340</v>
      </c>
      <c r="DCA19" s="68">
        <f t="shared" si="814"/>
        <v>68</v>
      </c>
      <c r="DCB19" s="48">
        <v>0</v>
      </c>
      <c r="DCC19" s="49">
        <v>333</v>
      </c>
      <c r="DCD19" s="49">
        <v>0</v>
      </c>
      <c r="DCE19" s="49">
        <v>0</v>
      </c>
      <c r="DCF19" s="49">
        <v>0</v>
      </c>
      <c r="DCG19" s="49">
        <v>0</v>
      </c>
      <c r="DCH19" s="64">
        <f t="shared" si="815"/>
        <v>333</v>
      </c>
      <c r="DCI19" s="68">
        <f t="shared" si="816"/>
        <v>55.5</v>
      </c>
      <c r="DCJ19" s="48">
        <v>0</v>
      </c>
      <c r="DCK19" s="49">
        <v>0</v>
      </c>
      <c r="DCL19" s="49">
        <v>0</v>
      </c>
      <c r="DCM19" s="49">
        <v>221</v>
      </c>
      <c r="DCN19" s="49">
        <v>0</v>
      </c>
      <c r="DCO19" s="49">
        <v>0</v>
      </c>
      <c r="DCP19" s="64">
        <f t="shared" si="817"/>
        <v>221</v>
      </c>
      <c r="DCQ19" s="68">
        <f t="shared" si="818"/>
        <v>36.833333333333336</v>
      </c>
      <c r="DCR19" s="48">
        <v>0</v>
      </c>
      <c r="DCS19" s="49">
        <v>218</v>
      </c>
      <c r="DCT19" s="49">
        <v>0</v>
      </c>
      <c r="DCU19" s="49">
        <v>0</v>
      </c>
      <c r="DCV19" s="49">
        <v>0</v>
      </c>
      <c r="DCW19" s="49">
        <v>0</v>
      </c>
      <c r="DCX19" s="64">
        <f t="shared" si="819"/>
        <v>218</v>
      </c>
      <c r="DCY19" s="68">
        <f t="shared" si="820"/>
        <v>36.333333333333336</v>
      </c>
      <c r="DCZ19" s="48">
        <v>0</v>
      </c>
      <c r="DDA19" s="49">
        <v>0</v>
      </c>
      <c r="DDB19" s="49">
        <v>221</v>
      </c>
      <c r="DDC19" s="49">
        <v>0</v>
      </c>
      <c r="DDD19" s="49"/>
      <c r="DDE19" s="49">
        <v>0</v>
      </c>
      <c r="DDF19" s="64">
        <f t="shared" si="821"/>
        <v>221</v>
      </c>
      <c r="DDG19" s="68">
        <f t="shared" si="822"/>
        <v>36.833333333333336</v>
      </c>
      <c r="DDH19" s="48">
        <v>0</v>
      </c>
      <c r="DDI19" s="49">
        <v>0</v>
      </c>
      <c r="DDJ19" s="49">
        <v>0</v>
      </c>
      <c r="DDK19" s="49">
        <v>306</v>
      </c>
      <c r="DDL19" s="49">
        <v>0</v>
      </c>
      <c r="DDM19" s="49">
        <v>0</v>
      </c>
      <c r="DDN19" s="127">
        <f t="shared" si="823"/>
        <v>306</v>
      </c>
      <c r="DDO19" s="43">
        <f t="shared" si="824"/>
        <v>51</v>
      </c>
      <c r="DDP19" s="48">
        <v>0</v>
      </c>
      <c r="DDQ19" s="49">
        <v>0</v>
      </c>
      <c r="DDR19" s="49">
        <v>0</v>
      </c>
      <c r="DDS19" s="49"/>
      <c r="DDT19" s="49">
        <v>0</v>
      </c>
      <c r="DDU19" s="49"/>
      <c r="DDV19" s="127">
        <f t="shared" si="825"/>
        <v>0</v>
      </c>
      <c r="DDW19" s="43">
        <f t="shared" si="826"/>
        <v>0</v>
      </c>
      <c r="DDX19" s="48">
        <v>220</v>
      </c>
      <c r="DDY19" s="49">
        <v>0</v>
      </c>
      <c r="DDZ19" s="49">
        <v>0</v>
      </c>
      <c r="DEA19" s="49"/>
      <c r="DEB19" s="49">
        <v>0</v>
      </c>
      <c r="DEC19" s="49">
        <v>0</v>
      </c>
      <c r="DED19" s="127">
        <f t="shared" si="827"/>
        <v>220</v>
      </c>
      <c r="DEE19" s="43">
        <f t="shared" si="828"/>
        <v>36.666666666666664</v>
      </c>
      <c r="DEF19" s="48">
        <v>0</v>
      </c>
      <c r="DEG19" s="49">
        <v>0</v>
      </c>
      <c r="DEH19" s="49">
        <v>331</v>
      </c>
      <c r="DEI19" s="49">
        <v>0</v>
      </c>
      <c r="DEJ19" s="49">
        <v>0</v>
      </c>
      <c r="DEK19" s="49">
        <v>0</v>
      </c>
      <c r="DEL19" s="127">
        <f t="shared" si="829"/>
        <v>331</v>
      </c>
      <c r="DEM19" s="43">
        <f t="shared" si="830"/>
        <v>55.166666666666664</v>
      </c>
      <c r="DEN19" s="48"/>
      <c r="DEO19" s="49">
        <v>0</v>
      </c>
      <c r="DEP19" s="49">
        <v>0</v>
      </c>
      <c r="DEQ19" s="49">
        <v>0</v>
      </c>
      <c r="DER19" s="49"/>
      <c r="DES19" s="49">
        <v>0</v>
      </c>
      <c r="DET19" s="127">
        <f t="shared" si="831"/>
        <v>0</v>
      </c>
      <c r="DEU19" s="43">
        <f t="shared" si="832"/>
        <v>0</v>
      </c>
      <c r="DEV19" s="48">
        <v>0</v>
      </c>
      <c r="DEW19" s="49"/>
      <c r="DEX19" s="49">
        <v>0</v>
      </c>
      <c r="DEY19" s="49">
        <v>330</v>
      </c>
      <c r="DEZ19" s="49">
        <v>0</v>
      </c>
      <c r="DFA19" s="49">
        <v>0</v>
      </c>
      <c r="DFB19" s="127">
        <f t="shared" si="833"/>
        <v>330</v>
      </c>
      <c r="DFC19" s="43">
        <f t="shared" si="834"/>
        <v>55</v>
      </c>
      <c r="DFD19" s="48">
        <v>0</v>
      </c>
      <c r="DFE19" s="49">
        <v>0</v>
      </c>
      <c r="DFF19" s="49"/>
      <c r="DFG19" s="49">
        <v>110</v>
      </c>
      <c r="DFH19" s="49">
        <v>0</v>
      </c>
      <c r="DFI19" s="49"/>
      <c r="DFJ19" s="127">
        <f t="shared" si="835"/>
        <v>110</v>
      </c>
      <c r="DFK19" s="43">
        <f t="shared" si="836"/>
        <v>18.333333333333332</v>
      </c>
      <c r="DFL19" s="63"/>
      <c r="DFM19" s="64">
        <v>0</v>
      </c>
      <c r="DFN19" s="64">
        <v>0</v>
      </c>
      <c r="DFO19" s="64">
        <v>0</v>
      </c>
      <c r="DFP19" s="64">
        <v>330</v>
      </c>
      <c r="DFQ19" s="64">
        <v>0</v>
      </c>
      <c r="DFR19" s="64">
        <f t="shared" si="837"/>
        <v>330</v>
      </c>
      <c r="DFS19" s="68">
        <f t="shared" si="838"/>
        <v>55</v>
      </c>
      <c r="DFT19" s="48">
        <v>0</v>
      </c>
      <c r="DFU19" s="49">
        <v>0</v>
      </c>
      <c r="DFV19" s="49">
        <v>0</v>
      </c>
      <c r="DFW19" s="49">
        <v>0</v>
      </c>
      <c r="DFX19" s="49"/>
      <c r="DFY19" s="49">
        <v>0</v>
      </c>
      <c r="DFZ19" s="127">
        <f t="shared" si="839"/>
        <v>0</v>
      </c>
      <c r="DGA19" s="43">
        <f t="shared" si="840"/>
        <v>0</v>
      </c>
      <c r="DGB19" s="48">
        <v>0</v>
      </c>
      <c r="DGC19" s="49">
        <v>329</v>
      </c>
      <c r="DGD19" s="49">
        <v>0</v>
      </c>
      <c r="DGE19" s="49"/>
      <c r="DGF19" s="49">
        <v>0</v>
      </c>
      <c r="DGG19" s="49">
        <v>0</v>
      </c>
      <c r="DGH19" s="127">
        <f t="shared" si="841"/>
        <v>329</v>
      </c>
      <c r="DGI19" s="43">
        <f t="shared" si="842"/>
        <v>54.833333333333336</v>
      </c>
      <c r="DGJ19" s="48">
        <v>0</v>
      </c>
      <c r="DGK19" s="49">
        <v>81</v>
      </c>
      <c r="DGL19" s="49">
        <v>0</v>
      </c>
      <c r="DGM19" s="49">
        <v>0</v>
      </c>
      <c r="DGN19" s="49">
        <v>0</v>
      </c>
      <c r="DGO19" s="49"/>
      <c r="DGP19" s="64">
        <f t="shared" si="843"/>
        <v>81</v>
      </c>
      <c r="DGQ19" s="68">
        <f t="shared" si="844"/>
        <v>13.5</v>
      </c>
      <c r="DGR19" s="48">
        <v>0</v>
      </c>
      <c r="DGS19" s="49">
        <v>0</v>
      </c>
      <c r="DGT19" s="49">
        <v>0</v>
      </c>
      <c r="DGU19" s="49">
        <v>0</v>
      </c>
      <c r="DGV19" s="49">
        <v>0</v>
      </c>
      <c r="DGW19" s="49"/>
      <c r="DGX19" s="64">
        <f t="shared" si="845"/>
        <v>0</v>
      </c>
      <c r="DGY19" s="68">
        <f t="shared" si="846"/>
        <v>0</v>
      </c>
      <c r="DGZ19" s="48">
        <v>330</v>
      </c>
      <c r="DHA19" s="49">
        <v>0</v>
      </c>
      <c r="DHB19" s="49">
        <v>0</v>
      </c>
      <c r="DHC19" s="49">
        <v>0</v>
      </c>
      <c r="DHD19" s="49">
        <v>0</v>
      </c>
      <c r="DHE19" s="49">
        <v>0</v>
      </c>
      <c r="DHF19" s="64">
        <f t="shared" si="847"/>
        <v>330</v>
      </c>
      <c r="DHG19" s="68">
        <f t="shared" si="848"/>
        <v>55</v>
      </c>
      <c r="DHH19" s="63"/>
      <c r="DHI19" s="64">
        <v>135</v>
      </c>
      <c r="DHJ19" s="64">
        <v>0</v>
      </c>
      <c r="DHK19" s="64">
        <v>0</v>
      </c>
      <c r="DHL19" s="64">
        <v>0</v>
      </c>
      <c r="DHM19" s="64"/>
      <c r="DHN19" s="64">
        <f t="shared" si="849"/>
        <v>135</v>
      </c>
      <c r="DHO19" s="68">
        <f t="shared" si="850"/>
        <v>22.5</v>
      </c>
      <c r="DHP19" s="48"/>
      <c r="DHQ19" s="49">
        <v>0</v>
      </c>
      <c r="DHR19" s="49">
        <v>0</v>
      </c>
      <c r="DHS19" s="49">
        <v>0</v>
      </c>
      <c r="DHT19" s="49">
        <v>0</v>
      </c>
      <c r="DHU19" s="49">
        <v>220</v>
      </c>
      <c r="DHV19" s="64">
        <f t="shared" si="851"/>
        <v>220</v>
      </c>
      <c r="DHW19" s="68">
        <f t="shared" si="852"/>
        <v>36.666666666666664</v>
      </c>
      <c r="DHX19" s="48">
        <v>0</v>
      </c>
      <c r="DHY19" s="49"/>
      <c r="DHZ19" s="49">
        <v>0</v>
      </c>
      <c r="DIA19" s="49">
        <v>0</v>
      </c>
      <c r="DIB19" s="49">
        <v>0</v>
      </c>
      <c r="DIC19" s="49">
        <v>0</v>
      </c>
      <c r="DID19" s="64">
        <f t="shared" si="853"/>
        <v>0</v>
      </c>
      <c r="DIE19" s="68">
        <f t="shared" si="854"/>
        <v>0</v>
      </c>
      <c r="DIF19" s="48"/>
      <c r="DIG19" s="49">
        <v>0</v>
      </c>
      <c r="DIH19" s="49"/>
      <c r="DII19" s="49">
        <v>220</v>
      </c>
      <c r="DIJ19" s="49">
        <v>0</v>
      </c>
      <c r="DIK19" s="49"/>
      <c r="DIL19" s="64">
        <f t="shared" si="855"/>
        <v>220</v>
      </c>
      <c r="DIM19" s="68">
        <f t="shared" si="856"/>
        <v>36.666666666666664</v>
      </c>
      <c r="DIN19" s="48">
        <v>0</v>
      </c>
      <c r="DIO19" s="49"/>
      <c r="DIP19" s="49">
        <v>0</v>
      </c>
      <c r="DIQ19" s="49">
        <v>0</v>
      </c>
      <c r="DIR19" s="49">
        <v>0</v>
      </c>
      <c r="DIS19" s="49">
        <v>219</v>
      </c>
      <c r="DIT19" s="64">
        <f t="shared" si="857"/>
        <v>219</v>
      </c>
      <c r="DIU19" s="68">
        <f t="shared" si="858"/>
        <v>36.5</v>
      </c>
      <c r="DIV19" s="48">
        <f>SUMIF(SUMPK!$B:$B,$B:$B,SUMPK!$O:$O)</f>
        <v>0</v>
      </c>
      <c r="DIW19" s="49">
        <v>0</v>
      </c>
      <c r="DIX19" s="49">
        <v>0</v>
      </c>
      <c r="DIY19" s="49">
        <v>0</v>
      </c>
      <c r="DIZ19" s="49">
        <v>0</v>
      </c>
      <c r="DJA19" s="49">
        <v>110</v>
      </c>
      <c r="DJB19" s="64">
        <f t="shared" si="859"/>
        <v>110</v>
      </c>
      <c r="DJC19" s="68">
        <f t="shared" si="860"/>
        <v>18.333333333333332</v>
      </c>
      <c r="DJD19" s="48">
        <v>0</v>
      </c>
      <c r="DJE19" s="49">
        <v>0</v>
      </c>
      <c r="DJF19" s="49">
        <v>0</v>
      </c>
      <c r="DJG19" s="49"/>
      <c r="DJH19" s="49">
        <v>0</v>
      </c>
      <c r="DJI19" s="49"/>
      <c r="DJJ19" s="64">
        <f t="shared" si="861"/>
        <v>0</v>
      </c>
      <c r="DJK19" s="68">
        <f t="shared" si="862"/>
        <v>0</v>
      </c>
      <c r="DJL19" s="48">
        <v>409</v>
      </c>
      <c r="DJM19" s="49">
        <v>0</v>
      </c>
      <c r="DJN19" s="49">
        <v>0</v>
      </c>
      <c r="DJO19" s="49">
        <v>0</v>
      </c>
      <c r="DJP19" s="49">
        <v>0</v>
      </c>
      <c r="DJQ19" s="49">
        <v>0</v>
      </c>
      <c r="DJR19" s="64">
        <f t="shared" si="863"/>
        <v>409</v>
      </c>
      <c r="DJS19" s="68">
        <f t="shared" si="864"/>
        <v>68.166666666666671</v>
      </c>
      <c r="DJT19" s="48"/>
      <c r="DJU19" s="49">
        <v>0</v>
      </c>
      <c r="DJV19" s="49">
        <v>0</v>
      </c>
      <c r="DJW19" s="49">
        <v>0</v>
      </c>
      <c r="DJX19" s="49">
        <v>0</v>
      </c>
      <c r="DJY19" s="49">
        <v>0</v>
      </c>
      <c r="DJZ19" s="64">
        <f t="shared" si="865"/>
        <v>0</v>
      </c>
      <c r="DKA19" s="68">
        <f t="shared" si="866"/>
        <v>0</v>
      </c>
      <c r="DKB19" s="48">
        <v>0</v>
      </c>
      <c r="DKC19" s="49">
        <v>224</v>
      </c>
      <c r="DKD19" s="49">
        <v>0</v>
      </c>
      <c r="DKE19" s="49">
        <v>0</v>
      </c>
      <c r="DKF19" s="49">
        <v>0</v>
      </c>
      <c r="DKG19" s="49">
        <v>0</v>
      </c>
      <c r="DKH19" s="64">
        <f t="shared" si="867"/>
        <v>224</v>
      </c>
      <c r="DKI19" s="68">
        <f t="shared" si="868"/>
        <v>37.333333333333336</v>
      </c>
      <c r="DKJ19" s="48"/>
      <c r="DKK19" s="49"/>
      <c r="DKL19" s="49">
        <v>111</v>
      </c>
      <c r="DKM19" s="49">
        <v>0</v>
      </c>
      <c r="DKN19" s="49">
        <v>0</v>
      </c>
      <c r="DKO19" s="49">
        <v>0</v>
      </c>
      <c r="DKP19" s="64">
        <f t="shared" si="869"/>
        <v>111</v>
      </c>
      <c r="DKQ19" s="68">
        <f t="shared" si="870"/>
        <v>18.5</v>
      </c>
      <c r="DKR19" s="48"/>
      <c r="DKS19" s="49">
        <v>0</v>
      </c>
      <c r="DKT19" s="49">
        <v>0</v>
      </c>
      <c r="DKU19" s="49">
        <v>331</v>
      </c>
      <c r="DKV19" s="49">
        <v>0</v>
      </c>
      <c r="DKW19" s="49">
        <v>0</v>
      </c>
      <c r="DKX19" s="64">
        <f t="shared" si="871"/>
        <v>331</v>
      </c>
      <c r="DKY19" s="68">
        <f t="shared" si="872"/>
        <v>55.166666666666664</v>
      </c>
      <c r="DKZ19" s="48">
        <v>0</v>
      </c>
      <c r="DLA19" s="49">
        <v>0</v>
      </c>
      <c r="DLB19" s="49">
        <v>0</v>
      </c>
      <c r="DLC19" s="49">
        <v>0</v>
      </c>
      <c r="DLD19" s="49">
        <v>0</v>
      </c>
      <c r="DLE19" s="49">
        <v>0</v>
      </c>
      <c r="DLF19" s="64">
        <f t="shared" si="873"/>
        <v>0</v>
      </c>
      <c r="DLG19" s="68">
        <f t="shared" si="874"/>
        <v>0</v>
      </c>
      <c r="DLH19" s="48"/>
      <c r="DLI19" s="49"/>
      <c r="DLJ19" s="49">
        <v>219</v>
      </c>
      <c r="DLK19" s="49">
        <f>SUMIF(SUMPK!$B:$B,$B:$B,SUMPK!$O:$O)</f>
        <v>0</v>
      </c>
      <c r="DLL19" s="49"/>
      <c r="DLM19" s="49">
        <v>0</v>
      </c>
      <c r="DLN19" s="64">
        <f t="shared" si="875"/>
        <v>219</v>
      </c>
      <c r="DLO19" s="68">
        <f t="shared" si="876"/>
        <v>36.5</v>
      </c>
      <c r="DLP19" s="48">
        <v>0</v>
      </c>
      <c r="DLR19" s="49">
        <v>215</v>
      </c>
      <c r="DLS19" s="49">
        <v>0</v>
      </c>
      <c r="DLT19" s="49">
        <v>0</v>
      </c>
      <c r="DLU19" s="49">
        <v>0</v>
      </c>
      <c r="DLV19" s="64">
        <f t="shared" si="877"/>
        <v>215</v>
      </c>
      <c r="DLW19" s="68">
        <f t="shared" si="878"/>
        <v>35.833333333333336</v>
      </c>
      <c r="DLX19" s="48">
        <v>0</v>
      </c>
      <c r="DLY19" s="49"/>
      <c r="DLZ19" s="49">
        <v>0</v>
      </c>
      <c r="DMA19" s="49">
        <v>0</v>
      </c>
      <c r="DMB19" s="49">
        <v>0</v>
      </c>
      <c r="DMC19" s="49"/>
      <c r="DMD19" s="64">
        <f t="shared" si="879"/>
        <v>0</v>
      </c>
      <c r="DME19" s="68">
        <f t="shared" si="880"/>
        <v>0</v>
      </c>
      <c r="DMF19" s="48"/>
      <c r="DMG19" s="49"/>
      <c r="DMH19" s="49"/>
      <c r="DMI19" s="49">
        <v>0</v>
      </c>
      <c r="DMJ19" s="49">
        <v>223</v>
      </c>
      <c r="DMK19" s="49">
        <v>0</v>
      </c>
      <c r="DML19" s="64">
        <f t="shared" si="881"/>
        <v>223</v>
      </c>
      <c r="DMM19" s="68">
        <f t="shared" si="882"/>
        <v>37.166666666666664</v>
      </c>
      <c r="DMN19" s="48">
        <v>0</v>
      </c>
      <c r="DMO19" s="49">
        <v>0</v>
      </c>
      <c r="DMP19" s="49">
        <v>0</v>
      </c>
      <c r="DMQ19" s="49">
        <v>0</v>
      </c>
      <c r="DMR19" s="49">
        <v>0</v>
      </c>
      <c r="DMS19" s="49">
        <v>221</v>
      </c>
      <c r="DMT19" s="64">
        <f t="shared" si="883"/>
        <v>221</v>
      </c>
      <c r="DMU19" s="68">
        <f t="shared" si="884"/>
        <v>36.833333333333336</v>
      </c>
      <c r="DMV19" s="48">
        <v>0</v>
      </c>
      <c r="DMW19" s="49">
        <v>0</v>
      </c>
      <c r="DMX19" s="49">
        <v>0</v>
      </c>
      <c r="DMY19" s="49">
        <v>0</v>
      </c>
      <c r="DMZ19" s="49">
        <v>0</v>
      </c>
      <c r="DNA19" s="49">
        <v>109</v>
      </c>
      <c r="DNB19" s="64">
        <f t="shared" si="885"/>
        <v>109</v>
      </c>
      <c r="DNC19" s="68">
        <f t="shared" si="886"/>
        <v>18.166666666666668</v>
      </c>
      <c r="DND19" s="48"/>
      <c r="DNE19" s="49">
        <v>0</v>
      </c>
      <c r="DNF19" s="49"/>
      <c r="DNG19" s="49"/>
      <c r="DNH19" s="49">
        <v>220</v>
      </c>
      <c r="DNI19" s="49"/>
      <c r="DNJ19" s="64">
        <f t="shared" si="887"/>
        <v>220</v>
      </c>
      <c r="DNK19" s="68">
        <f t="shared" si="888"/>
        <v>36.666666666666664</v>
      </c>
      <c r="DNL19" s="48"/>
      <c r="DNM19" s="49"/>
      <c r="DNN19" s="49">
        <v>0</v>
      </c>
      <c r="DNO19" s="49">
        <v>0</v>
      </c>
      <c r="DNP19" s="49">
        <v>110</v>
      </c>
      <c r="DNQ19" s="49">
        <v>0</v>
      </c>
      <c r="DNR19" s="64">
        <f t="shared" si="889"/>
        <v>110</v>
      </c>
      <c r="DNS19" s="68">
        <f t="shared" si="890"/>
        <v>18.333333333333332</v>
      </c>
      <c r="DNT19" s="48"/>
      <c r="DNU19" s="49">
        <v>0</v>
      </c>
      <c r="DNV19" s="49">
        <v>0</v>
      </c>
      <c r="DNW19" s="49"/>
      <c r="DNX19" s="49">
        <v>110</v>
      </c>
      <c r="DNY19" s="49">
        <v>0</v>
      </c>
      <c r="DNZ19" s="64">
        <f t="shared" si="891"/>
        <v>110</v>
      </c>
      <c r="DOA19" s="68">
        <f t="shared" si="892"/>
        <v>18.333333333333332</v>
      </c>
      <c r="DOB19" s="48">
        <v>0</v>
      </c>
      <c r="DOC19" s="49"/>
      <c r="DOD19" s="49"/>
      <c r="DOE19" s="49">
        <v>220</v>
      </c>
      <c r="DOF19" s="49">
        <v>0</v>
      </c>
      <c r="DOG19" s="49">
        <v>0</v>
      </c>
      <c r="DOH19" s="64">
        <f t="shared" si="893"/>
        <v>220</v>
      </c>
      <c r="DOI19" s="68">
        <f t="shared" si="894"/>
        <v>36.666666666666664</v>
      </c>
      <c r="DOJ19" s="48">
        <v>0</v>
      </c>
      <c r="DOK19" s="49">
        <v>0</v>
      </c>
      <c r="DOL19" s="49"/>
      <c r="DOM19" s="49">
        <v>220</v>
      </c>
      <c r="DON19" s="49"/>
      <c r="DOO19" s="49">
        <v>0</v>
      </c>
      <c r="DOP19" s="64">
        <f t="shared" si="895"/>
        <v>220</v>
      </c>
      <c r="DOQ19" s="68">
        <f t="shared" si="896"/>
        <v>36.666666666666664</v>
      </c>
      <c r="DOR19" s="48"/>
      <c r="DOS19" s="49">
        <v>0</v>
      </c>
      <c r="DOT19" s="49"/>
      <c r="DOU19" s="49">
        <v>219</v>
      </c>
      <c r="DOV19" s="49"/>
      <c r="DOW19" s="49">
        <v>0</v>
      </c>
      <c r="DOX19" s="64">
        <f t="shared" si="897"/>
        <v>219</v>
      </c>
      <c r="DOY19" s="68">
        <f t="shared" si="898"/>
        <v>36.5</v>
      </c>
      <c r="DOZ19" s="48"/>
      <c r="DPA19" s="49">
        <v>0</v>
      </c>
      <c r="DPB19" s="49">
        <v>0</v>
      </c>
      <c r="DPC19" s="49">
        <v>0</v>
      </c>
      <c r="DPD19" s="49">
        <v>0</v>
      </c>
      <c r="DPE19" s="49">
        <v>0</v>
      </c>
      <c r="DPF19" s="64">
        <f t="shared" si="899"/>
        <v>0</v>
      </c>
      <c r="DPG19" s="68">
        <f t="shared" si="900"/>
        <v>0</v>
      </c>
      <c r="DPH19" s="48">
        <v>0</v>
      </c>
      <c r="DPI19" s="49">
        <v>0</v>
      </c>
      <c r="DPJ19" s="49">
        <v>109</v>
      </c>
      <c r="DPK19" s="49">
        <v>0</v>
      </c>
      <c r="DPL19" s="49">
        <v>0</v>
      </c>
      <c r="DPM19" s="49">
        <v>0</v>
      </c>
      <c r="DPN19" s="64">
        <f t="shared" si="901"/>
        <v>109</v>
      </c>
      <c r="DPO19" s="68">
        <f t="shared" si="902"/>
        <v>18.166666666666668</v>
      </c>
      <c r="DPP19" s="48">
        <v>0</v>
      </c>
      <c r="DPQ19" s="49">
        <v>0</v>
      </c>
      <c r="DPR19" s="49">
        <v>0</v>
      </c>
      <c r="DPS19" s="49">
        <v>0</v>
      </c>
      <c r="DPT19" s="49">
        <v>0</v>
      </c>
      <c r="DPU19" s="49">
        <v>0</v>
      </c>
      <c r="DPV19" s="491">
        <f t="shared" si="903"/>
        <v>0</v>
      </c>
      <c r="DPW19" s="492">
        <f t="shared" si="904"/>
        <v>0</v>
      </c>
      <c r="DPX19" s="48"/>
      <c r="DPY19" s="49">
        <v>0</v>
      </c>
      <c r="DPZ19" s="49">
        <v>220</v>
      </c>
      <c r="DQA19" s="49">
        <v>0</v>
      </c>
      <c r="DQB19" s="49">
        <v>0</v>
      </c>
      <c r="DQC19" s="49"/>
      <c r="DQD19" s="491">
        <f t="shared" si="905"/>
        <v>220</v>
      </c>
      <c r="DQE19" s="492">
        <f t="shared" si="906"/>
        <v>36.666666666666664</v>
      </c>
      <c r="DQF19" s="48">
        <v>109</v>
      </c>
      <c r="DQG19" s="49">
        <v>0</v>
      </c>
      <c r="DQH19" s="49">
        <v>0</v>
      </c>
      <c r="DQI19" s="49"/>
      <c r="DQJ19" s="49">
        <v>80</v>
      </c>
      <c r="DQK19" s="49">
        <v>0</v>
      </c>
      <c r="DQL19" s="489">
        <f t="shared" si="907"/>
        <v>189</v>
      </c>
      <c r="DQM19" s="492">
        <f t="shared" si="908"/>
        <v>31.5</v>
      </c>
      <c r="DQN19" s="48">
        <v>110</v>
      </c>
      <c r="DQO19" s="49">
        <v>0</v>
      </c>
      <c r="DQP19" s="49">
        <v>0</v>
      </c>
      <c r="DQQ19" s="49">
        <v>0</v>
      </c>
      <c r="DQR19" s="49">
        <v>0</v>
      </c>
      <c r="DQS19" s="49"/>
      <c r="DQT19" s="64">
        <f t="shared" si="909"/>
        <v>110</v>
      </c>
      <c r="DQU19" s="68">
        <f t="shared" si="910"/>
        <v>18.333333333333332</v>
      </c>
      <c r="DQV19" s="48">
        <v>220</v>
      </c>
      <c r="DQW19" s="49">
        <v>0</v>
      </c>
      <c r="DQX19" s="49">
        <v>0</v>
      </c>
      <c r="DQY19" s="49">
        <v>0</v>
      </c>
      <c r="DQZ19" s="49">
        <v>0</v>
      </c>
      <c r="DRA19" s="49">
        <v>0</v>
      </c>
      <c r="DRB19" s="491">
        <f t="shared" si="911"/>
        <v>220</v>
      </c>
      <c r="DRC19" s="492">
        <f t="shared" si="912"/>
        <v>36.666666666666664</v>
      </c>
      <c r="DRD19" s="48">
        <v>0</v>
      </c>
      <c r="DRE19" s="49">
        <v>219</v>
      </c>
      <c r="DRF19" s="49">
        <v>0</v>
      </c>
      <c r="DRG19" s="49">
        <v>0</v>
      </c>
      <c r="DRH19" s="49">
        <v>100</v>
      </c>
      <c r="DRI19" s="49"/>
      <c r="DRJ19" s="491">
        <f t="shared" si="913"/>
        <v>319</v>
      </c>
      <c r="DRK19" s="492">
        <f t="shared" si="914"/>
        <v>53.166666666666664</v>
      </c>
      <c r="DRL19" s="48"/>
      <c r="DRM19" s="49"/>
      <c r="DRN19" s="49"/>
      <c r="DRO19" s="49"/>
      <c r="DRP19" s="49"/>
      <c r="DRQ19" s="49">
        <v>0</v>
      </c>
      <c r="DRR19" s="64">
        <f t="shared" si="915"/>
        <v>0</v>
      </c>
      <c r="DRS19" s="68">
        <f t="shared" si="916"/>
        <v>0</v>
      </c>
      <c r="DRT19" s="48">
        <v>0</v>
      </c>
      <c r="DRU19" s="49">
        <v>110</v>
      </c>
      <c r="DRV19" s="49">
        <v>0</v>
      </c>
      <c r="DRW19" s="49">
        <v>0</v>
      </c>
      <c r="DRX19" s="49">
        <v>0</v>
      </c>
      <c r="DRY19" s="49"/>
      <c r="DRZ19" s="491">
        <f t="shared" si="917"/>
        <v>110</v>
      </c>
      <c r="DSA19" s="68">
        <f t="shared" si="918"/>
        <v>18.333333333333332</v>
      </c>
      <c r="DSB19" s="82"/>
      <c r="DSC19" s="83">
        <v>0</v>
      </c>
      <c r="DSD19" s="83">
        <v>220</v>
      </c>
      <c r="DSE19" s="83"/>
      <c r="DSF19" s="83"/>
      <c r="DSG19" s="83">
        <v>0</v>
      </c>
      <c r="DSH19" s="64">
        <f t="shared" si="919"/>
        <v>220</v>
      </c>
      <c r="DSI19" s="68">
        <f t="shared" si="920"/>
        <v>36.666666666666664</v>
      </c>
      <c r="DSJ19" s="48"/>
      <c r="DSK19" s="49">
        <v>220</v>
      </c>
      <c r="DSL19" s="49">
        <v>0</v>
      </c>
      <c r="DSM19" s="49">
        <v>0</v>
      </c>
      <c r="DSN19" s="49">
        <v>0</v>
      </c>
      <c r="DSO19" s="49">
        <v>0</v>
      </c>
      <c r="DSP19" s="64">
        <f t="shared" si="921"/>
        <v>220</v>
      </c>
      <c r="DSQ19" s="68">
        <f t="shared" si="922"/>
        <v>36.666666666666664</v>
      </c>
      <c r="DSR19" s="48">
        <v>0</v>
      </c>
      <c r="DSS19" s="49">
        <v>0</v>
      </c>
      <c r="DST19" s="49">
        <v>110</v>
      </c>
      <c r="DSU19" s="49">
        <v>0</v>
      </c>
      <c r="DSV19" s="49">
        <v>0</v>
      </c>
      <c r="DSW19" s="49">
        <v>0</v>
      </c>
      <c r="DSX19" s="64">
        <f t="shared" si="923"/>
        <v>110</v>
      </c>
      <c r="DSY19" s="68">
        <f t="shared" si="924"/>
        <v>18.333333333333332</v>
      </c>
      <c r="DSZ19" s="48">
        <v>221</v>
      </c>
      <c r="DTA19" s="49"/>
      <c r="DTB19" s="49">
        <v>0</v>
      </c>
      <c r="DTC19" s="49">
        <v>0</v>
      </c>
      <c r="DTD19" s="49">
        <v>0</v>
      </c>
      <c r="DTE19" s="49">
        <v>0</v>
      </c>
      <c r="DTF19" s="64">
        <f t="shared" si="925"/>
        <v>221</v>
      </c>
      <c r="DTG19" s="68">
        <f t="shared" si="926"/>
        <v>36.833333333333336</v>
      </c>
      <c r="DTH19" s="48"/>
      <c r="DTI19" s="49">
        <v>111</v>
      </c>
      <c r="DTJ19" s="49">
        <v>0</v>
      </c>
      <c r="DTK19" s="49">
        <v>0</v>
      </c>
      <c r="DTL19" s="49">
        <v>201</v>
      </c>
      <c r="DTM19" s="49">
        <v>0</v>
      </c>
      <c r="DTN19" s="64">
        <f t="shared" si="927"/>
        <v>312</v>
      </c>
      <c r="DTO19" s="68">
        <f t="shared" si="928"/>
        <v>52</v>
      </c>
      <c r="DTP19" s="48">
        <v>0</v>
      </c>
      <c r="DTQ19" s="49">
        <v>0</v>
      </c>
      <c r="DTR19" s="49"/>
      <c r="DTS19" s="49">
        <v>220</v>
      </c>
      <c r="DTT19" s="49">
        <v>0</v>
      </c>
      <c r="DTU19" s="49">
        <v>0</v>
      </c>
      <c r="DTV19" s="64">
        <f t="shared" si="929"/>
        <v>220</v>
      </c>
      <c r="DTW19" s="68">
        <f t="shared" si="930"/>
        <v>36.666666666666664</v>
      </c>
      <c r="DTX19" s="48">
        <v>0</v>
      </c>
      <c r="DTY19" s="49">
        <v>0</v>
      </c>
      <c r="DTZ19" s="49"/>
      <c r="DUA19" s="49"/>
      <c r="DUB19" s="49">
        <v>0</v>
      </c>
      <c r="DUC19" s="49">
        <v>218</v>
      </c>
      <c r="DUD19" s="64">
        <f t="shared" si="931"/>
        <v>218</v>
      </c>
      <c r="DUE19" s="68">
        <f t="shared" si="932"/>
        <v>36.333333333333336</v>
      </c>
      <c r="DUF19" s="48">
        <v>0</v>
      </c>
      <c r="DUG19" s="49">
        <v>0</v>
      </c>
      <c r="DUH19" s="49"/>
      <c r="DUI19" s="49">
        <v>0</v>
      </c>
      <c r="DUJ19" s="49">
        <v>0</v>
      </c>
      <c r="DUK19" s="49">
        <v>0</v>
      </c>
      <c r="DUL19" s="64">
        <f t="shared" si="933"/>
        <v>0</v>
      </c>
      <c r="DUM19" s="68">
        <f t="shared" si="934"/>
        <v>0</v>
      </c>
      <c r="DUN19" s="48"/>
      <c r="DUO19" s="49">
        <v>0</v>
      </c>
      <c r="DUP19" s="49">
        <v>216</v>
      </c>
      <c r="DUQ19" s="49">
        <v>0</v>
      </c>
      <c r="DUR19" s="49"/>
      <c r="DUS19" s="49">
        <v>0</v>
      </c>
      <c r="DUT19" s="64">
        <f t="shared" si="935"/>
        <v>216</v>
      </c>
      <c r="DUU19" s="184">
        <f t="shared" si="936"/>
        <v>36</v>
      </c>
      <c r="DUV19" s="48"/>
      <c r="DUW19" s="49">
        <v>0</v>
      </c>
      <c r="DUX19" s="49">
        <v>0</v>
      </c>
      <c r="DUY19" s="49">
        <v>0</v>
      </c>
      <c r="DUZ19" s="49">
        <v>110</v>
      </c>
      <c r="DVA19" s="49"/>
      <c r="DVB19" s="64">
        <f t="shared" si="937"/>
        <v>110</v>
      </c>
      <c r="DVC19" s="68">
        <f t="shared" si="938"/>
        <v>18.333333333333332</v>
      </c>
      <c r="DVD19" s="48"/>
      <c r="DVE19" s="49">
        <v>0</v>
      </c>
      <c r="DVF19" s="49">
        <v>0</v>
      </c>
      <c r="DVG19" s="49">
        <v>220</v>
      </c>
      <c r="DVH19" s="49"/>
      <c r="DVI19" s="49"/>
      <c r="DVJ19" s="64">
        <f t="shared" si="939"/>
        <v>220</v>
      </c>
      <c r="DVK19" s="68">
        <f t="shared" si="940"/>
        <v>36.666666666666664</v>
      </c>
      <c r="DVL19" s="48">
        <v>0</v>
      </c>
      <c r="DVM19" s="49">
        <v>0</v>
      </c>
      <c r="DVN19" s="49">
        <v>0</v>
      </c>
      <c r="DVO19" s="49">
        <v>0</v>
      </c>
      <c r="DVP19" s="49">
        <v>220</v>
      </c>
      <c r="DVQ19" s="49"/>
      <c r="DVR19" s="64">
        <f t="shared" si="941"/>
        <v>220</v>
      </c>
      <c r="DVS19" s="68">
        <f t="shared" si="942"/>
        <v>36.666666666666664</v>
      </c>
      <c r="DVT19" s="48"/>
      <c r="DVU19" s="49">
        <v>0</v>
      </c>
      <c r="DVV19" s="49">
        <v>0</v>
      </c>
      <c r="DVW19" s="49">
        <v>0</v>
      </c>
      <c r="DVX19" s="49"/>
      <c r="DVY19" s="49">
        <v>111</v>
      </c>
      <c r="DVZ19" s="64">
        <f t="shared" si="943"/>
        <v>111</v>
      </c>
      <c r="DWA19" s="68">
        <f t="shared" si="944"/>
        <v>18.5</v>
      </c>
      <c r="DWB19" s="48"/>
      <c r="DWC19" s="49">
        <v>0</v>
      </c>
      <c r="DWD19" s="49">
        <v>0</v>
      </c>
      <c r="DWE19" s="49">
        <v>0</v>
      </c>
      <c r="DWF19" s="49">
        <v>220</v>
      </c>
      <c r="DWG19" s="49">
        <v>0</v>
      </c>
      <c r="DWH19" s="64">
        <f t="shared" si="945"/>
        <v>220</v>
      </c>
      <c r="DWI19" s="68">
        <f t="shared" si="946"/>
        <v>36.666666666666664</v>
      </c>
      <c r="DWJ19" s="48">
        <v>0</v>
      </c>
      <c r="DWK19" s="49"/>
      <c r="DWL19" s="49"/>
      <c r="DWM19" s="49">
        <v>0</v>
      </c>
      <c r="DWN19" s="49">
        <v>101</v>
      </c>
      <c r="DWO19" s="49">
        <v>0</v>
      </c>
      <c r="DWP19" s="64">
        <f t="shared" si="947"/>
        <v>101</v>
      </c>
      <c r="DWQ19" s="68">
        <f t="shared" si="948"/>
        <v>16.833333333333332</v>
      </c>
      <c r="DWR19" s="48"/>
      <c r="DWS19" s="49"/>
      <c r="DWT19" s="49">
        <v>0</v>
      </c>
      <c r="DWU19" s="49"/>
      <c r="DWV19" s="49">
        <v>0</v>
      </c>
      <c r="DWW19" s="49">
        <v>0</v>
      </c>
      <c r="DWX19" s="64">
        <f t="shared" si="949"/>
        <v>0</v>
      </c>
      <c r="DWY19" s="68">
        <f t="shared" si="1209"/>
        <v>0</v>
      </c>
      <c r="DWZ19" s="48">
        <v>205</v>
      </c>
      <c r="DXA19" s="49"/>
      <c r="DXB19" s="49">
        <v>0</v>
      </c>
      <c r="DXC19" s="49">
        <v>0</v>
      </c>
      <c r="DXD19" s="49">
        <v>0</v>
      </c>
      <c r="DXE19" s="49"/>
      <c r="DXF19" s="64">
        <f t="shared" si="950"/>
        <v>205</v>
      </c>
      <c r="DXG19" s="68">
        <f t="shared" si="951"/>
        <v>34.166666666666664</v>
      </c>
      <c r="DXH19" s="48">
        <v>330</v>
      </c>
      <c r="DXI19" s="49">
        <v>0</v>
      </c>
      <c r="DXJ19" s="49">
        <v>0</v>
      </c>
      <c r="DXK19" s="49">
        <v>0</v>
      </c>
      <c r="DXL19" s="49"/>
      <c r="DXM19" s="49">
        <v>0</v>
      </c>
      <c r="DXN19" s="64">
        <f t="shared" si="952"/>
        <v>330</v>
      </c>
      <c r="DXO19" s="68">
        <f t="shared" si="953"/>
        <v>55</v>
      </c>
      <c r="DXP19" s="48">
        <v>220</v>
      </c>
      <c r="DXQ19" s="49">
        <v>0</v>
      </c>
      <c r="DXR19" s="49">
        <v>0</v>
      </c>
      <c r="DXS19" s="49">
        <v>0</v>
      </c>
      <c r="DXT19" s="49"/>
      <c r="DXU19" s="49"/>
      <c r="DXV19" s="64">
        <f t="shared" si="954"/>
        <v>220</v>
      </c>
      <c r="DXW19" s="68">
        <f t="shared" si="955"/>
        <v>36.666666666666664</v>
      </c>
      <c r="DXX19" s="48">
        <v>117</v>
      </c>
      <c r="DXY19" s="49">
        <v>0</v>
      </c>
      <c r="DXZ19" s="49"/>
      <c r="DYA19" s="49">
        <v>0</v>
      </c>
      <c r="DYB19" s="49">
        <v>0</v>
      </c>
      <c r="DYC19" s="49">
        <v>0</v>
      </c>
      <c r="DYD19" s="64">
        <f t="shared" si="956"/>
        <v>117</v>
      </c>
      <c r="DYE19" s="68">
        <f t="shared" si="957"/>
        <v>19.5</v>
      </c>
      <c r="DYF19" s="48"/>
      <c r="DYG19" s="49">
        <v>110</v>
      </c>
      <c r="DYH19" s="49">
        <v>0</v>
      </c>
      <c r="DYI19" s="49">
        <v>0</v>
      </c>
      <c r="DYJ19" s="49">
        <v>0</v>
      </c>
      <c r="DYK19" s="49"/>
      <c r="DYL19" s="64">
        <f t="shared" si="958"/>
        <v>110</v>
      </c>
      <c r="DYM19" s="68">
        <f t="shared" si="959"/>
        <v>18.333333333333332</v>
      </c>
      <c r="DYN19" s="48">
        <v>110</v>
      </c>
      <c r="DYO19" s="49">
        <v>0</v>
      </c>
      <c r="DYP19" s="49">
        <v>0</v>
      </c>
      <c r="DYQ19" s="49">
        <v>0</v>
      </c>
      <c r="DYR19" s="49"/>
      <c r="DYS19" s="49">
        <v>0</v>
      </c>
      <c r="DYT19" s="64">
        <f t="shared" si="960"/>
        <v>110</v>
      </c>
      <c r="DYU19" s="68">
        <f t="shared" si="961"/>
        <v>18.333333333333332</v>
      </c>
      <c r="DYV19" s="48">
        <v>220</v>
      </c>
      <c r="DYW19" s="49">
        <v>0</v>
      </c>
      <c r="DYX19" s="49">
        <v>0</v>
      </c>
      <c r="DYY19" s="49">
        <v>0</v>
      </c>
      <c r="DYZ19" s="49">
        <v>0</v>
      </c>
      <c r="DZA19" s="49">
        <v>0</v>
      </c>
      <c r="DZB19" s="64">
        <f t="shared" si="962"/>
        <v>220</v>
      </c>
      <c r="DZC19" s="68">
        <f t="shared" si="963"/>
        <v>36.666666666666664</v>
      </c>
      <c r="DZD19" s="48">
        <v>114</v>
      </c>
      <c r="DZE19" s="49">
        <v>0</v>
      </c>
      <c r="DZF19" s="49">
        <v>0</v>
      </c>
      <c r="DZG19" s="49"/>
      <c r="DZH19" s="49">
        <f>SUMIF(SUMPK!$B:$B,$B:$B,SUMPK!$O:$O)</f>
        <v>0</v>
      </c>
      <c r="DZI19" s="49"/>
      <c r="DZJ19" s="64">
        <f t="shared" si="964"/>
        <v>114</v>
      </c>
      <c r="DZK19" s="68">
        <f t="shared" si="965"/>
        <v>19</v>
      </c>
      <c r="DZL19" s="48">
        <v>110</v>
      </c>
      <c r="DZM19" s="49">
        <v>0</v>
      </c>
      <c r="DZN19" s="49"/>
      <c r="DZO19" s="49">
        <v>0</v>
      </c>
      <c r="DZP19" s="49"/>
      <c r="DZQ19" s="49"/>
      <c r="DZR19" s="64">
        <f t="shared" si="966"/>
        <v>110</v>
      </c>
      <c r="DZS19" s="68">
        <f t="shared" si="967"/>
        <v>18.333333333333332</v>
      </c>
      <c r="DZT19" s="48">
        <v>0</v>
      </c>
      <c r="DZU19" s="49">
        <v>0</v>
      </c>
      <c r="DZV19" s="49">
        <v>0</v>
      </c>
      <c r="DZW19" s="49">
        <v>220</v>
      </c>
      <c r="DZX19" s="49">
        <v>0</v>
      </c>
      <c r="DZY19" s="49"/>
      <c r="DZZ19" s="64">
        <f t="shared" si="968"/>
        <v>220</v>
      </c>
      <c r="EAA19" s="68">
        <f t="shared" si="969"/>
        <v>36.666666666666664</v>
      </c>
      <c r="EAB19" s="48"/>
      <c r="EAC19" s="49">
        <v>0</v>
      </c>
      <c r="EAD19" s="49"/>
      <c r="EAE19" s="49"/>
      <c r="EAF19" s="49">
        <v>0</v>
      </c>
      <c r="EAG19" s="49">
        <v>220</v>
      </c>
      <c r="EAH19" s="64">
        <f t="shared" si="970"/>
        <v>220</v>
      </c>
      <c r="EAI19" s="68">
        <f t="shared" si="971"/>
        <v>36.666666666666664</v>
      </c>
      <c r="EAJ19" s="48"/>
      <c r="EAK19" s="49">
        <v>0</v>
      </c>
      <c r="EAL19" s="49">
        <v>0</v>
      </c>
      <c r="EAM19" s="49"/>
      <c r="EAN19" s="49"/>
      <c r="EAO19" s="49">
        <v>0</v>
      </c>
      <c r="EAP19" s="64">
        <f t="shared" si="972"/>
        <v>0</v>
      </c>
      <c r="EAQ19" s="68">
        <f t="shared" si="1210"/>
        <v>0</v>
      </c>
      <c r="EAR19" s="48">
        <v>110</v>
      </c>
      <c r="EAS19" s="49">
        <v>0</v>
      </c>
      <c r="EAT19" s="49">
        <v>0</v>
      </c>
      <c r="EAU19" s="49"/>
      <c r="EAV19" s="49">
        <v>0</v>
      </c>
      <c r="EAW19" s="49"/>
      <c r="EAX19" s="64">
        <f t="shared" si="973"/>
        <v>110</v>
      </c>
      <c r="EAY19" s="68">
        <f t="shared" si="974"/>
        <v>18.333333333333332</v>
      </c>
      <c r="EAZ19" s="48">
        <v>110</v>
      </c>
      <c r="EBA19" s="49">
        <v>0</v>
      </c>
      <c r="EBB19" s="49"/>
      <c r="EBC19" s="49"/>
      <c r="EBD19" s="49">
        <v>121</v>
      </c>
      <c r="EBE19" s="49">
        <v>0</v>
      </c>
      <c r="EBF19" s="64">
        <f t="shared" si="975"/>
        <v>231</v>
      </c>
      <c r="EBG19" s="68">
        <f t="shared" si="976"/>
        <v>38.5</v>
      </c>
      <c r="EBH19" s="48"/>
      <c r="EBI19" s="49">
        <v>0</v>
      </c>
      <c r="EBJ19" s="49">
        <v>0</v>
      </c>
      <c r="EBK19" s="49"/>
      <c r="EBL19" s="49">
        <v>220</v>
      </c>
      <c r="EBM19" s="49"/>
      <c r="EBN19" s="64">
        <f t="shared" si="977"/>
        <v>220</v>
      </c>
      <c r="EBO19" s="68">
        <f t="shared" si="1137"/>
        <v>36.666666666666664</v>
      </c>
      <c r="EBP19" s="48"/>
      <c r="EBQ19" s="49">
        <v>0</v>
      </c>
      <c r="EBR19" s="49"/>
      <c r="EBS19" s="49">
        <v>0</v>
      </c>
      <c r="EBT19" s="49">
        <v>0</v>
      </c>
      <c r="EBU19" s="49">
        <v>0</v>
      </c>
      <c r="EBV19" s="64">
        <f t="shared" si="978"/>
        <v>0</v>
      </c>
      <c r="EBW19" s="68">
        <f t="shared" si="979"/>
        <v>0</v>
      </c>
      <c r="EBX19" s="48"/>
      <c r="EBY19" s="49">
        <v>219</v>
      </c>
      <c r="EBZ19" s="49">
        <v>0</v>
      </c>
      <c r="ECA19" s="49">
        <v>0</v>
      </c>
      <c r="ECB19" s="49">
        <v>0</v>
      </c>
      <c r="ECC19" s="49">
        <v>0</v>
      </c>
      <c r="ECD19" s="64">
        <f t="shared" si="980"/>
        <v>219</v>
      </c>
      <c r="ECE19" s="68">
        <f t="shared" si="981"/>
        <v>36.5</v>
      </c>
      <c r="ECF19" s="48">
        <v>110</v>
      </c>
      <c r="ECG19" s="49">
        <v>0</v>
      </c>
      <c r="ECH19" s="49">
        <v>0</v>
      </c>
      <c r="ECI19" s="49"/>
      <c r="ECJ19" s="49"/>
      <c r="ECK19" s="49">
        <v>0</v>
      </c>
      <c r="ECL19" s="64">
        <f t="shared" si="982"/>
        <v>110</v>
      </c>
      <c r="ECM19" s="68">
        <f t="shared" si="983"/>
        <v>18.333333333333332</v>
      </c>
      <c r="ECN19" s="48">
        <v>160</v>
      </c>
      <c r="ECO19" s="49">
        <v>0</v>
      </c>
      <c r="ECP19" s="49"/>
      <c r="ECQ19" s="49"/>
      <c r="ECR19" s="49"/>
      <c r="ECS19" s="49">
        <v>0</v>
      </c>
      <c r="ECT19" s="64">
        <f t="shared" si="984"/>
        <v>160</v>
      </c>
      <c r="ECU19" s="68">
        <f t="shared" si="985"/>
        <v>26.666666666666668</v>
      </c>
      <c r="ECV19" s="48">
        <v>109</v>
      </c>
      <c r="ECW19" s="49"/>
      <c r="ECX19" s="49">
        <v>0</v>
      </c>
      <c r="ECY19" s="49">
        <v>0</v>
      </c>
      <c r="ECZ19" s="49">
        <v>211</v>
      </c>
      <c r="EDA19" s="49">
        <v>0</v>
      </c>
      <c r="EDB19" s="64">
        <f t="shared" si="986"/>
        <v>320</v>
      </c>
      <c r="EDC19" s="68">
        <f t="shared" si="987"/>
        <v>53.333333333333336</v>
      </c>
      <c r="EDD19" s="48">
        <v>0</v>
      </c>
      <c r="EDE19" s="49"/>
      <c r="EDF19" s="49">
        <v>0</v>
      </c>
      <c r="EDG19" s="49">
        <v>0</v>
      </c>
      <c r="EDH19" s="49"/>
      <c r="EDI19" s="49"/>
      <c r="EDJ19" s="64">
        <f t="shared" si="988"/>
        <v>0</v>
      </c>
      <c r="EDK19" s="68">
        <f t="shared" si="989"/>
        <v>0</v>
      </c>
      <c r="EDL19" s="48">
        <v>0</v>
      </c>
      <c r="EDM19" s="49"/>
      <c r="EDN19" s="49"/>
      <c r="EDO19" s="49">
        <f>SUMIF(SUMPK!$B:$B,$B:$B,SUMPK!$O:$O)</f>
        <v>0</v>
      </c>
      <c r="EDP19" s="49"/>
      <c r="EDQ19" s="49">
        <v>0</v>
      </c>
      <c r="EDR19" s="64">
        <f t="shared" si="990"/>
        <v>0</v>
      </c>
      <c r="EDS19" s="184">
        <f t="shared" si="991"/>
        <v>0</v>
      </c>
      <c r="EDT19" s="195">
        <v>0</v>
      </c>
      <c r="EDU19" s="49">
        <v>0</v>
      </c>
      <c r="EDV19" s="49">
        <v>110</v>
      </c>
      <c r="EDW19" s="49">
        <v>0</v>
      </c>
      <c r="EDX19" s="49"/>
      <c r="EDY19" s="49"/>
      <c r="EDZ19" s="64">
        <f t="shared" si="992"/>
        <v>110</v>
      </c>
      <c r="EEA19" s="184">
        <f t="shared" si="993"/>
        <v>18.333333333333332</v>
      </c>
      <c r="EEB19" s="48">
        <v>0</v>
      </c>
      <c r="EEC19" s="49">
        <v>0</v>
      </c>
      <c r="EED19" s="49">
        <v>160</v>
      </c>
      <c r="EEE19" s="49">
        <v>0</v>
      </c>
      <c r="EEF19" s="49">
        <v>0</v>
      </c>
      <c r="EEG19" s="49"/>
      <c r="EEH19" s="64">
        <f t="shared" si="994"/>
        <v>160</v>
      </c>
      <c r="EEI19" s="68">
        <f t="shared" si="995"/>
        <v>26.666666666666668</v>
      </c>
      <c r="EEJ19" s="48">
        <v>0</v>
      </c>
      <c r="EEK19" s="49"/>
      <c r="EEL19" s="49">
        <v>0</v>
      </c>
      <c r="EEM19" s="49"/>
      <c r="EEN19" s="49"/>
      <c r="EEO19" s="49">
        <v>0</v>
      </c>
      <c r="EEP19" s="64">
        <f t="shared" si="996"/>
        <v>0</v>
      </c>
      <c r="EEQ19" s="68">
        <f t="shared" si="997"/>
        <v>0</v>
      </c>
      <c r="EER19" s="48">
        <v>110</v>
      </c>
      <c r="EES19" s="49">
        <v>0</v>
      </c>
      <c r="EET19" s="49"/>
      <c r="EEU19" s="49"/>
      <c r="EEV19" s="49">
        <v>110</v>
      </c>
      <c r="EEW19" s="49"/>
      <c r="EEX19" s="64">
        <f t="shared" si="998"/>
        <v>220</v>
      </c>
      <c r="EEY19" s="68">
        <f t="shared" si="999"/>
        <v>36.666666666666664</v>
      </c>
      <c r="EEZ19" s="48">
        <v>0</v>
      </c>
      <c r="EFA19" s="49">
        <v>0</v>
      </c>
      <c r="EFB19" s="49">
        <v>0</v>
      </c>
      <c r="EFC19" s="49">
        <v>80</v>
      </c>
      <c r="EFD19" s="49"/>
      <c r="EFE19" s="49">
        <v>0</v>
      </c>
      <c r="EFF19" s="64">
        <f t="shared" si="1000"/>
        <v>80</v>
      </c>
      <c r="EFG19" s="68">
        <f t="shared" si="1001"/>
        <v>13.333333333333334</v>
      </c>
      <c r="EFH19" s="48"/>
      <c r="EFI19" s="49">
        <v>0</v>
      </c>
      <c r="EFJ19" s="49"/>
      <c r="EFK19" s="49">
        <v>220</v>
      </c>
      <c r="EFL19" s="49">
        <v>0</v>
      </c>
      <c r="EFM19" s="49">
        <v>0</v>
      </c>
      <c r="EFN19" s="64">
        <f t="shared" si="1002"/>
        <v>220</v>
      </c>
      <c r="EFO19" s="68">
        <f t="shared" si="1003"/>
        <v>36.666666666666664</v>
      </c>
      <c r="EFP19" s="48">
        <v>110</v>
      </c>
      <c r="EFQ19" s="49"/>
      <c r="EFR19" s="49"/>
      <c r="EFS19" s="49">
        <v>0</v>
      </c>
      <c r="EFT19" s="49">
        <v>0</v>
      </c>
      <c r="EFU19" s="49"/>
      <c r="EFV19" s="64">
        <f t="shared" si="1004"/>
        <v>110</v>
      </c>
      <c r="EFW19" s="68">
        <f t="shared" si="1005"/>
        <v>18.333333333333332</v>
      </c>
      <c r="EFX19" s="48"/>
      <c r="EFY19" s="49">
        <v>0</v>
      </c>
      <c r="EFZ19" s="49"/>
      <c r="EGA19" s="49">
        <v>220</v>
      </c>
      <c r="EGB19" s="49">
        <v>0</v>
      </c>
      <c r="EGC19" s="49">
        <v>0</v>
      </c>
      <c r="EGD19" s="64">
        <f t="shared" si="1006"/>
        <v>220</v>
      </c>
      <c r="EGE19" s="68">
        <f t="shared" si="1007"/>
        <v>36.666666666666664</v>
      </c>
      <c r="EGF19" s="48">
        <v>0</v>
      </c>
      <c r="EGG19" s="49">
        <v>0</v>
      </c>
      <c r="EGH19" s="49"/>
      <c r="EGI19" s="49">
        <v>0</v>
      </c>
      <c r="EGJ19" s="49">
        <v>110</v>
      </c>
      <c r="EGK19" s="49">
        <v>0</v>
      </c>
      <c r="EGL19" s="64">
        <f t="shared" si="1008"/>
        <v>110</v>
      </c>
      <c r="EGM19" s="68">
        <f t="shared" si="1009"/>
        <v>18.333333333333332</v>
      </c>
      <c r="EGN19" s="48">
        <v>0</v>
      </c>
      <c r="EGO19" s="49">
        <v>0</v>
      </c>
      <c r="EGP19" s="49"/>
      <c r="EGQ19" s="49">
        <v>108</v>
      </c>
      <c r="EGR19" s="49"/>
      <c r="EGS19" s="49">
        <v>0</v>
      </c>
      <c r="EGT19" s="64">
        <f t="shared" si="1010"/>
        <v>108</v>
      </c>
      <c r="EGU19" s="68">
        <f t="shared" si="1211"/>
        <v>18</v>
      </c>
      <c r="EGV19" s="48">
        <v>0</v>
      </c>
      <c r="EGW19" s="49">
        <v>0</v>
      </c>
      <c r="EGX19" s="49"/>
      <c r="EGY19" s="49">
        <v>0</v>
      </c>
      <c r="EGZ19" s="49">
        <v>0</v>
      </c>
      <c r="EHA19" s="49"/>
      <c r="EHB19" s="64">
        <f t="shared" si="1011"/>
        <v>0</v>
      </c>
      <c r="EHC19" s="68">
        <f t="shared" si="1012"/>
        <v>0</v>
      </c>
      <c r="EHD19" s="48">
        <v>0</v>
      </c>
      <c r="EHE19" s="49">
        <v>0</v>
      </c>
      <c r="EHF19" s="49"/>
      <c r="EHG19" s="49">
        <v>0</v>
      </c>
      <c r="EHH19" s="49">
        <v>0</v>
      </c>
      <c r="EHI19" s="49">
        <v>110</v>
      </c>
      <c r="EHJ19" s="64">
        <f t="shared" si="1013"/>
        <v>110</v>
      </c>
      <c r="EHK19" s="68">
        <f t="shared" si="1014"/>
        <v>18.333333333333332</v>
      </c>
      <c r="EHL19" s="48"/>
      <c r="EHM19" s="49">
        <v>0</v>
      </c>
      <c r="EHN19" s="49">
        <v>0</v>
      </c>
      <c r="EHO19" s="49"/>
      <c r="EHP19" s="49">
        <v>0</v>
      </c>
      <c r="EHQ19" s="49">
        <v>0</v>
      </c>
      <c r="EHR19" s="64">
        <f t="shared" si="1015"/>
        <v>0</v>
      </c>
      <c r="EHS19" s="68">
        <f t="shared" si="1016"/>
        <v>0</v>
      </c>
      <c r="EHT19" s="48"/>
      <c r="EHU19" s="49"/>
      <c r="EHV19" s="49"/>
      <c r="EHW19" s="49">
        <v>109</v>
      </c>
      <c r="EHX19" s="49"/>
      <c r="EHY19" s="49">
        <v>0</v>
      </c>
      <c r="EHZ19" s="64">
        <f t="shared" si="1017"/>
        <v>109</v>
      </c>
      <c r="EIA19" s="68">
        <f t="shared" si="1018"/>
        <v>18.166666666666668</v>
      </c>
      <c r="EIB19" s="48"/>
      <c r="EIC19" s="49"/>
      <c r="EID19" s="49">
        <v>100</v>
      </c>
      <c r="EIE19" s="49">
        <v>0</v>
      </c>
      <c r="EIF19" s="49">
        <v>0</v>
      </c>
      <c r="EIG19" s="49">
        <v>0</v>
      </c>
      <c r="EIH19" s="64">
        <f t="shared" si="1019"/>
        <v>100</v>
      </c>
      <c r="EII19" s="68">
        <f t="shared" si="1020"/>
        <v>16.666666666666668</v>
      </c>
      <c r="EIJ19" s="48">
        <v>110</v>
      </c>
      <c r="EIK19" s="49">
        <v>0</v>
      </c>
      <c r="EIL19" s="49"/>
      <c r="EIM19" s="49">
        <v>0</v>
      </c>
      <c r="EIN19" s="49">
        <v>0</v>
      </c>
      <c r="EIO19" s="49">
        <v>0</v>
      </c>
      <c r="EIP19" s="64">
        <f t="shared" si="1021"/>
        <v>110</v>
      </c>
      <c r="EIQ19" s="68">
        <f t="shared" si="1022"/>
        <v>18.333333333333332</v>
      </c>
      <c r="EIR19" s="48">
        <v>220</v>
      </c>
      <c r="EIS19" s="49">
        <v>0</v>
      </c>
      <c r="EIT19" s="49">
        <v>0</v>
      </c>
      <c r="EIU19" s="49">
        <v>0</v>
      </c>
      <c r="EIV19" s="49"/>
      <c r="EIW19" s="49"/>
      <c r="EIX19" s="64">
        <f t="shared" si="1023"/>
        <v>220</v>
      </c>
      <c r="EIY19" s="68">
        <f t="shared" si="1024"/>
        <v>36.666666666666664</v>
      </c>
      <c r="EIZ19" s="48">
        <v>0</v>
      </c>
      <c r="EJA19" s="49">
        <v>0</v>
      </c>
      <c r="EJB19" s="49"/>
      <c r="EJC19" s="49">
        <v>0</v>
      </c>
      <c r="EJD19" s="49">
        <v>110</v>
      </c>
      <c r="EJE19" s="49"/>
      <c r="EJF19" s="64">
        <f t="shared" si="1025"/>
        <v>110</v>
      </c>
      <c r="EJG19" s="68">
        <f t="shared" si="1026"/>
        <v>18.333333333333332</v>
      </c>
      <c r="EJH19" s="48">
        <v>0</v>
      </c>
      <c r="EJI19" s="49">
        <v>0</v>
      </c>
      <c r="EJJ19" s="49"/>
      <c r="EJK19" s="49">
        <v>110</v>
      </c>
      <c r="EJL19" s="49"/>
      <c r="EJM19" s="49"/>
      <c r="EJN19" s="64">
        <f t="shared" si="1027"/>
        <v>110</v>
      </c>
      <c r="EJO19" s="68">
        <f t="shared" si="1028"/>
        <v>18.333333333333332</v>
      </c>
      <c r="EJP19" s="48"/>
      <c r="EJQ19" s="49">
        <v>0</v>
      </c>
      <c r="EJR19" s="49">
        <v>0</v>
      </c>
      <c r="EJS19" s="49">
        <v>0</v>
      </c>
      <c r="EJT19" s="49"/>
      <c r="EJU19" s="49">
        <v>0</v>
      </c>
      <c r="EJV19" s="64">
        <f t="shared" si="1029"/>
        <v>0</v>
      </c>
      <c r="EJW19" s="68">
        <f t="shared" si="1030"/>
        <v>0</v>
      </c>
      <c r="EJX19" s="48"/>
      <c r="EJY19" s="49">
        <v>159</v>
      </c>
      <c r="EJZ19" s="49">
        <v>0</v>
      </c>
      <c r="EKA19" s="49">
        <v>0</v>
      </c>
      <c r="EKB19" s="49"/>
      <c r="EKC19" s="49"/>
      <c r="EKD19" s="64">
        <f t="shared" si="1031"/>
        <v>159</v>
      </c>
      <c r="EKE19" s="68">
        <f t="shared" si="1032"/>
        <v>26.5</v>
      </c>
      <c r="EKF19" s="48">
        <v>0</v>
      </c>
      <c r="EKG19" s="49">
        <v>0</v>
      </c>
      <c r="EKH19" s="49"/>
      <c r="EKI19" s="49">
        <v>40</v>
      </c>
      <c r="EKJ19" s="49">
        <v>0</v>
      </c>
      <c r="EKK19" s="49"/>
      <c r="EKL19" s="64">
        <f t="shared" si="1033"/>
        <v>40</v>
      </c>
      <c r="EKM19" s="68">
        <f t="shared" si="1034"/>
        <v>6.666666666666667</v>
      </c>
      <c r="EKN19" s="48"/>
      <c r="EKO19" s="49">
        <v>0</v>
      </c>
      <c r="EKP19" s="49">
        <v>160</v>
      </c>
      <c r="EKQ19" s="49">
        <v>0</v>
      </c>
      <c r="EKR19" s="49"/>
      <c r="EKS19" s="49">
        <v>0</v>
      </c>
      <c r="EKT19" s="64">
        <f t="shared" si="1035"/>
        <v>160</v>
      </c>
      <c r="EKU19" s="184">
        <f t="shared" si="1036"/>
        <v>26.666666666666668</v>
      </c>
      <c r="EKV19" s="665"/>
      <c r="EKW19" s="195">
        <v>0</v>
      </c>
      <c r="EKX19" s="49">
        <v>0</v>
      </c>
      <c r="EKY19" s="49">
        <v>0</v>
      </c>
      <c r="EKZ19" s="49">
        <v>0</v>
      </c>
      <c r="ELA19" s="49"/>
      <c r="ELB19" s="49">
        <v>0</v>
      </c>
      <c r="ELC19" s="64">
        <f t="shared" si="1037"/>
        <v>0</v>
      </c>
      <c r="ELD19" s="211">
        <f t="shared" si="1038"/>
        <v>0</v>
      </c>
      <c r="ELE19" s="195">
        <v>219</v>
      </c>
      <c r="ELF19" s="49"/>
      <c r="ELG19" s="49"/>
      <c r="ELH19" s="49">
        <v>0</v>
      </c>
      <c r="ELI19" s="49"/>
      <c r="ELJ19" s="49">
        <v>0</v>
      </c>
      <c r="ELK19" s="64">
        <f t="shared" si="1039"/>
        <v>219</v>
      </c>
      <c r="ELL19" s="211">
        <f t="shared" si="1040"/>
        <v>36.5</v>
      </c>
      <c r="ELM19" s="195">
        <v>0</v>
      </c>
      <c r="ELN19" s="49">
        <v>0</v>
      </c>
      <c r="ELO19" s="49"/>
      <c r="ELP19" s="49"/>
      <c r="ELQ19" s="49">
        <v>120</v>
      </c>
      <c r="ELR19" s="49">
        <v>0</v>
      </c>
      <c r="ELS19" s="64">
        <f t="shared" si="1041"/>
        <v>120</v>
      </c>
      <c r="ELT19" s="211">
        <f t="shared" si="1042"/>
        <v>20</v>
      </c>
      <c r="ELU19" s="195">
        <v>0</v>
      </c>
      <c r="ELV19" s="49">
        <v>0</v>
      </c>
      <c r="ELW19" s="49">
        <v>0</v>
      </c>
      <c r="ELX19" s="49">
        <v>0</v>
      </c>
      <c r="ELY19" s="49"/>
      <c r="ELZ19" s="49">
        <v>0</v>
      </c>
      <c r="EMA19" s="64">
        <f t="shared" si="1043"/>
        <v>0</v>
      </c>
      <c r="EMB19" s="211">
        <f t="shared" si="1044"/>
        <v>0</v>
      </c>
      <c r="EMC19" s="195"/>
      <c r="EMD19" s="49">
        <v>0</v>
      </c>
      <c r="EME19" s="49">
        <v>0</v>
      </c>
      <c r="EMF19" s="49">
        <v>0</v>
      </c>
      <c r="EMG19" s="49">
        <v>200</v>
      </c>
      <c r="EMH19" s="49"/>
      <c r="EMI19" s="64">
        <f t="shared" si="1045"/>
        <v>200</v>
      </c>
      <c r="EMJ19" s="211">
        <f t="shared" si="1046"/>
        <v>33.333333333333336</v>
      </c>
      <c r="EMK19" s="195">
        <v>0</v>
      </c>
      <c r="EML19" s="49"/>
      <c r="EMM19" s="49">
        <v>98</v>
      </c>
      <c r="EMN19" s="49">
        <v>0</v>
      </c>
      <c r="EMO19" s="49">
        <v>0</v>
      </c>
      <c r="EMP19" s="49">
        <v>0</v>
      </c>
      <c r="EMQ19" s="64">
        <f t="shared" si="1047"/>
        <v>98</v>
      </c>
      <c r="EMR19" s="211">
        <f t="shared" si="1048"/>
        <v>16.333333333333332</v>
      </c>
      <c r="EMS19" s="195"/>
      <c r="EMT19" s="49">
        <v>0</v>
      </c>
      <c r="EMU19" s="49">
        <v>0</v>
      </c>
      <c r="EMV19" s="49">
        <v>108</v>
      </c>
      <c r="EMW19" s="49"/>
      <c r="EMX19" s="49">
        <v>0</v>
      </c>
      <c r="EMY19" s="64">
        <f t="shared" si="1049"/>
        <v>108</v>
      </c>
      <c r="EMZ19" s="211">
        <f t="shared" si="1050"/>
        <v>18</v>
      </c>
      <c r="ENA19" s="195"/>
      <c r="ENB19" s="49">
        <v>0</v>
      </c>
      <c r="ENC19" s="49">
        <v>0</v>
      </c>
      <c r="END19" s="49">
        <v>0</v>
      </c>
      <c r="ENE19" s="49"/>
      <c r="ENF19" s="49">
        <v>0</v>
      </c>
      <c r="ENG19" s="64">
        <f t="shared" si="1051"/>
        <v>0</v>
      </c>
      <c r="ENH19" s="211">
        <f t="shared" si="1052"/>
        <v>0</v>
      </c>
      <c r="ENI19" s="195">
        <v>0</v>
      </c>
      <c r="ENJ19" s="49"/>
      <c r="ENK19" s="49"/>
      <c r="ENL19" s="49">
        <v>0</v>
      </c>
      <c r="ENM19" s="49">
        <v>0</v>
      </c>
      <c r="ENN19" s="49">
        <v>220</v>
      </c>
      <c r="ENO19" s="64">
        <f t="shared" si="1053"/>
        <v>220</v>
      </c>
      <c r="ENP19" s="211">
        <f t="shared" si="1054"/>
        <v>36.666666666666664</v>
      </c>
      <c r="ENQ19" s="195">
        <v>0</v>
      </c>
      <c r="ENR19" s="49"/>
      <c r="ENS19" s="49">
        <v>0</v>
      </c>
      <c r="ENT19" s="49">
        <v>0</v>
      </c>
      <c r="ENU19" s="49">
        <v>0</v>
      </c>
      <c r="ENV19" s="49">
        <v>0</v>
      </c>
      <c r="ENW19" s="64">
        <f t="shared" si="1055"/>
        <v>0</v>
      </c>
      <c r="ENX19" s="211">
        <f t="shared" si="1056"/>
        <v>0</v>
      </c>
      <c r="ENY19" s="195"/>
      <c r="ENZ19" s="49">
        <v>0</v>
      </c>
      <c r="EOA19" s="49">
        <v>0</v>
      </c>
      <c r="EOB19" s="49">
        <v>0</v>
      </c>
      <c r="EOC19" s="49">
        <v>210</v>
      </c>
      <c r="EOD19" s="49">
        <v>0</v>
      </c>
      <c r="EOE19" s="64">
        <f t="shared" si="1057"/>
        <v>210</v>
      </c>
      <c r="EOF19" s="211">
        <f t="shared" si="1058"/>
        <v>35</v>
      </c>
      <c r="EOG19" s="195"/>
      <c r="EOH19" s="360">
        <f>SUMIF(SUMPK!$B:$B,$B:$B,SUMPK!$O:$O)</f>
        <v>0</v>
      </c>
      <c r="EOI19" s="49">
        <v>0</v>
      </c>
      <c r="EOJ19" s="49">
        <v>0</v>
      </c>
      <c r="EOK19" s="49">
        <v>0</v>
      </c>
      <c r="EOL19" s="49"/>
      <c r="EOM19" s="64">
        <f t="shared" si="1059"/>
        <v>0</v>
      </c>
      <c r="EON19" s="211">
        <f t="shared" si="1060"/>
        <v>0</v>
      </c>
      <c r="EOO19" s="195"/>
      <c r="EOP19" s="49">
        <v>0</v>
      </c>
      <c r="EOQ19" s="49">
        <v>109</v>
      </c>
      <c r="EOR19" s="49">
        <v>0</v>
      </c>
      <c r="EOS19" s="49">
        <v>0</v>
      </c>
      <c r="EOT19" s="49">
        <v>0</v>
      </c>
      <c r="EOU19" s="64">
        <f t="shared" si="1061"/>
        <v>109</v>
      </c>
      <c r="EOV19" s="211">
        <f t="shared" si="1062"/>
        <v>18.166666666666668</v>
      </c>
      <c r="EOW19" s="195">
        <v>0</v>
      </c>
      <c r="EOX19" s="49">
        <v>0</v>
      </c>
      <c r="EOY19" s="49">
        <v>0</v>
      </c>
      <c r="EOZ19" s="49">
        <v>0</v>
      </c>
      <c r="EPA19" s="49">
        <v>108</v>
      </c>
      <c r="EPB19" s="49">
        <v>0</v>
      </c>
      <c r="EPC19" s="64">
        <f t="shared" si="1063"/>
        <v>108</v>
      </c>
      <c r="EPD19" s="211">
        <f t="shared" si="1064"/>
        <v>18</v>
      </c>
      <c r="EPE19" s="195">
        <v>0</v>
      </c>
      <c r="EPF19" s="49">
        <f>SUMIF(SUMPK!$B:$B,$B:$B,SUMPK!$O:$O)</f>
        <v>0</v>
      </c>
      <c r="EPG19" s="49">
        <v>0</v>
      </c>
      <c r="EPH19" s="49">
        <v>218</v>
      </c>
      <c r="EPI19" s="49">
        <v>0</v>
      </c>
      <c r="EPJ19" s="49">
        <v>0</v>
      </c>
      <c r="EPK19" s="64">
        <f t="shared" si="1065"/>
        <v>218</v>
      </c>
      <c r="EPL19" s="211">
        <f t="shared" si="1066"/>
        <v>36.333333333333336</v>
      </c>
      <c r="EPM19" s="195"/>
      <c r="EPN19" s="49">
        <v>0</v>
      </c>
      <c r="EPO19" s="49"/>
      <c r="EPP19" s="49">
        <v>0</v>
      </c>
      <c r="EPQ19" s="49">
        <v>110</v>
      </c>
      <c r="EPR19" s="49">
        <v>0</v>
      </c>
      <c r="EPS19" s="64">
        <f t="shared" si="1067"/>
        <v>110</v>
      </c>
      <c r="EPT19" s="211">
        <f t="shared" si="1068"/>
        <v>18.333333333333332</v>
      </c>
      <c r="EPU19" s="195">
        <v>0</v>
      </c>
      <c r="EPV19" s="49">
        <v>0</v>
      </c>
      <c r="EPW19" s="49"/>
      <c r="EPX19" s="49">
        <v>0</v>
      </c>
      <c r="EPY19" s="49">
        <v>0</v>
      </c>
      <c r="EPZ19" s="49">
        <v>0</v>
      </c>
      <c r="EQA19" s="64">
        <f t="shared" si="1069"/>
        <v>0</v>
      </c>
      <c r="EQB19" s="211">
        <f t="shared" si="1070"/>
        <v>0</v>
      </c>
      <c r="EQC19" s="195">
        <v>0</v>
      </c>
      <c r="EQD19" s="49">
        <v>110</v>
      </c>
      <c r="EQE19" s="49">
        <v>0</v>
      </c>
      <c r="EQF19" s="49">
        <v>0</v>
      </c>
      <c r="EQG19" s="49">
        <v>0</v>
      </c>
      <c r="EQH19" s="49">
        <v>0</v>
      </c>
      <c r="EQI19" s="64">
        <f t="shared" si="1071"/>
        <v>110</v>
      </c>
      <c r="EQJ19" s="211">
        <f t="shared" si="1072"/>
        <v>18.333333333333332</v>
      </c>
      <c r="EQK19" s="195"/>
      <c r="EQL19" s="49">
        <v>0</v>
      </c>
      <c r="EQM19" s="49">
        <v>0</v>
      </c>
      <c r="EQN19" s="49"/>
      <c r="EQO19" s="49">
        <v>0</v>
      </c>
      <c r="EQP19" s="49">
        <v>218</v>
      </c>
      <c r="EQQ19" s="64">
        <f t="shared" si="1073"/>
        <v>218</v>
      </c>
      <c r="EQR19" s="211">
        <f t="shared" si="1074"/>
        <v>36.333333333333336</v>
      </c>
      <c r="EQS19" s="195">
        <v>0</v>
      </c>
      <c r="EQT19" s="49">
        <v>0</v>
      </c>
      <c r="EQU19" s="49">
        <v>0</v>
      </c>
      <c r="EQV19" s="49"/>
      <c r="EQW19" s="49">
        <v>0</v>
      </c>
      <c r="EQX19" s="49">
        <v>0</v>
      </c>
      <c r="EQY19" s="64">
        <f t="shared" si="1075"/>
        <v>0</v>
      </c>
      <c r="EQZ19" s="211">
        <f t="shared" si="1076"/>
        <v>0</v>
      </c>
      <c r="ERA19" s="195">
        <v>0</v>
      </c>
      <c r="ERB19" s="49">
        <v>0</v>
      </c>
      <c r="ERC19" s="49">
        <v>0</v>
      </c>
      <c r="ERD19" s="49">
        <v>109</v>
      </c>
      <c r="ERE19" s="49">
        <v>0</v>
      </c>
      <c r="ERF19" s="49"/>
      <c r="ERG19" s="64">
        <f t="shared" si="1077"/>
        <v>109</v>
      </c>
      <c r="ERH19" s="211">
        <f t="shared" si="1078"/>
        <v>18.166666666666668</v>
      </c>
      <c r="ERI19" s="195">
        <v>0</v>
      </c>
      <c r="ERJ19" s="49"/>
      <c r="ERK19" s="49"/>
      <c r="ERL19" s="49">
        <v>110</v>
      </c>
      <c r="ERM19" s="49">
        <v>0</v>
      </c>
      <c r="ERN19" s="49"/>
      <c r="ERO19" s="64">
        <f t="shared" si="1079"/>
        <v>110</v>
      </c>
      <c r="ERP19" s="211">
        <f t="shared" si="1080"/>
        <v>18.333333333333332</v>
      </c>
      <c r="ERQ19" s="195"/>
      <c r="ERR19" s="49">
        <v>110</v>
      </c>
      <c r="ERS19" s="49">
        <v>0</v>
      </c>
      <c r="ERT19" s="49">
        <v>0</v>
      </c>
      <c r="ERU19" s="49">
        <v>0</v>
      </c>
      <c r="ERV19" s="49">
        <v>0</v>
      </c>
      <c r="ERW19" s="64">
        <f t="shared" si="1081"/>
        <v>110</v>
      </c>
      <c r="ERX19" s="211">
        <f t="shared" si="1082"/>
        <v>18.333333333333332</v>
      </c>
      <c r="ERY19" s="195">
        <v>0</v>
      </c>
      <c r="ERZ19" s="49">
        <v>0</v>
      </c>
      <c r="ESA19" s="49">
        <v>109</v>
      </c>
      <c r="ESB19" s="49"/>
      <c r="ESC19" s="49"/>
      <c r="ESD19" s="49">
        <v>0</v>
      </c>
      <c r="ESE19" s="64">
        <f t="shared" si="1083"/>
        <v>109</v>
      </c>
      <c r="ESF19" s="211">
        <f t="shared" si="1084"/>
        <v>18.166666666666668</v>
      </c>
      <c r="ESG19" s="195">
        <v>0</v>
      </c>
      <c r="ESH19" s="49"/>
      <c r="ESI19" s="49">
        <v>110</v>
      </c>
      <c r="ESJ19" s="49"/>
      <c r="ESK19" s="49"/>
      <c r="ESL19" s="49">
        <v>0</v>
      </c>
      <c r="ESM19" s="64">
        <f t="shared" si="1085"/>
        <v>110</v>
      </c>
      <c r="ESN19" s="211">
        <f t="shared" si="1086"/>
        <v>18.333333333333332</v>
      </c>
      <c r="ESO19" s="458">
        <v>0</v>
      </c>
      <c r="ESP19" s="83"/>
      <c r="ESQ19" s="83">
        <v>0</v>
      </c>
      <c r="ESR19" s="83">
        <v>220</v>
      </c>
      <c r="ESS19" s="83"/>
      <c r="EST19" s="83">
        <v>0</v>
      </c>
      <c r="ESU19" s="64">
        <f t="shared" si="1087"/>
        <v>220</v>
      </c>
      <c r="ESV19" s="211">
        <f t="shared" si="1088"/>
        <v>36.666666666666664</v>
      </c>
      <c r="ESW19" s="195"/>
      <c r="ESX19" s="49"/>
      <c r="ESY19" s="49"/>
      <c r="ESZ19" s="49">
        <v>0</v>
      </c>
      <c r="ETA19" s="49">
        <v>0</v>
      </c>
      <c r="ETB19" s="49">
        <v>0</v>
      </c>
      <c r="ETC19" s="808">
        <f t="shared" si="1089"/>
        <v>0</v>
      </c>
      <c r="ETD19" s="211">
        <f t="shared" si="1090"/>
        <v>0</v>
      </c>
      <c r="ETE19" s="195">
        <v>0</v>
      </c>
      <c r="ETF19" s="49">
        <v>0</v>
      </c>
      <c r="ETG19" s="49">
        <v>0</v>
      </c>
      <c r="ETH19" s="49">
        <v>0</v>
      </c>
      <c r="ETI19" s="49"/>
      <c r="ETJ19" s="49">
        <v>110</v>
      </c>
      <c r="ETK19" s="808">
        <f t="shared" si="1091"/>
        <v>110</v>
      </c>
      <c r="ETL19" s="211">
        <f t="shared" si="1092"/>
        <v>18.333333333333332</v>
      </c>
      <c r="ETM19" s="814"/>
      <c r="ETN19" s="815">
        <v>0</v>
      </c>
      <c r="ETO19" s="815">
        <v>0</v>
      </c>
      <c r="ETP19" s="815">
        <v>159</v>
      </c>
      <c r="ETQ19" s="815">
        <v>0</v>
      </c>
      <c r="ETR19" s="815"/>
      <c r="ETS19" s="808">
        <f t="shared" si="1093"/>
        <v>159</v>
      </c>
      <c r="ETT19" s="211">
        <f t="shared" si="1094"/>
        <v>26.5</v>
      </c>
      <c r="ETU19" s="458">
        <v>0</v>
      </c>
      <c r="ETV19" s="83">
        <v>0</v>
      </c>
      <c r="ETW19" s="83"/>
      <c r="ETX19" s="83">
        <v>0</v>
      </c>
      <c r="ETY19" s="83">
        <v>108</v>
      </c>
      <c r="ETZ19" s="83">
        <v>0</v>
      </c>
      <c r="EUA19" s="808">
        <f t="shared" si="1095"/>
        <v>108</v>
      </c>
      <c r="EUB19" s="211">
        <f t="shared" si="1096"/>
        <v>18</v>
      </c>
      <c r="EUC19" s="458">
        <v>0</v>
      </c>
      <c r="EUD19" s="83"/>
      <c r="EUE19" s="83"/>
      <c r="EUF19" s="83"/>
      <c r="EUG19" s="83">
        <v>0</v>
      </c>
      <c r="EUH19" s="83">
        <v>111</v>
      </c>
      <c r="EUI19" s="808">
        <f t="shared" si="1097"/>
        <v>111</v>
      </c>
      <c r="EUJ19" s="211">
        <f t="shared" si="1098"/>
        <v>18.5</v>
      </c>
      <c r="EUK19" s="195"/>
      <c r="EUL19" s="49">
        <v>0</v>
      </c>
      <c r="EUM19" s="49">
        <v>0</v>
      </c>
      <c r="EUN19" s="49">
        <f>SUMIF(SUMPK!$B:$B,$B:$B,SUMPK!$O:$O)</f>
        <v>0</v>
      </c>
      <c r="EUO19" s="49"/>
      <c r="EUP19" s="49">
        <v>0</v>
      </c>
      <c r="EUQ19" s="808">
        <f t="shared" si="1099"/>
        <v>0</v>
      </c>
      <c r="EUR19" s="211">
        <f t="shared" si="1100"/>
        <v>0</v>
      </c>
      <c r="EUS19" s="195">
        <v>0</v>
      </c>
      <c r="EUT19" s="49">
        <v>0</v>
      </c>
      <c r="EUU19" s="49">
        <v>0</v>
      </c>
      <c r="EUV19" s="49">
        <v>110</v>
      </c>
      <c r="EUW19" s="49"/>
      <c r="EUX19" s="49">
        <v>110</v>
      </c>
      <c r="EUY19" s="808">
        <f t="shared" si="1101"/>
        <v>220</v>
      </c>
      <c r="EUZ19" s="211">
        <f t="shared" si="1102"/>
        <v>36.666666666666664</v>
      </c>
      <c r="EVA19" s="195">
        <v>0</v>
      </c>
      <c r="EVB19" s="49"/>
      <c r="EVC19" s="49"/>
      <c r="EVD19" s="49"/>
      <c r="EVE19" s="49">
        <v>0</v>
      </c>
      <c r="EVF19" s="49"/>
      <c r="EVG19" s="808">
        <f t="shared" si="1103"/>
        <v>0</v>
      </c>
      <c r="EVH19" s="211">
        <f t="shared" si="1104"/>
        <v>0</v>
      </c>
      <c r="EVI19" s="195">
        <v>0</v>
      </c>
      <c r="EVJ19" s="49">
        <v>0</v>
      </c>
      <c r="EVK19" s="49">
        <v>0</v>
      </c>
      <c r="EVL19" s="49"/>
      <c r="EVM19" s="49"/>
      <c r="EVN19" s="49">
        <v>0</v>
      </c>
      <c r="EVO19" s="808">
        <f t="shared" si="1105"/>
        <v>0</v>
      </c>
      <c r="EVP19" s="211">
        <f t="shared" si="1106"/>
        <v>0</v>
      </c>
      <c r="EVQ19" s="195">
        <v>161</v>
      </c>
      <c r="EVR19" s="49">
        <v>0</v>
      </c>
      <c r="EVS19" s="49">
        <v>0</v>
      </c>
      <c r="EVT19" s="49"/>
      <c r="EVU19" s="49">
        <v>0</v>
      </c>
      <c r="EVV19" s="49">
        <v>0</v>
      </c>
      <c r="EVW19" s="808">
        <f t="shared" si="1107"/>
        <v>161</v>
      </c>
      <c r="EVX19" s="211">
        <f t="shared" si="1108"/>
        <v>26.833333333333332</v>
      </c>
      <c r="EVY19" s="195">
        <v>161</v>
      </c>
      <c r="EVZ19" s="49">
        <v>0</v>
      </c>
      <c r="EWA19" s="49"/>
      <c r="EWB19" s="49">
        <v>0</v>
      </c>
      <c r="EWC19" s="49"/>
      <c r="EWD19" s="49"/>
      <c r="EWE19" s="808">
        <f t="shared" si="1109"/>
        <v>161</v>
      </c>
      <c r="EWF19" s="211">
        <f t="shared" si="1110"/>
        <v>26.833333333333332</v>
      </c>
      <c r="EWG19" s="195"/>
      <c r="EWH19" s="49">
        <v>0</v>
      </c>
      <c r="EWI19" s="49"/>
      <c r="EWJ19" s="49"/>
      <c r="EWK19" s="49">
        <v>110</v>
      </c>
      <c r="EWL19" s="49">
        <v>0</v>
      </c>
      <c r="EWM19" s="808">
        <f t="shared" si="1111"/>
        <v>110</v>
      </c>
      <c r="EWN19" s="211">
        <f t="shared" si="1138"/>
        <v>18.333333333333332</v>
      </c>
      <c r="EWO19" s="195">
        <v>0</v>
      </c>
      <c r="EWP19" s="49">
        <v>110</v>
      </c>
      <c r="EWQ19" s="49">
        <v>0</v>
      </c>
      <c r="EWR19" s="49">
        <v>0</v>
      </c>
      <c r="EWS19" s="49"/>
      <c r="EWT19" s="49">
        <v>214</v>
      </c>
      <c r="EWU19" s="808">
        <f t="shared" si="1112"/>
        <v>324</v>
      </c>
      <c r="EWV19" s="211">
        <f t="shared" si="1113"/>
        <v>54</v>
      </c>
      <c r="EWW19" s="195"/>
      <c r="EWX19" s="49"/>
      <c r="EWY19" s="49">
        <v>0</v>
      </c>
      <c r="EWZ19" s="49">
        <v>0</v>
      </c>
      <c r="EXA19" s="49">
        <v>0</v>
      </c>
      <c r="EXB19" s="49"/>
      <c r="EXC19" s="808">
        <f t="shared" si="1114"/>
        <v>0</v>
      </c>
      <c r="EXD19" s="211">
        <f t="shared" si="1115"/>
        <v>0</v>
      </c>
      <c r="EXE19" s="195">
        <v>0</v>
      </c>
      <c r="EXF19" s="49">
        <v>0</v>
      </c>
      <c r="EXG19" s="49"/>
      <c r="EXH19" s="49">
        <v>110</v>
      </c>
      <c r="EXI19" s="49">
        <v>0</v>
      </c>
      <c r="EXJ19" s="49">
        <v>0</v>
      </c>
      <c r="EXK19" s="808">
        <f t="shared" si="1116"/>
        <v>110</v>
      </c>
      <c r="EXL19" s="211">
        <f t="shared" si="1117"/>
        <v>18.333333333333332</v>
      </c>
      <c r="EXM19" s="458">
        <v>0</v>
      </c>
      <c r="EXN19" s="83"/>
      <c r="EXO19" s="83"/>
      <c r="EXP19" s="83">
        <v>110</v>
      </c>
      <c r="EXQ19" s="83"/>
      <c r="EXR19" s="83">
        <v>0</v>
      </c>
      <c r="EXS19" s="808">
        <f t="shared" si="1118"/>
        <v>110</v>
      </c>
      <c r="EXT19" s="211">
        <f t="shared" si="1119"/>
        <v>18.333333333333332</v>
      </c>
      <c r="EXU19" s="195">
        <v>0</v>
      </c>
      <c r="EXV19" s="49"/>
      <c r="EXW19" s="49"/>
      <c r="EXX19" s="49">
        <v>0</v>
      </c>
      <c r="EXY19" s="49"/>
      <c r="EXZ19" s="49">
        <v>220</v>
      </c>
      <c r="EYA19" s="808">
        <f t="shared" si="1120"/>
        <v>220</v>
      </c>
      <c r="EYB19" s="211">
        <f t="shared" si="1121"/>
        <v>36.666666666666664</v>
      </c>
      <c r="EYC19" s="195">
        <v>0</v>
      </c>
      <c r="EYD19" s="49"/>
      <c r="EYE19" s="49">
        <v>0</v>
      </c>
      <c r="EYF19" s="49">
        <v>0</v>
      </c>
      <c r="EYG19" s="49">
        <v>0</v>
      </c>
      <c r="EYH19" s="49">
        <v>0</v>
      </c>
      <c r="EYI19" s="808">
        <f t="shared" si="1122"/>
        <v>0</v>
      </c>
      <c r="EYJ19" s="211">
        <f t="shared" si="1123"/>
        <v>0</v>
      </c>
      <c r="EYK19" s="195">
        <v>110</v>
      </c>
      <c r="EYL19" s="49">
        <v>0</v>
      </c>
      <c r="EYM19" s="49">
        <v>0</v>
      </c>
      <c r="EYN19" s="49"/>
      <c r="EYO19" s="49"/>
      <c r="EYP19" s="49">
        <v>0</v>
      </c>
      <c r="EYQ19" s="808">
        <f t="shared" si="1124"/>
        <v>110</v>
      </c>
      <c r="EYR19" s="211">
        <f t="shared" si="1125"/>
        <v>18.333333333333332</v>
      </c>
      <c r="EYS19" s="195">
        <v>110</v>
      </c>
      <c r="EYT19" s="49">
        <v>0</v>
      </c>
      <c r="EYU19" s="49"/>
      <c r="EYV19" s="49"/>
      <c r="EYW19" s="49"/>
      <c r="EYX19" s="49"/>
      <c r="EYY19" s="872">
        <f t="shared" si="1126"/>
        <v>110</v>
      </c>
      <c r="EYZ19" s="873">
        <f t="shared" si="1139"/>
        <v>18.333333333333332</v>
      </c>
      <c r="EZA19" s="195">
        <v>0</v>
      </c>
      <c r="EZB19" s="49">
        <v>0</v>
      </c>
      <c r="EZC19" s="49">
        <v>108</v>
      </c>
      <c r="EZD19" s="49">
        <v>0</v>
      </c>
      <c r="EZE19" s="49"/>
      <c r="EZF19" s="49">
        <v>0</v>
      </c>
      <c r="EZG19" s="872">
        <f t="shared" si="1127"/>
        <v>108</v>
      </c>
      <c r="EZH19" s="873">
        <f t="shared" si="1128"/>
        <v>18</v>
      </c>
      <c r="EZI19" s="195"/>
      <c r="EZJ19" s="49"/>
      <c r="EZK19" s="49">
        <v>220</v>
      </c>
      <c r="EZL19" s="49">
        <v>0</v>
      </c>
      <c r="EZM19" s="49">
        <f>SUMIF(SUMPK!$B:$B,$B:$B,SUMPK!$O:$O)</f>
        <v>0</v>
      </c>
      <c r="EZN19" s="49">
        <v>0</v>
      </c>
      <c r="EZO19" s="872">
        <f t="shared" si="1129"/>
        <v>220</v>
      </c>
      <c r="EZP19" s="873">
        <f t="shared" si="1130"/>
        <v>36.666666666666664</v>
      </c>
      <c r="EZQ19" s="458"/>
      <c r="EZR19" s="83"/>
      <c r="EZS19" s="83">
        <v>0</v>
      </c>
      <c r="EZT19" s="83"/>
      <c r="EZU19" s="83"/>
      <c r="EZV19" s="83">
        <v>142</v>
      </c>
      <c r="EZW19" s="872">
        <f t="shared" si="1131"/>
        <v>142</v>
      </c>
      <c r="EZX19" s="873">
        <f t="shared" si="1132"/>
        <v>23.666666666666668</v>
      </c>
      <c r="EZY19" s="195"/>
      <c r="EZZ19" s="49">
        <v>0</v>
      </c>
      <c r="FAA19" s="49">
        <v>0</v>
      </c>
      <c r="FAB19" s="49">
        <v>160</v>
      </c>
      <c r="FAC19" s="49">
        <v>0</v>
      </c>
      <c r="FAD19" s="49"/>
      <c r="FAE19" s="872">
        <f t="shared" si="1133"/>
        <v>160</v>
      </c>
      <c r="FAF19" s="873">
        <f t="shared" si="1134"/>
        <v>26.666666666666668</v>
      </c>
    </row>
    <row r="20" spans="1:4088" s="8" customFormat="1" ht="15" customHeight="1" x14ac:dyDescent="0.2">
      <c r="A20" s="301">
        <v>14</v>
      </c>
      <c r="B20" s="21" t="s">
        <v>131</v>
      </c>
      <c r="C20" s="275" t="s">
        <v>132</v>
      </c>
      <c r="D20" s="21">
        <v>25</v>
      </c>
      <c r="E20" s="24"/>
      <c r="F20" s="24">
        <v>998</v>
      </c>
      <c r="G20" s="24"/>
      <c r="H20" s="24"/>
      <c r="I20" s="360"/>
      <c r="J20" s="360">
        <f>SUMIF(SUMPK!$B:$B,$B:$B,SUMPK!$O:$O)</f>
        <v>0</v>
      </c>
      <c r="K20" s="15">
        <f t="shared" si="1212"/>
        <v>0</v>
      </c>
      <c r="L20" s="24">
        <f t="shared" si="188"/>
        <v>998</v>
      </c>
      <c r="M20" s="24">
        <f t="shared" si="189"/>
        <v>998</v>
      </c>
      <c r="N20" s="15">
        <v>0</v>
      </c>
      <c r="O20" s="276">
        <f t="shared" si="1214"/>
        <v>0</v>
      </c>
      <c r="P20" s="712">
        <v>15.666666666666666</v>
      </c>
      <c r="Q20" s="276">
        <f t="shared" si="191"/>
        <v>382.21276595744683</v>
      </c>
      <c r="R20" s="277">
        <f t="shared" si="192"/>
        <v>30.76923076923077</v>
      </c>
      <c r="S20" s="222">
        <v>800</v>
      </c>
      <c r="T20" s="276">
        <f t="shared" si="1215"/>
        <v>32.435000000000002</v>
      </c>
      <c r="U20" s="303"/>
      <c r="V20" s="302">
        <f t="shared" si="1213"/>
        <v>32.435000000000002</v>
      </c>
      <c r="W20" s="304">
        <f t="shared" si="0"/>
        <v>1</v>
      </c>
      <c r="X20" s="305"/>
      <c r="Y20" s="280"/>
      <c r="Z20" s="280"/>
      <c r="AA20" s="280"/>
      <c r="AB20" s="280"/>
      <c r="AC20" s="662">
        <v>17</v>
      </c>
      <c r="AD20" s="650"/>
      <c r="AE20" s="88"/>
      <c r="AF20" s="88"/>
      <c r="AG20" s="88"/>
      <c r="AH20" s="88"/>
      <c r="AI20" s="88"/>
      <c r="AJ20" s="89"/>
      <c r="AK20" s="90"/>
      <c r="AL20" s="91"/>
      <c r="AM20" s="88"/>
      <c r="AN20" s="88"/>
      <c r="AO20" s="88"/>
      <c r="AP20" s="88"/>
      <c r="AQ20" s="88"/>
      <c r="AR20" s="89"/>
      <c r="AS20" s="90"/>
      <c r="AT20" s="91"/>
      <c r="AU20" s="88"/>
      <c r="AV20" s="88"/>
      <c r="AW20" s="88"/>
      <c r="AX20" s="88"/>
      <c r="AY20" s="88"/>
      <c r="AZ20" s="89"/>
      <c r="BA20" s="90"/>
      <c r="BB20" s="91"/>
      <c r="BC20" s="88"/>
      <c r="BD20" s="88"/>
      <c r="BE20" s="88"/>
      <c r="BF20" s="88"/>
      <c r="BG20" s="88"/>
      <c r="BH20" s="89"/>
      <c r="BI20" s="90"/>
      <c r="BJ20" s="91"/>
      <c r="BK20" s="88"/>
      <c r="BL20" s="88"/>
      <c r="BM20" s="88"/>
      <c r="BN20" s="88"/>
      <c r="BO20" s="88"/>
      <c r="BP20" s="89"/>
      <c r="BQ20" s="90"/>
      <c r="BR20" s="91"/>
      <c r="BS20" s="88"/>
      <c r="BT20" s="88"/>
      <c r="BU20" s="88"/>
      <c r="BV20" s="88"/>
      <c r="BW20" s="88"/>
      <c r="BX20" s="89"/>
      <c r="BY20" s="90"/>
      <c r="BZ20" s="91"/>
      <c r="CA20" s="88"/>
      <c r="CB20" s="88"/>
      <c r="CC20" s="88"/>
      <c r="CD20" s="88"/>
      <c r="CE20" s="88"/>
      <c r="CF20" s="89"/>
      <c r="CG20" s="90"/>
      <c r="CH20" s="91"/>
      <c r="CI20" s="88"/>
      <c r="CJ20" s="88"/>
      <c r="CK20" s="88"/>
      <c r="CL20" s="88"/>
      <c r="CM20" s="88"/>
      <c r="CN20" s="89"/>
      <c r="CO20" s="90"/>
      <c r="CP20" s="91"/>
      <c r="CQ20" s="88"/>
      <c r="CR20" s="88"/>
      <c r="CS20" s="88"/>
      <c r="CT20" s="88"/>
      <c r="CU20" s="88"/>
      <c r="CV20" s="89"/>
      <c r="CW20" s="90"/>
      <c r="CX20" s="91"/>
      <c r="CY20" s="88"/>
      <c r="CZ20" s="88"/>
      <c r="DA20" s="88"/>
      <c r="DB20" s="88"/>
      <c r="DC20" s="88"/>
      <c r="DD20" s="89"/>
      <c r="DE20" s="90"/>
      <c r="DF20" s="91"/>
      <c r="DG20" s="88"/>
      <c r="DH20" s="88"/>
      <c r="DI20" s="88"/>
      <c r="DJ20" s="88"/>
      <c r="DK20" s="88"/>
      <c r="DL20" s="89"/>
      <c r="DM20" s="90"/>
      <c r="DN20" s="91"/>
      <c r="DO20" s="88"/>
      <c r="DP20" s="88"/>
      <c r="DQ20" s="88"/>
      <c r="DR20" s="88"/>
      <c r="DS20" s="88"/>
      <c r="DT20" s="89"/>
      <c r="DU20" s="90"/>
      <c r="DV20" s="91"/>
      <c r="DW20" s="88"/>
      <c r="DX20" s="88"/>
      <c r="DY20" s="88"/>
      <c r="DZ20" s="88"/>
      <c r="EA20" s="88"/>
      <c r="EB20" s="89"/>
      <c r="EC20" s="90"/>
      <c r="ED20" s="91"/>
      <c r="EE20" s="88"/>
      <c r="EF20" s="88"/>
      <c r="EG20" s="88"/>
      <c r="EH20" s="88"/>
      <c r="EI20" s="88"/>
      <c r="EJ20" s="89"/>
      <c r="EK20" s="90"/>
      <c r="EL20" s="91"/>
      <c r="EM20" s="88"/>
      <c r="EN20" s="88"/>
      <c r="EO20" s="88"/>
      <c r="EP20" s="88"/>
      <c r="EQ20" s="88"/>
      <c r="ER20" s="89"/>
      <c r="ES20" s="90"/>
      <c r="ET20" s="91"/>
      <c r="EU20" s="88"/>
      <c r="EV20" s="88"/>
      <c r="EW20" s="88"/>
      <c r="EX20" s="88"/>
      <c r="EY20" s="88"/>
      <c r="EZ20" s="89"/>
      <c r="FA20" s="90"/>
      <c r="FB20" s="91"/>
      <c r="FC20" s="88"/>
      <c r="FD20" s="88"/>
      <c r="FE20" s="88"/>
      <c r="FF20" s="88"/>
      <c r="FG20" s="88"/>
      <c r="FH20" s="89"/>
      <c r="FI20" s="90"/>
      <c r="FJ20" s="91"/>
      <c r="FK20" s="88"/>
      <c r="FL20" s="88"/>
      <c r="FM20" s="88"/>
      <c r="FN20" s="88"/>
      <c r="FO20" s="88"/>
      <c r="FP20" s="89"/>
      <c r="FQ20" s="90"/>
      <c r="FR20" s="91"/>
      <c r="FS20" s="88"/>
      <c r="FT20" s="88"/>
      <c r="FU20" s="88"/>
      <c r="FV20" s="88"/>
      <c r="FW20" s="88"/>
      <c r="FX20" s="89"/>
      <c r="FY20" s="90"/>
      <c r="FZ20" s="91"/>
      <c r="GA20" s="88"/>
      <c r="GB20" s="88"/>
      <c r="GC20" s="88"/>
      <c r="GD20" s="88"/>
      <c r="GE20" s="88"/>
      <c r="GF20" s="89"/>
      <c r="GG20" s="90"/>
      <c r="GH20" s="91"/>
      <c r="GI20" s="88"/>
      <c r="GJ20" s="88"/>
      <c r="GK20" s="88"/>
      <c r="GL20" s="88"/>
      <c r="GM20" s="88"/>
      <c r="GN20" s="89"/>
      <c r="GO20" s="90"/>
      <c r="GP20" s="91"/>
      <c r="GQ20" s="88"/>
      <c r="GR20" s="88"/>
      <c r="GS20" s="88"/>
      <c r="GT20" s="88"/>
      <c r="GU20" s="88"/>
      <c r="GV20" s="89"/>
      <c r="GW20" s="90"/>
      <c r="GX20" s="91"/>
      <c r="GY20" s="88"/>
      <c r="GZ20" s="88"/>
      <c r="HA20" s="88"/>
      <c r="HB20" s="88"/>
      <c r="HC20" s="88"/>
      <c r="HD20" s="89"/>
      <c r="HE20" s="90"/>
      <c r="HF20" s="91"/>
      <c r="HG20" s="88"/>
      <c r="HH20" s="88"/>
      <c r="HI20" s="88"/>
      <c r="HJ20" s="88"/>
      <c r="HK20" s="88"/>
      <c r="HL20" s="89"/>
      <c r="HM20" s="90"/>
      <c r="HN20" s="92"/>
      <c r="HO20" s="93"/>
      <c r="HP20" s="93"/>
      <c r="HQ20" s="93"/>
      <c r="HR20" s="93"/>
      <c r="HS20" s="93"/>
      <c r="HT20" s="89"/>
      <c r="HU20" s="90"/>
      <c r="HV20" s="91"/>
      <c r="HW20" s="88"/>
      <c r="HX20" s="88"/>
      <c r="HY20" s="88"/>
      <c r="HZ20" s="88"/>
      <c r="IA20" s="88"/>
      <c r="IB20" s="89"/>
      <c r="IC20" s="90"/>
      <c r="ID20" s="91"/>
      <c r="IE20" s="88"/>
      <c r="IF20" s="88"/>
      <c r="IG20" s="88"/>
      <c r="IH20" s="88"/>
      <c r="II20" s="88"/>
      <c r="IJ20" s="89"/>
      <c r="IK20" s="90"/>
      <c r="IL20" s="91"/>
      <c r="IM20" s="88"/>
      <c r="IN20" s="88"/>
      <c r="IO20" s="88"/>
      <c r="IP20" s="88"/>
      <c r="IQ20" s="88"/>
      <c r="IR20" s="94"/>
      <c r="IS20" s="95"/>
      <c r="IT20" s="91"/>
      <c r="IU20" s="88"/>
      <c r="IV20" s="88"/>
      <c r="IW20" s="88"/>
      <c r="IX20" s="88"/>
      <c r="IY20" s="88"/>
      <c r="IZ20" s="94"/>
      <c r="JA20" s="95"/>
      <c r="JB20" s="91"/>
      <c r="JC20" s="88"/>
      <c r="JD20" s="88"/>
      <c r="JE20" s="88"/>
      <c r="JF20" s="88"/>
      <c r="JG20" s="88"/>
      <c r="JH20" s="94"/>
      <c r="JI20" s="95"/>
      <c r="JJ20" s="48"/>
      <c r="JK20" s="49">
        <v>290</v>
      </c>
      <c r="JL20" s="49"/>
      <c r="JM20" s="49"/>
      <c r="JN20" s="49"/>
      <c r="JO20" s="49">
        <v>196</v>
      </c>
      <c r="JP20" s="42">
        <f t="shared" si="1204"/>
        <v>486</v>
      </c>
      <c r="JQ20" s="43">
        <f t="shared" si="1205"/>
        <v>81</v>
      </c>
      <c r="JR20" s="48"/>
      <c r="JS20" s="49"/>
      <c r="JT20" s="49"/>
      <c r="JU20" s="49"/>
      <c r="JV20" s="49"/>
      <c r="JW20" s="49"/>
      <c r="JX20" s="42">
        <f t="shared" si="1206"/>
        <v>0</v>
      </c>
      <c r="JY20" s="43">
        <f t="shared" si="1207"/>
        <v>0</v>
      </c>
      <c r="JZ20" s="48"/>
      <c r="KA20" s="49"/>
      <c r="KB20" s="49"/>
      <c r="KC20" s="49"/>
      <c r="KD20" s="49"/>
      <c r="KE20" s="49"/>
      <c r="KF20" s="42">
        <f t="shared" si="195"/>
        <v>0</v>
      </c>
      <c r="KG20" s="43">
        <f t="shared" si="196"/>
        <v>0</v>
      </c>
      <c r="KH20" s="48"/>
      <c r="KI20" s="49"/>
      <c r="KJ20" s="49"/>
      <c r="KK20" s="49"/>
      <c r="KL20" s="49"/>
      <c r="KM20" s="49"/>
      <c r="KN20" s="67">
        <f t="shared" si="197"/>
        <v>0</v>
      </c>
      <c r="KO20" s="68">
        <f t="shared" si="198"/>
        <v>0</v>
      </c>
      <c r="KP20" s="48">
        <v>200</v>
      </c>
      <c r="KQ20" s="49"/>
      <c r="KR20" s="49"/>
      <c r="KS20" s="49"/>
      <c r="KT20" s="49"/>
      <c r="KU20" s="49"/>
      <c r="KV20" s="67">
        <f t="shared" si="199"/>
        <v>200</v>
      </c>
      <c r="KW20" s="68">
        <f t="shared" si="200"/>
        <v>33.333333333333336</v>
      </c>
      <c r="KX20" s="48"/>
      <c r="KY20" s="49"/>
      <c r="KZ20" s="49"/>
      <c r="LA20" s="49">
        <v>200</v>
      </c>
      <c r="LB20" s="49"/>
      <c r="LC20" s="49"/>
      <c r="LD20" s="67">
        <f t="shared" si="201"/>
        <v>200</v>
      </c>
      <c r="LE20" s="68">
        <f t="shared" si="202"/>
        <v>33.333333333333336</v>
      </c>
      <c r="LF20" s="48">
        <v>199</v>
      </c>
      <c r="LG20" s="49"/>
      <c r="LH20" s="49"/>
      <c r="LI20" s="49"/>
      <c r="LJ20" s="49"/>
      <c r="LK20" s="49"/>
      <c r="LL20" s="67">
        <f t="shared" si="203"/>
        <v>199</v>
      </c>
      <c r="LM20" s="68">
        <f t="shared" si="204"/>
        <v>33.166666666666664</v>
      </c>
      <c r="LN20" s="48"/>
      <c r="LO20" s="49"/>
      <c r="LP20" s="49"/>
      <c r="LQ20" s="49"/>
      <c r="LR20" s="49"/>
      <c r="LS20" s="49"/>
      <c r="LT20" s="67">
        <f t="shared" si="205"/>
        <v>0</v>
      </c>
      <c r="LU20" s="68">
        <f t="shared" si="206"/>
        <v>0</v>
      </c>
      <c r="LV20" s="48"/>
      <c r="LW20" s="49"/>
      <c r="LX20" s="49"/>
      <c r="LY20" s="49"/>
      <c r="LZ20" s="49"/>
      <c r="MA20" s="49"/>
      <c r="MB20" s="67">
        <f t="shared" si="207"/>
        <v>0</v>
      </c>
      <c r="MC20" s="68">
        <f t="shared" si="208"/>
        <v>0</v>
      </c>
      <c r="MD20" s="48"/>
      <c r="ME20" s="49"/>
      <c r="MF20" s="49"/>
      <c r="MG20" s="49"/>
      <c r="MH20" s="49"/>
      <c r="MI20" s="49"/>
      <c r="MJ20" s="67">
        <f t="shared" si="209"/>
        <v>0</v>
      </c>
      <c r="MK20" s="68">
        <f t="shared" si="210"/>
        <v>0</v>
      </c>
      <c r="ML20" s="48"/>
      <c r="MM20" s="49"/>
      <c r="MN20" s="49"/>
      <c r="MO20" s="49">
        <v>200</v>
      </c>
      <c r="MP20" s="49"/>
      <c r="MQ20" s="49"/>
      <c r="MR20" s="67">
        <f t="shared" si="211"/>
        <v>200</v>
      </c>
      <c r="MS20" s="68">
        <f t="shared" si="212"/>
        <v>33.333333333333336</v>
      </c>
      <c r="MT20" s="48"/>
      <c r="MU20" s="49"/>
      <c r="MV20" s="49"/>
      <c r="MW20" s="49"/>
      <c r="MX20" s="49"/>
      <c r="MY20" s="49"/>
      <c r="MZ20" s="67">
        <f t="shared" si="213"/>
        <v>0</v>
      </c>
      <c r="NA20" s="68">
        <f t="shared" si="214"/>
        <v>0</v>
      </c>
      <c r="NB20" s="48"/>
      <c r="NC20" s="49"/>
      <c r="ND20" s="49"/>
      <c r="NE20" s="49"/>
      <c r="NF20" s="49"/>
      <c r="NG20" s="49"/>
      <c r="NH20" s="67">
        <f t="shared" si="215"/>
        <v>0</v>
      </c>
      <c r="NI20" s="68">
        <f t="shared" si="216"/>
        <v>0</v>
      </c>
      <c r="NJ20" s="48"/>
      <c r="NK20" s="49">
        <v>300</v>
      </c>
      <c r="NL20" s="49"/>
      <c r="NM20" s="49"/>
      <c r="NN20" s="49"/>
      <c r="NO20" s="49"/>
      <c r="NP20" s="67">
        <f t="shared" si="217"/>
        <v>300</v>
      </c>
      <c r="NQ20" s="68">
        <f t="shared" si="218"/>
        <v>50</v>
      </c>
      <c r="NR20" s="48"/>
      <c r="NS20" s="49"/>
      <c r="NT20" s="49"/>
      <c r="NU20" s="49"/>
      <c r="NV20" s="49"/>
      <c r="NW20" s="49"/>
      <c r="NX20" s="67">
        <f t="shared" si="219"/>
        <v>0</v>
      </c>
      <c r="NY20" s="68">
        <f t="shared" si="220"/>
        <v>0</v>
      </c>
      <c r="NZ20" s="48"/>
      <c r="OA20" s="49"/>
      <c r="OB20" s="49"/>
      <c r="OC20" s="49"/>
      <c r="OD20" s="49"/>
      <c r="OE20" s="49"/>
      <c r="OF20" s="67">
        <f t="shared" si="221"/>
        <v>0</v>
      </c>
      <c r="OG20" s="68">
        <f t="shared" si="222"/>
        <v>0</v>
      </c>
      <c r="OH20" s="48"/>
      <c r="OI20" s="49"/>
      <c r="OJ20" s="49"/>
      <c r="OK20" s="49"/>
      <c r="OL20" s="49"/>
      <c r="OM20" s="49"/>
      <c r="ON20" s="67">
        <f t="shared" si="223"/>
        <v>0</v>
      </c>
      <c r="OO20" s="68">
        <f t="shared" si="224"/>
        <v>0</v>
      </c>
      <c r="OP20" s="48"/>
      <c r="OQ20" s="49"/>
      <c r="OR20" s="49"/>
      <c r="OS20" s="49"/>
      <c r="OT20" s="49"/>
      <c r="OU20" s="49"/>
      <c r="OV20" s="67">
        <f t="shared" si="225"/>
        <v>0</v>
      </c>
      <c r="OW20" s="68">
        <f t="shared" si="226"/>
        <v>0</v>
      </c>
      <c r="OX20" s="48"/>
      <c r="OY20" s="49"/>
      <c r="OZ20" s="49"/>
      <c r="PA20" s="49"/>
      <c r="PB20" s="49">
        <v>200</v>
      </c>
      <c r="PC20" s="49"/>
      <c r="PD20" s="67">
        <f t="shared" si="227"/>
        <v>200</v>
      </c>
      <c r="PE20" s="68">
        <f t="shared" si="228"/>
        <v>33.333333333333336</v>
      </c>
      <c r="PF20" s="48"/>
      <c r="PG20" s="49"/>
      <c r="PH20" s="49"/>
      <c r="PI20" s="49"/>
      <c r="PJ20" s="49"/>
      <c r="PK20" s="49"/>
      <c r="PL20" s="67">
        <f t="shared" si="229"/>
        <v>0</v>
      </c>
      <c r="PM20" s="68">
        <f t="shared" si="230"/>
        <v>0</v>
      </c>
      <c r="PN20" s="48">
        <v>338</v>
      </c>
      <c r="PO20" s="49"/>
      <c r="PP20" s="49"/>
      <c r="PQ20" s="49"/>
      <c r="PR20" s="49">
        <v>247</v>
      </c>
      <c r="PS20" s="49"/>
      <c r="PT20" s="104">
        <f t="shared" si="231"/>
        <v>585</v>
      </c>
      <c r="PU20" s="105">
        <f t="shared" si="232"/>
        <v>97.5</v>
      </c>
      <c r="PV20" s="106"/>
      <c r="PW20" s="107"/>
      <c r="PX20" s="107"/>
      <c r="PY20" s="107"/>
      <c r="PZ20" s="107"/>
      <c r="QA20" s="107"/>
      <c r="QB20" s="104">
        <f t="shared" si="233"/>
        <v>0</v>
      </c>
      <c r="QC20" s="105">
        <f t="shared" si="234"/>
        <v>0</v>
      </c>
      <c r="QD20" s="106"/>
      <c r="QE20" s="107"/>
      <c r="QF20" s="107"/>
      <c r="QG20" s="107"/>
      <c r="QH20" s="107"/>
      <c r="QI20" s="107"/>
      <c r="QJ20" s="104">
        <f t="shared" si="235"/>
        <v>0</v>
      </c>
      <c r="QK20" s="105">
        <f t="shared" si="236"/>
        <v>0</v>
      </c>
      <c r="QL20" s="106"/>
      <c r="QM20" s="107"/>
      <c r="QN20" s="107"/>
      <c r="QO20" s="107"/>
      <c r="QP20" s="107"/>
      <c r="QQ20" s="107"/>
      <c r="QR20" s="104">
        <f t="shared" si="237"/>
        <v>0</v>
      </c>
      <c r="QS20" s="105">
        <f t="shared" si="238"/>
        <v>0</v>
      </c>
      <c r="QT20" s="106"/>
      <c r="QU20" s="107"/>
      <c r="QV20" s="107">
        <v>200</v>
      </c>
      <c r="QW20" s="107"/>
      <c r="QX20" s="107"/>
      <c r="QY20" s="107"/>
      <c r="QZ20" s="104">
        <f t="shared" si="239"/>
        <v>200</v>
      </c>
      <c r="RA20" s="105">
        <f t="shared" si="240"/>
        <v>33.333333333333336</v>
      </c>
      <c r="RB20" s="106"/>
      <c r="RC20" s="107"/>
      <c r="RD20" s="107"/>
      <c r="RE20" s="107"/>
      <c r="RF20" s="107"/>
      <c r="RG20" s="107"/>
      <c r="RH20" s="104">
        <f t="shared" si="241"/>
        <v>0</v>
      </c>
      <c r="RI20" s="105">
        <f t="shared" si="242"/>
        <v>0</v>
      </c>
      <c r="RJ20" s="106"/>
      <c r="RK20" s="107">
        <v>200</v>
      </c>
      <c r="RL20" s="107"/>
      <c r="RM20" s="107"/>
      <c r="RN20" s="107"/>
      <c r="RO20" s="107"/>
      <c r="RP20" s="104">
        <f t="shared" si="243"/>
        <v>200</v>
      </c>
      <c r="RQ20" s="105">
        <f t="shared" si="244"/>
        <v>33.333333333333336</v>
      </c>
      <c r="RR20" s="106"/>
      <c r="RS20" s="107"/>
      <c r="RT20" s="107"/>
      <c r="RU20" s="107"/>
      <c r="RV20" s="107"/>
      <c r="RW20" s="107">
        <v>200</v>
      </c>
      <c r="RX20" s="104">
        <f t="shared" si="245"/>
        <v>200</v>
      </c>
      <c r="RY20" s="105">
        <f t="shared" si="246"/>
        <v>33.333333333333336</v>
      </c>
      <c r="RZ20" s="106"/>
      <c r="SA20" s="107"/>
      <c r="SB20" s="107"/>
      <c r="SC20" s="107"/>
      <c r="SD20" s="107"/>
      <c r="SE20" s="107"/>
      <c r="SF20" s="104">
        <f t="shared" si="247"/>
        <v>0</v>
      </c>
      <c r="SG20" s="105">
        <f t="shared" si="248"/>
        <v>0</v>
      </c>
      <c r="SH20" s="106"/>
      <c r="SI20" s="107"/>
      <c r="SJ20" s="107"/>
      <c r="SK20" s="107"/>
      <c r="SL20" s="107"/>
      <c r="SM20" s="107"/>
      <c r="SN20" s="104">
        <f t="shared" si="249"/>
        <v>0</v>
      </c>
      <c r="SO20" s="105">
        <f t="shared" si="250"/>
        <v>0</v>
      </c>
      <c r="SP20" s="106">
        <v>400</v>
      </c>
      <c r="SQ20" s="107"/>
      <c r="SR20" s="107"/>
      <c r="SS20" s="107"/>
      <c r="ST20" s="107"/>
      <c r="SU20" s="107"/>
      <c r="SV20" s="104">
        <f t="shared" si="251"/>
        <v>400</v>
      </c>
      <c r="SW20" s="105">
        <f t="shared" si="252"/>
        <v>66.666666666666671</v>
      </c>
      <c r="SX20" s="106"/>
      <c r="SY20" s="107"/>
      <c r="SZ20" s="107">
        <v>198</v>
      </c>
      <c r="TA20" s="107"/>
      <c r="TB20" s="107"/>
      <c r="TC20" s="107"/>
      <c r="TD20" s="104">
        <f t="shared" si="253"/>
        <v>198</v>
      </c>
      <c r="TE20" s="105">
        <f t="shared" si="254"/>
        <v>33</v>
      </c>
      <c r="TF20" s="106"/>
      <c r="TG20" s="107"/>
      <c r="TH20" s="107"/>
      <c r="TI20" s="107"/>
      <c r="TJ20" s="107"/>
      <c r="TK20" s="107"/>
      <c r="TL20" s="104">
        <f t="shared" si="255"/>
        <v>0</v>
      </c>
      <c r="TM20" s="105">
        <f t="shared" si="256"/>
        <v>0</v>
      </c>
      <c r="TN20" s="106"/>
      <c r="TO20" s="107"/>
      <c r="TP20" s="107"/>
      <c r="TQ20" s="107"/>
      <c r="TR20" s="107"/>
      <c r="TS20" s="107"/>
      <c r="TT20" s="104">
        <f t="shared" si="257"/>
        <v>0</v>
      </c>
      <c r="TU20" s="105">
        <f t="shared" si="258"/>
        <v>0</v>
      </c>
      <c r="TV20" s="106"/>
      <c r="TW20" s="107"/>
      <c r="TX20" s="107">
        <v>400</v>
      </c>
      <c r="TY20" s="107"/>
      <c r="TZ20" s="107"/>
      <c r="UA20" s="107"/>
      <c r="UB20" s="104">
        <f t="shared" si="259"/>
        <v>400</v>
      </c>
      <c r="UC20" s="105">
        <f t="shared" si="260"/>
        <v>66.666666666666671</v>
      </c>
      <c r="UD20" s="106"/>
      <c r="UE20" s="107"/>
      <c r="UF20" s="107"/>
      <c r="UG20" s="107"/>
      <c r="UH20" s="107"/>
      <c r="UI20" s="107"/>
      <c r="UJ20" s="104">
        <f t="shared" si="261"/>
        <v>0</v>
      </c>
      <c r="UK20" s="105">
        <f t="shared" si="262"/>
        <v>0</v>
      </c>
      <c r="UL20" s="106"/>
      <c r="UM20" s="107"/>
      <c r="UN20" s="107"/>
      <c r="UO20" s="107"/>
      <c r="UP20" s="107"/>
      <c r="UQ20" s="107"/>
      <c r="UR20" s="107"/>
      <c r="US20" s="104">
        <f t="shared" si="263"/>
        <v>0</v>
      </c>
      <c r="UT20" s="105">
        <f t="shared" si="264"/>
        <v>0</v>
      </c>
      <c r="UU20" s="106"/>
      <c r="UV20" s="107"/>
      <c r="UW20" s="107"/>
      <c r="UX20" s="107"/>
      <c r="UY20" s="107"/>
      <c r="UZ20" s="107"/>
      <c r="VA20" s="104">
        <f t="shared" si="265"/>
        <v>0</v>
      </c>
      <c r="VB20" s="105">
        <f t="shared" si="266"/>
        <v>0</v>
      </c>
      <c r="VC20" s="106"/>
      <c r="VD20" s="107"/>
      <c r="VE20" s="107"/>
      <c r="VF20" s="107"/>
      <c r="VG20" s="107"/>
      <c r="VH20" s="107"/>
      <c r="VI20" s="104">
        <f t="shared" si="267"/>
        <v>0</v>
      </c>
      <c r="VJ20" s="105">
        <f t="shared" si="268"/>
        <v>0</v>
      </c>
      <c r="VK20" s="106"/>
      <c r="VL20" s="107"/>
      <c r="VM20" s="107"/>
      <c r="VN20" s="107"/>
      <c r="VO20" s="107"/>
      <c r="VP20" s="107">
        <v>199</v>
      </c>
      <c r="VQ20" s="104">
        <f t="shared" si="269"/>
        <v>199</v>
      </c>
      <c r="VR20" s="105">
        <f t="shared" si="270"/>
        <v>33.166666666666664</v>
      </c>
      <c r="VS20" s="106"/>
      <c r="VT20" s="107"/>
      <c r="VU20" s="107"/>
      <c r="VV20" s="107"/>
      <c r="VW20" s="107"/>
      <c r="VX20" s="107"/>
      <c r="VY20" s="104">
        <f t="shared" si="271"/>
        <v>0</v>
      </c>
      <c r="VZ20" s="105">
        <f t="shared" si="272"/>
        <v>0</v>
      </c>
      <c r="WA20" s="63"/>
      <c r="WB20" s="64">
        <v>200</v>
      </c>
      <c r="WC20" s="64"/>
      <c r="WD20" s="64"/>
      <c r="WE20" s="64"/>
      <c r="WF20" s="64"/>
      <c r="WG20" s="67">
        <f t="shared" si="273"/>
        <v>200</v>
      </c>
      <c r="WH20" s="68">
        <f t="shared" si="274"/>
        <v>33.333333333333336</v>
      </c>
      <c r="WI20" s="48"/>
      <c r="WJ20" s="49"/>
      <c r="WK20" s="49"/>
      <c r="WL20" s="49"/>
      <c r="WM20" s="49"/>
      <c r="WN20" s="49">
        <v>200</v>
      </c>
      <c r="WO20" s="67">
        <f t="shared" si="275"/>
        <v>200</v>
      </c>
      <c r="WP20" s="68">
        <f t="shared" si="276"/>
        <v>33.333333333333336</v>
      </c>
      <c r="WQ20" s="48"/>
      <c r="WR20" s="49"/>
      <c r="WS20" s="49"/>
      <c r="WT20" s="49"/>
      <c r="WU20" s="49"/>
      <c r="WV20" s="49"/>
      <c r="WW20" s="49">
        <v>102</v>
      </c>
      <c r="WX20" s="67">
        <f t="shared" si="277"/>
        <v>102</v>
      </c>
      <c r="WY20" s="68">
        <f t="shared" si="278"/>
        <v>17</v>
      </c>
      <c r="WZ20" s="48"/>
      <c r="XA20" s="49"/>
      <c r="XB20" s="49"/>
      <c r="XC20" s="49"/>
      <c r="XD20" s="49"/>
      <c r="XE20" s="49"/>
      <c r="XF20" s="49"/>
      <c r="XG20" s="67">
        <f t="shared" si="279"/>
        <v>0</v>
      </c>
      <c r="XH20" s="68">
        <f t="shared" si="280"/>
        <v>0</v>
      </c>
      <c r="XI20" s="106"/>
      <c r="XJ20" s="107">
        <v>261</v>
      </c>
      <c r="XK20" s="107"/>
      <c r="XL20" s="107"/>
      <c r="XM20" s="107"/>
      <c r="XN20" s="107"/>
      <c r="XO20" s="107"/>
      <c r="XP20" s="104">
        <f t="shared" si="281"/>
        <v>261</v>
      </c>
      <c r="XQ20" s="105">
        <f t="shared" si="282"/>
        <v>43.5</v>
      </c>
      <c r="XR20" s="48"/>
      <c r="XS20" s="49">
        <v>195</v>
      </c>
      <c r="XT20" s="49"/>
      <c r="XU20" s="49"/>
      <c r="XV20" s="49"/>
      <c r="XW20" s="49"/>
      <c r="XX20" s="49"/>
      <c r="XY20" s="67">
        <f t="shared" si="283"/>
        <v>195</v>
      </c>
      <c r="XZ20" s="68">
        <f t="shared" si="284"/>
        <v>32.5</v>
      </c>
      <c r="YA20" s="48"/>
      <c r="YB20" s="49"/>
      <c r="YC20" s="49"/>
      <c r="YD20" s="49"/>
      <c r="YE20" s="49"/>
      <c r="YF20" s="49">
        <v>200</v>
      </c>
      <c r="YG20" s="49"/>
      <c r="YH20" s="67">
        <f t="shared" si="285"/>
        <v>200</v>
      </c>
      <c r="YI20" s="68">
        <f t="shared" si="286"/>
        <v>33.333333333333336</v>
      </c>
      <c r="YJ20" s="48"/>
      <c r="YK20" s="49"/>
      <c r="YL20" s="49"/>
      <c r="YM20" s="49"/>
      <c r="YN20" s="49"/>
      <c r="YO20" s="49"/>
      <c r="YP20" s="49"/>
      <c r="YQ20" s="67">
        <f t="shared" si="287"/>
        <v>0</v>
      </c>
      <c r="YR20" s="68">
        <f t="shared" si="288"/>
        <v>0</v>
      </c>
      <c r="YS20" s="48"/>
      <c r="YT20" s="49"/>
      <c r="YU20" s="49"/>
      <c r="YV20" s="49"/>
      <c r="YW20" s="49"/>
      <c r="YX20" s="49"/>
      <c r="YY20" s="67">
        <f t="shared" si="289"/>
        <v>0</v>
      </c>
      <c r="YZ20" s="68">
        <f t="shared" si="290"/>
        <v>0</v>
      </c>
      <c r="ZA20" s="48">
        <v>206</v>
      </c>
      <c r="ZB20" s="49"/>
      <c r="ZC20" s="49"/>
      <c r="ZD20" s="49"/>
      <c r="ZE20" s="49"/>
      <c r="ZF20" s="49">
        <v>109</v>
      </c>
      <c r="ZG20" s="67">
        <f t="shared" si="291"/>
        <v>315</v>
      </c>
      <c r="ZH20" s="68">
        <f t="shared" si="292"/>
        <v>52.5</v>
      </c>
      <c r="ZI20" s="48"/>
      <c r="ZJ20" s="49"/>
      <c r="ZK20" s="49"/>
      <c r="ZL20" s="49"/>
      <c r="ZM20" s="49"/>
      <c r="ZN20" s="24"/>
      <c r="ZO20" s="67">
        <f t="shared" si="293"/>
        <v>0</v>
      </c>
      <c r="ZP20" s="68">
        <f t="shared" si="294"/>
        <v>0</v>
      </c>
      <c r="ZQ20" s="48"/>
      <c r="ZR20" s="49"/>
      <c r="ZS20" s="49"/>
      <c r="ZT20" s="49"/>
      <c r="ZU20" s="49"/>
      <c r="ZV20" s="49"/>
      <c r="ZW20" s="49"/>
      <c r="ZX20" s="67">
        <f t="shared" si="295"/>
        <v>0</v>
      </c>
      <c r="ZY20" s="68">
        <f t="shared" si="296"/>
        <v>0</v>
      </c>
      <c r="ZZ20" s="48"/>
      <c r="AAA20" s="49">
        <v>200</v>
      </c>
      <c r="AAB20" s="49"/>
      <c r="AAC20" s="49"/>
      <c r="AAD20" s="49"/>
      <c r="AAE20" s="49"/>
      <c r="AAF20" s="49"/>
      <c r="AAG20" s="67">
        <f t="shared" si="297"/>
        <v>200</v>
      </c>
      <c r="AAH20" s="68">
        <f t="shared" si="298"/>
        <v>33.333333333333336</v>
      </c>
      <c r="AAI20" s="48"/>
      <c r="AAJ20" s="49">
        <v>300</v>
      </c>
      <c r="AAK20" s="49">
        <v>200</v>
      </c>
      <c r="AAL20" s="49"/>
      <c r="AAM20" s="49"/>
      <c r="AAN20" s="49">
        <v>200</v>
      </c>
      <c r="AAO20" s="67">
        <f t="shared" si="299"/>
        <v>700</v>
      </c>
      <c r="AAP20" s="68">
        <f t="shared" si="300"/>
        <v>116.66666666666667</v>
      </c>
      <c r="AAQ20" s="48"/>
      <c r="AAR20" s="49"/>
      <c r="AAS20" s="49"/>
      <c r="AAT20" s="49"/>
      <c r="AAU20" s="49"/>
      <c r="AAV20" s="49">
        <v>200</v>
      </c>
      <c r="AAW20" s="67">
        <f t="shared" si="301"/>
        <v>200</v>
      </c>
      <c r="AAX20" s="68">
        <f t="shared" si="302"/>
        <v>33.333333333333336</v>
      </c>
      <c r="AAY20" s="48"/>
      <c r="AAZ20" s="49"/>
      <c r="ABA20" s="49"/>
      <c r="ABB20" s="49"/>
      <c r="ABC20" s="49"/>
      <c r="ABD20" s="49"/>
      <c r="ABE20" s="67">
        <f t="shared" si="303"/>
        <v>0</v>
      </c>
      <c r="ABF20" s="68">
        <f t="shared" si="304"/>
        <v>0</v>
      </c>
      <c r="ABG20" s="48"/>
      <c r="ABH20" s="49"/>
      <c r="ABI20" s="49"/>
      <c r="ABJ20" s="49">
        <v>200</v>
      </c>
      <c r="ABK20" s="49"/>
      <c r="ABL20" s="49"/>
      <c r="ABM20" s="67">
        <f t="shared" si="305"/>
        <v>200</v>
      </c>
      <c r="ABN20" s="68">
        <f t="shared" si="306"/>
        <v>33.333333333333336</v>
      </c>
      <c r="ABO20" s="48"/>
      <c r="ABP20" s="49"/>
      <c r="ABQ20" s="49"/>
      <c r="ABR20" s="49"/>
      <c r="ABS20" s="49"/>
      <c r="ABT20" s="49"/>
      <c r="ABU20" s="67">
        <f t="shared" si="307"/>
        <v>0</v>
      </c>
      <c r="ABV20" s="68">
        <f t="shared" si="308"/>
        <v>0</v>
      </c>
      <c r="ABW20" s="48"/>
      <c r="ABX20" s="49"/>
      <c r="ABY20" s="49"/>
      <c r="ABZ20" s="49"/>
      <c r="ACA20" s="49"/>
      <c r="ACB20" s="49">
        <v>200</v>
      </c>
      <c r="ACC20" s="67">
        <f t="shared" si="309"/>
        <v>200</v>
      </c>
      <c r="ACD20" s="68">
        <f t="shared" si="310"/>
        <v>33.333333333333336</v>
      </c>
      <c r="ACE20" s="48"/>
      <c r="ACF20" s="49"/>
      <c r="ACG20" s="49"/>
      <c r="ACH20" s="49"/>
      <c r="ACI20" s="49"/>
      <c r="ACJ20" s="49"/>
      <c r="ACK20" s="67">
        <f t="shared" si="311"/>
        <v>0</v>
      </c>
      <c r="ACL20" s="68">
        <f t="shared" si="312"/>
        <v>0</v>
      </c>
      <c r="ACM20" s="48"/>
      <c r="ACN20" s="49">
        <v>220</v>
      </c>
      <c r="ACO20" s="49"/>
      <c r="ACP20" s="49"/>
      <c r="ACQ20" s="49"/>
      <c r="ACR20" s="49"/>
      <c r="ACS20" s="67">
        <f t="shared" si="313"/>
        <v>220</v>
      </c>
      <c r="ACT20" s="68">
        <f t="shared" si="314"/>
        <v>36.666666666666664</v>
      </c>
      <c r="ACU20" s="48"/>
      <c r="ACV20" s="49"/>
      <c r="ACW20" s="49"/>
      <c r="ACX20" s="49"/>
      <c r="ACY20" s="49"/>
      <c r="ACZ20" s="49"/>
      <c r="ADA20" s="67">
        <f t="shared" si="315"/>
        <v>0</v>
      </c>
      <c r="ADB20" s="68">
        <f t="shared" si="316"/>
        <v>0</v>
      </c>
      <c r="ADC20" s="48"/>
      <c r="ADD20" s="49">
        <v>199</v>
      </c>
      <c r="ADE20" s="49"/>
      <c r="ADF20" s="49"/>
      <c r="ADG20" s="49"/>
      <c r="ADH20" s="49"/>
      <c r="ADI20" s="67">
        <f t="shared" si="317"/>
        <v>199</v>
      </c>
      <c r="ADJ20" s="68">
        <f t="shared" si="318"/>
        <v>33.166666666666664</v>
      </c>
      <c r="ADK20" s="48"/>
      <c r="ADL20" s="49"/>
      <c r="ADM20" s="49"/>
      <c r="ADN20" s="49"/>
      <c r="ADO20" s="49"/>
      <c r="ADP20" s="49"/>
      <c r="ADQ20" s="67">
        <f t="shared" si="319"/>
        <v>0</v>
      </c>
      <c r="ADR20" s="68">
        <f t="shared" si="320"/>
        <v>0</v>
      </c>
      <c r="ADS20" s="48"/>
      <c r="ADT20" s="49"/>
      <c r="ADU20" s="49"/>
      <c r="ADV20" s="49"/>
      <c r="ADW20" s="49"/>
      <c r="ADX20" s="49"/>
      <c r="ADY20" s="67">
        <f t="shared" si="321"/>
        <v>0</v>
      </c>
      <c r="ADZ20" s="68">
        <f t="shared" si="322"/>
        <v>0</v>
      </c>
      <c r="AEA20" s="48"/>
      <c r="AEB20" s="49"/>
      <c r="AEC20" s="49"/>
      <c r="AED20" s="49">
        <v>221</v>
      </c>
      <c r="AEE20" s="49"/>
      <c r="AEF20" s="49"/>
      <c r="AEG20" s="67">
        <f t="shared" si="323"/>
        <v>221</v>
      </c>
      <c r="AEH20" s="68">
        <f t="shared" si="324"/>
        <v>36.833333333333336</v>
      </c>
      <c r="AEI20" s="48"/>
      <c r="AEJ20" s="49"/>
      <c r="AEK20" s="49"/>
      <c r="AEL20" s="49"/>
      <c r="AEM20" s="49"/>
      <c r="AEN20" s="49"/>
      <c r="AEO20" s="67">
        <f t="shared" si="325"/>
        <v>0</v>
      </c>
      <c r="AEP20" s="68">
        <f t="shared" si="326"/>
        <v>0</v>
      </c>
      <c r="AEQ20" s="48"/>
      <c r="AER20" s="49"/>
      <c r="AES20" s="49">
        <v>220</v>
      </c>
      <c r="AET20" s="49"/>
      <c r="AEU20" s="49"/>
      <c r="AEV20" s="49"/>
      <c r="AEW20" s="67">
        <f t="shared" si="327"/>
        <v>220</v>
      </c>
      <c r="AEX20" s="68">
        <f t="shared" si="328"/>
        <v>36.666666666666664</v>
      </c>
      <c r="AEY20" s="48"/>
      <c r="AEZ20" s="49"/>
      <c r="AFA20" s="49"/>
      <c r="AFB20" s="49"/>
      <c r="AFC20" s="49"/>
      <c r="AFD20" s="49"/>
      <c r="AFE20" s="67">
        <f t="shared" si="329"/>
        <v>0</v>
      </c>
      <c r="AFF20" s="68">
        <f t="shared" si="330"/>
        <v>0</v>
      </c>
      <c r="AFG20" s="48"/>
      <c r="AFH20" s="49"/>
      <c r="AFI20" s="49"/>
      <c r="AFJ20" s="49">
        <v>330</v>
      </c>
      <c r="AFK20" s="49"/>
      <c r="AFL20" s="49"/>
      <c r="AFM20" s="67">
        <f t="shared" si="331"/>
        <v>330</v>
      </c>
      <c r="AFN20" s="68">
        <f t="shared" si="332"/>
        <v>55</v>
      </c>
      <c r="AFO20" s="48"/>
      <c r="AFP20" s="49"/>
      <c r="AFQ20" s="49"/>
      <c r="AFR20" s="49"/>
      <c r="AFS20" s="49"/>
      <c r="AFT20" s="49"/>
      <c r="AFU20" s="67">
        <f t="shared" si="333"/>
        <v>0</v>
      </c>
      <c r="AFV20" s="68">
        <f t="shared" si="334"/>
        <v>0</v>
      </c>
      <c r="AFW20" s="48"/>
      <c r="AFX20" s="49"/>
      <c r="AFY20" s="49"/>
      <c r="AFZ20" s="49"/>
      <c r="AGA20" s="49">
        <v>200</v>
      </c>
      <c r="AGB20" s="49"/>
      <c r="AGC20" s="67">
        <f t="shared" si="335"/>
        <v>200</v>
      </c>
      <c r="AGD20" s="68">
        <f t="shared" si="336"/>
        <v>33.333333333333336</v>
      </c>
      <c r="AGE20" s="48"/>
      <c r="AGF20" s="49">
        <v>220</v>
      </c>
      <c r="AGG20" s="49"/>
      <c r="AGH20" s="49"/>
      <c r="AGI20" s="49"/>
      <c r="AGJ20" s="49"/>
      <c r="AGK20" s="67">
        <f t="shared" si="337"/>
        <v>220</v>
      </c>
      <c r="AGL20" s="68">
        <f t="shared" si="338"/>
        <v>36.666666666666664</v>
      </c>
      <c r="AGM20" s="48"/>
      <c r="AGN20" s="49"/>
      <c r="AGO20" s="49"/>
      <c r="AGP20" s="49"/>
      <c r="AGQ20" s="49"/>
      <c r="AGR20" s="49"/>
      <c r="AGS20" s="49"/>
      <c r="AGT20" s="67">
        <f t="shared" si="339"/>
        <v>0</v>
      </c>
      <c r="AGU20" s="68">
        <f t="shared" si="340"/>
        <v>0</v>
      </c>
      <c r="AGV20" s="48"/>
      <c r="AGW20" s="49"/>
      <c r="AGX20" s="49"/>
      <c r="AGY20" s="49"/>
      <c r="AGZ20" s="49"/>
      <c r="AHA20" s="49"/>
      <c r="AHB20" s="67">
        <f t="shared" si="341"/>
        <v>0</v>
      </c>
      <c r="AHC20" s="68">
        <f t="shared" si="342"/>
        <v>0</v>
      </c>
      <c r="AHD20" s="48"/>
      <c r="AHE20" s="49"/>
      <c r="AHF20" s="49"/>
      <c r="AHG20" s="49"/>
      <c r="AHH20" s="49"/>
      <c r="AHI20" s="49"/>
      <c r="AHJ20" s="67">
        <f t="shared" si="343"/>
        <v>0</v>
      </c>
      <c r="AHK20" s="68">
        <f t="shared" si="344"/>
        <v>0</v>
      </c>
      <c r="AHL20" s="48">
        <v>220</v>
      </c>
      <c r="AHM20" s="49"/>
      <c r="AHN20" s="49"/>
      <c r="AHO20" s="49"/>
      <c r="AHP20" s="49"/>
      <c r="AHQ20" s="49"/>
      <c r="AHR20" s="67">
        <f t="shared" si="345"/>
        <v>220</v>
      </c>
      <c r="AHS20" s="68">
        <f t="shared" si="346"/>
        <v>7.5862068965517242</v>
      </c>
      <c r="AHT20" s="48"/>
      <c r="AHU20" s="49"/>
      <c r="AHV20" s="49"/>
      <c r="AHW20" s="49"/>
      <c r="AHX20" s="49"/>
      <c r="AHY20" s="49">
        <v>238</v>
      </c>
      <c r="AHZ20" s="67">
        <f t="shared" si="347"/>
        <v>238</v>
      </c>
      <c r="AIA20" s="68">
        <f t="shared" si="348"/>
        <v>8.2068965517241388</v>
      </c>
      <c r="AIB20" s="48"/>
      <c r="AIC20" s="49"/>
      <c r="AID20" s="49"/>
      <c r="AIE20" s="49"/>
      <c r="AIF20" s="49"/>
      <c r="AIG20" s="49"/>
      <c r="AIH20" s="67">
        <f t="shared" si="349"/>
        <v>0</v>
      </c>
      <c r="AII20" s="68">
        <f t="shared" si="350"/>
        <v>0</v>
      </c>
      <c r="AIJ20" s="48"/>
      <c r="AIK20" s="49"/>
      <c r="AIL20" s="49"/>
      <c r="AIM20" s="49"/>
      <c r="AIN20" s="49"/>
      <c r="AIO20" s="49"/>
      <c r="AIP20" s="67">
        <f t="shared" si="351"/>
        <v>0</v>
      </c>
      <c r="AIQ20" s="68">
        <f t="shared" si="352"/>
        <v>0</v>
      </c>
      <c r="AIR20" s="48"/>
      <c r="AIS20" s="49"/>
      <c r="AIT20" s="49"/>
      <c r="AIU20" s="49"/>
      <c r="AIV20" s="49"/>
      <c r="AIW20" s="49"/>
      <c r="AIX20" s="67">
        <f t="shared" si="353"/>
        <v>0</v>
      </c>
      <c r="AIY20" s="68">
        <f t="shared" si="354"/>
        <v>0</v>
      </c>
      <c r="AIZ20" s="48"/>
      <c r="AJA20" s="49"/>
      <c r="AJB20" s="49"/>
      <c r="AJC20" s="49"/>
      <c r="AJD20" s="49">
        <v>200</v>
      </c>
      <c r="AJE20" s="49"/>
      <c r="AJF20" s="67">
        <f t="shared" si="355"/>
        <v>200</v>
      </c>
      <c r="AJG20" s="68">
        <f t="shared" si="356"/>
        <v>6.8965517241379306</v>
      </c>
      <c r="AJH20" s="48"/>
      <c r="AJI20" s="49"/>
      <c r="AJJ20" s="49"/>
      <c r="AJK20" s="49"/>
      <c r="AJL20" s="49"/>
      <c r="AJM20" s="49">
        <v>226</v>
      </c>
      <c r="AJN20" s="42">
        <f t="shared" si="357"/>
        <v>226</v>
      </c>
      <c r="AJO20" s="43">
        <f t="shared" si="358"/>
        <v>7.7931034482758621</v>
      </c>
      <c r="AJP20" s="48"/>
      <c r="AJQ20" s="49"/>
      <c r="AJR20" s="49"/>
      <c r="AJS20" s="49"/>
      <c r="AJT20" s="49"/>
      <c r="AJU20" s="49"/>
      <c r="AJV20" s="42">
        <f t="shared" si="359"/>
        <v>0</v>
      </c>
      <c r="AJW20" s="43">
        <f t="shared" si="360"/>
        <v>0</v>
      </c>
      <c r="AJX20" s="48"/>
      <c r="AJY20" s="49"/>
      <c r="AJZ20" s="49"/>
      <c r="AKA20" s="49"/>
      <c r="AKB20" s="49"/>
      <c r="AKC20" s="49"/>
      <c r="AKD20" s="67">
        <f t="shared" si="361"/>
        <v>0</v>
      </c>
      <c r="AKE20" s="68">
        <f t="shared" si="362"/>
        <v>0</v>
      </c>
      <c r="AKF20" s="48"/>
      <c r="AKG20" s="49"/>
      <c r="AKH20" s="49"/>
      <c r="AKI20" s="49"/>
      <c r="AKJ20" s="49"/>
      <c r="AKK20" s="49"/>
      <c r="AKL20" s="67">
        <f t="shared" si="363"/>
        <v>0</v>
      </c>
      <c r="AKM20" s="184">
        <f t="shared" si="364"/>
        <v>0</v>
      </c>
      <c r="AKN20" s="195"/>
      <c r="AKO20" s="49"/>
      <c r="AKP20" s="49"/>
      <c r="AKQ20" s="49"/>
      <c r="AKR20" s="49"/>
      <c r="AKS20" s="49"/>
      <c r="AKT20" s="67">
        <f t="shared" si="365"/>
        <v>0</v>
      </c>
      <c r="AKU20" s="184">
        <f t="shared" si="366"/>
        <v>0</v>
      </c>
      <c r="AKV20" s="48"/>
      <c r="AKW20" s="49">
        <v>219</v>
      </c>
      <c r="AKX20" s="49"/>
      <c r="AKY20" s="49"/>
      <c r="AKZ20" s="49"/>
      <c r="ALA20" s="49"/>
      <c r="ALB20" s="67">
        <f t="shared" si="367"/>
        <v>219</v>
      </c>
      <c r="ALC20" s="68">
        <f t="shared" si="368"/>
        <v>36.5</v>
      </c>
      <c r="ALD20" s="48"/>
      <c r="ALE20" s="49"/>
      <c r="ALF20" s="49">
        <v>220</v>
      </c>
      <c r="ALG20" s="49"/>
      <c r="ALH20" s="49"/>
      <c r="ALI20" s="49"/>
      <c r="ALJ20" s="67">
        <f t="shared" si="369"/>
        <v>220</v>
      </c>
      <c r="ALK20" s="68">
        <f t="shared" si="370"/>
        <v>36.666666666666664</v>
      </c>
      <c r="ALL20" s="48"/>
      <c r="ALM20" s="49"/>
      <c r="ALN20" s="49"/>
      <c r="ALO20" s="49"/>
      <c r="ALP20" s="49"/>
      <c r="ALQ20" s="49"/>
      <c r="ALR20" s="67">
        <f t="shared" si="371"/>
        <v>0</v>
      </c>
      <c r="ALS20" s="68">
        <f t="shared" si="372"/>
        <v>0</v>
      </c>
      <c r="ALT20" s="48"/>
      <c r="ALU20" s="49">
        <v>220</v>
      </c>
      <c r="ALV20" s="49"/>
      <c r="ALW20" s="49"/>
      <c r="ALX20" s="49"/>
      <c r="ALY20" s="49"/>
      <c r="ALZ20" s="67">
        <f t="shared" si="373"/>
        <v>220</v>
      </c>
      <c r="AMA20" s="68">
        <f t="shared" si="374"/>
        <v>36.666666666666664</v>
      </c>
      <c r="AMB20" s="48"/>
      <c r="AMC20" s="49">
        <v>220</v>
      </c>
      <c r="AMD20" s="49"/>
      <c r="AME20" s="49"/>
      <c r="AMF20" s="49"/>
      <c r="AMG20" s="49"/>
      <c r="AMH20" s="67">
        <f t="shared" si="375"/>
        <v>220</v>
      </c>
      <c r="AMI20" s="68">
        <f t="shared" si="376"/>
        <v>36.666666666666664</v>
      </c>
      <c r="AMJ20" s="48"/>
      <c r="AMK20" s="49"/>
      <c r="AML20" s="49"/>
      <c r="AMM20" s="49"/>
      <c r="AMN20" s="49"/>
      <c r="AMO20" s="49"/>
      <c r="AMP20" s="67">
        <f t="shared" si="377"/>
        <v>0</v>
      </c>
      <c r="AMQ20" s="68">
        <f t="shared" si="378"/>
        <v>0</v>
      </c>
      <c r="AMR20" s="48"/>
      <c r="AMS20" s="49"/>
      <c r="AMT20" s="49"/>
      <c r="AMU20" s="49"/>
      <c r="AMV20" s="49">
        <v>214</v>
      </c>
      <c r="AMW20" s="49"/>
      <c r="AMX20" s="67">
        <f t="shared" si="379"/>
        <v>214</v>
      </c>
      <c r="AMY20" s="68">
        <f t="shared" si="380"/>
        <v>35.666666666666664</v>
      </c>
      <c r="AMZ20" s="48">
        <v>220</v>
      </c>
      <c r="ANA20" s="49"/>
      <c r="ANB20" s="49"/>
      <c r="ANC20" s="49"/>
      <c r="AND20" s="49"/>
      <c r="ANE20" s="49"/>
      <c r="ANF20" s="67">
        <f t="shared" si="381"/>
        <v>220</v>
      </c>
      <c r="ANG20" s="68">
        <f t="shared" si="382"/>
        <v>36.666666666666664</v>
      </c>
      <c r="ANH20" s="48"/>
      <c r="ANI20" s="49"/>
      <c r="ANJ20" s="49"/>
      <c r="ANK20" s="49">
        <v>220</v>
      </c>
      <c r="ANL20" s="49">
        <v>220</v>
      </c>
      <c r="ANM20" s="49"/>
      <c r="ANN20" s="67">
        <f t="shared" si="383"/>
        <v>440</v>
      </c>
      <c r="ANO20" s="68">
        <f t="shared" si="384"/>
        <v>73.333333333333329</v>
      </c>
      <c r="ANP20" s="48"/>
      <c r="ANQ20" s="49"/>
      <c r="ANR20" s="49"/>
      <c r="ANS20" s="49"/>
      <c r="ANT20" s="49"/>
      <c r="ANU20" s="49"/>
      <c r="ANV20" s="67">
        <f t="shared" si="385"/>
        <v>0</v>
      </c>
      <c r="ANW20" s="68">
        <f t="shared" si="386"/>
        <v>0</v>
      </c>
      <c r="ANX20" s="82"/>
      <c r="ANY20" s="83"/>
      <c r="ANZ20" s="83"/>
      <c r="AOA20" s="83"/>
      <c r="AOB20" s="83"/>
      <c r="AOC20" s="83"/>
      <c r="AOD20" s="67">
        <f t="shared" si="387"/>
        <v>0</v>
      </c>
      <c r="AOE20" s="68">
        <f t="shared" si="388"/>
        <v>0</v>
      </c>
      <c r="AOF20" s="48"/>
      <c r="AOG20" s="49"/>
      <c r="AOH20" s="49"/>
      <c r="AOI20" s="49"/>
      <c r="AOJ20" s="49"/>
      <c r="AOK20" s="49"/>
      <c r="AOL20" s="67">
        <f t="shared" si="389"/>
        <v>0</v>
      </c>
      <c r="AOM20" s="68">
        <f t="shared" si="390"/>
        <v>0</v>
      </c>
      <c r="AON20" s="48"/>
      <c r="AOO20" s="49"/>
      <c r="AOP20" s="49"/>
      <c r="AOQ20" s="49"/>
      <c r="AOR20" s="49"/>
      <c r="AOS20" s="49"/>
      <c r="AOT20" s="67">
        <f t="shared" si="391"/>
        <v>0</v>
      </c>
      <c r="AOU20" s="68">
        <f t="shared" si="392"/>
        <v>0</v>
      </c>
      <c r="AOV20" s="48"/>
      <c r="AOW20" s="49"/>
      <c r="AOX20" s="49">
        <v>220</v>
      </c>
      <c r="AOY20" s="49"/>
      <c r="AOZ20" s="49"/>
      <c r="APA20" s="49"/>
      <c r="APB20" s="67">
        <f t="shared" si="393"/>
        <v>220</v>
      </c>
      <c r="APC20" s="68">
        <f t="shared" si="394"/>
        <v>36.666666666666664</v>
      </c>
      <c r="APD20" s="48"/>
      <c r="APE20" s="49"/>
      <c r="APF20" s="49"/>
      <c r="APG20" s="49"/>
      <c r="APH20" s="49">
        <v>220</v>
      </c>
      <c r="API20" s="49"/>
      <c r="APJ20" s="67">
        <f t="shared" si="395"/>
        <v>220</v>
      </c>
      <c r="APK20" s="68">
        <f t="shared" si="396"/>
        <v>36.666666666666664</v>
      </c>
      <c r="APL20" s="48"/>
      <c r="APM20" s="49"/>
      <c r="APN20" s="49"/>
      <c r="APO20" s="49"/>
      <c r="APP20" s="49"/>
      <c r="APQ20" s="49"/>
      <c r="APR20" s="67">
        <f t="shared" si="397"/>
        <v>0</v>
      </c>
      <c r="APS20" s="68">
        <f t="shared" si="398"/>
        <v>0</v>
      </c>
      <c r="APT20" s="48"/>
      <c r="APU20" s="49"/>
      <c r="APV20" s="49"/>
      <c r="APW20" s="49"/>
      <c r="APX20" s="49"/>
      <c r="APY20" s="49"/>
      <c r="APZ20" s="67">
        <f t="shared" si="399"/>
        <v>0</v>
      </c>
      <c r="AQA20" s="68">
        <f t="shared" si="400"/>
        <v>0</v>
      </c>
      <c r="AQB20" s="48"/>
      <c r="AQC20" s="49"/>
      <c r="AQD20" s="49"/>
      <c r="AQE20" s="49">
        <v>222</v>
      </c>
      <c r="AQF20" s="49">
        <v>4</v>
      </c>
      <c r="AQG20" s="49"/>
      <c r="AQH20" s="67">
        <f t="shared" si="401"/>
        <v>226</v>
      </c>
      <c r="AQI20" s="68">
        <f t="shared" si="402"/>
        <v>37.666666666666664</v>
      </c>
      <c r="AQJ20" s="48"/>
      <c r="AQK20" s="49">
        <v>220</v>
      </c>
      <c r="AQL20" s="49"/>
      <c r="AQM20" s="49"/>
      <c r="AQN20" s="49"/>
      <c r="AQO20" s="49"/>
      <c r="AQP20" s="67">
        <f t="shared" si="403"/>
        <v>220</v>
      </c>
      <c r="AQQ20" s="68">
        <f t="shared" si="404"/>
        <v>36.666666666666664</v>
      </c>
      <c r="AQR20" s="48"/>
      <c r="AQS20" s="49"/>
      <c r="AQT20" s="49"/>
      <c r="AQU20" s="49"/>
      <c r="AQV20" s="49"/>
      <c r="AQW20" s="49"/>
      <c r="AQX20" s="67">
        <f t="shared" si="405"/>
        <v>0</v>
      </c>
      <c r="AQY20" s="68">
        <f t="shared" si="406"/>
        <v>0</v>
      </c>
      <c r="AQZ20" s="48"/>
      <c r="ARA20" s="49"/>
      <c r="ARB20" s="49"/>
      <c r="ARC20" s="49"/>
      <c r="ARD20" s="49"/>
      <c r="ARE20" s="49"/>
      <c r="ARF20" s="67">
        <f t="shared" si="407"/>
        <v>0</v>
      </c>
      <c r="ARG20" s="68">
        <f t="shared" si="408"/>
        <v>0</v>
      </c>
      <c r="ARH20" s="48"/>
      <c r="ARI20" s="49"/>
      <c r="ARJ20" s="49"/>
      <c r="ARK20" s="49"/>
      <c r="ARL20" s="49"/>
      <c r="ARM20" s="49">
        <v>110</v>
      </c>
      <c r="ARN20" s="67">
        <f t="shared" si="409"/>
        <v>110</v>
      </c>
      <c r="ARO20" s="68">
        <f t="shared" si="410"/>
        <v>18.333333333333332</v>
      </c>
      <c r="ARP20" s="48"/>
      <c r="ARQ20" s="49"/>
      <c r="ARR20" s="49"/>
      <c r="ARS20" s="49"/>
      <c r="ART20" s="49"/>
      <c r="ARU20" s="49"/>
      <c r="ARV20" s="67">
        <f t="shared" si="411"/>
        <v>0</v>
      </c>
      <c r="ARW20" s="68">
        <f t="shared" si="412"/>
        <v>0</v>
      </c>
      <c r="ARX20" s="48"/>
      <c r="ARY20" s="49"/>
      <c r="ARZ20" s="49"/>
      <c r="ASA20" s="49">
        <v>220</v>
      </c>
      <c r="ASB20" s="49"/>
      <c r="ASC20" s="49"/>
      <c r="ASD20" s="67">
        <f t="shared" si="413"/>
        <v>220</v>
      </c>
      <c r="ASE20" s="68">
        <f t="shared" si="414"/>
        <v>36.666666666666664</v>
      </c>
      <c r="ASF20" s="48"/>
      <c r="ASG20" s="49"/>
      <c r="ASH20" s="49">
        <v>201</v>
      </c>
      <c r="ASI20" s="49"/>
      <c r="ASJ20" s="49"/>
      <c r="ASK20" s="49"/>
      <c r="ASL20" s="67">
        <f t="shared" si="415"/>
        <v>201</v>
      </c>
      <c r="ASM20" s="68">
        <f t="shared" si="416"/>
        <v>33.5</v>
      </c>
      <c r="ASN20" s="48"/>
      <c r="ASO20" s="49"/>
      <c r="ASP20" s="49"/>
      <c r="ASQ20" s="49"/>
      <c r="ASR20" s="49"/>
      <c r="ASS20" s="49"/>
      <c r="AST20" s="67">
        <f t="shared" si="417"/>
        <v>0</v>
      </c>
      <c r="ASU20" s="68">
        <f t="shared" si="418"/>
        <v>0</v>
      </c>
      <c r="ASV20" s="48"/>
      <c r="ASW20" s="49"/>
      <c r="ASX20" s="49"/>
      <c r="ASY20" s="49"/>
      <c r="ASZ20" s="49"/>
      <c r="ATA20" s="49"/>
      <c r="ATB20" s="67">
        <f t="shared" si="419"/>
        <v>0</v>
      </c>
      <c r="ATC20" s="68">
        <f t="shared" si="420"/>
        <v>0</v>
      </c>
      <c r="ATD20" s="48"/>
      <c r="ATE20" s="49"/>
      <c r="ATF20" s="49"/>
      <c r="ATG20" s="49"/>
      <c r="ATH20" s="49"/>
      <c r="ATI20" s="49"/>
      <c r="ATJ20" s="67">
        <f t="shared" si="421"/>
        <v>0</v>
      </c>
      <c r="ATK20" s="68">
        <f t="shared" si="422"/>
        <v>0</v>
      </c>
      <c r="ATL20" s="48"/>
      <c r="ATM20" s="49">
        <v>220</v>
      </c>
      <c r="ATN20" s="49"/>
      <c r="ATO20" s="49"/>
      <c r="ATP20" s="49"/>
      <c r="ATQ20" s="49"/>
      <c r="ATR20" s="67">
        <f t="shared" si="423"/>
        <v>220</v>
      </c>
      <c r="ATS20" s="68">
        <f t="shared" si="424"/>
        <v>36.666666666666664</v>
      </c>
      <c r="ATT20" s="48"/>
      <c r="ATU20" s="49"/>
      <c r="ATV20" s="49"/>
      <c r="ATW20" s="49"/>
      <c r="ATX20" s="49"/>
      <c r="ATY20" s="49"/>
      <c r="ATZ20" s="67">
        <f t="shared" si="425"/>
        <v>0</v>
      </c>
      <c r="AUA20" s="68">
        <f t="shared" si="426"/>
        <v>0</v>
      </c>
      <c r="AUB20" s="48">
        <v>220</v>
      </c>
      <c r="AUC20" s="49"/>
      <c r="AUD20" s="49"/>
      <c r="AUE20" s="49"/>
      <c r="AUF20" s="49"/>
      <c r="AUG20" s="49"/>
      <c r="AUH20" s="67">
        <f t="shared" si="427"/>
        <v>220</v>
      </c>
      <c r="AUI20" s="68">
        <f t="shared" si="428"/>
        <v>36.666666666666664</v>
      </c>
      <c r="AUJ20" s="48"/>
      <c r="AUK20" s="49"/>
      <c r="AUL20" s="49"/>
      <c r="AUM20" s="49"/>
      <c r="AUN20" s="49"/>
      <c r="AUO20" s="49"/>
      <c r="AUP20" s="67">
        <f t="shared" si="429"/>
        <v>0</v>
      </c>
      <c r="AUQ20" s="68">
        <f t="shared" si="430"/>
        <v>0</v>
      </c>
      <c r="AUR20" s="48"/>
      <c r="AUS20" s="49"/>
      <c r="AUT20" s="49"/>
      <c r="AUU20" s="49"/>
      <c r="AUV20" s="49"/>
      <c r="AUW20" s="49"/>
      <c r="AUX20" s="67">
        <f t="shared" si="431"/>
        <v>0</v>
      </c>
      <c r="AUY20" s="68">
        <f t="shared" si="432"/>
        <v>0</v>
      </c>
      <c r="AUZ20" s="48"/>
      <c r="AVA20" s="49"/>
      <c r="AVB20" s="49">
        <v>220</v>
      </c>
      <c r="AVC20" s="49"/>
      <c r="AVD20" s="49"/>
      <c r="AVE20" s="49"/>
      <c r="AVF20" s="67">
        <f t="shared" si="433"/>
        <v>220</v>
      </c>
      <c r="AVG20" s="68">
        <f t="shared" si="434"/>
        <v>36.666666666666664</v>
      </c>
      <c r="AVH20" s="48"/>
      <c r="AVI20" s="49"/>
      <c r="AVJ20" s="49"/>
      <c r="AVK20" s="49"/>
      <c r="AVL20" s="49"/>
      <c r="AVM20" s="49"/>
      <c r="AVN20" s="67">
        <f t="shared" si="435"/>
        <v>0</v>
      </c>
      <c r="AVO20" s="68">
        <f t="shared" si="436"/>
        <v>0</v>
      </c>
      <c r="AVP20" s="48"/>
      <c r="AVQ20" s="49"/>
      <c r="AVR20" s="49"/>
      <c r="AVS20" s="49"/>
      <c r="AVT20" s="49"/>
      <c r="AVU20" s="49"/>
      <c r="AVV20" s="67">
        <f t="shared" si="437"/>
        <v>0</v>
      </c>
      <c r="AVW20" s="68">
        <f t="shared" si="438"/>
        <v>0</v>
      </c>
      <c r="AVX20" s="48"/>
      <c r="AVY20" s="49"/>
      <c r="AVZ20" s="49"/>
      <c r="AWA20" s="49"/>
      <c r="AWB20" s="49"/>
      <c r="AWC20" s="49"/>
      <c r="AWD20" s="67">
        <f t="shared" si="439"/>
        <v>0</v>
      </c>
      <c r="AWE20" s="68">
        <f t="shared" si="440"/>
        <v>0</v>
      </c>
      <c r="AWF20" s="48"/>
      <c r="AWG20" s="49"/>
      <c r="AWH20" s="49"/>
      <c r="AWI20" s="49">
        <v>110</v>
      </c>
      <c r="AWJ20" s="49"/>
      <c r="AWK20" s="49"/>
      <c r="AWL20" s="67">
        <f t="shared" si="441"/>
        <v>110</v>
      </c>
      <c r="AWM20" s="68">
        <f t="shared" si="442"/>
        <v>18.333333333333332</v>
      </c>
      <c r="AWN20" s="48"/>
      <c r="AWO20" s="49"/>
      <c r="AWP20" s="49"/>
      <c r="AWQ20" s="49"/>
      <c r="AWR20" s="49"/>
      <c r="AWS20" s="49"/>
      <c r="AWT20" s="42">
        <f t="shared" si="443"/>
        <v>0</v>
      </c>
      <c r="AWU20" s="43">
        <f t="shared" si="444"/>
        <v>0</v>
      </c>
      <c r="AWV20" s="48"/>
      <c r="AWW20" s="49"/>
      <c r="AWX20" s="49"/>
      <c r="AWY20" s="49"/>
      <c r="AWZ20" s="49"/>
      <c r="AXA20" s="49"/>
      <c r="AXB20" s="42">
        <f t="shared" si="445"/>
        <v>0</v>
      </c>
      <c r="AXC20" s="43">
        <f t="shared" si="446"/>
        <v>0</v>
      </c>
      <c r="AXD20" s="48"/>
      <c r="AXE20" s="49"/>
      <c r="AXF20" s="49">
        <v>165</v>
      </c>
      <c r="AXG20" s="49"/>
      <c r="AXH20" s="49"/>
      <c r="AXI20" s="49"/>
      <c r="AXJ20" s="42">
        <f t="shared" si="447"/>
        <v>165</v>
      </c>
      <c r="AXK20" s="43">
        <f t="shared" si="448"/>
        <v>27.5</v>
      </c>
      <c r="AXL20" s="48"/>
      <c r="AXM20" s="49"/>
      <c r="AXN20" s="49"/>
      <c r="AXO20" s="49"/>
      <c r="AXP20" s="49"/>
      <c r="AXQ20" s="49"/>
      <c r="AXR20" s="42">
        <f t="shared" si="449"/>
        <v>0</v>
      </c>
      <c r="AXS20" s="43">
        <f t="shared" si="450"/>
        <v>0</v>
      </c>
      <c r="AXT20" s="48"/>
      <c r="AXU20" s="49"/>
      <c r="AXV20" s="49"/>
      <c r="AXW20" s="49"/>
      <c r="AXX20" s="49"/>
      <c r="AXY20" s="49"/>
      <c r="AXZ20" s="42">
        <f t="shared" si="451"/>
        <v>0</v>
      </c>
      <c r="AYA20" s="43">
        <f t="shared" si="452"/>
        <v>0</v>
      </c>
      <c r="AYB20" s="48"/>
      <c r="AYC20" s="49">
        <v>220</v>
      </c>
      <c r="AYD20" s="49"/>
      <c r="AYE20" s="49">
        <v>214</v>
      </c>
      <c r="AYF20" s="49"/>
      <c r="AYG20" s="49"/>
      <c r="AYH20" s="42">
        <f t="shared" si="453"/>
        <v>434</v>
      </c>
      <c r="AYI20" s="43">
        <f t="shared" si="454"/>
        <v>72.333333333333329</v>
      </c>
      <c r="AYJ20" s="48"/>
      <c r="AYK20" s="49"/>
      <c r="AYL20" s="49"/>
      <c r="AYM20" s="49"/>
      <c r="AYN20" s="49"/>
      <c r="AYO20" s="49"/>
      <c r="AYP20" s="42">
        <f t="shared" si="455"/>
        <v>0</v>
      </c>
      <c r="AYQ20" s="43">
        <f t="shared" si="456"/>
        <v>0</v>
      </c>
      <c r="AYR20" s="48"/>
      <c r="AYS20" s="49"/>
      <c r="AYT20" s="49"/>
      <c r="AYU20" s="49"/>
      <c r="AYV20" s="49"/>
      <c r="AYW20" s="49"/>
      <c r="AYX20" s="42">
        <f t="shared" si="457"/>
        <v>0</v>
      </c>
      <c r="AYY20" s="43">
        <f t="shared" si="458"/>
        <v>0</v>
      </c>
      <c r="AYZ20" s="48"/>
      <c r="AZA20" s="49"/>
      <c r="AZB20" s="49"/>
      <c r="AZC20" s="49"/>
      <c r="AZD20" s="49"/>
      <c r="AZE20" s="49"/>
      <c r="AZF20" s="42">
        <f t="shared" si="459"/>
        <v>0</v>
      </c>
      <c r="AZG20" s="43">
        <f t="shared" si="460"/>
        <v>0</v>
      </c>
      <c r="AZH20" s="48"/>
      <c r="AZI20" s="49"/>
      <c r="AZJ20" s="49"/>
      <c r="AZK20" s="49"/>
      <c r="AZL20" s="49"/>
      <c r="AZM20" s="49"/>
      <c r="AZN20" s="42">
        <f t="shared" si="461"/>
        <v>0</v>
      </c>
      <c r="AZO20" s="43">
        <f t="shared" si="462"/>
        <v>0</v>
      </c>
      <c r="AZP20" s="48"/>
      <c r="AZQ20" s="49"/>
      <c r="AZR20" s="49"/>
      <c r="AZS20" s="49"/>
      <c r="AZT20" s="49"/>
      <c r="AZU20" s="49"/>
      <c r="AZV20" s="42">
        <f t="shared" si="463"/>
        <v>0</v>
      </c>
      <c r="AZW20" s="43">
        <f t="shared" si="464"/>
        <v>0</v>
      </c>
      <c r="AZX20" s="82"/>
      <c r="AZY20" s="83"/>
      <c r="AZZ20" s="83"/>
      <c r="BAA20" s="83"/>
      <c r="BAB20" s="83"/>
      <c r="BAC20" s="83"/>
      <c r="BAD20" s="42">
        <f t="shared" si="465"/>
        <v>0</v>
      </c>
      <c r="BAE20" s="43">
        <f t="shared" si="466"/>
        <v>0</v>
      </c>
      <c r="BAF20" s="48"/>
      <c r="BAG20" s="49"/>
      <c r="BAH20" s="49"/>
      <c r="BAI20" s="49">
        <v>233</v>
      </c>
      <c r="BAJ20" s="49"/>
      <c r="BAK20" s="49"/>
      <c r="BAL20" s="42">
        <f t="shared" si="467"/>
        <v>233</v>
      </c>
      <c r="BAM20" s="43">
        <f t="shared" si="468"/>
        <v>38.833333333333336</v>
      </c>
      <c r="BAN20" s="48"/>
      <c r="BAO20" s="49"/>
      <c r="BAP20" s="49"/>
      <c r="BAQ20" s="49"/>
      <c r="BAR20" s="49"/>
      <c r="BAS20" s="49"/>
      <c r="BAT20" s="42">
        <f t="shared" si="469"/>
        <v>0</v>
      </c>
      <c r="BAU20" s="43">
        <f t="shared" si="470"/>
        <v>0</v>
      </c>
      <c r="BAV20" s="48"/>
      <c r="BAW20" s="49"/>
      <c r="BAX20" s="49"/>
      <c r="BAY20" s="49"/>
      <c r="BAZ20" s="49"/>
      <c r="BBA20" s="49"/>
      <c r="BBB20" s="42">
        <f t="shared" si="471"/>
        <v>0</v>
      </c>
      <c r="BBC20" s="43">
        <f t="shared" si="472"/>
        <v>0</v>
      </c>
      <c r="BBD20" s="48"/>
      <c r="BBE20" s="49"/>
      <c r="BBF20" s="49"/>
      <c r="BBG20" s="49">
        <v>110</v>
      </c>
      <c r="BBH20" s="49"/>
      <c r="BBI20" s="49"/>
      <c r="BBJ20" s="42">
        <f t="shared" si="473"/>
        <v>110</v>
      </c>
      <c r="BBK20" s="43">
        <f t="shared" si="474"/>
        <v>18.333333333333332</v>
      </c>
      <c r="BBL20" s="48"/>
      <c r="BBM20" s="49"/>
      <c r="BBN20" s="49"/>
      <c r="BBO20" s="49"/>
      <c r="BBP20" s="49"/>
      <c r="BBQ20" s="49"/>
      <c r="BBR20" s="42">
        <f t="shared" si="475"/>
        <v>0</v>
      </c>
      <c r="BBS20" s="43">
        <f t="shared" si="476"/>
        <v>0</v>
      </c>
      <c r="BBT20" s="48"/>
      <c r="BBU20" s="49"/>
      <c r="BBV20" s="49"/>
      <c r="BBW20" s="49"/>
      <c r="BBX20" s="49"/>
      <c r="BBY20" s="49"/>
      <c r="BBZ20" s="42">
        <f t="shared" si="477"/>
        <v>0</v>
      </c>
      <c r="BCA20" s="43">
        <f t="shared" si="478"/>
        <v>0</v>
      </c>
      <c r="BCB20" s="48">
        <v>220</v>
      </c>
      <c r="BCC20" s="49"/>
      <c r="BCD20" s="49"/>
      <c r="BCE20" s="49"/>
      <c r="BCF20" s="49"/>
      <c r="BCG20" s="49"/>
      <c r="BCH20" s="42">
        <f t="shared" si="479"/>
        <v>220</v>
      </c>
      <c r="BCI20" s="43">
        <f t="shared" si="480"/>
        <v>36.666666666666664</v>
      </c>
      <c r="BCJ20" s="48"/>
      <c r="BCK20" s="49"/>
      <c r="BCL20" s="49"/>
      <c r="BCM20" s="49"/>
      <c r="BCN20" s="49"/>
      <c r="BCO20" s="49"/>
      <c r="BCP20" s="42">
        <f t="shared" si="481"/>
        <v>0</v>
      </c>
      <c r="BCQ20" s="43">
        <f t="shared" si="482"/>
        <v>0</v>
      </c>
      <c r="BCR20" s="48"/>
      <c r="BCS20" s="49"/>
      <c r="BCT20" s="49"/>
      <c r="BCU20" s="49"/>
      <c r="BCV20" s="49"/>
      <c r="BCW20" s="49"/>
      <c r="BCX20" s="42">
        <f t="shared" si="483"/>
        <v>0</v>
      </c>
      <c r="BCY20" s="43">
        <f t="shared" si="484"/>
        <v>0</v>
      </c>
      <c r="BCZ20" s="48">
        <v>110</v>
      </c>
      <c r="BDA20" s="49"/>
      <c r="BDB20" s="49">
        <v>110</v>
      </c>
      <c r="BDC20" s="49"/>
      <c r="BDD20" s="49"/>
      <c r="BDE20" s="49"/>
      <c r="BDF20" s="42">
        <f t="shared" si="485"/>
        <v>220</v>
      </c>
      <c r="BDG20" s="43">
        <f t="shared" si="486"/>
        <v>36.666666666666664</v>
      </c>
      <c r="BDH20" s="48"/>
      <c r="BDI20" s="49"/>
      <c r="BDJ20" s="49"/>
      <c r="BDK20" s="49"/>
      <c r="BDL20" s="49"/>
      <c r="BDM20" s="49"/>
      <c r="BDN20" s="42">
        <f t="shared" si="487"/>
        <v>0</v>
      </c>
      <c r="BDO20" s="43">
        <f t="shared" si="488"/>
        <v>0</v>
      </c>
      <c r="BDP20" s="48"/>
      <c r="BDQ20" s="49"/>
      <c r="BDR20" s="49"/>
      <c r="BDS20" s="49"/>
      <c r="BDT20" s="49">
        <v>109</v>
      </c>
      <c r="BDU20" s="49"/>
      <c r="BDV20" s="42">
        <f t="shared" si="489"/>
        <v>109</v>
      </c>
      <c r="BDW20" s="43">
        <f t="shared" si="490"/>
        <v>18.166666666666668</v>
      </c>
      <c r="BDX20" s="48"/>
      <c r="BDY20" s="49"/>
      <c r="BDZ20" s="49"/>
      <c r="BEA20" s="49"/>
      <c r="BEB20" s="49"/>
      <c r="BEC20" s="49"/>
      <c r="BED20" s="42">
        <f t="shared" si="491"/>
        <v>0</v>
      </c>
      <c r="BEE20" s="43">
        <f t="shared" si="492"/>
        <v>0</v>
      </c>
      <c r="BEF20" s="48"/>
      <c r="BEG20" s="49"/>
      <c r="BEH20" s="49"/>
      <c r="BEI20" s="49">
        <v>110</v>
      </c>
      <c r="BEJ20" s="49"/>
      <c r="BEK20" s="49">
        <v>110</v>
      </c>
      <c r="BEL20" s="42">
        <f t="shared" si="493"/>
        <v>220</v>
      </c>
      <c r="BEM20" s="43">
        <f t="shared" si="494"/>
        <v>36.666666666666664</v>
      </c>
      <c r="BEN20" s="48"/>
      <c r="BEO20" s="49"/>
      <c r="BEP20" s="49"/>
      <c r="BEQ20" s="49"/>
      <c r="BER20" s="49"/>
      <c r="BES20" s="49"/>
      <c r="BET20" s="42">
        <f t="shared" si="495"/>
        <v>0</v>
      </c>
      <c r="BEU20" s="43">
        <f t="shared" si="496"/>
        <v>0</v>
      </c>
      <c r="BEV20" s="82"/>
      <c r="BEW20" s="83"/>
      <c r="BEX20" s="83"/>
      <c r="BEY20" s="83">
        <v>110</v>
      </c>
      <c r="BEZ20" s="83"/>
      <c r="BFA20" s="83"/>
      <c r="BFB20" s="42">
        <f t="shared" si="497"/>
        <v>110</v>
      </c>
      <c r="BFC20" s="43">
        <f t="shared" si="498"/>
        <v>18.333333333333332</v>
      </c>
      <c r="BFD20" s="48"/>
      <c r="BFE20" s="49"/>
      <c r="BFF20" s="49"/>
      <c r="BFG20" s="49"/>
      <c r="BFH20" s="49"/>
      <c r="BFI20" s="49">
        <v>110</v>
      </c>
      <c r="BFJ20" s="42">
        <f t="shared" si="499"/>
        <v>110</v>
      </c>
      <c r="BFK20" s="43">
        <f t="shared" si="500"/>
        <v>18.333333333333332</v>
      </c>
      <c r="BFL20" s="48"/>
      <c r="BFM20" s="49"/>
      <c r="BFN20" s="49"/>
      <c r="BFO20" s="49">
        <v>110</v>
      </c>
      <c r="BFP20" s="49"/>
      <c r="BFQ20" s="49"/>
      <c r="BFR20" s="42">
        <f t="shared" si="501"/>
        <v>110</v>
      </c>
      <c r="BFS20" s="43">
        <f t="shared" si="502"/>
        <v>18.333333333333332</v>
      </c>
      <c r="BFT20" s="48"/>
      <c r="BFU20" s="49"/>
      <c r="BFV20" s="49"/>
      <c r="BFW20" s="49"/>
      <c r="BFX20" s="49"/>
      <c r="BFY20" s="49"/>
      <c r="BFZ20" s="42">
        <f t="shared" si="503"/>
        <v>0</v>
      </c>
      <c r="BGA20" s="43">
        <f t="shared" si="504"/>
        <v>0</v>
      </c>
      <c r="BGB20" s="48">
        <v>110</v>
      </c>
      <c r="BGC20" s="49"/>
      <c r="BGD20" s="49"/>
      <c r="BGE20" s="49"/>
      <c r="BGF20" s="49"/>
      <c r="BGG20" s="49">
        <v>110</v>
      </c>
      <c r="BGH20" s="42">
        <f t="shared" si="505"/>
        <v>220</v>
      </c>
      <c r="BGI20" s="43">
        <f t="shared" si="506"/>
        <v>36.666666666666664</v>
      </c>
      <c r="BGJ20" s="48"/>
      <c r="BGK20" s="49"/>
      <c r="BGL20" s="49"/>
      <c r="BGM20" s="49"/>
      <c r="BGN20" s="49"/>
      <c r="BGO20" s="49"/>
      <c r="BGP20" s="42">
        <f t="shared" si="507"/>
        <v>0</v>
      </c>
      <c r="BGQ20" s="43">
        <f t="shared" si="508"/>
        <v>0</v>
      </c>
      <c r="BGR20" s="48"/>
      <c r="BGS20" s="49"/>
      <c r="BGT20" s="49"/>
      <c r="BGU20" s="49"/>
      <c r="BGV20" s="49"/>
      <c r="BGW20" s="49"/>
      <c r="BGX20" s="42">
        <f t="shared" si="509"/>
        <v>0</v>
      </c>
      <c r="BGY20" s="43">
        <f t="shared" si="510"/>
        <v>0</v>
      </c>
      <c r="BGZ20" s="48"/>
      <c r="BHA20" s="49">
        <v>110</v>
      </c>
      <c r="BHB20" s="49"/>
      <c r="BHC20" s="49"/>
      <c r="BHD20" s="49"/>
      <c r="BHE20" s="49">
        <v>110</v>
      </c>
      <c r="BHF20" s="42">
        <f t="shared" si="511"/>
        <v>220</v>
      </c>
      <c r="BHG20" s="43">
        <f t="shared" si="512"/>
        <v>36.666666666666664</v>
      </c>
      <c r="BHH20" s="63"/>
      <c r="BHI20" s="64"/>
      <c r="BHJ20" s="64"/>
      <c r="BHK20" s="64"/>
      <c r="BHL20" s="64"/>
      <c r="BHM20" s="64"/>
      <c r="BHN20" s="42">
        <f t="shared" si="513"/>
        <v>0</v>
      </c>
      <c r="BHO20" s="43">
        <f t="shared" si="514"/>
        <v>0</v>
      </c>
      <c r="BHP20" s="48"/>
      <c r="BHQ20" s="49"/>
      <c r="BHR20" s="49"/>
      <c r="BHS20" s="49"/>
      <c r="BHT20" s="49"/>
      <c r="BHU20" s="49"/>
      <c r="BHV20" s="42">
        <f t="shared" si="515"/>
        <v>0</v>
      </c>
      <c r="BHW20" s="43">
        <f t="shared" si="516"/>
        <v>0</v>
      </c>
      <c r="BHX20" s="48"/>
      <c r="BHY20" s="49">
        <v>221</v>
      </c>
      <c r="BHZ20" s="49"/>
      <c r="BIA20" s="49"/>
      <c r="BIB20" s="49"/>
      <c r="BIC20" s="49"/>
      <c r="BID20" s="42">
        <f t="shared" si="517"/>
        <v>221</v>
      </c>
      <c r="BIE20" s="43">
        <f t="shared" si="518"/>
        <v>36.833333333333336</v>
      </c>
      <c r="BIF20" s="48"/>
      <c r="BIG20" s="49"/>
      <c r="BIH20" s="49"/>
      <c r="BII20" s="49">
        <v>220</v>
      </c>
      <c r="BIJ20" s="49"/>
      <c r="BIK20" s="49"/>
      <c r="BIL20" s="42">
        <f t="shared" si="519"/>
        <v>220</v>
      </c>
      <c r="BIM20" s="43">
        <f t="shared" si="520"/>
        <v>36.666666666666664</v>
      </c>
      <c r="BIN20" s="48"/>
      <c r="BIO20" s="49">
        <v>110</v>
      </c>
      <c r="BIP20" s="49"/>
      <c r="BIQ20" s="49"/>
      <c r="BIR20" s="49"/>
      <c r="BIS20" s="49">
        <v>110</v>
      </c>
      <c r="BIT20" s="42">
        <f t="shared" si="521"/>
        <v>220</v>
      </c>
      <c r="BIU20" s="43">
        <f t="shared" si="522"/>
        <v>36.666666666666664</v>
      </c>
      <c r="BIV20" s="48"/>
      <c r="BIW20" s="49"/>
      <c r="BIX20" s="49">
        <v>2</v>
      </c>
      <c r="BIY20" s="49">
        <v>220</v>
      </c>
      <c r="BIZ20" s="49"/>
      <c r="BJA20" s="49"/>
      <c r="BJB20" s="42">
        <f t="shared" si="523"/>
        <v>222</v>
      </c>
      <c r="BJC20" s="43">
        <f t="shared" si="524"/>
        <v>37</v>
      </c>
      <c r="BJD20" s="48"/>
      <c r="BJE20" s="49"/>
      <c r="BJF20" s="49"/>
      <c r="BJG20" s="49"/>
      <c r="BJH20" s="49"/>
      <c r="BJI20" s="49"/>
      <c r="BJJ20" s="42">
        <f t="shared" si="525"/>
        <v>0</v>
      </c>
      <c r="BJK20" s="43">
        <f t="shared" si="526"/>
        <v>0</v>
      </c>
      <c r="BJL20" s="48"/>
      <c r="BJM20" s="49"/>
      <c r="BJN20" s="49"/>
      <c r="BJO20" s="49"/>
      <c r="BJP20" s="49"/>
      <c r="BJQ20" s="49"/>
      <c r="BJR20" s="42">
        <f t="shared" si="527"/>
        <v>0</v>
      </c>
      <c r="BJS20" s="43">
        <f t="shared" si="528"/>
        <v>0</v>
      </c>
      <c r="BJT20" s="63"/>
      <c r="BJU20" s="64"/>
      <c r="BJV20" s="64"/>
      <c r="BJW20" s="64">
        <v>252</v>
      </c>
      <c r="BJX20" s="64"/>
      <c r="BJY20" s="64"/>
      <c r="BJZ20" s="42">
        <f t="shared" si="529"/>
        <v>252</v>
      </c>
      <c r="BKA20" s="43">
        <f t="shared" si="530"/>
        <v>50.4</v>
      </c>
      <c r="BKB20" s="48"/>
      <c r="BKC20" s="49"/>
      <c r="BKD20" s="49"/>
      <c r="BKE20" s="49"/>
      <c r="BKF20" s="49"/>
      <c r="BKG20" s="49"/>
      <c r="BKH20" s="67">
        <f t="shared" si="531"/>
        <v>0</v>
      </c>
      <c r="BKI20" s="68">
        <f t="shared" si="532"/>
        <v>0</v>
      </c>
      <c r="BKJ20" s="48"/>
      <c r="BKK20" s="49"/>
      <c r="BKL20" s="49"/>
      <c r="BKM20" s="49"/>
      <c r="BKN20" s="49"/>
      <c r="BKO20" s="49"/>
      <c r="BKP20" s="42">
        <f t="shared" si="533"/>
        <v>0</v>
      </c>
      <c r="BKQ20" s="43">
        <f t="shared" si="534"/>
        <v>0</v>
      </c>
      <c r="BKR20" s="48"/>
      <c r="BKS20" s="49"/>
      <c r="BKT20" s="49"/>
      <c r="BKU20" s="49"/>
      <c r="BKV20" s="49">
        <v>221</v>
      </c>
      <c r="BKW20" s="49"/>
      <c r="BKX20" s="42">
        <f t="shared" si="535"/>
        <v>221</v>
      </c>
      <c r="BKY20" s="43">
        <f t="shared" si="536"/>
        <v>36.833333333333336</v>
      </c>
      <c r="BKZ20" s="48"/>
      <c r="BLA20" s="49"/>
      <c r="BLB20" s="49"/>
      <c r="BLC20" s="49"/>
      <c r="BLD20" s="49"/>
      <c r="BLE20" s="49"/>
      <c r="BLF20" s="42">
        <f t="shared" si="537"/>
        <v>0</v>
      </c>
      <c r="BLG20" s="43">
        <f t="shared" si="538"/>
        <v>0</v>
      </c>
      <c r="BLH20" s="48"/>
      <c r="BLI20" s="49"/>
      <c r="BLJ20" s="49"/>
      <c r="BLK20" s="49"/>
      <c r="BLL20" s="49"/>
      <c r="BLM20" s="49">
        <v>108</v>
      </c>
      <c r="BLN20" s="42">
        <f t="shared" si="539"/>
        <v>108</v>
      </c>
      <c r="BLO20" s="43">
        <f t="shared" si="540"/>
        <v>18</v>
      </c>
      <c r="BLP20" s="48"/>
      <c r="BLQ20" s="49"/>
      <c r="BLR20" s="49"/>
      <c r="BLS20" s="49"/>
      <c r="BLT20" s="49"/>
      <c r="BLU20" s="49"/>
      <c r="BLV20" s="42">
        <f t="shared" si="541"/>
        <v>0</v>
      </c>
      <c r="BLW20" s="43">
        <f t="shared" si="542"/>
        <v>0</v>
      </c>
      <c r="BLX20" s="63"/>
      <c r="BLY20" s="64"/>
      <c r="BLZ20" s="64"/>
      <c r="BMA20" s="64"/>
      <c r="BMB20" s="64"/>
      <c r="BMC20" s="64">
        <v>125</v>
      </c>
      <c r="BMD20" s="42">
        <f t="shared" si="543"/>
        <v>125</v>
      </c>
      <c r="BME20" s="43">
        <f t="shared" si="544"/>
        <v>20.833333333333332</v>
      </c>
      <c r="BMF20" s="48"/>
      <c r="BMG20" s="49"/>
      <c r="BMH20" s="49"/>
      <c r="BMI20" s="49"/>
      <c r="BMJ20" s="49"/>
      <c r="BMK20" s="49"/>
      <c r="BML20" s="42">
        <f t="shared" si="545"/>
        <v>0</v>
      </c>
      <c r="BMM20" s="43">
        <f t="shared" si="546"/>
        <v>0</v>
      </c>
      <c r="BMN20" s="63">
        <v>220</v>
      </c>
      <c r="BMO20" s="64"/>
      <c r="BMP20" s="64"/>
      <c r="BMQ20" s="64"/>
      <c r="BMR20" s="64"/>
      <c r="BMS20" s="64"/>
      <c r="BMT20" s="42">
        <f t="shared" si="547"/>
        <v>220</v>
      </c>
      <c r="BMU20" s="43">
        <f t="shared" si="548"/>
        <v>36.666666666666664</v>
      </c>
      <c r="BMV20" s="48">
        <v>110</v>
      </c>
      <c r="BMW20" s="49"/>
      <c r="BMX20" s="49"/>
      <c r="BMY20" s="49"/>
      <c r="BMZ20" s="49"/>
      <c r="BNA20" s="49"/>
      <c r="BNB20" s="42">
        <f t="shared" si="549"/>
        <v>110</v>
      </c>
      <c r="BNC20" s="43">
        <f t="shared" si="550"/>
        <v>18.333333333333332</v>
      </c>
      <c r="BND20" s="48"/>
      <c r="BNE20" s="49"/>
      <c r="BNF20" s="49"/>
      <c r="BNG20" s="49"/>
      <c r="BNH20" s="49"/>
      <c r="BNI20" s="49"/>
      <c r="BNJ20" s="42">
        <f t="shared" si="551"/>
        <v>0</v>
      </c>
      <c r="BNK20" s="43">
        <f t="shared" si="552"/>
        <v>0</v>
      </c>
      <c r="BNL20" s="48"/>
      <c r="BNM20" s="49"/>
      <c r="BNN20" s="49"/>
      <c r="BNO20" s="49"/>
      <c r="BNP20" s="49"/>
      <c r="BNQ20" s="49"/>
      <c r="BNR20" s="42">
        <f t="shared" si="553"/>
        <v>0</v>
      </c>
      <c r="BNS20" s="43">
        <f t="shared" si="554"/>
        <v>0</v>
      </c>
      <c r="BNT20" s="48">
        <v>111</v>
      </c>
      <c r="BNU20" s="49"/>
      <c r="BNV20" s="49"/>
      <c r="BNW20" s="49"/>
      <c r="BNX20" s="49"/>
      <c r="BNY20" s="49"/>
      <c r="BNZ20" s="42">
        <f t="shared" si="555"/>
        <v>111</v>
      </c>
      <c r="BOA20" s="43">
        <f t="shared" si="556"/>
        <v>18.5</v>
      </c>
      <c r="BOB20" s="48"/>
      <c r="BOC20" s="49"/>
      <c r="BOD20" s="49">
        <v>120</v>
      </c>
      <c r="BOE20" s="49"/>
      <c r="BOF20" s="49"/>
      <c r="BOG20" s="49"/>
      <c r="BOH20" s="42">
        <f t="shared" si="557"/>
        <v>120</v>
      </c>
      <c r="BOI20" s="43">
        <f t="shared" si="558"/>
        <v>20</v>
      </c>
      <c r="BOJ20" s="48"/>
      <c r="BOK20" s="49">
        <v>111</v>
      </c>
      <c r="BOL20" s="49"/>
      <c r="BOM20" s="49"/>
      <c r="BON20" s="49"/>
      <c r="BOO20" s="49">
        <v>104</v>
      </c>
      <c r="BOP20" s="42">
        <f t="shared" si="559"/>
        <v>215</v>
      </c>
      <c r="BOQ20" s="43">
        <f t="shared" si="560"/>
        <v>35.833333333333336</v>
      </c>
      <c r="BOR20" s="48"/>
      <c r="BOS20" s="49">
        <v>335</v>
      </c>
      <c r="BOT20" s="49"/>
      <c r="BOU20" s="49"/>
      <c r="BOV20" s="49"/>
      <c r="BOW20" s="49"/>
      <c r="BOX20" s="42">
        <f t="shared" si="561"/>
        <v>335</v>
      </c>
      <c r="BOY20" s="43">
        <f t="shared" si="562"/>
        <v>55.833333333333336</v>
      </c>
      <c r="BOZ20" s="63"/>
      <c r="BPA20" s="64"/>
      <c r="BPB20" s="64"/>
      <c r="BPC20" s="64"/>
      <c r="BPD20" s="64"/>
      <c r="BPE20" s="64"/>
      <c r="BPF20" s="42">
        <f t="shared" si="563"/>
        <v>0</v>
      </c>
      <c r="BPG20" s="43">
        <f t="shared" si="564"/>
        <v>0</v>
      </c>
      <c r="BPH20" s="48"/>
      <c r="BPI20" s="49"/>
      <c r="BPJ20" s="49"/>
      <c r="BPK20" s="49"/>
      <c r="BPL20" s="49"/>
      <c r="BPM20" s="49"/>
      <c r="BPN20" s="42">
        <f t="shared" si="565"/>
        <v>0</v>
      </c>
      <c r="BPO20" s="43">
        <f t="shared" si="566"/>
        <v>0</v>
      </c>
      <c r="BPP20" s="48"/>
      <c r="BPQ20" s="49"/>
      <c r="BPR20" s="49"/>
      <c r="BPS20" s="49"/>
      <c r="BPT20" s="49"/>
      <c r="BPU20" s="49"/>
      <c r="BPV20" s="42">
        <f t="shared" si="567"/>
        <v>0</v>
      </c>
      <c r="BPW20" s="43">
        <f t="shared" si="568"/>
        <v>0</v>
      </c>
      <c r="BPX20" s="48"/>
      <c r="BPY20" s="49"/>
      <c r="BPZ20" s="49">
        <v>109</v>
      </c>
      <c r="BQA20" s="49">
        <v>110</v>
      </c>
      <c r="BQB20" s="49"/>
      <c r="BQC20" s="49"/>
      <c r="BQD20" s="67">
        <f t="shared" si="569"/>
        <v>219</v>
      </c>
      <c r="BQE20" s="43">
        <f t="shared" si="570"/>
        <v>36.5</v>
      </c>
      <c r="BQF20" s="63">
        <v>99</v>
      </c>
      <c r="BQG20" s="64"/>
      <c r="BQH20" s="64"/>
      <c r="BQI20" s="64">
        <v>110</v>
      </c>
      <c r="BQJ20" s="64"/>
      <c r="BQK20" s="64">
        <v>127</v>
      </c>
      <c r="BQL20" s="67">
        <f t="shared" si="571"/>
        <v>336</v>
      </c>
      <c r="BQM20" s="43">
        <f t="shared" si="572"/>
        <v>56</v>
      </c>
      <c r="BQN20" s="63"/>
      <c r="BQO20" s="64"/>
      <c r="BQP20" s="64"/>
      <c r="BQQ20" s="64"/>
      <c r="BQR20" s="64"/>
      <c r="BQS20" s="64"/>
      <c r="BQT20" s="67">
        <f t="shared" si="573"/>
        <v>0</v>
      </c>
      <c r="BQU20" s="43">
        <f t="shared" si="574"/>
        <v>0</v>
      </c>
      <c r="BQV20" s="48"/>
      <c r="BQW20" s="49"/>
      <c r="BQX20" s="49">
        <v>100</v>
      </c>
      <c r="BQY20" s="49"/>
      <c r="BQZ20" s="49"/>
      <c r="BRA20" s="49"/>
      <c r="BRB20" s="67">
        <f t="shared" si="575"/>
        <v>100</v>
      </c>
      <c r="BRC20" s="43">
        <f t="shared" si="576"/>
        <v>16.666666666666668</v>
      </c>
      <c r="BRD20" s="48"/>
      <c r="BRE20" s="49"/>
      <c r="BRF20" s="49">
        <v>110</v>
      </c>
      <c r="BRG20" s="49"/>
      <c r="BRH20" s="49"/>
      <c r="BRI20" s="49"/>
      <c r="BRJ20" s="67">
        <f t="shared" si="577"/>
        <v>110</v>
      </c>
      <c r="BRK20" s="43">
        <f t="shared" si="578"/>
        <v>18.333333333333332</v>
      </c>
      <c r="BRL20" s="48">
        <v>110</v>
      </c>
      <c r="BRM20" s="49"/>
      <c r="BRN20" s="49"/>
      <c r="BRO20" s="49"/>
      <c r="BRP20" s="49">
        <v>110</v>
      </c>
      <c r="BRQ20" s="49"/>
      <c r="BRR20" s="67">
        <f t="shared" si="579"/>
        <v>220</v>
      </c>
      <c r="BRS20" s="68">
        <f t="shared" si="580"/>
        <v>36.666666666666664</v>
      </c>
      <c r="BRT20" s="63">
        <v>107</v>
      </c>
      <c r="BRU20" s="64"/>
      <c r="BRV20" s="64">
        <v>110</v>
      </c>
      <c r="BRW20" s="64"/>
      <c r="BRX20" s="64"/>
      <c r="BRY20" s="64"/>
      <c r="BRZ20" s="67">
        <f t="shared" si="581"/>
        <v>217</v>
      </c>
      <c r="BSA20" s="43">
        <f t="shared" si="582"/>
        <v>36.166666666666664</v>
      </c>
      <c r="BSB20" s="63"/>
      <c r="BSC20" s="64"/>
      <c r="BSD20" s="64"/>
      <c r="BSE20" s="64"/>
      <c r="BSF20" s="64"/>
      <c r="BSG20" s="64">
        <v>110</v>
      </c>
      <c r="BSH20" s="67">
        <f t="shared" si="583"/>
        <v>110</v>
      </c>
      <c r="BSI20" s="43">
        <f t="shared" si="584"/>
        <v>18.333333333333332</v>
      </c>
      <c r="BSJ20" s="63"/>
      <c r="BSK20" s="64"/>
      <c r="BSL20" s="64"/>
      <c r="BSM20" s="64"/>
      <c r="BSN20" s="64"/>
      <c r="BSO20" s="64"/>
      <c r="BSP20" s="67">
        <f t="shared" si="585"/>
        <v>0</v>
      </c>
      <c r="BSQ20" s="43">
        <f t="shared" si="586"/>
        <v>0</v>
      </c>
      <c r="BSR20" s="63">
        <v>109</v>
      </c>
      <c r="BSS20" s="64"/>
      <c r="BST20" s="64"/>
      <c r="BSU20" s="64">
        <v>111</v>
      </c>
      <c r="BSV20" s="64"/>
      <c r="BSW20" s="64"/>
      <c r="BSX20" s="67">
        <f t="shared" si="587"/>
        <v>220</v>
      </c>
      <c r="BSY20" s="43">
        <f t="shared" si="588"/>
        <v>36.666666666666664</v>
      </c>
      <c r="BSZ20" s="63"/>
      <c r="BTA20" s="64"/>
      <c r="BTB20" s="64"/>
      <c r="BTC20" s="64">
        <v>106</v>
      </c>
      <c r="BTD20" s="64">
        <v>110</v>
      </c>
      <c r="BTE20" s="64"/>
      <c r="BTF20" s="67">
        <f t="shared" si="589"/>
        <v>216</v>
      </c>
      <c r="BTG20" s="43">
        <f t="shared" si="590"/>
        <v>36</v>
      </c>
      <c r="BTH20" s="63"/>
      <c r="BTI20" s="64">
        <v>109</v>
      </c>
      <c r="BTJ20" s="64"/>
      <c r="BTK20" s="64"/>
      <c r="BTL20" s="64"/>
      <c r="BTM20" s="64"/>
      <c r="BTN20" s="67">
        <f t="shared" si="591"/>
        <v>109</v>
      </c>
      <c r="BTO20" s="68">
        <f t="shared" si="592"/>
        <v>18.166666666666668</v>
      </c>
      <c r="BTP20" s="48"/>
      <c r="BTQ20" s="49"/>
      <c r="BTR20" s="49"/>
      <c r="BTS20" s="49"/>
      <c r="BTT20" s="49"/>
      <c r="BTU20" s="49"/>
      <c r="BTV20" s="67">
        <f t="shared" si="593"/>
        <v>0</v>
      </c>
      <c r="BTW20" s="43">
        <f t="shared" si="594"/>
        <v>0</v>
      </c>
      <c r="BTX20" s="63">
        <v>108</v>
      </c>
      <c r="BTY20" s="64"/>
      <c r="BTZ20" s="64"/>
      <c r="BUA20" s="64"/>
      <c r="BUB20" s="64"/>
      <c r="BUC20" s="64"/>
      <c r="BUD20" s="67">
        <f t="shared" si="595"/>
        <v>108</v>
      </c>
      <c r="BUE20" s="68">
        <f t="shared" si="596"/>
        <v>18</v>
      </c>
      <c r="BUF20" s="48"/>
      <c r="BUG20" s="49"/>
      <c r="BUH20" s="49"/>
      <c r="BUI20" s="49">
        <v>95</v>
      </c>
      <c r="BUJ20" s="49"/>
      <c r="BUK20" s="49"/>
      <c r="BUL20" s="67">
        <f t="shared" si="597"/>
        <v>95</v>
      </c>
      <c r="BUM20" s="68">
        <f t="shared" si="598"/>
        <v>15.833333333333334</v>
      </c>
      <c r="BUN20" s="63">
        <v>95</v>
      </c>
      <c r="BUO20" s="64"/>
      <c r="BUP20" s="64"/>
      <c r="BUQ20" s="64"/>
      <c r="BUR20" s="64"/>
      <c r="BUS20" s="64"/>
      <c r="BUT20" s="67">
        <f t="shared" si="599"/>
        <v>95</v>
      </c>
      <c r="BUU20" s="68">
        <f t="shared" si="600"/>
        <v>15.833333333333334</v>
      </c>
      <c r="BUV20" s="48"/>
      <c r="BUW20" s="49"/>
      <c r="BUX20" s="49"/>
      <c r="BUY20" s="49"/>
      <c r="BUZ20" s="49"/>
      <c r="BVA20" s="49"/>
      <c r="BVB20" s="67">
        <f t="shared" si="601"/>
        <v>0</v>
      </c>
      <c r="BVC20" s="68">
        <f t="shared" si="602"/>
        <v>0</v>
      </c>
      <c r="BVD20" s="48">
        <v>108</v>
      </c>
      <c r="BVE20" s="49"/>
      <c r="BVF20" s="49"/>
      <c r="BVG20" s="49"/>
      <c r="BVH20" s="49"/>
      <c r="BVI20" s="49"/>
      <c r="BVJ20" s="67">
        <f t="shared" si="603"/>
        <v>108</v>
      </c>
      <c r="BVK20" s="68">
        <f t="shared" si="604"/>
        <v>18</v>
      </c>
      <c r="BVL20" s="48">
        <v>100</v>
      </c>
      <c r="BVM20" s="49"/>
      <c r="BVN20" s="49"/>
      <c r="BVO20" s="49"/>
      <c r="BVP20" s="49"/>
      <c r="BVQ20" s="49"/>
      <c r="BVR20" s="67">
        <f t="shared" si="605"/>
        <v>100</v>
      </c>
      <c r="BVS20" s="68">
        <f t="shared" si="606"/>
        <v>16.666666666666668</v>
      </c>
      <c r="BVT20" s="48">
        <v>109</v>
      </c>
      <c r="BVU20" s="49"/>
      <c r="BVV20" s="49">
        <v>96</v>
      </c>
      <c r="BVW20" s="49"/>
      <c r="BVX20" s="49"/>
      <c r="BVY20" s="49"/>
      <c r="BVZ20" s="67">
        <f t="shared" si="607"/>
        <v>205</v>
      </c>
      <c r="BWA20" s="68">
        <f t="shared" si="608"/>
        <v>34.166666666666664</v>
      </c>
      <c r="BWB20" s="48"/>
      <c r="BWC20" s="49">
        <v>110</v>
      </c>
      <c r="BWD20" s="49"/>
      <c r="BWE20" s="49"/>
      <c r="BWF20" s="49"/>
      <c r="BWG20" s="49"/>
      <c r="BWH20" s="67">
        <f t="shared" si="609"/>
        <v>110</v>
      </c>
      <c r="BWI20" s="68">
        <f t="shared" si="610"/>
        <v>18.333333333333332</v>
      </c>
      <c r="BWJ20" s="48"/>
      <c r="BWK20" s="49">
        <v>112</v>
      </c>
      <c r="BWL20" s="49"/>
      <c r="BWM20" s="49"/>
      <c r="BWN20" s="49"/>
      <c r="BWO20" s="49"/>
      <c r="BWP20" s="67">
        <f t="shared" si="611"/>
        <v>112</v>
      </c>
      <c r="BWQ20" s="68">
        <f t="shared" si="612"/>
        <v>18.666666666666668</v>
      </c>
      <c r="BWR20" s="48"/>
      <c r="BWS20" s="49">
        <v>110</v>
      </c>
      <c r="BWT20" s="49"/>
      <c r="BWU20" s="49"/>
      <c r="BWV20" s="49">
        <v>110</v>
      </c>
      <c r="BWW20" s="49"/>
      <c r="BWX20" s="67">
        <f t="shared" si="613"/>
        <v>220</v>
      </c>
      <c r="BWY20" s="68">
        <f t="shared" si="614"/>
        <v>36.666666666666664</v>
      </c>
      <c r="BWZ20" s="48"/>
      <c r="BXA20" s="49"/>
      <c r="BXB20" s="49"/>
      <c r="BXC20" s="49"/>
      <c r="BXD20" s="49"/>
      <c r="BXE20" s="49"/>
      <c r="BXF20" s="67">
        <f t="shared" si="615"/>
        <v>0</v>
      </c>
      <c r="BXG20" s="68">
        <f t="shared" si="616"/>
        <v>0</v>
      </c>
      <c r="BXH20" s="48"/>
      <c r="BXI20" s="49"/>
      <c r="BXJ20" s="49"/>
      <c r="BXK20" s="49">
        <v>110</v>
      </c>
      <c r="BXL20" s="49"/>
      <c r="BXM20" s="49"/>
      <c r="BXN20" s="67">
        <f t="shared" si="617"/>
        <v>110</v>
      </c>
      <c r="BXO20" s="68">
        <f t="shared" si="618"/>
        <v>18.333333333333332</v>
      </c>
      <c r="BXP20" s="63">
        <v>110</v>
      </c>
      <c r="BXQ20" s="64"/>
      <c r="BXR20" s="64"/>
      <c r="BXS20" s="64"/>
      <c r="BXT20" s="64"/>
      <c r="BXU20" s="1">
        <v>111</v>
      </c>
      <c r="BXV20" s="67">
        <f t="shared" si="73"/>
        <v>110</v>
      </c>
      <c r="BXW20" s="68">
        <f t="shared" si="619"/>
        <v>18.333333333333332</v>
      </c>
      <c r="BXX20" s="48"/>
      <c r="BXY20" s="49"/>
      <c r="BXZ20" s="49"/>
      <c r="BYA20" s="49">
        <v>80</v>
      </c>
      <c r="BYB20" s="49"/>
      <c r="BYC20" s="49"/>
      <c r="BYD20" s="67">
        <f t="shared" si="620"/>
        <v>80</v>
      </c>
      <c r="BYE20" s="68">
        <f t="shared" si="621"/>
        <v>13.333333333333334</v>
      </c>
      <c r="BYF20" s="63"/>
      <c r="BYG20" s="64">
        <v>100</v>
      </c>
      <c r="BYH20" s="64"/>
      <c r="BYI20" s="64"/>
      <c r="BYJ20" s="64">
        <v>80</v>
      </c>
      <c r="BYK20" s="64"/>
      <c r="BYL20" s="67">
        <f t="shared" si="622"/>
        <v>180</v>
      </c>
      <c r="BYM20" s="68">
        <f t="shared" si="623"/>
        <v>30</v>
      </c>
      <c r="BYN20" s="48"/>
      <c r="BYO20" s="49"/>
      <c r="BYP20" s="49">
        <v>133</v>
      </c>
      <c r="BYQ20" s="49"/>
      <c r="BYR20" s="49"/>
      <c r="BYS20" s="49"/>
      <c r="BYT20" s="67">
        <f t="shared" si="624"/>
        <v>133</v>
      </c>
      <c r="BYU20" s="68">
        <f t="shared" si="625"/>
        <v>22.166666666666668</v>
      </c>
      <c r="BYV20" s="48">
        <v>110</v>
      </c>
      <c r="BYW20" s="49"/>
      <c r="BYX20" s="49"/>
      <c r="BYY20" s="49"/>
      <c r="BYZ20" s="49"/>
      <c r="BZA20" s="49"/>
      <c r="BZB20" s="67">
        <f t="shared" si="626"/>
        <v>110</v>
      </c>
      <c r="BZC20" s="68">
        <f t="shared" si="627"/>
        <v>18.333333333333332</v>
      </c>
      <c r="BZD20" s="48"/>
      <c r="BZE20" s="49">
        <v>222</v>
      </c>
      <c r="BZF20" s="49"/>
      <c r="BZG20" s="49"/>
      <c r="BZH20" s="49"/>
      <c r="BZI20" s="49"/>
      <c r="BZJ20" s="67">
        <f t="shared" si="628"/>
        <v>222</v>
      </c>
      <c r="BZK20" s="68">
        <f t="shared" si="629"/>
        <v>37</v>
      </c>
      <c r="BZL20" s="48"/>
      <c r="BZM20" s="49"/>
      <c r="BZN20" s="49"/>
      <c r="BZO20" s="49">
        <v>201</v>
      </c>
      <c r="BZP20" s="49"/>
      <c r="BZQ20" s="49"/>
      <c r="BZR20" s="67">
        <f t="shared" si="630"/>
        <v>201</v>
      </c>
      <c r="BZS20" s="68">
        <f t="shared" si="631"/>
        <v>33.5</v>
      </c>
      <c r="BZT20" s="48"/>
      <c r="BZU20" s="49"/>
      <c r="BZV20" s="49"/>
      <c r="BZW20" s="49"/>
      <c r="BZX20" s="49"/>
      <c r="BZY20" s="49"/>
      <c r="BZZ20" s="67">
        <f t="shared" si="632"/>
        <v>0</v>
      </c>
      <c r="CAA20" s="68">
        <f t="shared" si="633"/>
        <v>0</v>
      </c>
      <c r="CAB20" s="48"/>
      <c r="CAC20" s="49"/>
      <c r="CAD20" s="49"/>
      <c r="CAE20" s="49"/>
      <c r="CAF20" s="49"/>
      <c r="CAG20" s="49"/>
      <c r="CAH20" s="67">
        <f t="shared" si="634"/>
        <v>0</v>
      </c>
      <c r="CAI20" s="68">
        <f t="shared" si="635"/>
        <v>0</v>
      </c>
      <c r="CAJ20" s="63"/>
      <c r="CAK20" s="64"/>
      <c r="CAL20" s="64"/>
      <c r="CAM20" s="64"/>
      <c r="CAN20" s="64"/>
      <c r="CAO20" s="64"/>
      <c r="CAP20" s="67">
        <f t="shared" si="636"/>
        <v>0</v>
      </c>
      <c r="CAQ20" s="68">
        <f t="shared" si="637"/>
        <v>0</v>
      </c>
      <c r="CAR20" s="63"/>
      <c r="CAS20" s="64"/>
      <c r="CAT20" s="64"/>
      <c r="CAU20" s="64"/>
      <c r="CAV20" s="64"/>
      <c r="CAW20" s="64"/>
      <c r="CAX20" s="67">
        <f t="shared" si="638"/>
        <v>0</v>
      </c>
      <c r="CAY20" s="68">
        <f t="shared" si="639"/>
        <v>0</v>
      </c>
      <c r="CAZ20" s="48"/>
      <c r="CBA20" s="49">
        <v>120</v>
      </c>
      <c r="CBB20" s="49"/>
      <c r="CBC20" s="49"/>
      <c r="CBD20" s="49"/>
      <c r="CBE20" s="49">
        <v>122</v>
      </c>
      <c r="CBF20" s="67">
        <f t="shared" si="640"/>
        <v>242</v>
      </c>
      <c r="CBG20" s="68">
        <f t="shared" si="641"/>
        <v>40.333333333333336</v>
      </c>
      <c r="CBH20" s="48"/>
      <c r="CBI20" s="49"/>
      <c r="CBJ20" s="49"/>
      <c r="CBK20" s="49"/>
      <c r="CBL20" s="49"/>
      <c r="CBM20" s="49"/>
      <c r="CBN20" s="67">
        <f t="shared" si="642"/>
        <v>0</v>
      </c>
      <c r="CBO20" s="68">
        <f t="shared" si="643"/>
        <v>0</v>
      </c>
      <c r="CBP20" s="48">
        <v>220</v>
      </c>
      <c r="CBQ20" s="49"/>
      <c r="CBR20" s="49"/>
      <c r="CBS20" s="49"/>
      <c r="CBT20" s="49">
        <v>110</v>
      </c>
      <c r="CBU20" s="49"/>
      <c r="CBV20" s="67">
        <f t="shared" si="644"/>
        <v>330</v>
      </c>
      <c r="CBW20" s="68">
        <f t="shared" si="645"/>
        <v>55</v>
      </c>
      <c r="CBX20" s="48"/>
      <c r="CBY20" s="49"/>
      <c r="CBZ20" s="49"/>
      <c r="CCA20" s="49"/>
      <c r="CCB20" s="49"/>
      <c r="CCC20" s="49"/>
      <c r="CCD20" s="67">
        <f t="shared" si="646"/>
        <v>0</v>
      </c>
      <c r="CCE20" s="68">
        <f t="shared" si="647"/>
        <v>0</v>
      </c>
      <c r="CCF20" s="48"/>
      <c r="CCG20" s="49">
        <v>110</v>
      </c>
      <c r="CCH20" s="49"/>
      <c r="CCI20" s="49"/>
      <c r="CCJ20" s="49"/>
      <c r="CCK20" s="49"/>
      <c r="CCL20" s="67">
        <f t="shared" si="648"/>
        <v>110</v>
      </c>
      <c r="CCM20" s="68">
        <f t="shared" si="649"/>
        <v>18.333333333333332</v>
      </c>
      <c r="CCN20" s="48"/>
      <c r="CCO20" s="49">
        <v>108</v>
      </c>
      <c r="CCP20" s="49"/>
      <c r="CCQ20" s="49"/>
      <c r="CCR20" s="49"/>
      <c r="CCS20" s="49"/>
      <c r="CCT20" s="67">
        <f t="shared" si="650"/>
        <v>108</v>
      </c>
      <c r="CCU20" s="68">
        <f t="shared" si="651"/>
        <v>18</v>
      </c>
      <c r="CCV20" s="48"/>
      <c r="CCW20" s="49"/>
      <c r="CCX20" s="49"/>
      <c r="CCY20" s="49"/>
      <c r="CCZ20" s="49"/>
      <c r="CDA20" s="49"/>
      <c r="CDB20" s="67">
        <f t="shared" si="652"/>
        <v>0</v>
      </c>
      <c r="CDC20" s="68">
        <f t="shared" si="653"/>
        <v>0</v>
      </c>
      <c r="CDD20" s="48"/>
      <c r="CDE20" s="49"/>
      <c r="CDF20" s="49"/>
      <c r="CDG20" s="49"/>
      <c r="CDH20" s="49">
        <v>221</v>
      </c>
      <c r="CDI20" s="49"/>
      <c r="CDJ20" s="67">
        <f t="shared" si="654"/>
        <v>221</v>
      </c>
      <c r="CDK20" s="68">
        <f t="shared" si="655"/>
        <v>36.833333333333336</v>
      </c>
      <c r="CDL20" s="48"/>
      <c r="CDM20" s="49"/>
      <c r="CDN20" s="49"/>
      <c r="CDO20" s="49"/>
      <c r="CDP20" s="49"/>
      <c r="CDQ20" s="49">
        <v>111</v>
      </c>
      <c r="CDR20" s="67">
        <f t="shared" si="656"/>
        <v>111</v>
      </c>
      <c r="CDS20" s="68">
        <f t="shared" si="657"/>
        <v>18.5</v>
      </c>
      <c r="CDT20" s="48"/>
      <c r="CDU20" s="49"/>
      <c r="CDV20" s="49"/>
      <c r="CDW20" s="49"/>
      <c r="CDX20" s="49"/>
      <c r="CDY20" s="49"/>
      <c r="CDZ20" s="67">
        <f t="shared" si="658"/>
        <v>0</v>
      </c>
      <c r="CEA20" s="68">
        <f t="shared" si="659"/>
        <v>0</v>
      </c>
      <c r="CEB20" s="48">
        <v>119</v>
      </c>
      <c r="CEC20" s="49"/>
      <c r="CED20" s="49"/>
      <c r="CEE20" s="49"/>
      <c r="CEF20" s="49"/>
      <c r="CEG20" s="49">
        <v>110</v>
      </c>
      <c r="CEH20" s="67">
        <f t="shared" si="660"/>
        <v>229</v>
      </c>
      <c r="CEI20" s="68">
        <f t="shared" si="661"/>
        <v>38.166666666666664</v>
      </c>
      <c r="CEJ20" s="48"/>
      <c r="CEK20" s="49"/>
      <c r="CEL20" s="49"/>
      <c r="CEM20" s="49"/>
      <c r="CEN20" s="49"/>
      <c r="CEO20" s="49"/>
      <c r="CEP20" s="67">
        <f t="shared" si="662"/>
        <v>0</v>
      </c>
      <c r="CEQ20" s="68">
        <f t="shared" si="663"/>
        <v>0</v>
      </c>
      <c r="CER20" s="48"/>
      <c r="CES20" s="49"/>
      <c r="CET20" s="49">
        <v>110</v>
      </c>
      <c r="CEU20" s="49"/>
      <c r="CEV20" s="49"/>
      <c r="CEW20" s="49">
        <v>110</v>
      </c>
      <c r="CEX20" s="67">
        <f t="shared" si="664"/>
        <v>220</v>
      </c>
      <c r="CEY20" s="68">
        <f t="shared" si="665"/>
        <v>36.666666666666664</v>
      </c>
      <c r="CEZ20" s="48"/>
      <c r="CFA20" s="49"/>
      <c r="CFB20" s="49"/>
      <c r="CFC20" s="49"/>
      <c r="CFD20" s="49"/>
      <c r="CFE20" s="49">
        <v>94</v>
      </c>
      <c r="CFF20" s="67">
        <f t="shared" si="666"/>
        <v>94</v>
      </c>
      <c r="CFG20" s="68">
        <f t="shared" si="667"/>
        <v>15.666666666666666</v>
      </c>
      <c r="CFH20" s="48"/>
      <c r="CFI20" s="49"/>
      <c r="CFJ20" s="49">
        <v>200</v>
      </c>
      <c r="CFK20" s="49"/>
      <c r="CFL20" s="49"/>
      <c r="CFM20" s="49"/>
      <c r="CFN20" s="67">
        <f t="shared" si="668"/>
        <v>200</v>
      </c>
      <c r="CFO20" s="68">
        <f t="shared" si="669"/>
        <v>33.333333333333336</v>
      </c>
      <c r="CFP20" s="48"/>
      <c r="CFQ20" s="49"/>
      <c r="CFR20" s="49"/>
      <c r="CFS20" s="49"/>
      <c r="CFT20" s="49">
        <v>181</v>
      </c>
      <c r="CFU20" s="49"/>
      <c r="CFV20" s="67">
        <f t="shared" si="670"/>
        <v>181</v>
      </c>
      <c r="CFW20" s="68">
        <f t="shared" si="671"/>
        <v>30.166666666666668</v>
      </c>
      <c r="CFX20" s="48"/>
      <c r="CFY20" s="49">
        <v>200</v>
      </c>
      <c r="CFZ20" s="49"/>
      <c r="CGA20" s="49"/>
      <c r="CGB20" s="49"/>
      <c r="CGC20" s="49"/>
      <c r="CGD20" s="67">
        <f t="shared" si="672"/>
        <v>200</v>
      </c>
      <c r="CGE20" s="68">
        <f t="shared" si="673"/>
        <v>33.333333333333336</v>
      </c>
      <c r="CGF20" s="48">
        <v>110</v>
      </c>
      <c r="CGG20" s="49"/>
      <c r="CGH20" s="49"/>
      <c r="CGI20" s="49"/>
      <c r="CGJ20" s="49"/>
      <c r="CGK20" s="49"/>
      <c r="CGL20" s="67">
        <f t="shared" si="674"/>
        <v>110</v>
      </c>
      <c r="CGM20" s="68">
        <f t="shared" si="675"/>
        <v>18.333333333333332</v>
      </c>
      <c r="CGN20" s="63">
        <v>222</v>
      </c>
      <c r="CGO20" s="64"/>
      <c r="CGP20" s="64"/>
      <c r="CGQ20" s="64"/>
      <c r="CGR20" s="64"/>
      <c r="CGS20" s="64"/>
      <c r="CGT20" s="67">
        <f t="shared" si="676"/>
        <v>222</v>
      </c>
      <c r="CGU20" s="68">
        <f t="shared" si="677"/>
        <v>37</v>
      </c>
      <c r="CGV20" s="48"/>
      <c r="CGW20" s="49">
        <v>220</v>
      </c>
      <c r="CGX20" s="49"/>
      <c r="CGY20" s="49"/>
      <c r="CGZ20" s="49"/>
      <c r="CHA20" s="49"/>
      <c r="CHB20" s="67">
        <f t="shared" si="678"/>
        <v>220</v>
      </c>
      <c r="CHC20" s="68">
        <f t="shared" si="679"/>
        <v>36.666666666666664</v>
      </c>
      <c r="CHD20" s="48">
        <v>220</v>
      </c>
      <c r="CHE20" s="49"/>
      <c r="CHF20" s="49"/>
      <c r="CHG20" s="49"/>
      <c r="CHH20" s="49">
        <v>221</v>
      </c>
      <c r="CHI20" s="49"/>
      <c r="CHJ20" s="67">
        <f t="shared" si="680"/>
        <v>441</v>
      </c>
      <c r="CHK20" s="68">
        <f t="shared" si="681"/>
        <v>73.5</v>
      </c>
      <c r="CHL20" s="63"/>
      <c r="CHM20" s="64"/>
      <c r="CHN20" s="64">
        <v>330</v>
      </c>
      <c r="CHO20" s="64"/>
      <c r="CHP20" s="64"/>
      <c r="CHQ20" s="64"/>
      <c r="CHR20" s="67">
        <f t="shared" si="682"/>
        <v>330</v>
      </c>
      <c r="CHS20" s="68">
        <f t="shared" si="683"/>
        <v>55</v>
      </c>
      <c r="CHT20" s="48"/>
      <c r="CHU20" s="49"/>
      <c r="CHV20" s="49">
        <v>324</v>
      </c>
      <c r="CHW20" s="49"/>
      <c r="CHX20" s="49"/>
      <c r="CHY20" s="49"/>
      <c r="CHZ20" s="67">
        <f t="shared" si="684"/>
        <v>324</v>
      </c>
      <c r="CIA20" s="68">
        <f t="shared" si="685"/>
        <v>54</v>
      </c>
      <c r="CIB20" s="63">
        <v>110</v>
      </c>
      <c r="CIC20" s="64"/>
      <c r="CID20" s="64">
        <v>330</v>
      </c>
      <c r="CIE20" s="64"/>
      <c r="CIF20" s="64"/>
      <c r="CIG20" s="64"/>
      <c r="CIH20" s="67">
        <f t="shared" si="686"/>
        <v>440</v>
      </c>
      <c r="CII20" s="68">
        <f t="shared" si="687"/>
        <v>73.333333333333329</v>
      </c>
      <c r="CIJ20" s="63"/>
      <c r="CIK20" s="64"/>
      <c r="CIL20" s="64">
        <v>320</v>
      </c>
      <c r="CIM20" s="64"/>
      <c r="CIN20" s="64"/>
      <c r="CIO20" s="64"/>
      <c r="CIP20" s="67">
        <f t="shared" si="688"/>
        <v>320</v>
      </c>
      <c r="CIQ20" s="68">
        <f t="shared" si="689"/>
        <v>53.333333333333336</v>
      </c>
      <c r="CIR20" s="48"/>
      <c r="CIS20" s="49"/>
      <c r="CIT20" s="49">
        <v>220</v>
      </c>
      <c r="CIU20" s="49"/>
      <c r="CIV20" s="49">
        <v>325</v>
      </c>
      <c r="CIW20" s="49"/>
      <c r="CIX20" s="67">
        <f t="shared" si="690"/>
        <v>545</v>
      </c>
      <c r="CIY20" s="68">
        <f t="shared" si="691"/>
        <v>90.833333333333329</v>
      </c>
      <c r="CIZ20" s="48"/>
      <c r="CJA20" s="49"/>
      <c r="CJB20" s="49"/>
      <c r="CJC20" s="49"/>
      <c r="CJD20" s="49"/>
      <c r="CJE20" s="49"/>
      <c r="CJF20" s="67">
        <f t="shared" si="692"/>
        <v>0</v>
      </c>
      <c r="CJG20" s="68">
        <f t="shared" si="1208"/>
        <v>0</v>
      </c>
      <c r="CJH20" s="48"/>
      <c r="CJI20" s="49"/>
      <c r="CJJ20" s="49">
        <v>105</v>
      </c>
      <c r="CJK20" s="49"/>
      <c r="CJL20" s="49"/>
      <c r="CJM20" s="49"/>
      <c r="CJN20" s="67">
        <f t="shared" si="693"/>
        <v>105</v>
      </c>
      <c r="CJO20" s="68">
        <f t="shared" si="694"/>
        <v>17.5</v>
      </c>
      <c r="CJP20" s="48"/>
      <c r="CJQ20" s="49">
        <v>212</v>
      </c>
      <c r="CJR20" s="49"/>
      <c r="CJS20" s="49"/>
      <c r="CJT20" s="49"/>
      <c r="CJU20" s="49"/>
      <c r="CJV20" s="67">
        <f t="shared" si="695"/>
        <v>212</v>
      </c>
      <c r="CJW20" s="68">
        <f t="shared" si="696"/>
        <v>35.333333333333336</v>
      </c>
      <c r="CJX20" s="48"/>
      <c r="CJY20" s="49"/>
      <c r="CJZ20" s="49">
        <v>111</v>
      </c>
      <c r="CKA20" s="49"/>
      <c r="CKB20" s="49"/>
      <c r="CKC20" s="49"/>
      <c r="CKD20" s="67">
        <f t="shared" si="697"/>
        <v>111</v>
      </c>
      <c r="CKE20" s="68">
        <f t="shared" si="698"/>
        <v>18.5</v>
      </c>
      <c r="CKF20" s="63">
        <v>219</v>
      </c>
      <c r="CKG20" s="64"/>
      <c r="CKH20" s="64"/>
      <c r="CKI20" s="64">
        <v>219</v>
      </c>
      <c r="CKJ20" s="64"/>
      <c r="CKK20" s="64"/>
      <c r="CKL20" s="67">
        <f t="shared" si="699"/>
        <v>438</v>
      </c>
      <c r="CKM20" s="68">
        <f t="shared" si="700"/>
        <v>73</v>
      </c>
      <c r="CKN20" s="48">
        <v>110</v>
      </c>
      <c r="CKO20" s="49"/>
      <c r="CKP20" s="49"/>
      <c r="CKQ20" s="49"/>
      <c r="CKR20" s="49"/>
      <c r="CKS20" s="47"/>
      <c r="CKT20" s="67">
        <f t="shared" si="701"/>
        <v>110</v>
      </c>
      <c r="CKU20" s="68">
        <f t="shared" si="702"/>
        <v>18.333333333333332</v>
      </c>
      <c r="CKV20" s="48">
        <v>1</v>
      </c>
      <c r="CKW20" s="49"/>
      <c r="CKX20" s="49"/>
      <c r="CKY20" s="49">
        <v>110</v>
      </c>
      <c r="CKZ20" s="49"/>
      <c r="CLA20" s="49">
        <v>216</v>
      </c>
      <c r="CLB20" s="67">
        <f t="shared" si="703"/>
        <v>327</v>
      </c>
      <c r="CLC20" s="68">
        <f t="shared" si="704"/>
        <v>54.5</v>
      </c>
      <c r="CLD20" s="48"/>
      <c r="CLE20" s="49"/>
      <c r="CLF20" s="49"/>
      <c r="CLG20" s="49"/>
      <c r="CLH20" s="49"/>
      <c r="CLI20" s="49"/>
      <c r="CLJ20" s="67">
        <f t="shared" si="705"/>
        <v>0</v>
      </c>
      <c r="CLK20" s="68">
        <f t="shared" si="706"/>
        <v>0</v>
      </c>
      <c r="CLL20" s="48"/>
      <c r="CLM20" s="49"/>
      <c r="CLN20" s="49">
        <v>100</v>
      </c>
      <c r="CLO20" s="49"/>
      <c r="CLP20" s="49"/>
      <c r="CLQ20" s="49"/>
      <c r="CLR20" s="67">
        <f t="shared" si="707"/>
        <v>100</v>
      </c>
      <c r="CLS20" s="68">
        <f t="shared" si="708"/>
        <v>16.666666666666668</v>
      </c>
      <c r="CLT20" s="63"/>
      <c r="CLU20" s="64">
        <v>212</v>
      </c>
      <c r="CLV20" s="64"/>
      <c r="CLW20" s="64"/>
      <c r="CLX20" s="64"/>
      <c r="CLY20" s="64"/>
      <c r="CLZ20" s="67">
        <f t="shared" si="709"/>
        <v>212</v>
      </c>
      <c r="CMA20" s="68">
        <f t="shared" si="710"/>
        <v>35.333333333333336</v>
      </c>
      <c r="CMB20" s="48"/>
      <c r="CMC20" s="49"/>
      <c r="CMD20" s="49"/>
      <c r="CME20" s="49"/>
      <c r="CMF20" s="49"/>
      <c r="CMG20" s="49"/>
      <c r="CMH20" s="67">
        <f t="shared" si="711"/>
        <v>0</v>
      </c>
      <c r="CMI20" s="68">
        <f t="shared" si="712"/>
        <v>0</v>
      </c>
      <c r="CMJ20" s="48">
        <v>108</v>
      </c>
      <c r="CMK20" s="49"/>
      <c r="CML20" s="49"/>
      <c r="CMM20" s="49">
        <v>110</v>
      </c>
      <c r="CMN20" s="49"/>
      <c r="CMO20" s="49"/>
      <c r="CMP20" s="67">
        <f t="shared" si="713"/>
        <v>218</v>
      </c>
      <c r="CMQ20" s="68">
        <f t="shared" si="714"/>
        <v>36.333333333333336</v>
      </c>
      <c r="CMR20" s="48"/>
      <c r="CMS20" s="49">
        <v>79</v>
      </c>
      <c r="CMT20" s="49"/>
      <c r="CMU20" s="49"/>
      <c r="CMV20" s="49">
        <v>110</v>
      </c>
      <c r="CMW20" s="49"/>
      <c r="CMX20" s="67">
        <f t="shared" si="715"/>
        <v>189</v>
      </c>
      <c r="CMY20" s="68">
        <f t="shared" si="716"/>
        <v>31.5</v>
      </c>
      <c r="CMZ20" s="63"/>
      <c r="CNA20" s="64"/>
      <c r="CNB20" s="64"/>
      <c r="CNC20" s="64">
        <v>110</v>
      </c>
      <c r="CND20" s="64"/>
      <c r="CNE20" s="64">
        <v>108</v>
      </c>
      <c r="CNF20" s="67">
        <f t="shared" si="717"/>
        <v>218</v>
      </c>
      <c r="CNG20" s="68">
        <f t="shared" si="718"/>
        <v>36.333333333333336</v>
      </c>
      <c r="CNH20" s="48"/>
      <c r="CNI20" s="49"/>
      <c r="CNJ20" s="49">
        <v>110</v>
      </c>
      <c r="CNK20" s="49"/>
      <c r="CNL20" s="49"/>
      <c r="CNM20" s="49">
        <v>110</v>
      </c>
      <c r="CNN20" s="67">
        <f t="shared" si="719"/>
        <v>220</v>
      </c>
      <c r="CNO20" s="68">
        <f t="shared" si="720"/>
        <v>36.666666666666664</v>
      </c>
      <c r="CNP20" s="63">
        <v>220</v>
      </c>
      <c r="CNQ20" s="64"/>
      <c r="CNR20" s="64"/>
      <c r="CNS20" s="64"/>
      <c r="CNT20" s="64"/>
      <c r="CNU20" s="64"/>
      <c r="CNV20" s="67">
        <f t="shared" si="721"/>
        <v>220</v>
      </c>
      <c r="CNW20" s="68">
        <f t="shared" si="722"/>
        <v>36.666666666666664</v>
      </c>
      <c r="CNX20" s="48"/>
      <c r="CNY20" s="49"/>
      <c r="CNZ20" s="49"/>
      <c r="COA20" s="49"/>
      <c r="COB20" s="49">
        <v>109</v>
      </c>
      <c r="COC20" s="49"/>
      <c r="COD20" s="67">
        <f t="shared" si="723"/>
        <v>109</v>
      </c>
      <c r="COE20" s="68">
        <f t="shared" si="724"/>
        <v>18.166666666666668</v>
      </c>
      <c r="COF20" s="48"/>
      <c r="COG20" s="49"/>
      <c r="COH20" s="49"/>
      <c r="COI20" s="49">
        <v>221</v>
      </c>
      <c r="COJ20" s="49"/>
      <c r="COK20" s="49"/>
      <c r="COL20" s="67">
        <f t="shared" si="725"/>
        <v>221</v>
      </c>
      <c r="COM20" s="68">
        <f t="shared" si="726"/>
        <v>36.833333333333336</v>
      </c>
      <c r="CON20" s="48"/>
      <c r="COO20" s="49">
        <v>219</v>
      </c>
      <c r="COP20" s="49"/>
      <c r="COQ20" s="49"/>
      <c r="COR20" s="49"/>
      <c r="COS20" s="49"/>
      <c r="COT20" s="67">
        <f t="shared" si="727"/>
        <v>219</v>
      </c>
      <c r="COU20" s="68">
        <f t="shared" si="728"/>
        <v>36.5</v>
      </c>
      <c r="COV20" s="48"/>
      <c r="COW20" s="49"/>
      <c r="COX20" s="49">
        <v>112</v>
      </c>
      <c r="COY20" s="49"/>
      <c r="COZ20" s="49"/>
      <c r="CPA20" s="49">
        <v>0</v>
      </c>
      <c r="CPB20" s="67">
        <f t="shared" si="729"/>
        <v>112</v>
      </c>
      <c r="CPC20" s="68">
        <f t="shared" si="730"/>
        <v>18.666666666666668</v>
      </c>
      <c r="CPD20" s="48">
        <v>0</v>
      </c>
      <c r="CPE20" s="49">
        <v>110</v>
      </c>
      <c r="CPF20" s="49">
        <v>0</v>
      </c>
      <c r="CPG20" s="49">
        <v>0</v>
      </c>
      <c r="CPH20" s="49">
        <v>0</v>
      </c>
      <c r="CPI20" s="49">
        <v>0</v>
      </c>
      <c r="CPJ20" s="67">
        <f t="shared" si="731"/>
        <v>110</v>
      </c>
      <c r="CPK20" s="68">
        <f t="shared" si="732"/>
        <v>18.333333333333332</v>
      </c>
      <c r="CPL20" s="48"/>
      <c r="CPM20" s="49">
        <v>0</v>
      </c>
      <c r="CPN20" s="49">
        <v>0</v>
      </c>
      <c r="CPO20" s="49">
        <v>0</v>
      </c>
      <c r="CPP20" s="49">
        <v>0</v>
      </c>
      <c r="CPQ20" s="49">
        <v>0</v>
      </c>
      <c r="CPR20" s="67">
        <f t="shared" si="733"/>
        <v>0</v>
      </c>
      <c r="CPS20" s="68">
        <f t="shared" si="734"/>
        <v>0</v>
      </c>
      <c r="CPT20" s="63">
        <v>0</v>
      </c>
      <c r="CPU20" s="64">
        <v>0</v>
      </c>
      <c r="CPV20" s="64">
        <v>0</v>
      </c>
      <c r="CPW20" s="64">
        <v>0</v>
      </c>
      <c r="CPX20" s="64">
        <v>0</v>
      </c>
      <c r="CPY20" s="64">
        <v>0</v>
      </c>
      <c r="CPZ20" s="67">
        <f t="shared" si="735"/>
        <v>0</v>
      </c>
      <c r="CQA20" s="68">
        <f t="shared" si="736"/>
        <v>0</v>
      </c>
      <c r="CQB20" s="48">
        <v>100</v>
      </c>
      <c r="CQC20" s="49">
        <v>0</v>
      </c>
      <c r="CQD20" s="49">
        <v>110</v>
      </c>
      <c r="CQE20" s="49">
        <v>0</v>
      </c>
      <c r="CQF20" s="49">
        <v>0</v>
      </c>
      <c r="CQG20" s="49"/>
      <c r="CQH20" s="67">
        <f t="shared" si="737"/>
        <v>210</v>
      </c>
      <c r="CQI20" s="68">
        <f t="shared" si="738"/>
        <v>35</v>
      </c>
      <c r="CQJ20" s="82">
        <v>0</v>
      </c>
      <c r="CQK20" s="83">
        <v>0</v>
      </c>
      <c r="CQL20" s="83">
        <v>0</v>
      </c>
      <c r="CQM20" s="83">
        <v>0</v>
      </c>
      <c r="CQN20" s="83">
        <v>112</v>
      </c>
      <c r="CQO20" s="83"/>
      <c r="CQP20" s="67">
        <f t="shared" si="739"/>
        <v>112</v>
      </c>
      <c r="CQQ20" s="68">
        <f t="shared" si="740"/>
        <v>18.666666666666668</v>
      </c>
      <c r="CQR20" s="48"/>
      <c r="CQS20" s="49">
        <v>0</v>
      </c>
      <c r="CQT20" s="49">
        <v>0</v>
      </c>
      <c r="CQU20" s="49">
        <v>0</v>
      </c>
      <c r="CQV20" s="49">
        <v>0</v>
      </c>
      <c r="CQW20" s="49">
        <v>0</v>
      </c>
      <c r="CQX20" s="67">
        <f t="shared" si="741"/>
        <v>0</v>
      </c>
      <c r="CQY20" s="68">
        <f t="shared" si="742"/>
        <v>0</v>
      </c>
      <c r="CQZ20" s="48">
        <v>0</v>
      </c>
      <c r="CRA20" s="49"/>
      <c r="CRB20" s="49">
        <v>109</v>
      </c>
      <c r="CRC20" s="49"/>
      <c r="CRD20" s="49">
        <v>0</v>
      </c>
      <c r="CRE20" s="49">
        <v>0</v>
      </c>
      <c r="CRF20" s="67">
        <f t="shared" si="743"/>
        <v>109</v>
      </c>
      <c r="CRG20" s="68">
        <f t="shared" si="744"/>
        <v>18.166666666666668</v>
      </c>
      <c r="CRH20" s="48"/>
      <c r="CRI20" s="49">
        <v>0</v>
      </c>
      <c r="CRJ20" s="49">
        <v>0</v>
      </c>
      <c r="CRK20" s="49">
        <v>110</v>
      </c>
      <c r="CRL20" s="49">
        <v>0</v>
      </c>
      <c r="CRM20" s="49">
        <v>0</v>
      </c>
      <c r="CRN20" s="67">
        <f t="shared" si="745"/>
        <v>110</v>
      </c>
      <c r="CRO20" s="68">
        <f t="shared" si="746"/>
        <v>18.333333333333332</v>
      </c>
      <c r="CRP20" s="48"/>
      <c r="CRQ20" s="49">
        <v>0</v>
      </c>
      <c r="CRR20" s="49">
        <v>0</v>
      </c>
      <c r="CRS20" s="49">
        <v>0</v>
      </c>
      <c r="CRT20" s="49">
        <v>0</v>
      </c>
      <c r="CRU20" s="49">
        <v>0</v>
      </c>
      <c r="CRV20" s="47">
        <f t="shared" si="747"/>
        <v>0</v>
      </c>
      <c r="CRW20" s="68">
        <f t="shared" si="748"/>
        <v>0</v>
      </c>
      <c r="CRX20" s="63">
        <v>0</v>
      </c>
      <c r="CRY20" s="64">
        <v>0</v>
      </c>
      <c r="CRZ20" s="64">
        <v>104</v>
      </c>
      <c r="CSA20" s="64">
        <v>0</v>
      </c>
      <c r="CSB20" s="64">
        <v>0</v>
      </c>
      <c r="CSC20" s="64">
        <v>0</v>
      </c>
      <c r="CSD20" s="67">
        <f t="shared" si="749"/>
        <v>104</v>
      </c>
      <c r="CSE20" s="68">
        <f t="shared" si="750"/>
        <v>17.333333333333332</v>
      </c>
      <c r="CSF20" s="48">
        <v>110</v>
      </c>
      <c r="CSG20" s="49"/>
      <c r="CSH20" s="49">
        <v>0</v>
      </c>
      <c r="CSI20" s="49">
        <v>0</v>
      </c>
      <c r="CSJ20" s="49">
        <v>0</v>
      </c>
      <c r="CSK20" s="49">
        <v>0</v>
      </c>
      <c r="CSL20" s="64">
        <f t="shared" si="751"/>
        <v>110</v>
      </c>
      <c r="CSM20" s="68">
        <f t="shared" si="752"/>
        <v>18.333333333333332</v>
      </c>
      <c r="CSN20" s="48">
        <v>0</v>
      </c>
      <c r="CSO20" s="49">
        <v>0</v>
      </c>
      <c r="CSP20" s="49">
        <v>0</v>
      </c>
      <c r="CSQ20" s="49">
        <v>0</v>
      </c>
      <c r="CSR20" s="49">
        <v>0</v>
      </c>
      <c r="CSS20" s="49">
        <v>0</v>
      </c>
      <c r="CST20" s="64">
        <f t="shared" si="753"/>
        <v>0</v>
      </c>
      <c r="CSU20" s="68">
        <f t="shared" si="754"/>
        <v>0</v>
      </c>
      <c r="CSV20" s="48">
        <v>4</v>
      </c>
      <c r="CSW20" s="49">
        <v>111</v>
      </c>
      <c r="CSX20" s="49"/>
      <c r="CSY20" s="49">
        <v>112</v>
      </c>
      <c r="CSZ20" s="49"/>
      <c r="CTA20" s="49">
        <v>0</v>
      </c>
      <c r="CTB20" s="64">
        <f t="shared" si="755"/>
        <v>227</v>
      </c>
      <c r="CTC20" s="68">
        <f t="shared" si="756"/>
        <v>37.833333333333336</v>
      </c>
      <c r="CTD20" s="48">
        <v>0</v>
      </c>
      <c r="CTE20" s="49">
        <v>115</v>
      </c>
      <c r="CTF20" s="49">
        <v>0</v>
      </c>
      <c r="CTG20" s="49">
        <v>0</v>
      </c>
      <c r="CTH20" s="49">
        <v>0</v>
      </c>
      <c r="CTI20" s="49"/>
      <c r="CTJ20" s="64">
        <f t="shared" si="757"/>
        <v>115</v>
      </c>
      <c r="CTK20" s="68">
        <f t="shared" si="758"/>
        <v>19.166666666666668</v>
      </c>
      <c r="CTL20" s="48">
        <v>0</v>
      </c>
      <c r="CTM20" s="49">
        <v>0</v>
      </c>
      <c r="CTN20" s="49">
        <v>0</v>
      </c>
      <c r="CTO20" s="49">
        <v>0</v>
      </c>
      <c r="CTP20" s="49">
        <v>110</v>
      </c>
      <c r="CTQ20" s="49"/>
      <c r="CTR20" s="64">
        <f t="shared" si="759"/>
        <v>110</v>
      </c>
      <c r="CTS20" s="68">
        <f t="shared" si="760"/>
        <v>18.333333333333332</v>
      </c>
      <c r="CTT20" s="48">
        <v>0</v>
      </c>
      <c r="CTU20" s="49"/>
      <c r="CTV20" s="49">
        <v>0</v>
      </c>
      <c r="CTW20" s="49"/>
      <c r="CTX20" s="49"/>
      <c r="CTY20" s="49"/>
      <c r="CTZ20" s="64">
        <v>110</v>
      </c>
      <c r="CUA20" s="68">
        <f t="shared" si="762"/>
        <v>18.333333333333332</v>
      </c>
      <c r="CUB20" s="48"/>
      <c r="CUC20" s="49"/>
      <c r="CUD20" s="49"/>
      <c r="CUE20" s="49"/>
      <c r="CUF20" s="49">
        <v>223</v>
      </c>
      <c r="CUG20" s="49">
        <v>0</v>
      </c>
      <c r="CUH20" s="64">
        <f t="shared" si="763"/>
        <v>223</v>
      </c>
      <c r="CUI20" s="68">
        <f t="shared" si="764"/>
        <v>37.166666666666664</v>
      </c>
      <c r="CUJ20" s="48"/>
      <c r="CUK20" s="49">
        <v>0</v>
      </c>
      <c r="CUL20" s="49">
        <v>0</v>
      </c>
      <c r="CUM20" s="49">
        <v>0</v>
      </c>
      <c r="CUN20" s="49">
        <v>0</v>
      </c>
      <c r="CUO20" s="49">
        <v>80</v>
      </c>
      <c r="CUP20" s="64">
        <f t="shared" si="765"/>
        <v>80</v>
      </c>
      <c r="CUQ20" s="68">
        <f t="shared" si="766"/>
        <v>13.333333333333334</v>
      </c>
      <c r="CUR20" s="48">
        <v>0</v>
      </c>
      <c r="CUS20" s="49"/>
      <c r="CUT20" s="49"/>
      <c r="CUU20" s="49">
        <v>0</v>
      </c>
      <c r="CUV20" s="49">
        <v>0</v>
      </c>
      <c r="CUW20" s="49">
        <v>0</v>
      </c>
      <c r="CUX20" s="64">
        <f t="shared" si="767"/>
        <v>0</v>
      </c>
      <c r="CUY20" s="68">
        <f t="shared" si="768"/>
        <v>0</v>
      </c>
      <c r="CUZ20" s="48">
        <v>102</v>
      </c>
      <c r="CVA20" s="49">
        <v>0</v>
      </c>
      <c r="CVB20" s="49">
        <v>0</v>
      </c>
      <c r="CVC20" s="49">
        <v>0</v>
      </c>
      <c r="CVD20" s="49">
        <v>0</v>
      </c>
      <c r="CVE20" s="49">
        <v>0</v>
      </c>
      <c r="CVF20" s="64">
        <f t="shared" si="769"/>
        <v>102</v>
      </c>
      <c r="CVG20" s="68">
        <f t="shared" si="770"/>
        <v>17</v>
      </c>
      <c r="CVH20" s="48">
        <v>110</v>
      </c>
      <c r="CVI20" s="49">
        <v>0</v>
      </c>
      <c r="CVJ20" s="49">
        <v>0</v>
      </c>
      <c r="CVK20" s="49">
        <v>0</v>
      </c>
      <c r="CVL20" s="49">
        <v>109</v>
      </c>
      <c r="CVM20" s="49">
        <v>0</v>
      </c>
      <c r="CVN20" s="64">
        <f t="shared" si="771"/>
        <v>219</v>
      </c>
      <c r="CVO20" s="68">
        <f t="shared" si="772"/>
        <v>36.5</v>
      </c>
      <c r="CVP20" s="48"/>
      <c r="CVQ20" s="49">
        <v>0</v>
      </c>
      <c r="CVR20" s="49">
        <v>0</v>
      </c>
      <c r="CVS20" s="49">
        <v>0</v>
      </c>
      <c r="CVT20" s="49">
        <v>0</v>
      </c>
      <c r="CVU20" s="49">
        <v>0</v>
      </c>
      <c r="CVV20" s="64">
        <f t="shared" si="773"/>
        <v>0</v>
      </c>
      <c r="CVW20" s="68">
        <f t="shared" si="774"/>
        <v>0</v>
      </c>
      <c r="CVX20" s="48">
        <v>110</v>
      </c>
      <c r="CVY20" s="49">
        <v>0</v>
      </c>
      <c r="CVZ20" s="49">
        <v>0</v>
      </c>
      <c r="CWA20" s="49"/>
      <c r="CWB20" s="49">
        <v>111</v>
      </c>
      <c r="CWC20" s="49">
        <v>0</v>
      </c>
      <c r="CWD20" s="64">
        <f t="shared" si="775"/>
        <v>221</v>
      </c>
      <c r="CWE20" s="68">
        <f t="shared" si="776"/>
        <v>36.833333333333336</v>
      </c>
      <c r="CWF20" s="48">
        <v>0</v>
      </c>
      <c r="CWG20" s="49">
        <v>0</v>
      </c>
      <c r="CWH20" s="49">
        <v>89</v>
      </c>
      <c r="CWI20" s="49">
        <v>0</v>
      </c>
      <c r="CWJ20" s="49">
        <v>0</v>
      </c>
      <c r="CWK20" s="49">
        <v>111</v>
      </c>
      <c r="CWL20" s="64">
        <f t="shared" si="777"/>
        <v>200</v>
      </c>
      <c r="CWM20" s="68">
        <f t="shared" si="778"/>
        <v>33.333333333333336</v>
      </c>
      <c r="CWN20" s="48">
        <v>0</v>
      </c>
      <c r="CWO20" s="49">
        <v>110</v>
      </c>
      <c r="CWP20" s="49">
        <v>0</v>
      </c>
      <c r="CWQ20" s="49">
        <v>0</v>
      </c>
      <c r="CWR20" s="49">
        <v>0</v>
      </c>
      <c r="CWS20" s="49">
        <v>0</v>
      </c>
      <c r="CWT20" s="64">
        <f t="shared" si="779"/>
        <v>110</v>
      </c>
      <c r="CWU20" s="68">
        <f t="shared" si="780"/>
        <v>18.333333333333332</v>
      </c>
      <c r="CWV20" s="48">
        <v>110</v>
      </c>
      <c r="CWW20" s="49">
        <v>0</v>
      </c>
      <c r="CWX20" s="49">
        <v>110</v>
      </c>
      <c r="CWY20" s="49">
        <v>0</v>
      </c>
      <c r="CWZ20" s="49">
        <v>0</v>
      </c>
      <c r="CXA20" s="49">
        <v>0</v>
      </c>
      <c r="CXB20" s="127">
        <f t="shared" si="781"/>
        <v>220</v>
      </c>
      <c r="CXC20" s="43">
        <f t="shared" si="782"/>
        <v>36.666666666666664</v>
      </c>
      <c r="CXD20" s="48">
        <v>109</v>
      </c>
      <c r="CXE20" s="49">
        <v>0</v>
      </c>
      <c r="CXF20" s="49">
        <v>0</v>
      </c>
      <c r="CXG20" s="49">
        <v>0</v>
      </c>
      <c r="CXH20" s="49">
        <v>0</v>
      </c>
      <c r="CXI20" s="49">
        <v>110</v>
      </c>
      <c r="CXJ20" s="127">
        <f t="shared" si="783"/>
        <v>219</v>
      </c>
      <c r="CXK20" s="43">
        <f t="shared" si="784"/>
        <v>36.5</v>
      </c>
      <c r="CXL20" s="48">
        <v>0</v>
      </c>
      <c r="CXM20" s="49">
        <v>0</v>
      </c>
      <c r="CXN20" s="49">
        <v>0</v>
      </c>
      <c r="CXO20" s="49">
        <v>199</v>
      </c>
      <c r="CXP20" s="49">
        <v>0</v>
      </c>
      <c r="CXQ20" s="49">
        <v>0</v>
      </c>
      <c r="CXR20" s="127">
        <f t="shared" si="785"/>
        <v>199</v>
      </c>
      <c r="CXS20" s="43">
        <f t="shared" si="786"/>
        <v>33.166666666666664</v>
      </c>
      <c r="CXT20" s="48">
        <v>0</v>
      </c>
      <c r="CXU20" s="49">
        <v>0</v>
      </c>
      <c r="CXV20" s="49">
        <v>112</v>
      </c>
      <c r="CXW20" s="49">
        <v>0</v>
      </c>
      <c r="CXX20" s="49">
        <v>0</v>
      </c>
      <c r="CXY20" s="49">
        <v>0</v>
      </c>
      <c r="CXZ20" s="127">
        <f t="shared" si="787"/>
        <v>112</v>
      </c>
      <c r="CYA20" s="43">
        <f t="shared" si="788"/>
        <v>18.666666666666668</v>
      </c>
      <c r="CYB20" s="48">
        <v>0</v>
      </c>
      <c r="CYC20" s="49">
        <v>110</v>
      </c>
      <c r="CYD20" s="49">
        <v>0</v>
      </c>
      <c r="CYE20" s="49">
        <v>0</v>
      </c>
      <c r="CYF20" s="49">
        <v>0</v>
      </c>
      <c r="CYG20" s="49">
        <v>0</v>
      </c>
      <c r="CYH20" s="127">
        <f t="shared" si="789"/>
        <v>110</v>
      </c>
      <c r="CYI20" s="43">
        <f t="shared" si="790"/>
        <v>18.333333333333332</v>
      </c>
      <c r="CYJ20" s="48"/>
      <c r="CYK20" s="49">
        <v>0</v>
      </c>
      <c r="CYL20" s="49">
        <v>0</v>
      </c>
      <c r="CYM20" s="49">
        <v>220</v>
      </c>
      <c r="CYN20" s="49">
        <v>0</v>
      </c>
      <c r="CYO20" s="49">
        <v>0</v>
      </c>
      <c r="CYP20" s="127">
        <f t="shared" si="791"/>
        <v>220</v>
      </c>
      <c r="CYQ20" s="43">
        <f t="shared" si="792"/>
        <v>36.666666666666664</v>
      </c>
      <c r="CYR20" s="48">
        <v>0</v>
      </c>
      <c r="CYS20" s="49">
        <v>0</v>
      </c>
      <c r="CYT20" s="49"/>
      <c r="CYU20" s="49">
        <v>463</v>
      </c>
      <c r="CYV20" s="49">
        <v>0</v>
      </c>
      <c r="CYW20" s="49">
        <v>0</v>
      </c>
      <c r="CYX20" s="127">
        <f t="shared" si="793"/>
        <v>463</v>
      </c>
      <c r="CYY20" s="43">
        <f t="shared" si="794"/>
        <v>77.166666666666671</v>
      </c>
      <c r="CYZ20" s="48">
        <v>0</v>
      </c>
      <c r="CZA20" s="49">
        <v>0</v>
      </c>
      <c r="CZB20" s="49">
        <v>0</v>
      </c>
      <c r="CZC20" s="49">
        <v>0</v>
      </c>
      <c r="CZD20" s="49"/>
      <c r="CZE20" s="49">
        <v>0</v>
      </c>
      <c r="CZF20" s="127">
        <f t="shared" si="795"/>
        <v>0</v>
      </c>
      <c r="CZG20" s="43">
        <f t="shared" si="796"/>
        <v>0</v>
      </c>
      <c r="CZH20" s="48">
        <v>0</v>
      </c>
      <c r="CZI20" s="49">
        <v>0</v>
      </c>
      <c r="CZJ20" s="49">
        <v>0</v>
      </c>
      <c r="CZK20" s="49">
        <v>0</v>
      </c>
      <c r="CZL20" s="49">
        <v>202</v>
      </c>
      <c r="CZM20" s="49">
        <v>0</v>
      </c>
      <c r="CZN20" s="127">
        <f t="shared" si="797"/>
        <v>202</v>
      </c>
      <c r="CZO20" s="43">
        <f t="shared" si="798"/>
        <v>33.666666666666664</v>
      </c>
      <c r="CZP20" s="48"/>
      <c r="CZQ20" s="49"/>
      <c r="CZR20" s="49"/>
      <c r="CZS20" s="49">
        <v>0</v>
      </c>
      <c r="CZT20" s="49">
        <v>220</v>
      </c>
      <c r="CZU20" s="49">
        <v>0</v>
      </c>
      <c r="CZV20" s="127">
        <f t="shared" si="799"/>
        <v>220</v>
      </c>
      <c r="CZW20" s="43">
        <f t="shared" si="800"/>
        <v>36.666666666666664</v>
      </c>
      <c r="CZX20" s="48">
        <v>0</v>
      </c>
      <c r="CZY20" s="49">
        <v>0</v>
      </c>
      <c r="CZZ20" s="49">
        <v>0</v>
      </c>
      <c r="DAA20" s="49">
        <v>220</v>
      </c>
      <c r="DAB20" s="49">
        <v>0</v>
      </c>
      <c r="DAC20" s="49">
        <v>110</v>
      </c>
      <c r="DAD20" s="64">
        <f t="shared" si="801"/>
        <v>330</v>
      </c>
      <c r="DAE20" s="68">
        <f t="shared" si="802"/>
        <v>55</v>
      </c>
      <c r="DAF20" s="48">
        <v>0</v>
      </c>
      <c r="DAG20" s="49">
        <v>0</v>
      </c>
      <c r="DAH20" s="49">
        <v>113</v>
      </c>
      <c r="DAI20" s="49">
        <v>0</v>
      </c>
      <c r="DAJ20" s="49">
        <v>0</v>
      </c>
      <c r="DAK20" s="49">
        <v>0</v>
      </c>
      <c r="DAL20" s="64">
        <f t="shared" si="803"/>
        <v>113</v>
      </c>
      <c r="DAM20" s="68">
        <f t="shared" si="804"/>
        <v>18.833333333333332</v>
      </c>
      <c r="DAN20" s="48">
        <v>0</v>
      </c>
      <c r="DAO20" s="49">
        <v>110</v>
      </c>
      <c r="DAP20" s="49">
        <v>221</v>
      </c>
      <c r="DAQ20" s="49">
        <v>0</v>
      </c>
      <c r="DAR20" s="49">
        <v>0</v>
      </c>
      <c r="DAS20" s="49"/>
      <c r="DAT20" s="64">
        <f t="shared" si="805"/>
        <v>331</v>
      </c>
      <c r="DAU20" s="68">
        <f t="shared" si="806"/>
        <v>55.166666666666664</v>
      </c>
      <c r="DAV20" s="48">
        <v>110</v>
      </c>
      <c r="DAW20" s="49">
        <v>0</v>
      </c>
      <c r="DAX20" s="49">
        <v>220</v>
      </c>
      <c r="DAY20" s="49">
        <v>0</v>
      </c>
      <c r="DAZ20" s="49">
        <v>0</v>
      </c>
      <c r="DBA20" s="49">
        <v>0</v>
      </c>
      <c r="DBB20" s="64">
        <f t="shared" si="807"/>
        <v>330</v>
      </c>
      <c r="DBC20" s="68">
        <f t="shared" si="808"/>
        <v>55</v>
      </c>
      <c r="DBD20" s="48">
        <v>110</v>
      </c>
      <c r="DBE20" s="49">
        <v>0</v>
      </c>
      <c r="DBF20" s="49">
        <v>220</v>
      </c>
      <c r="DBG20" s="49">
        <v>0</v>
      </c>
      <c r="DBH20" s="49"/>
      <c r="DBI20" s="49">
        <v>109</v>
      </c>
      <c r="DBJ20" s="64">
        <f t="shared" si="809"/>
        <v>439</v>
      </c>
      <c r="DBK20" s="68">
        <f t="shared" si="810"/>
        <v>73.166666666666671</v>
      </c>
      <c r="DBL20" s="48"/>
      <c r="DBM20" s="49"/>
      <c r="DBN20" s="49">
        <v>0</v>
      </c>
      <c r="DBO20" s="49">
        <v>219</v>
      </c>
      <c r="DBP20" s="49"/>
      <c r="DBQ20" s="49"/>
      <c r="DBR20" s="64">
        <f t="shared" si="811"/>
        <v>219</v>
      </c>
      <c r="DBS20" s="68">
        <f t="shared" si="812"/>
        <v>36.5</v>
      </c>
      <c r="DBT20" s="48">
        <v>110</v>
      </c>
      <c r="DBU20" s="49"/>
      <c r="DBV20" s="49"/>
      <c r="DBW20" s="49">
        <v>221</v>
      </c>
      <c r="DBX20" s="49"/>
      <c r="DBY20" s="49">
        <v>0</v>
      </c>
      <c r="DBZ20" s="64">
        <f t="shared" si="813"/>
        <v>331</v>
      </c>
      <c r="DCA20" s="68">
        <f t="shared" si="814"/>
        <v>66.2</v>
      </c>
      <c r="DCB20" s="48">
        <v>0</v>
      </c>
      <c r="DCC20" s="49"/>
      <c r="DCD20" s="49">
        <v>0</v>
      </c>
      <c r="DCE20" s="49">
        <v>221</v>
      </c>
      <c r="DCF20" s="49">
        <v>0</v>
      </c>
      <c r="DCG20" s="49">
        <v>0</v>
      </c>
      <c r="DCH20" s="64">
        <f t="shared" si="815"/>
        <v>221</v>
      </c>
      <c r="DCI20" s="68">
        <f t="shared" si="816"/>
        <v>36.833333333333336</v>
      </c>
      <c r="DCJ20" s="48">
        <v>0</v>
      </c>
      <c r="DCK20" s="49">
        <v>220</v>
      </c>
      <c r="DCL20" s="49">
        <v>0</v>
      </c>
      <c r="DCM20" s="49">
        <v>0</v>
      </c>
      <c r="DCN20" s="49">
        <v>0</v>
      </c>
      <c r="DCO20" s="49">
        <v>0</v>
      </c>
      <c r="DCP20" s="64">
        <f t="shared" si="817"/>
        <v>220</v>
      </c>
      <c r="DCQ20" s="68">
        <f t="shared" si="818"/>
        <v>36.666666666666664</v>
      </c>
      <c r="DCR20" s="48">
        <v>0</v>
      </c>
      <c r="DCS20" s="49">
        <v>35</v>
      </c>
      <c r="DCT20" s="49">
        <v>0</v>
      </c>
      <c r="DCU20" s="49">
        <v>215</v>
      </c>
      <c r="DCV20" s="49">
        <v>0</v>
      </c>
      <c r="DCW20" s="49"/>
      <c r="DCX20" s="64">
        <f t="shared" si="819"/>
        <v>250</v>
      </c>
      <c r="DCY20" s="68">
        <f t="shared" si="820"/>
        <v>41.666666666666664</v>
      </c>
      <c r="DCZ20" s="48">
        <v>0</v>
      </c>
      <c r="DDA20" s="49">
        <v>110</v>
      </c>
      <c r="DDB20" s="49">
        <v>0</v>
      </c>
      <c r="DDC20" s="49">
        <v>0</v>
      </c>
      <c r="DDD20" s="49">
        <v>220</v>
      </c>
      <c r="DDE20" s="49">
        <v>0</v>
      </c>
      <c r="DDF20" s="64">
        <f t="shared" si="821"/>
        <v>330</v>
      </c>
      <c r="DDG20" s="68">
        <f t="shared" si="822"/>
        <v>55</v>
      </c>
      <c r="DDH20" s="48">
        <v>0</v>
      </c>
      <c r="DDI20" s="49">
        <v>0</v>
      </c>
      <c r="DDJ20" s="49">
        <v>0</v>
      </c>
      <c r="DDK20" s="49">
        <v>220</v>
      </c>
      <c r="DDL20" s="49">
        <v>0</v>
      </c>
      <c r="DDM20" s="49">
        <v>0</v>
      </c>
      <c r="DDN20" s="127">
        <f t="shared" si="823"/>
        <v>220</v>
      </c>
      <c r="DDO20" s="43">
        <f t="shared" si="824"/>
        <v>36.666666666666664</v>
      </c>
      <c r="DDP20" s="48">
        <v>0</v>
      </c>
      <c r="DDQ20" s="49">
        <v>220</v>
      </c>
      <c r="DDR20" s="49">
        <v>0</v>
      </c>
      <c r="DDS20" s="49"/>
      <c r="DDT20" s="49">
        <v>0</v>
      </c>
      <c r="DDU20" s="49"/>
      <c r="DDV20" s="127">
        <f t="shared" si="825"/>
        <v>220</v>
      </c>
      <c r="DDW20" s="43">
        <f t="shared" si="826"/>
        <v>36.666666666666664</v>
      </c>
      <c r="DDX20" s="48">
        <v>0</v>
      </c>
      <c r="DDY20" s="49">
        <v>0</v>
      </c>
      <c r="DDZ20" s="49">
        <v>181</v>
      </c>
      <c r="DEA20" s="49"/>
      <c r="DEB20" s="49">
        <v>125</v>
      </c>
      <c r="DEC20" s="49">
        <v>0</v>
      </c>
      <c r="DED20" s="127">
        <f t="shared" si="827"/>
        <v>306</v>
      </c>
      <c r="DEE20" s="43">
        <f t="shared" si="828"/>
        <v>51</v>
      </c>
      <c r="DEF20" s="48">
        <v>0</v>
      </c>
      <c r="DEG20" s="49">
        <v>0</v>
      </c>
      <c r="DEH20" s="49"/>
      <c r="DEI20" s="49">
        <v>0</v>
      </c>
      <c r="DEJ20" s="49">
        <v>0</v>
      </c>
      <c r="DEK20" s="49">
        <v>0</v>
      </c>
      <c r="DEL20" s="127">
        <f t="shared" si="829"/>
        <v>0</v>
      </c>
      <c r="DEM20" s="43">
        <f t="shared" si="830"/>
        <v>0</v>
      </c>
      <c r="DEN20" s="48"/>
      <c r="DEO20" s="49"/>
      <c r="DEP20" s="49">
        <v>0</v>
      </c>
      <c r="DEQ20" s="49">
        <v>109</v>
      </c>
      <c r="DER20" s="49"/>
      <c r="DES20" s="49">
        <v>0</v>
      </c>
      <c r="DET20" s="127">
        <f t="shared" si="831"/>
        <v>109</v>
      </c>
      <c r="DEU20" s="43">
        <f t="shared" si="832"/>
        <v>18.166666666666668</v>
      </c>
      <c r="DEV20" s="48">
        <v>111</v>
      </c>
      <c r="DEW20" s="49"/>
      <c r="DEX20" s="49">
        <v>0</v>
      </c>
      <c r="DEY20" s="49">
        <v>0</v>
      </c>
      <c r="DEZ20" s="49">
        <v>0</v>
      </c>
      <c r="DFA20" s="49">
        <v>0</v>
      </c>
      <c r="DFB20" s="127">
        <f t="shared" si="833"/>
        <v>111</v>
      </c>
      <c r="DFC20" s="43">
        <f t="shared" si="834"/>
        <v>18.5</v>
      </c>
      <c r="DFD20" s="48"/>
      <c r="DFE20" s="49">
        <v>201</v>
      </c>
      <c r="DFF20" s="49"/>
      <c r="DFG20" s="49">
        <v>0</v>
      </c>
      <c r="DFH20" s="49">
        <v>0</v>
      </c>
      <c r="DFI20" s="49"/>
      <c r="DFJ20" s="127">
        <f t="shared" si="835"/>
        <v>201</v>
      </c>
      <c r="DFK20" s="43">
        <f t="shared" si="836"/>
        <v>33.5</v>
      </c>
      <c r="DFL20" s="63"/>
      <c r="DFM20" s="64">
        <v>201</v>
      </c>
      <c r="DFN20" s="64">
        <v>0</v>
      </c>
      <c r="DFO20" s="64">
        <v>0</v>
      </c>
      <c r="DFP20" s="64">
        <v>110</v>
      </c>
      <c r="DFQ20" s="64">
        <v>0</v>
      </c>
      <c r="DFR20" s="64">
        <f t="shared" si="837"/>
        <v>311</v>
      </c>
      <c r="DFS20" s="68">
        <f t="shared" si="838"/>
        <v>51.833333333333336</v>
      </c>
      <c r="DFT20" s="48">
        <v>0</v>
      </c>
      <c r="DFU20" s="49">
        <v>0</v>
      </c>
      <c r="DFV20" s="49">
        <v>0</v>
      </c>
      <c r="DFW20" s="49">
        <v>0</v>
      </c>
      <c r="DFX20" s="49"/>
      <c r="DFY20" s="49">
        <v>0</v>
      </c>
      <c r="DFZ20" s="127">
        <f t="shared" si="839"/>
        <v>0</v>
      </c>
      <c r="DGA20" s="43">
        <f t="shared" si="840"/>
        <v>0</v>
      </c>
      <c r="DGB20" s="48">
        <v>110</v>
      </c>
      <c r="DGC20" s="49">
        <v>0</v>
      </c>
      <c r="DGD20" s="49">
        <v>0</v>
      </c>
      <c r="DGE20" s="49"/>
      <c r="DGF20" s="49">
        <v>0</v>
      </c>
      <c r="DGG20" s="49">
        <v>0</v>
      </c>
      <c r="DGH20" s="127">
        <f t="shared" si="841"/>
        <v>110</v>
      </c>
      <c r="DGI20" s="43">
        <f t="shared" si="842"/>
        <v>18.333333333333332</v>
      </c>
      <c r="DGJ20" s="48">
        <v>110</v>
      </c>
      <c r="DGK20" s="49">
        <v>0</v>
      </c>
      <c r="DGL20" s="49">
        <v>0</v>
      </c>
      <c r="DGM20" s="49"/>
      <c r="DGN20" s="49"/>
      <c r="DGO20" s="49"/>
      <c r="DGP20" s="64">
        <f t="shared" si="843"/>
        <v>110</v>
      </c>
      <c r="DGQ20" s="68">
        <f t="shared" si="844"/>
        <v>18.333333333333332</v>
      </c>
      <c r="DGR20" s="48">
        <v>110</v>
      </c>
      <c r="DGS20" s="49">
        <v>0</v>
      </c>
      <c r="DGT20" s="49">
        <v>138</v>
      </c>
      <c r="DGU20" s="49">
        <v>0</v>
      </c>
      <c r="DGV20" s="49">
        <v>110</v>
      </c>
      <c r="DGW20" s="49"/>
      <c r="DGX20" s="64">
        <f t="shared" si="845"/>
        <v>358</v>
      </c>
      <c r="DGY20" s="68">
        <f t="shared" si="846"/>
        <v>59.666666666666664</v>
      </c>
      <c r="DGZ20" s="48">
        <v>0</v>
      </c>
      <c r="DHA20" s="49">
        <v>220</v>
      </c>
      <c r="DHB20" s="49">
        <v>0</v>
      </c>
      <c r="DHC20" s="49">
        <v>0</v>
      </c>
      <c r="DHD20" s="49">
        <v>0</v>
      </c>
      <c r="DHE20" s="49">
        <v>0</v>
      </c>
      <c r="DHF20" s="64">
        <f t="shared" si="847"/>
        <v>220</v>
      </c>
      <c r="DHG20" s="68">
        <f t="shared" si="848"/>
        <v>36.666666666666664</v>
      </c>
      <c r="DHH20" s="63"/>
      <c r="DHI20" s="64">
        <v>0</v>
      </c>
      <c r="DHJ20" s="64">
        <v>110</v>
      </c>
      <c r="DHK20" s="64">
        <v>0</v>
      </c>
      <c r="DHL20" s="64">
        <v>0</v>
      </c>
      <c r="DHM20" s="64"/>
      <c r="DHN20" s="64">
        <f t="shared" si="849"/>
        <v>110</v>
      </c>
      <c r="DHO20" s="68">
        <f t="shared" si="850"/>
        <v>18.333333333333332</v>
      </c>
      <c r="DHP20" s="48"/>
      <c r="DHQ20" s="49">
        <v>0</v>
      </c>
      <c r="DHR20" s="49">
        <v>0</v>
      </c>
      <c r="DHS20" s="49">
        <v>0</v>
      </c>
      <c r="DHT20" s="49">
        <v>0</v>
      </c>
      <c r="DHU20" s="49">
        <v>111</v>
      </c>
      <c r="DHV20" s="64">
        <f t="shared" si="851"/>
        <v>111</v>
      </c>
      <c r="DHW20" s="68">
        <f t="shared" si="852"/>
        <v>18.5</v>
      </c>
      <c r="DHX20" s="48">
        <v>0</v>
      </c>
      <c r="DHY20" s="49"/>
      <c r="DHZ20" s="49">
        <v>219</v>
      </c>
      <c r="DIA20" s="49">
        <v>0</v>
      </c>
      <c r="DIB20" s="49">
        <v>0</v>
      </c>
      <c r="DIC20" s="49">
        <v>114</v>
      </c>
      <c r="DID20" s="64">
        <f t="shared" si="853"/>
        <v>333</v>
      </c>
      <c r="DIE20" s="68">
        <f t="shared" si="854"/>
        <v>55.5</v>
      </c>
      <c r="DIF20" s="48"/>
      <c r="DIG20" s="49">
        <v>0</v>
      </c>
      <c r="DIH20" s="49"/>
      <c r="DII20" s="49">
        <v>109</v>
      </c>
      <c r="DIJ20" s="49">
        <v>0</v>
      </c>
      <c r="DIK20" s="49"/>
      <c r="DIL20" s="64">
        <f t="shared" si="855"/>
        <v>109</v>
      </c>
      <c r="DIM20" s="68">
        <f t="shared" si="856"/>
        <v>18.166666666666668</v>
      </c>
      <c r="DIN20" s="48">
        <v>0</v>
      </c>
      <c r="DIO20" s="49"/>
      <c r="DIP20" s="49">
        <v>102</v>
      </c>
      <c r="DIQ20" s="49">
        <v>0</v>
      </c>
      <c r="DIR20" s="49">
        <v>0</v>
      </c>
      <c r="DIS20" s="49">
        <v>0</v>
      </c>
      <c r="DIT20" s="64">
        <f t="shared" si="857"/>
        <v>102</v>
      </c>
      <c r="DIU20" s="68">
        <f t="shared" si="858"/>
        <v>17</v>
      </c>
      <c r="DIV20" s="48">
        <f>SUMIF(SUMPK!$B:$B,$B:$B,SUMPK!$O:$O)</f>
        <v>0</v>
      </c>
      <c r="DIW20" s="49">
        <v>0</v>
      </c>
      <c r="DIX20" s="49">
        <v>0</v>
      </c>
      <c r="DIY20" s="49">
        <v>0</v>
      </c>
      <c r="DIZ20" s="49">
        <v>0</v>
      </c>
      <c r="DJA20" s="49">
        <v>110</v>
      </c>
      <c r="DJB20" s="64">
        <f t="shared" si="859"/>
        <v>110</v>
      </c>
      <c r="DJC20" s="68">
        <f t="shared" si="860"/>
        <v>18.333333333333332</v>
      </c>
      <c r="DJD20" s="48">
        <v>0</v>
      </c>
      <c r="DJE20" s="49">
        <v>0</v>
      </c>
      <c r="DJF20" s="49">
        <v>110</v>
      </c>
      <c r="DJG20" s="49"/>
      <c r="DJH20" s="49">
        <v>0</v>
      </c>
      <c r="DJI20" s="49"/>
      <c r="DJJ20" s="64">
        <f t="shared" si="861"/>
        <v>110</v>
      </c>
      <c r="DJK20" s="68">
        <f t="shared" si="862"/>
        <v>18.333333333333332</v>
      </c>
      <c r="DJL20" s="48">
        <v>241</v>
      </c>
      <c r="DJM20" s="49">
        <v>0</v>
      </c>
      <c r="DJN20" s="49"/>
      <c r="DJO20" s="49">
        <v>0</v>
      </c>
      <c r="DJP20" s="49">
        <v>0</v>
      </c>
      <c r="DJQ20" s="49">
        <v>0</v>
      </c>
      <c r="DJR20" s="64">
        <f t="shared" si="863"/>
        <v>241</v>
      </c>
      <c r="DJS20" s="68">
        <f t="shared" si="864"/>
        <v>40.166666666666664</v>
      </c>
      <c r="DJT20" s="48"/>
      <c r="DJU20" s="49">
        <v>0</v>
      </c>
      <c r="DJV20" s="49">
        <v>0</v>
      </c>
      <c r="DJW20" s="49">
        <v>186</v>
      </c>
      <c r="DJX20" s="49">
        <v>0</v>
      </c>
      <c r="DJY20" s="49">
        <v>0</v>
      </c>
      <c r="DJZ20" s="64">
        <f t="shared" si="865"/>
        <v>186</v>
      </c>
      <c r="DKA20" s="68">
        <f t="shared" si="866"/>
        <v>31</v>
      </c>
      <c r="DKB20" s="48"/>
      <c r="DKC20" s="49">
        <v>211</v>
      </c>
      <c r="DKD20" s="49">
        <v>0</v>
      </c>
      <c r="DKE20" s="49">
        <v>0</v>
      </c>
      <c r="DKF20" s="49">
        <v>0</v>
      </c>
      <c r="DKG20" s="49">
        <v>0</v>
      </c>
      <c r="DKH20" s="64">
        <f t="shared" si="867"/>
        <v>211</v>
      </c>
      <c r="DKI20" s="68">
        <f t="shared" si="868"/>
        <v>35.166666666666664</v>
      </c>
      <c r="DKJ20" s="48"/>
      <c r="DKK20" s="49"/>
      <c r="DKL20" s="49">
        <v>0</v>
      </c>
      <c r="DKM20" s="49">
        <v>110</v>
      </c>
      <c r="DKN20" s="49">
        <v>0</v>
      </c>
      <c r="DKO20" s="49">
        <v>0</v>
      </c>
      <c r="DKP20" s="64">
        <f t="shared" si="869"/>
        <v>110</v>
      </c>
      <c r="DKQ20" s="68">
        <f t="shared" si="870"/>
        <v>18.333333333333332</v>
      </c>
      <c r="DKR20" s="48"/>
      <c r="DKS20" s="49">
        <v>220</v>
      </c>
      <c r="DKT20" s="49">
        <v>0</v>
      </c>
      <c r="DKU20" s="49">
        <v>0</v>
      </c>
      <c r="DKV20" s="49">
        <v>0</v>
      </c>
      <c r="DKW20" s="49"/>
      <c r="DKX20" s="64">
        <f t="shared" si="871"/>
        <v>220</v>
      </c>
      <c r="DKY20" s="68">
        <f t="shared" si="872"/>
        <v>36.666666666666664</v>
      </c>
      <c r="DKZ20" s="48">
        <v>0</v>
      </c>
      <c r="DLA20" s="49">
        <v>161</v>
      </c>
      <c r="DLB20" s="49">
        <v>0</v>
      </c>
      <c r="DLC20" s="49">
        <v>0</v>
      </c>
      <c r="DLD20" s="49">
        <v>0</v>
      </c>
      <c r="DLE20" s="49">
        <v>330</v>
      </c>
      <c r="DLF20" s="64">
        <f t="shared" si="873"/>
        <v>491</v>
      </c>
      <c r="DLG20" s="68">
        <f t="shared" si="874"/>
        <v>81.833333333333329</v>
      </c>
      <c r="DLH20" s="48"/>
      <c r="DLI20" s="49"/>
      <c r="DLJ20" s="49">
        <v>0</v>
      </c>
      <c r="DLK20" s="49">
        <f>SUMIF(SUMPK!$B:$B,$B:$B,SUMPK!$O:$O)</f>
        <v>0</v>
      </c>
      <c r="DLL20" s="49"/>
      <c r="DLM20" s="49"/>
      <c r="DLN20" s="64">
        <f t="shared" si="875"/>
        <v>0</v>
      </c>
      <c r="DLO20" s="68">
        <f t="shared" si="876"/>
        <v>0</v>
      </c>
      <c r="DLP20" s="48">
        <v>109</v>
      </c>
      <c r="DLR20" s="49">
        <v>110</v>
      </c>
      <c r="DLS20" s="49">
        <v>0</v>
      </c>
      <c r="DLT20" s="49"/>
      <c r="DLU20" s="49">
        <v>0</v>
      </c>
      <c r="DLV20" s="64">
        <f t="shared" si="877"/>
        <v>219</v>
      </c>
      <c r="DLW20" s="68">
        <f t="shared" si="878"/>
        <v>36.5</v>
      </c>
      <c r="DLX20" s="48">
        <v>220</v>
      </c>
      <c r="DLY20" s="49"/>
      <c r="DLZ20" s="49">
        <v>0</v>
      </c>
      <c r="DMA20" s="49">
        <v>0</v>
      </c>
      <c r="DMB20" s="49"/>
      <c r="DMC20" s="49"/>
      <c r="DMD20" s="64">
        <f t="shared" si="879"/>
        <v>220</v>
      </c>
      <c r="DME20" s="68">
        <f t="shared" si="880"/>
        <v>36.666666666666664</v>
      </c>
      <c r="DMF20" s="48"/>
      <c r="DMG20" s="49"/>
      <c r="DMH20" s="49"/>
      <c r="DMI20" s="49">
        <v>160</v>
      </c>
      <c r="DMJ20" s="49">
        <v>0</v>
      </c>
      <c r="DMK20" s="49">
        <v>0</v>
      </c>
      <c r="DML20" s="64">
        <f t="shared" si="881"/>
        <v>160</v>
      </c>
      <c r="DMM20" s="68">
        <f t="shared" si="882"/>
        <v>26.666666666666668</v>
      </c>
      <c r="DMN20" s="48">
        <v>0</v>
      </c>
      <c r="DMO20" s="49">
        <v>110</v>
      </c>
      <c r="DMP20" s="49">
        <v>0</v>
      </c>
      <c r="DMQ20" s="49">
        <v>110</v>
      </c>
      <c r="DMR20" s="49">
        <v>0</v>
      </c>
      <c r="DMS20" s="49">
        <v>0</v>
      </c>
      <c r="DMT20" s="64">
        <f t="shared" si="883"/>
        <v>220</v>
      </c>
      <c r="DMU20" s="68">
        <f t="shared" si="884"/>
        <v>36.666666666666664</v>
      </c>
      <c r="DMV20" s="48">
        <v>0</v>
      </c>
      <c r="DMW20" s="49">
        <v>231</v>
      </c>
      <c r="DMX20" s="49">
        <v>89</v>
      </c>
      <c r="DMY20" s="49">
        <v>0</v>
      </c>
      <c r="DMZ20" s="49">
        <v>0</v>
      </c>
      <c r="DNA20" s="49">
        <v>0</v>
      </c>
      <c r="DNB20" s="64">
        <f t="shared" si="885"/>
        <v>320</v>
      </c>
      <c r="DNC20" s="68">
        <f t="shared" si="886"/>
        <v>53.333333333333336</v>
      </c>
      <c r="DND20" s="48"/>
      <c r="DNE20" s="49"/>
      <c r="DNF20" s="49"/>
      <c r="DNG20" s="49"/>
      <c r="DNH20" s="49">
        <v>206</v>
      </c>
      <c r="DNI20" s="49"/>
      <c r="DNJ20" s="64">
        <f t="shared" si="887"/>
        <v>206</v>
      </c>
      <c r="DNK20" s="68">
        <f t="shared" si="888"/>
        <v>34.333333333333336</v>
      </c>
      <c r="DNL20" s="48"/>
      <c r="DNM20" s="49"/>
      <c r="DNN20" s="49">
        <v>0</v>
      </c>
      <c r="DNO20" s="49">
        <v>110</v>
      </c>
      <c r="DNP20" s="49">
        <v>0</v>
      </c>
      <c r="DNQ20" s="49">
        <v>0</v>
      </c>
      <c r="DNR20" s="64">
        <f t="shared" si="889"/>
        <v>110</v>
      </c>
      <c r="DNS20" s="68">
        <f t="shared" si="890"/>
        <v>18.333333333333332</v>
      </c>
      <c r="DNT20" s="48"/>
      <c r="DNU20" s="49">
        <v>0</v>
      </c>
      <c r="DNV20" s="49">
        <v>222</v>
      </c>
      <c r="DNW20" s="49"/>
      <c r="DNX20" s="49">
        <v>0</v>
      </c>
      <c r="DNY20" s="49">
        <v>0</v>
      </c>
      <c r="DNZ20" s="64">
        <f t="shared" si="891"/>
        <v>222</v>
      </c>
      <c r="DOA20" s="68">
        <f t="shared" si="892"/>
        <v>37</v>
      </c>
      <c r="DOB20" s="48">
        <v>224</v>
      </c>
      <c r="DOC20" s="49"/>
      <c r="DOD20" s="49"/>
      <c r="DOE20" s="49">
        <v>0</v>
      </c>
      <c r="DOF20" s="49">
        <v>0</v>
      </c>
      <c r="DOG20" s="49">
        <v>0</v>
      </c>
      <c r="DOH20" s="64">
        <f t="shared" si="893"/>
        <v>224</v>
      </c>
      <c r="DOI20" s="68">
        <f t="shared" si="894"/>
        <v>37.333333333333336</v>
      </c>
      <c r="DOJ20" s="48">
        <v>0</v>
      </c>
      <c r="DOK20" s="49">
        <v>231</v>
      </c>
      <c r="DOL20" s="49"/>
      <c r="DOM20" s="49">
        <v>0</v>
      </c>
      <c r="DON20" s="49"/>
      <c r="DOO20" s="49">
        <v>110</v>
      </c>
      <c r="DOP20" s="64">
        <f t="shared" si="895"/>
        <v>341</v>
      </c>
      <c r="DOQ20" s="68">
        <f t="shared" si="896"/>
        <v>56.833333333333336</v>
      </c>
      <c r="DOR20" s="48"/>
      <c r="DOS20" s="49">
        <v>0</v>
      </c>
      <c r="DOT20" s="49">
        <v>110</v>
      </c>
      <c r="DOU20" s="49">
        <v>0</v>
      </c>
      <c r="DOV20" s="49"/>
      <c r="DOW20" s="49">
        <v>113</v>
      </c>
      <c r="DOX20" s="64">
        <f t="shared" si="897"/>
        <v>223</v>
      </c>
      <c r="DOY20" s="68">
        <f t="shared" si="898"/>
        <v>37.166666666666664</v>
      </c>
      <c r="DOZ20" s="48"/>
      <c r="DPA20" s="49">
        <v>220</v>
      </c>
      <c r="DPB20" s="49"/>
      <c r="DPC20" s="49">
        <v>0</v>
      </c>
      <c r="DPD20" s="49">
        <v>0</v>
      </c>
      <c r="DPE20" s="49">
        <v>0</v>
      </c>
      <c r="DPF20" s="64">
        <f t="shared" si="899"/>
        <v>220</v>
      </c>
      <c r="DPG20" s="68">
        <f t="shared" si="900"/>
        <v>36.666666666666664</v>
      </c>
      <c r="DPH20" s="48">
        <v>0</v>
      </c>
      <c r="DPI20" s="49">
        <v>0</v>
      </c>
      <c r="DPJ20" s="49">
        <v>110</v>
      </c>
      <c r="DPK20" s="49">
        <v>0</v>
      </c>
      <c r="DPL20" s="49">
        <v>110</v>
      </c>
      <c r="DPM20" s="49">
        <v>0</v>
      </c>
      <c r="DPN20" s="64">
        <f t="shared" si="901"/>
        <v>220</v>
      </c>
      <c r="DPO20" s="68">
        <f t="shared" si="902"/>
        <v>36.666666666666664</v>
      </c>
      <c r="DPP20" s="48">
        <v>220</v>
      </c>
      <c r="DPQ20" s="49">
        <v>0</v>
      </c>
      <c r="DPR20" s="49">
        <v>110</v>
      </c>
      <c r="DPS20" s="49">
        <v>0</v>
      </c>
      <c r="DPT20" s="49">
        <v>0</v>
      </c>
      <c r="DPU20" s="49">
        <v>404</v>
      </c>
      <c r="DPV20" s="491">
        <f t="shared" si="903"/>
        <v>734</v>
      </c>
      <c r="DPW20" s="492">
        <f t="shared" si="904"/>
        <v>122.33333333333333</v>
      </c>
      <c r="DPX20" s="48"/>
      <c r="DPY20" s="49">
        <v>208</v>
      </c>
      <c r="DPZ20" s="49">
        <v>0</v>
      </c>
      <c r="DQA20" s="49">
        <v>0</v>
      </c>
      <c r="DQB20" s="49">
        <v>0</v>
      </c>
      <c r="DQC20" s="49"/>
      <c r="DQD20" s="491">
        <f t="shared" si="905"/>
        <v>208</v>
      </c>
      <c r="DQE20" s="492">
        <f t="shared" si="906"/>
        <v>34.666666666666664</v>
      </c>
      <c r="DQF20" s="48">
        <v>0</v>
      </c>
      <c r="DQG20" s="49">
        <v>0</v>
      </c>
      <c r="DQH20" s="49">
        <v>0</v>
      </c>
      <c r="DQI20" s="49"/>
      <c r="DQJ20" s="49">
        <v>0</v>
      </c>
      <c r="DQK20" s="49">
        <v>0</v>
      </c>
      <c r="DQL20" s="489">
        <f t="shared" si="907"/>
        <v>0</v>
      </c>
      <c r="DQM20" s="492">
        <f t="shared" si="908"/>
        <v>0</v>
      </c>
      <c r="DQN20" s="48">
        <v>219</v>
      </c>
      <c r="DQO20" s="49">
        <v>0</v>
      </c>
      <c r="DQP20" s="49">
        <v>0</v>
      </c>
      <c r="DQQ20" s="49">
        <v>0</v>
      </c>
      <c r="DQR20" s="49">
        <v>0</v>
      </c>
      <c r="DQS20" s="49"/>
      <c r="DQT20" s="64">
        <f t="shared" si="909"/>
        <v>219</v>
      </c>
      <c r="DQU20" s="68">
        <f t="shared" si="910"/>
        <v>36.5</v>
      </c>
      <c r="DQV20" s="48">
        <v>0</v>
      </c>
      <c r="DQW20" s="49">
        <v>0</v>
      </c>
      <c r="DQX20" s="49">
        <v>0</v>
      </c>
      <c r="DQY20" s="49">
        <v>0</v>
      </c>
      <c r="DQZ20" s="49">
        <v>211</v>
      </c>
      <c r="DRA20" s="49">
        <v>0</v>
      </c>
      <c r="DRB20" s="491">
        <f t="shared" si="911"/>
        <v>211</v>
      </c>
      <c r="DRC20" s="492">
        <f t="shared" si="912"/>
        <v>35.166666666666664</v>
      </c>
      <c r="DRD20" s="48">
        <v>221</v>
      </c>
      <c r="DRE20" s="49">
        <v>0</v>
      </c>
      <c r="DRF20" s="49">
        <v>0</v>
      </c>
      <c r="DRG20" s="49">
        <v>0</v>
      </c>
      <c r="DRH20" s="49">
        <v>0</v>
      </c>
      <c r="DRI20" s="49"/>
      <c r="DRJ20" s="491">
        <f t="shared" si="913"/>
        <v>221</v>
      </c>
      <c r="DRK20" s="492">
        <f t="shared" si="914"/>
        <v>36.833333333333336</v>
      </c>
      <c r="DRL20" s="48"/>
      <c r="DRM20" s="49"/>
      <c r="DRN20" s="49">
        <v>220</v>
      </c>
      <c r="DRO20" s="49"/>
      <c r="DRP20" s="49"/>
      <c r="DRQ20" s="49"/>
      <c r="DRR20" s="64">
        <f t="shared" si="915"/>
        <v>220</v>
      </c>
      <c r="DRS20" s="68">
        <f t="shared" si="916"/>
        <v>36.666666666666664</v>
      </c>
      <c r="DRT20" s="48">
        <v>109</v>
      </c>
      <c r="DRU20" s="49">
        <v>0</v>
      </c>
      <c r="DRV20" s="49">
        <v>0</v>
      </c>
      <c r="DRW20" s="49">
        <v>0</v>
      </c>
      <c r="DRX20" s="49">
        <v>110</v>
      </c>
      <c r="DRY20" s="49"/>
      <c r="DRZ20" s="491">
        <f t="shared" si="917"/>
        <v>219</v>
      </c>
      <c r="DSA20" s="68">
        <f t="shared" si="918"/>
        <v>36.5</v>
      </c>
      <c r="DSB20" s="82"/>
      <c r="DSC20" s="83">
        <v>0</v>
      </c>
      <c r="DSD20" s="83">
        <v>0</v>
      </c>
      <c r="DSE20" s="83">
        <v>219</v>
      </c>
      <c r="DSF20" s="83"/>
      <c r="DSG20" s="83">
        <v>0</v>
      </c>
      <c r="DSH20" s="64">
        <f t="shared" si="919"/>
        <v>219</v>
      </c>
      <c r="DSI20" s="68">
        <f t="shared" si="920"/>
        <v>36.5</v>
      </c>
      <c r="DSJ20" s="48"/>
      <c r="DSK20" s="49">
        <v>0</v>
      </c>
      <c r="DSL20" s="49">
        <v>0</v>
      </c>
      <c r="DSM20" s="49">
        <v>110</v>
      </c>
      <c r="DSN20" s="49">
        <v>0</v>
      </c>
      <c r="DSO20" s="49"/>
      <c r="DSP20" s="64">
        <f t="shared" si="921"/>
        <v>110</v>
      </c>
      <c r="DSQ20" s="68">
        <f t="shared" si="922"/>
        <v>18.333333333333332</v>
      </c>
      <c r="DSR20" s="48">
        <v>0</v>
      </c>
      <c r="DSS20" s="49">
        <v>0</v>
      </c>
      <c r="DST20" s="49">
        <v>0</v>
      </c>
      <c r="DSU20" s="49">
        <v>0</v>
      </c>
      <c r="DSV20" s="49">
        <v>0</v>
      </c>
      <c r="DSW20" s="49">
        <v>0</v>
      </c>
      <c r="DSX20" s="64">
        <f t="shared" si="923"/>
        <v>0</v>
      </c>
      <c r="DSY20" s="68">
        <f t="shared" si="924"/>
        <v>0</v>
      </c>
      <c r="DSZ20" s="48">
        <v>0</v>
      </c>
      <c r="DTA20" s="49"/>
      <c r="DTB20" s="49">
        <v>110</v>
      </c>
      <c r="DTC20" s="49"/>
      <c r="DTD20" s="49">
        <v>0</v>
      </c>
      <c r="DTE20" s="49">
        <v>110</v>
      </c>
      <c r="DTF20" s="64">
        <f t="shared" si="925"/>
        <v>220</v>
      </c>
      <c r="DTG20" s="68">
        <f t="shared" si="926"/>
        <v>36.666666666666664</v>
      </c>
      <c r="DTH20" s="48"/>
      <c r="DTI20" s="49">
        <v>1</v>
      </c>
      <c r="DTJ20" s="49">
        <v>0</v>
      </c>
      <c r="DTK20" s="49">
        <v>220</v>
      </c>
      <c r="DTL20" s="49">
        <v>0</v>
      </c>
      <c r="DTM20" s="49">
        <v>0</v>
      </c>
      <c r="DTN20" s="64">
        <f t="shared" si="927"/>
        <v>221</v>
      </c>
      <c r="DTO20" s="68">
        <f t="shared" si="928"/>
        <v>36.833333333333336</v>
      </c>
      <c r="DTP20" s="48">
        <v>110</v>
      </c>
      <c r="DTQ20" s="49">
        <v>0</v>
      </c>
      <c r="DTR20" s="49"/>
      <c r="DTS20" s="49">
        <v>0</v>
      </c>
      <c r="DTT20" s="49">
        <v>226</v>
      </c>
      <c r="DTU20" s="49">
        <v>0</v>
      </c>
      <c r="DTV20" s="64">
        <f t="shared" si="929"/>
        <v>336</v>
      </c>
      <c r="DTW20" s="68">
        <f t="shared" si="930"/>
        <v>56</v>
      </c>
      <c r="DTX20" s="48">
        <v>0</v>
      </c>
      <c r="DTY20" s="49">
        <v>118</v>
      </c>
      <c r="DTZ20" s="49"/>
      <c r="DUA20" s="49"/>
      <c r="DUB20" s="49">
        <v>0</v>
      </c>
      <c r="DUC20" s="49">
        <v>110</v>
      </c>
      <c r="DUD20" s="64">
        <f t="shared" si="931"/>
        <v>228</v>
      </c>
      <c r="DUE20" s="68">
        <f t="shared" si="932"/>
        <v>38</v>
      </c>
      <c r="DUF20" s="48">
        <v>0</v>
      </c>
      <c r="DUG20" s="49">
        <v>0</v>
      </c>
      <c r="DUH20" s="49"/>
      <c r="DUI20" s="49">
        <v>0</v>
      </c>
      <c r="DUJ20" s="49">
        <v>0</v>
      </c>
      <c r="DUK20" s="49">
        <v>0</v>
      </c>
      <c r="DUL20" s="64">
        <f t="shared" si="933"/>
        <v>0</v>
      </c>
      <c r="DUM20" s="68">
        <f t="shared" si="934"/>
        <v>0</v>
      </c>
      <c r="DUN20" s="48">
        <v>162</v>
      </c>
      <c r="DUO20" s="49">
        <v>0</v>
      </c>
      <c r="DUP20" s="49">
        <v>0</v>
      </c>
      <c r="DUQ20" s="49">
        <v>0</v>
      </c>
      <c r="DUR20" s="49"/>
      <c r="DUS20" s="49">
        <v>149</v>
      </c>
      <c r="DUT20" s="64">
        <f t="shared" si="935"/>
        <v>311</v>
      </c>
      <c r="DUU20" s="184">
        <f t="shared" si="936"/>
        <v>51.833333333333336</v>
      </c>
      <c r="DUV20" s="48"/>
      <c r="DUW20" s="49">
        <v>0</v>
      </c>
      <c r="DUX20" s="49">
        <v>188</v>
      </c>
      <c r="DUY20" s="49">
        <v>0</v>
      </c>
      <c r="DUZ20" s="49">
        <v>0</v>
      </c>
      <c r="DVA20" s="49"/>
      <c r="DVB20" s="64">
        <f t="shared" si="937"/>
        <v>188</v>
      </c>
      <c r="DVC20" s="68">
        <f t="shared" si="938"/>
        <v>31.333333333333332</v>
      </c>
      <c r="DVD20" s="48"/>
      <c r="DVE20" s="49">
        <v>0</v>
      </c>
      <c r="DVF20" s="49">
        <v>0</v>
      </c>
      <c r="DVG20" s="49">
        <v>232</v>
      </c>
      <c r="DVH20" s="49"/>
      <c r="DVI20" s="49"/>
      <c r="DVJ20" s="64">
        <f t="shared" si="939"/>
        <v>232</v>
      </c>
      <c r="DVK20" s="68">
        <f t="shared" si="940"/>
        <v>38.666666666666664</v>
      </c>
      <c r="DVL20" s="48">
        <v>0</v>
      </c>
      <c r="DVM20" s="49">
        <v>0</v>
      </c>
      <c r="DVN20" s="49">
        <v>220</v>
      </c>
      <c r="DVO20" s="49">
        <v>0</v>
      </c>
      <c r="DVP20" s="49">
        <v>0</v>
      </c>
      <c r="DVQ20" s="49"/>
      <c r="DVR20" s="64">
        <f t="shared" si="941"/>
        <v>220</v>
      </c>
      <c r="DVS20" s="68">
        <f t="shared" si="942"/>
        <v>36.666666666666664</v>
      </c>
      <c r="DVT20" s="48"/>
      <c r="DVU20" s="49">
        <v>0</v>
      </c>
      <c r="DVV20" s="49">
        <v>222</v>
      </c>
      <c r="DVW20" s="49">
        <v>0</v>
      </c>
      <c r="DVX20" s="49"/>
      <c r="DVY20" s="49">
        <v>0</v>
      </c>
      <c r="DVZ20" s="64">
        <f t="shared" si="943"/>
        <v>222</v>
      </c>
      <c r="DWA20" s="68">
        <f t="shared" si="944"/>
        <v>37</v>
      </c>
      <c r="DWB20" s="48"/>
      <c r="DWC20" s="49">
        <v>110</v>
      </c>
      <c r="DWD20" s="49">
        <v>0</v>
      </c>
      <c r="DWE20" s="49"/>
      <c r="DWF20" s="49">
        <v>0</v>
      </c>
      <c r="DWG20" s="49">
        <v>0</v>
      </c>
      <c r="DWH20" s="64">
        <f t="shared" si="945"/>
        <v>110</v>
      </c>
      <c r="DWI20" s="68">
        <f t="shared" si="946"/>
        <v>18.333333333333332</v>
      </c>
      <c r="DWJ20" s="48"/>
      <c r="DWK20" s="49"/>
      <c r="DWL20" s="49"/>
      <c r="DWM20" s="49">
        <v>0</v>
      </c>
      <c r="DWN20" s="49">
        <v>220</v>
      </c>
      <c r="DWO20" s="49">
        <v>0</v>
      </c>
      <c r="DWP20" s="64">
        <f t="shared" si="947"/>
        <v>220</v>
      </c>
      <c r="DWQ20" s="68">
        <f t="shared" si="948"/>
        <v>36.666666666666664</v>
      </c>
      <c r="DWR20" s="48"/>
      <c r="DWS20" s="49"/>
      <c r="DWT20" s="49">
        <v>0</v>
      </c>
      <c r="DWU20" s="49"/>
      <c r="DWV20" s="49">
        <v>110</v>
      </c>
      <c r="DWW20" s="49">
        <v>0</v>
      </c>
      <c r="DWX20" s="64">
        <f t="shared" si="949"/>
        <v>110</v>
      </c>
      <c r="DWY20" s="68">
        <f t="shared" si="1209"/>
        <v>18.333333333333332</v>
      </c>
      <c r="DWZ20" s="48">
        <v>0</v>
      </c>
      <c r="DXA20" s="49"/>
      <c r="DXB20" s="49"/>
      <c r="DXC20" s="49">
        <v>0</v>
      </c>
      <c r="DXD20" s="49">
        <v>222</v>
      </c>
      <c r="DXE20" s="49"/>
      <c r="DXF20" s="64">
        <f t="shared" si="950"/>
        <v>222</v>
      </c>
      <c r="DXG20" s="68">
        <f t="shared" si="951"/>
        <v>37</v>
      </c>
      <c r="DXH20" s="48">
        <v>0</v>
      </c>
      <c r="DXI20" s="49">
        <v>0</v>
      </c>
      <c r="DXJ20" s="49">
        <v>110</v>
      </c>
      <c r="DXK20" s="49">
        <v>0</v>
      </c>
      <c r="DXL20" s="49"/>
      <c r="DXM20" s="49">
        <v>0</v>
      </c>
      <c r="DXN20" s="64">
        <f t="shared" si="952"/>
        <v>110</v>
      </c>
      <c r="DXO20" s="68">
        <f t="shared" si="953"/>
        <v>18.333333333333332</v>
      </c>
      <c r="DXP20" s="48">
        <v>0</v>
      </c>
      <c r="DXQ20" s="49">
        <v>0</v>
      </c>
      <c r="DXR20" s="49">
        <v>220</v>
      </c>
      <c r="DXS20" s="49">
        <v>0</v>
      </c>
      <c r="DXT20" s="49"/>
      <c r="DXU20" s="49"/>
      <c r="DXV20" s="64">
        <f t="shared" si="954"/>
        <v>220</v>
      </c>
      <c r="DXW20" s="68">
        <f t="shared" si="955"/>
        <v>36.666666666666664</v>
      </c>
      <c r="DXX20" s="48">
        <v>0</v>
      </c>
      <c r="DXY20" s="49">
        <v>220</v>
      </c>
      <c r="DXZ20" s="49"/>
      <c r="DYA20" s="49">
        <v>110</v>
      </c>
      <c r="DYB20" s="49">
        <v>0</v>
      </c>
      <c r="DYC20" s="49">
        <v>0</v>
      </c>
      <c r="DYD20" s="64">
        <f t="shared" si="956"/>
        <v>330</v>
      </c>
      <c r="DYE20" s="68">
        <f t="shared" si="957"/>
        <v>55</v>
      </c>
      <c r="DYF20" s="48"/>
      <c r="DYG20" s="49">
        <v>0</v>
      </c>
      <c r="DYH20" s="49">
        <v>219</v>
      </c>
      <c r="DYI20" s="49"/>
      <c r="DYJ20" s="49">
        <v>0</v>
      </c>
      <c r="DYK20" s="49"/>
      <c r="DYL20" s="64">
        <f t="shared" si="958"/>
        <v>219</v>
      </c>
      <c r="DYM20" s="68">
        <f t="shared" si="959"/>
        <v>36.5</v>
      </c>
      <c r="DYN20" s="48">
        <v>0</v>
      </c>
      <c r="DYO20" s="49"/>
      <c r="DYP20" s="49">
        <v>220</v>
      </c>
      <c r="DYQ20" s="49">
        <v>0</v>
      </c>
      <c r="DYR20" s="49"/>
      <c r="DYS20" s="49">
        <v>0</v>
      </c>
      <c r="DYT20" s="64">
        <f t="shared" si="960"/>
        <v>220</v>
      </c>
      <c r="DYU20" s="68">
        <f t="shared" si="961"/>
        <v>36.666666666666664</v>
      </c>
      <c r="DYV20" s="48">
        <v>0</v>
      </c>
      <c r="DYW20" s="49">
        <v>0</v>
      </c>
      <c r="DYX20" s="49">
        <v>99</v>
      </c>
      <c r="DYY20" s="49">
        <v>0</v>
      </c>
      <c r="DYZ20" s="49">
        <v>0</v>
      </c>
      <c r="DZA20" s="49">
        <v>0</v>
      </c>
      <c r="DZB20" s="64">
        <f t="shared" si="962"/>
        <v>99</v>
      </c>
      <c r="DZC20" s="68">
        <f t="shared" si="963"/>
        <v>16.5</v>
      </c>
      <c r="DZD20" s="48">
        <v>100</v>
      </c>
      <c r="DZE20" s="49">
        <v>0</v>
      </c>
      <c r="DZF20" s="49">
        <v>4</v>
      </c>
      <c r="DZG20" s="49"/>
      <c r="DZH20" s="49">
        <f>SUMIF(SUMPK!$B:$B,$B:$B,SUMPK!$O:$O)</f>
        <v>0</v>
      </c>
      <c r="DZI20" s="49"/>
      <c r="DZJ20" s="64">
        <f t="shared" si="964"/>
        <v>104</v>
      </c>
      <c r="DZK20" s="68">
        <f t="shared" si="965"/>
        <v>17.333333333333332</v>
      </c>
      <c r="DZL20" s="48">
        <v>0</v>
      </c>
      <c r="DZM20" s="49"/>
      <c r="DZN20" s="49"/>
      <c r="DZO20" s="49">
        <v>0</v>
      </c>
      <c r="DZP20" s="49"/>
      <c r="DZQ20" s="49"/>
      <c r="DZR20" s="64">
        <f t="shared" si="966"/>
        <v>0</v>
      </c>
      <c r="DZS20" s="68">
        <f t="shared" si="967"/>
        <v>0</v>
      </c>
      <c r="DZT20" s="48">
        <v>0</v>
      </c>
      <c r="DZU20" s="49">
        <v>100</v>
      </c>
      <c r="DZV20" s="49">
        <v>0</v>
      </c>
      <c r="DZW20" s="49">
        <v>0</v>
      </c>
      <c r="DZX20" s="49">
        <v>100</v>
      </c>
      <c r="DZY20" s="49"/>
      <c r="DZZ20" s="64">
        <f t="shared" si="968"/>
        <v>200</v>
      </c>
      <c r="EAA20" s="68">
        <f t="shared" si="969"/>
        <v>33.333333333333336</v>
      </c>
      <c r="EAB20" s="48"/>
      <c r="EAC20" s="49">
        <v>200</v>
      </c>
      <c r="EAD20" s="49"/>
      <c r="EAE20" s="49"/>
      <c r="EAF20" s="49">
        <v>0</v>
      </c>
      <c r="EAG20" s="49">
        <v>0</v>
      </c>
      <c r="EAH20" s="64">
        <f t="shared" si="970"/>
        <v>200</v>
      </c>
      <c r="EAI20" s="68">
        <f t="shared" si="971"/>
        <v>33.333333333333336</v>
      </c>
      <c r="EAJ20" s="48"/>
      <c r="EAK20" s="49">
        <v>1</v>
      </c>
      <c r="EAL20" s="49">
        <v>0</v>
      </c>
      <c r="EAM20" s="49"/>
      <c r="EAN20" s="49"/>
      <c r="EAO20" s="49">
        <v>0</v>
      </c>
      <c r="EAP20" s="64">
        <f t="shared" si="972"/>
        <v>1</v>
      </c>
      <c r="EAQ20" s="68">
        <f t="shared" si="1210"/>
        <v>0.16666666666666666</v>
      </c>
      <c r="EAR20" s="48">
        <v>222</v>
      </c>
      <c r="EAS20" s="49">
        <v>0</v>
      </c>
      <c r="EAT20" s="49">
        <v>110</v>
      </c>
      <c r="EAU20" s="49"/>
      <c r="EAV20" s="49">
        <v>112</v>
      </c>
      <c r="EAW20" s="49"/>
      <c r="EAX20" s="64">
        <f t="shared" si="973"/>
        <v>444</v>
      </c>
      <c r="EAY20" s="68">
        <f t="shared" si="974"/>
        <v>74</v>
      </c>
      <c r="EAZ20" s="48"/>
      <c r="EBA20" s="49">
        <v>0</v>
      </c>
      <c r="EBB20" s="49"/>
      <c r="EBC20" s="49"/>
      <c r="EBD20" s="49">
        <v>80</v>
      </c>
      <c r="EBE20" s="49">
        <v>103</v>
      </c>
      <c r="EBF20" s="64">
        <f t="shared" si="975"/>
        <v>183</v>
      </c>
      <c r="EBG20" s="68">
        <f t="shared" si="976"/>
        <v>30.5</v>
      </c>
      <c r="EBH20" s="48"/>
      <c r="EBI20" s="49">
        <v>0</v>
      </c>
      <c r="EBJ20" s="49">
        <v>0</v>
      </c>
      <c r="EBK20" s="49"/>
      <c r="EBL20" s="49">
        <v>220</v>
      </c>
      <c r="EBM20" s="49"/>
      <c r="EBN20" s="64">
        <f t="shared" si="977"/>
        <v>220</v>
      </c>
      <c r="EBO20" s="68">
        <f t="shared" si="1137"/>
        <v>36.666666666666664</v>
      </c>
      <c r="EBP20" s="48"/>
      <c r="EBQ20" s="49">
        <v>0</v>
      </c>
      <c r="EBR20" s="49"/>
      <c r="EBS20" s="49">
        <v>110</v>
      </c>
      <c r="EBT20" s="49">
        <v>0</v>
      </c>
      <c r="EBU20" s="49">
        <v>0</v>
      </c>
      <c r="EBV20" s="64">
        <f t="shared" si="978"/>
        <v>110</v>
      </c>
      <c r="EBW20" s="68">
        <f t="shared" si="979"/>
        <v>18.333333333333332</v>
      </c>
      <c r="EBX20" s="48"/>
      <c r="EBY20" s="49">
        <v>220</v>
      </c>
      <c r="EBZ20" s="49">
        <v>0</v>
      </c>
      <c r="ECA20" s="49">
        <v>110</v>
      </c>
      <c r="ECB20" s="49">
        <v>0</v>
      </c>
      <c r="ECC20" s="49">
        <v>0</v>
      </c>
      <c r="ECD20" s="64">
        <f t="shared" si="980"/>
        <v>330</v>
      </c>
      <c r="ECE20" s="68">
        <f t="shared" si="981"/>
        <v>55</v>
      </c>
      <c r="ECF20" s="48">
        <v>0</v>
      </c>
      <c r="ECG20" s="49">
        <v>111</v>
      </c>
      <c r="ECH20" s="49">
        <v>0</v>
      </c>
      <c r="ECI20" s="49"/>
      <c r="ECJ20" s="49"/>
      <c r="ECK20" s="49">
        <v>120</v>
      </c>
      <c r="ECL20" s="64">
        <f t="shared" si="982"/>
        <v>231</v>
      </c>
      <c r="ECM20" s="68">
        <f t="shared" si="983"/>
        <v>38.5</v>
      </c>
      <c r="ECN20" s="48">
        <v>0</v>
      </c>
      <c r="ECO20" s="49">
        <v>110</v>
      </c>
      <c r="ECP20" s="49"/>
      <c r="ECQ20" s="49"/>
      <c r="ECR20" s="49"/>
      <c r="ECS20" s="49">
        <v>110</v>
      </c>
      <c r="ECT20" s="64">
        <f t="shared" si="984"/>
        <v>220</v>
      </c>
      <c r="ECU20" s="68">
        <f t="shared" si="985"/>
        <v>36.666666666666664</v>
      </c>
      <c r="ECV20" s="48">
        <v>0</v>
      </c>
      <c r="ECW20" s="49"/>
      <c r="ECX20" s="49">
        <v>0</v>
      </c>
      <c r="ECY20" s="49">
        <v>191</v>
      </c>
      <c r="ECZ20" s="49"/>
      <c r="EDA20" s="49">
        <v>110</v>
      </c>
      <c r="EDB20" s="64">
        <f t="shared" si="986"/>
        <v>301</v>
      </c>
      <c r="EDC20" s="68">
        <f t="shared" si="987"/>
        <v>50.166666666666664</v>
      </c>
      <c r="EDD20" s="48">
        <v>0</v>
      </c>
      <c r="EDE20" s="49"/>
      <c r="EDF20" s="49">
        <v>219</v>
      </c>
      <c r="EDG20" s="49">
        <v>0</v>
      </c>
      <c r="EDH20" s="49">
        <v>220</v>
      </c>
      <c r="EDI20" s="49"/>
      <c r="EDJ20" s="64">
        <f t="shared" si="988"/>
        <v>439</v>
      </c>
      <c r="EDK20" s="68">
        <f t="shared" si="989"/>
        <v>73.166666666666671</v>
      </c>
      <c r="EDL20" s="48">
        <v>0</v>
      </c>
      <c r="EDM20" s="49"/>
      <c r="EDN20" s="49"/>
      <c r="EDO20" s="49">
        <f>SUMIF(SUMPK!$B:$B,$B:$B,SUMPK!$O:$O)</f>
        <v>0</v>
      </c>
      <c r="EDP20" s="49"/>
      <c r="EDQ20" s="49">
        <v>220</v>
      </c>
      <c r="EDR20" s="64">
        <f t="shared" si="990"/>
        <v>220</v>
      </c>
      <c r="EDS20" s="184">
        <f t="shared" si="991"/>
        <v>36.666666666666664</v>
      </c>
      <c r="EDT20" s="195">
        <v>0</v>
      </c>
      <c r="EDU20" s="49">
        <v>110</v>
      </c>
      <c r="EDV20" s="49">
        <v>0</v>
      </c>
      <c r="EDW20" s="49">
        <v>106</v>
      </c>
      <c r="EDX20" s="49"/>
      <c r="EDY20" s="49"/>
      <c r="EDZ20" s="64">
        <f t="shared" si="992"/>
        <v>216</v>
      </c>
      <c r="EEA20" s="184">
        <f t="shared" si="993"/>
        <v>36</v>
      </c>
      <c r="EEB20" s="48">
        <v>220</v>
      </c>
      <c r="EEC20" s="49"/>
      <c r="EED20" s="49">
        <v>0</v>
      </c>
      <c r="EEE20" s="49">
        <v>0</v>
      </c>
      <c r="EEF20" s="49">
        <v>220</v>
      </c>
      <c r="EEG20" s="49"/>
      <c r="EEH20" s="64">
        <f t="shared" si="994"/>
        <v>440</v>
      </c>
      <c r="EEI20" s="68">
        <f t="shared" si="995"/>
        <v>73.333333333333329</v>
      </c>
      <c r="EEJ20" s="48">
        <v>0</v>
      </c>
      <c r="EEK20" s="49"/>
      <c r="EEL20" s="49">
        <v>0</v>
      </c>
      <c r="EEM20" s="49"/>
      <c r="EEN20" s="49"/>
      <c r="EEO20" s="49">
        <v>110</v>
      </c>
      <c r="EEP20" s="64">
        <f t="shared" si="996"/>
        <v>110</v>
      </c>
      <c r="EEQ20" s="68">
        <f t="shared" si="997"/>
        <v>18.333333333333332</v>
      </c>
      <c r="EER20" s="48">
        <v>110</v>
      </c>
      <c r="EES20" s="49">
        <v>0</v>
      </c>
      <c r="EET20" s="49"/>
      <c r="EEU20" s="49"/>
      <c r="EEV20" s="49">
        <v>220</v>
      </c>
      <c r="EEW20" s="49"/>
      <c r="EEX20" s="64">
        <f t="shared" si="998"/>
        <v>330</v>
      </c>
      <c r="EEY20" s="68">
        <f t="shared" si="999"/>
        <v>55</v>
      </c>
      <c r="EEZ20" s="48">
        <v>0</v>
      </c>
      <c r="EFA20" s="49">
        <v>600</v>
      </c>
      <c r="EFB20" s="49">
        <v>0</v>
      </c>
      <c r="EFC20" s="49">
        <v>0</v>
      </c>
      <c r="EFD20" s="49"/>
      <c r="EFE20" s="49">
        <v>0</v>
      </c>
      <c r="EFF20" s="64">
        <f t="shared" si="1000"/>
        <v>600</v>
      </c>
      <c r="EFG20" s="68">
        <f t="shared" si="1001"/>
        <v>100</v>
      </c>
      <c r="EFH20" s="48"/>
      <c r="EFI20" s="49">
        <v>0</v>
      </c>
      <c r="EFJ20" s="49"/>
      <c r="EFK20" s="49">
        <v>0</v>
      </c>
      <c r="EFL20" s="49">
        <v>0</v>
      </c>
      <c r="EFM20" s="49">
        <v>0</v>
      </c>
      <c r="EFN20" s="64">
        <f t="shared" si="1002"/>
        <v>0</v>
      </c>
      <c r="EFO20" s="68">
        <f t="shared" si="1003"/>
        <v>0</v>
      </c>
      <c r="EFP20" s="48">
        <v>0</v>
      </c>
      <c r="EFQ20" s="49"/>
      <c r="EFR20" s="49"/>
      <c r="EFS20" s="49">
        <v>0</v>
      </c>
      <c r="EFT20" s="49">
        <v>220</v>
      </c>
      <c r="EFU20" s="49"/>
      <c r="EFV20" s="64">
        <f t="shared" si="1004"/>
        <v>220</v>
      </c>
      <c r="EFW20" s="68">
        <f t="shared" si="1005"/>
        <v>36.666666666666664</v>
      </c>
      <c r="EFX20" s="48"/>
      <c r="EFY20" s="49">
        <v>0</v>
      </c>
      <c r="EFZ20" s="49"/>
      <c r="EGA20" s="49">
        <v>0</v>
      </c>
      <c r="EGB20" s="49">
        <v>0</v>
      </c>
      <c r="EGC20" s="49">
        <v>0</v>
      </c>
      <c r="EGD20" s="64">
        <f t="shared" si="1006"/>
        <v>0</v>
      </c>
      <c r="EGE20" s="68">
        <f t="shared" si="1007"/>
        <v>0</v>
      </c>
      <c r="EGF20" s="48">
        <v>0</v>
      </c>
      <c r="EGG20" s="49">
        <v>0</v>
      </c>
      <c r="EGH20" s="49"/>
      <c r="EGI20" s="49">
        <v>0</v>
      </c>
      <c r="EGJ20" s="49">
        <v>220</v>
      </c>
      <c r="EGK20" s="49">
        <v>0</v>
      </c>
      <c r="EGL20" s="64">
        <f t="shared" si="1008"/>
        <v>220</v>
      </c>
      <c r="EGM20" s="68">
        <f t="shared" si="1009"/>
        <v>36.666666666666664</v>
      </c>
      <c r="EGN20" s="48">
        <v>0</v>
      </c>
      <c r="EGO20" s="49">
        <v>0</v>
      </c>
      <c r="EGP20" s="49"/>
      <c r="EGQ20" s="49">
        <v>0</v>
      </c>
      <c r="EGR20" s="49">
        <v>110</v>
      </c>
      <c r="EGS20" s="49">
        <v>0</v>
      </c>
      <c r="EGT20" s="64">
        <f t="shared" si="1010"/>
        <v>110</v>
      </c>
      <c r="EGU20" s="68">
        <f t="shared" si="1211"/>
        <v>18.333333333333332</v>
      </c>
      <c r="EGV20" s="48">
        <v>0</v>
      </c>
      <c r="EGW20" s="49">
        <v>225</v>
      </c>
      <c r="EGX20" s="49"/>
      <c r="EGY20" s="49">
        <v>0</v>
      </c>
      <c r="EGZ20" s="49">
        <v>0</v>
      </c>
      <c r="EHA20" s="49"/>
      <c r="EHB20" s="64">
        <f t="shared" si="1011"/>
        <v>225</v>
      </c>
      <c r="EHC20" s="68">
        <f t="shared" si="1012"/>
        <v>37.5</v>
      </c>
      <c r="EHD20" s="48">
        <v>115</v>
      </c>
      <c r="EHE20" s="49">
        <v>0</v>
      </c>
      <c r="EHF20" s="49"/>
      <c r="EHG20" s="49">
        <v>225</v>
      </c>
      <c r="EHH20" s="49">
        <v>0</v>
      </c>
      <c r="EHI20" s="49">
        <v>0</v>
      </c>
      <c r="EHJ20" s="64">
        <f t="shared" si="1013"/>
        <v>340</v>
      </c>
      <c r="EHK20" s="68">
        <f t="shared" si="1014"/>
        <v>56.666666666666664</v>
      </c>
      <c r="EHL20" s="48"/>
      <c r="EHM20" s="49">
        <v>0</v>
      </c>
      <c r="EHN20" s="49"/>
      <c r="EHO20" s="49"/>
      <c r="EHP20" s="49"/>
      <c r="EHQ20" s="49">
        <v>0</v>
      </c>
      <c r="EHR20" s="64">
        <f t="shared" si="1015"/>
        <v>0</v>
      </c>
      <c r="EHS20" s="68">
        <f t="shared" si="1016"/>
        <v>0</v>
      </c>
      <c r="EHT20" s="48"/>
      <c r="EHU20" s="49"/>
      <c r="EHV20" s="49"/>
      <c r="EHW20" s="49">
        <v>228</v>
      </c>
      <c r="EHX20" s="49"/>
      <c r="EHY20" s="49">
        <v>0</v>
      </c>
      <c r="EHZ20" s="64">
        <f t="shared" si="1017"/>
        <v>228</v>
      </c>
      <c r="EIA20" s="68">
        <f t="shared" si="1018"/>
        <v>38</v>
      </c>
      <c r="EIB20" s="48"/>
      <c r="EIC20" s="49"/>
      <c r="EID20" s="49">
        <v>105</v>
      </c>
      <c r="EIE20" s="49"/>
      <c r="EIF20" s="49">
        <v>0</v>
      </c>
      <c r="EIG20" s="49">
        <v>113</v>
      </c>
      <c r="EIH20" s="64">
        <f t="shared" si="1019"/>
        <v>218</v>
      </c>
      <c r="EII20" s="68">
        <f t="shared" si="1020"/>
        <v>36.333333333333336</v>
      </c>
      <c r="EIJ20" s="48">
        <v>0</v>
      </c>
      <c r="EIK20" s="49">
        <v>108</v>
      </c>
      <c r="EIL20" s="49"/>
      <c r="EIM20" s="49">
        <v>230</v>
      </c>
      <c r="EIN20" s="49">
        <v>114</v>
      </c>
      <c r="EIO20" s="49">
        <v>0</v>
      </c>
      <c r="EIP20" s="64">
        <f t="shared" si="1021"/>
        <v>452</v>
      </c>
      <c r="EIQ20" s="68">
        <f t="shared" si="1022"/>
        <v>75.333333333333329</v>
      </c>
      <c r="EIR20" s="48">
        <v>0</v>
      </c>
      <c r="EIS20" s="49">
        <v>0</v>
      </c>
      <c r="EIT20" s="49">
        <v>0</v>
      </c>
      <c r="EIU20" s="49"/>
      <c r="EIV20" s="49"/>
      <c r="EIW20" s="49"/>
      <c r="EIX20" s="64">
        <f t="shared" si="1023"/>
        <v>0</v>
      </c>
      <c r="EIY20" s="68">
        <f t="shared" si="1024"/>
        <v>0</v>
      </c>
      <c r="EIZ20" s="48">
        <v>113</v>
      </c>
      <c r="EJA20" s="49">
        <v>112</v>
      </c>
      <c r="EJB20" s="49"/>
      <c r="EJC20" s="49">
        <v>0</v>
      </c>
      <c r="EJD20" s="49">
        <v>0</v>
      </c>
      <c r="EJE20" s="49"/>
      <c r="EJF20" s="64">
        <f t="shared" si="1025"/>
        <v>225</v>
      </c>
      <c r="EJG20" s="68">
        <f t="shared" si="1026"/>
        <v>37.5</v>
      </c>
      <c r="EJH20" s="48">
        <v>0</v>
      </c>
      <c r="EJI20" s="49">
        <v>223</v>
      </c>
      <c r="EJJ20" s="49"/>
      <c r="EJK20" s="49">
        <v>0</v>
      </c>
      <c r="EJL20" s="49"/>
      <c r="EJM20" s="49"/>
      <c r="EJN20" s="64">
        <f t="shared" si="1027"/>
        <v>223</v>
      </c>
      <c r="EJO20" s="68">
        <f t="shared" si="1028"/>
        <v>37.166666666666664</v>
      </c>
      <c r="EJP20" s="48"/>
      <c r="EJQ20" s="49">
        <v>0</v>
      </c>
      <c r="EJR20" s="49">
        <v>313</v>
      </c>
      <c r="EJS20" s="49"/>
      <c r="EJT20" s="49"/>
      <c r="EJU20" s="49">
        <v>0</v>
      </c>
      <c r="EJV20" s="64">
        <f t="shared" si="1029"/>
        <v>313</v>
      </c>
      <c r="EJW20" s="68">
        <f t="shared" si="1030"/>
        <v>52.166666666666664</v>
      </c>
      <c r="EJX20" s="48"/>
      <c r="EJY20" s="49">
        <v>0</v>
      </c>
      <c r="EJZ20" s="49">
        <v>0</v>
      </c>
      <c r="EKA20" s="49">
        <v>0</v>
      </c>
      <c r="EKB20" s="49"/>
      <c r="EKC20" s="49"/>
      <c r="EKD20" s="64">
        <f t="shared" si="1031"/>
        <v>0</v>
      </c>
      <c r="EKE20" s="68">
        <f t="shared" si="1032"/>
        <v>0</v>
      </c>
      <c r="EKF20" s="48">
        <v>0</v>
      </c>
      <c r="EKG20" s="49">
        <v>222</v>
      </c>
      <c r="EKH20" s="49"/>
      <c r="EKI20" s="49"/>
      <c r="EKJ20" s="49">
        <v>0</v>
      </c>
      <c r="EKK20" s="49"/>
      <c r="EKL20" s="64">
        <f t="shared" si="1033"/>
        <v>222</v>
      </c>
      <c r="EKM20" s="68">
        <f t="shared" si="1034"/>
        <v>37</v>
      </c>
      <c r="EKN20" s="48"/>
      <c r="EKO20" s="49">
        <v>224</v>
      </c>
      <c r="EKP20" s="49">
        <v>0</v>
      </c>
      <c r="EKQ20" s="49">
        <v>0</v>
      </c>
      <c r="EKR20" s="49"/>
      <c r="EKS20" s="49">
        <v>208</v>
      </c>
      <c r="EKT20" s="64">
        <f t="shared" si="1035"/>
        <v>432</v>
      </c>
      <c r="EKU20" s="184">
        <f t="shared" si="1036"/>
        <v>72</v>
      </c>
      <c r="EKV20" s="665"/>
      <c r="EKW20" s="195">
        <v>0</v>
      </c>
      <c r="EKX20" s="49"/>
      <c r="EKY20" s="49">
        <v>0</v>
      </c>
      <c r="EKZ20" s="49">
        <v>0</v>
      </c>
      <c r="ELA20" s="49"/>
      <c r="ELB20" s="49">
        <v>222</v>
      </c>
      <c r="ELC20" s="64">
        <f t="shared" si="1037"/>
        <v>222</v>
      </c>
      <c r="ELD20" s="211">
        <f t="shared" si="1038"/>
        <v>37</v>
      </c>
      <c r="ELE20" s="195">
        <v>0</v>
      </c>
      <c r="ELF20" s="49"/>
      <c r="ELG20" s="49"/>
      <c r="ELH20" s="49">
        <v>222</v>
      </c>
      <c r="ELI20" s="49"/>
      <c r="ELJ20" s="49">
        <v>0</v>
      </c>
      <c r="ELK20" s="64">
        <f t="shared" si="1039"/>
        <v>222</v>
      </c>
      <c r="ELL20" s="211">
        <f t="shared" si="1040"/>
        <v>37</v>
      </c>
      <c r="ELM20" s="195">
        <v>218</v>
      </c>
      <c r="ELN20" s="49">
        <v>0</v>
      </c>
      <c r="ELO20" s="49"/>
      <c r="ELP20" s="49"/>
      <c r="ELQ20" s="49">
        <v>110</v>
      </c>
      <c r="ELR20" s="49">
        <v>0</v>
      </c>
      <c r="ELS20" s="64">
        <f t="shared" si="1041"/>
        <v>328</v>
      </c>
      <c r="ELT20" s="211">
        <f t="shared" si="1042"/>
        <v>54.666666666666664</v>
      </c>
      <c r="ELU20" s="195">
        <v>112</v>
      </c>
      <c r="ELV20" s="49">
        <v>0</v>
      </c>
      <c r="ELW20" s="49">
        <v>230</v>
      </c>
      <c r="ELX20" s="49">
        <v>0</v>
      </c>
      <c r="ELY20" s="49"/>
      <c r="ELZ20" s="49">
        <v>0</v>
      </c>
      <c r="EMA20" s="64">
        <f t="shared" si="1043"/>
        <v>342</v>
      </c>
      <c r="EMB20" s="211">
        <f t="shared" si="1044"/>
        <v>57</v>
      </c>
      <c r="EMC20" s="195"/>
      <c r="EMD20" s="49">
        <v>119</v>
      </c>
      <c r="EME20" s="49">
        <v>0</v>
      </c>
      <c r="EMF20" s="49">
        <v>0</v>
      </c>
      <c r="EMG20" s="49">
        <v>0</v>
      </c>
      <c r="EMH20" s="49"/>
      <c r="EMI20" s="64">
        <f t="shared" si="1045"/>
        <v>119</v>
      </c>
      <c r="EMJ20" s="211">
        <f t="shared" si="1046"/>
        <v>19.833333333333332</v>
      </c>
      <c r="EMK20" s="195">
        <v>0</v>
      </c>
      <c r="EML20" s="49"/>
      <c r="EMM20" s="49">
        <v>185</v>
      </c>
      <c r="EMN20" s="49">
        <v>0</v>
      </c>
      <c r="EMO20" s="49">
        <v>0</v>
      </c>
      <c r="EMP20" s="49">
        <v>0</v>
      </c>
      <c r="EMQ20" s="64">
        <f t="shared" si="1047"/>
        <v>185</v>
      </c>
      <c r="EMR20" s="211">
        <f t="shared" si="1048"/>
        <v>30.833333333333332</v>
      </c>
      <c r="EMS20" s="195"/>
      <c r="EMT20" s="49">
        <v>0</v>
      </c>
      <c r="EMU20" s="49">
        <v>0</v>
      </c>
      <c r="EMV20" s="49">
        <v>226</v>
      </c>
      <c r="EMW20" s="49"/>
      <c r="EMX20" s="49">
        <v>102</v>
      </c>
      <c r="EMY20" s="64">
        <f t="shared" si="1049"/>
        <v>328</v>
      </c>
      <c r="EMZ20" s="211">
        <f t="shared" si="1050"/>
        <v>54.666666666666664</v>
      </c>
      <c r="ENA20" s="195"/>
      <c r="ENB20" s="49">
        <v>0</v>
      </c>
      <c r="ENC20" s="49">
        <v>0</v>
      </c>
      <c r="END20" s="49">
        <v>0</v>
      </c>
      <c r="ENE20" s="49"/>
      <c r="ENF20" s="49">
        <v>0</v>
      </c>
      <c r="ENG20" s="64">
        <f t="shared" si="1051"/>
        <v>0</v>
      </c>
      <c r="ENH20" s="211">
        <f t="shared" si="1052"/>
        <v>0</v>
      </c>
      <c r="ENI20" s="195">
        <v>112</v>
      </c>
      <c r="ENJ20" s="49"/>
      <c r="ENK20" s="49"/>
      <c r="ENL20" s="49">
        <v>0</v>
      </c>
      <c r="ENM20" s="49">
        <v>0</v>
      </c>
      <c r="ENN20" s="49">
        <v>228</v>
      </c>
      <c r="ENO20" s="64">
        <f t="shared" si="1053"/>
        <v>340</v>
      </c>
      <c r="ENP20" s="211">
        <f t="shared" si="1054"/>
        <v>56.666666666666664</v>
      </c>
      <c r="ENQ20" s="195">
        <v>0</v>
      </c>
      <c r="ENR20" s="49"/>
      <c r="ENS20" s="49">
        <v>115</v>
      </c>
      <c r="ENT20" s="49">
        <v>0</v>
      </c>
      <c r="ENU20" s="49">
        <v>94</v>
      </c>
      <c r="ENV20" s="49">
        <v>0</v>
      </c>
      <c r="ENW20" s="64">
        <f t="shared" si="1055"/>
        <v>209</v>
      </c>
      <c r="ENX20" s="211">
        <f t="shared" si="1056"/>
        <v>34.833333333333336</v>
      </c>
      <c r="ENY20" s="195"/>
      <c r="ENZ20" s="49"/>
      <c r="EOA20" s="49">
        <v>0</v>
      </c>
      <c r="EOB20" s="49">
        <v>225</v>
      </c>
      <c r="EOC20" s="49">
        <v>0</v>
      </c>
      <c r="EOD20" s="49">
        <v>0</v>
      </c>
      <c r="EOE20" s="64">
        <f t="shared" si="1057"/>
        <v>225</v>
      </c>
      <c r="EOF20" s="211">
        <f t="shared" si="1058"/>
        <v>37.5</v>
      </c>
      <c r="EOG20" s="195"/>
      <c r="EOH20" s="360">
        <f>SUMIF(SUMPK!$B:$B,$B:$B,SUMPK!$O:$O)</f>
        <v>0</v>
      </c>
      <c r="EOI20" s="49">
        <v>0</v>
      </c>
      <c r="EOJ20" s="49">
        <v>0</v>
      </c>
      <c r="EOK20" s="49">
        <v>0</v>
      </c>
      <c r="EOL20" s="49"/>
      <c r="EOM20" s="64">
        <f t="shared" si="1059"/>
        <v>0</v>
      </c>
      <c r="EON20" s="211">
        <f t="shared" si="1060"/>
        <v>0</v>
      </c>
      <c r="EOO20" s="195"/>
      <c r="EOP20" s="49">
        <v>0</v>
      </c>
      <c r="EOQ20" s="49">
        <v>0</v>
      </c>
      <c r="EOR20" s="49">
        <v>114</v>
      </c>
      <c r="EOS20" s="49"/>
      <c r="EOT20" s="49">
        <v>0</v>
      </c>
      <c r="EOU20" s="64">
        <f t="shared" si="1061"/>
        <v>114</v>
      </c>
      <c r="EOV20" s="211">
        <f t="shared" si="1062"/>
        <v>19</v>
      </c>
      <c r="EOW20" s="195">
        <v>0</v>
      </c>
      <c r="EOX20" s="49">
        <v>110</v>
      </c>
      <c r="EOY20" s="49">
        <v>0</v>
      </c>
      <c r="EOZ20" s="49">
        <v>0</v>
      </c>
      <c r="EPA20" s="49">
        <v>0</v>
      </c>
      <c r="EPB20" s="49">
        <v>0</v>
      </c>
      <c r="EPC20" s="64">
        <f t="shared" si="1063"/>
        <v>110</v>
      </c>
      <c r="EPD20" s="211">
        <f t="shared" si="1064"/>
        <v>18.333333333333332</v>
      </c>
      <c r="EPE20" s="195">
        <v>215</v>
      </c>
      <c r="EPF20" s="49">
        <f>SUMIF(SUMPK!$B:$B,$B:$B,SUMPK!$O:$O)</f>
        <v>0</v>
      </c>
      <c r="EPG20" s="49">
        <v>0</v>
      </c>
      <c r="EPH20" s="49">
        <v>0</v>
      </c>
      <c r="EPI20" s="49">
        <v>0</v>
      </c>
      <c r="EPJ20" s="49">
        <v>221</v>
      </c>
      <c r="EPK20" s="64">
        <f t="shared" si="1065"/>
        <v>436</v>
      </c>
      <c r="EPL20" s="211">
        <f t="shared" si="1066"/>
        <v>72.666666666666671</v>
      </c>
      <c r="EPM20" s="195"/>
      <c r="EPN20" s="49">
        <v>0</v>
      </c>
      <c r="EPO20" s="49"/>
      <c r="EPP20" s="49">
        <v>0</v>
      </c>
      <c r="EPQ20" s="49">
        <v>202</v>
      </c>
      <c r="EPR20" s="49">
        <v>0</v>
      </c>
      <c r="EPS20" s="64">
        <f t="shared" si="1067"/>
        <v>202</v>
      </c>
      <c r="EPT20" s="211">
        <f t="shared" si="1068"/>
        <v>33.666666666666664</v>
      </c>
      <c r="EPU20" s="195">
        <v>0</v>
      </c>
      <c r="EPV20" s="49">
        <v>94</v>
      </c>
      <c r="EPW20" s="49"/>
      <c r="EPX20" s="49">
        <v>98</v>
      </c>
      <c r="EPY20" s="49">
        <v>0</v>
      </c>
      <c r="EPZ20" s="49">
        <v>0</v>
      </c>
      <c r="EQA20" s="64">
        <f t="shared" si="1069"/>
        <v>192</v>
      </c>
      <c r="EQB20" s="211">
        <f t="shared" si="1070"/>
        <v>32</v>
      </c>
      <c r="EQC20" s="195">
        <v>0</v>
      </c>
      <c r="EQD20" s="49">
        <v>221</v>
      </c>
      <c r="EQE20" s="49">
        <v>0</v>
      </c>
      <c r="EQF20" s="49">
        <v>0</v>
      </c>
      <c r="EQG20" s="49">
        <v>0</v>
      </c>
      <c r="EQH20" s="49">
        <v>221</v>
      </c>
      <c r="EQI20" s="64">
        <f t="shared" si="1071"/>
        <v>442</v>
      </c>
      <c r="EQJ20" s="211">
        <f t="shared" si="1072"/>
        <v>73.666666666666671</v>
      </c>
      <c r="EQK20" s="195"/>
      <c r="EQL20" s="49">
        <v>0</v>
      </c>
      <c r="EQM20" s="49">
        <v>0</v>
      </c>
      <c r="EQN20" s="49"/>
      <c r="EQO20" s="49">
        <v>222</v>
      </c>
      <c r="EQP20" s="49">
        <v>0</v>
      </c>
      <c r="EQQ20" s="64">
        <f t="shared" si="1073"/>
        <v>222</v>
      </c>
      <c r="EQR20" s="211">
        <f t="shared" si="1074"/>
        <v>37</v>
      </c>
      <c r="EQS20" s="195">
        <v>0</v>
      </c>
      <c r="EQT20" s="49">
        <v>100</v>
      </c>
      <c r="EQU20" s="49">
        <v>111</v>
      </c>
      <c r="EQV20" s="49"/>
      <c r="EQW20" s="49">
        <v>0</v>
      </c>
      <c r="EQX20" s="49">
        <v>0</v>
      </c>
      <c r="EQY20" s="64">
        <f t="shared" si="1075"/>
        <v>211</v>
      </c>
      <c r="EQZ20" s="211">
        <f t="shared" si="1076"/>
        <v>35.166666666666664</v>
      </c>
      <c r="ERA20" s="195">
        <v>0</v>
      </c>
      <c r="ERB20" s="49">
        <v>219</v>
      </c>
      <c r="ERC20" s="49">
        <v>0</v>
      </c>
      <c r="ERD20" s="49">
        <v>0</v>
      </c>
      <c r="ERE20" s="49">
        <v>0</v>
      </c>
      <c r="ERF20" s="49"/>
      <c r="ERG20" s="64">
        <f t="shared" si="1077"/>
        <v>219</v>
      </c>
      <c r="ERH20" s="211">
        <f t="shared" si="1078"/>
        <v>36.5</v>
      </c>
      <c r="ERI20" s="195">
        <v>109</v>
      </c>
      <c r="ERJ20" s="49"/>
      <c r="ERK20" s="49"/>
      <c r="ERL20" s="49">
        <v>0</v>
      </c>
      <c r="ERM20" s="49">
        <v>220</v>
      </c>
      <c r="ERN20" s="49"/>
      <c r="ERO20" s="64">
        <f t="shared" si="1079"/>
        <v>329</v>
      </c>
      <c r="ERP20" s="211">
        <f t="shared" si="1080"/>
        <v>54.833333333333336</v>
      </c>
      <c r="ERQ20" s="195"/>
      <c r="ERR20" s="49">
        <v>798</v>
      </c>
      <c r="ERS20" s="49">
        <v>0</v>
      </c>
      <c r="ERT20" s="49">
        <v>0</v>
      </c>
      <c r="ERU20" s="49">
        <v>0</v>
      </c>
      <c r="ERV20" s="49">
        <v>0</v>
      </c>
      <c r="ERW20" s="64">
        <f t="shared" si="1081"/>
        <v>798</v>
      </c>
      <c r="ERX20" s="211">
        <f t="shared" si="1082"/>
        <v>133</v>
      </c>
      <c r="ERY20" s="195">
        <v>0</v>
      </c>
      <c r="ERZ20" s="49">
        <v>0</v>
      </c>
      <c r="ESA20" s="49">
        <v>0</v>
      </c>
      <c r="ESB20" s="49"/>
      <c r="ESC20" s="49"/>
      <c r="ESD20" s="49">
        <v>0</v>
      </c>
      <c r="ESE20" s="64">
        <f t="shared" si="1083"/>
        <v>0</v>
      </c>
      <c r="ESF20" s="211">
        <f t="shared" si="1084"/>
        <v>0</v>
      </c>
      <c r="ESG20" s="195"/>
      <c r="ESH20" s="49"/>
      <c r="ESI20" s="49">
        <v>0</v>
      </c>
      <c r="ESJ20" s="49"/>
      <c r="ESK20" s="49"/>
      <c r="ESL20" s="49">
        <v>0</v>
      </c>
      <c r="ESM20" s="64">
        <f t="shared" si="1085"/>
        <v>0</v>
      </c>
      <c r="ESN20" s="211">
        <f t="shared" si="1086"/>
        <v>0</v>
      </c>
      <c r="ESO20" s="458">
        <v>0</v>
      </c>
      <c r="ESP20" s="83"/>
      <c r="ESQ20" s="83">
        <v>221</v>
      </c>
      <c r="ESR20" s="83">
        <v>0</v>
      </c>
      <c r="ESS20" s="83"/>
      <c r="EST20" s="83">
        <v>0</v>
      </c>
      <c r="ESU20" s="64">
        <f t="shared" si="1087"/>
        <v>221</v>
      </c>
      <c r="ESV20" s="211">
        <f t="shared" si="1088"/>
        <v>36.833333333333336</v>
      </c>
      <c r="ESW20" s="195"/>
      <c r="ESX20" s="49"/>
      <c r="ESY20" s="49"/>
      <c r="ESZ20" s="49">
        <v>0</v>
      </c>
      <c r="ETA20" s="49">
        <v>220</v>
      </c>
      <c r="ETB20" s="49">
        <v>0</v>
      </c>
      <c r="ETC20" s="808">
        <f t="shared" si="1089"/>
        <v>220</v>
      </c>
      <c r="ETD20" s="211">
        <f t="shared" si="1090"/>
        <v>36.666666666666664</v>
      </c>
      <c r="ETE20" s="195">
        <v>0</v>
      </c>
      <c r="ETF20" s="49">
        <v>0</v>
      </c>
      <c r="ETG20" s="49"/>
      <c r="ETH20" s="49">
        <v>0</v>
      </c>
      <c r="ETI20" s="49"/>
      <c r="ETJ20" s="49">
        <v>0</v>
      </c>
      <c r="ETK20" s="808">
        <f t="shared" si="1091"/>
        <v>0</v>
      </c>
      <c r="ETL20" s="211">
        <f t="shared" si="1092"/>
        <v>0</v>
      </c>
      <c r="ETM20" s="814">
        <v>226</v>
      </c>
      <c r="ETN20" s="815">
        <v>0</v>
      </c>
      <c r="ETO20" s="815">
        <v>0</v>
      </c>
      <c r="ETP20" s="815">
        <v>0</v>
      </c>
      <c r="ETQ20" s="815">
        <v>0</v>
      </c>
      <c r="ETR20" s="815"/>
      <c r="ETS20" s="808">
        <f t="shared" si="1093"/>
        <v>226</v>
      </c>
      <c r="ETT20" s="211">
        <f t="shared" si="1094"/>
        <v>37.666666666666664</v>
      </c>
      <c r="ETU20" s="458">
        <v>219</v>
      </c>
      <c r="ETV20" s="83">
        <v>0</v>
      </c>
      <c r="ETW20" s="83"/>
      <c r="ETX20" s="83">
        <v>0</v>
      </c>
      <c r="ETY20" s="83">
        <v>0</v>
      </c>
      <c r="ETZ20" s="83">
        <v>218</v>
      </c>
      <c r="EUA20" s="808">
        <f t="shared" si="1095"/>
        <v>437</v>
      </c>
      <c r="EUB20" s="211">
        <f t="shared" si="1096"/>
        <v>72.833333333333329</v>
      </c>
      <c r="EUC20" s="458">
        <v>228</v>
      </c>
      <c r="EUD20" s="83"/>
      <c r="EUE20" s="83"/>
      <c r="EUF20" s="83"/>
      <c r="EUG20" s="83">
        <v>0</v>
      </c>
      <c r="EUH20" s="83">
        <v>0</v>
      </c>
      <c r="EUI20" s="808">
        <f t="shared" si="1097"/>
        <v>228</v>
      </c>
      <c r="EUJ20" s="211">
        <f t="shared" si="1098"/>
        <v>38</v>
      </c>
      <c r="EUK20" s="195"/>
      <c r="EUL20" s="49"/>
      <c r="EUM20" s="49">
        <v>0</v>
      </c>
      <c r="EUN20" s="49">
        <f>SUMIF(SUMPK!$B:$B,$B:$B,SUMPK!$O:$O)</f>
        <v>0</v>
      </c>
      <c r="EUO20" s="49"/>
      <c r="EUP20" s="49">
        <v>114</v>
      </c>
      <c r="EUQ20" s="808">
        <f t="shared" si="1099"/>
        <v>114</v>
      </c>
      <c r="EUR20" s="211">
        <f t="shared" si="1100"/>
        <v>19</v>
      </c>
      <c r="EUS20" s="195">
        <v>0</v>
      </c>
      <c r="EUT20" s="49">
        <v>0</v>
      </c>
      <c r="EUU20" s="49">
        <v>230</v>
      </c>
      <c r="EUV20" s="49">
        <v>224</v>
      </c>
      <c r="EUW20" s="49"/>
      <c r="EUX20" s="49"/>
      <c r="EUY20" s="808">
        <f t="shared" si="1101"/>
        <v>454</v>
      </c>
      <c r="EUZ20" s="211">
        <f t="shared" si="1102"/>
        <v>75.666666666666671</v>
      </c>
      <c r="EVA20" s="195">
        <v>0</v>
      </c>
      <c r="EVB20" s="49"/>
      <c r="EVC20" s="49"/>
      <c r="EVD20" s="49"/>
      <c r="EVE20" s="49">
        <v>0</v>
      </c>
      <c r="EVF20" s="49"/>
      <c r="EVG20" s="808">
        <f t="shared" si="1103"/>
        <v>0</v>
      </c>
      <c r="EVH20" s="211">
        <f t="shared" si="1104"/>
        <v>0</v>
      </c>
      <c r="EVI20" s="195">
        <v>0</v>
      </c>
      <c r="EVJ20" s="49">
        <v>0</v>
      </c>
      <c r="EVK20" s="49">
        <v>223</v>
      </c>
      <c r="EVL20" s="49"/>
      <c r="EVM20" s="49"/>
      <c r="EVN20" s="49"/>
      <c r="EVO20" s="808">
        <f t="shared" si="1105"/>
        <v>223</v>
      </c>
      <c r="EVP20" s="211">
        <f t="shared" si="1106"/>
        <v>37.166666666666664</v>
      </c>
      <c r="EVQ20" s="195">
        <v>0</v>
      </c>
      <c r="EVR20" s="49">
        <v>0</v>
      </c>
      <c r="EVS20" s="49"/>
      <c r="EVT20" s="49"/>
      <c r="EVU20" s="49">
        <v>162</v>
      </c>
      <c r="EVV20" s="49">
        <v>0</v>
      </c>
      <c r="EVW20" s="808">
        <f t="shared" si="1107"/>
        <v>162</v>
      </c>
      <c r="EVX20" s="211">
        <f t="shared" si="1108"/>
        <v>27</v>
      </c>
      <c r="EVY20" s="195">
        <v>0</v>
      </c>
      <c r="EVZ20" s="49">
        <v>0</v>
      </c>
      <c r="EWA20" s="49"/>
      <c r="EWB20" s="49">
        <v>110</v>
      </c>
      <c r="EWC20" s="49"/>
      <c r="EWD20" s="49"/>
      <c r="EWE20" s="808">
        <f t="shared" si="1109"/>
        <v>110</v>
      </c>
      <c r="EWF20" s="211">
        <f t="shared" si="1110"/>
        <v>18.333333333333332</v>
      </c>
      <c r="EWG20" s="195"/>
      <c r="EWH20" s="49">
        <v>200</v>
      </c>
      <c r="EWI20" s="49"/>
      <c r="EWJ20" s="49"/>
      <c r="EWK20" s="49">
        <v>134</v>
      </c>
      <c r="EWL20" s="49">
        <v>0</v>
      </c>
      <c r="EWM20" s="808">
        <f t="shared" si="1111"/>
        <v>334</v>
      </c>
      <c r="EWN20" s="211">
        <f t="shared" si="1138"/>
        <v>55.666666666666664</v>
      </c>
      <c r="EWO20" s="195"/>
      <c r="EWP20" s="49"/>
      <c r="EWQ20" s="49">
        <v>0</v>
      </c>
      <c r="EWR20" s="49">
        <v>210</v>
      </c>
      <c r="EWS20" s="49"/>
      <c r="EWT20" s="49">
        <v>0</v>
      </c>
      <c r="EWU20" s="808">
        <f t="shared" si="1112"/>
        <v>210</v>
      </c>
      <c r="EWV20" s="211">
        <f t="shared" si="1113"/>
        <v>35</v>
      </c>
      <c r="EWW20" s="195"/>
      <c r="EWX20" s="49"/>
      <c r="EWY20" s="49">
        <v>0</v>
      </c>
      <c r="EWZ20" s="49">
        <v>0</v>
      </c>
      <c r="EXA20" s="49">
        <v>110</v>
      </c>
      <c r="EXB20" s="49"/>
      <c r="EXC20" s="808">
        <f t="shared" si="1114"/>
        <v>110</v>
      </c>
      <c r="EXD20" s="211">
        <f t="shared" si="1115"/>
        <v>18.333333333333332</v>
      </c>
      <c r="EXE20" s="195"/>
      <c r="EXF20" s="49">
        <v>0</v>
      </c>
      <c r="EXG20" s="49"/>
      <c r="EXH20" s="49">
        <v>0</v>
      </c>
      <c r="EXI20" s="49">
        <v>109</v>
      </c>
      <c r="EXJ20" s="49">
        <v>0</v>
      </c>
      <c r="EXK20" s="808">
        <f t="shared" si="1116"/>
        <v>109</v>
      </c>
      <c r="EXL20" s="211">
        <f t="shared" si="1117"/>
        <v>18.166666666666668</v>
      </c>
      <c r="EXM20" s="458">
        <v>109</v>
      </c>
      <c r="EXN20" s="83"/>
      <c r="EXO20" s="83"/>
      <c r="EXP20" s="83">
        <v>0</v>
      </c>
      <c r="EXQ20" s="83"/>
      <c r="EXR20" s="83">
        <v>0</v>
      </c>
      <c r="EXS20" s="808">
        <f t="shared" si="1118"/>
        <v>109</v>
      </c>
      <c r="EXT20" s="211">
        <f t="shared" si="1119"/>
        <v>18.166666666666668</v>
      </c>
      <c r="EXU20" s="195"/>
      <c r="EXV20" s="49"/>
      <c r="EXW20" s="49"/>
      <c r="EXX20" s="49">
        <v>220</v>
      </c>
      <c r="EXY20" s="49"/>
      <c r="EXZ20" s="49">
        <v>0</v>
      </c>
      <c r="EYA20" s="808">
        <f t="shared" si="1120"/>
        <v>220</v>
      </c>
      <c r="EYB20" s="211">
        <f t="shared" si="1121"/>
        <v>36.666666666666664</v>
      </c>
      <c r="EYC20" s="195">
        <v>0</v>
      </c>
      <c r="EYD20" s="49"/>
      <c r="EYE20" s="49">
        <v>0</v>
      </c>
      <c r="EYF20" s="49"/>
      <c r="EYG20" s="49">
        <v>220</v>
      </c>
      <c r="EYH20" s="49">
        <v>0</v>
      </c>
      <c r="EYI20" s="808">
        <f t="shared" si="1122"/>
        <v>220</v>
      </c>
      <c r="EYJ20" s="211">
        <f t="shared" si="1123"/>
        <v>36.666666666666664</v>
      </c>
      <c r="EYK20" s="195">
        <v>0</v>
      </c>
      <c r="EYL20" s="49">
        <v>0</v>
      </c>
      <c r="EYM20" s="49">
        <v>0</v>
      </c>
      <c r="EYN20" s="49"/>
      <c r="EYO20" s="49"/>
      <c r="EYP20" s="49">
        <v>0</v>
      </c>
      <c r="EYQ20" s="808">
        <f t="shared" si="1124"/>
        <v>0</v>
      </c>
      <c r="EYR20" s="211">
        <f t="shared" si="1125"/>
        <v>0</v>
      </c>
      <c r="EYS20" s="195">
        <v>0</v>
      </c>
      <c r="EYT20" s="49">
        <v>219</v>
      </c>
      <c r="EYU20" s="49"/>
      <c r="EYV20" s="49"/>
      <c r="EYW20" s="49"/>
      <c r="EYX20" s="49"/>
      <c r="EYY20" s="872">
        <f t="shared" si="1126"/>
        <v>219</v>
      </c>
      <c r="EYZ20" s="873">
        <f t="shared" si="1139"/>
        <v>36.5</v>
      </c>
      <c r="EZA20" s="195">
        <v>0</v>
      </c>
      <c r="EZB20" s="49">
        <v>0</v>
      </c>
      <c r="EZC20" s="49">
        <v>0</v>
      </c>
      <c r="EZD20" s="49">
        <v>219</v>
      </c>
      <c r="EZE20" s="49"/>
      <c r="EZF20" s="49">
        <v>109</v>
      </c>
      <c r="EZG20" s="872">
        <f t="shared" si="1127"/>
        <v>328</v>
      </c>
      <c r="EZH20" s="873">
        <f t="shared" si="1128"/>
        <v>54.666666666666664</v>
      </c>
      <c r="EZI20" s="195"/>
      <c r="EZJ20" s="49"/>
      <c r="EZK20" s="49">
        <v>0</v>
      </c>
      <c r="EZL20" s="49">
        <v>0</v>
      </c>
      <c r="EZM20" s="49"/>
      <c r="EZN20" s="49">
        <v>0</v>
      </c>
      <c r="EZO20" s="872">
        <f t="shared" si="1129"/>
        <v>0</v>
      </c>
      <c r="EZP20" s="873">
        <f t="shared" si="1130"/>
        <v>0</v>
      </c>
      <c r="EZQ20" s="458"/>
      <c r="EZR20" s="83"/>
      <c r="EZS20" s="83"/>
      <c r="EZT20" s="83"/>
      <c r="EZU20" s="83"/>
      <c r="EZV20" s="83">
        <v>0</v>
      </c>
      <c r="EZW20" s="872">
        <f t="shared" si="1131"/>
        <v>0</v>
      </c>
      <c r="EZX20" s="873">
        <f t="shared" si="1132"/>
        <v>0</v>
      </c>
      <c r="EZY20" s="195"/>
      <c r="EZZ20" s="49">
        <v>112</v>
      </c>
      <c r="FAA20" s="49">
        <v>0</v>
      </c>
      <c r="FAB20" s="49"/>
      <c r="FAC20" s="49">
        <v>0</v>
      </c>
      <c r="FAD20" s="49"/>
      <c r="FAE20" s="872">
        <f t="shared" si="1133"/>
        <v>112</v>
      </c>
      <c r="FAF20" s="873">
        <f t="shared" si="1134"/>
        <v>18.666666666666668</v>
      </c>
    </row>
    <row r="21" spans="1:4088" s="8" customFormat="1" ht="15" customHeight="1" x14ac:dyDescent="0.2">
      <c r="A21" s="301">
        <v>15</v>
      </c>
      <c r="B21" s="21" t="s">
        <v>133</v>
      </c>
      <c r="C21" s="275" t="s">
        <v>292</v>
      </c>
      <c r="D21" s="21">
        <v>25</v>
      </c>
      <c r="E21" s="24"/>
      <c r="F21" s="24">
        <v>530</v>
      </c>
      <c r="G21" s="24"/>
      <c r="H21" s="24"/>
      <c r="I21" s="360"/>
      <c r="J21" s="360">
        <f>SUMIF(SUMPK!$B:$B,$B:$B,SUMPK!$O:$O)</f>
        <v>0</v>
      </c>
      <c r="K21" s="15">
        <f t="shared" si="1212"/>
        <v>0</v>
      </c>
      <c r="L21" s="24">
        <f t="shared" si="188"/>
        <v>530</v>
      </c>
      <c r="M21" s="24">
        <f t="shared" si="189"/>
        <v>530</v>
      </c>
      <c r="N21" s="15">
        <v>0</v>
      </c>
      <c r="O21" s="276">
        <f t="shared" si="1214"/>
        <v>0</v>
      </c>
      <c r="P21" s="712">
        <v>113.33333333333333</v>
      </c>
      <c r="Q21" s="276">
        <f t="shared" si="191"/>
        <v>28.058823529411768</v>
      </c>
      <c r="R21" s="277">
        <f t="shared" si="192"/>
        <v>36.92307692307692</v>
      </c>
      <c r="S21" s="222">
        <v>960</v>
      </c>
      <c r="T21" s="276">
        <f t="shared" si="1215"/>
        <v>14.354166666666668</v>
      </c>
      <c r="U21" s="303"/>
      <c r="V21" s="302">
        <f t="shared" si="1213"/>
        <v>14.354166666666668</v>
      </c>
      <c r="W21" s="304">
        <f t="shared" ref="W21" si="1216">F21/(E21+F21)</f>
        <v>1</v>
      </c>
      <c r="X21" s="305"/>
      <c r="Y21" s="280"/>
      <c r="Z21" s="280"/>
      <c r="AA21" s="280"/>
      <c r="AB21" s="280"/>
      <c r="AC21" s="662">
        <v>18</v>
      </c>
      <c r="AD21" s="650"/>
      <c r="AE21" s="88"/>
      <c r="AF21" s="88"/>
      <c r="AG21" s="88"/>
      <c r="AH21" s="88"/>
      <c r="AI21" s="88"/>
      <c r="AJ21" s="89"/>
      <c r="AK21" s="90"/>
      <c r="AL21" s="91"/>
      <c r="AM21" s="88"/>
      <c r="AN21" s="88"/>
      <c r="AO21" s="88"/>
      <c r="AP21" s="88"/>
      <c r="AQ21" s="88"/>
      <c r="AR21" s="89"/>
      <c r="AS21" s="90"/>
      <c r="AT21" s="91"/>
      <c r="AU21" s="88"/>
      <c r="AV21" s="88"/>
      <c r="AW21" s="88"/>
      <c r="AX21" s="88"/>
      <c r="AY21" s="88"/>
      <c r="AZ21" s="89"/>
      <c r="BA21" s="90"/>
      <c r="BB21" s="91"/>
      <c r="BC21" s="88"/>
      <c r="BD21" s="88"/>
      <c r="BE21" s="88"/>
      <c r="BF21" s="88"/>
      <c r="BG21" s="88"/>
      <c r="BH21" s="89"/>
      <c r="BI21" s="90"/>
      <c r="BJ21" s="91"/>
      <c r="BK21" s="88"/>
      <c r="BL21" s="88"/>
      <c r="BM21" s="88"/>
      <c r="BN21" s="88"/>
      <c r="BO21" s="88"/>
      <c r="BP21" s="89"/>
      <c r="BQ21" s="90"/>
      <c r="BR21" s="91"/>
      <c r="BS21" s="88"/>
      <c r="BT21" s="88"/>
      <c r="BU21" s="88"/>
      <c r="BV21" s="88"/>
      <c r="BW21" s="88"/>
      <c r="BX21" s="89"/>
      <c r="BY21" s="90"/>
      <c r="BZ21" s="91"/>
      <c r="CA21" s="88"/>
      <c r="CB21" s="88"/>
      <c r="CC21" s="88"/>
      <c r="CD21" s="88"/>
      <c r="CE21" s="88"/>
      <c r="CF21" s="89"/>
      <c r="CG21" s="90"/>
      <c r="CH21" s="91"/>
      <c r="CI21" s="88"/>
      <c r="CJ21" s="88"/>
      <c r="CK21" s="88"/>
      <c r="CL21" s="88"/>
      <c r="CM21" s="88"/>
      <c r="CN21" s="89"/>
      <c r="CO21" s="90"/>
      <c r="CP21" s="91"/>
      <c r="CQ21" s="88"/>
      <c r="CR21" s="88"/>
      <c r="CS21" s="88"/>
      <c r="CT21" s="88"/>
      <c r="CU21" s="88"/>
      <c r="CV21" s="89"/>
      <c r="CW21" s="90"/>
      <c r="CX21" s="91"/>
      <c r="CY21" s="88"/>
      <c r="CZ21" s="88"/>
      <c r="DA21" s="88"/>
      <c r="DB21" s="88"/>
      <c r="DC21" s="88"/>
      <c r="DD21" s="89"/>
      <c r="DE21" s="90"/>
      <c r="DF21" s="91"/>
      <c r="DG21" s="88"/>
      <c r="DH21" s="88"/>
      <c r="DI21" s="88"/>
      <c r="DJ21" s="88"/>
      <c r="DK21" s="88"/>
      <c r="DL21" s="89"/>
      <c r="DM21" s="90"/>
      <c r="DN21" s="91"/>
      <c r="DO21" s="88"/>
      <c r="DP21" s="88"/>
      <c r="DQ21" s="88"/>
      <c r="DR21" s="88"/>
      <c r="DS21" s="88"/>
      <c r="DT21" s="89"/>
      <c r="DU21" s="90"/>
      <c r="DV21" s="91"/>
      <c r="DW21" s="88"/>
      <c r="DX21" s="88"/>
      <c r="DY21" s="88"/>
      <c r="DZ21" s="88"/>
      <c r="EA21" s="88"/>
      <c r="EB21" s="89"/>
      <c r="EC21" s="90"/>
      <c r="ED21" s="91"/>
      <c r="EE21" s="88"/>
      <c r="EF21" s="88"/>
      <c r="EG21" s="88"/>
      <c r="EH21" s="88"/>
      <c r="EI21" s="88"/>
      <c r="EJ21" s="89"/>
      <c r="EK21" s="90"/>
      <c r="EL21" s="91"/>
      <c r="EM21" s="88"/>
      <c r="EN21" s="88"/>
      <c r="EO21" s="88"/>
      <c r="EP21" s="88"/>
      <c r="EQ21" s="88"/>
      <c r="ER21" s="89"/>
      <c r="ES21" s="90"/>
      <c r="ET21" s="91"/>
      <c r="EU21" s="88"/>
      <c r="EV21" s="88"/>
      <c r="EW21" s="88"/>
      <c r="EX21" s="88"/>
      <c r="EY21" s="88"/>
      <c r="EZ21" s="89"/>
      <c r="FA21" s="90"/>
      <c r="FB21" s="91"/>
      <c r="FC21" s="88"/>
      <c r="FD21" s="88"/>
      <c r="FE21" s="88"/>
      <c r="FF21" s="88"/>
      <c r="FG21" s="88"/>
      <c r="FH21" s="89"/>
      <c r="FI21" s="90"/>
      <c r="FJ21" s="91"/>
      <c r="FK21" s="88"/>
      <c r="FL21" s="88"/>
      <c r="FM21" s="88"/>
      <c r="FN21" s="88"/>
      <c r="FO21" s="88"/>
      <c r="FP21" s="89"/>
      <c r="FQ21" s="90"/>
      <c r="FR21" s="91"/>
      <c r="FS21" s="88"/>
      <c r="FT21" s="88"/>
      <c r="FU21" s="88"/>
      <c r="FV21" s="88"/>
      <c r="FW21" s="88"/>
      <c r="FX21" s="89"/>
      <c r="FY21" s="90"/>
      <c r="FZ21" s="91"/>
      <c r="GA21" s="88"/>
      <c r="GB21" s="88"/>
      <c r="GC21" s="88"/>
      <c r="GD21" s="88"/>
      <c r="GE21" s="88"/>
      <c r="GF21" s="89"/>
      <c r="GG21" s="90"/>
      <c r="GH21" s="91"/>
      <c r="GI21" s="88"/>
      <c r="GJ21" s="88"/>
      <c r="GK21" s="88"/>
      <c r="GL21" s="88"/>
      <c r="GM21" s="88"/>
      <c r="GN21" s="89"/>
      <c r="GO21" s="90"/>
      <c r="GP21" s="91"/>
      <c r="GQ21" s="88"/>
      <c r="GR21" s="88"/>
      <c r="GS21" s="88"/>
      <c r="GT21" s="88"/>
      <c r="GU21" s="88"/>
      <c r="GV21" s="89"/>
      <c r="GW21" s="90"/>
      <c r="GX21" s="91"/>
      <c r="GY21" s="88"/>
      <c r="GZ21" s="88"/>
      <c r="HA21" s="88"/>
      <c r="HB21" s="88"/>
      <c r="HC21" s="88"/>
      <c r="HD21" s="89"/>
      <c r="HE21" s="90"/>
      <c r="HF21" s="91"/>
      <c r="HG21" s="88"/>
      <c r="HH21" s="88"/>
      <c r="HI21" s="88"/>
      <c r="HJ21" s="88"/>
      <c r="HK21" s="88"/>
      <c r="HL21" s="89"/>
      <c r="HM21" s="90"/>
      <c r="HN21" s="92"/>
      <c r="HO21" s="93"/>
      <c r="HP21" s="93"/>
      <c r="HQ21" s="93"/>
      <c r="HR21" s="93"/>
      <c r="HS21" s="93"/>
      <c r="HT21" s="89"/>
      <c r="HU21" s="90"/>
      <c r="HV21" s="91"/>
      <c r="HW21" s="88"/>
      <c r="HX21" s="88"/>
      <c r="HY21" s="88"/>
      <c r="HZ21" s="88"/>
      <c r="IA21" s="88"/>
      <c r="IB21" s="89"/>
      <c r="IC21" s="90"/>
      <c r="ID21" s="91"/>
      <c r="IE21" s="88"/>
      <c r="IF21" s="88"/>
      <c r="IG21" s="88"/>
      <c r="IH21" s="88"/>
      <c r="II21" s="88"/>
      <c r="IJ21" s="89"/>
      <c r="IK21" s="90"/>
      <c r="IL21" s="91"/>
      <c r="IM21" s="88"/>
      <c r="IN21" s="88"/>
      <c r="IO21" s="88"/>
      <c r="IP21" s="88"/>
      <c r="IQ21" s="88"/>
      <c r="IR21" s="94"/>
      <c r="IS21" s="95"/>
      <c r="IT21" s="91"/>
      <c r="IU21" s="88"/>
      <c r="IV21" s="88"/>
      <c r="IW21" s="88"/>
      <c r="IX21" s="88"/>
      <c r="IY21" s="88"/>
      <c r="IZ21" s="94"/>
      <c r="JA21" s="95"/>
      <c r="JB21" s="91"/>
      <c r="JC21" s="88"/>
      <c r="JD21" s="88"/>
      <c r="JE21" s="88"/>
      <c r="JF21" s="88"/>
      <c r="JG21" s="88"/>
      <c r="JH21" s="94"/>
      <c r="JI21" s="95"/>
      <c r="JJ21" s="91"/>
      <c r="JK21" s="88"/>
      <c r="JL21" s="88"/>
      <c r="JM21" s="88"/>
      <c r="JN21" s="88"/>
      <c r="JO21" s="88"/>
      <c r="JP21" s="89"/>
      <c r="JQ21" s="90"/>
      <c r="JR21" s="91"/>
      <c r="JS21" s="88"/>
      <c r="JT21" s="88"/>
      <c r="JU21" s="88"/>
      <c r="JV21" s="88"/>
      <c r="JW21" s="88"/>
      <c r="JX21" s="89"/>
      <c r="JY21" s="90"/>
      <c r="JZ21" s="91"/>
      <c r="KA21" s="88"/>
      <c r="KB21" s="88"/>
      <c r="KC21" s="88"/>
      <c r="KD21" s="88"/>
      <c r="KE21" s="88"/>
      <c r="KF21" s="42">
        <f t="shared" si="195"/>
        <v>0</v>
      </c>
      <c r="KG21" s="43">
        <f t="shared" si="196"/>
        <v>0</v>
      </c>
      <c r="KH21" s="48"/>
      <c r="KI21" s="49"/>
      <c r="KJ21" s="49"/>
      <c r="KK21" s="49"/>
      <c r="KL21" s="49"/>
      <c r="KM21" s="49"/>
      <c r="KN21" s="67">
        <f t="shared" si="197"/>
        <v>0</v>
      </c>
      <c r="KO21" s="68">
        <f t="shared" si="198"/>
        <v>0</v>
      </c>
      <c r="KP21" s="48">
        <v>1919</v>
      </c>
      <c r="KQ21" s="49"/>
      <c r="KR21" s="49"/>
      <c r="KS21" s="49">
        <v>2350</v>
      </c>
      <c r="KT21" s="49"/>
      <c r="KU21" s="49"/>
      <c r="KV21" s="67">
        <f t="shared" si="199"/>
        <v>4269</v>
      </c>
      <c r="KW21" s="68">
        <f t="shared" si="200"/>
        <v>711.5</v>
      </c>
      <c r="KX21" s="48"/>
      <c r="KY21" s="49"/>
      <c r="KZ21" s="49"/>
      <c r="LA21" s="49"/>
      <c r="LB21" s="49"/>
      <c r="LC21" s="49"/>
      <c r="LD21" s="67">
        <f t="shared" si="201"/>
        <v>0</v>
      </c>
      <c r="LE21" s="68">
        <f t="shared" si="202"/>
        <v>0</v>
      </c>
      <c r="LF21" s="48"/>
      <c r="LG21" s="49"/>
      <c r="LH21" s="49"/>
      <c r="LI21" s="49"/>
      <c r="LJ21" s="49"/>
      <c r="LK21" s="49">
        <v>1972</v>
      </c>
      <c r="LL21" s="67">
        <f t="shared" si="203"/>
        <v>1972</v>
      </c>
      <c r="LM21" s="68">
        <f t="shared" si="204"/>
        <v>328.66666666666669</v>
      </c>
      <c r="LN21" s="48"/>
      <c r="LO21" s="49"/>
      <c r="LP21" s="49"/>
      <c r="LQ21" s="49"/>
      <c r="LR21" s="49"/>
      <c r="LS21" s="49"/>
      <c r="LT21" s="67">
        <f t="shared" si="205"/>
        <v>0</v>
      </c>
      <c r="LU21" s="68">
        <f t="shared" si="206"/>
        <v>0</v>
      </c>
      <c r="LV21" s="48"/>
      <c r="LW21" s="49"/>
      <c r="LX21" s="49">
        <v>2941</v>
      </c>
      <c r="LY21" s="49"/>
      <c r="LZ21" s="49"/>
      <c r="MA21" s="49"/>
      <c r="MB21" s="67">
        <f t="shared" si="207"/>
        <v>2941</v>
      </c>
      <c r="MC21" s="68">
        <f t="shared" si="208"/>
        <v>490.16666666666669</v>
      </c>
      <c r="MD21" s="48"/>
      <c r="ME21" s="49"/>
      <c r="MF21" s="49"/>
      <c r="MG21" s="49">
        <v>1341</v>
      </c>
      <c r="MH21" s="49"/>
      <c r="MI21" s="49"/>
      <c r="MJ21" s="67">
        <f t="shared" si="209"/>
        <v>1341</v>
      </c>
      <c r="MK21" s="68">
        <f t="shared" si="210"/>
        <v>223.5</v>
      </c>
      <c r="ML21" s="48"/>
      <c r="MM21" s="49"/>
      <c r="MN21" s="49"/>
      <c r="MO21" s="49"/>
      <c r="MP21" s="49"/>
      <c r="MQ21" s="49"/>
      <c r="MR21" s="67">
        <f t="shared" si="211"/>
        <v>0</v>
      </c>
      <c r="MS21" s="68">
        <f t="shared" si="212"/>
        <v>0</v>
      </c>
      <c r="MT21" s="48">
        <v>1195</v>
      </c>
      <c r="MU21" s="49"/>
      <c r="MV21" s="49"/>
      <c r="MW21" s="49"/>
      <c r="MX21" s="49"/>
      <c r="MY21" s="49">
        <v>2351</v>
      </c>
      <c r="MZ21" s="67">
        <f t="shared" si="213"/>
        <v>3546</v>
      </c>
      <c r="NA21" s="68">
        <f t="shared" si="214"/>
        <v>591</v>
      </c>
      <c r="NB21" s="48"/>
      <c r="NC21" s="49"/>
      <c r="ND21" s="49"/>
      <c r="NE21" s="49"/>
      <c r="NF21" s="49"/>
      <c r="NG21" s="49"/>
      <c r="NH21" s="67">
        <f t="shared" si="215"/>
        <v>0</v>
      </c>
      <c r="NI21" s="68">
        <f t="shared" si="216"/>
        <v>0</v>
      </c>
      <c r="NJ21" s="48"/>
      <c r="NK21" s="49">
        <v>1534</v>
      </c>
      <c r="NL21" s="49"/>
      <c r="NM21" s="49"/>
      <c r="NN21" s="49"/>
      <c r="NO21" s="49"/>
      <c r="NP21" s="67">
        <f t="shared" si="217"/>
        <v>1534</v>
      </c>
      <c r="NQ21" s="68">
        <f t="shared" si="218"/>
        <v>255.66666666666666</v>
      </c>
      <c r="NR21" s="48"/>
      <c r="NS21" s="49"/>
      <c r="NT21" s="49"/>
      <c r="NU21" s="49">
        <v>1280</v>
      </c>
      <c r="NV21" s="49"/>
      <c r="NW21" s="49"/>
      <c r="NX21" s="67">
        <f t="shared" si="219"/>
        <v>1280</v>
      </c>
      <c r="NY21" s="68">
        <f t="shared" si="220"/>
        <v>213.33333333333334</v>
      </c>
      <c r="NZ21" s="48"/>
      <c r="OA21" s="49">
        <v>2045</v>
      </c>
      <c r="OB21" s="49"/>
      <c r="OC21" s="49"/>
      <c r="OD21" s="49"/>
      <c r="OE21" s="49">
        <v>2055</v>
      </c>
      <c r="OF21" s="67">
        <f t="shared" si="221"/>
        <v>4100</v>
      </c>
      <c r="OG21" s="68">
        <f t="shared" si="222"/>
        <v>683.33333333333337</v>
      </c>
      <c r="OH21" s="48">
        <v>368</v>
      </c>
      <c r="OI21" s="49"/>
      <c r="OJ21" s="49"/>
      <c r="OK21" s="49"/>
      <c r="OL21" s="49"/>
      <c r="OM21" s="49"/>
      <c r="ON21" s="67">
        <f t="shared" si="223"/>
        <v>368</v>
      </c>
      <c r="OO21" s="68">
        <f t="shared" si="224"/>
        <v>61.333333333333336</v>
      </c>
      <c r="OP21" s="48"/>
      <c r="OQ21" s="49"/>
      <c r="OR21" s="49"/>
      <c r="OS21" s="49"/>
      <c r="OT21" s="49"/>
      <c r="OU21" s="49">
        <v>3306</v>
      </c>
      <c r="OV21" s="67">
        <f t="shared" si="225"/>
        <v>3306</v>
      </c>
      <c r="OW21" s="68">
        <f t="shared" si="226"/>
        <v>551</v>
      </c>
      <c r="OX21" s="48"/>
      <c r="OY21" s="49"/>
      <c r="OZ21" s="49"/>
      <c r="PA21" s="49"/>
      <c r="PB21" s="49"/>
      <c r="PC21" s="49"/>
      <c r="PD21" s="67">
        <f t="shared" si="227"/>
        <v>0</v>
      </c>
      <c r="PE21" s="68">
        <f t="shared" si="228"/>
        <v>0</v>
      </c>
      <c r="PF21" s="48"/>
      <c r="PG21" s="49"/>
      <c r="PH21" s="49"/>
      <c r="PI21" s="49"/>
      <c r="PJ21" s="49"/>
      <c r="PK21" s="49">
        <v>2476</v>
      </c>
      <c r="PL21" s="67">
        <f t="shared" si="229"/>
        <v>2476</v>
      </c>
      <c r="PM21" s="68">
        <f t="shared" si="230"/>
        <v>412.66666666666669</v>
      </c>
      <c r="PN21" s="48"/>
      <c r="PO21" s="49">
        <v>1411</v>
      </c>
      <c r="PP21" s="49">
        <v>594</v>
      </c>
      <c r="PQ21" s="49"/>
      <c r="PR21" s="49">
        <v>2198</v>
      </c>
      <c r="PS21" s="49"/>
      <c r="PT21" s="104">
        <f t="shared" si="231"/>
        <v>4203</v>
      </c>
      <c r="PU21" s="105">
        <f t="shared" si="232"/>
        <v>700.5</v>
      </c>
      <c r="PV21" s="106"/>
      <c r="PW21" s="107"/>
      <c r="PX21" s="107"/>
      <c r="PY21" s="107"/>
      <c r="PZ21" s="107"/>
      <c r="QA21" s="107"/>
      <c r="QB21" s="104">
        <f t="shared" si="233"/>
        <v>0</v>
      </c>
      <c r="QC21" s="105">
        <f t="shared" si="234"/>
        <v>0</v>
      </c>
      <c r="QD21" s="106"/>
      <c r="QE21" s="107"/>
      <c r="QF21" s="107">
        <v>2781</v>
      </c>
      <c r="QG21" s="107">
        <v>307</v>
      </c>
      <c r="QH21" s="107"/>
      <c r="QI21" s="107"/>
      <c r="QJ21" s="104">
        <f t="shared" si="235"/>
        <v>3088</v>
      </c>
      <c r="QK21" s="105">
        <f t="shared" si="236"/>
        <v>514.66666666666663</v>
      </c>
      <c r="QL21" s="106"/>
      <c r="QM21" s="107"/>
      <c r="QN21" s="107"/>
      <c r="QO21" s="107"/>
      <c r="QP21" s="107"/>
      <c r="QQ21" s="107">
        <v>1999</v>
      </c>
      <c r="QR21" s="104">
        <f t="shared" si="237"/>
        <v>1999</v>
      </c>
      <c r="QS21" s="105">
        <f t="shared" si="238"/>
        <v>333.16666666666669</v>
      </c>
      <c r="QT21" s="106"/>
      <c r="QU21" s="107"/>
      <c r="QV21" s="107"/>
      <c r="QW21" s="107"/>
      <c r="QX21" s="107"/>
      <c r="QY21" s="107"/>
      <c r="QZ21" s="104">
        <f t="shared" si="239"/>
        <v>0</v>
      </c>
      <c r="RA21" s="105">
        <f t="shared" si="240"/>
        <v>0</v>
      </c>
      <c r="RB21" s="106"/>
      <c r="RC21" s="107">
        <v>2946</v>
      </c>
      <c r="RD21" s="107"/>
      <c r="RE21" s="107"/>
      <c r="RF21" s="107"/>
      <c r="RG21" s="107"/>
      <c r="RH21" s="104">
        <f t="shared" si="241"/>
        <v>2946</v>
      </c>
      <c r="RI21" s="105">
        <f t="shared" si="242"/>
        <v>491</v>
      </c>
      <c r="RJ21" s="106"/>
      <c r="RK21" s="107"/>
      <c r="RL21" s="107"/>
      <c r="RM21" s="107"/>
      <c r="RN21" s="107"/>
      <c r="RO21" s="107">
        <v>3783</v>
      </c>
      <c r="RP21" s="104">
        <f t="shared" si="243"/>
        <v>3783</v>
      </c>
      <c r="RQ21" s="105">
        <f t="shared" si="244"/>
        <v>630.5</v>
      </c>
      <c r="RR21" s="106"/>
      <c r="RS21" s="107"/>
      <c r="RT21" s="107"/>
      <c r="RU21" s="107"/>
      <c r="RV21" s="107"/>
      <c r="RW21" s="107"/>
      <c r="RX21" s="104">
        <f t="shared" si="245"/>
        <v>0</v>
      </c>
      <c r="RY21" s="105">
        <f t="shared" si="246"/>
        <v>0</v>
      </c>
      <c r="RZ21" s="106"/>
      <c r="SA21" s="107"/>
      <c r="SB21" s="107"/>
      <c r="SC21" s="107"/>
      <c r="SD21" s="107"/>
      <c r="SE21" s="107"/>
      <c r="SF21" s="104">
        <f t="shared" si="247"/>
        <v>0</v>
      </c>
      <c r="SG21" s="105">
        <f t="shared" si="248"/>
        <v>0</v>
      </c>
      <c r="SH21" s="106">
        <v>2975</v>
      </c>
      <c r="SI21" s="107"/>
      <c r="SJ21" s="107"/>
      <c r="SK21" s="107"/>
      <c r="SL21" s="107"/>
      <c r="SM21" s="107"/>
      <c r="SN21" s="104">
        <f t="shared" si="249"/>
        <v>2975</v>
      </c>
      <c r="SO21" s="105">
        <f t="shared" si="250"/>
        <v>495.83333333333331</v>
      </c>
      <c r="SP21" s="106"/>
      <c r="SQ21" s="107">
        <v>2760</v>
      </c>
      <c r="SR21" s="107"/>
      <c r="SS21" s="107"/>
      <c r="ST21" s="107"/>
      <c r="SU21" s="107"/>
      <c r="SV21" s="104">
        <f t="shared" si="251"/>
        <v>2760</v>
      </c>
      <c r="SW21" s="105">
        <f t="shared" si="252"/>
        <v>460</v>
      </c>
      <c r="SX21" s="106">
        <v>4025</v>
      </c>
      <c r="SY21" s="107"/>
      <c r="SZ21" s="107"/>
      <c r="TA21" s="107"/>
      <c r="TB21" s="107"/>
      <c r="TC21" s="107"/>
      <c r="TD21" s="104">
        <f t="shared" si="253"/>
        <v>4025</v>
      </c>
      <c r="TE21" s="105">
        <f t="shared" si="254"/>
        <v>670.83333333333337</v>
      </c>
      <c r="TF21" s="106"/>
      <c r="TG21" s="107"/>
      <c r="TH21" s="107"/>
      <c r="TI21" s="107"/>
      <c r="TJ21" s="107"/>
      <c r="TK21" s="107"/>
      <c r="TL21" s="104">
        <f t="shared" si="255"/>
        <v>0</v>
      </c>
      <c r="TM21" s="105">
        <f t="shared" si="256"/>
        <v>0</v>
      </c>
      <c r="TN21" s="106">
        <v>1683</v>
      </c>
      <c r="TO21" s="107">
        <v>679</v>
      </c>
      <c r="TP21" s="107"/>
      <c r="TQ21" s="107"/>
      <c r="TR21" s="107"/>
      <c r="TS21" s="107"/>
      <c r="TT21" s="104">
        <f t="shared" si="257"/>
        <v>2362</v>
      </c>
      <c r="TU21" s="105">
        <f t="shared" si="258"/>
        <v>393.66666666666669</v>
      </c>
      <c r="TV21" s="106"/>
      <c r="TW21" s="107"/>
      <c r="TX21" s="107"/>
      <c r="TY21" s="107"/>
      <c r="TZ21" s="107"/>
      <c r="UA21" s="107"/>
      <c r="UB21" s="104">
        <f t="shared" si="259"/>
        <v>0</v>
      </c>
      <c r="UC21" s="105">
        <f t="shared" si="260"/>
        <v>0</v>
      </c>
      <c r="UD21" s="106">
        <v>2574</v>
      </c>
      <c r="UE21" s="107"/>
      <c r="UF21" s="107"/>
      <c r="UG21" s="107"/>
      <c r="UH21" s="107"/>
      <c r="UI21" s="107"/>
      <c r="UJ21" s="104">
        <f t="shared" si="261"/>
        <v>2574</v>
      </c>
      <c r="UK21" s="105">
        <f t="shared" si="262"/>
        <v>429</v>
      </c>
      <c r="UL21" s="106">
        <v>2826</v>
      </c>
      <c r="UM21" s="107"/>
      <c r="UN21" s="107"/>
      <c r="UO21" s="107"/>
      <c r="UP21" s="107"/>
      <c r="UQ21" s="107"/>
      <c r="UR21" s="107">
        <v>1692</v>
      </c>
      <c r="US21" s="104">
        <f t="shared" si="263"/>
        <v>4518</v>
      </c>
      <c r="UT21" s="105">
        <f t="shared" si="264"/>
        <v>753</v>
      </c>
      <c r="UU21" s="106">
        <v>1538</v>
      </c>
      <c r="UV21" s="107"/>
      <c r="UW21" s="107"/>
      <c r="UX21" s="107"/>
      <c r="UY21" s="107"/>
      <c r="UZ21" s="107"/>
      <c r="VA21" s="104">
        <f t="shared" si="265"/>
        <v>1538</v>
      </c>
      <c r="VB21" s="105">
        <f t="shared" si="266"/>
        <v>256.33333333333331</v>
      </c>
      <c r="VC21" s="106"/>
      <c r="VD21" s="107"/>
      <c r="VE21" s="107"/>
      <c r="VF21" s="107"/>
      <c r="VG21" s="107"/>
      <c r="VH21" s="107"/>
      <c r="VI21" s="104">
        <f t="shared" si="267"/>
        <v>0</v>
      </c>
      <c r="VJ21" s="105">
        <f t="shared" si="268"/>
        <v>0</v>
      </c>
      <c r="VK21" s="106">
        <v>2696</v>
      </c>
      <c r="VL21" s="107">
        <v>463</v>
      </c>
      <c r="VM21" s="107"/>
      <c r="VN21" s="107"/>
      <c r="VO21" s="107"/>
      <c r="VP21" s="107"/>
      <c r="VQ21" s="104">
        <f t="shared" si="269"/>
        <v>3159</v>
      </c>
      <c r="VR21" s="105">
        <f t="shared" si="270"/>
        <v>526.5</v>
      </c>
      <c r="VS21" s="106"/>
      <c r="VT21" s="107"/>
      <c r="VU21" s="107"/>
      <c r="VV21" s="107"/>
      <c r="VW21" s="107">
        <v>589</v>
      </c>
      <c r="VX21" s="107">
        <v>2105</v>
      </c>
      <c r="VY21" s="104">
        <f t="shared" si="271"/>
        <v>2694</v>
      </c>
      <c r="VZ21" s="105">
        <f t="shared" si="272"/>
        <v>449</v>
      </c>
      <c r="WA21" s="63"/>
      <c r="WB21" s="64"/>
      <c r="WC21" s="64"/>
      <c r="WD21" s="64"/>
      <c r="WE21" s="64"/>
      <c r="WF21" s="64"/>
      <c r="WG21" s="67">
        <f t="shared" si="273"/>
        <v>0</v>
      </c>
      <c r="WH21" s="68">
        <f t="shared" si="274"/>
        <v>0</v>
      </c>
      <c r="WI21" s="48"/>
      <c r="WJ21" s="49"/>
      <c r="WK21" s="49">
        <v>3157</v>
      </c>
      <c r="WL21" s="49"/>
      <c r="WM21" s="49"/>
      <c r="WN21" s="49"/>
      <c r="WO21" s="67">
        <f t="shared" si="275"/>
        <v>3157</v>
      </c>
      <c r="WP21" s="68">
        <f t="shared" si="276"/>
        <v>526.16666666666663</v>
      </c>
      <c r="WQ21" s="48"/>
      <c r="WR21" s="49"/>
      <c r="WS21" s="49"/>
      <c r="WT21" s="49">
        <v>3236</v>
      </c>
      <c r="WU21" s="49"/>
      <c r="WV21" s="49"/>
      <c r="WW21" s="49"/>
      <c r="WX21" s="67">
        <f t="shared" si="277"/>
        <v>3236</v>
      </c>
      <c r="WY21" s="68">
        <f t="shared" si="278"/>
        <v>539.33333333333337</v>
      </c>
      <c r="WZ21" s="48"/>
      <c r="XA21" s="49"/>
      <c r="XB21" s="49"/>
      <c r="XC21" s="49"/>
      <c r="XD21" s="49"/>
      <c r="XE21" s="49">
        <v>2316</v>
      </c>
      <c r="XF21" s="49"/>
      <c r="XG21" s="67">
        <f t="shared" si="279"/>
        <v>2316</v>
      </c>
      <c r="XH21" s="68">
        <f t="shared" si="280"/>
        <v>386</v>
      </c>
      <c r="XI21" s="106"/>
      <c r="XJ21" s="107"/>
      <c r="XK21" s="107"/>
      <c r="XL21" s="107"/>
      <c r="XM21" s="107"/>
      <c r="XN21" s="107"/>
      <c r="XO21" s="107"/>
      <c r="XP21" s="104">
        <f t="shared" si="281"/>
        <v>0</v>
      </c>
      <c r="XQ21" s="105">
        <f t="shared" si="282"/>
        <v>0</v>
      </c>
      <c r="XR21" s="48"/>
      <c r="XS21" s="49"/>
      <c r="XT21" s="49"/>
      <c r="XU21" s="49"/>
      <c r="XV21" s="49"/>
      <c r="XW21" s="49"/>
      <c r="XX21" s="49"/>
      <c r="XY21" s="67">
        <f t="shared" si="283"/>
        <v>0</v>
      </c>
      <c r="XZ21" s="68">
        <f t="shared" si="284"/>
        <v>0</v>
      </c>
      <c r="YA21" s="48"/>
      <c r="YB21" s="49">
        <v>3268</v>
      </c>
      <c r="YC21" s="49"/>
      <c r="YD21" s="49"/>
      <c r="YE21" s="49"/>
      <c r="YF21" s="49"/>
      <c r="YG21" s="49"/>
      <c r="YH21" s="67">
        <f t="shared" si="285"/>
        <v>3268</v>
      </c>
      <c r="YI21" s="68">
        <f t="shared" si="286"/>
        <v>544.66666666666663</v>
      </c>
      <c r="YJ21" s="48"/>
      <c r="YK21" s="49"/>
      <c r="YL21" s="49"/>
      <c r="YM21" s="49"/>
      <c r="YN21" s="49">
        <v>1736</v>
      </c>
      <c r="YO21" s="49"/>
      <c r="YP21" s="49"/>
      <c r="YQ21" s="67">
        <f t="shared" si="287"/>
        <v>1736</v>
      </c>
      <c r="YR21" s="68">
        <f t="shared" si="288"/>
        <v>289.33333333333331</v>
      </c>
      <c r="YS21" s="48">
        <v>1098</v>
      </c>
      <c r="YT21" s="49"/>
      <c r="YU21" s="49"/>
      <c r="YV21" s="49"/>
      <c r="YW21" s="49"/>
      <c r="YX21" s="49"/>
      <c r="YY21" s="67">
        <f t="shared" si="289"/>
        <v>1098</v>
      </c>
      <c r="YZ21" s="68">
        <f t="shared" si="290"/>
        <v>183</v>
      </c>
      <c r="ZA21" s="48"/>
      <c r="ZB21" s="49"/>
      <c r="ZC21" s="49"/>
      <c r="ZD21" s="49"/>
      <c r="ZE21" s="49"/>
      <c r="ZF21" s="49"/>
      <c r="ZG21" s="67">
        <f t="shared" si="291"/>
        <v>0</v>
      </c>
      <c r="ZH21" s="68">
        <f t="shared" si="292"/>
        <v>0</v>
      </c>
      <c r="ZI21" s="48">
        <v>2402</v>
      </c>
      <c r="ZJ21" s="49"/>
      <c r="ZK21" s="49"/>
      <c r="ZL21" s="49"/>
      <c r="ZM21" s="49"/>
      <c r="ZN21" s="24">
        <v>1386</v>
      </c>
      <c r="ZO21" s="67">
        <f t="shared" si="293"/>
        <v>3788</v>
      </c>
      <c r="ZP21" s="68">
        <f t="shared" si="294"/>
        <v>631.33333333333337</v>
      </c>
      <c r="ZQ21" s="48"/>
      <c r="ZR21" s="49"/>
      <c r="ZS21" s="49"/>
      <c r="ZT21" s="49"/>
      <c r="ZU21" s="49"/>
      <c r="ZV21" s="49"/>
      <c r="ZW21" s="49"/>
      <c r="ZX21" s="67">
        <f t="shared" si="295"/>
        <v>0</v>
      </c>
      <c r="ZY21" s="68">
        <f t="shared" si="296"/>
        <v>0</v>
      </c>
      <c r="ZZ21" s="48"/>
      <c r="AAA21" s="49"/>
      <c r="AAB21" s="49"/>
      <c r="AAC21" s="49">
        <v>1501</v>
      </c>
      <c r="AAD21" s="49"/>
      <c r="AAE21" s="49"/>
      <c r="AAF21" s="49"/>
      <c r="AAG21" s="67">
        <f t="shared" si="297"/>
        <v>1501</v>
      </c>
      <c r="AAH21" s="68">
        <f t="shared" si="298"/>
        <v>250.16666666666666</v>
      </c>
      <c r="AAI21" s="48"/>
      <c r="AAJ21" s="49"/>
      <c r="AAK21" s="49">
        <v>2561</v>
      </c>
      <c r="AAL21" s="49"/>
      <c r="AAM21" s="49"/>
      <c r="AAN21" s="49"/>
      <c r="AAO21" s="67">
        <f t="shared" si="299"/>
        <v>2561</v>
      </c>
      <c r="AAP21" s="68">
        <f t="shared" si="300"/>
        <v>426.83333333333331</v>
      </c>
      <c r="AAQ21" s="48"/>
      <c r="AAR21" s="49">
        <v>3261</v>
      </c>
      <c r="AAS21" s="49"/>
      <c r="AAT21" s="49"/>
      <c r="AAU21" s="49"/>
      <c r="AAV21" s="49"/>
      <c r="AAW21" s="67">
        <f t="shared" si="301"/>
        <v>3261</v>
      </c>
      <c r="AAX21" s="68">
        <f t="shared" si="302"/>
        <v>543.5</v>
      </c>
      <c r="AAY21" s="48"/>
      <c r="AAZ21" s="49"/>
      <c r="ABA21" s="49"/>
      <c r="ABB21" s="49"/>
      <c r="ABC21" s="49"/>
      <c r="ABD21" s="49"/>
      <c r="ABE21" s="67">
        <f t="shared" si="303"/>
        <v>0</v>
      </c>
      <c r="ABF21" s="68">
        <f t="shared" si="304"/>
        <v>0</v>
      </c>
      <c r="ABG21" s="48"/>
      <c r="ABH21" s="49">
        <v>1887</v>
      </c>
      <c r="ABI21" s="49">
        <v>1466</v>
      </c>
      <c r="ABJ21" s="49"/>
      <c r="ABK21" s="49"/>
      <c r="ABL21" s="49"/>
      <c r="ABM21" s="67">
        <f t="shared" si="305"/>
        <v>3353</v>
      </c>
      <c r="ABN21" s="68">
        <f t="shared" si="306"/>
        <v>558.83333333333337</v>
      </c>
      <c r="ABO21" s="48"/>
      <c r="ABP21" s="49"/>
      <c r="ABQ21" s="49"/>
      <c r="ABR21" s="49">
        <v>2662</v>
      </c>
      <c r="ABS21" s="49"/>
      <c r="ABT21" s="49"/>
      <c r="ABU21" s="67">
        <f t="shared" si="307"/>
        <v>2662</v>
      </c>
      <c r="ABV21" s="68">
        <f t="shared" si="308"/>
        <v>443.66666666666669</v>
      </c>
      <c r="ABW21" s="48"/>
      <c r="ABX21" s="49"/>
      <c r="ABY21" s="49"/>
      <c r="ABZ21" s="49">
        <v>561</v>
      </c>
      <c r="ACA21" s="49"/>
      <c r="ACB21" s="49"/>
      <c r="ACC21" s="67">
        <f t="shared" si="309"/>
        <v>561</v>
      </c>
      <c r="ACD21" s="68">
        <f t="shared" si="310"/>
        <v>93.5</v>
      </c>
      <c r="ACE21" s="48"/>
      <c r="ACF21" s="49"/>
      <c r="ACG21" s="49">
        <v>471</v>
      </c>
      <c r="ACH21" s="49"/>
      <c r="ACI21" s="49"/>
      <c r="ACJ21" s="49"/>
      <c r="ACK21" s="67">
        <f t="shared" si="311"/>
        <v>471</v>
      </c>
      <c r="ACL21" s="68">
        <f t="shared" si="312"/>
        <v>78.5</v>
      </c>
      <c r="ACM21" s="48">
        <v>2997</v>
      </c>
      <c r="ACN21" s="49"/>
      <c r="ACO21" s="49"/>
      <c r="ACP21" s="49"/>
      <c r="ACQ21" s="49"/>
      <c r="ACR21" s="49"/>
      <c r="ACS21" s="67">
        <f t="shared" si="313"/>
        <v>2997</v>
      </c>
      <c r="ACT21" s="68">
        <f t="shared" si="314"/>
        <v>499.5</v>
      </c>
      <c r="ACU21" s="48"/>
      <c r="ACV21" s="49">
        <v>888</v>
      </c>
      <c r="ACW21" s="49"/>
      <c r="ACX21" s="49"/>
      <c r="ACY21" s="49"/>
      <c r="ACZ21" s="49"/>
      <c r="ADA21" s="67">
        <f t="shared" si="315"/>
        <v>888</v>
      </c>
      <c r="ADB21" s="68">
        <f t="shared" si="316"/>
        <v>148</v>
      </c>
      <c r="ADC21" s="48"/>
      <c r="ADD21" s="49"/>
      <c r="ADE21" s="49">
        <v>2596</v>
      </c>
      <c r="ADF21" s="49"/>
      <c r="ADG21" s="49"/>
      <c r="ADH21" s="49"/>
      <c r="ADI21" s="67">
        <f t="shared" si="317"/>
        <v>2596</v>
      </c>
      <c r="ADJ21" s="68">
        <f t="shared" si="318"/>
        <v>432.66666666666669</v>
      </c>
      <c r="ADK21" s="48"/>
      <c r="ADL21" s="49"/>
      <c r="ADM21" s="49"/>
      <c r="ADN21" s="49"/>
      <c r="ADO21" s="49">
        <v>2440</v>
      </c>
      <c r="ADP21" s="49"/>
      <c r="ADQ21" s="67">
        <f t="shared" si="319"/>
        <v>2440</v>
      </c>
      <c r="ADR21" s="68">
        <f t="shared" si="320"/>
        <v>406.66666666666669</v>
      </c>
      <c r="ADS21" s="48"/>
      <c r="ADT21" s="49"/>
      <c r="ADU21" s="49"/>
      <c r="ADV21" s="49">
        <v>222</v>
      </c>
      <c r="ADW21" s="49"/>
      <c r="ADX21" s="49"/>
      <c r="ADY21" s="67">
        <f t="shared" si="321"/>
        <v>222</v>
      </c>
      <c r="ADZ21" s="68">
        <f t="shared" si="322"/>
        <v>37</v>
      </c>
      <c r="AEA21" s="48"/>
      <c r="AEB21" s="49"/>
      <c r="AEC21" s="49"/>
      <c r="AED21" s="49"/>
      <c r="AEE21" s="49">
        <v>1680</v>
      </c>
      <c r="AEF21" s="49"/>
      <c r="AEG21" s="67">
        <f t="shared" si="323"/>
        <v>1680</v>
      </c>
      <c r="AEH21" s="68">
        <f t="shared" si="324"/>
        <v>280</v>
      </c>
      <c r="AEI21" s="48"/>
      <c r="AEJ21" s="49"/>
      <c r="AEK21" s="49">
        <v>2232</v>
      </c>
      <c r="AEL21" s="49">
        <v>1202</v>
      </c>
      <c r="AEM21" s="49"/>
      <c r="AEN21" s="49"/>
      <c r="AEO21" s="67">
        <f t="shared" si="325"/>
        <v>3434</v>
      </c>
      <c r="AEP21" s="68">
        <f t="shared" si="326"/>
        <v>572.33333333333337</v>
      </c>
      <c r="AEQ21" s="48"/>
      <c r="AER21" s="49"/>
      <c r="AES21" s="49"/>
      <c r="AET21" s="49"/>
      <c r="AEU21" s="49"/>
      <c r="AEV21" s="49"/>
      <c r="AEW21" s="67">
        <f t="shared" si="327"/>
        <v>0</v>
      </c>
      <c r="AEX21" s="68">
        <f t="shared" si="328"/>
        <v>0</v>
      </c>
      <c r="AEY21" s="48"/>
      <c r="AEZ21" s="49"/>
      <c r="AFA21" s="49">
        <v>2611</v>
      </c>
      <c r="AFB21" s="49"/>
      <c r="AFC21" s="49"/>
      <c r="AFD21" s="49"/>
      <c r="AFE21" s="67">
        <f t="shared" si="329"/>
        <v>2611</v>
      </c>
      <c r="AFF21" s="68">
        <f t="shared" si="330"/>
        <v>435.16666666666669</v>
      </c>
      <c r="AFG21" s="48"/>
      <c r="AFH21" s="49"/>
      <c r="AFI21" s="49"/>
      <c r="AFJ21" s="49">
        <v>2511</v>
      </c>
      <c r="AFK21" s="49"/>
      <c r="AFL21" s="49"/>
      <c r="AFM21" s="67">
        <f t="shared" si="331"/>
        <v>2511</v>
      </c>
      <c r="AFN21" s="68">
        <f t="shared" si="332"/>
        <v>418.5</v>
      </c>
      <c r="AFO21" s="48"/>
      <c r="AFP21" s="49"/>
      <c r="AFQ21" s="49"/>
      <c r="AFR21" s="49"/>
      <c r="AFS21" s="49"/>
      <c r="AFT21" s="49"/>
      <c r="AFU21" s="67">
        <f t="shared" si="333"/>
        <v>0</v>
      </c>
      <c r="AFV21" s="68">
        <f t="shared" si="334"/>
        <v>0</v>
      </c>
      <c r="AFW21" s="48"/>
      <c r="AFX21" s="49"/>
      <c r="AFY21" s="49">
        <v>1139</v>
      </c>
      <c r="AFZ21" s="49"/>
      <c r="AGA21" s="49"/>
      <c r="AGB21" s="49"/>
      <c r="AGC21" s="67">
        <f t="shared" si="335"/>
        <v>1139</v>
      </c>
      <c r="AGD21" s="68">
        <f t="shared" si="336"/>
        <v>189.83333333333334</v>
      </c>
      <c r="AGE21" s="48"/>
      <c r="AGF21" s="49">
        <v>2578</v>
      </c>
      <c r="AGG21" s="49"/>
      <c r="AGH21" s="49"/>
      <c r="AGI21" s="49"/>
      <c r="AGJ21" s="49"/>
      <c r="AGK21" s="67">
        <f t="shared" si="337"/>
        <v>2578</v>
      </c>
      <c r="AGL21" s="68">
        <f t="shared" si="338"/>
        <v>429.66666666666669</v>
      </c>
      <c r="AGM21" s="48"/>
      <c r="AGN21" s="49"/>
      <c r="AGO21" s="49"/>
      <c r="AGP21" s="49"/>
      <c r="AGQ21" s="49"/>
      <c r="AGR21" s="49"/>
      <c r="AGS21" s="49"/>
      <c r="AGT21" s="67">
        <f t="shared" si="339"/>
        <v>0</v>
      </c>
      <c r="AGU21" s="68">
        <f t="shared" si="340"/>
        <v>0</v>
      </c>
      <c r="AGV21" s="48"/>
      <c r="AGW21" s="49"/>
      <c r="AGX21" s="49"/>
      <c r="AGY21" s="49">
        <v>1437</v>
      </c>
      <c r="AGZ21" s="49"/>
      <c r="AHA21" s="49"/>
      <c r="AHB21" s="67">
        <f t="shared" si="341"/>
        <v>1437</v>
      </c>
      <c r="AHC21" s="68">
        <f t="shared" si="342"/>
        <v>49.551724137931032</v>
      </c>
      <c r="AHD21" s="48"/>
      <c r="AHE21" s="49"/>
      <c r="AHF21" s="49"/>
      <c r="AHG21" s="49"/>
      <c r="AHH21" s="49"/>
      <c r="AHI21" s="49"/>
      <c r="AHJ21" s="67">
        <f t="shared" si="343"/>
        <v>0</v>
      </c>
      <c r="AHK21" s="68">
        <f t="shared" si="344"/>
        <v>0</v>
      </c>
      <c r="AHL21" s="48"/>
      <c r="AHM21" s="49"/>
      <c r="AHN21" s="49"/>
      <c r="AHO21" s="49"/>
      <c r="AHP21" s="49"/>
      <c r="AHQ21" s="49"/>
      <c r="AHR21" s="67">
        <f t="shared" si="345"/>
        <v>0</v>
      </c>
      <c r="AHS21" s="68">
        <f t="shared" si="346"/>
        <v>0</v>
      </c>
      <c r="AHT21" s="48">
        <v>896</v>
      </c>
      <c r="AHU21" s="49"/>
      <c r="AHV21" s="49"/>
      <c r="AHW21" s="49"/>
      <c r="AHX21" s="49"/>
      <c r="AHY21" s="49">
        <v>3319</v>
      </c>
      <c r="AHZ21" s="67">
        <f t="shared" si="347"/>
        <v>4215</v>
      </c>
      <c r="AIA21" s="68">
        <f t="shared" si="348"/>
        <v>145.34482758620689</v>
      </c>
      <c r="AIB21" s="48"/>
      <c r="AIC21" s="49"/>
      <c r="AID21" s="49"/>
      <c r="AIE21" s="49"/>
      <c r="AIF21" s="49"/>
      <c r="AIG21" s="49"/>
      <c r="AIH21" s="67">
        <f t="shared" si="349"/>
        <v>0</v>
      </c>
      <c r="AII21" s="68">
        <f t="shared" si="350"/>
        <v>0</v>
      </c>
      <c r="AIJ21" s="48"/>
      <c r="AIK21" s="49"/>
      <c r="AIL21" s="49"/>
      <c r="AIM21" s="49"/>
      <c r="AIN21" s="49"/>
      <c r="AIO21" s="49"/>
      <c r="AIP21" s="67">
        <f t="shared" si="351"/>
        <v>0</v>
      </c>
      <c r="AIQ21" s="68">
        <f t="shared" si="352"/>
        <v>0</v>
      </c>
      <c r="AIR21" s="48"/>
      <c r="AIS21" s="49">
        <v>3309</v>
      </c>
      <c r="AIT21" s="49"/>
      <c r="AIU21" s="49"/>
      <c r="AIV21" s="49"/>
      <c r="AIW21" s="49"/>
      <c r="AIX21" s="67">
        <f t="shared" si="353"/>
        <v>3309</v>
      </c>
      <c r="AIY21" s="68">
        <f t="shared" si="354"/>
        <v>114.10344827586206</v>
      </c>
      <c r="AIZ21" s="48"/>
      <c r="AJA21" s="49"/>
      <c r="AJB21" s="49"/>
      <c r="AJC21" s="49">
        <v>2860</v>
      </c>
      <c r="AJD21" s="49">
        <v>373</v>
      </c>
      <c r="AJE21" s="49"/>
      <c r="AJF21" s="67">
        <f t="shared" si="355"/>
        <v>3233</v>
      </c>
      <c r="AJG21" s="68">
        <f t="shared" si="356"/>
        <v>111.48275862068965</v>
      </c>
      <c r="AJH21" s="48"/>
      <c r="AJI21" s="49"/>
      <c r="AJJ21" s="49"/>
      <c r="AJK21" s="49"/>
      <c r="AJL21" s="49"/>
      <c r="AJM21" s="49"/>
      <c r="AJN21" s="42">
        <f t="shared" si="357"/>
        <v>0</v>
      </c>
      <c r="AJO21" s="43">
        <f t="shared" si="358"/>
        <v>0</v>
      </c>
      <c r="AJP21" s="48"/>
      <c r="AJQ21" s="49"/>
      <c r="AJR21" s="49"/>
      <c r="AJS21" s="49">
        <v>440</v>
      </c>
      <c r="AJT21" s="49">
        <v>1177</v>
      </c>
      <c r="AJU21" s="49"/>
      <c r="AJV21" s="42">
        <f t="shared" si="359"/>
        <v>1617</v>
      </c>
      <c r="AJW21" s="43">
        <f t="shared" si="360"/>
        <v>55.758620689655174</v>
      </c>
      <c r="AJX21" s="48"/>
      <c r="AJY21" s="49"/>
      <c r="AJZ21" s="49"/>
      <c r="AKA21" s="49"/>
      <c r="AKB21" s="49">
        <v>2679</v>
      </c>
      <c r="AKC21" s="49"/>
      <c r="AKD21" s="67">
        <f t="shared" si="361"/>
        <v>2679</v>
      </c>
      <c r="AKE21" s="68">
        <f t="shared" si="362"/>
        <v>92.379310344827587</v>
      </c>
      <c r="AKF21" s="48"/>
      <c r="AKG21" s="49"/>
      <c r="AKH21" s="49"/>
      <c r="AKI21" s="49"/>
      <c r="AKJ21" s="49">
        <v>2774</v>
      </c>
      <c r="AKK21" s="49"/>
      <c r="AKL21" s="67">
        <f t="shared" si="363"/>
        <v>2774</v>
      </c>
      <c r="AKM21" s="184">
        <f t="shared" si="364"/>
        <v>462.33333333333331</v>
      </c>
      <c r="AKN21" s="195"/>
      <c r="AKO21" s="49">
        <v>1691</v>
      </c>
      <c r="AKP21" s="49"/>
      <c r="AKQ21" s="49"/>
      <c r="AKR21" s="49"/>
      <c r="AKS21" s="49"/>
      <c r="AKT21" s="67">
        <f t="shared" si="365"/>
        <v>1691</v>
      </c>
      <c r="AKU21" s="184">
        <f t="shared" si="366"/>
        <v>281.83333333333331</v>
      </c>
      <c r="AKV21" s="48"/>
      <c r="AKW21" s="49"/>
      <c r="AKX21" s="49"/>
      <c r="AKY21" s="49">
        <v>1937</v>
      </c>
      <c r="AKZ21" s="49"/>
      <c r="ALA21" s="49"/>
      <c r="ALB21" s="67">
        <f t="shared" si="367"/>
        <v>1937</v>
      </c>
      <c r="ALC21" s="68">
        <f t="shared" si="368"/>
        <v>322.83333333333331</v>
      </c>
      <c r="ALD21" s="48"/>
      <c r="ALE21" s="49"/>
      <c r="ALF21" s="49"/>
      <c r="ALG21" s="49"/>
      <c r="ALH21" s="49"/>
      <c r="ALI21" s="49"/>
      <c r="ALJ21" s="67">
        <f t="shared" si="369"/>
        <v>0</v>
      </c>
      <c r="ALK21" s="68">
        <f t="shared" si="370"/>
        <v>0</v>
      </c>
      <c r="ALL21" s="48"/>
      <c r="ALM21" s="49"/>
      <c r="ALN21" s="49"/>
      <c r="ALO21" s="49"/>
      <c r="ALP21" s="49"/>
      <c r="ALQ21" s="49"/>
      <c r="ALR21" s="67">
        <f t="shared" si="371"/>
        <v>0</v>
      </c>
      <c r="ALS21" s="68">
        <f t="shared" si="372"/>
        <v>0</v>
      </c>
      <c r="ALT21" s="48"/>
      <c r="ALU21" s="49"/>
      <c r="ALV21" s="49"/>
      <c r="ALW21" s="49"/>
      <c r="ALX21" s="49"/>
      <c r="ALY21" s="49"/>
      <c r="ALZ21" s="67">
        <f t="shared" si="373"/>
        <v>0</v>
      </c>
      <c r="AMA21" s="68">
        <f t="shared" si="374"/>
        <v>0</v>
      </c>
      <c r="AMB21" s="48"/>
      <c r="AMC21" s="49"/>
      <c r="AMD21" s="49"/>
      <c r="AME21" s="49"/>
      <c r="AMF21" s="49"/>
      <c r="AMG21" s="49"/>
      <c r="AMH21" s="67">
        <f t="shared" si="375"/>
        <v>0</v>
      </c>
      <c r="AMI21" s="68">
        <f t="shared" si="376"/>
        <v>0</v>
      </c>
      <c r="AMJ21" s="48"/>
      <c r="AMK21" s="49"/>
      <c r="AML21" s="49"/>
      <c r="AMM21" s="49"/>
      <c r="AMN21" s="49"/>
      <c r="AMO21" s="49"/>
      <c r="AMP21" s="67">
        <f t="shared" si="377"/>
        <v>0</v>
      </c>
      <c r="AMQ21" s="68">
        <f t="shared" si="378"/>
        <v>0</v>
      </c>
      <c r="AMR21" s="48"/>
      <c r="AMS21" s="49"/>
      <c r="AMT21" s="49"/>
      <c r="AMU21" s="49">
        <v>1007</v>
      </c>
      <c r="AMV21" s="49"/>
      <c r="AMW21" s="49"/>
      <c r="AMX21" s="67">
        <f t="shared" si="379"/>
        <v>1007</v>
      </c>
      <c r="AMY21" s="68">
        <f t="shared" si="380"/>
        <v>167.83333333333334</v>
      </c>
      <c r="AMZ21" s="48"/>
      <c r="ANA21" s="49"/>
      <c r="ANB21" s="49">
        <v>200</v>
      </c>
      <c r="ANC21" s="49"/>
      <c r="AND21" s="49"/>
      <c r="ANE21" s="49">
        <v>440</v>
      </c>
      <c r="ANF21" s="67">
        <f t="shared" si="381"/>
        <v>640</v>
      </c>
      <c r="ANG21" s="68">
        <f t="shared" si="382"/>
        <v>106.66666666666667</v>
      </c>
      <c r="ANH21" s="48">
        <v>779</v>
      </c>
      <c r="ANI21" s="49"/>
      <c r="ANJ21" s="49"/>
      <c r="ANK21" s="49"/>
      <c r="ANL21" s="49"/>
      <c r="ANM21" s="49">
        <v>767</v>
      </c>
      <c r="ANN21" s="67">
        <f t="shared" si="383"/>
        <v>1546</v>
      </c>
      <c r="ANO21" s="68">
        <f t="shared" si="384"/>
        <v>257.66666666666669</v>
      </c>
      <c r="ANP21" s="48"/>
      <c r="ANQ21" s="49"/>
      <c r="ANR21" s="49"/>
      <c r="ANS21" s="49"/>
      <c r="ANT21" s="49">
        <v>771</v>
      </c>
      <c r="ANU21" s="49"/>
      <c r="ANV21" s="67">
        <f t="shared" si="385"/>
        <v>771</v>
      </c>
      <c r="ANW21" s="68">
        <f t="shared" si="386"/>
        <v>128.5</v>
      </c>
      <c r="ANX21" s="82"/>
      <c r="ANY21" s="83"/>
      <c r="ANZ21" s="83"/>
      <c r="AOA21" s="83">
        <v>904</v>
      </c>
      <c r="AOB21" s="83"/>
      <c r="AOC21" s="83"/>
      <c r="AOD21" s="67">
        <f t="shared" si="387"/>
        <v>904</v>
      </c>
      <c r="AOE21" s="68">
        <f t="shared" si="388"/>
        <v>150.66666666666666</v>
      </c>
      <c r="AOF21" s="48"/>
      <c r="AOG21" s="49"/>
      <c r="AOH21" s="49"/>
      <c r="AOI21" s="49"/>
      <c r="AOJ21" s="49">
        <v>1088</v>
      </c>
      <c r="AOK21" s="49"/>
      <c r="AOL21" s="67">
        <f t="shared" si="389"/>
        <v>1088</v>
      </c>
      <c r="AOM21" s="68">
        <f t="shared" si="390"/>
        <v>181.33333333333334</v>
      </c>
      <c r="AON21" s="48"/>
      <c r="AOO21" s="49"/>
      <c r="AOP21" s="49"/>
      <c r="AOQ21" s="49"/>
      <c r="AOR21" s="49"/>
      <c r="AOS21" s="49"/>
      <c r="AOT21" s="67">
        <f t="shared" si="391"/>
        <v>0</v>
      </c>
      <c r="AOU21" s="68">
        <f t="shared" si="392"/>
        <v>0</v>
      </c>
      <c r="AOV21" s="48">
        <v>2615</v>
      </c>
      <c r="AOW21" s="49"/>
      <c r="AOX21" s="49"/>
      <c r="AOY21" s="49"/>
      <c r="AOZ21" s="49"/>
      <c r="APA21" s="49"/>
      <c r="APB21" s="67">
        <f t="shared" si="393"/>
        <v>2615</v>
      </c>
      <c r="APC21" s="68">
        <f t="shared" si="394"/>
        <v>435.83333333333331</v>
      </c>
      <c r="APD21" s="48"/>
      <c r="APE21" s="49"/>
      <c r="APF21" s="49"/>
      <c r="APG21" s="49"/>
      <c r="APH21" s="49"/>
      <c r="API21" s="49"/>
      <c r="APJ21" s="67">
        <f t="shared" si="395"/>
        <v>0</v>
      </c>
      <c r="APK21" s="68">
        <f t="shared" si="396"/>
        <v>0</v>
      </c>
      <c r="APL21" s="48"/>
      <c r="APM21" s="49"/>
      <c r="APN21" s="49"/>
      <c r="APO21" s="49"/>
      <c r="APP21" s="49"/>
      <c r="APQ21" s="49">
        <v>660</v>
      </c>
      <c r="APR21" s="67">
        <f t="shared" si="397"/>
        <v>660</v>
      </c>
      <c r="APS21" s="68">
        <f t="shared" si="398"/>
        <v>110</v>
      </c>
      <c r="APT21" s="48">
        <v>503</v>
      </c>
      <c r="APU21" s="49"/>
      <c r="APV21" s="49"/>
      <c r="APW21" s="49"/>
      <c r="APX21" s="49"/>
      <c r="APY21" s="49"/>
      <c r="APZ21" s="67">
        <f t="shared" si="399"/>
        <v>503</v>
      </c>
      <c r="AQA21" s="68">
        <f t="shared" si="400"/>
        <v>83.833333333333329</v>
      </c>
      <c r="AQB21" s="48"/>
      <c r="AQC21" s="49">
        <v>687</v>
      </c>
      <c r="AQD21" s="49"/>
      <c r="AQE21" s="49"/>
      <c r="AQF21" s="49">
        <v>1294</v>
      </c>
      <c r="AQG21" s="49"/>
      <c r="AQH21" s="67">
        <f t="shared" si="401"/>
        <v>1981</v>
      </c>
      <c r="AQI21" s="68">
        <f t="shared" si="402"/>
        <v>330.16666666666669</v>
      </c>
      <c r="AQJ21" s="48"/>
      <c r="AQK21" s="49"/>
      <c r="AQL21" s="49"/>
      <c r="AQM21" s="49"/>
      <c r="AQN21" s="49"/>
      <c r="AQO21" s="49"/>
      <c r="AQP21" s="67">
        <f t="shared" si="403"/>
        <v>0</v>
      </c>
      <c r="AQQ21" s="68">
        <f t="shared" si="404"/>
        <v>0</v>
      </c>
      <c r="AQR21" s="48"/>
      <c r="AQS21" s="49"/>
      <c r="AQT21" s="49"/>
      <c r="AQU21" s="49">
        <v>1586</v>
      </c>
      <c r="AQV21" s="49"/>
      <c r="AQW21" s="49"/>
      <c r="AQX21" s="67">
        <f t="shared" si="405"/>
        <v>1586</v>
      </c>
      <c r="AQY21" s="68">
        <f t="shared" si="406"/>
        <v>264.33333333333331</v>
      </c>
      <c r="AQZ21" s="48"/>
      <c r="ARA21" s="49"/>
      <c r="ARB21" s="49"/>
      <c r="ARC21" s="49"/>
      <c r="ARD21" s="49"/>
      <c r="ARE21" s="49">
        <v>550</v>
      </c>
      <c r="ARF21" s="67">
        <f t="shared" si="407"/>
        <v>550</v>
      </c>
      <c r="ARG21" s="68">
        <f t="shared" si="408"/>
        <v>91.666666666666671</v>
      </c>
      <c r="ARH21" s="48"/>
      <c r="ARI21" s="49"/>
      <c r="ARJ21" s="49"/>
      <c r="ARK21" s="49"/>
      <c r="ARL21" s="49">
        <v>537</v>
      </c>
      <c r="ARM21" s="49"/>
      <c r="ARN21" s="67">
        <f t="shared" si="409"/>
        <v>537</v>
      </c>
      <c r="ARO21" s="68">
        <f t="shared" si="410"/>
        <v>89.5</v>
      </c>
      <c r="ARP21" s="48"/>
      <c r="ARQ21" s="49"/>
      <c r="ARR21" s="49"/>
      <c r="ARS21" s="49"/>
      <c r="ART21" s="49"/>
      <c r="ARU21" s="49">
        <v>1654</v>
      </c>
      <c r="ARV21" s="67">
        <f t="shared" si="411"/>
        <v>1654</v>
      </c>
      <c r="ARW21" s="68">
        <f t="shared" si="412"/>
        <v>275.66666666666669</v>
      </c>
      <c r="ARX21" s="48"/>
      <c r="ARY21" s="49"/>
      <c r="ARZ21" s="49">
        <v>756</v>
      </c>
      <c r="ASA21" s="49"/>
      <c r="ASB21" s="49"/>
      <c r="ASC21" s="49"/>
      <c r="ASD21" s="67">
        <f t="shared" si="413"/>
        <v>756</v>
      </c>
      <c r="ASE21" s="68">
        <f t="shared" si="414"/>
        <v>126</v>
      </c>
      <c r="ASF21" s="48"/>
      <c r="ASG21" s="49"/>
      <c r="ASH21" s="49"/>
      <c r="ASI21" s="49">
        <v>2063</v>
      </c>
      <c r="ASJ21" s="49"/>
      <c r="ASK21" s="49"/>
      <c r="ASL21" s="67">
        <f t="shared" si="415"/>
        <v>2063</v>
      </c>
      <c r="ASM21" s="68">
        <f t="shared" si="416"/>
        <v>343.83333333333331</v>
      </c>
      <c r="ASN21" s="48"/>
      <c r="ASO21" s="49"/>
      <c r="ASP21" s="49"/>
      <c r="ASQ21" s="49"/>
      <c r="ASR21" s="49"/>
      <c r="ASS21" s="49"/>
      <c r="AST21" s="67">
        <f t="shared" si="417"/>
        <v>0</v>
      </c>
      <c r="ASU21" s="68">
        <f t="shared" si="418"/>
        <v>0</v>
      </c>
      <c r="ASV21" s="48"/>
      <c r="ASW21" s="49"/>
      <c r="ASX21" s="49">
        <v>1760</v>
      </c>
      <c r="ASY21" s="49">
        <v>173</v>
      </c>
      <c r="ASZ21" s="49"/>
      <c r="ATA21" s="49"/>
      <c r="ATB21" s="67">
        <f t="shared" si="419"/>
        <v>1933</v>
      </c>
      <c r="ATC21" s="68">
        <f t="shared" si="420"/>
        <v>322.16666666666669</v>
      </c>
      <c r="ATD21" s="48"/>
      <c r="ATE21" s="49"/>
      <c r="ATF21" s="49"/>
      <c r="ATG21" s="49"/>
      <c r="ATH21" s="49"/>
      <c r="ATI21" s="49"/>
      <c r="ATJ21" s="67">
        <f t="shared" si="421"/>
        <v>0</v>
      </c>
      <c r="ATK21" s="68">
        <f t="shared" si="422"/>
        <v>0</v>
      </c>
      <c r="ATL21" s="48">
        <v>1640</v>
      </c>
      <c r="ATM21" s="49"/>
      <c r="ATN21" s="49"/>
      <c r="ATO21" s="49"/>
      <c r="ATP21" s="49"/>
      <c r="ATQ21" s="49"/>
      <c r="ATR21" s="67">
        <f t="shared" si="423"/>
        <v>1640</v>
      </c>
      <c r="ATS21" s="68">
        <f t="shared" si="424"/>
        <v>273.33333333333331</v>
      </c>
      <c r="ATT21" s="48"/>
      <c r="ATU21" s="49"/>
      <c r="ATV21" s="49"/>
      <c r="ATW21" s="49"/>
      <c r="ATX21" s="49"/>
      <c r="ATY21" s="49"/>
      <c r="ATZ21" s="67">
        <f t="shared" si="425"/>
        <v>0</v>
      </c>
      <c r="AUA21" s="68">
        <f t="shared" si="426"/>
        <v>0</v>
      </c>
      <c r="AUB21" s="48">
        <v>2219</v>
      </c>
      <c r="AUC21" s="49"/>
      <c r="AUD21" s="49"/>
      <c r="AUE21" s="49"/>
      <c r="AUF21" s="49"/>
      <c r="AUG21" s="49"/>
      <c r="AUH21" s="67">
        <f t="shared" si="427"/>
        <v>2219</v>
      </c>
      <c r="AUI21" s="68">
        <f t="shared" si="428"/>
        <v>369.83333333333331</v>
      </c>
      <c r="AUJ21" s="48"/>
      <c r="AUK21" s="49"/>
      <c r="AUL21" s="49"/>
      <c r="AUM21" s="49"/>
      <c r="AUN21" s="49"/>
      <c r="AUO21" s="49"/>
      <c r="AUP21" s="67">
        <f t="shared" si="429"/>
        <v>0</v>
      </c>
      <c r="AUQ21" s="68">
        <f t="shared" si="430"/>
        <v>0</v>
      </c>
      <c r="AUR21" s="48">
        <v>330</v>
      </c>
      <c r="AUS21" s="49">
        <v>713</v>
      </c>
      <c r="AUT21" s="49"/>
      <c r="AUU21" s="49"/>
      <c r="AUV21" s="49"/>
      <c r="AUW21" s="49"/>
      <c r="AUX21" s="67">
        <f t="shared" si="431"/>
        <v>1043</v>
      </c>
      <c r="AUY21" s="68">
        <f t="shared" si="432"/>
        <v>173.83333333333334</v>
      </c>
      <c r="AUZ21" s="48">
        <v>2010</v>
      </c>
      <c r="AVA21" s="49"/>
      <c r="AVB21" s="49"/>
      <c r="AVC21" s="49"/>
      <c r="AVD21" s="49"/>
      <c r="AVE21" s="49"/>
      <c r="AVF21" s="67">
        <f t="shared" si="433"/>
        <v>2010</v>
      </c>
      <c r="AVG21" s="68">
        <f t="shared" si="434"/>
        <v>335</v>
      </c>
      <c r="AVH21" s="48"/>
      <c r="AVI21" s="49"/>
      <c r="AVJ21" s="49"/>
      <c r="AVK21" s="49"/>
      <c r="AVL21" s="49"/>
      <c r="AVM21" s="49"/>
      <c r="AVN21" s="67">
        <f t="shared" si="435"/>
        <v>0</v>
      </c>
      <c r="AVO21" s="68">
        <f t="shared" si="436"/>
        <v>0</v>
      </c>
      <c r="AVP21" s="48">
        <v>1210</v>
      </c>
      <c r="AVQ21" s="49"/>
      <c r="AVR21" s="49">
        <v>8</v>
      </c>
      <c r="AVS21" s="49"/>
      <c r="AVT21" s="49"/>
      <c r="AVU21" s="49"/>
      <c r="AVV21" s="67">
        <f t="shared" si="437"/>
        <v>1218</v>
      </c>
      <c r="AVW21" s="68">
        <f t="shared" si="438"/>
        <v>203</v>
      </c>
      <c r="AVX21" s="48"/>
      <c r="AVY21" s="49">
        <v>1866</v>
      </c>
      <c r="AVZ21" s="49"/>
      <c r="AWA21" s="49"/>
      <c r="AWB21" s="49"/>
      <c r="AWC21" s="49"/>
      <c r="AWD21" s="67">
        <f t="shared" si="439"/>
        <v>1866</v>
      </c>
      <c r="AWE21" s="68">
        <f t="shared" si="440"/>
        <v>311</v>
      </c>
      <c r="AWF21" s="48"/>
      <c r="AWG21" s="49">
        <v>1330</v>
      </c>
      <c r="AWH21" s="49"/>
      <c r="AWI21" s="49"/>
      <c r="AWJ21" s="49"/>
      <c r="AWK21" s="49"/>
      <c r="AWL21" s="67">
        <f t="shared" si="441"/>
        <v>1330</v>
      </c>
      <c r="AWM21" s="68">
        <f t="shared" si="442"/>
        <v>221.66666666666666</v>
      </c>
      <c r="AWN21" s="48"/>
      <c r="AWO21" s="49"/>
      <c r="AWP21" s="49"/>
      <c r="AWQ21" s="49"/>
      <c r="AWR21" s="49"/>
      <c r="AWS21" s="49"/>
      <c r="AWT21" s="42">
        <f t="shared" si="443"/>
        <v>0</v>
      </c>
      <c r="AWU21" s="43">
        <f t="shared" si="444"/>
        <v>0</v>
      </c>
      <c r="AWV21" s="48">
        <v>1954</v>
      </c>
      <c r="AWW21" s="49"/>
      <c r="AWX21" s="49"/>
      <c r="AWY21" s="49"/>
      <c r="AWZ21" s="49"/>
      <c r="AXA21" s="49"/>
      <c r="AXB21" s="42">
        <f t="shared" si="445"/>
        <v>1954</v>
      </c>
      <c r="AXC21" s="43">
        <f t="shared" si="446"/>
        <v>325.66666666666669</v>
      </c>
      <c r="AXD21" s="48"/>
      <c r="AXE21" s="49"/>
      <c r="AXF21" s="49"/>
      <c r="AXG21" s="49">
        <v>998</v>
      </c>
      <c r="AXH21" s="49">
        <v>177</v>
      </c>
      <c r="AXI21" s="49"/>
      <c r="AXJ21" s="42">
        <f t="shared" si="447"/>
        <v>1175</v>
      </c>
      <c r="AXK21" s="43">
        <f t="shared" si="448"/>
        <v>195.83333333333334</v>
      </c>
      <c r="AXL21" s="48"/>
      <c r="AXM21" s="49"/>
      <c r="AXN21" s="49"/>
      <c r="AXO21" s="49"/>
      <c r="AXP21" s="49"/>
      <c r="AXQ21" s="49"/>
      <c r="AXR21" s="42">
        <f t="shared" si="449"/>
        <v>0</v>
      </c>
      <c r="AXS21" s="43">
        <f t="shared" si="450"/>
        <v>0</v>
      </c>
      <c r="AXT21" s="48">
        <v>1966</v>
      </c>
      <c r="AXU21" s="49"/>
      <c r="AXV21" s="49"/>
      <c r="AXW21" s="49"/>
      <c r="AXX21" s="49"/>
      <c r="AXY21" s="49"/>
      <c r="AXZ21" s="42">
        <f t="shared" si="451"/>
        <v>1966</v>
      </c>
      <c r="AYA21" s="43">
        <f t="shared" si="452"/>
        <v>327.66666666666669</v>
      </c>
      <c r="AYB21" s="48"/>
      <c r="AYC21" s="49"/>
      <c r="AYD21" s="49">
        <v>2007</v>
      </c>
      <c r="AYE21" s="49"/>
      <c r="AYF21" s="49"/>
      <c r="AYG21" s="49"/>
      <c r="AYH21" s="42">
        <f t="shared" si="453"/>
        <v>2007</v>
      </c>
      <c r="AYI21" s="43">
        <f t="shared" si="454"/>
        <v>334.5</v>
      </c>
      <c r="AYJ21" s="48"/>
      <c r="AYK21" s="49"/>
      <c r="AYL21" s="49"/>
      <c r="AYM21" s="49"/>
      <c r="AYN21" s="49"/>
      <c r="AYO21" s="49"/>
      <c r="AYP21" s="42">
        <f t="shared" si="455"/>
        <v>0</v>
      </c>
      <c r="AYQ21" s="43">
        <f t="shared" si="456"/>
        <v>0</v>
      </c>
      <c r="AYR21" s="48"/>
      <c r="AYS21" s="49">
        <v>2429</v>
      </c>
      <c r="AYT21" s="49"/>
      <c r="AYU21" s="49"/>
      <c r="AYV21" s="49"/>
      <c r="AYW21" s="49"/>
      <c r="AYX21" s="42">
        <f t="shared" si="457"/>
        <v>2429</v>
      </c>
      <c r="AYY21" s="43">
        <f t="shared" si="458"/>
        <v>404.83333333333331</v>
      </c>
      <c r="AYZ21" s="48"/>
      <c r="AZA21" s="49"/>
      <c r="AZB21" s="49"/>
      <c r="AZC21" s="49"/>
      <c r="AZD21" s="49"/>
      <c r="AZE21" s="49"/>
      <c r="AZF21" s="42">
        <f t="shared" si="459"/>
        <v>0</v>
      </c>
      <c r="AZG21" s="43">
        <f t="shared" si="460"/>
        <v>0</v>
      </c>
      <c r="AZH21" s="48"/>
      <c r="AZI21" s="49"/>
      <c r="AZJ21" s="49"/>
      <c r="AZK21" s="49"/>
      <c r="AZL21" s="49"/>
      <c r="AZM21" s="49"/>
      <c r="AZN21" s="42">
        <f t="shared" si="461"/>
        <v>0</v>
      </c>
      <c r="AZO21" s="43">
        <f t="shared" si="462"/>
        <v>0</v>
      </c>
      <c r="AZP21" s="48"/>
      <c r="AZQ21" s="49"/>
      <c r="AZR21" s="49"/>
      <c r="AZS21" s="49">
        <v>1340</v>
      </c>
      <c r="AZT21" s="49"/>
      <c r="AZU21" s="49"/>
      <c r="AZV21" s="42">
        <f t="shared" si="463"/>
        <v>1340</v>
      </c>
      <c r="AZW21" s="43">
        <f t="shared" si="464"/>
        <v>223.33333333333334</v>
      </c>
      <c r="AZX21" s="82">
        <v>1552</v>
      </c>
      <c r="AZY21" s="83"/>
      <c r="AZZ21" s="83">
        <v>430</v>
      </c>
      <c r="BAA21" s="83"/>
      <c r="BAB21" s="83"/>
      <c r="BAC21" s="83"/>
      <c r="BAD21" s="42">
        <f t="shared" si="465"/>
        <v>1982</v>
      </c>
      <c r="BAE21" s="43">
        <f t="shared" si="466"/>
        <v>330.33333333333331</v>
      </c>
      <c r="BAF21" s="48"/>
      <c r="BAG21" s="49"/>
      <c r="BAH21" s="49"/>
      <c r="BAI21" s="49"/>
      <c r="BAJ21" s="49"/>
      <c r="BAK21" s="49">
        <v>1510</v>
      </c>
      <c r="BAL21" s="42">
        <f t="shared" si="467"/>
        <v>1510</v>
      </c>
      <c r="BAM21" s="43">
        <f t="shared" si="468"/>
        <v>251.66666666666666</v>
      </c>
      <c r="BAN21" s="48">
        <v>75</v>
      </c>
      <c r="BAO21" s="49"/>
      <c r="BAP21" s="49"/>
      <c r="BAQ21" s="49"/>
      <c r="BAR21" s="49"/>
      <c r="BAS21" s="49"/>
      <c r="BAT21" s="42">
        <f t="shared" si="469"/>
        <v>75</v>
      </c>
      <c r="BAU21" s="43">
        <f t="shared" si="470"/>
        <v>12.5</v>
      </c>
      <c r="BAV21" s="48"/>
      <c r="BAW21" s="49"/>
      <c r="BAX21" s="49"/>
      <c r="BAY21" s="49"/>
      <c r="BAZ21" s="49"/>
      <c r="BBA21" s="49"/>
      <c r="BBB21" s="42">
        <f t="shared" si="471"/>
        <v>0</v>
      </c>
      <c r="BBC21" s="43">
        <f t="shared" si="472"/>
        <v>0</v>
      </c>
      <c r="BBD21" s="48"/>
      <c r="BBE21" s="49">
        <v>1320</v>
      </c>
      <c r="BBF21" s="49"/>
      <c r="BBG21" s="49"/>
      <c r="BBH21" s="49"/>
      <c r="BBI21" s="49"/>
      <c r="BBJ21" s="42">
        <f t="shared" si="473"/>
        <v>1320</v>
      </c>
      <c r="BBK21" s="43">
        <f t="shared" si="474"/>
        <v>220</v>
      </c>
      <c r="BBL21" s="48"/>
      <c r="BBM21" s="49"/>
      <c r="BBN21" s="49">
        <v>1542</v>
      </c>
      <c r="BBO21" s="49"/>
      <c r="BBP21" s="49"/>
      <c r="BBQ21" s="49"/>
      <c r="BBR21" s="42">
        <f t="shared" si="475"/>
        <v>1542</v>
      </c>
      <c r="BBS21" s="43">
        <f t="shared" si="476"/>
        <v>257</v>
      </c>
      <c r="BBT21" s="48"/>
      <c r="BBU21" s="49"/>
      <c r="BBV21" s="49"/>
      <c r="BBW21" s="49"/>
      <c r="BBX21" s="49"/>
      <c r="BBY21" s="49">
        <v>840</v>
      </c>
      <c r="BBZ21" s="42">
        <f t="shared" si="477"/>
        <v>840</v>
      </c>
      <c r="BCA21" s="43">
        <f t="shared" si="478"/>
        <v>140</v>
      </c>
      <c r="BCB21" s="48"/>
      <c r="BCC21" s="49"/>
      <c r="BCD21" s="49"/>
      <c r="BCE21" s="49">
        <v>1000</v>
      </c>
      <c r="BCF21" s="49"/>
      <c r="BCG21" s="49"/>
      <c r="BCH21" s="42">
        <f t="shared" si="479"/>
        <v>1000</v>
      </c>
      <c r="BCI21" s="43">
        <f t="shared" si="480"/>
        <v>166.66666666666666</v>
      </c>
      <c r="BCJ21" s="48"/>
      <c r="BCK21" s="49"/>
      <c r="BCL21" s="49"/>
      <c r="BCM21" s="49"/>
      <c r="BCN21" s="49"/>
      <c r="BCO21" s="49">
        <v>1561</v>
      </c>
      <c r="BCP21" s="42">
        <f t="shared" si="481"/>
        <v>1561</v>
      </c>
      <c r="BCQ21" s="43">
        <f t="shared" si="482"/>
        <v>260.16666666666669</v>
      </c>
      <c r="BCR21" s="48"/>
      <c r="BCS21" s="49"/>
      <c r="BCT21" s="49"/>
      <c r="BCU21" s="49"/>
      <c r="BCV21" s="49"/>
      <c r="BCW21" s="49"/>
      <c r="BCX21" s="42">
        <f t="shared" si="483"/>
        <v>0</v>
      </c>
      <c r="BCY21" s="43">
        <f t="shared" si="484"/>
        <v>0</v>
      </c>
      <c r="BCZ21" s="48"/>
      <c r="BDA21" s="49"/>
      <c r="BDB21" s="49">
        <v>1411</v>
      </c>
      <c r="BDC21" s="49"/>
      <c r="BDD21" s="49"/>
      <c r="BDE21" s="49"/>
      <c r="BDF21" s="42">
        <f t="shared" si="485"/>
        <v>1411</v>
      </c>
      <c r="BDG21" s="43">
        <f t="shared" si="486"/>
        <v>235.16666666666666</v>
      </c>
      <c r="BDH21" s="48"/>
      <c r="BDI21" s="49"/>
      <c r="BDJ21" s="49"/>
      <c r="BDK21" s="49"/>
      <c r="BDL21" s="49"/>
      <c r="BDM21" s="49"/>
      <c r="BDN21" s="42">
        <f t="shared" si="487"/>
        <v>0</v>
      </c>
      <c r="BDO21" s="43">
        <f t="shared" si="488"/>
        <v>0</v>
      </c>
      <c r="BDP21" s="48"/>
      <c r="BDQ21" s="49"/>
      <c r="BDR21" s="49">
        <v>1588</v>
      </c>
      <c r="BDS21" s="49"/>
      <c r="BDT21" s="49"/>
      <c r="BDU21" s="49"/>
      <c r="BDV21" s="42">
        <f t="shared" si="489"/>
        <v>1588</v>
      </c>
      <c r="BDW21" s="43">
        <f t="shared" si="490"/>
        <v>264.66666666666669</v>
      </c>
      <c r="BDX21" s="48"/>
      <c r="BDY21" s="49"/>
      <c r="BDZ21" s="49"/>
      <c r="BEA21" s="49"/>
      <c r="BEB21" s="49"/>
      <c r="BEC21" s="49"/>
      <c r="BED21" s="42">
        <f t="shared" si="491"/>
        <v>0</v>
      </c>
      <c r="BEE21" s="43">
        <f t="shared" si="492"/>
        <v>0</v>
      </c>
      <c r="BEF21" s="48"/>
      <c r="BEG21" s="49"/>
      <c r="BEH21" s="49"/>
      <c r="BEI21" s="49"/>
      <c r="BEJ21" s="49"/>
      <c r="BEK21" s="49">
        <v>1709</v>
      </c>
      <c r="BEL21" s="42">
        <f t="shared" si="493"/>
        <v>1709</v>
      </c>
      <c r="BEM21" s="43">
        <f t="shared" si="494"/>
        <v>284.83333333333331</v>
      </c>
      <c r="BEN21" s="48"/>
      <c r="BEO21" s="49"/>
      <c r="BEP21" s="49"/>
      <c r="BEQ21" s="49"/>
      <c r="BER21" s="49"/>
      <c r="BES21" s="49"/>
      <c r="BET21" s="42">
        <f t="shared" si="495"/>
        <v>0</v>
      </c>
      <c r="BEU21" s="43">
        <f t="shared" si="496"/>
        <v>0</v>
      </c>
      <c r="BEV21" s="82"/>
      <c r="BEW21" s="83"/>
      <c r="BEX21" s="83"/>
      <c r="BEY21" s="83"/>
      <c r="BEZ21" s="83"/>
      <c r="BFA21" s="83">
        <v>968</v>
      </c>
      <c r="BFB21" s="42">
        <f t="shared" si="497"/>
        <v>968</v>
      </c>
      <c r="BFC21" s="43">
        <f t="shared" si="498"/>
        <v>161.33333333333334</v>
      </c>
      <c r="BFD21" s="48"/>
      <c r="BFE21" s="49"/>
      <c r="BFF21" s="49"/>
      <c r="BFG21" s="49"/>
      <c r="BFH21" s="49"/>
      <c r="BFI21" s="49">
        <v>831</v>
      </c>
      <c r="BFJ21" s="42">
        <f t="shared" si="499"/>
        <v>831</v>
      </c>
      <c r="BFK21" s="43">
        <f t="shared" si="500"/>
        <v>138.5</v>
      </c>
      <c r="BFL21" s="48"/>
      <c r="BFM21" s="49"/>
      <c r="BFN21" s="49"/>
      <c r="BFO21" s="49"/>
      <c r="BFP21" s="49"/>
      <c r="BFQ21" s="49"/>
      <c r="BFR21" s="42">
        <f t="shared" si="501"/>
        <v>0</v>
      </c>
      <c r="BFS21" s="43">
        <f t="shared" si="502"/>
        <v>0</v>
      </c>
      <c r="BFT21" s="48"/>
      <c r="BFU21" s="49"/>
      <c r="BFV21" s="49"/>
      <c r="BFW21" s="49"/>
      <c r="BFX21" s="49">
        <v>1360</v>
      </c>
      <c r="BFY21" s="49"/>
      <c r="BFZ21" s="42">
        <f t="shared" si="503"/>
        <v>1360</v>
      </c>
      <c r="BGA21" s="43">
        <f t="shared" si="504"/>
        <v>226.66666666666666</v>
      </c>
      <c r="BGB21" s="48"/>
      <c r="BGC21" s="49"/>
      <c r="BGD21" s="49"/>
      <c r="BGE21" s="49"/>
      <c r="BGF21" s="49"/>
      <c r="BGG21" s="49"/>
      <c r="BGH21" s="42">
        <f t="shared" si="505"/>
        <v>0</v>
      </c>
      <c r="BGI21" s="43">
        <f t="shared" si="506"/>
        <v>0</v>
      </c>
      <c r="BGJ21" s="48"/>
      <c r="BGK21" s="49"/>
      <c r="BGL21" s="49"/>
      <c r="BGM21" s="49"/>
      <c r="BGN21" s="49">
        <v>809</v>
      </c>
      <c r="BGO21" s="49"/>
      <c r="BGP21" s="42">
        <f t="shared" si="507"/>
        <v>809</v>
      </c>
      <c r="BGQ21" s="43">
        <f t="shared" si="508"/>
        <v>134.83333333333334</v>
      </c>
      <c r="BGR21" s="48"/>
      <c r="BGS21" s="49"/>
      <c r="BGT21" s="49"/>
      <c r="BGU21" s="49"/>
      <c r="BGV21" s="49"/>
      <c r="BGW21" s="49"/>
      <c r="BGX21" s="42">
        <f t="shared" si="509"/>
        <v>0</v>
      </c>
      <c r="BGY21" s="43">
        <f t="shared" si="510"/>
        <v>0</v>
      </c>
      <c r="BGZ21" s="48"/>
      <c r="BHA21" s="49"/>
      <c r="BHB21" s="49"/>
      <c r="BHC21" s="49">
        <v>1002</v>
      </c>
      <c r="BHD21" s="49"/>
      <c r="BHE21" s="49"/>
      <c r="BHF21" s="42">
        <f t="shared" si="511"/>
        <v>1002</v>
      </c>
      <c r="BHG21" s="43">
        <f t="shared" si="512"/>
        <v>167</v>
      </c>
      <c r="BHH21" s="63"/>
      <c r="BHI21" s="64"/>
      <c r="BHJ21" s="64"/>
      <c r="BHK21" s="64"/>
      <c r="BHL21" s="64"/>
      <c r="BHM21" s="64"/>
      <c r="BHN21" s="42">
        <f t="shared" si="513"/>
        <v>0</v>
      </c>
      <c r="BHO21" s="43">
        <f t="shared" si="514"/>
        <v>0</v>
      </c>
      <c r="BHP21" s="48"/>
      <c r="BHQ21" s="49">
        <v>2009</v>
      </c>
      <c r="BHR21" s="49"/>
      <c r="BHS21" s="49"/>
      <c r="BHT21" s="49"/>
      <c r="BHU21" s="49"/>
      <c r="BHV21" s="42">
        <f t="shared" si="515"/>
        <v>2009</v>
      </c>
      <c r="BHW21" s="43">
        <f t="shared" si="516"/>
        <v>334.83333333333331</v>
      </c>
      <c r="BHX21" s="48"/>
      <c r="BHY21" s="49"/>
      <c r="BHZ21" s="49"/>
      <c r="BIA21" s="49"/>
      <c r="BIB21" s="49"/>
      <c r="BIC21" s="49"/>
      <c r="BID21" s="42">
        <f t="shared" si="517"/>
        <v>0</v>
      </c>
      <c r="BIE21" s="43">
        <f t="shared" si="518"/>
        <v>0</v>
      </c>
      <c r="BIF21" s="48"/>
      <c r="BIG21" s="49"/>
      <c r="BIH21" s="49"/>
      <c r="BII21" s="49"/>
      <c r="BIJ21" s="49"/>
      <c r="BIK21" s="49">
        <v>1758</v>
      </c>
      <c r="BIL21" s="42">
        <f t="shared" si="519"/>
        <v>1758</v>
      </c>
      <c r="BIM21" s="43">
        <f t="shared" si="520"/>
        <v>293</v>
      </c>
      <c r="BIN21" s="48"/>
      <c r="BIO21" s="49"/>
      <c r="BIP21" s="49"/>
      <c r="BIQ21" s="49"/>
      <c r="BIR21" s="49"/>
      <c r="BIS21" s="49"/>
      <c r="BIT21" s="42">
        <f t="shared" si="521"/>
        <v>0</v>
      </c>
      <c r="BIU21" s="43">
        <f t="shared" si="522"/>
        <v>0</v>
      </c>
      <c r="BIV21" s="48"/>
      <c r="BIW21" s="49"/>
      <c r="BIX21" s="49"/>
      <c r="BIY21" s="49"/>
      <c r="BIZ21" s="49">
        <v>627</v>
      </c>
      <c r="BJA21" s="49"/>
      <c r="BJB21" s="42">
        <f t="shared" si="523"/>
        <v>627</v>
      </c>
      <c r="BJC21" s="43">
        <f t="shared" si="524"/>
        <v>104.5</v>
      </c>
      <c r="BJD21" s="48"/>
      <c r="BJE21" s="49"/>
      <c r="BJF21" s="49"/>
      <c r="BJG21" s="49"/>
      <c r="BJH21" s="49"/>
      <c r="BJI21" s="49"/>
      <c r="BJJ21" s="42">
        <f t="shared" si="525"/>
        <v>0</v>
      </c>
      <c r="BJK21" s="43">
        <f t="shared" si="526"/>
        <v>0</v>
      </c>
      <c r="BJL21" s="48">
        <v>1210</v>
      </c>
      <c r="BJM21" s="49">
        <v>201</v>
      </c>
      <c r="BJN21" s="49"/>
      <c r="BJO21" s="49"/>
      <c r="BJP21" s="49"/>
      <c r="BJQ21" s="49"/>
      <c r="BJR21" s="42">
        <f t="shared" si="527"/>
        <v>1411</v>
      </c>
      <c r="BJS21" s="43">
        <f t="shared" si="528"/>
        <v>235.16666666666666</v>
      </c>
      <c r="BJT21" s="63"/>
      <c r="BJU21" s="64">
        <v>1046</v>
      </c>
      <c r="BJV21" s="64"/>
      <c r="BJW21" s="64"/>
      <c r="BJX21" s="64"/>
      <c r="BJY21" s="64"/>
      <c r="BJZ21" s="42">
        <f t="shared" si="529"/>
        <v>1046</v>
      </c>
      <c r="BKA21" s="43">
        <f t="shared" si="530"/>
        <v>209.2</v>
      </c>
      <c r="BKB21" s="48"/>
      <c r="BKC21" s="49"/>
      <c r="BKD21" s="49"/>
      <c r="BKE21" s="49"/>
      <c r="BKF21" s="49"/>
      <c r="BKG21" s="49"/>
      <c r="BKH21" s="67">
        <f t="shared" si="531"/>
        <v>0</v>
      </c>
      <c r="BKI21" s="68">
        <f t="shared" si="532"/>
        <v>0</v>
      </c>
      <c r="BKJ21" s="48"/>
      <c r="BKK21" s="49"/>
      <c r="BKL21" s="49"/>
      <c r="BKM21" s="49">
        <v>252</v>
      </c>
      <c r="BKN21" s="49"/>
      <c r="BKO21" s="49"/>
      <c r="BKP21" s="42">
        <f t="shared" si="533"/>
        <v>252</v>
      </c>
      <c r="BKQ21" s="43">
        <f t="shared" si="534"/>
        <v>42</v>
      </c>
      <c r="BKR21" s="48"/>
      <c r="BKS21" s="49"/>
      <c r="BKT21" s="49"/>
      <c r="BKU21" s="49"/>
      <c r="BKV21" s="49"/>
      <c r="BKW21" s="49"/>
      <c r="BKX21" s="42">
        <f t="shared" si="535"/>
        <v>0</v>
      </c>
      <c r="BKY21" s="43">
        <f t="shared" si="536"/>
        <v>0</v>
      </c>
      <c r="BKZ21" s="48"/>
      <c r="BLA21" s="49"/>
      <c r="BLB21" s="49"/>
      <c r="BLC21" s="49"/>
      <c r="BLD21" s="49">
        <v>1623</v>
      </c>
      <c r="BLE21" s="49"/>
      <c r="BLF21" s="42">
        <f t="shared" si="537"/>
        <v>1623</v>
      </c>
      <c r="BLG21" s="43">
        <f t="shared" si="538"/>
        <v>270.5</v>
      </c>
      <c r="BLH21" s="48"/>
      <c r="BLI21" s="49"/>
      <c r="BLJ21" s="49"/>
      <c r="BLK21" s="49"/>
      <c r="BLL21" s="49"/>
      <c r="BLM21" s="49"/>
      <c r="BLN21" s="42">
        <f t="shared" si="539"/>
        <v>0</v>
      </c>
      <c r="BLO21" s="43">
        <f t="shared" si="540"/>
        <v>0</v>
      </c>
      <c r="BLP21" s="48"/>
      <c r="BLQ21" s="49"/>
      <c r="BLR21" s="49"/>
      <c r="BLS21" s="49"/>
      <c r="BLT21" s="49"/>
      <c r="BLU21" s="49"/>
      <c r="BLV21" s="42">
        <f t="shared" si="541"/>
        <v>0</v>
      </c>
      <c r="BLW21" s="43">
        <f t="shared" si="542"/>
        <v>0</v>
      </c>
      <c r="BLX21" s="63">
        <v>1650</v>
      </c>
      <c r="BLY21" s="64"/>
      <c r="BLZ21" s="64"/>
      <c r="BMA21" s="64"/>
      <c r="BMB21" s="64"/>
      <c r="BMC21" s="64"/>
      <c r="BMD21" s="42">
        <f t="shared" si="543"/>
        <v>1650</v>
      </c>
      <c r="BME21" s="43">
        <f t="shared" si="544"/>
        <v>275</v>
      </c>
      <c r="BMF21" s="48"/>
      <c r="BMG21" s="49"/>
      <c r="BMH21" s="49"/>
      <c r="BMI21" s="49"/>
      <c r="BMJ21" s="49"/>
      <c r="BMK21" s="49"/>
      <c r="BML21" s="42">
        <f t="shared" si="545"/>
        <v>0</v>
      </c>
      <c r="BMM21" s="43">
        <f t="shared" si="546"/>
        <v>0</v>
      </c>
      <c r="BMN21" s="63">
        <v>1203</v>
      </c>
      <c r="BMO21" s="64"/>
      <c r="BMP21" s="64"/>
      <c r="BMQ21" s="64"/>
      <c r="BMR21" s="64"/>
      <c r="BMS21" s="64"/>
      <c r="BMT21" s="42">
        <f t="shared" si="547"/>
        <v>1203</v>
      </c>
      <c r="BMU21" s="43">
        <f t="shared" si="548"/>
        <v>200.5</v>
      </c>
      <c r="BMV21" s="48"/>
      <c r="BMW21" s="49"/>
      <c r="BMX21" s="49"/>
      <c r="BMY21" s="49"/>
      <c r="BMZ21" s="49"/>
      <c r="BNA21" s="49"/>
      <c r="BNB21" s="42">
        <f t="shared" si="549"/>
        <v>0</v>
      </c>
      <c r="BNC21" s="43">
        <f t="shared" si="550"/>
        <v>0</v>
      </c>
      <c r="BND21" s="48"/>
      <c r="BNE21" s="49"/>
      <c r="BNF21" s="49">
        <v>1398</v>
      </c>
      <c r="BNG21" s="49"/>
      <c r="BNH21" s="49"/>
      <c r="BNI21" s="49"/>
      <c r="BNJ21" s="42">
        <f t="shared" si="551"/>
        <v>1398</v>
      </c>
      <c r="BNK21" s="43">
        <f t="shared" si="552"/>
        <v>233</v>
      </c>
      <c r="BNL21" s="48"/>
      <c r="BNM21" s="49"/>
      <c r="BNN21" s="49"/>
      <c r="BNO21" s="49"/>
      <c r="BNP21" s="49"/>
      <c r="BNQ21" s="49"/>
      <c r="BNR21" s="42">
        <f t="shared" si="553"/>
        <v>0</v>
      </c>
      <c r="BNS21" s="43">
        <f t="shared" si="554"/>
        <v>0</v>
      </c>
      <c r="BNT21" s="48">
        <v>963</v>
      </c>
      <c r="BNU21" s="49"/>
      <c r="BNV21" s="49"/>
      <c r="BNW21" s="49"/>
      <c r="BNX21" s="49"/>
      <c r="BNY21" s="49"/>
      <c r="BNZ21" s="42">
        <f t="shared" si="555"/>
        <v>963</v>
      </c>
      <c r="BOA21" s="43">
        <f t="shared" si="556"/>
        <v>160.5</v>
      </c>
      <c r="BOB21" s="48"/>
      <c r="BOC21" s="49"/>
      <c r="BOD21" s="49">
        <v>799</v>
      </c>
      <c r="BOE21" s="49"/>
      <c r="BOF21" s="49"/>
      <c r="BOG21" s="49"/>
      <c r="BOH21" s="42">
        <f t="shared" si="557"/>
        <v>799</v>
      </c>
      <c r="BOI21" s="43">
        <f t="shared" si="558"/>
        <v>133.16666666666666</v>
      </c>
      <c r="BOJ21" s="48"/>
      <c r="BOK21" s="49"/>
      <c r="BOL21" s="49"/>
      <c r="BOM21" s="49"/>
      <c r="BON21" s="49"/>
      <c r="BOO21" s="49"/>
      <c r="BOP21" s="42">
        <f t="shared" si="559"/>
        <v>0</v>
      </c>
      <c r="BOQ21" s="43">
        <f t="shared" si="560"/>
        <v>0</v>
      </c>
      <c r="BOR21" s="48"/>
      <c r="BOS21" s="49">
        <v>821</v>
      </c>
      <c r="BOT21" s="49"/>
      <c r="BOU21" s="49"/>
      <c r="BOV21" s="49"/>
      <c r="BOW21" s="49"/>
      <c r="BOX21" s="42">
        <f t="shared" si="561"/>
        <v>821</v>
      </c>
      <c r="BOY21" s="43">
        <f t="shared" si="562"/>
        <v>136.83333333333334</v>
      </c>
      <c r="BOZ21" s="63"/>
      <c r="BPA21" s="64"/>
      <c r="BPB21" s="64">
        <v>890</v>
      </c>
      <c r="BPC21" s="64"/>
      <c r="BPD21" s="64"/>
      <c r="BPE21" s="64"/>
      <c r="BPF21" s="42">
        <f t="shared" si="563"/>
        <v>890</v>
      </c>
      <c r="BPG21" s="43">
        <f t="shared" si="564"/>
        <v>148.33333333333334</v>
      </c>
      <c r="BPH21" s="48"/>
      <c r="BPI21" s="49"/>
      <c r="BPJ21" s="49"/>
      <c r="BPK21" s="49"/>
      <c r="BPL21" s="49"/>
      <c r="BPM21" s="49"/>
      <c r="BPN21" s="42">
        <f t="shared" si="565"/>
        <v>0</v>
      </c>
      <c r="BPO21" s="43">
        <f t="shared" si="566"/>
        <v>0</v>
      </c>
      <c r="BPP21" s="48"/>
      <c r="BPQ21" s="49"/>
      <c r="BPR21" s="49"/>
      <c r="BPS21" s="49"/>
      <c r="BPT21" s="49"/>
      <c r="BPU21" s="49"/>
      <c r="BPV21" s="42">
        <f t="shared" si="567"/>
        <v>0</v>
      </c>
      <c r="BPW21" s="43">
        <f t="shared" si="568"/>
        <v>0</v>
      </c>
      <c r="BPX21" s="48">
        <v>681</v>
      </c>
      <c r="BPY21" s="49"/>
      <c r="BPZ21" s="49"/>
      <c r="BQA21" s="49"/>
      <c r="BQB21" s="49"/>
      <c r="BQC21" s="49"/>
      <c r="BQD21" s="67">
        <f t="shared" si="569"/>
        <v>681</v>
      </c>
      <c r="BQE21" s="43">
        <f t="shared" si="570"/>
        <v>113.5</v>
      </c>
      <c r="BQF21" s="63">
        <v>1071</v>
      </c>
      <c r="BQG21" s="64"/>
      <c r="BQH21" s="64"/>
      <c r="BQI21" s="64"/>
      <c r="BQJ21" s="64"/>
      <c r="BQK21" s="64">
        <v>2071</v>
      </c>
      <c r="BQL21" s="67">
        <f t="shared" si="571"/>
        <v>3142</v>
      </c>
      <c r="BQM21" s="43">
        <f t="shared" si="572"/>
        <v>523.66666666666663</v>
      </c>
      <c r="BQN21" s="63"/>
      <c r="BQO21" s="64"/>
      <c r="BQP21" s="64"/>
      <c r="BQQ21" s="64">
        <v>1331</v>
      </c>
      <c r="BQR21" s="64"/>
      <c r="BQS21" s="64"/>
      <c r="BQT21" s="67">
        <f t="shared" si="573"/>
        <v>1331</v>
      </c>
      <c r="BQU21" s="43">
        <f t="shared" si="574"/>
        <v>221.83333333333334</v>
      </c>
      <c r="BQV21" s="48"/>
      <c r="BQW21" s="49"/>
      <c r="BQX21" s="49"/>
      <c r="BQY21" s="49"/>
      <c r="BQZ21" s="49"/>
      <c r="BRA21" s="49"/>
      <c r="BRB21" s="67">
        <f t="shared" si="575"/>
        <v>0</v>
      </c>
      <c r="BRC21" s="43">
        <f t="shared" si="576"/>
        <v>0</v>
      </c>
      <c r="BRD21" s="48"/>
      <c r="BRE21" s="49"/>
      <c r="BRF21" s="49">
        <v>1648</v>
      </c>
      <c r="BRG21" s="49"/>
      <c r="BRH21" s="49"/>
      <c r="BRI21" s="49"/>
      <c r="BRJ21" s="67">
        <f t="shared" si="577"/>
        <v>1648</v>
      </c>
      <c r="BRK21" s="43">
        <f t="shared" si="578"/>
        <v>274.66666666666669</v>
      </c>
      <c r="BRL21" s="48"/>
      <c r="BRM21" s="49"/>
      <c r="BRN21" s="49"/>
      <c r="BRO21" s="49"/>
      <c r="BRP21" s="49"/>
      <c r="BRQ21" s="49"/>
      <c r="BRR21" s="67">
        <f t="shared" si="579"/>
        <v>0</v>
      </c>
      <c r="BRS21" s="68">
        <f t="shared" si="580"/>
        <v>0</v>
      </c>
      <c r="BRT21" s="63"/>
      <c r="BRU21" s="64"/>
      <c r="BRV21" s="64">
        <v>736</v>
      </c>
      <c r="BRW21" s="64"/>
      <c r="BRX21" s="64"/>
      <c r="BRY21" s="64"/>
      <c r="BRZ21" s="67">
        <f t="shared" si="581"/>
        <v>736</v>
      </c>
      <c r="BSA21" s="43">
        <f t="shared" si="582"/>
        <v>122.66666666666667</v>
      </c>
      <c r="BSB21" s="63">
        <v>949</v>
      </c>
      <c r="BSC21" s="64"/>
      <c r="BSD21" s="64"/>
      <c r="BSE21" s="64"/>
      <c r="BSF21" s="64"/>
      <c r="BSG21" s="64"/>
      <c r="BSH21" s="67">
        <f t="shared" si="583"/>
        <v>949</v>
      </c>
      <c r="BSI21" s="43">
        <f t="shared" si="584"/>
        <v>158.16666666666666</v>
      </c>
      <c r="BSJ21" s="63"/>
      <c r="BSK21" s="64"/>
      <c r="BSL21" s="64">
        <v>110</v>
      </c>
      <c r="BSM21" s="64"/>
      <c r="BSN21" s="64">
        <v>1714</v>
      </c>
      <c r="BSO21" s="64"/>
      <c r="BSP21" s="67">
        <f t="shared" si="585"/>
        <v>1824</v>
      </c>
      <c r="BSQ21" s="43">
        <f t="shared" si="586"/>
        <v>304</v>
      </c>
      <c r="BSR21" s="63">
        <v>574</v>
      </c>
      <c r="BSS21" s="64"/>
      <c r="BST21" s="64"/>
      <c r="BSU21" s="64"/>
      <c r="BSV21" s="64"/>
      <c r="BSW21" s="64">
        <v>1650</v>
      </c>
      <c r="BSX21" s="67">
        <f t="shared" si="587"/>
        <v>2224</v>
      </c>
      <c r="BSY21" s="43">
        <f t="shared" si="588"/>
        <v>370.66666666666669</v>
      </c>
      <c r="BSZ21" s="63"/>
      <c r="BTA21" s="64"/>
      <c r="BTB21" s="64">
        <v>353</v>
      </c>
      <c r="BTC21" s="64"/>
      <c r="BTD21" s="64"/>
      <c r="BTE21" s="64"/>
      <c r="BTF21" s="67">
        <f t="shared" si="589"/>
        <v>353</v>
      </c>
      <c r="BTG21" s="43">
        <f t="shared" si="590"/>
        <v>58.833333333333336</v>
      </c>
      <c r="BTH21" s="63">
        <v>1221</v>
      </c>
      <c r="BTI21" s="64"/>
      <c r="BTJ21" s="64"/>
      <c r="BTK21" s="64"/>
      <c r="BTL21" s="64"/>
      <c r="BTM21" s="64">
        <v>2</v>
      </c>
      <c r="BTN21" s="67">
        <f t="shared" si="591"/>
        <v>1223</v>
      </c>
      <c r="BTO21" s="68">
        <f t="shared" si="592"/>
        <v>203.83333333333334</v>
      </c>
      <c r="BTP21" s="48"/>
      <c r="BTQ21" s="49"/>
      <c r="BTR21" s="49"/>
      <c r="BTS21" s="49"/>
      <c r="BTT21" s="49"/>
      <c r="BTU21" s="49">
        <v>1409</v>
      </c>
      <c r="BTV21" s="67">
        <f t="shared" si="593"/>
        <v>1409</v>
      </c>
      <c r="BTW21" s="43">
        <f t="shared" si="594"/>
        <v>234.83333333333334</v>
      </c>
      <c r="BTX21" s="63"/>
      <c r="BTY21" s="64"/>
      <c r="BTZ21" s="64"/>
      <c r="BUA21" s="64"/>
      <c r="BUB21" s="64"/>
      <c r="BUC21" s="64"/>
      <c r="BUD21" s="67">
        <f t="shared" si="595"/>
        <v>0</v>
      </c>
      <c r="BUE21" s="68">
        <f t="shared" si="596"/>
        <v>0</v>
      </c>
      <c r="BUF21" s="48"/>
      <c r="BUG21" s="49"/>
      <c r="BUH21" s="49"/>
      <c r="BUI21" s="49">
        <v>845</v>
      </c>
      <c r="BUJ21" s="49"/>
      <c r="BUK21" s="49"/>
      <c r="BUL21" s="67">
        <f t="shared" si="597"/>
        <v>845</v>
      </c>
      <c r="BUM21" s="68">
        <f t="shared" si="598"/>
        <v>140.83333333333334</v>
      </c>
      <c r="BUN21" s="63"/>
      <c r="BUO21" s="64"/>
      <c r="BUP21" s="64">
        <v>1296</v>
      </c>
      <c r="BUQ21" s="64"/>
      <c r="BUR21" s="64"/>
      <c r="BUS21" s="64"/>
      <c r="BUT21" s="67">
        <f t="shared" si="599"/>
        <v>1296</v>
      </c>
      <c r="BUU21" s="68">
        <f t="shared" si="600"/>
        <v>216</v>
      </c>
      <c r="BUV21" s="48"/>
      <c r="BUW21" s="49"/>
      <c r="BUX21" s="49"/>
      <c r="BUY21" s="49"/>
      <c r="BUZ21" s="49"/>
      <c r="BVA21" s="49">
        <v>1223</v>
      </c>
      <c r="BVB21" s="67">
        <f t="shared" si="601"/>
        <v>1223</v>
      </c>
      <c r="BVC21" s="68">
        <f t="shared" si="602"/>
        <v>203.83333333333334</v>
      </c>
      <c r="BVD21" s="48"/>
      <c r="BVE21" s="49"/>
      <c r="BVF21" s="49"/>
      <c r="BVG21" s="49"/>
      <c r="BVH21" s="49"/>
      <c r="BVI21" s="49">
        <v>746</v>
      </c>
      <c r="BVJ21" s="67">
        <f t="shared" si="603"/>
        <v>746</v>
      </c>
      <c r="BVK21" s="68">
        <f t="shared" si="604"/>
        <v>124.33333333333333</v>
      </c>
      <c r="BVL21" s="48"/>
      <c r="BVM21" s="49"/>
      <c r="BVN21" s="49"/>
      <c r="BVO21" s="49"/>
      <c r="BVP21" s="49"/>
      <c r="BVQ21" s="49">
        <v>1441</v>
      </c>
      <c r="BVR21" s="67">
        <f t="shared" si="605"/>
        <v>1441</v>
      </c>
      <c r="BVS21" s="68">
        <f t="shared" si="606"/>
        <v>240.16666666666666</v>
      </c>
      <c r="BVT21" s="48"/>
      <c r="BVU21" s="49"/>
      <c r="BVV21" s="49">
        <v>1280</v>
      </c>
      <c r="BVW21" s="49"/>
      <c r="BVX21" s="49"/>
      <c r="BVY21" s="49"/>
      <c r="BVZ21" s="67">
        <f t="shared" si="607"/>
        <v>1280</v>
      </c>
      <c r="BWA21" s="68">
        <f t="shared" si="608"/>
        <v>213.33333333333334</v>
      </c>
      <c r="BWB21" s="48"/>
      <c r="BWC21" s="49"/>
      <c r="BWD21" s="49"/>
      <c r="BWE21" s="49"/>
      <c r="BWF21" s="49"/>
      <c r="BWG21" s="49"/>
      <c r="BWH21" s="67">
        <f t="shared" si="609"/>
        <v>0</v>
      </c>
      <c r="BWI21" s="68">
        <f t="shared" si="610"/>
        <v>0</v>
      </c>
      <c r="BWJ21" s="48"/>
      <c r="BWK21" s="49"/>
      <c r="BWL21" s="49"/>
      <c r="BWM21" s="49"/>
      <c r="BWN21" s="49"/>
      <c r="BWO21" s="49">
        <v>1573</v>
      </c>
      <c r="BWP21" s="67">
        <f t="shared" si="611"/>
        <v>1573</v>
      </c>
      <c r="BWQ21" s="68">
        <f t="shared" si="612"/>
        <v>262.16666666666669</v>
      </c>
      <c r="BWR21" s="48"/>
      <c r="BWS21" s="49"/>
      <c r="BWT21" s="49"/>
      <c r="BWU21" s="49"/>
      <c r="BWV21" s="49"/>
      <c r="BWW21" s="49"/>
      <c r="BWX21" s="67">
        <f t="shared" si="613"/>
        <v>0</v>
      </c>
      <c r="BWY21" s="68">
        <f t="shared" si="614"/>
        <v>0</v>
      </c>
      <c r="BWZ21" s="48"/>
      <c r="BXA21" s="49">
        <v>1514</v>
      </c>
      <c r="BXB21" s="49">
        <v>82</v>
      </c>
      <c r="BXC21" s="49"/>
      <c r="BXD21" s="49"/>
      <c r="BXE21" s="49"/>
      <c r="BXF21" s="67">
        <f t="shared" si="615"/>
        <v>1596</v>
      </c>
      <c r="BXG21" s="68">
        <f t="shared" si="616"/>
        <v>266</v>
      </c>
      <c r="BXH21" s="48"/>
      <c r="BXI21" s="49"/>
      <c r="BXJ21" s="49"/>
      <c r="BXK21" s="49"/>
      <c r="BXL21" s="49"/>
      <c r="BXM21" s="49"/>
      <c r="BXN21" s="67">
        <f t="shared" si="617"/>
        <v>0</v>
      </c>
      <c r="BXO21" s="68">
        <f t="shared" si="618"/>
        <v>0</v>
      </c>
      <c r="BXP21" s="63"/>
      <c r="BXQ21" s="64"/>
      <c r="BXR21" s="64"/>
      <c r="BXS21" s="64"/>
      <c r="BXT21" s="64"/>
      <c r="BXU21" s="1">
        <v>902</v>
      </c>
      <c r="BXV21" s="67">
        <f t="shared" si="73"/>
        <v>0</v>
      </c>
      <c r="BXW21" s="68">
        <f t="shared" si="619"/>
        <v>0</v>
      </c>
      <c r="BXX21" s="48">
        <v>337</v>
      </c>
      <c r="BXY21" s="49"/>
      <c r="BXZ21" s="49"/>
      <c r="BYA21" s="49"/>
      <c r="BYB21" s="49"/>
      <c r="BYC21" s="49"/>
      <c r="BYD21" s="67">
        <f t="shared" si="620"/>
        <v>337</v>
      </c>
      <c r="BYE21" s="68">
        <f t="shared" si="621"/>
        <v>56.166666666666664</v>
      </c>
      <c r="BYF21" s="63"/>
      <c r="BYG21" s="64">
        <v>651</v>
      </c>
      <c r="BYH21" s="64"/>
      <c r="BYI21" s="64"/>
      <c r="BYJ21" s="64"/>
      <c r="BYK21" s="64"/>
      <c r="BYL21" s="67">
        <f t="shared" si="622"/>
        <v>651</v>
      </c>
      <c r="BYM21" s="68">
        <f t="shared" si="623"/>
        <v>108.5</v>
      </c>
      <c r="BYN21" s="48"/>
      <c r="BYO21" s="49">
        <v>880</v>
      </c>
      <c r="BYP21" s="49"/>
      <c r="BYQ21" s="49"/>
      <c r="BYR21" s="49"/>
      <c r="BYS21" s="49">
        <v>603</v>
      </c>
      <c r="BYT21" s="67">
        <f t="shared" si="624"/>
        <v>1483</v>
      </c>
      <c r="BYU21" s="68">
        <f t="shared" si="625"/>
        <v>247.16666666666666</v>
      </c>
      <c r="BYV21" s="48">
        <v>279</v>
      </c>
      <c r="BYW21" s="49"/>
      <c r="BYX21" s="49"/>
      <c r="BYY21" s="49"/>
      <c r="BYZ21" s="49"/>
      <c r="BZA21" s="49"/>
      <c r="BZB21" s="67">
        <f t="shared" si="626"/>
        <v>279</v>
      </c>
      <c r="BZC21" s="68">
        <f t="shared" si="627"/>
        <v>46.5</v>
      </c>
      <c r="BZD21" s="48"/>
      <c r="BZE21" s="49"/>
      <c r="BZF21" s="49"/>
      <c r="BZG21" s="49">
        <v>1486</v>
      </c>
      <c r="BZH21" s="49"/>
      <c r="BZI21" s="49"/>
      <c r="BZJ21" s="67">
        <f t="shared" si="628"/>
        <v>1486</v>
      </c>
      <c r="BZK21" s="68">
        <f t="shared" si="629"/>
        <v>247.66666666666666</v>
      </c>
      <c r="BZL21" s="48"/>
      <c r="BZM21" s="49"/>
      <c r="BZN21" s="49"/>
      <c r="BZO21" s="49"/>
      <c r="BZP21" s="49"/>
      <c r="BZQ21" s="49"/>
      <c r="BZR21" s="67">
        <f t="shared" si="630"/>
        <v>0</v>
      </c>
      <c r="BZS21" s="68">
        <f t="shared" si="631"/>
        <v>0</v>
      </c>
      <c r="BZT21" s="48">
        <v>1129</v>
      </c>
      <c r="BZU21" s="49"/>
      <c r="BZV21" s="49"/>
      <c r="BZW21" s="49"/>
      <c r="BZX21" s="49"/>
      <c r="BZY21" s="49"/>
      <c r="BZZ21" s="67">
        <f t="shared" si="632"/>
        <v>1129</v>
      </c>
      <c r="CAA21" s="68">
        <f t="shared" si="633"/>
        <v>188.16666666666666</v>
      </c>
      <c r="CAB21" s="48"/>
      <c r="CAC21" s="49"/>
      <c r="CAD21" s="49"/>
      <c r="CAE21" s="49"/>
      <c r="CAF21" s="49"/>
      <c r="CAG21" s="49"/>
      <c r="CAH21" s="67">
        <f t="shared" si="634"/>
        <v>0</v>
      </c>
      <c r="CAI21" s="68">
        <f t="shared" si="635"/>
        <v>0</v>
      </c>
      <c r="CAJ21" s="63"/>
      <c r="CAK21" s="64"/>
      <c r="CAL21" s="64"/>
      <c r="CAM21" s="64"/>
      <c r="CAN21" s="64"/>
      <c r="CAO21" s="64"/>
      <c r="CAP21" s="67">
        <f t="shared" si="636"/>
        <v>0</v>
      </c>
      <c r="CAQ21" s="68">
        <f t="shared" si="637"/>
        <v>0</v>
      </c>
      <c r="CAR21" s="63">
        <v>779</v>
      </c>
      <c r="CAS21" s="64"/>
      <c r="CAT21" s="64"/>
      <c r="CAU21" s="64"/>
      <c r="CAV21" s="64">
        <v>800</v>
      </c>
      <c r="CAW21" s="64"/>
      <c r="CAX21" s="67">
        <f t="shared" si="638"/>
        <v>1579</v>
      </c>
      <c r="CAY21" s="68">
        <f t="shared" si="639"/>
        <v>263.16666666666669</v>
      </c>
      <c r="CAZ21" s="48"/>
      <c r="CBA21" s="49"/>
      <c r="CBB21" s="49"/>
      <c r="CBC21" s="49"/>
      <c r="CBD21" s="49"/>
      <c r="CBE21" s="49">
        <v>30</v>
      </c>
      <c r="CBF21" s="67">
        <f t="shared" si="640"/>
        <v>30</v>
      </c>
      <c r="CBG21" s="68">
        <f t="shared" si="641"/>
        <v>5</v>
      </c>
      <c r="CBH21" s="48">
        <v>962</v>
      </c>
      <c r="CBI21" s="49"/>
      <c r="CBJ21" s="49"/>
      <c r="CBK21" s="49"/>
      <c r="CBL21" s="49"/>
      <c r="CBM21" s="49"/>
      <c r="CBN21" s="67">
        <f t="shared" si="642"/>
        <v>962</v>
      </c>
      <c r="CBO21" s="68">
        <f t="shared" si="643"/>
        <v>160.33333333333334</v>
      </c>
      <c r="CBP21" s="48"/>
      <c r="CBQ21" s="49">
        <v>440</v>
      </c>
      <c r="CBR21" s="49"/>
      <c r="CBS21" s="49"/>
      <c r="CBT21" s="49"/>
      <c r="CBU21" s="49">
        <v>898</v>
      </c>
      <c r="CBV21" s="67">
        <f t="shared" si="644"/>
        <v>1338</v>
      </c>
      <c r="CBW21" s="68">
        <f t="shared" si="645"/>
        <v>223</v>
      </c>
      <c r="CBX21" s="48"/>
      <c r="CBY21" s="49"/>
      <c r="CBZ21" s="49"/>
      <c r="CCA21" s="49"/>
      <c r="CCB21" s="49"/>
      <c r="CCC21" s="49"/>
      <c r="CCD21" s="67">
        <f t="shared" si="646"/>
        <v>0</v>
      </c>
      <c r="CCE21" s="68">
        <f t="shared" si="647"/>
        <v>0</v>
      </c>
      <c r="CCF21" s="48"/>
      <c r="CCG21" s="49">
        <v>870</v>
      </c>
      <c r="CCH21" s="49"/>
      <c r="CCI21" s="49"/>
      <c r="CCJ21" s="49"/>
      <c r="CCK21" s="49"/>
      <c r="CCL21" s="67">
        <f t="shared" si="648"/>
        <v>870</v>
      </c>
      <c r="CCM21" s="68">
        <f t="shared" si="649"/>
        <v>145</v>
      </c>
      <c r="CCN21" s="48"/>
      <c r="CCO21" s="49"/>
      <c r="CCP21" s="49">
        <v>804</v>
      </c>
      <c r="CCQ21" s="49"/>
      <c r="CCR21" s="49"/>
      <c r="CCS21" s="49"/>
      <c r="CCT21" s="67">
        <f t="shared" si="650"/>
        <v>804</v>
      </c>
      <c r="CCU21" s="68">
        <f t="shared" si="651"/>
        <v>134</v>
      </c>
      <c r="CCV21" s="48"/>
      <c r="CCW21" s="49"/>
      <c r="CCX21" s="49"/>
      <c r="CCY21" s="49"/>
      <c r="CCZ21" s="49">
        <v>728</v>
      </c>
      <c r="CDA21" s="49"/>
      <c r="CDB21" s="67">
        <f t="shared" si="652"/>
        <v>728</v>
      </c>
      <c r="CDC21" s="68">
        <f t="shared" si="653"/>
        <v>121.33333333333333</v>
      </c>
      <c r="CDD21" s="48"/>
      <c r="CDE21" s="49"/>
      <c r="CDF21" s="49"/>
      <c r="CDG21" s="49"/>
      <c r="CDH21" s="49"/>
      <c r="CDI21" s="49">
        <v>724</v>
      </c>
      <c r="CDJ21" s="67">
        <f t="shared" si="654"/>
        <v>724</v>
      </c>
      <c r="CDK21" s="68">
        <f t="shared" si="655"/>
        <v>120.66666666666667</v>
      </c>
      <c r="CDL21" s="48"/>
      <c r="CDM21" s="49"/>
      <c r="CDN21" s="49"/>
      <c r="CDO21" s="49"/>
      <c r="CDP21" s="49"/>
      <c r="CDQ21" s="49"/>
      <c r="CDR21" s="67">
        <f t="shared" si="656"/>
        <v>0</v>
      </c>
      <c r="CDS21" s="68">
        <f t="shared" si="657"/>
        <v>0</v>
      </c>
      <c r="CDT21" s="48"/>
      <c r="CDU21" s="49">
        <v>672</v>
      </c>
      <c r="CDV21" s="49"/>
      <c r="CDW21" s="49"/>
      <c r="CDX21" s="49"/>
      <c r="CDY21" s="49"/>
      <c r="CDZ21" s="67">
        <f t="shared" si="658"/>
        <v>672</v>
      </c>
      <c r="CEA21" s="68">
        <f t="shared" si="659"/>
        <v>112</v>
      </c>
      <c r="CEB21" s="48">
        <v>856</v>
      </c>
      <c r="CEC21" s="49"/>
      <c r="CED21" s="49"/>
      <c r="CEE21" s="49"/>
      <c r="CEF21" s="49"/>
      <c r="CEG21" s="49"/>
      <c r="CEH21" s="67">
        <f t="shared" si="660"/>
        <v>856</v>
      </c>
      <c r="CEI21" s="68">
        <f t="shared" si="661"/>
        <v>142.66666666666666</v>
      </c>
      <c r="CEJ21" s="48"/>
      <c r="CEK21" s="49"/>
      <c r="CEL21" s="49"/>
      <c r="CEM21" s="49">
        <v>618</v>
      </c>
      <c r="CEN21" s="49"/>
      <c r="CEO21" s="49"/>
      <c r="CEP21" s="67">
        <f t="shared" si="662"/>
        <v>618</v>
      </c>
      <c r="CEQ21" s="68">
        <f t="shared" si="663"/>
        <v>103</v>
      </c>
      <c r="CER21" s="48"/>
      <c r="CES21" s="49"/>
      <c r="CET21" s="49"/>
      <c r="CEU21" s="49">
        <v>672</v>
      </c>
      <c r="CEV21" s="49"/>
      <c r="CEW21" s="49"/>
      <c r="CEX21" s="67">
        <f t="shared" si="664"/>
        <v>672</v>
      </c>
      <c r="CEY21" s="68">
        <f t="shared" si="665"/>
        <v>112</v>
      </c>
      <c r="CEZ21" s="48"/>
      <c r="CFA21" s="49"/>
      <c r="CFB21" s="49"/>
      <c r="CFC21" s="49"/>
      <c r="CFD21" s="49">
        <v>680</v>
      </c>
      <c r="CFE21" s="49"/>
      <c r="CFF21" s="67">
        <f t="shared" si="666"/>
        <v>680</v>
      </c>
      <c r="CFG21" s="68">
        <f t="shared" si="667"/>
        <v>113.33333333333333</v>
      </c>
      <c r="CFH21" s="48"/>
      <c r="CFI21" s="49"/>
      <c r="CFJ21" s="49"/>
      <c r="CFK21" s="49"/>
      <c r="CFL21" s="49"/>
      <c r="CFM21" s="49">
        <v>907</v>
      </c>
      <c r="CFN21" s="67">
        <f t="shared" si="668"/>
        <v>907</v>
      </c>
      <c r="CFO21" s="68">
        <f t="shared" si="669"/>
        <v>151.16666666666666</v>
      </c>
      <c r="CFP21" s="48"/>
      <c r="CFQ21" s="49"/>
      <c r="CFR21" s="49"/>
      <c r="CFS21" s="49"/>
      <c r="CFT21" s="49"/>
      <c r="CFU21" s="49">
        <v>990</v>
      </c>
      <c r="CFV21" s="67">
        <f t="shared" si="670"/>
        <v>990</v>
      </c>
      <c r="CFW21" s="68">
        <f t="shared" si="671"/>
        <v>165</v>
      </c>
      <c r="CFX21" s="48"/>
      <c r="CFY21" s="49"/>
      <c r="CFZ21" s="49"/>
      <c r="CGA21" s="49"/>
      <c r="CGB21" s="49"/>
      <c r="CGC21" s="49"/>
      <c r="CGD21" s="67">
        <f t="shared" si="672"/>
        <v>0</v>
      </c>
      <c r="CGE21" s="68">
        <f t="shared" si="673"/>
        <v>0</v>
      </c>
      <c r="CGF21" s="48"/>
      <c r="CGG21" s="49"/>
      <c r="CGH21" s="49">
        <v>899</v>
      </c>
      <c r="CGI21" s="49"/>
      <c r="CGJ21" s="49"/>
      <c r="CGK21" s="49"/>
      <c r="CGL21" s="67">
        <f t="shared" si="674"/>
        <v>899</v>
      </c>
      <c r="CGM21" s="68">
        <f t="shared" si="675"/>
        <v>149.83333333333334</v>
      </c>
      <c r="CGN21" s="63">
        <v>1009</v>
      </c>
      <c r="CGO21" s="64"/>
      <c r="CGP21" s="64"/>
      <c r="CGQ21" s="64"/>
      <c r="CGR21" s="64"/>
      <c r="CGS21" s="64"/>
      <c r="CGT21" s="67">
        <f t="shared" si="676"/>
        <v>1009</v>
      </c>
      <c r="CGU21" s="68">
        <f t="shared" si="677"/>
        <v>168.16666666666666</v>
      </c>
      <c r="CGV21" s="48"/>
      <c r="CGW21" s="49"/>
      <c r="CGX21" s="49"/>
      <c r="CGY21" s="49"/>
      <c r="CGZ21" s="49">
        <v>924</v>
      </c>
      <c r="CHA21" s="49"/>
      <c r="CHB21" s="67">
        <f t="shared" si="678"/>
        <v>924</v>
      </c>
      <c r="CHC21" s="68">
        <f t="shared" si="679"/>
        <v>154</v>
      </c>
      <c r="CHD21" s="48"/>
      <c r="CHE21" s="49"/>
      <c r="CHF21" s="49"/>
      <c r="CHG21" s="49"/>
      <c r="CHH21" s="49"/>
      <c r="CHI21" s="49"/>
      <c r="CHJ21" s="67">
        <f t="shared" si="680"/>
        <v>0</v>
      </c>
      <c r="CHK21" s="68">
        <f t="shared" si="681"/>
        <v>0</v>
      </c>
      <c r="CHL21" s="63"/>
      <c r="CHM21" s="64"/>
      <c r="CHN21" s="64">
        <v>901</v>
      </c>
      <c r="CHO21" s="64"/>
      <c r="CHP21" s="64"/>
      <c r="CHQ21" s="64"/>
      <c r="CHR21" s="67">
        <f t="shared" si="682"/>
        <v>901</v>
      </c>
      <c r="CHS21" s="68">
        <f t="shared" si="683"/>
        <v>150.16666666666666</v>
      </c>
      <c r="CHT21" s="48"/>
      <c r="CHU21" s="49"/>
      <c r="CHV21" s="49">
        <v>770</v>
      </c>
      <c r="CHW21" s="49"/>
      <c r="CHX21" s="49"/>
      <c r="CHY21" s="49"/>
      <c r="CHZ21" s="67">
        <f t="shared" si="684"/>
        <v>770</v>
      </c>
      <c r="CIA21" s="68">
        <f t="shared" si="685"/>
        <v>128.33333333333334</v>
      </c>
      <c r="CIB21" s="63"/>
      <c r="CIC21" s="64"/>
      <c r="CID21" s="64"/>
      <c r="CIE21" s="64"/>
      <c r="CIF21" s="64">
        <v>1000</v>
      </c>
      <c r="CIG21" s="64"/>
      <c r="CIH21" s="67">
        <f t="shared" si="686"/>
        <v>1000</v>
      </c>
      <c r="CII21" s="68">
        <f t="shared" si="687"/>
        <v>166.66666666666666</v>
      </c>
      <c r="CIJ21" s="63">
        <v>993</v>
      </c>
      <c r="CIK21" s="64"/>
      <c r="CIL21" s="64"/>
      <c r="CIM21" s="64"/>
      <c r="CIN21" s="64"/>
      <c r="CIO21" s="64"/>
      <c r="CIP21" s="67">
        <f t="shared" si="688"/>
        <v>993</v>
      </c>
      <c r="CIQ21" s="68">
        <f t="shared" si="689"/>
        <v>165.5</v>
      </c>
      <c r="CIR21" s="48"/>
      <c r="CIS21" s="49"/>
      <c r="CIT21" s="49"/>
      <c r="CIU21" s="49"/>
      <c r="CIV21" s="49"/>
      <c r="CIW21" s="49"/>
      <c r="CIX21" s="67">
        <f t="shared" si="690"/>
        <v>0</v>
      </c>
      <c r="CIY21" s="68">
        <f t="shared" si="691"/>
        <v>0</v>
      </c>
      <c r="CIZ21" s="48">
        <v>901</v>
      </c>
      <c r="CJA21" s="49"/>
      <c r="CJB21" s="49"/>
      <c r="CJC21" s="49"/>
      <c r="CJD21" s="49"/>
      <c r="CJE21" s="49">
        <v>220</v>
      </c>
      <c r="CJF21" s="67">
        <f t="shared" si="692"/>
        <v>1121</v>
      </c>
      <c r="CJG21" s="68">
        <f t="shared" si="1208"/>
        <v>186.83333333333334</v>
      </c>
      <c r="CJH21" s="48"/>
      <c r="CJI21" s="49">
        <v>1540</v>
      </c>
      <c r="CJJ21" s="49"/>
      <c r="CJK21" s="49"/>
      <c r="CJL21" s="49"/>
      <c r="CJM21" s="49"/>
      <c r="CJN21" s="67">
        <f t="shared" si="693"/>
        <v>1540</v>
      </c>
      <c r="CJO21" s="68">
        <f t="shared" si="694"/>
        <v>256.66666666666669</v>
      </c>
      <c r="CJP21" s="48"/>
      <c r="CJQ21" s="49">
        <v>218</v>
      </c>
      <c r="CJR21" s="49"/>
      <c r="CJS21" s="49"/>
      <c r="CJT21" s="49"/>
      <c r="CJU21" s="49"/>
      <c r="CJV21" s="67">
        <f t="shared" si="695"/>
        <v>218</v>
      </c>
      <c r="CJW21" s="68">
        <f t="shared" si="696"/>
        <v>36.333333333333336</v>
      </c>
      <c r="CJX21" s="48"/>
      <c r="CJY21" s="49"/>
      <c r="CJZ21" s="49"/>
      <c r="CKA21" s="49"/>
      <c r="CKB21" s="49"/>
      <c r="CKC21" s="49"/>
      <c r="CKD21" s="67">
        <f t="shared" si="697"/>
        <v>0</v>
      </c>
      <c r="CKE21" s="68">
        <f t="shared" si="698"/>
        <v>0</v>
      </c>
      <c r="CKF21" s="63">
        <v>649</v>
      </c>
      <c r="CKG21" s="64"/>
      <c r="CKH21" s="64">
        <v>534</v>
      </c>
      <c r="CKI21" s="64"/>
      <c r="CKJ21" s="64"/>
      <c r="CKK21" s="64"/>
      <c r="CKL21" s="67">
        <f t="shared" si="699"/>
        <v>1183</v>
      </c>
      <c r="CKM21" s="68">
        <f t="shared" si="700"/>
        <v>197.16666666666666</v>
      </c>
      <c r="CKN21" s="48"/>
      <c r="CKO21" s="49"/>
      <c r="CKP21" s="49">
        <v>604</v>
      </c>
      <c r="CKQ21" s="49"/>
      <c r="CKR21" s="49"/>
      <c r="CKS21" s="47"/>
      <c r="CKT21" s="67">
        <f t="shared" si="701"/>
        <v>604</v>
      </c>
      <c r="CKU21" s="68">
        <f t="shared" si="702"/>
        <v>100.66666666666667</v>
      </c>
      <c r="CKV21" s="48"/>
      <c r="CKW21" s="49"/>
      <c r="CKX21" s="49"/>
      <c r="CKY21" s="49"/>
      <c r="CKZ21" s="49">
        <v>663</v>
      </c>
      <c r="CLA21" s="49"/>
      <c r="CLB21" s="67">
        <f t="shared" si="703"/>
        <v>663</v>
      </c>
      <c r="CLC21" s="68">
        <f t="shared" si="704"/>
        <v>110.5</v>
      </c>
      <c r="CLD21" s="48"/>
      <c r="CLE21" s="49"/>
      <c r="CLF21" s="49"/>
      <c r="CLG21" s="49"/>
      <c r="CLH21" s="49"/>
      <c r="CLI21" s="49"/>
      <c r="CLJ21" s="67">
        <f t="shared" si="705"/>
        <v>0</v>
      </c>
      <c r="CLK21" s="68">
        <f t="shared" si="706"/>
        <v>0</v>
      </c>
      <c r="CLL21" s="48"/>
      <c r="CLM21" s="49">
        <v>615</v>
      </c>
      <c r="CLN21" s="49"/>
      <c r="CLO21" s="49"/>
      <c r="CLP21" s="49"/>
      <c r="CLQ21" s="49"/>
      <c r="CLR21" s="67">
        <f t="shared" si="707"/>
        <v>615</v>
      </c>
      <c r="CLS21" s="68">
        <f t="shared" si="708"/>
        <v>102.5</v>
      </c>
      <c r="CLT21" s="63">
        <v>829</v>
      </c>
      <c r="CLU21" s="64"/>
      <c r="CLV21" s="64"/>
      <c r="CLW21" s="64"/>
      <c r="CLX21" s="64"/>
      <c r="CLY21" s="64"/>
      <c r="CLZ21" s="67">
        <f t="shared" si="709"/>
        <v>829</v>
      </c>
      <c r="CMA21" s="68">
        <f t="shared" si="710"/>
        <v>138.16666666666666</v>
      </c>
      <c r="CMB21" s="48"/>
      <c r="CMC21" s="49"/>
      <c r="CMD21" s="49">
        <v>571</v>
      </c>
      <c r="CME21" s="49"/>
      <c r="CMF21" s="49"/>
      <c r="CMG21" s="49"/>
      <c r="CMH21" s="67">
        <f t="shared" si="711"/>
        <v>571</v>
      </c>
      <c r="CMI21" s="68">
        <f t="shared" si="712"/>
        <v>95.166666666666671</v>
      </c>
      <c r="CMJ21" s="48"/>
      <c r="CMK21" s="49"/>
      <c r="CML21" s="49"/>
      <c r="CMM21" s="49">
        <v>823</v>
      </c>
      <c r="CMN21" s="49"/>
      <c r="CMO21" s="49"/>
      <c r="CMP21" s="67">
        <f t="shared" si="713"/>
        <v>823</v>
      </c>
      <c r="CMQ21" s="68">
        <f t="shared" si="714"/>
        <v>137.16666666666666</v>
      </c>
      <c r="CMR21" s="48"/>
      <c r="CMS21" s="49"/>
      <c r="CMT21" s="49"/>
      <c r="CMU21" s="49"/>
      <c r="CMV21" s="49"/>
      <c r="CMW21" s="49"/>
      <c r="CMX21" s="67">
        <f t="shared" si="715"/>
        <v>0</v>
      </c>
      <c r="CMY21" s="68">
        <f t="shared" si="716"/>
        <v>0</v>
      </c>
      <c r="CMZ21" s="63"/>
      <c r="CNA21" s="64"/>
      <c r="CNB21" s="64"/>
      <c r="CNC21" s="64"/>
      <c r="CND21" s="64">
        <v>220</v>
      </c>
      <c r="CNE21" s="64">
        <v>668</v>
      </c>
      <c r="CNF21" s="67">
        <f t="shared" si="717"/>
        <v>888</v>
      </c>
      <c r="CNG21" s="68">
        <f t="shared" si="718"/>
        <v>148</v>
      </c>
      <c r="CNH21" s="48"/>
      <c r="CNI21" s="49"/>
      <c r="CNJ21" s="49">
        <v>2</v>
      </c>
      <c r="CNK21" s="49"/>
      <c r="CNL21" s="49"/>
      <c r="CNM21" s="49"/>
      <c r="CNN21" s="67">
        <f t="shared" si="719"/>
        <v>2</v>
      </c>
      <c r="CNO21" s="68">
        <f t="shared" si="720"/>
        <v>0.33333333333333331</v>
      </c>
      <c r="CNP21" s="63"/>
      <c r="CNQ21" s="64"/>
      <c r="CNR21" s="64">
        <v>899</v>
      </c>
      <c r="CNS21" s="64"/>
      <c r="CNT21" s="64"/>
      <c r="CNU21" s="64"/>
      <c r="CNV21" s="67">
        <f t="shared" si="721"/>
        <v>899</v>
      </c>
      <c r="CNW21" s="68">
        <f t="shared" si="722"/>
        <v>149.83333333333334</v>
      </c>
      <c r="CNX21" s="48"/>
      <c r="CNY21" s="49"/>
      <c r="CNZ21" s="49"/>
      <c r="COA21" s="49"/>
      <c r="COB21" s="49"/>
      <c r="COC21" s="49"/>
      <c r="COD21" s="67">
        <f t="shared" si="723"/>
        <v>0</v>
      </c>
      <c r="COE21" s="68">
        <f t="shared" si="724"/>
        <v>0</v>
      </c>
      <c r="COF21" s="48"/>
      <c r="COG21" s="49"/>
      <c r="COH21" s="49"/>
      <c r="COI21" s="49"/>
      <c r="COJ21" s="49"/>
      <c r="COK21" s="49"/>
      <c r="COL21" s="67">
        <f t="shared" si="725"/>
        <v>0</v>
      </c>
      <c r="COM21" s="68">
        <f t="shared" si="726"/>
        <v>0</v>
      </c>
      <c r="CON21" s="48">
        <v>750</v>
      </c>
      <c r="COO21" s="49"/>
      <c r="COP21" s="49"/>
      <c r="COQ21" s="49"/>
      <c r="COR21" s="49"/>
      <c r="COS21" s="49"/>
      <c r="COT21" s="67">
        <f t="shared" si="727"/>
        <v>750</v>
      </c>
      <c r="COU21" s="68">
        <f t="shared" si="728"/>
        <v>125</v>
      </c>
      <c r="COV21" s="48"/>
      <c r="COW21" s="49"/>
      <c r="COX21" s="49"/>
      <c r="COY21" s="49"/>
      <c r="COZ21" s="49"/>
      <c r="CPA21" s="49">
        <v>0</v>
      </c>
      <c r="CPB21" s="67">
        <f t="shared" si="729"/>
        <v>0</v>
      </c>
      <c r="CPC21" s="68">
        <f t="shared" si="730"/>
        <v>0</v>
      </c>
      <c r="CPD21" s="48">
        <v>0</v>
      </c>
      <c r="CPE21" s="49">
        <v>0</v>
      </c>
      <c r="CPF21" s="49">
        <v>0</v>
      </c>
      <c r="CPG21" s="49">
        <v>0</v>
      </c>
      <c r="CPH21" s="49">
        <v>0</v>
      </c>
      <c r="CPI21" s="49">
        <v>627</v>
      </c>
      <c r="CPJ21" s="67">
        <f t="shared" si="731"/>
        <v>627</v>
      </c>
      <c r="CPK21" s="68">
        <f t="shared" si="732"/>
        <v>104.5</v>
      </c>
      <c r="CPL21" s="48"/>
      <c r="CPM21" s="49">
        <v>0</v>
      </c>
      <c r="CPN21" s="49">
        <v>0</v>
      </c>
      <c r="CPO21" s="49">
        <v>0</v>
      </c>
      <c r="CPP21" s="49">
        <v>0</v>
      </c>
      <c r="CPQ21" s="49">
        <v>0</v>
      </c>
      <c r="CPR21" s="67">
        <f t="shared" si="733"/>
        <v>0</v>
      </c>
      <c r="CPS21" s="68">
        <f t="shared" si="734"/>
        <v>0</v>
      </c>
      <c r="CPT21" s="63">
        <v>0</v>
      </c>
      <c r="CPU21" s="64">
        <v>392</v>
      </c>
      <c r="CPV21" s="64">
        <v>0</v>
      </c>
      <c r="CPW21" s="64">
        <v>0</v>
      </c>
      <c r="CPX21" s="64"/>
      <c r="CPY21" s="64">
        <v>0</v>
      </c>
      <c r="CPZ21" s="67">
        <f t="shared" si="735"/>
        <v>392</v>
      </c>
      <c r="CQA21" s="68">
        <f t="shared" si="736"/>
        <v>65.333333333333329</v>
      </c>
      <c r="CQB21" s="48">
        <v>0</v>
      </c>
      <c r="CQC21" s="49">
        <v>0</v>
      </c>
      <c r="CQD21" s="49">
        <v>0</v>
      </c>
      <c r="CQE21" s="49">
        <v>549</v>
      </c>
      <c r="CQF21" s="49">
        <v>0</v>
      </c>
      <c r="CQG21" s="49"/>
      <c r="CQH21" s="67">
        <f t="shared" si="737"/>
        <v>549</v>
      </c>
      <c r="CQI21" s="68">
        <f t="shared" si="738"/>
        <v>91.5</v>
      </c>
      <c r="CQJ21" s="82">
        <v>0</v>
      </c>
      <c r="CQK21" s="83">
        <v>0</v>
      </c>
      <c r="CQL21" s="83">
        <v>0</v>
      </c>
      <c r="CQM21" s="83">
        <v>0</v>
      </c>
      <c r="CQN21" s="83">
        <v>0</v>
      </c>
      <c r="CQO21" s="83"/>
      <c r="CQP21" s="67">
        <f t="shared" si="739"/>
        <v>0</v>
      </c>
      <c r="CQQ21" s="68">
        <f t="shared" si="740"/>
        <v>0</v>
      </c>
      <c r="CQR21" s="48"/>
      <c r="CQS21" s="49">
        <v>0</v>
      </c>
      <c r="CQT21" s="49">
        <v>0</v>
      </c>
      <c r="CQU21" s="49">
        <v>0</v>
      </c>
      <c r="CQV21" s="49">
        <v>0</v>
      </c>
      <c r="CQW21" s="49">
        <v>667</v>
      </c>
      <c r="CQX21" s="67">
        <f t="shared" si="741"/>
        <v>667</v>
      </c>
      <c r="CQY21" s="68">
        <f t="shared" si="742"/>
        <v>111.16666666666667</v>
      </c>
      <c r="CQZ21" s="48">
        <v>0</v>
      </c>
      <c r="CRA21" s="49"/>
      <c r="CRB21" s="49">
        <v>0</v>
      </c>
      <c r="CRC21" s="49">
        <v>234</v>
      </c>
      <c r="CRD21" s="49">
        <v>0</v>
      </c>
      <c r="CRE21" s="49">
        <v>0</v>
      </c>
      <c r="CRF21" s="67">
        <f t="shared" si="743"/>
        <v>234</v>
      </c>
      <c r="CRG21" s="68">
        <f t="shared" si="744"/>
        <v>39</v>
      </c>
      <c r="CRH21" s="48"/>
      <c r="CRI21" s="49">
        <v>132</v>
      </c>
      <c r="CRJ21" s="49">
        <v>0</v>
      </c>
      <c r="CRK21" s="49">
        <v>0</v>
      </c>
      <c r="CRL21" s="49">
        <v>0</v>
      </c>
      <c r="CRM21" s="49">
        <v>0</v>
      </c>
      <c r="CRN21" s="67">
        <f t="shared" si="745"/>
        <v>132</v>
      </c>
      <c r="CRO21" s="68">
        <f t="shared" si="746"/>
        <v>22</v>
      </c>
      <c r="CRP21" s="48"/>
      <c r="CRQ21" s="49">
        <v>0</v>
      </c>
      <c r="CRR21" s="49">
        <v>0</v>
      </c>
      <c r="CRS21" s="49">
        <v>0</v>
      </c>
      <c r="CRT21" s="49">
        <v>0</v>
      </c>
      <c r="CRU21" s="49">
        <v>334</v>
      </c>
      <c r="CRV21" s="47">
        <f t="shared" si="747"/>
        <v>334</v>
      </c>
      <c r="CRW21" s="68">
        <f t="shared" si="748"/>
        <v>55.666666666666664</v>
      </c>
      <c r="CRX21" s="63">
        <v>0</v>
      </c>
      <c r="CRY21" s="64">
        <v>0</v>
      </c>
      <c r="CRZ21" s="64">
        <v>661</v>
      </c>
      <c r="CSA21" s="64">
        <v>0</v>
      </c>
      <c r="CSB21" s="64">
        <v>0</v>
      </c>
      <c r="CSC21" s="64">
        <v>0</v>
      </c>
      <c r="CSD21" s="67">
        <f t="shared" si="749"/>
        <v>661</v>
      </c>
      <c r="CSE21" s="68">
        <f t="shared" si="750"/>
        <v>110.16666666666667</v>
      </c>
      <c r="CSF21" s="48">
        <v>0</v>
      </c>
      <c r="CSG21" s="49"/>
      <c r="CSH21" s="49">
        <v>0</v>
      </c>
      <c r="CSI21" s="49">
        <v>0</v>
      </c>
      <c r="CSJ21" s="49">
        <v>0</v>
      </c>
      <c r="CSK21" s="49">
        <v>0</v>
      </c>
      <c r="CSL21" s="64">
        <f t="shared" si="751"/>
        <v>0</v>
      </c>
      <c r="CSM21" s="68">
        <f t="shared" si="752"/>
        <v>0</v>
      </c>
      <c r="CSN21" s="48">
        <v>0</v>
      </c>
      <c r="CSO21" s="49">
        <v>0</v>
      </c>
      <c r="CSP21" s="49"/>
      <c r="CSQ21" s="49">
        <v>0</v>
      </c>
      <c r="CSR21" s="49">
        <v>0</v>
      </c>
      <c r="CSS21" s="49">
        <v>0</v>
      </c>
      <c r="CST21" s="64">
        <f t="shared" si="753"/>
        <v>0</v>
      </c>
      <c r="CSU21" s="68">
        <f t="shared" si="754"/>
        <v>0</v>
      </c>
      <c r="CSV21" s="48">
        <v>0</v>
      </c>
      <c r="CSW21" s="49">
        <v>483</v>
      </c>
      <c r="CSX21" s="49"/>
      <c r="CSY21" s="49">
        <v>0</v>
      </c>
      <c r="CSZ21" s="49"/>
      <c r="CTA21" s="49">
        <v>0</v>
      </c>
      <c r="CTB21" s="64">
        <f t="shared" si="755"/>
        <v>483</v>
      </c>
      <c r="CTC21" s="68">
        <f t="shared" si="756"/>
        <v>80.5</v>
      </c>
      <c r="CTD21" s="48">
        <v>477</v>
      </c>
      <c r="CTE21" s="49">
        <v>0</v>
      </c>
      <c r="CTF21" s="49">
        <v>0</v>
      </c>
      <c r="CTG21" s="49">
        <v>0</v>
      </c>
      <c r="CTH21" s="49">
        <v>0</v>
      </c>
      <c r="CTI21" s="49"/>
      <c r="CTJ21" s="64">
        <f t="shared" si="757"/>
        <v>477</v>
      </c>
      <c r="CTK21" s="68">
        <f t="shared" si="758"/>
        <v>79.5</v>
      </c>
      <c r="CTL21" s="48">
        <v>0</v>
      </c>
      <c r="CTM21" s="49">
        <v>0</v>
      </c>
      <c r="CTN21" s="49">
        <v>0</v>
      </c>
      <c r="CTO21" s="49">
        <v>320</v>
      </c>
      <c r="CTP21" s="49">
        <v>0</v>
      </c>
      <c r="CTQ21" s="49"/>
      <c r="CTR21" s="64">
        <f t="shared" si="759"/>
        <v>320</v>
      </c>
      <c r="CTS21" s="68">
        <f t="shared" si="760"/>
        <v>53.333333333333336</v>
      </c>
      <c r="CTT21" s="48">
        <v>0</v>
      </c>
      <c r="CTU21" s="49"/>
      <c r="CTV21" s="49">
        <v>0</v>
      </c>
      <c r="CTW21" s="49">
        <v>381</v>
      </c>
      <c r="CTX21" s="49"/>
      <c r="CTY21" s="49"/>
      <c r="CTZ21" s="64">
        <f t="shared" si="761"/>
        <v>381</v>
      </c>
      <c r="CUA21" s="68">
        <f t="shared" si="762"/>
        <v>63.5</v>
      </c>
      <c r="CUB21" s="48"/>
      <c r="CUC21" s="49"/>
      <c r="CUD21" s="49"/>
      <c r="CUE21" s="49"/>
      <c r="CUF21" s="49">
        <v>0</v>
      </c>
      <c r="CUG21" s="49">
        <v>320</v>
      </c>
      <c r="CUH21" s="64">
        <f t="shared" si="763"/>
        <v>320</v>
      </c>
      <c r="CUI21" s="68">
        <f t="shared" si="764"/>
        <v>53.333333333333336</v>
      </c>
      <c r="CUJ21" s="48"/>
      <c r="CUK21" s="49"/>
      <c r="CUL21" s="49">
        <v>0</v>
      </c>
      <c r="CUM21" s="49">
        <v>551</v>
      </c>
      <c r="CUN21" s="49">
        <v>0</v>
      </c>
      <c r="CUO21" s="49">
        <v>0</v>
      </c>
      <c r="CUP21" s="64">
        <f t="shared" si="765"/>
        <v>551</v>
      </c>
      <c r="CUQ21" s="68">
        <f t="shared" si="766"/>
        <v>91.833333333333329</v>
      </c>
      <c r="CUR21" s="48">
        <v>0</v>
      </c>
      <c r="CUS21" s="49"/>
      <c r="CUT21" s="49"/>
      <c r="CUU21" s="49">
        <v>0</v>
      </c>
      <c r="CUV21" s="49">
        <v>0</v>
      </c>
      <c r="CUW21" s="49">
        <v>0</v>
      </c>
      <c r="CUX21" s="64">
        <f t="shared" si="767"/>
        <v>0</v>
      </c>
      <c r="CUY21" s="68">
        <f t="shared" si="768"/>
        <v>0</v>
      </c>
      <c r="CUZ21" s="48">
        <v>0</v>
      </c>
      <c r="CVA21" s="49">
        <v>0</v>
      </c>
      <c r="CVB21" s="49">
        <v>370</v>
      </c>
      <c r="CVC21" s="49">
        <v>0</v>
      </c>
      <c r="CVD21" s="49">
        <v>0</v>
      </c>
      <c r="CVE21" s="49">
        <v>0</v>
      </c>
      <c r="CVF21" s="64">
        <f t="shared" si="769"/>
        <v>370</v>
      </c>
      <c r="CVG21" s="68">
        <f t="shared" si="770"/>
        <v>61.666666666666664</v>
      </c>
      <c r="CVH21" s="48">
        <v>0</v>
      </c>
      <c r="CVI21" s="49">
        <v>0</v>
      </c>
      <c r="CVJ21" s="49">
        <v>0</v>
      </c>
      <c r="CVK21" s="49">
        <v>0</v>
      </c>
      <c r="CVL21" s="49">
        <v>0</v>
      </c>
      <c r="CVM21" s="49">
        <v>533</v>
      </c>
      <c r="CVN21" s="64">
        <f t="shared" si="771"/>
        <v>533</v>
      </c>
      <c r="CVO21" s="68">
        <f t="shared" si="772"/>
        <v>88.833333333333329</v>
      </c>
      <c r="CVP21" s="48"/>
      <c r="CVQ21" s="49">
        <v>0</v>
      </c>
      <c r="CVR21" s="49">
        <v>0</v>
      </c>
      <c r="CVS21" s="49">
        <v>0</v>
      </c>
      <c r="CVT21" s="49">
        <v>0</v>
      </c>
      <c r="CVU21" s="49">
        <v>431</v>
      </c>
      <c r="CVV21" s="64">
        <f t="shared" si="773"/>
        <v>431</v>
      </c>
      <c r="CVW21" s="68">
        <f t="shared" si="774"/>
        <v>71.833333333333329</v>
      </c>
      <c r="CVX21" s="48">
        <v>0</v>
      </c>
      <c r="CVY21" s="49">
        <v>0</v>
      </c>
      <c r="CVZ21" s="49">
        <v>0</v>
      </c>
      <c r="CWA21" s="49"/>
      <c r="CWB21" s="49">
        <v>0</v>
      </c>
      <c r="CWC21" s="49">
        <v>268</v>
      </c>
      <c r="CWD21" s="64">
        <f t="shared" si="775"/>
        <v>268</v>
      </c>
      <c r="CWE21" s="68">
        <f t="shared" si="776"/>
        <v>44.666666666666664</v>
      </c>
      <c r="CWF21" s="48">
        <v>0</v>
      </c>
      <c r="CWG21" s="49">
        <v>0</v>
      </c>
      <c r="CWH21" s="49">
        <v>0</v>
      </c>
      <c r="CWI21" s="49">
        <v>0</v>
      </c>
      <c r="CWJ21" s="49">
        <v>0</v>
      </c>
      <c r="CWK21" s="49">
        <v>0</v>
      </c>
      <c r="CWL21" s="64">
        <f t="shared" si="777"/>
        <v>0</v>
      </c>
      <c r="CWM21" s="68">
        <f t="shared" si="778"/>
        <v>0</v>
      </c>
      <c r="CWN21" s="48">
        <v>0</v>
      </c>
      <c r="CWO21" s="49">
        <v>0</v>
      </c>
      <c r="CWP21" s="49">
        <v>541</v>
      </c>
      <c r="CWQ21" s="49">
        <v>0</v>
      </c>
      <c r="CWR21" s="49">
        <v>0</v>
      </c>
      <c r="CWS21" s="49">
        <v>0</v>
      </c>
      <c r="CWT21" s="64">
        <f t="shared" si="779"/>
        <v>541</v>
      </c>
      <c r="CWU21" s="68">
        <f t="shared" si="780"/>
        <v>90.166666666666671</v>
      </c>
      <c r="CWV21" s="48">
        <v>0</v>
      </c>
      <c r="CWW21" s="49">
        <v>0</v>
      </c>
      <c r="CWX21" s="49">
        <v>414</v>
      </c>
      <c r="CWY21" s="49">
        <v>0</v>
      </c>
      <c r="CWZ21" s="49">
        <v>0</v>
      </c>
      <c r="CXA21" s="49">
        <v>0</v>
      </c>
      <c r="CXB21" s="127">
        <f t="shared" si="781"/>
        <v>414</v>
      </c>
      <c r="CXC21" s="43">
        <f t="shared" si="782"/>
        <v>69</v>
      </c>
      <c r="CXD21" s="48">
        <v>0</v>
      </c>
      <c r="CXE21" s="49">
        <v>0</v>
      </c>
      <c r="CXF21" s="49">
        <v>0</v>
      </c>
      <c r="CXG21" s="49">
        <v>0</v>
      </c>
      <c r="CXH21" s="49">
        <v>0</v>
      </c>
      <c r="CXI21" s="49">
        <v>0</v>
      </c>
      <c r="CXJ21" s="127">
        <f t="shared" si="783"/>
        <v>0</v>
      </c>
      <c r="CXK21" s="43">
        <f t="shared" si="784"/>
        <v>0</v>
      </c>
      <c r="CXL21" s="48">
        <v>0</v>
      </c>
      <c r="CXM21" s="49">
        <v>0</v>
      </c>
      <c r="CXN21" s="49">
        <v>0</v>
      </c>
      <c r="CXO21" s="49">
        <v>0</v>
      </c>
      <c r="CXP21" s="49">
        <v>199</v>
      </c>
      <c r="CXQ21" s="49">
        <v>0</v>
      </c>
      <c r="CXR21" s="127">
        <f t="shared" si="785"/>
        <v>199</v>
      </c>
      <c r="CXS21" s="43">
        <f t="shared" si="786"/>
        <v>33.166666666666664</v>
      </c>
      <c r="CXT21" s="48">
        <v>0</v>
      </c>
      <c r="CXU21" s="49">
        <v>0</v>
      </c>
      <c r="CXV21" s="49">
        <v>0</v>
      </c>
      <c r="CXW21" s="49">
        <v>0</v>
      </c>
      <c r="CXX21" s="49">
        <v>474</v>
      </c>
      <c r="CXY21" s="49">
        <v>0</v>
      </c>
      <c r="CXZ21" s="127">
        <f t="shared" si="787"/>
        <v>474</v>
      </c>
      <c r="CYA21" s="43">
        <f t="shared" si="788"/>
        <v>79</v>
      </c>
      <c r="CYB21" s="48">
        <v>0</v>
      </c>
      <c r="CYC21" s="49">
        <v>0</v>
      </c>
      <c r="CYD21" s="49">
        <v>561</v>
      </c>
      <c r="CYE21" s="49">
        <v>0</v>
      </c>
      <c r="CYF21" s="49">
        <v>0</v>
      </c>
      <c r="CYG21" s="49">
        <v>0</v>
      </c>
      <c r="CYH21" s="127">
        <f t="shared" si="789"/>
        <v>561</v>
      </c>
      <c r="CYI21" s="43">
        <f t="shared" si="790"/>
        <v>93.5</v>
      </c>
      <c r="CYJ21" s="48"/>
      <c r="CYK21" s="49">
        <v>0</v>
      </c>
      <c r="CYL21" s="49">
        <v>0</v>
      </c>
      <c r="CYM21" s="49">
        <v>150</v>
      </c>
      <c r="CYN21" s="49">
        <v>0</v>
      </c>
      <c r="CYO21" s="49">
        <v>0</v>
      </c>
      <c r="CYP21" s="127">
        <f t="shared" si="791"/>
        <v>150</v>
      </c>
      <c r="CYQ21" s="43">
        <f t="shared" si="792"/>
        <v>25</v>
      </c>
      <c r="CYR21" s="48">
        <v>0</v>
      </c>
      <c r="CYS21" s="49">
        <v>0</v>
      </c>
      <c r="CYT21" s="49"/>
      <c r="CYU21" s="49">
        <v>482</v>
      </c>
      <c r="CYV21" s="49">
        <v>0</v>
      </c>
      <c r="CYW21" s="49">
        <v>0</v>
      </c>
      <c r="CYX21" s="127">
        <f t="shared" si="793"/>
        <v>482</v>
      </c>
      <c r="CYY21" s="43">
        <f t="shared" si="794"/>
        <v>80.333333333333329</v>
      </c>
      <c r="CYZ21" s="48">
        <v>0</v>
      </c>
      <c r="CZA21" s="49">
        <v>0</v>
      </c>
      <c r="CZB21" s="49">
        <v>0</v>
      </c>
      <c r="CZC21" s="49">
        <v>0</v>
      </c>
      <c r="CZD21" s="49"/>
      <c r="CZE21" s="49">
        <v>0</v>
      </c>
      <c r="CZF21" s="127">
        <f t="shared" si="795"/>
        <v>0</v>
      </c>
      <c r="CZG21" s="43">
        <f t="shared" si="796"/>
        <v>0</v>
      </c>
      <c r="CZH21" s="48">
        <v>551</v>
      </c>
      <c r="CZI21" s="49">
        <v>0</v>
      </c>
      <c r="CZJ21" s="49">
        <v>0</v>
      </c>
      <c r="CZK21" s="49">
        <v>0</v>
      </c>
      <c r="CZL21" s="49">
        <v>0</v>
      </c>
      <c r="CZM21" s="49">
        <v>219</v>
      </c>
      <c r="CZN21" s="127">
        <f t="shared" si="797"/>
        <v>770</v>
      </c>
      <c r="CZO21" s="43">
        <f t="shared" si="798"/>
        <v>128.33333333333334</v>
      </c>
      <c r="CZP21" s="48"/>
      <c r="CZQ21" s="49"/>
      <c r="CZR21" s="49"/>
      <c r="CZS21" s="49">
        <v>0</v>
      </c>
      <c r="CZT21" s="49">
        <v>0</v>
      </c>
      <c r="CZU21" s="49">
        <v>434</v>
      </c>
      <c r="CZV21" s="127">
        <f t="shared" si="799"/>
        <v>434</v>
      </c>
      <c r="CZW21" s="43">
        <f t="shared" si="800"/>
        <v>72.333333333333329</v>
      </c>
      <c r="CZX21" s="48">
        <v>0</v>
      </c>
      <c r="CZY21" s="49">
        <v>0</v>
      </c>
      <c r="CZZ21" s="49">
        <v>0</v>
      </c>
      <c r="DAA21" s="49">
        <v>0</v>
      </c>
      <c r="DAB21" s="49">
        <v>100</v>
      </c>
      <c r="DAC21" s="49">
        <v>0</v>
      </c>
      <c r="DAD21" s="64">
        <f t="shared" si="801"/>
        <v>100</v>
      </c>
      <c r="DAE21" s="68">
        <f t="shared" si="802"/>
        <v>16.666666666666668</v>
      </c>
      <c r="DAF21" s="48">
        <v>0</v>
      </c>
      <c r="DAG21" s="49">
        <v>0</v>
      </c>
      <c r="DAH21" s="49">
        <v>0</v>
      </c>
      <c r="DAI21" s="49">
        <v>0</v>
      </c>
      <c r="DAJ21" s="49">
        <v>693</v>
      </c>
      <c r="DAK21" s="49">
        <v>0</v>
      </c>
      <c r="DAL21" s="64">
        <f t="shared" si="803"/>
        <v>693</v>
      </c>
      <c r="DAM21" s="68">
        <f t="shared" si="804"/>
        <v>115.5</v>
      </c>
      <c r="DAN21" s="48">
        <v>0</v>
      </c>
      <c r="DAO21" s="49">
        <v>0</v>
      </c>
      <c r="DAP21" s="49">
        <v>0</v>
      </c>
      <c r="DAQ21" s="49">
        <v>0</v>
      </c>
      <c r="DAR21" s="49">
        <v>0</v>
      </c>
      <c r="DAS21" s="49"/>
      <c r="DAT21" s="64">
        <f t="shared" si="805"/>
        <v>0</v>
      </c>
      <c r="DAU21" s="68">
        <f t="shared" si="806"/>
        <v>0</v>
      </c>
      <c r="DAV21" s="48">
        <v>0</v>
      </c>
      <c r="DAW21" s="49">
        <v>0</v>
      </c>
      <c r="DAX21" s="49">
        <v>0</v>
      </c>
      <c r="DAY21" s="49">
        <v>0</v>
      </c>
      <c r="DAZ21" s="49">
        <v>0</v>
      </c>
      <c r="DBA21" s="49">
        <v>0</v>
      </c>
      <c r="DBB21" s="64">
        <f t="shared" si="807"/>
        <v>0</v>
      </c>
      <c r="DBC21" s="68">
        <f t="shared" si="808"/>
        <v>0</v>
      </c>
      <c r="DBD21" s="48">
        <v>0</v>
      </c>
      <c r="DBE21" s="49">
        <v>0</v>
      </c>
      <c r="DBF21" s="49">
        <v>0</v>
      </c>
      <c r="DBG21" s="49">
        <v>555</v>
      </c>
      <c r="DBH21" s="49"/>
      <c r="DBI21" s="49">
        <v>0</v>
      </c>
      <c r="DBJ21" s="64">
        <f t="shared" si="809"/>
        <v>555</v>
      </c>
      <c r="DBK21" s="68">
        <f t="shared" si="810"/>
        <v>92.5</v>
      </c>
      <c r="DBL21" s="48"/>
      <c r="DBM21" s="49"/>
      <c r="DBN21" s="49">
        <v>0</v>
      </c>
      <c r="DBO21" s="49">
        <v>0</v>
      </c>
      <c r="DBP21" s="49"/>
      <c r="DBQ21" s="49"/>
      <c r="DBR21" s="64">
        <f t="shared" si="811"/>
        <v>0</v>
      </c>
      <c r="DBS21" s="68">
        <f t="shared" si="812"/>
        <v>0</v>
      </c>
      <c r="DBT21" s="48">
        <v>0</v>
      </c>
      <c r="DBU21" s="49"/>
      <c r="DBV21" s="49">
        <v>493</v>
      </c>
      <c r="DBW21" s="49"/>
      <c r="DBX21" s="49"/>
      <c r="DBY21" s="49">
        <v>0</v>
      </c>
      <c r="DBZ21" s="64">
        <f t="shared" si="813"/>
        <v>493</v>
      </c>
      <c r="DCA21" s="68">
        <f t="shared" si="814"/>
        <v>98.6</v>
      </c>
      <c r="DCB21" s="48">
        <v>0</v>
      </c>
      <c r="DCC21" s="49"/>
      <c r="DCD21" s="49">
        <v>0</v>
      </c>
      <c r="DCE21" s="49">
        <v>0</v>
      </c>
      <c r="DCF21" s="49">
        <v>0</v>
      </c>
      <c r="DCG21" s="49">
        <v>0</v>
      </c>
      <c r="DCH21" s="64">
        <f t="shared" si="815"/>
        <v>0</v>
      </c>
      <c r="DCI21" s="68">
        <f t="shared" si="816"/>
        <v>0</v>
      </c>
      <c r="DCJ21" s="48">
        <v>0</v>
      </c>
      <c r="DCK21" s="49">
        <v>498</v>
      </c>
      <c r="DCL21" s="49">
        <v>0</v>
      </c>
      <c r="DCM21" s="49">
        <v>0</v>
      </c>
      <c r="DCN21" s="49">
        <v>0</v>
      </c>
      <c r="DCO21" s="49">
        <v>0</v>
      </c>
      <c r="DCP21" s="64">
        <f t="shared" si="817"/>
        <v>498</v>
      </c>
      <c r="DCQ21" s="68">
        <f t="shared" si="818"/>
        <v>83</v>
      </c>
      <c r="DCR21" s="48">
        <v>0</v>
      </c>
      <c r="DCS21" s="49">
        <v>0</v>
      </c>
      <c r="DCT21" s="49">
        <v>0</v>
      </c>
      <c r="DCU21" s="49">
        <v>0</v>
      </c>
      <c r="DCV21" s="49">
        <v>440</v>
      </c>
      <c r="DCW21" s="49"/>
      <c r="DCX21" s="64">
        <f t="shared" si="819"/>
        <v>440</v>
      </c>
      <c r="DCY21" s="68">
        <f t="shared" si="820"/>
        <v>73.333333333333329</v>
      </c>
      <c r="DCZ21" s="48"/>
      <c r="DDA21" s="49">
        <v>0</v>
      </c>
      <c r="DDB21" s="49">
        <v>4</v>
      </c>
      <c r="DDC21" s="49">
        <v>0</v>
      </c>
      <c r="DDD21" s="49"/>
      <c r="DDE21" s="49">
        <v>0</v>
      </c>
      <c r="DDF21" s="64">
        <f t="shared" si="821"/>
        <v>4</v>
      </c>
      <c r="DDG21" s="68">
        <f t="shared" si="822"/>
        <v>0.66666666666666663</v>
      </c>
      <c r="DDH21" s="48">
        <v>500</v>
      </c>
      <c r="DDI21" s="49">
        <v>0</v>
      </c>
      <c r="DDJ21" s="49">
        <v>0</v>
      </c>
      <c r="DDK21" s="49">
        <v>0</v>
      </c>
      <c r="DDL21" s="49">
        <v>0</v>
      </c>
      <c r="DDM21" s="49"/>
      <c r="DDN21" s="127">
        <f t="shared" si="823"/>
        <v>500</v>
      </c>
      <c r="DDO21" s="43">
        <f t="shared" si="824"/>
        <v>83.333333333333329</v>
      </c>
      <c r="DDP21" s="48">
        <v>0</v>
      </c>
      <c r="DDQ21" s="49">
        <v>0</v>
      </c>
      <c r="DDR21" s="49">
        <v>461</v>
      </c>
      <c r="DDS21" s="49"/>
      <c r="DDT21" s="49">
        <v>0</v>
      </c>
      <c r="DDU21" s="49"/>
      <c r="DDV21" s="127">
        <f t="shared" si="825"/>
        <v>461</v>
      </c>
      <c r="DDW21" s="43">
        <f t="shared" si="826"/>
        <v>76.833333333333329</v>
      </c>
      <c r="DDX21" s="48">
        <v>0</v>
      </c>
      <c r="DDY21" s="49">
        <v>0</v>
      </c>
      <c r="DDZ21" s="49">
        <v>0</v>
      </c>
      <c r="DEA21" s="49"/>
      <c r="DEB21" s="49">
        <v>0</v>
      </c>
      <c r="DEC21" s="49">
        <v>342</v>
      </c>
      <c r="DED21" s="127">
        <f t="shared" si="827"/>
        <v>342</v>
      </c>
      <c r="DEE21" s="43">
        <f t="shared" si="828"/>
        <v>57</v>
      </c>
      <c r="DEF21" s="48">
        <v>0</v>
      </c>
      <c r="DEG21" s="49">
        <v>0</v>
      </c>
      <c r="DEH21" s="49"/>
      <c r="DEI21" s="49">
        <v>0</v>
      </c>
      <c r="DEJ21" s="49">
        <v>328</v>
      </c>
      <c r="DEK21" s="49">
        <v>0</v>
      </c>
      <c r="DEL21" s="127">
        <f t="shared" si="829"/>
        <v>328</v>
      </c>
      <c r="DEM21" s="43">
        <f t="shared" si="830"/>
        <v>54.666666666666664</v>
      </c>
      <c r="DEN21" s="48"/>
      <c r="DEO21" s="49"/>
      <c r="DEP21" s="49"/>
      <c r="DEQ21" s="49">
        <v>0</v>
      </c>
      <c r="DER21" s="49"/>
      <c r="DES21" s="49">
        <v>0</v>
      </c>
      <c r="DET21" s="127">
        <f t="shared" si="831"/>
        <v>0</v>
      </c>
      <c r="DEU21" s="43">
        <f t="shared" si="832"/>
        <v>0</v>
      </c>
      <c r="DEV21" s="48">
        <v>619</v>
      </c>
      <c r="DEW21" s="49"/>
      <c r="DEX21" s="49"/>
      <c r="DEY21" s="49">
        <v>0</v>
      </c>
      <c r="DEZ21" s="49">
        <v>0</v>
      </c>
      <c r="DFA21" s="49">
        <v>61</v>
      </c>
      <c r="DFB21" s="127">
        <f t="shared" si="833"/>
        <v>680</v>
      </c>
      <c r="DFC21" s="43">
        <f t="shared" si="834"/>
        <v>113.33333333333333</v>
      </c>
      <c r="DFD21" s="48"/>
      <c r="DFE21" s="49">
        <v>115</v>
      </c>
      <c r="DFF21" s="49"/>
      <c r="DFG21" s="49">
        <v>0</v>
      </c>
      <c r="DFH21" s="49"/>
      <c r="DFI21" s="49"/>
      <c r="DFJ21" s="127">
        <f t="shared" si="835"/>
        <v>115</v>
      </c>
      <c r="DFK21" s="43">
        <f t="shared" si="836"/>
        <v>19.166666666666668</v>
      </c>
      <c r="DFL21" s="63"/>
      <c r="DFM21" s="64">
        <v>0</v>
      </c>
      <c r="DFN21" s="64">
        <v>0</v>
      </c>
      <c r="DFO21" s="64">
        <v>0</v>
      </c>
      <c r="DFP21" s="64">
        <v>0</v>
      </c>
      <c r="DFQ21" s="64">
        <v>0</v>
      </c>
      <c r="DFR21" s="64">
        <f t="shared" si="837"/>
        <v>0</v>
      </c>
      <c r="DFS21" s="68">
        <f t="shared" si="838"/>
        <v>0</v>
      </c>
      <c r="DFT21" s="48">
        <v>0</v>
      </c>
      <c r="DFU21" s="49">
        <v>0</v>
      </c>
      <c r="DFV21" s="49">
        <v>503</v>
      </c>
      <c r="DFW21" s="49"/>
      <c r="DFX21" s="49"/>
      <c r="DFY21" s="49"/>
      <c r="DFZ21" s="127">
        <f t="shared" si="839"/>
        <v>503</v>
      </c>
      <c r="DGA21" s="43">
        <f t="shared" si="840"/>
        <v>83.833333333333329</v>
      </c>
      <c r="DGB21" s="48">
        <v>0</v>
      </c>
      <c r="DGC21" s="49">
        <v>220</v>
      </c>
      <c r="DGD21" s="49">
        <v>0</v>
      </c>
      <c r="DGE21" s="49"/>
      <c r="DGF21" s="49">
        <v>0</v>
      </c>
      <c r="DGG21" s="49">
        <v>0</v>
      </c>
      <c r="DGH21" s="127">
        <f t="shared" si="841"/>
        <v>220</v>
      </c>
      <c r="DGI21" s="43">
        <f t="shared" si="842"/>
        <v>36.666666666666664</v>
      </c>
      <c r="DGJ21" s="48">
        <v>686</v>
      </c>
      <c r="DGK21" s="49">
        <v>0</v>
      </c>
      <c r="DGL21" s="49">
        <v>0</v>
      </c>
      <c r="DGM21" s="49"/>
      <c r="DGN21" s="49"/>
      <c r="DGO21" s="49"/>
      <c r="DGP21" s="64">
        <f t="shared" si="843"/>
        <v>686</v>
      </c>
      <c r="DGQ21" s="68">
        <f t="shared" si="844"/>
        <v>114.33333333333333</v>
      </c>
      <c r="DGR21" s="48">
        <v>0</v>
      </c>
      <c r="DGS21" s="49">
        <v>0</v>
      </c>
      <c r="DGT21" s="49">
        <v>0</v>
      </c>
      <c r="DGU21" s="49">
        <v>0</v>
      </c>
      <c r="DGV21" s="49">
        <v>0</v>
      </c>
      <c r="DGW21" s="49"/>
      <c r="DGX21" s="64">
        <f t="shared" si="845"/>
        <v>0</v>
      </c>
      <c r="DGY21" s="68">
        <f t="shared" si="846"/>
        <v>0</v>
      </c>
      <c r="DGZ21" s="48">
        <v>0</v>
      </c>
      <c r="DHA21" s="49">
        <v>0</v>
      </c>
      <c r="DHB21" s="49"/>
      <c r="DHC21" s="49"/>
      <c r="DHD21" s="49"/>
      <c r="DHE21" s="49">
        <v>0</v>
      </c>
      <c r="DHF21" s="64">
        <f t="shared" si="847"/>
        <v>0</v>
      </c>
      <c r="DHG21" s="68">
        <f t="shared" si="848"/>
        <v>0</v>
      </c>
      <c r="DHH21" s="63"/>
      <c r="DHI21" s="64">
        <v>330</v>
      </c>
      <c r="DHJ21" s="64">
        <v>0</v>
      </c>
      <c r="DHK21" s="64">
        <v>0</v>
      </c>
      <c r="DHL21" s="64"/>
      <c r="DHM21" s="64"/>
      <c r="DHN21" s="64">
        <f t="shared" si="849"/>
        <v>330</v>
      </c>
      <c r="DHO21" s="68">
        <f t="shared" si="850"/>
        <v>55</v>
      </c>
      <c r="DHP21" s="48"/>
      <c r="DHQ21" s="49">
        <v>460</v>
      </c>
      <c r="DHR21" s="49">
        <v>0</v>
      </c>
      <c r="DHS21" s="49">
        <v>0</v>
      </c>
      <c r="DHT21" s="49">
        <v>0</v>
      </c>
      <c r="DHU21" s="49">
        <v>0</v>
      </c>
      <c r="DHV21" s="64">
        <f t="shared" si="851"/>
        <v>460</v>
      </c>
      <c r="DHW21" s="68">
        <f t="shared" si="852"/>
        <v>76.666666666666671</v>
      </c>
      <c r="DHX21" s="48">
        <v>0</v>
      </c>
      <c r="DHY21" s="49"/>
      <c r="DHZ21" s="49">
        <v>0</v>
      </c>
      <c r="DIA21" s="49">
        <v>0</v>
      </c>
      <c r="DIB21" s="49">
        <v>0</v>
      </c>
      <c r="DIC21" s="49">
        <v>367</v>
      </c>
      <c r="DID21" s="64">
        <f t="shared" si="853"/>
        <v>367</v>
      </c>
      <c r="DIE21" s="68">
        <f t="shared" si="854"/>
        <v>61.166666666666664</v>
      </c>
      <c r="DIF21" s="48"/>
      <c r="DIG21" s="49">
        <v>0</v>
      </c>
      <c r="DIH21" s="49"/>
      <c r="DII21" s="49">
        <v>0</v>
      </c>
      <c r="DIJ21" s="49"/>
      <c r="DIK21" s="49"/>
      <c r="DIL21" s="64">
        <f t="shared" si="855"/>
        <v>0</v>
      </c>
      <c r="DIM21" s="68">
        <f t="shared" si="856"/>
        <v>0</v>
      </c>
      <c r="DIN21" s="48">
        <v>0</v>
      </c>
      <c r="DIO21" s="49"/>
      <c r="DIP21" s="49">
        <v>0</v>
      </c>
      <c r="DIQ21" s="49">
        <v>0</v>
      </c>
      <c r="DIR21" s="49">
        <v>0</v>
      </c>
      <c r="DIS21" s="49">
        <v>562</v>
      </c>
      <c r="DIT21" s="64">
        <f t="shared" si="857"/>
        <v>562</v>
      </c>
      <c r="DIU21" s="68">
        <f t="shared" si="858"/>
        <v>93.666666666666671</v>
      </c>
      <c r="DIV21" s="48">
        <f>SUMIF(SUMPK!$B:$B,$B:$B,SUMPK!$O:$O)</f>
        <v>0</v>
      </c>
      <c r="DIW21" s="49">
        <v>0</v>
      </c>
      <c r="DIX21" s="49">
        <v>0</v>
      </c>
      <c r="DIY21" s="49">
        <v>0</v>
      </c>
      <c r="DIZ21" s="49">
        <v>0</v>
      </c>
      <c r="DJA21" s="49">
        <v>0</v>
      </c>
      <c r="DJB21" s="64">
        <f t="shared" si="859"/>
        <v>0</v>
      </c>
      <c r="DJC21" s="68">
        <f t="shared" si="860"/>
        <v>0</v>
      </c>
      <c r="DJD21" s="48">
        <v>0</v>
      </c>
      <c r="DJE21" s="49">
        <v>0</v>
      </c>
      <c r="DJF21" s="49">
        <v>278</v>
      </c>
      <c r="DJG21" s="49"/>
      <c r="DJH21" s="49">
        <v>0</v>
      </c>
      <c r="DJI21" s="49"/>
      <c r="DJJ21" s="64">
        <f t="shared" si="861"/>
        <v>278</v>
      </c>
      <c r="DJK21" s="68">
        <f t="shared" si="862"/>
        <v>46.333333333333336</v>
      </c>
      <c r="DJL21" s="48">
        <v>0</v>
      </c>
      <c r="DJM21" s="49">
        <v>0</v>
      </c>
      <c r="DJN21" s="49"/>
      <c r="DJO21" s="49">
        <v>0</v>
      </c>
      <c r="DJP21" s="49"/>
      <c r="DJQ21" s="49">
        <v>0</v>
      </c>
      <c r="DJR21" s="64">
        <f t="shared" si="863"/>
        <v>0</v>
      </c>
      <c r="DJS21" s="68">
        <f t="shared" si="864"/>
        <v>0</v>
      </c>
      <c r="DJT21" s="48"/>
      <c r="DJU21" s="49"/>
      <c r="DJV21" s="49">
        <v>300</v>
      </c>
      <c r="DJW21" s="49">
        <v>0</v>
      </c>
      <c r="DJX21" s="49"/>
      <c r="DJY21" s="49">
        <v>0</v>
      </c>
      <c r="DJZ21" s="64">
        <f t="shared" si="865"/>
        <v>300</v>
      </c>
      <c r="DKA21" s="68">
        <f t="shared" si="866"/>
        <v>50</v>
      </c>
      <c r="DKB21" s="48"/>
      <c r="DKC21" s="49">
        <v>0</v>
      </c>
      <c r="DKD21" s="49">
        <v>550</v>
      </c>
      <c r="DKE21" s="49">
        <v>0</v>
      </c>
      <c r="DKF21" s="49">
        <v>0</v>
      </c>
      <c r="DKG21" s="49">
        <v>0</v>
      </c>
      <c r="DKH21" s="64">
        <f t="shared" si="867"/>
        <v>550</v>
      </c>
      <c r="DKI21" s="68">
        <f t="shared" si="868"/>
        <v>91.666666666666671</v>
      </c>
      <c r="DKJ21" s="48"/>
      <c r="DKK21" s="49"/>
      <c r="DKL21" s="49">
        <v>0</v>
      </c>
      <c r="DKM21" s="49">
        <v>0</v>
      </c>
      <c r="DKN21" s="49">
        <v>278</v>
      </c>
      <c r="DKO21" s="49">
        <v>42</v>
      </c>
      <c r="DKP21" s="64">
        <f t="shared" si="869"/>
        <v>320</v>
      </c>
      <c r="DKQ21" s="68">
        <f t="shared" si="870"/>
        <v>53.333333333333336</v>
      </c>
      <c r="DKR21" s="48"/>
      <c r="DKS21" s="49">
        <v>0</v>
      </c>
      <c r="DKT21" s="49">
        <v>0</v>
      </c>
      <c r="DKU21" s="49">
        <v>152</v>
      </c>
      <c r="DKV21" s="49">
        <v>0</v>
      </c>
      <c r="DKW21" s="49"/>
      <c r="DKX21" s="64">
        <f t="shared" si="871"/>
        <v>152</v>
      </c>
      <c r="DKY21" s="68">
        <f t="shared" si="872"/>
        <v>25.333333333333332</v>
      </c>
      <c r="DKZ21" s="48">
        <v>0</v>
      </c>
      <c r="DLA21" s="49">
        <v>0</v>
      </c>
      <c r="DLB21" s="49">
        <v>0</v>
      </c>
      <c r="DLC21" s="49">
        <v>361</v>
      </c>
      <c r="DLD21" s="49">
        <v>0</v>
      </c>
      <c r="DLE21" s="49">
        <v>0</v>
      </c>
      <c r="DLF21" s="64">
        <f t="shared" si="873"/>
        <v>361</v>
      </c>
      <c r="DLG21" s="68">
        <f t="shared" si="874"/>
        <v>60.166666666666664</v>
      </c>
      <c r="DLH21" s="48"/>
      <c r="DLI21" s="49"/>
      <c r="DLJ21" s="49">
        <v>0</v>
      </c>
      <c r="DLK21" s="49">
        <f>SUMIF(SUMPK!$B:$B,$B:$B,SUMPK!$O:$O)</f>
        <v>0</v>
      </c>
      <c r="DLL21" s="49"/>
      <c r="DLM21" s="49"/>
      <c r="DLN21" s="64">
        <f t="shared" si="875"/>
        <v>0</v>
      </c>
      <c r="DLO21" s="68">
        <f t="shared" si="876"/>
        <v>0</v>
      </c>
      <c r="DLP21" s="48">
        <v>0</v>
      </c>
      <c r="DLR21" s="49">
        <v>0</v>
      </c>
      <c r="DLS21" s="49">
        <v>330</v>
      </c>
      <c r="DLT21" s="49"/>
      <c r="DLU21" s="49">
        <v>272</v>
      </c>
      <c r="DLV21" s="64">
        <f t="shared" si="877"/>
        <v>602</v>
      </c>
      <c r="DLW21" s="68">
        <f t="shared" si="878"/>
        <v>100.33333333333333</v>
      </c>
      <c r="DLX21" s="48">
        <v>0</v>
      </c>
      <c r="DLY21" s="49"/>
      <c r="DLZ21" s="49">
        <v>0</v>
      </c>
      <c r="DMA21" s="49">
        <v>0</v>
      </c>
      <c r="DMB21" s="49"/>
      <c r="DMC21" s="49"/>
      <c r="DMD21" s="64">
        <f t="shared" si="879"/>
        <v>0</v>
      </c>
      <c r="DME21" s="68">
        <f t="shared" si="880"/>
        <v>0</v>
      </c>
      <c r="DMF21" s="48">
        <v>286</v>
      </c>
      <c r="DMG21" s="49"/>
      <c r="DMH21" s="49"/>
      <c r="DMI21" s="49">
        <v>0</v>
      </c>
      <c r="DMJ21" s="49">
        <v>0</v>
      </c>
      <c r="DMK21" s="49">
        <v>0</v>
      </c>
      <c r="DML21" s="64">
        <f t="shared" si="881"/>
        <v>286</v>
      </c>
      <c r="DMM21" s="68">
        <f t="shared" si="882"/>
        <v>47.666666666666664</v>
      </c>
      <c r="DMN21" s="48"/>
      <c r="DMO21" s="49">
        <v>320</v>
      </c>
      <c r="DMP21" s="49">
        <v>0</v>
      </c>
      <c r="DMQ21" s="49">
        <v>0</v>
      </c>
      <c r="DMR21" s="49">
        <v>0</v>
      </c>
      <c r="DMS21" s="49">
        <v>0</v>
      </c>
      <c r="DMT21" s="64">
        <f t="shared" si="883"/>
        <v>320</v>
      </c>
      <c r="DMU21" s="68">
        <f t="shared" si="884"/>
        <v>53.333333333333336</v>
      </c>
      <c r="DMV21" s="48">
        <v>0</v>
      </c>
      <c r="DMW21" s="49">
        <v>0</v>
      </c>
      <c r="DMX21" s="49">
        <v>0</v>
      </c>
      <c r="DMY21" s="49">
        <v>354</v>
      </c>
      <c r="DMZ21" s="49"/>
      <c r="DNA21" s="49">
        <v>0</v>
      </c>
      <c r="DNB21" s="64">
        <f t="shared" si="885"/>
        <v>354</v>
      </c>
      <c r="DNC21" s="68">
        <f t="shared" si="886"/>
        <v>59</v>
      </c>
      <c r="DND21" s="48"/>
      <c r="DNE21" s="49"/>
      <c r="DNF21" s="49"/>
      <c r="DNG21" s="49"/>
      <c r="DNH21" s="49">
        <v>211</v>
      </c>
      <c r="DNI21" s="49"/>
      <c r="DNJ21" s="64">
        <f t="shared" si="887"/>
        <v>211</v>
      </c>
      <c r="DNK21" s="68">
        <f t="shared" si="888"/>
        <v>35.166666666666664</v>
      </c>
      <c r="DNL21" s="48"/>
      <c r="DNM21" s="49"/>
      <c r="DNN21" s="49"/>
      <c r="DNO21" s="49">
        <v>0</v>
      </c>
      <c r="DNP21" s="49">
        <v>240</v>
      </c>
      <c r="DNQ21" s="49">
        <v>240</v>
      </c>
      <c r="DNR21" s="64">
        <f t="shared" si="889"/>
        <v>480</v>
      </c>
      <c r="DNS21" s="68">
        <f t="shared" si="890"/>
        <v>80</v>
      </c>
      <c r="DNT21" s="48"/>
      <c r="DNU21" s="49"/>
      <c r="DNV21" s="49">
        <v>0</v>
      </c>
      <c r="DNW21" s="49"/>
      <c r="DNX21" s="49">
        <v>0</v>
      </c>
      <c r="DNY21" s="49">
        <v>0</v>
      </c>
      <c r="DNZ21" s="64">
        <f t="shared" si="891"/>
        <v>0</v>
      </c>
      <c r="DOA21" s="68">
        <f t="shared" si="892"/>
        <v>0</v>
      </c>
      <c r="DOB21" s="48">
        <v>335</v>
      </c>
      <c r="DOC21" s="49"/>
      <c r="DOD21" s="49"/>
      <c r="DOE21" s="49"/>
      <c r="DOF21" s="49">
        <v>0</v>
      </c>
      <c r="DOG21" s="49"/>
      <c r="DOH21" s="64">
        <f t="shared" si="893"/>
        <v>335</v>
      </c>
      <c r="DOI21" s="68">
        <f t="shared" si="894"/>
        <v>55.833333333333336</v>
      </c>
      <c r="DOJ21" s="48"/>
      <c r="DOK21" s="49">
        <v>0</v>
      </c>
      <c r="DOL21" s="49"/>
      <c r="DOM21" s="49">
        <v>0</v>
      </c>
      <c r="DON21" s="49"/>
      <c r="DOO21" s="49">
        <v>350</v>
      </c>
      <c r="DOP21" s="64">
        <f t="shared" si="895"/>
        <v>350</v>
      </c>
      <c r="DOQ21" s="68">
        <f t="shared" si="896"/>
        <v>58.333333333333336</v>
      </c>
      <c r="DOR21" s="48"/>
      <c r="DOS21" s="49"/>
      <c r="DOT21" s="49"/>
      <c r="DOU21" s="49">
        <v>0</v>
      </c>
      <c r="DOV21" s="49"/>
      <c r="DOW21" s="49">
        <v>280</v>
      </c>
      <c r="DOX21" s="64">
        <f t="shared" si="897"/>
        <v>280</v>
      </c>
      <c r="DOY21" s="68">
        <f t="shared" si="898"/>
        <v>46.666666666666664</v>
      </c>
      <c r="DOZ21" s="48"/>
      <c r="DPA21" s="49">
        <v>0</v>
      </c>
      <c r="DPB21" s="49"/>
      <c r="DPC21" s="49">
        <v>0</v>
      </c>
      <c r="DPD21" s="49">
        <v>0</v>
      </c>
      <c r="DPE21" s="49"/>
      <c r="DPF21" s="64">
        <f t="shared" si="899"/>
        <v>0</v>
      </c>
      <c r="DPG21" s="68">
        <f t="shared" si="900"/>
        <v>0</v>
      </c>
      <c r="DPH21" s="48">
        <v>220</v>
      </c>
      <c r="DPI21" s="49"/>
      <c r="DPJ21" s="49">
        <v>0</v>
      </c>
      <c r="DPK21" s="49">
        <v>0</v>
      </c>
      <c r="DPL21" s="49">
        <v>0</v>
      </c>
      <c r="DPM21" s="49">
        <v>0</v>
      </c>
      <c r="DPN21" s="64">
        <f t="shared" si="901"/>
        <v>220</v>
      </c>
      <c r="DPO21" s="68">
        <f t="shared" si="902"/>
        <v>36.666666666666664</v>
      </c>
      <c r="DPP21" s="48">
        <v>0</v>
      </c>
      <c r="DPQ21" s="49"/>
      <c r="DPR21" s="49">
        <v>0</v>
      </c>
      <c r="DPS21" s="49">
        <v>0</v>
      </c>
      <c r="DPT21" s="49">
        <v>340</v>
      </c>
      <c r="DPU21" s="49">
        <v>0</v>
      </c>
      <c r="DPV21" s="491">
        <f t="shared" si="903"/>
        <v>340</v>
      </c>
      <c r="DPW21" s="492">
        <f t="shared" si="904"/>
        <v>56.666666666666664</v>
      </c>
      <c r="DPX21" s="48"/>
      <c r="DPY21" s="49">
        <v>0</v>
      </c>
      <c r="DPZ21" s="49">
        <v>348</v>
      </c>
      <c r="DQA21" s="49"/>
      <c r="DQB21" s="49"/>
      <c r="DQC21" s="49"/>
      <c r="DQD21" s="491">
        <f t="shared" si="905"/>
        <v>348</v>
      </c>
      <c r="DQE21" s="492">
        <f t="shared" si="906"/>
        <v>58</v>
      </c>
      <c r="DQF21" s="48">
        <v>0</v>
      </c>
      <c r="DQG21" s="49">
        <v>300</v>
      </c>
      <c r="DQH21" s="49">
        <v>0</v>
      </c>
      <c r="DQI21" s="49"/>
      <c r="DQJ21" s="49">
        <v>0</v>
      </c>
      <c r="DQK21" s="49">
        <v>0</v>
      </c>
      <c r="DQL21" s="489">
        <f t="shared" si="907"/>
        <v>300</v>
      </c>
      <c r="DQM21" s="492">
        <f t="shared" si="908"/>
        <v>50</v>
      </c>
      <c r="DQN21" s="48">
        <v>0</v>
      </c>
      <c r="DQO21" s="49">
        <v>0</v>
      </c>
      <c r="DQP21" s="49">
        <v>0</v>
      </c>
      <c r="DQQ21" s="49">
        <v>0</v>
      </c>
      <c r="DQR21" s="49">
        <v>17</v>
      </c>
      <c r="DQS21" s="49"/>
      <c r="DQT21" s="64">
        <f t="shared" si="909"/>
        <v>17</v>
      </c>
      <c r="DQU21" s="68">
        <f t="shared" si="910"/>
        <v>2.8333333333333335</v>
      </c>
      <c r="DQV21" s="48">
        <v>0</v>
      </c>
      <c r="DQW21" s="49">
        <v>0</v>
      </c>
      <c r="DQX21" s="49">
        <v>0</v>
      </c>
      <c r="DQY21" s="49">
        <v>406</v>
      </c>
      <c r="DQZ21" s="49">
        <v>0</v>
      </c>
      <c r="DRA21" s="49"/>
      <c r="DRB21" s="491">
        <f t="shared" si="911"/>
        <v>406</v>
      </c>
      <c r="DRC21" s="492">
        <f t="shared" si="912"/>
        <v>67.666666666666671</v>
      </c>
      <c r="DRD21" s="48">
        <v>0</v>
      </c>
      <c r="DRE21" s="49"/>
      <c r="DRF21" s="49">
        <v>482</v>
      </c>
      <c r="DRG21" s="49">
        <v>0</v>
      </c>
      <c r="DRH21" s="49">
        <v>0</v>
      </c>
      <c r="DRI21" s="49"/>
      <c r="DRJ21" s="491">
        <f t="shared" si="913"/>
        <v>482</v>
      </c>
      <c r="DRK21" s="492">
        <f t="shared" si="914"/>
        <v>80.333333333333329</v>
      </c>
      <c r="DRL21" s="48"/>
      <c r="DRM21" s="49"/>
      <c r="DRN21" s="49"/>
      <c r="DRO21" s="49"/>
      <c r="DRP21" s="49"/>
      <c r="DRQ21" s="49"/>
      <c r="DRR21" s="64">
        <f t="shared" si="915"/>
        <v>0</v>
      </c>
      <c r="DRS21" s="68">
        <f t="shared" si="916"/>
        <v>0</v>
      </c>
      <c r="DRT21" s="48">
        <v>0</v>
      </c>
      <c r="DRU21" s="49">
        <v>0</v>
      </c>
      <c r="DRV21" s="49">
        <v>220</v>
      </c>
      <c r="DRW21" s="49">
        <v>0</v>
      </c>
      <c r="DRX21" s="49">
        <v>0</v>
      </c>
      <c r="DRY21" s="49"/>
      <c r="DRZ21" s="491">
        <f t="shared" si="917"/>
        <v>220</v>
      </c>
      <c r="DSA21" s="68">
        <f t="shared" si="918"/>
        <v>36.666666666666664</v>
      </c>
      <c r="DSB21" s="82"/>
      <c r="DSC21" s="83">
        <v>0</v>
      </c>
      <c r="DSD21" s="83">
        <v>100</v>
      </c>
      <c r="DSE21" s="83"/>
      <c r="DSF21" s="83"/>
      <c r="DSG21" s="83">
        <v>0</v>
      </c>
      <c r="DSH21" s="64">
        <f t="shared" si="919"/>
        <v>100</v>
      </c>
      <c r="DSI21" s="68">
        <f t="shared" si="920"/>
        <v>16.666666666666668</v>
      </c>
      <c r="DSJ21" s="48"/>
      <c r="DSK21" s="49">
        <v>0</v>
      </c>
      <c r="DSL21" s="49">
        <v>0</v>
      </c>
      <c r="DSM21" s="49">
        <v>235</v>
      </c>
      <c r="DSN21" s="49">
        <v>0</v>
      </c>
      <c r="DSO21" s="49"/>
      <c r="DSP21" s="64">
        <f t="shared" si="921"/>
        <v>235</v>
      </c>
      <c r="DSQ21" s="68">
        <f t="shared" si="922"/>
        <v>39.166666666666664</v>
      </c>
      <c r="DSR21" s="48">
        <v>0</v>
      </c>
      <c r="DSS21" s="49">
        <v>0</v>
      </c>
      <c r="DST21" s="49">
        <v>0</v>
      </c>
      <c r="DSU21" s="49">
        <v>400</v>
      </c>
      <c r="DSV21" s="49">
        <v>0</v>
      </c>
      <c r="DSW21" s="49">
        <v>0</v>
      </c>
      <c r="DSX21" s="64">
        <f t="shared" si="923"/>
        <v>400</v>
      </c>
      <c r="DSY21" s="68">
        <f t="shared" si="924"/>
        <v>66.666666666666671</v>
      </c>
      <c r="DSZ21" s="48">
        <v>0</v>
      </c>
      <c r="DTA21" s="49"/>
      <c r="DTB21" s="49">
        <v>0</v>
      </c>
      <c r="DTC21" s="49"/>
      <c r="DTD21" s="49">
        <v>152</v>
      </c>
      <c r="DTE21" s="49">
        <v>0</v>
      </c>
      <c r="DTF21" s="64">
        <f t="shared" si="925"/>
        <v>152</v>
      </c>
      <c r="DTG21" s="68">
        <f t="shared" si="926"/>
        <v>25.333333333333332</v>
      </c>
      <c r="DTH21" s="48"/>
      <c r="DTI21" s="49">
        <v>480</v>
      </c>
      <c r="DTJ21" s="49">
        <v>0</v>
      </c>
      <c r="DTK21" s="49">
        <v>0</v>
      </c>
      <c r="DTL21" s="49">
        <v>0</v>
      </c>
      <c r="DTM21" s="49">
        <v>0</v>
      </c>
      <c r="DTN21" s="64">
        <f t="shared" si="927"/>
        <v>480</v>
      </c>
      <c r="DTO21" s="68">
        <f t="shared" si="928"/>
        <v>80</v>
      </c>
      <c r="DTP21" s="48">
        <v>368</v>
      </c>
      <c r="DTQ21" s="49">
        <v>0</v>
      </c>
      <c r="DTR21" s="49"/>
      <c r="DTS21" s="49">
        <v>0</v>
      </c>
      <c r="DTT21" s="49">
        <v>0</v>
      </c>
      <c r="DTU21" s="49">
        <v>0</v>
      </c>
      <c r="DTV21" s="64">
        <f t="shared" si="929"/>
        <v>368</v>
      </c>
      <c r="DTW21" s="68">
        <f t="shared" si="930"/>
        <v>61.333333333333336</v>
      </c>
      <c r="DTX21" s="48">
        <v>0</v>
      </c>
      <c r="DTY21" s="49">
        <v>0</v>
      </c>
      <c r="DTZ21" s="49"/>
      <c r="DUA21" s="49"/>
      <c r="DUB21" s="49">
        <v>0</v>
      </c>
      <c r="DUC21" s="49">
        <v>0</v>
      </c>
      <c r="DUD21" s="64">
        <f t="shared" si="931"/>
        <v>0</v>
      </c>
      <c r="DUE21" s="68">
        <f t="shared" si="932"/>
        <v>0</v>
      </c>
      <c r="DUF21" s="48">
        <v>0</v>
      </c>
      <c r="DUG21" s="49"/>
      <c r="DUH21" s="49"/>
      <c r="DUI21" s="49">
        <v>0</v>
      </c>
      <c r="DUJ21" s="49">
        <v>0</v>
      </c>
      <c r="DUK21" s="49">
        <v>0</v>
      </c>
      <c r="DUL21" s="64">
        <f t="shared" si="933"/>
        <v>0</v>
      </c>
      <c r="DUM21" s="68">
        <f t="shared" si="934"/>
        <v>0</v>
      </c>
      <c r="DUN21" s="48"/>
      <c r="DUO21" s="49">
        <v>0</v>
      </c>
      <c r="DUP21" s="49">
        <v>240</v>
      </c>
      <c r="DUQ21" s="49">
        <v>0</v>
      </c>
      <c r="DUR21" s="49"/>
      <c r="DUS21" s="49">
        <v>0</v>
      </c>
      <c r="DUT21" s="64">
        <f t="shared" si="935"/>
        <v>240</v>
      </c>
      <c r="DUU21" s="184">
        <f t="shared" si="936"/>
        <v>40</v>
      </c>
      <c r="DUV21" s="48"/>
      <c r="DUW21" s="49">
        <v>0</v>
      </c>
      <c r="DUX21" s="49">
        <v>0</v>
      </c>
      <c r="DUY21" s="49">
        <v>0</v>
      </c>
      <c r="DUZ21" s="49">
        <v>400</v>
      </c>
      <c r="DVA21" s="49"/>
      <c r="DVB21" s="64">
        <f t="shared" si="937"/>
        <v>400</v>
      </c>
      <c r="DVC21" s="68">
        <f t="shared" si="938"/>
        <v>66.666666666666671</v>
      </c>
      <c r="DVD21" s="48"/>
      <c r="DVE21" s="49">
        <v>332</v>
      </c>
      <c r="DVF21" s="49"/>
      <c r="DVG21" s="49">
        <v>0</v>
      </c>
      <c r="DVH21" s="49"/>
      <c r="DVI21" s="49"/>
      <c r="DVJ21" s="64">
        <f t="shared" si="939"/>
        <v>332</v>
      </c>
      <c r="DVK21" s="68">
        <f t="shared" si="940"/>
        <v>55.333333333333336</v>
      </c>
      <c r="DVL21" s="48"/>
      <c r="DVM21" s="49">
        <v>0</v>
      </c>
      <c r="DVN21" s="49">
        <v>0</v>
      </c>
      <c r="DVO21" s="49">
        <v>0</v>
      </c>
      <c r="DVP21" s="49"/>
      <c r="DVQ21" s="49"/>
      <c r="DVR21" s="64">
        <f t="shared" si="941"/>
        <v>0</v>
      </c>
      <c r="DVS21" s="68">
        <f t="shared" si="942"/>
        <v>0</v>
      </c>
      <c r="DVT21" s="48"/>
      <c r="DVU21" s="49">
        <v>320</v>
      </c>
      <c r="DVV21" s="49">
        <v>0</v>
      </c>
      <c r="DVW21" s="49">
        <v>0</v>
      </c>
      <c r="DVX21" s="49"/>
      <c r="DVY21" s="49">
        <v>0</v>
      </c>
      <c r="DVZ21" s="64">
        <f t="shared" si="943"/>
        <v>320</v>
      </c>
      <c r="DWA21" s="68">
        <f t="shared" si="944"/>
        <v>53.333333333333336</v>
      </c>
      <c r="DWB21" s="48"/>
      <c r="DWC21" s="49">
        <v>0</v>
      </c>
      <c r="DWD21" s="49">
        <v>0</v>
      </c>
      <c r="DWE21" s="49"/>
      <c r="DWF21" s="49">
        <v>348</v>
      </c>
      <c r="DWG21" s="49">
        <v>0</v>
      </c>
      <c r="DWH21" s="64">
        <f t="shared" si="945"/>
        <v>348</v>
      </c>
      <c r="DWI21" s="68">
        <f t="shared" si="946"/>
        <v>58</v>
      </c>
      <c r="DWJ21" s="48"/>
      <c r="DWK21" s="49"/>
      <c r="DWL21" s="49"/>
      <c r="DWM21" s="49">
        <v>440</v>
      </c>
      <c r="DWN21" s="49">
        <v>0</v>
      </c>
      <c r="DWO21" s="49">
        <v>0</v>
      </c>
      <c r="DWP21" s="64">
        <f t="shared" si="947"/>
        <v>440</v>
      </c>
      <c r="DWQ21" s="68">
        <f t="shared" si="948"/>
        <v>73.333333333333329</v>
      </c>
      <c r="DWR21" s="48"/>
      <c r="DWS21" s="49"/>
      <c r="DWT21" s="49">
        <v>0</v>
      </c>
      <c r="DWU21" s="49"/>
      <c r="DWV21" s="49">
        <v>0</v>
      </c>
      <c r="DWW21" s="49">
        <v>0</v>
      </c>
      <c r="DWX21" s="64">
        <f t="shared" si="949"/>
        <v>0</v>
      </c>
      <c r="DWY21" s="68">
        <f t="shared" si="1209"/>
        <v>0</v>
      </c>
      <c r="DWZ21" s="48">
        <v>0</v>
      </c>
      <c r="DXA21" s="49"/>
      <c r="DXB21" s="49"/>
      <c r="DXC21" s="49">
        <v>0</v>
      </c>
      <c r="DXD21" s="49">
        <v>0</v>
      </c>
      <c r="DXE21" s="49"/>
      <c r="DXF21" s="64">
        <f t="shared" si="950"/>
        <v>0</v>
      </c>
      <c r="DXG21" s="68">
        <f t="shared" si="951"/>
        <v>0</v>
      </c>
      <c r="DXH21" s="48">
        <v>0</v>
      </c>
      <c r="DXI21" s="49">
        <v>0</v>
      </c>
      <c r="DXJ21" s="49">
        <v>0</v>
      </c>
      <c r="DXK21" s="49">
        <v>0</v>
      </c>
      <c r="DXL21" s="49"/>
      <c r="DXM21" s="49">
        <v>0</v>
      </c>
      <c r="DXN21" s="64">
        <f t="shared" si="952"/>
        <v>0</v>
      </c>
      <c r="DXO21" s="68">
        <f t="shared" si="953"/>
        <v>0</v>
      </c>
      <c r="DXP21" s="48">
        <v>280</v>
      </c>
      <c r="DXQ21" s="49">
        <v>0</v>
      </c>
      <c r="DXR21" s="49">
        <v>0</v>
      </c>
      <c r="DXS21" s="49">
        <v>219</v>
      </c>
      <c r="DXT21" s="49"/>
      <c r="DXU21" s="49"/>
      <c r="DXV21" s="64">
        <f t="shared" si="954"/>
        <v>499</v>
      </c>
      <c r="DXW21" s="68">
        <f t="shared" si="955"/>
        <v>83.166666666666671</v>
      </c>
      <c r="DXX21" s="48">
        <v>0</v>
      </c>
      <c r="DXY21" s="49">
        <v>0</v>
      </c>
      <c r="DXZ21" s="49"/>
      <c r="DYA21" s="49">
        <v>0</v>
      </c>
      <c r="DYB21" s="49">
        <v>0</v>
      </c>
      <c r="DYC21" s="49">
        <v>0</v>
      </c>
      <c r="DYD21" s="64">
        <f t="shared" si="956"/>
        <v>0</v>
      </c>
      <c r="DYE21" s="68">
        <f t="shared" si="957"/>
        <v>0</v>
      </c>
      <c r="DYF21" s="48"/>
      <c r="DYG21" s="49">
        <v>0</v>
      </c>
      <c r="DYH21" s="49">
        <v>606</v>
      </c>
      <c r="DYI21" s="49"/>
      <c r="DYJ21" s="49">
        <v>0</v>
      </c>
      <c r="DYK21" s="49"/>
      <c r="DYL21" s="64">
        <f t="shared" si="958"/>
        <v>606</v>
      </c>
      <c r="DYM21" s="68">
        <f t="shared" si="959"/>
        <v>101</v>
      </c>
      <c r="DYN21" s="48">
        <v>0</v>
      </c>
      <c r="DYO21" s="49"/>
      <c r="DYP21" s="49">
        <v>0</v>
      </c>
      <c r="DYQ21" s="49">
        <v>0</v>
      </c>
      <c r="DYR21" s="49"/>
      <c r="DYS21" s="49">
        <v>0</v>
      </c>
      <c r="DYT21" s="64">
        <f t="shared" si="960"/>
        <v>0</v>
      </c>
      <c r="DYU21" s="68">
        <f t="shared" si="961"/>
        <v>0</v>
      </c>
      <c r="DYV21" s="48">
        <v>0</v>
      </c>
      <c r="DYW21" s="49">
        <v>0</v>
      </c>
      <c r="DYX21" s="49">
        <v>0</v>
      </c>
      <c r="DYY21" s="49">
        <v>0</v>
      </c>
      <c r="DYZ21" s="49">
        <v>0</v>
      </c>
      <c r="DZA21" s="49">
        <v>0</v>
      </c>
      <c r="DZB21" s="64">
        <f t="shared" si="962"/>
        <v>0</v>
      </c>
      <c r="DZC21" s="68">
        <f t="shared" si="963"/>
        <v>0</v>
      </c>
      <c r="DZD21" s="48">
        <v>0</v>
      </c>
      <c r="DZE21" s="49">
        <v>341</v>
      </c>
      <c r="DZF21" s="49">
        <v>0</v>
      </c>
      <c r="DZG21" s="49"/>
      <c r="DZH21" s="49">
        <f>SUMIF(SUMPK!$B:$B,$B:$B,SUMPK!$O:$O)</f>
        <v>0</v>
      </c>
      <c r="DZI21" s="49"/>
      <c r="DZJ21" s="64">
        <f t="shared" si="964"/>
        <v>341</v>
      </c>
      <c r="DZK21" s="68">
        <f t="shared" si="965"/>
        <v>56.833333333333336</v>
      </c>
      <c r="DZL21" s="48">
        <v>0</v>
      </c>
      <c r="DZM21" s="49"/>
      <c r="DZN21" s="49"/>
      <c r="DZO21" s="49">
        <v>0</v>
      </c>
      <c r="DZP21" s="49"/>
      <c r="DZQ21" s="49"/>
      <c r="DZR21" s="64">
        <f t="shared" si="966"/>
        <v>0</v>
      </c>
      <c r="DZS21" s="68">
        <f t="shared" si="967"/>
        <v>0</v>
      </c>
      <c r="DZT21" s="48">
        <v>0</v>
      </c>
      <c r="DZU21" s="49">
        <v>0</v>
      </c>
      <c r="DZV21" s="49">
        <v>330</v>
      </c>
      <c r="DZW21" s="49">
        <v>0</v>
      </c>
      <c r="DZX21" s="49">
        <v>0</v>
      </c>
      <c r="DZY21" s="49"/>
      <c r="DZZ21" s="64">
        <f t="shared" si="968"/>
        <v>330</v>
      </c>
      <c r="EAA21" s="68">
        <f t="shared" si="969"/>
        <v>55</v>
      </c>
      <c r="EAB21" s="48"/>
      <c r="EAC21" s="49">
        <v>0</v>
      </c>
      <c r="EAD21" s="49"/>
      <c r="EAE21" s="49"/>
      <c r="EAF21" s="49">
        <v>0</v>
      </c>
      <c r="EAG21" s="49">
        <v>0</v>
      </c>
      <c r="EAH21" s="64">
        <f t="shared" si="970"/>
        <v>0</v>
      </c>
      <c r="EAI21" s="68">
        <f t="shared" si="971"/>
        <v>0</v>
      </c>
      <c r="EAJ21" s="48"/>
      <c r="EAK21" s="49">
        <v>0</v>
      </c>
      <c r="EAL21" s="49">
        <v>0</v>
      </c>
      <c r="EAM21" s="49"/>
      <c r="EAN21" s="49"/>
      <c r="EAO21" s="49">
        <v>334</v>
      </c>
      <c r="EAP21" s="64">
        <f t="shared" si="972"/>
        <v>334</v>
      </c>
      <c r="EAQ21" s="68">
        <f t="shared" si="1210"/>
        <v>55.666666666666664</v>
      </c>
      <c r="EAR21" s="48">
        <v>0</v>
      </c>
      <c r="EAS21" s="49">
        <v>0</v>
      </c>
      <c r="EAT21" s="49">
        <v>281</v>
      </c>
      <c r="EAU21" s="49"/>
      <c r="EAV21" s="49">
        <v>0</v>
      </c>
      <c r="EAW21" s="49"/>
      <c r="EAX21" s="64">
        <f t="shared" si="973"/>
        <v>281</v>
      </c>
      <c r="EAY21" s="68">
        <f t="shared" si="974"/>
        <v>46.833333333333336</v>
      </c>
      <c r="EAZ21" s="48"/>
      <c r="EBA21" s="49">
        <v>352</v>
      </c>
      <c r="EBB21" s="49"/>
      <c r="EBC21" s="49"/>
      <c r="EBD21" s="49">
        <v>0</v>
      </c>
      <c r="EBE21" s="49">
        <v>0</v>
      </c>
      <c r="EBF21" s="64">
        <f t="shared" si="975"/>
        <v>352</v>
      </c>
      <c r="EBG21" s="68">
        <f t="shared" si="976"/>
        <v>58.666666666666664</v>
      </c>
      <c r="EBH21" s="48"/>
      <c r="EBI21" s="49">
        <v>221</v>
      </c>
      <c r="EBJ21" s="49">
        <v>0</v>
      </c>
      <c r="EBK21" s="49"/>
      <c r="EBL21" s="49">
        <v>0</v>
      </c>
      <c r="EBM21" s="49"/>
      <c r="EBN21" s="64">
        <f t="shared" si="977"/>
        <v>221</v>
      </c>
      <c r="EBO21" s="68">
        <f t="shared" si="1137"/>
        <v>36.833333333333336</v>
      </c>
      <c r="EBP21" s="48"/>
      <c r="EBQ21" s="49">
        <v>0</v>
      </c>
      <c r="EBR21" s="49"/>
      <c r="EBS21" s="49">
        <v>0</v>
      </c>
      <c r="EBT21" s="49">
        <v>0</v>
      </c>
      <c r="EBU21" s="49">
        <v>0</v>
      </c>
      <c r="EBV21" s="64">
        <f t="shared" si="978"/>
        <v>0</v>
      </c>
      <c r="EBW21" s="68">
        <f t="shared" si="979"/>
        <v>0</v>
      </c>
      <c r="EBX21" s="48"/>
      <c r="EBY21" s="49">
        <v>0</v>
      </c>
      <c r="EBZ21" s="49">
        <v>0</v>
      </c>
      <c r="ECA21" s="49">
        <v>0</v>
      </c>
      <c r="ECB21" s="49">
        <v>0</v>
      </c>
      <c r="ECC21" s="49">
        <v>0</v>
      </c>
      <c r="ECD21" s="64">
        <f t="shared" si="980"/>
        <v>0</v>
      </c>
      <c r="ECE21" s="68">
        <f t="shared" si="981"/>
        <v>0</v>
      </c>
      <c r="ECF21" s="48">
        <v>0</v>
      </c>
      <c r="ECG21" s="49">
        <v>0</v>
      </c>
      <c r="ECH21" s="49">
        <v>0</v>
      </c>
      <c r="ECI21" s="49"/>
      <c r="ECJ21" s="49"/>
      <c r="ECK21" s="49">
        <v>0</v>
      </c>
      <c r="ECL21" s="64">
        <f t="shared" si="982"/>
        <v>0</v>
      </c>
      <c r="ECM21" s="68">
        <f t="shared" si="983"/>
        <v>0</v>
      </c>
      <c r="ECN21" s="48">
        <v>0</v>
      </c>
      <c r="ECO21" s="49">
        <v>301</v>
      </c>
      <c r="ECP21" s="49"/>
      <c r="ECQ21" s="49"/>
      <c r="ECR21" s="49"/>
      <c r="ECS21" s="49">
        <v>0</v>
      </c>
      <c r="ECT21" s="64">
        <f t="shared" si="984"/>
        <v>301</v>
      </c>
      <c r="ECU21" s="68">
        <f t="shared" si="985"/>
        <v>50.166666666666664</v>
      </c>
      <c r="ECV21" s="48">
        <v>0</v>
      </c>
      <c r="ECW21" s="49"/>
      <c r="ECX21" s="49"/>
      <c r="ECY21" s="49">
        <v>330</v>
      </c>
      <c r="ECZ21" s="49"/>
      <c r="EDA21" s="49">
        <v>0</v>
      </c>
      <c r="EDB21" s="64">
        <f t="shared" si="986"/>
        <v>330</v>
      </c>
      <c r="EDC21" s="68">
        <f t="shared" si="987"/>
        <v>55</v>
      </c>
      <c r="EDD21" s="48">
        <v>0</v>
      </c>
      <c r="EDE21" s="49"/>
      <c r="EDF21" s="49">
        <v>0</v>
      </c>
      <c r="EDG21" s="49">
        <v>161</v>
      </c>
      <c r="EDH21" s="49"/>
      <c r="EDI21" s="49"/>
      <c r="EDJ21" s="64">
        <f t="shared" si="988"/>
        <v>161</v>
      </c>
      <c r="EDK21" s="68">
        <f t="shared" si="989"/>
        <v>26.833333333333332</v>
      </c>
      <c r="EDL21" s="48">
        <v>0</v>
      </c>
      <c r="EDM21" s="49"/>
      <c r="EDN21" s="49"/>
      <c r="EDO21" s="49">
        <f>SUMIF(SUMPK!$B:$B,$B:$B,SUMPK!$O:$O)</f>
        <v>0</v>
      </c>
      <c r="EDP21" s="49"/>
      <c r="EDQ21" s="49">
        <v>0</v>
      </c>
      <c r="EDR21" s="64">
        <f t="shared" si="990"/>
        <v>0</v>
      </c>
      <c r="EDS21" s="184">
        <f t="shared" si="991"/>
        <v>0</v>
      </c>
      <c r="EDT21" s="195">
        <v>0</v>
      </c>
      <c r="EDU21" s="49"/>
      <c r="EDV21" s="49">
        <v>0</v>
      </c>
      <c r="EDW21" s="49">
        <v>0</v>
      </c>
      <c r="EDX21" s="49"/>
      <c r="EDY21" s="49"/>
      <c r="EDZ21" s="64">
        <f t="shared" si="992"/>
        <v>0</v>
      </c>
      <c r="EEA21" s="184">
        <f t="shared" si="993"/>
        <v>0</v>
      </c>
      <c r="EEB21" s="48">
        <v>0</v>
      </c>
      <c r="EEC21" s="49"/>
      <c r="EED21" s="49">
        <v>393</v>
      </c>
      <c r="EEE21" s="49"/>
      <c r="EEF21" s="49">
        <v>0</v>
      </c>
      <c r="EEG21" s="49"/>
      <c r="EEH21" s="64">
        <f t="shared" si="994"/>
        <v>393</v>
      </c>
      <c r="EEI21" s="68">
        <f t="shared" si="995"/>
        <v>65.5</v>
      </c>
      <c r="EEJ21" s="48">
        <v>0</v>
      </c>
      <c r="EEK21" s="49"/>
      <c r="EEL21" s="49">
        <v>0</v>
      </c>
      <c r="EEM21" s="49"/>
      <c r="EEN21" s="49"/>
      <c r="EEO21" s="49">
        <v>0</v>
      </c>
      <c r="EEP21" s="64">
        <f t="shared" si="996"/>
        <v>0</v>
      </c>
      <c r="EEQ21" s="68">
        <f t="shared" si="997"/>
        <v>0</v>
      </c>
      <c r="EER21" s="48">
        <v>0</v>
      </c>
      <c r="EES21" s="49">
        <v>0</v>
      </c>
      <c r="EET21" s="49"/>
      <c r="EEU21" s="49"/>
      <c r="EEV21" s="49">
        <v>0</v>
      </c>
      <c r="EEW21" s="49"/>
      <c r="EEX21" s="64">
        <f t="shared" si="998"/>
        <v>0</v>
      </c>
      <c r="EEY21" s="68">
        <f t="shared" si="999"/>
        <v>0</v>
      </c>
      <c r="EEZ21" s="48">
        <v>0</v>
      </c>
      <c r="EFA21" s="49">
        <v>0</v>
      </c>
      <c r="EFB21" s="49">
        <v>345</v>
      </c>
      <c r="EFC21" s="49"/>
      <c r="EFD21" s="49"/>
      <c r="EFE21" s="49">
        <v>0</v>
      </c>
      <c r="EFF21" s="64">
        <f t="shared" si="1000"/>
        <v>345</v>
      </c>
      <c r="EFG21" s="68">
        <f t="shared" si="1001"/>
        <v>57.5</v>
      </c>
      <c r="EFH21" s="48"/>
      <c r="EFI21" s="49">
        <v>0</v>
      </c>
      <c r="EFJ21" s="49"/>
      <c r="EFK21" s="49"/>
      <c r="EFL21" s="49"/>
      <c r="EFM21" s="49">
        <v>0</v>
      </c>
      <c r="EFN21" s="64">
        <f t="shared" si="1002"/>
        <v>0</v>
      </c>
      <c r="EFO21" s="68">
        <f t="shared" si="1003"/>
        <v>0</v>
      </c>
      <c r="EFP21" s="48"/>
      <c r="EFQ21" s="49"/>
      <c r="EFR21" s="49"/>
      <c r="EFS21" s="49">
        <v>330</v>
      </c>
      <c r="EFT21" s="49">
        <v>0</v>
      </c>
      <c r="EFU21" s="49"/>
      <c r="EFV21" s="64">
        <f t="shared" si="1004"/>
        <v>330</v>
      </c>
      <c r="EFW21" s="68">
        <f t="shared" si="1005"/>
        <v>55</v>
      </c>
      <c r="EFX21" s="48"/>
      <c r="EFY21" s="49"/>
      <c r="EFZ21" s="49"/>
      <c r="EGA21" s="49">
        <v>0</v>
      </c>
      <c r="EGB21" s="49">
        <v>110</v>
      </c>
      <c r="EGC21" s="49">
        <v>0</v>
      </c>
      <c r="EGD21" s="64">
        <f t="shared" si="1006"/>
        <v>110</v>
      </c>
      <c r="EGE21" s="68">
        <f t="shared" si="1007"/>
        <v>18.333333333333332</v>
      </c>
      <c r="EGF21" s="48">
        <v>0</v>
      </c>
      <c r="EGG21" s="49">
        <v>0</v>
      </c>
      <c r="EGH21" s="49"/>
      <c r="EGI21" s="49">
        <v>0</v>
      </c>
      <c r="EGJ21" s="49">
        <v>0</v>
      </c>
      <c r="EGK21" s="49">
        <v>0</v>
      </c>
      <c r="EGL21" s="64">
        <f t="shared" si="1008"/>
        <v>0</v>
      </c>
      <c r="EGM21" s="68">
        <f t="shared" si="1009"/>
        <v>0</v>
      </c>
      <c r="EGN21" s="48">
        <v>451</v>
      </c>
      <c r="EGO21" s="49">
        <v>280</v>
      </c>
      <c r="EGP21" s="49"/>
      <c r="EGQ21" s="49">
        <v>0</v>
      </c>
      <c r="EGR21" s="49"/>
      <c r="EGS21" s="49">
        <v>0</v>
      </c>
      <c r="EGT21" s="64">
        <f t="shared" si="1010"/>
        <v>731</v>
      </c>
      <c r="EGU21" s="68">
        <f t="shared" si="1211"/>
        <v>121.83333333333333</v>
      </c>
      <c r="EGV21" s="48">
        <v>0</v>
      </c>
      <c r="EGW21" s="49">
        <v>0</v>
      </c>
      <c r="EGX21" s="49"/>
      <c r="EGY21" s="49">
        <v>0</v>
      </c>
      <c r="EGZ21" s="49">
        <v>328</v>
      </c>
      <c r="EHA21" s="49"/>
      <c r="EHB21" s="64">
        <f t="shared" si="1011"/>
        <v>328</v>
      </c>
      <c r="EHC21" s="68">
        <f t="shared" si="1012"/>
        <v>54.666666666666664</v>
      </c>
      <c r="EHD21" s="48">
        <v>0</v>
      </c>
      <c r="EHE21" s="49">
        <v>0</v>
      </c>
      <c r="EHF21" s="49"/>
      <c r="EHG21" s="49">
        <v>0</v>
      </c>
      <c r="EHH21" s="49">
        <v>0</v>
      </c>
      <c r="EHI21" s="49">
        <v>220</v>
      </c>
      <c r="EHJ21" s="64">
        <f t="shared" si="1013"/>
        <v>220</v>
      </c>
      <c r="EHK21" s="68">
        <f t="shared" si="1014"/>
        <v>36.666666666666664</v>
      </c>
      <c r="EHL21" s="48"/>
      <c r="EHM21" s="49">
        <v>0</v>
      </c>
      <c r="EHN21" s="49"/>
      <c r="EHO21" s="49"/>
      <c r="EHP21" s="49"/>
      <c r="EHQ21" s="49">
        <v>0</v>
      </c>
      <c r="EHR21" s="64">
        <f t="shared" si="1015"/>
        <v>0</v>
      </c>
      <c r="EHS21" s="68">
        <f t="shared" si="1016"/>
        <v>0</v>
      </c>
      <c r="EHT21" s="48"/>
      <c r="EHU21" s="49"/>
      <c r="EHV21" s="49"/>
      <c r="EHW21" s="49">
        <v>0</v>
      </c>
      <c r="EHX21" s="49"/>
      <c r="EHY21" s="49">
        <v>0</v>
      </c>
      <c r="EHZ21" s="64">
        <f t="shared" si="1017"/>
        <v>0</v>
      </c>
      <c r="EIA21" s="68">
        <f t="shared" si="1018"/>
        <v>0</v>
      </c>
      <c r="EIB21" s="48"/>
      <c r="EIC21" s="49"/>
      <c r="EID21" s="49">
        <v>0</v>
      </c>
      <c r="EIE21" s="49"/>
      <c r="EIF21" s="49">
        <v>100</v>
      </c>
      <c r="EIG21" s="49">
        <v>115</v>
      </c>
      <c r="EIH21" s="64">
        <f t="shared" si="1019"/>
        <v>215</v>
      </c>
      <c r="EII21" s="68">
        <f t="shared" si="1020"/>
        <v>35.833333333333336</v>
      </c>
      <c r="EIJ21" s="48"/>
      <c r="EIK21" s="49">
        <v>0</v>
      </c>
      <c r="EIL21" s="49"/>
      <c r="EIM21" s="49">
        <v>0</v>
      </c>
      <c r="EIN21" s="49">
        <v>0</v>
      </c>
      <c r="EIO21" s="49">
        <v>248</v>
      </c>
      <c r="EIP21" s="64">
        <f t="shared" si="1021"/>
        <v>248</v>
      </c>
      <c r="EIQ21" s="68">
        <f t="shared" si="1022"/>
        <v>41.333333333333336</v>
      </c>
      <c r="EIR21" s="48">
        <v>0</v>
      </c>
      <c r="EIS21" s="49"/>
      <c r="EIT21" s="49">
        <v>0</v>
      </c>
      <c r="EIU21" s="49"/>
      <c r="EIV21" s="49"/>
      <c r="EIW21" s="49"/>
      <c r="EIX21" s="64">
        <f t="shared" si="1023"/>
        <v>0</v>
      </c>
      <c r="EIY21" s="68">
        <f t="shared" si="1024"/>
        <v>0</v>
      </c>
      <c r="EIZ21" s="48">
        <v>0</v>
      </c>
      <c r="EJA21" s="49">
        <v>0</v>
      </c>
      <c r="EJB21" s="49"/>
      <c r="EJC21" s="49">
        <v>296</v>
      </c>
      <c r="EJD21" s="49"/>
      <c r="EJE21" s="49"/>
      <c r="EJF21" s="64">
        <f t="shared" si="1025"/>
        <v>296</v>
      </c>
      <c r="EJG21" s="68">
        <f t="shared" si="1026"/>
        <v>49.333333333333336</v>
      </c>
      <c r="EJH21" s="48">
        <v>395</v>
      </c>
      <c r="EJI21" s="49">
        <v>0</v>
      </c>
      <c r="EJJ21" s="49"/>
      <c r="EJK21" s="49">
        <v>0</v>
      </c>
      <c r="EJL21" s="49"/>
      <c r="EJM21" s="49"/>
      <c r="EJN21" s="64">
        <f t="shared" si="1027"/>
        <v>395</v>
      </c>
      <c r="EJO21" s="68">
        <f t="shared" si="1028"/>
        <v>65.833333333333329</v>
      </c>
      <c r="EJP21" s="48"/>
      <c r="EJQ21" s="49">
        <v>0</v>
      </c>
      <c r="EJR21" s="49">
        <v>0</v>
      </c>
      <c r="EJS21" s="49"/>
      <c r="EJT21" s="49"/>
      <c r="EJU21" s="49">
        <v>0</v>
      </c>
      <c r="EJV21" s="64">
        <f t="shared" si="1029"/>
        <v>0</v>
      </c>
      <c r="EJW21" s="68">
        <f t="shared" si="1030"/>
        <v>0</v>
      </c>
      <c r="EJX21" s="48"/>
      <c r="EJY21" s="49"/>
      <c r="EJZ21" s="49"/>
      <c r="EKA21" s="49">
        <v>229</v>
      </c>
      <c r="EKB21" s="49"/>
      <c r="EKC21" s="49"/>
      <c r="EKD21" s="64">
        <f t="shared" si="1031"/>
        <v>229</v>
      </c>
      <c r="EKE21" s="68">
        <f t="shared" si="1032"/>
        <v>38.166666666666664</v>
      </c>
      <c r="EKF21" s="48">
        <v>0</v>
      </c>
      <c r="EKG21" s="49">
        <v>0</v>
      </c>
      <c r="EKH21" s="49"/>
      <c r="EKI21" s="49"/>
      <c r="EKJ21" s="49">
        <v>0</v>
      </c>
      <c r="EKK21" s="49"/>
      <c r="EKL21" s="64">
        <f t="shared" si="1033"/>
        <v>0</v>
      </c>
      <c r="EKM21" s="68">
        <f t="shared" si="1034"/>
        <v>0</v>
      </c>
      <c r="EKN21" s="48"/>
      <c r="EKO21" s="49">
        <v>0</v>
      </c>
      <c r="EKP21" s="49">
        <v>0</v>
      </c>
      <c r="EKQ21" s="49"/>
      <c r="EKR21" s="49"/>
      <c r="EKS21" s="49">
        <v>0</v>
      </c>
      <c r="EKT21" s="64">
        <f t="shared" si="1035"/>
        <v>0</v>
      </c>
      <c r="EKU21" s="184">
        <f t="shared" si="1036"/>
        <v>0</v>
      </c>
      <c r="EKV21" s="665"/>
      <c r="EKW21" s="195">
        <v>0</v>
      </c>
      <c r="EKX21" s="49"/>
      <c r="EKY21" s="49"/>
      <c r="EKZ21" s="49">
        <v>0</v>
      </c>
      <c r="ELA21" s="49"/>
      <c r="ELB21" s="49">
        <v>0</v>
      </c>
      <c r="ELC21" s="64">
        <f t="shared" si="1037"/>
        <v>0</v>
      </c>
      <c r="ELD21" s="211">
        <f t="shared" si="1038"/>
        <v>0</v>
      </c>
      <c r="ELE21" s="195">
        <v>229</v>
      </c>
      <c r="ELF21" s="49"/>
      <c r="ELG21" s="49"/>
      <c r="ELH21" s="49">
        <v>0</v>
      </c>
      <c r="ELI21" s="49"/>
      <c r="ELJ21" s="49"/>
      <c r="ELK21" s="64">
        <f t="shared" si="1039"/>
        <v>229</v>
      </c>
      <c r="ELL21" s="211">
        <f t="shared" si="1040"/>
        <v>38.166666666666664</v>
      </c>
      <c r="ELM21" s="195">
        <v>0</v>
      </c>
      <c r="ELN21" s="49">
        <v>198</v>
      </c>
      <c r="ELO21" s="49"/>
      <c r="ELP21" s="49"/>
      <c r="ELQ21" s="49">
        <v>0</v>
      </c>
      <c r="ELR21" s="49">
        <v>0</v>
      </c>
      <c r="ELS21" s="64">
        <f t="shared" si="1041"/>
        <v>198</v>
      </c>
      <c r="ELT21" s="211">
        <f t="shared" si="1042"/>
        <v>33</v>
      </c>
      <c r="ELU21" s="195">
        <v>0</v>
      </c>
      <c r="ELV21" s="49"/>
      <c r="ELW21" s="49">
        <v>200</v>
      </c>
      <c r="ELX21" s="49">
        <v>0</v>
      </c>
      <c r="ELY21" s="49"/>
      <c r="ELZ21" s="49"/>
      <c r="EMA21" s="64">
        <f t="shared" si="1043"/>
        <v>200</v>
      </c>
      <c r="EMB21" s="211">
        <f t="shared" si="1044"/>
        <v>33.333333333333336</v>
      </c>
      <c r="EMC21" s="195"/>
      <c r="EMD21" s="49">
        <v>0</v>
      </c>
      <c r="EME21" s="49">
        <v>0</v>
      </c>
      <c r="EMF21" s="49">
        <v>0</v>
      </c>
      <c r="EMG21" s="49">
        <v>0</v>
      </c>
      <c r="EMH21" s="49"/>
      <c r="EMI21" s="64">
        <f t="shared" si="1045"/>
        <v>0</v>
      </c>
      <c r="EMJ21" s="211">
        <f t="shared" si="1046"/>
        <v>0</v>
      </c>
      <c r="EMK21" s="195"/>
      <c r="EML21" s="49">
        <v>220</v>
      </c>
      <c r="EMM21" s="49">
        <v>0</v>
      </c>
      <c r="EMN21" s="49">
        <v>0</v>
      </c>
      <c r="EMO21" s="49">
        <v>0</v>
      </c>
      <c r="EMP21" s="49">
        <v>0</v>
      </c>
      <c r="EMQ21" s="64">
        <f t="shared" si="1047"/>
        <v>220</v>
      </c>
      <c r="EMR21" s="211">
        <f t="shared" si="1048"/>
        <v>36.666666666666664</v>
      </c>
      <c r="EMS21" s="195"/>
      <c r="EMT21" s="49">
        <v>225</v>
      </c>
      <c r="EMU21" s="49">
        <v>0</v>
      </c>
      <c r="EMV21" s="49">
        <v>0</v>
      </c>
      <c r="EMW21" s="49"/>
      <c r="EMX21" s="49">
        <v>0</v>
      </c>
      <c r="EMY21" s="64">
        <f t="shared" si="1049"/>
        <v>225</v>
      </c>
      <c r="EMZ21" s="211">
        <f t="shared" si="1050"/>
        <v>37.5</v>
      </c>
      <c r="ENA21" s="195"/>
      <c r="ENB21" s="49">
        <v>0</v>
      </c>
      <c r="ENC21" s="49">
        <v>0</v>
      </c>
      <c r="END21" s="49">
        <v>0</v>
      </c>
      <c r="ENE21" s="49"/>
      <c r="ENF21" s="49">
        <v>0</v>
      </c>
      <c r="ENG21" s="64">
        <f t="shared" si="1051"/>
        <v>0</v>
      </c>
      <c r="ENH21" s="211">
        <f t="shared" si="1052"/>
        <v>0</v>
      </c>
      <c r="ENI21" s="195">
        <v>0</v>
      </c>
      <c r="ENJ21" s="49"/>
      <c r="ENK21" s="49"/>
      <c r="ENL21" s="49">
        <v>0</v>
      </c>
      <c r="ENM21" s="49">
        <v>221</v>
      </c>
      <c r="ENN21" s="49">
        <v>0</v>
      </c>
      <c r="ENO21" s="64">
        <f t="shared" si="1053"/>
        <v>221</v>
      </c>
      <c r="ENP21" s="211">
        <f t="shared" si="1054"/>
        <v>36.833333333333336</v>
      </c>
      <c r="ENQ21" s="195">
        <v>0</v>
      </c>
      <c r="ENR21" s="49"/>
      <c r="ENS21" s="49">
        <v>0</v>
      </c>
      <c r="ENT21" s="49">
        <v>0</v>
      </c>
      <c r="ENU21" s="49">
        <v>0</v>
      </c>
      <c r="ENV21" s="49">
        <v>0</v>
      </c>
      <c r="ENW21" s="64">
        <f t="shared" si="1055"/>
        <v>0</v>
      </c>
      <c r="ENX21" s="211">
        <f t="shared" si="1056"/>
        <v>0</v>
      </c>
      <c r="ENY21" s="195"/>
      <c r="ENZ21" s="49"/>
      <c r="EOA21" s="49"/>
      <c r="EOB21" s="49">
        <v>0</v>
      </c>
      <c r="EOC21" s="49">
        <v>0</v>
      </c>
      <c r="EOD21" s="49">
        <v>0</v>
      </c>
      <c r="EOE21" s="64">
        <f t="shared" si="1057"/>
        <v>0</v>
      </c>
      <c r="EOF21" s="211">
        <f t="shared" si="1058"/>
        <v>0</v>
      </c>
      <c r="EOG21" s="195"/>
      <c r="EOH21" s="360">
        <f>SUMIF(SUMPK!$B:$B,$B:$B,SUMPK!$O:$O)</f>
        <v>0</v>
      </c>
      <c r="EOI21" s="49">
        <v>0</v>
      </c>
      <c r="EOJ21" s="49">
        <v>0</v>
      </c>
      <c r="EOK21" s="49">
        <v>0</v>
      </c>
      <c r="EOL21" s="49"/>
      <c r="EOM21" s="64">
        <f t="shared" si="1059"/>
        <v>0</v>
      </c>
      <c r="EON21" s="211">
        <f t="shared" si="1060"/>
        <v>0</v>
      </c>
      <c r="EOO21" s="195"/>
      <c r="EOP21" s="49">
        <v>0</v>
      </c>
      <c r="EOQ21" s="49">
        <v>161</v>
      </c>
      <c r="EOR21" s="49">
        <v>0</v>
      </c>
      <c r="EOS21" s="49"/>
      <c r="EOT21" s="49">
        <v>165</v>
      </c>
      <c r="EOU21" s="64">
        <f t="shared" si="1061"/>
        <v>326</v>
      </c>
      <c r="EOV21" s="211">
        <f t="shared" si="1062"/>
        <v>54.333333333333336</v>
      </c>
      <c r="EOW21" s="195">
        <v>0</v>
      </c>
      <c r="EOX21" s="49">
        <v>0</v>
      </c>
      <c r="EOY21" s="49">
        <v>0</v>
      </c>
      <c r="EOZ21" s="49"/>
      <c r="EPA21" s="49">
        <v>0</v>
      </c>
      <c r="EPB21" s="49">
        <v>0</v>
      </c>
      <c r="EPC21" s="64">
        <f t="shared" si="1063"/>
        <v>0</v>
      </c>
      <c r="EPD21" s="211">
        <f t="shared" si="1064"/>
        <v>0</v>
      </c>
      <c r="EPE21" s="195">
        <v>0</v>
      </c>
      <c r="EPF21" s="49">
        <f>SUMIF(SUMPK!$B:$B,$B:$B,SUMPK!$O:$O)</f>
        <v>0</v>
      </c>
      <c r="EPG21" s="49"/>
      <c r="EPH21" s="49">
        <v>0</v>
      </c>
      <c r="EPI21" s="49">
        <v>0</v>
      </c>
      <c r="EPJ21" s="49">
        <v>220</v>
      </c>
      <c r="EPK21" s="64">
        <f t="shared" si="1065"/>
        <v>220</v>
      </c>
      <c r="EPL21" s="211">
        <f t="shared" si="1066"/>
        <v>36.666666666666664</v>
      </c>
      <c r="EPM21" s="195"/>
      <c r="EPN21" s="49"/>
      <c r="EPO21" s="49"/>
      <c r="EPP21" s="49">
        <v>0</v>
      </c>
      <c r="EPQ21" s="49">
        <v>0</v>
      </c>
      <c r="EPR21" s="49">
        <v>0</v>
      </c>
      <c r="EPS21" s="64">
        <f t="shared" si="1067"/>
        <v>0</v>
      </c>
      <c r="EPT21" s="211">
        <f t="shared" si="1068"/>
        <v>0</v>
      </c>
      <c r="EPU21" s="195">
        <v>99</v>
      </c>
      <c r="EPV21" s="49">
        <v>0</v>
      </c>
      <c r="EPW21" s="49"/>
      <c r="EPX21" s="49">
        <v>0</v>
      </c>
      <c r="EPY21" s="49">
        <v>0</v>
      </c>
      <c r="EPZ21" s="49">
        <v>0</v>
      </c>
      <c r="EQA21" s="64">
        <f t="shared" si="1069"/>
        <v>99</v>
      </c>
      <c r="EQB21" s="211">
        <f t="shared" si="1070"/>
        <v>16.5</v>
      </c>
      <c r="EQC21" s="195">
        <v>0</v>
      </c>
      <c r="EQD21" s="49">
        <v>0</v>
      </c>
      <c r="EQE21" s="49">
        <v>99</v>
      </c>
      <c r="EQF21" s="49">
        <v>0</v>
      </c>
      <c r="EQG21" s="49">
        <v>0</v>
      </c>
      <c r="EQH21" s="49">
        <v>0</v>
      </c>
      <c r="EQI21" s="64">
        <f t="shared" si="1071"/>
        <v>99</v>
      </c>
      <c r="EQJ21" s="211">
        <f t="shared" si="1072"/>
        <v>16.5</v>
      </c>
      <c r="EQK21" s="195"/>
      <c r="EQL21" s="49">
        <v>0</v>
      </c>
      <c r="EQM21" s="49">
        <v>0</v>
      </c>
      <c r="EQN21" s="49"/>
      <c r="EQO21" s="49">
        <v>200</v>
      </c>
      <c r="EQP21" s="49">
        <v>0</v>
      </c>
      <c r="EQQ21" s="64">
        <f t="shared" si="1073"/>
        <v>200</v>
      </c>
      <c r="EQR21" s="211">
        <f t="shared" si="1074"/>
        <v>33.333333333333336</v>
      </c>
      <c r="EQS21" s="195">
        <v>0</v>
      </c>
      <c r="EQT21" s="49">
        <v>0</v>
      </c>
      <c r="EQU21" s="49">
        <v>0</v>
      </c>
      <c r="EQV21" s="49"/>
      <c r="EQW21" s="49"/>
      <c r="EQX21" s="49">
        <v>0</v>
      </c>
      <c r="EQY21" s="64">
        <f t="shared" si="1075"/>
        <v>0</v>
      </c>
      <c r="EQZ21" s="211">
        <f t="shared" si="1076"/>
        <v>0</v>
      </c>
      <c r="ERA21" s="195">
        <v>139</v>
      </c>
      <c r="ERB21" s="49">
        <v>0</v>
      </c>
      <c r="ERC21" s="49"/>
      <c r="ERD21" s="49">
        <v>0</v>
      </c>
      <c r="ERE21" s="49">
        <v>160</v>
      </c>
      <c r="ERF21" s="49"/>
      <c r="ERG21" s="64">
        <f t="shared" si="1077"/>
        <v>299</v>
      </c>
      <c r="ERH21" s="211">
        <f t="shared" si="1078"/>
        <v>49.833333333333336</v>
      </c>
      <c r="ERI21" s="195">
        <v>0</v>
      </c>
      <c r="ERJ21" s="49"/>
      <c r="ERK21" s="49"/>
      <c r="ERL21" s="49">
        <v>0</v>
      </c>
      <c r="ERM21" s="49">
        <v>0</v>
      </c>
      <c r="ERN21" s="49"/>
      <c r="ERO21" s="64">
        <f t="shared" si="1079"/>
        <v>0</v>
      </c>
      <c r="ERP21" s="211">
        <f t="shared" si="1080"/>
        <v>0</v>
      </c>
      <c r="ERQ21" s="195"/>
      <c r="ERR21" s="49">
        <v>0</v>
      </c>
      <c r="ERS21" s="49">
        <v>0</v>
      </c>
      <c r="ERT21" s="49">
        <v>0</v>
      </c>
      <c r="ERU21" s="49"/>
      <c r="ERV21" s="49">
        <v>100</v>
      </c>
      <c r="ERW21" s="64">
        <f t="shared" si="1081"/>
        <v>100</v>
      </c>
      <c r="ERX21" s="211">
        <f t="shared" si="1082"/>
        <v>16.666666666666668</v>
      </c>
      <c r="ERY21" s="195">
        <v>180</v>
      </c>
      <c r="ERZ21" s="49">
        <v>0</v>
      </c>
      <c r="ESA21" s="49">
        <v>0</v>
      </c>
      <c r="ESB21" s="49"/>
      <c r="ESC21" s="49"/>
      <c r="ESD21" s="49"/>
      <c r="ESE21" s="64">
        <f t="shared" si="1083"/>
        <v>180</v>
      </c>
      <c r="ESF21" s="211">
        <f t="shared" si="1084"/>
        <v>30</v>
      </c>
      <c r="ESG21" s="195"/>
      <c r="ESH21" s="49"/>
      <c r="ESI21" s="49">
        <v>0</v>
      </c>
      <c r="ESJ21" s="49"/>
      <c r="ESK21" s="49"/>
      <c r="ESL21" s="49"/>
      <c r="ESM21" s="64">
        <f t="shared" si="1085"/>
        <v>0</v>
      </c>
      <c r="ESN21" s="211">
        <f t="shared" si="1086"/>
        <v>0</v>
      </c>
      <c r="ESO21" s="458"/>
      <c r="ESP21" s="83"/>
      <c r="ESQ21" s="83">
        <v>0</v>
      </c>
      <c r="ESR21" s="83"/>
      <c r="ESS21" s="83"/>
      <c r="EST21" s="83">
        <v>0</v>
      </c>
      <c r="ESU21" s="64">
        <f t="shared" si="1087"/>
        <v>0</v>
      </c>
      <c r="ESV21" s="211">
        <f t="shared" si="1088"/>
        <v>0</v>
      </c>
      <c r="ESW21" s="195"/>
      <c r="ESX21" s="49"/>
      <c r="ESY21" s="49">
        <v>114</v>
      </c>
      <c r="ESZ21" s="49"/>
      <c r="ETA21" s="49">
        <v>0</v>
      </c>
      <c r="ETB21" s="49">
        <v>0</v>
      </c>
      <c r="ETC21" s="808">
        <f t="shared" si="1089"/>
        <v>114</v>
      </c>
      <c r="ETD21" s="211">
        <f t="shared" si="1090"/>
        <v>19</v>
      </c>
      <c r="ETE21" s="195">
        <v>223</v>
      </c>
      <c r="ETF21" s="49">
        <v>0</v>
      </c>
      <c r="ETG21" s="49"/>
      <c r="ETH21" s="49"/>
      <c r="ETI21" s="49"/>
      <c r="ETJ21" s="49">
        <v>0</v>
      </c>
      <c r="ETK21" s="808">
        <f t="shared" si="1091"/>
        <v>223</v>
      </c>
      <c r="ETL21" s="211">
        <f t="shared" si="1092"/>
        <v>37.166666666666664</v>
      </c>
      <c r="ETM21" s="814"/>
      <c r="ETN21" s="815">
        <v>0</v>
      </c>
      <c r="ETO21" s="815">
        <v>201</v>
      </c>
      <c r="ETP21" s="815">
        <v>0</v>
      </c>
      <c r="ETQ21" s="815">
        <v>0</v>
      </c>
      <c r="ETR21" s="815"/>
      <c r="ETS21" s="808">
        <f t="shared" si="1093"/>
        <v>201</v>
      </c>
      <c r="ETT21" s="211">
        <f t="shared" si="1094"/>
        <v>33.5</v>
      </c>
      <c r="ETU21" s="458">
        <v>0</v>
      </c>
      <c r="ETV21" s="83"/>
      <c r="ETW21" s="83"/>
      <c r="ETX21" s="83"/>
      <c r="ETY21" s="83">
        <v>0</v>
      </c>
      <c r="ETZ21" s="83">
        <v>0</v>
      </c>
      <c r="EUA21" s="808">
        <f t="shared" si="1095"/>
        <v>0</v>
      </c>
      <c r="EUB21" s="211">
        <f t="shared" si="1096"/>
        <v>0</v>
      </c>
      <c r="EUC21" s="458">
        <v>0</v>
      </c>
      <c r="EUD21" s="83"/>
      <c r="EUE21" s="83"/>
      <c r="EUF21" s="83"/>
      <c r="EUG21" s="83"/>
      <c r="EUH21" s="83">
        <v>100</v>
      </c>
      <c r="EUI21" s="808">
        <f t="shared" si="1097"/>
        <v>100</v>
      </c>
      <c r="EUJ21" s="211">
        <f t="shared" si="1098"/>
        <v>16.666666666666668</v>
      </c>
      <c r="EUK21" s="195"/>
      <c r="EUL21" s="49"/>
      <c r="EUM21" s="49">
        <v>0</v>
      </c>
      <c r="EUN21" s="49">
        <f>SUMIF(SUMPK!$B:$B,$B:$B,SUMPK!$O:$O)</f>
        <v>0</v>
      </c>
      <c r="EUO21" s="49"/>
      <c r="EUP21" s="49">
        <v>0</v>
      </c>
      <c r="EUQ21" s="808">
        <f t="shared" si="1099"/>
        <v>0</v>
      </c>
      <c r="EUR21" s="211">
        <f t="shared" si="1100"/>
        <v>0</v>
      </c>
      <c r="EUS21" s="195">
        <v>0</v>
      </c>
      <c r="EUT21" s="49">
        <v>0</v>
      </c>
      <c r="EUU21" s="49">
        <v>0</v>
      </c>
      <c r="EUV21" s="49">
        <v>0</v>
      </c>
      <c r="EUW21" s="49"/>
      <c r="EUX21" s="49"/>
      <c r="EUY21" s="808">
        <f t="shared" si="1101"/>
        <v>0</v>
      </c>
      <c r="EUZ21" s="211">
        <f t="shared" si="1102"/>
        <v>0</v>
      </c>
      <c r="EVA21" s="195">
        <v>160</v>
      </c>
      <c r="EVB21" s="49"/>
      <c r="EVC21" s="49"/>
      <c r="EVD21" s="49"/>
      <c r="EVE21" s="49"/>
      <c r="EVF21" s="49"/>
      <c r="EVG21" s="808">
        <f t="shared" si="1103"/>
        <v>160</v>
      </c>
      <c r="EVH21" s="211">
        <f t="shared" si="1104"/>
        <v>26.666666666666668</v>
      </c>
      <c r="EVI21" s="195">
        <v>120</v>
      </c>
      <c r="EVJ21" s="49">
        <v>0</v>
      </c>
      <c r="EVK21" s="49">
        <v>0</v>
      </c>
      <c r="EVL21" s="49"/>
      <c r="EVM21" s="49"/>
      <c r="EVN21" s="49"/>
      <c r="EVO21" s="808">
        <f t="shared" si="1105"/>
        <v>120</v>
      </c>
      <c r="EVP21" s="211">
        <f t="shared" si="1106"/>
        <v>20</v>
      </c>
      <c r="EVQ21" s="195"/>
      <c r="EVR21" s="49">
        <v>0</v>
      </c>
      <c r="EVS21" s="49"/>
      <c r="EVT21" s="49"/>
      <c r="EVU21" s="49">
        <v>0</v>
      </c>
      <c r="EVV21" s="49">
        <v>0</v>
      </c>
      <c r="EVW21" s="808">
        <f t="shared" si="1107"/>
        <v>0</v>
      </c>
      <c r="EVX21" s="211">
        <f t="shared" si="1108"/>
        <v>0</v>
      </c>
      <c r="EVY21" s="195">
        <v>0</v>
      </c>
      <c r="EVZ21" s="49">
        <v>320</v>
      </c>
      <c r="EWA21" s="49"/>
      <c r="EWB21" s="49">
        <v>0</v>
      </c>
      <c r="EWC21" s="49"/>
      <c r="EWD21" s="49"/>
      <c r="EWE21" s="808">
        <f t="shared" si="1109"/>
        <v>320</v>
      </c>
      <c r="EWF21" s="211">
        <f t="shared" si="1110"/>
        <v>53.333333333333336</v>
      </c>
      <c r="EWG21" s="195"/>
      <c r="EWH21" s="49">
        <v>0</v>
      </c>
      <c r="EWI21" s="49"/>
      <c r="EWJ21" s="49"/>
      <c r="EWK21" s="49">
        <v>0</v>
      </c>
      <c r="EWL21" s="49"/>
      <c r="EWM21" s="808">
        <f t="shared" si="1111"/>
        <v>0</v>
      </c>
      <c r="EWN21" s="211">
        <f t="shared" si="1138"/>
        <v>0</v>
      </c>
      <c r="EWO21" s="195"/>
      <c r="EWP21" s="49"/>
      <c r="EWQ21" s="49">
        <v>240</v>
      </c>
      <c r="EWR21" s="49">
        <v>0</v>
      </c>
      <c r="EWS21" s="49"/>
      <c r="EWT21" s="49">
        <v>0</v>
      </c>
      <c r="EWU21" s="808">
        <f t="shared" si="1112"/>
        <v>240</v>
      </c>
      <c r="EWV21" s="211">
        <f t="shared" si="1113"/>
        <v>40</v>
      </c>
      <c r="EWW21" s="195"/>
      <c r="EWX21" s="49"/>
      <c r="EWY21" s="49">
        <v>0</v>
      </c>
      <c r="EWZ21" s="49">
        <v>0</v>
      </c>
      <c r="EXA21" s="49">
        <v>0</v>
      </c>
      <c r="EXB21" s="49"/>
      <c r="EXC21" s="808">
        <f t="shared" si="1114"/>
        <v>0</v>
      </c>
      <c r="EXD21" s="211">
        <f t="shared" si="1115"/>
        <v>0</v>
      </c>
      <c r="EXE21" s="195"/>
      <c r="EXF21" s="49">
        <v>232</v>
      </c>
      <c r="EXG21" s="49"/>
      <c r="EXH21" s="49">
        <v>0</v>
      </c>
      <c r="EXI21" s="49">
        <v>0</v>
      </c>
      <c r="EXJ21" s="49">
        <v>0</v>
      </c>
      <c r="EXK21" s="808">
        <f t="shared" si="1116"/>
        <v>232</v>
      </c>
      <c r="EXL21" s="211">
        <f t="shared" si="1117"/>
        <v>38.666666666666664</v>
      </c>
      <c r="EXM21" s="458">
        <v>0</v>
      </c>
      <c r="EXN21" s="83"/>
      <c r="EXO21" s="83"/>
      <c r="EXP21" s="83"/>
      <c r="EXQ21" s="83"/>
      <c r="EXR21" s="83">
        <v>0</v>
      </c>
      <c r="EXS21" s="808">
        <f t="shared" si="1118"/>
        <v>0</v>
      </c>
      <c r="EXT21" s="211">
        <f t="shared" si="1119"/>
        <v>0</v>
      </c>
      <c r="EXU21" s="195"/>
      <c r="EXV21" s="49">
        <v>100</v>
      </c>
      <c r="EXW21" s="49"/>
      <c r="EXX21" s="49">
        <v>0</v>
      </c>
      <c r="EXY21" s="49"/>
      <c r="EXZ21" s="49">
        <v>0</v>
      </c>
      <c r="EYA21" s="808">
        <f t="shared" si="1120"/>
        <v>100</v>
      </c>
      <c r="EYB21" s="211">
        <f t="shared" si="1121"/>
        <v>16.666666666666668</v>
      </c>
      <c r="EYC21" s="195"/>
      <c r="EYD21" s="49"/>
      <c r="EYE21" s="49">
        <v>0</v>
      </c>
      <c r="EYF21" s="49"/>
      <c r="EYG21" s="49">
        <v>0</v>
      </c>
      <c r="EYH21" s="49">
        <v>0</v>
      </c>
      <c r="EYI21" s="808">
        <f t="shared" si="1122"/>
        <v>0</v>
      </c>
      <c r="EYJ21" s="211">
        <f t="shared" si="1123"/>
        <v>0</v>
      </c>
      <c r="EYK21" s="195">
        <v>285</v>
      </c>
      <c r="EYL21" s="49"/>
      <c r="EYM21" s="49">
        <v>0</v>
      </c>
      <c r="EYN21" s="49"/>
      <c r="EYO21" s="49"/>
      <c r="EYP21" s="49"/>
      <c r="EYQ21" s="808">
        <f t="shared" si="1124"/>
        <v>285</v>
      </c>
      <c r="EYR21" s="211">
        <f t="shared" si="1125"/>
        <v>47.5</v>
      </c>
      <c r="EYS21" s="195">
        <v>0</v>
      </c>
      <c r="EYT21" s="49">
        <v>0</v>
      </c>
      <c r="EYU21" s="49"/>
      <c r="EYV21" s="49"/>
      <c r="EYW21" s="49"/>
      <c r="EYX21" s="49"/>
      <c r="EYY21" s="872">
        <f t="shared" si="1126"/>
        <v>0</v>
      </c>
      <c r="EYZ21" s="873">
        <f t="shared" si="1139"/>
        <v>0</v>
      </c>
      <c r="EZA21" s="195"/>
      <c r="EZB21" s="49">
        <v>110</v>
      </c>
      <c r="EZC21" s="49">
        <v>0</v>
      </c>
      <c r="EZD21" s="49">
        <v>0</v>
      </c>
      <c r="EZE21" s="49"/>
      <c r="EZF21" s="49">
        <v>0</v>
      </c>
      <c r="EZG21" s="872">
        <f t="shared" si="1127"/>
        <v>110</v>
      </c>
      <c r="EZH21" s="873">
        <f t="shared" si="1128"/>
        <v>18.333333333333332</v>
      </c>
      <c r="EZI21" s="195"/>
      <c r="EZJ21" s="49"/>
      <c r="EZK21" s="49"/>
      <c r="EZL21" s="49"/>
      <c r="EZM21" s="49"/>
      <c r="EZN21" s="49"/>
      <c r="EZO21" s="872">
        <f t="shared" si="1129"/>
        <v>0</v>
      </c>
      <c r="EZP21" s="873">
        <f t="shared" si="1130"/>
        <v>0</v>
      </c>
      <c r="EZQ21" s="458"/>
      <c r="EZR21" s="83"/>
      <c r="EZS21" s="83"/>
      <c r="EZT21" s="83"/>
      <c r="EZU21" s="83"/>
      <c r="EZV21" s="83">
        <v>0</v>
      </c>
      <c r="EZW21" s="872">
        <f t="shared" si="1131"/>
        <v>0</v>
      </c>
      <c r="EZX21" s="873">
        <f t="shared" si="1132"/>
        <v>0</v>
      </c>
      <c r="EZY21" s="195"/>
      <c r="EZZ21" s="49">
        <v>0</v>
      </c>
      <c r="FAA21" s="49">
        <v>0</v>
      </c>
      <c r="FAB21" s="49"/>
      <c r="FAC21" s="49">
        <v>0</v>
      </c>
      <c r="FAD21" s="49"/>
      <c r="FAE21" s="872">
        <f t="shared" si="1133"/>
        <v>0</v>
      </c>
      <c r="FAF21" s="873">
        <f t="shared" si="1134"/>
        <v>0</v>
      </c>
    </row>
    <row r="22" spans="1:4088" s="8" customFormat="1" ht="15" customHeight="1" thickBot="1" x14ac:dyDescent="0.25">
      <c r="A22" s="301">
        <v>16</v>
      </c>
      <c r="B22" s="21" t="s">
        <v>134</v>
      </c>
      <c r="C22" s="275" t="s">
        <v>293</v>
      </c>
      <c r="D22" s="21">
        <v>25</v>
      </c>
      <c r="E22" s="24"/>
      <c r="F22" s="24">
        <v>900</v>
      </c>
      <c r="G22" s="24"/>
      <c r="H22" s="24"/>
      <c r="I22" s="24"/>
      <c r="J22" s="360">
        <f>SUMIF(SUMPK!$B:$B,$B:$B,SUMPK!$O:$O)</f>
        <v>0</v>
      </c>
      <c r="K22" s="15">
        <f t="shared" si="1212"/>
        <v>0</v>
      </c>
      <c r="L22" s="24">
        <f t="shared" si="188"/>
        <v>900</v>
      </c>
      <c r="M22" s="24">
        <f t="shared" si="189"/>
        <v>900</v>
      </c>
      <c r="N22" s="15">
        <v>0</v>
      </c>
      <c r="O22" s="276">
        <f t="shared" si="1214"/>
        <v>0</v>
      </c>
      <c r="P22" s="712">
        <v>0</v>
      </c>
      <c r="Q22" s="276">
        <f t="shared" si="191"/>
        <v>0</v>
      </c>
      <c r="R22" s="277">
        <f t="shared" si="192"/>
        <v>12.307692307692308</v>
      </c>
      <c r="S22" s="222">
        <v>320</v>
      </c>
      <c r="T22" s="276">
        <f t="shared" ref="T22" si="1217">IF(R22=0,0,M22/R22)</f>
        <v>73.125</v>
      </c>
      <c r="U22" s="303"/>
      <c r="V22" s="302">
        <f t="shared" ref="V22" si="1218">IF(R22=0,0,(M22+U22)/R22)</f>
        <v>73.125</v>
      </c>
      <c r="W22" s="304">
        <f t="shared" ref="W22" si="1219">F22/(E22+F22)</f>
        <v>1</v>
      </c>
      <c r="X22" s="305"/>
      <c r="Y22" s="280"/>
      <c r="Z22" s="280"/>
      <c r="AA22" s="280"/>
      <c r="AB22" s="280"/>
      <c r="AC22" s="662">
        <v>18</v>
      </c>
      <c r="AD22" s="651">
        <v>206</v>
      </c>
      <c r="AE22" s="51"/>
      <c r="AF22" s="51"/>
      <c r="AG22" s="51"/>
      <c r="AH22" s="51">
        <v>200</v>
      </c>
      <c r="AI22" s="51"/>
      <c r="AJ22" s="52">
        <f t="shared" si="1145"/>
        <v>406</v>
      </c>
      <c r="AK22" s="53">
        <f t="shared" si="1146"/>
        <v>67.666666666666671</v>
      </c>
      <c r="AL22" s="50"/>
      <c r="AM22" s="51"/>
      <c r="AN22" s="51"/>
      <c r="AO22" s="51">
        <v>200</v>
      </c>
      <c r="AP22" s="51"/>
      <c r="AQ22" s="51"/>
      <c r="AR22" s="52">
        <f t="shared" si="1147"/>
        <v>200</v>
      </c>
      <c r="AS22" s="53">
        <f t="shared" si="1148"/>
        <v>33.333333333333336</v>
      </c>
      <c r="AT22" s="50"/>
      <c r="AU22" s="51"/>
      <c r="AV22" s="51"/>
      <c r="AW22" s="51"/>
      <c r="AX22" s="51"/>
      <c r="AY22" s="51"/>
      <c r="AZ22" s="52">
        <f t="shared" si="1149"/>
        <v>0</v>
      </c>
      <c r="BA22" s="53">
        <f t="shared" si="1150"/>
        <v>0</v>
      </c>
      <c r="BB22" s="50"/>
      <c r="BC22" s="51">
        <v>296</v>
      </c>
      <c r="BD22" s="51"/>
      <c r="BE22" s="51"/>
      <c r="BF22" s="51"/>
      <c r="BG22" s="51"/>
      <c r="BH22" s="52">
        <f t="shared" si="1151"/>
        <v>296</v>
      </c>
      <c r="BI22" s="53">
        <f t="shared" si="1152"/>
        <v>49.333333333333336</v>
      </c>
      <c r="BJ22" s="50"/>
      <c r="BK22" s="51">
        <v>200</v>
      </c>
      <c r="BL22" s="51"/>
      <c r="BM22" s="51"/>
      <c r="BN22" s="51"/>
      <c r="BO22" s="51">
        <v>200</v>
      </c>
      <c r="BP22" s="52">
        <f t="shared" si="1153"/>
        <v>400</v>
      </c>
      <c r="BQ22" s="53">
        <f t="shared" si="1154"/>
        <v>66.666666666666671</v>
      </c>
      <c r="BR22" s="50"/>
      <c r="BS22" s="51"/>
      <c r="BT22" s="51"/>
      <c r="BU22" s="51"/>
      <c r="BV22" s="51"/>
      <c r="BW22" s="51"/>
      <c r="BX22" s="52">
        <f t="shared" si="1155"/>
        <v>0</v>
      </c>
      <c r="BY22" s="53">
        <f t="shared" si="3"/>
        <v>0</v>
      </c>
      <c r="BZ22" s="50"/>
      <c r="CA22" s="51"/>
      <c r="CB22" s="51"/>
      <c r="CC22" s="51"/>
      <c r="CD22" s="51"/>
      <c r="CE22" s="51">
        <v>201</v>
      </c>
      <c r="CF22" s="52">
        <f t="shared" si="1156"/>
        <v>201</v>
      </c>
      <c r="CG22" s="53">
        <f t="shared" si="1157"/>
        <v>33.5</v>
      </c>
      <c r="CH22" s="50"/>
      <c r="CI22" s="51"/>
      <c r="CJ22" s="51"/>
      <c r="CK22" s="51"/>
      <c r="CL22" s="51"/>
      <c r="CM22" s="51"/>
      <c r="CN22" s="52">
        <f t="shared" si="1158"/>
        <v>0</v>
      </c>
      <c r="CO22" s="53">
        <f t="shared" si="1159"/>
        <v>0</v>
      </c>
      <c r="CP22" s="50"/>
      <c r="CQ22" s="51"/>
      <c r="CR22" s="51"/>
      <c r="CS22" s="51"/>
      <c r="CT22" s="51"/>
      <c r="CU22" s="51"/>
      <c r="CV22" s="52">
        <f t="shared" si="1160"/>
        <v>0</v>
      </c>
      <c r="CW22" s="53">
        <f t="shared" si="1161"/>
        <v>0</v>
      </c>
      <c r="CX22" s="50"/>
      <c r="CY22" s="51"/>
      <c r="CZ22" s="51"/>
      <c r="DA22" s="51">
        <v>199</v>
      </c>
      <c r="DB22" s="51"/>
      <c r="DC22" s="51"/>
      <c r="DD22" s="52">
        <f t="shared" si="1162"/>
        <v>199</v>
      </c>
      <c r="DE22" s="53">
        <f t="shared" si="1163"/>
        <v>33.166666666666664</v>
      </c>
      <c r="DF22" s="50"/>
      <c r="DG22" s="51"/>
      <c r="DH22" s="51"/>
      <c r="DI22" s="51"/>
      <c r="DJ22" s="51">
        <v>200</v>
      </c>
      <c r="DK22" s="51">
        <v>100</v>
      </c>
      <c r="DL22" s="52">
        <f t="shared" si="1164"/>
        <v>300</v>
      </c>
      <c r="DM22" s="53">
        <f t="shared" si="1165"/>
        <v>50</v>
      </c>
      <c r="DN22" s="50"/>
      <c r="DO22" s="51"/>
      <c r="DP22" s="51"/>
      <c r="DQ22" s="51"/>
      <c r="DR22" s="51"/>
      <c r="DS22" s="51"/>
      <c r="DT22" s="52">
        <f t="shared" si="1166"/>
        <v>0</v>
      </c>
      <c r="DU22" s="53">
        <f t="shared" si="1167"/>
        <v>0</v>
      </c>
      <c r="DV22" s="50"/>
      <c r="DW22" s="51"/>
      <c r="DX22" s="51"/>
      <c r="DY22" s="51">
        <v>399</v>
      </c>
      <c r="DZ22" s="51"/>
      <c r="EA22" s="51"/>
      <c r="EB22" s="52">
        <f t="shared" si="1168"/>
        <v>399</v>
      </c>
      <c r="EC22" s="53">
        <f t="shared" si="1169"/>
        <v>66.5</v>
      </c>
      <c r="ED22" s="50"/>
      <c r="EE22" s="51"/>
      <c r="EF22" s="51"/>
      <c r="EG22" s="51"/>
      <c r="EH22" s="51"/>
      <c r="EI22" s="51">
        <v>177</v>
      </c>
      <c r="EJ22" s="52">
        <f t="shared" si="1170"/>
        <v>177</v>
      </c>
      <c r="EK22" s="53">
        <f t="shared" si="1171"/>
        <v>29.5</v>
      </c>
      <c r="EL22" s="50"/>
      <c r="EM22" s="51"/>
      <c r="EN22" s="51"/>
      <c r="EO22" s="51"/>
      <c r="EP22" s="51"/>
      <c r="EQ22" s="51"/>
      <c r="ER22" s="52">
        <f t="shared" si="1172"/>
        <v>0</v>
      </c>
      <c r="ES22" s="53">
        <f t="shared" si="1173"/>
        <v>0</v>
      </c>
      <c r="ET22" s="50">
        <v>200</v>
      </c>
      <c r="EU22" s="51"/>
      <c r="EV22" s="51"/>
      <c r="EW22" s="51"/>
      <c r="EX22" s="51"/>
      <c r="EY22" s="51">
        <v>201</v>
      </c>
      <c r="EZ22" s="52">
        <f t="shared" si="1174"/>
        <v>401</v>
      </c>
      <c r="FA22" s="53">
        <f t="shared" si="1175"/>
        <v>66.833333333333329</v>
      </c>
      <c r="FB22" s="50"/>
      <c r="FC22" s="51"/>
      <c r="FD22" s="51"/>
      <c r="FE22" s="51"/>
      <c r="FF22" s="51"/>
      <c r="FG22" s="51">
        <v>200</v>
      </c>
      <c r="FH22" s="52">
        <f t="shared" si="1176"/>
        <v>200</v>
      </c>
      <c r="FI22" s="53">
        <f t="shared" si="1177"/>
        <v>33.333333333333336</v>
      </c>
      <c r="FJ22" s="50"/>
      <c r="FK22" s="51"/>
      <c r="FL22" s="51"/>
      <c r="FM22" s="51"/>
      <c r="FN22" s="51">
        <v>100</v>
      </c>
      <c r="FO22" s="51"/>
      <c r="FP22" s="52">
        <f t="shared" si="1178"/>
        <v>100</v>
      </c>
      <c r="FQ22" s="53">
        <f t="shared" si="1179"/>
        <v>16.666666666666668</v>
      </c>
      <c r="FR22" s="50"/>
      <c r="FS22" s="51"/>
      <c r="FT22" s="51"/>
      <c r="FU22" s="51">
        <v>202</v>
      </c>
      <c r="FV22" s="51"/>
      <c r="FW22" s="51"/>
      <c r="FX22" s="52">
        <f t="shared" si="1180"/>
        <v>202</v>
      </c>
      <c r="FY22" s="53">
        <f t="shared" si="1181"/>
        <v>33.666666666666664</v>
      </c>
      <c r="FZ22" s="50"/>
      <c r="GA22" s="51"/>
      <c r="GB22" s="51"/>
      <c r="GC22" s="51"/>
      <c r="GD22" s="51"/>
      <c r="GE22" s="51"/>
      <c r="GF22" s="52">
        <f t="shared" si="1182"/>
        <v>0</v>
      </c>
      <c r="GG22" s="53">
        <f t="shared" si="1183"/>
        <v>0</v>
      </c>
      <c r="GH22" s="50"/>
      <c r="GI22" s="51"/>
      <c r="GJ22" s="51"/>
      <c r="GK22" s="51"/>
      <c r="GL22" s="51">
        <v>193</v>
      </c>
      <c r="GM22" s="51"/>
      <c r="GN22" s="52">
        <f t="shared" si="1184"/>
        <v>193</v>
      </c>
      <c r="GO22" s="53">
        <f t="shared" si="1185"/>
        <v>32.166666666666664</v>
      </c>
      <c r="GP22" s="50"/>
      <c r="GQ22" s="51"/>
      <c r="GR22" s="51"/>
      <c r="GS22" s="51">
        <v>201</v>
      </c>
      <c r="GT22" s="51"/>
      <c r="GU22" s="51"/>
      <c r="GV22" s="52">
        <f t="shared" si="1186"/>
        <v>201</v>
      </c>
      <c r="GW22" s="53">
        <f t="shared" si="1187"/>
        <v>33.5</v>
      </c>
      <c r="GX22" s="50"/>
      <c r="GY22" s="51"/>
      <c r="GZ22" s="51"/>
      <c r="HA22" s="51">
        <v>204</v>
      </c>
      <c r="HB22" s="51"/>
      <c r="HC22" s="51"/>
      <c r="HD22" s="52">
        <f t="shared" si="1188"/>
        <v>204</v>
      </c>
      <c r="HE22" s="53">
        <f t="shared" si="1189"/>
        <v>34</v>
      </c>
      <c r="HF22" s="50"/>
      <c r="HG22" s="51"/>
      <c r="HH22" s="51"/>
      <c r="HI22" s="51"/>
      <c r="HJ22" s="51"/>
      <c r="HK22" s="51"/>
      <c r="HL22" s="52">
        <f t="shared" si="1190"/>
        <v>0</v>
      </c>
      <c r="HM22" s="53">
        <f t="shared" si="1191"/>
        <v>0</v>
      </c>
      <c r="HN22" s="84"/>
      <c r="HO22" s="85"/>
      <c r="HP22" s="85"/>
      <c r="HQ22" s="85"/>
      <c r="HR22" s="85"/>
      <c r="HS22" s="85"/>
      <c r="HT22" s="52">
        <f t="shared" si="1192"/>
        <v>0</v>
      </c>
      <c r="HU22" s="53">
        <f t="shared" si="1193"/>
        <v>0</v>
      </c>
      <c r="HV22" s="50"/>
      <c r="HW22" s="51"/>
      <c r="HX22" s="51"/>
      <c r="HY22" s="51"/>
      <c r="HZ22" s="51"/>
      <c r="IA22" s="51"/>
      <c r="IB22" s="52">
        <f t="shared" si="1194"/>
        <v>0</v>
      </c>
      <c r="IC22" s="53">
        <f t="shared" si="1195"/>
        <v>0</v>
      </c>
      <c r="ID22" s="50"/>
      <c r="IE22" s="51">
        <v>201</v>
      </c>
      <c r="IF22" s="51"/>
      <c r="IG22" s="51"/>
      <c r="IH22" s="51"/>
      <c r="II22" s="51"/>
      <c r="IJ22" s="52">
        <f t="shared" si="1196"/>
        <v>201</v>
      </c>
      <c r="IK22" s="53">
        <f t="shared" si="1197"/>
        <v>33.5</v>
      </c>
      <c r="IL22" s="50">
        <v>200</v>
      </c>
      <c r="IM22" s="51"/>
      <c r="IN22" s="51"/>
      <c r="IO22" s="51"/>
      <c r="IP22" s="51"/>
      <c r="IQ22" s="51"/>
      <c r="IR22" s="69">
        <f t="shared" si="1198"/>
        <v>200</v>
      </c>
      <c r="IS22" s="70">
        <f t="shared" si="1199"/>
        <v>33.333333333333336</v>
      </c>
      <c r="IT22" s="50"/>
      <c r="IU22" s="51"/>
      <c r="IV22" s="51"/>
      <c r="IW22" s="51"/>
      <c r="IX22" s="51"/>
      <c r="IY22" s="51"/>
      <c r="IZ22" s="69">
        <f t="shared" si="1200"/>
        <v>0</v>
      </c>
      <c r="JA22" s="70">
        <f t="shared" si="1201"/>
        <v>0</v>
      </c>
      <c r="JB22" s="50"/>
      <c r="JC22" s="51"/>
      <c r="JD22" s="51"/>
      <c r="JE22" s="51"/>
      <c r="JF22" s="51"/>
      <c r="JG22" s="51"/>
      <c r="JH22" s="69">
        <f t="shared" si="1202"/>
        <v>0</v>
      </c>
      <c r="JI22" s="70">
        <f t="shared" si="1203"/>
        <v>0</v>
      </c>
      <c r="JJ22" s="50">
        <v>1783</v>
      </c>
      <c r="JK22" s="51"/>
      <c r="JL22" s="51"/>
      <c r="JM22" s="51"/>
      <c r="JN22" s="51"/>
      <c r="JO22" s="51"/>
      <c r="JP22" s="52">
        <f t="shared" si="1204"/>
        <v>1783</v>
      </c>
      <c r="JQ22" s="53">
        <f t="shared" si="1205"/>
        <v>297.16666666666669</v>
      </c>
      <c r="JR22" s="50">
        <v>1544</v>
      </c>
      <c r="JS22" s="51"/>
      <c r="JT22" s="51"/>
      <c r="JU22" s="51"/>
      <c r="JV22" s="51"/>
      <c r="JW22" s="51"/>
      <c r="JX22" s="52">
        <f t="shared" si="1206"/>
        <v>1544</v>
      </c>
      <c r="JY22" s="53">
        <f t="shared" si="1207"/>
        <v>257.33333333333331</v>
      </c>
      <c r="JZ22" s="50"/>
      <c r="KA22" s="51"/>
      <c r="KB22" s="51"/>
      <c r="KC22" s="51"/>
      <c r="KD22" s="51"/>
      <c r="KE22" s="51"/>
      <c r="KF22" s="42">
        <f t="shared" si="195"/>
        <v>0</v>
      </c>
      <c r="KG22" s="43">
        <f t="shared" si="196"/>
        <v>0</v>
      </c>
      <c r="KH22" s="50"/>
      <c r="KI22" s="51">
        <v>968</v>
      </c>
      <c r="KJ22" s="51"/>
      <c r="KK22" s="51"/>
      <c r="KL22" s="51"/>
      <c r="KM22" s="51"/>
      <c r="KN22" s="69">
        <f t="shared" si="197"/>
        <v>968</v>
      </c>
      <c r="KO22" s="70">
        <f t="shared" si="198"/>
        <v>161.33333333333334</v>
      </c>
      <c r="KP22" s="50"/>
      <c r="KQ22" s="51"/>
      <c r="KR22" s="51"/>
      <c r="KS22" s="51"/>
      <c r="KT22" s="51"/>
      <c r="KU22" s="51"/>
      <c r="KV22" s="69">
        <f t="shared" si="199"/>
        <v>0</v>
      </c>
      <c r="KW22" s="70">
        <f t="shared" si="200"/>
        <v>0</v>
      </c>
      <c r="KX22" s="50"/>
      <c r="KY22" s="51"/>
      <c r="KZ22" s="51"/>
      <c r="LA22" s="51"/>
      <c r="LB22" s="51"/>
      <c r="LC22" s="51"/>
      <c r="LD22" s="69">
        <f t="shared" si="201"/>
        <v>0</v>
      </c>
      <c r="LE22" s="70">
        <f t="shared" si="202"/>
        <v>0</v>
      </c>
      <c r="LF22" s="50"/>
      <c r="LG22" s="51"/>
      <c r="LH22" s="51"/>
      <c r="LI22" s="51"/>
      <c r="LJ22" s="51"/>
      <c r="LK22" s="51">
        <v>959</v>
      </c>
      <c r="LL22" s="69">
        <f t="shared" si="203"/>
        <v>959</v>
      </c>
      <c r="LM22" s="70">
        <f t="shared" si="204"/>
        <v>159.83333333333334</v>
      </c>
      <c r="LN22" s="50"/>
      <c r="LO22" s="51"/>
      <c r="LP22" s="51"/>
      <c r="LQ22" s="51"/>
      <c r="LR22" s="51"/>
      <c r="LS22" s="51"/>
      <c r="LT22" s="69">
        <f t="shared" si="205"/>
        <v>0</v>
      </c>
      <c r="LU22" s="70">
        <f t="shared" si="206"/>
        <v>0</v>
      </c>
      <c r="LV22" s="50"/>
      <c r="LW22" s="51"/>
      <c r="LX22" s="51"/>
      <c r="LY22" s="51"/>
      <c r="LZ22" s="51"/>
      <c r="MA22" s="51"/>
      <c r="MB22" s="69">
        <f t="shared" si="207"/>
        <v>0</v>
      </c>
      <c r="MC22" s="70">
        <f t="shared" si="208"/>
        <v>0</v>
      </c>
      <c r="MD22" s="50">
        <v>979</v>
      </c>
      <c r="ME22" s="51"/>
      <c r="MF22" s="51"/>
      <c r="MG22" s="51"/>
      <c r="MH22" s="51"/>
      <c r="MI22" s="51"/>
      <c r="MJ22" s="69">
        <f t="shared" si="209"/>
        <v>979</v>
      </c>
      <c r="MK22" s="70">
        <f t="shared" si="210"/>
        <v>163.16666666666666</v>
      </c>
      <c r="ML22" s="50"/>
      <c r="MM22" s="51"/>
      <c r="MN22" s="51"/>
      <c r="MO22" s="51">
        <v>1607</v>
      </c>
      <c r="MP22" s="51"/>
      <c r="MQ22" s="51"/>
      <c r="MR22" s="69">
        <f t="shared" si="211"/>
        <v>1607</v>
      </c>
      <c r="MS22" s="70">
        <f t="shared" si="212"/>
        <v>267.83333333333331</v>
      </c>
      <c r="MT22" s="50"/>
      <c r="MU22" s="51"/>
      <c r="MV22" s="51"/>
      <c r="MW22" s="51"/>
      <c r="MX22" s="51"/>
      <c r="MY22" s="51"/>
      <c r="MZ22" s="69">
        <f t="shared" si="213"/>
        <v>0</v>
      </c>
      <c r="NA22" s="70">
        <f t="shared" si="214"/>
        <v>0</v>
      </c>
      <c r="NB22" s="50"/>
      <c r="NC22" s="51"/>
      <c r="ND22" s="51"/>
      <c r="NE22" s="51"/>
      <c r="NF22" s="51"/>
      <c r="NG22" s="51">
        <v>2526</v>
      </c>
      <c r="NH22" s="69">
        <f t="shared" si="215"/>
        <v>2526</v>
      </c>
      <c r="NI22" s="70">
        <f t="shared" si="216"/>
        <v>421</v>
      </c>
      <c r="NJ22" s="50"/>
      <c r="NK22" s="51"/>
      <c r="NL22" s="51"/>
      <c r="NM22" s="51"/>
      <c r="NN22" s="51"/>
      <c r="NO22" s="51"/>
      <c r="NP22" s="69">
        <f t="shared" si="217"/>
        <v>0</v>
      </c>
      <c r="NQ22" s="70">
        <f t="shared" si="218"/>
        <v>0</v>
      </c>
      <c r="NR22" s="50"/>
      <c r="NS22" s="51"/>
      <c r="NT22" s="51"/>
      <c r="NU22" s="51"/>
      <c r="NV22" s="51"/>
      <c r="NW22" s="51"/>
      <c r="NX22" s="69">
        <f t="shared" si="219"/>
        <v>0</v>
      </c>
      <c r="NY22" s="70">
        <f t="shared" si="220"/>
        <v>0</v>
      </c>
      <c r="NZ22" s="50"/>
      <c r="OA22" s="51"/>
      <c r="OB22" s="51"/>
      <c r="OC22" s="51"/>
      <c r="OD22" s="51"/>
      <c r="OE22" s="51"/>
      <c r="OF22" s="69">
        <f t="shared" si="221"/>
        <v>0</v>
      </c>
      <c r="OG22" s="70">
        <f t="shared" si="222"/>
        <v>0</v>
      </c>
      <c r="OH22" s="50">
        <v>1670</v>
      </c>
      <c r="OI22" s="51"/>
      <c r="OJ22" s="51"/>
      <c r="OK22" s="51"/>
      <c r="OL22" s="51"/>
      <c r="OM22" s="51"/>
      <c r="ON22" s="69">
        <f t="shared" si="223"/>
        <v>1670</v>
      </c>
      <c r="OO22" s="70">
        <f t="shared" si="224"/>
        <v>278.33333333333331</v>
      </c>
      <c r="OP22" s="50"/>
      <c r="OQ22" s="51"/>
      <c r="OR22" s="51"/>
      <c r="OS22" s="51"/>
      <c r="OT22" s="51"/>
      <c r="OU22" s="51"/>
      <c r="OV22" s="69">
        <f t="shared" si="225"/>
        <v>0</v>
      </c>
      <c r="OW22" s="70">
        <f t="shared" si="226"/>
        <v>0</v>
      </c>
      <c r="OX22" s="50"/>
      <c r="OY22" s="51"/>
      <c r="OZ22" s="51"/>
      <c r="PA22" s="51"/>
      <c r="PB22" s="51"/>
      <c r="PC22" s="51"/>
      <c r="PD22" s="69">
        <f t="shared" si="227"/>
        <v>0</v>
      </c>
      <c r="PE22" s="70">
        <f t="shared" si="228"/>
        <v>0</v>
      </c>
      <c r="PF22" s="50"/>
      <c r="PG22" s="51"/>
      <c r="PH22" s="51">
        <v>1334</v>
      </c>
      <c r="PI22" s="51"/>
      <c r="PJ22" s="51"/>
      <c r="PK22" s="51"/>
      <c r="PL22" s="69">
        <f t="shared" si="229"/>
        <v>1334</v>
      </c>
      <c r="PM22" s="70">
        <f t="shared" si="230"/>
        <v>222.33333333333334</v>
      </c>
      <c r="PN22" s="50"/>
      <c r="PO22" s="51"/>
      <c r="PP22" s="51"/>
      <c r="PQ22" s="51"/>
      <c r="PR22" s="51"/>
      <c r="PS22" s="51"/>
      <c r="PT22" s="104">
        <f t="shared" si="231"/>
        <v>0</v>
      </c>
      <c r="PU22" s="105">
        <f t="shared" si="232"/>
        <v>0</v>
      </c>
      <c r="PV22" s="108"/>
      <c r="PW22" s="109"/>
      <c r="PX22" s="109"/>
      <c r="PY22" s="109"/>
      <c r="PZ22" s="109"/>
      <c r="QA22" s="109"/>
      <c r="QB22" s="110">
        <f t="shared" si="233"/>
        <v>0</v>
      </c>
      <c r="QC22" s="111">
        <f t="shared" si="234"/>
        <v>0</v>
      </c>
      <c r="QD22" s="108"/>
      <c r="QE22" s="109"/>
      <c r="QF22" s="109"/>
      <c r="QG22" s="109"/>
      <c r="QH22" s="109"/>
      <c r="QI22" s="109"/>
      <c r="QJ22" s="110">
        <f t="shared" si="235"/>
        <v>0</v>
      </c>
      <c r="QK22" s="111">
        <f t="shared" si="236"/>
        <v>0</v>
      </c>
      <c r="QL22" s="108"/>
      <c r="QM22" s="109"/>
      <c r="QN22" s="109"/>
      <c r="QO22" s="109"/>
      <c r="QP22" s="109"/>
      <c r="QQ22" s="109"/>
      <c r="QR22" s="110">
        <f t="shared" si="237"/>
        <v>0</v>
      </c>
      <c r="QS22" s="111">
        <f t="shared" si="238"/>
        <v>0</v>
      </c>
      <c r="QT22" s="108"/>
      <c r="QU22" s="109"/>
      <c r="QV22" s="109"/>
      <c r="QW22" s="109"/>
      <c r="QX22" s="109"/>
      <c r="QY22" s="109">
        <v>1298</v>
      </c>
      <c r="QZ22" s="110">
        <f t="shared" si="239"/>
        <v>1298</v>
      </c>
      <c r="RA22" s="111">
        <f t="shared" si="240"/>
        <v>216.33333333333334</v>
      </c>
      <c r="RB22" s="108"/>
      <c r="RC22" s="109"/>
      <c r="RD22" s="109"/>
      <c r="RE22" s="109"/>
      <c r="RF22" s="109"/>
      <c r="RG22" s="109"/>
      <c r="RH22" s="110">
        <f t="shared" si="241"/>
        <v>0</v>
      </c>
      <c r="RI22" s="111">
        <f t="shared" si="242"/>
        <v>0</v>
      </c>
      <c r="RJ22" s="108"/>
      <c r="RK22" s="109"/>
      <c r="RL22" s="109"/>
      <c r="RM22" s="109"/>
      <c r="RN22" s="109"/>
      <c r="RO22" s="109"/>
      <c r="RP22" s="110">
        <f t="shared" si="243"/>
        <v>0</v>
      </c>
      <c r="RQ22" s="111">
        <f t="shared" si="244"/>
        <v>0</v>
      </c>
      <c r="RR22" s="108"/>
      <c r="RS22" s="109"/>
      <c r="RT22" s="109"/>
      <c r="RU22" s="109">
        <v>1306</v>
      </c>
      <c r="RV22" s="109"/>
      <c r="RW22" s="109"/>
      <c r="RX22" s="110">
        <f t="shared" si="245"/>
        <v>1306</v>
      </c>
      <c r="RY22" s="111">
        <f t="shared" si="246"/>
        <v>217.66666666666666</v>
      </c>
      <c r="RZ22" s="108"/>
      <c r="SA22" s="109"/>
      <c r="SB22" s="109"/>
      <c r="SC22" s="109"/>
      <c r="SD22" s="109">
        <v>1319</v>
      </c>
      <c r="SE22" s="109"/>
      <c r="SF22" s="110">
        <f t="shared" si="247"/>
        <v>1319</v>
      </c>
      <c r="SG22" s="111">
        <f t="shared" si="248"/>
        <v>219.83333333333334</v>
      </c>
      <c r="SH22" s="108"/>
      <c r="SI22" s="109"/>
      <c r="SJ22" s="109"/>
      <c r="SK22" s="109"/>
      <c r="SL22" s="109"/>
      <c r="SM22" s="109"/>
      <c r="SN22" s="110">
        <f t="shared" si="249"/>
        <v>0</v>
      </c>
      <c r="SO22" s="111">
        <f t="shared" si="250"/>
        <v>0</v>
      </c>
      <c r="SP22" s="108"/>
      <c r="SQ22" s="109"/>
      <c r="SR22" s="109"/>
      <c r="SS22" s="109">
        <v>4000</v>
      </c>
      <c r="ST22" s="109"/>
      <c r="SU22" s="109"/>
      <c r="SV22" s="110">
        <f t="shared" si="251"/>
        <v>4000</v>
      </c>
      <c r="SW22" s="111">
        <f t="shared" si="252"/>
        <v>666.66666666666663</v>
      </c>
      <c r="SX22" s="108"/>
      <c r="SY22" s="109"/>
      <c r="SZ22" s="109"/>
      <c r="TA22" s="109"/>
      <c r="TB22" s="109"/>
      <c r="TC22" s="109"/>
      <c r="TD22" s="110">
        <f t="shared" si="253"/>
        <v>0</v>
      </c>
      <c r="TE22" s="111">
        <f t="shared" si="254"/>
        <v>0</v>
      </c>
      <c r="TF22" s="108"/>
      <c r="TG22" s="109"/>
      <c r="TH22" s="109"/>
      <c r="TI22" s="109"/>
      <c r="TJ22" s="109"/>
      <c r="TK22" s="109"/>
      <c r="TL22" s="110">
        <f t="shared" si="255"/>
        <v>0</v>
      </c>
      <c r="TM22" s="111">
        <f t="shared" si="256"/>
        <v>0</v>
      </c>
      <c r="TN22" s="108"/>
      <c r="TO22" s="109"/>
      <c r="TP22" s="109"/>
      <c r="TQ22" s="109"/>
      <c r="TR22" s="109"/>
      <c r="TS22" s="109"/>
      <c r="TT22" s="110">
        <f t="shared" si="257"/>
        <v>0</v>
      </c>
      <c r="TU22" s="111">
        <f t="shared" si="258"/>
        <v>0</v>
      </c>
      <c r="TV22" s="108"/>
      <c r="TW22" s="109"/>
      <c r="TX22" s="109"/>
      <c r="TY22" s="109"/>
      <c r="TZ22" s="109"/>
      <c r="UA22" s="109"/>
      <c r="UB22" s="110">
        <f t="shared" si="259"/>
        <v>0</v>
      </c>
      <c r="UC22" s="111">
        <f t="shared" si="260"/>
        <v>0</v>
      </c>
      <c r="UD22" s="108"/>
      <c r="UE22" s="109"/>
      <c r="UF22" s="109"/>
      <c r="UG22" s="109"/>
      <c r="UH22" s="109"/>
      <c r="UI22" s="109">
        <v>1332</v>
      </c>
      <c r="UJ22" s="110">
        <f t="shared" si="261"/>
        <v>1332</v>
      </c>
      <c r="UK22" s="111">
        <f t="shared" si="262"/>
        <v>222</v>
      </c>
      <c r="UL22" s="108"/>
      <c r="UM22" s="109"/>
      <c r="UN22" s="109"/>
      <c r="UO22" s="109"/>
      <c r="UP22" s="109"/>
      <c r="UQ22" s="109"/>
      <c r="UR22" s="109"/>
      <c r="US22" s="104">
        <f t="shared" si="263"/>
        <v>0</v>
      </c>
      <c r="UT22" s="111">
        <f t="shared" si="264"/>
        <v>0</v>
      </c>
      <c r="UU22" s="108">
        <v>1316</v>
      </c>
      <c r="UV22" s="109"/>
      <c r="UW22" s="109"/>
      <c r="UX22" s="109"/>
      <c r="UY22" s="109"/>
      <c r="UZ22" s="109"/>
      <c r="VA22" s="110">
        <f t="shared" si="265"/>
        <v>1316</v>
      </c>
      <c r="VB22" s="111">
        <f t="shared" si="266"/>
        <v>219.33333333333334</v>
      </c>
      <c r="VC22" s="108"/>
      <c r="VD22" s="109"/>
      <c r="VE22" s="109"/>
      <c r="VF22" s="109"/>
      <c r="VG22" s="109"/>
      <c r="VH22" s="109"/>
      <c r="VI22" s="110">
        <f t="shared" si="267"/>
        <v>0</v>
      </c>
      <c r="VJ22" s="111">
        <f t="shared" si="268"/>
        <v>0</v>
      </c>
      <c r="VK22" s="108"/>
      <c r="VL22" s="109"/>
      <c r="VM22" s="109"/>
      <c r="VN22" s="109"/>
      <c r="VO22" s="109"/>
      <c r="VP22" s="109"/>
      <c r="VQ22" s="110">
        <f t="shared" si="269"/>
        <v>0</v>
      </c>
      <c r="VR22" s="111">
        <f t="shared" si="270"/>
        <v>0</v>
      </c>
      <c r="VS22" s="108">
        <v>1316</v>
      </c>
      <c r="VT22" s="109"/>
      <c r="VU22" s="109"/>
      <c r="VV22" s="109"/>
      <c r="VW22" s="109">
        <v>600</v>
      </c>
      <c r="VX22" s="109">
        <v>702</v>
      </c>
      <c r="VY22" s="110">
        <f t="shared" si="271"/>
        <v>2618</v>
      </c>
      <c r="VZ22" s="111">
        <f t="shared" si="272"/>
        <v>436.33333333333331</v>
      </c>
      <c r="WA22" s="65"/>
      <c r="WB22" s="66"/>
      <c r="WC22" s="66"/>
      <c r="WD22" s="66"/>
      <c r="WE22" s="66"/>
      <c r="WF22" s="66"/>
      <c r="WG22" s="69">
        <f t="shared" si="273"/>
        <v>0</v>
      </c>
      <c r="WH22" s="70">
        <f t="shared" si="274"/>
        <v>0</v>
      </c>
      <c r="WI22" s="50"/>
      <c r="WJ22" s="51"/>
      <c r="WK22" s="51"/>
      <c r="WL22" s="51"/>
      <c r="WM22" s="51">
        <v>1318</v>
      </c>
      <c r="WN22" s="51"/>
      <c r="WO22" s="69">
        <f t="shared" si="275"/>
        <v>1318</v>
      </c>
      <c r="WP22" s="70">
        <f t="shared" si="276"/>
        <v>219.66666666666666</v>
      </c>
      <c r="WQ22" s="50"/>
      <c r="WR22" s="51"/>
      <c r="WS22" s="51"/>
      <c r="WT22" s="51">
        <v>1317</v>
      </c>
      <c r="WU22" s="51"/>
      <c r="WV22" s="51"/>
      <c r="WW22" s="51"/>
      <c r="WX22" s="69">
        <f t="shared" si="277"/>
        <v>1317</v>
      </c>
      <c r="WY22" s="70">
        <f t="shared" si="278"/>
        <v>219.5</v>
      </c>
      <c r="WZ22" s="50"/>
      <c r="XA22" s="51"/>
      <c r="XB22" s="51"/>
      <c r="XC22" s="51"/>
      <c r="XD22" s="51"/>
      <c r="XE22" s="51"/>
      <c r="XF22" s="51"/>
      <c r="XG22" s="69">
        <f t="shared" si="279"/>
        <v>0</v>
      </c>
      <c r="XH22" s="70">
        <f t="shared" si="280"/>
        <v>0</v>
      </c>
      <c r="XI22" s="108"/>
      <c r="XJ22" s="109"/>
      <c r="XK22" s="109"/>
      <c r="XL22" s="109"/>
      <c r="XM22" s="109"/>
      <c r="XN22" s="109">
        <v>993</v>
      </c>
      <c r="XO22" s="109"/>
      <c r="XP22" s="110">
        <f t="shared" si="281"/>
        <v>993</v>
      </c>
      <c r="XQ22" s="111">
        <f t="shared" si="282"/>
        <v>165.5</v>
      </c>
      <c r="XR22" s="50"/>
      <c r="XS22" s="51"/>
      <c r="XT22" s="51"/>
      <c r="XU22" s="51"/>
      <c r="XV22" s="51"/>
      <c r="XW22" s="51"/>
      <c r="XX22" s="51"/>
      <c r="XY22" s="69">
        <f t="shared" si="283"/>
        <v>0</v>
      </c>
      <c r="XZ22" s="70">
        <f t="shared" si="284"/>
        <v>0</v>
      </c>
      <c r="YA22" s="50"/>
      <c r="YB22" s="51"/>
      <c r="YC22" s="51"/>
      <c r="YD22" s="51"/>
      <c r="YE22" s="51"/>
      <c r="YF22" s="51"/>
      <c r="YG22" s="51"/>
      <c r="YH22" s="69">
        <f t="shared" si="285"/>
        <v>0</v>
      </c>
      <c r="YI22" s="70">
        <f t="shared" si="286"/>
        <v>0</v>
      </c>
      <c r="YJ22" s="50"/>
      <c r="YK22" s="51"/>
      <c r="YL22" s="51"/>
      <c r="YM22" s="51"/>
      <c r="YN22" s="51"/>
      <c r="YO22" s="51"/>
      <c r="YP22" s="51"/>
      <c r="YQ22" s="69">
        <f t="shared" si="287"/>
        <v>0</v>
      </c>
      <c r="YR22" s="70">
        <f t="shared" si="288"/>
        <v>0</v>
      </c>
      <c r="YS22" s="50">
        <v>657</v>
      </c>
      <c r="YT22" s="51"/>
      <c r="YU22" s="51"/>
      <c r="YV22" s="51"/>
      <c r="YW22" s="51"/>
      <c r="YX22" s="51"/>
      <c r="YY22" s="69">
        <f t="shared" si="289"/>
        <v>657</v>
      </c>
      <c r="YZ22" s="70">
        <f t="shared" si="290"/>
        <v>109.5</v>
      </c>
      <c r="ZA22" s="50"/>
      <c r="ZB22" s="51"/>
      <c r="ZC22" s="51"/>
      <c r="ZD22" s="51"/>
      <c r="ZE22" s="51"/>
      <c r="ZF22" s="51"/>
      <c r="ZG22" s="69">
        <f t="shared" si="291"/>
        <v>0</v>
      </c>
      <c r="ZH22" s="70">
        <f t="shared" si="292"/>
        <v>0</v>
      </c>
      <c r="ZI22" s="50"/>
      <c r="ZJ22" s="51"/>
      <c r="ZK22" s="51"/>
      <c r="ZL22" s="51"/>
      <c r="ZM22" s="51"/>
      <c r="ZN22" s="51"/>
      <c r="ZO22" s="69">
        <f t="shared" si="293"/>
        <v>0</v>
      </c>
      <c r="ZP22" s="70">
        <f t="shared" si="294"/>
        <v>0</v>
      </c>
      <c r="ZQ22" s="50"/>
      <c r="ZR22" s="51"/>
      <c r="ZS22" s="51"/>
      <c r="ZT22" s="51"/>
      <c r="ZU22" s="51"/>
      <c r="ZV22" s="51"/>
      <c r="ZW22" s="51"/>
      <c r="ZX22" s="67">
        <f t="shared" si="295"/>
        <v>0</v>
      </c>
      <c r="ZY22" s="70">
        <f t="shared" si="296"/>
        <v>0</v>
      </c>
      <c r="ZZ22" s="50"/>
      <c r="AAA22" s="51"/>
      <c r="AAB22" s="51"/>
      <c r="AAC22" s="51"/>
      <c r="AAD22" s="51"/>
      <c r="AAE22" s="51">
        <v>974</v>
      </c>
      <c r="AAF22" s="51"/>
      <c r="AAG22" s="69">
        <f t="shared" si="297"/>
        <v>974</v>
      </c>
      <c r="AAH22" s="70">
        <f t="shared" si="298"/>
        <v>162.33333333333334</v>
      </c>
      <c r="AAI22" s="50"/>
      <c r="AAJ22" s="51"/>
      <c r="AAK22" s="51"/>
      <c r="AAL22" s="51"/>
      <c r="AAM22" s="51"/>
      <c r="AAN22" s="51"/>
      <c r="AAO22" s="69">
        <f t="shared" si="299"/>
        <v>0</v>
      </c>
      <c r="AAP22" s="70">
        <f t="shared" si="300"/>
        <v>0</v>
      </c>
      <c r="AAQ22" s="50"/>
      <c r="AAR22" s="51"/>
      <c r="AAS22" s="51"/>
      <c r="AAT22" s="51"/>
      <c r="AAU22" s="51"/>
      <c r="AAV22" s="51"/>
      <c r="AAW22" s="69">
        <f t="shared" si="301"/>
        <v>0</v>
      </c>
      <c r="AAX22" s="70">
        <f t="shared" si="302"/>
        <v>0</v>
      </c>
      <c r="AAY22" s="50"/>
      <c r="AAZ22" s="51"/>
      <c r="ABA22" s="51"/>
      <c r="ABB22" s="51"/>
      <c r="ABC22" s="51">
        <v>645</v>
      </c>
      <c r="ABD22" s="51"/>
      <c r="ABE22" s="69">
        <f t="shared" si="303"/>
        <v>645</v>
      </c>
      <c r="ABF22" s="70">
        <f t="shared" si="304"/>
        <v>107.5</v>
      </c>
      <c r="ABG22" s="50"/>
      <c r="ABH22" s="51"/>
      <c r="ABI22" s="51"/>
      <c r="ABJ22" s="51"/>
      <c r="ABK22" s="51"/>
      <c r="ABL22" s="51"/>
      <c r="ABM22" s="69">
        <f t="shared" si="305"/>
        <v>0</v>
      </c>
      <c r="ABN22" s="70">
        <f t="shared" si="306"/>
        <v>0</v>
      </c>
      <c r="ABO22" s="50"/>
      <c r="ABP22" s="51"/>
      <c r="ABQ22" s="51">
        <v>646</v>
      </c>
      <c r="ABR22" s="51"/>
      <c r="ABS22" s="51"/>
      <c r="ABT22" s="51"/>
      <c r="ABU22" s="69">
        <f t="shared" si="307"/>
        <v>646</v>
      </c>
      <c r="ABV22" s="70">
        <f t="shared" si="308"/>
        <v>107.66666666666667</v>
      </c>
      <c r="ABW22" s="50"/>
      <c r="ABX22" s="51"/>
      <c r="ABY22" s="51"/>
      <c r="ABZ22" s="51"/>
      <c r="ACA22" s="51"/>
      <c r="ACB22" s="51"/>
      <c r="ACC22" s="69">
        <f t="shared" si="309"/>
        <v>0</v>
      </c>
      <c r="ACD22" s="70">
        <f t="shared" si="310"/>
        <v>0</v>
      </c>
      <c r="ACE22" s="50"/>
      <c r="ACF22" s="51"/>
      <c r="ACG22" s="51"/>
      <c r="ACH22" s="51"/>
      <c r="ACI22" s="51"/>
      <c r="ACJ22" s="51"/>
      <c r="ACK22" s="69">
        <f t="shared" si="311"/>
        <v>0</v>
      </c>
      <c r="ACL22" s="70">
        <f t="shared" si="312"/>
        <v>0</v>
      </c>
      <c r="ACM22" s="50"/>
      <c r="ACN22" s="51"/>
      <c r="ACO22" s="51"/>
      <c r="ACP22" s="51"/>
      <c r="ACQ22" s="51"/>
      <c r="ACR22" s="51"/>
      <c r="ACS22" s="69">
        <f t="shared" si="313"/>
        <v>0</v>
      </c>
      <c r="ACT22" s="70">
        <f t="shared" si="314"/>
        <v>0</v>
      </c>
      <c r="ACU22" s="50"/>
      <c r="ACV22" s="51">
        <v>662</v>
      </c>
      <c r="ACW22" s="51"/>
      <c r="ACX22" s="51"/>
      <c r="ACY22" s="51"/>
      <c r="ACZ22" s="51"/>
      <c r="ADA22" s="69">
        <f t="shared" si="315"/>
        <v>662</v>
      </c>
      <c r="ADB22" s="70">
        <f t="shared" si="316"/>
        <v>110.33333333333333</v>
      </c>
      <c r="ADC22" s="50"/>
      <c r="ADD22" s="51"/>
      <c r="ADE22" s="51"/>
      <c r="ADF22" s="51">
        <v>662</v>
      </c>
      <c r="ADG22" s="51"/>
      <c r="ADH22" s="51"/>
      <c r="ADI22" s="69">
        <f t="shared" si="317"/>
        <v>662</v>
      </c>
      <c r="ADJ22" s="70">
        <f t="shared" si="318"/>
        <v>110.33333333333333</v>
      </c>
      <c r="ADK22" s="50"/>
      <c r="ADL22" s="51"/>
      <c r="ADM22" s="51"/>
      <c r="ADN22" s="51"/>
      <c r="ADO22" s="51"/>
      <c r="ADP22" s="51"/>
      <c r="ADQ22" s="69">
        <f t="shared" si="319"/>
        <v>0</v>
      </c>
      <c r="ADR22" s="70">
        <f t="shared" si="320"/>
        <v>0</v>
      </c>
      <c r="ADS22" s="50"/>
      <c r="ADT22" s="51"/>
      <c r="ADU22" s="51"/>
      <c r="ADV22" s="51"/>
      <c r="ADW22" s="51"/>
      <c r="ADX22" s="51"/>
      <c r="ADY22" s="69">
        <f t="shared" si="321"/>
        <v>0</v>
      </c>
      <c r="ADZ22" s="70">
        <f t="shared" si="322"/>
        <v>0</v>
      </c>
      <c r="AEA22" s="50"/>
      <c r="AEB22" s="51"/>
      <c r="AEC22" s="51">
        <v>657</v>
      </c>
      <c r="AED22" s="51"/>
      <c r="AEE22" s="51"/>
      <c r="AEF22" s="51"/>
      <c r="AEG22" s="69">
        <f t="shared" si="323"/>
        <v>657</v>
      </c>
      <c r="AEH22" s="70">
        <f t="shared" si="324"/>
        <v>109.5</v>
      </c>
      <c r="AEI22" s="50"/>
      <c r="AEJ22" s="51"/>
      <c r="AEK22" s="51"/>
      <c r="AEL22" s="51"/>
      <c r="AEM22" s="51"/>
      <c r="AEN22" s="51"/>
      <c r="AEO22" s="69">
        <f t="shared" si="325"/>
        <v>0</v>
      </c>
      <c r="AEP22" s="70">
        <f t="shared" si="326"/>
        <v>0</v>
      </c>
      <c r="AEQ22" s="50">
        <v>666</v>
      </c>
      <c r="AER22" s="51"/>
      <c r="AES22" s="51"/>
      <c r="AET22" s="51"/>
      <c r="AEU22" s="51"/>
      <c r="AEV22" s="51"/>
      <c r="AEW22" s="69">
        <f t="shared" si="327"/>
        <v>666</v>
      </c>
      <c r="AEX22" s="70">
        <f t="shared" si="328"/>
        <v>111</v>
      </c>
      <c r="AEY22" s="50"/>
      <c r="AEZ22" s="51"/>
      <c r="AFA22" s="51"/>
      <c r="AFB22" s="51"/>
      <c r="AFC22" s="51"/>
      <c r="AFD22" s="51"/>
      <c r="AFE22" s="69">
        <f t="shared" si="329"/>
        <v>0</v>
      </c>
      <c r="AFF22" s="70">
        <f t="shared" si="330"/>
        <v>0</v>
      </c>
      <c r="AFG22" s="50"/>
      <c r="AFH22" s="51"/>
      <c r="AFI22" s="51"/>
      <c r="AFJ22" s="51"/>
      <c r="AFK22" s="51"/>
      <c r="AFL22" s="51"/>
      <c r="AFM22" s="69">
        <f t="shared" si="331"/>
        <v>0</v>
      </c>
      <c r="AFN22" s="70">
        <f t="shared" si="332"/>
        <v>0</v>
      </c>
      <c r="AFO22" s="50"/>
      <c r="AFP22" s="51"/>
      <c r="AFQ22" s="51"/>
      <c r="AFR22" s="51"/>
      <c r="AFS22" s="51">
        <v>665</v>
      </c>
      <c r="AFT22" s="51"/>
      <c r="AFU22" s="69">
        <f t="shared" si="333"/>
        <v>665</v>
      </c>
      <c r="AFV22" s="70">
        <f t="shared" si="334"/>
        <v>110.83333333333333</v>
      </c>
      <c r="AFW22" s="50"/>
      <c r="AFX22" s="51"/>
      <c r="AFY22" s="51"/>
      <c r="AFZ22" s="51"/>
      <c r="AGA22" s="51"/>
      <c r="AGB22" s="51"/>
      <c r="AGC22" s="69">
        <f t="shared" si="335"/>
        <v>0</v>
      </c>
      <c r="AGD22" s="70">
        <f t="shared" si="336"/>
        <v>0</v>
      </c>
      <c r="AGE22" s="50"/>
      <c r="AGF22" s="51"/>
      <c r="AGG22" s="51"/>
      <c r="AGH22" s="51"/>
      <c r="AGI22" s="51"/>
      <c r="AGJ22" s="51">
        <v>638</v>
      </c>
      <c r="AGK22" s="69">
        <f t="shared" si="337"/>
        <v>638</v>
      </c>
      <c r="AGL22" s="70">
        <f t="shared" si="338"/>
        <v>106.33333333333333</v>
      </c>
      <c r="AGM22" s="50"/>
      <c r="AGN22" s="51"/>
      <c r="AGO22" s="51"/>
      <c r="AGP22" s="51"/>
      <c r="AGQ22" s="51"/>
      <c r="AGR22" s="51"/>
      <c r="AGS22" s="51"/>
      <c r="AGT22" s="69">
        <f t="shared" si="339"/>
        <v>0</v>
      </c>
      <c r="AGU22" s="70">
        <f t="shared" si="340"/>
        <v>0</v>
      </c>
      <c r="AGV22" s="50"/>
      <c r="AGW22" s="51"/>
      <c r="AGX22" s="51"/>
      <c r="AGY22" s="51"/>
      <c r="AGZ22" s="51"/>
      <c r="AHA22" s="51"/>
      <c r="AHB22" s="69">
        <f t="shared" si="341"/>
        <v>0</v>
      </c>
      <c r="AHC22" s="70">
        <f t="shared" si="342"/>
        <v>0</v>
      </c>
      <c r="AHD22" s="50"/>
      <c r="AHE22" s="51"/>
      <c r="AHF22" s="51"/>
      <c r="AHG22" s="51">
        <v>660</v>
      </c>
      <c r="AHH22" s="51"/>
      <c r="AHI22" s="51"/>
      <c r="AHJ22" s="69">
        <f t="shared" si="343"/>
        <v>660</v>
      </c>
      <c r="AHK22" s="70">
        <f t="shared" si="344"/>
        <v>22.758620689655171</v>
      </c>
      <c r="AHL22" s="50"/>
      <c r="AHM22" s="51"/>
      <c r="AHN22" s="51"/>
      <c r="AHO22" s="51"/>
      <c r="AHP22" s="51"/>
      <c r="AHQ22" s="51"/>
      <c r="AHR22" s="69">
        <f t="shared" si="345"/>
        <v>0</v>
      </c>
      <c r="AHS22" s="70">
        <f t="shared" si="346"/>
        <v>0</v>
      </c>
      <c r="AHT22" s="50"/>
      <c r="AHU22" s="51"/>
      <c r="AHV22" s="51"/>
      <c r="AHW22" s="51"/>
      <c r="AHX22" s="51"/>
      <c r="AHY22" s="51"/>
      <c r="AHZ22" s="69">
        <f t="shared" si="347"/>
        <v>0</v>
      </c>
      <c r="AIA22" s="70">
        <f t="shared" si="348"/>
        <v>0</v>
      </c>
      <c r="AIB22" s="50"/>
      <c r="AIC22" s="51"/>
      <c r="AID22" s="51"/>
      <c r="AIE22" s="51"/>
      <c r="AIF22" s="51"/>
      <c r="AIG22" s="51"/>
      <c r="AIH22" s="69">
        <f t="shared" si="349"/>
        <v>0</v>
      </c>
      <c r="AII22" s="70">
        <f t="shared" si="350"/>
        <v>0</v>
      </c>
      <c r="AIJ22" s="50"/>
      <c r="AIK22" s="51"/>
      <c r="AIL22" s="51"/>
      <c r="AIM22" s="51"/>
      <c r="AIN22" s="51">
        <v>651</v>
      </c>
      <c r="AIO22" s="51"/>
      <c r="AIP22" s="69">
        <f t="shared" si="351"/>
        <v>651</v>
      </c>
      <c r="AIQ22" s="70">
        <f t="shared" si="352"/>
        <v>22.448275862068964</v>
      </c>
      <c r="AIR22" s="50"/>
      <c r="AIS22" s="51"/>
      <c r="AIT22" s="51"/>
      <c r="AIU22" s="51"/>
      <c r="AIV22" s="51"/>
      <c r="AIW22" s="51"/>
      <c r="AIX22" s="69">
        <f t="shared" si="353"/>
        <v>0</v>
      </c>
      <c r="AIY22" s="70">
        <f t="shared" si="354"/>
        <v>0</v>
      </c>
      <c r="AIZ22" s="50"/>
      <c r="AJA22" s="51"/>
      <c r="AJB22" s="51"/>
      <c r="AJC22" s="51"/>
      <c r="AJD22" s="51"/>
      <c r="AJE22" s="51"/>
      <c r="AJF22" s="69">
        <f t="shared" si="355"/>
        <v>0</v>
      </c>
      <c r="AJG22" s="70">
        <f t="shared" si="356"/>
        <v>0</v>
      </c>
      <c r="AJH22" s="50"/>
      <c r="AJI22" s="51">
        <v>635</v>
      </c>
      <c r="AJJ22" s="51"/>
      <c r="AJK22" s="51"/>
      <c r="AJL22" s="51"/>
      <c r="AJM22" s="51"/>
      <c r="AJN22" s="52">
        <f t="shared" si="357"/>
        <v>635</v>
      </c>
      <c r="AJO22" s="53">
        <f t="shared" si="358"/>
        <v>21.896551724137932</v>
      </c>
      <c r="AJP22" s="50"/>
      <c r="AJQ22" s="51"/>
      <c r="AJR22" s="51"/>
      <c r="AJS22" s="51">
        <v>1000</v>
      </c>
      <c r="AJT22" s="51"/>
      <c r="AJU22" s="51"/>
      <c r="AJV22" s="52">
        <f t="shared" si="359"/>
        <v>1000</v>
      </c>
      <c r="AJW22" s="53">
        <f t="shared" si="360"/>
        <v>34.482758620689658</v>
      </c>
      <c r="AJX22" s="50"/>
      <c r="AJY22" s="51"/>
      <c r="AJZ22" s="51"/>
      <c r="AKA22" s="51"/>
      <c r="AKB22" s="51"/>
      <c r="AKC22" s="51"/>
      <c r="AKD22" s="69">
        <f t="shared" si="361"/>
        <v>0</v>
      </c>
      <c r="AKE22" s="70">
        <f t="shared" si="362"/>
        <v>0</v>
      </c>
      <c r="AKF22" s="50"/>
      <c r="AKG22" s="51"/>
      <c r="AKH22" s="51"/>
      <c r="AKI22" s="51"/>
      <c r="AKJ22" s="51"/>
      <c r="AKK22" s="51">
        <v>645</v>
      </c>
      <c r="AKL22" s="67">
        <f t="shared" si="363"/>
        <v>645</v>
      </c>
      <c r="AKM22" s="184">
        <f t="shared" si="364"/>
        <v>107.5</v>
      </c>
      <c r="AKN22" s="196"/>
      <c r="AKO22" s="197"/>
      <c r="AKP22" s="197"/>
      <c r="AKQ22" s="197"/>
      <c r="AKR22" s="197"/>
      <c r="AKS22" s="197"/>
      <c r="AKT22" s="194">
        <f t="shared" si="365"/>
        <v>0</v>
      </c>
      <c r="AKU22" s="199">
        <f t="shared" si="366"/>
        <v>0</v>
      </c>
      <c r="AKV22" s="50"/>
      <c r="AKW22" s="51"/>
      <c r="AKX22" s="51">
        <v>971</v>
      </c>
      <c r="AKY22" s="51"/>
      <c r="AKZ22" s="51"/>
      <c r="ALA22" s="51"/>
      <c r="ALB22" s="69">
        <f t="shared" si="367"/>
        <v>971</v>
      </c>
      <c r="ALC22" s="70">
        <f t="shared" si="368"/>
        <v>161.83333333333334</v>
      </c>
      <c r="ALD22" s="50"/>
      <c r="ALE22" s="51"/>
      <c r="ALF22" s="51"/>
      <c r="ALG22" s="51"/>
      <c r="ALH22" s="51"/>
      <c r="ALI22" s="51"/>
      <c r="ALJ22" s="69">
        <f t="shared" si="369"/>
        <v>0</v>
      </c>
      <c r="ALK22" s="70">
        <f t="shared" si="370"/>
        <v>0</v>
      </c>
      <c r="ALL22" s="50"/>
      <c r="ALM22" s="51"/>
      <c r="ALN22" s="51"/>
      <c r="ALO22" s="51"/>
      <c r="ALP22" s="51"/>
      <c r="ALQ22" s="51"/>
      <c r="ALR22" s="69">
        <f t="shared" si="371"/>
        <v>0</v>
      </c>
      <c r="ALS22" s="70">
        <f t="shared" si="372"/>
        <v>0</v>
      </c>
      <c r="ALT22" s="50"/>
      <c r="ALU22" s="51">
        <v>951</v>
      </c>
      <c r="ALV22" s="51"/>
      <c r="ALW22" s="51"/>
      <c r="ALX22" s="51"/>
      <c r="ALY22" s="51"/>
      <c r="ALZ22" s="69">
        <f t="shared" si="373"/>
        <v>951</v>
      </c>
      <c r="AMA22" s="70">
        <f t="shared" si="374"/>
        <v>158.5</v>
      </c>
      <c r="AMB22" s="50"/>
      <c r="AMC22" s="51"/>
      <c r="AMD22" s="51"/>
      <c r="AME22" s="51"/>
      <c r="AMF22" s="51"/>
      <c r="AMG22" s="51"/>
      <c r="AMH22" s="69">
        <f t="shared" si="375"/>
        <v>0</v>
      </c>
      <c r="AMI22" s="70">
        <f t="shared" si="376"/>
        <v>0</v>
      </c>
      <c r="AMJ22" s="50"/>
      <c r="AMK22" s="51"/>
      <c r="AML22" s="51"/>
      <c r="AMM22" s="51"/>
      <c r="AMN22" s="51"/>
      <c r="AMO22" s="51"/>
      <c r="AMP22" s="69">
        <f t="shared" si="377"/>
        <v>0</v>
      </c>
      <c r="AMQ22" s="70">
        <f t="shared" si="378"/>
        <v>0</v>
      </c>
      <c r="AMR22" s="50"/>
      <c r="AMS22" s="51"/>
      <c r="AMT22" s="51"/>
      <c r="AMU22" s="51"/>
      <c r="AMV22" s="51"/>
      <c r="AMW22" s="51"/>
      <c r="AMX22" s="69">
        <f t="shared" si="379"/>
        <v>0</v>
      </c>
      <c r="AMY22" s="70">
        <f t="shared" si="380"/>
        <v>0</v>
      </c>
      <c r="AMZ22" s="50"/>
      <c r="ANA22" s="51"/>
      <c r="ANB22" s="51"/>
      <c r="ANC22" s="51"/>
      <c r="AND22" s="51"/>
      <c r="ANE22" s="51"/>
      <c r="ANF22" s="69">
        <f t="shared" si="381"/>
        <v>0</v>
      </c>
      <c r="ANG22" s="70">
        <f t="shared" si="382"/>
        <v>0</v>
      </c>
      <c r="ANH22" s="50"/>
      <c r="ANI22" s="51"/>
      <c r="ANJ22" s="51"/>
      <c r="ANK22" s="51"/>
      <c r="ANL22" s="51"/>
      <c r="ANM22" s="51"/>
      <c r="ANN22" s="67">
        <f t="shared" si="383"/>
        <v>0</v>
      </c>
      <c r="ANO22" s="68">
        <f t="shared" si="384"/>
        <v>0</v>
      </c>
      <c r="ANP22" s="50"/>
      <c r="ANQ22" s="51">
        <v>643</v>
      </c>
      <c r="ANR22" s="51"/>
      <c r="ANS22" s="51"/>
      <c r="ANT22" s="51"/>
      <c r="ANU22" s="51"/>
      <c r="ANV22" s="69">
        <f t="shared" si="385"/>
        <v>643</v>
      </c>
      <c r="ANW22" s="70">
        <f t="shared" si="386"/>
        <v>107.16666666666667</v>
      </c>
      <c r="ANX22" s="84"/>
      <c r="ANY22" s="85"/>
      <c r="ANZ22" s="85"/>
      <c r="AOA22" s="85"/>
      <c r="AOB22" s="85"/>
      <c r="AOC22" s="85"/>
      <c r="AOD22" s="69">
        <f t="shared" si="387"/>
        <v>0</v>
      </c>
      <c r="AOE22" s="70">
        <f t="shared" si="388"/>
        <v>0</v>
      </c>
      <c r="AOF22" s="50"/>
      <c r="AOG22" s="51"/>
      <c r="AOH22" s="51"/>
      <c r="AOI22" s="51"/>
      <c r="AOJ22" s="51"/>
      <c r="AOK22" s="51">
        <v>646</v>
      </c>
      <c r="AOL22" s="69">
        <f t="shared" si="389"/>
        <v>646</v>
      </c>
      <c r="AOM22" s="70">
        <f t="shared" si="390"/>
        <v>107.66666666666667</v>
      </c>
      <c r="AON22" s="50"/>
      <c r="AOO22" s="51"/>
      <c r="AOP22" s="51"/>
      <c r="AOQ22" s="51"/>
      <c r="AOR22" s="51"/>
      <c r="AOS22" s="51"/>
      <c r="AOT22" s="69">
        <f t="shared" si="391"/>
        <v>0</v>
      </c>
      <c r="AOU22" s="70">
        <f t="shared" si="392"/>
        <v>0</v>
      </c>
      <c r="AOV22" s="50"/>
      <c r="AOW22" s="51"/>
      <c r="AOX22" s="51"/>
      <c r="AOY22" s="51"/>
      <c r="AOZ22" s="51"/>
      <c r="APA22" s="51"/>
      <c r="APB22" s="69">
        <f t="shared" si="393"/>
        <v>0</v>
      </c>
      <c r="APC22" s="70">
        <f t="shared" si="394"/>
        <v>0</v>
      </c>
      <c r="APD22" s="50"/>
      <c r="APE22" s="51"/>
      <c r="APF22" s="51">
        <v>664</v>
      </c>
      <c r="APG22" s="51"/>
      <c r="APH22" s="51"/>
      <c r="API22" s="51"/>
      <c r="APJ22" s="69">
        <f t="shared" si="395"/>
        <v>664</v>
      </c>
      <c r="APK22" s="70">
        <f t="shared" si="396"/>
        <v>110.66666666666667</v>
      </c>
      <c r="APL22" s="50"/>
      <c r="APM22" s="51"/>
      <c r="APN22" s="51"/>
      <c r="APO22" s="51"/>
      <c r="APP22" s="51"/>
      <c r="APQ22" s="51"/>
      <c r="APR22" s="69">
        <f t="shared" si="397"/>
        <v>0</v>
      </c>
      <c r="APS22" s="70">
        <f t="shared" si="398"/>
        <v>0</v>
      </c>
      <c r="APT22" s="50">
        <v>658</v>
      </c>
      <c r="APU22" s="51"/>
      <c r="APV22" s="51"/>
      <c r="APW22" s="51"/>
      <c r="APX22" s="51"/>
      <c r="APY22" s="51"/>
      <c r="APZ22" s="69">
        <f t="shared" si="399"/>
        <v>658</v>
      </c>
      <c r="AQA22" s="70">
        <f t="shared" si="400"/>
        <v>109.66666666666667</v>
      </c>
      <c r="AQB22" s="50"/>
      <c r="AQC22" s="51"/>
      <c r="AQD22" s="51"/>
      <c r="AQE22" s="51"/>
      <c r="AQF22" s="51"/>
      <c r="AQG22" s="51"/>
      <c r="AQH22" s="69">
        <f t="shared" si="401"/>
        <v>0</v>
      </c>
      <c r="AQI22" s="70">
        <f t="shared" si="402"/>
        <v>0</v>
      </c>
      <c r="AQJ22" s="50"/>
      <c r="AQK22" s="51">
        <v>648</v>
      </c>
      <c r="AQL22" s="51"/>
      <c r="AQM22" s="51"/>
      <c r="AQN22" s="51"/>
      <c r="AQO22" s="51"/>
      <c r="AQP22" s="69">
        <f t="shared" si="403"/>
        <v>648</v>
      </c>
      <c r="AQQ22" s="70">
        <f t="shared" si="404"/>
        <v>108</v>
      </c>
      <c r="AQR22" s="50"/>
      <c r="AQS22" s="51"/>
      <c r="AQT22" s="51"/>
      <c r="AQU22" s="51"/>
      <c r="AQV22" s="51"/>
      <c r="AQW22" s="51"/>
      <c r="AQX22" s="69">
        <f t="shared" si="405"/>
        <v>0</v>
      </c>
      <c r="AQY22" s="70">
        <f t="shared" si="406"/>
        <v>0</v>
      </c>
      <c r="AQZ22" s="50"/>
      <c r="ARA22" s="51"/>
      <c r="ARB22" s="51"/>
      <c r="ARC22" s="51"/>
      <c r="ARD22" s="51"/>
      <c r="ARE22" s="51">
        <v>633</v>
      </c>
      <c r="ARF22" s="69">
        <f t="shared" si="407"/>
        <v>633</v>
      </c>
      <c r="ARG22" s="70">
        <f t="shared" si="408"/>
        <v>105.5</v>
      </c>
      <c r="ARH22" s="50"/>
      <c r="ARI22" s="51"/>
      <c r="ARJ22" s="51"/>
      <c r="ARK22" s="51"/>
      <c r="ARL22" s="51"/>
      <c r="ARM22" s="51"/>
      <c r="ARN22" s="69">
        <f t="shared" si="409"/>
        <v>0</v>
      </c>
      <c r="ARO22" s="70">
        <f t="shared" si="410"/>
        <v>0</v>
      </c>
      <c r="ARP22" s="50"/>
      <c r="ARQ22" s="51">
        <v>627</v>
      </c>
      <c r="ARR22" s="51">
        <v>2</v>
      </c>
      <c r="ARS22" s="51"/>
      <c r="ART22" s="51"/>
      <c r="ARU22" s="51"/>
      <c r="ARV22" s="69">
        <f t="shared" si="411"/>
        <v>629</v>
      </c>
      <c r="ARW22" s="70">
        <f t="shared" si="412"/>
        <v>104.83333333333333</v>
      </c>
      <c r="ARX22" s="50"/>
      <c r="ARY22" s="51">
        <v>646</v>
      </c>
      <c r="ARZ22" s="51"/>
      <c r="ASA22" s="51"/>
      <c r="ASB22" s="51"/>
      <c r="ASC22" s="51"/>
      <c r="ASD22" s="69">
        <f t="shared" si="413"/>
        <v>646</v>
      </c>
      <c r="ASE22" s="70">
        <f t="shared" si="414"/>
        <v>107.66666666666667</v>
      </c>
      <c r="ASF22" s="50"/>
      <c r="ASG22" s="51"/>
      <c r="ASH22" s="51"/>
      <c r="ASI22" s="51"/>
      <c r="ASJ22" s="51"/>
      <c r="ASK22" s="51"/>
      <c r="ASL22" s="69">
        <f t="shared" si="415"/>
        <v>0</v>
      </c>
      <c r="ASM22" s="70">
        <f t="shared" si="416"/>
        <v>0</v>
      </c>
      <c r="ASN22" s="50"/>
      <c r="ASO22" s="51">
        <v>674</v>
      </c>
      <c r="ASP22" s="51"/>
      <c r="ASQ22" s="51"/>
      <c r="ASR22" s="51"/>
      <c r="ASS22" s="51"/>
      <c r="AST22" s="69">
        <f t="shared" si="417"/>
        <v>674</v>
      </c>
      <c r="ASU22" s="70">
        <f t="shared" si="418"/>
        <v>112.33333333333333</v>
      </c>
      <c r="ASV22" s="50"/>
      <c r="ASW22" s="51"/>
      <c r="ASX22" s="51">
        <v>667</v>
      </c>
      <c r="ASY22" s="51"/>
      <c r="ASZ22" s="51"/>
      <c r="ATA22" s="51"/>
      <c r="ATB22" s="69">
        <f t="shared" si="419"/>
        <v>667</v>
      </c>
      <c r="ATC22" s="70">
        <f t="shared" si="420"/>
        <v>111.16666666666667</v>
      </c>
      <c r="ATD22" s="50"/>
      <c r="ATE22" s="51"/>
      <c r="ATF22" s="51"/>
      <c r="ATG22" s="51"/>
      <c r="ATH22" s="51"/>
      <c r="ATI22" s="51"/>
      <c r="ATJ22" s="69">
        <f t="shared" si="421"/>
        <v>0</v>
      </c>
      <c r="ATK22" s="70">
        <f t="shared" si="422"/>
        <v>0</v>
      </c>
      <c r="ATL22" s="50"/>
      <c r="ATM22" s="51"/>
      <c r="ATN22" s="51"/>
      <c r="ATO22" s="51"/>
      <c r="ATP22" s="51">
        <v>572</v>
      </c>
      <c r="ATQ22" s="51"/>
      <c r="ATR22" s="69">
        <f t="shared" si="423"/>
        <v>572</v>
      </c>
      <c r="ATS22" s="70">
        <f t="shared" si="424"/>
        <v>95.333333333333329</v>
      </c>
      <c r="ATT22" s="50"/>
      <c r="ATU22" s="51"/>
      <c r="ATV22" s="51"/>
      <c r="ATW22" s="51"/>
      <c r="ATX22" s="51"/>
      <c r="ATY22" s="51"/>
      <c r="ATZ22" s="69">
        <f t="shared" si="425"/>
        <v>0</v>
      </c>
      <c r="AUA22" s="70">
        <f t="shared" si="426"/>
        <v>0</v>
      </c>
      <c r="AUB22" s="50">
        <v>650</v>
      </c>
      <c r="AUC22" s="51"/>
      <c r="AUD22" s="51"/>
      <c r="AUE22" s="51"/>
      <c r="AUF22" s="51"/>
      <c r="AUG22" s="51">
        <v>631</v>
      </c>
      <c r="AUH22" s="69">
        <f t="shared" si="427"/>
        <v>1281</v>
      </c>
      <c r="AUI22" s="70">
        <f t="shared" si="428"/>
        <v>213.5</v>
      </c>
      <c r="AUJ22" s="50"/>
      <c r="AUK22" s="51"/>
      <c r="AUL22" s="51"/>
      <c r="AUM22" s="51"/>
      <c r="AUN22" s="51"/>
      <c r="AUO22" s="51"/>
      <c r="AUP22" s="69">
        <f t="shared" si="429"/>
        <v>0</v>
      </c>
      <c r="AUQ22" s="70">
        <f t="shared" si="430"/>
        <v>0</v>
      </c>
      <c r="AUR22" s="50">
        <v>981</v>
      </c>
      <c r="AUS22" s="51"/>
      <c r="AUT22" s="51"/>
      <c r="AUU22" s="51"/>
      <c r="AUV22" s="51"/>
      <c r="AUW22" s="51"/>
      <c r="AUX22" s="69">
        <f t="shared" si="431"/>
        <v>981</v>
      </c>
      <c r="AUY22" s="70">
        <f t="shared" si="432"/>
        <v>163.5</v>
      </c>
      <c r="AUZ22" s="50"/>
      <c r="AVA22" s="51"/>
      <c r="AVB22" s="51"/>
      <c r="AVC22" s="51"/>
      <c r="AVD22" s="51"/>
      <c r="AVE22" s="51"/>
      <c r="AVF22" s="69">
        <f t="shared" si="433"/>
        <v>0</v>
      </c>
      <c r="AVG22" s="70">
        <f t="shared" si="434"/>
        <v>0</v>
      </c>
      <c r="AVH22" s="50"/>
      <c r="AVI22" s="51">
        <v>300</v>
      </c>
      <c r="AVJ22" s="51"/>
      <c r="AVK22" s="51"/>
      <c r="AVL22" s="51"/>
      <c r="AVM22" s="51"/>
      <c r="AVN22" s="69">
        <f t="shared" si="435"/>
        <v>300</v>
      </c>
      <c r="AVO22" s="70">
        <f t="shared" si="436"/>
        <v>50</v>
      </c>
      <c r="AVP22" s="50"/>
      <c r="AVQ22" s="51">
        <v>657</v>
      </c>
      <c r="AVR22" s="51"/>
      <c r="AVS22" s="51"/>
      <c r="AVT22" s="51"/>
      <c r="AVU22" s="51"/>
      <c r="AVV22" s="69">
        <f t="shared" si="437"/>
        <v>657</v>
      </c>
      <c r="AVW22" s="70">
        <f t="shared" si="438"/>
        <v>109.5</v>
      </c>
      <c r="AVX22" s="50"/>
      <c r="AVY22" s="51">
        <v>648</v>
      </c>
      <c r="AVZ22" s="51"/>
      <c r="AWA22" s="51"/>
      <c r="AWB22" s="51"/>
      <c r="AWC22" s="51"/>
      <c r="AWD22" s="69">
        <f t="shared" si="439"/>
        <v>648</v>
      </c>
      <c r="AWE22" s="70">
        <f t="shared" si="440"/>
        <v>108</v>
      </c>
      <c r="AWF22" s="50"/>
      <c r="AWG22" s="51">
        <v>659</v>
      </c>
      <c r="AWH22" s="51"/>
      <c r="AWI22" s="51"/>
      <c r="AWJ22" s="51"/>
      <c r="AWK22" s="51"/>
      <c r="AWL22" s="69">
        <f t="shared" si="441"/>
        <v>659</v>
      </c>
      <c r="AWM22" s="70">
        <f t="shared" si="442"/>
        <v>109.83333333333333</v>
      </c>
      <c r="AWN22" s="50">
        <v>969</v>
      </c>
      <c r="AWO22" s="51"/>
      <c r="AWP22" s="51"/>
      <c r="AWQ22" s="51"/>
      <c r="AWR22" s="51"/>
      <c r="AWS22" s="51"/>
      <c r="AWT22" s="52">
        <f t="shared" si="443"/>
        <v>969</v>
      </c>
      <c r="AWU22" s="53">
        <f t="shared" si="444"/>
        <v>161.5</v>
      </c>
      <c r="AWV22" s="50">
        <v>647</v>
      </c>
      <c r="AWW22" s="51"/>
      <c r="AWX22" s="51"/>
      <c r="AWY22" s="51"/>
      <c r="AWZ22" s="51"/>
      <c r="AXA22" s="51"/>
      <c r="AXB22" s="52">
        <f t="shared" si="445"/>
        <v>647</v>
      </c>
      <c r="AXC22" s="53">
        <f t="shared" si="446"/>
        <v>107.83333333333333</v>
      </c>
      <c r="AXD22" s="50"/>
      <c r="AXE22" s="51">
        <v>988</v>
      </c>
      <c r="AXF22" s="51"/>
      <c r="AXG22" s="51"/>
      <c r="AXH22" s="51">
        <v>996</v>
      </c>
      <c r="AXI22" s="51"/>
      <c r="AXJ22" s="52">
        <f t="shared" si="447"/>
        <v>1984</v>
      </c>
      <c r="AXK22" s="53">
        <f t="shared" si="448"/>
        <v>330.66666666666669</v>
      </c>
      <c r="AXL22" s="50"/>
      <c r="AXM22" s="51"/>
      <c r="AXN22" s="51"/>
      <c r="AXO22" s="51"/>
      <c r="AXP22" s="51"/>
      <c r="AXQ22" s="51"/>
      <c r="AXR22" s="52">
        <f t="shared" si="449"/>
        <v>0</v>
      </c>
      <c r="AXS22" s="53">
        <f t="shared" si="450"/>
        <v>0</v>
      </c>
      <c r="AXT22" s="50"/>
      <c r="AXU22" s="51">
        <v>961</v>
      </c>
      <c r="AXV22" s="51"/>
      <c r="AXW22" s="51"/>
      <c r="AXX22" s="51"/>
      <c r="AXY22" s="51"/>
      <c r="AXZ22" s="52">
        <f t="shared" si="451"/>
        <v>961</v>
      </c>
      <c r="AYA22" s="53">
        <f t="shared" si="452"/>
        <v>160.16666666666666</v>
      </c>
      <c r="AYB22" s="50">
        <v>961</v>
      </c>
      <c r="AYC22" s="51"/>
      <c r="AYD22" s="51"/>
      <c r="AYE22" s="51"/>
      <c r="AYF22" s="51"/>
      <c r="AYG22" s="51"/>
      <c r="AYH22" s="52">
        <f t="shared" si="453"/>
        <v>961</v>
      </c>
      <c r="AYI22" s="53">
        <f t="shared" si="454"/>
        <v>160.16666666666666</v>
      </c>
      <c r="AYJ22" s="50">
        <v>729</v>
      </c>
      <c r="AYK22" s="51"/>
      <c r="AYL22" s="51">
        <v>84</v>
      </c>
      <c r="AYM22" s="51"/>
      <c r="AYN22" s="51"/>
      <c r="AYO22" s="51">
        <v>152</v>
      </c>
      <c r="AYP22" s="52">
        <f t="shared" si="455"/>
        <v>965</v>
      </c>
      <c r="AYQ22" s="53">
        <f t="shared" si="456"/>
        <v>160.83333333333334</v>
      </c>
      <c r="AYR22" s="50"/>
      <c r="AYS22" s="51"/>
      <c r="AYT22" s="51"/>
      <c r="AYU22" s="51"/>
      <c r="AYV22" s="51"/>
      <c r="AYW22" s="51"/>
      <c r="AYX22" s="52">
        <f t="shared" si="457"/>
        <v>0</v>
      </c>
      <c r="AYY22" s="53">
        <f t="shared" si="458"/>
        <v>0</v>
      </c>
      <c r="AYZ22" s="50"/>
      <c r="AZA22" s="51"/>
      <c r="AZB22" s="51"/>
      <c r="AZC22" s="51"/>
      <c r="AZD22" s="51">
        <v>966</v>
      </c>
      <c r="AZE22" s="51"/>
      <c r="AZF22" s="52">
        <f t="shared" si="459"/>
        <v>966</v>
      </c>
      <c r="AZG22" s="53">
        <f t="shared" si="460"/>
        <v>161</v>
      </c>
      <c r="AZH22" s="50"/>
      <c r="AZI22" s="51"/>
      <c r="AZJ22" s="51"/>
      <c r="AZK22" s="51"/>
      <c r="AZL22" s="51"/>
      <c r="AZM22" s="51"/>
      <c r="AZN22" s="52">
        <f t="shared" si="461"/>
        <v>0</v>
      </c>
      <c r="AZO22" s="53">
        <f t="shared" si="462"/>
        <v>0</v>
      </c>
      <c r="AZP22" s="50"/>
      <c r="AZQ22" s="51"/>
      <c r="AZR22" s="51"/>
      <c r="AZS22" s="51"/>
      <c r="AZT22" s="51"/>
      <c r="AZU22" s="51">
        <v>660</v>
      </c>
      <c r="AZV22" s="52">
        <f t="shared" si="463"/>
        <v>660</v>
      </c>
      <c r="AZW22" s="53">
        <f t="shared" si="464"/>
        <v>110</v>
      </c>
      <c r="AZX22" s="84"/>
      <c r="AZY22" s="85"/>
      <c r="AZZ22" s="85"/>
      <c r="BAA22" s="85"/>
      <c r="BAB22" s="85"/>
      <c r="BAC22" s="85">
        <v>652</v>
      </c>
      <c r="BAD22" s="52">
        <f t="shared" si="465"/>
        <v>652</v>
      </c>
      <c r="BAE22" s="53">
        <f t="shared" si="466"/>
        <v>108.66666666666667</v>
      </c>
      <c r="BAF22" s="50"/>
      <c r="BAG22" s="51"/>
      <c r="BAH22" s="51">
        <v>976</v>
      </c>
      <c r="BAI22" s="51"/>
      <c r="BAJ22" s="51"/>
      <c r="BAK22" s="51"/>
      <c r="BAL22" s="52">
        <f t="shared" si="467"/>
        <v>976</v>
      </c>
      <c r="BAM22" s="53">
        <f t="shared" si="468"/>
        <v>162.66666666666666</v>
      </c>
      <c r="BAN22" s="50"/>
      <c r="BAO22" s="51"/>
      <c r="BAP22" s="51"/>
      <c r="BAQ22" s="51"/>
      <c r="BAR22" s="51"/>
      <c r="BAS22" s="51">
        <v>653</v>
      </c>
      <c r="BAT22" s="52">
        <f t="shared" si="469"/>
        <v>653</v>
      </c>
      <c r="BAU22" s="53">
        <f t="shared" si="470"/>
        <v>108.83333333333333</v>
      </c>
      <c r="BAV22" s="50"/>
      <c r="BAW22" s="51"/>
      <c r="BAX22" s="51"/>
      <c r="BAY22" s="51"/>
      <c r="BAZ22" s="51"/>
      <c r="BBA22" s="51"/>
      <c r="BBB22" s="52">
        <f t="shared" si="471"/>
        <v>0</v>
      </c>
      <c r="BBC22" s="53">
        <f t="shared" si="472"/>
        <v>0</v>
      </c>
      <c r="BBD22" s="50">
        <v>994</v>
      </c>
      <c r="BBE22" s="51"/>
      <c r="BBF22" s="51"/>
      <c r="BBG22" s="51"/>
      <c r="BBH22" s="51"/>
      <c r="BBI22" s="51"/>
      <c r="BBJ22" s="52">
        <f t="shared" si="473"/>
        <v>994</v>
      </c>
      <c r="BBK22" s="53">
        <f t="shared" si="474"/>
        <v>165.66666666666666</v>
      </c>
      <c r="BBL22" s="50"/>
      <c r="BBM22" s="51"/>
      <c r="BBN22" s="51"/>
      <c r="BBO22" s="51">
        <v>657</v>
      </c>
      <c r="BBP22" s="51"/>
      <c r="BBQ22" s="51"/>
      <c r="BBR22" s="52">
        <f t="shared" si="475"/>
        <v>657</v>
      </c>
      <c r="BBS22" s="53">
        <f t="shared" si="476"/>
        <v>109.5</v>
      </c>
      <c r="BBT22" s="50"/>
      <c r="BBU22" s="51"/>
      <c r="BBV22" s="51"/>
      <c r="BBW22" s="51"/>
      <c r="BBX22" s="51"/>
      <c r="BBY22" s="51"/>
      <c r="BBZ22" s="52">
        <f t="shared" si="477"/>
        <v>0</v>
      </c>
      <c r="BCA22" s="53">
        <f t="shared" si="478"/>
        <v>0</v>
      </c>
      <c r="BCB22" s="50"/>
      <c r="BCC22" s="51"/>
      <c r="BCD22" s="51"/>
      <c r="BCE22" s="51">
        <v>654</v>
      </c>
      <c r="BCF22" s="51"/>
      <c r="BCG22" s="51">
        <v>649</v>
      </c>
      <c r="BCH22" s="42">
        <f t="shared" ref="BCH22" si="1220">SUM(BCB22:BCG22)</f>
        <v>1303</v>
      </c>
      <c r="BCI22" s="43">
        <f t="shared" ref="BCI22" si="1221">BCH22/$BBC$5</f>
        <v>217.16666666666666</v>
      </c>
      <c r="BCJ22" s="50"/>
      <c r="BCK22" s="51"/>
      <c r="BCL22" s="51"/>
      <c r="BCM22" s="51">
        <v>440</v>
      </c>
      <c r="BCN22" s="51"/>
      <c r="BCO22" s="51">
        <v>211</v>
      </c>
      <c r="BCP22" s="52">
        <f t="shared" si="481"/>
        <v>651</v>
      </c>
      <c r="BCQ22" s="53">
        <f t="shared" si="482"/>
        <v>108.5</v>
      </c>
      <c r="BCR22" s="50"/>
      <c r="BCS22" s="51"/>
      <c r="BCT22" s="51"/>
      <c r="BCU22" s="51"/>
      <c r="BCV22" s="51">
        <v>651</v>
      </c>
      <c r="BCW22" s="51"/>
      <c r="BCX22" s="52">
        <f t="shared" si="483"/>
        <v>651</v>
      </c>
      <c r="BCY22" s="53">
        <f t="shared" si="484"/>
        <v>108.5</v>
      </c>
      <c r="BCZ22" s="50"/>
      <c r="BDA22" s="51"/>
      <c r="BDB22" s="51"/>
      <c r="BDC22" s="51"/>
      <c r="BDD22" s="51"/>
      <c r="BDE22" s="51"/>
      <c r="BDF22" s="52">
        <f t="shared" si="485"/>
        <v>0</v>
      </c>
      <c r="BDG22" s="53">
        <f t="shared" si="486"/>
        <v>0</v>
      </c>
      <c r="BDH22" s="50"/>
      <c r="BDI22" s="51"/>
      <c r="BDJ22" s="51"/>
      <c r="BDK22" s="51"/>
      <c r="BDL22" s="51"/>
      <c r="BDM22" s="51"/>
      <c r="BDN22" s="52">
        <f t="shared" si="487"/>
        <v>0</v>
      </c>
      <c r="BDO22" s="53">
        <f t="shared" si="488"/>
        <v>0</v>
      </c>
      <c r="BDP22" s="50"/>
      <c r="BDQ22" s="51"/>
      <c r="BDR22" s="51"/>
      <c r="BDS22" s="51"/>
      <c r="BDT22" s="51"/>
      <c r="BDU22" s="51"/>
      <c r="BDV22" s="52">
        <f t="shared" si="489"/>
        <v>0</v>
      </c>
      <c r="BDW22" s="53">
        <f t="shared" si="490"/>
        <v>0</v>
      </c>
      <c r="BDX22" s="50"/>
      <c r="BDY22" s="51"/>
      <c r="BDZ22" s="51">
        <v>640</v>
      </c>
      <c r="BEA22" s="51"/>
      <c r="BEB22" s="51"/>
      <c r="BEC22" s="51"/>
      <c r="BED22" s="52">
        <f t="shared" si="491"/>
        <v>640</v>
      </c>
      <c r="BEE22" s="53">
        <f t="shared" si="492"/>
        <v>106.66666666666667</v>
      </c>
      <c r="BEF22" s="50"/>
      <c r="BEG22" s="51"/>
      <c r="BEH22" s="51"/>
      <c r="BEI22" s="51"/>
      <c r="BEJ22" s="51"/>
      <c r="BEK22" s="51"/>
      <c r="BEL22" s="52">
        <f t="shared" si="493"/>
        <v>0</v>
      </c>
      <c r="BEM22" s="53">
        <f t="shared" si="494"/>
        <v>0</v>
      </c>
      <c r="BEN22" s="50"/>
      <c r="BEO22" s="51"/>
      <c r="BEP22" s="51">
        <v>647</v>
      </c>
      <c r="BEQ22" s="51"/>
      <c r="BER22" s="51"/>
      <c r="BES22" s="51"/>
      <c r="BET22" s="52">
        <f t="shared" si="495"/>
        <v>647</v>
      </c>
      <c r="BEU22" s="53">
        <f t="shared" si="496"/>
        <v>107.83333333333333</v>
      </c>
      <c r="BEV22" s="84">
        <v>645</v>
      </c>
      <c r="BEW22" s="85"/>
      <c r="BEX22" s="85"/>
      <c r="BEY22" s="85">
        <v>643</v>
      </c>
      <c r="BEZ22" s="85"/>
      <c r="BFA22" s="85"/>
      <c r="BFB22" s="52">
        <f t="shared" si="497"/>
        <v>1288</v>
      </c>
      <c r="BFC22" s="53">
        <f t="shared" si="498"/>
        <v>214.66666666666666</v>
      </c>
      <c r="BFD22" s="50"/>
      <c r="BFE22" s="51"/>
      <c r="BFF22" s="51"/>
      <c r="BFG22" s="51"/>
      <c r="BFH22" s="51"/>
      <c r="BFI22" s="51"/>
      <c r="BFJ22" s="52">
        <f t="shared" si="499"/>
        <v>0</v>
      </c>
      <c r="BFK22" s="53">
        <f t="shared" si="500"/>
        <v>0</v>
      </c>
      <c r="BFL22" s="50"/>
      <c r="BFM22" s="51"/>
      <c r="BFN22" s="51"/>
      <c r="BFO22" s="51"/>
      <c r="BFP22" s="51">
        <v>651</v>
      </c>
      <c r="BFQ22" s="51"/>
      <c r="BFR22" s="52">
        <f t="shared" si="501"/>
        <v>651</v>
      </c>
      <c r="BFS22" s="53">
        <f t="shared" si="502"/>
        <v>108.5</v>
      </c>
      <c r="BFT22" s="50"/>
      <c r="BFU22" s="51"/>
      <c r="BFV22" s="51"/>
      <c r="BFW22" s="51"/>
      <c r="BFX22" s="51"/>
      <c r="BFY22" s="51"/>
      <c r="BFZ22" s="52">
        <f t="shared" si="503"/>
        <v>0</v>
      </c>
      <c r="BGA22" s="53">
        <f t="shared" si="504"/>
        <v>0</v>
      </c>
      <c r="BGB22" s="50">
        <v>639</v>
      </c>
      <c r="BGC22" s="51"/>
      <c r="BGD22" s="51"/>
      <c r="BGE22" s="51"/>
      <c r="BGF22" s="51"/>
      <c r="BGG22" s="51"/>
      <c r="BGH22" s="52">
        <f t="shared" si="505"/>
        <v>639</v>
      </c>
      <c r="BGI22" s="53">
        <f t="shared" si="506"/>
        <v>106.5</v>
      </c>
      <c r="BGJ22" s="50"/>
      <c r="BGK22" s="51"/>
      <c r="BGL22" s="51"/>
      <c r="BGM22" s="51"/>
      <c r="BGN22" s="51"/>
      <c r="BGO22" s="51">
        <v>634</v>
      </c>
      <c r="BGP22" s="52">
        <f t="shared" si="507"/>
        <v>634</v>
      </c>
      <c r="BGQ22" s="53">
        <f t="shared" si="508"/>
        <v>105.66666666666667</v>
      </c>
      <c r="BGR22" s="50"/>
      <c r="BGS22" s="51"/>
      <c r="BGT22" s="51"/>
      <c r="BGU22" s="51"/>
      <c r="BGV22" s="51"/>
      <c r="BGW22" s="51"/>
      <c r="BGX22" s="52">
        <f t="shared" si="509"/>
        <v>0</v>
      </c>
      <c r="BGY22" s="53">
        <f t="shared" si="510"/>
        <v>0</v>
      </c>
      <c r="BGZ22" s="50"/>
      <c r="BHA22" s="51">
        <v>630</v>
      </c>
      <c r="BHB22" s="51"/>
      <c r="BHC22" s="51"/>
      <c r="BHD22" s="51"/>
      <c r="BHE22" s="51">
        <v>630</v>
      </c>
      <c r="BHF22" s="52">
        <f t="shared" si="511"/>
        <v>1260</v>
      </c>
      <c r="BHG22" s="53">
        <f t="shared" si="512"/>
        <v>210</v>
      </c>
      <c r="BHH22" s="65"/>
      <c r="BHI22" s="66"/>
      <c r="BHJ22" s="66"/>
      <c r="BHK22" s="66"/>
      <c r="BHL22" s="66"/>
      <c r="BHM22" s="66"/>
      <c r="BHN22" s="52">
        <f t="shared" si="513"/>
        <v>0</v>
      </c>
      <c r="BHO22" s="53">
        <f t="shared" si="514"/>
        <v>0</v>
      </c>
      <c r="BHP22" s="50"/>
      <c r="BHQ22" s="51"/>
      <c r="BHR22" s="51"/>
      <c r="BHS22" s="51">
        <v>651</v>
      </c>
      <c r="BHT22" s="51"/>
      <c r="BHU22" s="51"/>
      <c r="BHV22" s="52">
        <f t="shared" si="515"/>
        <v>651</v>
      </c>
      <c r="BHW22" s="53">
        <f t="shared" si="516"/>
        <v>108.5</v>
      </c>
      <c r="BHX22" s="50"/>
      <c r="BHY22" s="51"/>
      <c r="BHZ22" s="51"/>
      <c r="BIA22" s="51">
        <v>440</v>
      </c>
      <c r="BIB22" s="51">
        <v>199</v>
      </c>
      <c r="BIC22" s="51"/>
      <c r="BID22" s="52">
        <f t="shared" si="517"/>
        <v>639</v>
      </c>
      <c r="BIE22" s="53">
        <f t="shared" si="518"/>
        <v>106.5</v>
      </c>
      <c r="BIF22" s="50"/>
      <c r="BIG22" s="51"/>
      <c r="BIH22" s="51">
        <v>655</v>
      </c>
      <c r="BII22" s="51"/>
      <c r="BIJ22" s="51"/>
      <c r="BIK22" s="51"/>
      <c r="BIL22" s="52">
        <f t="shared" si="519"/>
        <v>655</v>
      </c>
      <c r="BIM22" s="53">
        <f t="shared" si="520"/>
        <v>109.16666666666667</v>
      </c>
      <c r="BIN22" s="50">
        <v>658</v>
      </c>
      <c r="BIO22" s="51"/>
      <c r="BIP22" s="51"/>
      <c r="BIQ22" s="51"/>
      <c r="BIR22" s="51"/>
      <c r="BIS22" s="51">
        <v>955</v>
      </c>
      <c r="BIT22" s="52">
        <f t="shared" si="521"/>
        <v>1613</v>
      </c>
      <c r="BIU22" s="53">
        <f t="shared" si="522"/>
        <v>268.83333333333331</v>
      </c>
      <c r="BIV22" s="50"/>
      <c r="BIW22" s="51"/>
      <c r="BIX22" s="51"/>
      <c r="BIY22" s="51"/>
      <c r="BIZ22" s="51"/>
      <c r="BJA22" s="51"/>
      <c r="BJB22" s="52">
        <f t="shared" si="523"/>
        <v>0</v>
      </c>
      <c r="BJC22" s="53">
        <f t="shared" si="524"/>
        <v>0</v>
      </c>
      <c r="BJD22" s="50">
        <v>637</v>
      </c>
      <c r="BJE22" s="51"/>
      <c r="BJF22" s="51"/>
      <c r="BJG22" s="51"/>
      <c r="BJH22" s="51"/>
      <c r="BJI22" s="51"/>
      <c r="BJJ22" s="52">
        <f t="shared" si="525"/>
        <v>637</v>
      </c>
      <c r="BJK22" s="53">
        <f t="shared" si="526"/>
        <v>106.16666666666667</v>
      </c>
      <c r="BJL22" s="50"/>
      <c r="BJM22" s="51"/>
      <c r="BJN22" s="51"/>
      <c r="BJO22" s="51"/>
      <c r="BJP22" s="51"/>
      <c r="BJQ22" s="51"/>
      <c r="BJR22" s="52">
        <f t="shared" si="527"/>
        <v>0</v>
      </c>
      <c r="BJS22" s="53">
        <f t="shared" si="528"/>
        <v>0</v>
      </c>
      <c r="BJT22" s="65">
        <v>973</v>
      </c>
      <c r="BJU22" s="66"/>
      <c r="BJV22" s="66"/>
      <c r="BJW22" s="66"/>
      <c r="BJX22" s="66"/>
      <c r="BJY22" s="66"/>
      <c r="BJZ22" s="52">
        <f t="shared" si="529"/>
        <v>973</v>
      </c>
      <c r="BKA22" s="43">
        <f t="shared" si="530"/>
        <v>194.6</v>
      </c>
      <c r="BKB22" s="50"/>
      <c r="BKC22" s="51"/>
      <c r="BKD22" s="51"/>
      <c r="BKE22" s="51">
        <v>955</v>
      </c>
      <c r="BKF22" s="51"/>
      <c r="BKG22" s="51"/>
      <c r="BKH22" s="69">
        <f t="shared" si="531"/>
        <v>955</v>
      </c>
      <c r="BKI22" s="70">
        <f t="shared" si="532"/>
        <v>159.16666666666666</v>
      </c>
      <c r="BKJ22" s="50"/>
      <c r="BKK22" s="51"/>
      <c r="BKL22" s="51"/>
      <c r="BKM22" s="51">
        <v>330</v>
      </c>
      <c r="BKN22" s="51">
        <v>656</v>
      </c>
      <c r="BKO22" s="51"/>
      <c r="BKP22" s="52">
        <f t="shared" si="533"/>
        <v>986</v>
      </c>
      <c r="BKQ22" s="53">
        <f t="shared" si="534"/>
        <v>164.33333333333334</v>
      </c>
      <c r="BKR22" s="50"/>
      <c r="BKS22" s="51"/>
      <c r="BKT22" s="51"/>
      <c r="BKU22" s="51"/>
      <c r="BKV22" s="51"/>
      <c r="BKW22" s="51"/>
      <c r="BKX22" s="52">
        <f t="shared" si="535"/>
        <v>0</v>
      </c>
      <c r="BKY22" s="53">
        <f t="shared" si="536"/>
        <v>0</v>
      </c>
      <c r="BKZ22" s="50"/>
      <c r="BLA22" s="51"/>
      <c r="BLB22" s="51"/>
      <c r="BLC22" s="51"/>
      <c r="BLD22" s="51"/>
      <c r="BLE22" s="51"/>
      <c r="BLF22" s="52">
        <f t="shared" si="537"/>
        <v>0</v>
      </c>
      <c r="BLG22" s="53">
        <f t="shared" si="538"/>
        <v>0</v>
      </c>
      <c r="BLH22" s="50"/>
      <c r="BLI22" s="51"/>
      <c r="BLJ22" s="51">
        <v>992</v>
      </c>
      <c r="BLK22" s="51"/>
      <c r="BLL22" s="51"/>
      <c r="BLM22" s="51"/>
      <c r="BLN22" s="52">
        <f t="shared" si="539"/>
        <v>992</v>
      </c>
      <c r="BLO22" s="53">
        <f t="shared" si="540"/>
        <v>165.33333333333334</v>
      </c>
      <c r="BLP22" s="50"/>
      <c r="BLQ22" s="51"/>
      <c r="BLR22" s="51"/>
      <c r="BLS22" s="51"/>
      <c r="BLT22" s="51"/>
      <c r="BLU22" s="51"/>
      <c r="BLV22" s="52">
        <f t="shared" si="541"/>
        <v>0</v>
      </c>
      <c r="BLW22" s="53">
        <f t="shared" si="542"/>
        <v>0</v>
      </c>
      <c r="BLX22" s="65"/>
      <c r="BLY22" s="66"/>
      <c r="BLZ22" s="66">
        <v>955</v>
      </c>
      <c r="BMA22" s="66"/>
      <c r="BMB22" s="66"/>
      <c r="BMC22" s="66"/>
      <c r="BMD22" s="52">
        <f t="shared" si="543"/>
        <v>955</v>
      </c>
      <c r="BME22" s="53">
        <f t="shared" si="544"/>
        <v>159.16666666666666</v>
      </c>
      <c r="BMF22" s="50"/>
      <c r="BMG22" s="51"/>
      <c r="BMH22" s="51"/>
      <c r="BMI22" s="51"/>
      <c r="BMJ22" s="51">
        <v>631</v>
      </c>
      <c r="BMK22" s="51"/>
      <c r="BML22" s="52">
        <f t="shared" si="545"/>
        <v>631</v>
      </c>
      <c r="BMM22" s="53">
        <f t="shared" si="546"/>
        <v>105.16666666666667</v>
      </c>
      <c r="BMN22" s="65"/>
      <c r="BMO22" s="66"/>
      <c r="BMP22" s="66"/>
      <c r="BMQ22" s="66"/>
      <c r="BMR22" s="66"/>
      <c r="BMS22" s="66">
        <v>950</v>
      </c>
      <c r="BMT22" s="52">
        <f t="shared" si="547"/>
        <v>950</v>
      </c>
      <c r="BMU22" s="53">
        <f t="shared" si="548"/>
        <v>158.33333333333334</v>
      </c>
      <c r="BMV22" s="50"/>
      <c r="BMW22" s="51"/>
      <c r="BMX22" s="51"/>
      <c r="BMY22" s="51"/>
      <c r="BMZ22" s="51"/>
      <c r="BNA22" s="51"/>
      <c r="BNB22" s="52">
        <f t="shared" si="549"/>
        <v>0</v>
      </c>
      <c r="BNC22" s="53">
        <f t="shared" si="550"/>
        <v>0</v>
      </c>
      <c r="BND22" s="50"/>
      <c r="BNE22" s="51"/>
      <c r="BNF22" s="51"/>
      <c r="BNG22" s="51">
        <v>952</v>
      </c>
      <c r="BNH22" s="51"/>
      <c r="BNI22" s="51"/>
      <c r="BNJ22" s="52">
        <f t="shared" si="551"/>
        <v>952</v>
      </c>
      <c r="BNK22" s="53">
        <f t="shared" si="552"/>
        <v>158.66666666666666</v>
      </c>
      <c r="BNL22" s="50"/>
      <c r="BNM22" s="51"/>
      <c r="BNN22" s="51"/>
      <c r="BNO22" s="51"/>
      <c r="BNP22" s="51"/>
      <c r="BNQ22" s="51"/>
      <c r="BNR22" s="52">
        <f t="shared" si="553"/>
        <v>0</v>
      </c>
      <c r="BNS22" s="53">
        <f t="shared" si="554"/>
        <v>0</v>
      </c>
      <c r="BNT22" s="50"/>
      <c r="BNU22" s="51"/>
      <c r="BNV22" s="51">
        <v>980</v>
      </c>
      <c r="BNW22" s="51"/>
      <c r="BNX22" s="51"/>
      <c r="BNY22" s="51"/>
      <c r="BNZ22" s="52">
        <f t="shared" si="555"/>
        <v>980</v>
      </c>
      <c r="BOA22" s="53">
        <f t="shared" si="556"/>
        <v>163.33333333333334</v>
      </c>
      <c r="BOB22" s="50"/>
      <c r="BOC22" s="51"/>
      <c r="BOD22" s="51"/>
      <c r="BOE22" s="51">
        <v>640</v>
      </c>
      <c r="BOF22" s="51"/>
      <c r="BOG22" s="51"/>
      <c r="BOH22" s="52">
        <f t="shared" si="557"/>
        <v>640</v>
      </c>
      <c r="BOI22" s="53">
        <f t="shared" si="558"/>
        <v>106.66666666666667</v>
      </c>
      <c r="BOJ22" s="50"/>
      <c r="BOK22" s="51"/>
      <c r="BOL22" s="51"/>
      <c r="BOM22" s="51"/>
      <c r="BON22" s="51"/>
      <c r="BOO22" s="51"/>
      <c r="BOP22" s="52">
        <f t="shared" si="559"/>
        <v>0</v>
      </c>
      <c r="BOQ22" s="53">
        <f t="shared" si="560"/>
        <v>0</v>
      </c>
      <c r="BOR22" s="50"/>
      <c r="BOS22" s="51"/>
      <c r="BOT22" s="51">
        <v>993</v>
      </c>
      <c r="BOU22" s="51"/>
      <c r="BOV22" s="51"/>
      <c r="BOW22" s="51"/>
      <c r="BOX22" s="52">
        <f t="shared" si="561"/>
        <v>993</v>
      </c>
      <c r="BOY22" s="53">
        <f t="shared" si="562"/>
        <v>165.5</v>
      </c>
      <c r="BOZ22" s="65"/>
      <c r="BPA22" s="66"/>
      <c r="BPB22" s="66"/>
      <c r="BPC22" s="66">
        <v>752</v>
      </c>
      <c r="BPD22" s="66"/>
      <c r="BPE22" s="66"/>
      <c r="BPF22" s="52">
        <f t="shared" si="563"/>
        <v>752</v>
      </c>
      <c r="BPG22" s="53">
        <f t="shared" si="564"/>
        <v>125.33333333333333</v>
      </c>
      <c r="BPH22" s="50"/>
      <c r="BPI22" s="51"/>
      <c r="BPJ22" s="51"/>
      <c r="BPK22" s="51"/>
      <c r="BPL22" s="51"/>
      <c r="BPM22" s="51"/>
      <c r="BPN22" s="52">
        <f t="shared" si="565"/>
        <v>0</v>
      </c>
      <c r="BPO22" s="53">
        <f t="shared" si="566"/>
        <v>0</v>
      </c>
      <c r="BPP22" s="50"/>
      <c r="BPQ22" s="51"/>
      <c r="BPR22" s="51"/>
      <c r="BPS22" s="51"/>
      <c r="BPT22" s="51"/>
      <c r="BPU22" s="51"/>
      <c r="BPV22" s="52">
        <f t="shared" si="567"/>
        <v>0</v>
      </c>
      <c r="BPW22" s="53">
        <f t="shared" si="568"/>
        <v>0</v>
      </c>
      <c r="BPX22" s="50"/>
      <c r="BPY22" s="51"/>
      <c r="BPZ22" s="51"/>
      <c r="BQA22" s="51"/>
      <c r="BQB22" s="51"/>
      <c r="BQC22" s="51">
        <v>650</v>
      </c>
      <c r="BQD22" s="69">
        <f t="shared" si="569"/>
        <v>650</v>
      </c>
      <c r="BQE22" s="53">
        <f t="shared" si="570"/>
        <v>108.33333333333333</v>
      </c>
      <c r="BQF22" s="65"/>
      <c r="BQG22" s="66">
        <v>649</v>
      </c>
      <c r="BQH22" s="66"/>
      <c r="BQI22" s="66"/>
      <c r="BQJ22" s="66"/>
      <c r="BQK22" s="66">
        <v>659</v>
      </c>
      <c r="BQL22" s="69">
        <f t="shared" si="571"/>
        <v>1308</v>
      </c>
      <c r="BQM22" s="53">
        <f t="shared" si="572"/>
        <v>218</v>
      </c>
      <c r="BQN22" s="65"/>
      <c r="BQO22" s="66"/>
      <c r="BQP22" s="66"/>
      <c r="BQQ22" s="66"/>
      <c r="BQR22" s="66"/>
      <c r="BQS22" s="66"/>
      <c r="BQT22" s="69">
        <f t="shared" si="573"/>
        <v>0</v>
      </c>
      <c r="BQU22" s="53">
        <f t="shared" si="574"/>
        <v>0</v>
      </c>
      <c r="BQV22" s="50"/>
      <c r="BQW22" s="51">
        <v>661</v>
      </c>
      <c r="BQX22" s="51"/>
      <c r="BQY22" s="51"/>
      <c r="BQZ22" s="51"/>
      <c r="BRA22" s="51"/>
      <c r="BRB22" s="67">
        <f t="shared" si="575"/>
        <v>661</v>
      </c>
      <c r="BRC22" s="43">
        <f t="shared" si="576"/>
        <v>110.16666666666667</v>
      </c>
      <c r="BRD22" s="50"/>
      <c r="BRE22" s="51">
        <v>805</v>
      </c>
      <c r="BRF22" s="51"/>
      <c r="BRG22" s="51"/>
      <c r="BRH22" s="51"/>
      <c r="BRI22" s="51"/>
      <c r="BRJ22" s="69">
        <f t="shared" si="577"/>
        <v>805</v>
      </c>
      <c r="BRK22" s="53">
        <f t="shared" si="578"/>
        <v>134.16666666666666</v>
      </c>
      <c r="BRL22" s="50">
        <v>990</v>
      </c>
      <c r="BRM22" s="51"/>
      <c r="BRN22" s="51"/>
      <c r="BRO22" s="51"/>
      <c r="BRP22" s="51"/>
      <c r="BRQ22" s="51"/>
      <c r="BRR22" s="67">
        <f t="shared" si="579"/>
        <v>990</v>
      </c>
      <c r="BRS22" s="68">
        <f t="shared" si="580"/>
        <v>165</v>
      </c>
      <c r="BRT22" s="65"/>
      <c r="BRU22" s="66">
        <v>645</v>
      </c>
      <c r="BRV22" s="66"/>
      <c r="BRW22" s="66"/>
      <c r="BRX22" s="66"/>
      <c r="BRY22" s="66"/>
      <c r="BRZ22" s="69">
        <f t="shared" si="581"/>
        <v>645</v>
      </c>
      <c r="BSA22" s="53">
        <f t="shared" si="582"/>
        <v>107.5</v>
      </c>
      <c r="BSB22" s="65">
        <v>660</v>
      </c>
      <c r="BSC22" s="66"/>
      <c r="BSD22" s="66">
        <v>981</v>
      </c>
      <c r="BSE22" s="66"/>
      <c r="BSF22" s="66"/>
      <c r="BSG22" s="66"/>
      <c r="BSH22" s="69">
        <f t="shared" si="583"/>
        <v>1641</v>
      </c>
      <c r="BSI22" s="53">
        <f t="shared" si="584"/>
        <v>273.5</v>
      </c>
      <c r="BSJ22" s="65"/>
      <c r="BSK22" s="66"/>
      <c r="BSL22" s="66">
        <v>977</v>
      </c>
      <c r="BSM22" s="66"/>
      <c r="BSN22" s="66"/>
      <c r="BSO22" s="66"/>
      <c r="BSP22" s="69">
        <f t="shared" si="585"/>
        <v>977</v>
      </c>
      <c r="BSQ22" s="53">
        <f t="shared" si="586"/>
        <v>162.83333333333334</v>
      </c>
      <c r="BSR22" s="65"/>
      <c r="BSS22" s="66"/>
      <c r="BST22" s="66"/>
      <c r="BSU22" s="66">
        <v>978</v>
      </c>
      <c r="BSV22" s="66"/>
      <c r="BSW22" s="66"/>
      <c r="BSX22" s="69">
        <f t="shared" si="587"/>
        <v>978</v>
      </c>
      <c r="BSY22" s="53">
        <f t="shared" si="588"/>
        <v>163</v>
      </c>
      <c r="BSZ22" s="65"/>
      <c r="BTA22" s="66">
        <v>770</v>
      </c>
      <c r="BTB22" s="66">
        <v>206</v>
      </c>
      <c r="BTC22" s="66"/>
      <c r="BTD22" s="66"/>
      <c r="BTE22" s="66"/>
      <c r="BTF22" s="67">
        <f t="shared" si="589"/>
        <v>976</v>
      </c>
      <c r="BTG22" s="43">
        <f t="shared" si="590"/>
        <v>162.66666666666666</v>
      </c>
      <c r="BTH22" s="65">
        <v>652</v>
      </c>
      <c r="BTI22" s="66"/>
      <c r="BTJ22" s="66"/>
      <c r="BTK22" s="66"/>
      <c r="BTL22" s="66">
        <v>662</v>
      </c>
      <c r="BTM22" s="66"/>
      <c r="BTN22" s="69">
        <f t="shared" si="591"/>
        <v>1314</v>
      </c>
      <c r="BTO22" s="70">
        <f t="shared" si="592"/>
        <v>219</v>
      </c>
      <c r="BTP22" s="50"/>
      <c r="BTQ22" s="51"/>
      <c r="BTR22" s="51"/>
      <c r="BTS22" s="51"/>
      <c r="BTT22" s="51"/>
      <c r="BTU22" s="51"/>
      <c r="BTV22" s="69">
        <f t="shared" si="593"/>
        <v>0</v>
      </c>
      <c r="BTW22" s="53">
        <f t="shared" si="594"/>
        <v>0</v>
      </c>
      <c r="BTX22" s="65">
        <v>651</v>
      </c>
      <c r="BTY22" s="66"/>
      <c r="BTZ22" s="66"/>
      <c r="BUA22" s="66"/>
      <c r="BUB22" s="66"/>
      <c r="BUC22" s="66"/>
      <c r="BUD22" s="69">
        <f t="shared" si="595"/>
        <v>651</v>
      </c>
      <c r="BUE22" s="70">
        <f t="shared" si="596"/>
        <v>108.5</v>
      </c>
      <c r="BUF22" s="50"/>
      <c r="BUG22" s="51"/>
      <c r="BUH22" s="51">
        <v>333</v>
      </c>
      <c r="BUI22" s="51"/>
      <c r="BUJ22" s="51"/>
      <c r="BUK22" s="51"/>
      <c r="BUL22" s="69">
        <f t="shared" si="597"/>
        <v>333</v>
      </c>
      <c r="BUM22" s="70">
        <f t="shared" si="598"/>
        <v>55.5</v>
      </c>
      <c r="BUN22" s="65"/>
      <c r="BUO22" s="66"/>
      <c r="BUP22" s="66">
        <v>2323</v>
      </c>
      <c r="BUQ22" s="66"/>
      <c r="BUR22" s="66"/>
      <c r="BUS22" s="66"/>
      <c r="BUT22" s="69">
        <f t="shared" si="599"/>
        <v>2323</v>
      </c>
      <c r="BUU22" s="70">
        <f t="shared" si="600"/>
        <v>387.16666666666669</v>
      </c>
      <c r="BUV22" s="50"/>
      <c r="BUW22" s="51"/>
      <c r="BUX22" s="51"/>
      <c r="BUY22" s="51"/>
      <c r="BUZ22" s="51"/>
      <c r="BVA22" s="51"/>
      <c r="BVB22" s="69">
        <f t="shared" si="601"/>
        <v>0</v>
      </c>
      <c r="BVC22" s="70">
        <f t="shared" si="602"/>
        <v>0</v>
      </c>
      <c r="BVD22" s="50"/>
      <c r="BVE22" s="51"/>
      <c r="BVF22" s="51"/>
      <c r="BVG22" s="51"/>
      <c r="BVH22" s="51"/>
      <c r="BVI22" s="51"/>
      <c r="BVJ22" s="69">
        <f t="shared" si="603"/>
        <v>0</v>
      </c>
      <c r="BVK22" s="70">
        <f t="shared" si="604"/>
        <v>0</v>
      </c>
      <c r="BVL22" s="50"/>
      <c r="BVM22" s="51"/>
      <c r="BVN22" s="51"/>
      <c r="BVO22" s="51"/>
      <c r="BVP22" s="51"/>
      <c r="BVQ22" s="51"/>
      <c r="BVR22" s="69">
        <f t="shared" si="605"/>
        <v>0</v>
      </c>
      <c r="BVS22" s="70">
        <f t="shared" si="606"/>
        <v>0</v>
      </c>
      <c r="BVT22" s="50"/>
      <c r="BVU22" s="51">
        <v>318</v>
      </c>
      <c r="BVV22" s="51"/>
      <c r="BVW22" s="51"/>
      <c r="BVX22" s="51"/>
      <c r="BVY22" s="51"/>
      <c r="BVZ22" s="69">
        <f t="shared" si="607"/>
        <v>318</v>
      </c>
      <c r="BWA22" s="70">
        <f t="shared" si="608"/>
        <v>53</v>
      </c>
      <c r="BWB22" s="50"/>
      <c r="BWC22" s="51"/>
      <c r="BWD22" s="51"/>
      <c r="BWE22" s="51"/>
      <c r="BWF22" s="51"/>
      <c r="BWG22" s="51"/>
      <c r="BWH22" s="69">
        <f t="shared" si="609"/>
        <v>0</v>
      </c>
      <c r="BWI22" s="70">
        <f t="shared" si="610"/>
        <v>0</v>
      </c>
      <c r="BWJ22" s="50"/>
      <c r="BWK22" s="51"/>
      <c r="BWL22" s="51">
        <v>308</v>
      </c>
      <c r="BWM22" s="51"/>
      <c r="BWN22" s="51"/>
      <c r="BWO22" s="51"/>
      <c r="BWP22" s="69">
        <f t="shared" si="611"/>
        <v>308</v>
      </c>
      <c r="BWQ22" s="70">
        <f t="shared" si="612"/>
        <v>51.333333333333336</v>
      </c>
      <c r="BWR22" s="50"/>
      <c r="BWS22" s="51"/>
      <c r="BWT22" s="51"/>
      <c r="BWU22" s="51"/>
      <c r="BWV22" s="51"/>
      <c r="BWW22" s="51"/>
      <c r="BWX22" s="69">
        <f t="shared" si="613"/>
        <v>0</v>
      </c>
      <c r="BWY22" s="70">
        <f t="shared" si="614"/>
        <v>0</v>
      </c>
      <c r="BWZ22" s="50"/>
      <c r="BXA22" s="51"/>
      <c r="BXB22" s="51"/>
      <c r="BXC22" s="51"/>
      <c r="BXD22" s="51">
        <v>321</v>
      </c>
      <c r="BXE22" s="51"/>
      <c r="BXF22" s="69">
        <f t="shared" si="615"/>
        <v>321</v>
      </c>
      <c r="BXG22" s="70">
        <f t="shared" si="616"/>
        <v>53.5</v>
      </c>
      <c r="BXH22" s="50"/>
      <c r="BXI22" s="51"/>
      <c r="BXJ22" s="51"/>
      <c r="BXK22" s="51"/>
      <c r="BXL22" s="51"/>
      <c r="BXM22" s="51"/>
      <c r="BXN22" s="69">
        <f t="shared" si="617"/>
        <v>0</v>
      </c>
      <c r="BXO22" s="70">
        <f t="shared" si="618"/>
        <v>0</v>
      </c>
      <c r="BXP22" s="65"/>
      <c r="BXQ22" s="66">
        <v>321</v>
      </c>
      <c r="BXR22" s="66"/>
      <c r="BXS22" s="66"/>
      <c r="BXT22" s="66"/>
      <c r="BXV22" s="69">
        <f t="shared" si="73"/>
        <v>321</v>
      </c>
      <c r="BXW22" s="68">
        <f t="shared" si="619"/>
        <v>53.5</v>
      </c>
      <c r="BXX22" s="50"/>
      <c r="BXY22" s="51"/>
      <c r="BXZ22" s="51"/>
      <c r="BYA22" s="51"/>
      <c r="BYB22" s="51"/>
      <c r="BYC22" s="51"/>
      <c r="BYD22" s="69">
        <f t="shared" si="620"/>
        <v>0</v>
      </c>
      <c r="BYE22" s="70">
        <f t="shared" si="621"/>
        <v>0</v>
      </c>
      <c r="BYF22" s="65"/>
      <c r="BYG22" s="66"/>
      <c r="BYH22" s="66"/>
      <c r="BYI22" s="66">
        <v>322</v>
      </c>
      <c r="BYJ22" s="66"/>
      <c r="BYK22" s="66"/>
      <c r="BYL22" s="69">
        <f t="shared" si="622"/>
        <v>322</v>
      </c>
      <c r="BYM22" s="70">
        <f t="shared" si="623"/>
        <v>53.666666666666664</v>
      </c>
      <c r="BYN22" s="50"/>
      <c r="BYO22" s="51"/>
      <c r="BYP22" s="51"/>
      <c r="BYQ22" s="51"/>
      <c r="BYR22" s="51"/>
      <c r="BYS22" s="51"/>
      <c r="BYT22" s="69">
        <f t="shared" si="624"/>
        <v>0</v>
      </c>
      <c r="BYU22" s="70">
        <f t="shared" si="625"/>
        <v>0</v>
      </c>
      <c r="BYV22" s="50"/>
      <c r="BYW22" s="51"/>
      <c r="BYX22" s="51"/>
      <c r="BYY22" s="51"/>
      <c r="BYZ22" s="51">
        <v>378</v>
      </c>
      <c r="BZA22" s="51"/>
      <c r="BZB22" s="69">
        <f t="shared" si="626"/>
        <v>378</v>
      </c>
      <c r="BZC22" s="70">
        <f t="shared" si="627"/>
        <v>63</v>
      </c>
      <c r="BZD22" s="50"/>
      <c r="BZE22" s="51"/>
      <c r="BZF22" s="51"/>
      <c r="BZG22" s="51"/>
      <c r="BZH22" s="51"/>
      <c r="BZI22" s="51"/>
      <c r="BZJ22" s="69">
        <f t="shared" si="628"/>
        <v>0</v>
      </c>
      <c r="BZK22" s="70">
        <f t="shared" si="629"/>
        <v>0</v>
      </c>
      <c r="BZL22" s="50"/>
      <c r="BZM22" s="51"/>
      <c r="BZN22" s="51"/>
      <c r="BZO22" s="51"/>
      <c r="BZP22" s="51"/>
      <c r="BZQ22" s="51"/>
      <c r="BZR22" s="69">
        <f t="shared" si="630"/>
        <v>0</v>
      </c>
      <c r="BZS22" s="70">
        <f t="shared" si="631"/>
        <v>0</v>
      </c>
      <c r="BZT22" s="50"/>
      <c r="BZU22" s="51"/>
      <c r="BZV22" s="51"/>
      <c r="BZW22" s="51"/>
      <c r="BZX22" s="51"/>
      <c r="BZY22" s="51"/>
      <c r="BZZ22" s="69">
        <f t="shared" si="632"/>
        <v>0</v>
      </c>
      <c r="CAA22" s="70">
        <f t="shared" si="633"/>
        <v>0</v>
      </c>
      <c r="CAB22" s="50"/>
      <c r="CAC22" s="51"/>
      <c r="CAD22" s="51"/>
      <c r="CAE22" s="51"/>
      <c r="CAF22" s="51"/>
      <c r="CAG22" s="51"/>
      <c r="CAH22" s="69">
        <f t="shared" si="634"/>
        <v>0</v>
      </c>
      <c r="CAI22" s="70">
        <f t="shared" si="635"/>
        <v>0</v>
      </c>
      <c r="CAJ22" s="65"/>
      <c r="CAK22" s="66"/>
      <c r="CAL22" s="66"/>
      <c r="CAM22" s="66"/>
      <c r="CAN22" s="66">
        <v>281</v>
      </c>
      <c r="CAO22" s="66"/>
      <c r="CAP22" s="69">
        <f t="shared" si="636"/>
        <v>281</v>
      </c>
      <c r="CAQ22" s="70">
        <f t="shared" si="637"/>
        <v>46.833333333333336</v>
      </c>
      <c r="CAR22" s="65"/>
      <c r="CAS22" s="66"/>
      <c r="CAT22" s="66"/>
      <c r="CAU22" s="66"/>
      <c r="CAV22" s="66"/>
      <c r="CAW22" s="66"/>
      <c r="CAX22" s="69">
        <f t="shared" si="638"/>
        <v>0</v>
      </c>
      <c r="CAY22" s="70">
        <f t="shared" si="639"/>
        <v>0</v>
      </c>
      <c r="CAZ22" s="50"/>
      <c r="CBA22" s="51"/>
      <c r="CBB22" s="51"/>
      <c r="CBC22" s="51"/>
      <c r="CBD22" s="51"/>
      <c r="CBE22" s="51"/>
      <c r="CBF22" s="69">
        <f t="shared" si="640"/>
        <v>0</v>
      </c>
      <c r="CBG22" s="70">
        <f t="shared" si="641"/>
        <v>0</v>
      </c>
      <c r="CBH22" s="50"/>
      <c r="CBI22" s="51"/>
      <c r="CBJ22" s="51"/>
      <c r="CBK22" s="51"/>
      <c r="CBL22" s="51"/>
      <c r="CBM22" s="51"/>
      <c r="CBN22" s="69">
        <f t="shared" si="642"/>
        <v>0</v>
      </c>
      <c r="CBO22" s="70">
        <f t="shared" si="643"/>
        <v>0</v>
      </c>
      <c r="CBP22" s="50"/>
      <c r="CBQ22" s="51"/>
      <c r="CBR22" s="51">
        <v>340</v>
      </c>
      <c r="CBS22" s="51"/>
      <c r="CBT22" s="51"/>
      <c r="CBU22" s="51"/>
      <c r="CBV22" s="69">
        <f t="shared" si="644"/>
        <v>340</v>
      </c>
      <c r="CBW22" s="70">
        <f t="shared" si="645"/>
        <v>56.666666666666664</v>
      </c>
      <c r="CBX22" s="50"/>
      <c r="CBY22" s="51"/>
      <c r="CBZ22" s="51"/>
      <c r="CCA22" s="51"/>
      <c r="CCB22" s="51"/>
      <c r="CCC22" s="51"/>
      <c r="CCD22" s="69">
        <f t="shared" si="646"/>
        <v>0</v>
      </c>
      <c r="CCE22" s="70">
        <f t="shared" si="647"/>
        <v>0</v>
      </c>
      <c r="CCF22" s="50"/>
      <c r="CCG22" s="51"/>
      <c r="CCH22" s="51"/>
      <c r="CCI22" s="51"/>
      <c r="CCJ22" s="51"/>
      <c r="CCK22" s="51"/>
      <c r="CCL22" s="69">
        <f t="shared" si="648"/>
        <v>0</v>
      </c>
      <c r="CCM22" s="70">
        <f t="shared" si="649"/>
        <v>0</v>
      </c>
      <c r="CCN22" s="50"/>
      <c r="CCO22" s="51"/>
      <c r="CCP22" s="51"/>
      <c r="CCQ22" s="51"/>
      <c r="CCR22" s="51"/>
      <c r="CCS22" s="51"/>
      <c r="CCT22" s="69">
        <f t="shared" si="650"/>
        <v>0</v>
      </c>
      <c r="CCU22" s="70">
        <f t="shared" si="651"/>
        <v>0</v>
      </c>
      <c r="CCV22" s="50">
        <v>331</v>
      </c>
      <c r="CCW22" s="51"/>
      <c r="CCX22" s="51"/>
      <c r="CCY22" s="51"/>
      <c r="CCZ22" s="51"/>
      <c r="CDA22" s="51"/>
      <c r="CDB22" s="69">
        <f t="shared" si="652"/>
        <v>331</v>
      </c>
      <c r="CDC22" s="70">
        <f t="shared" si="653"/>
        <v>55.166666666666664</v>
      </c>
      <c r="CDD22" s="50"/>
      <c r="CDE22" s="51"/>
      <c r="CDF22" s="51"/>
      <c r="CDG22" s="51"/>
      <c r="CDH22" s="51"/>
      <c r="CDI22" s="51"/>
      <c r="CDJ22" s="69">
        <f t="shared" si="654"/>
        <v>0</v>
      </c>
      <c r="CDK22" s="70">
        <f t="shared" si="655"/>
        <v>0</v>
      </c>
      <c r="CDL22" s="50"/>
      <c r="CDM22" s="51">
        <v>321</v>
      </c>
      <c r="CDN22" s="51"/>
      <c r="CDO22" s="51"/>
      <c r="CDP22" s="51"/>
      <c r="CDQ22" s="51"/>
      <c r="CDR22" s="69">
        <f t="shared" si="656"/>
        <v>321</v>
      </c>
      <c r="CDS22" s="70">
        <f t="shared" si="657"/>
        <v>53.5</v>
      </c>
      <c r="CDT22" s="50"/>
      <c r="CDU22" s="51">
        <v>329</v>
      </c>
      <c r="CDV22" s="51"/>
      <c r="CDW22" s="51"/>
      <c r="CDX22" s="51"/>
      <c r="CDY22" s="51"/>
      <c r="CDZ22" s="69">
        <f t="shared" si="658"/>
        <v>329</v>
      </c>
      <c r="CEA22" s="70">
        <f t="shared" si="659"/>
        <v>54.833333333333336</v>
      </c>
      <c r="CEB22" s="50"/>
      <c r="CEC22" s="51"/>
      <c r="CED22" s="51"/>
      <c r="CEE22" s="51"/>
      <c r="CEF22" s="51">
        <v>320</v>
      </c>
      <c r="CEG22" s="51"/>
      <c r="CEH22" s="67">
        <f t="shared" si="660"/>
        <v>320</v>
      </c>
      <c r="CEI22" s="68">
        <f t="shared" si="661"/>
        <v>53.333333333333336</v>
      </c>
      <c r="CEJ22" s="50"/>
      <c r="CEK22" s="51"/>
      <c r="CEL22" s="51"/>
      <c r="CEM22" s="51"/>
      <c r="CEN22" s="51"/>
      <c r="CEO22" s="51"/>
      <c r="CEP22" s="69">
        <f t="shared" si="662"/>
        <v>0</v>
      </c>
      <c r="CEQ22" s="70">
        <f t="shared" si="663"/>
        <v>0</v>
      </c>
      <c r="CER22" s="50"/>
      <c r="CES22" s="51"/>
      <c r="CET22" s="51"/>
      <c r="CEU22" s="51"/>
      <c r="CEV22" s="51"/>
      <c r="CEW22" s="51"/>
      <c r="CEX22" s="69">
        <f t="shared" si="664"/>
        <v>0</v>
      </c>
      <c r="CEY22" s="70">
        <f t="shared" si="665"/>
        <v>0</v>
      </c>
      <c r="CEZ22" s="50"/>
      <c r="CFA22" s="51"/>
      <c r="CFB22" s="51"/>
      <c r="CFC22" s="51"/>
      <c r="CFD22" s="51"/>
      <c r="CFE22" s="51"/>
      <c r="CFF22" s="69">
        <f t="shared" si="666"/>
        <v>0</v>
      </c>
      <c r="CFG22" s="70">
        <f t="shared" si="667"/>
        <v>0</v>
      </c>
      <c r="CFH22" s="50"/>
      <c r="CFI22" s="51"/>
      <c r="CFJ22" s="51"/>
      <c r="CFK22" s="51"/>
      <c r="CFL22" s="51"/>
      <c r="CFM22" s="51"/>
      <c r="CFN22" s="69">
        <f t="shared" si="668"/>
        <v>0</v>
      </c>
      <c r="CFO22" s="70">
        <f t="shared" si="669"/>
        <v>0</v>
      </c>
      <c r="CFP22" s="50">
        <v>337</v>
      </c>
      <c r="CFQ22" s="51"/>
      <c r="CFR22" s="51"/>
      <c r="CFS22" s="51"/>
      <c r="CFT22" s="51"/>
      <c r="CFU22" s="51"/>
      <c r="CFV22" s="69">
        <f t="shared" si="670"/>
        <v>337</v>
      </c>
      <c r="CFW22" s="70">
        <f t="shared" si="671"/>
        <v>56.166666666666664</v>
      </c>
      <c r="CFX22" s="50"/>
      <c r="CFY22" s="51"/>
      <c r="CFZ22" s="51"/>
      <c r="CGA22" s="51"/>
      <c r="CGB22" s="51"/>
      <c r="CGC22" s="51"/>
      <c r="CGD22" s="69">
        <f t="shared" si="672"/>
        <v>0</v>
      </c>
      <c r="CGE22" s="70">
        <f t="shared" si="673"/>
        <v>0</v>
      </c>
      <c r="CGF22" s="50"/>
      <c r="CGG22" s="51"/>
      <c r="CGH22" s="51"/>
      <c r="CGI22" s="51"/>
      <c r="CGJ22" s="51"/>
      <c r="CGK22" s="51"/>
      <c r="CGL22" s="69">
        <f t="shared" si="674"/>
        <v>0</v>
      </c>
      <c r="CGM22" s="70">
        <f t="shared" si="675"/>
        <v>0</v>
      </c>
      <c r="CGN22" s="65"/>
      <c r="CGO22" s="66"/>
      <c r="CGP22" s="66">
        <v>312</v>
      </c>
      <c r="CGQ22" s="66"/>
      <c r="CGR22" s="66"/>
      <c r="CGS22" s="66"/>
      <c r="CGT22" s="69">
        <f t="shared" si="676"/>
        <v>312</v>
      </c>
      <c r="CGU22" s="70">
        <f t="shared" si="677"/>
        <v>52</v>
      </c>
      <c r="CGV22" s="50"/>
      <c r="CGW22" s="51"/>
      <c r="CGX22" s="51">
        <v>326</v>
      </c>
      <c r="CGY22" s="51"/>
      <c r="CGZ22" s="51"/>
      <c r="CHA22" s="51"/>
      <c r="CHB22" s="69">
        <f t="shared" si="678"/>
        <v>326</v>
      </c>
      <c r="CHC22" s="70">
        <f t="shared" si="679"/>
        <v>54.333333333333336</v>
      </c>
      <c r="CHD22" s="50"/>
      <c r="CHE22" s="51"/>
      <c r="CHF22" s="51"/>
      <c r="CHG22" s="51"/>
      <c r="CHH22" s="51"/>
      <c r="CHI22" s="51"/>
      <c r="CHJ22" s="69">
        <f t="shared" si="680"/>
        <v>0</v>
      </c>
      <c r="CHK22" s="70">
        <f t="shared" si="681"/>
        <v>0</v>
      </c>
      <c r="CHL22" s="65"/>
      <c r="CHM22" s="66"/>
      <c r="CHN22" s="66"/>
      <c r="CHO22" s="66">
        <v>333</v>
      </c>
      <c r="CHP22" s="66"/>
      <c r="CHQ22" s="66"/>
      <c r="CHR22" s="69">
        <f t="shared" si="682"/>
        <v>333</v>
      </c>
      <c r="CHS22" s="70">
        <f t="shared" si="683"/>
        <v>55.5</v>
      </c>
      <c r="CHT22" s="50"/>
      <c r="CHU22" s="51"/>
      <c r="CHV22" s="51"/>
      <c r="CHW22" s="51"/>
      <c r="CHX22" s="51">
        <v>316</v>
      </c>
      <c r="CHY22" s="51"/>
      <c r="CHZ22" s="69">
        <f t="shared" si="684"/>
        <v>316</v>
      </c>
      <c r="CIA22" s="70">
        <f t="shared" si="685"/>
        <v>52.666666666666664</v>
      </c>
      <c r="CIB22" s="65"/>
      <c r="CIC22" s="66"/>
      <c r="CID22" s="66"/>
      <c r="CIE22" s="66">
        <v>661</v>
      </c>
      <c r="CIF22" s="66"/>
      <c r="CIG22" s="66"/>
      <c r="CIH22" s="69">
        <f t="shared" si="686"/>
        <v>661</v>
      </c>
      <c r="CII22" s="70">
        <f t="shared" si="687"/>
        <v>110.16666666666667</v>
      </c>
      <c r="CIJ22" s="65"/>
      <c r="CIK22" s="66"/>
      <c r="CIL22" s="66"/>
      <c r="CIM22" s="66"/>
      <c r="CIN22" s="66"/>
      <c r="CIO22" s="66"/>
      <c r="CIP22" s="69">
        <f t="shared" si="688"/>
        <v>0</v>
      </c>
      <c r="CIQ22" s="70">
        <f t="shared" si="689"/>
        <v>0</v>
      </c>
      <c r="CIR22" s="50">
        <v>347</v>
      </c>
      <c r="CIS22" s="51"/>
      <c r="CIT22" s="51"/>
      <c r="CIU22" s="51"/>
      <c r="CIV22" s="51"/>
      <c r="CIW22" s="51"/>
      <c r="CIX22" s="69">
        <f t="shared" si="690"/>
        <v>347</v>
      </c>
      <c r="CIY22" s="70">
        <f t="shared" si="691"/>
        <v>57.833333333333336</v>
      </c>
      <c r="CIZ22" s="50"/>
      <c r="CJA22" s="51"/>
      <c r="CJB22" s="51"/>
      <c r="CJC22" s="51">
        <v>321</v>
      </c>
      <c r="CJD22" s="51"/>
      <c r="CJE22" s="51"/>
      <c r="CJF22" s="69">
        <f t="shared" si="692"/>
        <v>321</v>
      </c>
      <c r="CJG22" s="70">
        <f t="shared" si="1208"/>
        <v>53.5</v>
      </c>
      <c r="CJH22" s="50"/>
      <c r="CJI22" s="51"/>
      <c r="CJJ22" s="51"/>
      <c r="CJK22" s="51"/>
      <c r="CJL22" s="51"/>
      <c r="CJM22" s="51"/>
      <c r="CJN22" s="69">
        <f t="shared" si="693"/>
        <v>0</v>
      </c>
      <c r="CJO22" s="70">
        <f t="shared" si="694"/>
        <v>0</v>
      </c>
      <c r="CJP22" s="50"/>
      <c r="CJQ22" s="51"/>
      <c r="CJR22" s="51"/>
      <c r="CJS22" s="51">
        <v>329</v>
      </c>
      <c r="CJT22" s="51"/>
      <c r="CJU22" s="51"/>
      <c r="CJV22" s="69">
        <f t="shared" si="695"/>
        <v>329</v>
      </c>
      <c r="CJW22" s="70">
        <f t="shared" si="696"/>
        <v>54.833333333333336</v>
      </c>
      <c r="CJX22" s="50"/>
      <c r="CJY22" s="51">
        <v>332</v>
      </c>
      <c r="CJZ22" s="51"/>
      <c r="CKA22" s="51"/>
      <c r="CKB22" s="51"/>
      <c r="CKC22" s="51"/>
      <c r="CKD22" s="69">
        <f t="shared" si="697"/>
        <v>332</v>
      </c>
      <c r="CKE22" s="70">
        <f t="shared" si="698"/>
        <v>55.333333333333336</v>
      </c>
      <c r="CKF22" s="65"/>
      <c r="CKG22" s="66"/>
      <c r="CKH22" s="66"/>
      <c r="CKI22" s="66"/>
      <c r="CKJ22" s="66"/>
      <c r="CKK22" s="66"/>
      <c r="CKL22" s="69">
        <f t="shared" si="699"/>
        <v>0</v>
      </c>
      <c r="CKM22" s="70">
        <f t="shared" si="700"/>
        <v>0</v>
      </c>
      <c r="CKN22" s="50"/>
      <c r="CKO22" s="51"/>
      <c r="CKP22" s="51">
        <v>333</v>
      </c>
      <c r="CKQ22" s="51"/>
      <c r="CKR22" s="51"/>
      <c r="CKS22" s="200"/>
      <c r="CKT22" s="69">
        <f t="shared" si="701"/>
        <v>333</v>
      </c>
      <c r="CKU22" s="70">
        <f t="shared" si="702"/>
        <v>55.5</v>
      </c>
      <c r="CKV22" s="50"/>
      <c r="CKW22" s="51"/>
      <c r="CKX22" s="51"/>
      <c r="CKY22" s="51"/>
      <c r="CKZ22" s="51"/>
      <c r="CLA22" s="51"/>
      <c r="CLB22" s="69">
        <f t="shared" si="703"/>
        <v>0</v>
      </c>
      <c r="CLC22" s="70">
        <f t="shared" si="704"/>
        <v>0</v>
      </c>
      <c r="CLD22" s="50"/>
      <c r="CLE22" s="51"/>
      <c r="CLF22" s="51"/>
      <c r="CLG22" s="51">
        <v>331</v>
      </c>
      <c r="CLH22" s="51"/>
      <c r="CLI22" s="51"/>
      <c r="CLJ22" s="69">
        <f t="shared" si="705"/>
        <v>331</v>
      </c>
      <c r="CLK22" s="70">
        <f t="shared" si="706"/>
        <v>55.166666666666664</v>
      </c>
      <c r="CLL22" s="50"/>
      <c r="CLM22" s="51"/>
      <c r="CLN22" s="51"/>
      <c r="CLO22" s="51"/>
      <c r="CLP22" s="51"/>
      <c r="CLQ22" s="51"/>
      <c r="CLR22" s="69">
        <f t="shared" si="707"/>
        <v>0</v>
      </c>
      <c r="CLS22" s="70">
        <f t="shared" si="708"/>
        <v>0</v>
      </c>
      <c r="CLT22" s="65">
        <v>335</v>
      </c>
      <c r="CLU22" s="66"/>
      <c r="CLV22" s="66"/>
      <c r="CLW22" s="66"/>
      <c r="CLX22" s="66"/>
      <c r="CLY22" s="66"/>
      <c r="CLZ22" s="69">
        <f t="shared" si="709"/>
        <v>335</v>
      </c>
      <c r="CMA22" s="70">
        <f t="shared" si="710"/>
        <v>55.833333333333336</v>
      </c>
      <c r="CMB22" s="50"/>
      <c r="CMC22" s="51"/>
      <c r="CMD22" s="51"/>
      <c r="CME22" s="51"/>
      <c r="CMF22" s="51"/>
      <c r="CMG22" s="51"/>
      <c r="CMH22" s="69">
        <f t="shared" si="711"/>
        <v>0</v>
      </c>
      <c r="CMI22" s="70">
        <f t="shared" si="712"/>
        <v>0</v>
      </c>
      <c r="CMJ22" s="50"/>
      <c r="CMK22" s="51"/>
      <c r="CML22" s="51"/>
      <c r="CMM22" s="51">
        <v>326</v>
      </c>
      <c r="CMN22" s="51"/>
      <c r="CMO22" s="51"/>
      <c r="CMP22" s="69">
        <f t="shared" si="713"/>
        <v>326</v>
      </c>
      <c r="CMQ22" s="70">
        <f t="shared" si="714"/>
        <v>54.333333333333336</v>
      </c>
      <c r="CMR22" s="50"/>
      <c r="CMS22" s="51"/>
      <c r="CMT22" s="51"/>
      <c r="CMU22" s="51"/>
      <c r="CMV22" s="51"/>
      <c r="CMW22" s="51"/>
      <c r="CMX22" s="69">
        <f t="shared" si="715"/>
        <v>0</v>
      </c>
      <c r="CMY22" s="70">
        <f t="shared" si="716"/>
        <v>0</v>
      </c>
      <c r="CMZ22" s="65"/>
      <c r="CNA22" s="66"/>
      <c r="CNB22" s="66"/>
      <c r="CNC22" s="66">
        <v>326</v>
      </c>
      <c r="CND22" s="66"/>
      <c r="CNE22" s="66"/>
      <c r="CNF22" s="69">
        <f t="shared" si="717"/>
        <v>326</v>
      </c>
      <c r="CNG22" s="70">
        <f t="shared" si="718"/>
        <v>54.333333333333336</v>
      </c>
      <c r="CNH22" s="50"/>
      <c r="CNI22" s="51"/>
      <c r="CNJ22" s="51"/>
      <c r="CNK22" s="51"/>
      <c r="CNL22" s="51"/>
      <c r="CNM22" s="51"/>
      <c r="CNN22" s="69">
        <f t="shared" si="719"/>
        <v>0</v>
      </c>
      <c r="CNO22" s="70">
        <f t="shared" si="720"/>
        <v>0</v>
      </c>
      <c r="CNP22" s="65"/>
      <c r="CNQ22" s="66"/>
      <c r="CNR22" s="66"/>
      <c r="CNS22" s="66">
        <v>322</v>
      </c>
      <c r="CNT22" s="66"/>
      <c r="CNU22" s="66"/>
      <c r="CNV22" s="69">
        <f t="shared" si="721"/>
        <v>322</v>
      </c>
      <c r="CNW22" s="70">
        <f t="shared" si="722"/>
        <v>53.666666666666664</v>
      </c>
      <c r="CNX22" s="50"/>
      <c r="CNY22" s="51"/>
      <c r="CNZ22" s="51"/>
      <c r="COA22" s="51"/>
      <c r="COB22" s="51"/>
      <c r="COC22" s="51"/>
      <c r="COD22" s="69">
        <f t="shared" si="723"/>
        <v>0</v>
      </c>
      <c r="COE22" s="70">
        <f t="shared" si="724"/>
        <v>0</v>
      </c>
      <c r="COF22" s="50">
        <v>310</v>
      </c>
      <c r="COG22" s="51"/>
      <c r="COH22" s="51"/>
      <c r="COI22" s="51"/>
      <c r="COJ22" s="51"/>
      <c r="COK22" s="51"/>
      <c r="COL22" s="67">
        <f t="shared" si="725"/>
        <v>310</v>
      </c>
      <c r="COM22" s="68">
        <f t="shared" si="726"/>
        <v>51.666666666666664</v>
      </c>
      <c r="CON22" s="50"/>
      <c r="COO22" s="51"/>
      <c r="COP22" s="51">
        <v>294</v>
      </c>
      <c r="COQ22" s="51"/>
      <c r="COR22" s="51"/>
      <c r="COS22" s="51"/>
      <c r="COT22" s="69">
        <f t="shared" si="727"/>
        <v>294</v>
      </c>
      <c r="COU22" s="70">
        <f t="shared" si="728"/>
        <v>49</v>
      </c>
      <c r="COV22" s="50"/>
      <c r="COW22" s="51"/>
      <c r="COX22" s="51"/>
      <c r="COY22" s="51"/>
      <c r="COZ22" s="51"/>
      <c r="CPA22" s="51">
        <v>0</v>
      </c>
      <c r="CPB22" s="69">
        <f t="shared" si="729"/>
        <v>0</v>
      </c>
      <c r="CPC22" s="70">
        <f t="shared" si="730"/>
        <v>0</v>
      </c>
      <c r="CPD22" s="50">
        <v>0</v>
      </c>
      <c r="CPE22" s="51">
        <v>0</v>
      </c>
      <c r="CPF22" s="51"/>
      <c r="CPG22" s="51"/>
      <c r="CPH22" s="51"/>
      <c r="CPI22" s="51">
        <v>291</v>
      </c>
      <c r="CPJ22" s="69">
        <f t="shared" si="731"/>
        <v>291</v>
      </c>
      <c r="CPK22" s="70">
        <f t="shared" si="732"/>
        <v>48.5</v>
      </c>
      <c r="CPL22" s="50"/>
      <c r="CPM22" s="51"/>
      <c r="CPN22" s="51">
        <v>0</v>
      </c>
      <c r="CPO22" s="51"/>
      <c r="CPP22" s="51"/>
      <c r="CPQ22" s="51">
        <v>0</v>
      </c>
      <c r="CPR22" s="69">
        <f t="shared" si="733"/>
        <v>0</v>
      </c>
      <c r="CPS22" s="70">
        <f t="shared" si="734"/>
        <v>0</v>
      </c>
      <c r="CPT22" s="65">
        <v>336</v>
      </c>
      <c r="CPU22" s="66">
        <v>0</v>
      </c>
      <c r="CPV22" s="66"/>
      <c r="CPW22" s="66"/>
      <c r="CPX22" s="66"/>
      <c r="CPY22" s="66">
        <v>325</v>
      </c>
      <c r="CPZ22" s="69">
        <f t="shared" si="735"/>
        <v>661</v>
      </c>
      <c r="CQA22" s="70">
        <f t="shared" si="736"/>
        <v>110.16666666666667</v>
      </c>
      <c r="CQB22" s="50">
        <v>0</v>
      </c>
      <c r="CQC22" s="51"/>
      <c r="CQD22" s="51"/>
      <c r="CQE22" s="51"/>
      <c r="CQF22" s="51">
        <v>0</v>
      </c>
      <c r="CQG22" s="51"/>
      <c r="CQH22" s="69">
        <f t="shared" si="737"/>
        <v>0</v>
      </c>
      <c r="CQI22" s="70">
        <f t="shared" si="738"/>
        <v>0</v>
      </c>
      <c r="CQJ22" s="84"/>
      <c r="CQK22" s="85">
        <v>0</v>
      </c>
      <c r="CQL22" s="85"/>
      <c r="CQM22" s="85">
        <v>326</v>
      </c>
      <c r="CQN22" s="85"/>
      <c r="CQO22" s="85"/>
      <c r="CQP22" s="69">
        <f t="shared" si="739"/>
        <v>326</v>
      </c>
      <c r="CQQ22" s="70">
        <f t="shared" si="740"/>
        <v>54.333333333333336</v>
      </c>
      <c r="CQR22" s="50"/>
      <c r="CQS22" s="51">
        <v>669</v>
      </c>
      <c r="CQT22" s="51"/>
      <c r="CQU22" s="51">
        <v>0</v>
      </c>
      <c r="CQV22" s="51"/>
      <c r="CQW22" s="51">
        <v>0</v>
      </c>
      <c r="CQX22" s="69">
        <f t="shared" si="741"/>
        <v>669</v>
      </c>
      <c r="CQY22" s="70">
        <f t="shared" si="742"/>
        <v>111.5</v>
      </c>
      <c r="CQZ22" s="50">
        <v>0</v>
      </c>
      <c r="CRA22" s="51"/>
      <c r="CRB22" s="51">
        <v>0</v>
      </c>
      <c r="CRC22" s="51"/>
      <c r="CRD22" s="51"/>
      <c r="CRE22" s="51"/>
      <c r="CRF22" s="69">
        <f t="shared" ref="CRF22" si="1222">SUM(CQZ22:CRE22)</f>
        <v>0</v>
      </c>
      <c r="CRG22" s="70">
        <f t="shared" si="744"/>
        <v>0</v>
      </c>
      <c r="CRH22" s="50"/>
      <c r="CRI22" s="51"/>
      <c r="CRJ22" s="51">
        <v>0</v>
      </c>
      <c r="CRK22" s="51">
        <v>0</v>
      </c>
      <c r="CRL22" s="51"/>
      <c r="CRM22" s="51">
        <v>0</v>
      </c>
      <c r="CRN22" s="69">
        <f t="shared" si="745"/>
        <v>0</v>
      </c>
      <c r="CRO22" s="70">
        <f t="shared" si="746"/>
        <v>0</v>
      </c>
      <c r="CRP22" s="50"/>
      <c r="CRQ22" s="51"/>
      <c r="CRR22" s="51"/>
      <c r="CRS22" s="51">
        <v>0</v>
      </c>
      <c r="CRT22" s="51"/>
      <c r="CRU22" s="51">
        <v>323</v>
      </c>
      <c r="CRV22" s="200">
        <f t="shared" si="747"/>
        <v>323</v>
      </c>
      <c r="CRW22" s="70">
        <f t="shared" si="748"/>
        <v>53.833333333333336</v>
      </c>
      <c r="CRX22" s="65">
        <v>0</v>
      </c>
      <c r="CRY22" s="66">
        <v>0</v>
      </c>
      <c r="CRZ22" s="66"/>
      <c r="CSA22" s="66">
        <v>0</v>
      </c>
      <c r="CSB22" s="66">
        <v>0</v>
      </c>
      <c r="CSC22" s="66"/>
      <c r="CSD22" s="69">
        <f t="shared" si="749"/>
        <v>0</v>
      </c>
      <c r="CSE22" s="70">
        <f t="shared" si="750"/>
        <v>0</v>
      </c>
      <c r="CSF22" s="50">
        <v>0</v>
      </c>
      <c r="CSG22" s="51"/>
      <c r="CSH22" s="51">
        <v>0</v>
      </c>
      <c r="CSI22" s="51">
        <v>327</v>
      </c>
      <c r="CSJ22" s="51"/>
      <c r="CSK22" s="51"/>
      <c r="CSL22" s="66">
        <f t="shared" si="751"/>
        <v>327</v>
      </c>
      <c r="CSM22" s="70">
        <f t="shared" si="752"/>
        <v>54.5</v>
      </c>
      <c r="CSN22" s="50">
        <v>0</v>
      </c>
      <c r="CSO22" s="51">
        <v>0</v>
      </c>
      <c r="CSP22" s="51"/>
      <c r="CSQ22" s="51"/>
      <c r="CSR22" s="51"/>
      <c r="CSS22" s="51">
        <v>339</v>
      </c>
      <c r="CST22" s="66">
        <f t="shared" si="753"/>
        <v>339</v>
      </c>
      <c r="CSU22" s="70">
        <f t="shared" si="754"/>
        <v>56.5</v>
      </c>
      <c r="CSV22" s="50">
        <v>0</v>
      </c>
      <c r="CSW22" s="51">
        <v>0</v>
      </c>
      <c r="CSX22" s="51"/>
      <c r="CSY22" s="51">
        <v>0</v>
      </c>
      <c r="CSZ22" s="51"/>
      <c r="CTA22" s="51"/>
      <c r="CTB22" s="66">
        <f t="shared" si="755"/>
        <v>0</v>
      </c>
      <c r="CTC22" s="70">
        <f t="shared" si="756"/>
        <v>0</v>
      </c>
      <c r="CTD22" s="50">
        <v>314</v>
      </c>
      <c r="CTE22" s="51">
        <v>0</v>
      </c>
      <c r="CTF22" s="51">
        <v>0</v>
      </c>
      <c r="CTG22" s="51"/>
      <c r="CTH22" s="51">
        <v>0</v>
      </c>
      <c r="CTI22" s="51"/>
      <c r="CTJ22" s="66">
        <f t="shared" si="757"/>
        <v>314</v>
      </c>
      <c r="CTK22" s="70">
        <f t="shared" si="758"/>
        <v>52.333333333333336</v>
      </c>
      <c r="CTL22" s="50">
        <v>0</v>
      </c>
      <c r="CTM22" s="51"/>
      <c r="CTN22" s="51">
        <v>0</v>
      </c>
      <c r="CTO22" s="51">
        <v>0</v>
      </c>
      <c r="CTP22" s="51">
        <v>0</v>
      </c>
      <c r="CTQ22" s="51"/>
      <c r="CTR22" s="66">
        <f t="shared" si="759"/>
        <v>0</v>
      </c>
      <c r="CTS22" s="70">
        <f t="shared" si="760"/>
        <v>0</v>
      </c>
      <c r="CTT22" s="50"/>
      <c r="CTU22" s="51"/>
      <c r="CTV22" s="51">
        <v>329</v>
      </c>
      <c r="CTW22" s="51"/>
      <c r="CTX22" s="51"/>
      <c r="CTY22" s="51"/>
      <c r="CTZ22" s="66">
        <f t="shared" si="761"/>
        <v>329</v>
      </c>
      <c r="CUA22" s="70">
        <f t="shared" si="762"/>
        <v>54.833333333333336</v>
      </c>
      <c r="CUB22" s="50"/>
      <c r="CUC22" s="51"/>
      <c r="CUD22" s="51"/>
      <c r="CUE22" s="51"/>
      <c r="CUF22" s="51"/>
      <c r="CUG22" s="51">
        <v>332</v>
      </c>
      <c r="CUH22" s="66">
        <f t="shared" si="763"/>
        <v>332</v>
      </c>
      <c r="CUI22" s="70">
        <f t="shared" si="764"/>
        <v>55.333333333333336</v>
      </c>
      <c r="CUJ22" s="50"/>
      <c r="CUK22" s="51"/>
      <c r="CUL22" s="51">
        <v>0</v>
      </c>
      <c r="CUM22" s="51">
        <v>0</v>
      </c>
      <c r="CUN22" s="51"/>
      <c r="CUO22" s="51">
        <v>0</v>
      </c>
      <c r="CUP22" s="66">
        <f t="shared" si="765"/>
        <v>0</v>
      </c>
      <c r="CUQ22" s="70">
        <f t="shared" si="766"/>
        <v>0</v>
      </c>
      <c r="CUR22" s="50">
        <v>0</v>
      </c>
      <c r="CUS22" s="51"/>
      <c r="CUT22" s="51"/>
      <c r="CUU22" s="51"/>
      <c r="CUV22" s="51"/>
      <c r="CUW22" s="51"/>
      <c r="CUX22" s="66">
        <f t="shared" si="767"/>
        <v>0</v>
      </c>
      <c r="CUY22" s="70">
        <f t="shared" si="768"/>
        <v>0</v>
      </c>
      <c r="CUZ22" s="50">
        <v>311</v>
      </c>
      <c r="CVA22" s="51"/>
      <c r="CVB22" s="51"/>
      <c r="CVC22" s="51"/>
      <c r="CVD22" s="51">
        <v>0</v>
      </c>
      <c r="CVE22" s="51"/>
      <c r="CVF22" s="66">
        <f t="shared" si="769"/>
        <v>311</v>
      </c>
      <c r="CVG22" s="70">
        <f t="shared" si="770"/>
        <v>51.833333333333336</v>
      </c>
      <c r="CVH22" s="50">
        <v>0</v>
      </c>
      <c r="CVI22" s="51"/>
      <c r="CVJ22" s="51">
        <v>0</v>
      </c>
      <c r="CVK22" s="51"/>
      <c r="CVL22" s="51">
        <v>0</v>
      </c>
      <c r="CVM22" s="51">
        <v>325</v>
      </c>
      <c r="CVN22" s="66">
        <f t="shared" si="771"/>
        <v>325</v>
      </c>
      <c r="CVO22" s="70">
        <f t="shared" si="772"/>
        <v>54.166666666666664</v>
      </c>
      <c r="CVP22" s="50"/>
      <c r="CVQ22" s="51">
        <v>0</v>
      </c>
      <c r="CVR22" s="51">
        <v>0</v>
      </c>
      <c r="CVS22" s="51"/>
      <c r="CVT22" s="51">
        <v>0</v>
      </c>
      <c r="CVU22" s="51">
        <v>0</v>
      </c>
      <c r="CVV22" s="66">
        <f t="shared" si="773"/>
        <v>0</v>
      </c>
      <c r="CVW22" s="70">
        <f t="shared" si="774"/>
        <v>0</v>
      </c>
      <c r="CVX22" s="50">
        <v>0</v>
      </c>
      <c r="CVY22" s="51"/>
      <c r="CVZ22" s="51">
        <v>0</v>
      </c>
      <c r="CWA22" s="51"/>
      <c r="CWB22" s="51"/>
      <c r="CWC22" s="51">
        <v>0</v>
      </c>
      <c r="CWD22" s="66">
        <f t="shared" si="775"/>
        <v>0</v>
      </c>
      <c r="CWE22" s="70">
        <f t="shared" si="776"/>
        <v>0</v>
      </c>
      <c r="CWF22" s="50"/>
      <c r="CWG22" s="51">
        <v>0</v>
      </c>
      <c r="CWH22" s="51">
        <v>0</v>
      </c>
      <c r="CWI22" s="51">
        <v>0</v>
      </c>
      <c r="CWJ22" s="51"/>
      <c r="CWK22" s="51">
        <v>0</v>
      </c>
      <c r="CWL22" s="66">
        <f t="shared" si="777"/>
        <v>0</v>
      </c>
      <c r="CWM22" s="70">
        <f t="shared" si="778"/>
        <v>0</v>
      </c>
      <c r="CWN22" s="50">
        <v>326</v>
      </c>
      <c r="CWO22" s="51">
        <v>0</v>
      </c>
      <c r="CWP22" s="51">
        <v>0</v>
      </c>
      <c r="CWQ22" s="51">
        <v>0</v>
      </c>
      <c r="CWR22" s="51"/>
      <c r="CWS22" s="51"/>
      <c r="CWT22" s="66">
        <f t="shared" si="779"/>
        <v>326</v>
      </c>
      <c r="CWU22" s="70">
        <f t="shared" si="780"/>
        <v>54.333333333333336</v>
      </c>
      <c r="CWV22" s="50"/>
      <c r="CWW22" s="51">
        <v>0</v>
      </c>
      <c r="CWX22" s="51">
        <v>0</v>
      </c>
      <c r="CWY22" s="51">
        <v>0</v>
      </c>
      <c r="CWZ22" s="51">
        <v>0</v>
      </c>
      <c r="CXA22" s="51"/>
      <c r="CXB22" s="128">
        <f t="shared" si="781"/>
        <v>0</v>
      </c>
      <c r="CXC22" s="53">
        <f t="shared" si="782"/>
        <v>0</v>
      </c>
      <c r="CXD22" s="50">
        <v>314</v>
      </c>
      <c r="CXE22" s="51"/>
      <c r="CXF22" s="51">
        <v>0</v>
      </c>
      <c r="CXG22" s="51">
        <v>0</v>
      </c>
      <c r="CXH22" s="51">
        <v>0</v>
      </c>
      <c r="CXI22" s="51"/>
      <c r="CXJ22" s="128">
        <f t="shared" si="783"/>
        <v>314</v>
      </c>
      <c r="CXK22" s="53">
        <f t="shared" si="784"/>
        <v>52.333333333333336</v>
      </c>
      <c r="CXL22" s="50">
        <v>0</v>
      </c>
      <c r="CXM22" s="51">
        <v>0</v>
      </c>
      <c r="CXN22" s="51">
        <v>0</v>
      </c>
      <c r="CXO22" s="51"/>
      <c r="CXP22" s="51"/>
      <c r="CXQ22" s="51"/>
      <c r="CXR22" s="128">
        <f t="shared" si="785"/>
        <v>0</v>
      </c>
      <c r="CXS22" s="53">
        <f t="shared" si="786"/>
        <v>0</v>
      </c>
      <c r="CXT22" s="50"/>
      <c r="CXU22" s="51">
        <v>0</v>
      </c>
      <c r="CXV22" s="51">
        <v>0</v>
      </c>
      <c r="CXW22" s="51">
        <v>323</v>
      </c>
      <c r="CXX22" s="51"/>
      <c r="CXY22" s="51"/>
      <c r="CXZ22" s="128">
        <f t="shared" si="787"/>
        <v>323</v>
      </c>
      <c r="CYA22" s="53">
        <f t="shared" si="788"/>
        <v>53.833333333333336</v>
      </c>
      <c r="CYB22" s="50">
        <v>0</v>
      </c>
      <c r="CYC22" s="51">
        <v>0</v>
      </c>
      <c r="CYD22" s="51"/>
      <c r="CYE22" s="51">
        <v>324</v>
      </c>
      <c r="CYF22" s="51">
        <v>0</v>
      </c>
      <c r="CYG22" s="51"/>
      <c r="CYH22" s="128">
        <f t="shared" si="789"/>
        <v>324</v>
      </c>
      <c r="CYI22" s="53">
        <f t="shared" si="790"/>
        <v>54</v>
      </c>
      <c r="CYJ22" s="50"/>
      <c r="CYK22" s="51"/>
      <c r="CYL22" s="51"/>
      <c r="CYM22" s="51">
        <v>0</v>
      </c>
      <c r="CYN22" s="51"/>
      <c r="CYO22" s="51">
        <v>0</v>
      </c>
      <c r="CYP22" s="128">
        <f t="shared" si="791"/>
        <v>0</v>
      </c>
      <c r="CYQ22" s="53">
        <f t="shared" si="792"/>
        <v>0</v>
      </c>
      <c r="CYR22" s="50">
        <v>0</v>
      </c>
      <c r="CYS22" s="51">
        <v>0</v>
      </c>
      <c r="CYT22" s="51"/>
      <c r="CYU22" s="51">
        <v>0</v>
      </c>
      <c r="CYV22" s="51">
        <v>0</v>
      </c>
      <c r="CYW22" s="51">
        <v>324</v>
      </c>
      <c r="CYX22" s="128">
        <f t="shared" si="793"/>
        <v>324</v>
      </c>
      <c r="CYY22" s="53">
        <f t="shared" si="794"/>
        <v>54</v>
      </c>
      <c r="CYZ22" s="50"/>
      <c r="CZA22" s="51"/>
      <c r="CZB22" s="51"/>
      <c r="CZC22" s="51"/>
      <c r="CZD22" s="51"/>
      <c r="CZE22" s="51">
        <v>0</v>
      </c>
      <c r="CZF22" s="128">
        <f t="shared" si="795"/>
        <v>0</v>
      </c>
      <c r="CZG22" s="53">
        <f t="shared" si="796"/>
        <v>0</v>
      </c>
      <c r="CZH22" s="50">
        <v>306</v>
      </c>
      <c r="CZI22" s="51"/>
      <c r="CZJ22" s="51">
        <v>0</v>
      </c>
      <c r="CZK22" s="51"/>
      <c r="CZL22" s="51"/>
      <c r="CZM22" s="51">
        <v>0</v>
      </c>
      <c r="CZN22" s="128">
        <f t="shared" si="797"/>
        <v>306</v>
      </c>
      <c r="CZO22" s="53">
        <f t="shared" si="798"/>
        <v>51</v>
      </c>
      <c r="CZP22" s="50"/>
      <c r="CZQ22" s="51"/>
      <c r="CZR22" s="51"/>
      <c r="CZS22" s="51">
        <v>0</v>
      </c>
      <c r="CZT22" s="51"/>
      <c r="CZU22" s="51">
        <v>322</v>
      </c>
      <c r="CZV22" s="128">
        <f t="shared" si="799"/>
        <v>322</v>
      </c>
      <c r="CZW22" s="53">
        <f t="shared" si="800"/>
        <v>53.666666666666664</v>
      </c>
      <c r="CZX22" s="50"/>
      <c r="CZY22" s="51"/>
      <c r="CZZ22" s="51"/>
      <c r="DAA22" s="51">
        <v>0</v>
      </c>
      <c r="DAB22" s="51">
        <v>0</v>
      </c>
      <c r="DAC22" s="51">
        <v>0</v>
      </c>
      <c r="DAD22" s="66">
        <f t="shared" si="801"/>
        <v>0</v>
      </c>
      <c r="DAE22" s="70">
        <f t="shared" si="802"/>
        <v>0</v>
      </c>
      <c r="DAF22" s="50">
        <v>0</v>
      </c>
      <c r="DAG22" s="51">
        <v>0</v>
      </c>
      <c r="DAH22" s="51">
        <v>0</v>
      </c>
      <c r="DAI22" s="51">
        <v>0</v>
      </c>
      <c r="DAJ22" s="51">
        <v>0</v>
      </c>
      <c r="DAK22" s="51"/>
      <c r="DAL22" s="66">
        <f t="shared" si="803"/>
        <v>0</v>
      </c>
      <c r="DAM22" s="70">
        <f t="shared" si="804"/>
        <v>0</v>
      </c>
      <c r="DAN22" s="50">
        <v>302</v>
      </c>
      <c r="DAO22" s="51"/>
      <c r="DAP22" s="51">
        <v>0</v>
      </c>
      <c r="DAQ22" s="51">
        <v>0</v>
      </c>
      <c r="DAR22" s="51"/>
      <c r="DAS22" s="51"/>
      <c r="DAT22" s="66">
        <f t="shared" si="805"/>
        <v>302</v>
      </c>
      <c r="DAU22" s="70">
        <f t="shared" si="806"/>
        <v>50.333333333333336</v>
      </c>
      <c r="DAV22" s="50"/>
      <c r="DAW22" s="51"/>
      <c r="DAX22" s="51"/>
      <c r="DAY22" s="51">
        <v>0</v>
      </c>
      <c r="DAZ22" s="51"/>
      <c r="DBA22" s="51">
        <v>300</v>
      </c>
      <c r="DBB22" s="66">
        <f t="shared" si="807"/>
        <v>300</v>
      </c>
      <c r="DBC22" s="70">
        <f t="shared" si="808"/>
        <v>50</v>
      </c>
      <c r="DBD22" s="50"/>
      <c r="DBE22" s="51"/>
      <c r="DBF22" s="51"/>
      <c r="DBG22" s="51"/>
      <c r="DBH22" s="51"/>
      <c r="DBI22" s="51">
        <v>0</v>
      </c>
      <c r="DBJ22" s="66">
        <f t="shared" si="809"/>
        <v>0</v>
      </c>
      <c r="DBK22" s="70">
        <f t="shared" si="810"/>
        <v>0</v>
      </c>
      <c r="DBL22" s="50"/>
      <c r="DBM22" s="51"/>
      <c r="DBN22" s="51"/>
      <c r="DBO22" s="51"/>
      <c r="DBP22" s="51"/>
      <c r="DBQ22" s="51"/>
      <c r="DBR22" s="66">
        <f t="shared" si="811"/>
        <v>0</v>
      </c>
      <c r="DBS22" s="70">
        <f t="shared" si="812"/>
        <v>0</v>
      </c>
      <c r="DBT22" s="50"/>
      <c r="DBU22" s="51"/>
      <c r="DBV22" s="51"/>
      <c r="DBW22" s="51"/>
      <c r="DBX22" s="51"/>
      <c r="DBY22" s="51"/>
      <c r="DBZ22" s="66">
        <f t="shared" si="813"/>
        <v>0</v>
      </c>
      <c r="DCA22" s="70">
        <f t="shared" si="814"/>
        <v>0</v>
      </c>
      <c r="DCB22" s="50"/>
      <c r="DCC22" s="51"/>
      <c r="DCD22" s="51"/>
      <c r="DCE22" s="51"/>
      <c r="DCF22" s="51">
        <v>279</v>
      </c>
      <c r="DCG22" s="51"/>
      <c r="DCH22" s="66">
        <f t="shared" si="815"/>
        <v>279</v>
      </c>
      <c r="DCI22" s="70">
        <f t="shared" si="816"/>
        <v>46.5</v>
      </c>
      <c r="DCJ22" s="50">
        <v>0</v>
      </c>
      <c r="DCK22" s="51"/>
      <c r="DCL22" s="51"/>
      <c r="DCM22" s="51"/>
      <c r="DCN22" s="51"/>
      <c r="DCO22" s="51">
        <v>0</v>
      </c>
      <c r="DCP22" s="66">
        <f t="shared" si="817"/>
        <v>0</v>
      </c>
      <c r="DCQ22" s="70">
        <f t="shared" si="818"/>
        <v>0</v>
      </c>
      <c r="DCR22" s="50">
        <v>0</v>
      </c>
      <c r="DCS22" s="51"/>
      <c r="DCT22" s="51">
        <v>0</v>
      </c>
      <c r="DCU22" s="51"/>
      <c r="DCV22" s="51">
        <v>0</v>
      </c>
      <c r="DCW22" s="51"/>
      <c r="DCX22" s="66">
        <f t="shared" si="819"/>
        <v>0</v>
      </c>
      <c r="DCY22" s="70">
        <f t="shared" si="820"/>
        <v>0</v>
      </c>
      <c r="DCZ22" s="50"/>
      <c r="DDA22" s="51"/>
      <c r="DDB22" s="51"/>
      <c r="DDC22" s="51"/>
      <c r="DDD22" s="51"/>
      <c r="DDE22" s="51">
        <v>317</v>
      </c>
      <c r="DDF22" s="66">
        <f t="shared" si="821"/>
        <v>317</v>
      </c>
      <c r="DDG22" s="70">
        <f t="shared" si="822"/>
        <v>52.833333333333336</v>
      </c>
      <c r="DDH22" s="50">
        <v>0</v>
      </c>
      <c r="DDI22" s="51"/>
      <c r="DDJ22" s="51">
        <v>0</v>
      </c>
      <c r="DDK22" s="51"/>
      <c r="DDL22" s="51"/>
      <c r="DDM22" s="51"/>
      <c r="DDN22" s="128">
        <f t="shared" si="823"/>
        <v>0</v>
      </c>
      <c r="DDO22" s="53">
        <f t="shared" si="824"/>
        <v>0</v>
      </c>
      <c r="DDP22" s="50"/>
      <c r="DDQ22" s="51">
        <v>0</v>
      </c>
      <c r="DDR22" s="51">
        <v>0</v>
      </c>
      <c r="DDS22" s="51"/>
      <c r="DDT22" s="51"/>
      <c r="DDU22" s="51"/>
      <c r="DDV22" s="128">
        <f t="shared" si="825"/>
        <v>0</v>
      </c>
      <c r="DDW22" s="53">
        <f t="shared" si="826"/>
        <v>0</v>
      </c>
      <c r="DDX22" s="50">
        <v>0</v>
      </c>
      <c r="DDY22" s="51">
        <v>0</v>
      </c>
      <c r="DDZ22" s="51"/>
      <c r="DEA22" s="51"/>
      <c r="DEB22" s="51">
        <v>0</v>
      </c>
      <c r="DEC22" s="51">
        <v>0</v>
      </c>
      <c r="DED22" s="128">
        <f t="shared" si="827"/>
        <v>0</v>
      </c>
      <c r="DEE22" s="53">
        <f t="shared" si="828"/>
        <v>0</v>
      </c>
      <c r="DEF22" s="50">
        <v>317</v>
      </c>
      <c r="DEG22" s="51"/>
      <c r="DEH22" s="51"/>
      <c r="DEI22" s="51"/>
      <c r="DEJ22" s="51">
        <v>3</v>
      </c>
      <c r="DEK22" s="51"/>
      <c r="DEL22" s="128">
        <f t="shared" si="829"/>
        <v>320</v>
      </c>
      <c r="DEM22" s="53">
        <f t="shared" si="830"/>
        <v>53.333333333333336</v>
      </c>
      <c r="DEN22" s="50"/>
      <c r="DEO22" s="51"/>
      <c r="DEP22" s="51"/>
      <c r="DEQ22" s="51">
        <v>0</v>
      </c>
      <c r="DER22" s="51"/>
      <c r="DES22" s="51">
        <v>0</v>
      </c>
      <c r="DET22" s="128">
        <f t="shared" si="831"/>
        <v>0</v>
      </c>
      <c r="DEU22" s="53">
        <f t="shared" si="832"/>
        <v>0</v>
      </c>
      <c r="DEV22" s="50">
        <v>0</v>
      </c>
      <c r="DEW22" s="51"/>
      <c r="DEX22" s="51"/>
      <c r="DEY22" s="51"/>
      <c r="DEZ22" s="51"/>
      <c r="DFA22" s="51"/>
      <c r="DFB22" s="128">
        <f t="shared" si="833"/>
        <v>0</v>
      </c>
      <c r="DFC22" s="53">
        <f t="shared" si="834"/>
        <v>0</v>
      </c>
      <c r="DFD22" s="50"/>
      <c r="DFE22" s="51">
        <v>0</v>
      </c>
      <c r="DFF22" s="51"/>
      <c r="DFG22" s="51"/>
      <c r="DFH22" s="51"/>
      <c r="DFI22" s="51"/>
      <c r="DFJ22" s="128">
        <f t="shared" si="835"/>
        <v>0</v>
      </c>
      <c r="DFK22" s="53">
        <f t="shared" si="836"/>
        <v>0</v>
      </c>
      <c r="DFL22" s="65"/>
      <c r="DFM22" s="66">
        <v>0</v>
      </c>
      <c r="DFN22" s="66"/>
      <c r="DFO22" s="66">
        <v>329</v>
      </c>
      <c r="DFP22" s="66">
        <v>0</v>
      </c>
      <c r="DFQ22" s="66">
        <v>0</v>
      </c>
      <c r="DFR22" s="66">
        <f t="shared" si="837"/>
        <v>329</v>
      </c>
      <c r="DFS22" s="70">
        <f t="shared" si="838"/>
        <v>54.833333333333336</v>
      </c>
      <c r="DFT22" s="50"/>
      <c r="DFU22" s="51"/>
      <c r="DFV22" s="51"/>
      <c r="DFW22" s="51"/>
      <c r="DFX22" s="51"/>
      <c r="DFY22" s="51"/>
      <c r="DFZ22" s="128">
        <f t="shared" si="839"/>
        <v>0</v>
      </c>
      <c r="DGA22" s="53">
        <f t="shared" si="840"/>
        <v>0</v>
      </c>
      <c r="DGB22" s="50"/>
      <c r="DGC22" s="51">
        <v>0</v>
      </c>
      <c r="DGD22" s="51">
        <v>0</v>
      </c>
      <c r="DGE22" s="51"/>
      <c r="DGF22" s="51"/>
      <c r="DGG22" s="51"/>
      <c r="DGH22" s="128">
        <f t="shared" si="841"/>
        <v>0</v>
      </c>
      <c r="DGI22" s="53">
        <f t="shared" si="842"/>
        <v>0</v>
      </c>
      <c r="DGJ22" s="50"/>
      <c r="DGK22" s="51"/>
      <c r="DGL22" s="51"/>
      <c r="DGM22" s="51"/>
      <c r="DGN22" s="51"/>
      <c r="DGO22" s="51"/>
      <c r="DGP22" s="66">
        <f t="shared" si="843"/>
        <v>0</v>
      </c>
      <c r="DGQ22" s="70">
        <f t="shared" si="844"/>
        <v>0</v>
      </c>
      <c r="DGR22" s="50">
        <v>0</v>
      </c>
      <c r="DGS22" s="51">
        <v>0</v>
      </c>
      <c r="DGT22" s="51">
        <v>0</v>
      </c>
      <c r="DGU22" s="51">
        <v>0</v>
      </c>
      <c r="DGV22" s="51">
        <v>0</v>
      </c>
      <c r="DGW22" s="51"/>
      <c r="DGX22" s="66">
        <f t="shared" si="845"/>
        <v>0</v>
      </c>
      <c r="DGY22" s="70">
        <f t="shared" si="846"/>
        <v>0</v>
      </c>
      <c r="DGZ22" s="50">
        <v>0</v>
      </c>
      <c r="DHA22" s="51"/>
      <c r="DHB22" s="51"/>
      <c r="DHC22" s="51"/>
      <c r="DHD22" s="51"/>
      <c r="DHE22" s="51"/>
      <c r="DHF22" s="66">
        <f t="shared" si="847"/>
        <v>0</v>
      </c>
      <c r="DHG22" s="70">
        <f t="shared" si="848"/>
        <v>0</v>
      </c>
      <c r="DHH22" s="65"/>
      <c r="DHI22" s="66">
        <v>0</v>
      </c>
      <c r="DHJ22" s="66"/>
      <c r="DHK22" s="66"/>
      <c r="DHL22" s="66"/>
      <c r="DHM22" s="66"/>
      <c r="DHN22" s="66">
        <f t="shared" si="849"/>
        <v>0</v>
      </c>
      <c r="DHO22" s="70">
        <f t="shared" si="850"/>
        <v>0</v>
      </c>
      <c r="DHP22" s="50"/>
      <c r="DHQ22" s="51">
        <v>0</v>
      </c>
      <c r="DHR22" s="51">
        <v>0</v>
      </c>
      <c r="DHS22" s="51"/>
      <c r="DHT22" s="51"/>
      <c r="DHU22" s="51"/>
      <c r="DHV22" s="66">
        <f t="shared" si="851"/>
        <v>0</v>
      </c>
      <c r="DHW22" s="70">
        <f t="shared" si="852"/>
        <v>0</v>
      </c>
      <c r="DHX22" s="50"/>
      <c r="DHY22" s="51"/>
      <c r="DHZ22" s="51"/>
      <c r="DIA22" s="51"/>
      <c r="DIB22" s="51">
        <v>315</v>
      </c>
      <c r="DIC22" s="51">
        <v>0</v>
      </c>
      <c r="DID22" s="66">
        <f t="shared" si="853"/>
        <v>315</v>
      </c>
      <c r="DIE22" s="70">
        <f t="shared" si="854"/>
        <v>52.5</v>
      </c>
      <c r="DIF22" s="50"/>
      <c r="DIG22" s="51"/>
      <c r="DIH22" s="51"/>
      <c r="DII22" s="51">
        <v>0</v>
      </c>
      <c r="DIJ22" s="51"/>
      <c r="DIK22" s="51"/>
      <c r="DIL22" s="66">
        <f t="shared" si="855"/>
        <v>0</v>
      </c>
      <c r="DIM22" s="70">
        <f t="shared" si="856"/>
        <v>0</v>
      </c>
      <c r="DIN22" s="50"/>
      <c r="DIO22" s="51"/>
      <c r="DIP22" s="51">
        <v>0</v>
      </c>
      <c r="DIQ22" s="51"/>
      <c r="DIR22" s="51">
        <v>0</v>
      </c>
      <c r="DIS22" s="51"/>
      <c r="DIT22" s="66">
        <f t="shared" si="857"/>
        <v>0</v>
      </c>
      <c r="DIU22" s="70">
        <f t="shared" si="858"/>
        <v>0</v>
      </c>
      <c r="DIV22" s="50">
        <f>SUMIF(SUMPK!$B:$B,$B:$B,SUMPK!$O:$O)</f>
        <v>0</v>
      </c>
      <c r="DIW22" s="51"/>
      <c r="DIX22" s="51"/>
      <c r="DIY22" s="51"/>
      <c r="DIZ22" s="51"/>
      <c r="DJA22" s="51"/>
      <c r="DJB22" s="66">
        <f t="shared" si="859"/>
        <v>0</v>
      </c>
      <c r="DJC22" s="70">
        <f t="shared" si="860"/>
        <v>0</v>
      </c>
      <c r="DJD22" s="50"/>
      <c r="DJE22" s="51"/>
      <c r="DJF22" s="51"/>
      <c r="DJG22" s="51"/>
      <c r="DJH22" s="51"/>
      <c r="DJI22" s="51"/>
      <c r="DJJ22" s="66">
        <f t="shared" si="861"/>
        <v>0</v>
      </c>
      <c r="DJK22" s="70">
        <f t="shared" si="862"/>
        <v>0</v>
      </c>
      <c r="DJL22" s="50"/>
      <c r="DJM22" s="51"/>
      <c r="DJN22" s="51"/>
      <c r="DJO22" s="51">
        <v>0</v>
      </c>
      <c r="DJP22" s="51"/>
      <c r="DJQ22" s="51">
        <v>0</v>
      </c>
      <c r="DJR22" s="66">
        <f t="shared" si="863"/>
        <v>0</v>
      </c>
      <c r="DJS22" s="70">
        <f t="shared" si="864"/>
        <v>0</v>
      </c>
      <c r="DJT22" s="50"/>
      <c r="DJU22" s="51"/>
      <c r="DJV22" s="51"/>
      <c r="DJW22" s="51">
        <v>0</v>
      </c>
      <c r="DJX22" s="51"/>
      <c r="DJY22" s="51">
        <v>1664</v>
      </c>
      <c r="DJZ22" s="66">
        <f t="shared" si="865"/>
        <v>1664</v>
      </c>
      <c r="DKA22" s="70">
        <f t="shared" si="866"/>
        <v>277.33333333333331</v>
      </c>
      <c r="DKB22" s="50"/>
      <c r="DKC22" s="51">
        <v>324</v>
      </c>
      <c r="DKD22" s="51">
        <v>0</v>
      </c>
      <c r="DKE22" s="51"/>
      <c r="DKF22" s="51"/>
      <c r="DKG22" s="51"/>
      <c r="DKH22" s="66">
        <f t="shared" si="867"/>
        <v>324</v>
      </c>
      <c r="DKI22" s="70">
        <f t="shared" si="868"/>
        <v>54</v>
      </c>
      <c r="DKJ22" s="50"/>
      <c r="DKK22" s="51"/>
      <c r="DKL22" s="51">
        <v>0</v>
      </c>
      <c r="DKM22" s="51">
        <v>0</v>
      </c>
      <c r="DKN22" s="51"/>
      <c r="DKO22" s="51"/>
      <c r="DKP22" s="66">
        <f t="shared" si="869"/>
        <v>0</v>
      </c>
      <c r="DKQ22" s="70">
        <f t="shared" si="870"/>
        <v>0</v>
      </c>
      <c r="DKR22" s="50"/>
      <c r="DKS22" s="51"/>
      <c r="DKT22" s="51"/>
      <c r="DKU22" s="51">
        <v>1760</v>
      </c>
      <c r="DKV22" s="51">
        <v>1591</v>
      </c>
      <c r="DKW22" s="51"/>
      <c r="DKX22" s="66">
        <f t="shared" si="871"/>
        <v>3351</v>
      </c>
      <c r="DKY22" s="70">
        <f t="shared" si="872"/>
        <v>558.5</v>
      </c>
      <c r="DKZ22" s="50">
        <v>0</v>
      </c>
      <c r="DLA22" s="51">
        <v>0</v>
      </c>
      <c r="DLB22" s="51">
        <v>0</v>
      </c>
      <c r="DLC22" s="51"/>
      <c r="DLD22" s="51">
        <v>1619</v>
      </c>
      <c r="DLE22" s="51">
        <v>0</v>
      </c>
      <c r="DLF22" s="66">
        <f t="shared" si="873"/>
        <v>1619</v>
      </c>
      <c r="DLG22" s="70">
        <f t="shared" si="874"/>
        <v>269.83333333333331</v>
      </c>
      <c r="DLH22" s="50"/>
      <c r="DLI22" s="51"/>
      <c r="DLJ22" s="51">
        <v>0</v>
      </c>
      <c r="DLK22" s="51"/>
      <c r="DLL22" s="51"/>
      <c r="DLM22" s="51"/>
      <c r="DLN22" s="66">
        <f t="shared" si="875"/>
        <v>0</v>
      </c>
      <c r="DLO22" s="70">
        <f t="shared" si="876"/>
        <v>0</v>
      </c>
      <c r="DLP22" s="50"/>
      <c r="DLQ22" s="51"/>
      <c r="DLR22" s="51"/>
      <c r="DLS22" s="51">
        <v>0</v>
      </c>
      <c r="DLT22" s="51"/>
      <c r="DLU22" s="51"/>
      <c r="DLV22" s="66">
        <f t="shared" si="877"/>
        <v>0</v>
      </c>
      <c r="DLW22" s="70">
        <f t="shared" si="878"/>
        <v>0</v>
      </c>
      <c r="DLX22" s="50"/>
      <c r="DLY22" s="51"/>
      <c r="DLZ22" s="51"/>
      <c r="DMA22" s="51"/>
      <c r="DMB22" s="51"/>
      <c r="DMC22" s="51"/>
      <c r="DMD22" s="66">
        <f t="shared" si="879"/>
        <v>0</v>
      </c>
      <c r="DME22" s="70">
        <f t="shared" si="880"/>
        <v>0</v>
      </c>
      <c r="DMF22" s="50"/>
      <c r="DMG22" s="51"/>
      <c r="DMH22" s="51"/>
      <c r="DMI22" s="51">
        <v>0</v>
      </c>
      <c r="DMJ22" s="51"/>
      <c r="DMK22" s="51"/>
      <c r="DML22" s="66">
        <f t="shared" si="881"/>
        <v>0</v>
      </c>
      <c r="DMM22" s="70">
        <f t="shared" si="882"/>
        <v>0</v>
      </c>
      <c r="DMN22" s="50"/>
      <c r="DMO22" s="51"/>
      <c r="DMP22" s="51"/>
      <c r="DMQ22" s="51">
        <v>0</v>
      </c>
      <c r="DMR22" s="51"/>
      <c r="DMS22" s="51">
        <v>0</v>
      </c>
      <c r="DMT22" s="66">
        <f t="shared" si="883"/>
        <v>0</v>
      </c>
      <c r="DMU22" s="70">
        <f t="shared" si="884"/>
        <v>0</v>
      </c>
      <c r="DMV22" s="50"/>
      <c r="DMW22" s="51">
        <v>0</v>
      </c>
      <c r="DMX22" s="51">
        <v>0</v>
      </c>
      <c r="DMY22" s="51"/>
      <c r="DMZ22" s="51"/>
      <c r="DNA22" s="51"/>
      <c r="DNB22" s="66">
        <f t="shared" si="885"/>
        <v>0</v>
      </c>
      <c r="DNC22" s="70">
        <f t="shared" si="886"/>
        <v>0</v>
      </c>
      <c r="DND22" s="50"/>
      <c r="DNE22" s="51"/>
      <c r="DNF22" s="51"/>
      <c r="DNG22" s="51"/>
      <c r="DNH22" s="51"/>
      <c r="DNI22" s="51"/>
      <c r="DNJ22" s="66">
        <f t="shared" si="887"/>
        <v>0</v>
      </c>
      <c r="DNK22" s="70">
        <f t="shared" si="888"/>
        <v>0</v>
      </c>
      <c r="DNL22" s="50"/>
      <c r="DNM22" s="51"/>
      <c r="DNN22" s="51"/>
      <c r="DNO22" s="51"/>
      <c r="DNP22" s="51"/>
      <c r="DNQ22" s="51"/>
      <c r="DNR22" s="66">
        <f t="shared" si="889"/>
        <v>0</v>
      </c>
      <c r="DNS22" s="70">
        <f t="shared" si="890"/>
        <v>0</v>
      </c>
      <c r="DNT22" s="50"/>
      <c r="DNU22" s="51"/>
      <c r="DNV22" s="51"/>
      <c r="DNW22" s="51"/>
      <c r="DNX22" s="51"/>
      <c r="DNY22" s="51"/>
      <c r="DNZ22" s="66">
        <f t="shared" si="891"/>
        <v>0</v>
      </c>
      <c r="DOA22" s="70">
        <f t="shared" si="892"/>
        <v>0</v>
      </c>
      <c r="DOB22" s="50">
        <v>0</v>
      </c>
      <c r="DOC22" s="51"/>
      <c r="DOD22" s="51"/>
      <c r="DOE22" s="51"/>
      <c r="DOF22" s="51"/>
      <c r="DOG22" s="51"/>
      <c r="DOH22" s="66">
        <f t="shared" si="893"/>
        <v>0</v>
      </c>
      <c r="DOI22" s="70">
        <f t="shared" si="894"/>
        <v>0</v>
      </c>
      <c r="DOJ22" s="50"/>
      <c r="DOK22" s="51">
        <v>0</v>
      </c>
      <c r="DOL22" s="51"/>
      <c r="DOM22" s="51"/>
      <c r="DON22" s="51"/>
      <c r="DOO22" s="51"/>
      <c r="DOP22" s="66">
        <f t="shared" si="895"/>
        <v>0</v>
      </c>
      <c r="DOQ22" s="70">
        <f t="shared" si="896"/>
        <v>0</v>
      </c>
      <c r="DOR22" s="50"/>
      <c r="DOS22" s="51"/>
      <c r="DOT22" s="51"/>
      <c r="DOU22" s="51"/>
      <c r="DOV22" s="51"/>
      <c r="DOW22" s="51"/>
      <c r="DOX22" s="66">
        <f t="shared" si="897"/>
        <v>0</v>
      </c>
      <c r="DOY22" s="70">
        <f t="shared" si="898"/>
        <v>0</v>
      </c>
      <c r="DOZ22" s="50"/>
      <c r="DPA22" s="51"/>
      <c r="DPB22" s="51"/>
      <c r="DPC22" s="51"/>
      <c r="DPD22" s="51"/>
      <c r="DPE22" s="51"/>
      <c r="DPF22" s="66">
        <f t="shared" si="899"/>
        <v>0</v>
      </c>
      <c r="DPG22" s="70">
        <f t="shared" si="900"/>
        <v>0</v>
      </c>
      <c r="DPH22" s="50">
        <v>0</v>
      </c>
      <c r="DPI22" s="51"/>
      <c r="DPJ22" s="51"/>
      <c r="DPK22" s="51"/>
      <c r="DPL22" s="51">
        <v>0</v>
      </c>
      <c r="DPM22" s="51"/>
      <c r="DPN22" s="66">
        <f t="shared" si="901"/>
        <v>0</v>
      </c>
      <c r="DPO22" s="70">
        <f t="shared" si="902"/>
        <v>0</v>
      </c>
      <c r="DPP22" s="50"/>
      <c r="DPQ22" s="51"/>
      <c r="DPR22" s="51"/>
      <c r="DPS22" s="51"/>
      <c r="DPT22" s="51"/>
      <c r="DPU22" s="51"/>
      <c r="DPV22" s="493">
        <f t="shared" si="903"/>
        <v>0</v>
      </c>
      <c r="DPW22" s="494">
        <f t="shared" si="904"/>
        <v>0</v>
      </c>
      <c r="DPX22" s="50"/>
      <c r="DPY22" s="51"/>
      <c r="DPZ22" s="51">
        <v>340</v>
      </c>
      <c r="DQA22" s="51"/>
      <c r="DQB22" s="51"/>
      <c r="DQC22" s="51"/>
      <c r="DQD22" s="493">
        <f t="shared" si="905"/>
        <v>340</v>
      </c>
      <c r="DQE22" s="494">
        <f t="shared" si="906"/>
        <v>56.666666666666664</v>
      </c>
      <c r="DQF22" s="50"/>
      <c r="DQG22" s="51"/>
      <c r="DQH22" s="51"/>
      <c r="DQI22" s="51"/>
      <c r="DQJ22" s="51"/>
      <c r="DQK22" s="51"/>
      <c r="DQL22" s="499">
        <f t="shared" si="907"/>
        <v>0</v>
      </c>
      <c r="DQM22" s="494">
        <f t="shared" si="908"/>
        <v>0</v>
      </c>
      <c r="DQN22" s="50"/>
      <c r="DQO22" s="51"/>
      <c r="DQP22" s="51">
        <v>0</v>
      </c>
      <c r="DQQ22" s="51">
        <v>0</v>
      </c>
      <c r="DQR22" s="51"/>
      <c r="DQS22" s="51"/>
      <c r="DQT22" s="66">
        <f t="shared" si="909"/>
        <v>0</v>
      </c>
      <c r="DQU22" s="70">
        <f t="shared" si="910"/>
        <v>0</v>
      </c>
      <c r="DQV22" s="50"/>
      <c r="DQW22" s="51"/>
      <c r="DQX22" s="51">
        <v>0</v>
      </c>
      <c r="DQY22" s="51">
        <v>0</v>
      </c>
      <c r="DQZ22" s="51">
        <v>0</v>
      </c>
      <c r="DRA22" s="51"/>
      <c r="DRB22" s="493">
        <f t="shared" si="911"/>
        <v>0</v>
      </c>
      <c r="DRC22" s="494">
        <f t="shared" si="912"/>
        <v>0</v>
      </c>
      <c r="DRD22" s="50"/>
      <c r="DRE22" s="51"/>
      <c r="DRF22" s="51"/>
      <c r="DRG22" s="51">
        <v>0</v>
      </c>
      <c r="DRH22" s="51"/>
      <c r="DRI22" s="51"/>
      <c r="DRJ22" s="493">
        <f t="shared" si="913"/>
        <v>0</v>
      </c>
      <c r="DRK22" s="494">
        <f t="shared" si="914"/>
        <v>0</v>
      </c>
      <c r="DRL22" s="50"/>
      <c r="DRM22" s="51"/>
      <c r="DRN22" s="51"/>
      <c r="DRO22" s="51"/>
      <c r="DRP22" s="51"/>
      <c r="DRQ22" s="51"/>
      <c r="DRR22" s="66">
        <f t="shared" si="915"/>
        <v>0</v>
      </c>
      <c r="DRS22" s="70">
        <f t="shared" si="916"/>
        <v>0</v>
      </c>
      <c r="DRT22" s="50"/>
      <c r="DRU22" s="51"/>
      <c r="DRV22" s="51"/>
      <c r="DRW22" s="51"/>
      <c r="DRX22" s="51"/>
      <c r="DRY22" s="51"/>
      <c r="DRZ22" s="493">
        <f t="shared" si="917"/>
        <v>0</v>
      </c>
      <c r="DSA22" s="70">
        <f t="shared" si="918"/>
        <v>0</v>
      </c>
      <c r="DSB22" s="84"/>
      <c r="DSC22" s="85"/>
      <c r="DSD22" s="85">
        <v>0</v>
      </c>
      <c r="DSE22" s="85"/>
      <c r="DSF22" s="85"/>
      <c r="DSG22" s="85"/>
      <c r="DSH22" s="66">
        <f t="shared" si="919"/>
        <v>0</v>
      </c>
      <c r="DSI22" s="70">
        <f t="shared" si="920"/>
        <v>0</v>
      </c>
      <c r="DSJ22" s="50"/>
      <c r="DSK22" s="51"/>
      <c r="DSL22" s="51"/>
      <c r="DSM22" s="51">
        <v>0</v>
      </c>
      <c r="DSN22" s="51"/>
      <c r="DSO22" s="51"/>
      <c r="DSP22" s="66">
        <f t="shared" ref="DSP22" si="1223">SUM(DSJ22:DSO22)</f>
        <v>0</v>
      </c>
      <c r="DSQ22" s="70">
        <f t="shared" si="922"/>
        <v>0</v>
      </c>
      <c r="DSR22" s="50">
        <v>347</v>
      </c>
      <c r="DSS22" s="51"/>
      <c r="DST22" s="51"/>
      <c r="DSU22" s="51"/>
      <c r="DSV22" s="51">
        <v>0</v>
      </c>
      <c r="DSW22" s="51"/>
      <c r="DSX22" s="66">
        <f t="shared" si="923"/>
        <v>347</v>
      </c>
      <c r="DSY22" s="70">
        <f t="shared" si="924"/>
        <v>57.833333333333336</v>
      </c>
      <c r="DSZ22" s="50"/>
      <c r="DTA22" s="51"/>
      <c r="DTB22" s="51"/>
      <c r="DTC22" s="51"/>
      <c r="DTD22" s="51">
        <v>0</v>
      </c>
      <c r="DTE22" s="51"/>
      <c r="DTF22" s="66">
        <f t="shared" si="925"/>
        <v>0</v>
      </c>
      <c r="DTG22" s="70">
        <f t="shared" si="926"/>
        <v>0</v>
      </c>
      <c r="DTH22" s="50"/>
      <c r="DTI22" s="51"/>
      <c r="DTJ22" s="51">
        <v>330</v>
      </c>
      <c r="DTK22" s="51"/>
      <c r="DTL22" s="51"/>
      <c r="DTM22" s="51"/>
      <c r="DTN22" s="66">
        <f t="shared" si="927"/>
        <v>330</v>
      </c>
      <c r="DTO22" s="70">
        <f t="shared" si="928"/>
        <v>55</v>
      </c>
      <c r="DTP22" s="50"/>
      <c r="DTQ22" s="51"/>
      <c r="DTR22" s="51"/>
      <c r="DTS22" s="51"/>
      <c r="DTT22" s="51"/>
      <c r="DTU22" s="51">
        <v>0</v>
      </c>
      <c r="DTV22" s="66">
        <f t="shared" si="929"/>
        <v>0</v>
      </c>
      <c r="DTW22" s="70">
        <f t="shared" si="930"/>
        <v>0</v>
      </c>
      <c r="DTX22" s="50">
        <v>327</v>
      </c>
      <c r="DTY22" s="51"/>
      <c r="DTZ22" s="51"/>
      <c r="DUA22" s="51"/>
      <c r="DUB22" s="51">
        <v>0</v>
      </c>
      <c r="DUC22" s="51"/>
      <c r="DUD22" s="66">
        <f t="shared" si="931"/>
        <v>327</v>
      </c>
      <c r="DUE22" s="70">
        <f t="shared" si="932"/>
        <v>54.5</v>
      </c>
      <c r="DUF22" s="1"/>
      <c r="DUG22" s="1"/>
      <c r="DUH22" s="1"/>
      <c r="DUI22" s="1"/>
      <c r="DUJ22" s="1"/>
      <c r="DUK22" s="1"/>
      <c r="DUN22" s="1"/>
      <c r="DUO22" s="1"/>
      <c r="DUP22" s="1"/>
      <c r="DUQ22" s="1"/>
      <c r="DUR22" s="1"/>
      <c r="DUS22" s="1"/>
      <c r="DUV22" s="50"/>
      <c r="DUW22" s="51">
        <v>0</v>
      </c>
      <c r="DUX22" s="51"/>
      <c r="DUY22" s="51"/>
      <c r="DUZ22" s="51"/>
      <c r="DVA22" s="51"/>
      <c r="DVB22" s="200"/>
      <c r="DVC22" s="516"/>
      <c r="DVD22" s="50"/>
      <c r="DVE22" s="51">
        <v>345</v>
      </c>
      <c r="DVF22" s="51"/>
      <c r="DVG22" s="51"/>
      <c r="DVH22" s="51"/>
      <c r="DVI22" s="51"/>
      <c r="DVJ22" s="66">
        <f t="shared" si="939"/>
        <v>345</v>
      </c>
      <c r="DVK22" s="70">
        <f t="shared" si="940"/>
        <v>57.5</v>
      </c>
      <c r="DVL22" s="50"/>
      <c r="DVM22" s="51">
        <v>0</v>
      </c>
      <c r="DVN22" s="51">
        <v>0</v>
      </c>
      <c r="DVO22" s="51">
        <v>0</v>
      </c>
      <c r="DVP22" s="51"/>
      <c r="DVQ22" s="51"/>
      <c r="DVR22" s="66">
        <f t="shared" si="941"/>
        <v>0</v>
      </c>
      <c r="DVS22" s="70">
        <f t="shared" si="942"/>
        <v>0</v>
      </c>
      <c r="DVT22" s="50"/>
      <c r="DVU22" s="51"/>
      <c r="DVV22" s="51">
        <v>0</v>
      </c>
      <c r="DVW22" s="51">
        <v>0</v>
      </c>
      <c r="DVX22" s="51"/>
      <c r="DVY22" s="51">
        <v>0</v>
      </c>
      <c r="DVZ22" s="66">
        <f t="shared" si="943"/>
        <v>0</v>
      </c>
      <c r="DWA22" s="70">
        <f t="shared" si="944"/>
        <v>0</v>
      </c>
      <c r="DWB22" s="50"/>
      <c r="DWC22" s="51"/>
      <c r="DWD22" s="51">
        <v>0</v>
      </c>
      <c r="DWE22" s="51"/>
      <c r="DWF22" s="51">
        <v>0</v>
      </c>
      <c r="DWG22" s="51">
        <v>0</v>
      </c>
      <c r="DWH22" s="66">
        <f t="shared" si="945"/>
        <v>0</v>
      </c>
      <c r="DWI22" s="70">
        <f t="shared" si="946"/>
        <v>0</v>
      </c>
      <c r="DWJ22" s="50"/>
      <c r="DWK22" s="51"/>
      <c r="DWL22" s="51"/>
      <c r="DWM22" s="51">
        <v>0</v>
      </c>
      <c r="DWN22" s="51"/>
      <c r="DWO22" s="51"/>
      <c r="DWP22" s="66">
        <f t="shared" si="947"/>
        <v>0</v>
      </c>
      <c r="DWQ22" s="70">
        <f t="shared" si="948"/>
        <v>0</v>
      </c>
      <c r="DWR22" s="50"/>
      <c r="DWS22" s="51"/>
      <c r="DWT22" s="51">
        <v>0</v>
      </c>
      <c r="DWU22" s="51"/>
      <c r="DWV22" s="51">
        <v>0</v>
      </c>
      <c r="DWW22" s="51"/>
      <c r="DWX22" s="66">
        <f t="shared" si="949"/>
        <v>0</v>
      </c>
      <c r="DWY22" s="70">
        <f t="shared" si="1209"/>
        <v>0</v>
      </c>
      <c r="DWZ22" s="50">
        <v>0</v>
      </c>
      <c r="DXA22" s="51"/>
      <c r="DXB22" s="51"/>
      <c r="DXC22" s="51">
        <v>0</v>
      </c>
      <c r="DXD22" s="51">
        <v>0</v>
      </c>
      <c r="DXE22" s="51"/>
      <c r="DXF22" s="66">
        <f t="shared" si="950"/>
        <v>0</v>
      </c>
      <c r="DXG22" s="70">
        <f t="shared" si="951"/>
        <v>0</v>
      </c>
      <c r="DXH22" s="50"/>
      <c r="DXI22" s="51">
        <v>0</v>
      </c>
      <c r="DXJ22" s="51">
        <v>0</v>
      </c>
      <c r="DXK22" s="51"/>
      <c r="DXL22" s="51"/>
      <c r="DXM22" s="51"/>
      <c r="DXN22" s="66">
        <f t="shared" si="952"/>
        <v>0</v>
      </c>
      <c r="DXO22" s="70">
        <f t="shared" si="953"/>
        <v>0</v>
      </c>
      <c r="DXP22" s="50">
        <v>0</v>
      </c>
      <c r="DXQ22" s="51"/>
      <c r="DXR22" s="51">
        <v>0</v>
      </c>
      <c r="DXS22" s="51">
        <v>0</v>
      </c>
      <c r="DXT22" s="51"/>
      <c r="DXU22" s="51"/>
      <c r="DXV22" s="66">
        <f t="shared" si="954"/>
        <v>0</v>
      </c>
      <c r="DXW22" s="70">
        <f t="shared" si="955"/>
        <v>0</v>
      </c>
      <c r="DXX22" s="50">
        <v>0</v>
      </c>
      <c r="DXY22" s="51"/>
      <c r="DXZ22" s="51"/>
      <c r="DYA22" s="51">
        <v>0</v>
      </c>
      <c r="DYB22" s="51"/>
      <c r="DYC22" s="51">
        <v>0</v>
      </c>
      <c r="DYD22" s="66">
        <f t="shared" si="956"/>
        <v>0</v>
      </c>
      <c r="DYE22" s="70">
        <f t="shared" si="957"/>
        <v>0</v>
      </c>
      <c r="DYF22" s="50"/>
      <c r="DYG22" s="51"/>
      <c r="DYH22" s="51">
        <v>0</v>
      </c>
      <c r="DYI22" s="51"/>
      <c r="DYJ22" s="51"/>
      <c r="DYK22" s="51"/>
      <c r="DYL22" s="66">
        <f t="shared" si="958"/>
        <v>0</v>
      </c>
      <c r="DYM22" s="70">
        <f t="shared" si="959"/>
        <v>0</v>
      </c>
      <c r="DYN22" s="50">
        <v>0</v>
      </c>
      <c r="DYO22" s="51"/>
      <c r="DYP22" s="51">
        <v>0</v>
      </c>
      <c r="DYQ22" s="51">
        <v>0</v>
      </c>
      <c r="DYR22" s="51"/>
      <c r="DYS22" s="51">
        <v>0</v>
      </c>
      <c r="DYT22" s="66">
        <f t="shared" si="960"/>
        <v>0</v>
      </c>
      <c r="DYU22" s="70">
        <f t="shared" si="961"/>
        <v>0</v>
      </c>
      <c r="DYV22" s="50"/>
      <c r="DYW22" s="51"/>
      <c r="DYX22" s="51">
        <v>0</v>
      </c>
      <c r="DYY22" s="51"/>
      <c r="DYZ22" s="51"/>
      <c r="DZA22" s="51"/>
      <c r="DZB22" s="66">
        <f t="shared" si="962"/>
        <v>0</v>
      </c>
      <c r="DZC22" s="70">
        <f t="shared" si="963"/>
        <v>0</v>
      </c>
      <c r="DZD22" s="50">
        <v>0</v>
      </c>
      <c r="DZE22" s="51"/>
      <c r="DZF22" s="51">
        <v>0</v>
      </c>
      <c r="DZG22" s="51"/>
      <c r="DZH22" s="51"/>
      <c r="DZI22" s="51"/>
      <c r="DZJ22" s="66">
        <f t="shared" si="964"/>
        <v>0</v>
      </c>
      <c r="DZK22" s="70">
        <f t="shared" si="965"/>
        <v>0</v>
      </c>
      <c r="DZL22" s="50"/>
      <c r="DZM22" s="51"/>
      <c r="DZN22" s="51"/>
      <c r="DZO22" s="51"/>
      <c r="DZP22" s="51"/>
      <c r="DZQ22" s="51"/>
      <c r="DZR22" s="66">
        <f t="shared" si="966"/>
        <v>0</v>
      </c>
      <c r="DZS22" s="70">
        <f t="shared" si="967"/>
        <v>0</v>
      </c>
      <c r="DZT22" s="50"/>
      <c r="DZU22" s="51"/>
      <c r="DZV22" s="51"/>
      <c r="DZW22" s="51"/>
      <c r="DZX22" s="51"/>
      <c r="DZY22" s="51"/>
      <c r="DZZ22" s="66">
        <f t="shared" si="968"/>
        <v>0</v>
      </c>
      <c r="EAA22" s="70">
        <f t="shared" si="969"/>
        <v>0</v>
      </c>
      <c r="EAB22" s="50"/>
      <c r="EAC22" s="51"/>
      <c r="EAD22" s="51"/>
      <c r="EAE22" s="51"/>
      <c r="EAF22" s="51"/>
      <c r="EAG22" s="51"/>
      <c r="EAH22" s="66">
        <f t="shared" si="970"/>
        <v>0</v>
      </c>
      <c r="EAI22" s="70">
        <f t="shared" si="971"/>
        <v>0</v>
      </c>
      <c r="EAJ22" s="50"/>
      <c r="EAK22" s="51">
        <v>0</v>
      </c>
      <c r="EAL22" s="51">
        <v>0</v>
      </c>
      <c r="EAM22" s="51"/>
      <c r="EAN22" s="51"/>
      <c r="EAO22" s="51"/>
      <c r="EAP22" s="66">
        <f t="shared" si="972"/>
        <v>0</v>
      </c>
      <c r="EAQ22" s="70">
        <f t="shared" si="1210"/>
        <v>0</v>
      </c>
      <c r="EAR22" s="50">
        <v>0</v>
      </c>
      <c r="EAS22" s="51"/>
      <c r="EAT22" s="51">
        <v>0</v>
      </c>
      <c r="EAU22" s="51"/>
      <c r="EAV22" s="51">
        <v>0</v>
      </c>
      <c r="EAW22" s="51"/>
      <c r="EAX22" s="66">
        <f t="shared" si="973"/>
        <v>0</v>
      </c>
      <c r="EAY22" s="70">
        <f t="shared" si="974"/>
        <v>0</v>
      </c>
      <c r="EAZ22" s="50"/>
      <c r="EBA22" s="51">
        <v>0</v>
      </c>
      <c r="EBB22" s="51"/>
      <c r="EBC22" s="51"/>
      <c r="EBD22" s="51"/>
      <c r="EBE22" s="51"/>
      <c r="EBF22" s="66">
        <f t="shared" si="975"/>
        <v>0</v>
      </c>
      <c r="EBG22" s="70">
        <f t="shared" si="976"/>
        <v>0</v>
      </c>
      <c r="EBH22" s="50"/>
      <c r="EBI22" s="51">
        <v>0</v>
      </c>
      <c r="EBJ22" s="51"/>
      <c r="EBK22" s="51"/>
      <c r="EBL22" s="51">
        <v>0</v>
      </c>
      <c r="EBM22" s="51"/>
      <c r="EBN22" s="66">
        <f t="shared" si="977"/>
        <v>0</v>
      </c>
      <c r="EBO22" s="70">
        <f t="shared" si="1137"/>
        <v>0</v>
      </c>
      <c r="EBP22" s="50"/>
      <c r="EBQ22" s="51"/>
      <c r="EBR22" s="51"/>
      <c r="EBS22" s="51">
        <v>0</v>
      </c>
      <c r="EBT22" s="51"/>
      <c r="EBU22" s="51"/>
      <c r="EBV22" s="66">
        <f t="shared" si="978"/>
        <v>0</v>
      </c>
      <c r="EBW22" s="70">
        <f t="shared" si="979"/>
        <v>0</v>
      </c>
      <c r="EBX22" s="50"/>
      <c r="EBY22" s="51">
        <v>0</v>
      </c>
      <c r="EBZ22" s="51"/>
      <c r="ECA22" s="51"/>
      <c r="ECB22" s="51"/>
      <c r="ECC22" s="51"/>
      <c r="ECD22" s="66">
        <f t="shared" si="980"/>
        <v>0</v>
      </c>
      <c r="ECE22" s="70">
        <f t="shared" si="981"/>
        <v>0</v>
      </c>
      <c r="ECF22" s="50">
        <v>0</v>
      </c>
      <c r="ECG22" s="51">
        <v>0</v>
      </c>
      <c r="ECH22" s="51"/>
      <c r="ECI22" s="51"/>
      <c r="ECJ22" s="51"/>
      <c r="ECK22" s="51"/>
      <c r="ECL22" s="66">
        <f t="shared" si="982"/>
        <v>0</v>
      </c>
      <c r="ECM22" s="70">
        <f t="shared" si="983"/>
        <v>0</v>
      </c>
      <c r="ECN22" s="50"/>
      <c r="ECO22" s="51">
        <v>0</v>
      </c>
      <c r="ECP22" s="51"/>
      <c r="ECQ22" s="51"/>
      <c r="ECR22" s="51"/>
      <c r="ECS22" s="51"/>
      <c r="ECT22" s="66">
        <f t="shared" si="984"/>
        <v>0</v>
      </c>
      <c r="ECU22" s="70">
        <f t="shared" si="985"/>
        <v>0</v>
      </c>
      <c r="ECV22" s="50"/>
      <c r="ECW22" s="51"/>
      <c r="ECX22" s="51"/>
      <c r="ECY22" s="51"/>
      <c r="ECZ22" s="51"/>
      <c r="EDA22" s="51">
        <v>0</v>
      </c>
      <c r="EDB22" s="66">
        <f t="shared" si="986"/>
        <v>0</v>
      </c>
      <c r="EDC22" s="70">
        <f t="shared" si="987"/>
        <v>0</v>
      </c>
      <c r="EDD22" s="50">
        <v>0</v>
      </c>
      <c r="EDE22" s="51"/>
      <c r="EDF22" s="51">
        <v>0</v>
      </c>
      <c r="EDG22" s="51">
        <v>0</v>
      </c>
      <c r="EDH22" s="51"/>
      <c r="EDI22" s="51"/>
      <c r="EDJ22" s="66">
        <f t="shared" si="988"/>
        <v>0</v>
      </c>
      <c r="EDK22" s="70">
        <f t="shared" si="989"/>
        <v>0</v>
      </c>
      <c r="EDL22" s="50"/>
      <c r="EDM22" s="51"/>
      <c r="EDN22" s="51"/>
      <c r="EDO22" s="51"/>
      <c r="EDP22" s="51"/>
      <c r="EDQ22" s="51">
        <v>0</v>
      </c>
      <c r="EDR22" s="66">
        <f t="shared" si="990"/>
        <v>0</v>
      </c>
      <c r="EDS22" s="210">
        <f t="shared" si="991"/>
        <v>0</v>
      </c>
      <c r="EDT22" s="196">
        <v>0</v>
      </c>
      <c r="EDU22" s="197"/>
      <c r="EDV22" s="197">
        <v>0</v>
      </c>
      <c r="EDW22" s="197"/>
      <c r="EDX22" s="197"/>
      <c r="EDY22" s="197"/>
      <c r="EDZ22" s="246">
        <f t="shared" si="992"/>
        <v>0</v>
      </c>
      <c r="EEA22" s="199">
        <f t="shared" si="993"/>
        <v>0</v>
      </c>
      <c r="EEB22" s="50">
        <v>0</v>
      </c>
      <c r="EEC22" s="51"/>
      <c r="EED22" s="51">
        <v>0</v>
      </c>
      <c r="EEE22" s="51"/>
      <c r="EEF22" s="51"/>
      <c r="EEG22" s="51"/>
      <c r="EEH22" s="66">
        <f t="shared" si="994"/>
        <v>0</v>
      </c>
      <c r="EEI22" s="70">
        <f t="shared" si="995"/>
        <v>0</v>
      </c>
      <c r="EEJ22" s="50"/>
      <c r="EEK22" s="51"/>
      <c r="EEL22" s="51"/>
      <c r="EEM22" s="51"/>
      <c r="EEN22" s="51"/>
      <c r="EEO22" s="51"/>
      <c r="EEP22" s="66">
        <f t="shared" si="996"/>
        <v>0</v>
      </c>
      <c r="EEQ22" s="70">
        <f t="shared" si="997"/>
        <v>0</v>
      </c>
      <c r="EER22" s="50">
        <v>0</v>
      </c>
      <c r="EES22" s="51"/>
      <c r="EET22" s="51"/>
      <c r="EEU22" s="51"/>
      <c r="EEV22" s="51"/>
      <c r="EEW22" s="51">
        <v>367</v>
      </c>
      <c r="EEX22" s="66">
        <f t="shared" si="998"/>
        <v>367</v>
      </c>
      <c r="EEY22" s="70">
        <f t="shared" si="999"/>
        <v>61.166666666666664</v>
      </c>
      <c r="EEZ22" s="50">
        <v>367</v>
      </c>
      <c r="EFA22" s="51"/>
      <c r="EFB22" s="51">
        <v>0</v>
      </c>
      <c r="EFC22" s="51"/>
      <c r="EFD22" s="51"/>
      <c r="EFE22" s="51">
        <v>341</v>
      </c>
      <c r="EFF22" s="66">
        <f t="shared" si="1000"/>
        <v>708</v>
      </c>
      <c r="EFG22" s="70">
        <f t="shared" si="1001"/>
        <v>118</v>
      </c>
      <c r="EFH22" s="50"/>
      <c r="EFI22" s="51"/>
      <c r="EFJ22" s="51"/>
      <c r="EFK22" s="51"/>
      <c r="EFL22" s="51"/>
      <c r="EFM22" s="51">
        <v>319</v>
      </c>
      <c r="EFN22" s="66">
        <f t="shared" si="1002"/>
        <v>319</v>
      </c>
      <c r="EFO22" s="70">
        <f t="shared" si="1003"/>
        <v>53.166666666666664</v>
      </c>
      <c r="EFP22" s="50"/>
      <c r="EFQ22" s="51"/>
      <c r="EFR22" s="51"/>
      <c r="EFS22" s="51"/>
      <c r="EFT22" s="51"/>
      <c r="EFU22" s="51"/>
      <c r="EFV22" s="66">
        <f t="shared" si="1004"/>
        <v>0</v>
      </c>
      <c r="EFW22" s="70">
        <f t="shared" si="1005"/>
        <v>0</v>
      </c>
      <c r="EFX22" s="50"/>
      <c r="EFY22" s="51"/>
      <c r="EFZ22" s="51"/>
      <c r="EGA22" s="51">
        <v>0</v>
      </c>
      <c r="EGB22" s="51">
        <v>0</v>
      </c>
      <c r="EGC22" s="51"/>
      <c r="EGD22" s="66">
        <f t="shared" si="1006"/>
        <v>0</v>
      </c>
      <c r="EGE22" s="70">
        <f t="shared" si="1007"/>
        <v>0</v>
      </c>
      <c r="EGF22" s="50">
        <v>0</v>
      </c>
      <c r="EGG22" s="51">
        <v>343</v>
      </c>
      <c r="EGH22" s="51"/>
      <c r="EGI22" s="51"/>
      <c r="EGJ22" s="51">
        <v>0</v>
      </c>
      <c r="EGK22" s="51"/>
      <c r="EGL22" s="66">
        <f t="shared" si="1008"/>
        <v>343</v>
      </c>
      <c r="EGM22" s="70">
        <f t="shared" si="1009"/>
        <v>57.166666666666664</v>
      </c>
      <c r="EGN22" s="50">
        <v>0</v>
      </c>
      <c r="EGO22" s="51"/>
      <c r="EGP22" s="51"/>
      <c r="EGQ22" s="51">
        <v>0</v>
      </c>
      <c r="EGR22" s="51"/>
      <c r="EGS22" s="51">
        <v>0</v>
      </c>
      <c r="EGT22" s="66">
        <f t="shared" si="1010"/>
        <v>0</v>
      </c>
      <c r="EGU22" s="70">
        <f t="shared" si="1211"/>
        <v>0</v>
      </c>
      <c r="EGV22" s="50">
        <v>335</v>
      </c>
      <c r="EGW22" s="51"/>
      <c r="EGX22" s="51"/>
      <c r="EGY22" s="51"/>
      <c r="EGZ22" s="51">
        <v>0</v>
      </c>
      <c r="EHA22" s="51"/>
      <c r="EHB22" s="66">
        <f t="shared" si="1011"/>
        <v>335</v>
      </c>
      <c r="EHC22" s="70">
        <f t="shared" si="1012"/>
        <v>55.833333333333336</v>
      </c>
      <c r="EHD22" s="50"/>
      <c r="EHE22" s="51">
        <v>0</v>
      </c>
      <c r="EHF22" s="51"/>
      <c r="EHG22" s="51"/>
      <c r="EHH22" s="51">
        <v>345</v>
      </c>
      <c r="EHI22" s="51">
        <v>0</v>
      </c>
      <c r="EHJ22" s="66">
        <f t="shared" si="1013"/>
        <v>345</v>
      </c>
      <c r="EHK22" s="70">
        <f t="shared" si="1014"/>
        <v>57.5</v>
      </c>
      <c r="EHL22" s="50"/>
      <c r="EHM22" s="51"/>
      <c r="EHN22" s="51"/>
      <c r="EHO22" s="51"/>
      <c r="EHP22" s="51"/>
      <c r="EHQ22" s="51"/>
      <c r="EHR22" s="66">
        <f t="shared" si="1015"/>
        <v>0</v>
      </c>
      <c r="EHS22" s="70">
        <f t="shared" si="1016"/>
        <v>0</v>
      </c>
      <c r="EHT22" s="50"/>
      <c r="EHU22" s="51"/>
      <c r="EHV22" s="51"/>
      <c r="EHW22" s="51"/>
      <c r="EHX22" s="51"/>
      <c r="EHY22" s="51">
        <v>0</v>
      </c>
      <c r="EHZ22" s="66">
        <f t="shared" si="1017"/>
        <v>0</v>
      </c>
      <c r="EIA22" s="70">
        <f t="shared" si="1018"/>
        <v>0</v>
      </c>
      <c r="EIB22" s="50"/>
      <c r="EIC22" s="51"/>
      <c r="EID22" s="51"/>
      <c r="EIE22" s="51"/>
      <c r="EIF22" s="51">
        <v>0</v>
      </c>
      <c r="EIG22" s="51">
        <v>0</v>
      </c>
      <c r="EIH22" s="66">
        <f t="shared" si="1019"/>
        <v>0</v>
      </c>
      <c r="EII22" s="70">
        <f t="shared" si="1020"/>
        <v>0</v>
      </c>
      <c r="EIJ22" s="50"/>
      <c r="EIK22" s="51">
        <v>0</v>
      </c>
      <c r="EIL22" s="51"/>
      <c r="EIM22" s="51">
        <v>0</v>
      </c>
      <c r="EIN22" s="51">
        <v>346</v>
      </c>
      <c r="EIO22" s="51">
        <v>0</v>
      </c>
      <c r="EIP22" s="66">
        <f t="shared" si="1021"/>
        <v>346</v>
      </c>
      <c r="EIQ22" s="70">
        <f t="shared" si="1022"/>
        <v>57.666666666666664</v>
      </c>
      <c r="EIR22" s="50">
        <v>0</v>
      </c>
      <c r="EIS22" s="51"/>
      <c r="EIT22" s="51"/>
      <c r="EIU22" s="51"/>
      <c r="EIV22" s="51"/>
      <c r="EIW22" s="51"/>
      <c r="EIX22" s="66">
        <f t="shared" si="1023"/>
        <v>0</v>
      </c>
      <c r="EIY22" s="70">
        <f t="shared" si="1024"/>
        <v>0</v>
      </c>
      <c r="EIZ22" s="50">
        <v>348</v>
      </c>
      <c r="EJA22" s="51"/>
      <c r="EJB22" s="51"/>
      <c r="EJC22" s="51"/>
      <c r="EJD22" s="51"/>
      <c r="EJE22" s="51"/>
      <c r="EJF22" s="66">
        <f t="shared" si="1025"/>
        <v>348</v>
      </c>
      <c r="EJG22" s="70">
        <f t="shared" si="1026"/>
        <v>58</v>
      </c>
      <c r="EJH22" s="50">
        <v>0</v>
      </c>
      <c r="EJI22" s="51"/>
      <c r="EJJ22" s="51"/>
      <c r="EJK22" s="51"/>
      <c r="EJL22" s="51"/>
      <c r="EJM22" s="51"/>
      <c r="EJN22" s="66">
        <f t="shared" si="1027"/>
        <v>0</v>
      </c>
      <c r="EJO22" s="70">
        <f t="shared" si="1028"/>
        <v>0</v>
      </c>
      <c r="EJP22" s="50"/>
      <c r="EJQ22" s="51">
        <v>344</v>
      </c>
      <c r="EJR22" s="51">
        <v>0</v>
      </c>
      <c r="EJS22" s="51"/>
      <c r="EJT22" s="51"/>
      <c r="EJU22" s="51"/>
      <c r="EJV22" s="66">
        <f t="shared" si="1029"/>
        <v>344</v>
      </c>
      <c r="EJW22" s="70">
        <f t="shared" si="1030"/>
        <v>57.333333333333336</v>
      </c>
      <c r="EJX22" s="50"/>
      <c r="EJY22" s="51"/>
      <c r="EJZ22" s="51"/>
      <c r="EKA22" s="51"/>
      <c r="EKB22" s="51"/>
      <c r="EKC22" s="51"/>
      <c r="EKD22" s="66">
        <f t="shared" si="1031"/>
        <v>0</v>
      </c>
      <c r="EKE22" s="70">
        <f t="shared" si="1032"/>
        <v>0</v>
      </c>
      <c r="EKF22" s="50"/>
      <c r="EKG22" s="51">
        <v>334</v>
      </c>
      <c r="EKH22" s="51"/>
      <c r="EKI22" s="51"/>
      <c r="EKJ22" s="51"/>
      <c r="EKK22" s="51"/>
      <c r="EKL22" s="66">
        <f t="shared" si="1033"/>
        <v>334</v>
      </c>
      <c r="EKM22" s="70">
        <f t="shared" si="1034"/>
        <v>55.666666666666664</v>
      </c>
      <c r="EKN22" s="50"/>
      <c r="EKO22" s="51"/>
      <c r="EKP22" s="51">
        <v>334</v>
      </c>
      <c r="EKQ22" s="51"/>
      <c r="EKR22" s="51"/>
      <c r="EKS22" s="51">
        <v>0</v>
      </c>
      <c r="EKT22" s="66">
        <f t="shared" si="1035"/>
        <v>334</v>
      </c>
      <c r="EKU22" s="210">
        <f t="shared" si="1036"/>
        <v>55.666666666666664</v>
      </c>
      <c r="EKV22" s="665"/>
      <c r="EKW22" s="196"/>
      <c r="EKX22" s="197"/>
      <c r="EKY22" s="197"/>
      <c r="EKZ22" s="197">
        <v>329</v>
      </c>
      <c r="ELA22" s="197"/>
      <c r="ELB22" s="197"/>
      <c r="ELC22" s="246">
        <f t="shared" si="1037"/>
        <v>329</v>
      </c>
      <c r="ELD22" s="212">
        <f t="shared" si="1038"/>
        <v>54.833333333333336</v>
      </c>
      <c r="ELE22" s="196">
        <v>0</v>
      </c>
      <c r="ELF22" s="197"/>
      <c r="ELG22" s="197"/>
      <c r="ELH22" s="197">
        <v>0</v>
      </c>
      <c r="ELI22" s="197"/>
      <c r="ELJ22" s="197"/>
      <c r="ELK22" s="246">
        <f t="shared" si="1039"/>
        <v>0</v>
      </c>
      <c r="ELL22" s="212">
        <f t="shared" si="1040"/>
        <v>0</v>
      </c>
      <c r="ELM22" s="196">
        <v>350</v>
      </c>
      <c r="ELN22" s="197">
        <v>0</v>
      </c>
      <c r="ELO22" s="197"/>
      <c r="ELP22" s="197"/>
      <c r="ELQ22" s="197"/>
      <c r="ELR22" s="197">
        <v>0</v>
      </c>
      <c r="ELS22" s="246">
        <f t="shared" si="1041"/>
        <v>350</v>
      </c>
      <c r="ELT22" s="212">
        <f t="shared" si="1042"/>
        <v>58.333333333333336</v>
      </c>
      <c r="ELU22" s="196">
        <v>0</v>
      </c>
      <c r="ELV22" s="197"/>
      <c r="ELW22" s="197">
        <v>340</v>
      </c>
      <c r="ELX22" s="197"/>
      <c r="ELY22" s="197"/>
      <c r="ELZ22" s="197"/>
      <c r="EMA22" s="246">
        <f t="shared" si="1043"/>
        <v>340</v>
      </c>
      <c r="EMB22" s="212">
        <f t="shared" si="1044"/>
        <v>56.666666666666664</v>
      </c>
      <c r="EMC22" s="196"/>
      <c r="EMD22" s="197"/>
      <c r="EME22" s="197">
        <v>328</v>
      </c>
      <c r="EMF22" s="197"/>
      <c r="EMG22" s="197"/>
      <c r="EMH22" s="197"/>
      <c r="EMI22" s="246">
        <f t="shared" si="1045"/>
        <v>328</v>
      </c>
      <c r="EMJ22" s="212">
        <f t="shared" si="1046"/>
        <v>54.666666666666664</v>
      </c>
      <c r="EMK22" s="196"/>
      <c r="EML22" s="197"/>
      <c r="EMM22" s="197">
        <v>346</v>
      </c>
      <c r="EMN22" s="197">
        <v>637</v>
      </c>
      <c r="EMO22" s="197">
        <v>289</v>
      </c>
      <c r="EMP22" s="197"/>
      <c r="EMQ22" s="246">
        <f t="shared" si="1047"/>
        <v>1272</v>
      </c>
      <c r="EMR22" s="212">
        <f t="shared" si="1048"/>
        <v>212</v>
      </c>
      <c r="EMS22" s="196"/>
      <c r="EMT22" s="197">
        <v>0</v>
      </c>
      <c r="EMU22" s="197"/>
      <c r="EMV22" s="197"/>
      <c r="EMW22" s="197"/>
      <c r="EMX22" s="197"/>
      <c r="EMY22" s="246">
        <f t="shared" si="1049"/>
        <v>0</v>
      </c>
      <c r="EMZ22" s="212">
        <f t="shared" si="1050"/>
        <v>0</v>
      </c>
      <c r="ENA22" s="196"/>
      <c r="ENB22" s="197"/>
      <c r="ENC22" s="197">
        <v>0</v>
      </c>
      <c r="END22" s="197">
        <v>348</v>
      </c>
      <c r="ENE22" s="197"/>
      <c r="ENF22" s="197"/>
      <c r="ENG22" s="246">
        <f t="shared" si="1051"/>
        <v>348</v>
      </c>
      <c r="ENH22" s="212">
        <f t="shared" si="1052"/>
        <v>58</v>
      </c>
      <c r="ENI22" s="196"/>
      <c r="ENJ22" s="197"/>
      <c r="ENK22" s="197"/>
      <c r="ENL22" s="197"/>
      <c r="ENM22" s="197">
        <v>0</v>
      </c>
      <c r="ENN22" s="197">
        <v>0</v>
      </c>
      <c r="ENO22" s="246">
        <f t="shared" si="1053"/>
        <v>0</v>
      </c>
      <c r="ENP22" s="212">
        <f t="shared" si="1054"/>
        <v>0</v>
      </c>
      <c r="ENQ22" s="196">
        <v>0</v>
      </c>
      <c r="ENR22" s="197"/>
      <c r="ENS22" s="197">
        <v>338</v>
      </c>
      <c r="ENT22" s="197"/>
      <c r="ENU22" s="197">
        <v>0</v>
      </c>
      <c r="ENV22" s="197">
        <v>357</v>
      </c>
      <c r="ENW22" s="246">
        <f t="shared" si="1055"/>
        <v>695</v>
      </c>
      <c r="ENX22" s="212">
        <f t="shared" si="1056"/>
        <v>115.83333333333333</v>
      </c>
      <c r="ENY22" s="196"/>
      <c r="ENZ22" s="197"/>
      <c r="EOA22" s="197"/>
      <c r="EOB22" s="197"/>
      <c r="EOC22" s="197">
        <v>0</v>
      </c>
      <c r="EOD22" s="197"/>
      <c r="EOE22" s="246">
        <f t="shared" si="1057"/>
        <v>0</v>
      </c>
      <c r="EOF22" s="212">
        <f t="shared" si="1058"/>
        <v>0</v>
      </c>
      <c r="EOG22" s="196"/>
      <c r="EOH22" s="197"/>
      <c r="EOI22" s="197"/>
      <c r="EOJ22" s="197"/>
      <c r="EOK22" s="197">
        <v>0</v>
      </c>
      <c r="EOL22" s="197"/>
      <c r="EOM22" s="246">
        <f t="shared" si="1059"/>
        <v>0</v>
      </c>
      <c r="EON22" s="212">
        <f t="shared" si="1060"/>
        <v>0</v>
      </c>
      <c r="EOO22" s="196"/>
      <c r="EOP22" s="197"/>
      <c r="EOQ22" s="197">
        <v>0</v>
      </c>
      <c r="EOR22" s="197">
        <v>310</v>
      </c>
      <c r="EOS22" s="197"/>
      <c r="EOT22" s="197"/>
      <c r="EOU22" s="246">
        <f t="shared" si="1061"/>
        <v>310</v>
      </c>
      <c r="EOV22" s="212">
        <f t="shared" si="1062"/>
        <v>51.666666666666664</v>
      </c>
      <c r="EOW22" s="196"/>
      <c r="EOX22" s="197">
        <v>354</v>
      </c>
      <c r="EOY22" s="197">
        <v>0</v>
      </c>
      <c r="EOZ22" s="197"/>
      <c r="EPA22" s="197"/>
      <c r="EPB22" s="197"/>
      <c r="EPC22" s="246">
        <f t="shared" si="1063"/>
        <v>354</v>
      </c>
      <c r="EPD22" s="212">
        <f t="shared" si="1064"/>
        <v>59</v>
      </c>
      <c r="EPE22" s="196">
        <v>0</v>
      </c>
      <c r="EPF22" s="197">
        <f>SUMIF(SUMPK!$B:$B,$B:$B,SUMPK!$O:$O)</f>
        <v>0</v>
      </c>
      <c r="EPG22" s="197"/>
      <c r="EPH22" s="197">
        <v>0</v>
      </c>
      <c r="EPI22" s="197">
        <v>314</v>
      </c>
      <c r="EPJ22" s="197"/>
      <c r="EPK22" s="246">
        <f t="shared" si="1065"/>
        <v>314</v>
      </c>
      <c r="EPL22" s="212">
        <f t="shared" si="1066"/>
        <v>52.333333333333336</v>
      </c>
      <c r="EPM22" s="196"/>
      <c r="EPN22" s="197"/>
      <c r="EPO22" s="197"/>
      <c r="EPP22" s="197">
        <v>360</v>
      </c>
      <c r="EPQ22" s="197">
        <v>322</v>
      </c>
      <c r="EPR22" s="197"/>
      <c r="EPS22" s="246">
        <f t="shared" si="1067"/>
        <v>682</v>
      </c>
      <c r="EPT22" s="212">
        <f t="shared" si="1068"/>
        <v>113.66666666666667</v>
      </c>
      <c r="EPU22" s="196">
        <v>0</v>
      </c>
      <c r="EPV22" s="197"/>
      <c r="EPW22" s="197"/>
      <c r="EPX22" s="197"/>
      <c r="EPY22" s="197"/>
      <c r="EPZ22" s="197">
        <v>0</v>
      </c>
      <c r="EQA22" s="246">
        <f t="shared" si="1069"/>
        <v>0</v>
      </c>
      <c r="EQB22" s="212">
        <f t="shared" si="1070"/>
        <v>0</v>
      </c>
      <c r="EQC22" s="196"/>
      <c r="EQD22" s="197">
        <v>0</v>
      </c>
      <c r="EQE22" s="197">
        <v>324</v>
      </c>
      <c r="EQF22" s="197">
        <v>0</v>
      </c>
      <c r="EQG22" s="197"/>
      <c r="EQH22" s="197">
        <v>0</v>
      </c>
      <c r="EQI22" s="246">
        <f t="shared" si="1071"/>
        <v>324</v>
      </c>
      <c r="EQJ22" s="212">
        <f t="shared" si="1072"/>
        <v>54</v>
      </c>
      <c r="EQK22" s="196"/>
      <c r="EQL22" s="197"/>
      <c r="EQM22" s="197">
        <v>341</v>
      </c>
      <c r="EQN22" s="197"/>
      <c r="EQO22" s="197">
        <v>0</v>
      </c>
      <c r="EQP22" s="197"/>
      <c r="EQQ22" s="246">
        <f t="shared" si="1073"/>
        <v>341</v>
      </c>
      <c r="EQR22" s="212">
        <f t="shared" si="1074"/>
        <v>56.833333333333336</v>
      </c>
      <c r="EQS22" s="196">
        <v>0</v>
      </c>
      <c r="EQT22" s="197"/>
      <c r="EQU22" s="197">
        <v>0</v>
      </c>
      <c r="EQV22" s="197"/>
      <c r="EQW22" s="197"/>
      <c r="EQX22" s="197">
        <v>351</v>
      </c>
      <c r="EQY22" s="246">
        <f t="shared" si="1075"/>
        <v>351</v>
      </c>
      <c r="EQZ22" s="212">
        <f t="shared" si="1076"/>
        <v>58.5</v>
      </c>
      <c r="ERA22" s="196">
        <v>0</v>
      </c>
      <c r="ERB22" s="197">
        <v>0</v>
      </c>
      <c r="ERC22" s="197"/>
      <c r="ERD22" s="197"/>
      <c r="ERE22" s="197">
        <v>0</v>
      </c>
      <c r="ERF22" s="197"/>
      <c r="ERG22" s="246">
        <f t="shared" si="1077"/>
        <v>0</v>
      </c>
      <c r="ERH22" s="212">
        <f t="shared" si="1078"/>
        <v>0</v>
      </c>
      <c r="ERI22" s="196"/>
      <c r="ERJ22" s="197"/>
      <c r="ERK22" s="197"/>
      <c r="ERL22" s="197"/>
      <c r="ERM22" s="197">
        <v>0</v>
      </c>
      <c r="ERN22" s="197"/>
      <c r="ERO22" s="246">
        <f t="shared" si="1079"/>
        <v>0</v>
      </c>
      <c r="ERP22" s="212">
        <f t="shared" si="1080"/>
        <v>0</v>
      </c>
      <c r="ERQ22" s="196"/>
      <c r="ERR22" s="197">
        <v>0</v>
      </c>
      <c r="ERS22" s="197"/>
      <c r="ERT22" s="197">
        <v>174</v>
      </c>
      <c r="ERU22" s="197"/>
      <c r="ERV22" s="197"/>
      <c r="ERW22" s="246">
        <f t="shared" si="1081"/>
        <v>174</v>
      </c>
      <c r="ERX22" s="212">
        <f t="shared" si="1082"/>
        <v>29</v>
      </c>
      <c r="ERY22" s="196"/>
      <c r="ERZ22" s="197"/>
      <c r="ESA22" s="197">
        <v>349</v>
      </c>
      <c r="ESB22" s="197"/>
      <c r="ESC22" s="197"/>
      <c r="ESD22" s="197"/>
      <c r="ESE22" s="246">
        <f t="shared" si="1083"/>
        <v>349</v>
      </c>
      <c r="ESF22" s="212">
        <f t="shared" si="1084"/>
        <v>58.166666666666664</v>
      </c>
      <c r="ESG22" s="196"/>
      <c r="ESH22" s="197"/>
      <c r="ESI22" s="197"/>
      <c r="ESJ22" s="197"/>
      <c r="ESK22" s="197"/>
      <c r="ESL22" s="197"/>
      <c r="ESM22" s="246">
        <f t="shared" si="1085"/>
        <v>0</v>
      </c>
      <c r="ESN22" s="212">
        <f t="shared" si="1086"/>
        <v>0</v>
      </c>
      <c r="ESO22" s="459"/>
      <c r="ESP22" s="460"/>
      <c r="ESQ22" s="460">
        <v>0</v>
      </c>
      <c r="ESR22" s="460"/>
      <c r="ESS22" s="460"/>
      <c r="EST22" s="460"/>
      <c r="ESU22" s="246">
        <f t="shared" si="1087"/>
        <v>0</v>
      </c>
      <c r="ESV22" s="212">
        <f t="shared" si="1088"/>
        <v>0</v>
      </c>
      <c r="ESW22" s="196"/>
      <c r="ESX22" s="197"/>
      <c r="ESY22" s="197"/>
      <c r="ESZ22" s="197"/>
      <c r="ETA22" s="197">
        <v>0</v>
      </c>
      <c r="ETB22" s="197"/>
      <c r="ETC22" s="810">
        <f t="shared" si="1089"/>
        <v>0</v>
      </c>
      <c r="ETD22" s="212">
        <f t="shared" si="1090"/>
        <v>0</v>
      </c>
      <c r="ETE22" s="196">
        <v>0</v>
      </c>
      <c r="ETF22" s="197">
        <v>340</v>
      </c>
      <c r="ETG22" s="197"/>
      <c r="ETH22" s="197"/>
      <c r="ETI22" s="197"/>
      <c r="ETJ22" s="197">
        <v>337</v>
      </c>
      <c r="ETK22" s="810">
        <f t="shared" si="1091"/>
        <v>677</v>
      </c>
      <c r="ETL22" s="212">
        <f t="shared" si="1092"/>
        <v>112.83333333333333</v>
      </c>
      <c r="ETM22" s="816"/>
      <c r="ETN22" s="817">
        <v>0</v>
      </c>
      <c r="ETO22" s="817">
        <v>0</v>
      </c>
      <c r="ETP22" s="817">
        <v>0</v>
      </c>
      <c r="ETQ22" s="817"/>
      <c r="ETR22" s="817"/>
      <c r="ETS22" s="810">
        <f t="shared" si="1093"/>
        <v>0</v>
      </c>
      <c r="ETT22" s="212">
        <f t="shared" si="1094"/>
        <v>0</v>
      </c>
      <c r="ETU22" s="459"/>
      <c r="ETV22" s="460"/>
      <c r="ETW22" s="460"/>
      <c r="ETX22" s="460"/>
      <c r="ETY22" s="460">
        <v>0</v>
      </c>
      <c r="ETZ22" s="460"/>
      <c r="EUA22" s="810">
        <f t="shared" si="1095"/>
        <v>0</v>
      </c>
      <c r="EUB22" s="212">
        <f t="shared" si="1096"/>
        <v>0</v>
      </c>
      <c r="EUC22" s="459">
        <v>0</v>
      </c>
      <c r="EUD22" s="460"/>
      <c r="EUE22" s="460"/>
      <c r="EUF22" s="460"/>
      <c r="EUG22" s="460"/>
      <c r="EUH22" s="460">
        <v>0</v>
      </c>
      <c r="EUI22" s="810">
        <f t="shared" si="1097"/>
        <v>0</v>
      </c>
      <c r="EUJ22" s="212">
        <f t="shared" si="1098"/>
        <v>0</v>
      </c>
      <c r="EUK22" s="196"/>
      <c r="EUL22" s="197"/>
      <c r="EUM22" s="197">
        <v>0</v>
      </c>
      <c r="EUN22" s="197"/>
      <c r="EUO22" s="197"/>
      <c r="EUP22" s="197"/>
      <c r="EUQ22" s="810">
        <f t="shared" si="1099"/>
        <v>0</v>
      </c>
      <c r="EUR22" s="212">
        <f t="shared" si="1100"/>
        <v>0</v>
      </c>
      <c r="EUS22" s="196"/>
      <c r="EUT22" s="197"/>
      <c r="EUU22" s="197"/>
      <c r="EUV22" s="197">
        <v>0</v>
      </c>
      <c r="EUW22" s="197"/>
      <c r="EUX22" s="197"/>
      <c r="EUY22" s="810">
        <f t="shared" si="1101"/>
        <v>0</v>
      </c>
      <c r="EUZ22" s="212">
        <f t="shared" si="1102"/>
        <v>0</v>
      </c>
      <c r="EVA22" s="196">
        <v>0</v>
      </c>
      <c r="EVB22" s="197"/>
      <c r="EVC22" s="197"/>
      <c r="EVD22" s="197"/>
      <c r="EVE22" s="197"/>
      <c r="EVF22" s="197"/>
      <c r="EVG22" s="810">
        <f t="shared" si="1103"/>
        <v>0</v>
      </c>
      <c r="EVH22" s="212">
        <f t="shared" si="1104"/>
        <v>0</v>
      </c>
      <c r="EVI22" s="196"/>
      <c r="EVJ22" s="197"/>
      <c r="EVK22" s="197"/>
      <c r="EVL22" s="197"/>
      <c r="EVM22" s="197"/>
      <c r="EVN22" s="197"/>
      <c r="EVO22" s="810">
        <f t="shared" si="1105"/>
        <v>0</v>
      </c>
      <c r="EVP22" s="212">
        <f t="shared" si="1106"/>
        <v>0</v>
      </c>
      <c r="EVQ22" s="196"/>
      <c r="EVR22" s="197">
        <v>344</v>
      </c>
      <c r="EVS22" s="197"/>
      <c r="EVT22" s="197"/>
      <c r="EVU22" s="197"/>
      <c r="EVV22" s="197"/>
      <c r="EVW22" s="810">
        <f t="shared" si="1107"/>
        <v>344</v>
      </c>
      <c r="EVX22" s="212">
        <f t="shared" si="1108"/>
        <v>57.333333333333336</v>
      </c>
      <c r="EVY22" s="196">
        <v>0</v>
      </c>
      <c r="EVZ22" s="197">
        <v>0</v>
      </c>
      <c r="EWA22" s="197"/>
      <c r="EWB22" s="197"/>
      <c r="EWC22" s="197"/>
      <c r="EWD22" s="197"/>
      <c r="EWE22" s="810">
        <f t="shared" si="1109"/>
        <v>0</v>
      </c>
      <c r="EWF22" s="212">
        <f t="shared" si="1110"/>
        <v>0</v>
      </c>
      <c r="EWG22" s="196"/>
      <c r="EWH22" s="197"/>
      <c r="EWI22" s="197"/>
      <c r="EWJ22" s="197"/>
      <c r="EWK22" s="197">
        <v>0</v>
      </c>
      <c r="EWL22" s="197"/>
      <c r="EWM22" s="810">
        <f t="shared" si="1111"/>
        <v>0</v>
      </c>
      <c r="EWN22" s="212">
        <f t="shared" si="1138"/>
        <v>0</v>
      </c>
      <c r="EWO22" s="196"/>
      <c r="EWP22" s="197"/>
      <c r="EWQ22" s="197"/>
      <c r="EWR22" s="197">
        <v>0</v>
      </c>
      <c r="EWS22" s="197"/>
      <c r="EWT22" s="197">
        <v>0</v>
      </c>
      <c r="EWU22" s="810">
        <f t="shared" si="1112"/>
        <v>0</v>
      </c>
      <c r="EWV22" s="212">
        <f t="shared" si="1113"/>
        <v>0</v>
      </c>
      <c r="EWW22" s="196"/>
      <c r="EWX22" s="197"/>
      <c r="EWY22" s="197">
        <v>40</v>
      </c>
      <c r="EWZ22" s="197">
        <v>298</v>
      </c>
      <c r="EXA22" s="197"/>
      <c r="EXB22" s="197"/>
      <c r="EXC22" s="810">
        <f t="shared" si="1114"/>
        <v>338</v>
      </c>
      <c r="EXD22" s="212">
        <f t="shared" si="1115"/>
        <v>56.333333333333336</v>
      </c>
      <c r="EXE22" s="196"/>
      <c r="EXF22" s="197">
        <v>0</v>
      </c>
      <c r="EXG22" s="197"/>
      <c r="EXH22" s="197"/>
      <c r="EXI22" s="197"/>
      <c r="EXJ22" s="197">
        <v>0</v>
      </c>
      <c r="EXK22" s="810">
        <f t="shared" si="1116"/>
        <v>0</v>
      </c>
      <c r="EXL22" s="212">
        <f t="shared" si="1117"/>
        <v>0</v>
      </c>
      <c r="EXM22" s="459">
        <v>0</v>
      </c>
      <c r="EXN22" s="460"/>
      <c r="EXO22" s="460"/>
      <c r="EXP22" s="460"/>
      <c r="EXQ22" s="460"/>
      <c r="EXR22" s="460"/>
      <c r="EXS22" s="810">
        <f t="shared" si="1118"/>
        <v>0</v>
      </c>
      <c r="EXT22" s="212">
        <f t="shared" si="1119"/>
        <v>0</v>
      </c>
      <c r="EXU22" s="196"/>
      <c r="EXV22" s="197"/>
      <c r="EXW22" s="197"/>
      <c r="EXX22" s="197">
        <v>0</v>
      </c>
      <c r="EXY22" s="197"/>
      <c r="EXZ22" s="197">
        <v>0</v>
      </c>
      <c r="EYA22" s="810">
        <f t="shared" si="1120"/>
        <v>0</v>
      </c>
      <c r="EYB22" s="212">
        <f t="shared" si="1121"/>
        <v>0</v>
      </c>
      <c r="EYC22" s="196"/>
      <c r="EYD22" s="197"/>
      <c r="EYE22" s="197">
        <v>252</v>
      </c>
      <c r="EYF22" s="197"/>
      <c r="EYG22" s="197"/>
      <c r="EYH22" s="197">
        <v>0</v>
      </c>
      <c r="EYI22" s="810">
        <f t="shared" si="1122"/>
        <v>252</v>
      </c>
      <c r="EYJ22" s="212">
        <f t="shared" si="1123"/>
        <v>42</v>
      </c>
      <c r="EYK22" s="196">
        <v>0</v>
      </c>
      <c r="EYL22" s="197"/>
      <c r="EYM22" s="197"/>
      <c r="EYN22" s="197"/>
      <c r="EYO22" s="197"/>
      <c r="EYP22" s="197"/>
      <c r="EYQ22" s="810">
        <f t="shared" si="1124"/>
        <v>0</v>
      </c>
      <c r="EYR22" s="212">
        <f t="shared" si="1125"/>
        <v>0</v>
      </c>
      <c r="EYS22" s="196">
        <v>0</v>
      </c>
      <c r="EYT22" s="197">
        <v>317</v>
      </c>
      <c r="EYU22" s="197"/>
      <c r="EYV22" s="197"/>
      <c r="EYW22" s="197"/>
      <c r="EYX22" s="197"/>
      <c r="EYY22" s="878">
        <f t="shared" si="1126"/>
        <v>317</v>
      </c>
      <c r="EYZ22" s="879">
        <f t="shared" si="1139"/>
        <v>52.833333333333336</v>
      </c>
      <c r="EZA22" s="196"/>
      <c r="EZB22" s="197">
        <v>0</v>
      </c>
      <c r="EZC22" s="197"/>
      <c r="EZD22" s="197">
        <v>0</v>
      </c>
      <c r="EZE22" s="197"/>
      <c r="EZF22" s="197">
        <v>0</v>
      </c>
      <c r="EZG22" s="878">
        <f t="shared" si="1127"/>
        <v>0</v>
      </c>
      <c r="EZH22" s="879">
        <f t="shared" si="1128"/>
        <v>0</v>
      </c>
      <c r="EZI22" s="196"/>
      <c r="EZJ22" s="197"/>
      <c r="EZK22" s="197"/>
      <c r="EZL22" s="197"/>
      <c r="EZM22" s="197"/>
      <c r="EZN22" s="197"/>
      <c r="EZO22" s="878">
        <f t="shared" si="1129"/>
        <v>0</v>
      </c>
      <c r="EZP22" s="879">
        <f t="shared" si="1130"/>
        <v>0</v>
      </c>
      <c r="EZQ22" s="459"/>
      <c r="EZR22" s="460"/>
      <c r="EZS22" s="460"/>
      <c r="EZT22" s="460"/>
      <c r="EZU22" s="460"/>
      <c r="EZV22" s="460"/>
      <c r="EZW22" s="878">
        <f t="shared" si="1131"/>
        <v>0</v>
      </c>
      <c r="EZX22" s="879">
        <f t="shared" si="1132"/>
        <v>0</v>
      </c>
      <c r="EZY22" s="196"/>
      <c r="EZZ22" s="197">
        <v>240</v>
      </c>
      <c r="FAA22" s="197"/>
      <c r="FAB22" s="197"/>
      <c r="FAC22" s="197">
        <v>0</v>
      </c>
      <c r="FAD22" s="197"/>
      <c r="FAE22" s="878">
        <f t="shared" si="1133"/>
        <v>240</v>
      </c>
      <c r="FAF22" s="879">
        <f t="shared" si="1134"/>
        <v>40</v>
      </c>
    </row>
    <row r="23" spans="1:4088" s="148" customFormat="1" x14ac:dyDescent="0.2">
      <c r="A23" s="973" t="s">
        <v>14</v>
      </c>
      <c r="B23" s="974"/>
      <c r="C23" s="974"/>
      <c r="D23" s="227">
        <v>25</v>
      </c>
      <c r="E23" s="224">
        <f t="shared" ref="E23:N23" si="1224">SUM(E7:E22)</f>
        <v>0</v>
      </c>
      <c r="F23" s="224">
        <f>SUM(F7:F22)</f>
        <v>19867</v>
      </c>
      <c r="G23" s="224">
        <f t="shared" si="1224"/>
        <v>0</v>
      </c>
      <c r="H23" s="224">
        <f t="shared" si="1224"/>
        <v>0</v>
      </c>
      <c r="I23" s="224">
        <f t="shared" si="1224"/>
        <v>0</v>
      </c>
      <c r="J23" s="224">
        <f t="shared" si="1224"/>
        <v>335</v>
      </c>
      <c r="K23" s="224">
        <f t="shared" si="1224"/>
        <v>0</v>
      </c>
      <c r="L23" s="224">
        <f t="shared" si="1224"/>
        <v>19532</v>
      </c>
      <c r="M23" s="224">
        <f t="shared" si="1224"/>
        <v>19532</v>
      </c>
      <c r="N23" s="224">
        <f t="shared" si="1224"/>
        <v>443.66666666666669</v>
      </c>
      <c r="O23" s="232">
        <f t="shared" ref="O23" si="1225">IF(N23=0,0,M23/N23)</f>
        <v>44.024042073628848</v>
      </c>
      <c r="P23" s="230">
        <f>SUM(P7:P22)</f>
        <v>2453.1666666666665</v>
      </c>
      <c r="Q23" s="232">
        <f>IF(P23=0,0,M23/P23*6)</f>
        <v>47.771723622528704</v>
      </c>
      <c r="R23" s="230">
        <f>SUM(R7:R22)</f>
        <v>1116.9230769230769</v>
      </c>
      <c r="S23" s="223"/>
      <c r="T23" s="232">
        <f t="shared" ref="T23" si="1226">IF(R23=0,0,M23/R23)</f>
        <v>17.487327823691459</v>
      </c>
      <c r="U23" s="224">
        <f>SUM(U7:U22)</f>
        <v>0</v>
      </c>
      <c r="V23" s="232">
        <f t="shared" ref="V23" si="1227">IF(R23=0,0,(M23+U23)/R23)</f>
        <v>17.487327823691459</v>
      </c>
      <c r="W23" s="226">
        <f>F23/(E23+F23)</f>
        <v>1</v>
      </c>
      <c r="X23" s="223"/>
      <c r="Y23" s="147" t="e">
        <f>K23+#REF!</f>
        <v>#REF!</v>
      </c>
      <c r="Z23" s="147" t="e">
        <f>+Z7</f>
        <v>#REF!</v>
      </c>
      <c r="AA23" s="147" t="e">
        <f>AA7</f>
        <v>#REF!</v>
      </c>
      <c r="AB23" s="147" t="e">
        <f>(U23+M23)/Z23</f>
        <v>#REF!</v>
      </c>
      <c r="AC23" s="654"/>
      <c r="AD23" s="9"/>
      <c r="AL23" s="149"/>
      <c r="AM23" s="149"/>
      <c r="AN23" s="149"/>
      <c r="AO23" s="149"/>
      <c r="AP23" s="149"/>
      <c r="AQ23" s="149"/>
      <c r="AT23" s="149"/>
      <c r="AU23" s="149"/>
      <c r="AV23" s="149"/>
      <c r="AW23" s="149"/>
      <c r="AX23" s="149"/>
      <c r="AY23" s="149"/>
      <c r="BB23" s="149"/>
      <c r="BC23" s="149"/>
      <c r="BD23" s="149"/>
      <c r="BE23" s="149"/>
      <c r="BF23" s="149"/>
      <c r="BG23" s="149"/>
      <c r="BJ23" s="149"/>
      <c r="BK23" s="149"/>
      <c r="BL23" s="149"/>
      <c r="BM23" s="149"/>
      <c r="BN23" s="149"/>
      <c r="BO23" s="149"/>
      <c r="BR23" s="149"/>
      <c r="BS23" s="149"/>
      <c r="BT23" s="149"/>
      <c r="BU23" s="149"/>
      <c r="BV23" s="149"/>
      <c r="BW23" s="149"/>
      <c r="BZ23" s="149"/>
      <c r="CA23" s="149"/>
      <c r="CB23" s="149"/>
      <c r="CC23" s="149"/>
      <c r="CD23" s="149"/>
      <c r="CE23" s="149"/>
      <c r="CH23" s="149"/>
      <c r="CI23" s="149"/>
      <c r="CJ23" s="149"/>
      <c r="CK23" s="149"/>
      <c r="CL23" s="149"/>
      <c r="CM23" s="149"/>
      <c r="CP23" s="149"/>
      <c r="CQ23" s="149"/>
      <c r="CR23" s="149"/>
      <c r="CS23" s="149"/>
      <c r="CT23" s="149"/>
      <c r="CU23" s="149"/>
      <c r="CX23" s="149"/>
      <c r="CY23" s="149"/>
      <c r="CZ23" s="149"/>
      <c r="DA23" s="149"/>
      <c r="DB23" s="149"/>
      <c r="DC23" s="149"/>
      <c r="DF23" s="149"/>
      <c r="DG23" s="149"/>
      <c r="DH23" s="149"/>
      <c r="DI23" s="149"/>
      <c r="DJ23" s="149"/>
      <c r="DK23" s="149"/>
      <c r="DN23" s="149"/>
      <c r="DO23" s="149"/>
      <c r="DP23" s="149"/>
      <c r="DQ23" s="149"/>
      <c r="DR23" s="149"/>
      <c r="DS23" s="149"/>
      <c r="DV23" s="149"/>
      <c r="DW23" s="149"/>
      <c r="DX23" s="149"/>
      <c r="DY23" s="149"/>
      <c r="DZ23" s="149"/>
      <c r="EA23" s="149"/>
      <c r="ED23" s="149"/>
      <c r="EE23" s="149"/>
      <c r="EF23" s="149"/>
      <c r="EG23" s="149"/>
      <c r="EH23" s="149"/>
      <c r="EI23" s="149"/>
      <c r="EL23" s="149"/>
      <c r="EM23" s="149"/>
      <c r="EN23" s="149"/>
      <c r="EO23" s="149"/>
      <c r="EP23" s="149"/>
      <c r="EQ23" s="149"/>
      <c r="ET23" s="149"/>
      <c r="EU23" s="149"/>
      <c r="EV23" s="149"/>
      <c r="EW23" s="149"/>
      <c r="EX23" s="149"/>
      <c r="EY23" s="149"/>
      <c r="FB23" s="149"/>
      <c r="FC23" s="149"/>
      <c r="FD23" s="149"/>
      <c r="FE23" s="149"/>
      <c r="FF23" s="149"/>
      <c r="FG23" s="149"/>
      <c r="FJ23" s="149"/>
      <c r="FK23" s="149"/>
      <c r="FL23" s="149"/>
      <c r="FM23" s="149"/>
      <c r="FN23" s="149"/>
      <c r="FO23" s="149"/>
      <c r="FR23" s="149"/>
      <c r="FS23" s="149"/>
      <c r="FT23" s="149"/>
      <c r="FU23" s="149"/>
      <c r="FV23" s="149"/>
      <c r="FW23" s="149"/>
      <c r="FZ23" s="149"/>
      <c r="GA23" s="149"/>
      <c r="GB23" s="149"/>
      <c r="GC23" s="149"/>
      <c r="GD23" s="149"/>
      <c r="GE23" s="149"/>
      <c r="GH23" s="149"/>
      <c r="GI23" s="149"/>
      <c r="GJ23" s="149"/>
      <c r="GK23" s="149"/>
      <c r="GL23" s="149"/>
      <c r="GM23" s="149"/>
      <c r="GP23" s="149"/>
      <c r="GQ23" s="149"/>
      <c r="GR23" s="149"/>
      <c r="GS23" s="149"/>
      <c r="GT23" s="149"/>
      <c r="GU23" s="149"/>
      <c r="GX23" s="149"/>
      <c r="GY23" s="149"/>
      <c r="GZ23" s="149"/>
      <c r="HA23" s="149"/>
      <c r="HB23" s="149"/>
      <c r="HC23" s="149"/>
      <c r="HF23" s="149"/>
      <c r="HG23" s="149"/>
      <c r="HH23" s="149"/>
      <c r="HI23" s="149"/>
      <c r="HJ23" s="149"/>
      <c r="HK23" s="149"/>
      <c r="HN23" s="152"/>
      <c r="HO23" s="152"/>
      <c r="HP23" s="152"/>
      <c r="HQ23" s="152"/>
      <c r="HR23" s="152"/>
      <c r="HS23" s="152"/>
      <c r="HV23" s="149"/>
      <c r="HW23" s="149"/>
      <c r="HX23" s="149"/>
      <c r="HY23" s="149"/>
      <c r="HZ23" s="149"/>
      <c r="IA23" s="149"/>
      <c r="ID23" s="149"/>
      <c r="IE23" s="149"/>
      <c r="IF23" s="149"/>
      <c r="IG23" s="149"/>
      <c r="IH23" s="149"/>
      <c r="II23" s="149"/>
      <c r="IL23" s="149"/>
      <c r="IM23" s="149"/>
      <c r="IN23" s="149"/>
      <c r="IO23" s="149"/>
      <c r="IP23" s="149"/>
      <c r="IQ23" s="149"/>
      <c r="IT23" s="149"/>
      <c r="IU23" s="149"/>
      <c r="IV23" s="149"/>
      <c r="IW23" s="149"/>
      <c r="IX23" s="149"/>
      <c r="IY23" s="149"/>
      <c r="JB23" s="149"/>
      <c r="JC23" s="149"/>
      <c r="JD23" s="149"/>
      <c r="JE23" s="149"/>
      <c r="JF23" s="149"/>
      <c r="JG23" s="149"/>
      <c r="JJ23" s="149"/>
      <c r="JK23" s="149"/>
      <c r="JL23" s="149"/>
      <c r="JM23" s="149"/>
      <c r="JN23" s="149"/>
      <c r="JO23" s="149"/>
      <c r="JR23" s="149"/>
      <c r="JS23" s="149"/>
      <c r="JT23" s="149"/>
      <c r="JU23" s="149"/>
      <c r="JV23" s="149"/>
      <c r="JW23" s="149"/>
      <c r="JZ23" s="149"/>
      <c r="KA23" s="149"/>
      <c r="KB23" s="149"/>
      <c r="KC23" s="149"/>
      <c r="KD23" s="149"/>
      <c r="KE23" s="149"/>
      <c r="KH23" s="149"/>
      <c r="KI23" s="149"/>
      <c r="KJ23" s="149"/>
      <c r="KK23" s="149"/>
      <c r="KL23" s="149"/>
      <c r="KM23" s="149"/>
      <c r="KP23" s="149"/>
      <c r="KQ23" s="149"/>
      <c r="KR23" s="149"/>
      <c r="KS23" s="149"/>
      <c r="KT23" s="149"/>
      <c r="KU23" s="149"/>
      <c r="KX23" s="149"/>
      <c r="KY23" s="149"/>
      <c r="KZ23" s="149"/>
      <c r="LA23" s="149"/>
      <c r="LB23" s="149"/>
      <c r="LC23" s="149"/>
      <c r="LF23" s="149"/>
      <c r="LG23" s="149"/>
      <c r="LH23" s="149"/>
      <c r="LI23" s="149"/>
      <c r="LJ23" s="149"/>
      <c r="LK23" s="149"/>
      <c r="LN23" s="149"/>
      <c r="LO23" s="149"/>
      <c r="LP23" s="149"/>
      <c r="LQ23" s="149"/>
      <c r="LR23" s="149"/>
      <c r="LS23" s="149"/>
      <c r="LV23" s="149"/>
      <c r="LW23" s="149"/>
      <c r="LX23" s="149"/>
      <c r="LY23" s="149"/>
      <c r="LZ23" s="149"/>
      <c r="MA23" s="149"/>
      <c r="MD23" s="149"/>
      <c r="ME23" s="149"/>
      <c r="MF23" s="149"/>
      <c r="MG23" s="149"/>
      <c r="MH23" s="149"/>
      <c r="MI23" s="149"/>
      <c r="ML23" s="149"/>
      <c r="MM23" s="149"/>
      <c r="MN23" s="149"/>
      <c r="MO23" s="149"/>
      <c r="MP23" s="149"/>
      <c r="MQ23" s="149"/>
      <c r="MT23" s="149"/>
      <c r="MU23" s="149"/>
      <c r="MV23" s="149"/>
      <c r="MW23" s="149"/>
      <c r="MX23" s="149"/>
      <c r="MY23" s="149"/>
      <c r="NB23" s="149"/>
      <c r="NC23" s="149"/>
      <c r="ND23" s="149"/>
      <c r="NE23" s="149"/>
      <c r="NF23" s="149"/>
      <c r="NG23" s="149"/>
      <c r="NJ23" s="149"/>
      <c r="NK23" s="149"/>
      <c r="NL23" s="149"/>
      <c r="NM23" s="149"/>
      <c r="NN23" s="149"/>
      <c r="NO23" s="149"/>
      <c r="NR23" s="149"/>
      <c r="NS23" s="149"/>
      <c r="NT23" s="149"/>
      <c r="NU23" s="149"/>
      <c r="NV23" s="149"/>
      <c r="NW23" s="149"/>
      <c r="NZ23" s="149"/>
      <c r="OA23" s="149"/>
      <c r="OB23" s="149"/>
      <c r="OC23" s="149"/>
      <c r="OD23" s="149"/>
      <c r="OE23" s="149"/>
      <c r="OH23" s="149"/>
      <c r="OI23" s="149"/>
      <c r="OJ23" s="149"/>
      <c r="OK23" s="149"/>
      <c r="OL23" s="149"/>
      <c r="OM23" s="149"/>
      <c r="OP23" s="149"/>
      <c r="OQ23" s="149"/>
      <c r="OR23" s="149"/>
      <c r="OS23" s="149"/>
      <c r="OT23" s="149"/>
      <c r="OU23" s="149"/>
      <c r="OX23" s="149"/>
      <c r="OY23" s="149"/>
      <c r="OZ23" s="149"/>
      <c r="PA23" s="149"/>
      <c r="PB23" s="149"/>
      <c r="PC23" s="149"/>
      <c r="PF23" s="149"/>
      <c r="PG23" s="149"/>
      <c r="PH23" s="149"/>
      <c r="PI23" s="149"/>
      <c r="PJ23" s="149"/>
      <c r="PK23" s="149"/>
      <c r="PN23" s="149"/>
      <c r="PO23" s="149"/>
      <c r="PP23" s="149"/>
      <c r="PQ23" s="149"/>
      <c r="PR23" s="149"/>
      <c r="PS23" s="149"/>
      <c r="PV23" s="149"/>
      <c r="PW23" s="149"/>
      <c r="PX23" s="149"/>
      <c r="PY23" s="149"/>
      <c r="PZ23" s="149"/>
      <c r="QA23" s="149"/>
      <c r="QD23" s="149"/>
      <c r="QE23" s="149"/>
      <c r="QF23" s="149"/>
      <c r="QG23" s="149"/>
      <c r="QH23" s="149"/>
      <c r="QI23" s="149"/>
      <c r="QL23" s="149"/>
      <c r="QM23" s="149"/>
      <c r="QN23" s="149"/>
      <c r="QO23" s="149"/>
      <c r="QP23" s="149"/>
      <c r="QQ23" s="149"/>
      <c r="QT23" s="149"/>
      <c r="QU23" s="149"/>
      <c r="QV23" s="149"/>
      <c r="QW23" s="149"/>
      <c r="QX23" s="149"/>
      <c r="QY23" s="149"/>
      <c r="RB23" s="149"/>
      <c r="RC23" s="149"/>
      <c r="RD23" s="149"/>
      <c r="RE23" s="149"/>
      <c r="RF23" s="149"/>
      <c r="RG23" s="149"/>
      <c r="RJ23" s="149"/>
      <c r="RK23" s="149"/>
      <c r="RL23" s="149"/>
      <c r="RM23" s="149"/>
      <c r="RN23" s="149"/>
      <c r="RO23" s="149"/>
      <c r="RR23" s="149"/>
      <c r="RS23" s="149"/>
      <c r="RT23" s="149"/>
      <c r="RU23" s="149"/>
      <c r="RV23" s="149"/>
      <c r="RW23" s="149"/>
      <c r="RZ23" s="149"/>
      <c r="SA23" s="149"/>
      <c r="SB23" s="149"/>
      <c r="SC23" s="149"/>
      <c r="SD23" s="149"/>
      <c r="SE23" s="149"/>
      <c r="SH23" s="149"/>
      <c r="SI23" s="149"/>
      <c r="SJ23" s="149"/>
      <c r="SK23" s="149"/>
      <c r="SL23" s="149"/>
      <c r="SM23" s="149"/>
      <c r="SP23" s="149"/>
      <c r="SQ23" s="149"/>
      <c r="SR23" s="149"/>
      <c r="SS23" s="149"/>
      <c r="ST23" s="149"/>
      <c r="SU23" s="149"/>
      <c r="SX23" s="149"/>
      <c r="SY23" s="149"/>
      <c r="SZ23" s="149"/>
      <c r="TA23" s="149"/>
      <c r="TB23" s="149"/>
      <c r="TC23" s="149"/>
      <c r="TF23" s="149"/>
      <c r="TG23" s="149"/>
      <c r="TH23" s="149"/>
      <c r="TI23" s="149"/>
      <c r="TJ23" s="149"/>
      <c r="TK23" s="149"/>
      <c r="TN23" s="149"/>
      <c r="TO23" s="149"/>
      <c r="TP23" s="149"/>
      <c r="TQ23" s="149"/>
      <c r="TR23" s="149"/>
      <c r="TS23" s="149"/>
      <c r="TV23" s="149"/>
      <c r="TW23" s="149"/>
      <c r="TX23" s="149"/>
      <c r="TY23" s="149"/>
      <c r="TZ23" s="149"/>
      <c r="UA23" s="149"/>
      <c r="UD23" s="149"/>
      <c r="UE23" s="149"/>
      <c r="UF23" s="149"/>
      <c r="UG23" s="149"/>
      <c r="UH23" s="149"/>
      <c r="UI23" s="149"/>
      <c r="UL23" s="149"/>
      <c r="UM23" s="149"/>
      <c r="UN23" s="149"/>
      <c r="UO23" s="149"/>
      <c r="UP23" s="149"/>
      <c r="UQ23" s="149"/>
      <c r="UR23" s="149"/>
      <c r="UU23" s="149"/>
      <c r="UV23" s="149"/>
      <c r="UW23" s="149"/>
      <c r="UX23" s="149"/>
      <c r="UY23" s="149"/>
      <c r="UZ23" s="149"/>
      <c r="VC23" s="1"/>
      <c r="VD23" s="1"/>
      <c r="VE23" s="1"/>
      <c r="VF23" s="1"/>
      <c r="VG23" s="1"/>
      <c r="VH23" s="1"/>
      <c r="VK23" s="149"/>
      <c r="VL23" s="149"/>
      <c r="VM23" s="149"/>
      <c r="VN23" s="149"/>
      <c r="VO23" s="149"/>
      <c r="VP23" s="149"/>
      <c r="VS23" s="149"/>
      <c r="VT23" s="149"/>
      <c r="VU23" s="149"/>
      <c r="VV23" s="149"/>
      <c r="VW23" s="149"/>
      <c r="VX23" s="149"/>
      <c r="WA23" s="150"/>
      <c r="WB23" s="150"/>
      <c r="WC23" s="150"/>
      <c r="WD23" s="150"/>
      <c r="WE23" s="150"/>
      <c r="WF23" s="150"/>
      <c r="WG23" s="151"/>
      <c r="WH23" s="151"/>
      <c r="WI23" s="149"/>
      <c r="WJ23" s="149"/>
      <c r="WK23" s="149"/>
      <c r="WL23" s="149"/>
      <c r="WM23" s="149"/>
      <c r="WN23" s="149"/>
      <c r="WQ23" s="149"/>
      <c r="WR23" s="149"/>
      <c r="WS23" s="149"/>
      <c r="WT23" s="149"/>
      <c r="WU23" s="149"/>
      <c r="WV23" s="149"/>
      <c r="WW23" s="149"/>
      <c r="WZ23" s="149"/>
      <c r="XA23" s="149"/>
      <c r="XB23" s="149"/>
      <c r="XC23" s="149"/>
      <c r="XD23" s="149"/>
      <c r="XE23" s="149"/>
      <c r="XF23" s="149"/>
      <c r="XI23" s="149"/>
      <c r="XJ23" s="149"/>
      <c r="XK23" s="149"/>
      <c r="XL23" s="149"/>
      <c r="XM23" s="149"/>
      <c r="XN23" s="149"/>
      <c r="XO23" s="149"/>
      <c r="XR23" s="149"/>
      <c r="XS23" s="149"/>
      <c r="XT23" s="149"/>
      <c r="XU23" s="149"/>
      <c r="XV23" s="149"/>
      <c r="XW23" s="149"/>
      <c r="XX23" s="149"/>
      <c r="YA23" s="149"/>
      <c r="YB23" s="149"/>
      <c r="YC23" s="149"/>
      <c r="YD23" s="149"/>
      <c r="YE23" s="149"/>
      <c r="YF23" s="149"/>
      <c r="YG23" s="149"/>
      <c r="YJ23" s="149"/>
      <c r="YK23" s="149"/>
      <c r="YL23" s="149"/>
      <c r="YM23" s="149"/>
      <c r="YN23" s="149"/>
      <c r="YO23" s="149"/>
      <c r="YP23" s="149"/>
      <c r="YS23" s="149"/>
      <c r="YT23" s="149"/>
      <c r="YU23" s="149"/>
      <c r="YV23" s="149"/>
      <c r="YW23" s="149"/>
      <c r="YX23" s="149"/>
      <c r="ZA23" s="1"/>
      <c r="ZB23" s="1"/>
      <c r="ZC23" s="1"/>
      <c r="ZD23" s="1"/>
      <c r="ZE23" s="1"/>
      <c r="ZF23" s="1"/>
      <c r="ZI23" s="149"/>
      <c r="ZJ23" s="149"/>
      <c r="ZK23" s="149"/>
      <c r="ZL23" s="149"/>
      <c r="ZM23" s="149"/>
      <c r="ZN23" s="149"/>
      <c r="ZQ23" s="1"/>
      <c r="ZR23" s="1"/>
      <c r="ZS23" s="1"/>
      <c r="ZT23" s="1"/>
      <c r="ZU23" s="1"/>
      <c r="ZV23" s="1"/>
      <c r="ZW23" s="1"/>
      <c r="ZZ23" s="149"/>
      <c r="AAA23" s="149"/>
      <c r="AAB23" s="149"/>
      <c r="AAC23" s="149"/>
      <c r="AAD23" s="149"/>
      <c r="AAE23" s="149"/>
      <c r="AAF23" s="149"/>
      <c r="AAI23" s="149"/>
      <c r="AAJ23" s="149"/>
      <c r="AAK23" s="149"/>
      <c r="AAL23" s="149"/>
      <c r="AAM23" s="149"/>
      <c r="AAN23" s="149"/>
      <c r="AAQ23" s="149"/>
      <c r="AAR23" s="149"/>
      <c r="AAS23" s="149"/>
      <c r="AAT23" s="149"/>
      <c r="AAU23" s="149"/>
      <c r="AAV23" s="149"/>
      <c r="AAY23" s="149"/>
      <c r="AAZ23" s="149"/>
      <c r="ABA23" s="149"/>
      <c r="ABB23" s="149"/>
      <c r="ABC23" s="149"/>
      <c r="ABD23" s="149"/>
      <c r="ABG23" s="149"/>
      <c r="ABH23" s="149"/>
      <c r="ABI23" s="149"/>
      <c r="ABJ23" s="149"/>
      <c r="ABK23" s="149"/>
      <c r="ABL23" s="149"/>
      <c r="ABO23" s="149"/>
      <c r="ABP23" s="149"/>
      <c r="ABQ23" s="149"/>
      <c r="ABR23" s="149"/>
      <c r="ABS23" s="149"/>
      <c r="ABT23" s="149"/>
      <c r="ABW23" s="149"/>
      <c r="ABX23" s="149"/>
      <c r="ABY23" s="149"/>
      <c r="ABZ23" s="149"/>
      <c r="ACA23" s="149"/>
      <c r="ACB23" s="149"/>
      <c r="ACE23" s="149"/>
      <c r="ACF23" s="149"/>
      <c r="ACG23" s="149"/>
      <c r="ACH23" s="149"/>
      <c r="ACI23" s="149"/>
      <c r="ACJ23" s="149"/>
      <c r="ACM23" s="149"/>
      <c r="ACN23" s="149"/>
      <c r="ACO23" s="149"/>
      <c r="ACP23" s="149"/>
      <c r="ACQ23" s="149"/>
      <c r="ACR23" s="149"/>
      <c r="ACU23" s="149"/>
      <c r="ACV23" s="149"/>
      <c r="ACW23" s="149"/>
      <c r="ACX23" s="149"/>
      <c r="ACY23" s="149"/>
      <c r="ACZ23" s="149"/>
      <c r="ADC23" s="149"/>
      <c r="ADD23" s="149"/>
      <c r="ADE23" s="149"/>
      <c r="ADF23" s="149"/>
      <c r="ADG23" s="149"/>
      <c r="ADH23" s="149"/>
      <c r="ADK23" s="149"/>
      <c r="ADL23" s="149"/>
      <c r="ADM23" s="149"/>
      <c r="ADN23" s="149"/>
      <c r="ADO23" s="149"/>
      <c r="ADP23" s="149"/>
      <c r="ADS23" s="149"/>
      <c r="ADT23" s="149"/>
      <c r="ADU23" s="149"/>
      <c r="ADV23" s="149"/>
      <c r="ADW23" s="149"/>
      <c r="ADX23" s="149"/>
      <c r="AEA23" s="149"/>
      <c r="AEB23" s="149"/>
      <c r="AEC23" s="149"/>
      <c r="AED23" s="149"/>
      <c r="AEE23" s="149"/>
      <c r="AEF23" s="149"/>
      <c r="AEI23" s="149"/>
      <c r="AEJ23" s="149"/>
      <c r="AEK23" s="149"/>
      <c r="AEL23" s="149"/>
      <c r="AEM23" s="149"/>
      <c r="AEN23" s="149"/>
      <c r="AEQ23" s="149"/>
      <c r="AER23" s="149"/>
      <c r="AES23" s="149"/>
      <c r="AET23" s="149"/>
      <c r="AEU23" s="149"/>
      <c r="AEV23" s="149"/>
      <c r="AEY23" s="149"/>
      <c r="AEZ23" s="149"/>
      <c r="AFA23" s="149"/>
      <c r="AFB23" s="149"/>
      <c r="AFC23" s="149"/>
      <c r="AFD23" s="149"/>
      <c r="AFG23" s="149"/>
      <c r="AFH23" s="149"/>
      <c r="AFI23" s="149"/>
      <c r="AFJ23" s="149"/>
      <c r="AFK23" s="149"/>
      <c r="AFL23" s="149"/>
      <c r="AFO23" s="149"/>
      <c r="AFP23" s="149"/>
      <c r="AFQ23" s="149"/>
      <c r="AFR23" s="149"/>
      <c r="AFS23" s="149"/>
      <c r="AFT23" s="149"/>
      <c r="AFW23" s="149"/>
      <c r="AFX23" s="149"/>
      <c r="AFY23" s="149"/>
      <c r="AFZ23" s="149"/>
      <c r="AGA23" s="149"/>
      <c r="AGB23" s="149"/>
      <c r="AGE23" s="149"/>
      <c r="AGF23" s="149"/>
      <c r="AGG23" s="149"/>
      <c r="AGH23" s="149"/>
      <c r="AGI23" s="149"/>
      <c r="AGJ23" s="149"/>
      <c r="AGM23" s="149"/>
      <c r="AGN23" s="149"/>
      <c r="AGO23" s="149"/>
      <c r="AGP23" s="149"/>
      <c r="AGQ23" s="149"/>
      <c r="AGR23" s="149"/>
      <c r="AGS23" s="149"/>
      <c r="AGV23" s="149"/>
      <c r="AGW23" s="149"/>
      <c r="AGX23" s="149"/>
      <c r="AGY23" s="149"/>
      <c r="AGZ23" s="149"/>
      <c r="AHA23" s="149"/>
      <c r="AHD23" s="149"/>
      <c r="AHE23" s="149"/>
      <c r="AHF23" s="149"/>
      <c r="AHG23" s="149"/>
      <c r="AHH23" s="149"/>
      <c r="AHI23" s="149"/>
      <c r="AHL23" s="149"/>
      <c r="AHM23" s="149"/>
      <c r="AHN23" s="149"/>
      <c r="AHO23" s="149"/>
      <c r="AHP23" s="149"/>
      <c r="AHQ23" s="149"/>
      <c r="AHT23" s="149"/>
      <c r="AHU23" s="149"/>
      <c r="AHV23" s="149"/>
      <c r="AHW23" s="149"/>
      <c r="AHX23" s="149"/>
      <c r="AHY23" s="149"/>
      <c r="AHZ23" s="186"/>
      <c r="AIA23" s="187"/>
      <c r="AIB23" s="149"/>
      <c r="AIC23" s="149"/>
      <c r="AID23" s="149"/>
      <c r="AIE23" s="149"/>
      <c r="AIF23" s="149"/>
      <c r="AIG23" s="149"/>
      <c r="AIJ23" s="149"/>
      <c r="AIK23" s="149"/>
      <c r="AIL23" s="149"/>
      <c r="AIM23" s="149"/>
      <c r="AIN23" s="149"/>
      <c r="AIO23" s="149"/>
      <c r="AIR23" s="1"/>
      <c r="AIS23" s="1"/>
      <c r="AIT23" s="1"/>
      <c r="AIU23" s="1"/>
      <c r="AIV23" s="1"/>
      <c r="AIW23" s="1"/>
      <c r="AIZ23" s="149"/>
      <c r="AJA23" s="149"/>
      <c r="AJB23" s="149"/>
      <c r="AJC23" s="149"/>
      <c r="AJD23" s="149"/>
      <c r="AJE23" s="149"/>
      <c r="AJH23" s="149"/>
      <c r="AJI23" s="149"/>
      <c r="AJJ23" s="149"/>
      <c r="AJK23" s="149"/>
      <c r="AJL23" s="149"/>
      <c r="AJM23" s="149"/>
      <c r="AJP23" s="149"/>
      <c r="AJQ23" s="149"/>
      <c r="AJR23" s="149"/>
      <c r="AJS23" s="149"/>
      <c r="AJT23" s="149"/>
      <c r="AJU23" s="149"/>
      <c r="AJX23" s="149"/>
      <c r="AJY23" s="149"/>
      <c r="AJZ23" s="149"/>
      <c r="AKA23" s="149"/>
      <c r="AKB23" s="149"/>
      <c r="AKC23" s="149"/>
      <c r="AKF23" s="149"/>
      <c r="AKG23" s="149"/>
      <c r="AKH23" s="149"/>
      <c r="AKI23" s="149"/>
      <c r="AKJ23" s="149"/>
      <c r="AKK23" s="149"/>
      <c r="AKN23" s="149"/>
      <c r="AKO23" s="149"/>
      <c r="AKP23" s="149"/>
      <c r="AKQ23" s="149"/>
      <c r="AKR23" s="149"/>
      <c r="AKS23" s="149"/>
      <c r="AKV23" s="149"/>
      <c r="AKW23" s="149"/>
      <c r="AKX23" s="149"/>
      <c r="AKY23" s="149"/>
      <c r="AKZ23" s="149"/>
      <c r="ALA23" s="149"/>
      <c r="ALD23" s="149"/>
      <c r="ALE23" s="149"/>
      <c r="ALF23" s="149"/>
      <c r="ALG23" s="149"/>
      <c r="ALH23" s="149"/>
      <c r="ALI23" s="149"/>
      <c r="ALL23" s="149"/>
      <c r="ALM23" s="149"/>
      <c r="ALN23" s="149"/>
      <c r="ALO23" s="149"/>
      <c r="ALP23" s="149"/>
      <c r="ALQ23" s="149"/>
      <c r="ALT23" s="149"/>
      <c r="ALU23" s="149"/>
      <c r="ALV23" s="149"/>
      <c r="ALW23" s="149"/>
      <c r="ALX23" s="149"/>
      <c r="ALY23" s="149"/>
      <c r="AMB23" s="149"/>
      <c r="AMC23" s="149"/>
      <c r="AMD23" s="149"/>
      <c r="AME23" s="149"/>
      <c r="AMF23" s="149"/>
      <c r="AMG23" s="149"/>
      <c r="AMJ23" s="149"/>
      <c r="AMK23" s="149"/>
      <c r="AML23" s="149"/>
      <c r="AMM23" s="149"/>
      <c r="AMN23" s="149"/>
      <c r="AMO23" s="149"/>
      <c r="AMR23" s="149"/>
      <c r="AMS23" s="149"/>
      <c r="AMT23" s="149"/>
      <c r="AMU23" s="149"/>
      <c r="AMV23" s="149"/>
      <c r="AMW23" s="149"/>
      <c r="AMZ23" s="149"/>
      <c r="ANA23" s="149"/>
      <c r="ANB23" s="149"/>
      <c r="ANC23" s="149"/>
      <c r="AND23" s="149"/>
      <c r="ANE23" s="149"/>
      <c r="ANH23" s="149"/>
      <c r="ANI23" s="149"/>
      <c r="ANJ23" s="149"/>
      <c r="ANK23" s="149"/>
      <c r="ANL23" s="149"/>
      <c r="ANM23" s="149"/>
      <c r="ANP23" s="149"/>
      <c r="ANQ23" s="149"/>
      <c r="ANR23" s="149"/>
      <c r="ANS23" s="149"/>
      <c r="ANT23" s="149"/>
      <c r="ANU23" s="149"/>
      <c r="ANX23" s="152"/>
      <c r="ANY23" s="152"/>
      <c r="ANZ23" s="152"/>
      <c r="AOA23" s="152"/>
      <c r="AOB23" s="152"/>
      <c r="AOC23" s="152"/>
      <c r="AOF23" s="149"/>
      <c r="AOG23" s="149"/>
      <c r="AOH23" s="149"/>
      <c r="AOI23" s="149"/>
      <c r="AOJ23" s="149"/>
      <c r="AOK23" s="149"/>
      <c r="AON23" s="149"/>
      <c r="AOO23" s="149"/>
      <c r="AOP23" s="149"/>
      <c r="AOQ23" s="149"/>
      <c r="AOR23" s="149"/>
      <c r="AOS23" s="149"/>
      <c r="AOV23" s="149"/>
      <c r="AOW23" s="149"/>
      <c r="AOX23" s="149"/>
      <c r="AOY23" s="149"/>
      <c r="AOZ23" s="149"/>
      <c r="APA23" s="149"/>
      <c r="APD23" s="149"/>
      <c r="APE23" s="149"/>
      <c r="APF23" s="149"/>
      <c r="APG23" s="149"/>
      <c r="APH23" s="149"/>
      <c r="API23" s="149"/>
      <c r="APL23" s="149"/>
      <c r="APM23" s="149"/>
      <c r="APN23" s="149"/>
      <c r="APO23" s="149"/>
      <c r="APP23" s="149"/>
      <c r="APQ23" s="149"/>
      <c r="APT23" s="149"/>
      <c r="APU23" s="149"/>
      <c r="APV23" s="149"/>
      <c r="APW23" s="149"/>
      <c r="APX23" s="149"/>
      <c r="APY23" s="149"/>
      <c r="AQB23" s="149"/>
      <c r="AQC23" s="149"/>
      <c r="AQD23" s="149"/>
      <c r="AQE23" s="149"/>
      <c r="AQF23" s="149"/>
      <c r="AQG23" s="149"/>
      <c r="AQJ23" s="149"/>
      <c r="AQK23" s="149"/>
      <c r="AQL23" s="149"/>
      <c r="AQM23" s="149"/>
      <c r="AQN23" s="149"/>
      <c r="AQO23" s="149"/>
      <c r="AQR23" s="149"/>
      <c r="AQS23" s="149"/>
      <c r="AQT23" s="149"/>
      <c r="AQU23" s="149"/>
      <c r="AQV23" s="149"/>
      <c r="AQW23" s="149"/>
      <c r="AQZ23" s="149"/>
      <c r="ARA23" s="149"/>
      <c r="ARB23" s="149"/>
      <c r="ARC23" s="149"/>
      <c r="ARD23" s="149"/>
      <c r="ARE23" s="149"/>
      <c r="ARH23" s="149"/>
      <c r="ARI23" s="149"/>
      <c r="ARJ23" s="149"/>
      <c r="ARK23" s="149"/>
      <c r="ARL23" s="149"/>
      <c r="ARM23" s="149"/>
      <c r="ARP23" s="149"/>
      <c r="ARQ23" s="149"/>
      <c r="ARR23" s="149"/>
      <c r="ARS23" s="149"/>
      <c r="ART23" s="149"/>
      <c r="ARU23" s="149"/>
      <c r="ARX23" s="149"/>
      <c r="ARY23" s="149"/>
      <c r="ARZ23" s="149"/>
      <c r="ASA23" s="149"/>
      <c r="ASB23" s="149"/>
      <c r="ASC23" s="149"/>
      <c r="ASF23" s="149"/>
      <c r="ASG23" s="149"/>
      <c r="ASH23" s="149"/>
      <c r="ASI23" s="149"/>
      <c r="ASJ23" s="149"/>
      <c r="ASK23" s="149"/>
      <c r="ASN23" s="149"/>
      <c r="ASO23" s="149"/>
      <c r="ASP23" s="149"/>
      <c r="ASQ23" s="149"/>
      <c r="ASR23" s="149"/>
      <c r="ASS23" s="149"/>
      <c r="ASV23" s="149"/>
      <c r="ASW23" s="149"/>
      <c r="ASX23" s="149"/>
      <c r="ASY23" s="149"/>
      <c r="ASZ23" s="149"/>
      <c r="ATA23" s="149"/>
      <c r="ATD23" s="149"/>
      <c r="ATE23" s="149"/>
      <c r="ATF23" s="149"/>
      <c r="ATG23" s="149"/>
      <c r="ATH23" s="149"/>
      <c r="ATI23" s="149"/>
      <c r="ATL23" s="149"/>
      <c r="ATM23" s="149"/>
      <c r="ATN23" s="149"/>
      <c r="ATO23" s="149"/>
      <c r="ATP23" s="149"/>
      <c r="ATQ23" s="149"/>
      <c r="ATT23" s="149"/>
      <c r="ATU23" s="149"/>
      <c r="ATV23" s="149"/>
      <c r="ATW23" s="149"/>
      <c r="ATX23" s="149"/>
      <c r="ATY23" s="149"/>
      <c r="AUB23" s="149"/>
      <c r="AUC23" s="149"/>
      <c r="AUD23" s="149"/>
      <c r="AUE23" s="149"/>
      <c r="AUF23" s="149"/>
      <c r="AUG23" s="149"/>
      <c r="AUJ23" s="149"/>
      <c r="AUK23" s="149"/>
      <c r="AUL23" s="149"/>
      <c r="AUM23" s="149"/>
      <c r="AUN23" s="149"/>
      <c r="AUO23" s="149"/>
      <c r="AUR23" s="149"/>
      <c r="AUS23" s="149"/>
      <c r="AUT23" s="149"/>
      <c r="AUU23" s="149"/>
      <c r="AUV23" s="149"/>
      <c r="AUW23" s="149"/>
      <c r="AUZ23" s="149"/>
      <c r="AVA23" s="149"/>
      <c r="AVB23" s="149"/>
      <c r="AVC23" s="149"/>
      <c r="AVD23" s="149"/>
      <c r="AVE23" s="149"/>
      <c r="AVH23" s="149"/>
      <c r="AVI23" s="149"/>
      <c r="AVJ23" s="149"/>
      <c r="AVK23" s="149"/>
      <c r="AVL23" s="149"/>
      <c r="AVM23" s="149"/>
      <c r="AVP23" s="149"/>
      <c r="AVQ23" s="149"/>
      <c r="AVR23" s="149"/>
      <c r="AVS23" s="149"/>
      <c r="AVT23" s="149"/>
      <c r="AVU23" s="149"/>
      <c r="AVX23" s="149"/>
      <c r="AVY23" s="149"/>
      <c r="AVZ23" s="149"/>
      <c r="AWA23" s="149"/>
      <c r="AWB23" s="149"/>
      <c r="AWC23" s="149"/>
      <c r="AWF23" s="149"/>
      <c r="AWG23" s="149"/>
      <c r="AWH23" s="149"/>
      <c r="AWI23" s="149"/>
      <c r="AWJ23" s="149"/>
      <c r="AWK23" s="149"/>
      <c r="AWN23" s="149"/>
      <c r="AWO23" s="149"/>
      <c r="AWP23" s="149"/>
      <c r="AWQ23" s="149"/>
      <c r="AWR23" s="149"/>
      <c r="AWS23" s="149"/>
      <c r="AWV23" s="149"/>
      <c r="AWW23" s="149"/>
      <c r="AWX23" s="149"/>
      <c r="AWY23" s="149"/>
      <c r="AWZ23" s="149"/>
      <c r="AXA23" s="149"/>
      <c r="AXD23" s="149"/>
      <c r="AXE23" s="149"/>
      <c r="AXF23" s="149"/>
      <c r="AXG23" s="149"/>
      <c r="AXH23" s="149"/>
      <c r="AXI23" s="149"/>
      <c r="AXL23" s="149"/>
      <c r="AXM23" s="149"/>
      <c r="AXN23" s="149"/>
      <c r="AXO23" s="149"/>
      <c r="AXP23" s="149"/>
      <c r="AXQ23" s="149"/>
      <c r="AXT23" s="149"/>
      <c r="AXU23" s="149"/>
      <c r="AXV23" s="149"/>
      <c r="AXW23" s="149"/>
      <c r="AXX23" s="149"/>
      <c r="AXY23" s="149"/>
      <c r="AYB23" s="149"/>
      <c r="AYC23" s="149"/>
      <c r="AYD23" s="149"/>
      <c r="AYE23" s="149"/>
      <c r="AYF23" s="149"/>
      <c r="AYG23" s="149"/>
      <c r="AYJ23" s="149"/>
      <c r="AYK23" s="149"/>
      <c r="AYL23" s="149"/>
      <c r="AYM23" s="149"/>
      <c r="AYN23" s="149"/>
      <c r="AYO23" s="149"/>
      <c r="AYR23" s="149"/>
      <c r="AYS23" s="149"/>
      <c r="AYT23" s="149"/>
      <c r="AYU23" s="149"/>
      <c r="AYV23" s="149"/>
      <c r="AYW23" s="149"/>
      <c r="AYZ23" s="149"/>
      <c r="AZA23" s="149"/>
      <c r="AZB23" s="149"/>
      <c r="AZC23" s="149"/>
      <c r="AZD23" s="149"/>
      <c r="AZE23" s="149"/>
      <c r="AZH23" s="149"/>
      <c r="AZI23" s="149"/>
      <c r="AZJ23" s="149"/>
      <c r="AZK23" s="149"/>
      <c r="AZL23" s="149"/>
      <c r="AZM23" s="149"/>
      <c r="AZP23" s="149"/>
      <c r="AZQ23" s="149"/>
      <c r="AZR23" s="149"/>
      <c r="AZS23" s="149"/>
      <c r="AZT23" s="149"/>
      <c r="AZU23" s="149"/>
      <c r="AZX23" s="152"/>
      <c r="AZY23" s="152"/>
      <c r="AZZ23" s="152"/>
      <c r="BAA23" s="152"/>
      <c r="BAB23" s="152"/>
      <c r="BAC23" s="152"/>
      <c r="BAF23" s="149"/>
      <c r="BAG23" s="149"/>
      <c r="BAH23" s="149"/>
      <c r="BAI23" s="149"/>
      <c r="BAJ23" s="149"/>
      <c r="BAK23" s="149"/>
      <c r="BAN23" s="149"/>
      <c r="BAO23" s="149"/>
      <c r="BAP23" s="149"/>
      <c r="BAQ23" s="149"/>
      <c r="BAR23" s="149"/>
      <c r="BAS23" s="149"/>
      <c r="BAV23" s="149"/>
      <c r="BAW23" s="149"/>
      <c r="BAX23" s="149"/>
      <c r="BAY23" s="149"/>
      <c r="BAZ23" s="149"/>
      <c r="BBA23" s="149"/>
      <c r="BBD23" s="149"/>
      <c r="BBE23" s="149"/>
      <c r="BBF23" s="149"/>
      <c r="BBG23" s="149"/>
      <c r="BBH23" s="149"/>
      <c r="BBI23" s="149"/>
      <c r="BBL23" s="149"/>
      <c r="BBM23" s="149"/>
      <c r="BBN23" s="149"/>
      <c r="BBO23" s="149"/>
      <c r="BBP23" s="149"/>
      <c r="BBQ23" s="149"/>
      <c r="BBT23" s="149"/>
      <c r="BBU23" s="149"/>
      <c r="BBV23" s="149"/>
      <c r="BBW23" s="149"/>
      <c r="BBX23" s="149"/>
      <c r="BBY23" s="149"/>
      <c r="BCB23" s="149"/>
      <c r="BCC23" s="149"/>
      <c r="BCD23" s="149"/>
      <c r="BCE23" s="149"/>
      <c r="BCF23" s="149"/>
      <c r="BCG23" s="149"/>
      <c r="BCJ23" s="149"/>
      <c r="BCK23" s="149"/>
      <c r="BCL23" s="149"/>
      <c r="BCM23" s="149"/>
      <c r="BCN23" s="149"/>
      <c r="BCO23" s="149"/>
      <c r="BCR23" s="149"/>
      <c r="BCS23" s="149"/>
      <c r="BCT23" s="149"/>
      <c r="BCU23" s="149"/>
      <c r="BCV23" s="149"/>
      <c r="BCW23" s="149"/>
      <c r="BCZ23" s="149"/>
      <c r="BDA23" s="149"/>
      <c r="BDB23" s="149"/>
      <c r="BDC23" s="149"/>
      <c r="BDD23" s="149"/>
      <c r="BDE23" s="149"/>
      <c r="BDH23" s="149"/>
      <c r="BDI23" s="149"/>
      <c r="BDJ23" s="149"/>
      <c r="BDK23" s="149"/>
      <c r="BDL23" s="149"/>
      <c r="BDM23" s="149"/>
      <c r="BDP23" s="149"/>
      <c r="BDQ23" s="149"/>
      <c r="BDR23" s="149"/>
      <c r="BDS23" s="149"/>
      <c r="BDT23" s="149"/>
      <c r="BDU23" s="149"/>
      <c r="BDX23" s="149"/>
      <c r="BDY23" s="149"/>
      <c r="BDZ23" s="149"/>
      <c r="BEA23" s="149"/>
      <c r="BEB23" s="149"/>
      <c r="BEC23" s="149"/>
      <c r="BEF23" s="149"/>
      <c r="BEG23" s="149"/>
      <c r="BEH23" s="149"/>
      <c r="BEI23" s="149"/>
      <c r="BEJ23" s="149"/>
      <c r="BEK23" s="149"/>
      <c r="BEN23" s="149"/>
      <c r="BEO23" s="149"/>
      <c r="BEP23" s="149"/>
      <c r="BEQ23" s="149"/>
      <c r="BER23" s="149"/>
      <c r="BES23" s="149"/>
      <c r="BEV23" s="152"/>
      <c r="BEW23" s="152"/>
      <c r="BEX23" s="152"/>
      <c r="BEY23" s="152"/>
      <c r="BEZ23" s="152"/>
      <c r="BFA23" s="152"/>
      <c r="BFD23" s="149"/>
      <c r="BFE23" s="149"/>
      <c r="BFF23" s="149"/>
      <c r="BFG23" s="149"/>
      <c r="BFH23" s="149"/>
      <c r="BFI23" s="149"/>
      <c r="BFL23" s="149"/>
      <c r="BFM23" s="149"/>
      <c r="BFN23" s="149"/>
      <c r="BFO23" s="149"/>
      <c r="BFP23" s="149"/>
      <c r="BFQ23" s="149"/>
      <c r="BFT23" s="149"/>
      <c r="BFU23" s="149"/>
      <c r="BFV23" s="149"/>
      <c r="BFW23" s="149"/>
      <c r="BFX23" s="149"/>
      <c r="BFY23" s="149"/>
      <c r="BGB23" s="149"/>
      <c r="BGC23" s="149"/>
      <c r="BGD23" s="149"/>
      <c r="BGE23" s="149"/>
      <c r="BGF23" s="149"/>
      <c r="BGG23" s="149"/>
      <c r="BGJ23" s="149"/>
      <c r="BGK23" s="149"/>
      <c r="BGL23" s="149"/>
      <c r="BGM23" s="149"/>
      <c r="BGN23" s="149"/>
      <c r="BGO23" s="149"/>
      <c r="BGR23" s="149"/>
      <c r="BGS23" s="149"/>
      <c r="BGT23" s="149"/>
      <c r="BGU23" s="149"/>
      <c r="BGV23" s="149"/>
      <c r="BGW23" s="149"/>
      <c r="BGZ23" s="149"/>
      <c r="BHA23" s="149"/>
      <c r="BHB23" s="149"/>
      <c r="BHC23" s="149"/>
      <c r="BHD23" s="149"/>
      <c r="BHE23" s="149"/>
      <c r="BHH23" s="149"/>
      <c r="BHI23" s="149"/>
      <c r="BHJ23" s="149"/>
      <c r="BHK23" s="149"/>
      <c r="BHL23" s="149"/>
      <c r="BHM23" s="149"/>
      <c r="BHP23" s="149"/>
      <c r="BHQ23" s="149"/>
      <c r="BHR23" s="149"/>
      <c r="BHS23" s="149"/>
      <c r="BHT23" s="149"/>
      <c r="BHU23" s="149"/>
      <c r="BHX23" s="149"/>
      <c r="BHY23" s="149"/>
      <c r="BHZ23" s="149"/>
      <c r="BIA23" s="149"/>
      <c r="BIB23" s="149"/>
      <c r="BIC23" s="149"/>
      <c r="BIF23" s="149"/>
      <c r="BIG23" s="149"/>
      <c r="BIH23" s="149"/>
      <c r="BII23" s="149"/>
      <c r="BIJ23" s="149"/>
      <c r="BIK23" s="149"/>
      <c r="BIN23" s="149"/>
      <c r="BIO23" s="149"/>
      <c r="BIP23" s="149"/>
      <c r="BIQ23" s="149"/>
      <c r="BIR23" s="149"/>
      <c r="BIS23" s="149"/>
      <c r="BIV23" s="149"/>
      <c r="BIW23" s="149"/>
      <c r="BIX23" s="149"/>
      <c r="BIY23" s="149"/>
      <c r="BIZ23" s="149"/>
      <c r="BJA23" s="149"/>
      <c r="BJD23" s="149"/>
      <c r="BJE23" s="149"/>
      <c r="BJF23" s="149"/>
      <c r="BJG23" s="149"/>
      <c r="BJH23" s="149"/>
      <c r="BJI23" s="149"/>
      <c r="BJL23" s="149"/>
      <c r="BJM23" s="149"/>
      <c r="BJN23" s="149"/>
      <c r="BJO23" s="149"/>
      <c r="BJP23" s="149"/>
      <c r="BJQ23" s="149"/>
      <c r="BJT23" s="149"/>
      <c r="BJU23" s="149"/>
      <c r="BJV23" s="149"/>
      <c r="BJW23" s="149"/>
      <c r="BJX23" s="149"/>
      <c r="BJY23" s="149"/>
      <c r="BKB23" s="149"/>
      <c r="BKC23" s="149"/>
      <c r="BKD23" s="149"/>
      <c r="BKE23" s="149"/>
      <c r="BKF23" s="149"/>
      <c r="BKG23" s="149"/>
      <c r="BKJ23" s="149"/>
      <c r="BKK23" s="149"/>
      <c r="BKL23" s="149"/>
      <c r="BKM23" s="149"/>
      <c r="BKN23" s="149"/>
      <c r="BKO23" s="149"/>
      <c r="BKR23" s="149"/>
      <c r="BKS23" s="149"/>
      <c r="BKT23" s="149"/>
      <c r="BKU23" s="149"/>
      <c r="BKV23" s="149"/>
      <c r="BKW23" s="149"/>
      <c r="BKZ23" s="149"/>
      <c r="BLA23" s="149"/>
      <c r="BLB23" s="149"/>
      <c r="BLC23" s="149"/>
      <c r="BLD23" s="149"/>
      <c r="BLE23" s="149"/>
      <c r="BLH23" s="149"/>
      <c r="BLI23" s="149"/>
      <c r="BLJ23" s="149"/>
      <c r="BLK23" s="149"/>
      <c r="BLL23" s="149"/>
      <c r="BLM23" s="149"/>
      <c r="BLP23" s="149"/>
      <c r="BLQ23" s="149"/>
      <c r="BLR23" s="149"/>
      <c r="BLS23" s="149"/>
      <c r="BLT23" s="149"/>
      <c r="BLU23" s="149"/>
      <c r="BMV23" s="149"/>
      <c r="BMW23" s="149"/>
      <c r="BMX23" s="149"/>
      <c r="BMY23" s="149"/>
      <c r="BMZ23" s="149"/>
      <c r="BNA23" s="149"/>
      <c r="BND23" s="149"/>
      <c r="BNE23" s="149"/>
      <c r="BNF23" s="149"/>
      <c r="BNG23" s="149"/>
      <c r="BNH23" s="149"/>
      <c r="BNI23" s="149"/>
      <c r="BPH23" s="149"/>
      <c r="BPI23" s="149"/>
      <c r="BPJ23" s="149"/>
      <c r="BPK23" s="149"/>
      <c r="BPL23" s="149"/>
      <c r="BPM23" s="149"/>
      <c r="BPP23" s="149"/>
      <c r="BPQ23" s="149"/>
      <c r="BPR23" s="149"/>
      <c r="BPS23" s="149"/>
      <c r="BPT23" s="149"/>
      <c r="BPU23" s="149"/>
      <c r="BPX23" s="149"/>
      <c r="BPY23" s="149"/>
      <c r="BPZ23" s="149"/>
      <c r="BQA23" s="149"/>
      <c r="BQB23" s="149"/>
      <c r="BQC23" s="149"/>
      <c r="BQF23" s="149"/>
      <c r="BQG23" s="149"/>
      <c r="BQH23" s="149"/>
      <c r="BQI23" s="149"/>
      <c r="BQJ23" s="149"/>
      <c r="BQK23" s="149"/>
      <c r="BQN23" s="149"/>
      <c r="BQO23" s="149"/>
      <c r="BQP23" s="149"/>
      <c r="BQQ23" s="149"/>
      <c r="BQR23" s="149"/>
      <c r="BQS23" s="149"/>
      <c r="BQV23" s="149"/>
      <c r="BQW23" s="149"/>
      <c r="BQX23" s="149"/>
      <c r="BQY23" s="149"/>
      <c r="BQZ23" s="149"/>
      <c r="BRA23" s="149"/>
      <c r="BRD23" s="149"/>
      <c r="BRE23" s="149"/>
      <c r="BRF23" s="149"/>
      <c r="BRG23" s="149"/>
      <c r="BRH23" s="149"/>
      <c r="BRI23" s="149"/>
      <c r="BRL23" s="149"/>
      <c r="BRM23" s="149"/>
      <c r="BRN23" s="149"/>
      <c r="BRO23" s="149"/>
      <c r="BRP23" s="149"/>
      <c r="BRQ23" s="149"/>
      <c r="BRT23" s="149"/>
      <c r="BRU23" s="149"/>
      <c r="BRV23" s="149"/>
      <c r="BRW23" s="149"/>
      <c r="BRX23" s="149"/>
      <c r="BRY23" s="149"/>
      <c r="BSB23" s="149"/>
      <c r="BSC23" s="149"/>
      <c r="BSD23" s="149"/>
      <c r="BSE23" s="149"/>
      <c r="BSF23" s="149"/>
      <c r="BSG23" s="149"/>
      <c r="BSR23" s="149"/>
      <c r="BSS23" s="149"/>
      <c r="BST23" s="149"/>
      <c r="BSU23" s="149"/>
      <c r="BSV23" s="149"/>
      <c r="BSW23" s="149"/>
      <c r="BSZ23" s="149"/>
      <c r="BTA23" s="149"/>
      <c r="BTB23" s="149"/>
      <c r="BTC23" s="149"/>
      <c r="BTD23" s="149"/>
      <c r="BTE23" s="149"/>
      <c r="BTH23" s="149"/>
      <c r="BTI23" s="149"/>
      <c r="BTJ23" s="149"/>
      <c r="BTK23" s="149"/>
      <c r="BTL23" s="149"/>
      <c r="BTM23" s="149"/>
      <c r="BTP23" s="149"/>
      <c r="BTQ23" s="149"/>
      <c r="BTR23" s="149"/>
      <c r="BTS23" s="149"/>
      <c r="BTT23" s="149"/>
      <c r="BTU23" s="149"/>
      <c r="BTX23" s="149"/>
      <c r="BTY23" s="149"/>
      <c r="BTZ23" s="149"/>
      <c r="BUA23" s="149"/>
      <c r="BUB23" s="149"/>
      <c r="BUC23" s="149"/>
      <c r="BUF23" s="149"/>
      <c r="BUG23" s="149"/>
      <c r="BUH23" s="149"/>
      <c r="BUI23" s="149"/>
      <c r="BUJ23" s="149"/>
      <c r="BUK23" s="149"/>
      <c r="BUV23" s="149"/>
      <c r="BUW23" s="149"/>
      <c r="BUX23" s="149"/>
      <c r="BUY23" s="149"/>
      <c r="BUZ23" s="149"/>
      <c r="BVA23" s="149"/>
      <c r="BVD23" s="149"/>
      <c r="BVE23" s="149"/>
      <c r="BVF23" s="149"/>
      <c r="BVG23" s="149"/>
      <c r="BVH23" s="149"/>
      <c r="BVI23" s="149"/>
      <c r="BVT23" s="149"/>
      <c r="BVU23" s="149"/>
      <c r="BVV23" s="149"/>
      <c r="BVW23" s="149"/>
      <c r="BVX23" s="149"/>
      <c r="BVY23" s="149"/>
      <c r="BWB23" s="149"/>
      <c r="BWC23" s="149"/>
      <c r="BWD23" s="149"/>
      <c r="BWE23" s="149"/>
      <c r="BWF23" s="149"/>
      <c r="BWG23" s="149"/>
      <c r="BWJ23" s="149"/>
      <c r="BWK23" s="149"/>
      <c r="BWL23" s="149"/>
      <c r="BWM23" s="149"/>
      <c r="BWN23" s="149"/>
      <c r="BWO23" s="149"/>
      <c r="BWR23" s="149"/>
      <c r="BWS23" s="149"/>
      <c r="BWT23" s="149"/>
      <c r="BWU23" s="149"/>
      <c r="BWV23" s="149"/>
      <c r="BWW23" s="149"/>
      <c r="BWZ23" s="149"/>
      <c r="BXA23" s="149"/>
      <c r="BXB23" s="149"/>
      <c r="BXC23" s="149"/>
      <c r="BXD23" s="149"/>
      <c r="BXE23" s="149"/>
      <c r="BXH23" s="149"/>
      <c r="BXI23" s="149"/>
      <c r="BXJ23" s="149"/>
      <c r="BXK23" s="149"/>
      <c r="BXL23" s="149"/>
      <c r="BXM23" s="149"/>
      <c r="BXP23" s="149"/>
      <c r="BXQ23" s="149"/>
      <c r="BXR23" s="149"/>
      <c r="BXS23" s="149"/>
      <c r="BXT23" s="149"/>
      <c r="BXU23" s="149"/>
      <c r="BXX23" s="149"/>
      <c r="BXY23" s="149"/>
      <c r="BXZ23" s="149"/>
      <c r="BYA23" s="149"/>
      <c r="BYB23" s="149"/>
      <c r="BYC23" s="149"/>
      <c r="BYF23" s="149"/>
      <c r="BYG23" s="149"/>
      <c r="BYH23" s="149"/>
      <c r="BYI23" s="149"/>
      <c r="BYJ23" s="149"/>
      <c r="BYK23" s="149"/>
      <c r="BYN23" s="149"/>
      <c r="BYO23" s="149"/>
      <c r="BYP23" s="149"/>
      <c r="BYQ23" s="149"/>
      <c r="BYR23" s="149"/>
      <c r="BYS23" s="149"/>
      <c r="BYV23" s="149"/>
      <c r="BYW23" s="149"/>
      <c r="BYX23" s="149"/>
      <c r="BYY23" s="149"/>
      <c r="BYZ23" s="149"/>
      <c r="BZA23" s="149"/>
      <c r="BZD23" s="149"/>
      <c r="BZE23" s="149"/>
      <c r="BZF23" s="149"/>
      <c r="BZG23" s="149"/>
      <c r="BZH23" s="149"/>
      <c r="BZI23" s="149"/>
      <c r="BZL23" s="149"/>
      <c r="BZM23" s="149"/>
      <c r="BZN23" s="149"/>
      <c r="BZO23" s="149"/>
      <c r="BZP23" s="149"/>
      <c r="BZQ23" s="149"/>
      <c r="BZT23" s="149"/>
      <c r="BZU23" s="149"/>
      <c r="BZV23" s="149"/>
      <c r="BZW23" s="149"/>
      <c r="BZX23" s="149"/>
      <c r="BZY23" s="149"/>
      <c r="CAB23" s="149"/>
      <c r="CAC23" s="149"/>
      <c r="CAD23" s="149"/>
      <c r="CAE23" s="149"/>
      <c r="CAF23" s="149"/>
      <c r="CAG23" s="149"/>
      <c r="CAJ23" s="149"/>
      <c r="CAK23" s="149"/>
      <c r="CAL23" s="149"/>
      <c r="CAM23" s="149"/>
      <c r="CAN23" s="149"/>
      <c r="CAO23" s="149"/>
      <c r="CAR23" s="149"/>
      <c r="CAS23" s="149"/>
      <c r="CAT23" s="149"/>
      <c r="CAU23" s="149"/>
      <c r="CAV23" s="149"/>
      <c r="CAW23" s="149"/>
      <c r="CAZ23" s="149"/>
      <c r="CBA23" s="149"/>
      <c r="CBB23" s="149"/>
      <c r="CBC23" s="149"/>
      <c r="CBD23" s="149"/>
      <c r="CBE23" s="149"/>
      <c r="CBH23" s="149"/>
      <c r="CBI23" s="149"/>
      <c r="CBJ23" s="149"/>
      <c r="CBK23" s="149"/>
      <c r="CBL23" s="149"/>
      <c r="CBM23" s="149"/>
      <c r="CBP23" s="149"/>
      <c r="CBQ23" s="149"/>
      <c r="CBR23" s="149"/>
      <c r="CBS23" s="149"/>
      <c r="CBT23" s="149"/>
      <c r="CBU23" s="149"/>
      <c r="CBX23" s="149"/>
      <c r="CBY23" s="149"/>
      <c r="CBZ23" s="149"/>
      <c r="CCA23" s="149"/>
      <c r="CCB23" s="149"/>
      <c r="CCC23" s="149"/>
      <c r="CCF23" s="149"/>
      <c r="CCG23" s="149"/>
      <c r="CCH23" s="149"/>
      <c r="CCI23" s="149"/>
      <c r="CCJ23" s="149"/>
      <c r="CCK23" s="149"/>
      <c r="CCN23" s="149"/>
      <c r="CCO23" s="149"/>
      <c r="CCP23" s="149"/>
      <c r="CCQ23" s="149"/>
      <c r="CCR23" s="149"/>
      <c r="CCS23" s="149"/>
      <c r="CCV23" s="149"/>
      <c r="CCW23" s="149"/>
      <c r="CCX23" s="149"/>
      <c r="CCY23" s="149"/>
      <c r="CCZ23" s="149"/>
      <c r="CDA23" s="149"/>
      <c r="CDD23" s="149"/>
      <c r="CDE23" s="149"/>
      <c r="CDF23" s="149"/>
      <c r="CDG23" s="149"/>
      <c r="CDH23" s="149"/>
      <c r="CDI23" s="149"/>
      <c r="CDL23" s="149"/>
      <c r="CDM23" s="149"/>
      <c r="CDN23" s="149"/>
      <c r="CDO23" s="149"/>
      <c r="CDP23" s="149"/>
      <c r="CDQ23" s="149"/>
      <c r="CDT23" s="149"/>
      <c r="CDU23" s="149"/>
      <c r="CDV23" s="149"/>
      <c r="CDW23" s="149"/>
      <c r="CDX23" s="149"/>
      <c r="CDY23" s="149"/>
      <c r="CEB23" s="149"/>
      <c r="CEC23" s="149"/>
      <c r="CED23" s="149"/>
      <c r="CEE23" s="149"/>
      <c r="CEF23" s="149"/>
      <c r="CEG23" s="149"/>
      <c r="CEJ23" s="149"/>
      <c r="CEK23" s="149"/>
      <c r="CEL23" s="149"/>
      <c r="CEM23" s="149"/>
      <c r="CEN23" s="149"/>
      <c r="CEO23" s="149"/>
      <c r="CER23" s="149"/>
      <c r="CES23" s="149"/>
      <c r="CET23" s="149"/>
      <c r="CEU23" s="149"/>
      <c r="CEV23" s="149"/>
      <c r="CEW23" s="149"/>
      <c r="CEZ23" s="149"/>
      <c r="CFA23" s="149"/>
      <c r="CFB23" s="149"/>
      <c r="CFC23" s="149"/>
      <c r="CFD23" s="149"/>
      <c r="CFE23" s="149"/>
      <c r="CFH23" s="149"/>
      <c r="CFI23" s="149"/>
      <c r="CFJ23" s="149"/>
      <c r="CFK23" s="149"/>
      <c r="CFL23" s="149"/>
      <c r="CFM23" s="149"/>
      <c r="CFP23" s="149"/>
      <c r="CFQ23" s="149"/>
      <c r="CFR23" s="149"/>
      <c r="CFS23" s="149"/>
      <c r="CFT23" s="149"/>
      <c r="CFU23" s="149"/>
      <c r="CFX23" s="149"/>
      <c r="CFY23" s="149"/>
      <c r="CFZ23" s="149"/>
      <c r="CGA23" s="149"/>
      <c r="CGB23" s="149"/>
      <c r="CGC23" s="149"/>
      <c r="CGF23" s="149"/>
      <c r="CGG23" s="149"/>
      <c r="CGH23" s="149"/>
      <c r="CGI23" s="149"/>
      <c r="CGJ23" s="149"/>
      <c r="CGK23" s="149"/>
      <c r="CGN23" s="149"/>
      <c r="CGO23" s="149"/>
      <c r="CGP23" s="149"/>
      <c r="CGQ23" s="149"/>
      <c r="CGR23" s="149"/>
      <c r="CGS23" s="149"/>
      <c r="CGV23" s="149"/>
      <c r="CGW23" s="149"/>
      <c r="CGX23" s="149"/>
      <c r="CGY23" s="149"/>
      <c r="CGZ23" s="149"/>
      <c r="CHA23" s="149"/>
      <c r="CHD23" s="149"/>
      <c r="CHE23" s="149"/>
      <c r="CHF23" s="149"/>
      <c r="CHG23" s="149"/>
      <c r="CHH23" s="149"/>
      <c r="CHI23" s="149"/>
      <c r="CHL23" s="149"/>
      <c r="CHM23" s="149"/>
      <c r="CHN23" s="149"/>
      <c r="CHO23" s="149"/>
      <c r="CHP23" s="149"/>
      <c r="CHQ23" s="149"/>
      <c r="CHT23" s="149"/>
      <c r="CHU23" s="149"/>
      <c r="CHV23" s="149"/>
      <c r="CHW23" s="149"/>
      <c r="CHX23" s="149"/>
      <c r="CHY23" s="149"/>
      <c r="CIB23" s="149"/>
      <c r="CIC23" s="149"/>
      <c r="CID23" s="149"/>
      <c r="CIE23" s="149"/>
      <c r="CIF23" s="149"/>
      <c r="CIG23" s="149"/>
      <c r="CIJ23" s="149"/>
      <c r="CIK23" s="149"/>
      <c r="CIL23" s="149"/>
      <c r="CIM23" s="149"/>
      <c r="CIN23" s="149"/>
      <c r="CIO23" s="149"/>
      <c r="CIR23" s="149"/>
      <c r="CIS23" s="149"/>
      <c r="CIT23" s="149"/>
      <c r="CIU23" s="149"/>
      <c r="CIV23" s="149"/>
      <c r="CIW23" s="149"/>
      <c r="CIZ23" s="149"/>
      <c r="CJA23" s="149"/>
      <c r="CJB23" s="149"/>
      <c r="CJC23" s="149"/>
      <c r="CJD23" s="149"/>
      <c r="CJE23" s="149"/>
      <c r="CJH23" s="149"/>
      <c r="CJI23" s="149"/>
      <c r="CJJ23" s="149"/>
      <c r="CJK23" s="149"/>
      <c r="CJL23" s="149"/>
      <c r="CJM23" s="149"/>
      <c r="CJP23" s="149"/>
      <c r="CJQ23" s="149"/>
      <c r="CJR23" s="149"/>
      <c r="CJS23" s="149"/>
      <c r="CJT23" s="149"/>
      <c r="CJU23" s="149"/>
      <c r="CJX23" s="149"/>
      <c r="CJY23" s="149"/>
      <c r="CJZ23" s="149"/>
      <c r="CKA23" s="149"/>
      <c r="CKB23" s="149"/>
      <c r="CKC23" s="149"/>
      <c r="CKF23" s="149"/>
      <c r="CKG23" s="149"/>
      <c r="CKH23" s="149"/>
      <c r="CKI23" s="149"/>
      <c r="CKJ23" s="149"/>
      <c r="CKK23" s="149"/>
      <c r="CKN23" s="149"/>
      <c r="CKO23" s="149"/>
      <c r="CKP23" s="149"/>
      <c r="CKQ23" s="149"/>
      <c r="CKR23" s="149"/>
      <c r="CKV23" s="149"/>
      <c r="CKW23" s="149"/>
      <c r="CKX23" s="149"/>
      <c r="CKY23" s="149"/>
      <c r="CKZ23" s="149"/>
      <c r="CLA23" s="149"/>
      <c r="CLD23" s="149"/>
      <c r="CLE23" s="149"/>
      <c r="CLF23" s="149"/>
      <c r="CLG23" s="149"/>
      <c r="CLH23" s="149"/>
      <c r="CLI23" s="149"/>
      <c r="CLL23" s="149"/>
      <c r="CLM23" s="149"/>
      <c r="CLN23" s="149"/>
      <c r="CLO23" s="149"/>
      <c r="CLP23" s="149"/>
      <c r="CLQ23" s="149"/>
      <c r="CLT23" s="149"/>
      <c r="CLU23" s="149"/>
      <c r="CLV23" s="149"/>
      <c r="CLW23" s="149"/>
      <c r="CLX23" s="149"/>
      <c r="CLY23" s="149"/>
      <c r="CMB23" s="149"/>
      <c r="CMC23" s="149"/>
      <c r="CMD23" s="149"/>
      <c r="CME23" s="149"/>
      <c r="CMF23" s="149"/>
      <c r="CMG23" s="149"/>
      <c r="CMJ23" s="149"/>
      <c r="CMK23" s="149"/>
      <c r="CML23" s="149"/>
      <c r="CMM23" s="149"/>
      <c r="CMN23" s="149"/>
      <c r="CMO23" s="149"/>
      <c r="CMR23" s="149"/>
      <c r="CMS23" s="149"/>
      <c r="CMT23" s="149"/>
      <c r="CMU23" s="149"/>
      <c r="CMV23" s="149"/>
      <c r="CMW23" s="149"/>
      <c r="CMZ23" s="149"/>
      <c r="CNA23" s="149"/>
      <c r="CNB23" s="149"/>
      <c r="CNC23" s="149"/>
      <c r="CND23" s="149"/>
      <c r="CNE23" s="149"/>
      <c r="CNH23" s="149"/>
      <c r="CNI23" s="149"/>
      <c r="CNJ23" s="149"/>
      <c r="CNK23" s="149"/>
      <c r="CNL23" s="149"/>
      <c r="CNM23" s="149"/>
      <c r="CNP23" s="149"/>
      <c r="CNQ23" s="149"/>
      <c r="CNR23" s="149"/>
      <c r="CNS23" s="149"/>
      <c r="CNT23" s="149"/>
      <c r="CNU23" s="149"/>
      <c r="CNX23" s="149"/>
      <c r="CNY23" s="149"/>
      <c r="CNZ23" s="149"/>
      <c r="COA23" s="149"/>
      <c r="COB23" s="149"/>
      <c r="COC23" s="149"/>
      <c r="COF23" s="149"/>
      <c r="COG23" s="149"/>
      <c r="COH23" s="149"/>
      <c r="COI23" s="149"/>
      <c r="COJ23" s="149"/>
      <c r="COK23" s="149"/>
      <c r="CON23" s="149"/>
      <c r="COO23" s="149"/>
      <c r="COP23" s="149"/>
      <c r="COQ23" s="149"/>
      <c r="COR23" s="149"/>
      <c r="COS23" s="149"/>
      <c r="COV23" s="149"/>
      <c r="COW23" s="149"/>
      <c r="COX23" s="149"/>
      <c r="COY23" s="149"/>
      <c r="COZ23" s="149"/>
      <c r="CPA23" s="149"/>
      <c r="CPD23" s="149"/>
      <c r="CPE23" s="149"/>
      <c r="CPF23" s="149"/>
      <c r="CPG23" s="149"/>
      <c r="CPH23" s="149"/>
      <c r="CPI23" s="149"/>
      <c r="CPL23" s="149"/>
      <c r="CPM23" s="149"/>
      <c r="CPN23" s="149"/>
      <c r="CPO23" s="149"/>
      <c r="CPP23" s="149"/>
      <c r="CPQ23" s="149"/>
      <c r="CPT23" s="149"/>
      <c r="CPU23" s="149"/>
      <c r="CPV23" s="149"/>
      <c r="CPW23" s="149"/>
      <c r="CPX23" s="149"/>
      <c r="CPY23" s="149"/>
      <c r="CQB23" s="149"/>
      <c r="CQC23" s="149"/>
      <c r="CQD23" s="149"/>
      <c r="CQE23" s="149"/>
      <c r="CQF23" s="149"/>
      <c r="CQG23" s="149"/>
      <c r="CQJ23" s="152"/>
      <c r="CQK23" s="152"/>
      <c r="CQL23" s="152"/>
      <c r="CQM23" s="152"/>
      <c r="CQN23" s="152"/>
      <c r="CQO23" s="152"/>
      <c r="CQR23" s="149"/>
      <c r="CQS23" s="149"/>
      <c r="CQT23" s="149"/>
      <c r="CQU23" s="149"/>
      <c r="CQV23" s="149"/>
      <c r="CQW23" s="149"/>
      <c r="CQZ23" s="149"/>
      <c r="CRA23" s="149"/>
      <c r="CRB23" s="149"/>
      <c r="CRC23" s="149"/>
      <c r="CRD23" s="149"/>
      <c r="CRE23" s="149"/>
      <c r="CRH23" s="149"/>
      <c r="CRI23" s="149"/>
      <c r="CRJ23" s="149"/>
      <c r="CRK23" s="149"/>
      <c r="CRL23" s="149"/>
      <c r="CRM23" s="149"/>
      <c r="CRP23" s="149"/>
      <c r="CRQ23" s="149"/>
      <c r="CRR23" s="149"/>
      <c r="CRS23" s="149"/>
      <c r="CRT23" s="149"/>
      <c r="CRU23" s="149"/>
      <c r="CRX23" s="149"/>
      <c r="CRY23" s="149"/>
      <c r="CRZ23" s="149"/>
      <c r="CSA23" s="149"/>
      <c r="CSB23" s="149"/>
      <c r="CSC23" s="149"/>
      <c r="CSF23" s="149"/>
      <c r="CSG23" s="149"/>
      <c r="CSH23" s="149"/>
      <c r="CSI23" s="149"/>
      <c r="CSJ23" s="149"/>
      <c r="CSK23" s="149"/>
      <c r="CSN23" s="149"/>
      <c r="CSO23" s="149"/>
      <c r="CSP23" s="149"/>
      <c r="CSQ23" s="149"/>
      <c r="CSR23" s="149"/>
      <c r="CSS23" s="149"/>
      <c r="CSV23" s="149"/>
      <c r="CSW23" s="149"/>
      <c r="CSX23" s="149"/>
      <c r="CSY23" s="149"/>
      <c r="CSZ23" s="149"/>
      <c r="CTA23" s="149"/>
      <c r="CTD23" s="149"/>
      <c r="CTE23" s="149"/>
      <c r="CTF23" s="149"/>
      <c r="CTG23" s="149"/>
      <c r="CTH23" s="149"/>
      <c r="CTI23" s="149"/>
      <c r="CTL23" s="149"/>
      <c r="CTM23" s="149"/>
      <c r="CTN23" s="149"/>
      <c r="CTO23" s="149"/>
      <c r="CTP23" s="149"/>
      <c r="CTQ23" s="149"/>
      <c r="CTT23" s="149"/>
      <c r="CTU23" s="149"/>
      <c r="CTV23" s="149"/>
      <c r="CTW23" s="149"/>
      <c r="CTX23" s="149"/>
      <c r="CTY23" s="149"/>
      <c r="CUB23" s="149"/>
      <c r="CUC23" s="149"/>
      <c r="CUD23" s="149"/>
      <c r="CUE23" s="149"/>
      <c r="CUF23" s="149"/>
      <c r="CUG23" s="149"/>
      <c r="CUJ23" s="149"/>
      <c r="CUK23" s="149"/>
      <c r="CUL23" s="149"/>
      <c r="CUM23" s="149"/>
      <c r="CUN23" s="149"/>
      <c r="CUO23" s="149"/>
      <c r="CUR23" s="149"/>
      <c r="CUS23" s="149"/>
      <c r="CUT23" s="149"/>
      <c r="CUU23" s="149"/>
      <c r="CUV23" s="149"/>
      <c r="CUW23" s="149"/>
      <c r="CUZ23" s="149"/>
      <c r="CVA23" s="149"/>
      <c r="CVB23" s="149"/>
      <c r="CVC23" s="149"/>
      <c r="CVD23" s="149"/>
      <c r="CVE23" s="149"/>
      <c r="CVH23" s="149"/>
      <c r="CVI23" s="149"/>
      <c r="CVJ23" s="149"/>
      <c r="CVK23" s="149"/>
      <c r="CVL23" s="149"/>
      <c r="CVM23" s="149"/>
      <c r="CVP23" s="149"/>
      <c r="CVQ23" s="149"/>
      <c r="CVR23" s="149"/>
      <c r="CVS23" s="149"/>
      <c r="CVT23" s="149"/>
      <c r="CVU23" s="149"/>
      <c r="CVX23" s="149"/>
      <c r="CVY23" s="149"/>
      <c r="CVZ23" s="149"/>
      <c r="CWA23" s="149"/>
      <c r="CWB23" s="149"/>
      <c r="CWC23" s="149"/>
      <c r="CWF23" s="149"/>
      <c r="CWG23" s="149"/>
      <c r="CWH23" s="149"/>
      <c r="CWI23" s="149"/>
      <c r="CWJ23" s="149"/>
      <c r="CWK23" s="149"/>
      <c r="CWN23" s="149"/>
      <c r="CWO23" s="149"/>
      <c r="CWP23" s="149"/>
      <c r="CWQ23" s="149"/>
      <c r="CWR23" s="149"/>
      <c r="CWS23" s="149"/>
      <c r="CWV23" s="149"/>
      <c r="CWW23" s="149"/>
      <c r="CWX23" s="149"/>
      <c r="CWY23" s="149"/>
      <c r="CWZ23" s="149"/>
      <c r="CXA23" s="149"/>
      <c r="CXD23" s="149"/>
      <c r="CXE23" s="149"/>
      <c r="CXF23" s="149"/>
      <c r="CXG23" s="149"/>
      <c r="CXH23" s="149"/>
      <c r="CXI23" s="149"/>
      <c r="CXL23" s="149"/>
      <c r="CXM23" s="149"/>
      <c r="CXN23" s="149"/>
      <c r="CXO23" s="149"/>
      <c r="CXP23" s="149"/>
      <c r="CXQ23" s="149"/>
      <c r="CXT23" s="149"/>
      <c r="CXU23" s="149"/>
      <c r="CXV23" s="149"/>
      <c r="CXW23" s="149"/>
      <c r="CXX23" s="149"/>
      <c r="CXY23" s="149"/>
      <c r="CYB23" s="149"/>
      <c r="CYC23" s="149"/>
      <c r="CYD23" s="149"/>
      <c r="CYE23" s="149"/>
      <c r="CYF23" s="149"/>
      <c r="CYG23" s="149"/>
      <c r="CYJ23" s="149"/>
      <c r="CYK23" s="149"/>
      <c r="CYL23" s="149"/>
      <c r="CYM23" s="149"/>
      <c r="CYN23" s="149"/>
      <c r="CYO23" s="149"/>
      <c r="CYR23" s="149"/>
      <c r="CYS23" s="149"/>
      <c r="CYT23" s="149"/>
      <c r="CYU23" s="149"/>
      <c r="CYV23" s="149"/>
      <c r="CYW23" s="149"/>
      <c r="CYZ23" s="149"/>
      <c r="CZA23" s="149"/>
      <c r="CZB23" s="149"/>
      <c r="CZC23" s="149"/>
      <c r="CZD23" s="149"/>
      <c r="CZE23" s="149"/>
      <c r="CZH23" s="149"/>
      <c r="CZI23" s="149"/>
      <c r="CZJ23" s="149"/>
      <c r="CZK23" s="149"/>
      <c r="CZL23" s="149"/>
      <c r="CZM23" s="149"/>
      <c r="CZP23" s="149"/>
      <c r="CZQ23" s="149"/>
      <c r="CZR23" s="149"/>
      <c r="CZS23" s="149"/>
      <c r="CZT23" s="149"/>
      <c r="CZU23" s="149"/>
      <c r="CZX23" s="149"/>
      <c r="CZY23" s="149"/>
      <c r="CZZ23" s="149"/>
      <c r="DAA23" s="149"/>
      <c r="DAB23" s="149"/>
      <c r="DAC23" s="149"/>
      <c r="DAF23" s="149"/>
      <c r="DAG23" s="149"/>
      <c r="DAH23" s="149"/>
      <c r="DAI23" s="149"/>
      <c r="DAJ23" s="149"/>
      <c r="DAK23" s="149"/>
      <c r="DAN23" s="149"/>
      <c r="DAO23" s="149"/>
      <c r="DAP23" s="149"/>
      <c r="DAQ23" s="149"/>
      <c r="DAR23" s="149"/>
      <c r="DAS23" s="149"/>
      <c r="DAV23" s="149"/>
      <c r="DAW23" s="149"/>
      <c r="DAX23" s="149"/>
      <c r="DAY23" s="149"/>
      <c r="DAZ23" s="149"/>
      <c r="DBA23" s="149"/>
      <c r="DBD23" s="149"/>
      <c r="DBE23" s="149"/>
      <c r="DBF23" s="149"/>
      <c r="DBG23" s="149"/>
      <c r="DBH23" s="149"/>
      <c r="DBI23" s="149"/>
      <c r="DBL23" s="149"/>
      <c r="DBM23" s="149"/>
      <c r="DBN23" s="149"/>
      <c r="DBO23" s="149"/>
      <c r="DBP23" s="149"/>
      <c r="DBQ23" s="149"/>
      <c r="DBT23" s="149"/>
      <c r="DBU23" s="149"/>
      <c r="DBV23" s="149"/>
      <c r="DBW23" s="149"/>
      <c r="DBX23" s="149"/>
      <c r="DBY23" s="149"/>
      <c r="DCB23" s="149"/>
      <c r="DCC23" s="149"/>
      <c r="DCD23" s="149"/>
      <c r="DCE23" s="149"/>
      <c r="DCF23" s="149"/>
      <c r="DCG23" s="149"/>
      <c r="DCJ23" s="149"/>
      <c r="DCK23" s="149"/>
      <c r="DCL23" s="149"/>
      <c r="DCM23" s="149"/>
      <c r="DCN23" s="149"/>
      <c r="DCO23" s="149"/>
      <c r="DCR23" s="149"/>
      <c r="DCS23" s="149"/>
      <c r="DCT23" s="149"/>
      <c r="DCU23" s="149"/>
      <c r="DCV23" s="149"/>
      <c r="DCW23" s="149"/>
      <c r="DCZ23" s="149"/>
      <c r="DDA23" s="149"/>
      <c r="DDB23" s="149"/>
      <c r="DDC23" s="149"/>
      <c r="DDD23" s="149"/>
      <c r="DDE23" s="149"/>
      <c r="DDH23" s="149"/>
      <c r="DDI23" s="149"/>
      <c r="DDJ23" s="149"/>
      <c r="DDK23" s="149"/>
      <c r="DDL23" s="149"/>
      <c r="DDM23" s="149"/>
      <c r="DDP23" s="149"/>
      <c r="DDQ23" s="149"/>
      <c r="DDR23" s="149"/>
      <c r="DDS23" s="149"/>
      <c r="DDT23" s="149"/>
      <c r="DDU23" s="149"/>
      <c r="DDX23" s="149"/>
      <c r="DDY23" s="149"/>
      <c r="DDZ23" s="149"/>
      <c r="DEA23" s="149"/>
      <c r="DEB23" s="149"/>
      <c r="DEC23" s="149"/>
      <c r="DEF23" s="149"/>
      <c r="DEG23" s="149"/>
      <c r="DEH23" s="149"/>
      <c r="DEI23" s="149"/>
      <c r="DEJ23" s="149"/>
      <c r="DEK23" s="149"/>
      <c r="DEN23" s="149"/>
      <c r="DEO23" s="149"/>
      <c r="DEP23" s="149"/>
      <c r="DEQ23" s="149"/>
      <c r="DER23" s="149"/>
      <c r="DES23" s="149"/>
      <c r="DEV23" s="149"/>
      <c r="DEW23" s="149"/>
      <c r="DEX23" s="149"/>
      <c r="DEY23" s="149"/>
      <c r="DEZ23" s="149"/>
      <c r="DFA23" s="149"/>
      <c r="DFD23" s="149"/>
      <c r="DFE23" s="149"/>
      <c r="DFF23" s="149"/>
      <c r="DFG23" s="149"/>
      <c r="DFH23" s="149"/>
      <c r="DFI23" s="149"/>
      <c r="DFL23" s="149"/>
      <c r="DFM23" s="149"/>
      <c r="DFN23" s="149"/>
      <c r="DFO23" s="149"/>
      <c r="DFP23" s="149"/>
      <c r="DFQ23" s="149"/>
      <c r="DFT23" s="149"/>
      <c r="DFU23" s="149"/>
      <c r="DFV23" s="149"/>
      <c r="DFW23" s="149"/>
      <c r="DFX23" s="149"/>
      <c r="DFY23" s="149"/>
      <c r="DGB23" s="149"/>
      <c r="DGC23" s="149"/>
      <c r="DGD23" s="149"/>
      <c r="DGE23" s="149"/>
      <c r="DGF23" s="149"/>
      <c r="DGG23" s="149"/>
      <c r="DGJ23" s="149"/>
      <c r="DGK23" s="149"/>
      <c r="DGL23" s="149"/>
      <c r="DGM23" s="149"/>
      <c r="DGN23" s="149"/>
      <c r="DGO23" s="149"/>
      <c r="DGR23" s="149"/>
      <c r="DGS23" s="149"/>
      <c r="DGT23" s="149"/>
      <c r="DGU23" s="149"/>
      <c r="DGV23" s="149"/>
      <c r="DGW23" s="149"/>
      <c r="DGZ23" s="149"/>
      <c r="DHA23" s="149"/>
      <c r="DHB23" s="149"/>
      <c r="DHC23" s="149"/>
      <c r="DHD23" s="149"/>
      <c r="DHE23" s="149"/>
      <c r="DHH23" s="149"/>
      <c r="DHI23" s="149"/>
      <c r="DHJ23" s="149"/>
      <c r="DHK23" s="149"/>
      <c r="DHL23" s="149"/>
      <c r="DHM23" s="149"/>
      <c r="DHP23" s="149"/>
      <c r="DHQ23" s="149"/>
      <c r="DHR23" s="149"/>
      <c r="DHS23" s="149"/>
      <c r="DHT23" s="149"/>
      <c r="DHU23" s="149"/>
      <c r="DHX23" s="149"/>
      <c r="DHY23" s="149"/>
      <c r="DHZ23" s="149"/>
      <c r="DIA23" s="149"/>
      <c r="DIB23" s="149"/>
      <c r="DIC23" s="149"/>
      <c r="DIF23" s="149"/>
      <c r="DIG23" s="149"/>
      <c r="DIH23" s="149"/>
      <c r="DII23" s="149"/>
      <c r="DIJ23" s="149"/>
      <c r="DIK23" s="149"/>
      <c r="DIN23" s="149"/>
      <c r="DIO23" s="149"/>
      <c r="DIP23" s="149"/>
      <c r="DIQ23" s="149"/>
      <c r="DIR23" s="149"/>
      <c r="DIS23" s="149"/>
      <c r="DIV23" s="149"/>
      <c r="DIW23" s="149"/>
      <c r="DIX23" s="149"/>
      <c r="DIY23" s="149"/>
      <c r="DIZ23" s="149"/>
      <c r="DJA23" s="149"/>
      <c r="DJD23" s="149"/>
      <c r="DJE23" s="149"/>
      <c r="DJF23" s="149"/>
      <c r="DJG23" s="149"/>
      <c r="DJH23" s="149"/>
      <c r="DJI23" s="149"/>
      <c r="DJL23" s="149"/>
      <c r="DJM23" s="149"/>
      <c r="DJN23" s="149"/>
      <c r="DJO23" s="149"/>
      <c r="DJP23" s="149"/>
      <c r="DJQ23" s="149"/>
      <c r="DJT23" s="149"/>
      <c r="DJU23" s="149"/>
      <c r="DJV23" s="149"/>
      <c r="DJW23" s="149"/>
      <c r="DJX23" s="149"/>
      <c r="DJY23" s="149"/>
      <c r="DKB23" s="149"/>
      <c r="DKC23" s="149"/>
      <c r="DKD23" s="149"/>
      <c r="DKE23" s="149"/>
      <c r="DKF23" s="149"/>
      <c r="DKG23" s="149"/>
      <c r="DKJ23" s="149"/>
      <c r="DKK23" s="149"/>
      <c r="DKL23" s="149"/>
      <c r="DKM23" s="149"/>
      <c r="DKN23" s="149"/>
      <c r="DKO23" s="149"/>
      <c r="DKR23" s="149"/>
      <c r="DKS23" s="149"/>
      <c r="DKT23" s="149"/>
      <c r="DKU23" s="149"/>
      <c r="DKV23" s="149"/>
      <c r="DKW23" s="149"/>
      <c r="DKZ23" s="149"/>
      <c r="DLA23" s="149"/>
      <c r="DLB23" s="149"/>
      <c r="DLC23" s="149"/>
      <c r="DLD23" s="149"/>
      <c r="DLE23" s="149"/>
      <c r="DLH23" s="149"/>
      <c r="DLI23" s="149"/>
      <c r="DLJ23" s="149"/>
      <c r="DLK23" s="149"/>
      <c r="DLL23" s="149"/>
      <c r="DLM23" s="149"/>
      <c r="DLP23" s="149"/>
      <c r="DLQ23" s="149"/>
      <c r="DLR23" s="149"/>
      <c r="DLS23" s="149"/>
      <c r="DLT23" s="149"/>
      <c r="DLU23" s="149"/>
      <c r="DLX23" s="1"/>
      <c r="DLY23" s="1"/>
      <c r="DLZ23" s="1"/>
      <c r="DMA23" s="1"/>
      <c r="DMB23" s="1"/>
      <c r="DMC23" s="1"/>
      <c r="DMF23" s="149"/>
      <c r="DMG23" s="149"/>
      <c r="DMH23" s="149"/>
      <c r="DMI23" s="149"/>
      <c r="DMJ23" s="149"/>
      <c r="DMK23" s="149"/>
      <c r="DMN23" s="149"/>
      <c r="DMO23" s="149"/>
      <c r="DMP23" s="149"/>
      <c r="DMQ23" s="149"/>
      <c r="DMR23" s="149"/>
      <c r="DMS23" s="149"/>
      <c r="DMV23" s="149"/>
      <c r="DMW23" s="149"/>
      <c r="DMX23" s="149"/>
      <c r="DMY23" s="149"/>
      <c r="DMZ23" s="149"/>
      <c r="DNA23" s="149"/>
      <c r="DND23" s="149"/>
      <c r="DNE23" s="149"/>
      <c r="DNF23" s="149"/>
      <c r="DNG23" s="149"/>
      <c r="DNH23" s="149"/>
      <c r="DNI23" s="149"/>
      <c r="DNL23" s="149"/>
      <c r="DNM23" s="149"/>
      <c r="DNN23" s="149"/>
      <c r="DNO23" s="149"/>
      <c r="DNP23" s="149"/>
      <c r="DNQ23" s="149"/>
      <c r="DNT23" s="149"/>
      <c r="DNU23" s="149"/>
      <c r="DNV23" s="149"/>
      <c r="DNW23" s="149"/>
      <c r="DNX23" s="149"/>
      <c r="DNY23" s="149"/>
      <c r="DOB23" s="149"/>
      <c r="DOC23" s="149"/>
      <c r="DOD23" s="149"/>
      <c r="DOE23" s="149"/>
      <c r="DOF23" s="149"/>
      <c r="DOG23" s="149"/>
      <c r="DOJ23" s="149"/>
      <c r="DOK23" s="149"/>
      <c r="DOL23" s="149"/>
      <c r="DOM23" s="149"/>
      <c r="DON23" s="149"/>
      <c r="DOO23" s="149"/>
      <c r="DOR23" s="149"/>
      <c r="DOS23" s="149"/>
      <c r="DOT23" s="149"/>
      <c r="DOU23" s="149"/>
      <c r="DOV23" s="149"/>
      <c r="DOW23" s="149"/>
      <c r="DOZ23" s="1"/>
      <c r="DPA23" s="1"/>
      <c r="DPB23" s="1"/>
      <c r="DPC23" s="1"/>
      <c r="DPD23" s="1"/>
      <c r="DPE23" s="1"/>
      <c r="DPF23" s="1"/>
      <c r="DPG23" s="1"/>
      <c r="DPH23" s="149"/>
      <c r="DPI23" s="149"/>
      <c r="DPJ23" s="149"/>
      <c r="DPK23" s="149"/>
      <c r="DPL23" s="149"/>
      <c r="DPM23" s="149"/>
      <c r="DPP23" s="149"/>
      <c r="DPQ23" s="149"/>
      <c r="DPR23" s="149"/>
      <c r="DPS23" s="149"/>
      <c r="DPT23" s="149"/>
      <c r="DPU23" s="149"/>
      <c r="DPX23" s="149"/>
      <c r="DPY23" s="149"/>
      <c r="DPZ23" s="149"/>
      <c r="DQA23" s="149"/>
      <c r="DQB23" s="149"/>
      <c r="DQC23" s="149"/>
      <c r="DQF23" s="149"/>
      <c r="DQG23" s="149"/>
      <c r="DQH23" s="149"/>
      <c r="DQI23" s="149"/>
      <c r="DQJ23" s="149"/>
      <c r="DQK23" s="149"/>
      <c r="DQM23" s="151"/>
      <c r="DQN23" s="149"/>
      <c r="DQO23" s="149"/>
      <c r="DQP23" s="149"/>
      <c r="DQQ23" s="149"/>
      <c r="DQR23" s="149"/>
      <c r="DQS23" s="149"/>
      <c r="DQV23" s="149"/>
      <c r="DQW23" s="149"/>
      <c r="DQX23" s="149"/>
      <c r="DQY23" s="149"/>
      <c r="DQZ23" s="149"/>
      <c r="DRA23" s="149"/>
      <c r="DRD23" s="149"/>
      <c r="DRE23" s="149"/>
      <c r="DRF23" s="149"/>
      <c r="DRG23" s="149"/>
      <c r="DRH23" s="149"/>
      <c r="DRI23" s="149"/>
      <c r="DRL23" s="149"/>
      <c r="DRM23" s="149"/>
      <c r="DRN23" s="149"/>
      <c r="DRO23" s="149"/>
      <c r="DRP23" s="149"/>
      <c r="DRQ23" s="149"/>
      <c r="DRT23" s="149"/>
      <c r="DRU23" s="149"/>
      <c r="DRV23" s="149"/>
      <c r="DRW23" s="149"/>
      <c r="DRX23" s="149"/>
      <c r="DRY23" s="149"/>
      <c r="DSA23" s="8"/>
      <c r="DSB23" s="152"/>
      <c r="DSC23" s="152"/>
      <c r="DSD23" s="152"/>
      <c r="DSE23" s="152"/>
      <c r="DSF23" s="152"/>
      <c r="DSG23" s="152"/>
      <c r="DSJ23" s="149"/>
      <c r="DSK23" s="149"/>
      <c r="DSL23" s="149"/>
      <c r="DSM23" s="149"/>
      <c r="DSN23" s="149"/>
      <c r="DSO23" s="149"/>
      <c r="DSR23" s="149"/>
      <c r="DSS23" s="149"/>
      <c r="DST23" s="149"/>
      <c r="DSU23" s="149"/>
      <c r="DSV23" s="149"/>
      <c r="DSW23" s="149"/>
      <c r="DSZ23" s="149"/>
      <c r="DTA23" s="149"/>
      <c r="DTB23" s="149"/>
      <c r="DTC23" s="149"/>
      <c r="DTD23" s="149"/>
      <c r="DTE23" s="149"/>
      <c r="DTH23" s="149"/>
      <c r="DTI23" s="149"/>
      <c r="DTJ23" s="149"/>
      <c r="DTK23" s="149"/>
      <c r="DTL23" s="149"/>
      <c r="DTM23" s="149"/>
      <c r="DTP23" s="149"/>
      <c r="DTQ23" s="149"/>
      <c r="DTR23" s="149"/>
      <c r="DTS23" s="149"/>
      <c r="DTT23" s="149"/>
      <c r="DTU23" s="149"/>
      <c r="DTX23" s="149"/>
      <c r="DTY23" s="149"/>
      <c r="DTZ23" s="149"/>
      <c r="DUA23" s="149"/>
      <c r="DUB23" s="149"/>
      <c r="DUC23" s="149"/>
      <c r="DUF23" s="149"/>
      <c r="DUG23" s="149"/>
      <c r="DUH23" s="149"/>
      <c r="DUI23" s="149"/>
      <c r="DUJ23" s="149"/>
      <c r="DUK23" s="149"/>
      <c r="DUN23" s="149"/>
      <c r="DUO23" s="149"/>
      <c r="DUP23" s="149"/>
      <c r="DUQ23" s="149"/>
      <c r="DUR23" s="149"/>
      <c r="DUS23" s="149"/>
      <c r="DUV23" s="149"/>
      <c r="DUW23" s="149"/>
      <c r="DUX23" s="149"/>
      <c r="DUY23" s="149"/>
      <c r="DUZ23" s="149"/>
      <c r="DVA23" s="149"/>
      <c r="DVD23" s="149"/>
      <c r="DVE23" s="149"/>
      <c r="DVF23" s="149"/>
      <c r="DVG23" s="149"/>
      <c r="DVH23" s="149"/>
      <c r="DVI23" s="149"/>
      <c r="DVL23" s="149"/>
      <c r="DVM23" s="149"/>
      <c r="DVN23" s="149"/>
      <c r="DVO23" s="149"/>
      <c r="DVP23" s="149"/>
      <c r="DVQ23" s="149"/>
      <c r="DVT23" s="149"/>
      <c r="DVU23" s="149"/>
      <c r="DVV23" s="149"/>
      <c r="DVW23" s="149"/>
      <c r="DVX23" s="149"/>
      <c r="DVY23" s="149"/>
      <c r="DWB23" s="149"/>
      <c r="DWC23" s="149"/>
      <c r="DWD23" s="149"/>
      <c r="DWE23" s="149"/>
      <c r="DWF23" s="149"/>
      <c r="DWG23" s="149"/>
      <c r="DWJ23" s="149"/>
      <c r="DWK23" s="149"/>
      <c r="DWL23" s="149"/>
      <c r="DWM23" s="149"/>
      <c r="DWN23" s="149"/>
      <c r="DWO23" s="149"/>
      <c r="DWR23" s="149"/>
      <c r="DWS23" s="149"/>
      <c r="DWT23" s="149"/>
      <c r="DWU23" s="149"/>
      <c r="DWV23" s="149"/>
      <c r="DWW23" s="149"/>
      <c r="DWZ23" s="149"/>
      <c r="DXA23" s="149"/>
      <c r="DXB23" s="149"/>
      <c r="DXC23" s="149"/>
      <c r="DXD23" s="149"/>
      <c r="DXE23" s="149"/>
      <c r="DXH23" s="149"/>
      <c r="DXI23" s="149"/>
      <c r="DXJ23" s="149"/>
      <c r="DXK23" s="149"/>
      <c r="DXL23" s="149"/>
      <c r="DXM23" s="149"/>
      <c r="DXP23" s="1"/>
      <c r="DXQ23" s="1"/>
      <c r="DXR23" s="1"/>
      <c r="DXS23" s="1"/>
      <c r="DXT23" s="1"/>
      <c r="DXU23" s="149"/>
      <c r="DXX23" s="149"/>
      <c r="DXY23" s="149"/>
      <c r="DXZ23" s="149"/>
      <c r="DYA23" s="149"/>
      <c r="DYB23" s="149"/>
      <c r="DYC23" s="149"/>
      <c r="DYF23" s="149"/>
      <c r="DYG23" s="149"/>
      <c r="DYH23" s="149"/>
      <c r="DYI23" s="149"/>
      <c r="DYJ23" s="149"/>
      <c r="DYK23" s="149"/>
      <c r="DYN23" s="149"/>
      <c r="DYO23" s="149"/>
      <c r="DYP23" s="149"/>
      <c r="DYQ23" s="149"/>
      <c r="DYR23" s="149"/>
      <c r="DYS23" s="149"/>
      <c r="DYV23" s="149"/>
      <c r="DYW23" s="149"/>
      <c r="DYX23" s="149"/>
      <c r="DYY23" s="149"/>
      <c r="DYZ23" s="149"/>
      <c r="DZA23" s="149"/>
      <c r="DZD23" s="1"/>
      <c r="DZE23" s="1"/>
      <c r="DZF23" s="1"/>
      <c r="DZG23" s="1"/>
      <c r="DZH23" s="1"/>
      <c r="DZI23" s="1"/>
      <c r="DZL23" s="149"/>
      <c r="DZM23" s="149"/>
      <c r="DZN23" s="149"/>
      <c r="DZO23" s="149"/>
      <c r="DZP23" s="149"/>
      <c r="DZQ23" s="149"/>
      <c r="DZT23" s="149"/>
      <c r="DZU23" s="149"/>
      <c r="DZV23" s="149"/>
      <c r="DZW23" s="149"/>
      <c r="DZX23" s="149"/>
      <c r="DZY23" s="149"/>
      <c r="EAB23" s="149"/>
      <c r="EAC23" s="149"/>
      <c r="EAD23" s="149"/>
      <c r="EAE23" s="149"/>
      <c r="EAF23" s="149"/>
      <c r="EAG23" s="149"/>
      <c r="EAJ23" s="1"/>
      <c r="EAK23" s="1"/>
      <c r="EAL23" s="1"/>
      <c r="EAM23" s="1"/>
      <c r="EAN23" s="1"/>
      <c r="EAO23" s="1"/>
      <c r="EAR23" s="149"/>
      <c r="EAS23" s="149"/>
      <c r="EAT23" s="149"/>
      <c r="EAU23" s="149"/>
      <c r="EAV23" s="149"/>
      <c r="EAW23" s="149"/>
      <c r="EAZ23" s="149"/>
      <c r="EBA23" s="149"/>
      <c r="EBB23" s="149"/>
      <c r="EBC23" s="149"/>
      <c r="EBD23" s="149"/>
      <c r="EBE23" s="149"/>
      <c r="EBH23" s="149"/>
      <c r="EBI23" s="149"/>
      <c r="EBJ23" s="149"/>
      <c r="EBK23" s="149"/>
      <c r="EBL23" s="149"/>
      <c r="EBM23" s="149"/>
      <c r="EBP23" s="149"/>
      <c r="EBQ23" s="149"/>
      <c r="EBR23" s="149"/>
      <c r="EBS23" s="149"/>
      <c r="EBT23" s="149"/>
      <c r="EBU23" s="149"/>
      <c r="EBX23" s="149"/>
      <c r="EBY23" s="149"/>
      <c r="EBZ23" s="149"/>
      <c r="ECA23" s="149"/>
      <c r="ECB23" s="149"/>
      <c r="ECC23" s="149"/>
      <c r="ECF23" s="149"/>
      <c r="ECG23" s="149"/>
      <c r="ECH23" s="149"/>
      <c r="ECI23" s="149"/>
      <c r="ECJ23" s="149"/>
      <c r="ECK23" s="149"/>
      <c r="ECN23" s="149"/>
      <c r="ECO23" s="149"/>
      <c r="ECP23" s="149"/>
      <c r="ECQ23" s="149"/>
      <c r="ECR23" s="149"/>
      <c r="ECS23" s="149"/>
      <c r="ECV23" s="149"/>
      <c r="ECW23" s="149"/>
      <c r="ECX23" s="149"/>
      <c r="ECY23" s="149"/>
      <c r="ECZ23" s="149"/>
      <c r="EDA23" s="149"/>
      <c r="EDD23" s="149"/>
      <c r="EDE23" s="149"/>
      <c r="EDF23" s="149"/>
      <c r="EDG23" s="149"/>
      <c r="EDH23" s="149"/>
      <c r="EDI23" s="149"/>
      <c r="EDL23" s="1"/>
      <c r="EDM23" s="1"/>
      <c r="EDN23" s="1"/>
      <c r="EDO23" s="1"/>
      <c r="EDP23" s="1"/>
      <c r="EDQ23" s="1"/>
      <c r="EDT23" s="149"/>
      <c r="EDU23" s="149"/>
      <c r="EDV23" s="149"/>
      <c r="EDW23" s="149"/>
      <c r="EDX23" s="149"/>
      <c r="EDY23" s="149"/>
      <c r="EEB23" s="149"/>
      <c r="EEC23" s="149"/>
      <c r="EED23" s="149"/>
      <c r="EEE23" s="149"/>
      <c r="EEF23" s="149"/>
      <c r="EEG23" s="149"/>
      <c r="EEJ23" s="149"/>
      <c r="EEK23" s="149"/>
      <c r="EEL23" s="149"/>
      <c r="EEM23" s="149"/>
      <c r="EEN23" s="149"/>
      <c r="EEO23" s="149"/>
      <c r="EER23" s="149"/>
      <c r="EES23" s="149"/>
      <c r="EET23" s="149"/>
      <c r="EEU23" s="149"/>
      <c r="EEV23" s="149"/>
      <c r="EEW23" s="149"/>
      <c r="EEZ23" s="149"/>
      <c r="EFA23" s="149"/>
      <c r="EFB23" s="149"/>
      <c r="EFC23" s="149"/>
      <c r="EFD23" s="149"/>
      <c r="EFE23" s="149"/>
      <c r="EFH23" s="149"/>
      <c r="EFI23" s="149"/>
      <c r="EFJ23" s="149"/>
      <c r="EFK23" s="149"/>
      <c r="EFL23" s="149"/>
      <c r="EFM23" s="149"/>
      <c r="EFP23" s="149"/>
      <c r="EFQ23" s="149"/>
      <c r="EFR23" s="149"/>
      <c r="EFS23" s="149"/>
      <c r="EFT23" s="149"/>
      <c r="EFU23" s="149"/>
      <c r="EFX23" s="149"/>
      <c r="EFY23" s="149"/>
      <c r="EFZ23" s="149"/>
      <c r="EGA23" s="149"/>
      <c r="EGB23" s="149"/>
      <c r="EGC23" s="149"/>
      <c r="EGF23" s="149"/>
      <c r="EGG23" s="149"/>
      <c r="EGH23" s="149"/>
      <c r="EGI23" s="149"/>
      <c r="EGJ23" s="149"/>
      <c r="EGK23" s="149"/>
      <c r="EGN23" s="149"/>
      <c r="EGO23" s="149"/>
      <c r="EGP23" s="149"/>
      <c r="EGQ23" s="149"/>
      <c r="EGR23" s="149"/>
      <c r="EGS23" s="149"/>
      <c r="EGV23" s="149"/>
      <c r="EGW23" s="149"/>
      <c r="EGX23" s="149"/>
      <c r="EGY23" s="149"/>
      <c r="EGZ23" s="149"/>
      <c r="EHA23" s="149"/>
      <c r="EHD23" s="149"/>
      <c r="EHE23" s="149"/>
      <c r="EHF23" s="149"/>
      <c r="EHG23" s="149"/>
      <c r="EHH23" s="149"/>
      <c r="EHI23" s="149"/>
      <c r="EHL23" s="149"/>
      <c r="EHM23" s="149"/>
      <c r="EHN23" s="149"/>
      <c r="EHO23" s="149"/>
      <c r="EHP23" s="149"/>
      <c r="EHQ23" s="149"/>
      <c r="EHT23" s="149"/>
      <c r="EHU23" s="149"/>
      <c r="EHV23" s="149"/>
      <c r="EHW23" s="149"/>
      <c r="EHX23" s="149"/>
      <c r="EHY23" s="149"/>
      <c r="EIB23" s="149"/>
      <c r="EIC23" s="149"/>
      <c r="EID23" s="149"/>
      <c r="EIE23" s="149"/>
      <c r="EIF23" s="149"/>
      <c r="EIG23" s="149"/>
      <c r="EIH23" s="149"/>
      <c r="EIJ23" s="149"/>
      <c r="EIK23" s="149"/>
      <c r="EIL23" s="149"/>
      <c r="EIM23" s="149"/>
      <c r="EIN23" s="149"/>
      <c r="EIO23" s="149"/>
      <c r="EIR23" s="149"/>
      <c r="EIS23" s="149"/>
      <c r="EIT23" s="149"/>
      <c r="EIU23" s="149"/>
      <c r="EIV23" s="149"/>
      <c r="EIW23" s="149"/>
      <c r="EIZ23" s="149"/>
      <c r="EJA23" s="149"/>
      <c r="EJB23" s="149"/>
      <c r="EJC23" s="149"/>
      <c r="EJD23" s="149"/>
      <c r="EJE23" s="149"/>
      <c r="EJH23" s="149"/>
      <c r="EJI23" s="149"/>
      <c r="EJJ23" s="149"/>
      <c r="EJK23" s="149"/>
      <c r="EJL23" s="149"/>
      <c r="EJM23" s="149"/>
      <c r="EJP23" s="149"/>
      <c r="EJQ23" s="149"/>
      <c r="EJR23" s="149"/>
      <c r="EJS23" s="149"/>
      <c r="EJT23" s="149"/>
      <c r="EJU23" s="149"/>
      <c r="EJX23" s="149"/>
      <c r="EJY23" s="149"/>
      <c r="EJZ23" s="149"/>
      <c r="EKA23" s="149"/>
      <c r="EKB23" s="149"/>
      <c r="EKC23" s="149"/>
      <c r="EKF23" s="149"/>
      <c r="EKG23" s="149"/>
      <c r="EKH23" s="149"/>
      <c r="EKI23" s="149"/>
      <c r="EKJ23" s="149"/>
      <c r="EKK23" s="149"/>
      <c r="EKN23" s="149"/>
      <c r="EKO23" s="149"/>
      <c r="EKP23" s="149"/>
      <c r="EKQ23" s="149"/>
      <c r="EKR23" s="149"/>
      <c r="EKS23" s="149"/>
      <c r="EKV23" s="669"/>
      <c r="EKW23" s="1"/>
      <c r="EKX23" s="1"/>
      <c r="EKY23" s="1"/>
      <c r="EKZ23" s="1"/>
      <c r="ELA23" s="1"/>
      <c r="ELB23" s="1"/>
      <c r="ELE23" s="149"/>
      <c r="ELF23" s="149"/>
      <c r="ELG23" s="149"/>
      <c r="ELH23" s="149"/>
      <c r="ELI23" s="149"/>
      <c r="ELJ23" s="149"/>
      <c r="ELM23" s="149"/>
      <c r="ELN23" s="149"/>
      <c r="ELO23" s="149"/>
      <c r="ELP23" s="149"/>
      <c r="ELQ23" s="149"/>
      <c r="ELR23" s="149"/>
      <c r="ELU23" s="149"/>
      <c r="ELV23" s="149"/>
      <c r="ELW23" s="149"/>
      <c r="ELX23" s="149"/>
      <c r="ELY23" s="149"/>
      <c r="ELZ23" s="149"/>
      <c r="EMC23" s="149"/>
      <c r="EMD23" s="149"/>
      <c r="EME23" s="149"/>
      <c r="EMF23" s="149"/>
      <c r="EMG23" s="149"/>
      <c r="EMH23" s="149"/>
      <c r="EMK23" s="149"/>
      <c r="EML23" s="149"/>
      <c r="EMM23" s="149"/>
      <c r="EMN23" s="149"/>
      <c r="EMO23" s="149"/>
      <c r="EMP23" s="149"/>
      <c r="EMS23" s="149"/>
      <c r="EMT23" s="149"/>
      <c r="EMU23" s="149"/>
      <c r="EMV23" s="149"/>
      <c r="EMW23" s="149"/>
      <c r="EMX23" s="149"/>
      <c r="ENA23" s="149"/>
      <c r="ENB23" s="149"/>
      <c r="ENC23" s="149"/>
      <c r="END23" s="149"/>
      <c r="ENE23" s="149"/>
      <c r="ENF23" s="149"/>
      <c r="ENI23" s="149"/>
      <c r="ENJ23" s="149"/>
      <c r="ENK23" s="149"/>
      <c r="ENL23" s="149"/>
      <c r="ENM23" s="149"/>
      <c r="ENN23" s="149"/>
      <c r="ENQ23" s="149"/>
      <c r="ENR23" s="149"/>
      <c r="ENS23" s="149"/>
      <c r="ENT23" s="149"/>
      <c r="ENU23" s="149"/>
      <c r="ENV23" s="149"/>
      <c r="ENY23" s="149"/>
      <c r="ENZ23" s="149"/>
      <c r="EOA23" s="149"/>
      <c r="EOB23" s="149"/>
      <c r="EOC23" s="149"/>
      <c r="EOD23" s="149"/>
      <c r="EOG23" s="149"/>
      <c r="EOH23" s="149"/>
      <c r="EOI23" s="149"/>
      <c r="EOJ23" s="149"/>
      <c r="EOK23" s="149"/>
      <c r="EOL23" s="149"/>
      <c r="EOM23" s="149"/>
      <c r="EOO23" s="149"/>
      <c r="EOP23" s="149"/>
      <c r="EOQ23" s="149"/>
      <c r="EOR23" s="149"/>
      <c r="EOS23" s="149"/>
      <c r="EOT23" s="149"/>
      <c r="EOW23" s="149"/>
      <c r="EOX23" s="149"/>
      <c r="EOY23" s="149"/>
      <c r="EOZ23" s="149"/>
      <c r="EPA23" s="149"/>
      <c r="EPB23" s="149"/>
      <c r="EPE23" s="149"/>
      <c r="EPF23" s="149"/>
      <c r="EPG23" s="149"/>
      <c r="EPH23" s="149"/>
      <c r="EPI23" s="149"/>
      <c r="EPJ23" s="149"/>
      <c r="EPM23" s="149"/>
      <c r="EPN23" s="149"/>
      <c r="EPO23" s="149"/>
      <c r="EPP23" s="149"/>
      <c r="EPQ23" s="149"/>
      <c r="EPR23" s="149"/>
      <c r="EPU23" s="149"/>
      <c r="EPV23" s="149"/>
      <c r="EPW23" s="149"/>
      <c r="EPX23" s="149"/>
      <c r="EPY23" s="149"/>
      <c r="EPZ23" s="149"/>
      <c r="EQC23" s="149"/>
      <c r="EQD23" s="149"/>
      <c r="EQE23" s="149"/>
      <c r="EQF23" s="149"/>
      <c r="EQG23" s="149"/>
      <c r="EQH23" s="149"/>
      <c r="EQK23" s="149"/>
      <c r="EQL23" s="149"/>
      <c r="EQM23" s="149"/>
      <c r="EQN23" s="149"/>
      <c r="EQO23" s="149"/>
      <c r="EQP23" s="149"/>
      <c r="EQS23" s="1"/>
      <c r="EQT23" s="1"/>
      <c r="EQU23" s="1"/>
      <c r="EQV23" s="1"/>
      <c r="EQW23" s="1"/>
      <c r="EQX23" s="1"/>
      <c r="ERA23" s="149"/>
      <c r="ERB23" s="149"/>
      <c r="ERC23" s="149"/>
      <c r="ERD23" s="149"/>
      <c r="ERE23" s="149"/>
      <c r="ERF23" s="149"/>
      <c r="ERI23" s="149"/>
      <c r="ERJ23" s="149"/>
      <c r="ERK23" s="149"/>
      <c r="ERL23" s="149"/>
      <c r="ERM23" s="149"/>
      <c r="ERN23" s="149"/>
      <c r="ERQ23" s="149"/>
      <c r="ERR23" s="149"/>
      <c r="ERS23" s="149"/>
      <c r="ERT23" s="149"/>
      <c r="ERU23" s="149"/>
      <c r="ERV23" s="149"/>
      <c r="ERY23" s="149"/>
      <c r="ERZ23" s="149"/>
      <c r="ESA23" s="149"/>
      <c r="ESB23" s="149"/>
      <c r="ESC23" s="149"/>
      <c r="ESD23" s="149"/>
      <c r="ESG23" s="149"/>
      <c r="ESH23" s="149"/>
      <c r="ESI23" s="149"/>
      <c r="ESJ23" s="149"/>
      <c r="ESK23" s="149"/>
      <c r="ESL23" s="149"/>
      <c r="ESO23" s="152"/>
      <c r="ESP23" s="152"/>
      <c r="ESQ23" s="152"/>
      <c r="ESR23" s="152"/>
      <c r="ESS23" s="152"/>
      <c r="EST23" s="152"/>
      <c r="ESW23" s="149"/>
      <c r="ESX23" s="149"/>
      <c r="ESY23" s="149"/>
      <c r="ESZ23" s="149"/>
      <c r="ETA23" s="149"/>
      <c r="ETB23" s="149"/>
      <c r="ETE23" s="149"/>
      <c r="ETF23" s="149"/>
      <c r="ETG23" s="149"/>
      <c r="ETH23" s="149"/>
      <c r="ETI23" s="149"/>
      <c r="ETJ23" s="149"/>
      <c r="ETM23" s="833"/>
      <c r="ETN23" s="833"/>
      <c r="ETO23" s="833"/>
      <c r="ETP23" s="833"/>
      <c r="ETQ23" s="833"/>
      <c r="ETR23" s="833"/>
      <c r="ETU23" s="152"/>
      <c r="ETV23" s="152"/>
      <c r="ETW23" s="152"/>
      <c r="ETX23" s="152"/>
      <c r="ETY23" s="152"/>
      <c r="ETZ23" s="152"/>
      <c r="EUC23" s="152"/>
      <c r="EUD23" s="152"/>
      <c r="EUE23" s="152"/>
      <c r="EUF23" s="152"/>
      <c r="EUG23" s="152"/>
      <c r="EUH23" s="152"/>
      <c r="EUK23" s="149"/>
      <c r="EUL23" s="149"/>
      <c r="EUM23" s="149"/>
      <c r="EUN23" s="149"/>
      <c r="EUO23" s="149"/>
      <c r="EUP23" s="149"/>
      <c r="EUS23" s="149"/>
      <c r="EUT23" s="149"/>
      <c r="EUU23" s="149"/>
      <c r="EUV23" s="149"/>
      <c r="EUW23" s="149"/>
      <c r="EUX23" s="149"/>
      <c r="EVA23" s="149"/>
      <c r="EVB23" s="149"/>
      <c r="EVC23" s="149"/>
      <c r="EVD23" s="149"/>
      <c r="EVE23" s="149"/>
      <c r="EVF23" s="149"/>
      <c r="EVI23" s="149"/>
      <c r="EVJ23" s="149"/>
      <c r="EVK23" s="149"/>
      <c r="EVL23" s="149"/>
      <c r="EVM23" s="149"/>
      <c r="EVN23" s="149"/>
      <c r="EVQ23" s="149"/>
      <c r="EVR23" s="149"/>
      <c r="EVS23" s="149"/>
      <c r="EVT23" s="149"/>
      <c r="EVU23" s="149"/>
      <c r="EVV23" s="149"/>
      <c r="EVY23" s="149"/>
      <c r="EVZ23" s="149"/>
      <c r="EWA23" s="149"/>
      <c r="EWB23" s="149"/>
      <c r="EWC23" s="149"/>
      <c r="EWD23" s="149"/>
      <c r="EWG23" s="149"/>
      <c r="EWH23" s="149"/>
      <c r="EWI23" s="149"/>
      <c r="EWJ23" s="149"/>
      <c r="EWK23" s="149"/>
      <c r="EWL23" s="149"/>
      <c r="EWO23" s="149"/>
      <c r="EWP23" s="149"/>
      <c r="EWQ23" s="149"/>
      <c r="EWR23" s="149"/>
      <c r="EWS23" s="149"/>
      <c r="EWT23" s="149"/>
      <c r="EWW23" s="149"/>
      <c r="EWX23" s="149"/>
      <c r="EWY23" s="149"/>
      <c r="EWZ23" s="149"/>
      <c r="EXA23" s="149"/>
      <c r="EXB23" s="149"/>
      <c r="EXE23" s="149"/>
      <c r="EXF23" s="149"/>
      <c r="EXG23" s="149"/>
      <c r="EXH23" s="149"/>
      <c r="EXI23" s="149"/>
      <c r="EXJ23" s="149"/>
      <c r="EXM23" s="152"/>
      <c r="EXN23" s="152"/>
      <c r="EXO23" s="152"/>
      <c r="EXP23" s="152"/>
      <c r="EXQ23" s="152"/>
      <c r="EXR23" s="152"/>
      <c r="EXU23" s="149"/>
      <c r="EXV23" s="149"/>
      <c r="EXW23" s="149"/>
      <c r="EXX23" s="149"/>
      <c r="EXY23" s="149"/>
      <c r="EXZ23" s="149"/>
      <c r="EYC23" s="149"/>
      <c r="EYD23" s="149"/>
      <c r="EYE23" s="149"/>
      <c r="EYF23" s="149"/>
      <c r="EYG23" s="149"/>
      <c r="EYH23" s="149"/>
      <c r="EYK23" s="149"/>
      <c r="EYL23" s="149"/>
      <c r="EYM23" s="149"/>
      <c r="EYN23" s="149"/>
      <c r="EYO23" s="149"/>
      <c r="EYP23" s="149"/>
      <c r="EYS23" s="149"/>
      <c r="EYT23" s="149"/>
      <c r="EYU23" s="149"/>
      <c r="EYV23" s="149"/>
      <c r="EYW23" s="149"/>
      <c r="EYX23" s="149"/>
      <c r="EZA23" s="149"/>
      <c r="EZB23" s="149"/>
      <c r="EZC23" s="149"/>
      <c r="EZD23" s="149"/>
      <c r="EZE23" s="149"/>
      <c r="EZF23" s="149"/>
      <c r="EZI23" s="149"/>
      <c r="EZJ23" s="149"/>
      <c r="EZK23" s="149"/>
      <c r="EZL23" s="149"/>
      <c r="EZM23" s="149"/>
      <c r="EZN23" s="149"/>
      <c r="EZQ23" s="152"/>
      <c r="EZR23" s="152"/>
      <c r="EZS23" s="152"/>
      <c r="EZT23" s="152"/>
      <c r="EZU23" s="152"/>
      <c r="EZV23" s="152"/>
      <c r="EZY23" s="149"/>
      <c r="EZZ23" s="149"/>
      <c r="FAA23" s="149"/>
      <c r="FAB23" s="149"/>
      <c r="FAC23" s="149"/>
      <c r="FAD23" s="149"/>
    </row>
    <row r="24" spans="1:4088" x14ac:dyDescent="0.2">
      <c r="A24" s="12" t="s">
        <v>25</v>
      </c>
      <c r="B24" s="12"/>
      <c r="C24" s="25"/>
      <c r="X24" s="2"/>
    </row>
    <row r="25" spans="1:4088" ht="12" customHeight="1" x14ac:dyDescent="0.2">
      <c r="A25" s="306" t="s">
        <v>267</v>
      </c>
      <c r="B25" s="306"/>
      <c r="C25" s="25"/>
      <c r="X25" s="2"/>
      <c r="Y25" s="2"/>
      <c r="Z25" s="2"/>
      <c r="AA25" s="2"/>
      <c r="AB25" s="2"/>
      <c r="AC25" s="656"/>
    </row>
    <row r="26" spans="1:4088" x14ac:dyDescent="0.2">
      <c r="A26" s="306" t="s">
        <v>268</v>
      </c>
      <c r="B26" s="306"/>
      <c r="C26" s="25"/>
      <c r="X26" s="2"/>
      <c r="Y26" s="2"/>
      <c r="Z26" s="2"/>
      <c r="AA26" s="2"/>
      <c r="AB26" s="10"/>
      <c r="AC26" s="654"/>
    </row>
    <row r="27" spans="1:4088" x14ac:dyDescent="0.2">
      <c r="C27" s="12"/>
      <c r="X27" s="13"/>
      <c r="AA27" s="13"/>
      <c r="AB27" s="10"/>
      <c r="AC27" s="654"/>
    </row>
    <row r="28" spans="1:4088" s="5" customFormat="1" ht="25.5" customHeight="1" x14ac:dyDescent="0.2">
      <c r="A28" s="970" t="s">
        <v>273</v>
      </c>
      <c r="B28" s="971"/>
      <c r="C28" s="971"/>
      <c r="D28" s="971"/>
      <c r="E28" s="971"/>
      <c r="F28" s="971"/>
      <c r="G28" s="971"/>
      <c r="H28" s="971"/>
      <c r="I28" s="971"/>
      <c r="J28" s="971"/>
      <c r="K28" s="971"/>
      <c r="L28" s="971"/>
      <c r="M28" s="972"/>
      <c r="N28" s="902" t="s">
        <v>252</v>
      </c>
      <c r="O28" s="903"/>
      <c r="P28" s="923" t="s">
        <v>255</v>
      </c>
      <c r="Q28" s="924"/>
      <c r="R28" s="924"/>
      <c r="S28" s="924"/>
      <c r="T28" s="924"/>
      <c r="U28" s="954" t="s">
        <v>260</v>
      </c>
      <c r="V28" s="957" t="s">
        <v>259</v>
      </c>
      <c r="W28" s="960" t="s">
        <v>265</v>
      </c>
      <c r="X28" s="963" t="s">
        <v>262</v>
      </c>
      <c r="Y28" s="965" t="s">
        <v>1</v>
      </c>
      <c r="Z28" s="966"/>
      <c r="AA28" s="966"/>
      <c r="AB28" s="967"/>
      <c r="AC28" s="952" t="s">
        <v>327</v>
      </c>
      <c r="HN28" s="78"/>
      <c r="HO28" s="78"/>
      <c r="HP28" s="78"/>
      <c r="HQ28" s="78"/>
      <c r="HR28" s="78"/>
      <c r="HS28" s="78"/>
      <c r="WA28" s="59"/>
      <c r="WB28" s="59"/>
      <c r="WC28" s="59"/>
      <c r="WD28" s="59"/>
      <c r="WE28" s="59"/>
      <c r="WF28" s="59"/>
      <c r="WG28" s="59"/>
      <c r="WH28" s="59"/>
      <c r="ANX28" s="78"/>
      <c r="ANY28" s="78"/>
      <c r="ANZ28" s="78"/>
      <c r="AOA28" s="78"/>
      <c r="AOB28" s="78"/>
      <c r="AOC28" s="78"/>
      <c r="AZX28" s="78"/>
      <c r="AZY28" s="78"/>
      <c r="AZZ28" s="78"/>
      <c r="BAA28" s="78"/>
      <c r="BAB28" s="78"/>
      <c r="BAC28" s="78"/>
      <c r="BEV28" s="78"/>
      <c r="BEW28" s="78"/>
      <c r="BEX28" s="78"/>
      <c r="BEY28" s="78"/>
      <c r="BEZ28" s="78"/>
      <c r="BFA28" s="78"/>
      <c r="CQJ28" s="78"/>
      <c r="CQK28" s="78"/>
      <c r="CQL28" s="78"/>
      <c r="CQM28" s="78"/>
      <c r="CQN28" s="78"/>
      <c r="CQO28" s="78"/>
      <c r="DQM28" s="59"/>
      <c r="DSB28" s="78"/>
      <c r="DSC28" s="78"/>
      <c r="DSD28" s="78"/>
      <c r="DSE28" s="78"/>
      <c r="DSF28" s="78"/>
      <c r="DSG28" s="78"/>
      <c r="EKV28" s="454"/>
      <c r="ESO28" s="78"/>
      <c r="ESP28" s="78"/>
      <c r="ESQ28" s="78"/>
      <c r="ESR28" s="78"/>
      <c r="ESS28" s="78"/>
      <c r="EST28" s="78"/>
      <c r="ETM28" s="833"/>
      <c r="ETN28" s="833"/>
      <c r="ETO28" s="833"/>
      <c r="ETP28" s="833"/>
      <c r="ETQ28" s="833"/>
      <c r="ETR28" s="833"/>
      <c r="ETU28" s="78"/>
      <c r="ETV28" s="78"/>
      <c r="ETW28" s="78"/>
      <c r="ETX28" s="78"/>
      <c r="ETY28" s="78"/>
      <c r="ETZ28" s="78"/>
      <c r="EUC28" s="78"/>
      <c r="EUD28" s="78"/>
      <c r="EUE28" s="78"/>
      <c r="EUF28" s="78"/>
      <c r="EUG28" s="78"/>
      <c r="EUH28" s="78"/>
      <c r="EXM28" s="78"/>
      <c r="EXN28" s="78"/>
      <c r="EXO28" s="78"/>
      <c r="EXP28" s="78"/>
      <c r="EXQ28" s="78"/>
      <c r="EXR28" s="78"/>
      <c r="EZQ28" s="78"/>
      <c r="EZR28" s="78"/>
      <c r="EZS28" s="78"/>
      <c r="EZT28" s="78"/>
      <c r="EZU28" s="78"/>
      <c r="EZV28" s="78"/>
    </row>
    <row r="29" spans="1:4088" s="6" customFormat="1" ht="25.5" customHeight="1" thickBot="1" x14ac:dyDescent="0.25">
      <c r="A29" s="963" t="s">
        <v>248</v>
      </c>
      <c r="B29" s="957" t="s">
        <v>249</v>
      </c>
      <c r="C29" s="975" t="s">
        <v>250</v>
      </c>
      <c r="D29" s="963" t="s">
        <v>251</v>
      </c>
      <c r="E29" s="977" t="s">
        <v>232</v>
      </c>
      <c r="F29" s="978"/>
      <c r="G29" s="977" t="s">
        <v>233</v>
      </c>
      <c r="H29" s="978"/>
      <c r="I29" s="977" t="s">
        <v>234</v>
      </c>
      <c r="J29" s="978"/>
      <c r="K29" s="980" t="s">
        <v>235</v>
      </c>
      <c r="L29" s="981"/>
      <c r="M29" s="982"/>
      <c r="N29" s="907" t="s">
        <v>254</v>
      </c>
      <c r="O29" s="907" t="s">
        <v>253</v>
      </c>
      <c r="P29" s="928" t="s">
        <v>256</v>
      </c>
      <c r="Q29" s="928" t="s">
        <v>253</v>
      </c>
      <c r="R29" s="925" t="s">
        <v>257</v>
      </c>
      <c r="S29" s="316"/>
      <c r="T29" s="927" t="s">
        <v>258</v>
      </c>
      <c r="U29" s="955"/>
      <c r="V29" s="958"/>
      <c r="W29" s="961"/>
      <c r="X29" s="964"/>
      <c r="Y29" s="968" t="s">
        <v>10</v>
      </c>
      <c r="Z29" s="968" t="s">
        <v>11</v>
      </c>
      <c r="AA29" s="968" t="s">
        <v>12</v>
      </c>
      <c r="AB29" s="968" t="s">
        <v>18</v>
      </c>
      <c r="AC29" s="952"/>
      <c r="HN29" s="79"/>
      <c r="HO29" s="79"/>
      <c r="HP29" s="79"/>
      <c r="HQ29" s="79"/>
      <c r="HR29" s="79"/>
      <c r="HS29" s="79"/>
      <c r="VC29" s="97"/>
      <c r="VD29" s="97"/>
      <c r="VE29" s="97"/>
      <c r="VF29" s="97"/>
      <c r="VG29" s="97"/>
      <c r="VH29" s="97"/>
      <c r="WA29" s="32"/>
      <c r="WB29" s="32"/>
      <c r="WC29" s="32"/>
      <c r="WD29" s="32"/>
      <c r="WE29" s="32"/>
      <c r="WF29" s="32"/>
      <c r="WG29" s="32"/>
      <c r="WH29" s="32"/>
      <c r="ZA29" s="97"/>
      <c r="ZB29" s="97"/>
      <c r="ZC29" s="97"/>
      <c r="ZD29" s="97"/>
      <c r="ZE29" s="97"/>
      <c r="ZF29" s="97"/>
      <c r="ZQ29" s="97"/>
      <c r="ZR29" s="97"/>
      <c r="ZS29" s="97"/>
      <c r="ZT29" s="97"/>
      <c r="ZU29" s="97"/>
      <c r="ZV29" s="97"/>
      <c r="ZW29" s="97"/>
      <c r="AIR29" s="97"/>
      <c r="AIS29" s="97"/>
      <c r="AIT29" s="97"/>
      <c r="AIU29" s="97"/>
      <c r="AIV29" s="97"/>
      <c r="AIW29" s="97"/>
      <c r="ANX29" s="79"/>
      <c r="ANY29" s="79"/>
      <c r="ANZ29" s="79"/>
      <c r="AOA29" s="79"/>
      <c r="AOB29" s="79"/>
      <c r="AOC29" s="79"/>
      <c r="AZX29" s="79"/>
      <c r="AZY29" s="79"/>
      <c r="AZZ29" s="79"/>
      <c r="BAA29" s="79"/>
      <c r="BAB29" s="79"/>
      <c r="BAC29" s="79"/>
      <c r="BEV29" s="79"/>
      <c r="BEW29" s="79"/>
      <c r="BEX29" s="79"/>
      <c r="BEY29" s="79"/>
      <c r="BEZ29" s="79"/>
      <c r="BFA29" s="79"/>
      <c r="CGU29" s="44">
        <v>6</v>
      </c>
      <c r="CJG29" s="44">
        <v>6</v>
      </c>
      <c r="CQJ29" s="79"/>
      <c r="CQK29" s="79"/>
      <c r="CQL29" s="79"/>
      <c r="CQM29" s="79"/>
      <c r="CQN29" s="79"/>
      <c r="CQO29" s="79"/>
      <c r="DLX29" s="97"/>
      <c r="DLY29" s="97"/>
      <c r="DLZ29" s="97"/>
      <c r="DMA29" s="97"/>
      <c r="DMB29" s="97"/>
      <c r="DMC29" s="97"/>
      <c r="DOZ29" s="97"/>
      <c r="DPA29" s="97"/>
      <c r="DPB29" s="97"/>
      <c r="DPC29" s="97"/>
      <c r="DPD29" s="97"/>
      <c r="DPE29" s="97"/>
      <c r="DPF29" s="97"/>
      <c r="DPG29" s="97"/>
      <c r="DQM29" s="32"/>
      <c r="DSA29" s="97"/>
      <c r="DSB29" s="79"/>
      <c r="DSC29" s="79"/>
      <c r="DSD29" s="79"/>
      <c r="DSE29" s="79"/>
      <c r="DSF29" s="79"/>
      <c r="DSG29" s="79"/>
      <c r="DWY29" s="44">
        <v>6</v>
      </c>
      <c r="DXP29" s="97"/>
      <c r="DXQ29" s="97"/>
      <c r="DXR29" s="97"/>
      <c r="DXS29" s="97"/>
      <c r="DXT29" s="97"/>
      <c r="DZD29" s="97"/>
      <c r="DZE29" s="97"/>
      <c r="DZF29" s="97"/>
      <c r="DZG29" s="97"/>
      <c r="DZH29" s="97"/>
      <c r="DZI29" s="97"/>
      <c r="EAJ29" s="97"/>
      <c r="EAK29" s="97"/>
      <c r="EAL29" s="97"/>
      <c r="EAM29" s="97"/>
      <c r="EAN29" s="97"/>
      <c r="EAO29" s="97"/>
      <c r="EAQ29" s="44">
        <v>6</v>
      </c>
      <c r="EDL29" s="97"/>
      <c r="EDM29" s="97"/>
      <c r="EDN29" s="97"/>
      <c r="EDO29" s="97"/>
      <c r="EDP29" s="97"/>
      <c r="EDQ29" s="97"/>
      <c r="EGU29" s="44">
        <v>6</v>
      </c>
      <c r="EKV29" s="567"/>
      <c r="EKW29" s="97"/>
      <c r="EKX29" s="97"/>
      <c r="EKY29" s="97"/>
      <c r="EKZ29" s="97"/>
      <c r="ELA29" s="97"/>
      <c r="ELB29" s="97"/>
      <c r="EQS29" s="97"/>
      <c r="EQT29" s="97"/>
      <c r="EQU29" s="97"/>
      <c r="EQV29" s="97"/>
      <c r="EQW29" s="97"/>
      <c r="EQX29" s="97"/>
      <c r="ESO29" s="79"/>
      <c r="ESP29" s="79"/>
      <c r="ESQ29" s="79"/>
      <c r="ESR29" s="79"/>
      <c r="ESS29" s="79"/>
      <c r="EST29" s="79"/>
      <c r="ETM29" s="837"/>
      <c r="ETN29" s="837"/>
      <c r="ETO29" s="837"/>
      <c r="ETP29" s="837"/>
      <c r="ETQ29" s="837"/>
      <c r="ETR29" s="837"/>
      <c r="ETU29" s="79"/>
      <c r="ETV29" s="79"/>
      <c r="ETW29" s="79"/>
      <c r="ETX29" s="79"/>
      <c r="ETY29" s="79"/>
      <c r="ETZ29" s="79"/>
      <c r="EUC29" s="79"/>
      <c r="EUD29" s="79"/>
      <c r="EUE29" s="79"/>
      <c r="EUF29" s="79"/>
      <c r="EUG29" s="79"/>
      <c r="EUH29" s="79"/>
      <c r="EWN29" s="44">
        <v>6</v>
      </c>
      <c r="EXM29" s="79"/>
      <c r="EXN29" s="79"/>
      <c r="EXO29" s="79"/>
      <c r="EXP29" s="79"/>
      <c r="EXQ29" s="79"/>
      <c r="EXR29" s="79"/>
      <c r="EYZ29" s="44">
        <v>6</v>
      </c>
      <c r="EZQ29" s="79"/>
      <c r="EZR29" s="79"/>
      <c r="EZS29" s="79"/>
      <c r="EZT29" s="79"/>
      <c r="EZU29" s="79"/>
      <c r="EZV29" s="79"/>
    </row>
    <row r="30" spans="1:4088" s="6" customFormat="1" ht="51.75" customHeight="1" thickBot="1" x14ac:dyDescent="0.25">
      <c r="A30" s="964"/>
      <c r="B30" s="979"/>
      <c r="C30" s="976"/>
      <c r="D30" s="964"/>
      <c r="E30" s="739" t="s">
        <v>236</v>
      </c>
      <c r="F30" s="740" t="s">
        <v>237</v>
      </c>
      <c r="G30" s="739" t="s">
        <v>236</v>
      </c>
      <c r="H30" s="740" t="s">
        <v>237</v>
      </c>
      <c r="I30" s="739" t="s">
        <v>236</v>
      </c>
      <c r="J30" s="740" t="s">
        <v>237</v>
      </c>
      <c r="K30" s="739" t="s">
        <v>236</v>
      </c>
      <c r="L30" s="740" t="s">
        <v>237</v>
      </c>
      <c r="M30" s="741" t="s">
        <v>238</v>
      </c>
      <c r="N30" s="909"/>
      <c r="O30" s="909"/>
      <c r="P30" s="929"/>
      <c r="Q30" s="929"/>
      <c r="R30" s="926"/>
      <c r="S30" s="316"/>
      <c r="T30" s="927"/>
      <c r="U30" s="956"/>
      <c r="V30" s="959"/>
      <c r="W30" s="962"/>
      <c r="X30" s="964"/>
      <c r="Y30" s="983"/>
      <c r="Z30" s="969"/>
      <c r="AA30" s="969"/>
      <c r="AB30" s="969"/>
      <c r="AC30" s="952"/>
      <c r="AD30" s="647">
        <v>26</v>
      </c>
      <c r="AE30" s="46">
        <v>27</v>
      </c>
      <c r="AF30" s="46">
        <v>28</v>
      </c>
      <c r="AG30" s="46">
        <v>29</v>
      </c>
      <c r="AH30" s="46">
        <v>30</v>
      </c>
      <c r="AI30" s="46">
        <v>31</v>
      </c>
      <c r="AJ30" s="135" t="s">
        <v>22</v>
      </c>
      <c r="AK30" s="136" t="s">
        <v>23</v>
      </c>
      <c r="AL30" s="56">
        <v>1</v>
      </c>
      <c r="AM30" s="57">
        <v>2</v>
      </c>
      <c r="AN30" s="57">
        <v>3</v>
      </c>
      <c r="AO30" s="57">
        <v>4</v>
      </c>
      <c r="AP30" s="57">
        <v>5</v>
      </c>
      <c r="AQ30" s="57">
        <v>6</v>
      </c>
      <c r="AR30" s="135" t="s">
        <v>22</v>
      </c>
      <c r="AS30" s="136" t="s">
        <v>23</v>
      </c>
      <c r="AT30" s="45">
        <v>7</v>
      </c>
      <c r="AU30" s="46">
        <v>8</v>
      </c>
      <c r="AV30" s="46">
        <v>9</v>
      </c>
      <c r="AW30" s="46">
        <v>10</v>
      </c>
      <c r="AX30" s="46">
        <v>11</v>
      </c>
      <c r="AY30" s="46">
        <v>12</v>
      </c>
      <c r="AZ30" s="135" t="s">
        <v>22</v>
      </c>
      <c r="BA30" s="136" t="s">
        <v>23</v>
      </c>
      <c r="BB30" s="45">
        <v>13</v>
      </c>
      <c r="BC30" s="46">
        <v>14</v>
      </c>
      <c r="BD30" s="46">
        <v>15</v>
      </c>
      <c r="BE30" s="46">
        <v>16</v>
      </c>
      <c r="BF30" s="46">
        <v>17</v>
      </c>
      <c r="BG30" s="46">
        <v>18</v>
      </c>
      <c r="BH30" s="135" t="s">
        <v>22</v>
      </c>
      <c r="BI30" s="136" t="s">
        <v>23</v>
      </c>
      <c r="BJ30" s="45">
        <v>19</v>
      </c>
      <c r="BK30" s="46">
        <v>20</v>
      </c>
      <c r="BL30" s="46">
        <v>21</v>
      </c>
      <c r="BM30" s="46">
        <v>22</v>
      </c>
      <c r="BN30" s="46">
        <v>23</v>
      </c>
      <c r="BO30" s="46">
        <v>24</v>
      </c>
      <c r="BP30" s="135" t="s">
        <v>22</v>
      </c>
      <c r="BQ30" s="136" t="s">
        <v>23</v>
      </c>
      <c r="BR30" s="45">
        <v>25</v>
      </c>
      <c r="BS30" s="46">
        <v>26</v>
      </c>
      <c r="BT30" s="46">
        <v>1</v>
      </c>
      <c r="BU30" s="46">
        <v>2</v>
      </c>
      <c r="BV30" s="46">
        <v>3</v>
      </c>
      <c r="BW30" s="46">
        <v>4</v>
      </c>
      <c r="BX30" s="135" t="s">
        <v>22</v>
      </c>
      <c r="BY30" s="136" t="s">
        <v>23</v>
      </c>
      <c r="BZ30" s="45">
        <v>5</v>
      </c>
      <c r="CA30" s="45">
        <v>6</v>
      </c>
      <c r="CB30" s="45">
        <v>7</v>
      </c>
      <c r="CC30" s="45">
        <v>8</v>
      </c>
      <c r="CD30" s="45">
        <v>9</v>
      </c>
      <c r="CE30" s="45">
        <v>10</v>
      </c>
      <c r="CF30" s="135" t="s">
        <v>22</v>
      </c>
      <c r="CG30" s="136" t="s">
        <v>23</v>
      </c>
      <c r="CH30" s="45">
        <v>11</v>
      </c>
      <c r="CI30" s="46">
        <v>13</v>
      </c>
      <c r="CJ30" s="46">
        <v>14</v>
      </c>
      <c r="CK30" s="46">
        <v>15</v>
      </c>
      <c r="CL30" s="46">
        <v>16</v>
      </c>
      <c r="CM30" s="46">
        <v>17</v>
      </c>
      <c r="CN30" s="135" t="s">
        <v>22</v>
      </c>
      <c r="CO30" s="136" t="s">
        <v>23</v>
      </c>
      <c r="CP30" s="45">
        <v>18</v>
      </c>
      <c r="CQ30" s="46">
        <v>19</v>
      </c>
      <c r="CR30" s="46">
        <v>20</v>
      </c>
      <c r="CS30" s="46">
        <v>21</v>
      </c>
      <c r="CT30" s="46">
        <v>22</v>
      </c>
      <c r="CU30" s="46">
        <v>23</v>
      </c>
      <c r="CV30" s="135" t="s">
        <v>22</v>
      </c>
      <c r="CW30" s="136" t="s">
        <v>23</v>
      </c>
      <c r="CX30" s="45">
        <v>24</v>
      </c>
      <c r="CY30" s="46">
        <v>25</v>
      </c>
      <c r="CZ30" s="46">
        <v>26</v>
      </c>
      <c r="DA30" s="46">
        <v>27</v>
      </c>
      <c r="DB30" s="46">
        <v>28</v>
      </c>
      <c r="DC30" s="46">
        <v>29</v>
      </c>
      <c r="DD30" s="135" t="s">
        <v>22</v>
      </c>
      <c r="DE30" s="136" t="s">
        <v>23</v>
      </c>
      <c r="DF30" s="45">
        <v>3</v>
      </c>
      <c r="DG30" s="46">
        <v>4</v>
      </c>
      <c r="DH30" s="46">
        <v>5</v>
      </c>
      <c r="DI30" s="46">
        <v>6</v>
      </c>
      <c r="DJ30" s="46">
        <v>7</v>
      </c>
      <c r="DK30" s="46">
        <v>8</v>
      </c>
      <c r="DL30" s="135" t="s">
        <v>22</v>
      </c>
      <c r="DM30" s="136" t="s">
        <v>23</v>
      </c>
      <c r="DN30" s="45">
        <v>10</v>
      </c>
      <c r="DO30" s="46">
        <v>11</v>
      </c>
      <c r="DP30" s="46">
        <v>12</v>
      </c>
      <c r="DQ30" s="46">
        <v>13</v>
      </c>
      <c r="DR30" s="46">
        <v>14</v>
      </c>
      <c r="DS30" s="46">
        <v>15</v>
      </c>
      <c r="DT30" s="135" t="s">
        <v>22</v>
      </c>
      <c r="DU30" s="136" t="s">
        <v>23</v>
      </c>
      <c r="DV30" s="45">
        <v>16</v>
      </c>
      <c r="DW30" s="46">
        <v>17</v>
      </c>
      <c r="DX30" s="46">
        <v>18</v>
      </c>
      <c r="DY30" s="46">
        <v>19</v>
      </c>
      <c r="DZ30" s="46">
        <v>20</v>
      </c>
      <c r="EA30" s="46">
        <v>21</v>
      </c>
      <c r="EB30" s="135" t="s">
        <v>22</v>
      </c>
      <c r="EC30" s="136" t="s">
        <v>23</v>
      </c>
      <c r="ED30" s="71">
        <v>23</v>
      </c>
      <c r="EE30" s="71">
        <v>24</v>
      </c>
      <c r="EF30" s="71">
        <v>25</v>
      </c>
      <c r="EG30" s="71">
        <v>26</v>
      </c>
      <c r="EH30" s="71">
        <v>27</v>
      </c>
      <c r="EI30" s="71">
        <v>28</v>
      </c>
      <c r="EJ30" s="139" t="s">
        <v>22</v>
      </c>
      <c r="EK30" s="140" t="s">
        <v>23</v>
      </c>
      <c r="EL30" s="45">
        <v>29</v>
      </c>
      <c r="EM30" s="46">
        <v>30</v>
      </c>
      <c r="EN30" s="46">
        <v>31</v>
      </c>
      <c r="EO30" s="46">
        <v>1</v>
      </c>
      <c r="EP30" s="46">
        <v>2</v>
      </c>
      <c r="EQ30" s="46">
        <v>3</v>
      </c>
      <c r="ER30" s="135" t="s">
        <v>22</v>
      </c>
      <c r="ES30" s="136" t="s">
        <v>23</v>
      </c>
      <c r="ET30" s="45">
        <v>4</v>
      </c>
      <c r="EU30" s="46">
        <v>5</v>
      </c>
      <c r="EV30" s="46">
        <v>6</v>
      </c>
      <c r="EW30" s="46">
        <v>7</v>
      </c>
      <c r="EX30" s="46">
        <v>8</v>
      </c>
      <c r="EY30" s="46">
        <v>9</v>
      </c>
      <c r="EZ30" s="135" t="s">
        <v>22</v>
      </c>
      <c r="FA30" s="136" t="s">
        <v>23</v>
      </c>
      <c r="FB30" s="45">
        <v>11</v>
      </c>
      <c r="FC30" s="46">
        <v>12</v>
      </c>
      <c r="FD30" s="46">
        <v>13</v>
      </c>
      <c r="FE30" s="46">
        <v>14</v>
      </c>
      <c r="FF30" s="46">
        <v>15</v>
      </c>
      <c r="FG30" s="46">
        <v>16</v>
      </c>
      <c r="FH30" s="135" t="s">
        <v>22</v>
      </c>
      <c r="FI30" s="136" t="s">
        <v>23</v>
      </c>
      <c r="FJ30" s="45">
        <v>17</v>
      </c>
      <c r="FK30" s="46">
        <v>18</v>
      </c>
      <c r="FL30" s="46">
        <v>19</v>
      </c>
      <c r="FM30" s="46">
        <v>20</v>
      </c>
      <c r="FN30" s="46">
        <v>21</v>
      </c>
      <c r="FO30" s="46">
        <v>22</v>
      </c>
      <c r="FP30" s="135" t="s">
        <v>22</v>
      </c>
      <c r="FQ30" s="136" t="s">
        <v>23</v>
      </c>
      <c r="FR30" s="45">
        <v>24</v>
      </c>
      <c r="FS30" s="46">
        <v>25</v>
      </c>
      <c r="FT30" s="46">
        <v>26</v>
      </c>
      <c r="FU30" s="46">
        <v>27</v>
      </c>
      <c r="FV30" s="46">
        <v>28</v>
      </c>
      <c r="FW30" s="46">
        <v>29</v>
      </c>
      <c r="FX30" s="135" t="s">
        <v>22</v>
      </c>
      <c r="FY30" s="136" t="s">
        <v>23</v>
      </c>
      <c r="FZ30" s="45">
        <v>29</v>
      </c>
      <c r="GA30" s="46">
        <v>2</v>
      </c>
      <c r="GB30" s="46">
        <v>3</v>
      </c>
      <c r="GC30" s="46">
        <v>4</v>
      </c>
      <c r="GD30" s="46">
        <v>5</v>
      </c>
      <c r="GE30" s="46">
        <v>6</v>
      </c>
      <c r="GF30" s="135" t="s">
        <v>22</v>
      </c>
      <c r="GG30" s="136" t="s">
        <v>23</v>
      </c>
      <c r="GH30" s="45">
        <v>7</v>
      </c>
      <c r="GI30" s="46">
        <v>8</v>
      </c>
      <c r="GJ30" s="46">
        <v>9</v>
      </c>
      <c r="GK30" s="46">
        <v>10</v>
      </c>
      <c r="GL30" s="46">
        <v>11</v>
      </c>
      <c r="GM30" s="46">
        <v>12</v>
      </c>
      <c r="GN30" s="135" t="s">
        <v>22</v>
      </c>
      <c r="GO30" s="136" t="s">
        <v>23</v>
      </c>
      <c r="GP30" s="45">
        <v>13</v>
      </c>
      <c r="GQ30" s="46">
        <v>14</v>
      </c>
      <c r="GR30" s="46">
        <v>15</v>
      </c>
      <c r="GS30" s="46">
        <v>16</v>
      </c>
      <c r="GT30" s="46">
        <v>17</v>
      </c>
      <c r="GU30" s="46">
        <v>18</v>
      </c>
      <c r="GV30" s="135" t="s">
        <v>22</v>
      </c>
      <c r="GW30" s="136" t="s">
        <v>23</v>
      </c>
      <c r="GX30" s="45">
        <v>19</v>
      </c>
      <c r="GY30" s="46">
        <v>20</v>
      </c>
      <c r="GZ30" s="46">
        <v>21</v>
      </c>
      <c r="HA30" s="46">
        <v>22</v>
      </c>
      <c r="HB30" s="46">
        <v>23</v>
      </c>
      <c r="HC30" s="46">
        <v>24</v>
      </c>
      <c r="HD30" s="135" t="s">
        <v>22</v>
      </c>
      <c r="HE30" s="136" t="s">
        <v>23</v>
      </c>
      <c r="HF30" s="45">
        <v>25</v>
      </c>
      <c r="HG30" s="46">
        <v>26</v>
      </c>
      <c r="HH30" s="46">
        <v>27</v>
      </c>
      <c r="HI30" s="46">
        <v>28</v>
      </c>
      <c r="HJ30" s="46">
        <v>29</v>
      </c>
      <c r="HK30" s="46">
        <v>30</v>
      </c>
      <c r="HL30" s="135" t="s">
        <v>22</v>
      </c>
      <c r="HM30" s="136" t="s">
        <v>23</v>
      </c>
      <c r="HN30" s="80">
        <v>1</v>
      </c>
      <c r="HO30" s="81">
        <v>2</v>
      </c>
      <c r="HP30" s="81">
        <v>3</v>
      </c>
      <c r="HQ30" s="81">
        <v>4</v>
      </c>
      <c r="HR30" s="81">
        <v>5</v>
      </c>
      <c r="HS30" s="81">
        <v>6</v>
      </c>
      <c r="HT30" s="135" t="s">
        <v>22</v>
      </c>
      <c r="HU30" s="136" t="s">
        <v>23</v>
      </c>
      <c r="HV30" s="45">
        <v>8</v>
      </c>
      <c r="HW30" s="46">
        <v>9</v>
      </c>
      <c r="HX30" s="46">
        <v>10</v>
      </c>
      <c r="HY30" s="46">
        <v>11</v>
      </c>
      <c r="HZ30" s="46">
        <v>12</v>
      </c>
      <c r="IA30" s="46">
        <v>13</v>
      </c>
      <c r="IB30" s="135" t="s">
        <v>22</v>
      </c>
      <c r="IC30" s="136" t="s">
        <v>23</v>
      </c>
      <c r="ID30" s="45">
        <v>14</v>
      </c>
      <c r="IE30" s="46">
        <v>15</v>
      </c>
      <c r="IF30" s="46">
        <v>16</v>
      </c>
      <c r="IG30" s="46">
        <v>17</v>
      </c>
      <c r="IH30" s="46">
        <v>18</v>
      </c>
      <c r="II30" s="46">
        <v>19</v>
      </c>
      <c r="IJ30" s="135" t="s">
        <v>22</v>
      </c>
      <c r="IK30" s="136" t="s">
        <v>23</v>
      </c>
      <c r="IL30" s="45">
        <v>20</v>
      </c>
      <c r="IM30" s="46">
        <v>21</v>
      </c>
      <c r="IN30" s="46">
        <v>22</v>
      </c>
      <c r="IO30" s="46">
        <v>23</v>
      </c>
      <c r="IP30" s="46">
        <v>24</v>
      </c>
      <c r="IQ30" s="46">
        <v>25</v>
      </c>
      <c r="IR30" s="135" t="s">
        <v>22</v>
      </c>
      <c r="IS30" s="136" t="s">
        <v>23</v>
      </c>
      <c r="IT30" s="45">
        <v>27</v>
      </c>
      <c r="IU30" s="46">
        <v>28</v>
      </c>
      <c r="IV30" s="46">
        <v>29</v>
      </c>
      <c r="IW30" s="46">
        <v>30</v>
      </c>
      <c r="IX30" s="46">
        <v>1</v>
      </c>
      <c r="IY30" s="46">
        <v>2</v>
      </c>
      <c r="IZ30" s="135" t="s">
        <v>22</v>
      </c>
      <c r="JA30" s="136" t="s">
        <v>23</v>
      </c>
      <c r="JB30" s="45">
        <v>5</v>
      </c>
      <c r="JC30" s="46">
        <v>6</v>
      </c>
      <c r="JD30" s="46">
        <v>7</v>
      </c>
      <c r="JE30" s="46">
        <v>8</v>
      </c>
      <c r="JF30" s="46">
        <v>9</v>
      </c>
      <c r="JG30" s="46">
        <v>10</v>
      </c>
      <c r="JH30" s="135" t="s">
        <v>22</v>
      </c>
      <c r="JI30" s="136" t="s">
        <v>23</v>
      </c>
      <c r="JJ30" s="45">
        <v>17</v>
      </c>
      <c r="JK30" s="46">
        <v>18</v>
      </c>
      <c r="JL30" s="46">
        <v>19</v>
      </c>
      <c r="JM30" s="46">
        <v>20</v>
      </c>
      <c r="JN30" s="46">
        <v>21</v>
      </c>
      <c r="JO30" s="46">
        <v>22</v>
      </c>
      <c r="JP30" s="135" t="s">
        <v>22</v>
      </c>
      <c r="JQ30" s="136" t="s">
        <v>23</v>
      </c>
      <c r="JR30" s="45">
        <v>24</v>
      </c>
      <c r="JS30" s="46">
        <v>25</v>
      </c>
      <c r="JT30" s="46">
        <v>26</v>
      </c>
      <c r="JU30" s="46">
        <v>27</v>
      </c>
      <c r="JV30" s="46">
        <v>28</v>
      </c>
      <c r="JW30" s="46">
        <v>29</v>
      </c>
      <c r="JX30" s="135" t="s">
        <v>22</v>
      </c>
      <c r="JY30" s="136" t="s">
        <v>23</v>
      </c>
      <c r="JZ30" s="71">
        <v>2</v>
      </c>
      <c r="KA30" s="103">
        <v>4</v>
      </c>
      <c r="KB30" s="103">
        <v>5</v>
      </c>
      <c r="KC30" s="103">
        <v>7</v>
      </c>
      <c r="KD30" s="103">
        <v>8</v>
      </c>
      <c r="KE30" s="103">
        <v>9</v>
      </c>
      <c r="KF30" s="139" t="s">
        <v>22</v>
      </c>
      <c r="KG30" s="140" t="s">
        <v>23</v>
      </c>
      <c r="KH30" s="45">
        <v>10</v>
      </c>
      <c r="KI30" s="46">
        <v>11</v>
      </c>
      <c r="KJ30" s="46">
        <v>12</v>
      </c>
      <c r="KK30" s="46">
        <v>13</v>
      </c>
      <c r="KL30" s="46">
        <v>14</v>
      </c>
      <c r="KM30" s="46">
        <v>15</v>
      </c>
      <c r="KN30" s="135" t="s">
        <v>22</v>
      </c>
      <c r="KO30" s="136" t="s">
        <v>23</v>
      </c>
      <c r="KP30" s="45">
        <v>16</v>
      </c>
      <c r="KQ30" s="46">
        <v>17</v>
      </c>
      <c r="KR30" s="46">
        <v>18</v>
      </c>
      <c r="KS30" s="46">
        <v>19</v>
      </c>
      <c r="KT30" s="46">
        <v>20</v>
      </c>
      <c r="KU30" s="46">
        <v>21</v>
      </c>
      <c r="KV30" s="135" t="s">
        <v>22</v>
      </c>
      <c r="KW30" s="136" t="s">
        <v>23</v>
      </c>
      <c r="KX30" s="45">
        <v>23</v>
      </c>
      <c r="KY30" s="46">
        <v>24</v>
      </c>
      <c r="KZ30" s="46">
        <v>25</v>
      </c>
      <c r="LA30" s="46">
        <v>26</v>
      </c>
      <c r="LB30" s="46">
        <v>27</v>
      </c>
      <c r="LC30" s="46">
        <v>28</v>
      </c>
      <c r="LD30" s="135" t="s">
        <v>22</v>
      </c>
      <c r="LE30" s="136" t="s">
        <v>23</v>
      </c>
      <c r="LF30" s="45">
        <v>30</v>
      </c>
      <c r="LG30" s="46">
        <v>31</v>
      </c>
      <c r="LH30" s="46">
        <v>1</v>
      </c>
      <c r="LI30" s="46">
        <v>3</v>
      </c>
      <c r="LJ30" s="46">
        <v>4</v>
      </c>
      <c r="LK30" s="46">
        <v>5</v>
      </c>
      <c r="LL30" s="135" t="s">
        <v>22</v>
      </c>
      <c r="LM30" s="136" t="s">
        <v>23</v>
      </c>
      <c r="LN30" s="45">
        <v>6</v>
      </c>
      <c r="LO30" s="46">
        <v>7</v>
      </c>
      <c r="LP30" s="46">
        <v>8</v>
      </c>
      <c r="LQ30" s="46">
        <v>9</v>
      </c>
      <c r="LR30" s="46">
        <v>10</v>
      </c>
      <c r="LS30" s="46">
        <v>11</v>
      </c>
      <c r="LT30" s="135" t="s">
        <v>22</v>
      </c>
      <c r="LU30" s="136" t="s">
        <v>23</v>
      </c>
      <c r="LV30" s="45">
        <v>12</v>
      </c>
      <c r="LW30" s="46">
        <v>13</v>
      </c>
      <c r="LX30" s="46">
        <v>14</v>
      </c>
      <c r="LY30" s="46">
        <v>15</v>
      </c>
      <c r="LZ30" s="46">
        <v>16</v>
      </c>
      <c r="MA30" s="46">
        <v>17</v>
      </c>
      <c r="MB30" s="135" t="s">
        <v>22</v>
      </c>
      <c r="MC30" s="136" t="s">
        <v>23</v>
      </c>
      <c r="MD30" s="45">
        <v>18</v>
      </c>
      <c r="ME30" s="46">
        <v>19</v>
      </c>
      <c r="MF30" s="46">
        <v>20</v>
      </c>
      <c r="MG30" s="46">
        <v>21</v>
      </c>
      <c r="MH30" s="46">
        <v>22</v>
      </c>
      <c r="MI30" s="46">
        <v>23</v>
      </c>
      <c r="MJ30" s="135" t="s">
        <v>22</v>
      </c>
      <c r="MK30" s="136" t="s">
        <v>23</v>
      </c>
      <c r="ML30" s="45">
        <v>24</v>
      </c>
      <c r="MM30" s="46">
        <v>25</v>
      </c>
      <c r="MN30" s="46">
        <v>26</v>
      </c>
      <c r="MO30" s="46">
        <v>27</v>
      </c>
      <c r="MP30" s="46">
        <v>28</v>
      </c>
      <c r="MQ30" s="46">
        <v>29</v>
      </c>
      <c r="MR30" s="135" t="s">
        <v>22</v>
      </c>
      <c r="MS30" s="136" t="s">
        <v>23</v>
      </c>
      <c r="MT30" s="45">
        <v>30</v>
      </c>
      <c r="MU30" s="46">
        <v>1</v>
      </c>
      <c r="MV30" s="46">
        <v>2</v>
      </c>
      <c r="MW30" s="46">
        <v>3</v>
      </c>
      <c r="MX30" s="46">
        <v>4</v>
      </c>
      <c r="MY30" s="46">
        <v>5</v>
      </c>
      <c r="MZ30" s="135" t="s">
        <v>22</v>
      </c>
      <c r="NA30" s="136" t="s">
        <v>23</v>
      </c>
      <c r="NB30" s="45">
        <v>6</v>
      </c>
      <c r="NC30" s="46">
        <v>7</v>
      </c>
      <c r="ND30" s="46">
        <v>8</v>
      </c>
      <c r="NE30" s="46">
        <v>9</v>
      </c>
      <c r="NF30" s="46">
        <v>10</v>
      </c>
      <c r="NG30" s="46">
        <v>11</v>
      </c>
      <c r="NH30" s="135" t="s">
        <v>22</v>
      </c>
      <c r="NI30" s="136" t="s">
        <v>23</v>
      </c>
      <c r="NJ30" s="45">
        <v>12</v>
      </c>
      <c r="NK30" s="46">
        <v>13</v>
      </c>
      <c r="NL30" s="46">
        <v>14</v>
      </c>
      <c r="NM30" s="46">
        <v>15</v>
      </c>
      <c r="NN30" s="46">
        <v>16</v>
      </c>
      <c r="NO30" s="46">
        <v>17</v>
      </c>
      <c r="NP30" s="135" t="s">
        <v>22</v>
      </c>
      <c r="NQ30" s="136" t="s">
        <v>23</v>
      </c>
      <c r="NR30" s="45">
        <v>18</v>
      </c>
      <c r="NS30" s="46">
        <v>19</v>
      </c>
      <c r="NT30" s="46">
        <v>20</v>
      </c>
      <c r="NU30" s="46">
        <v>21</v>
      </c>
      <c r="NV30" s="46">
        <v>22</v>
      </c>
      <c r="NW30" s="46">
        <v>23</v>
      </c>
      <c r="NX30" s="135" t="s">
        <v>22</v>
      </c>
      <c r="NY30" s="136" t="s">
        <v>23</v>
      </c>
      <c r="NZ30" s="45">
        <v>24</v>
      </c>
      <c r="OA30" s="46">
        <v>25</v>
      </c>
      <c r="OB30" s="46">
        <v>26</v>
      </c>
      <c r="OC30" s="46">
        <v>27</v>
      </c>
      <c r="OD30" s="46">
        <v>28</v>
      </c>
      <c r="OE30" s="46">
        <v>29</v>
      </c>
      <c r="OF30" s="135" t="s">
        <v>22</v>
      </c>
      <c r="OG30" s="136" t="s">
        <v>23</v>
      </c>
      <c r="OH30" s="45">
        <v>30</v>
      </c>
      <c r="OI30" s="46">
        <v>31</v>
      </c>
      <c r="OJ30" s="46">
        <v>1</v>
      </c>
      <c r="OK30" s="46">
        <v>2</v>
      </c>
      <c r="OL30" s="46">
        <v>3</v>
      </c>
      <c r="OM30" s="46">
        <v>4</v>
      </c>
      <c r="ON30" s="135" t="s">
        <v>22</v>
      </c>
      <c r="OO30" s="136" t="s">
        <v>23</v>
      </c>
      <c r="OP30" s="45">
        <v>6</v>
      </c>
      <c r="OQ30" s="45">
        <v>7</v>
      </c>
      <c r="OR30" s="45">
        <v>8</v>
      </c>
      <c r="OS30" s="45">
        <v>9</v>
      </c>
      <c r="OT30" s="45">
        <v>10</v>
      </c>
      <c r="OU30" s="45">
        <v>11</v>
      </c>
      <c r="OV30" s="135" t="s">
        <v>22</v>
      </c>
      <c r="OW30" s="136" t="s">
        <v>23</v>
      </c>
      <c r="OX30" s="45">
        <v>12</v>
      </c>
      <c r="OY30" s="46">
        <v>13</v>
      </c>
      <c r="OZ30" s="46">
        <v>14</v>
      </c>
      <c r="PA30" s="46">
        <v>15</v>
      </c>
      <c r="PB30" s="46">
        <v>16</v>
      </c>
      <c r="PC30" s="46">
        <v>17</v>
      </c>
      <c r="PD30" s="135" t="s">
        <v>22</v>
      </c>
      <c r="PE30" s="136" t="s">
        <v>23</v>
      </c>
      <c r="PF30" s="45">
        <v>18</v>
      </c>
      <c r="PG30" s="46">
        <v>19</v>
      </c>
      <c r="PH30" s="46">
        <v>20</v>
      </c>
      <c r="PI30" s="46">
        <v>21</v>
      </c>
      <c r="PJ30" s="46">
        <v>22</v>
      </c>
      <c r="PK30" s="46">
        <v>23</v>
      </c>
      <c r="PL30" s="135" t="s">
        <v>22</v>
      </c>
      <c r="PM30" s="136" t="s">
        <v>23</v>
      </c>
      <c r="PN30" s="116">
        <v>30</v>
      </c>
      <c r="PO30" s="117">
        <v>1</v>
      </c>
      <c r="PP30" s="117">
        <v>2</v>
      </c>
      <c r="PQ30" s="117">
        <v>3</v>
      </c>
      <c r="PR30" s="117">
        <v>4</v>
      </c>
      <c r="PS30" s="117">
        <v>5</v>
      </c>
      <c r="PT30" s="141" t="s">
        <v>22</v>
      </c>
      <c r="PU30" s="142" t="s">
        <v>23</v>
      </c>
      <c r="PV30" s="116">
        <v>6</v>
      </c>
      <c r="PW30" s="116">
        <v>7</v>
      </c>
      <c r="PX30" s="116">
        <v>8</v>
      </c>
      <c r="PY30" s="116">
        <v>9</v>
      </c>
      <c r="PZ30" s="116">
        <v>10</v>
      </c>
      <c r="QA30" s="116">
        <v>11</v>
      </c>
      <c r="QB30" s="141" t="s">
        <v>22</v>
      </c>
      <c r="QC30" s="142" t="s">
        <v>23</v>
      </c>
      <c r="QD30" s="116">
        <v>12</v>
      </c>
      <c r="QE30" s="117">
        <v>13</v>
      </c>
      <c r="QF30" s="117">
        <v>14</v>
      </c>
      <c r="QG30" s="117">
        <v>15</v>
      </c>
      <c r="QH30" s="117">
        <v>16</v>
      </c>
      <c r="QI30" s="117">
        <v>17</v>
      </c>
      <c r="QJ30" s="141" t="s">
        <v>22</v>
      </c>
      <c r="QK30" s="142" t="s">
        <v>23</v>
      </c>
      <c r="QL30" s="116">
        <v>18</v>
      </c>
      <c r="QM30" s="117">
        <v>19</v>
      </c>
      <c r="QN30" s="117">
        <v>20</v>
      </c>
      <c r="QO30" s="117">
        <v>21</v>
      </c>
      <c r="QP30" s="117">
        <v>22</v>
      </c>
      <c r="QQ30" s="117">
        <v>23</v>
      </c>
      <c r="QR30" s="141" t="s">
        <v>22</v>
      </c>
      <c r="QS30" s="142" t="s">
        <v>23</v>
      </c>
      <c r="QT30" s="116">
        <v>24</v>
      </c>
      <c r="QU30" s="117">
        <v>25</v>
      </c>
      <c r="QV30" s="117">
        <v>26</v>
      </c>
      <c r="QW30" s="117">
        <v>27</v>
      </c>
      <c r="QX30" s="117">
        <v>28</v>
      </c>
      <c r="QY30" s="117">
        <v>29</v>
      </c>
      <c r="QZ30" s="141" t="s">
        <v>22</v>
      </c>
      <c r="RA30" s="142" t="s">
        <v>23</v>
      </c>
      <c r="RB30" s="116">
        <v>30</v>
      </c>
      <c r="RC30" s="117">
        <v>31</v>
      </c>
      <c r="RD30" s="117">
        <v>2</v>
      </c>
      <c r="RE30" s="117">
        <v>3</v>
      </c>
      <c r="RF30" s="117">
        <v>4</v>
      </c>
      <c r="RG30" s="117">
        <v>5</v>
      </c>
      <c r="RH30" s="141" t="s">
        <v>22</v>
      </c>
      <c r="RI30" s="142" t="s">
        <v>23</v>
      </c>
      <c r="RJ30" s="116">
        <v>5</v>
      </c>
      <c r="RK30" s="117">
        <v>6</v>
      </c>
      <c r="RL30" s="117">
        <v>7</v>
      </c>
      <c r="RM30" s="117">
        <v>8</v>
      </c>
      <c r="RN30" s="117">
        <v>9</v>
      </c>
      <c r="RO30" s="117">
        <v>10</v>
      </c>
      <c r="RP30" s="141" t="s">
        <v>22</v>
      </c>
      <c r="RQ30" s="142" t="s">
        <v>23</v>
      </c>
      <c r="RR30" s="116">
        <v>11</v>
      </c>
      <c r="RS30" s="117">
        <v>12</v>
      </c>
      <c r="RT30" s="117">
        <v>13</v>
      </c>
      <c r="RU30" s="117">
        <v>14</v>
      </c>
      <c r="RV30" s="117">
        <v>15</v>
      </c>
      <c r="RW30" s="117">
        <v>16</v>
      </c>
      <c r="RX30" s="141" t="s">
        <v>22</v>
      </c>
      <c r="RY30" s="142" t="s">
        <v>23</v>
      </c>
      <c r="RZ30" s="116">
        <v>17</v>
      </c>
      <c r="SA30" s="117">
        <v>18</v>
      </c>
      <c r="SB30" s="117">
        <v>19</v>
      </c>
      <c r="SC30" s="117">
        <v>20</v>
      </c>
      <c r="SD30" s="117">
        <v>21</v>
      </c>
      <c r="SE30" s="117">
        <v>22</v>
      </c>
      <c r="SF30" s="141" t="s">
        <v>22</v>
      </c>
      <c r="SG30" s="142" t="s">
        <v>23</v>
      </c>
      <c r="SH30" s="116">
        <v>23</v>
      </c>
      <c r="SI30" s="117">
        <v>24</v>
      </c>
      <c r="SJ30" s="117">
        <v>25</v>
      </c>
      <c r="SK30" s="117">
        <v>26</v>
      </c>
      <c r="SL30" s="117">
        <v>27</v>
      </c>
      <c r="SM30" s="117">
        <v>28</v>
      </c>
      <c r="SN30" s="141" t="s">
        <v>22</v>
      </c>
      <c r="SO30" s="142" t="s">
        <v>23</v>
      </c>
      <c r="SP30" s="116">
        <v>30</v>
      </c>
      <c r="SQ30" s="117">
        <v>31</v>
      </c>
      <c r="SR30" s="117">
        <v>1</v>
      </c>
      <c r="SS30" s="117">
        <v>2</v>
      </c>
      <c r="ST30" s="117">
        <v>3</v>
      </c>
      <c r="SU30" s="117">
        <v>4</v>
      </c>
      <c r="SV30" s="141" t="s">
        <v>22</v>
      </c>
      <c r="SW30" s="142" t="s">
        <v>23</v>
      </c>
      <c r="SX30" s="116">
        <v>5</v>
      </c>
      <c r="SY30" s="117">
        <v>6</v>
      </c>
      <c r="SZ30" s="117">
        <v>7</v>
      </c>
      <c r="TA30" s="117">
        <v>8</v>
      </c>
      <c r="TB30" s="117">
        <v>9</v>
      </c>
      <c r="TC30" s="117">
        <v>10</v>
      </c>
      <c r="TD30" s="141" t="s">
        <v>22</v>
      </c>
      <c r="TE30" s="142" t="s">
        <v>23</v>
      </c>
      <c r="TF30" s="116">
        <v>11</v>
      </c>
      <c r="TG30" s="117">
        <v>12</v>
      </c>
      <c r="TH30" s="117">
        <v>13</v>
      </c>
      <c r="TI30" s="117">
        <v>14</v>
      </c>
      <c r="TJ30" s="117">
        <v>15</v>
      </c>
      <c r="TK30" s="117">
        <v>16</v>
      </c>
      <c r="TL30" s="141" t="s">
        <v>22</v>
      </c>
      <c r="TM30" s="142" t="s">
        <v>23</v>
      </c>
      <c r="TN30" s="116">
        <v>21</v>
      </c>
      <c r="TO30" s="117">
        <v>22</v>
      </c>
      <c r="TP30" s="117">
        <v>23</v>
      </c>
      <c r="TQ30" s="117">
        <v>24</v>
      </c>
      <c r="TR30" s="117">
        <v>25</v>
      </c>
      <c r="TS30" s="117">
        <v>26</v>
      </c>
      <c r="TT30" s="141" t="s">
        <v>22</v>
      </c>
      <c r="TU30" s="142" t="s">
        <v>23</v>
      </c>
      <c r="TV30" s="116">
        <v>27</v>
      </c>
      <c r="TW30" s="117">
        <v>28</v>
      </c>
      <c r="TX30" s="117">
        <v>1</v>
      </c>
      <c r="TY30" s="117">
        <v>2</v>
      </c>
      <c r="TZ30" s="117">
        <v>2</v>
      </c>
      <c r="UA30" s="117">
        <v>4</v>
      </c>
      <c r="UB30" s="141" t="s">
        <v>22</v>
      </c>
      <c r="UC30" s="142" t="s">
        <v>23</v>
      </c>
      <c r="UD30" s="116">
        <v>5</v>
      </c>
      <c r="UE30" s="117">
        <v>6</v>
      </c>
      <c r="UF30" s="117">
        <v>7</v>
      </c>
      <c r="UG30" s="117">
        <v>8</v>
      </c>
      <c r="UH30" s="117">
        <v>9</v>
      </c>
      <c r="UI30" s="117">
        <v>10</v>
      </c>
      <c r="UJ30" s="145" t="s">
        <v>22</v>
      </c>
      <c r="UK30" s="146" t="s">
        <v>23</v>
      </c>
      <c r="UL30" s="116">
        <v>12</v>
      </c>
      <c r="UM30" s="117">
        <v>13</v>
      </c>
      <c r="UN30" s="117">
        <v>14</v>
      </c>
      <c r="UO30" s="117">
        <v>15</v>
      </c>
      <c r="UP30" s="117">
        <v>16</v>
      </c>
      <c r="UQ30" s="117">
        <v>17</v>
      </c>
      <c r="UR30" s="117">
        <v>18</v>
      </c>
      <c r="US30" s="145" t="s">
        <v>22</v>
      </c>
      <c r="UT30" s="146" t="s">
        <v>23</v>
      </c>
      <c r="UU30" s="116">
        <v>19</v>
      </c>
      <c r="UV30" s="117">
        <v>20</v>
      </c>
      <c r="UW30" s="117">
        <v>21</v>
      </c>
      <c r="UX30" s="117">
        <v>22</v>
      </c>
      <c r="UY30" s="117">
        <v>23</v>
      </c>
      <c r="UZ30" s="117">
        <v>24</v>
      </c>
      <c r="VA30" s="145" t="s">
        <v>22</v>
      </c>
      <c r="VB30" s="146" t="s">
        <v>23</v>
      </c>
      <c r="VC30" s="116">
        <v>25</v>
      </c>
      <c r="VD30" s="117">
        <v>26</v>
      </c>
      <c r="VE30" s="117">
        <v>27</v>
      </c>
      <c r="VF30" s="117">
        <v>28</v>
      </c>
      <c r="VG30" s="117">
        <v>29</v>
      </c>
      <c r="VH30" s="117">
        <v>30</v>
      </c>
      <c r="VI30" s="145" t="s">
        <v>22</v>
      </c>
      <c r="VJ30" s="146" t="s">
        <v>23</v>
      </c>
      <c r="VK30" s="45">
        <v>31</v>
      </c>
      <c r="VL30" s="46">
        <v>1</v>
      </c>
      <c r="VM30" s="46">
        <v>2</v>
      </c>
      <c r="VN30" s="46">
        <v>3</v>
      </c>
      <c r="VO30" s="46">
        <v>4</v>
      </c>
      <c r="VP30" s="46">
        <v>5</v>
      </c>
      <c r="VQ30" s="165" t="s">
        <v>22</v>
      </c>
      <c r="VR30" s="166" t="s">
        <v>23</v>
      </c>
      <c r="VS30" s="116">
        <v>7</v>
      </c>
      <c r="VT30" s="117">
        <v>8</v>
      </c>
      <c r="VU30" s="117">
        <v>9</v>
      </c>
      <c r="VV30" s="117">
        <v>10</v>
      </c>
      <c r="VW30" s="117">
        <v>11</v>
      </c>
      <c r="VX30" s="117">
        <v>12</v>
      </c>
      <c r="VY30" s="145" t="s">
        <v>22</v>
      </c>
      <c r="VZ30" s="146" t="s">
        <v>23</v>
      </c>
      <c r="WA30" s="61">
        <v>13</v>
      </c>
      <c r="WB30" s="62">
        <v>14</v>
      </c>
      <c r="WC30" s="62">
        <v>15</v>
      </c>
      <c r="WD30" s="62">
        <v>16</v>
      </c>
      <c r="WE30" s="62">
        <v>17</v>
      </c>
      <c r="WF30" s="62">
        <v>18</v>
      </c>
      <c r="WG30" s="137" t="s">
        <v>22</v>
      </c>
      <c r="WH30" s="138" t="s">
        <v>23</v>
      </c>
      <c r="WI30" s="171">
        <v>19</v>
      </c>
      <c r="WJ30" s="172">
        <v>20</v>
      </c>
      <c r="WK30" s="172">
        <v>21</v>
      </c>
      <c r="WL30" s="172">
        <v>22</v>
      </c>
      <c r="WM30" s="172">
        <v>23</v>
      </c>
      <c r="WN30" s="172">
        <v>24</v>
      </c>
      <c r="WO30" s="143" t="s">
        <v>22</v>
      </c>
      <c r="WP30" s="144" t="s">
        <v>23</v>
      </c>
      <c r="WQ30" s="45">
        <v>24</v>
      </c>
      <c r="WR30" s="46">
        <v>26</v>
      </c>
      <c r="WS30" s="46">
        <v>27</v>
      </c>
      <c r="WT30" s="46">
        <v>28</v>
      </c>
      <c r="WU30" s="46">
        <v>29</v>
      </c>
      <c r="WV30" s="46">
        <v>30</v>
      </c>
      <c r="WW30" s="46">
        <v>3</v>
      </c>
      <c r="WX30" s="137" t="s">
        <v>22</v>
      </c>
      <c r="WY30" s="138" t="s">
        <v>23</v>
      </c>
      <c r="WZ30" s="45">
        <v>3</v>
      </c>
      <c r="XA30" s="46">
        <v>4</v>
      </c>
      <c r="XB30" s="46">
        <v>5</v>
      </c>
      <c r="XC30" s="46">
        <v>6</v>
      </c>
      <c r="XD30" s="46">
        <v>7</v>
      </c>
      <c r="XE30" s="46">
        <v>8</v>
      </c>
      <c r="XF30" s="46">
        <v>9</v>
      </c>
      <c r="XG30" s="137" t="s">
        <v>22</v>
      </c>
      <c r="XH30" s="138" t="s">
        <v>23</v>
      </c>
      <c r="XI30" s="45">
        <v>10</v>
      </c>
      <c r="XJ30" s="46">
        <v>11</v>
      </c>
      <c r="XK30" s="46">
        <v>12</v>
      </c>
      <c r="XL30" s="46">
        <v>13</v>
      </c>
      <c r="XM30" s="46">
        <v>14</v>
      </c>
      <c r="XN30" s="46">
        <v>15</v>
      </c>
      <c r="XO30" s="46">
        <v>16</v>
      </c>
      <c r="XP30" s="137" t="s">
        <v>22</v>
      </c>
      <c r="XQ30" s="138" t="s">
        <v>23</v>
      </c>
      <c r="XR30" s="45">
        <v>17</v>
      </c>
      <c r="XS30" s="46">
        <v>18</v>
      </c>
      <c r="XT30" s="46">
        <v>19</v>
      </c>
      <c r="XU30" s="46">
        <v>20</v>
      </c>
      <c r="XV30" s="46">
        <v>21</v>
      </c>
      <c r="XW30" s="46">
        <v>22</v>
      </c>
      <c r="XX30" s="46">
        <v>23</v>
      </c>
      <c r="XY30" s="137" t="s">
        <v>22</v>
      </c>
      <c r="XZ30" s="138" t="s">
        <v>23</v>
      </c>
      <c r="YA30" s="45">
        <v>27</v>
      </c>
      <c r="YB30" s="46">
        <v>28</v>
      </c>
      <c r="YC30" s="46">
        <v>29</v>
      </c>
      <c r="YD30" s="46">
        <v>30</v>
      </c>
      <c r="YE30" s="46">
        <v>31</v>
      </c>
      <c r="YF30" s="46">
        <v>1</v>
      </c>
      <c r="YG30" s="46">
        <v>2</v>
      </c>
      <c r="YH30" s="137" t="s">
        <v>22</v>
      </c>
      <c r="YI30" s="138" t="s">
        <v>23</v>
      </c>
      <c r="YJ30" s="56">
        <v>4</v>
      </c>
      <c r="YK30" s="57">
        <v>5</v>
      </c>
      <c r="YL30" s="57">
        <v>6</v>
      </c>
      <c r="YM30" s="57">
        <v>7</v>
      </c>
      <c r="YN30" s="57">
        <v>8</v>
      </c>
      <c r="YO30" s="57">
        <v>9</v>
      </c>
      <c r="YP30" s="57">
        <v>10</v>
      </c>
      <c r="YQ30" s="137" t="s">
        <v>22</v>
      </c>
      <c r="YR30" s="138" t="s">
        <v>23</v>
      </c>
      <c r="YS30" s="45">
        <v>11</v>
      </c>
      <c r="YT30" s="46">
        <v>12</v>
      </c>
      <c r="YU30" s="46">
        <v>13</v>
      </c>
      <c r="YV30" s="46">
        <v>14</v>
      </c>
      <c r="YW30" s="46">
        <v>15</v>
      </c>
      <c r="YX30" s="46">
        <v>16</v>
      </c>
      <c r="YY30" s="137" t="s">
        <v>22</v>
      </c>
      <c r="YZ30" s="138" t="s">
        <v>23</v>
      </c>
      <c r="ZA30" s="45">
        <v>17</v>
      </c>
      <c r="ZB30" s="46">
        <v>18</v>
      </c>
      <c r="ZC30" s="46">
        <v>19</v>
      </c>
      <c r="ZD30" s="46">
        <v>20</v>
      </c>
      <c r="ZE30" s="46">
        <v>21</v>
      </c>
      <c r="ZF30" s="46">
        <v>22</v>
      </c>
      <c r="ZG30" s="137" t="s">
        <v>22</v>
      </c>
      <c r="ZH30" s="138" t="s">
        <v>23</v>
      </c>
      <c r="ZI30" s="61">
        <v>23</v>
      </c>
      <c r="ZJ30" s="62">
        <v>24</v>
      </c>
      <c r="ZK30" s="62">
        <v>25</v>
      </c>
      <c r="ZL30" s="62">
        <v>26</v>
      </c>
      <c r="ZM30" s="62">
        <v>27</v>
      </c>
      <c r="ZN30" s="62">
        <v>28</v>
      </c>
      <c r="ZO30" s="137" t="s">
        <v>22</v>
      </c>
      <c r="ZP30" s="138" t="s">
        <v>23</v>
      </c>
      <c r="ZQ30" s="45">
        <v>29</v>
      </c>
      <c r="ZR30" s="46">
        <v>30</v>
      </c>
      <c r="ZS30" s="46">
        <v>2</v>
      </c>
      <c r="ZT30" s="46">
        <v>3</v>
      </c>
      <c r="ZU30" s="46">
        <v>4</v>
      </c>
      <c r="ZV30" s="46">
        <v>5</v>
      </c>
      <c r="ZW30" s="46">
        <v>6</v>
      </c>
      <c r="ZX30" s="137" t="s">
        <v>22</v>
      </c>
      <c r="ZY30" s="138" t="s">
        <v>23</v>
      </c>
      <c r="ZZ30" s="45">
        <v>7</v>
      </c>
      <c r="AAA30" s="46">
        <v>8</v>
      </c>
      <c r="AAB30" s="46">
        <v>9</v>
      </c>
      <c r="AAC30" s="46">
        <v>10</v>
      </c>
      <c r="AAD30" s="46">
        <v>11</v>
      </c>
      <c r="AAE30" s="46">
        <v>12</v>
      </c>
      <c r="AAF30" s="46">
        <v>13</v>
      </c>
      <c r="AAG30" s="137" t="s">
        <v>22</v>
      </c>
      <c r="AAH30" s="138" t="s">
        <v>23</v>
      </c>
      <c r="AAI30" s="45">
        <v>14</v>
      </c>
      <c r="AAJ30" s="46">
        <v>15</v>
      </c>
      <c r="AAK30" s="46">
        <v>16</v>
      </c>
      <c r="AAL30" s="46">
        <v>17</v>
      </c>
      <c r="AAM30" s="46">
        <v>18</v>
      </c>
      <c r="AAN30" s="46">
        <v>19</v>
      </c>
      <c r="AAO30" s="137" t="s">
        <v>22</v>
      </c>
      <c r="AAP30" s="138" t="s">
        <v>23</v>
      </c>
      <c r="AAQ30" s="45">
        <v>23</v>
      </c>
      <c r="AAR30" s="46">
        <v>24</v>
      </c>
      <c r="AAS30" s="46">
        <v>25</v>
      </c>
      <c r="AAT30" s="46">
        <v>26</v>
      </c>
      <c r="AAU30" s="46">
        <v>27</v>
      </c>
      <c r="AAV30" s="46">
        <v>28</v>
      </c>
      <c r="AAW30" s="137" t="s">
        <v>22</v>
      </c>
      <c r="AAX30" s="138" t="s">
        <v>23</v>
      </c>
      <c r="AAY30" s="45">
        <v>30</v>
      </c>
      <c r="AAZ30" s="46">
        <v>31</v>
      </c>
      <c r="ABA30" s="46">
        <v>1</v>
      </c>
      <c r="ABB30" s="46">
        <v>2</v>
      </c>
      <c r="ABC30" s="46">
        <v>3</v>
      </c>
      <c r="ABD30" s="46">
        <v>4</v>
      </c>
      <c r="ABE30" s="137" t="s">
        <v>22</v>
      </c>
      <c r="ABF30" s="138" t="s">
        <v>23</v>
      </c>
      <c r="ABG30" s="45">
        <v>6</v>
      </c>
      <c r="ABH30" s="46">
        <v>7</v>
      </c>
      <c r="ABI30" s="46">
        <v>8</v>
      </c>
      <c r="ABJ30" s="46">
        <v>9</v>
      </c>
      <c r="ABK30" s="46">
        <v>10</v>
      </c>
      <c r="ABL30" s="46">
        <v>11</v>
      </c>
      <c r="ABM30" s="137" t="s">
        <v>22</v>
      </c>
      <c r="ABN30" s="138" t="s">
        <v>23</v>
      </c>
      <c r="ABO30" s="45">
        <v>13</v>
      </c>
      <c r="ABP30" s="46">
        <v>14</v>
      </c>
      <c r="ABQ30" s="46">
        <v>15</v>
      </c>
      <c r="ABR30" s="46">
        <v>16</v>
      </c>
      <c r="ABS30" s="46">
        <v>17</v>
      </c>
      <c r="ABT30" s="46">
        <v>18</v>
      </c>
      <c r="ABU30" s="137" t="s">
        <v>22</v>
      </c>
      <c r="ABV30" s="138" t="s">
        <v>23</v>
      </c>
      <c r="ABW30" s="45">
        <v>20</v>
      </c>
      <c r="ABX30" s="46">
        <v>21</v>
      </c>
      <c r="ABY30" s="46">
        <v>22</v>
      </c>
      <c r="ABZ30" s="46">
        <v>23</v>
      </c>
      <c r="ACA30" s="46">
        <v>24</v>
      </c>
      <c r="ACB30" s="46">
        <v>25</v>
      </c>
      <c r="ACC30" s="137" t="s">
        <v>22</v>
      </c>
      <c r="ACD30" s="138" t="s">
        <v>23</v>
      </c>
      <c r="ACE30" s="45">
        <v>27</v>
      </c>
      <c r="ACF30" s="46">
        <v>28</v>
      </c>
      <c r="ACG30" s="46">
        <v>29</v>
      </c>
      <c r="ACH30" s="46">
        <v>30</v>
      </c>
      <c r="ACI30" s="46">
        <v>31</v>
      </c>
      <c r="ACJ30" s="46">
        <v>1</v>
      </c>
      <c r="ACK30" s="137" t="s">
        <v>22</v>
      </c>
      <c r="ACL30" s="138" t="s">
        <v>23</v>
      </c>
      <c r="ACM30" s="45">
        <v>4</v>
      </c>
      <c r="ACN30" s="46">
        <v>5</v>
      </c>
      <c r="ACO30" s="46">
        <v>6</v>
      </c>
      <c r="ACP30" s="46">
        <v>7</v>
      </c>
      <c r="ACQ30" s="46">
        <v>8</v>
      </c>
      <c r="ACR30" s="46">
        <v>9</v>
      </c>
      <c r="ACS30" s="137" t="s">
        <v>22</v>
      </c>
      <c r="ACT30" s="138" t="s">
        <v>23</v>
      </c>
      <c r="ACU30" s="45">
        <v>11</v>
      </c>
      <c r="ACV30" s="46">
        <v>12</v>
      </c>
      <c r="ACW30" s="46">
        <v>13</v>
      </c>
      <c r="ACX30" s="46">
        <v>14</v>
      </c>
      <c r="ACY30" s="46">
        <v>15</v>
      </c>
      <c r="ACZ30" s="46">
        <v>16</v>
      </c>
      <c r="ADA30" s="137" t="s">
        <v>22</v>
      </c>
      <c r="ADB30" s="138" t="s">
        <v>23</v>
      </c>
      <c r="ADC30" s="45">
        <v>18</v>
      </c>
      <c r="ADD30" s="46">
        <v>19</v>
      </c>
      <c r="ADE30" s="46">
        <v>20</v>
      </c>
      <c r="ADF30" s="46">
        <v>21</v>
      </c>
      <c r="ADG30" s="46">
        <v>22</v>
      </c>
      <c r="ADH30" s="46">
        <v>23</v>
      </c>
      <c r="ADI30" s="137" t="s">
        <v>22</v>
      </c>
      <c r="ADJ30" s="138" t="s">
        <v>23</v>
      </c>
      <c r="ADK30" s="45">
        <v>25</v>
      </c>
      <c r="ADL30" s="46">
        <v>26</v>
      </c>
      <c r="ADM30" s="46">
        <v>27</v>
      </c>
      <c r="ADN30" s="46">
        <v>28</v>
      </c>
      <c r="ADO30" s="46">
        <v>29</v>
      </c>
      <c r="ADP30" s="46">
        <v>30</v>
      </c>
      <c r="ADQ30" s="137" t="s">
        <v>22</v>
      </c>
      <c r="ADR30" s="138" t="s">
        <v>23</v>
      </c>
      <c r="ADS30" s="45">
        <v>1</v>
      </c>
      <c r="ADT30" s="46">
        <v>2</v>
      </c>
      <c r="ADU30" s="46">
        <v>3</v>
      </c>
      <c r="ADV30" s="46">
        <v>4</v>
      </c>
      <c r="ADW30" s="46">
        <v>5</v>
      </c>
      <c r="ADX30" s="46">
        <v>6</v>
      </c>
      <c r="ADY30" s="137" t="s">
        <v>22</v>
      </c>
      <c r="ADZ30" s="138" t="s">
        <v>23</v>
      </c>
      <c r="AEA30" s="45">
        <v>7</v>
      </c>
      <c r="AEB30" s="46">
        <v>8</v>
      </c>
      <c r="AEC30" s="46">
        <v>9</v>
      </c>
      <c r="AED30" s="46">
        <v>10</v>
      </c>
      <c r="AEE30" s="46">
        <v>11</v>
      </c>
      <c r="AEF30" s="46">
        <v>12</v>
      </c>
      <c r="AEG30" s="137" t="s">
        <v>22</v>
      </c>
      <c r="AEH30" s="138" t="s">
        <v>23</v>
      </c>
      <c r="AEI30" s="45">
        <v>15</v>
      </c>
      <c r="AEJ30" s="46">
        <v>16</v>
      </c>
      <c r="AEK30" s="46">
        <v>17</v>
      </c>
      <c r="AEL30" s="46">
        <v>18</v>
      </c>
      <c r="AEM30" s="46">
        <v>19</v>
      </c>
      <c r="AEN30" s="46">
        <v>20</v>
      </c>
      <c r="AEO30" s="137" t="s">
        <v>22</v>
      </c>
      <c r="AEP30" s="138" t="s">
        <v>23</v>
      </c>
      <c r="AEQ30" s="45">
        <v>22</v>
      </c>
      <c r="AER30" s="46">
        <v>23</v>
      </c>
      <c r="AES30" s="46">
        <v>24</v>
      </c>
      <c r="AET30" s="46">
        <v>25</v>
      </c>
      <c r="AEU30" s="46">
        <v>26</v>
      </c>
      <c r="AEV30" s="46">
        <v>27</v>
      </c>
      <c r="AEW30" s="137" t="s">
        <v>22</v>
      </c>
      <c r="AEX30" s="138" t="s">
        <v>23</v>
      </c>
      <c r="AEY30" s="45">
        <v>28</v>
      </c>
      <c r="AEZ30" s="46">
        <v>29</v>
      </c>
      <c r="AFA30" s="46">
        <v>30</v>
      </c>
      <c r="AFB30" s="46">
        <v>31</v>
      </c>
      <c r="AFC30" s="46">
        <v>2</v>
      </c>
      <c r="AFD30" s="46">
        <v>3</v>
      </c>
      <c r="AFE30" s="137" t="s">
        <v>22</v>
      </c>
      <c r="AFF30" s="138" t="s">
        <v>23</v>
      </c>
      <c r="AFG30" s="45">
        <v>3</v>
      </c>
      <c r="AFH30" s="46">
        <v>4</v>
      </c>
      <c r="AFI30" s="46">
        <v>5</v>
      </c>
      <c r="AFJ30" s="46">
        <v>6</v>
      </c>
      <c r="AFK30" s="46">
        <v>7</v>
      </c>
      <c r="AFL30" s="46">
        <v>8</v>
      </c>
      <c r="AFM30" s="137" t="s">
        <v>22</v>
      </c>
      <c r="AFN30" s="138" t="s">
        <v>23</v>
      </c>
      <c r="AFO30" s="45">
        <v>10</v>
      </c>
      <c r="AFP30" s="46">
        <v>11</v>
      </c>
      <c r="AFQ30" s="46">
        <v>12</v>
      </c>
      <c r="AFR30" s="46">
        <v>13</v>
      </c>
      <c r="AFS30" s="46">
        <v>14</v>
      </c>
      <c r="AFT30" s="46">
        <v>15</v>
      </c>
      <c r="AFU30" s="137" t="s">
        <v>22</v>
      </c>
      <c r="AFV30" s="138" t="s">
        <v>23</v>
      </c>
      <c r="AFW30" s="45">
        <v>15</v>
      </c>
      <c r="AFX30" s="46">
        <v>16</v>
      </c>
      <c r="AFY30" s="46">
        <v>17</v>
      </c>
      <c r="AFZ30" s="46">
        <v>18</v>
      </c>
      <c r="AGA30" s="46">
        <v>22</v>
      </c>
      <c r="AGB30" s="46">
        <v>23</v>
      </c>
      <c r="AGC30" s="137" t="s">
        <v>22</v>
      </c>
      <c r="AGD30" s="138" t="s">
        <v>23</v>
      </c>
      <c r="AGE30" s="45">
        <v>22</v>
      </c>
      <c r="AGF30" s="46">
        <v>23</v>
      </c>
      <c r="AGG30" s="46">
        <v>24</v>
      </c>
      <c r="AGH30" s="46">
        <v>25</v>
      </c>
      <c r="AGI30" s="46">
        <v>26</v>
      </c>
      <c r="AGJ30" s="46">
        <v>27</v>
      </c>
      <c r="AGK30" s="137" t="s">
        <v>22</v>
      </c>
      <c r="AGL30" s="138" t="s">
        <v>23</v>
      </c>
      <c r="AGM30" s="45">
        <v>27</v>
      </c>
      <c r="AGN30" s="46">
        <v>28</v>
      </c>
      <c r="AGO30" s="46">
        <v>29</v>
      </c>
      <c r="AGP30" s="46">
        <v>30</v>
      </c>
      <c r="AGQ30" s="46">
        <v>1</v>
      </c>
      <c r="AGR30" s="46">
        <v>2</v>
      </c>
      <c r="AGS30" s="46">
        <v>3</v>
      </c>
      <c r="AGT30" s="137" t="s">
        <v>22</v>
      </c>
      <c r="AGU30" s="138" t="s">
        <v>23</v>
      </c>
      <c r="AGV30" s="45">
        <v>4</v>
      </c>
      <c r="AGW30" s="46">
        <v>5</v>
      </c>
      <c r="AGX30" s="46">
        <v>6</v>
      </c>
      <c r="AGY30" s="46">
        <v>7</v>
      </c>
      <c r="AGZ30" s="46">
        <v>8</v>
      </c>
      <c r="AHA30" s="46">
        <v>9</v>
      </c>
      <c r="AHB30" s="137" t="s">
        <v>22</v>
      </c>
      <c r="AHC30" s="138" t="s">
        <v>23</v>
      </c>
      <c r="AHD30" s="45">
        <v>10</v>
      </c>
      <c r="AHE30" s="46">
        <v>11</v>
      </c>
      <c r="AHF30" s="46">
        <v>12</v>
      </c>
      <c r="AHG30" s="46">
        <v>13</v>
      </c>
      <c r="AHH30" s="46">
        <v>14</v>
      </c>
      <c r="AHI30" s="46">
        <v>15</v>
      </c>
      <c r="AHJ30" s="137" t="s">
        <v>22</v>
      </c>
      <c r="AHK30" s="138" t="s">
        <v>23</v>
      </c>
      <c r="AHL30" s="45">
        <v>17</v>
      </c>
      <c r="AHM30" s="46">
        <v>18</v>
      </c>
      <c r="AHN30" s="46">
        <v>19</v>
      </c>
      <c r="AHO30" s="46">
        <v>20</v>
      </c>
      <c r="AHP30" s="46">
        <v>21</v>
      </c>
      <c r="AHQ30" s="46">
        <v>22</v>
      </c>
      <c r="AHR30" s="137" t="s">
        <v>22</v>
      </c>
      <c r="AHS30" s="138" t="s">
        <v>23</v>
      </c>
      <c r="AHT30" s="45">
        <v>23</v>
      </c>
      <c r="AHU30" s="46">
        <v>24</v>
      </c>
      <c r="AHV30" s="46">
        <v>25</v>
      </c>
      <c r="AHW30" s="46">
        <v>26</v>
      </c>
      <c r="AHX30" s="46">
        <v>27</v>
      </c>
      <c r="AHY30" s="46">
        <v>28</v>
      </c>
      <c r="AHZ30" s="137" t="s">
        <v>22</v>
      </c>
      <c r="AIA30" s="138" t="s">
        <v>23</v>
      </c>
      <c r="AIB30" s="45">
        <v>29</v>
      </c>
      <c r="AIC30" s="46">
        <v>30</v>
      </c>
      <c r="AID30" s="46">
        <v>31</v>
      </c>
      <c r="AIE30" s="46">
        <v>1</v>
      </c>
      <c r="AIF30" s="46">
        <v>2</v>
      </c>
      <c r="AIG30" s="46">
        <v>3</v>
      </c>
      <c r="AIH30" s="137" t="s">
        <v>22</v>
      </c>
      <c r="AII30" s="138" t="s">
        <v>23</v>
      </c>
      <c r="AIJ30" s="45">
        <v>4</v>
      </c>
      <c r="AIK30" s="46">
        <v>5</v>
      </c>
      <c r="AIL30" s="46">
        <v>6</v>
      </c>
      <c r="AIM30" s="46">
        <v>7</v>
      </c>
      <c r="AIN30" s="46">
        <v>8</v>
      </c>
      <c r="AIO30" s="46">
        <v>9</v>
      </c>
      <c r="AIP30" s="137" t="s">
        <v>22</v>
      </c>
      <c r="AIQ30" s="138" t="s">
        <v>23</v>
      </c>
      <c r="AIR30" s="45">
        <v>10</v>
      </c>
      <c r="AIS30" s="46">
        <v>11</v>
      </c>
      <c r="AIT30" s="46">
        <v>12</v>
      </c>
      <c r="AIU30" s="46">
        <v>13</v>
      </c>
      <c r="AIV30" s="46">
        <v>14</v>
      </c>
      <c r="AIW30" s="46">
        <v>15</v>
      </c>
      <c r="AIX30" s="137" t="s">
        <v>22</v>
      </c>
      <c r="AIY30" s="138" t="s">
        <v>23</v>
      </c>
      <c r="AIZ30" s="125">
        <v>16</v>
      </c>
      <c r="AJA30" s="126">
        <v>18</v>
      </c>
      <c r="AJB30" s="126">
        <v>19</v>
      </c>
      <c r="AJC30" s="126">
        <v>20</v>
      </c>
      <c r="AJD30" s="126">
        <v>21</v>
      </c>
      <c r="AJE30" s="126">
        <v>22</v>
      </c>
      <c r="AJF30" s="135" t="s">
        <v>22</v>
      </c>
      <c r="AJG30" s="136" t="s">
        <v>23</v>
      </c>
      <c r="AJH30" s="45">
        <v>22</v>
      </c>
      <c r="AJI30" s="46">
        <v>23</v>
      </c>
      <c r="AJJ30" s="46">
        <v>24</v>
      </c>
      <c r="AJK30" s="46">
        <v>25</v>
      </c>
      <c r="AJL30" s="46">
        <v>26</v>
      </c>
      <c r="AJM30" s="46">
        <v>27</v>
      </c>
      <c r="AJN30" s="135" t="s">
        <v>22</v>
      </c>
      <c r="AJO30" s="136" t="s">
        <v>23</v>
      </c>
      <c r="AJP30" s="45">
        <v>28</v>
      </c>
      <c r="AJQ30" s="46">
        <v>29</v>
      </c>
      <c r="AJR30" s="46">
        <v>30</v>
      </c>
      <c r="AJS30" s="46">
        <v>31</v>
      </c>
      <c r="AJT30" s="46">
        <v>1</v>
      </c>
      <c r="AJU30" s="46">
        <v>2</v>
      </c>
      <c r="AJV30" s="135" t="s">
        <v>22</v>
      </c>
      <c r="AJW30" s="136" t="s">
        <v>23</v>
      </c>
      <c r="AJX30" s="45">
        <v>10</v>
      </c>
      <c r="AJY30" s="46">
        <v>11</v>
      </c>
      <c r="AJZ30" s="46">
        <v>12</v>
      </c>
      <c r="AKA30" s="46">
        <v>13</v>
      </c>
      <c r="AKB30" s="46">
        <v>14</v>
      </c>
      <c r="AKC30" s="46">
        <v>15</v>
      </c>
      <c r="AKD30" s="135" t="s">
        <v>22</v>
      </c>
      <c r="AKE30" s="136" t="s">
        <v>23</v>
      </c>
      <c r="AKF30" s="45">
        <v>16</v>
      </c>
      <c r="AKG30" s="46">
        <v>17</v>
      </c>
      <c r="AKH30" s="46">
        <v>18</v>
      </c>
      <c r="AKI30" s="46">
        <v>19</v>
      </c>
      <c r="AKJ30" s="46">
        <v>20</v>
      </c>
      <c r="AKK30" s="46">
        <v>21</v>
      </c>
      <c r="AKL30" s="135" t="s">
        <v>22</v>
      </c>
      <c r="AKM30" s="153" t="s">
        <v>23</v>
      </c>
      <c r="AKN30" s="191">
        <v>22</v>
      </c>
      <c r="AKO30" s="192">
        <v>23</v>
      </c>
      <c r="AKP30" s="192">
        <v>24</v>
      </c>
      <c r="AKQ30" s="192">
        <v>25</v>
      </c>
      <c r="AKR30" s="192">
        <v>26</v>
      </c>
      <c r="AKS30" s="192">
        <v>27</v>
      </c>
      <c r="AKT30" s="193" t="s">
        <v>22</v>
      </c>
      <c r="AKU30" s="198" t="s">
        <v>23</v>
      </c>
      <c r="AKV30" s="45">
        <v>28</v>
      </c>
      <c r="AKW30" s="46">
        <v>1</v>
      </c>
      <c r="AKX30" s="46">
        <v>2</v>
      </c>
      <c r="AKY30" s="46">
        <v>4</v>
      </c>
      <c r="AKZ30" s="46">
        <v>5</v>
      </c>
      <c r="ALA30" s="46">
        <v>6</v>
      </c>
      <c r="ALB30" s="135" t="s">
        <v>22</v>
      </c>
      <c r="ALC30" s="136" t="s">
        <v>23</v>
      </c>
      <c r="ALD30" s="125">
        <v>7</v>
      </c>
      <c r="ALE30" s="126">
        <v>8</v>
      </c>
      <c r="ALF30" s="126">
        <v>9</v>
      </c>
      <c r="ALG30" s="126">
        <v>10</v>
      </c>
      <c r="ALH30" s="126">
        <v>11</v>
      </c>
      <c r="ALI30" s="126">
        <v>12</v>
      </c>
      <c r="ALJ30" s="135" t="s">
        <v>22</v>
      </c>
      <c r="ALK30" s="136" t="s">
        <v>23</v>
      </c>
      <c r="ALL30" s="125">
        <v>12</v>
      </c>
      <c r="ALM30" s="126">
        <v>13</v>
      </c>
      <c r="ALN30" s="126">
        <v>14</v>
      </c>
      <c r="ALO30" s="126">
        <v>15</v>
      </c>
      <c r="ALP30" s="126">
        <v>16</v>
      </c>
      <c r="ALQ30" s="126">
        <v>17</v>
      </c>
      <c r="ALR30" s="135" t="s">
        <v>22</v>
      </c>
      <c r="ALS30" s="136" t="s">
        <v>23</v>
      </c>
      <c r="ALT30" s="45">
        <v>19</v>
      </c>
      <c r="ALU30" s="46">
        <v>20</v>
      </c>
      <c r="ALV30" s="46">
        <v>21</v>
      </c>
      <c r="ALW30" s="46">
        <v>22</v>
      </c>
      <c r="ALX30" s="46">
        <v>23</v>
      </c>
      <c r="ALY30" s="46">
        <v>24</v>
      </c>
      <c r="ALZ30" s="135" t="s">
        <v>22</v>
      </c>
      <c r="AMA30" s="136" t="s">
        <v>23</v>
      </c>
      <c r="AMB30" s="45">
        <v>25</v>
      </c>
      <c r="AMC30" s="46">
        <v>26</v>
      </c>
      <c r="AMD30" s="46">
        <v>27</v>
      </c>
      <c r="AME30" s="46">
        <v>28</v>
      </c>
      <c r="AMF30" s="46">
        <v>29</v>
      </c>
      <c r="AMG30" s="46">
        <v>30</v>
      </c>
      <c r="AMH30" s="135" t="s">
        <v>22</v>
      </c>
      <c r="AMI30" s="136" t="s">
        <v>23</v>
      </c>
      <c r="AMJ30" s="45">
        <v>1</v>
      </c>
      <c r="AMK30" s="46">
        <v>2</v>
      </c>
      <c r="AML30" s="46">
        <v>3</v>
      </c>
      <c r="AMM30" s="46">
        <v>4</v>
      </c>
      <c r="AMN30" s="46">
        <v>5</v>
      </c>
      <c r="AMO30" s="46">
        <v>6</v>
      </c>
      <c r="AMP30" s="165" t="s">
        <v>22</v>
      </c>
      <c r="AMQ30" s="166" t="s">
        <v>23</v>
      </c>
      <c r="AMR30" s="45">
        <v>7</v>
      </c>
      <c r="AMS30" s="46">
        <v>8</v>
      </c>
      <c r="AMT30" s="46">
        <v>9</v>
      </c>
      <c r="AMU30" s="46">
        <v>10</v>
      </c>
      <c r="AMV30" s="46">
        <v>11</v>
      </c>
      <c r="AMW30" s="46">
        <v>12</v>
      </c>
      <c r="AMX30" s="165" t="s">
        <v>22</v>
      </c>
      <c r="AMY30" s="166" t="s">
        <v>23</v>
      </c>
      <c r="AMZ30" s="45">
        <v>13</v>
      </c>
      <c r="ANA30" s="46">
        <v>14</v>
      </c>
      <c r="ANB30" s="46">
        <v>15</v>
      </c>
      <c r="ANC30" s="46">
        <v>16</v>
      </c>
      <c r="AND30" s="46">
        <v>17</v>
      </c>
      <c r="ANE30" s="46">
        <v>18</v>
      </c>
      <c r="ANF30" s="165" t="s">
        <v>22</v>
      </c>
      <c r="ANG30" s="166" t="s">
        <v>23</v>
      </c>
      <c r="ANH30" s="45">
        <v>25</v>
      </c>
      <c r="ANI30" s="46">
        <v>26</v>
      </c>
      <c r="ANJ30" s="46">
        <v>27</v>
      </c>
      <c r="ANK30" s="46">
        <v>28</v>
      </c>
      <c r="ANL30" s="46">
        <v>29</v>
      </c>
      <c r="ANM30" s="46">
        <v>30</v>
      </c>
      <c r="ANN30" s="165" t="s">
        <v>22</v>
      </c>
      <c r="ANO30" s="166" t="s">
        <v>23</v>
      </c>
      <c r="ANP30" s="45">
        <v>1</v>
      </c>
      <c r="ANQ30" s="46">
        <v>2</v>
      </c>
      <c r="ANR30" s="46">
        <v>3</v>
      </c>
      <c r="ANS30" s="46">
        <v>4</v>
      </c>
      <c r="ANT30" s="46">
        <v>5</v>
      </c>
      <c r="ANU30" s="46">
        <v>6</v>
      </c>
      <c r="ANV30" s="165" t="s">
        <v>22</v>
      </c>
      <c r="ANW30" s="166" t="s">
        <v>23</v>
      </c>
      <c r="ANX30" s="80">
        <v>7</v>
      </c>
      <c r="ANY30" s="81">
        <v>8</v>
      </c>
      <c r="ANZ30" s="81">
        <v>9</v>
      </c>
      <c r="AOA30" s="81">
        <v>10</v>
      </c>
      <c r="AOB30" s="81">
        <v>11</v>
      </c>
      <c r="AOC30" s="81">
        <v>12</v>
      </c>
      <c r="AOD30" s="165" t="s">
        <v>22</v>
      </c>
      <c r="AOE30" s="166" t="s">
        <v>23</v>
      </c>
      <c r="AOF30" s="45">
        <v>13</v>
      </c>
      <c r="AOG30" s="46">
        <v>14</v>
      </c>
      <c r="AOH30" s="46">
        <v>15</v>
      </c>
      <c r="AOI30" s="46">
        <v>16</v>
      </c>
      <c r="AOJ30" s="46">
        <v>17</v>
      </c>
      <c r="AOK30" s="46">
        <v>18</v>
      </c>
      <c r="AOL30" s="165" t="s">
        <v>22</v>
      </c>
      <c r="AOM30" s="166" t="s">
        <v>23</v>
      </c>
      <c r="AON30" s="45">
        <v>19</v>
      </c>
      <c r="AOO30" s="46">
        <v>20</v>
      </c>
      <c r="AOP30" s="46">
        <v>21</v>
      </c>
      <c r="AOQ30" s="46">
        <v>22</v>
      </c>
      <c r="AOR30" s="46">
        <v>23</v>
      </c>
      <c r="AOS30" s="46">
        <v>24</v>
      </c>
      <c r="AOT30" s="165" t="s">
        <v>22</v>
      </c>
      <c r="AOU30" s="166" t="s">
        <v>23</v>
      </c>
      <c r="AOV30" s="61">
        <v>25</v>
      </c>
      <c r="AOW30" s="62">
        <v>26</v>
      </c>
      <c r="AOX30" s="62">
        <v>27</v>
      </c>
      <c r="AOY30" s="62">
        <v>28</v>
      </c>
      <c r="AOZ30" s="62">
        <v>29</v>
      </c>
      <c r="APA30" s="62">
        <v>30</v>
      </c>
      <c r="APB30" s="137" t="s">
        <v>22</v>
      </c>
      <c r="APC30" s="138" t="s">
        <v>23</v>
      </c>
      <c r="APD30" s="45">
        <v>1</v>
      </c>
      <c r="APE30" s="46">
        <v>2</v>
      </c>
      <c r="APF30" s="46">
        <v>3</v>
      </c>
      <c r="APG30" s="46">
        <v>4</v>
      </c>
      <c r="APH30" s="46">
        <v>5</v>
      </c>
      <c r="API30" s="46">
        <v>6</v>
      </c>
      <c r="APJ30" s="137" t="s">
        <v>22</v>
      </c>
      <c r="APK30" s="138" t="s">
        <v>23</v>
      </c>
      <c r="APL30" s="45">
        <v>6</v>
      </c>
      <c r="APM30" s="46">
        <v>7</v>
      </c>
      <c r="APN30" s="46">
        <v>8</v>
      </c>
      <c r="APO30" s="46">
        <v>9</v>
      </c>
      <c r="APP30" s="46">
        <v>10</v>
      </c>
      <c r="APQ30" s="46">
        <v>11</v>
      </c>
      <c r="APR30" s="165" t="s">
        <v>22</v>
      </c>
      <c r="APS30" s="166" t="s">
        <v>23</v>
      </c>
      <c r="APT30" s="45">
        <v>12</v>
      </c>
      <c r="APU30" s="46">
        <v>13</v>
      </c>
      <c r="APV30" s="46">
        <v>14</v>
      </c>
      <c r="APW30" s="46">
        <v>15</v>
      </c>
      <c r="APX30" s="46">
        <v>16</v>
      </c>
      <c r="APY30" s="46">
        <v>17</v>
      </c>
      <c r="APZ30" s="165" t="s">
        <v>22</v>
      </c>
      <c r="AQA30" s="166" t="s">
        <v>23</v>
      </c>
      <c r="AQB30" s="45">
        <v>18</v>
      </c>
      <c r="AQC30" s="46">
        <v>19</v>
      </c>
      <c r="AQD30" s="46">
        <v>20</v>
      </c>
      <c r="AQE30" s="46">
        <v>21</v>
      </c>
      <c r="AQF30" s="46">
        <v>22</v>
      </c>
      <c r="AQG30" s="46">
        <v>23</v>
      </c>
      <c r="AQH30" s="165" t="s">
        <v>22</v>
      </c>
      <c r="AQI30" s="166" t="s">
        <v>23</v>
      </c>
      <c r="AQJ30" s="45">
        <v>24</v>
      </c>
      <c r="AQK30" s="46">
        <v>25</v>
      </c>
      <c r="AQL30" s="46">
        <v>26</v>
      </c>
      <c r="AQM30" s="46">
        <v>27</v>
      </c>
      <c r="AQN30" s="46">
        <v>28</v>
      </c>
      <c r="AQO30" s="46">
        <v>29</v>
      </c>
      <c r="AQP30" s="165" t="s">
        <v>22</v>
      </c>
      <c r="AQQ30" s="166" t="s">
        <v>23</v>
      </c>
      <c r="AQR30" s="45">
        <v>1</v>
      </c>
      <c r="AQS30" s="46">
        <v>2</v>
      </c>
      <c r="AQT30" s="46">
        <v>3</v>
      </c>
      <c r="AQU30" s="46">
        <v>4</v>
      </c>
      <c r="AQV30" s="46">
        <v>5</v>
      </c>
      <c r="AQW30" s="46">
        <v>6</v>
      </c>
      <c r="AQX30" s="165" t="s">
        <v>22</v>
      </c>
      <c r="AQY30" s="166" t="s">
        <v>23</v>
      </c>
      <c r="AQZ30" s="45">
        <v>7</v>
      </c>
      <c r="ARA30" s="46">
        <v>8</v>
      </c>
      <c r="ARB30" s="46">
        <v>9</v>
      </c>
      <c r="ARC30" s="46">
        <v>10</v>
      </c>
      <c r="ARD30" s="46">
        <v>11</v>
      </c>
      <c r="ARE30" s="46">
        <v>12</v>
      </c>
      <c r="ARF30" s="165" t="s">
        <v>22</v>
      </c>
      <c r="ARG30" s="166" t="s">
        <v>23</v>
      </c>
      <c r="ARH30" s="45">
        <v>14</v>
      </c>
      <c r="ARI30" s="46">
        <v>15</v>
      </c>
      <c r="ARJ30" s="46">
        <v>16</v>
      </c>
      <c r="ARK30" s="46">
        <v>17</v>
      </c>
      <c r="ARL30" s="46">
        <v>18</v>
      </c>
      <c r="ARM30" s="46">
        <v>19</v>
      </c>
      <c r="ARN30" s="165" t="s">
        <v>22</v>
      </c>
      <c r="ARO30" s="166" t="s">
        <v>23</v>
      </c>
      <c r="ARP30" s="45">
        <v>21</v>
      </c>
      <c r="ARQ30" s="46">
        <v>22</v>
      </c>
      <c r="ARR30" s="46">
        <v>23</v>
      </c>
      <c r="ARS30" s="46">
        <v>24</v>
      </c>
      <c r="ART30" s="46">
        <v>25</v>
      </c>
      <c r="ARU30" s="46">
        <v>26</v>
      </c>
      <c r="ARV30" s="165" t="s">
        <v>22</v>
      </c>
      <c r="ARW30" s="166" t="s">
        <v>23</v>
      </c>
      <c r="ARX30" s="45">
        <v>1</v>
      </c>
      <c r="ARY30" s="46">
        <v>2</v>
      </c>
      <c r="ARZ30" s="46">
        <v>3</v>
      </c>
      <c r="ASA30" s="46">
        <v>4</v>
      </c>
      <c r="ASB30" s="46">
        <v>5</v>
      </c>
      <c r="ASC30" s="46">
        <v>6</v>
      </c>
      <c r="ASD30" s="165" t="s">
        <v>22</v>
      </c>
      <c r="ASE30" s="166" t="s">
        <v>23</v>
      </c>
      <c r="ASF30" s="45">
        <v>7</v>
      </c>
      <c r="ASG30" s="46">
        <v>8</v>
      </c>
      <c r="ASH30" s="46">
        <v>9</v>
      </c>
      <c r="ASI30" s="46">
        <v>10</v>
      </c>
      <c r="ASJ30" s="46">
        <v>11</v>
      </c>
      <c r="ASK30" s="46">
        <v>12</v>
      </c>
      <c r="ASL30" s="165" t="s">
        <v>22</v>
      </c>
      <c r="ASM30" s="166" t="s">
        <v>23</v>
      </c>
      <c r="ASN30" s="45">
        <v>13</v>
      </c>
      <c r="ASO30" s="46">
        <v>14</v>
      </c>
      <c r="ASP30" s="46">
        <v>15</v>
      </c>
      <c r="ASQ30" s="46">
        <v>16</v>
      </c>
      <c r="ASR30" s="46">
        <v>17</v>
      </c>
      <c r="ASS30" s="46">
        <v>18</v>
      </c>
      <c r="AST30" s="165" t="s">
        <v>22</v>
      </c>
      <c r="ASU30" s="166" t="s">
        <v>23</v>
      </c>
      <c r="ASV30" s="45">
        <v>19</v>
      </c>
      <c r="ASW30" s="46">
        <v>20</v>
      </c>
      <c r="ASX30" s="46">
        <v>21</v>
      </c>
      <c r="ASY30" s="46">
        <v>22</v>
      </c>
      <c r="ASZ30" s="46">
        <v>23</v>
      </c>
      <c r="ATA30" s="46">
        <v>24</v>
      </c>
      <c r="ATB30" s="206" t="s">
        <v>22</v>
      </c>
      <c r="ATC30" s="207" t="s">
        <v>23</v>
      </c>
      <c r="ATD30" s="45">
        <v>25</v>
      </c>
      <c r="ATE30" s="46">
        <v>26</v>
      </c>
      <c r="ATF30" s="46">
        <v>27</v>
      </c>
      <c r="ATG30" s="46">
        <v>28</v>
      </c>
      <c r="ATH30" s="46">
        <v>29</v>
      </c>
      <c r="ATI30" s="46">
        <v>30</v>
      </c>
      <c r="ATJ30" s="165" t="s">
        <v>22</v>
      </c>
      <c r="ATK30" s="166" t="s">
        <v>23</v>
      </c>
      <c r="ATL30" s="45">
        <v>31</v>
      </c>
      <c r="ATM30" s="46">
        <v>1</v>
      </c>
      <c r="ATN30" s="46">
        <v>2</v>
      </c>
      <c r="ATO30" s="46">
        <v>3</v>
      </c>
      <c r="ATP30" s="46">
        <v>4</v>
      </c>
      <c r="ATQ30" s="46">
        <v>5</v>
      </c>
      <c r="ATR30" s="165" t="s">
        <v>22</v>
      </c>
      <c r="ATS30" s="166" t="s">
        <v>23</v>
      </c>
      <c r="ATT30" s="45">
        <v>6</v>
      </c>
      <c r="ATU30" s="46">
        <v>7</v>
      </c>
      <c r="ATV30" s="46">
        <v>8</v>
      </c>
      <c r="ATW30" s="46">
        <v>9</v>
      </c>
      <c r="ATX30" s="46">
        <v>10</v>
      </c>
      <c r="ATY30" s="46">
        <v>11</v>
      </c>
      <c r="ATZ30" s="165" t="s">
        <v>22</v>
      </c>
      <c r="AUA30" s="166" t="s">
        <v>23</v>
      </c>
      <c r="AUB30" s="45">
        <v>13</v>
      </c>
      <c r="AUC30" s="46">
        <v>14</v>
      </c>
      <c r="AUD30" s="46">
        <v>15</v>
      </c>
      <c r="AUE30" s="46">
        <v>16</v>
      </c>
      <c r="AUF30" s="46">
        <v>17</v>
      </c>
      <c r="AUG30" s="46">
        <v>18</v>
      </c>
      <c r="AUH30" s="165" t="s">
        <v>22</v>
      </c>
      <c r="AUI30" s="166" t="s">
        <v>23</v>
      </c>
      <c r="AUJ30" s="125">
        <v>18</v>
      </c>
      <c r="AUK30" s="126">
        <v>19</v>
      </c>
      <c r="AUL30" s="126">
        <v>20</v>
      </c>
      <c r="AUM30" s="126">
        <v>21</v>
      </c>
      <c r="AUN30" s="126">
        <v>22</v>
      </c>
      <c r="AUO30" s="126">
        <v>23</v>
      </c>
      <c r="AUP30" s="165" t="s">
        <v>22</v>
      </c>
      <c r="AUQ30" s="166" t="s">
        <v>23</v>
      </c>
      <c r="AUR30" s="45">
        <v>24</v>
      </c>
      <c r="AUS30" s="46">
        <v>25</v>
      </c>
      <c r="AUT30" s="46">
        <v>26</v>
      </c>
      <c r="AUU30" s="46">
        <v>27</v>
      </c>
      <c r="AUV30" s="46">
        <v>28</v>
      </c>
      <c r="AUW30" s="46">
        <v>29</v>
      </c>
      <c r="AUX30" s="165" t="s">
        <v>22</v>
      </c>
      <c r="AUY30" s="166" t="s">
        <v>23</v>
      </c>
      <c r="AUZ30" s="45">
        <v>1</v>
      </c>
      <c r="AVA30" s="46">
        <v>2</v>
      </c>
      <c r="AVB30" s="46">
        <v>3</v>
      </c>
      <c r="AVC30" s="46">
        <v>4</v>
      </c>
      <c r="AVD30" s="46">
        <v>5</v>
      </c>
      <c r="AVE30" s="46">
        <v>6</v>
      </c>
      <c r="AVF30" s="165" t="s">
        <v>22</v>
      </c>
      <c r="AVG30" s="166" t="s">
        <v>23</v>
      </c>
      <c r="AVH30" s="45">
        <v>7</v>
      </c>
      <c r="AVI30" s="46">
        <v>8</v>
      </c>
      <c r="AVJ30" s="46">
        <v>9</v>
      </c>
      <c r="AVK30" s="46">
        <v>10</v>
      </c>
      <c r="AVL30" s="46">
        <v>11</v>
      </c>
      <c r="AVM30" s="46">
        <v>12</v>
      </c>
      <c r="AVN30" s="165" t="s">
        <v>22</v>
      </c>
      <c r="AVO30" s="166" t="s">
        <v>23</v>
      </c>
      <c r="AVP30" s="45">
        <v>16</v>
      </c>
      <c r="AVQ30" s="46">
        <v>17</v>
      </c>
      <c r="AVR30" s="46">
        <v>18</v>
      </c>
      <c r="AVS30" s="46">
        <v>19</v>
      </c>
      <c r="AVT30" s="46">
        <v>20</v>
      </c>
      <c r="AVU30" s="46">
        <v>21</v>
      </c>
      <c r="AVV30" s="165" t="s">
        <v>22</v>
      </c>
      <c r="AVW30" s="166" t="s">
        <v>23</v>
      </c>
      <c r="AVX30" s="45">
        <v>22</v>
      </c>
      <c r="AVY30" s="46">
        <v>23</v>
      </c>
      <c r="AVZ30" s="46">
        <v>24</v>
      </c>
      <c r="AWA30" s="46">
        <v>25</v>
      </c>
      <c r="AWB30" s="46">
        <v>26</v>
      </c>
      <c r="AWC30" s="46">
        <v>27</v>
      </c>
      <c r="AWD30" s="135" t="s">
        <v>22</v>
      </c>
      <c r="AWE30" s="136" t="s">
        <v>23</v>
      </c>
      <c r="AWF30" s="45">
        <v>29</v>
      </c>
      <c r="AWG30" s="46">
        <v>30</v>
      </c>
      <c r="AWH30" s="46">
        <v>31</v>
      </c>
      <c r="AWI30" s="46">
        <v>1</v>
      </c>
      <c r="AWJ30" s="46">
        <v>2</v>
      </c>
      <c r="AWK30" s="46">
        <v>3</v>
      </c>
      <c r="AWL30" s="135" t="s">
        <v>22</v>
      </c>
      <c r="AWM30" s="153" t="s">
        <v>23</v>
      </c>
      <c r="AWN30" s="45">
        <v>6</v>
      </c>
      <c r="AWO30" s="46">
        <v>7</v>
      </c>
      <c r="AWP30" s="46">
        <v>8</v>
      </c>
      <c r="AWQ30" s="46">
        <v>9</v>
      </c>
      <c r="AWR30" s="46">
        <v>10</v>
      </c>
      <c r="AWS30" s="46">
        <v>11</v>
      </c>
      <c r="AWT30" s="135" t="s">
        <v>22</v>
      </c>
      <c r="AWU30" s="136" t="s">
        <v>23</v>
      </c>
      <c r="AWV30" s="45">
        <v>12</v>
      </c>
      <c r="AWW30" s="46">
        <v>13</v>
      </c>
      <c r="AWX30" s="46">
        <v>14</v>
      </c>
      <c r="AWY30" s="46">
        <v>15</v>
      </c>
      <c r="AWZ30" s="46">
        <v>16</v>
      </c>
      <c r="AXA30" s="46">
        <v>17</v>
      </c>
      <c r="AXB30" s="135" t="s">
        <v>22</v>
      </c>
      <c r="AXC30" s="136" t="s">
        <v>23</v>
      </c>
      <c r="AXD30" s="45">
        <v>21</v>
      </c>
      <c r="AXE30" s="46">
        <v>22</v>
      </c>
      <c r="AXF30" s="46">
        <v>23</v>
      </c>
      <c r="AXG30" s="46">
        <v>24</v>
      </c>
      <c r="AXH30" s="46">
        <v>25</v>
      </c>
      <c r="AXI30" s="46">
        <v>26</v>
      </c>
      <c r="AXJ30" s="135" t="s">
        <v>22</v>
      </c>
      <c r="AXK30" s="136" t="s">
        <v>23</v>
      </c>
      <c r="AXL30" s="45">
        <v>27</v>
      </c>
      <c r="AXM30" s="46">
        <v>28</v>
      </c>
      <c r="AXN30" s="46">
        <v>29</v>
      </c>
      <c r="AXO30" s="46">
        <v>30</v>
      </c>
      <c r="AXP30" s="46">
        <v>1</v>
      </c>
      <c r="AXQ30" s="46">
        <v>2</v>
      </c>
      <c r="AXR30" s="135" t="s">
        <v>22</v>
      </c>
      <c r="AXS30" s="136" t="s">
        <v>23</v>
      </c>
      <c r="AXT30" s="45">
        <v>4</v>
      </c>
      <c r="AXU30" s="45">
        <v>5</v>
      </c>
      <c r="AXV30" s="45">
        <v>6</v>
      </c>
      <c r="AXW30" s="45">
        <v>7</v>
      </c>
      <c r="AXX30" s="45">
        <v>8</v>
      </c>
      <c r="AXY30" s="45">
        <v>9</v>
      </c>
      <c r="AXZ30" s="135" t="s">
        <v>22</v>
      </c>
      <c r="AYA30" s="136" t="s">
        <v>23</v>
      </c>
      <c r="AYB30" s="45">
        <v>12</v>
      </c>
      <c r="AYC30" s="46">
        <v>13</v>
      </c>
      <c r="AYD30" s="46">
        <v>14</v>
      </c>
      <c r="AYE30" s="46">
        <v>15</v>
      </c>
      <c r="AYF30" s="46">
        <v>16</v>
      </c>
      <c r="AYG30" s="46">
        <v>17</v>
      </c>
      <c r="AYH30" s="135" t="s">
        <v>22</v>
      </c>
      <c r="AYI30" s="136" t="s">
        <v>23</v>
      </c>
      <c r="AYJ30" s="45">
        <v>18</v>
      </c>
      <c r="AYK30" s="46">
        <v>19</v>
      </c>
      <c r="AYL30" s="46">
        <v>20</v>
      </c>
      <c r="AYM30" s="46">
        <v>21</v>
      </c>
      <c r="AYN30" s="46">
        <v>22</v>
      </c>
      <c r="AYO30" s="46">
        <v>23</v>
      </c>
      <c r="AYP30" s="135" t="s">
        <v>22</v>
      </c>
      <c r="AYQ30" s="136" t="s">
        <v>23</v>
      </c>
      <c r="AYR30" s="45">
        <v>25</v>
      </c>
      <c r="AYS30" s="46">
        <v>26</v>
      </c>
      <c r="AYT30" s="46">
        <v>27</v>
      </c>
      <c r="AYU30" s="46">
        <v>28</v>
      </c>
      <c r="AYV30" s="46">
        <v>29</v>
      </c>
      <c r="AYW30" s="46">
        <v>30</v>
      </c>
      <c r="AYX30" s="135" t="s">
        <v>22</v>
      </c>
      <c r="AYY30" s="136" t="s">
        <v>23</v>
      </c>
      <c r="AYZ30" s="45">
        <v>31</v>
      </c>
      <c r="AZA30" s="46">
        <v>2</v>
      </c>
      <c r="AZB30" s="46">
        <v>3</v>
      </c>
      <c r="AZC30" s="46">
        <v>4</v>
      </c>
      <c r="AZD30" s="46">
        <v>5</v>
      </c>
      <c r="AZE30" s="46">
        <v>6</v>
      </c>
      <c r="AZF30" s="135" t="s">
        <v>22</v>
      </c>
      <c r="AZG30" s="136" t="s">
        <v>23</v>
      </c>
      <c r="AZH30" s="45">
        <v>7</v>
      </c>
      <c r="AZI30" s="46">
        <v>8</v>
      </c>
      <c r="AZJ30" s="46">
        <v>9</v>
      </c>
      <c r="AZK30" s="46">
        <v>10</v>
      </c>
      <c r="AZL30" s="46">
        <v>11</v>
      </c>
      <c r="AZM30" s="46">
        <v>12</v>
      </c>
      <c r="AZN30" s="135" t="s">
        <v>22</v>
      </c>
      <c r="AZO30" s="136" t="s">
        <v>23</v>
      </c>
      <c r="AZP30" s="45">
        <v>13</v>
      </c>
      <c r="AZQ30" s="46">
        <v>14</v>
      </c>
      <c r="AZR30" s="46">
        <v>15</v>
      </c>
      <c r="AZS30" s="46">
        <v>16</v>
      </c>
      <c r="AZT30" s="46">
        <v>17</v>
      </c>
      <c r="AZU30" s="46">
        <v>18</v>
      </c>
      <c r="AZV30" s="135" t="s">
        <v>22</v>
      </c>
      <c r="AZW30" s="136" t="s">
        <v>23</v>
      </c>
      <c r="AZX30" s="80">
        <v>19</v>
      </c>
      <c r="AZY30" s="81">
        <v>20</v>
      </c>
      <c r="AZZ30" s="81">
        <v>21</v>
      </c>
      <c r="BAA30" s="81">
        <v>22</v>
      </c>
      <c r="BAB30" s="81">
        <v>23</v>
      </c>
      <c r="BAC30" s="81">
        <v>24</v>
      </c>
      <c r="BAD30" s="135" t="s">
        <v>22</v>
      </c>
      <c r="BAE30" s="136" t="s">
        <v>23</v>
      </c>
      <c r="BAF30" s="45">
        <v>30</v>
      </c>
      <c r="BAG30" s="46">
        <v>31</v>
      </c>
      <c r="BAH30" s="46">
        <v>1</v>
      </c>
      <c r="BAI30" s="46">
        <v>2</v>
      </c>
      <c r="BAJ30" s="46">
        <v>3</v>
      </c>
      <c r="BAK30" s="46">
        <v>4</v>
      </c>
      <c r="BAL30" s="135" t="s">
        <v>22</v>
      </c>
      <c r="BAM30" s="136" t="s">
        <v>23</v>
      </c>
      <c r="BAN30" s="45">
        <v>5</v>
      </c>
      <c r="BAO30" s="46">
        <v>6</v>
      </c>
      <c r="BAP30" s="46">
        <v>7</v>
      </c>
      <c r="BAQ30" s="46">
        <v>8</v>
      </c>
      <c r="BAR30" s="46">
        <v>9</v>
      </c>
      <c r="BAS30" s="46">
        <v>10</v>
      </c>
      <c r="BAT30" s="135" t="s">
        <v>22</v>
      </c>
      <c r="BAU30" s="136" t="s">
        <v>23</v>
      </c>
      <c r="BAV30" s="45">
        <v>12</v>
      </c>
      <c r="BAW30" s="46">
        <v>13</v>
      </c>
      <c r="BAX30" s="46">
        <v>14</v>
      </c>
      <c r="BAY30" s="46">
        <v>15</v>
      </c>
      <c r="BAZ30" s="46">
        <v>16</v>
      </c>
      <c r="BBA30" s="46">
        <v>17</v>
      </c>
      <c r="BBB30" s="135" t="s">
        <v>22</v>
      </c>
      <c r="BBC30" s="136" t="s">
        <v>23</v>
      </c>
      <c r="BBD30" s="45">
        <v>19</v>
      </c>
      <c r="BBE30" s="46">
        <v>20</v>
      </c>
      <c r="BBF30" s="46">
        <v>21</v>
      </c>
      <c r="BBG30" s="46">
        <v>22</v>
      </c>
      <c r="BBH30" s="46">
        <v>23</v>
      </c>
      <c r="BBI30" s="46">
        <v>24</v>
      </c>
      <c r="BBJ30" s="135" t="s">
        <v>22</v>
      </c>
      <c r="BBK30" s="136" t="s">
        <v>23</v>
      </c>
      <c r="BBL30" s="45">
        <v>27</v>
      </c>
      <c r="BBM30" s="46">
        <v>28</v>
      </c>
      <c r="BBN30" s="46">
        <v>29</v>
      </c>
      <c r="BBO30" s="46">
        <v>2</v>
      </c>
      <c r="BBP30" s="46">
        <v>3</v>
      </c>
      <c r="BBQ30" s="46">
        <v>4</v>
      </c>
      <c r="BBR30" s="135" t="s">
        <v>22</v>
      </c>
      <c r="BBS30" s="136" t="s">
        <v>23</v>
      </c>
      <c r="BBT30" s="45">
        <v>5</v>
      </c>
      <c r="BBU30" s="46">
        <v>6</v>
      </c>
      <c r="BBV30" s="46">
        <v>7</v>
      </c>
      <c r="BBW30" s="46">
        <v>8</v>
      </c>
      <c r="BBX30" s="46">
        <v>9</v>
      </c>
      <c r="BBY30" s="46">
        <v>10</v>
      </c>
      <c r="BBZ30" s="135" t="s">
        <v>22</v>
      </c>
      <c r="BCA30" s="136" t="s">
        <v>23</v>
      </c>
      <c r="BCB30" s="45">
        <v>12</v>
      </c>
      <c r="BCC30" s="46">
        <v>13</v>
      </c>
      <c r="BCD30" s="46">
        <v>14</v>
      </c>
      <c r="BCE30" s="46">
        <v>15</v>
      </c>
      <c r="BCF30" s="46">
        <v>16</v>
      </c>
      <c r="BCG30" s="46">
        <v>17</v>
      </c>
      <c r="BCH30" s="135" t="s">
        <v>22</v>
      </c>
      <c r="BCI30" s="136" t="s">
        <v>23</v>
      </c>
      <c r="BCJ30" s="45">
        <v>19</v>
      </c>
      <c r="BCK30" s="46">
        <v>20</v>
      </c>
      <c r="BCL30" s="46">
        <v>21</v>
      </c>
      <c r="BCM30" s="46">
        <v>22</v>
      </c>
      <c r="BCN30" s="46">
        <v>23</v>
      </c>
      <c r="BCO30" s="46">
        <v>24</v>
      </c>
      <c r="BCP30" s="135" t="s">
        <v>22</v>
      </c>
      <c r="BCQ30" s="136" t="s">
        <v>23</v>
      </c>
      <c r="BCR30" s="45">
        <v>26</v>
      </c>
      <c r="BCS30" s="46">
        <v>27</v>
      </c>
      <c r="BCT30" s="46">
        <v>28</v>
      </c>
      <c r="BCU30" s="46">
        <v>29</v>
      </c>
      <c r="BCV30" s="46">
        <v>30</v>
      </c>
      <c r="BCW30" s="46">
        <v>31</v>
      </c>
      <c r="BCX30" s="135" t="s">
        <v>22</v>
      </c>
      <c r="BCY30" s="136" t="s">
        <v>23</v>
      </c>
      <c r="BCZ30" s="45">
        <v>3</v>
      </c>
      <c r="BDA30" s="46">
        <v>4</v>
      </c>
      <c r="BDB30" s="46">
        <v>5</v>
      </c>
      <c r="BDC30" s="46">
        <v>6</v>
      </c>
      <c r="BDD30" s="46">
        <v>7</v>
      </c>
      <c r="BDE30" s="46">
        <v>8</v>
      </c>
      <c r="BDF30" s="135" t="s">
        <v>22</v>
      </c>
      <c r="BDG30" s="136" t="s">
        <v>23</v>
      </c>
      <c r="BDH30" s="45">
        <v>10</v>
      </c>
      <c r="BDI30" s="46">
        <v>11</v>
      </c>
      <c r="BDJ30" s="46">
        <v>12</v>
      </c>
      <c r="BDK30" s="46">
        <v>13</v>
      </c>
      <c r="BDL30" s="46">
        <v>14</v>
      </c>
      <c r="BDM30" s="46">
        <v>15</v>
      </c>
      <c r="BDN30" s="135" t="s">
        <v>22</v>
      </c>
      <c r="BDO30" s="136" t="s">
        <v>23</v>
      </c>
      <c r="BDP30" s="45">
        <v>15</v>
      </c>
      <c r="BDQ30" s="46">
        <v>16</v>
      </c>
      <c r="BDR30" s="46">
        <v>17</v>
      </c>
      <c r="BDS30" s="46">
        <v>18</v>
      </c>
      <c r="BDT30" s="46">
        <v>19</v>
      </c>
      <c r="BDU30" s="46">
        <v>20</v>
      </c>
      <c r="BDV30" s="135" t="s">
        <v>22</v>
      </c>
      <c r="BDW30" s="136" t="s">
        <v>23</v>
      </c>
      <c r="BDX30" s="45">
        <v>23</v>
      </c>
      <c r="BDY30" s="46">
        <v>24</v>
      </c>
      <c r="BDZ30" s="46">
        <v>25</v>
      </c>
      <c r="BEA30" s="46">
        <v>26</v>
      </c>
      <c r="BEB30" s="46">
        <v>27</v>
      </c>
      <c r="BEC30" s="46">
        <v>28</v>
      </c>
      <c r="BED30" s="135" t="s">
        <v>22</v>
      </c>
      <c r="BEE30" s="136" t="s">
        <v>23</v>
      </c>
      <c r="BEF30" s="45">
        <v>2</v>
      </c>
      <c r="BEG30" s="46">
        <v>3</v>
      </c>
      <c r="BEH30" s="46">
        <v>4</v>
      </c>
      <c r="BEI30" s="46">
        <v>5</v>
      </c>
      <c r="BEJ30" s="46">
        <v>6</v>
      </c>
      <c r="BEK30" s="46">
        <v>7</v>
      </c>
      <c r="BEL30" s="135" t="s">
        <v>22</v>
      </c>
      <c r="BEM30" s="136" t="s">
        <v>23</v>
      </c>
      <c r="BEN30" s="45">
        <v>9</v>
      </c>
      <c r="BEO30" s="46">
        <v>10</v>
      </c>
      <c r="BEP30" s="46">
        <v>11</v>
      </c>
      <c r="BEQ30" s="46">
        <v>12</v>
      </c>
      <c r="BER30" s="46">
        <v>13</v>
      </c>
      <c r="BES30" s="46">
        <v>14</v>
      </c>
      <c r="BET30" s="135" t="s">
        <v>22</v>
      </c>
      <c r="BEU30" s="136" t="s">
        <v>23</v>
      </c>
      <c r="BEV30" s="80">
        <v>15</v>
      </c>
      <c r="BEW30" s="81">
        <v>16</v>
      </c>
      <c r="BEX30" s="81">
        <v>17</v>
      </c>
      <c r="BEY30" s="81">
        <v>18</v>
      </c>
      <c r="BEZ30" s="81">
        <v>19</v>
      </c>
      <c r="BFA30" s="81">
        <v>20</v>
      </c>
      <c r="BFB30" s="135" t="s">
        <v>22</v>
      </c>
      <c r="BFC30" s="136" t="s">
        <v>23</v>
      </c>
      <c r="BFD30" s="45">
        <v>22</v>
      </c>
      <c r="BFE30" s="46">
        <v>23</v>
      </c>
      <c r="BFF30" s="46">
        <v>24</v>
      </c>
      <c r="BFG30" s="46">
        <v>25</v>
      </c>
      <c r="BFH30" s="46">
        <v>26</v>
      </c>
      <c r="BFI30" s="46">
        <v>27</v>
      </c>
      <c r="BFJ30" s="135" t="s">
        <v>22</v>
      </c>
      <c r="BFK30" s="136" t="s">
        <v>23</v>
      </c>
      <c r="BFL30" s="45">
        <v>28</v>
      </c>
      <c r="BFM30" s="46">
        <v>29</v>
      </c>
      <c r="BFN30" s="46">
        <v>30</v>
      </c>
      <c r="BFO30" s="46">
        <v>30</v>
      </c>
      <c r="BFP30" s="46">
        <v>1</v>
      </c>
      <c r="BFQ30" s="46">
        <v>2</v>
      </c>
      <c r="BFR30" s="135" t="s">
        <v>22</v>
      </c>
      <c r="BFS30" s="136" t="s">
        <v>23</v>
      </c>
      <c r="BFT30" s="45">
        <v>6</v>
      </c>
      <c r="BFU30" s="46">
        <v>8</v>
      </c>
      <c r="BFV30" s="46">
        <v>9</v>
      </c>
      <c r="BFW30" s="46">
        <v>10</v>
      </c>
      <c r="BFX30" s="46">
        <v>11</v>
      </c>
      <c r="BFY30" s="46">
        <v>12</v>
      </c>
      <c r="BFZ30" s="135" t="s">
        <v>22</v>
      </c>
      <c r="BGA30" s="136" t="s">
        <v>23</v>
      </c>
      <c r="BGB30" s="45">
        <v>12</v>
      </c>
      <c r="BGC30" s="46">
        <v>13</v>
      </c>
      <c r="BGD30" s="46">
        <v>14</v>
      </c>
      <c r="BGE30" s="46">
        <v>15</v>
      </c>
      <c r="BGF30" s="46">
        <v>16</v>
      </c>
      <c r="BGG30" s="46">
        <v>17</v>
      </c>
      <c r="BGH30" s="135" t="s">
        <v>22</v>
      </c>
      <c r="BGI30" s="136" t="s">
        <v>23</v>
      </c>
      <c r="BGJ30" s="45">
        <v>20</v>
      </c>
      <c r="BGK30" s="46">
        <v>21</v>
      </c>
      <c r="BGL30" s="46">
        <v>22</v>
      </c>
      <c r="BGM30" s="46">
        <v>23</v>
      </c>
      <c r="BGN30" s="46">
        <v>24</v>
      </c>
      <c r="BGO30" s="46">
        <v>25</v>
      </c>
      <c r="BGP30" s="135" t="s">
        <v>22</v>
      </c>
      <c r="BGQ30" s="136" t="s">
        <v>23</v>
      </c>
      <c r="BGR30" s="45">
        <v>27</v>
      </c>
      <c r="BGS30" s="46">
        <v>29</v>
      </c>
      <c r="BGT30" s="46">
        <v>30</v>
      </c>
      <c r="BGU30" s="46">
        <v>30</v>
      </c>
      <c r="BGV30" s="46">
        <v>1</v>
      </c>
      <c r="BGW30" s="46">
        <v>2</v>
      </c>
      <c r="BGX30" s="135" t="s">
        <v>22</v>
      </c>
      <c r="BGY30" s="136" t="s">
        <v>23</v>
      </c>
      <c r="BGZ30" s="45">
        <v>3</v>
      </c>
      <c r="BHA30" s="46">
        <v>4</v>
      </c>
      <c r="BHB30" s="46">
        <v>5</v>
      </c>
      <c r="BHC30" s="46">
        <v>6</v>
      </c>
      <c r="BHD30" s="46">
        <v>7</v>
      </c>
      <c r="BHE30" s="46">
        <v>8</v>
      </c>
      <c r="BHF30" s="135" t="s">
        <v>22</v>
      </c>
      <c r="BHG30" s="136" t="s">
        <v>23</v>
      </c>
      <c r="BHH30" s="45">
        <v>10</v>
      </c>
      <c r="BHI30" s="46">
        <v>11</v>
      </c>
      <c r="BHJ30" s="46">
        <v>13</v>
      </c>
      <c r="BHK30" s="46">
        <v>14</v>
      </c>
      <c r="BHL30" s="46">
        <v>15</v>
      </c>
      <c r="BHM30" s="46">
        <v>16</v>
      </c>
      <c r="BHN30" s="135" t="s">
        <v>22</v>
      </c>
      <c r="BHO30" s="136" t="s">
        <v>23</v>
      </c>
      <c r="BHP30" s="45">
        <v>17</v>
      </c>
      <c r="BHQ30" s="46">
        <v>18</v>
      </c>
      <c r="BHR30" s="46">
        <v>19</v>
      </c>
      <c r="BHS30" s="46">
        <v>20</v>
      </c>
      <c r="BHT30" s="46">
        <v>21</v>
      </c>
      <c r="BHU30" s="46">
        <v>22</v>
      </c>
      <c r="BHV30" s="135" t="s">
        <v>22</v>
      </c>
      <c r="BHW30" s="136" t="s">
        <v>23</v>
      </c>
      <c r="BHX30" s="45">
        <v>23</v>
      </c>
      <c r="BHY30" s="46">
        <v>24</v>
      </c>
      <c r="BHZ30" s="46">
        <v>25</v>
      </c>
      <c r="BIA30" s="46">
        <v>26</v>
      </c>
      <c r="BIB30" s="46">
        <v>27</v>
      </c>
      <c r="BIC30" s="46">
        <v>28</v>
      </c>
      <c r="BID30" s="135" t="s">
        <v>22</v>
      </c>
      <c r="BIE30" s="136" t="s">
        <v>23</v>
      </c>
      <c r="BIF30" s="45">
        <v>30</v>
      </c>
      <c r="BIG30" s="46">
        <v>31</v>
      </c>
      <c r="BIH30" s="46">
        <v>1</v>
      </c>
      <c r="BII30" s="46">
        <v>2</v>
      </c>
      <c r="BIJ30" s="46">
        <v>3</v>
      </c>
      <c r="BIK30" s="46">
        <v>4</v>
      </c>
      <c r="BIL30" s="135" t="s">
        <v>22</v>
      </c>
      <c r="BIM30" s="136" t="s">
        <v>23</v>
      </c>
      <c r="BIN30" s="45">
        <v>6</v>
      </c>
      <c r="BIO30" s="46">
        <v>7</v>
      </c>
      <c r="BIP30" s="46">
        <v>8</v>
      </c>
      <c r="BIQ30" s="46">
        <v>9</v>
      </c>
      <c r="BIR30" s="46">
        <v>10</v>
      </c>
      <c r="BIS30" s="46">
        <v>11</v>
      </c>
      <c r="BIT30" s="135" t="s">
        <v>22</v>
      </c>
      <c r="BIU30" s="153" t="s">
        <v>23</v>
      </c>
      <c r="BIV30" s="191">
        <v>12</v>
      </c>
      <c r="BIW30" s="192">
        <v>13</v>
      </c>
      <c r="BIX30" s="192">
        <v>14</v>
      </c>
      <c r="BIY30" s="192">
        <v>15</v>
      </c>
      <c r="BIZ30" s="192">
        <v>16</v>
      </c>
      <c r="BJA30" s="192">
        <v>17</v>
      </c>
      <c r="BJB30" s="193" t="s">
        <v>22</v>
      </c>
      <c r="BJC30" s="198" t="s">
        <v>23</v>
      </c>
      <c r="BJD30" s="45">
        <v>19</v>
      </c>
      <c r="BJE30" s="46">
        <v>20</v>
      </c>
      <c r="BJF30" s="46">
        <v>21</v>
      </c>
      <c r="BJG30" s="46">
        <v>22</v>
      </c>
      <c r="BJH30" s="46">
        <v>23</v>
      </c>
      <c r="BJI30" s="46">
        <v>24</v>
      </c>
      <c r="BJJ30" s="135" t="s">
        <v>22</v>
      </c>
      <c r="BJK30" s="136" t="s">
        <v>23</v>
      </c>
      <c r="BJL30" s="45">
        <v>25</v>
      </c>
      <c r="BJM30" s="46">
        <v>26</v>
      </c>
      <c r="BJN30" s="46">
        <v>27</v>
      </c>
      <c r="BJO30" s="46">
        <v>28</v>
      </c>
      <c r="BJP30" s="46">
        <v>29</v>
      </c>
      <c r="BJQ30" s="46">
        <v>30</v>
      </c>
      <c r="BJR30" s="135" t="s">
        <v>22</v>
      </c>
      <c r="BJS30" s="136" t="s">
        <v>23</v>
      </c>
      <c r="BJT30" s="45">
        <v>31</v>
      </c>
      <c r="BJU30" s="46">
        <v>1</v>
      </c>
      <c r="BJV30" s="46">
        <v>2</v>
      </c>
      <c r="BJW30" s="46">
        <v>3</v>
      </c>
      <c r="BJX30" s="46">
        <v>4</v>
      </c>
      <c r="BJY30" s="46">
        <v>5</v>
      </c>
      <c r="BJZ30" s="135" t="s">
        <v>22</v>
      </c>
      <c r="BKA30" s="136" t="s">
        <v>23</v>
      </c>
      <c r="BKB30" s="45">
        <v>6</v>
      </c>
      <c r="BKC30" s="46">
        <v>7</v>
      </c>
      <c r="BKD30" s="46">
        <v>8</v>
      </c>
      <c r="BKE30" s="46">
        <v>9</v>
      </c>
      <c r="BKF30" s="46">
        <v>10</v>
      </c>
      <c r="BKG30" s="46">
        <v>11</v>
      </c>
      <c r="BKH30" s="135" t="s">
        <v>22</v>
      </c>
      <c r="BKI30" s="136" t="s">
        <v>23</v>
      </c>
      <c r="BKJ30" s="45">
        <v>12</v>
      </c>
      <c r="BKK30" s="46">
        <v>13</v>
      </c>
      <c r="BKL30" s="46">
        <v>14</v>
      </c>
      <c r="BKM30" s="46">
        <v>15</v>
      </c>
      <c r="BKN30" s="46">
        <v>16</v>
      </c>
      <c r="BKO30" s="46">
        <v>17</v>
      </c>
      <c r="BKP30" s="135" t="s">
        <v>22</v>
      </c>
      <c r="BKQ30" s="136" t="s">
        <v>23</v>
      </c>
      <c r="BKR30" s="45">
        <v>18</v>
      </c>
      <c r="BKS30" s="45">
        <v>19</v>
      </c>
      <c r="BKT30" s="45">
        <v>20</v>
      </c>
      <c r="BKU30" s="45">
        <v>21</v>
      </c>
      <c r="BKV30" s="45">
        <v>22</v>
      </c>
      <c r="BKW30" s="45">
        <v>23</v>
      </c>
      <c r="BKX30" s="135" t="s">
        <v>22</v>
      </c>
      <c r="BKY30" s="136" t="s">
        <v>23</v>
      </c>
      <c r="BKZ30" s="45">
        <v>24</v>
      </c>
      <c r="BLA30" s="46">
        <v>25</v>
      </c>
      <c r="BLB30" s="46">
        <v>26</v>
      </c>
      <c r="BLC30" s="46">
        <v>27</v>
      </c>
      <c r="BLD30" s="46">
        <v>28</v>
      </c>
      <c r="BLE30" s="46">
        <v>29</v>
      </c>
      <c r="BLF30" s="135" t="s">
        <v>22</v>
      </c>
      <c r="BLG30" s="136" t="s">
        <v>23</v>
      </c>
      <c r="BLH30" s="45">
        <v>29</v>
      </c>
      <c r="BLI30" s="46">
        <v>30</v>
      </c>
      <c r="BLJ30" s="46">
        <v>1</v>
      </c>
      <c r="BLK30" s="46">
        <v>2</v>
      </c>
      <c r="BLL30" s="46">
        <v>3</v>
      </c>
      <c r="BLM30" s="46">
        <v>4</v>
      </c>
      <c r="BLN30" s="135" t="s">
        <v>22</v>
      </c>
      <c r="BLO30" s="136" t="s">
        <v>23</v>
      </c>
      <c r="BLP30" s="45">
        <v>5</v>
      </c>
      <c r="BLQ30" s="46">
        <v>6</v>
      </c>
      <c r="BLR30" s="46">
        <v>7</v>
      </c>
      <c r="BLS30" s="46">
        <v>8</v>
      </c>
      <c r="BLT30" s="46">
        <v>9</v>
      </c>
      <c r="BLU30" s="46">
        <v>10</v>
      </c>
      <c r="BLV30" s="135" t="s">
        <v>22</v>
      </c>
      <c r="BLW30" s="136" t="s">
        <v>23</v>
      </c>
      <c r="BLX30" s="45">
        <v>11</v>
      </c>
      <c r="BLY30" s="46">
        <v>12</v>
      </c>
      <c r="BLZ30" s="46">
        <v>13</v>
      </c>
      <c r="BMA30" s="46">
        <v>14</v>
      </c>
      <c r="BMB30" s="46">
        <v>15</v>
      </c>
      <c r="BMC30" s="46">
        <v>16</v>
      </c>
      <c r="BMD30" s="135" t="s">
        <v>22</v>
      </c>
      <c r="BME30" s="136" t="s">
        <v>23</v>
      </c>
      <c r="BMF30" s="45">
        <v>17</v>
      </c>
      <c r="BMG30" s="45">
        <v>18</v>
      </c>
      <c r="BMH30" s="45">
        <v>19</v>
      </c>
      <c r="BMI30" s="45">
        <v>20</v>
      </c>
      <c r="BMJ30" s="45">
        <v>21</v>
      </c>
      <c r="BMK30" s="45">
        <v>22</v>
      </c>
      <c r="BML30" s="135" t="s">
        <v>22</v>
      </c>
      <c r="BMM30" s="136" t="s">
        <v>23</v>
      </c>
      <c r="BMN30" s="45">
        <v>23</v>
      </c>
      <c r="BMO30" s="46">
        <v>24</v>
      </c>
      <c r="BMP30" s="46">
        <v>25</v>
      </c>
      <c r="BMQ30" s="46">
        <v>26</v>
      </c>
      <c r="BMR30" s="46">
        <v>27</v>
      </c>
      <c r="BMS30" s="46">
        <v>28</v>
      </c>
      <c r="BMT30" s="135" t="s">
        <v>22</v>
      </c>
      <c r="BMU30" s="136" t="s">
        <v>23</v>
      </c>
      <c r="BMV30" s="45">
        <v>29</v>
      </c>
      <c r="BMW30" s="46">
        <v>30</v>
      </c>
      <c r="BMX30" s="46">
        <v>31</v>
      </c>
      <c r="BMY30" s="46">
        <v>1</v>
      </c>
      <c r="BMZ30" s="46">
        <v>2</v>
      </c>
      <c r="BNA30" s="46">
        <v>3</v>
      </c>
      <c r="BNB30" s="135" t="s">
        <v>22</v>
      </c>
      <c r="BNC30" s="136" t="s">
        <v>23</v>
      </c>
      <c r="BND30" s="45">
        <v>4</v>
      </c>
      <c r="BNE30" s="46">
        <v>5</v>
      </c>
      <c r="BNF30" s="46">
        <v>6</v>
      </c>
      <c r="BNG30" s="46">
        <v>7</v>
      </c>
      <c r="BNH30" s="46">
        <v>8</v>
      </c>
      <c r="BNI30" s="46">
        <v>9</v>
      </c>
      <c r="BNJ30" s="135" t="s">
        <v>22</v>
      </c>
      <c r="BNK30" s="136" t="s">
        <v>23</v>
      </c>
      <c r="BNL30" s="45">
        <v>11</v>
      </c>
      <c r="BNM30" s="46">
        <v>12</v>
      </c>
      <c r="BNN30" s="46">
        <v>13</v>
      </c>
      <c r="BNO30" s="46">
        <v>14</v>
      </c>
      <c r="BNP30" s="46">
        <v>15</v>
      </c>
      <c r="BNQ30" s="46">
        <v>16</v>
      </c>
      <c r="BNR30" s="135" t="s">
        <v>22</v>
      </c>
      <c r="BNS30" s="136" t="s">
        <v>23</v>
      </c>
      <c r="BNT30" s="45">
        <v>17</v>
      </c>
      <c r="BNU30" s="46">
        <v>18</v>
      </c>
      <c r="BNV30" s="46">
        <v>19</v>
      </c>
      <c r="BNW30" s="46">
        <v>20</v>
      </c>
      <c r="BNX30" s="46">
        <v>21</v>
      </c>
      <c r="BNY30" s="46">
        <v>22</v>
      </c>
      <c r="BNZ30" s="135" t="s">
        <v>22</v>
      </c>
      <c r="BOA30" s="136" t="s">
        <v>23</v>
      </c>
      <c r="BOB30" s="45">
        <v>23</v>
      </c>
      <c r="BOC30" s="45">
        <v>24</v>
      </c>
      <c r="BOD30" s="45">
        <v>25</v>
      </c>
      <c r="BOE30" s="45">
        <v>26</v>
      </c>
      <c r="BOF30" s="45">
        <v>27</v>
      </c>
      <c r="BOG30" s="45">
        <v>28</v>
      </c>
      <c r="BOH30" s="135" t="s">
        <v>22</v>
      </c>
      <c r="BOI30" s="136" t="s">
        <v>23</v>
      </c>
      <c r="BOJ30" s="45">
        <v>29</v>
      </c>
      <c r="BOK30" s="46">
        <v>30</v>
      </c>
      <c r="BOL30" s="46">
        <v>1</v>
      </c>
      <c r="BOM30" s="46">
        <v>2</v>
      </c>
      <c r="BON30" s="46">
        <v>3</v>
      </c>
      <c r="BOO30" s="46">
        <v>4</v>
      </c>
      <c r="BOP30" s="135" t="s">
        <v>22</v>
      </c>
      <c r="BOQ30" s="136" t="s">
        <v>23</v>
      </c>
      <c r="BOR30" s="45">
        <v>6</v>
      </c>
      <c r="BOS30" s="46">
        <v>7</v>
      </c>
      <c r="BOT30" s="46">
        <v>8</v>
      </c>
      <c r="BOU30" s="46">
        <v>9</v>
      </c>
      <c r="BOV30" s="46">
        <v>10</v>
      </c>
      <c r="BOW30" s="46">
        <v>11</v>
      </c>
      <c r="BOX30" s="135" t="s">
        <v>22</v>
      </c>
      <c r="BOY30" s="136" t="s">
        <v>23</v>
      </c>
      <c r="BOZ30" s="45">
        <v>12</v>
      </c>
      <c r="BPA30" s="46">
        <v>13</v>
      </c>
      <c r="BPB30" s="46">
        <v>14</v>
      </c>
      <c r="BPC30" s="46">
        <v>15</v>
      </c>
      <c r="BPD30" s="46">
        <v>16</v>
      </c>
      <c r="BPE30" s="46">
        <v>17</v>
      </c>
      <c r="BPF30" s="135" t="s">
        <v>22</v>
      </c>
      <c r="BPG30" s="136" t="s">
        <v>23</v>
      </c>
      <c r="BPH30" s="45">
        <v>20</v>
      </c>
      <c r="BPI30" s="46">
        <v>21</v>
      </c>
      <c r="BPJ30" s="46">
        <v>22</v>
      </c>
      <c r="BPK30" s="46">
        <v>23</v>
      </c>
      <c r="BPL30" s="46">
        <v>24</v>
      </c>
      <c r="BPM30" s="46">
        <v>25</v>
      </c>
      <c r="BPN30" s="135" t="s">
        <v>22</v>
      </c>
      <c r="BPO30" s="136" t="s">
        <v>23</v>
      </c>
      <c r="BPP30" s="45">
        <v>26</v>
      </c>
      <c r="BPQ30" s="46">
        <v>27</v>
      </c>
      <c r="BPR30" s="46">
        <v>28</v>
      </c>
      <c r="BPS30" s="46">
        <v>29</v>
      </c>
      <c r="BPT30" s="46">
        <v>30</v>
      </c>
      <c r="BPU30" s="46">
        <v>31</v>
      </c>
      <c r="BPV30" s="135" t="s">
        <v>22</v>
      </c>
      <c r="BPW30" s="136" t="s">
        <v>23</v>
      </c>
      <c r="BPX30" s="45">
        <v>2</v>
      </c>
      <c r="BPY30" s="46">
        <v>3</v>
      </c>
      <c r="BPZ30" s="46">
        <v>4</v>
      </c>
      <c r="BQA30" s="46">
        <v>5</v>
      </c>
      <c r="BQB30" s="46">
        <v>6</v>
      </c>
      <c r="BQC30" s="46">
        <v>7</v>
      </c>
      <c r="BQD30" s="135" t="s">
        <v>22</v>
      </c>
      <c r="BQE30" s="136" t="s">
        <v>23</v>
      </c>
      <c r="BQF30" s="45">
        <v>8</v>
      </c>
      <c r="BQG30" s="46">
        <v>9</v>
      </c>
      <c r="BQH30" s="46">
        <v>10</v>
      </c>
      <c r="BQI30" s="46">
        <v>11</v>
      </c>
      <c r="BQJ30" s="46">
        <v>12</v>
      </c>
      <c r="BQK30" s="46">
        <v>13</v>
      </c>
      <c r="BQL30" s="135" t="s">
        <v>22</v>
      </c>
      <c r="BQM30" s="136" t="s">
        <v>23</v>
      </c>
      <c r="BQN30" s="45">
        <v>14</v>
      </c>
      <c r="BQO30" s="46">
        <v>15</v>
      </c>
      <c r="BQP30" s="46">
        <v>16</v>
      </c>
      <c r="BQQ30" s="46">
        <v>17</v>
      </c>
      <c r="BQR30" s="46">
        <v>18</v>
      </c>
      <c r="BQS30" s="46">
        <v>19</v>
      </c>
      <c r="BQT30" s="135" t="s">
        <v>22</v>
      </c>
      <c r="BQU30" s="136" t="s">
        <v>23</v>
      </c>
      <c r="BQV30" s="45">
        <v>20</v>
      </c>
      <c r="BQW30" s="46">
        <v>21</v>
      </c>
      <c r="BQX30" s="46">
        <v>22</v>
      </c>
      <c r="BQY30" s="46">
        <v>23</v>
      </c>
      <c r="BQZ30" s="46">
        <v>24</v>
      </c>
      <c r="BRA30" s="46">
        <v>25</v>
      </c>
      <c r="BRB30" s="135" t="s">
        <v>22</v>
      </c>
      <c r="BRC30" s="136" t="s">
        <v>23</v>
      </c>
      <c r="BRD30" s="45">
        <v>26</v>
      </c>
      <c r="BRE30" s="46">
        <v>27</v>
      </c>
      <c r="BRF30" s="46">
        <v>28</v>
      </c>
      <c r="BRG30" s="46">
        <v>29</v>
      </c>
      <c r="BRH30" s="46">
        <v>30</v>
      </c>
      <c r="BRI30" s="46">
        <v>31</v>
      </c>
      <c r="BRJ30" s="135" t="s">
        <v>22</v>
      </c>
      <c r="BRK30" s="136" t="s">
        <v>23</v>
      </c>
      <c r="BRL30" s="61">
        <v>1</v>
      </c>
      <c r="BRM30" s="62">
        <v>2</v>
      </c>
      <c r="BRN30" s="62">
        <v>3</v>
      </c>
      <c r="BRO30" s="62">
        <v>4</v>
      </c>
      <c r="BRP30" s="62">
        <v>5</v>
      </c>
      <c r="BRQ30" s="62">
        <v>6</v>
      </c>
      <c r="BRR30" s="137" t="s">
        <v>22</v>
      </c>
      <c r="BRS30" s="138" t="s">
        <v>23</v>
      </c>
      <c r="BRT30" s="45">
        <v>7</v>
      </c>
      <c r="BRU30" s="46">
        <v>8</v>
      </c>
      <c r="BRV30" s="46">
        <v>9</v>
      </c>
      <c r="BRW30" s="46">
        <v>10</v>
      </c>
      <c r="BRX30" s="46">
        <v>15</v>
      </c>
      <c r="BRY30" s="46">
        <v>16</v>
      </c>
      <c r="BRZ30" s="135" t="s">
        <v>22</v>
      </c>
      <c r="BSA30" s="136" t="s">
        <v>23</v>
      </c>
      <c r="BSB30" s="45">
        <v>17</v>
      </c>
      <c r="BSC30" s="46">
        <v>18</v>
      </c>
      <c r="BSD30" s="46">
        <v>19</v>
      </c>
      <c r="BSE30" s="46">
        <v>20</v>
      </c>
      <c r="BSF30" s="46">
        <v>21</v>
      </c>
      <c r="BSG30" s="46">
        <v>22</v>
      </c>
      <c r="BSH30" s="135" t="s">
        <v>22</v>
      </c>
      <c r="BSI30" s="136" t="s">
        <v>23</v>
      </c>
      <c r="BSJ30" s="45">
        <v>23</v>
      </c>
      <c r="BSK30" s="46">
        <v>24</v>
      </c>
      <c r="BSL30" s="46">
        <v>25</v>
      </c>
      <c r="BSM30" s="46">
        <v>26</v>
      </c>
      <c r="BSN30" s="46">
        <v>27</v>
      </c>
      <c r="BSO30" s="46">
        <v>28</v>
      </c>
      <c r="BSP30" s="135" t="s">
        <v>22</v>
      </c>
      <c r="BSQ30" s="136" t="s">
        <v>23</v>
      </c>
      <c r="BSR30" s="45">
        <v>2</v>
      </c>
      <c r="BSS30" s="46">
        <v>3</v>
      </c>
      <c r="BST30" s="46">
        <v>4</v>
      </c>
      <c r="BSU30" s="46">
        <v>5</v>
      </c>
      <c r="BSV30" s="46">
        <v>6</v>
      </c>
      <c r="BSW30" s="46">
        <v>7</v>
      </c>
      <c r="BSX30" s="135" t="s">
        <v>22</v>
      </c>
      <c r="BSY30" s="136" t="s">
        <v>23</v>
      </c>
      <c r="BSZ30" s="45">
        <v>9</v>
      </c>
      <c r="BTA30" s="46">
        <v>10</v>
      </c>
      <c r="BTB30" s="46">
        <v>11</v>
      </c>
      <c r="BTC30" s="46">
        <v>12</v>
      </c>
      <c r="BTD30" s="46">
        <v>13</v>
      </c>
      <c r="BTE30" s="46">
        <v>14</v>
      </c>
      <c r="BTF30" s="135" t="s">
        <v>22</v>
      </c>
      <c r="BTG30" s="136" t="s">
        <v>23</v>
      </c>
      <c r="BTH30" s="45">
        <v>15</v>
      </c>
      <c r="BTI30" s="46">
        <v>16</v>
      </c>
      <c r="BTJ30" s="46">
        <v>17</v>
      </c>
      <c r="BTK30" s="46">
        <v>18</v>
      </c>
      <c r="BTL30" s="46">
        <v>19</v>
      </c>
      <c r="BTM30" s="46">
        <v>20</v>
      </c>
      <c r="BTN30" s="137" t="s">
        <v>22</v>
      </c>
      <c r="BTO30" s="138" t="s">
        <v>23</v>
      </c>
      <c r="BTP30" s="45">
        <v>22</v>
      </c>
      <c r="BTQ30" s="46">
        <v>23</v>
      </c>
      <c r="BTR30" s="46">
        <v>24</v>
      </c>
      <c r="BTS30" s="46">
        <v>25</v>
      </c>
      <c r="BTT30" s="46">
        <v>26</v>
      </c>
      <c r="BTU30" s="46">
        <v>27</v>
      </c>
      <c r="BTV30" s="135" t="s">
        <v>22</v>
      </c>
      <c r="BTW30" s="136" t="s">
        <v>23</v>
      </c>
      <c r="BTX30" s="45">
        <v>29</v>
      </c>
      <c r="BTY30" s="46">
        <v>30</v>
      </c>
      <c r="BTZ30" s="46">
        <v>31</v>
      </c>
      <c r="BUA30" s="46">
        <v>1</v>
      </c>
      <c r="BUB30" s="46">
        <v>2</v>
      </c>
      <c r="BUC30" s="46">
        <v>3</v>
      </c>
      <c r="BUD30" s="137" t="s">
        <v>22</v>
      </c>
      <c r="BUE30" s="138" t="s">
        <v>23</v>
      </c>
      <c r="BUF30" s="45">
        <v>5</v>
      </c>
      <c r="BUG30" s="46">
        <v>6</v>
      </c>
      <c r="BUH30" s="46">
        <v>7</v>
      </c>
      <c r="BUI30" s="46">
        <v>8</v>
      </c>
      <c r="BUJ30" s="46">
        <v>9</v>
      </c>
      <c r="BUK30" s="46">
        <v>10</v>
      </c>
      <c r="BUL30" s="137" t="s">
        <v>22</v>
      </c>
      <c r="BUM30" s="138" t="s">
        <v>23</v>
      </c>
      <c r="BUN30" s="45">
        <v>11</v>
      </c>
      <c r="BUO30" s="46">
        <v>12</v>
      </c>
      <c r="BUP30" s="46">
        <v>13</v>
      </c>
      <c r="BUQ30" s="46">
        <v>14</v>
      </c>
      <c r="BUR30" s="46">
        <v>15</v>
      </c>
      <c r="BUS30" s="46">
        <v>16</v>
      </c>
      <c r="BUT30" s="137" t="s">
        <v>22</v>
      </c>
      <c r="BUU30" s="138" t="s">
        <v>23</v>
      </c>
      <c r="BUV30" s="45">
        <v>17</v>
      </c>
      <c r="BUW30" s="46">
        <v>18</v>
      </c>
      <c r="BUX30" s="46">
        <v>19</v>
      </c>
      <c r="BUY30" s="46">
        <v>20</v>
      </c>
      <c r="BUZ30" s="46">
        <v>21</v>
      </c>
      <c r="BVA30" s="46">
        <v>22</v>
      </c>
      <c r="BVB30" s="137" t="s">
        <v>22</v>
      </c>
      <c r="BVC30" s="138" t="s">
        <v>23</v>
      </c>
      <c r="BVD30" s="45">
        <v>24</v>
      </c>
      <c r="BVE30" s="46">
        <v>25</v>
      </c>
      <c r="BVF30" s="46">
        <v>26</v>
      </c>
      <c r="BVG30" s="46">
        <v>27</v>
      </c>
      <c r="BVH30" s="46">
        <v>28</v>
      </c>
      <c r="BVI30" s="46">
        <v>29</v>
      </c>
      <c r="BVJ30" s="137" t="s">
        <v>22</v>
      </c>
      <c r="BVK30" s="138" t="s">
        <v>23</v>
      </c>
      <c r="BVL30" s="45">
        <v>2</v>
      </c>
      <c r="BVM30" s="46">
        <v>3</v>
      </c>
      <c r="BVN30" s="46">
        <v>4</v>
      </c>
      <c r="BVO30" s="46">
        <v>5</v>
      </c>
      <c r="BVP30" s="46">
        <v>6</v>
      </c>
      <c r="BVQ30" s="46">
        <v>7</v>
      </c>
      <c r="BVR30" s="137" t="s">
        <v>22</v>
      </c>
      <c r="BVS30" s="138" t="s">
        <v>23</v>
      </c>
      <c r="BVT30" s="45">
        <v>8</v>
      </c>
      <c r="BVU30" s="46">
        <v>10</v>
      </c>
      <c r="BVV30" s="46">
        <v>11</v>
      </c>
      <c r="BVW30" s="46">
        <v>12</v>
      </c>
      <c r="BVX30" s="46">
        <v>13</v>
      </c>
      <c r="BVY30" s="46">
        <v>14</v>
      </c>
      <c r="BVZ30" s="137" t="s">
        <v>22</v>
      </c>
      <c r="BWA30" s="138" t="s">
        <v>23</v>
      </c>
      <c r="BWB30" s="45">
        <v>15</v>
      </c>
      <c r="BWC30" s="46">
        <v>16</v>
      </c>
      <c r="BWD30" s="46">
        <v>17</v>
      </c>
      <c r="BWE30" s="46">
        <v>18</v>
      </c>
      <c r="BWF30" s="46">
        <v>19</v>
      </c>
      <c r="BWG30" s="46">
        <v>20</v>
      </c>
      <c r="BWH30" s="137" t="s">
        <v>22</v>
      </c>
      <c r="BWI30" s="138" t="s">
        <v>23</v>
      </c>
      <c r="BWJ30" s="45">
        <v>21</v>
      </c>
      <c r="BWK30" s="46">
        <v>22</v>
      </c>
      <c r="BWL30" s="46">
        <v>23</v>
      </c>
      <c r="BWM30" s="46">
        <v>24</v>
      </c>
      <c r="BWN30" s="46">
        <v>25</v>
      </c>
      <c r="BWO30" s="46">
        <v>26</v>
      </c>
      <c r="BWP30" s="137" t="s">
        <v>22</v>
      </c>
      <c r="BWQ30" s="138" t="s">
        <v>23</v>
      </c>
      <c r="BWR30" s="45">
        <v>28</v>
      </c>
      <c r="BWS30" s="46">
        <v>29</v>
      </c>
      <c r="BWT30" s="46">
        <v>31</v>
      </c>
      <c r="BWU30" s="46">
        <v>1</v>
      </c>
      <c r="BWV30" s="46">
        <v>2</v>
      </c>
      <c r="BWW30" s="46">
        <v>3</v>
      </c>
      <c r="BWX30" s="137" t="s">
        <v>22</v>
      </c>
      <c r="BWY30" s="138" t="s">
        <v>23</v>
      </c>
      <c r="BWZ30" s="45">
        <v>4</v>
      </c>
      <c r="BXA30" s="46">
        <v>5</v>
      </c>
      <c r="BXB30" s="46">
        <v>6</v>
      </c>
      <c r="BXC30" s="46">
        <v>7</v>
      </c>
      <c r="BXD30" s="46">
        <v>8</v>
      </c>
      <c r="BXE30" s="46">
        <v>9</v>
      </c>
      <c r="BXF30" s="137" t="s">
        <v>22</v>
      </c>
      <c r="BXG30" s="138" t="s">
        <v>23</v>
      </c>
      <c r="BXH30" s="45">
        <v>11</v>
      </c>
      <c r="BXI30" s="46">
        <v>12</v>
      </c>
      <c r="BXJ30" s="46">
        <v>14</v>
      </c>
      <c r="BXK30" s="46">
        <v>15</v>
      </c>
      <c r="BXL30" s="46">
        <v>16</v>
      </c>
      <c r="BXM30" s="46">
        <v>17</v>
      </c>
      <c r="BXN30" s="137" t="s">
        <v>22</v>
      </c>
      <c r="BXO30" s="138" t="s">
        <v>23</v>
      </c>
      <c r="BXP30" s="45">
        <v>17</v>
      </c>
      <c r="BXQ30" s="46">
        <v>18</v>
      </c>
      <c r="BXR30" s="46">
        <v>19</v>
      </c>
      <c r="BXS30" s="46">
        <v>20</v>
      </c>
      <c r="BXT30" s="46">
        <v>21</v>
      </c>
      <c r="BXU30" s="46">
        <v>22</v>
      </c>
      <c r="BXV30" s="137" t="s">
        <v>22</v>
      </c>
      <c r="BXW30" s="138" t="s">
        <v>23</v>
      </c>
      <c r="BXX30" s="45">
        <v>25</v>
      </c>
      <c r="BXY30" s="46">
        <v>26</v>
      </c>
      <c r="BXZ30" s="46">
        <v>27</v>
      </c>
      <c r="BYA30" s="46">
        <v>28</v>
      </c>
      <c r="BYB30" s="46">
        <v>29</v>
      </c>
      <c r="BYC30" s="46">
        <v>30</v>
      </c>
      <c r="BYD30" s="137" t="s">
        <v>22</v>
      </c>
      <c r="BYE30" s="138" t="s">
        <v>23</v>
      </c>
      <c r="BYF30" s="45">
        <v>1</v>
      </c>
      <c r="BYG30" s="46">
        <v>2</v>
      </c>
      <c r="BYH30" s="46">
        <v>3</v>
      </c>
      <c r="BYI30" s="46">
        <v>5</v>
      </c>
      <c r="BYJ30" s="46">
        <v>6</v>
      </c>
      <c r="BYK30" s="46">
        <v>7</v>
      </c>
      <c r="BYL30" s="137" t="s">
        <v>22</v>
      </c>
      <c r="BYM30" s="138" t="s">
        <v>23</v>
      </c>
      <c r="BYN30" s="45">
        <v>8</v>
      </c>
      <c r="BYO30" s="46">
        <v>9</v>
      </c>
      <c r="BYP30" s="46">
        <v>10</v>
      </c>
      <c r="BYQ30" s="46">
        <v>12</v>
      </c>
      <c r="BYR30" s="46">
        <v>13</v>
      </c>
      <c r="BYS30" s="46">
        <v>14</v>
      </c>
      <c r="BYT30" s="137" t="s">
        <v>22</v>
      </c>
      <c r="BYU30" s="138" t="s">
        <v>23</v>
      </c>
      <c r="BYV30" s="45">
        <v>15</v>
      </c>
      <c r="BYW30" s="46">
        <v>16</v>
      </c>
      <c r="BYX30" s="46">
        <v>17</v>
      </c>
      <c r="BYY30" s="46">
        <v>18</v>
      </c>
      <c r="BYZ30" s="46">
        <v>19</v>
      </c>
      <c r="BZA30" s="46">
        <v>20</v>
      </c>
      <c r="BZB30" s="137" t="s">
        <v>22</v>
      </c>
      <c r="BZC30" s="138" t="s">
        <v>23</v>
      </c>
      <c r="BZD30" s="45">
        <v>21</v>
      </c>
      <c r="BZE30" s="46">
        <v>22</v>
      </c>
      <c r="BZF30" s="46">
        <v>23</v>
      </c>
      <c r="BZG30" s="46">
        <v>24</v>
      </c>
      <c r="BZH30" s="46">
        <v>25</v>
      </c>
      <c r="BZI30" s="46">
        <v>26</v>
      </c>
      <c r="BZJ30" s="137" t="s">
        <v>22</v>
      </c>
      <c r="BZK30" s="138" t="s">
        <v>23</v>
      </c>
      <c r="BZL30" s="45">
        <v>28</v>
      </c>
      <c r="BZM30" s="46">
        <v>29</v>
      </c>
      <c r="BZN30" s="46">
        <v>30</v>
      </c>
      <c r="BZO30" s="46">
        <v>31</v>
      </c>
      <c r="BZP30" s="46">
        <v>1</v>
      </c>
      <c r="BZQ30" s="46">
        <v>2</v>
      </c>
      <c r="BZR30" s="137" t="s">
        <v>22</v>
      </c>
      <c r="BZS30" s="138" t="s">
        <v>23</v>
      </c>
      <c r="BZT30" s="45">
        <v>2</v>
      </c>
      <c r="BZU30" s="46">
        <v>3</v>
      </c>
      <c r="BZV30" s="46">
        <v>4</v>
      </c>
      <c r="BZW30" s="46">
        <v>5</v>
      </c>
      <c r="BZX30" s="46">
        <v>6</v>
      </c>
      <c r="BZY30" s="46">
        <v>7</v>
      </c>
      <c r="BZZ30" s="137" t="s">
        <v>22</v>
      </c>
      <c r="CAA30" s="138" t="s">
        <v>23</v>
      </c>
      <c r="CAB30" s="45">
        <v>9</v>
      </c>
      <c r="CAC30" s="46">
        <v>10</v>
      </c>
      <c r="CAD30" s="46">
        <v>11</v>
      </c>
      <c r="CAE30" s="46">
        <v>12</v>
      </c>
      <c r="CAF30" s="46">
        <v>13</v>
      </c>
      <c r="CAG30" s="46">
        <v>14</v>
      </c>
      <c r="CAH30" s="137" t="s">
        <v>22</v>
      </c>
      <c r="CAI30" s="138" t="s">
        <v>23</v>
      </c>
      <c r="CAJ30" s="45">
        <v>16</v>
      </c>
      <c r="CAK30" s="46">
        <v>17</v>
      </c>
      <c r="CAL30" s="46">
        <v>18</v>
      </c>
      <c r="CAM30" s="46">
        <v>19</v>
      </c>
      <c r="CAN30" s="46">
        <v>20</v>
      </c>
      <c r="CAO30" s="46">
        <v>21</v>
      </c>
      <c r="CAP30" s="137" t="s">
        <v>22</v>
      </c>
      <c r="CAQ30" s="138" t="s">
        <v>23</v>
      </c>
      <c r="CAR30" s="45">
        <v>23</v>
      </c>
      <c r="CAS30" s="46">
        <v>24</v>
      </c>
      <c r="CAT30" s="46">
        <v>25</v>
      </c>
      <c r="CAU30" s="46">
        <v>26</v>
      </c>
      <c r="CAV30" s="46">
        <v>27</v>
      </c>
      <c r="CAW30" s="46">
        <v>28</v>
      </c>
      <c r="CAX30" s="137" t="s">
        <v>22</v>
      </c>
      <c r="CAY30" s="138" t="s">
        <v>23</v>
      </c>
      <c r="CAZ30" s="45">
        <v>29</v>
      </c>
      <c r="CBA30" s="46">
        <v>30</v>
      </c>
      <c r="CBB30" s="46">
        <v>31</v>
      </c>
      <c r="CBC30" s="46">
        <v>1</v>
      </c>
      <c r="CBD30" s="46">
        <v>2</v>
      </c>
      <c r="CBE30" s="46">
        <v>3</v>
      </c>
      <c r="CBF30" s="137" t="s">
        <v>22</v>
      </c>
      <c r="CBG30" s="138" t="s">
        <v>23</v>
      </c>
      <c r="CBH30" s="45">
        <v>4</v>
      </c>
      <c r="CBI30" s="46">
        <v>5</v>
      </c>
      <c r="CBJ30" s="46">
        <v>6</v>
      </c>
      <c r="CBK30" s="46">
        <v>7</v>
      </c>
      <c r="CBL30" s="46">
        <v>8</v>
      </c>
      <c r="CBM30" s="46">
        <v>9</v>
      </c>
      <c r="CBN30" s="137" t="s">
        <v>22</v>
      </c>
      <c r="CBO30" s="138" t="s">
        <v>23</v>
      </c>
      <c r="CBP30" s="45">
        <v>10</v>
      </c>
      <c r="CBQ30" s="46">
        <v>11</v>
      </c>
      <c r="CBR30" s="46">
        <v>12</v>
      </c>
      <c r="CBS30" s="46">
        <v>13</v>
      </c>
      <c r="CBT30" s="46">
        <v>14</v>
      </c>
      <c r="CBU30" s="46">
        <v>15</v>
      </c>
      <c r="CBV30" s="137" t="s">
        <v>22</v>
      </c>
      <c r="CBW30" s="138" t="s">
        <v>23</v>
      </c>
      <c r="CBX30" s="45">
        <v>17</v>
      </c>
      <c r="CBY30" s="46">
        <v>18</v>
      </c>
      <c r="CBZ30" s="46">
        <v>19</v>
      </c>
      <c r="CCA30" s="46">
        <v>20</v>
      </c>
      <c r="CCB30" s="46">
        <v>21</v>
      </c>
      <c r="CCC30" s="46">
        <v>22</v>
      </c>
      <c r="CCD30" s="137" t="s">
        <v>22</v>
      </c>
      <c r="CCE30" s="138" t="s">
        <v>23</v>
      </c>
      <c r="CCF30" s="45">
        <v>23</v>
      </c>
      <c r="CCG30" s="46">
        <v>24</v>
      </c>
      <c r="CCH30" s="46">
        <v>25</v>
      </c>
      <c r="CCI30" s="46">
        <v>27</v>
      </c>
      <c r="CCJ30" s="46">
        <v>28</v>
      </c>
      <c r="CCK30" s="46">
        <v>29</v>
      </c>
      <c r="CCL30" s="137" t="s">
        <v>22</v>
      </c>
      <c r="CCM30" s="138" t="s">
        <v>23</v>
      </c>
      <c r="CCN30" s="45">
        <v>30</v>
      </c>
      <c r="CCO30" s="46">
        <v>1</v>
      </c>
      <c r="CCP30" s="46">
        <v>2</v>
      </c>
      <c r="CCQ30" s="46">
        <v>3</v>
      </c>
      <c r="CCR30" s="46">
        <v>4</v>
      </c>
      <c r="CCS30" s="46">
        <v>5</v>
      </c>
      <c r="CCT30" s="137" t="s">
        <v>22</v>
      </c>
      <c r="CCU30" s="138" t="s">
        <v>23</v>
      </c>
      <c r="CCV30" s="45">
        <v>5</v>
      </c>
      <c r="CCW30" s="46">
        <v>6</v>
      </c>
      <c r="CCX30" s="46">
        <v>7</v>
      </c>
      <c r="CCY30" s="46">
        <v>8</v>
      </c>
      <c r="CCZ30" s="46">
        <v>9</v>
      </c>
      <c r="CDA30" s="46">
        <v>10</v>
      </c>
      <c r="CDB30" s="137" t="s">
        <v>22</v>
      </c>
      <c r="CDC30" s="138" t="s">
        <v>23</v>
      </c>
      <c r="CDD30" s="45">
        <v>11</v>
      </c>
      <c r="CDE30" s="46">
        <v>12</v>
      </c>
      <c r="CDF30" s="46">
        <v>13</v>
      </c>
      <c r="CDG30" s="46">
        <v>14</v>
      </c>
      <c r="CDH30" s="46">
        <v>15</v>
      </c>
      <c r="CDI30" s="46">
        <v>16</v>
      </c>
      <c r="CDJ30" s="137" t="s">
        <v>22</v>
      </c>
      <c r="CDK30" s="138" t="s">
        <v>23</v>
      </c>
      <c r="CDL30" s="45">
        <v>18</v>
      </c>
      <c r="CDM30" s="46">
        <v>19</v>
      </c>
      <c r="CDN30" s="46">
        <v>20</v>
      </c>
      <c r="CDO30" s="46">
        <v>21</v>
      </c>
      <c r="CDP30" s="46">
        <v>22</v>
      </c>
      <c r="CDQ30" s="46">
        <v>23</v>
      </c>
      <c r="CDR30" s="137" t="s">
        <v>22</v>
      </c>
      <c r="CDS30" s="138" t="s">
        <v>23</v>
      </c>
      <c r="CDT30" s="61">
        <v>24</v>
      </c>
      <c r="CDU30" s="62">
        <v>25</v>
      </c>
      <c r="CDV30" s="62">
        <v>26</v>
      </c>
      <c r="CDW30" s="62">
        <v>27</v>
      </c>
      <c r="CDX30" s="62">
        <v>28</v>
      </c>
      <c r="CDY30" s="62">
        <v>29</v>
      </c>
      <c r="CDZ30" s="137" t="s">
        <v>22</v>
      </c>
      <c r="CEA30" s="138" t="s">
        <v>23</v>
      </c>
      <c r="CEB30" s="45">
        <v>30</v>
      </c>
      <c r="CEC30" s="46">
        <v>31</v>
      </c>
      <c r="CED30" s="46">
        <v>1</v>
      </c>
      <c r="CEE30" s="46">
        <v>2</v>
      </c>
      <c r="CEF30" s="46">
        <v>3</v>
      </c>
      <c r="CEG30" s="46">
        <v>4</v>
      </c>
      <c r="CEH30" s="137" t="s">
        <v>22</v>
      </c>
      <c r="CEI30" s="138" t="s">
        <v>23</v>
      </c>
      <c r="CEJ30" s="61">
        <v>5</v>
      </c>
      <c r="CEK30" s="62">
        <v>6</v>
      </c>
      <c r="CEL30" s="62">
        <v>7</v>
      </c>
      <c r="CEM30" s="62">
        <v>8</v>
      </c>
      <c r="CEN30" s="62">
        <v>9</v>
      </c>
      <c r="CEO30" s="62">
        <v>10</v>
      </c>
      <c r="CEP30" s="137" t="s">
        <v>22</v>
      </c>
      <c r="CEQ30" s="138" t="s">
        <v>23</v>
      </c>
      <c r="CER30" s="45">
        <v>11</v>
      </c>
      <c r="CES30" s="46">
        <v>12</v>
      </c>
      <c r="CET30" s="46">
        <v>13</v>
      </c>
      <c r="CEU30" s="46">
        <v>15</v>
      </c>
      <c r="CEV30" s="46">
        <v>16</v>
      </c>
      <c r="CEW30" s="46">
        <v>17</v>
      </c>
      <c r="CEX30" s="137" t="s">
        <v>22</v>
      </c>
      <c r="CEY30" s="138" t="s">
        <v>23</v>
      </c>
      <c r="CEZ30" s="45">
        <v>19</v>
      </c>
      <c r="CFA30" s="46">
        <v>20</v>
      </c>
      <c r="CFB30" s="46">
        <v>21</v>
      </c>
      <c r="CFC30" s="46">
        <v>22</v>
      </c>
      <c r="CFD30" s="46">
        <v>23</v>
      </c>
      <c r="CFE30" s="46">
        <v>24</v>
      </c>
      <c r="CFF30" s="137" t="s">
        <v>22</v>
      </c>
      <c r="CFG30" s="138" t="s">
        <v>23</v>
      </c>
      <c r="CFH30" s="45">
        <v>25</v>
      </c>
      <c r="CFI30" s="46">
        <v>26</v>
      </c>
      <c r="CFJ30" s="46">
        <v>27</v>
      </c>
      <c r="CFK30" s="46">
        <v>28</v>
      </c>
      <c r="CFL30" s="46">
        <v>29</v>
      </c>
      <c r="CFM30" s="46">
        <v>30</v>
      </c>
      <c r="CFN30" s="137" t="s">
        <v>22</v>
      </c>
      <c r="CFO30" s="138" t="s">
        <v>23</v>
      </c>
      <c r="CFP30" s="45">
        <v>1</v>
      </c>
      <c r="CFQ30" s="46">
        <v>2</v>
      </c>
      <c r="CFR30" s="46">
        <v>3</v>
      </c>
      <c r="CFS30" s="46">
        <v>4</v>
      </c>
      <c r="CFT30" s="46">
        <v>6</v>
      </c>
      <c r="CFU30" s="46">
        <v>7</v>
      </c>
      <c r="CFV30" s="137" t="s">
        <v>22</v>
      </c>
      <c r="CFW30" s="138" t="s">
        <v>23</v>
      </c>
      <c r="CFX30" s="45">
        <v>8</v>
      </c>
      <c r="CFY30" s="46">
        <v>9</v>
      </c>
      <c r="CFZ30" s="46">
        <v>10</v>
      </c>
      <c r="CGA30" s="46">
        <v>11</v>
      </c>
      <c r="CGB30" s="46">
        <v>12</v>
      </c>
      <c r="CGC30" s="46">
        <v>13</v>
      </c>
      <c r="CGD30" s="137" t="s">
        <v>22</v>
      </c>
      <c r="CGE30" s="138" t="s">
        <v>23</v>
      </c>
      <c r="CGF30" s="45">
        <v>15</v>
      </c>
      <c r="CGG30" s="45">
        <v>16</v>
      </c>
      <c r="CGH30" s="45">
        <v>17</v>
      </c>
      <c r="CGI30" s="45">
        <v>18</v>
      </c>
      <c r="CGJ30" s="45">
        <v>19</v>
      </c>
      <c r="CGK30" s="45">
        <v>20</v>
      </c>
      <c r="CGL30" s="137" t="s">
        <v>22</v>
      </c>
      <c r="CGM30" s="138" t="s">
        <v>23</v>
      </c>
      <c r="CGN30" s="71">
        <v>21</v>
      </c>
      <c r="CGO30" s="103">
        <v>22</v>
      </c>
      <c r="CGP30" s="103">
        <v>23</v>
      </c>
      <c r="CGQ30" s="103">
        <v>24</v>
      </c>
      <c r="CGR30" s="103">
        <v>25</v>
      </c>
      <c r="CGS30" s="103">
        <v>26</v>
      </c>
      <c r="CGT30" s="181" t="s">
        <v>22</v>
      </c>
      <c r="CGU30" s="182" t="s">
        <v>23</v>
      </c>
      <c r="CGV30" s="61">
        <v>27</v>
      </c>
      <c r="CGW30" s="62">
        <v>28</v>
      </c>
      <c r="CGX30" s="62">
        <v>29</v>
      </c>
      <c r="CGY30" s="62">
        <v>30</v>
      </c>
      <c r="CGZ30" s="62">
        <v>31</v>
      </c>
      <c r="CHA30" s="62">
        <v>3</v>
      </c>
      <c r="CHB30" s="137" t="s">
        <v>22</v>
      </c>
      <c r="CHC30" s="138" t="s">
        <v>23</v>
      </c>
      <c r="CHD30" s="45">
        <v>3</v>
      </c>
      <c r="CHE30" s="46">
        <v>4</v>
      </c>
      <c r="CHF30" s="46">
        <v>5</v>
      </c>
      <c r="CHG30" s="46">
        <v>6</v>
      </c>
      <c r="CHH30" s="46">
        <v>7</v>
      </c>
      <c r="CHI30" s="46">
        <v>8</v>
      </c>
      <c r="CHJ30" s="137" t="s">
        <v>22</v>
      </c>
      <c r="CHK30" s="138" t="s">
        <v>23</v>
      </c>
      <c r="CHL30" s="45">
        <v>9</v>
      </c>
      <c r="CHM30" s="46">
        <v>10</v>
      </c>
      <c r="CHN30" s="46">
        <v>11</v>
      </c>
      <c r="CHO30" s="46">
        <v>12</v>
      </c>
      <c r="CHP30" s="46">
        <v>13</v>
      </c>
      <c r="CHQ30" s="46">
        <v>14</v>
      </c>
      <c r="CHR30" s="137" t="s">
        <v>22</v>
      </c>
      <c r="CHS30" s="138" t="s">
        <v>23</v>
      </c>
      <c r="CHT30" s="45">
        <v>14</v>
      </c>
      <c r="CHU30" s="45">
        <v>15</v>
      </c>
      <c r="CHV30" s="45">
        <v>16</v>
      </c>
      <c r="CHW30" s="45">
        <v>17</v>
      </c>
      <c r="CHX30" s="45">
        <v>18</v>
      </c>
      <c r="CHY30" s="45">
        <v>19</v>
      </c>
      <c r="CHZ30" s="137" t="s">
        <v>22</v>
      </c>
      <c r="CIA30" s="138" t="s">
        <v>23</v>
      </c>
      <c r="CIB30" s="61">
        <v>21</v>
      </c>
      <c r="CIC30" s="62">
        <v>22</v>
      </c>
      <c r="CID30" s="62">
        <v>23</v>
      </c>
      <c r="CIE30" s="62">
        <v>24</v>
      </c>
      <c r="CIF30" s="62">
        <v>25</v>
      </c>
      <c r="CIG30" s="62">
        <v>26</v>
      </c>
      <c r="CIH30" s="137" t="s">
        <v>22</v>
      </c>
      <c r="CII30" s="138" t="s">
        <v>23</v>
      </c>
      <c r="CIJ30" s="45">
        <v>27</v>
      </c>
      <c r="CIK30" s="46">
        <v>28</v>
      </c>
      <c r="CIL30" s="46">
        <v>29</v>
      </c>
      <c r="CIM30" s="46">
        <v>30</v>
      </c>
      <c r="CIN30" s="46">
        <v>31</v>
      </c>
      <c r="CIO30" s="46">
        <v>5</v>
      </c>
      <c r="CIP30" s="137" t="s">
        <v>22</v>
      </c>
      <c r="CIQ30" s="138" t="s">
        <v>23</v>
      </c>
      <c r="CIR30" s="45">
        <v>7</v>
      </c>
      <c r="CIS30" s="46">
        <v>8</v>
      </c>
      <c r="CIT30" s="46">
        <v>9</v>
      </c>
      <c r="CIU30" s="46">
        <v>10</v>
      </c>
      <c r="CIV30" s="46">
        <v>11</v>
      </c>
      <c r="CIW30" s="46">
        <v>12</v>
      </c>
      <c r="CIX30" s="137" t="s">
        <v>22</v>
      </c>
      <c r="CIY30" s="138" t="s">
        <v>23</v>
      </c>
      <c r="CIZ30" s="45">
        <v>14</v>
      </c>
      <c r="CJA30" s="46">
        <v>15</v>
      </c>
      <c r="CJB30" s="46">
        <v>16</v>
      </c>
      <c r="CJC30" s="46">
        <v>17</v>
      </c>
      <c r="CJD30" s="46">
        <v>18</v>
      </c>
      <c r="CJE30" s="46">
        <v>19</v>
      </c>
      <c r="CJF30" s="137" t="s">
        <v>22</v>
      </c>
      <c r="CJG30" s="138" t="s">
        <v>23</v>
      </c>
      <c r="CJH30" s="45">
        <v>20</v>
      </c>
      <c r="CJI30" s="46">
        <v>21</v>
      </c>
      <c r="CJJ30" s="46">
        <v>22</v>
      </c>
      <c r="CJK30" s="46">
        <v>23</v>
      </c>
      <c r="CJL30" s="46">
        <v>24</v>
      </c>
      <c r="CJM30" s="46">
        <v>25</v>
      </c>
      <c r="CJN30" s="137" t="s">
        <v>22</v>
      </c>
      <c r="CJO30" s="183" t="s">
        <v>23</v>
      </c>
      <c r="CJP30" s="61">
        <v>26</v>
      </c>
      <c r="CJQ30" s="62">
        <v>28</v>
      </c>
      <c r="CJR30" s="62">
        <v>1</v>
      </c>
      <c r="CJS30" s="62">
        <v>2</v>
      </c>
      <c r="CJT30" s="62">
        <v>3</v>
      </c>
      <c r="CJU30" s="62">
        <v>4</v>
      </c>
      <c r="CJV30" s="137" t="s">
        <v>22</v>
      </c>
      <c r="CJW30" s="138" t="s">
        <v>23</v>
      </c>
      <c r="CJX30" s="61">
        <v>5</v>
      </c>
      <c r="CJY30" s="62">
        <v>6</v>
      </c>
      <c r="CJZ30" s="62">
        <v>7</v>
      </c>
      <c r="CKA30" s="62">
        <v>8</v>
      </c>
      <c r="CKB30" s="62">
        <v>9</v>
      </c>
      <c r="CKC30" s="62">
        <v>10</v>
      </c>
      <c r="CKD30" s="137" t="s">
        <v>22</v>
      </c>
      <c r="CKE30" s="138" t="s">
        <v>23</v>
      </c>
      <c r="CKF30" s="61">
        <v>14</v>
      </c>
      <c r="CKG30" s="61">
        <v>15</v>
      </c>
      <c r="CKH30" s="61">
        <v>16</v>
      </c>
      <c r="CKI30" s="61">
        <v>17</v>
      </c>
      <c r="CKJ30" s="61">
        <v>18</v>
      </c>
      <c r="CKK30" s="61">
        <v>19</v>
      </c>
      <c r="CKL30" s="137" t="s">
        <v>22</v>
      </c>
      <c r="CKM30" s="138" t="s">
        <v>23</v>
      </c>
      <c r="CKN30" s="45">
        <v>19</v>
      </c>
      <c r="CKO30" s="46">
        <v>21</v>
      </c>
      <c r="CKP30" s="46">
        <v>22</v>
      </c>
      <c r="CKQ30" s="46">
        <v>23</v>
      </c>
      <c r="CKR30" s="46">
        <v>24</v>
      </c>
      <c r="CKS30" s="46">
        <v>25</v>
      </c>
      <c r="CKT30" s="137" t="s">
        <v>22</v>
      </c>
      <c r="CKU30" s="138" t="s">
        <v>23</v>
      </c>
      <c r="CKV30" s="45">
        <v>26</v>
      </c>
      <c r="CKW30" s="46">
        <v>27</v>
      </c>
      <c r="CKX30" s="46">
        <v>28</v>
      </c>
      <c r="CKY30" s="46">
        <v>29</v>
      </c>
      <c r="CKZ30" s="46">
        <v>30</v>
      </c>
      <c r="CLA30" s="46">
        <v>31</v>
      </c>
      <c r="CLB30" s="137" t="s">
        <v>22</v>
      </c>
      <c r="CLC30" s="138" t="s">
        <v>23</v>
      </c>
      <c r="CLD30" s="45">
        <v>1</v>
      </c>
      <c r="CLE30" s="46">
        <v>2</v>
      </c>
      <c r="CLF30" s="46">
        <v>3</v>
      </c>
      <c r="CLG30" s="46">
        <v>4</v>
      </c>
      <c r="CLH30" s="46">
        <v>5</v>
      </c>
      <c r="CLI30" s="46">
        <v>6</v>
      </c>
      <c r="CLJ30" s="137" t="s">
        <v>22</v>
      </c>
      <c r="CLK30" s="138" t="s">
        <v>23</v>
      </c>
      <c r="CLL30" s="45">
        <v>7</v>
      </c>
      <c r="CLM30" s="46">
        <v>8</v>
      </c>
      <c r="CLN30" s="46">
        <v>9</v>
      </c>
      <c r="CLO30" s="46">
        <v>10</v>
      </c>
      <c r="CLP30" s="46">
        <v>11</v>
      </c>
      <c r="CLQ30" s="46">
        <v>12</v>
      </c>
      <c r="CLR30" s="137" t="s">
        <v>22</v>
      </c>
      <c r="CLS30" s="138" t="s">
        <v>23</v>
      </c>
      <c r="CLT30" s="45">
        <v>15</v>
      </c>
      <c r="CLU30" s="46">
        <v>16</v>
      </c>
      <c r="CLV30" s="46">
        <v>17</v>
      </c>
      <c r="CLW30" s="46">
        <v>18</v>
      </c>
      <c r="CLX30" s="46">
        <v>19</v>
      </c>
      <c r="CLY30" s="46">
        <v>20</v>
      </c>
      <c r="CLZ30" s="137" t="s">
        <v>22</v>
      </c>
      <c r="CMA30" s="138" t="s">
        <v>23</v>
      </c>
      <c r="CMB30" s="45">
        <v>21</v>
      </c>
      <c r="CMC30" s="46">
        <v>22</v>
      </c>
      <c r="CMD30" s="46">
        <v>23</v>
      </c>
      <c r="CME30" s="46">
        <v>24</v>
      </c>
      <c r="CMF30" s="46">
        <v>25</v>
      </c>
      <c r="CMG30" s="46">
        <v>26</v>
      </c>
      <c r="CMH30" s="137" t="s">
        <v>22</v>
      </c>
      <c r="CMI30" s="138" t="s">
        <v>23</v>
      </c>
      <c r="CMJ30" s="45">
        <v>27</v>
      </c>
      <c r="CMK30" s="46">
        <v>28</v>
      </c>
      <c r="CML30" s="46">
        <v>29</v>
      </c>
      <c r="CMM30" s="46">
        <v>2</v>
      </c>
      <c r="CMN30" s="46">
        <v>3</v>
      </c>
      <c r="CMO30" s="46">
        <v>4</v>
      </c>
      <c r="CMP30" s="137" t="s">
        <v>22</v>
      </c>
      <c r="CMQ30" s="138" t="s">
        <v>23</v>
      </c>
      <c r="CMR30" s="45">
        <v>5</v>
      </c>
      <c r="CMS30" s="46">
        <v>6</v>
      </c>
      <c r="CMT30" s="46">
        <v>7</v>
      </c>
      <c r="CMU30" s="46">
        <v>9</v>
      </c>
      <c r="CMV30" s="46">
        <v>10</v>
      </c>
      <c r="CMW30" s="46">
        <v>11</v>
      </c>
      <c r="CMX30" s="137" t="s">
        <v>22</v>
      </c>
      <c r="CMY30" s="138" t="s">
        <v>23</v>
      </c>
      <c r="CMZ30" s="45">
        <v>12</v>
      </c>
      <c r="CNA30" s="46">
        <v>13</v>
      </c>
      <c r="CNB30" s="46">
        <v>14</v>
      </c>
      <c r="CNC30" s="46">
        <v>16</v>
      </c>
      <c r="CND30" s="46">
        <v>17</v>
      </c>
      <c r="CNE30" s="46">
        <v>18</v>
      </c>
      <c r="CNF30" s="137" t="s">
        <v>22</v>
      </c>
      <c r="CNG30" s="138" t="s">
        <v>23</v>
      </c>
      <c r="CNH30" s="45">
        <v>19</v>
      </c>
      <c r="CNI30" s="46">
        <v>20</v>
      </c>
      <c r="CNJ30" s="46">
        <v>21</v>
      </c>
      <c r="CNK30" s="46">
        <v>23</v>
      </c>
      <c r="CNL30" s="46">
        <v>24</v>
      </c>
      <c r="CNM30" s="46">
        <v>25</v>
      </c>
      <c r="CNN30" s="137" t="s">
        <v>22</v>
      </c>
      <c r="CNO30" s="138" t="s">
        <v>23</v>
      </c>
      <c r="CNP30" s="45">
        <v>26</v>
      </c>
      <c r="CNQ30" s="46">
        <v>27</v>
      </c>
      <c r="CNR30" s="46">
        <v>28</v>
      </c>
      <c r="CNS30" s="46">
        <v>30</v>
      </c>
      <c r="CNT30" s="46">
        <v>31</v>
      </c>
      <c r="CNU30" s="46">
        <v>1</v>
      </c>
      <c r="CNV30" s="137" t="s">
        <v>22</v>
      </c>
      <c r="CNW30" s="138" t="s">
        <v>23</v>
      </c>
      <c r="CNX30" s="45">
        <v>2</v>
      </c>
      <c r="CNY30" s="46">
        <v>3</v>
      </c>
      <c r="CNZ30" s="46">
        <v>4</v>
      </c>
      <c r="COA30" s="46">
        <v>6</v>
      </c>
      <c r="COB30" s="46">
        <v>7</v>
      </c>
      <c r="COC30" s="46">
        <v>8</v>
      </c>
      <c r="COD30" s="137" t="s">
        <v>22</v>
      </c>
      <c r="COE30" s="138" t="s">
        <v>23</v>
      </c>
      <c r="COF30" s="324">
        <v>9</v>
      </c>
      <c r="COG30" s="325">
        <v>10</v>
      </c>
      <c r="COH30" s="325">
        <v>11</v>
      </c>
      <c r="COI30" s="325">
        <v>13</v>
      </c>
      <c r="COJ30" s="325">
        <v>14</v>
      </c>
      <c r="COK30" s="325">
        <v>15</v>
      </c>
      <c r="COL30" s="137" t="s">
        <v>22</v>
      </c>
      <c r="COM30" s="138" t="s">
        <v>23</v>
      </c>
      <c r="CON30" s="45">
        <v>16</v>
      </c>
      <c r="COO30" s="46">
        <v>17</v>
      </c>
      <c r="COP30" s="46">
        <v>18</v>
      </c>
      <c r="COQ30" s="46">
        <v>20</v>
      </c>
      <c r="COR30" s="46">
        <v>21</v>
      </c>
      <c r="COS30" s="46">
        <v>22</v>
      </c>
      <c r="COT30" s="137" t="s">
        <v>22</v>
      </c>
      <c r="COU30" s="138" t="s">
        <v>23</v>
      </c>
      <c r="COV30" s="45">
        <v>23</v>
      </c>
      <c r="COW30" s="46">
        <v>24</v>
      </c>
      <c r="COX30" s="46">
        <v>25</v>
      </c>
      <c r="COY30" s="46">
        <v>27</v>
      </c>
      <c r="COZ30" s="46">
        <v>28</v>
      </c>
      <c r="CPA30" s="46">
        <v>29</v>
      </c>
      <c r="CPB30" s="137" t="s">
        <v>22</v>
      </c>
      <c r="CPC30" s="138" t="s">
        <v>23</v>
      </c>
      <c r="CPD30" s="324">
        <v>4</v>
      </c>
      <c r="CPE30" s="325">
        <v>5</v>
      </c>
      <c r="CPF30" s="325">
        <v>6</v>
      </c>
      <c r="CPG30" s="325">
        <v>7</v>
      </c>
      <c r="CPH30" s="325">
        <v>8</v>
      </c>
      <c r="CPI30" s="325">
        <v>9</v>
      </c>
      <c r="CPJ30" s="137" t="s">
        <v>22</v>
      </c>
      <c r="CPK30" s="138" t="s">
        <v>23</v>
      </c>
      <c r="CPL30" s="45">
        <v>10</v>
      </c>
      <c r="CPM30" s="46">
        <v>11</v>
      </c>
      <c r="CPN30" s="46">
        <v>12</v>
      </c>
      <c r="CPO30" s="46">
        <v>13</v>
      </c>
      <c r="CPP30" s="46">
        <v>14</v>
      </c>
      <c r="CPQ30" s="46">
        <v>15</v>
      </c>
      <c r="CPR30" s="137" t="s">
        <v>22</v>
      </c>
      <c r="CPS30" s="138" t="s">
        <v>23</v>
      </c>
      <c r="CPT30" s="45">
        <v>16</v>
      </c>
      <c r="CPU30" s="46">
        <v>18</v>
      </c>
      <c r="CPV30" s="46">
        <v>19</v>
      </c>
      <c r="CPW30" s="46">
        <v>20</v>
      </c>
      <c r="CPX30" s="46">
        <v>21</v>
      </c>
      <c r="CPY30" s="46">
        <v>22</v>
      </c>
      <c r="CPZ30" s="137" t="s">
        <v>22</v>
      </c>
      <c r="CQA30" s="138" t="s">
        <v>23</v>
      </c>
      <c r="CQB30" s="324">
        <v>25</v>
      </c>
      <c r="CQC30" s="325">
        <v>26</v>
      </c>
      <c r="CQD30" s="325">
        <v>27</v>
      </c>
      <c r="CQE30" s="325">
        <v>28</v>
      </c>
      <c r="CQF30" s="325">
        <v>29</v>
      </c>
      <c r="CQG30" s="325">
        <v>30</v>
      </c>
      <c r="CQH30" s="137" t="s">
        <v>22</v>
      </c>
      <c r="CQI30" s="138" t="s">
        <v>23</v>
      </c>
      <c r="CQJ30" s="335">
        <v>1</v>
      </c>
      <c r="CQK30" s="336">
        <v>2</v>
      </c>
      <c r="CQL30" s="336">
        <v>3</v>
      </c>
      <c r="CQM30" s="336">
        <v>4</v>
      </c>
      <c r="CQN30" s="336">
        <v>5</v>
      </c>
      <c r="CQO30" s="336">
        <v>6</v>
      </c>
      <c r="CQP30" s="137" t="s">
        <v>22</v>
      </c>
      <c r="CQQ30" s="138" t="s">
        <v>23</v>
      </c>
      <c r="CQR30" s="333">
        <v>7</v>
      </c>
      <c r="CQS30" s="334">
        <v>8</v>
      </c>
      <c r="CQT30" s="334">
        <v>9</v>
      </c>
      <c r="CQU30" s="334">
        <v>10</v>
      </c>
      <c r="CQV30" s="334">
        <v>11</v>
      </c>
      <c r="CQW30" s="334">
        <v>12</v>
      </c>
      <c r="CQX30" s="137" t="s">
        <v>22</v>
      </c>
      <c r="CQY30" s="138" t="s">
        <v>23</v>
      </c>
      <c r="CQZ30" s="61">
        <v>13</v>
      </c>
      <c r="CRA30" s="62">
        <v>14</v>
      </c>
      <c r="CRB30" s="62">
        <v>15</v>
      </c>
      <c r="CRC30" s="62">
        <v>16</v>
      </c>
      <c r="CRD30" s="62">
        <v>17</v>
      </c>
      <c r="CRE30" s="62">
        <v>18</v>
      </c>
      <c r="CRF30" s="137" t="s">
        <v>22</v>
      </c>
      <c r="CRG30" s="138" t="s">
        <v>23</v>
      </c>
      <c r="CRH30" s="45">
        <v>19</v>
      </c>
      <c r="CRI30" s="46">
        <v>20</v>
      </c>
      <c r="CRJ30" s="46">
        <v>21</v>
      </c>
      <c r="CRK30" s="46">
        <v>22</v>
      </c>
      <c r="CRL30" s="46">
        <v>23</v>
      </c>
      <c r="CRM30" s="46">
        <v>24</v>
      </c>
      <c r="CRN30" s="137" t="s">
        <v>22</v>
      </c>
      <c r="CRO30" s="138" t="s">
        <v>23</v>
      </c>
      <c r="CRP30" s="45">
        <v>25</v>
      </c>
      <c r="CRQ30" s="46">
        <v>26</v>
      </c>
      <c r="CRR30" s="46">
        <v>27</v>
      </c>
      <c r="CRS30" s="46">
        <v>28</v>
      </c>
      <c r="CRT30" s="46">
        <v>29</v>
      </c>
      <c r="CRU30" s="46">
        <v>30</v>
      </c>
      <c r="CRV30" s="165" t="s">
        <v>22</v>
      </c>
      <c r="CRW30" s="166" t="s">
        <v>23</v>
      </c>
      <c r="CRX30" s="324">
        <v>1</v>
      </c>
      <c r="CRY30" s="325">
        <v>3</v>
      </c>
      <c r="CRZ30" s="325">
        <v>4</v>
      </c>
      <c r="CSA30" s="325">
        <v>5</v>
      </c>
      <c r="CSB30" s="325">
        <v>6</v>
      </c>
      <c r="CSC30" s="325">
        <v>7</v>
      </c>
      <c r="CSD30" s="165" t="s">
        <v>22</v>
      </c>
      <c r="CSE30" s="166" t="s">
        <v>23</v>
      </c>
      <c r="CSF30" s="61">
        <v>8</v>
      </c>
      <c r="CSG30" s="62">
        <v>9</v>
      </c>
      <c r="CSH30" s="62">
        <v>10</v>
      </c>
      <c r="CSI30" s="62">
        <v>12</v>
      </c>
      <c r="CSJ30" s="62">
        <v>13</v>
      </c>
      <c r="CSK30" s="62">
        <v>14</v>
      </c>
      <c r="CSL30" s="165" t="s">
        <v>22</v>
      </c>
      <c r="CSM30" s="166" t="s">
        <v>23</v>
      </c>
      <c r="CSN30" s="45">
        <v>15</v>
      </c>
      <c r="CSO30" s="46">
        <v>16</v>
      </c>
      <c r="CSP30" s="46">
        <v>17</v>
      </c>
      <c r="CSQ30" s="46">
        <v>18</v>
      </c>
      <c r="CSR30" s="46">
        <v>19</v>
      </c>
      <c r="CSS30" s="46">
        <v>20</v>
      </c>
      <c r="CST30" s="165" t="s">
        <v>22</v>
      </c>
      <c r="CSU30" s="166" t="s">
        <v>23</v>
      </c>
      <c r="CSV30" s="45">
        <v>21</v>
      </c>
      <c r="CSW30" s="46">
        <v>22</v>
      </c>
      <c r="CSX30" s="46">
        <v>23</v>
      </c>
      <c r="CSY30" s="46">
        <v>24</v>
      </c>
      <c r="CSZ30" s="46">
        <v>25</v>
      </c>
      <c r="CTA30" s="46">
        <v>27</v>
      </c>
      <c r="CTB30" s="165" t="s">
        <v>22</v>
      </c>
      <c r="CTC30" s="166" t="s">
        <v>23</v>
      </c>
      <c r="CTD30" s="45">
        <v>27</v>
      </c>
      <c r="CTE30" s="46">
        <v>28</v>
      </c>
      <c r="CTF30" s="46">
        <v>29</v>
      </c>
      <c r="CTG30" s="46">
        <v>30</v>
      </c>
      <c r="CTH30" s="46">
        <v>1</v>
      </c>
      <c r="CTI30" s="46">
        <v>2</v>
      </c>
      <c r="CTJ30" s="137" t="s">
        <v>22</v>
      </c>
      <c r="CTK30" s="138" t="s">
        <v>23</v>
      </c>
      <c r="CTL30" s="45">
        <v>3</v>
      </c>
      <c r="CTM30" s="46">
        <v>4</v>
      </c>
      <c r="CTN30" s="46">
        <v>5</v>
      </c>
      <c r="CTO30" s="46">
        <v>6</v>
      </c>
      <c r="CTP30" s="46">
        <v>7</v>
      </c>
      <c r="CTQ30" s="46">
        <v>8</v>
      </c>
      <c r="CTR30" s="137" t="s">
        <v>22</v>
      </c>
      <c r="CTS30" s="138" t="s">
        <v>23</v>
      </c>
      <c r="CTT30" s="333">
        <v>9</v>
      </c>
      <c r="CTU30" s="334">
        <v>10</v>
      </c>
      <c r="CTV30" s="334">
        <v>11</v>
      </c>
      <c r="CTW30" s="334">
        <v>12</v>
      </c>
      <c r="CTX30" s="334">
        <v>13</v>
      </c>
      <c r="CTY30" s="334">
        <v>14</v>
      </c>
      <c r="CTZ30" s="137" t="s">
        <v>22</v>
      </c>
      <c r="CUA30" s="138" t="s">
        <v>23</v>
      </c>
      <c r="CUB30" s="324">
        <v>16</v>
      </c>
      <c r="CUC30" s="325">
        <v>17</v>
      </c>
      <c r="CUD30" s="325">
        <v>18</v>
      </c>
      <c r="CUE30" s="325">
        <v>19</v>
      </c>
      <c r="CUF30" s="325">
        <v>20</v>
      </c>
      <c r="CUG30" s="325">
        <v>21</v>
      </c>
      <c r="CUH30" s="137" t="s">
        <v>22</v>
      </c>
      <c r="CUI30" s="138" t="s">
        <v>23</v>
      </c>
      <c r="CUJ30" s="45">
        <v>22</v>
      </c>
      <c r="CUK30" s="46">
        <v>23</v>
      </c>
      <c r="CUL30" s="46">
        <v>24</v>
      </c>
      <c r="CUM30" s="46">
        <v>25</v>
      </c>
      <c r="CUN30" s="46">
        <v>26</v>
      </c>
      <c r="CUO30" s="46">
        <v>27</v>
      </c>
      <c r="CUP30" s="137" t="s">
        <v>22</v>
      </c>
      <c r="CUQ30" s="138" t="s">
        <v>23</v>
      </c>
      <c r="CUR30" s="45">
        <v>28</v>
      </c>
      <c r="CUS30" s="46">
        <v>29</v>
      </c>
      <c r="CUT30" s="46">
        <v>30</v>
      </c>
      <c r="CUU30" s="46">
        <v>31</v>
      </c>
      <c r="CUV30" s="46">
        <v>1</v>
      </c>
      <c r="CUW30" s="46">
        <v>2</v>
      </c>
      <c r="CUX30" s="137" t="s">
        <v>22</v>
      </c>
      <c r="CUY30" s="138" t="s">
        <v>23</v>
      </c>
      <c r="CUZ30" s="324">
        <v>3</v>
      </c>
      <c r="CVA30" s="325">
        <v>4</v>
      </c>
      <c r="CVB30" s="325">
        <v>5</v>
      </c>
      <c r="CVC30" s="325">
        <v>7</v>
      </c>
      <c r="CVD30" s="325">
        <v>8</v>
      </c>
      <c r="CVE30" s="325">
        <v>9</v>
      </c>
      <c r="CVF30" s="137" t="s">
        <v>22</v>
      </c>
      <c r="CVG30" s="138" t="s">
        <v>23</v>
      </c>
      <c r="CVH30" s="45">
        <v>10</v>
      </c>
      <c r="CVI30" s="46">
        <v>11</v>
      </c>
      <c r="CVJ30" s="46">
        <v>12</v>
      </c>
      <c r="CVK30" s="46">
        <v>14</v>
      </c>
      <c r="CVL30" s="46">
        <v>15</v>
      </c>
      <c r="CVM30" s="46">
        <v>16</v>
      </c>
      <c r="CVN30" s="137" t="s">
        <v>22</v>
      </c>
      <c r="CVO30" s="138" t="s">
        <v>23</v>
      </c>
      <c r="CVP30" s="45">
        <v>17</v>
      </c>
      <c r="CVQ30" s="46">
        <v>18</v>
      </c>
      <c r="CVR30" s="46">
        <v>19</v>
      </c>
      <c r="CVS30" s="46">
        <v>21</v>
      </c>
      <c r="CVT30" s="46">
        <v>22</v>
      </c>
      <c r="CVU30" s="46">
        <v>23</v>
      </c>
      <c r="CVV30" s="137" t="s">
        <v>22</v>
      </c>
      <c r="CVW30" s="138" t="s">
        <v>23</v>
      </c>
      <c r="CVX30" s="125">
        <v>24</v>
      </c>
      <c r="CVY30" s="126">
        <v>25</v>
      </c>
      <c r="CVZ30" s="126">
        <v>26</v>
      </c>
      <c r="CWA30" s="126">
        <v>28</v>
      </c>
      <c r="CWB30" s="126">
        <v>29</v>
      </c>
      <c r="CWC30" s="126">
        <v>30</v>
      </c>
      <c r="CWD30" s="137" t="s">
        <v>22</v>
      </c>
      <c r="CWE30" s="138" t="s">
        <v>23</v>
      </c>
      <c r="CWF30" s="324">
        <v>2</v>
      </c>
      <c r="CWG30" s="325">
        <v>3</v>
      </c>
      <c r="CWH30" s="325">
        <v>5</v>
      </c>
      <c r="CWI30" s="325">
        <v>6</v>
      </c>
      <c r="CWJ30" s="325">
        <v>7</v>
      </c>
      <c r="CWK30" s="325">
        <v>8</v>
      </c>
      <c r="CWL30" s="137" t="s">
        <v>22</v>
      </c>
      <c r="CWM30" s="138" t="s">
        <v>23</v>
      </c>
      <c r="CWN30" s="45">
        <v>10</v>
      </c>
      <c r="CWO30" s="46">
        <v>12</v>
      </c>
      <c r="CWP30" s="46">
        <v>13</v>
      </c>
      <c r="CWQ30" s="46">
        <v>14</v>
      </c>
      <c r="CWR30" s="46">
        <v>15</v>
      </c>
      <c r="CWS30" s="46">
        <v>16</v>
      </c>
      <c r="CWT30" s="137" t="s">
        <v>22</v>
      </c>
      <c r="CWU30" s="138" t="s">
        <v>23</v>
      </c>
      <c r="CWV30" s="45">
        <v>17</v>
      </c>
      <c r="CWW30" s="46">
        <v>19</v>
      </c>
      <c r="CWX30" s="46">
        <v>20</v>
      </c>
      <c r="CWY30" s="46">
        <v>21</v>
      </c>
      <c r="CWZ30" s="46">
        <v>22</v>
      </c>
      <c r="CXA30" s="46">
        <v>23</v>
      </c>
      <c r="CXB30" s="135" t="s">
        <v>22</v>
      </c>
      <c r="CXC30" s="282" t="s">
        <v>23</v>
      </c>
      <c r="CXD30" s="45">
        <v>24</v>
      </c>
      <c r="CXE30" s="46">
        <v>25</v>
      </c>
      <c r="CXF30" s="46">
        <v>26</v>
      </c>
      <c r="CXG30" s="46">
        <v>27</v>
      </c>
      <c r="CXH30" s="46">
        <v>28</v>
      </c>
      <c r="CXI30" s="46">
        <v>29</v>
      </c>
      <c r="CXJ30" s="135" t="s">
        <v>22</v>
      </c>
      <c r="CXK30" s="282" t="s">
        <v>23</v>
      </c>
      <c r="CXL30" s="45">
        <v>2</v>
      </c>
      <c r="CXM30" s="46">
        <v>3</v>
      </c>
      <c r="CXN30" s="46">
        <v>4</v>
      </c>
      <c r="CXO30" s="46">
        <v>5</v>
      </c>
      <c r="CXP30" s="46">
        <v>6</v>
      </c>
      <c r="CXQ30" s="46">
        <v>7</v>
      </c>
      <c r="CXR30" s="135" t="s">
        <v>22</v>
      </c>
      <c r="CXS30" s="282" t="s">
        <v>23</v>
      </c>
      <c r="CXT30" s="45">
        <v>9</v>
      </c>
      <c r="CXU30" s="46">
        <v>10</v>
      </c>
      <c r="CXV30" s="46">
        <v>11</v>
      </c>
      <c r="CXW30" s="46">
        <v>12</v>
      </c>
      <c r="CXX30" s="46">
        <v>13</v>
      </c>
      <c r="CXY30" s="46">
        <v>14</v>
      </c>
      <c r="CXZ30" s="135" t="s">
        <v>22</v>
      </c>
      <c r="CYA30" s="282" t="s">
        <v>23</v>
      </c>
      <c r="CYB30" s="45">
        <v>15</v>
      </c>
      <c r="CYC30" s="46">
        <v>16</v>
      </c>
      <c r="CYD30" s="46">
        <v>17</v>
      </c>
      <c r="CYE30" s="46">
        <v>18</v>
      </c>
      <c r="CYF30" s="46">
        <v>19</v>
      </c>
      <c r="CYG30" s="46">
        <v>25</v>
      </c>
      <c r="CYH30" s="135" t="s">
        <v>22</v>
      </c>
      <c r="CYI30" s="282" t="s">
        <v>23</v>
      </c>
      <c r="CYJ30" s="45">
        <v>26</v>
      </c>
      <c r="CYK30" s="46">
        <v>27</v>
      </c>
      <c r="CYL30" s="46">
        <v>28</v>
      </c>
      <c r="CYM30" s="46">
        <v>30</v>
      </c>
      <c r="CYN30" s="46">
        <v>31</v>
      </c>
      <c r="CYO30" s="46">
        <v>1</v>
      </c>
      <c r="CYP30" s="135" t="s">
        <v>22</v>
      </c>
      <c r="CYQ30" s="282" t="s">
        <v>23</v>
      </c>
      <c r="CYR30" s="45">
        <v>2</v>
      </c>
      <c r="CYS30" s="46">
        <v>3</v>
      </c>
      <c r="CYT30" s="46">
        <v>4</v>
      </c>
      <c r="CYU30" s="46">
        <v>6</v>
      </c>
      <c r="CYV30" s="46">
        <v>7</v>
      </c>
      <c r="CYW30" s="46">
        <v>8</v>
      </c>
      <c r="CYX30" s="135" t="s">
        <v>22</v>
      </c>
      <c r="CYY30" s="282" t="s">
        <v>23</v>
      </c>
      <c r="CYZ30" s="45">
        <v>9</v>
      </c>
      <c r="CZA30" s="46">
        <v>10</v>
      </c>
      <c r="CZB30" s="46">
        <v>11</v>
      </c>
      <c r="CZC30" s="46">
        <v>13</v>
      </c>
      <c r="CZD30" s="46">
        <v>14</v>
      </c>
      <c r="CZE30" s="46">
        <v>15</v>
      </c>
      <c r="CZF30" s="135" t="s">
        <v>22</v>
      </c>
      <c r="CZG30" s="282" t="s">
        <v>23</v>
      </c>
      <c r="CZH30" s="324">
        <v>16</v>
      </c>
      <c r="CZI30" s="325">
        <v>17</v>
      </c>
      <c r="CZJ30" s="325">
        <v>18</v>
      </c>
      <c r="CZK30" s="325">
        <v>20</v>
      </c>
      <c r="CZL30" s="325">
        <v>21</v>
      </c>
      <c r="CZM30" s="325">
        <v>22</v>
      </c>
      <c r="CZN30" s="135" t="s">
        <v>22</v>
      </c>
      <c r="CZO30" s="282" t="s">
        <v>23</v>
      </c>
      <c r="CZP30" s="324">
        <v>23</v>
      </c>
      <c r="CZQ30" s="325">
        <v>24</v>
      </c>
      <c r="CZR30" s="325">
        <v>25</v>
      </c>
      <c r="CZS30" s="325">
        <v>26</v>
      </c>
      <c r="CZT30" s="325">
        <v>27</v>
      </c>
      <c r="CZU30" s="325">
        <v>28</v>
      </c>
      <c r="CZV30" s="135" t="s">
        <v>22</v>
      </c>
      <c r="CZW30" s="282" t="s">
        <v>23</v>
      </c>
      <c r="CZX30" s="61">
        <v>1</v>
      </c>
      <c r="CZY30" s="62">
        <v>2</v>
      </c>
      <c r="CZZ30" s="62">
        <v>3</v>
      </c>
      <c r="DAA30" s="62">
        <v>4</v>
      </c>
      <c r="DAB30" s="62">
        <v>6</v>
      </c>
      <c r="DAC30" s="62">
        <v>7</v>
      </c>
      <c r="DAD30" s="137" t="s">
        <v>22</v>
      </c>
      <c r="DAE30" s="205" t="s">
        <v>23</v>
      </c>
      <c r="DAF30" s="324">
        <v>8</v>
      </c>
      <c r="DAG30" s="325">
        <v>9</v>
      </c>
      <c r="DAH30" s="325">
        <v>10</v>
      </c>
      <c r="DAI30" s="325">
        <v>11</v>
      </c>
      <c r="DAJ30" s="325">
        <v>12</v>
      </c>
      <c r="DAK30" s="325">
        <v>13</v>
      </c>
      <c r="DAL30" s="137" t="s">
        <v>22</v>
      </c>
      <c r="DAM30" s="205" t="s">
        <v>23</v>
      </c>
      <c r="DAN30" s="61">
        <v>14</v>
      </c>
      <c r="DAO30" s="62">
        <v>15</v>
      </c>
      <c r="DAP30" s="62">
        <v>16</v>
      </c>
      <c r="DAQ30" s="62">
        <v>17</v>
      </c>
      <c r="DAR30" s="62">
        <v>18</v>
      </c>
      <c r="DAS30" s="62">
        <v>19</v>
      </c>
      <c r="DAT30" s="137" t="s">
        <v>22</v>
      </c>
      <c r="DAU30" s="205" t="s">
        <v>23</v>
      </c>
      <c r="DAV30" s="324">
        <v>20</v>
      </c>
      <c r="DAW30" s="325">
        <v>21</v>
      </c>
      <c r="DAX30" s="325">
        <v>22</v>
      </c>
      <c r="DAY30" s="325">
        <v>23</v>
      </c>
      <c r="DAZ30" s="325">
        <v>24</v>
      </c>
      <c r="DBA30" s="325">
        <v>25</v>
      </c>
      <c r="DBB30" s="137" t="s">
        <v>22</v>
      </c>
      <c r="DBC30" s="205" t="s">
        <v>23</v>
      </c>
      <c r="DBD30" s="45">
        <v>26</v>
      </c>
      <c r="DBE30" s="46">
        <v>27</v>
      </c>
      <c r="DBF30" s="46">
        <v>28</v>
      </c>
      <c r="DBG30" s="46">
        <v>29</v>
      </c>
      <c r="DBH30" s="46">
        <v>30</v>
      </c>
      <c r="DBI30" s="46">
        <v>31</v>
      </c>
      <c r="DBJ30" s="137" t="s">
        <v>22</v>
      </c>
      <c r="DBK30" s="205" t="s">
        <v>23</v>
      </c>
      <c r="DBL30" s="45">
        <v>1</v>
      </c>
      <c r="DBM30" s="46">
        <v>2</v>
      </c>
      <c r="DBN30" s="46">
        <v>3</v>
      </c>
      <c r="DBO30" s="46">
        <v>4</v>
      </c>
      <c r="DBP30" s="46">
        <v>5</v>
      </c>
      <c r="DBQ30" s="46">
        <v>6</v>
      </c>
      <c r="DBR30" s="137" t="s">
        <v>22</v>
      </c>
      <c r="DBS30" s="205" t="s">
        <v>23</v>
      </c>
      <c r="DBT30" s="45">
        <v>8</v>
      </c>
      <c r="DBU30" s="46">
        <v>9</v>
      </c>
      <c r="DBV30" s="46">
        <v>10</v>
      </c>
      <c r="DBW30" s="46">
        <v>11</v>
      </c>
      <c r="DBX30" s="46">
        <v>12</v>
      </c>
      <c r="DBY30" s="46">
        <v>13</v>
      </c>
      <c r="DBZ30" s="137" t="s">
        <v>22</v>
      </c>
      <c r="DCA30" s="205" t="s">
        <v>23</v>
      </c>
      <c r="DCB30" s="45">
        <v>14</v>
      </c>
      <c r="DCC30" s="46">
        <v>15</v>
      </c>
      <c r="DCD30" s="46">
        <v>17</v>
      </c>
      <c r="DCE30" s="46">
        <v>18</v>
      </c>
      <c r="DCF30" s="46">
        <v>18</v>
      </c>
      <c r="DCG30" s="46">
        <v>20</v>
      </c>
      <c r="DCH30" s="137" t="s">
        <v>22</v>
      </c>
      <c r="DCI30" s="205" t="s">
        <v>23</v>
      </c>
      <c r="DCJ30" s="324">
        <v>21</v>
      </c>
      <c r="DCK30" s="325">
        <v>22</v>
      </c>
      <c r="DCL30" s="325">
        <v>23</v>
      </c>
      <c r="DCM30" s="325">
        <v>24</v>
      </c>
      <c r="DCN30" s="325">
        <v>25</v>
      </c>
      <c r="DCO30" s="325">
        <v>26</v>
      </c>
      <c r="DCP30" s="137" t="s">
        <v>22</v>
      </c>
      <c r="DCQ30" s="205" t="s">
        <v>23</v>
      </c>
      <c r="DCR30" s="45">
        <v>27</v>
      </c>
      <c r="DCS30" s="46">
        <v>28</v>
      </c>
      <c r="DCT30" s="46">
        <v>2</v>
      </c>
      <c r="DCU30" s="46">
        <v>3</v>
      </c>
      <c r="DCV30" s="46">
        <v>4</v>
      </c>
      <c r="DCW30" s="46">
        <v>5</v>
      </c>
      <c r="DCX30" s="137" t="s">
        <v>22</v>
      </c>
      <c r="DCY30" s="205" t="s">
        <v>23</v>
      </c>
      <c r="DCZ30" s="324">
        <v>6</v>
      </c>
      <c r="DDA30" s="325">
        <v>7</v>
      </c>
      <c r="DDB30" s="325">
        <v>8</v>
      </c>
      <c r="DDC30" s="325">
        <v>9</v>
      </c>
      <c r="DDD30" s="325">
        <v>10</v>
      </c>
      <c r="DDE30" s="325">
        <v>11</v>
      </c>
      <c r="DDF30" s="137" t="s">
        <v>22</v>
      </c>
      <c r="DDG30" s="205" t="s">
        <v>23</v>
      </c>
      <c r="DDH30" s="125">
        <v>12</v>
      </c>
      <c r="DDI30" s="126">
        <v>13</v>
      </c>
      <c r="DDJ30" s="126">
        <v>14</v>
      </c>
      <c r="DDK30" s="126">
        <v>15</v>
      </c>
      <c r="DDL30" s="126">
        <v>16</v>
      </c>
      <c r="DDM30" s="126">
        <v>17</v>
      </c>
      <c r="DDN30" s="135" t="s">
        <v>22</v>
      </c>
      <c r="DDO30" s="282" t="s">
        <v>23</v>
      </c>
      <c r="DDP30" s="45">
        <v>18</v>
      </c>
      <c r="DDQ30" s="46">
        <v>19</v>
      </c>
      <c r="DDR30" s="46">
        <v>20</v>
      </c>
      <c r="DDS30" s="46">
        <v>21</v>
      </c>
      <c r="DDT30" s="46">
        <v>22</v>
      </c>
      <c r="DDU30" s="46">
        <v>23</v>
      </c>
      <c r="DDV30" s="135" t="s">
        <v>22</v>
      </c>
      <c r="DDW30" s="282" t="s">
        <v>23</v>
      </c>
      <c r="DDX30" s="324">
        <v>24</v>
      </c>
      <c r="DDY30" s="325">
        <v>25</v>
      </c>
      <c r="DDZ30" s="325">
        <v>26</v>
      </c>
      <c r="DEA30" s="325">
        <v>27</v>
      </c>
      <c r="DEB30" s="325">
        <v>28</v>
      </c>
      <c r="DEC30" s="325">
        <v>29</v>
      </c>
      <c r="DED30" s="135" t="s">
        <v>22</v>
      </c>
      <c r="DEE30" s="282" t="s">
        <v>23</v>
      </c>
      <c r="DEF30" s="324">
        <v>30</v>
      </c>
      <c r="DEG30" s="325">
        <v>31</v>
      </c>
      <c r="DEH30" s="325">
        <v>1</v>
      </c>
      <c r="DEI30" s="325">
        <v>2</v>
      </c>
      <c r="DEJ30" s="325">
        <v>3</v>
      </c>
      <c r="DEK30" s="325">
        <v>4</v>
      </c>
      <c r="DEL30" s="135" t="s">
        <v>22</v>
      </c>
      <c r="DEM30" s="282" t="s">
        <v>23</v>
      </c>
      <c r="DEN30" s="324">
        <v>5</v>
      </c>
      <c r="DEO30" s="325">
        <v>6</v>
      </c>
      <c r="DEP30" s="325">
        <v>7</v>
      </c>
      <c r="DEQ30" s="325">
        <v>8</v>
      </c>
      <c r="DER30" s="325">
        <v>9</v>
      </c>
      <c r="DES30" s="325">
        <v>10</v>
      </c>
      <c r="DET30" s="135" t="s">
        <v>22</v>
      </c>
      <c r="DEU30" s="282" t="s">
        <v>23</v>
      </c>
      <c r="DEV30" s="45">
        <v>11</v>
      </c>
      <c r="DEW30" s="46">
        <v>12</v>
      </c>
      <c r="DEX30" s="46">
        <v>13</v>
      </c>
      <c r="DEY30" s="46">
        <v>14</v>
      </c>
      <c r="DEZ30" s="46">
        <v>15</v>
      </c>
      <c r="DFA30" s="46">
        <v>16</v>
      </c>
      <c r="DFB30" s="135" t="s">
        <v>22</v>
      </c>
      <c r="DFC30" s="282" t="s">
        <v>23</v>
      </c>
      <c r="DFD30" s="324">
        <v>17</v>
      </c>
      <c r="DFE30" s="325">
        <v>18</v>
      </c>
      <c r="DFF30" s="325">
        <v>19</v>
      </c>
      <c r="DFG30" s="325">
        <v>20</v>
      </c>
      <c r="DFH30" s="325">
        <v>21</v>
      </c>
      <c r="DFI30" s="325">
        <v>22</v>
      </c>
      <c r="DFJ30" s="135" t="s">
        <v>22</v>
      </c>
      <c r="DFK30" s="282" t="s">
        <v>23</v>
      </c>
      <c r="DFL30" s="324">
        <v>23</v>
      </c>
      <c r="DFM30" s="325">
        <v>24</v>
      </c>
      <c r="DFN30" s="325">
        <v>25</v>
      </c>
      <c r="DFO30" s="325">
        <v>26</v>
      </c>
      <c r="DFP30" s="325">
        <v>27</v>
      </c>
      <c r="DFQ30" s="325">
        <v>28</v>
      </c>
      <c r="DFR30" s="135" t="s">
        <v>22</v>
      </c>
      <c r="DFS30" s="282" t="s">
        <v>23</v>
      </c>
      <c r="DFT30" s="45">
        <v>29</v>
      </c>
      <c r="DFU30" s="46">
        <v>30</v>
      </c>
      <c r="DFV30" s="46">
        <v>1</v>
      </c>
      <c r="DFW30" s="46">
        <v>2</v>
      </c>
      <c r="DFX30" s="46">
        <v>3</v>
      </c>
      <c r="DFY30" s="46">
        <v>4</v>
      </c>
      <c r="DFZ30" s="135" t="s">
        <v>22</v>
      </c>
      <c r="DGA30" s="282" t="s">
        <v>23</v>
      </c>
      <c r="DGB30" s="45">
        <v>5</v>
      </c>
      <c r="DGC30" s="46">
        <v>6</v>
      </c>
      <c r="DGD30" s="46">
        <v>7</v>
      </c>
      <c r="DGE30" s="46">
        <v>8</v>
      </c>
      <c r="DGF30" s="46">
        <v>9</v>
      </c>
      <c r="DGG30" s="46">
        <v>10</v>
      </c>
      <c r="DGH30" s="135" t="s">
        <v>22</v>
      </c>
      <c r="DGI30" s="282" t="s">
        <v>23</v>
      </c>
      <c r="DGJ30" s="61">
        <v>11</v>
      </c>
      <c r="DGK30" s="61">
        <v>12</v>
      </c>
      <c r="DGL30" s="61">
        <v>13</v>
      </c>
      <c r="DGM30" s="61">
        <v>14</v>
      </c>
      <c r="DGN30" s="61">
        <v>15</v>
      </c>
      <c r="DGO30" s="61">
        <v>16</v>
      </c>
      <c r="DGP30" s="137" t="s">
        <v>22</v>
      </c>
      <c r="DGQ30" s="205" t="s">
        <v>23</v>
      </c>
      <c r="DGR30" s="45">
        <v>17</v>
      </c>
      <c r="DGS30" s="46">
        <v>18</v>
      </c>
      <c r="DGT30" s="46">
        <v>19</v>
      </c>
      <c r="DGU30" s="46">
        <v>20</v>
      </c>
      <c r="DGV30" s="46">
        <v>21</v>
      </c>
      <c r="DGW30" s="46">
        <v>22</v>
      </c>
      <c r="DGX30" s="137" t="s">
        <v>22</v>
      </c>
      <c r="DGY30" s="205" t="s">
        <v>23</v>
      </c>
      <c r="DGZ30" s="45">
        <v>24</v>
      </c>
      <c r="DHA30" s="46">
        <v>25</v>
      </c>
      <c r="DHB30" s="46">
        <v>26</v>
      </c>
      <c r="DHC30" s="46">
        <v>27</v>
      </c>
      <c r="DHD30" s="46">
        <v>28</v>
      </c>
      <c r="DHE30" s="46">
        <v>29</v>
      </c>
      <c r="DHF30" s="137" t="s">
        <v>22</v>
      </c>
      <c r="DHG30" s="205" t="s">
        <v>23</v>
      </c>
      <c r="DHH30" s="324">
        <v>30</v>
      </c>
      <c r="DHI30" s="325">
        <v>31</v>
      </c>
      <c r="DHJ30" s="325">
        <v>1</v>
      </c>
      <c r="DHK30" s="325">
        <v>2</v>
      </c>
      <c r="DHL30" s="325">
        <v>3</v>
      </c>
      <c r="DHM30" s="325">
        <v>4</v>
      </c>
      <c r="DHN30" s="137" t="s">
        <v>22</v>
      </c>
      <c r="DHO30" s="205" t="s">
        <v>23</v>
      </c>
      <c r="DHP30" s="324">
        <v>6</v>
      </c>
      <c r="DHQ30" s="325">
        <v>7</v>
      </c>
      <c r="DHR30" s="325">
        <v>8</v>
      </c>
      <c r="DHS30" s="325">
        <v>9</v>
      </c>
      <c r="DHT30" s="325">
        <v>10</v>
      </c>
      <c r="DHU30" s="325">
        <v>11</v>
      </c>
      <c r="DHV30" s="137" t="s">
        <v>22</v>
      </c>
      <c r="DHW30" s="205" t="s">
        <v>23</v>
      </c>
      <c r="DHX30" s="324">
        <v>12</v>
      </c>
      <c r="DHY30" s="325">
        <v>13</v>
      </c>
      <c r="DHZ30" s="325">
        <v>14</v>
      </c>
      <c r="DIA30" s="325">
        <v>15</v>
      </c>
      <c r="DIB30" s="325">
        <v>16</v>
      </c>
      <c r="DIC30" s="325">
        <v>17</v>
      </c>
      <c r="DID30" s="137" t="s">
        <v>22</v>
      </c>
      <c r="DIE30" s="205" t="s">
        <v>23</v>
      </c>
      <c r="DIF30" s="45">
        <v>18</v>
      </c>
      <c r="DIG30" s="46">
        <v>19</v>
      </c>
      <c r="DIH30" s="46">
        <v>20</v>
      </c>
      <c r="DII30" s="46">
        <v>21</v>
      </c>
      <c r="DIJ30" s="46">
        <v>22</v>
      </c>
      <c r="DIK30" s="46">
        <v>23</v>
      </c>
      <c r="DIL30" s="137" t="s">
        <v>22</v>
      </c>
      <c r="DIM30" s="205" t="s">
        <v>23</v>
      </c>
      <c r="DIN30" s="333">
        <v>23</v>
      </c>
      <c r="DIO30" s="334">
        <v>24</v>
      </c>
      <c r="DIP30" s="334">
        <v>25</v>
      </c>
      <c r="DIQ30" s="334">
        <v>26</v>
      </c>
      <c r="DIR30" s="334">
        <v>27</v>
      </c>
      <c r="DIS30" s="334">
        <v>28</v>
      </c>
      <c r="DIT30" s="137" t="s">
        <v>22</v>
      </c>
      <c r="DIU30" s="205" t="s">
        <v>23</v>
      </c>
      <c r="DIV30" s="324">
        <v>29</v>
      </c>
      <c r="DIW30" s="325">
        <v>30</v>
      </c>
      <c r="DIX30" s="325">
        <v>31</v>
      </c>
      <c r="DIY30" s="325">
        <v>1</v>
      </c>
      <c r="DIZ30" s="325">
        <v>3</v>
      </c>
      <c r="DJA30" s="325">
        <v>4</v>
      </c>
      <c r="DJB30" s="137" t="s">
        <v>22</v>
      </c>
      <c r="DJC30" s="205" t="s">
        <v>23</v>
      </c>
      <c r="DJD30" s="324">
        <v>5</v>
      </c>
      <c r="DJE30" s="325">
        <v>6</v>
      </c>
      <c r="DJF30" s="325">
        <v>7</v>
      </c>
      <c r="DJG30" s="325">
        <v>8</v>
      </c>
      <c r="DJH30" s="325">
        <v>9</v>
      </c>
      <c r="DJI30" s="325">
        <v>10</v>
      </c>
      <c r="DJJ30" s="137" t="s">
        <v>22</v>
      </c>
      <c r="DJK30" s="205" t="s">
        <v>23</v>
      </c>
      <c r="DJL30" s="45">
        <v>11</v>
      </c>
      <c r="DJM30" s="46">
        <v>12</v>
      </c>
      <c r="DJN30" s="46">
        <v>13</v>
      </c>
      <c r="DJO30" s="46">
        <v>14</v>
      </c>
      <c r="DJP30" s="46">
        <v>15</v>
      </c>
      <c r="DJQ30" s="46">
        <v>16</v>
      </c>
      <c r="DJR30" s="137" t="s">
        <v>22</v>
      </c>
      <c r="DJS30" s="205" t="s">
        <v>23</v>
      </c>
      <c r="DJT30" s="45">
        <v>18</v>
      </c>
      <c r="DJU30" s="45">
        <v>19</v>
      </c>
      <c r="DJV30" s="45">
        <v>20</v>
      </c>
      <c r="DJW30" s="45">
        <v>21</v>
      </c>
      <c r="DJX30" s="45">
        <v>22</v>
      </c>
      <c r="DJY30" s="45">
        <v>23</v>
      </c>
      <c r="DJZ30" s="137" t="s">
        <v>22</v>
      </c>
      <c r="DKA30" s="205" t="s">
        <v>23</v>
      </c>
      <c r="DKB30" s="45">
        <v>25</v>
      </c>
      <c r="DKC30" s="45">
        <v>26</v>
      </c>
      <c r="DKD30" s="45">
        <v>27</v>
      </c>
      <c r="DKE30" s="45">
        <v>28</v>
      </c>
      <c r="DKF30" s="45">
        <v>29</v>
      </c>
      <c r="DKG30" s="45">
        <v>30</v>
      </c>
      <c r="DKH30" s="137" t="s">
        <v>22</v>
      </c>
      <c r="DKI30" s="205" t="s">
        <v>23</v>
      </c>
      <c r="DKJ30" s="324">
        <v>2</v>
      </c>
      <c r="DKK30" s="325">
        <v>3</v>
      </c>
      <c r="DKL30" s="325">
        <v>4</v>
      </c>
      <c r="DKM30" s="325">
        <v>5</v>
      </c>
      <c r="DKN30" s="325">
        <v>6</v>
      </c>
      <c r="DKO30" s="325">
        <v>7</v>
      </c>
      <c r="DKP30" s="137" t="s">
        <v>22</v>
      </c>
      <c r="DKQ30" s="205" t="s">
        <v>23</v>
      </c>
      <c r="DKR30" s="45">
        <v>9</v>
      </c>
      <c r="DKS30" s="46">
        <v>10</v>
      </c>
      <c r="DKT30" s="46">
        <v>11</v>
      </c>
      <c r="DKU30" s="46">
        <v>12</v>
      </c>
      <c r="DKV30" s="46">
        <v>13</v>
      </c>
      <c r="DKW30" s="46">
        <v>14</v>
      </c>
      <c r="DKX30" s="137" t="s">
        <v>22</v>
      </c>
      <c r="DKY30" s="205" t="s">
        <v>23</v>
      </c>
      <c r="DKZ30" s="45">
        <v>16</v>
      </c>
      <c r="DLA30" s="46">
        <v>17</v>
      </c>
      <c r="DLB30" s="46">
        <v>18</v>
      </c>
      <c r="DLC30" s="46">
        <v>19</v>
      </c>
      <c r="DLD30" s="46">
        <v>20</v>
      </c>
      <c r="DLE30" s="46">
        <v>21</v>
      </c>
      <c r="DLF30" s="137" t="s">
        <v>22</v>
      </c>
      <c r="DLG30" s="205" t="s">
        <v>23</v>
      </c>
      <c r="DLH30" s="45">
        <v>22</v>
      </c>
      <c r="DLI30" s="46">
        <v>23</v>
      </c>
      <c r="DLJ30" s="46">
        <v>24</v>
      </c>
      <c r="DLK30" s="46">
        <v>25</v>
      </c>
      <c r="DLL30" s="46">
        <v>26</v>
      </c>
      <c r="DLM30" s="46">
        <v>27</v>
      </c>
      <c r="DLN30" s="137" t="s">
        <v>22</v>
      </c>
      <c r="DLO30" s="205" t="s">
        <v>23</v>
      </c>
      <c r="DLP30" s="324">
        <v>28</v>
      </c>
      <c r="DLQ30" s="325">
        <v>29</v>
      </c>
      <c r="DLR30" s="325">
        <v>30</v>
      </c>
      <c r="DLS30" s="325">
        <v>31</v>
      </c>
      <c r="DLT30" s="325">
        <v>1</v>
      </c>
      <c r="DLU30" s="325">
        <v>2</v>
      </c>
      <c r="DLV30" s="137" t="s">
        <v>22</v>
      </c>
      <c r="DLW30" s="205" t="s">
        <v>23</v>
      </c>
      <c r="DLX30" s="45">
        <v>3</v>
      </c>
      <c r="DLY30" s="46">
        <v>4</v>
      </c>
      <c r="DLZ30" s="46">
        <v>6</v>
      </c>
      <c r="DMA30" s="46">
        <v>7</v>
      </c>
      <c r="DMB30" s="46">
        <v>8</v>
      </c>
      <c r="DMC30" s="46">
        <v>9</v>
      </c>
      <c r="DMD30" s="137" t="s">
        <v>22</v>
      </c>
      <c r="DME30" s="205" t="s">
        <v>23</v>
      </c>
      <c r="DMF30" s="324">
        <v>10</v>
      </c>
      <c r="DMG30" s="325">
        <v>11</v>
      </c>
      <c r="DMH30" s="325">
        <v>12</v>
      </c>
      <c r="DMI30" s="325">
        <v>13</v>
      </c>
      <c r="DMJ30" s="325">
        <v>14</v>
      </c>
      <c r="DMK30" s="325">
        <v>15</v>
      </c>
      <c r="DML30" s="137" t="s">
        <v>22</v>
      </c>
      <c r="DMM30" s="205" t="s">
        <v>23</v>
      </c>
      <c r="DMN30" s="45">
        <v>16</v>
      </c>
      <c r="DMO30" s="46">
        <v>17</v>
      </c>
      <c r="DMP30" s="46">
        <v>18</v>
      </c>
      <c r="DMQ30" s="46">
        <v>20</v>
      </c>
      <c r="DMR30" s="46">
        <v>21</v>
      </c>
      <c r="DMS30" s="46">
        <v>22</v>
      </c>
      <c r="DMT30" s="137" t="s">
        <v>22</v>
      </c>
      <c r="DMU30" s="205" t="s">
        <v>23</v>
      </c>
      <c r="DMV30" s="324">
        <v>23</v>
      </c>
      <c r="DMW30" s="325">
        <v>24</v>
      </c>
      <c r="DMX30" s="325">
        <v>25</v>
      </c>
      <c r="DMY30" s="325">
        <v>27</v>
      </c>
      <c r="DMZ30" s="325">
        <v>28</v>
      </c>
      <c r="DNA30" s="325">
        <v>29</v>
      </c>
      <c r="DNB30" s="490" t="s">
        <v>22</v>
      </c>
      <c r="DNC30" s="138" t="s">
        <v>23</v>
      </c>
      <c r="DND30" s="45">
        <v>30</v>
      </c>
      <c r="DNE30" s="46">
        <v>1</v>
      </c>
      <c r="DNF30" s="46">
        <v>2</v>
      </c>
      <c r="DNG30" s="46">
        <v>4</v>
      </c>
      <c r="DNH30" s="46">
        <v>5</v>
      </c>
      <c r="DNI30" s="46">
        <v>6</v>
      </c>
      <c r="DNJ30" s="137" t="s">
        <v>22</v>
      </c>
      <c r="DNK30" s="205" t="s">
        <v>23</v>
      </c>
      <c r="DNL30" s="45">
        <v>7</v>
      </c>
      <c r="DNM30" s="46">
        <v>8</v>
      </c>
      <c r="DNN30" s="46">
        <v>9</v>
      </c>
      <c r="DNO30" s="46">
        <v>11</v>
      </c>
      <c r="DNP30" s="46">
        <v>12</v>
      </c>
      <c r="DNQ30" s="46">
        <v>13</v>
      </c>
      <c r="DNR30" s="137" t="s">
        <v>22</v>
      </c>
      <c r="DNS30" s="205" t="s">
        <v>23</v>
      </c>
      <c r="DNT30" s="324">
        <v>14</v>
      </c>
      <c r="DNU30" s="325">
        <v>15</v>
      </c>
      <c r="DNV30" s="325">
        <v>16</v>
      </c>
      <c r="DNW30" s="325">
        <v>17</v>
      </c>
      <c r="DNX30" s="325">
        <v>18</v>
      </c>
      <c r="DNY30" s="325">
        <v>19</v>
      </c>
      <c r="DNZ30" s="137" t="s">
        <v>22</v>
      </c>
      <c r="DOA30" s="205" t="s">
        <v>23</v>
      </c>
      <c r="DOB30" s="61">
        <v>20</v>
      </c>
      <c r="DOC30" s="62">
        <v>21</v>
      </c>
      <c r="DOD30" s="62">
        <v>22</v>
      </c>
      <c r="DOE30" s="62">
        <v>23</v>
      </c>
      <c r="DOF30" s="62">
        <v>24</v>
      </c>
      <c r="DOG30" s="62">
        <v>26</v>
      </c>
      <c r="DOH30" s="137" t="s">
        <v>22</v>
      </c>
      <c r="DOI30" s="205" t="s">
        <v>23</v>
      </c>
      <c r="DOJ30" s="324">
        <v>27</v>
      </c>
      <c r="DOK30" s="325">
        <v>28</v>
      </c>
      <c r="DOL30" s="325">
        <v>29</v>
      </c>
      <c r="DOM30" s="325">
        <v>30</v>
      </c>
      <c r="DON30" s="325">
        <v>31</v>
      </c>
      <c r="DOO30" s="325">
        <v>2</v>
      </c>
      <c r="DOP30" s="137" t="s">
        <v>22</v>
      </c>
      <c r="DOQ30" s="205" t="s">
        <v>23</v>
      </c>
      <c r="DOR30" s="324">
        <v>3</v>
      </c>
      <c r="DOS30" s="325">
        <v>4</v>
      </c>
      <c r="DOT30" s="325">
        <v>5</v>
      </c>
      <c r="DOU30" s="325">
        <v>6</v>
      </c>
      <c r="DOV30" s="325">
        <v>7</v>
      </c>
      <c r="DOW30" s="325">
        <v>8</v>
      </c>
      <c r="DOX30" s="137" t="s">
        <v>22</v>
      </c>
      <c r="DOY30" s="205" t="s">
        <v>23</v>
      </c>
      <c r="DOZ30" s="61">
        <v>9</v>
      </c>
      <c r="DPA30" s="62">
        <v>10</v>
      </c>
      <c r="DPB30" s="62">
        <v>11</v>
      </c>
      <c r="DPC30" s="62">
        <v>12</v>
      </c>
      <c r="DPD30" s="62">
        <v>13</v>
      </c>
      <c r="DPE30" s="62">
        <v>14</v>
      </c>
      <c r="DPF30" s="496" t="s">
        <v>22</v>
      </c>
      <c r="DPG30" s="497" t="s">
        <v>23</v>
      </c>
      <c r="DPH30" s="45">
        <v>16</v>
      </c>
      <c r="DPI30" s="46">
        <v>17</v>
      </c>
      <c r="DPJ30" s="46">
        <v>18</v>
      </c>
      <c r="DPK30" s="46">
        <v>19</v>
      </c>
      <c r="DPL30" s="46">
        <v>20</v>
      </c>
      <c r="DPM30" s="46">
        <v>21</v>
      </c>
      <c r="DPN30" s="137" t="s">
        <v>22</v>
      </c>
      <c r="DPO30" s="205" t="s">
        <v>23</v>
      </c>
      <c r="DPP30" s="45">
        <v>22</v>
      </c>
      <c r="DPQ30" s="46">
        <v>23</v>
      </c>
      <c r="DPR30" s="46">
        <v>24</v>
      </c>
      <c r="DPS30" s="46">
        <v>25</v>
      </c>
      <c r="DPT30" s="46">
        <v>26</v>
      </c>
      <c r="DPU30" s="46">
        <v>27</v>
      </c>
      <c r="DPV30" s="490" t="s">
        <v>22</v>
      </c>
      <c r="DPW30" s="138" t="s">
        <v>23</v>
      </c>
      <c r="DPX30" s="45">
        <v>28</v>
      </c>
      <c r="DPY30" s="46">
        <v>29</v>
      </c>
      <c r="DPZ30" s="46">
        <v>30</v>
      </c>
      <c r="DQA30" s="46">
        <v>31</v>
      </c>
      <c r="DQB30" s="46">
        <v>1</v>
      </c>
      <c r="DQC30" s="46">
        <v>2</v>
      </c>
      <c r="DQD30" s="490" t="s">
        <v>22</v>
      </c>
      <c r="DQE30" s="138" t="s">
        <v>23</v>
      </c>
      <c r="DQF30" s="324">
        <v>3</v>
      </c>
      <c r="DQG30" s="325">
        <v>4</v>
      </c>
      <c r="DQH30" s="325">
        <v>5</v>
      </c>
      <c r="DQI30" s="325">
        <v>6</v>
      </c>
      <c r="DQJ30" s="325">
        <v>7</v>
      </c>
      <c r="DQK30" s="325">
        <v>13</v>
      </c>
      <c r="DQL30" s="498" t="s">
        <v>22</v>
      </c>
      <c r="DQM30" s="138" t="s">
        <v>23</v>
      </c>
      <c r="DQN30" s="45">
        <v>14</v>
      </c>
      <c r="DQO30" s="46">
        <v>15</v>
      </c>
      <c r="DQP30" s="46">
        <v>16</v>
      </c>
      <c r="DQQ30" s="46">
        <v>17</v>
      </c>
      <c r="DQR30" s="46">
        <v>19</v>
      </c>
      <c r="DQS30" s="46">
        <v>20</v>
      </c>
      <c r="DQT30" s="500" t="s">
        <v>22</v>
      </c>
      <c r="DQU30" s="501" t="s">
        <v>23</v>
      </c>
      <c r="DQV30" s="45">
        <v>22</v>
      </c>
      <c r="DQW30" s="46">
        <v>23</v>
      </c>
      <c r="DQX30" s="46">
        <v>24</v>
      </c>
      <c r="DQY30" s="46">
        <v>26</v>
      </c>
      <c r="DQZ30" s="46">
        <v>27</v>
      </c>
      <c r="DRA30" s="46">
        <v>28</v>
      </c>
      <c r="DRB30" s="137" t="s">
        <v>22</v>
      </c>
      <c r="DRC30" s="205" t="s">
        <v>23</v>
      </c>
      <c r="DRD30" s="61">
        <v>2</v>
      </c>
      <c r="DRE30" s="62">
        <v>3</v>
      </c>
      <c r="DRF30" s="62">
        <v>4</v>
      </c>
      <c r="DRG30" s="62">
        <v>5</v>
      </c>
      <c r="DRH30" s="62">
        <v>6</v>
      </c>
      <c r="DRI30" s="62">
        <v>7</v>
      </c>
      <c r="DRJ30" s="137" t="s">
        <v>22</v>
      </c>
      <c r="DRK30" s="205" t="s">
        <v>23</v>
      </c>
      <c r="DRL30" s="45">
        <v>7</v>
      </c>
      <c r="DRM30" s="46">
        <v>8</v>
      </c>
      <c r="DRN30" s="46">
        <v>9</v>
      </c>
      <c r="DRO30" s="46">
        <v>11</v>
      </c>
      <c r="DRP30" s="46">
        <v>12</v>
      </c>
      <c r="DRQ30" s="46">
        <v>13</v>
      </c>
      <c r="DRR30" s="137" t="s">
        <v>22</v>
      </c>
      <c r="DRS30" s="205" t="s">
        <v>23</v>
      </c>
      <c r="DRT30" s="61">
        <v>14</v>
      </c>
      <c r="DRU30" s="62">
        <v>15</v>
      </c>
      <c r="DRV30" s="62">
        <v>16</v>
      </c>
      <c r="DRW30" s="62">
        <v>17</v>
      </c>
      <c r="DRX30" s="62">
        <v>19</v>
      </c>
      <c r="DRY30" s="62">
        <v>19</v>
      </c>
      <c r="DRZ30" s="137" t="s">
        <v>22</v>
      </c>
      <c r="DSA30" s="205" t="s">
        <v>23</v>
      </c>
      <c r="DSB30" s="80">
        <v>20</v>
      </c>
      <c r="DSC30" s="81">
        <v>21</v>
      </c>
      <c r="DSD30" s="81">
        <v>22</v>
      </c>
      <c r="DSE30" s="81">
        <v>23</v>
      </c>
      <c r="DSF30" s="81">
        <v>25</v>
      </c>
      <c r="DSG30" s="81">
        <v>26</v>
      </c>
      <c r="DSH30" s="137" t="s">
        <v>22</v>
      </c>
      <c r="DSI30" s="205" t="s">
        <v>23</v>
      </c>
      <c r="DSJ30" s="324">
        <v>27</v>
      </c>
      <c r="DSK30" s="325">
        <v>28</v>
      </c>
      <c r="DSL30" s="325">
        <v>29</v>
      </c>
      <c r="DSM30" s="325">
        <v>30</v>
      </c>
      <c r="DSN30" s="325">
        <v>1</v>
      </c>
      <c r="DSO30" s="325">
        <v>2</v>
      </c>
      <c r="DSP30" s="137" t="s">
        <v>22</v>
      </c>
      <c r="DSQ30" s="205" t="s">
        <v>23</v>
      </c>
      <c r="DSR30" s="45">
        <v>3</v>
      </c>
      <c r="DSS30" s="46">
        <v>4</v>
      </c>
      <c r="DST30" s="46">
        <v>5</v>
      </c>
      <c r="DSU30" s="46">
        <v>8</v>
      </c>
      <c r="DSV30" s="46">
        <v>9</v>
      </c>
      <c r="DSW30" s="46">
        <v>10</v>
      </c>
      <c r="DSX30" s="137" t="s">
        <v>22</v>
      </c>
      <c r="DSY30" s="205" t="s">
        <v>23</v>
      </c>
      <c r="DSZ30" s="45">
        <v>11</v>
      </c>
      <c r="DTA30" s="46">
        <v>12</v>
      </c>
      <c r="DTB30" s="46">
        <v>13</v>
      </c>
      <c r="DTC30" s="46">
        <v>15</v>
      </c>
      <c r="DTD30" s="46">
        <v>16</v>
      </c>
      <c r="DTE30" s="46">
        <v>17</v>
      </c>
      <c r="DTF30" s="137" t="s">
        <v>22</v>
      </c>
      <c r="DTG30" s="205" t="s">
        <v>23</v>
      </c>
      <c r="DTH30" s="45">
        <v>19</v>
      </c>
      <c r="DTI30" s="46">
        <v>20</v>
      </c>
      <c r="DTJ30" s="46">
        <v>22</v>
      </c>
      <c r="DTK30" s="46">
        <v>23</v>
      </c>
      <c r="DTL30" s="46">
        <v>24</v>
      </c>
      <c r="DTM30" s="46">
        <v>25</v>
      </c>
      <c r="DTN30" s="137" t="s">
        <v>22</v>
      </c>
      <c r="DTO30" s="205" t="s">
        <v>23</v>
      </c>
      <c r="DTP30" s="324">
        <v>26</v>
      </c>
      <c r="DTQ30" s="325">
        <v>27</v>
      </c>
      <c r="DTR30" s="325">
        <v>28</v>
      </c>
      <c r="DTS30" s="325">
        <v>29</v>
      </c>
      <c r="DTT30" s="325">
        <v>2</v>
      </c>
      <c r="DTU30" s="325">
        <v>3</v>
      </c>
      <c r="DTV30" s="137" t="s">
        <v>22</v>
      </c>
      <c r="DTW30" s="205" t="s">
        <v>23</v>
      </c>
      <c r="DTX30" s="45">
        <v>4</v>
      </c>
      <c r="DTY30" s="46">
        <v>6</v>
      </c>
      <c r="DTZ30" s="46">
        <v>7</v>
      </c>
      <c r="DUA30" s="46">
        <v>8</v>
      </c>
      <c r="DUB30" s="46">
        <v>9</v>
      </c>
      <c r="DUC30" s="46">
        <v>10</v>
      </c>
      <c r="DUD30" s="137" t="s">
        <v>22</v>
      </c>
      <c r="DUE30" s="205" t="s">
        <v>23</v>
      </c>
      <c r="DUF30" s="45">
        <v>11</v>
      </c>
      <c r="DUG30" s="46">
        <v>13</v>
      </c>
      <c r="DUH30" s="46">
        <v>14</v>
      </c>
      <c r="DUI30" s="46">
        <v>15</v>
      </c>
      <c r="DUJ30" s="46">
        <v>16</v>
      </c>
      <c r="DUK30" s="46">
        <v>17</v>
      </c>
      <c r="DUL30" s="137" t="s">
        <v>22</v>
      </c>
      <c r="DUM30" s="205" t="s">
        <v>23</v>
      </c>
      <c r="DUN30" s="324">
        <v>18</v>
      </c>
      <c r="DUO30" s="325">
        <v>20</v>
      </c>
      <c r="DUP30" s="325">
        <v>21</v>
      </c>
      <c r="DUQ30" s="325">
        <v>22</v>
      </c>
      <c r="DUR30" s="325">
        <v>23</v>
      </c>
      <c r="DUS30" s="325">
        <v>24</v>
      </c>
      <c r="DUT30" s="137" t="s">
        <v>22</v>
      </c>
      <c r="DUU30" s="205" t="s">
        <v>23</v>
      </c>
      <c r="DUV30" s="45">
        <v>25</v>
      </c>
      <c r="DUW30" s="46">
        <v>27</v>
      </c>
      <c r="DUX30" s="46">
        <v>28</v>
      </c>
      <c r="DUY30" s="46">
        <v>29</v>
      </c>
      <c r="DUZ30" s="46">
        <v>30</v>
      </c>
      <c r="DVA30" s="46">
        <v>31</v>
      </c>
      <c r="DVB30" s="137" t="s">
        <v>22</v>
      </c>
      <c r="DVC30" s="205" t="s">
        <v>23</v>
      </c>
      <c r="DVD30" s="61">
        <v>1</v>
      </c>
      <c r="DVE30" s="62">
        <v>3</v>
      </c>
      <c r="DVF30" s="62">
        <v>4</v>
      </c>
      <c r="DVG30" s="62">
        <v>5</v>
      </c>
      <c r="DVH30" s="62">
        <v>6</v>
      </c>
      <c r="DVI30" s="62">
        <v>7</v>
      </c>
      <c r="DVJ30" s="137" t="s">
        <v>22</v>
      </c>
      <c r="DVK30" s="205" t="s">
        <v>23</v>
      </c>
      <c r="DVL30" s="333">
        <v>8</v>
      </c>
      <c r="DVM30" s="334">
        <v>10</v>
      </c>
      <c r="DVN30" s="334">
        <v>11</v>
      </c>
      <c r="DVO30" s="334">
        <v>12</v>
      </c>
      <c r="DVP30" s="334">
        <v>13</v>
      </c>
      <c r="DVQ30" s="334">
        <v>14</v>
      </c>
      <c r="DVR30" s="137" t="s">
        <v>22</v>
      </c>
      <c r="DVS30" s="205" t="s">
        <v>23</v>
      </c>
      <c r="DVT30" s="45">
        <v>15</v>
      </c>
      <c r="DVU30" s="46">
        <v>17</v>
      </c>
      <c r="DVV30" s="46">
        <v>18</v>
      </c>
      <c r="DVW30" s="46">
        <v>19</v>
      </c>
      <c r="DVX30" s="46">
        <v>20</v>
      </c>
      <c r="DVY30" s="46">
        <v>21</v>
      </c>
      <c r="DVZ30" s="137" t="s">
        <v>22</v>
      </c>
      <c r="DWA30" s="205" t="s">
        <v>23</v>
      </c>
      <c r="DWB30" s="45">
        <v>22</v>
      </c>
      <c r="DWC30" s="46">
        <v>24</v>
      </c>
      <c r="DWD30" s="46">
        <v>25</v>
      </c>
      <c r="DWE30" s="46">
        <v>26</v>
      </c>
      <c r="DWF30" s="46">
        <v>27</v>
      </c>
      <c r="DWG30" s="46">
        <v>28</v>
      </c>
      <c r="DWH30" s="137" t="s">
        <v>22</v>
      </c>
      <c r="DWI30" s="205" t="s">
        <v>23</v>
      </c>
      <c r="DWJ30" s="45">
        <v>30</v>
      </c>
      <c r="DWK30" s="46">
        <v>1</v>
      </c>
      <c r="DWL30" s="46">
        <v>2</v>
      </c>
      <c r="DWM30" s="46">
        <v>3</v>
      </c>
      <c r="DWN30" s="46">
        <v>4</v>
      </c>
      <c r="DWO30" s="46">
        <v>5</v>
      </c>
      <c r="DWP30" s="137" t="s">
        <v>22</v>
      </c>
      <c r="DWQ30" s="205" t="s">
        <v>23</v>
      </c>
      <c r="DWR30" s="45">
        <v>6</v>
      </c>
      <c r="DWS30" s="46">
        <v>8</v>
      </c>
      <c r="DWT30" s="46">
        <v>9</v>
      </c>
      <c r="DWU30" s="46">
        <v>10</v>
      </c>
      <c r="DWV30" s="46">
        <v>11</v>
      </c>
      <c r="DWW30" s="46">
        <v>12</v>
      </c>
      <c r="DWX30" s="137" t="s">
        <v>22</v>
      </c>
      <c r="DWY30" s="205" t="s">
        <v>23</v>
      </c>
      <c r="DWZ30" s="324">
        <v>15</v>
      </c>
      <c r="DXA30" s="325">
        <v>16</v>
      </c>
      <c r="DXB30" s="325">
        <v>17</v>
      </c>
      <c r="DXC30" s="325">
        <v>18</v>
      </c>
      <c r="DXD30" s="325">
        <v>19</v>
      </c>
      <c r="DXE30" s="325">
        <v>20</v>
      </c>
      <c r="DXF30" s="137" t="s">
        <v>22</v>
      </c>
      <c r="DXG30" s="205" t="s">
        <v>23</v>
      </c>
      <c r="DXH30" s="324">
        <v>22</v>
      </c>
      <c r="DXI30" s="325">
        <v>23</v>
      </c>
      <c r="DXJ30" s="325">
        <v>24</v>
      </c>
      <c r="DXK30" s="325">
        <v>25</v>
      </c>
      <c r="DXL30" s="325">
        <v>26</v>
      </c>
      <c r="DXM30" s="325">
        <v>27</v>
      </c>
      <c r="DXN30" s="137" t="s">
        <v>22</v>
      </c>
      <c r="DXO30" s="205" t="s">
        <v>23</v>
      </c>
      <c r="DXP30" s="45">
        <v>29</v>
      </c>
      <c r="DXQ30" s="46">
        <v>30</v>
      </c>
      <c r="DXR30" s="46">
        <v>31</v>
      </c>
      <c r="DXS30" s="46">
        <v>1</v>
      </c>
      <c r="DXT30" s="46">
        <v>2</v>
      </c>
      <c r="DXU30" s="46">
        <v>3</v>
      </c>
      <c r="DXV30" s="606" t="s">
        <v>263</v>
      </c>
      <c r="DXW30" s="607" t="s">
        <v>264</v>
      </c>
      <c r="DXX30" s="45">
        <v>5</v>
      </c>
      <c r="DXY30" s="45">
        <v>6</v>
      </c>
      <c r="DXZ30" s="45">
        <v>7</v>
      </c>
      <c r="DYA30" s="45">
        <v>8</v>
      </c>
      <c r="DYB30" s="45">
        <v>9</v>
      </c>
      <c r="DYC30" s="45">
        <v>10</v>
      </c>
      <c r="DYD30" s="606" t="s">
        <v>263</v>
      </c>
      <c r="DYE30" s="607" t="s">
        <v>264</v>
      </c>
      <c r="DYF30" s="45">
        <v>13</v>
      </c>
      <c r="DYG30" s="46">
        <v>14</v>
      </c>
      <c r="DYH30" s="46">
        <v>15</v>
      </c>
      <c r="DYI30" s="46">
        <v>16</v>
      </c>
      <c r="DYJ30" s="46">
        <v>17</v>
      </c>
      <c r="DYK30" s="46">
        <v>18</v>
      </c>
      <c r="DYL30" s="606" t="s">
        <v>263</v>
      </c>
      <c r="DYM30" s="607" t="s">
        <v>264</v>
      </c>
      <c r="DYN30" s="324">
        <v>20</v>
      </c>
      <c r="DYO30" s="325">
        <v>21</v>
      </c>
      <c r="DYP30" s="325">
        <v>22</v>
      </c>
      <c r="DYQ30" s="325">
        <v>23</v>
      </c>
      <c r="DYR30" s="325">
        <v>24</v>
      </c>
      <c r="DYS30" s="325">
        <v>25</v>
      </c>
      <c r="DYT30" s="606" t="s">
        <v>263</v>
      </c>
      <c r="DYU30" s="607" t="s">
        <v>264</v>
      </c>
      <c r="DYV30" s="45">
        <v>26</v>
      </c>
      <c r="DYW30" s="46">
        <v>27</v>
      </c>
      <c r="DYX30" s="46">
        <v>28</v>
      </c>
      <c r="DYY30" s="46">
        <v>29</v>
      </c>
      <c r="DYZ30" s="46">
        <v>30</v>
      </c>
      <c r="DZA30" s="46">
        <v>31</v>
      </c>
      <c r="DZB30" s="606" t="s">
        <v>263</v>
      </c>
      <c r="DZC30" s="607" t="s">
        <v>264</v>
      </c>
      <c r="DZD30" s="45">
        <v>1</v>
      </c>
      <c r="DZE30" s="46">
        <v>4</v>
      </c>
      <c r="DZF30" s="46">
        <v>5</v>
      </c>
      <c r="DZG30" s="46">
        <v>6</v>
      </c>
      <c r="DZH30" s="46">
        <v>7</v>
      </c>
      <c r="DZI30" s="46">
        <v>8</v>
      </c>
      <c r="DZJ30" s="606" t="s">
        <v>263</v>
      </c>
      <c r="DZK30" s="607" t="s">
        <v>264</v>
      </c>
      <c r="DZL30" s="45">
        <v>9</v>
      </c>
      <c r="DZM30" s="46">
        <v>10</v>
      </c>
      <c r="DZN30" s="46">
        <v>11</v>
      </c>
      <c r="DZO30" s="46">
        <v>12</v>
      </c>
      <c r="DZP30" s="46">
        <v>13</v>
      </c>
      <c r="DZQ30" s="46">
        <v>14</v>
      </c>
      <c r="DZR30" s="606" t="s">
        <v>263</v>
      </c>
      <c r="DZS30" s="607" t="s">
        <v>264</v>
      </c>
      <c r="DZT30" s="45">
        <v>16</v>
      </c>
      <c r="DZU30" s="46">
        <v>17</v>
      </c>
      <c r="DZV30" s="46">
        <v>18</v>
      </c>
      <c r="DZW30" s="46">
        <v>19</v>
      </c>
      <c r="DZX30" s="46">
        <v>20</v>
      </c>
      <c r="DZY30" s="46">
        <v>21</v>
      </c>
      <c r="DZZ30" s="606" t="s">
        <v>263</v>
      </c>
      <c r="EAA30" s="607" t="s">
        <v>264</v>
      </c>
      <c r="EAB30" s="324">
        <v>22</v>
      </c>
      <c r="EAC30" s="325">
        <v>23</v>
      </c>
      <c r="EAD30" s="325">
        <v>24</v>
      </c>
      <c r="EAE30" s="325">
        <v>25</v>
      </c>
      <c r="EAF30" s="325">
        <v>26</v>
      </c>
      <c r="EAG30" s="325">
        <v>27</v>
      </c>
      <c r="EAH30" s="606" t="s">
        <v>263</v>
      </c>
      <c r="EAI30" s="607" t="s">
        <v>264</v>
      </c>
      <c r="EAJ30" s="45">
        <v>30</v>
      </c>
      <c r="EAK30" s="46">
        <v>1</v>
      </c>
      <c r="EAL30" s="46">
        <v>2</v>
      </c>
      <c r="EAM30" s="46">
        <v>3</v>
      </c>
      <c r="EAN30" s="46">
        <v>4</v>
      </c>
      <c r="EAO30" s="46">
        <v>5</v>
      </c>
      <c r="EAP30" s="606" t="s">
        <v>263</v>
      </c>
      <c r="EAQ30" s="607" t="s">
        <v>264</v>
      </c>
      <c r="EAR30" s="45">
        <v>7</v>
      </c>
      <c r="EAS30" s="46">
        <v>8</v>
      </c>
      <c r="EAT30" s="46">
        <v>9</v>
      </c>
      <c r="EAU30" s="46">
        <v>10</v>
      </c>
      <c r="EAV30" s="46">
        <v>11</v>
      </c>
      <c r="EAW30" s="46">
        <v>12</v>
      </c>
      <c r="EAX30" s="606" t="s">
        <v>263</v>
      </c>
      <c r="EAY30" s="607" t="s">
        <v>264</v>
      </c>
      <c r="EAZ30" s="45">
        <v>14</v>
      </c>
      <c r="EBA30" s="46">
        <v>15</v>
      </c>
      <c r="EBB30" s="46">
        <v>16</v>
      </c>
      <c r="EBC30" s="46">
        <v>17</v>
      </c>
      <c r="EBD30" s="46">
        <v>18</v>
      </c>
      <c r="EBE30" s="46">
        <v>19</v>
      </c>
      <c r="EBF30" s="606" t="s">
        <v>263</v>
      </c>
      <c r="EBG30" s="607" t="s">
        <v>264</v>
      </c>
      <c r="EBH30" s="337">
        <v>21</v>
      </c>
      <c r="EBI30" s="338">
        <v>22</v>
      </c>
      <c r="EBJ30" s="338">
        <v>23</v>
      </c>
      <c r="EBK30" s="338">
        <v>24</v>
      </c>
      <c r="EBL30" s="338">
        <v>25</v>
      </c>
      <c r="EBM30" s="338">
        <v>26</v>
      </c>
      <c r="EBN30" s="611" t="s">
        <v>263</v>
      </c>
      <c r="EBO30" s="618" t="s">
        <v>264</v>
      </c>
      <c r="EBP30" s="45">
        <v>28</v>
      </c>
      <c r="EBQ30" s="46">
        <v>29</v>
      </c>
      <c r="EBR30" s="46">
        <v>30</v>
      </c>
      <c r="EBS30" s="46">
        <v>31</v>
      </c>
      <c r="EBT30" s="46">
        <v>1</v>
      </c>
      <c r="EBU30" s="46">
        <v>2</v>
      </c>
      <c r="EBV30" s="606" t="s">
        <v>263</v>
      </c>
      <c r="EBW30" s="607" t="s">
        <v>264</v>
      </c>
      <c r="EBX30" s="45">
        <v>4</v>
      </c>
      <c r="EBY30" s="46">
        <v>5</v>
      </c>
      <c r="EBZ30" s="46">
        <v>6</v>
      </c>
      <c r="ECA30" s="46">
        <v>7</v>
      </c>
      <c r="ECB30" s="46">
        <v>8</v>
      </c>
      <c r="ECC30" s="46">
        <v>9</v>
      </c>
      <c r="ECD30" s="606" t="s">
        <v>263</v>
      </c>
      <c r="ECE30" s="607" t="s">
        <v>264</v>
      </c>
      <c r="ECF30" s="379">
        <v>11</v>
      </c>
      <c r="ECG30" s="380">
        <v>12</v>
      </c>
      <c r="ECH30" s="380">
        <v>13</v>
      </c>
      <c r="ECI30" s="380">
        <v>14</v>
      </c>
      <c r="ECJ30" s="380">
        <v>15</v>
      </c>
      <c r="ECK30" s="380">
        <v>18</v>
      </c>
      <c r="ECL30" s="606" t="s">
        <v>263</v>
      </c>
      <c r="ECM30" s="607" t="s">
        <v>264</v>
      </c>
      <c r="ECN30" s="45">
        <v>19</v>
      </c>
      <c r="ECO30" s="46">
        <v>20</v>
      </c>
      <c r="ECP30" s="46">
        <v>21</v>
      </c>
      <c r="ECQ30" s="46">
        <v>22</v>
      </c>
      <c r="ECR30" s="46">
        <v>23</v>
      </c>
      <c r="ECS30" s="46">
        <v>25</v>
      </c>
      <c r="ECT30" s="606" t="s">
        <v>263</v>
      </c>
      <c r="ECU30" s="607" t="s">
        <v>264</v>
      </c>
      <c r="ECV30" s="45">
        <v>26</v>
      </c>
      <c r="ECW30" s="46">
        <v>27</v>
      </c>
      <c r="ECX30" s="46">
        <v>28</v>
      </c>
      <c r="ECY30" s="46">
        <v>29</v>
      </c>
      <c r="ECZ30" s="46">
        <v>30</v>
      </c>
      <c r="EDA30" s="46">
        <v>2</v>
      </c>
      <c r="EDB30" s="606" t="s">
        <v>263</v>
      </c>
      <c r="EDC30" s="607" t="s">
        <v>264</v>
      </c>
      <c r="EDD30" s="324">
        <v>3</v>
      </c>
      <c r="EDE30" s="325">
        <v>4</v>
      </c>
      <c r="EDF30" s="325">
        <v>5</v>
      </c>
      <c r="EDG30" s="325">
        <v>6</v>
      </c>
      <c r="EDH30" s="325">
        <v>7</v>
      </c>
      <c r="EDI30" s="325">
        <v>9</v>
      </c>
      <c r="EDJ30" s="606" t="s">
        <v>263</v>
      </c>
      <c r="EDK30" s="607" t="s">
        <v>264</v>
      </c>
      <c r="EDL30" s="45">
        <v>10</v>
      </c>
      <c r="EDM30" s="46">
        <v>11</v>
      </c>
      <c r="EDN30" s="46">
        <v>12</v>
      </c>
      <c r="EDO30" s="46">
        <v>13</v>
      </c>
      <c r="EDP30" s="46">
        <v>14</v>
      </c>
      <c r="EDQ30" s="46">
        <v>16</v>
      </c>
      <c r="EDR30" s="606" t="s">
        <v>263</v>
      </c>
      <c r="EDS30" s="607" t="s">
        <v>264</v>
      </c>
      <c r="EDT30" s="324">
        <v>17</v>
      </c>
      <c r="EDU30" s="325">
        <v>18</v>
      </c>
      <c r="EDV30" s="325">
        <v>19</v>
      </c>
      <c r="EDW30" s="325">
        <v>20</v>
      </c>
      <c r="EDX30" s="325">
        <v>21</v>
      </c>
      <c r="EDY30" s="325">
        <v>22</v>
      </c>
      <c r="EDZ30" s="606" t="s">
        <v>263</v>
      </c>
      <c r="EEA30" s="607" t="s">
        <v>264</v>
      </c>
      <c r="EEB30" s="45">
        <v>24</v>
      </c>
      <c r="EEC30" s="46">
        <v>25</v>
      </c>
      <c r="EED30" s="46">
        <v>26</v>
      </c>
      <c r="EEE30" s="46">
        <v>27</v>
      </c>
      <c r="EEF30" s="46">
        <v>28</v>
      </c>
      <c r="EEG30" s="46">
        <v>29</v>
      </c>
      <c r="EEH30" s="606" t="s">
        <v>263</v>
      </c>
      <c r="EEI30" s="607" t="s">
        <v>264</v>
      </c>
      <c r="EEJ30" s="324">
        <v>30</v>
      </c>
      <c r="EEK30" s="325">
        <v>31</v>
      </c>
      <c r="EEL30" s="325">
        <v>2</v>
      </c>
      <c r="EEM30" s="325">
        <v>3</v>
      </c>
      <c r="EEN30" s="325">
        <v>4</v>
      </c>
      <c r="EEO30" s="325">
        <v>5</v>
      </c>
      <c r="EEP30" s="606" t="s">
        <v>263</v>
      </c>
      <c r="EEQ30" s="607" t="s">
        <v>264</v>
      </c>
      <c r="EER30" s="324">
        <v>7</v>
      </c>
      <c r="EES30" s="325">
        <v>8</v>
      </c>
      <c r="EET30" s="325">
        <v>9</v>
      </c>
      <c r="EEU30" s="325">
        <v>10</v>
      </c>
      <c r="EEV30" s="325">
        <v>11</v>
      </c>
      <c r="EEW30" s="325">
        <v>12</v>
      </c>
      <c r="EEX30" s="606" t="s">
        <v>263</v>
      </c>
      <c r="EEY30" s="607" t="s">
        <v>264</v>
      </c>
      <c r="EEZ30" s="45">
        <v>13</v>
      </c>
      <c r="EFA30" s="46">
        <v>14</v>
      </c>
      <c r="EFB30" s="46">
        <v>15</v>
      </c>
      <c r="EFC30" s="46">
        <v>16</v>
      </c>
      <c r="EFD30" s="46">
        <v>17</v>
      </c>
      <c r="EFE30" s="46">
        <v>18</v>
      </c>
      <c r="EFF30" s="606" t="s">
        <v>263</v>
      </c>
      <c r="EFG30" s="607" t="s">
        <v>264</v>
      </c>
      <c r="EFH30" s="324">
        <v>19</v>
      </c>
      <c r="EFI30" s="325">
        <v>20</v>
      </c>
      <c r="EFJ30" s="325">
        <v>21</v>
      </c>
      <c r="EFK30" s="325">
        <v>22</v>
      </c>
      <c r="EFL30" s="325">
        <v>23</v>
      </c>
      <c r="EFM30" s="325">
        <v>24</v>
      </c>
      <c r="EFN30" s="606" t="s">
        <v>263</v>
      </c>
      <c r="EFO30" s="607" t="s">
        <v>264</v>
      </c>
      <c r="EFP30" s="45">
        <v>25</v>
      </c>
      <c r="EFQ30" s="46">
        <v>26</v>
      </c>
      <c r="EFR30" s="46">
        <v>1</v>
      </c>
      <c r="EFS30" s="46">
        <v>3</v>
      </c>
      <c r="EFT30" s="46">
        <v>4</v>
      </c>
      <c r="EFU30" s="46">
        <v>5</v>
      </c>
      <c r="EFV30" s="606" t="s">
        <v>263</v>
      </c>
      <c r="EFW30" s="607" t="s">
        <v>264</v>
      </c>
      <c r="EFX30" s="71">
        <v>6</v>
      </c>
      <c r="EFY30" s="103">
        <v>7</v>
      </c>
      <c r="EFZ30" s="103">
        <v>8</v>
      </c>
      <c r="EGA30" s="103">
        <v>10</v>
      </c>
      <c r="EGB30" s="103">
        <v>11</v>
      </c>
      <c r="EGC30" s="103">
        <v>12</v>
      </c>
      <c r="EGD30" s="611" t="s">
        <v>263</v>
      </c>
      <c r="EGE30" s="618" t="s">
        <v>264</v>
      </c>
      <c r="EGF30" s="71">
        <v>13</v>
      </c>
      <c r="EGG30" s="103">
        <v>14</v>
      </c>
      <c r="EGH30" s="103">
        <v>15</v>
      </c>
      <c r="EGI30" s="103">
        <v>16</v>
      </c>
      <c r="EGJ30" s="103">
        <v>18</v>
      </c>
      <c r="EGK30" s="103">
        <v>19</v>
      </c>
      <c r="EGL30" s="611" t="s">
        <v>263</v>
      </c>
      <c r="EGM30" s="618" t="s">
        <v>264</v>
      </c>
      <c r="EGN30" s="45">
        <v>20</v>
      </c>
      <c r="EGO30" s="46">
        <v>21</v>
      </c>
      <c r="EGP30" s="46">
        <v>22</v>
      </c>
      <c r="EGQ30" s="46">
        <v>24</v>
      </c>
      <c r="EGR30" s="46">
        <v>25</v>
      </c>
      <c r="EGS30" s="46">
        <v>26</v>
      </c>
      <c r="EGT30" s="606" t="s">
        <v>263</v>
      </c>
      <c r="EGU30" s="607" t="s">
        <v>264</v>
      </c>
      <c r="EGV30" s="638">
        <v>27</v>
      </c>
      <c r="EGW30" s="639">
        <v>28</v>
      </c>
      <c r="EGX30" s="639">
        <v>1</v>
      </c>
      <c r="EGY30" s="639">
        <v>3</v>
      </c>
      <c r="EGZ30" s="639">
        <v>4</v>
      </c>
      <c r="EHA30" s="640">
        <v>5</v>
      </c>
      <c r="EHB30" s="637" t="s">
        <v>263</v>
      </c>
      <c r="EHC30" s="618" t="s">
        <v>264</v>
      </c>
      <c r="EHD30" s="324">
        <v>6</v>
      </c>
      <c r="EHE30" s="325">
        <v>7</v>
      </c>
      <c r="EHF30" s="325">
        <v>8</v>
      </c>
      <c r="EHG30" s="325">
        <v>10</v>
      </c>
      <c r="EHH30" s="325">
        <v>11</v>
      </c>
      <c r="EHI30" s="325">
        <v>12</v>
      </c>
      <c r="EHJ30" s="606" t="s">
        <v>263</v>
      </c>
      <c r="EHK30" s="607" t="s">
        <v>264</v>
      </c>
      <c r="EHL30" s="45">
        <v>13</v>
      </c>
      <c r="EHM30" s="46">
        <v>14</v>
      </c>
      <c r="EHN30" s="46">
        <v>15</v>
      </c>
      <c r="EHO30" s="46">
        <v>16</v>
      </c>
      <c r="EHP30" s="46">
        <v>18</v>
      </c>
      <c r="EHQ30" s="46">
        <v>19</v>
      </c>
      <c r="EHR30" s="606" t="s">
        <v>263</v>
      </c>
      <c r="EHS30" s="607" t="s">
        <v>264</v>
      </c>
      <c r="EHT30" s="337">
        <v>20</v>
      </c>
      <c r="EHU30" s="338">
        <v>21</v>
      </c>
      <c r="EHV30" s="338">
        <v>22</v>
      </c>
      <c r="EHW30" s="338">
        <v>24</v>
      </c>
      <c r="EHX30" s="338">
        <v>25</v>
      </c>
      <c r="EHY30" s="338">
        <v>26</v>
      </c>
      <c r="EHZ30" s="611" t="s">
        <v>263</v>
      </c>
      <c r="EIA30" s="618" t="s">
        <v>264</v>
      </c>
      <c r="EIB30" s="45">
        <v>27</v>
      </c>
      <c r="EIC30" s="46">
        <v>28</v>
      </c>
      <c r="EID30" s="46">
        <v>29</v>
      </c>
      <c r="EIE30" s="46">
        <v>31</v>
      </c>
      <c r="EIF30" s="46">
        <v>1</v>
      </c>
      <c r="EIG30" s="46">
        <v>2</v>
      </c>
      <c r="EIH30" s="643" t="s">
        <v>263</v>
      </c>
      <c r="EII30" s="607" t="s">
        <v>264</v>
      </c>
      <c r="EIJ30" s="324">
        <v>3</v>
      </c>
      <c r="EIK30" s="325">
        <v>4</v>
      </c>
      <c r="EIL30" s="325">
        <v>5</v>
      </c>
      <c r="EIM30" s="325">
        <v>8</v>
      </c>
      <c r="EIN30" s="325">
        <v>9</v>
      </c>
      <c r="EIO30" s="325">
        <v>10</v>
      </c>
      <c r="EIP30" s="606" t="s">
        <v>263</v>
      </c>
      <c r="EIQ30" s="607" t="s">
        <v>264</v>
      </c>
      <c r="EIR30" s="45">
        <v>11</v>
      </c>
      <c r="EIS30" s="46">
        <v>12</v>
      </c>
      <c r="EIT30" s="46">
        <v>14</v>
      </c>
      <c r="EIU30" s="46">
        <v>15</v>
      </c>
      <c r="EIV30" s="46">
        <v>16</v>
      </c>
      <c r="EIW30" s="46">
        <v>17</v>
      </c>
      <c r="EIX30" s="606" t="s">
        <v>263</v>
      </c>
      <c r="EIY30" s="607" t="s">
        <v>264</v>
      </c>
      <c r="EIZ30" s="71">
        <v>18</v>
      </c>
      <c r="EJA30" s="103">
        <v>19</v>
      </c>
      <c r="EJB30" s="103">
        <v>21</v>
      </c>
      <c r="EJC30" s="103">
        <v>22</v>
      </c>
      <c r="EJD30" s="103">
        <v>23</v>
      </c>
      <c r="EJE30" s="103">
        <v>24</v>
      </c>
      <c r="EJF30" s="611" t="s">
        <v>263</v>
      </c>
      <c r="EJG30" s="618" t="s">
        <v>264</v>
      </c>
      <c r="EJH30" s="337">
        <v>25</v>
      </c>
      <c r="EJI30" s="338">
        <v>26</v>
      </c>
      <c r="EJJ30" s="338">
        <v>27</v>
      </c>
      <c r="EJK30" s="338">
        <v>28</v>
      </c>
      <c r="EJL30" s="338">
        <v>29</v>
      </c>
      <c r="EJM30" s="338">
        <v>30</v>
      </c>
      <c r="EJN30" s="611" t="s">
        <v>263</v>
      </c>
      <c r="EJO30" s="618" t="s">
        <v>264</v>
      </c>
      <c r="EJP30" s="71">
        <v>5</v>
      </c>
      <c r="EJQ30" s="103">
        <v>6</v>
      </c>
      <c r="EJR30" s="103">
        <v>7</v>
      </c>
      <c r="EJS30" s="103">
        <v>8</v>
      </c>
      <c r="EJT30" s="103">
        <v>9</v>
      </c>
      <c r="EJU30" s="103">
        <v>10</v>
      </c>
      <c r="EJV30" s="611" t="s">
        <v>263</v>
      </c>
      <c r="EJW30" s="618" t="s">
        <v>264</v>
      </c>
      <c r="EJX30" s="337">
        <v>12</v>
      </c>
      <c r="EJY30" s="338">
        <v>13</v>
      </c>
      <c r="EJZ30" s="338">
        <v>14</v>
      </c>
      <c r="EKA30" s="338">
        <v>15</v>
      </c>
      <c r="EKB30" s="338">
        <v>16</v>
      </c>
      <c r="EKC30" s="338">
        <v>17</v>
      </c>
      <c r="EKD30" s="611" t="s">
        <v>263</v>
      </c>
      <c r="EKE30" s="618" t="s">
        <v>264</v>
      </c>
      <c r="EKF30" s="71">
        <v>19</v>
      </c>
      <c r="EKG30" s="103">
        <v>20</v>
      </c>
      <c r="EKH30" s="103">
        <v>21</v>
      </c>
      <c r="EKI30" s="103">
        <v>22</v>
      </c>
      <c r="EKJ30" s="103">
        <v>23</v>
      </c>
      <c r="EKK30" s="103">
        <v>24</v>
      </c>
      <c r="EKL30" s="611" t="s">
        <v>263</v>
      </c>
      <c r="EKM30" s="618" t="s">
        <v>264</v>
      </c>
      <c r="EKN30" s="71">
        <v>26</v>
      </c>
      <c r="EKO30" s="103">
        <v>27</v>
      </c>
      <c r="EKP30" s="103">
        <v>28</v>
      </c>
      <c r="EKQ30" s="103">
        <v>29</v>
      </c>
      <c r="EKR30" s="103">
        <v>30</v>
      </c>
      <c r="EKS30" s="103">
        <v>31</v>
      </c>
      <c r="EKT30" s="611" t="s">
        <v>263</v>
      </c>
      <c r="EKU30" s="613" t="s">
        <v>264</v>
      </c>
      <c r="EKV30" s="664"/>
      <c r="EKW30" s="191">
        <v>2</v>
      </c>
      <c r="EKX30" s="192">
        <v>3</v>
      </c>
      <c r="EKY30" s="192">
        <v>4</v>
      </c>
      <c r="EKZ30" s="192">
        <v>5</v>
      </c>
      <c r="ELA30" s="192">
        <v>6</v>
      </c>
      <c r="ELB30" s="192">
        <v>9</v>
      </c>
      <c r="ELC30" s="624" t="s">
        <v>263</v>
      </c>
      <c r="ELD30" s="666" t="s">
        <v>264</v>
      </c>
      <c r="ELE30" s="673">
        <v>10</v>
      </c>
      <c r="ELF30" s="674">
        <v>11</v>
      </c>
      <c r="ELG30" s="674">
        <v>12</v>
      </c>
      <c r="ELH30" s="674">
        <v>13</v>
      </c>
      <c r="ELI30" s="674">
        <v>14</v>
      </c>
      <c r="ELJ30" s="674">
        <v>15</v>
      </c>
      <c r="ELK30" s="675" t="s">
        <v>263</v>
      </c>
      <c r="ELL30" s="676" t="s">
        <v>264</v>
      </c>
      <c r="ELM30" s="680">
        <v>17</v>
      </c>
      <c r="ELN30" s="681">
        <v>18</v>
      </c>
      <c r="ELO30" s="681">
        <v>19</v>
      </c>
      <c r="ELP30" s="681">
        <v>20</v>
      </c>
      <c r="ELQ30" s="681">
        <v>21</v>
      </c>
      <c r="ELR30" s="681">
        <v>22</v>
      </c>
      <c r="ELS30" s="675" t="s">
        <v>263</v>
      </c>
      <c r="ELT30" s="676" t="s">
        <v>264</v>
      </c>
      <c r="ELU30" s="673">
        <v>24</v>
      </c>
      <c r="ELV30" s="674">
        <v>25</v>
      </c>
      <c r="ELW30" s="674">
        <v>26</v>
      </c>
      <c r="ELX30" s="674">
        <v>27</v>
      </c>
      <c r="ELY30" s="674">
        <v>28</v>
      </c>
      <c r="ELZ30" s="674">
        <v>29</v>
      </c>
      <c r="EMA30" s="675" t="s">
        <v>263</v>
      </c>
      <c r="EMB30" s="676" t="s">
        <v>264</v>
      </c>
      <c r="EMC30" s="673">
        <v>1</v>
      </c>
      <c r="EMD30" s="674">
        <v>2</v>
      </c>
      <c r="EME30" s="674">
        <v>3</v>
      </c>
      <c r="EMF30" s="674">
        <v>4</v>
      </c>
      <c r="EMG30" s="674">
        <v>5</v>
      </c>
      <c r="EMH30" s="674">
        <v>6</v>
      </c>
      <c r="EMI30" s="675" t="s">
        <v>263</v>
      </c>
      <c r="EMJ30" s="676" t="s">
        <v>264</v>
      </c>
      <c r="EMK30" s="191">
        <v>8</v>
      </c>
      <c r="EML30" s="192">
        <v>9</v>
      </c>
      <c r="EMM30" s="192">
        <v>10</v>
      </c>
      <c r="EMN30" s="192">
        <v>11</v>
      </c>
      <c r="EMO30" s="192">
        <v>12</v>
      </c>
      <c r="EMP30" s="192">
        <v>14</v>
      </c>
      <c r="EMQ30" s="624" t="s">
        <v>263</v>
      </c>
      <c r="EMR30" s="666" t="s">
        <v>264</v>
      </c>
      <c r="EMS30" s="673">
        <v>16</v>
      </c>
      <c r="EMT30" s="674">
        <v>17</v>
      </c>
      <c r="EMU30" s="674">
        <v>18</v>
      </c>
      <c r="EMV30" s="674">
        <v>19</v>
      </c>
      <c r="EMW30" s="674">
        <v>20</v>
      </c>
      <c r="EMX30" s="674">
        <v>21</v>
      </c>
      <c r="EMY30" s="675" t="s">
        <v>263</v>
      </c>
      <c r="EMZ30" s="676" t="s">
        <v>264</v>
      </c>
      <c r="ENA30" s="673">
        <v>25</v>
      </c>
      <c r="ENB30" s="674">
        <v>26</v>
      </c>
      <c r="ENC30" s="674">
        <v>27</v>
      </c>
      <c r="END30" s="674">
        <v>28</v>
      </c>
      <c r="ENE30" s="674">
        <v>29</v>
      </c>
      <c r="ENF30" s="674">
        <v>30</v>
      </c>
      <c r="ENG30" s="675" t="s">
        <v>263</v>
      </c>
      <c r="ENH30" s="676" t="s">
        <v>264</v>
      </c>
      <c r="ENI30" s="191">
        <v>1</v>
      </c>
      <c r="ENJ30" s="192">
        <v>2</v>
      </c>
      <c r="ENK30" s="192">
        <v>3</v>
      </c>
      <c r="ENL30" s="192">
        <v>4</v>
      </c>
      <c r="ENM30" s="192">
        <v>5</v>
      </c>
      <c r="ENN30" s="192">
        <v>6</v>
      </c>
      <c r="ENO30" s="624" t="s">
        <v>263</v>
      </c>
      <c r="ENP30" s="666" t="s">
        <v>264</v>
      </c>
      <c r="ENQ30" s="673">
        <v>8</v>
      </c>
      <c r="ENR30" s="674">
        <v>9</v>
      </c>
      <c r="ENS30" s="674">
        <v>11</v>
      </c>
      <c r="ENT30" s="674">
        <v>12</v>
      </c>
      <c r="ENU30" s="674">
        <v>13</v>
      </c>
      <c r="ENV30" s="674">
        <v>14</v>
      </c>
      <c r="ENW30" s="675" t="s">
        <v>263</v>
      </c>
      <c r="ENX30" s="676" t="s">
        <v>264</v>
      </c>
      <c r="ENY30" s="191">
        <v>15</v>
      </c>
      <c r="ENZ30" s="192">
        <v>16</v>
      </c>
      <c r="EOA30" s="192">
        <v>18</v>
      </c>
      <c r="EOB30" s="192">
        <v>19</v>
      </c>
      <c r="EOC30" s="192">
        <v>20</v>
      </c>
      <c r="EOD30" s="192">
        <v>21</v>
      </c>
      <c r="EOE30" s="624" t="s">
        <v>263</v>
      </c>
      <c r="EOF30" s="666" t="s">
        <v>264</v>
      </c>
      <c r="EOH30" s="673">
        <v>22</v>
      </c>
      <c r="EOI30" s="674">
        <v>23</v>
      </c>
      <c r="EOJ30" s="674">
        <v>24</v>
      </c>
      <c r="EOK30" s="674">
        <v>26</v>
      </c>
      <c r="EOL30" s="674">
        <v>27</v>
      </c>
      <c r="EOM30" s="674">
        <v>28</v>
      </c>
      <c r="EON30" s="690" t="s">
        <v>263</v>
      </c>
      <c r="EOO30" s="191">
        <v>29</v>
      </c>
      <c r="EOP30" s="192">
        <v>30</v>
      </c>
      <c r="EOQ30" s="192">
        <v>31</v>
      </c>
      <c r="EOR30" s="192">
        <v>3</v>
      </c>
      <c r="EOS30" s="192">
        <v>4</v>
      </c>
      <c r="EOT30" s="192">
        <v>5</v>
      </c>
      <c r="EOU30" s="624" t="s">
        <v>263</v>
      </c>
      <c r="EOV30" s="666" t="s">
        <v>264</v>
      </c>
      <c r="EOW30" s="673">
        <v>6</v>
      </c>
      <c r="EOX30" s="674">
        <v>8</v>
      </c>
      <c r="EOY30" s="674">
        <v>9</v>
      </c>
      <c r="EOZ30" s="674">
        <v>10</v>
      </c>
      <c r="EPA30" s="674">
        <v>11</v>
      </c>
      <c r="EPB30" s="674">
        <v>12</v>
      </c>
      <c r="EPC30" s="675" t="s">
        <v>263</v>
      </c>
      <c r="EPD30" s="676" t="s">
        <v>264</v>
      </c>
      <c r="EPE30" s="680">
        <v>13</v>
      </c>
      <c r="EPF30" s="681">
        <v>15</v>
      </c>
      <c r="EPG30" s="681">
        <v>16</v>
      </c>
      <c r="EPH30" s="681">
        <v>17</v>
      </c>
      <c r="EPI30" s="681">
        <v>18</v>
      </c>
      <c r="EPJ30" s="681">
        <v>19</v>
      </c>
      <c r="EPK30" s="675" t="s">
        <v>263</v>
      </c>
      <c r="EPL30" s="676" t="s">
        <v>264</v>
      </c>
      <c r="EPM30" s="673">
        <v>20</v>
      </c>
      <c r="EPN30" s="674">
        <v>21</v>
      </c>
      <c r="EPO30" s="674">
        <v>22</v>
      </c>
      <c r="EPP30" s="674">
        <v>23</v>
      </c>
      <c r="EPQ30" s="674">
        <v>24</v>
      </c>
      <c r="EPR30" s="674">
        <v>25</v>
      </c>
      <c r="EPS30" s="675" t="s">
        <v>263</v>
      </c>
      <c r="EPT30" s="676" t="s">
        <v>264</v>
      </c>
      <c r="EPU30" s="673">
        <v>27</v>
      </c>
      <c r="EPV30" s="674">
        <v>29</v>
      </c>
      <c r="EPW30" s="674">
        <v>30</v>
      </c>
      <c r="EPX30" s="674">
        <v>1</v>
      </c>
      <c r="EPY30" s="674">
        <v>2</v>
      </c>
      <c r="EPZ30" s="674">
        <v>3</v>
      </c>
      <c r="EQA30" s="675" t="s">
        <v>263</v>
      </c>
      <c r="EQB30" s="676" t="s">
        <v>264</v>
      </c>
      <c r="EQC30" s="673">
        <v>4</v>
      </c>
      <c r="EQD30" s="674">
        <v>6</v>
      </c>
      <c r="EQE30" s="674">
        <v>7</v>
      </c>
      <c r="EQF30" s="674">
        <v>8</v>
      </c>
      <c r="EQG30" s="674">
        <v>9</v>
      </c>
      <c r="EQH30" s="674">
        <v>10</v>
      </c>
      <c r="EQI30" s="675" t="s">
        <v>263</v>
      </c>
      <c r="EQJ30" s="676" t="s">
        <v>264</v>
      </c>
      <c r="EQK30" s="680">
        <v>11</v>
      </c>
      <c r="EQL30" s="681">
        <v>13</v>
      </c>
      <c r="EQM30" s="681">
        <v>14</v>
      </c>
      <c r="EQN30" s="681">
        <v>15</v>
      </c>
      <c r="EQO30" s="681">
        <v>16</v>
      </c>
      <c r="EQP30" s="681">
        <v>17</v>
      </c>
      <c r="EQQ30" s="675" t="s">
        <v>263</v>
      </c>
      <c r="EQR30" s="676" t="s">
        <v>264</v>
      </c>
      <c r="EQS30" s="680">
        <v>18</v>
      </c>
      <c r="EQT30" s="681">
        <v>20</v>
      </c>
      <c r="EQU30" s="681">
        <v>21</v>
      </c>
      <c r="EQV30" s="681">
        <v>22</v>
      </c>
      <c r="EQW30" s="681">
        <v>23</v>
      </c>
      <c r="EQX30" s="681">
        <v>24</v>
      </c>
      <c r="EQY30" s="675" t="s">
        <v>263</v>
      </c>
      <c r="EQZ30" s="676" t="s">
        <v>264</v>
      </c>
      <c r="ERA30" s="680">
        <v>25</v>
      </c>
      <c r="ERB30" s="681">
        <v>27</v>
      </c>
      <c r="ERC30" s="681">
        <v>28</v>
      </c>
      <c r="ERD30" s="681">
        <v>29</v>
      </c>
      <c r="ERE30" s="681">
        <v>30</v>
      </c>
      <c r="ERF30" s="681">
        <v>31</v>
      </c>
      <c r="ERG30" s="675" t="s">
        <v>263</v>
      </c>
      <c r="ERH30" s="676" t="s">
        <v>264</v>
      </c>
      <c r="ERI30" s="673">
        <v>1</v>
      </c>
      <c r="ERJ30" s="674">
        <v>3</v>
      </c>
      <c r="ERK30" s="674">
        <v>4</v>
      </c>
      <c r="ERL30" s="674">
        <v>5</v>
      </c>
      <c r="ERM30" s="674">
        <v>6</v>
      </c>
      <c r="ERN30" s="674">
        <v>7</v>
      </c>
      <c r="ERO30" s="675" t="s">
        <v>263</v>
      </c>
      <c r="ERP30" s="676" t="s">
        <v>264</v>
      </c>
      <c r="ERQ30" s="680">
        <v>8</v>
      </c>
      <c r="ERR30" s="681">
        <v>9</v>
      </c>
      <c r="ERS30" s="681">
        <v>10</v>
      </c>
      <c r="ERT30" s="681">
        <v>11</v>
      </c>
      <c r="ERU30" s="681">
        <v>12</v>
      </c>
      <c r="ERV30" s="681">
        <v>13</v>
      </c>
      <c r="ERW30" s="675" t="s">
        <v>263</v>
      </c>
      <c r="ERX30" s="676" t="s">
        <v>264</v>
      </c>
      <c r="ERY30" s="680">
        <v>15</v>
      </c>
      <c r="ERZ30" s="681">
        <v>17</v>
      </c>
      <c r="ESA30" s="681">
        <v>18</v>
      </c>
      <c r="ESB30" s="681">
        <v>19</v>
      </c>
      <c r="ESC30" s="681">
        <v>20</v>
      </c>
      <c r="ESD30" s="681">
        <v>21</v>
      </c>
      <c r="ESE30" s="675" t="s">
        <v>263</v>
      </c>
      <c r="ESF30" s="676" t="s">
        <v>264</v>
      </c>
      <c r="ESG30" s="339">
        <v>22</v>
      </c>
      <c r="ESH30" s="340">
        <v>23</v>
      </c>
      <c r="ESI30" s="340">
        <v>24</v>
      </c>
      <c r="ESJ30" s="340">
        <v>25</v>
      </c>
      <c r="ESK30" s="340">
        <v>26</v>
      </c>
      <c r="ESL30" s="340">
        <v>27</v>
      </c>
      <c r="ESM30" s="624" t="s">
        <v>263</v>
      </c>
      <c r="ESN30" s="666" t="s">
        <v>264</v>
      </c>
      <c r="ESO30" s="700">
        <v>28</v>
      </c>
      <c r="ESP30" s="701">
        <v>29</v>
      </c>
      <c r="ESQ30" s="701">
        <v>30</v>
      </c>
      <c r="ESR30" s="701">
        <v>1</v>
      </c>
      <c r="ESS30" s="701">
        <v>2</v>
      </c>
      <c r="EST30" s="701">
        <v>3</v>
      </c>
      <c r="ESU30" s="675" t="s">
        <v>263</v>
      </c>
      <c r="ESV30" s="676" t="s">
        <v>264</v>
      </c>
      <c r="ESW30" s="818">
        <v>4</v>
      </c>
      <c r="ESX30" s="819">
        <v>5</v>
      </c>
      <c r="ESY30" s="819">
        <v>6</v>
      </c>
      <c r="ESZ30" s="819">
        <v>8</v>
      </c>
      <c r="ETA30" s="819">
        <v>9</v>
      </c>
      <c r="ETB30" s="819">
        <v>10</v>
      </c>
      <c r="ETC30" s="733" t="s">
        <v>263</v>
      </c>
      <c r="ETD30" s="676" t="s">
        <v>264</v>
      </c>
      <c r="ETE30" s="680">
        <v>11</v>
      </c>
      <c r="ETF30" s="681">
        <v>12</v>
      </c>
      <c r="ETG30" s="681">
        <v>13</v>
      </c>
      <c r="ETH30" s="681">
        <v>15</v>
      </c>
      <c r="ETI30" s="681">
        <v>16</v>
      </c>
      <c r="ETJ30" s="681">
        <v>17</v>
      </c>
      <c r="ETK30" s="733" t="s">
        <v>263</v>
      </c>
      <c r="ETL30" s="676" t="s">
        <v>264</v>
      </c>
      <c r="ETM30" s="818">
        <v>18</v>
      </c>
      <c r="ETN30" s="819">
        <v>19</v>
      </c>
      <c r="ETO30" s="819">
        <v>20</v>
      </c>
      <c r="ETP30" s="819">
        <v>22</v>
      </c>
      <c r="ETQ30" s="819">
        <v>23</v>
      </c>
      <c r="ETR30" s="819">
        <v>24</v>
      </c>
      <c r="ETS30" s="733" t="s">
        <v>263</v>
      </c>
      <c r="ETT30" s="676" t="s">
        <v>264</v>
      </c>
      <c r="ETU30" s="753">
        <v>25</v>
      </c>
      <c r="ETV30" s="754">
        <v>26</v>
      </c>
      <c r="ETW30" s="754">
        <v>27</v>
      </c>
      <c r="ETX30" s="754">
        <v>28</v>
      </c>
      <c r="ETY30" s="754">
        <v>29</v>
      </c>
      <c r="ETZ30" s="754">
        <v>30</v>
      </c>
      <c r="EUA30" s="806" t="s">
        <v>263</v>
      </c>
      <c r="EUB30" s="666" t="s">
        <v>264</v>
      </c>
      <c r="EUC30" s="846">
        <v>2</v>
      </c>
      <c r="EUD30" s="847">
        <v>3</v>
      </c>
      <c r="EUE30" s="847">
        <v>4</v>
      </c>
      <c r="EUF30" s="847">
        <v>5</v>
      </c>
      <c r="EUG30" s="847">
        <v>6</v>
      </c>
      <c r="EUH30" s="847">
        <v>7</v>
      </c>
      <c r="EUI30" s="733" t="s">
        <v>263</v>
      </c>
      <c r="EUJ30" s="676" t="s">
        <v>264</v>
      </c>
      <c r="EUK30" s="680">
        <v>8</v>
      </c>
      <c r="EUL30" s="681">
        <v>9</v>
      </c>
      <c r="EUM30" s="681">
        <v>10</v>
      </c>
      <c r="EUN30" s="681">
        <v>12</v>
      </c>
      <c r="EUO30" s="681">
        <v>13</v>
      </c>
      <c r="EUP30" s="681">
        <v>14</v>
      </c>
      <c r="EUQ30" s="733" t="s">
        <v>263</v>
      </c>
      <c r="EUR30" s="676" t="s">
        <v>264</v>
      </c>
      <c r="EUS30" s="673">
        <v>15</v>
      </c>
      <c r="EUT30" s="674">
        <v>16</v>
      </c>
      <c r="EUU30" s="674">
        <v>17</v>
      </c>
      <c r="EUV30" s="674">
        <v>19</v>
      </c>
      <c r="EUW30" s="674">
        <v>20</v>
      </c>
      <c r="EUX30" s="674">
        <v>21</v>
      </c>
      <c r="EUY30" s="733" t="s">
        <v>263</v>
      </c>
      <c r="EUZ30" s="676" t="s">
        <v>264</v>
      </c>
      <c r="EVA30" s="673">
        <v>22</v>
      </c>
      <c r="EVB30" s="674">
        <v>23</v>
      </c>
      <c r="EVC30" s="674">
        <v>24</v>
      </c>
      <c r="EVD30" s="674">
        <v>25</v>
      </c>
      <c r="EVE30" s="674">
        <v>26</v>
      </c>
      <c r="EVF30" s="674">
        <v>27</v>
      </c>
      <c r="EVG30" s="733" t="s">
        <v>263</v>
      </c>
      <c r="EVH30" s="676" t="s">
        <v>264</v>
      </c>
      <c r="EVI30" s="673">
        <v>28</v>
      </c>
      <c r="EVJ30" s="674">
        <v>29</v>
      </c>
      <c r="EVK30" s="674">
        <v>30</v>
      </c>
      <c r="EVL30" s="674">
        <v>31</v>
      </c>
      <c r="EVM30" s="674">
        <v>1</v>
      </c>
      <c r="EVN30" s="674">
        <v>2</v>
      </c>
      <c r="EVO30" s="733" t="s">
        <v>263</v>
      </c>
      <c r="EVP30" s="676" t="s">
        <v>264</v>
      </c>
      <c r="EVQ30" s="680">
        <v>3</v>
      </c>
      <c r="EVR30" s="681">
        <v>4</v>
      </c>
      <c r="EVS30" s="681">
        <v>5</v>
      </c>
      <c r="EVT30" s="681">
        <v>6</v>
      </c>
      <c r="EVU30" s="681">
        <v>7</v>
      </c>
      <c r="EVV30" s="681">
        <v>8</v>
      </c>
      <c r="EVW30" s="733" t="s">
        <v>263</v>
      </c>
      <c r="EVX30" s="676" t="s">
        <v>264</v>
      </c>
      <c r="EVY30" s="673">
        <v>9</v>
      </c>
      <c r="EVZ30" s="674">
        <v>10</v>
      </c>
      <c r="EWA30" s="674">
        <v>11</v>
      </c>
      <c r="EWB30" s="674">
        <v>12</v>
      </c>
      <c r="EWC30" s="674">
        <v>13</v>
      </c>
      <c r="EWD30" s="674">
        <v>14</v>
      </c>
      <c r="EWE30" s="733" t="s">
        <v>263</v>
      </c>
      <c r="EWF30" s="676" t="s">
        <v>264</v>
      </c>
      <c r="EWG30" s="673">
        <v>20</v>
      </c>
      <c r="EWH30" s="674">
        <v>21</v>
      </c>
      <c r="EWI30" s="674">
        <v>22</v>
      </c>
      <c r="EWJ30" s="674">
        <v>23</v>
      </c>
      <c r="EWK30" s="674">
        <v>24</v>
      </c>
      <c r="EWL30" s="674">
        <v>25</v>
      </c>
      <c r="EWM30" s="733" t="s">
        <v>263</v>
      </c>
      <c r="EWN30" s="676" t="s">
        <v>264</v>
      </c>
      <c r="EWO30" s="673">
        <v>26</v>
      </c>
      <c r="EWP30" s="674">
        <v>27</v>
      </c>
      <c r="EWQ30" s="674">
        <v>28</v>
      </c>
      <c r="EWR30" s="674">
        <v>2</v>
      </c>
      <c r="EWS30" s="674">
        <v>3</v>
      </c>
      <c r="EWT30" s="674">
        <v>4</v>
      </c>
      <c r="EWU30" s="733" t="s">
        <v>263</v>
      </c>
      <c r="EWV30" s="676" t="s">
        <v>264</v>
      </c>
      <c r="EWW30" s="673">
        <v>6</v>
      </c>
      <c r="EWX30" s="674">
        <v>7</v>
      </c>
      <c r="EWY30" s="674">
        <v>9</v>
      </c>
      <c r="EWZ30" s="674">
        <v>10</v>
      </c>
      <c r="EXA30" s="674">
        <v>11</v>
      </c>
      <c r="EXB30" s="674">
        <v>12</v>
      </c>
      <c r="EXC30" s="733" t="s">
        <v>263</v>
      </c>
      <c r="EXD30" s="676" t="s">
        <v>264</v>
      </c>
      <c r="EXE30" s="680">
        <v>12</v>
      </c>
      <c r="EXF30" s="681">
        <v>13</v>
      </c>
      <c r="EXG30" s="681">
        <v>14</v>
      </c>
      <c r="EXH30" s="681">
        <v>15</v>
      </c>
      <c r="EXI30" s="681">
        <v>16</v>
      </c>
      <c r="EXJ30" s="681">
        <v>17</v>
      </c>
      <c r="EXK30" s="733" t="s">
        <v>263</v>
      </c>
      <c r="EXL30" s="676" t="s">
        <v>264</v>
      </c>
      <c r="EXM30" s="846">
        <v>18</v>
      </c>
      <c r="EXN30" s="847">
        <v>19</v>
      </c>
      <c r="EXO30" s="847">
        <v>20</v>
      </c>
      <c r="EXP30" s="847">
        <v>21</v>
      </c>
      <c r="EXQ30" s="847">
        <v>22</v>
      </c>
      <c r="EXR30" s="847">
        <v>23</v>
      </c>
      <c r="EXS30" s="733" t="s">
        <v>263</v>
      </c>
      <c r="EXT30" s="676" t="s">
        <v>264</v>
      </c>
      <c r="EXU30" s="680">
        <v>24</v>
      </c>
      <c r="EXV30" s="681">
        <v>25</v>
      </c>
      <c r="EXW30" s="681">
        <v>26</v>
      </c>
      <c r="EXX30" s="681">
        <v>27</v>
      </c>
      <c r="EXY30" s="681">
        <v>28</v>
      </c>
      <c r="EXZ30" s="681">
        <v>29</v>
      </c>
      <c r="EYA30" s="733" t="s">
        <v>263</v>
      </c>
      <c r="EYB30" s="676" t="s">
        <v>264</v>
      </c>
      <c r="EYC30" s="680">
        <v>31</v>
      </c>
      <c r="EYD30" s="681">
        <v>1</v>
      </c>
      <c r="EYE30" s="681">
        <v>2</v>
      </c>
      <c r="EYF30" s="681">
        <v>3</v>
      </c>
      <c r="EYG30" s="681">
        <v>4</v>
      </c>
      <c r="EYH30" s="681">
        <v>5</v>
      </c>
      <c r="EYI30" s="733" t="s">
        <v>263</v>
      </c>
      <c r="EYJ30" s="676" t="s">
        <v>264</v>
      </c>
      <c r="EYK30" s="680">
        <v>7</v>
      </c>
      <c r="EYL30" s="681">
        <v>8</v>
      </c>
      <c r="EYM30" s="681">
        <v>9</v>
      </c>
      <c r="EYN30" s="681">
        <v>10</v>
      </c>
      <c r="EYO30" s="681">
        <v>11</v>
      </c>
      <c r="EYP30" s="681">
        <v>13</v>
      </c>
      <c r="EYQ30" s="733" t="s">
        <v>263</v>
      </c>
      <c r="EYR30" s="676" t="s">
        <v>264</v>
      </c>
      <c r="EYS30" s="339">
        <v>14</v>
      </c>
      <c r="EYT30" s="340">
        <v>15</v>
      </c>
      <c r="EYU30" s="340">
        <v>16</v>
      </c>
      <c r="EYV30" s="340">
        <v>17</v>
      </c>
      <c r="EYW30" s="340">
        <v>18</v>
      </c>
      <c r="EYX30" s="340">
        <v>19</v>
      </c>
      <c r="EYY30" s="870" t="s">
        <v>263</v>
      </c>
      <c r="EYZ30" s="871" t="s">
        <v>264</v>
      </c>
      <c r="EZA30" s="673">
        <v>20</v>
      </c>
      <c r="EZB30" s="674">
        <v>21</v>
      </c>
      <c r="EZC30" s="674">
        <v>22</v>
      </c>
      <c r="EZD30" s="674">
        <v>23</v>
      </c>
      <c r="EZE30" s="674">
        <v>24</v>
      </c>
      <c r="EZF30" s="674">
        <v>25</v>
      </c>
      <c r="EZG30" s="874" t="s">
        <v>263</v>
      </c>
      <c r="EZH30" s="875" t="s">
        <v>264</v>
      </c>
      <c r="EZI30" s="673">
        <v>28</v>
      </c>
      <c r="EZJ30" s="674">
        <v>29</v>
      </c>
      <c r="EZK30" s="674">
        <v>2</v>
      </c>
      <c r="EZL30" s="674">
        <v>3</v>
      </c>
      <c r="EZM30" s="674">
        <v>4</v>
      </c>
      <c r="EZN30" s="674">
        <v>5</v>
      </c>
      <c r="EZO30" s="874" t="s">
        <v>263</v>
      </c>
      <c r="EZP30" s="875" t="s">
        <v>264</v>
      </c>
      <c r="EZQ30" s="700">
        <v>6</v>
      </c>
      <c r="EZR30" s="701">
        <v>7</v>
      </c>
      <c r="EZS30" s="701">
        <v>8</v>
      </c>
      <c r="EZT30" s="701">
        <v>9</v>
      </c>
      <c r="EZU30" s="701">
        <v>10</v>
      </c>
      <c r="EZV30" s="701">
        <v>11</v>
      </c>
      <c r="EZW30" s="874" t="s">
        <v>263</v>
      </c>
      <c r="EZX30" s="875" t="s">
        <v>264</v>
      </c>
      <c r="EZY30" s="680">
        <v>12</v>
      </c>
      <c r="EZZ30" s="681">
        <v>13</v>
      </c>
      <c r="FAA30" s="681">
        <v>14</v>
      </c>
      <c r="FAB30" s="681">
        <v>15</v>
      </c>
      <c r="FAC30" s="681">
        <v>16</v>
      </c>
      <c r="FAD30" s="681">
        <v>17</v>
      </c>
      <c r="FAE30" s="874" t="s">
        <v>263</v>
      </c>
      <c r="FAF30" s="875" t="s">
        <v>264</v>
      </c>
    </row>
    <row r="31" spans="1:4088" s="567" customFormat="1" ht="13.5" thickBot="1" x14ac:dyDescent="0.25">
      <c r="A31" s="21">
        <v>1</v>
      </c>
      <c r="B31" s="297" t="s">
        <v>225</v>
      </c>
      <c r="C31" s="725" t="s">
        <v>315</v>
      </c>
      <c r="D31" s="391">
        <v>25</v>
      </c>
      <c r="E31" s="726"/>
      <c r="F31" s="435">
        <v>2677</v>
      </c>
      <c r="G31" s="726"/>
      <c r="H31" s="435"/>
      <c r="I31" s="726"/>
      <c r="J31" s="360">
        <f>SUMIF(SUMPK!$B:$B,$B:$B,SUMPK!$O:$O)</f>
        <v>0</v>
      </c>
      <c r="K31" s="24">
        <f t="shared" ref="K31:K57" si="1228">E31+G31-I31</f>
        <v>0</v>
      </c>
      <c r="L31" s="24">
        <f t="shared" ref="L31:L32" si="1229">F31+H31-J31</f>
        <v>2677</v>
      </c>
      <c r="M31" s="15">
        <f t="shared" ref="M31:M32" si="1230">K31+L31</f>
        <v>2677</v>
      </c>
      <c r="N31" s="443">
        <v>0</v>
      </c>
      <c r="O31" s="276">
        <f t="shared" ref="O31:O55" si="1231">IF(N31=0,0,M31/N31)</f>
        <v>0</v>
      </c>
      <c r="P31" s="727">
        <v>0</v>
      </c>
      <c r="Q31" s="15">
        <f t="shared" ref="Q31:Q32" si="1232">IF(P31=0,0,M31/P31*6)</f>
        <v>0</v>
      </c>
      <c r="R31" s="15">
        <f t="shared" ref="R31:R32" si="1233">S31/$S$3</f>
        <v>98.461538461538467</v>
      </c>
      <c r="S31" s="222">
        <v>2560</v>
      </c>
      <c r="T31" s="15">
        <f t="shared" ref="T31:T32" si="1234">IF(R31=0,0,M31/R31)</f>
        <v>27.188281249999999</v>
      </c>
      <c r="U31" s="728"/>
      <c r="V31" s="276">
        <f t="shared" ref="V31:V57" si="1235">IF(R31=0,0,(M31+U31)/R31)</f>
        <v>27.188281249999999</v>
      </c>
      <c r="W31" s="279">
        <f t="shared" ref="W31:W48" si="1236">F31/(E31+F31)</f>
        <v>1</v>
      </c>
      <c r="X31" s="392"/>
      <c r="Y31" s="394"/>
      <c r="Z31" s="393"/>
      <c r="AA31" s="393"/>
      <c r="AB31" s="393"/>
      <c r="AC31" s="661">
        <v>18</v>
      </c>
      <c r="AD31" s="526"/>
      <c r="AE31" s="521"/>
      <c r="AF31" s="521"/>
      <c r="AG31" s="521"/>
      <c r="AH31" s="521"/>
      <c r="AI31" s="521"/>
      <c r="AJ31" s="568"/>
      <c r="AK31" s="569"/>
      <c r="AL31" s="524"/>
      <c r="AM31" s="525"/>
      <c r="AN31" s="525"/>
      <c r="AO31" s="525"/>
      <c r="AP31" s="525"/>
      <c r="AQ31" s="525"/>
      <c r="AR31" s="568"/>
      <c r="AS31" s="569"/>
      <c r="AT31" s="520"/>
      <c r="AU31" s="521"/>
      <c r="AV31" s="521"/>
      <c r="AW31" s="521"/>
      <c r="AX31" s="521"/>
      <c r="AY31" s="521"/>
      <c r="AZ31" s="568"/>
      <c r="BA31" s="569"/>
      <c r="BB31" s="520"/>
      <c r="BC31" s="521"/>
      <c r="BD31" s="521"/>
      <c r="BE31" s="521"/>
      <c r="BF31" s="521"/>
      <c r="BG31" s="521"/>
      <c r="BH31" s="568"/>
      <c r="BI31" s="569"/>
      <c r="BJ31" s="520"/>
      <c r="BK31" s="521"/>
      <c r="BL31" s="521"/>
      <c r="BM31" s="521"/>
      <c r="BN31" s="521"/>
      <c r="BO31" s="521"/>
      <c r="BP31" s="568"/>
      <c r="BQ31" s="569"/>
      <c r="BR31" s="520"/>
      <c r="BS31" s="521"/>
      <c r="BT31" s="521"/>
      <c r="BU31" s="521"/>
      <c r="BV31" s="521"/>
      <c r="BW31" s="521"/>
      <c r="BX31" s="568"/>
      <c r="BY31" s="569"/>
      <c r="BZ31" s="520"/>
      <c r="CA31" s="526"/>
      <c r="CB31" s="526"/>
      <c r="CC31" s="526"/>
      <c r="CD31" s="526"/>
      <c r="CE31" s="526"/>
      <c r="CF31" s="568"/>
      <c r="CG31" s="569"/>
      <c r="CH31" s="520"/>
      <c r="CI31" s="521"/>
      <c r="CJ31" s="521"/>
      <c r="CK31" s="521"/>
      <c r="CL31" s="521"/>
      <c r="CM31" s="521"/>
      <c r="CN31" s="568"/>
      <c r="CO31" s="569"/>
      <c r="CP31" s="520"/>
      <c r="CQ31" s="521"/>
      <c r="CR31" s="521"/>
      <c r="CS31" s="521"/>
      <c r="CT31" s="521"/>
      <c r="CU31" s="521"/>
      <c r="CV31" s="568"/>
      <c r="CW31" s="569"/>
      <c r="CX31" s="520"/>
      <c r="CY31" s="521"/>
      <c r="CZ31" s="521"/>
      <c r="DA31" s="521"/>
      <c r="DB31" s="521"/>
      <c r="DC31" s="521"/>
      <c r="DD31" s="568"/>
      <c r="DE31" s="569"/>
      <c r="DF31" s="520"/>
      <c r="DG31" s="521"/>
      <c r="DH31" s="521"/>
      <c r="DI31" s="521"/>
      <c r="DJ31" s="521"/>
      <c r="DK31" s="521"/>
      <c r="DL31" s="568"/>
      <c r="DM31" s="569"/>
      <c r="DN31" s="520"/>
      <c r="DO31" s="521"/>
      <c r="DP31" s="521"/>
      <c r="DQ31" s="521"/>
      <c r="DR31" s="521"/>
      <c r="DS31" s="521"/>
      <c r="DT31" s="568"/>
      <c r="DU31" s="569"/>
      <c r="DV31" s="520"/>
      <c r="DW31" s="521"/>
      <c r="DX31" s="521"/>
      <c r="DY31" s="521"/>
      <c r="DZ31" s="521"/>
      <c r="EA31" s="521"/>
      <c r="EB31" s="568"/>
      <c r="EC31" s="569"/>
      <c r="ED31" s="527"/>
      <c r="EE31" s="528"/>
      <c r="EF31" s="528"/>
      <c r="EG31" s="528"/>
      <c r="EH31" s="528"/>
      <c r="EI31" s="528"/>
      <c r="EJ31" s="570"/>
      <c r="EK31" s="571"/>
      <c r="EL31" s="520"/>
      <c r="EM31" s="521"/>
      <c r="EN31" s="521"/>
      <c r="EO31" s="521"/>
      <c r="EP31" s="521"/>
      <c r="EQ31" s="521"/>
      <c r="ER31" s="568"/>
      <c r="ES31" s="569"/>
      <c r="ET31" s="520"/>
      <c r="EU31" s="521"/>
      <c r="EV31" s="521"/>
      <c r="EW31" s="521"/>
      <c r="EX31" s="521"/>
      <c r="EY31" s="521"/>
      <c r="EZ31" s="568"/>
      <c r="FA31" s="569"/>
      <c r="FB31" s="520"/>
      <c r="FC31" s="521"/>
      <c r="FD31" s="521"/>
      <c r="FE31" s="521"/>
      <c r="FF31" s="521"/>
      <c r="FG31" s="521"/>
      <c r="FH31" s="568"/>
      <c r="FI31" s="569"/>
      <c r="FJ31" s="520"/>
      <c r="FK31" s="521"/>
      <c r="FL31" s="521"/>
      <c r="FM31" s="521"/>
      <c r="FN31" s="521"/>
      <c r="FO31" s="521"/>
      <c r="FP31" s="568"/>
      <c r="FQ31" s="569"/>
      <c r="FR31" s="520"/>
      <c r="FS31" s="521"/>
      <c r="FT31" s="521"/>
      <c r="FU31" s="521"/>
      <c r="FV31" s="521"/>
      <c r="FW31" s="521"/>
      <c r="FX31" s="568"/>
      <c r="FY31" s="569"/>
      <c r="FZ31" s="520"/>
      <c r="GA31" s="521"/>
      <c r="GB31" s="521"/>
      <c r="GC31" s="521"/>
      <c r="GD31" s="521"/>
      <c r="GE31" s="521"/>
      <c r="GF31" s="568"/>
      <c r="GG31" s="569"/>
      <c r="GH31" s="520"/>
      <c r="GI31" s="521"/>
      <c r="GJ31" s="521"/>
      <c r="GK31" s="521"/>
      <c r="GL31" s="521"/>
      <c r="GM31" s="521"/>
      <c r="GN31" s="568"/>
      <c r="GO31" s="569"/>
      <c r="GP31" s="520"/>
      <c r="GQ31" s="521"/>
      <c r="GR31" s="521"/>
      <c r="GS31" s="521"/>
      <c r="GT31" s="521"/>
      <c r="GU31" s="521"/>
      <c r="GV31" s="568"/>
      <c r="GW31" s="569"/>
      <c r="GX31" s="520"/>
      <c r="GY31" s="521"/>
      <c r="GZ31" s="521"/>
      <c r="HA31" s="521"/>
      <c r="HB31" s="521"/>
      <c r="HC31" s="521"/>
      <c r="HD31" s="568"/>
      <c r="HE31" s="569"/>
      <c r="HF31" s="520"/>
      <c r="HG31" s="521"/>
      <c r="HH31" s="521"/>
      <c r="HI31" s="521"/>
      <c r="HJ31" s="521"/>
      <c r="HK31" s="521"/>
      <c r="HL31" s="568"/>
      <c r="HM31" s="569"/>
      <c r="HN31" s="572"/>
      <c r="HO31" s="573"/>
      <c r="HP31" s="573"/>
      <c r="HQ31" s="573"/>
      <c r="HR31" s="573"/>
      <c r="HS31" s="573"/>
      <c r="HT31" s="568"/>
      <c r="HU31" s="569"/>
      <c r="HV31" s="520"/>
      <c r="HW31" s="521"/>
      <c r="HX31" s="521"/>
      <c r="HY31" s="521"/>
      <c r="HZ31" s="521"/>
      <c r="IA31" s="521"/>
      <c r="IB31" s="568"/>
      <c r="IC31" s="569"/>
      <c r="ID31" s="520"/>
      <c r="IE31" s="521"/>
      <c r="IF31" s="521"/>
      <c r="IG31" s="521"/>
      <c r="IH31" s="521"/>
      <c r="II31" s="521"/>
      <c r="IJ31" s="568"/>
      <c r="IK31" s="569"/>
      <c r="IL31" s="520"/>
      <c r="IM31" s="521"/>
      <c r="IN31" s="521"/>
      <c r="IO31" s="521"/>
      <c r="IP31" s="521"/>
      <c r="IQ31" s="521"/>
      <c r="IR31" s="568"/>
      <c r="IS31" s="569"/>
      <c r="IT31" s="520"/>
      <c r="IU31" s="521"/>
      <c r="IV31" s="521"/>
      <c r="IW31" s="521"/>
      <c r="IX31" s="521"/>
      <c r="IY31" s="521"/>
      <c r="IZ31" s="568"/>
      <c r="JA31" s="569"/>
      <c r="JB31" s="520"/>
      <c r="JC31" s="521"/>
      <c r="JD31" s="521"/>
      <c r="JE31" s="521"/>
      <c r="JF31" s="521"/>
      <c r="JG31" s="521"/>
      <c r="JH31" s="568"/>
      <c r="JI31" s="569"/>
      <c r="JJ31" s="520"/>
      <c r="JK31" s="521"/>
      <c r="JL31" s="521"/>
      <c r="JM31" s="521"/>
      <c r="JN31" s="521"/>
      <c r="JO31" s="521"/>
      <c r="JP31" s="568"/>
      <c r="JQ31" s="569"/>
      <c r="JR31" s="520"/>
      <c r="JS31" s="521"/>
      <c r="JT31" s="521"/>
      <c r="JU31" s="521"/>
      <c r="JV31" s="521"/>
      <c r="JW31" s="521"/>
      <c r="JX31" s="568"/>
      <c r="JY31" s="569"/>
      <c r="JZ31" s="531"/>
      <c r="KA31" s="532"/>
      <c r="KB31" s="532"/>
      <c r="KC31" s="532"/>
      <c r="KD31" s="532"/>
      <c r="KE31" s="532"/>
      <c r="KF31" s="574"/>
      <c r="KG31" s="575"/>
      <c r="KH31" s="520"/>
      <c r="KI31" s="521"/>
      <c r="KJ31" s="521"/>
      <c r="KK31" s="521"/>
      <c r="KL31" s="521"/>
      <c r="KM31" s="521"/>
      <c r="KN31" s="568"/>
      <c r="KO31" s="569"/>
      <c r="KP31" s="520"/>
      <c r="KQ31" s="521"/>
      <c r="KR31" s="521"/>
      <c r="KS31" s="521"/>
      <c r="KT31" s="521"/>
      <c r="KU31" s="521"/>
      <c r="KV31" s="568"/>
      <c r="KW31" s="569"/>
      <c r="KX31" s="520"/>
      <c r="KY31" s="521"/>
      <c r="KZ31" s="521"/>
      <c r="LA31" s="521"/>
      <c r="LB31" s="521"/>
      <c r="LC31" s="521"/>
      <c r="LD31" s="568"/>
      <c r="LE31" s="569"/>
      <c r="LF31" s="520"/>
      <c r="LG31" s="521"/>
      <c r="LH31" s="521"/>
      <c r="LI31" s="521"/>
      <c r="LJ31" s="521"/>
      <c r="LK31" s="521"/>
      <c r="LL31" s="568"/>
      <c r="LM31" s="569"/>
      <c r="LN31" s="520"/>
      <c r="LO31" s="521"/>
      <c r="LP31" s="521"/>
      <c r="LQ31" s="521"/>
      <c r="LR31" s="521"/>
      <c r="LS31" s="521"/>
      <c r="LT31" s="568"/>
      <c r="LU31" s="569"/>
      <c r="LV31" s="520"/>
      <c r="LW31" s="521"/>
      <c r="LX31" s="521"/>
      <c r="LY31" s="521"/>
      <c r="LZ31" s="521"/>
      <c r="MA31" s="521"/>
      <c r="MB31" s="568"/>
      <c r="MC31" s="569"/>
      <c r="MD31" s="520"/>
      <c r="ME31" s="521"/>
      <c r="MF31" s="521"/>
      <c r="MG31" s="521"/>
      <c r="MH31" s="521"/>
      <c r="MI31" s="521"/>
      <c r="MJ31" s="568"/>
      <c r="MK31" s="569"/>
      <c r="ML31" s="520"/>
      <c r="MM31" s="521"/>
      <c r="MN31" s="521"/>
      <c r="MO31" s="521"/>
      <c r="MP31" s="521"/>
      <c r="MQ31" s="521"/>
      <c r="MR31" s="568"/>
      <c r="MS31" s="569"/>
      <c r="MT31" s="520"/>
      <c r="MU31" s="521"/>
      <c r="MV31" s="521"/>
      <c r="MW31" s="521"/>
      <c r="MX31" s="521"/>
      <c r="MY31" s="521"/>
      <c r="MZ31" s="568"/>
      <c r="NA31" s="569"/>
      <c r="NB31" s="520"/>
      <c r="NC31" s="521"/>
      <c r="ND31" s="521"/>
      <c r="NE31" s="521"/>
      <c r="NF31" s="521"/>
      <c r="NG31" s="521"/>
      <c r="NH31" s="568"/>
      <c r="NI31" s="569"/>
      <c r="NJ31" s="520"/>
      <c r="NK31" s="521"/>
      <c r="NL31" s="521"/>
      <c r="NM31" s="521"/>
      <c r="NN31" s="521"/>
      <c r="NO31" s="521"/>
      <c r="NP31" s="568"/>
      <c r="NQ31" s="569"/>
      <c r="NR31" s="520"/>
      <c r="NS31" s="521"/>
      <c r="NT31" s="521"/>
      <c r="NU31" s="521"/>
      <c r="NV31" s="521"/>
      <c r="NW31" s="521"/>
      <c r="NX31" s="568"/>
      <c r="NY31" s="569"/>
      <c r="NZ31" s="520"/>
      <c r="OA31" s="521"/>
      <c r="OB31" s="521"/>
      <c r="OC31" s="521"/>
      <c r="OD31" s="521"/>
      <c r="OE31" s="521"/>
      <c r="OF31" s="568"/>
      <c r="OG31" s="569"/>
      <c r="OH31" s="520"/>
      <c r="OI31" s="521"/>
      <c r="OJ31" s="521"/>
      <c r="OK31" s="521"/>
      <c r="OL31" s="521"/>
      <c r="OM31" s="521"/>
      <c r="ON31" s="568"/>
      <c r="OO31" s="569"/>
      <c r="OP31" s="520"/>
      <c r="OQ31" s="526"/>
      <c r="OR31" s="526"/>
      <c r="OS31" s="526"/>
      <c r="OT31" s="526"/>
      <c r="OU31" s="526"/>
      <c r="OV31" s="568"/>
      <c r="OW31" s="569"/>
      <c r="OX31" s="520"/>
      <c r="OY31" s="521"/>
      <c r="OZ31" s="521"/>
      <c r="PA31" s="521"/>
      <c r="PB31" s="521"/>
      <c r="PC31" s="521"/>
      <c r="PD31" s="568"/>
      <c r="PE31" s="569"/>
      <c r="PF31" s="520"/>
      <c r="PG31" s="521"/>
      <c r="PH31" s="521"/>
      <c r="PI31" s="521"/>
      <c r="PJ31" s="521"/>
      <c r="PK31" s="521"/>
      <c r="PL31" s="568"/>
      <c r="PM31" s="569"/>
      <c r="PN31" s="535"/>
      <c r="PO31" s="536"/>
      <c r="PP31" s="536"/>
      <c r="PQ31" s="536"/>
      <c r="PR31" s="536"/>
      <c r="PS31" s="536"/>
      <c r="PT31" s="576"/>
      <c r="PU31" s="577"/>
      <c r="PV31" s="535"/>
      <c r="PW31" s="539"/>
      <c r="PX31" s="539"/>
      <c r="PY31" s="539"/>
      <c r="PZ31" s="539"/>
      <c r="QA31" s="539"/>
      <c r="QB31" s="576"/>
      <c r="QC31" s="577"/>
      <c r="QD31" s="535"/>
      <c r="QE31" s="536"/>
      <c r="QF31" s="536"/>
      <c r="QG31" s="536"/>
      <c r="QH31" s="536"/>
      <c r="QI31" s="536"/>
      <c r="QJ31" s="576"/>
      <c r="QK31" s="577"/>
      <c r="QL31" s="535"/>
      <c r="QM31" s="536"/>
      <c r="QN31" s="536"/>
      <c r="QO31" s="536"/>
      <c r="QP31" s="536"/>
      <c r="QQ31" s="536"/>
      <c r="QR31" s="576"/>
      <c r="QS31" s="577"/>
      <c r="QT31" s="535"/>
      <c r="QU31" s="536"/>
      <c r="QV31" s="536"/>
      <c r="QW31" s="536"/>
      <c r="QX31" s="536"/>
      <c r="QY31" s="536"/>
      <c r="QZ31" s="576"/>
      <c r="RA31" s="577"/>
      <c r="RB31" s="535"/>
      <c r="RC31" s="536"/>
      <c r="RD31" s="536"/>
      <c r="RE31" s="536"/>
      <c r="RF31" s="536"/>
      <c r="RG31" s="536"/>
      <c r="RH31" s="576"/>
      <c r="RI31" s="577"/>
      <c r="RJ31" s="535"/>
      <c r="RK31" s="536"/>
      <c r="RL31" s="536"/>
      <c r="RM31" s="536"/>
      <c r="RN31" s="536"/>
      <c r="RO31" s="536"/>
      <c r="RP31" s="576"/>
      <c r="RQ31" s="577"/>
      <c r="RR31" s="535"/>
      <c r="RS31" s="536"/>
      <c r="RT31" s="536"/>
      <c r="RU31" s="536"/>
      <c r="RV31" s="536"/>
      <c r="RW31" s="536"/>
      <c r="RX31" s="576"/>
      <c r="RY31" s="577"/>
      <c r="RZ31" s="535"/>
      <c r="SA31" s="536"/>
      <c r="SB31" s="536"/>
      <c r="SC31" s="536"/>
      <c r="SD31" s="536"/>
      <c r="SE31" s="536"/>
      <c r="SF31" s="576"/>
      <c r="SG31" s="577"/>
      <c r="SH31" s="535"/>
      <c r="SI31" s="536"/>
      <c r="SJ31" s="536"/>
      <c r="SK31" s="536"/>
      <c r="SL31" s="536"/>
      <c r="SM31" s="536"/>
      <c r="SN31" s="576"/>
      <c r="SO31" s="577"/>
      <c r="SP31" s="535"/>
      <c r="SQ31" s="536"/>
      <c r="SR31" s="536"/>
      <c r="SS31" s="536"/>
      <c r="ST31" s="536"/>
      <c r="SU31" s="536"/>
      <c r="SV31" s="576"/>
      <c r="SW31" s="577"/>
      <c r="SX31" s="535"/>
      <c r="SY31" s="536"/>
      <c r="SZ31" s="536"/>
      <c r="TA31" s="536"/>
      <c r="TB31" s="536"/>
      <c r="TC31" s="536"/>
      <c r="TD31" s="576"/>
      <c r="TE31" s="577"/>
      <c r="TF31" s="535"/>
      <c r="TG31" s="536"/>
      <c r="TH31" s="536"/>
      <c r="TI31" s="536"/>
      <c r="TJ31" s="536"/>
      <c r="TK31" s="536"/>
      <c r="TL31" s="576"/>
      <c r="TM31" s="577"/>
      <c r="TN31" s="535"/>
      <c r="TO31" s="536"/>
      <c r="TP31" s="536"/>
      <c r="TQ31" s="536"/>
      <c r="TR31" s="536"/>
      <c r="TS31" s="536"/>
      <c r="TT31" s="576"/>
      <c r="TU31" s="577"/>
      <c r="TV31" s="535"/>
      <c r="TW31" s="536"/>
      <c r="TX31" s="536"/>
      <c r="TY31" s="536"/>
      <c r="TZ31" s="536"/>
      <c r="UA31" s="536"/>
      <c r="UB31" s="576"/>
      <c r="UC31" s="577"/>
      <c r="UD31" s="535"/>
      <c r="UE31" s="536"/>
      <c r="UF31" s="536"/>
      <c r="UG31" s="536"/>
      <c r="UH31" s="536"/>
      <c r="UI31" s="536"/>
      <c r="UJ31" s="578"/>
      <c r="UK31" s="579"/>
      <c r="UL31" s="535"/>
      <c r="UM31" s="536"/>
      <c r="UN31" s="536"/>
      <c r="UO31" s="536"/>
      <c r="UP31" s="536"/>
      <c r="UQ31" s="536"/>
      <c r="UR31" s="536"/>
      <c r="US31" s="578"/>
      <c r="UT31" s="579"/>
      <c r="UU31" s="535"/>
      <c r="UV31" s="536"/>
      <c r="UW31" s="536"/>
      <c r="UX31" s="536"/>
      <c r="UY31" s="536"/>
      <c r="UZ31" s="536"/>
      <c r="VA31" s="578"/>
      <c r="VB31" s="579"/>
      <c r="VC31" s="535"/>
      <c r="VD31" s="536"/>
      <c r="VE31" s="536"/>
      <c r="VF31" s="536"/>
      <c r="VG31" s="536"/>
      <c r="VH31" s="536"/>
      <c r="VI31" s="578"/>
      <c r="VJ31" s="579"/>
      <c r="VK31" s="520"/>
      <c r="VL31" s="521"/>
      <c r="VM31" s="521"/>
      <c r="VN31" s="521"/>
      <c r="VO31" s="521"/>
      <c r="VP31" s="521"/>
      <c r="VQ31" s="580"/>
      <c r="VR31" s="581"/>
      <c r="VS31" s="535"/>
      <c r="VT31" s="536"/>
      <c r="VU31" s="536"/>
      <c r="VV31" s="536"/>
      <c r="VW31" s="536"/>
      <c r="VX31" s="536"/>
      <c r="VY31" s="578"/>
      <c r="VZ31" s="579"/>
      <c r="WA31" s="542"/>
      <c r="WB31" s="543"/>
      <c r="WC31" s="543"/>
      <c r="WD31" s="543"/>
      <c r="WE31" s="543"/>
      <c r="WF31" s="543"/>
      <c r="WG31" s="582"/>
      <c r="WH31" s="583"/>
      <c r="WI31" s="545"/>
      <c r="WJ31" s="546"/>
      <c r="WK31" s="546"/>
      <c r="WL31" s="546"/>
      <c r="WM31" s="546"/>
      <c r="WN31" s="546"/>
      <c r="WO31" s="584"/>
      <c r="WP31" s="585"/>
      <c r="WQ31" s="520"/>
      <c r="WR31" s="521"/>
      <c r="WS31" s="521"/>
      <c r="WT31" s="521"/>
      <c r="WU31" s="521"/>
      <c r="WV31" s="521"/>
      <c r="WW31" s="521"/>
      <c r="WX31" s="582"/>
      <c r="WY31" s="583"/>
      <c r="WZ31" s="520"/>
      <c r="XA31" s="521"/>
      <c r="XB31" s="521"/>
      <c r="XC31" s="521"/>
      <c r="XD31" s="521"/>
      <c r="XE31" s="521"/>
      <c r="XF31" s="521"/>
      <c r="XG31" s="582"/>
      <c r="XH31" s="583"/>
      <c r="XI31" s="520"/>
      <c r="XJ31" s="521"/>
      <c r="XK31" s="521"/>
      <c r="XL31" s="521"/>
      <c r="XM31" s="521"/>
      <c r="XN31" s="521"/>
      <c r="XO31" s="521"/>
      <c r="XP31" s="582"/>
      <c r="XQ31" s="583"/>
      <c r="XR31" s="520"/>
      <c r="XS31" s="521"/>
      <c r="XT31" s="521"/>
      <c r="XU31" s="521"/>
      <c r="XV31" s="521"/>
      <c r="XW31" s="521"/>
      <c r="XX31" s="521"/>
      <c r="XY31" s="582"/>
      <c r="XZ31" s="583"/>
      <c r="YA31" s="520"/>
      <c r="YB31" s="521"/>
      <c r="YC31" s="521"/>
      <c r="YD31" s="521"/>
      <c r="YE31" s="521"/>
      <c r="YF31" s="521"/>
      <c r="YG31" s="521"/>
      <c r="YH31" s="582"/>
      <c r="YI31" s="583"/>
      <c r="YJ31" s="524"/>
      <c r="YK31" s="525"/>
      <c r="YL31" s="525"/>
      <c r="YM31" s="525"/>
      <c r="YN31" s="525"/>
      <c r="YO31" s="525"/>
      <c r="YP31" s="525"/>
      <c r="YQ31" s="582"/>
      <c r="YR31" s="583"/>
      <c r="YS31" s="520"/>
      <c r="YT31" s="521"/>
      <c r="YU31" s="521"/>
      <c r="YV31" s="521"/>
      <c r="YW31" s="521"/>
      <c r="YX31" s="521"/>
      <c r="YY31" s="582"/>
      <c r="YZ31" s="583"/>
      <c r="ZA31" s="520"/>
      <c r="ZB31" s="521"/>
      <c r="ZC31" s="521"/>
      <c r="ZD31" s="521"/>
      <c r="ZE31" s="521"/>
      <c r="ZF31" s="521"/>
      <c r="ZG31" s="582"/>
      <c r="ZH31" s="583"/>
      <c r="ZI31" s="542"/>
      <c r="ZJ31" s="543"/>
      <c r="ZK31" s="543"/>
      <c r="ZL31" s="543"/>
      <c r="ZM31" s="543"/>
      <c r="ZN31" s="548"/>
      <c r="ZO31" s="582"/>
      <c r="ZP31" s="583"/>
      <c r="ZQ31" s="520"/>
      <c r="ZR31" s="521"/>
      <c r="ZS31" s="521"/>
      <c r="ZT31" s="521"/>
      <c r="ZU31" s="521"/>
      <c r="ZV31" s="521"/>
      <c r="ZW31" s="521"/>
      <c r="ZX31" s="582"/>
      <c r="ZY31" s="586"/>
      <c r="ZZ31" s="520"/>
      <c r="AAA31" s="521"/>
      <c r="AAB31" s="521"/>
      <c r="AAC31" s="521"/>
      <c r="AAD31" s="521"/>
      <c r="AAE31" s="521"/>
      <c r="AAF31" s="521"/>
      <c r="AAG31" s="582"/>
      <c r="AAH31" s="583"/>
      <c r="AAI31" s="520"/>
      <c r="AAJ31" s="521"/>
      <c r="AAK31" s="521"/>
      <c r="AAL31" s="521"/>
      <c r="AAM31" s="521"/>
      <c r="AAN31" s="521"/>
      <c r="AAO31" s="582"/>
      <c r="AAP31" s="583"/>
      <c r="AAQ31" s="520"/>
      <c r="AAR31" s="521"/>
      <c r="AAS31" s="521"/>
      <c r="AAT31" s="521"/>
      <c r="AAU31" s="521"/>
      <c r="AAV31" s="521"/>
      <c r="AAW31" s="582"/>
      <c r="AAX31" s="583"/>
      <c r="AAY31" s="520"/>
      <c r="AAZ31" s="521"/>
      <c r="ABA31" s="521"/>
      <c r="ABB31" s="521"/>
      <c r="ABC31" s="521"/>
      <c r="ABD31" s="521"/>
      <c r="ABE31" s="582"/>
      <c r="ABF31" s="583"/>
      <c r="ABG31" s="520"/>
      <c r="ABH31" s="521"/>
      <c r="ABI31" s="521"/>
      <c r="ABJ31" s="521"/>
      <c r="ABK31" s="521"/>
      <c r="ABL31" s="521"/>
      <c r="ABM31" s="582"/>
      <c r="ABN31" s="583"/>
      <c r="ABO31" s="520"/>
      <c r="ABP31" s="521"/>
      <c r="ABQ31" s="521"/>
      <c r="ABR31" s="521"/>
      <c r="ABS31" s="521"/>
      <c r="ABT31" s="521"/>
      <c r="ABU31" s="582"/>
      <c r="ABV31" s="583"/>
      <c r="ABW31" s="520"/>
      <c r="ABX31" s="521"/>
      <c r="ABY31" s="521"/>
      <c r="ABZ31" s="521"/>
      <c r="ACA31" s="521"/>
      <c r="ACB31" s="521"/>
      <c r="ACC31" s="582"/>
      <c r="ACD31" s="583"/>
      <c r="ACE31" s="453"/>
      <c r="ACF31" s="521"/>
      <c r="ACG31" s="521"/>
      <c r="ACH31" s="521"/>
      <c r="ACI31" s="521"/>
      <c r="ACJ31" s="521"/>
      <c r="ACK31" s="582"/>
      <c r="ACL31" s="583"/>
      <c r="ACM31" s="520"/>
      <c r="ACN31" s="521"/>
      <c r="ACO31" s="521"/>
      <c r="ACP31" s="521"/>
      <c r="ACQ31" s="521"/>
      <c r="ACR31" s="521"/>
      <c r="ACS31" s="582"/>
      <c r="ACT31" s="583"/>
      <c r="ACU31" s="520"/>
      <c r="ACV31" s="521"/>
      <c r="ACW31" s="521"/>
      <c r="ACX31" s="521"/>
      <c r="ACY31" s="521"/>
      <c r="ACZ31" s="521"/>
      <c r="ADA31" s="582"/>
      <c r="ADB31" s="583"/>
      <c r="ADC31" s="520"/>
      <c r="ADD31" s="521"/>
      <c r="ADE31" s="521"/>
      <c r="ADF31" s="521"/>
      <c r="ADG31" s="521"/>
      <c r="ADH31" s="521"/>
      <c r="ADI31" s="582"/>
      <c r="ADJ31" s="583"/>
      <c r="ADK31" s="520"/>
      <c r="ADL31" s="521"/>
      <c r="ADM31" s="521"/>
      <c r="ADN31" s="521"/>
      <c r="ADO31" s="521"/>
      <c r="ADP31" s="521"/>
      <c r="ADQ31" s="582"/>
      <c r="ADR31" s="583"/>
      <c r="ADS31" s="520"/>
      <c r="ADT31" s="521"/>
      <c r="ADU31" s="521"/>
      <c r="ADV31" s="521"/>
      <c r="ADW31" s="521"/>
      <c r="ADX31" s="521"/>
      <c r="ADY31" s="582"/>
      <c r="ADZ31" s="583"/>
      <c r="AEA31" s="520"/>
      <c r="AEB31" s="521"/>
      <c r="AEC31" s="521"/>
      <c r="AED31" s="521"/>
      <c r="AEE31" s="521"/>
      <c r="AEF31" s="521"/>
      <c r="AEG31" s="582"/>
      <c r="AEH31" s="583"/>
      <c r="AEI31" s="520"/>
      <c r="AEJ31" s="521"/>
      <c r="AEK31" s="521"/>
      <c r="AEL31" s="521"/>
      <c r="AEM31" s="521"/>
      <c r="AEN31" s="521"/>
      <c r="AEO31" s="582"/>
      <c r="AEP31" s="583"/>
      <c r="AEQ31" s="520"/>
      <c r="AER31" s="521"/>
      <c r="AES31" s="521"/>
      <c r="AET31" s="521"/>
      <c r="AEU31" s="521"/>
      <c r="AEV31" s="521"/>
      <c r="AEW31" s="582"/>
      <c r="AEX31" s="583"/>
      <c r="AEY31" s="520"/>
      <c r="AEZ31" s="521"/>
      <c r="AFA31" s="521"/>
      <c r="AFB31" s="521"/>
      <c r="AFC31" s="521"/>
      <c r="AFD31" s="521"/>
      <c r="AFE31" s="582"/>
      <c r="AFF31" s="583"/>
      <c r="AFG31" s="520"/>
      <c r="AFH31" s="521"/>
      <c r="AFI31" s="521"/>
      <c r="AFJ31" s="521"/>
      <c r="AFK31" s="521"/>
      <c r="AFL31" s="521"/>
      <c r="AFM31" s="582"/>
      <c r="AFN31" s="583"/>
      <c r="AFO31" s="520"/>
      <c r="AFP31" s="521"/>
      <c r="AFQ31" s="521"/>
      <c r="AFR31" s="521"/>
      <c r="AFS31" s="521"/>
      <c r="AFT31" s="521"/>
      <c r="AFU31" s="582"/>
      <c r="AFV31" s="583"/>
      <c r="AFW31" s="520"/>
      <c r="AFX31" s="521"/>
      <c r="AFY31" s="521"/>
      <c r="AFZ31" s="521"/>
      <c r="AGA31" s="521"/>
      <c r="AGB31" s="521"/>
      <c r="AGC31" s="582"/>
      <c r="AGD31" s="583"/>
      <c r="AGE31" s="520"/>
      <c r="AGF31" s="521"/>
      <c r="AGG31" s="521"/>
      <c r="AGH31" s="521"/>
      <c r="AGI31" s="521"/>
      <c r="AGJ31" s="521"/>
      <c r="AGK31" s="582"/>
      <c r="AGL31" s="583"/>
      <c r="AGM31" s="520"/>
      <c r="AGN31" s="521"/>
      <c r="AGO31" s="521"/>
      <c r="AGP31" s="521"/>
      <c r="AGQ31" s="521"/>
      <c r="AGR31" s="521"/>
      <c r="AGS31" s="521"/>
      <c r="AGT31" s="582"/>
      <c r="AGU31" s="583"/>
      <c r="AGV31" s="520"/>
      <c r="AGW31" s="521"/>
      <c r="AGX31" s="521"/>
      <c r="AGY31" s="521"/>
      <c r="AGZ31" s="521"/>
      <c r="AHA31" s="521"/>
      <c r="AHB31" s="582"/>
      <c r="AHC31" s="583"/>
      <c r="AHD31" s="520"/>
      <c r="AHE31" s="521"/>
      <c r="AHF31" s="521"/>
      <c r="AHG31" s="521"/>
      <c r="AHH31" s="521"/>
      <c r="AHI31" s="521"/>
      <c r="AHJ31" s="582"/>
      <c r="AHK31" s="583"/>
      <c r="AHL31" s="520"/>
      <c r="AHM31" s="521"/>
      <c r="AHN31" s="521"/>
      <c r="AHO31" s="521"/>
      <c r="AHP31" s="521"/>
      <c r="AHQ31" s="521"/>
      <c r="AHR31" s="582"/>
      <c r="AHS31" s="583"/>
      <c r="AHT31" s="520"/>
      <c r="AHU31" s="521"/>
      <c r="AHV31" s="521"/>
      <c r="AHW31" s="521"/>
      <c r="AHX31" s="521"/>
      <c r="AHY31" s="521"/>
      <c r="AHZ31" s="582"/>
      <c r="AIA31" s="583"/>
      <c r="AIB31" s="520"/>
      <c r="AIC31" s="521"/>
      <c r="AID31" s="521"/>
      <c r="AIE31" s="521"/>
      <c r="AIF31" s="521"/>
      <c r="AIG31" s="521"/>
      <c r="AIH31" s="582"/>
      <c r="AII31" s="583"/>
      <c r="AIJ31" s="520"/>
      <c r="AIK31" s="521"/>
      <c r="AIL31" s="521"/>
      <c r="AIM31" s="521"/>
      <c r="AIN31" s="521"/>
      <c r="AIO31" s="521"/>
      <c r="AIP31" s="582"/>
      <c r="AIQ31" s="583"/>
      <c r="AIR31" s="520"/>
      <c r="AIS31" s="521"/>
      <c r="AIT31" s="521"/>
      <c r="AIU31" s="521"/>
      <c r="AIV31" s="521"/>
      <c r="AIW31" s="521"/>
      <c r="AIX31" s="582"/>
      <c r="AIY31" s="583"/>
      <c r="AIZ31" s="550"/>
      <c r="AJA31" s="522"/>
      <c r="AJB31" s="522"/>
      <c r="AJC31" s="522"/>
      <c r="AJD31" s="522"/>
      <c r="AJE31" s="522"/>
      <c r="AJF31" s="568"/>
      <c r="AJG31" s="569"/>
      <c r="AJH31" s="520"/>
      <c r="AJI31" s="521"/>
      <c r="AJJ31" s="521"/>
      <c r="AJK31" s="521"/>
      <c r="AJL31" s="521"/>
      <c r="AJM31" s="521"/>
      <c r="AJN31" s="568"/>
      <c r="AJO31" s="569"/>
      <c r="AJP31" s="520"/>
      <c r="AJQ31" s="521"/>
      <c r="AJR31" s="521"/>
      <c r="AJS31" s="521"/>
      <c r="AJT31" s="521"/>
      <c r="AJU31" s="521"/>
      <c r="AJV31" s="568"/>
      <c r="AJW31" s="569"/>
      <c r="AJX31" s="520"/>
      <c r="AJY31" s="521"/>
      <c r="AJZ31" s="521"/>
      <c r="AKA31" s="521"/>
      <c r="AKB31" s="521"/>
      <c r="AKC31" s="521"/>
      <c r="AKD31" s="568"/>
      <c r="AKE31" s="569"/>
      <c r="AKF31" s="520"/>
      <c r="AKG31" s="521"/>
      <c r="AKH31" s="521"/>
      <c r="AKI31" s="521"/>
      <c r="AKJ31" s="521"/>
      <c r="AKK31" s="521"/>
      <c r="AKL31" s="568"/>
      <c r="AKM31" s="587"/>
      <c r="AKN31" s="552"/>
      <c r="AKO31" s="521"/>
      <c r="AKP31" s="521"/>
      <c r="AKQ31" s="521"/>
      <c r="AKR31" s="521"/>
      <c r="AKS31" s="521"/>
      <c r="AKT31" s="568"/>
      <c r="AKU31" s="587"/>
      <c r="AKV31" s="520"/>
      <c r="AKW31" s="521"/>
      <c r="AKX31" s="521"/>
      <c r="AKY31" s="521"/>
      <c r="AKZ31" s="521"/>
      <c r="ALA31" s="521"/>
      <c r="ALB31" s="568"/>
      <c r="ALC31" s="569"/>
      <c r="ALD31" s="550"/>
      <c r="ALE31" s="522"/>
      <c r="ALF31" s="522"/>
      <c r="ALG31" s="522"/>
      <c r="ALH31" s="522"/>
      <c r="ALI31" s="522"/>
      <c r="ALJ31" s="568"/>
      <c r="ALK31" s="569"/>
      <c r="ALL31" s="550"/>
      <c r="ALM31" s="522"/>
      <c r="ALN31" s="522"/>
      <c r="ALO31" s="522"/>
      <c r="ALP31" s="522"/>
      <c r="ALQ31" s="522"/>
      <c r="ALR31" s="568"/>
      <c r="ALS31" s="569"/>
      <c r="ALT31" s="520"/>
      <c r="ALU31" s="521"/>
      <c r="ALV31" s="521"/>
      <c r="ALW31" s="521"/>
      <c r="ALX31" s="521"/>
      <c r="ALY31" s="521"/>
      <c r="ALZ31" s="568"/>
      <c r="AMA31" s="569"/>
      <c r="AMB31" s="453"/>
      <c r="AMC31" s="521"/>
      <c r="AMD31" s="521"/>
      <c r="AME31" s="521"/>
      <c r="AMF31" s="521"/>
      <c r="AMG31" s="521"/>
      <c r="AMH31" s="568"/>
      <c r="AMI31" s="569"/>
      <c r="AMJ31" s="520"/>
      <c r="AMK31" s="521"/>
      <c r="AML31" s="521"/>
      <c r="AMM31" s="521"/>
      <c r="AMN31" s="521"/>
      <c r="AMO31" s="521"/>
      <c r="AMP31" s="580"/>
      <c r="AMQ31" s="581"/>
      <c r="AMR31" s="520"/>
      <c r="AMS31" s="521"/>
      <c r="AMT31" s="521"/>
      <c r="AMU31" s="521"/>
      <c r="AMV31" s="521"/>
      <c r="AMW31" s="521"/>
      <c r="AMX31" s="580"/>
      <c r="AMY31" s="581"/>
      <c r="AMZ31" s="520"/>
      <c r="ANA31" s="521"/>
      <c r="ANB31" s="521"/>
      <c r="ANC31" s="521"/>
      <c r="AND31" s="521"/>
      <c r="ANE31" s="521"/>
      <c r="ANF31" s="580"/>
      <c r="ANG31" s="581"/>
      <c r="ANH31" s="520"/>
      <c r="ANI31" s="521"/>
      <c r="ANJ31" s="521"/>
      <c r="ANK31" s="521"/>
      <c r="ANL31" s="521"/>
      <c r="ANM31" s="521"/>
      <c r="ANN31" s="580"/>
      <c r="ANO31" s="581"/>
      <c r="ANP31" s="520"/>
      <c r="ANQ31" s="521"/>
      <c r="ANR31" s="521"/>
      <c r="ANS31" s="521"/>
      <c r="ANT31" s="521"/>
      <c r="ANU31" s="521"/>
      <c r="ANV31" s="580"/>
      <c r="ANW31" s="581"/>
      <c r="ANX31" s="572"/>
      <c r="ANY31" s="573"/>
      <c r="ANZ31" s="573"/>
      <c r="AOA31" s="573"/>
      <c r="AOB31" s="573"/>
      <c r="AOC31" s="573"/>
      <c r="AOD31" s="580"/>
      <c r="AOE31" s="581"/>
      <c r="AOF31" s="520"/>
      <c r="AOG31" s="521"/>
      <c r="AOH31" s="521"/>
      <c r="AOI31" s="521"/>
      <c r="AOJ31" s="521"/>
      <c r="AOK31" s="521"/>
      <c r="AOL31" s="580"/>
      <c r="AOM31" s="581"/>
      <c r="AON31" s="520"/>
      <c r="AOO31" s="521"/>
      <c r="AOP31" s="521"/>
      <c r="AOQ31" s="521"/>
      <c r="AOR31" s="521"/>
      <c r="AOS31" s="521"/>
      <c r="AOT31" s="580"/>
      <c r="AOU31" s="581"/>
      <c r="AOV31" s="542"/>
      <c r="AOW31" s="543"/>
      <c r="AOX31" s="543"/>
      <c r="AOY31" s="543"/>
      <c r="AOZ31" s="543"/>
      <c r="APA31" s="543"/>
      <c r="APB31" s="582"/>
      <c r="APC31" s="583"/>
      <c r="APD31" s="520"/>
      <c r="APE31" s="521"/>
      <c r="APF31" s="521"/>
      <c r="APG31" s="521"/>
      <c r="APH31" s="521"/>
      <c r="API31" s="521"/>
      <c r="APJ31" s="582"/>
      <c r="APK31" s="583"/>
      <c r="APL31" s="520"/>
      <c r="APM31" s="521"/>
      <c r="APN31" s="521"/>
      <c r="APO31" s="521"/>
      <c r="APP31" s="521"/>
      <c r="APQ31" s="521"/>
      <c r="APR31" s="580"/>
      <c r="APS31" s="581"/>
      <c r="APT31" s="520"/>
      <c r="APU31" s="521"/>
      <c r="APV31" s="521"/>
      <c r="APW31" s="521"/>
      <c r="APX31" s="521"/>
      <c r="APY31" s="521"/>
      <c r="APZ31" s="580"/>
      <c r="AQA31" s="581"/>
      <c r="AQB31" s="520"/>
      <c r="AQC31" s="521"/>
      <c r="AQD31" s="521"/>
      <c r="AQE31" s="521"/>
      <c r="AQF31" s="521"/>
      <c r="AQG31" s="521"/>
      <c r="AQH31" s="580"/>
      <c r="AQI31" s="581"/>
      <c r="AQJ31" s="520"/>
      <c r="AQK31" s="521"/>
      <c r="AQL31" s="521"/>
      <c r="AQM31" s="521"/>
      <c r="AQN31" s="521"/>
      <c r="AQO31" s="521"/>
      <c r="AQP31" s="580"/>
      <c r="AQQ31" s="581"/>
      <c r="AQR31" s="520"/>
      <c r="AQS31" s="521"/>
      <c r="AQT31" s="521"/>
      <c r="AQU31" s="521"/>
      <c r="AQV31" s="521"/>
      <c r="AQW31" s="521"/>
      <c r="AQX31" s="580"/>
      <c r="AQY31" s="581"/>
      <c r="AQZ31" s="520"/>
      <c r="ARA31" s="521"/>
      <c r="ARB31" s="521"/>
      <c r="ARC31" s="521"/>
      <c r="ARD31" s="521"/>
      <c r="ARE31" s="521"/>
      <c r="ARF31" s="580"/>
      <c r="ARG31" s="581"/>
      <c r="ARH31" s="520"/>
      <c r="ARI31" s="521"/>
      <c r="ARJ31" s="521"/>
      <c r="ARK31" s="521"/>
      <c r="ARL31" s="521"/>
      <c r="ARM31" s="521"/>
      <c r="ARN31" s="580"/>
      <c r="ARO31" s="581"/>
      <c r="ARP31" s="520"/>
      <c r="ARQ31" s="521"/>
      <c r="ARR31" s="521"/>
      <c r="ARS31" s="521"/>
      <c r="ART31" s="521"/>
      <c r="ARU31" s="521"/>
      <c r="ARV31" s="580"/>
      <c r="ARW31" s="581"/>
      <c r="ARX31" s="520"/>
      <c r="ARY31" s="521"/>
      <c r="ARZ31" s="521"/>
      <c r="ASA31" s="521"/>
      <c r="ASB31" s="521"/>
      <c r="ASC31" s="521"/>
      <c r="ASD31" s="580"/>
      <c r="ASE31" s="581"/>
      <c r="ASF31" s="520"/>
      <c r="ASG31" s="521"/>
      <c r="ASH31" s="521"/>
      <c r="ASI31" s="521"/>
      <c r="ASJ31" s="521"/>
      <c r="ASK31" s="521"/>
      <c r="ASL31" s="580"/>
      <c r="ASM31" s="581"/>
      <c r="ASN31" s="520"/>
      <c r="ASO31" s="521"/>
      <c r="ASP31" s="521"/>
      <c r="ASQ31" s="521"/>
      <c r="ASR31" s="521"/>
      <c r="ASS31" s="521"/>
      <c r="AST31" s="580"/>
      <c r="ASU31" s="581"/>
      <c r="ASV31" s="520"/>
      <c r="ASW31" s="521"/>
      <c r="ASX31" s="521"/>
      <c r="ASY31" s="521"/>
      <c r="ASZ31" s="521"/>
      <c r="ATA31" s="521"/>
      <c r="ATB31" s="588"/>
      <c r="ATC31" s="589"/>
      <c r="ATD31" s="520"/>
      <c r="ATE31" s="521"/>
      <c r="ATF31" s="521"/>
      <c r="ATG31" s="521"/>
      <c r="ATH31" s="521"/>
      <c r="ATI31" s="521"/>
      <c r="ATJ31" s="580"/>
      <c r="ATK31" s="581"/>
      <c r="ATL31" s="520"/>
      <c r="ATM31" s="521"/>
      <c r="ATN31" s="521"/>
      <c r="ATO31" s="521"/>
      <c r="ATP31" s="521"/>
      <c r="ATQ31" s="521"/>
      <c r="ATR31" s="580"/>
      <c r="ATS31" s="581"/>
      <c r="ATT31" s="520"/>
      <c r="ATU31" s="521"/>
      <c r="ATV31" s="521"/>
      <c r="ATW31" s="521"/>
      <c r="ATX31" s="521"/>
      <c r="ATY31" s="521"/>
      <c r="ATZ31" s="580"/>
      <c r="AUA31" s="581"/>
      <c r="AUB31" s="520"/>
      <c r="AUC31" s="521"/>
      <c r="AUD31" s="521"/>
      <c r="AUE31" s="521"/>
      <c r="AUF31" s="521"/>
      <c r="AUG31" s="521"/>
      <c r="AUH31" s="580"/>
      <c r="AUI31" s="581"/>
      <c r="AUJ31" s="550"/>
      <c r="AUK31" s="522"/>
      <c r="AUL31" s="522"/>
      <c r="AUM31" s="522"/>
      <c r="AUN31" s="522"/>
      <c r="AUO31" s="522"/>
      <c r="AUP31" s="580"/>
      <c r="AUQ31" s="581"/>
      <c r="AUR31" s="520"/>
      <c r="AUS31" s="521"/>
      <c r="AUT31" s="521"/>
      <c r="AUU31" s="521"/>
      <c r="AUV31" s="521"/>
      <c r="AUW31" s="521"/>
      <c r="AUX31" s="580"/>
      <c r="AUY31" s="581"/>
      <c r="AUZ31" s="520"/>
      <c r="AVA31" s="521"/>
      <c r="AVB31" s="521"/>
      <c r="AVC31" s="521"/>
      <c r="AVD31" s="521"/>
      <c r="AVE31" s="521"/>
      <c r="AVF31" s="580"/>
      <c r="AVG31" s="581"/>
      <c r="AVH31" s="520"/>
      <c r="AVI31" s="521"/>
      <c r="AVJ31" s="521"/>
      <c r="AVK31" s="521"/>
      <c r="AVL31" s="521"/>
      <c r="AVM31" s="521"/>
      <c r="AVN31" s="580"/>
      <c r="AVO31" s="581"/>
      <c r="AVP31" s="520"/>
      <c r="AVQ31" s="521"/>
      <c r="AVR31" s="521"/>
      <c r="AVS31" s="521"/>
      <c r="AVT31" s="521"/>
      <c r="AVU31" s="521"/>
      <c r="AVV31" s="580"/>
      <c r="AVW31" s="581"/>
      <c r="AVX31" s="520"/>
      <c r="AVY31" s="521"/>
      <c r="AVZ31" s="521"/>
      <c r="AWA31" s="521"/>
      <c r="AWB31" s="521"/>
      <c r="AWC31" s="521"/>
      <c r="AWD31" s="568"/>
      <c r="AWE31" s="569"/>
      <c r="AWF31" s="520"/>
      <c r="AWG31" s="521"/>
      <c r="AWH31" s="521"/>
      <c r="AWI31" s="521"/>
      <c r="AWJ31" s="521"/>
      <c r="AWK31" s="521"/>
      <c r="AWL31" s="568"/>
      <c r="AWM31" s="587"/>
      <c r="AWN31" s="520"/>
      <c r="AWO31" s="521"/>
      <c r="AWP31" s="521"/>
      <c r="AWQ31" s="521"/>
      <c r="AWR31" s="521"/>
      <c r="AWS31" s="521"/>
      <c r="AWT31" s="568"/>
      <c r="AWU31" s="569"/>
      <c r="AWV31" s="520"/>
      <c r="AWW31" s="521"/>
      <c r="AWX31" s="521"/>
      <c r="AWY31" s="521"/>
      <c r="AWZ31" s="521"/>
      <c r="AXA31" s="521"/>
      <c r="AXB31" s="568"/>
      <c r="AXC31" s="569"/>
      <c r="AXD31" s="520"/>
      <c r="AXE31" s="521"/>
      <c r="AXF31" s="521"/>
      <c r="AXG31" s="521"/>
      <c r="AXH31" s="521"/>
      <c r="AXI31" s="521"/>
      <c r="AXJ31" s="568"/>
      <c r="AXK31" s="569"/>
      <c r="AXL31" s="520"/>
      <c r="AXM31" s="521"/>
      <c r="AXN31" s="521"/>
      <c r="AXO31" s="521"/>
      <c r="AXP31" s="521"/>
      <c r="AXQ31" s="521"/>
      <c r="AXR31" s="568"/>
      <c r="AXS31" s="569"/>
      <c r="AXT31" s="520"/>
      <c r="AXU31" s="526"/>
      <c r="AXV31" s="526"/>
      <c r="AXW31" s="526"/>
      <c r="AXX31" s="526"/>
      <c r="AXY31" s="526"/>
      <c r="AXZ31" s="568"/>
      <c r="AYA31" s="569"/>
      <c r="AYB31" s="520"/>
      <c r="AYC31" s="521"/>
      <c r="AYD31" s="521"/>
      <c r="AYE31" s="521"/>
      <c r="AYF31" s="521"/>
      <c r="AYG31" s="521"/>
      <c r="AYH31" s="568"/>
      <c r="AYI31" s="569"/>
      <c r="AYJ31" s="520"/>
      <c r="AYK31" s="521"/>
      <c r="AYL31" s="521"/>
      <c r="AYM31" s="521"/>
      <c r="AYN31" s="521"/>
      <c r="AYO31" s="521"/>
      <c r="AYP31" s="568"/>
      <c r="AYQ31" s="569"/>
      <c r="AYR31" s="520"/>
      <c r="AYS31" s="521"/>
      <c r="AYT31" s="521"/>
      <c r="AYU31" s="521"/>
      <c r="AYV31" s="521"/>
      <c r="AYW31" s="521"/>
      <c r="AYX31" s="568"/>
      <c r="AYY31" s="569"/>
      <c r="AYZ31" s="520"/>
      <c r="AZA31" s="521"/>
      <c r="AZB31" s="521"/>
      <c r="AZC31" s="521"/>
      <c r="AZD31" s="521"/>
      <c r="AZE31" s="521"/>
      <c r="AZF31" s="568"/>
      <c r="AZG31" s="569"/>
      <c r="AZH31" s="520"/>
      <c r="AZI31" s="521"/>
      <c r="AZJ31" s="521"/>
      <c r="AZK31" s="521"/>
      <c r="AZL31" s="521"/>
      <c r="AZM31" s="521"/>
      <c r="AZN31" s="568"/>
      <c r="AZO31" s="569"/>
      <c r="AZP31" s="520"/>
      <c r="AZQ31" s="521"/>
      <c r="AZR31" s="521"/>
      <c r="AZS31" s="521"/>
      <c r="AZT31" s="521"/>
      <c r="AZU31" s="521"/>
      <c r="AZV31" s="568"/>
      <c r="AZW31" s="569"/>
      <c r="AZX31" s="572"/>
      <c r="AZY31" s="573"/>
      <c r="AZZ31" s="573"/>
      <c r="BAA31" s="573"/>
      <c r="BAB31" s="573"/>
      <c r="BAC31" s="573"/>
      <c r="BAD31" s="568"/>
      <c r="BAE31" s="569"/>
      <c r="BAF31" s="520"/>
      <c r="BAG31" s="521"/>
      <c r="BAH31" s="521"/>
      <c r="BAI31" s="521"/>
      <c r="BAJ31" s="521"/>
      <c r="BAK31" s="521"/>
      <c r="BAL31" s="568"/>
      <c r="BAM31" s="569"/>
      <c r="BAN31" s="520"/>
      <c r="BAO31" s="521"/>
      <c r="BAP31" s="521"/>
      <c r="BAQ31" s="521"/>
      <c r="BAR31" s="521"/>
      <c r="BAS31" s="521"/>
      <c r="BAT31" s="568"/>
      <c r="BAU31" s="569"/>
      <c r="BAV31" s="520"/>
      <c r="BAW31" s="521"/>
      <c r="BAX31" s="521"/>
      <c r="BAY31" s="521"/>
      <c r="BAZ31" s="521"/>
      <c r="BBA31" s="521"/>
      <c r="BBB31" s="568"/>
      <c r="BBC31" s="569"/>
      <c r="BBD31" s="520"/>
      <c r="BBE31" s="521"/>
      <c r="BBF31" s="521"/>
      <c r="BBG31" s="521"/>
      <c r="BBH31" s="521"/>
      <c r="BBI31" s="521"/>
      <c r="BBJ31" s="568"/>
      <c r="BBK31" s="569"/>
      <c r="BBL31" s="520"/>
      <c r="BBM31" s="521"/>
      <c r="BBN31" s="521"/>
      <c r="BBO31" s="521"/>
      <c r="BBP31" s="521"/>
      <c r="BBQ31" s="521"/>
      <c r="BBR31" s="568"/>
      <c r="BBS31" s="569"/>
      <c r="BBT31" s="520"/>
      <c r="BBU31" s="521"/>
      <c r="BBV31" s="521"/>
      <c r="BBW31" s="521"/>
      <c r="BBX31" s="521"/>
      <c r="BBY31" s="521"/>
      <c r="BBZ31" s="568"/>
      <c r="BCA31" s="569"/>
      <c r="BCB31" s="520"/>
      <c r="BCC31" s="521"/>
      <c r="BCD31" s="521"/>
      <c r="BCE31" s="521"/>
      <c r="BCF31" s="521"/>
      <c r="BCG31" s="521"/>
      <c r="BCH31" s="568"/>
      <c r="BCI31" s="569"/>
      <c r="BCJ31" s="520"/>
      <c r="BCK31" s="521"/>
      <c r="BCL31" s="521"/>
      <c r="BCM31" s="521"/>
      <c r="BCN31" s="521"/>
      <c r="BCO31" s="521"/>
      <c r="BCP31" s="568"/>
      <c r="BCQ31" s="569"/>
      <c r="BCR31" s="520"/>
      <c r="BCS31" s="521"/>
      <c r="BCT31" s="521"/>
      <c r="BCU31" s="521"/>
      <c r="BCV31" s="521"/>
      <c r="BCW31" s="521"/>
      <c r="BCX31" s="568"/>
      <c r="BCY31" s="569"/>
      <c r="BCZ31" s="520"/>
      <c r="BDA31" s="521"/>
      <c r="BDB31" s="521"/>
      <c r="BDC31" s="521"/>
      <c r="BDD31" s="521"/>
      <c r="BDE31" s="521"/>
      <c r="BDF31" s="568"/>
      <c r="BDG31" s="569"/>
      <c r="BDH31" s="520"/>
      <c r="BDI31" s="521"/>
      <c r="BDJ31" s="521"/>
      <c r="BDK31" s="521"/>
      <c r="BDL31" s="521"/>
      <c r="BDM31" s="521"/>
      <c r="BDN31" s="568"/>
      <c r="BDO31" s="569"/>
      <c r="BDP31" s="520"/>
      <c r="BDQ31" s="521"/>
      <c r="BDR31" s="521"/>
      <c r="BDS31" s="521"/>
      <c r="BDT31" s="521"/>
      <c r="BDU31" s="521"/>
      <c r="BDV31" s="568"/>
      <c r="BDW31" s="569"/>
      <c r="BDX31" s="520"/>
      <c r="BDY31" s="521"/>
      <c r="BDZ31" s="521"/>
      <c r="BEA31" s="521"/>
      <c r="BEB31" s="521"/>
      <c r="BEC31" s="521"/>
      <c r="BED31" s="568"/>
      <c r="BEE31" s="569"/>
      <c r="BEF31" s="520"/>
      <c r="BEG31" s="521"/>
      <c r="BEH31" s="521"/>
      <c r="BEI31" s="521"/>
      <c r="BEJ31" s="521"/>
      <c r="BEK31" s="521"/>
      <c r="BEL31" s="568"/>
      <c r="BEM31" s="569"/>
      <c r="BEN31" s="520"/>
      <c r="BEO31" s="521"/>
      <c r="BEP31" s="521"/>
      <c r="BEQ31" s="521"/>
      <c r="BER31" s="521"/>
      <c r="BES31" s="521"/>
      <c r="BET31" s="568"/>
      <c r="BEU31" s="569"/>
      <c r="BEV31" s="572"/>
      <c r="BEW31" s="573"/>
      <c r="BEX31" s="573"/>
      <c r="BEY31" s="573"/>
      <c r="BEZ31" s="573"/>
      <c r="BFA31" s="573"/>
      <c r="BFB31" s="568"/>
      <c r="BFC31" s="569"/>
      <c r="BFD31" s="520"/>
      <c r="BFE31" s="521"/>
      <c r="BFF31" s="521"/>
      <c r="BFG31" s="521"/>
      <c r="BFH31" s="521"/>
      <c r="BFI31" s="521"/>
      <c r="BFJ31" s="568"/>
      <c r="BFK31" s="569"/>
      <c r="BFL31" s="520"/>
      <c r="BFM31" s="521"/>
      <c r="BFN31" s="521"/>
      <c r="BFO31" s="521"/>
      <c r="BFP31" s="521"/>
      <c r="BFQ31" s="521"/>
      <c r="BFR31" s="568"/>
      <c r="BFS31" s="569"/>
      <c r="BFT31" s="520"/>
      <c r="BFU31" s="521"/>
      <c r="BFV31" s="521"/>
      <c r="BFW31" s="521"/>
      <c r="BFX31" s="521"/>
      <c r="BFY31" s="521"/>
      <c r="BFZ31" s="568"/>
      <c r="BGA31" s="569"/>
      <c r="BGB31" s="520"/>
      <c r="BGC31" s="521"/>
      <c r="BGD31" s="521"/>
      <c r="BGE31" s="521"/>
      <c r="BGF31" s="521"/>
      <c r="BGG31" s="521"/>
      <c r="BGH31" s="568"/>
      <c r="BGI31" s="569"/>
      <c r="BGJ31" s="520"/>
      <c r="BGK31" s="521"/>
      <c r="BGL31" s="521"/>
      <c r="BGM31" s="521"/>
      <c r="BGN31" s="521"/>
      <c r="BGO31" s="521"/>
      <c r="BGP31" s="568"/>
      <c r="BGQ31" s="569"/>
      <c r="BGR31" s="520"/>
      <c r="BGS31" s="521"/>
      <c r="BGT31" s="521"/>
      <c r="BGU31" s="521"/>
      <c r="BGV31" s="521"/>
      <c r="BGW31" s="521"/>
      <c r="BGX31" s="568"/>
      <c r="BGY31" s="569"/>
      <c r="BGZ31" s="520"/>
      <c r="BHA31" s="521"/>
      <c r="BHB31" s="521"/>
      <c r="BHC31" s="521"/>
      <c r="BHD31" s="521"/>
      <c r="BHE31" s="521"/>
      <c r="BHF31" s="568"/>
      <c r="BHG31" s="569"/>
      <c r="BHH31" s="520"/>
      <c r="BHI31" s="521"/>
      <c r="BHJ31" s="521"/>
      <c r="BHK31" s="521"/>
      <c r="BHL31" s="521"/>
      <c r="BHM31" s="521"/>
      <c r="BHN31" s="568"/>
      <c r="BHO31" s="569"/>
      <c r="BHP31" s="520"/>
      <c r="BHQ31" s="521"/>
      <c r="BHR31" s="521"/>
      <c r="BHS31" s="521"/>
      <c r="BHT31" s="521"/>
      <c r="BHU31" s="521"/>
      <c r="BHV31" s="568"/>
      <c r="BHW31" s="569"/>
      <c r="BHX31" s="520"/>
      <c r="BHY31" s="521"/>
      <c r="BHZ31" s="521"/>
      <c r="BIA31" s="521"/>
      <c r="BIB31" s="521"/>
      <c r="BIC31" s="521"/>
      <c r="BID31" s="568"/>
      <c r="BIE31" s="569"/>
      <c r="BIF31" s="520"/>
      <c r="BIG31" s="521"/>
      <c r="BIH31" s="521"/>
      <c r="BII31" s="521"/>
      <c r="BIJ31" s="521"/>
      <c r="BIK31" s="521"/>
      <c r="BIL31" s="568"/>
      <c r="BIM31" s="569"/>
      <c r="BIN31" s="520"/>
      <c r="BIO31" s="521"/>
      <c r="BIP31" s="521"/>
      <c r="BIQ31" s="521"/>
      <c r="BIR31" s="521"/>
      <c r="BIS31" s="521"/>
      <c r="BIT31" s="568"/>
      <c r="BIU31" s="587"/>
      <c r="BIV31" s="552"/>
      <c r="BIW31" s="521"/>
      <c r="BIX31" s="521"/>
      <c r="BIY31" s="521"/>
      <c r="BIZ31" s="521"/>
      <c r="BJA31" s="521"/>
      <c r="BJB31" s="568"/>
      <c r="BJC31" s="587"/>
      <c r="BJD31" s="520"/>
      <c r="BJE31" s="521"/>
      <c r="BJF31" s="521"/>
      <c r="BJG31" s="521"/>
      <c r="BJH31" s="521"/>
      <c r="BJI31" s="521"/>
      <c r="BJJ31" s="568"/>
      <c r="BJK31" s="569"/>
      <c r="BJL31" s="520"/>
      <c r="BJM31" s="521"/>
      <c r="BJN31" s="521"/>
      <c r="BJO31" s="521"/>
      <c r="BJP31" s="521"/>
      <c r="BJQ31" s="521"/>
      <c r="BJR31" s="568"/>
      <c r="BJS31" s="569"/>
      <c r="BJT31" s="520"/>
      <c r="BJU31" s="521"/>
      <c r="BJV31" s="521"/>
      <c r="BJW31" s="521"/>
      <c r="BJX31" s="521"/>
      <c r="BJY31" s="521"/>
      <c r="BJZ31" s="568"/>
      <c r="BKA31" s="569"/>
      <c r="BKB31" s="520"/>
      <c r="BKC31" s="521"/>
      <c r="BKD31" s="521"/>
      <c r="BKE31" s="521"/>
      <c r="BKF31" s="521"/>
      <c r="BKG31" s="521"/>
      <c r="BKH31" s="568"/>
      <c r="BKI31" s="569"/>
      <c r="BKJ31" s="520"/>
      <c r="BKK31" s="521"/>
      <c r="BKL31" s="521"/>
      <c r="BKM31" s="521"/>
      <c r="BKN31" s="521"/>
      <c r="BKO31" s="521"/>
      <c r="BKP31" s="568"/>
      <c r="BKQ31" s="569"/>
      <c r="BKR31" s="520"/>
      <c r="BKS31" s="526"/>
      <c r="BKT31" s="526"/>
      <c r="BKU31" s="526"/>
      <c r="BKV31" s="526"/>
      <c r="BKW31" s="526"/>
      <c r="BKX31" s="568"/>
      <c r="BKY31" s="569"/>
      <c r="BKZ31" s="520"/>
      <c r="BLA31" s="521"/>
      <c r="BLB31" s="521"/>
      <c r="BLC31" s="521"/>
      <c r="BLD31" s="521"/>
      <c r="BLE31" s="521"/>
      <c r="BLF31" s="568"/>
      <c r="BLG31" s="569"/>
      <c r="BLH31" s="520"/>
      <c r="BLI31" s="521"/>
      <c r="BLJ31" s="521"/>
      <c r="BLK31" s="521"/>
      <c r="BLL31" s="521"/>
      <c r="BLM31" s="521"/>
      <c r="BLN31" s="568"/>
      <c r="BLO31" s="569"/>
      <c r="BLP31" s="520"/>
      <c r="BLQ31" s="521"/>
      <c r="BLR31" s="521"/>
      <c r="BLS31" s="521"/>
      <c r="BLT31" s="521"/>
      <c r="BLU31" s="521"/>
      <c r="BLV31" s="568"/>
      <c r="BLW31" s="569"/>
      <c r="BLX31" s="520"/>
      <c r="BLY31" s="521"/>
      <c r="BLZ31" s="521"/>
      <c r="BMA31" s="521"/>
      <c r="BMB31" s="521"/>
      <c r="BMC31" s="521"/>
      <c r="BMD31" s="568"/>
      <c r="BME31" s="569"/>
      <c r="BMF31" s="520"/>
      <c r="BMG31" s="526"/>
      <c r="BMH31" s="526"/>
      <c r="BMI31" s="526"/>
      <c r="BMJ31" s="526"/>
      <c r="BMK31" s="526"/>
      <c r="BML31" s="568"/>
      <c r="BMM31" s="569"/>
      <c r="BMN31" s="520"/>
      <c r="BMO31" s="521"/>
      <c r="BMP31" s="521"/>
      <c r="BMQ31" s="521"/>
      <c r="BMR31" s="521"/>
      <c r="BMS31" s="521"/>
      <c r="BMT31" s="568"/>
      <c r="BMU31" s="569"/>
      <c r="BMV31" s="520"/>
      <c r="BMW31" s="521"/>
      <c r="BMX31" s="521"/>
      <c r="BMY31" s="521"/>
      <c r="BMZ31" s="521"/>
      <c r="BNA31" s="521"/>
      <c r="BNB31" s="568"/>
      <c r="BNC31" s="569"/>
      <c r="BND31" s="520"/>
      <c r="BNE31" s="521"/>
      <c r="BNF31" s="521"/>
      <c r="BNG31" s="521"/>
      <c r="BNH31" s="521"/>
      <c r="BNI31" s="521"/>
      <c r="BNJ31" s="568"/>
      <c r="BNK31" s="569"/>
      <c r="BNL31" s="520"/>
      <c r="BNM31" s="521"/>
      <c r="BNN31" s="521"/>
      <c r="BNO31" s="521"/>
      <c r="BNP31" s="521"/>
      <c r="BNQ31" s="521"/>
      <c r="BNR31" s="568"/>
      <c r="BNS31" s="569"/>
      <c r="BNT31" s="520"/>
      <c r="BNU31" s="521"/>
      <c r="BNV31" s="521"/>
      <c r="BNW31" s="521"/>
      <c r="BNX31" s="521"/>
      <c r="BNY31" s="521"/>
      <c r="BNZ31" s="568"/>
      <c r="BOA31" s="569"/>
      <c r="BOB31" s="520"/>
      <c r="BOC31" s="526"/>
      <c r="BOD31" s="526"/>
      <c r="BOE31" s="526"/>
      <c r="BOF31" s="526"/>
      <c r="BOG31" s="526"/>
      <c r="BOH31" s="568"/>
      <c r="BOI31" s="569"/>
      <c r="BOJ31" s="520"/>
      <c r="BOK31" s="521"/>
      <c r="BOL31" s="521"/>
      <c r="BOM31" s="521"/>
      <c r="BON31" s="521"/>
      <c r="BOO31" s="521"/>
      <c r="BOP31" s="568"/>
      <c r="BOQ31" s="569"/>
      <c r="BOR31" s="520"/>
      <c r="BOS31" s="521"/>
      <c r="BOT31" s="521"/>
      <c r="BOU31" s="521"/>
      <c r="BOV31" s="521"/>
      <c r="BOW31" s="521"/>
      <c r="BOX31" s="568"/>
      <c r="BOY31" s="569"/>
      <c r="BOZ31" s="520"/>
      <c r="BPA31" s="521"/>
      <c r="BPB31" s="521"/>
      <c r="BPC31" s="521"/>
      <c r="BPD31" s="521"/>
      <c r="BPE31" s="521"/>
      <c r="BPF31" s="568"/>
      <c r="BPG31" s="569"/>
      <c r="BPH31" s="520"/>
      <c r="BPI31" s="521"/>
      <c r="BPJ31" s="521"/>
      <c r="BPK31" s="521"/>
      <c r="BPL31" s="521"/>
      <c r="BPM31" s="521"/>
      <c r="BPN31" s="568"/>
      <c r="BPO31" s="569"/>
      <c r="BPP31" s="520"/>
      <c r="BPQ31" s="521"/>
      <c r="BPR31" s="521"/>
      <c r="BPS31" s="521"/>
      <c r="BPT31" s="521"/>
      <c r="BPU31" s="521"/>
      <c r="BPV31" s="568"/>
      <c r="BPW31" s="569"/>
      <c r="BPX31" s="520"/>
      <c r="BPY31" s="521"/>
      <c r="BPZ31" s="521"/>
      <c r="BQA31" s="521"/>
      <c r="BQB31" s="521"/>
      <c r="BQC31" s="521"/>
      <c r="BQD31" s="568"/>
      <c r="BQE31" s="569"/>
      <c r="BQF31" s="520"/>
      <c r="BQG31" s="521"/>
      <c r="BQH31" s="521"/>
      <c r="BQI31" s="521"/>
      <c r="BQJ31" s="521"/>
      <c r="BQK31" s="521"/>
      <c r="BQL31" s="568"/>
      <c r="BQM31" s="569"/>
      <c r="BQN31" s="520"/>
      <c r="BQO31" s="521"/>
      <c r="BQP31" s="521"/>
      <c r="BQQ31" s="521"/>
      <c r="BQR31" s="521"/>
      <c r="BQS31" s="521"/>
      <c r="BQT31" s="568"/>
      <c r="BQU31" s="569"/>
      <c r="BQV31" s="520"/>
      <c r="BQW31" s="521"/>
      <c r="BQX31" s="521"/>
      <c r="BQY31" s="521"/>
      <c r="BQZ31" s="521"/>
      <c r="BRA31" s="521"/>
      <c r="BRB31" s="568"/>
      <c r="BRC31" s="569"/>
      <c r="BRD31" s="520"/>
      <c r="BRE31" s="521"/>
      <c r="BRF31" s="521"/>
      <c r="BRG31" s="521"/>
      <c r="BRH31" s="521"/>
      <c r="BRI31" s="521"/>
      <c r="BRJ31" s="568"/>
      <c r="BRK31" s="569"/>
      <c r="BRL31" s="542"/>
      <c r="BRM31" s="543"/>
      <c r="BRN31" s="543"/>
      <c r="BRO31" s="543"/>
      <c r="BRP31" s="543"/>
      <c r="BRQ31" s="543"/>
      <c r="BRR31" s="582"/>
      <c r="BRS31" s="583"/>
      <c r="BRT31" s="520"/>
      <c r="BRU31" s="521"/>
      <c r="BRV31" s="521"/>
      <c r="BRW31" s="521"/>
      <c r="BRX31" s="521"/>
      <c r="BRY31" s="521"/>
      <c r="BRZ31" s="568"/>
      <c r="BSA31" s="569"/>
      <c r="BSB31" s="520"/>
      <c r="BSC31" s="521"/>
      <c r="BSD31" s="521"/>
      <c r="BSE31" s="521"/>
      <c r="BSF31" s="521"/>
      <c r="BSG31" s="521"/>
      <c r="BSH31" s="568"/>
      <c r="BSI31" s="569"/>
      <c r="BSJ31" s="520"/>
      <c r="BSK31" s="521"/>
      <c r="BSL31" s="521"/>
      <c r="BSM31" s="521"/>
      <c r="BSN31" s="521"/>
      <c r="BSO31" s="521"/>
      <c r="BSP31" s="568"/>
      <c r="BSQ31" s="569"/>
      <c r="BSR31" s="520"/>
      <c r="BSS31" s="521"/>
      <c r="BST31" s="521"/>
      <c r="BSU31" s="521"/>
      <c r="BSV31" s="521"/>
      <c r="BSW31" s="521"/>
      <c r="BSX31" s="568"/>
      <c r="BSY31" s="569"/>
      <c r="BSZ31" s="520"/>
      <c r="BTA31" s="521"/>
      <c r="BTB31" s="521"/>
      <c r="BTC31" s="521"/>
      <c r="BTD31" s="521"/>
      <c r="BTE31" s="521"/>
      <c r="BTF31" s="568"/>
      <c r="BTG31" s="569"/>
      <c r="BTH31" s="520"/>
      <c r="BTI31" s="521"/>
      <c r="BTJ31" s="521"/>
      <c r="BTK31" s="521"/>
      <c r="BTL31" s="521"/>
      <c r="BTM31" s="521"/>
      <c r="BTN31" s="582"/>
      <c r="BTO31" s="583"/>
      <c r="BTP31" s="520"/>
      <c r="BTQ31" s="521"/>
      <c r="BTR31" s="521"/>
      <c r="BTS31" s="521"/>
      <c r="BTT31" s="521"/>
      <c r="BTU31" s="521"/>
      <c r="BTV31" s="568"/>
      <c r="BTW31" s="569"/>
      <c r="BTX31" s="520"/>
      <c r="BTY31" s="521"/>
      <c r="BTZ31" s="521"/>
      <c r="BUA31" s="521"/>
      <c r="BUB31" s="521"/>
      <c r="BUC31" s="521"/>
      <c r="BUD31" s="582"/>
      <c r="BUE31" s="583"/>
      <c r="BUF31" s="520"/>
      <c r="BUG31" s="521"/>
      <c r="BUH31" s="521"/>
      <c r="BUI31" s="521"/>
      <c r="BUJ31" s="521"/>
      <c r="BUK31" s="521"/>
      <c r="BUL31" s="582"/>
      <c r="BUM31" s="583"/>
      <c r="BUN31" s="520"/>
      <c r="BUO31" s="521"/>
      <c r="BUP31" s="521"/>
      <c r="BUQ31" s="521"/>
      <c r="BUR31" s="521"/>
      <c r="BUS31" s="521"/>
      <c r="BUT31" s="582"/>
      <c r="BUU31" s="583"/>
      <c r="BUV31" s="520"/>
      <c r="BUW31" s="521"/>
      <c r="BUX31" s="521"/>
      <c r="BUY31" s="521"/>
      <c r="BUZ31" s="521"/>
      <c r="BVA31" s="521"/>
      <c r="BVB31" s="582"/>
      <c r="BVC31" s="583"/>
      <c r="BVD31" s="520"/>
      <c r="BVE31" s="521"/>
      <c r="BVF31" s="521"/>
      <c r="BVG31" s="521"/>
      <c r="BVH31" s="521"/>
      <c r="BVI31" s="521"/>
      <c r="BVJ31" s="582"/>
      <c r="BVK31" s="583"/>
      <c r="BVL31" s="520"/>
      <c r="BVM31" s="521"/>
      <c r="BVN31" s="521"/>
      <c r="BVO31" s="521"/>
      <c r="BVP31" s="521"/>
      <c r="BVQ31" s="521"/>
      <c r="BVR31" s="582"/>
      <c r="BVS31" s="583"/>
      <c r="BVT31" s="520"/>
      <c r="BVU31" s="521"/>
      <c r="BVV31" s="521"/>
      <c r="BVW31" s="521"/>
      <c r="BVX31" s="521"/>
      <c r="BVY31" s="521"/>
      <c r="BVZ31" s="582"/>
      <c r="BWA31" s="583"/>
      <c r="BWB31" s="520"/>
      <c r="BWC31" s="521"/>
      <c r="BWD31" s="521"/>
      <c r="BWE31" s="521"/>
      <c r="BWF31" s="521"/>
      <c r="BWG31" s="521"/>
      <c r="BWH31" s="582"/>
      <c r="BWI31" s="583"/>
      <c r="BWJ31" s="520"/>
      <c r="BWK31" s="521"/>
      <c r="BWL31" s="521"/>
      <c r="BWM31" s="521"/>
      <c r="BWN31" s="521"/>
      <c r="BWO31" s="521"/>
      <c r="BWP31" s="582"/>
      <c r="BWQ31" s="583"/>
      <c r="BWR31" s="520"/>
      <c r="BWS31" s="521"/>
      <c r="BWT31" s="521"/>
      <c r="BWU31" s="521"/>
      <c r="BWV31" s="521"/>
      <c r="BWW31" s="521"/>
      <c r="BWX31" s="582"/>
      <c r="BWY31" s="583"/>
      <c r="BWZ31" s="520"/>
      <c r="BXA31" s="521"/>
      <c r="BXB31" s="521"/>
      <c r="BXC31" s="521"/>
      <c r="BXD31" s="521"/>
      <c r="BXE31" s="521"/>
      <c r="BXF31" s="582"/>
      <c r="BXG31" s="583"/>
      <c r="BXH31" s="520"/>
      <c r="BXI31" s="521"/>
      <c r="BXJ31" s="521"/>
      <c r="BXK31" s="521"/>
      <c r="BXL31" s="521"/>
      <c r="BXM31" s="521"/>
      <c r="BXN31" s="582"/>
      <c r="BXO31" s="583"/>
      <c r="BXP31" s="520"/>
      <c r="BXQ31" s="521"/>
      <c r="BXR31" s="521"/>
      <c r="BXS31" s="521"/>
      <c r="BXT31" s="521"/>
      <c r="BXU31" s="521"/>
      <c r="BXV31" s="582"/>
      <c r="BXW31" s="583"/>
      <c r="BXX31" s="520"/>
      <c r="BXY31" s="521"/>
      <c r="BXZ31" s="521"/>
      <c r="BYA31" s="521"/>
      <c r="BYB31" s="521"/>
      <c r="BYC31" s="521"/>
      <c r="BYD31" s="582"/>
      <c r="BYE31" s="583"/>
      <c r="BYF31" s="520"/>
      <c r="BYG31" s="521"/>
      <c r="BYH31" s="521"/>
      <c r="BYI31" s="521"/>
      <c r="BYJ31" s="521"/>
      <c r="BYK31" s="521"/>
      <c r="BYL31" s="582"/>
      <c r="BYM31" s="583"/>
      <c r="BYN31" s="520"/>
      <c r="BYO31" s="521"/>
      <c r="BYP31" s="521"/>
      <c r="BYQ31" s="521"/>
      <c r="BYR31" s="521"/>
      <c r="BYS31" s="521"/>
      <c r="BYT31" s="582"/>
      <c r="BYU31" s="583"/>
      <c r="BYV31" s="520"/>
      <c r="BYW31" s="521"/>
      <c r="BYX31" s="521"/>
      <c r="BYY31" s="521"/>
      <c r="BYZ31" s="521"/>
      <c r="BZA31" s="521"/>
      <c r="BZB31" s="582"/>
      <c r="BZC31" s="583"/>
      <c r="BZD31" s="520"/>
      <c r="BZE31" s="521"/>
      <c r="BZF31" s="521"/>
      <c r="BZG31" s="521"/>
      <c r="BZH31" s="521"/>
      <c r="BZI31" s="521"/>
      <c r="BZJ31" s="582"/>
      <c r="BZK31" s="583"/>
      <c r="BZL31" s="520"/>
      <c r="BZM31" s="521"/>
      <c r="BZN31" s="521"/>
      <c r="BZO31" s="521"/>
      <c r="BZP31" s="521"/>
      <c r="BZQ31" s="521"/>
      <c r="BZR31" s="582"/>
      <c r="BZS31" s="583"/>
      <c r="BZT31" s="520"/>
      <c r="BZU31" s="521"/>
      <c r="BZV31" s="521"/>
      <c r="BZW31" s="521"/>
      <c r="BZX31" s="521"/>
      <c r="BZY31" s="521"/>
      <c r="BZZ31" s="582"/>
      <c r="CAA31" s="583"/>
      <c r="CAB31" s="520"/>
      <c r="CAC31" s="521"/>
      <c r="CAD31" s="521"/>
      <c r="CAE31" s="521"/>
      <c r="CAF31" s="521"/>
      <c r="CAG31" s="521"/>
      <c r="CAH31" s="582"/>
      <c r="CAI31" s="583"/>
      <c r="CAJ31" s="520"/>
      <c r="CAK31" s="521"/>
      <c r="CAL31" s="521"/>
      <c r="CAM31" s="521"/>
      <c r="CAN31" s="521"/>
      <c r="CAO31" s="521"/>
      <c r="CAP31" s="582"/>
      <c r="CAQ31" s="583"/>
      <c r="CAR31" s="520"/>
      <c r="CAS31" s="521"/>
      <c r="CAT31" s="521"/>
      <c r="CAU31" s="521"/>
      <c r="CAV31" s="521"/>
      <c r="CAW31" s="521"/>
      <c r="CAX31" s="582"/>
      <c r="CAY31" s="583"/>
      <c r="CAZ31" s="520"/>
      <c r="CBA31" s="521"/>
      <c r="CBB31" s="521"/>
      <c r="CBC31" s="521"/>
      <c r="CBD31" s="521"/>
      <c r="CBE31" s="521"/>
      <c r="CBF31" s="582"/>
      <c r="CBG31" s="583"/>
      <c r="CBH31" s="520"/>
      <c r="CBI31" s="521"/>
      <c r="CBJ31" s="521"/>
      <c r="CBK31" s="521"/>
      <c r="CBL31" s="521"/>
      <c r="CBM31" s="521"/>
      <c r="CBN31" s="582"/>
      <c r="CBO31" s="583"/>
      <c r="CBP31" s="520"/>
      <c r="CBQ31" s="521"/>
      <c r="CBR31" s="521"/>
      <c r="CBS31" s="521"/>
      <c r="CBT31" s="521"/>
      <c r="CBU31" s="521"/>
      <c r="CBV31" s="582"/>
      <c r="CBW31" s="583"/>
      <c r="CBX31" s="520"/>
      <c r="CBY31" s="521"/>
      <c r="CBZ31" s="521"/>
      <c r="CCA31" s="521"/>
      <c r="CCB31" s="521"/>
      <c r="CCC31" s="521"/>
      <c r="CCD31" s="582"/>
      <c r="CCE31" s="583"/>
      <c r="CCF31" s="520"/>
      <c r="CCG31" s="521"/>
      <c r="CCH31" s="521"/>
      <c r="CCI31" s="521"/>
      <c r="CCJ31" s="521"/>
      <c r="CCK31" s="521"/>
      <c r="CCL31" s="582"/>
      <c r="CCM31" s="583"/>
      <c r="CCN31" s="520"/>
      <c r="CCO31" s="521"/>
      <c r="CCP31" s="521"/>
      <c r="CCQ31" s="521"/>
      <c r="CCR31" s="521"/>
      <c r="CCS31" s="521"/>
      <c r="CCT31" s="582"/>
      <c r="CCU31" s="583"/>
      <c r="CCV31" s="520"/>
      <c r="CCW31" s="521"/>
      <c r="CCX31" s="521"/>
      <c r="CCY31" s="521"/>
      <c r="CCZ31" s="521"/>
      <c r="CDA31" s="521"/>
      <c r="CDB31" s="582"/>
      <c r="CDC31" s="583"/>
      <c r="CDD31" s="520"/>
      <c r="CDE31" s="521"/>
      <c r="CDF31" s="521"/>
      <c r="CDG31" s="521"/>
      <c r="CDH31" s="521"/>
      <c r="CDI31" s="521"/>
      <c r="CDJ31" s="582"/>
      <c r="CDK31" s="583"/>
      <c r="CDL31" s="520"/>
      <c r="CDM31" s="521"/>
      <c r="CDN31" s="521"/>
      <c r="CDO31" s="521"/>
      <c r="CDP31" s="521"/>
      <c r="CDQ31" s="521"/>
      <c r="CDR31" s="582"/>
      <c r="CDS31" s="583"/>
      <c r="CDT31" s="542"/>
      <c r="CDU31" s="543"/>
      <c r="CDV31" s="543"/>
      <c r="CDW31" s="543"/>
      <c r="CDX31" s="543"/>
      <c r="CDY31" s="543"/>
      <c r="CDZ31" s="582"/>
      <c r="CEA31" s="583"/>
      <c r="CEB31" s="520"/>
      <c r="CEC31" s="521"/>
      <c r="CED31" s="521"/>
      <c r="CEE31" s="521"/>
      <c r="CEF31" s="521"/>
      <c r="CEG31" s="521"/>
      <c r="CEH31" s="582"/>
      <c r="CEI31" s="583"/>
      <c r="CEJ31" s="542"/>
      <c r="CEK31" s="543"/>
      <c r="CEL31" s="543"/>
      <c r="CEM31" s="543"/>
      <c r="CEN31" s="543"/>
      <c r="CEO31" s="543"/>
      <c r="CEP31" s="582"/>
      <c r="CEQ31" s="583"/>
      <c r="CER31" s="520"/>
      <c r="CES31" s="521"/>
      <c r="CET31" s="521"/>
      <c r="CEU31" s="521"/>
      <c r="CEV31" s="521"/>
      <c r="CEW31" s="521"/>
      <c r="CEX31" s="582"/>
      <c r="CEY31" s="583"/>
      <c r="CEZ31" s="520"/>
      <c r="CFA31" s="521"/>
      <c r="CFB31" s="521"/>
      <c r="CFC31" s="521"/>
      <c r="CFD31" s="521"/>
      <c r="CFE31" s="521"/>
      <c r="CFF31" s="582"/>
      <c r="CFG31" s="583"/>
      <c r="CFH31" s="520"/>
      <c r="CFI31" s="521"/>
      <c r="CFJ31" s="521"/>
      <c r="CFK31" s="521"/>
      <c r="CFL31" s="521"/>
      <c r="CFM31" s="521"/>
      <c r="CFN31" s="582"/>
      <c r="CFO31" s="583"/>
      <c r="CFP31" s="520"/>
      <c r="CFQ31" s="521"/>
      <c r="CFR31" s="521"/>
      <c r="CFS31" s="521"/>
      <c r="CFT31" s="521"/>
      <c r="CFU31" s="521"/>
      <c r="CFV31" s="582"/>
      <c r="CFW31" s="583"/>
      <c r="CFX31" s="520"/>
      <c r="CFY31" s="521"/>
      <c r="CFZ31" s="521"/>
      <c r="CGA31" s="521"/>
      <c r="CGB31" s="521"/>
      <c r="CGC31" s="521"/>
      <c r="CGD31" s="582"/>
      <c r="CGE31" s="583"/>
      <c r="CGF31" s="520"/>
      <c r="CGG31" s="526"/>
      <c r="CGH31" s="526"/>
      <c r="CGI31" s="526"/>
      <c r="CGJ31" s="526"/>
      <c r="CGK31" s="526"/>
      <c r="CGL31" s="582"/>
      <c r="CGM31" s="583"/>
      <c r="CGN31" s="527"/>
      <c r="CGO31" s="555"/>
      <c r="CGP31" s="555"/>
      <c r="CGQ31" s="555"/>
      <c r="CGR31" s="555"/>
      <c r="CGS31" s="555"/>
      <c r="CGT31" s="590"/>
      <c r="CGU31" s="591"/>
      <c r="CGV31" s="542"/>
      <c r="CGW31" s="543"/>
      <c r="CGX31" s="543"/>
      <c r="CGY31" s="543"/>
      <c r="CGZ31" s="543"/>
      <c r="CHA31" s="543"/>
      <c r="CHB31" s="582"/>
      <c r="CHC31" s="583"/>
      <c r="CHD31" s="520"/>
      <c r="CHE31" s="521"/>
      <c r="CHF31" s="521"/>
      <c r="CHG31" s="521"/>
      <c r="CHH31" s="521"/>
      <c r="CHI31" s="521"/>
      <c r="CHJ31" s="582"/>
      <c r="CHK31" s="583"/>
      <c r="CHL31" s="520"/>
      <c r="CHM31" s="521"/>
      <c r="CHN31" s="521"/>
      <c r="CHO31" s="521"/>
      <c r="CHP31" s="521"/>
      <c r="CHQ31" s="521"/>
      <c r="CHR31" s="582"/>
      <c r="CHS31" s="583"/>
      <c r="CHT31" s="520"/>
      <c r="CHU31" s="526"/>
      <c r="CHV31" s="526"/>
      <c r="CHW31" s="526"/>
      <c r="CHX31" s="526"/>
      <c r="CHY31" s="526"/>
      <c r="CHZ31" s="582"/>
      <c r="CIA31" s="583"/>
      <c r="CIB31" s="542"/>
      <c r="CIC31" s="543"/>
      <c r="CID31" s="543"/>
      <c r="CIE31" s="543"/>
      <c r="CIF31" s="543"/>
      <c r="CIG31" s="543"/>
      <c r="CIH31" s="582"/>
      <c r="CII31" s="583"/>
      <c r="CIJ31" s="520"/>
      <c r="CIK31" s="521"/>
      <c r="CIL31" s="521"/>
      <c r="CIM31" s="521"/>
      <c r="CIN31" s="521"/>
      <c r="CIO31" s="521"/>
      <c r="CIP31" s="582"/>
      <c r="CIQ31" s="583"/>
      <c r="CIR31" s="520"/>
      <c r="CIS31" s="521"/>
      <c r="CIT31" s="521"/>
      <c r="CIU31" s="521"/>
      <c r="CIV31" s="521"/>
      <c r="CIW31" s="521"/>
      <c r="CIX31" s="582"/>
      <c r="CIY31" s="583"/>
      <c r="CIZ31" s="520"/>
      <c r="CJA31" s="521"/>
      <c r="CJB31" s="521"/>
      <c r="CJC31" s="521"/>
      <c r="CJD31" s="521"/>
      <c r="CJE31" s="521"/>
      <c r="CJF31" s="582"/>
      <c r="CJG31" s="583"/>
      <c r="CJH31" s="520"/>
      <c r="CJI31" s="521"/>
      <c r="CJJ31" s="521"/>
      <c r="CJK31" s="521"/>
      <c r="CJL31" s="521"/>
      <c r="CJM31" s="521"/>
      <c r="CJN31" s="582"/>
      <c r="CJO31" s="592"/>
      <c r="CJP31" s="542"/>
      <c r="CJQ31" s="543"/>
      <c r="CJR31" s="543"/>
      <c r="CJS31" s="543"/>
      <c r="CJT31" s="543"/>
      <c r="CJU31" s="543"/>
      <c r="CJV31" s="582"/>
      <c r="CJW31" s="583"/>
      <c r="CJX31" s="542"/>
      <c r="CJY31" s="543"/>
      <c r="CJZ31" s="543"/>
      <c r="CKA31" s="543"/>
      <c r="CKB31" s="543"/>
      <c r="CKC31" s="543"/>
      <c r="CKD31" s="582"/>
      <c r="CKE31" s="583"/>
      <c r="CKF31" s="542"/>
      <c r="CKG31" s="559"/>
      <c r="CKH31" s="559"/>
      <c r="CKI31" s="559"/>
      <c r="CKJ31" s="559"/>
      <c r="CKK31" s="559"/>
      <c r="CKL31" s="582"/>
      <c r="CKM31" s="583"/>
      <c r="CKN31" s="520"/>
      <c r="CKO31" s="521"/>
      <c r="CKP31" s="521"/>
      <c r="CKQ31" s="521"/>
      <c r="CKR31" s="521"/>
      <c r="CKS31" s="521"/>
      <c r="CKT31" s="582"/>
      <c r="CKU31" s="583"/>
      <c r="CKV31" s="520"/>
      <c r="CKW31" s="521"/>
      <c r="CKX31" s="521"/>
      <c r="CKY31" s="521"/>
      <c r="CKZ31" s="521"/>
      <c r="CLA31" s="521"/>
      <c r="CLB31" s="582"/>
      <c r="CLC31" s="583"/>
      <c r="CLD31" s="520"/>
      <c r="CLE31" s="521"/>
      <c r="CLF31" s="521"/>
      <c r="CLG31" s="521"/>
      <c r="CLH31" s="521"/>
      <c r="CLI31" s="521"/>
      <c r="CLJ31" s="582"/>
      <c r="CLK31" s="583"/>
      <c r="CLL31" s="520"/>
      <c r="CLM31" s="521"/>
      <c r="CLN31" s="521"/>
      <c r="CLO31" s="521"/>
      <c r="CLP31" s="521"/>
      <c r="CLQ31" s="521"/>
      <c r="CLR31" s="582"/>
      <c r="CLS31" s="583"/>
      <c r="CLT31" s="520"/>
      <c r="CLU31" s="521"/>
      <c r="CLV31" s="521"/>
      <c r="CLW31" s="521"/>
      <c r="CLX31" s="521"/>
      <c r="CLY31" s="521"/>
      <c r="CLZ31" s="582"/>
      <c r="CMA31" s="583"/>
      <c r="CMB31" s="520"/>
      <c r="CMC31" s="521"/>
      <c r="CMD31" s="521"/>
      <c r="CME31" s="521"/>
      <c r="CMF31" s="521"/>
      <c r="CMG31" s="521"/>
      <c r="CMH31" s="582"/>
      <c r="CMI31" s="583"/>
      <c r="CMJ31" s="520"/>
      <c r="CMK31" s="521"/>
      <c r="CML31" s="521"/>
      <c r="CMM31" s="521"/>
      <c r="CMN31" s="521"/>
      <c r="CMO31" s="521"/>
      <c r="CMP31" s="582"/>
      <c r="CMQ31" s="583"/>
      <c r="CMR31" s="520"/>
      <c r="CMS31" s="521"/>
      <c r="CMT31" s="521"/>
      <c r="CMU31" s="521"/>
      <c r="CMV31" s="521"/>
      <c r="CMW31" s="521"/>
      <c r="CMX31" s="582"/>
      <c r="CMY31" s="583"/>
      <c r="CMZ31" s="520"/>
      <c r="CNA31" s="521"/>
      <c r="CNB31" s="521"/>
      <c r="CNC31" s="521"/>
      <c r="CND31" s="521"/>
      <c r="CNE31" s="521"/>
      <c r="CNF31" s="582"/>
      <c r="CNG31" s="583"/>
      <c r="CNH31" s="520"/>
      <c r="CNI31" s="521"/>
      <c r="CNJ31" s="521"/>
      <c r="CNK31" s="521"/>
      <c r="CNL31" s="521"/>
      <c r="CNM31" s="521"/>
      <c r="CNN31" s="582"/>
      <c r="CNO31" s="583"/>
      <c r="CNP31" s="520"/>
      <c r="CNQ31" s="521"/>
      <c r="CNR31" s="521"/>
      <c r="CNS31" s="521"/>
      <c r="CNT31" s="521"/>
      <c r="CNU31" s="521"/>
      <c r="CNV31" s="582"/>
      <c r="CNW31" s="583"/>
      <c r="CNX31" s="520"/>
      <c r="CNY31" s="521"/>
      <c r="CNZ31" s="521"/>
      <c r="COA31" s="521"/>
      <c r="COB31" s="521"/>
      <c r="COC31" s="521"/>
      <c r="COD31" s="582"/>
      <c r="COE31" s="583"/>
      <c r="COF31" s="560"/>
      <c r="COG31" s="561"/>
      <c r="COH31" s="561"/>
      <c r="COI31" s="561"/>
      <c r="COJ31" s="561"/>
      <c r="COK31" s="561"/>
      <c r="COL31" s="582"/>
      <c r="COM31" s="583"/>
      <c r="CON31" s="520"/>
      <c r="COO31" s="521"/>
      <c r="COP31" s="521"/>
      <c r="COQ31" s="521"/>
      <c r="COR31" s="521"/>
      <c r="COS31" s="521"/>
      <c r="COT31" s="582"/>
      <c r="COU31" s="583"/>
      <c r="COV31" s="520"/>
      <c r="COW31" s="521"/>
      <c r="COX31" s="521"/>
      <c r="COY31" s="521"/>
      <c r="COZ31" s="521"/>
      <c r="CPA31" s="521"/>
      <c r="CPB31" s="582"/>
      <c r="CPC31" s="583"/>
      <c r="CPD31" s="560"/>
      <c r="CPE31" s="561"/>
      <c r="CPF31" s="561"/>
      <c r="CPG31" s="561"/>
      <c r="CPH31" s="561"/>
      <c r="CPI31" s="561"/>
      <c r="CPJ31" s="582"/>
      <c r="CPK31" s="583"/>
      <c r="CPL31" s="520"/>
      <c r="CPM31" s="521"/>
      <c r="CPN31" s="521"/>
      <c r="CPO31" s="521"/>
      <c r="CPP31" s="521"/>
      <c r="CPQ31" s="521"/>
      <c r="CPR31" s="582"/>
      <c r="CPS31" s="583"/>
      <c r="CPT31" s="520"/>
      <c r="CPU31" s="521"/>
      <c r="CPV31" s="521"/>
      <c r="CPW31" s="521"/>
      <c r="CPX31" s="521"/>
      <c r="CPY31" s="521"/>
      <c r="CPZ31" s="582"/>
      <c r="CQA31" s="583"/>
      <c r="CQB31" s="560"/>
      <c r="CQC31" s="561"/>
      <c r="CQD31" s="561"/>
      <c r="CQE31" s="561"/>
      <c r="CQF31" s="561"/>
      <c r="CQG31" s="561"/>
      <c r="CQH31" s="582"/>
      <c r="CQI31" s="583"/>
      <c r="CQJ31" s="593"/>
      <c r="CQK31" s="594"/>
      <c r="CQL31" s="594"/>
      <c r="CQM31" s="594"/>
      <c r="CQN31" s="594"/>
      <c r="CQO31" s="594"/>
      <c r="CQP31" s="582"/>
      <c r="CQQ31" s="583"/>
      <c r="CQR31" s="562"/>
      <c r="CQS31" s="563"/>
      <c r="CQT31" s="563"/>
      <c r="CQU31" s="563"/>
      <c r="CQV31" s="563"/>
      <c r="CQW31" s="563"/>
      <c r="CQX31" s="582"/>
      <c r="CQY31" s="583"/>
      <c r="CQZ31" s="542"/>
      <c r="CRA31" s="543"/>
      <c r="CRB31" s="543"/>
      <c r="CRC31" s="543"/>
      <c r="CRD31" s="543"/>
      <c r="CRE31" s="543"/>
      <c r="CRF31" s="582"/>
      <c r="CRG31" s="583"/>
      <c r="CRH31" s="520"/>
      <c r="CRI31" s="521"/>
      <c r="CRJ31" s="521"/>
      <c r="CRK31" s="521"/>
      <c r="CRL31" s="521"/>
      <c r="CRM31" s="521"/>
      <c r="CRN31" s="582"/>
      <c r="CRO31" s="583"/>
      <c r="CRP31" s="520"/>
      <c r="CRQ31" s="521"/>
      <c r="CRR31" s="521"/>
      <c r="CRS31" s="521"/>
      <c r="CRT31" s="521"/>
      <c r="CRU31" s="521"/>
      <c r="CRV31" s="580"/>
      <c r="CRW31" s="581"/>
      <c r="CRX31" s="560"/>
      <c r="CRY31" s="561"/>
      <c r="CRZ31" s="561"/>
      <c r="CSA31" s="561"/>
      <c r="CSB31" s="561"/>
      <c r="CSC31" s="561"/>
      <c r="CSD31" s="580"/>
      <c r="CSE31" s="581"/>
      <c r="CSF31" s="542"/>
      <c r="CSG31" s="543"/>
      <c r="CSH31" s="543"/>
      <c r="CSI31" s="543"/>
      <c r="CSJ31" s="543"/>
      <c r="CSK31" s="548"/>
      <c r="CSL31" s="580"/>
      <c r="CSM31" s="581"/>
      <c r="CSN31" s="520"/>
      <c r="CSO31" s="521"/>
      <c r="CSP31" s="521"/>
      <c r="CSQ31" s="521"/>
      <c r="CSR31" s="521"/>
      <c r="CSS31" s="521"/>
      <c r="CST31" s="580"/>
      <c r="CSU31" s="581"/>
      <c r="CSV31" s="520"/>
      <c r="CSW31" s="521"/>
      <c r="CSX31" s="521"/>
      <c r="CSY31" s="521"/>
      <c r="CSZ31" s="521"/>
      <c r="CTA31" s="521"/>
      <c r="CTB31" s="580"/>
      <c r="CTC31" s="581"/>
      <c r="CTD31" s="520"/>
      <c r="CTE31" s="521"/>
      <c r="CTF31" s="521"/>
      <c r="CTG31" s="521"/>
      <c r="CTH31" s="521"/>
      <c r="CTI31" s="521"/>
      <c r="CTJ31" s="582"/>
      <c r="CTK31" s="583"/>
      <c r="CTL31" s="520"/>
      <c r="CTM31" s="521"/>
      <c r="CTN31" s="521"/>
      <c r="CTO31" s="521"/>
      <c r="CTP31" s="521"/>
      <c r="CTQ31" s="521"/>
      <c r="CTR31" s="582"/>
      <c r="CTS31" s="583"/>
      <c r="CTT31" s="562"/>
      <c r="CTU31" s="563"/>
      <c r="CTV31" s="563"/>
      <c r="CTW31" s="563"/>
      <c r="CTX31" s="563"/>
      <c r="CTY31" s="563"/>
      <c r="CTZ31" s="582"/>
      <c r="CUA31" s="583"/>
      <c r="CUB31" s="560"/>
      <c r="CUC31" s="561"/>
      <c r="CUD31" s="561"/>
      <c r="CUE31" s="561"/>
      <c r="CUF31" s="561"/>
      <c r="CUG31" s="561"/>
      <c r="CUH31" s="582"/>
      <c r="CUI31" s="583"/>
      <c r="CUJ31" s="520"/>
      <c r="CUK31" s="521"/>
      <c r="CUL31" s="521"/>
      <c r="CUM31" s="521"/>
      <c r="CUN31" s="521"/>
      <c r="CUO31" s="521"/>
      <c r="CUP31" s="582"/>
      <c r="CUQ31" s="583"/>
      <c r="CUR31" s="520"/>
      <c r="CUS31" s="521"/>
      <c r="CUT31" s="521"/>
      <c r="CUU31" s="521"/>
      <c r="CUV31" s="521"/>
      <c r="CUW31" s="521"/>
      <c r="CUX31" s="582"/>
      <c r="CUY31" s="583"/>
      <c r="CUZ31" s="560"/>
      <c r="CVA31" s="561"/>
      <c r="CVB31" s="561"/>
      <c r="CVC31" s="561"/>
      <c r="CVD31" s="561"/>
      <c r="CVE31" s="561"/>
      <c r="CVF31" s="582"/>
      <c r="CVG31" s="583"/>
      <c r="CVH31" s="520"/>
      <c r="CVI31" s="521"/>
      <c r="CVJ31" s="521"/>
      <c r="CVK31" s="521"/>
      <c r="CVL31" s="521"/>
      <c r="CVM31" s="521"/>
      <c r="CVN31" s="582"/>
      <c r="CVO31" s="583"/>
      <c r="CVP31" s="520"/>
      <c r="CVQ31" s="521"/>
      <c r="CVR31" s="521"/>
      <c r="CVS31" s="521"/>
      <c r="CVT31" s="521"/>
      <c r="CVU31" s="521"/>
      <c r="CVV31" s="582"/>
      <c r="CVW31" s="583"/>
      <c r="CVX31" s="550"/>
      <c r="CVY31" s="522"/>
      <c r="CVZ31" s="522"/>
      <c r="CWA31" s="522"/>
      <c r="CWB31" s="522"/>
      <c r="CWC31" s="522"/>
      <c r="CWD31" s="582"/>
      <c r="CWE31" s="583"/>
      <c r="CWF31" s="560"/>
      <c r="CWG31" s="561"/>
      <c r="CWH31" s="561"/>
      <c r="CWI31" s="561"/>
      <c r="CWJ31" s="561"/>
      <c r="CWK31" s="561"/>
      <c r="CWL31" s="582"/>
      <c r="CWM31" s="583"/>
      <c r="CWN31" s="520"/>
      <c r="CWO31" s="521"/>
      <c r="CWP31" s="521"/>
      <c r="CWQ31" s="521"/>
      <c r="CWR31" s="521"/>
      <c r="CWS31" s="521"/>
      <c r="CWT31" s="582"/>
      <c r="CWU31" s="583"/>
      <c r="CWV31" s="520"/>
      <c r="CWW31" s="521"/>
      <c r="CWX31" s="521"/>
      <c r="CWY31" s="521"/>
      <c r="CWZ31" s="521"/>
      <c r="CXA31" s="521"/>
      <c r="CXB31" s="568"/>
      <c r="CXC31" s="595"/>
      <c r="CXD31" s="520"/>
      <c r="CXE31" s="521"/>
      <c r="CXF31" s="521"/>
      <c r="CXG31" s="521"/>
      <c r="CXH31" s="521"/>
      <c r="CXI31" s="521"/>
      <c r="CXJ31" s="568"/>
      <c r="CXK31" s="595"/>
      <c r="CXL31" s="520"/>
      <c r="CXM31" s="521"/>
      <c r="CXN31" s="521"/>
      <c r="CXO31" s="521"/>
      <c r="CXP31" s="521"/>
      <c r="CXQ31" s="521"/>
      <c r="CXR31" s="568"/>
      <c r="CXS31" s="595"/>
      <c r="CXT31" s="520"/>
      <c r="CXU31" s="521"/>
      <c r="CXV31" s="521"/>
      <c r="CXW31" s="521"/>
      <c r="CXX31" s="521"/>
      <c r="CXY31" s="521"/>
      <c r="CXZ31" s="568"/>
      <c r="CYA31" s="595"/>
      <c r="CYB31" s="520"/>
      <c r="CYC31" s="521"/>
      <c r="CYD31" s="521"/>
      <c r="CYE31" s="521"/>
      <c r="CYF31" s="521"/>
      <c r="CYG31" s="521"/>
      <c r="CYH31" s="568"/>
      <c r="CYI31" s="595"/>
      <c r="CYJ31" s="520"/>
      <c r="CYK31" s="521"/>
      <c r="CYL31" s="521"/>
      <c r="CYM31" s="521"/>
      <c r="CYN31" s="521"/>
      <c r="CYO31" s="521"/>
      <c r="CYP31" s="568"/>
      <c r="CYQ31" s="595"/>
      <c r="CYR31" s="520"/>
      <c r="CYS31" s="521"/>
      <c r="CYT31" s="521"/>
      <c r="CYU31" s="521"/>
      <c r="CYV31" s="521"/>
      <c r="CYW31" s="521"/>
      <c r="CYX31" s="568"/>
      <c r="CYY31" s="595"/>
      <c r="CYZ31" s="520"/>
      <c r="CZA31" s="521"/>
      <c r="CZB31" s="521"/>
      <c r="CZC31" s="521"/>
      <c r="CZD31" s="521"/>
      <c r="CZE31" s="521"/>
      <c r="CZF31" s="568"/>
      <c r="CZG31" s="595"/>
      <c r="CZH31" s="560"/>
      <c r="CZI31" s="561"/>
      <c r="CZJ31" s="561"/>
      <c r="CZK31" s="561"/>
      <c r="CZL31" s="561"/>
      <c r="CZM31" s="561"/>
      <c r="CZN31" s="568"/>
      <c r="CZO31" s="595"/>
      <c r="CZP31" s="560"/>
      <c r="CZQ31" s="561"/>
      <c r="CZR31" s="561"/>
      <c r="CZS31" s="561"/>
      <c r="CZT31" s="561"/>
      <c r="CZU31" s="561"/>
      <c r="CZV31" s="568"/>
      <c r="CZW31" s="595"/>
      <c r="CZX31" s="542"/>
      <c r="CZY31" s="543"/>
      <c r="CZZ31" s="543"/>
      <c r="DAA31" s="543"/>
      <c r="DAB31" s="543"/>
      <c r="DAC31" s="543"/>
      <c r="DAD31" s="582"/>
      <c r="DAE31" s="596"/>
      <c r="DAF31" s="560"/>
      <c r="DAG31" s="561"/>
      <c r="DAH31" s="561"/>
      <c r="DAI31" s="561"/>
      <c r="DAJ31" s="561"/>
      <c r="DAK31" s="561"/>
      <c r="DAL31" s="582"/>
      <c r="DAM31" s="596"/>
      <c r="DAN31" s="542"/>
      <c r="DAO31" s="543"/>
      <c r="DAP31" s="543"/>
      <c r="DAQ31" s="543"/>
      <c r="DAR31" s="543"/>
      <c r="DAS31" s="543"/>
      <c r="DAT31" s="582"/>
      <c r="DAU31" s="596"/>
      <c r="DAV31" s="560"/>
      <c r="DAW31" s="561"/>
      <c r="DAX31" s="561"/>
      <c r="DAY31" s="561"/>
      <c r="DAZ31" s="561"/>
      <c r="DBA31" s="561"/>
      <c r="DBB31" s="582"/>
      <c r="DBC31" s="596"/>
      <c r="DBD31" s="520"/>
      <c r="DBE31" s="521"/>
      <c r="DBF31" s="521"/>
      <c r="DBG31" s="521"/>
      <c r="DBH31" s="521"/>
      <c r="DBI31" s="521"/>
      <c r="DBJ31" s="582"/>
      <c r="DBK31" s="596"/>
      <c r="DBL31" s="520"/>
      <c r="DBM31" s="521"/>
      <c r="DBN31" s="521"/>
      <c r="DBO31" s="521"/>
      <c r="DBP31" s="521"/>
      <c r="DBQ31" s="521"/>
      <c r="DBR31" s="582"/>
      <c r="DBS31" s="596"/>
      <c r="DBT31" s="520"/>
      <c r="DBU31" s="521"/>
      <c r="DBV31" s="521"/>
      <c r="DBW31" s="521"/>
      <c r="DBX31" s="521"/>
      <c r="DBY31" s="521"/>
      <c r="DBZ31" s="582"/>
      <c r="DCA31" s="596"/>
      <c r="DCB31" s="520"/>
      <c r="DCC31" s="521"/>
      <c r="DCD31" s="521"/>
      <c r="DCE31" s="521"/>
      <c r="DCF31" s="521"/>
      <c r="DCG31" s="521"/>
      <c r="DCH31" s="582"/>
      <c r="DCI31" s="596"/>
      <c r="DCJ31" s="560"/>
      <c r="DCK31" s="561"/>
      <c r="DCL31" s="561"/>
      <c r="DCM31" s="561"/>
      <c r="DCN31" s="561"/>
      <c r="DCO31" s="561"/>
      <c r="DCP31" s="582"/>
      <c r="DCQ31" s="596"/>
      <c r="DCR31" s="520"/>
      <c r="DCS31" s="521"/>
      <c r="DCT31" s="521"/>
      <c r="DCU31" s="521"/>
      <c r="DCV31" s="521"/>
      <c r="DCW31" s="521"/>
      <c r="DCX31" s="582"/>
      <c r="DCY31" s="596"/>
      <c r="DCZ31" s="560"/>
      <c r="DDA31" s="561"/>
      <c r="DDB31" s="561"/>
      <c r="DDC31" s="561"/>
      <c r="DDD31" s="561"/>
      <c r="DDE31" s="561"/>
      <c r="DDF31" s="582"/>
      <c r="DDG31" s="596"/>
      <c r="DDH31" s="550"/>
      <c r="DDI31" s="522"/>
      <c r="DDJ31" s="522"/>
      <c r="DDK31" s="522"/>
      <c r="DDL31" s="522"/>
      <c r="DDM31" s="522"/>
      <c r="DDN31" s="568"/>
      <c r="DDO31" s="595"/>
      <c r="DDP31" s="520"/>
      <c r="DDQ31" s="521"/>
      <c r="DDR31" s="521"/>
      <c r="DDS31" s="521"/>
      <c r="DDT31" s="521"/>
      <c r="DDU31" s="521"/>
      <c r="DDV31" s="568"/>
      <c r="DDW31" s="595"/>
      <c r="DDX31" s="560"/>
      <c r="DDY31" s="561"/>
      <c r="DDZ31" s="561"/>
      <c r="DEA31" s="561"/>
      <c r="DEB31" s="561"/>
      <c r="DEC31" s="561"/>
      <c r="DED31" s="568"/>
      <c r="DEE31" s="595"/>
      <c r="DEF31" s="560"/>
      <c r="DEG31" s="561"/>
      <c r="DEH31" s="561"/>
      <c r="DEI31" s="561"/>
      <c r="DEJ31" s="561"/>
      <c r="DEK31" s="561"/>
      <c r="DEL31" s="568"/>
      <c r="DEM31" s="595"/>
      <c r="DEN31" s="560"/>
      <c r="DEO31" s="561"/>
      <c r="DEP31" s="561"/>
      <c r="DEQ31" s="561"/>
      <c r="DER31" s="561"/>
      <c r="DES31" s="561"/>
      <c r="DET31" s="568"/>
      <c r="DEU31" s="595"/>
      <c r="DEV31" s="520"/>
      <c r="DEW31" s="521"/>
      <c r="DEX31" s="521"/>
      <c r="DEY31" s="521"/>
      <c r="DEZ31" s="521"/>
      <c r="DFA31" s="521"/>
      <c r="DFB31" s="568"/>
      <c r="DFC31" s="595"/>
      <c r="DFD31" s="560"/>
      <c r="DFE31" s="561"/>
      <c r="DFF31" s="561"/>
      <c r="DFG31" s="561"/>
      <c r="DFH31" s="561"/>
      <c r="DFI31" s="561"/>
      <c r="DFJ31" s="568"/>
      <c r="DFK31" s="595"/>
      <c r="DFL31" s="560"/>
      <c r="DFM31" s="561"/>
      <c r="DFN31" s="561"/>
      <c r="DFO31" s="561"/>
      <c r="DFP31" s="561"/>
      <c r="DFQ31" s="561"/>
      <c r="DFR31" s="568"/>
      <c r="DFS31" s="595"/>
      <c r="DFT31" s="520"/>
      <c r="DFU31" s="521"/>
      <c r="DFV31" s="521"/>
      <c r="DFW31" s="521"/>
      <c r="DFX31" s="521"/>
      <c r="DFY31" s="521"/>
      <c r="DFZ31" s="568"/>
      <c r="DGA31" s="595"/>
      <c r="DGB31" s="520"/>
      <c r="DGC31" s="521"/>
      <c r="DGD31" s="521"/>
      <c r="DGE31" s="521"/>
      <c r="DGF31" s="521"/>
      <c r="DGG31" s="521"/>
      <c r="DGH31" s="568"/>
      <c r="DGI31" s="595"/>
      <c r="DGJ31" s="542"/>
      <c r="DGK31" s="559"/>
      <c r="DGL31" s="559"/>
      <c r="DGM31" s="559"/>
      <c r="DGN31" s="559"/>
      <c r="DGO31" s="559"/>
      <c r="DGP31" s="582"/>
      <c r="DGQ31" s="596"/>
      <c r="DGR31" s="520"/>
      <c r="DGS31" s="521"/>
      <c r="DGT31" s="521"/>
      <c r="DGU31" s="521"/>
      <c r="DGV31" s="521"/>
      <c r="DGW31" s="521"/>
      <c r="DGX31" s="582"/>
      <c r="DGY31" s="596"/>
      <c r="DGZ31" s="520"/>
      <c r="DHA31" s="521"/>
      <c r="DHB31" s="521"/>
      <c r="DHC31" s="521"/>
      <c r="DHD31" s="521"/>
      <c r="DHE31" s="521"/>
      <c r="DHF31" s="582"/>
      <c r="DHG31" s="596"/>
      <c r="DHH31" s="560"/>
      <c r="DHI31" s="561"/>
      <c r="DHJ31" s="561"/>
      <c r="DHK31" s="561"/>
      <c r="DHL31" s="561"/>
      <c r="DHM31" s="561"/>
      <c r="DHN31" s="582"/>
      <c r="DHO31" s="596"/>
      <c r="DHP31" s="560"/>
      <c r="DHQ31" s="561"/>
      <c r="DHR31" s="561"/>
      <c r="DHS31" s="561"/>
      <c r="DHT31" s="561"/>
      <c r="DHU31" s="561"/>
      <c r="DHV31" s="582"/>
      <c r="DHW31" s="596"/>
      <c r="DHX31" s="560"/>
      <c r="DHY31" s="561"/>
      <c r="DHZ31" s="561"/>
      <c r="DIA31" s="561"/>
      <c r="DIB31" s="561"/>
      <c r="DIC31" s="561"/>
      <c r="DID31" s="582"/>
      <c r="DIE31" s="596"/>
      <c r="DIF31" s="520"/>
      <c r="DIG31" s="521"/>
      <c r="DIH31" s="521"/>
      <c r="DII31" s="521"/>
      <c r="DIJ31" s="521"/>
      <c r="DIK31" s="521"/>
      <c r="DIL31" s="582"/>
      <c r="DIM31" s="596"/>
      <c r="DIN31" s="562"/>
      <c r="DIO31" s="563"/>
      <c r="DIP31" s="563"/>
      <c r="DIQ31" s="563"/>
      <c r="DIR31" s="563"/>
      <c r="DIS31" s="563"/>
      <c r="DIT31" s="582"/>
      <c r="DIU31" s="596"/>
      <c r="DIV31" s="560"/>
      <c r="DIW31" s="561"/>
      <c r="DIX31" s="561"/>
      <c r="DIY31" s="561"/>
      <c r="DIZ31" s="561"/>
      <c r="DJA31" s="561"/>
      <c r="DJB31" s="582"/>
      <c r="DJC31" s="596"/>
      <c r="DJD31" s="560"/>
      <c r="DJE31" s="561"/>
      <c r="DJF31" s="561"/>
      <c r="DJG31" s="561"/>
      <c r="DJH31" s="561"/>
      <c r="DJI31" s="561"/>
      <c r="DJJ31" s="582"/>
      <c r="DJK31" s="596"/>
      <c r="DJL31" s="520"/>
      <c r="DJM31" s="521"/>
      <c r="DJN31" s="521"/>
      <c r="DJO31" s="521"/>
      <c r="DJP31" s="521"/>
      <c r="DJQ31" s="521"/>
      <c r="DJR31" s="582"/>
      <c r="DJS31" s="596"/>
      <c r="DJT31" s="520"/>
      <c r="DJU31" s="526"/>
      <c r="DJV31" s="526"/>
      <c r="DJW31" s="526"/>
      <c r="DJX31" s="526"/>
      <c r="DJY31" s="526"/>
      <c r="DJZ31" s="582"/>
      <c r="DKA31" s="596"/>
      <c r="DKB31" s="520"/>
      <c r="DKC31" s="526"/>
      <c r="DKD31" s="526"/>
      <c r="DKE31" s="526"/>
      <c r="DKF31" s="526"/>
      <c r="DKG31" s="526"/>
      <c r="DKH31" s="582"/>
      <c r="DKI31" s="596"/>
      <c r="DKJ31" s="560"/>
      <c r="DKK31" s="561"/>
      <c r="DKL31" s="561"/>
      <c r="DKM31" s="561"/>
      <c r="DKN31" s="561"/>
      <c r="DKO31" s="561"/>
      <c r="DKP31" s="582"/>
      <c r="DKQ31" s="596"/>
      <c r="DKR31" s="520"/>
      <c r="DKS31" s="521"/>
      <c r="DKT31" s="521"/>
      <c r="DKU31" s="521"/>
      <c r="DKV31" s="521"/>
      <c r="DKW31" s="521"/>
      <c r="DKX31" s="582"/>
      <c r="DKY31" s="596"/>
      <c r="DKZ31" s="520"/>
      <c r="DLA31" s="521"/>
      <c r="DLB31" s="521"/>
      <c r="DLC31" s="521"/>
      <c r="DLD31" s="521"/>
      <c r="DLE31" s="521"/>
      <c r="DLF31" s="582"/>
      <c r="DLG31" s="596"/>
      <c r="DLH31" s="520"/>
      <c r="DLI31" s="521"/>
      <c r="DLJ31" s="521"/>
      <c r="DLK31" s="521"/>
      <c r="DLL31" s="521"/>
      <c r="DLM31" s="521"/>
      <c r="DLN31" s="582"/>
      <c r="DLO31" s="596"/>
      <c r="DLP31" s="560"/>
      <c r="DLQ31" s="561"/>
      <c r="DLR31" s="561"/>
      <c r="DLS31" s="561"/>
      <c r="DLT31" s="561"/>
      <c r="DLU31" s="561"/>
      <c r="DLV31" s="582"/>
      <c r="DLW31" s="596"/>
      <c r="DLX31" s="520"/>
      <c r="DLY31" s="521"/>
      <c r="DLZ31" s="521"/>
      <c r="DMA31" s="521"/>
      <c r="DMB31" s="521"/>
      <c r="DMC31" s="521"/>
      <c r="DMD31" s="582"/>
      <c r="DME31" s="596"/>
      <c r="DMF31" s="560"/>
      <c r="DMG31" s="561"/>
      <c r="DMH31" s="561"/>
      <c r="DMI31" s="561"/>
      <c r="DMJ31" s="561"/>
      <c r="DMK31" s="561"/>
      <c r="DML31" s="582"/>
      <c r="DMM31" s="596"/>
      <c r="DMN31" s="520"/>
      <c r="DMO31" s="521"/>
      <c r="DMP31" s="521"/>
      <c r="DMQ31" s="521"/>
      <c r="DMR31" s="521"/>
      <c r="DMS31" s="521"/>
      <c r="DMT31" s="582"/>
      <c r="DMU31" s="596"/>
      <c r="DMV31" s="560"/>
      <c r="DMW31" s="561"/>
      <c r="DMX31" s="561"/>
      <c r="DMY31" s="561"/>
      <c r="DMZ31" s="561"/>
      <c r="DNA31" s="561"/>
      <c r="DNB31" s="597"/>
      <c r="DNC31" s="583"/>
      <c r="DND31" s="520"/>
      <c r="DNE31" s="521"/>
      <c r="DNF31" s="521"/>
      <c r="DNG31" s="521"/>
      <c r="DNH31" s="521"/>
      <c r="DNI31" s="521"/>
      <c r="DNJ31" s="582"/>
      <c r="DNK31" s="596"/>
      <c r="DNL31" s="520"/>
      <c r="DNM31" s="521"/>
      <c r="DNN31" s="521"/>
      <c r="DNO31" s="521"/>
      <c r="DNP31" s="521"/>
      <c r="DNQ31" s="521"/>
      <c r="DNR31" s="582"/>
      <c r="DNS31" s="596"/>
      <c r="DNT31" s="560"/>
      <c r="DNU31" s="561"/>
      <c r="DNV31" s="561"/>
      <c r="DNW31" s="561"/>
      <c r="DNX31" s="561"/>
      <c r="DNY31" s="561"/>
      <c r="DNZ31" s="582"/>
      <c r="DOA31" s="596"/>
      <c r="DOB31" s="542"/>
      <c r="DOC31" s="543"/>
      <c r="DOD31" s="543"/>
      <c r="DOE31" s="543"/>
      <c r="DOF31" s="543"/>
      <c r="DOG31" s="543"/>
      <c r="DOH31" s="582"/>
      <c r="DOI31" s="596"/>
      <c r="DOJ31" s="560"/>
      <c r="DOK31" s="561"/>
      <c r="DOL31" s="561"/>
      <c r="DOM31" s="561"/>
      <c r="DON31" s="561"/>
      <c r="DOO31" s="561"/>
      <c r="DOP31" s="582"/>
      <c r="DOQ31" s="596"/>
      <c r="DOR31" s="560"/>
      <c r="DOS31" s="561"/>
      <c r="DOT31" s="561"/>
      <c r="DOU31" s="561"/>
      <c r="DOV31" s="561"/>
      <c r="DOW31" s="561"/>
      <c r="DOX31" s="582"/>
      <c r="DOY31" s="596"/>
      <c r="DOZ31" s="542"/>
      <c r="DPA31" s="543"/>
      <c r="DPB31" s="543"/>
      <c r="DPC31" s="543"/>
      <c r="DPD31" s="543"/>
      <c r="DPE31" s="543"/>
      <c r="DPF31" s="543"/>
      <c r="DPG31" s="565"/>
      <c r="DPH31" s="520"/>
      <c r="DPI31" s="521"/>
      <c r="DPJ31" s="521"/>
      <c r="DPK31" s="521"/>
      <c r="DPL31" s="521"/>
      <c r="DPM31" s="521"/>
      <c r="DPN31" s="582"/>
      <c r="DPO31" s="596"/>
      <c r="DPP31" s="520"/>
      <c r="DPQ31" s="521"/>
      <c r="DPR31" s="521"/>
      <c r="DPS31" s="521"/>
      <c r="DPT31" s="521"/>
      <c r="DPU31" s="521"/>
      <c r="DPV31" s="597"/>
      <c r="DPW31" s="583"/>
      <c r="DPX31" s="520"/>
      <c r="DPY31" s="521"/>
      <c r="DPZ31" s="521"/>
      <c r="DQA31" s="521"/>
      <c r="DQB31" s="521"/>
      <c r="DQC31" s="521"/>
      <c r="DQD31" s="597"/>
      <c r="DQE31" s="583"/>
      <c r="DQF31" s="560"/>
      <c r="DQG31" s="561"/>
      <c r="DQH31" s="561"/>
      <c r="DQI31" s="561"/>
      <c r="DQJ31" s="561"/>
      <c r="DQK31" s="561"/>
      <c r="DQL31" s="598"/>
      <c r="DQM31" s="583"/>
      <c r="DQN31" s="520"/>
      <c r="DQO31" s="521"/>
      <c r="DQP31" s="521"/>
      <c r="DQQ31" s="521"/>
      <c r="DQR31" s="521"/>
      <c r="DQS31" s="521"/>
      <c r="DQT31" s="566"/>
      <c r="DQU31" s="544"/>
      <c r="DQV31" s="520"/>
      <c r="DQW31" s="521"/>
      <c r="DQX31" s="521"/>
      <c r="DQY31" s="521"/>
      <c r="DQZ31" s="521"/>
      <c r="DRA31" s="521"/>
      <c r="DRB31" s="582"/>
      <c r="DRC31" s="596"/>
      <c r="DRD31" s="542"/>
      <c r="DRE31" s="543"/>
      <c r="DRF31" s="543"/>
      <c r="DRG31" s="543"/>
      <c r="DRH31" s="543"/>
      <c r="DRI31" s="543"/>
      <c r="DRJ31" s="582"/>
      <c r="DRK31" s="596"/>
      <c r="DRL31" s="520"/>
      <c r="DRM31" s="521"/>
      <c r="DRN31" s="521"/>
      <c r="DRO31" s="521"/>
      <c r="DRP31" s="521"/>
      <c r="DRQ31" s="521"/>
      <c r="DRR31" s="582"/>
      <c r="DRS31" s="596"/>
      <c r="DRT31" s="542"/>
      <c r="DRU31" s="543"/>
      <c r="DRV31" s="543"/>
      <c r="DRW31" s="543"/>
      <c r="DRX31" s="543"/>
      <c r="DRY31" s="543"/>
      <c r="DRZ31" s="582"/>
      <c r="DSA31" s="596"/>
      <c r="DSB31" s="572"/>
      <c r="DSC31" s="573"/>
      <c r="DSD31" s="573"/>
      <c r="DSE31" s="573"/>
      <c r="DSF31" s="573"/>
      <c r="DSG31" s="573"/>
      <c r="DSH31" s="582"/>
      <c r="DSI31" s="596"/>
      <c r="DSJ31" s="560"/>
      <c r="DSK31" s="561"/>
      <c r="DSL31" s="561"/>
      <c r="DSM31" s="561"/>
      <c r="DSN31" s="561"/>
      <c r="DSO31" s="561"/>
      <c r="DSP31" s="582"/>
      <c r="DSQ31" s="596"/>
      <c r="DSR31" s="520"/>
      <c r="DSS31" s="521"/>
      <c r="DST31" s="521"/>
      <c r="DSU31" s="521"/>
      <c r="DSV31" s="521"/>
      <c r="DSW31" s="521"/>
      <c r="DSX31" s="582"/>
      <c r="DSY31" s="596"/>
      <c r="DSZ31" s="520"/>
      <c r="DTA31" s="521"/>
      <c r="DTB31" s="521"/>
      <c r="DTC31" s="521"/>
      <c r="DTD31" s="521"/>
      <c r="DTE31" s="521"/>
      <c r="DTF31" s="582"/>
      <c r="DTG31" s="596"/>
      <c r="DTH31" s="520"/>
      <c r="DTI31" s="521"/>
      <c r="DTJ31" s="521"/>
      <c r="DTK31" s="521"/>
      <c r="DTL31" s="521"/>
      <c r="DTM31" s="521"/>
      <c r="DTN31" s="582"/>
      <c r="DTO31" s="596"/>
      <c r="DTP31" s="560"/>
      <c r="DTQ31" s="561"/>
      <c r="DTR31" s="561"/>
      <c r="DTS31" s="561"/>
      <c r="DTT31" s="561"/>
      <c r="DTU31" s="561"/>
      <c r="DTV31" s="582"/>
      <c r="DTW31" s="596"/>
      <c r="DTX31" s="520"/>
      <c r="DTY31" s="521"/>
      <c r="DTZ31" s="521"/>
      <c r="DUA31" s="521"/>
      <c r="DUB31" s="521"/>
      <c r="DUC31" s="521"/>
      <c r="DUD31" s="582"/>
      <c r="DUE31" s="596"/>
      <c r="DUF31" s="520"/>
      <c r="DUG31" s="521"/>
      <c r="DUH31" s="521"/>
      <c r="DUI31" s="521"/>
      <c r="DUJ31" s="521"/>
      <c r="DUK31" s="521"/>
      <c r="DUL31" s="582"/>
      <c r="DUM31" s="596"/>
      <c r="DUN31" s="560"/>
      <c r="DUO31" s="561"/>
      <c r="DUP31" s="561"/>
      <c r="DUQ31" s="561"/>
      <c r="DUR31" s="561"/>
      <c r="DUS31" s="561"/>
      <c r="DUT31" s="582"/>
      <c r="DUU31" s="596"/>
      <c r="DUV31" s="520"/>
      <c r="DUW31" s="521"/>
      <c r="DUX31" s="521"/>
      <c r="DUY31" s="521"/>
      <c r="DUZ31" s="521"/>
      <c r="DVA31" s="521"/>
      <c r="DVB31" s="582"/>
      <c r="DVC31" s="596"/>
      <c r="DVD31" s="542"/>
      <c r="DVE31" s="543"/>
      <c r="DVF31" s="543"/>
      <c r="DVG31" s="543"/>
      <c r="DVH31" s="543"/>
      <c r="DVI31" s="543"/>
      <c r="DVJ31" s="582"/>
      <c r="DVK31" s="596"/>
      <c r="DVL31" s="562"/>
      <c r="DVM31" s="563"/>
      <c r="DVN31" s="563"/>
      <c r="DVO31" s="563"/>
      <c r="DVP31" s="563"/>
      <c r="DVQ31" s="563"/>
      <c r="DVR31" s="582"/>
      <c r="DVS31" s="596"/>
      <c r="DVT31" s="520"/>
      <c r="DVU31" s="521"/>
      <c r="DVV31" s="521"/>
      <c r="DVW31" s="521"/>
      <c r="DVX31" s="521"/>
      <c r="DVY31" s="521"/>
      <c r="DVZ31" s="582"/>
      <c r="DWA31" s="596"/>
      <c r="DWB31" s="520"/>
      <c r="DWC31" s="521"/>
      <c r="DWD31" s="521"/>
      <c r="DWE31" s="521"/>
      <c r="DWF31" s="521"/>
      <c r="DWG31" s="521"/>
      <c r="DWH31" s="582"/>
      <c r="DWI31" s="596"/>
      <c r="DWJ31" s="520"/>
      <c r="DWK31" s="521"/>
      <c r="DWL31" s="521"/>
      <c r="DWM31" s="521"/>
      <c r="DWN31" s="521"/>
      <c r="DWO31" s="521"/>
      <c r="DWP31" s="582"/>
      <c r="DWQ31" s="596"/>
      <c r="DWR31" s="520"/>
      <c r="DWS31" s="521"/>
      <c r="DWT31" s="521"/>
      <c r="DWU31" s="521"/>
      <c r="DWV31" s="521"/>
      <c r="DWW31" s="521"/>
      <c r="DWX31" s="582"/>
      <c r="DWY31" s="596"/>
      <c r="DWZ31" s="560"/>
      <c r="DXA31" s="561"/>
      <c r="DXB31" s="561"/>
      <c r="DXC31" s="561"/>
      <c r="DXD31" s="561"/>
      <c r="DXE31" s="561"/>
      <c r="DXF31" s="582"/>
      <c r="DXG31" s="596"/>
      <c r="DXH31" s="560"/>
      <c r="DXI31" s="561"/>
      <c r="DXJ31" s="561"/>
      <c r="DXK31" s="561"/>
      <c r="DXL31" s="561"/>
      <c r="DXM31" s="561">
        <v>0</v>
      </c>
      <c r="DXN31" s="582"/>
      <c r="DXO31" s="596"/>
      <c r="DXP31" s="48">
        <v>0</v>
      </c>
      <c r="DXQ31" s="49">
        <v>0</v>
      </c>
      <c r="DXR31" s="49">
        <v>0</v>
      </c>
      <c r="DXS31" s="49">
        <v>0</v>
      </c>
      <c r="DXT31" s="49">
        <v>70</v>
      </c>
      <c r="DXU31" s="49">
        <v>0</v>
      </c>
      <c r="DXV31" s="64">
        <f t="shared" ref="DXV31" si="1237">SUM(DXP31:DXU31)</f>
        <v>70</v>
      </c>
      <c r="DXW31" s="68">
        <f>DXV31/$DXW$5</f>
        <v>11.666666666666666</v>
      </c>
      <c r="DXX31" s="48">
        <v>0</v>
      </c>
      <c r="DXY31" s="49">
        <v>0</v>
      </c>
      <c r="DXZ31" s="49">
        <v>0</v>
      </c>
      <c r="DYA31" s="49">
        <v>49</v>
      </c>
      <c r="DYB31" s="49">
        <v>0</v>
      </c>
      <c r="DYC31" s="49">
        <v>0</v>
      </c>
      <c r="DYD31" s="64">
        <f t="shared" ref="DYD31" si="1238">SUM(DXX31:DYC31)</f>
        <v>49</v>
      </c>
      <c r="DYE31" s="68">
        <f>DYD31/$DYE$5</f>
        <v>8.1666666666666661</v>
      </c>
      <c r="DYF31" s="48">
        <v>0</v>
      </c>
      <c r="DYG31" s="49">
        <v>164</v>
      </c>
      <c r="DYH31" s="49">
        <v>0</v>
      </c>
      <c r="DYI31" s="49">
        <v>203</v>
      </c>
      <c r="DYJ31" s="49">
        <v>0</v>
      </c>
      <c r="DYK31" s="49"/>
      <c r="DYL31" s="64">
        <f t="shared" ref="DYL31" si="1239">SUM(DYF31:DYK31)</f>
        <v>367</v>
      </c>
      <c r="DYM31" s="68">
        <f>DYL31/$DYM$5</f>
        <v>61.166666666666664</v>
      </c>
      <c r="DYN31" s="342">
        <v>0</v>
      </c>
      <c r="DYO31" s="343">
        <v>84</v>
      </c>
      <c r="DYP31" s="343">
        <v>0</v>
      </c>
      <c r="DYQ31" s="343">
        <v>0</v>
      </c>
      <c r="DYR31" s="343"/>
      <c r="DYS31" s="343"/>
      <c r="DYT31" s="64">
        <f t="shared" ref="DYT31" si="1240">SUM(DYN31:DYS31)</f>
        <v>84</v>
      </c>
      <c r="DYU31" s="68">
        <f>DYT31/$DYU$5</f>
        <v>14</v>
      </c>
      <c r="DYV31" s="48">
        <v>0</v>
      </c>
      <c r="DYW31" s="49">
        <v>0</v>
      </c>
      <c r="DYX31" s="49">
        <v>320</v>
      </c>
      <c r="DYY31" s="49">
        <v>0</v>
      </c>
      <c r="DYZ31" s="49">
        <v>0</v>
      </c>
      <c r="DZA31" s="49">
        <v>0</v>
      </c>
      <c r="DZB31" s="64">
        <f t="shared" ref="DZB31" si="1241">SUM(DYV31:DZA31)</f>
        <v>320</v>
      </c>
      <c r="DZC31" s="68">
        <f>DZB31/$DZC$5</f>
        <v>53.333333333333336</v>
      </c>
      <c r="DZD31" s="436">
        <v>0</v>
      </c>
      <c r="DZE31" s="437">
        <v>304</v>
      </c>
      <c r="DZF31" s="437">
        <v>301</v>
      </c>
      <c r="DZG31" s="437">
        <v>0</v>
      </c>
      <c r="DZH31" s="437">
        <v>0</v>
      </c>
      <c r="DZI31" s="437">
        <v>0</v>
      </c>
      <c r="DZJ31" s="64">
        <f t="shared" ref="DZJ31" si="1242">SUM(DZD31:DZI31)</f>
        <v>605</v>
      </c>
      <c r="DZK31" s="68">
        <f>DZJ31/$DZK$5</f>
        <v>100.83333333333333</v>
      </c>
      <c r="DZL31" s="48">
        <v>0</v>
      </c>
      <c r="DZM31" s="49">
        <v>0</v>
      </c>
      <c r="DZN31" s="49"/>
      <c r="DZO31" s="49">
        <v>336</v>
      </c>
      <c r="DZP31" s="49">
        <v>0</v>
      </c>
      <c r="DZQ31" s="49">
        <v>0</v>
      </c>
      <c r="DZR31" s="64">
        <f t="shared" ref="DZR31" si="1243">SUM(DZL31:DZQ31)</f>
        <v>336</v>
      </c>
      <c r="DZS31" s="68">
        <f>DZR31/$DZS$5</f>
        <v>56</v>
      </c>
      <c r="DZT31" s="48">
        <v>0</v>
      </c>
      <c r="DZU31" s="49">
        <v>678</v>
      </c>
      <c r="DZV31" s="49"/>
      <c r="DZW31" s="49">
        <v>0</v>
      </c>
      <c r="DZX31" s="49">
        <v>0</v>
      </c>
      <c r="DZY31" s="49">
        <v>0</v>
      </c>
      <c r="DZZ31" s="64">
        <f t="shared" ref="DZZ31" si="1244">SUM(DZT31:DZY31)</f>
        <v>678</v>
      </c>
      <c r="EAA31" s="68">
        <f>DZZ31/$EAA$5</f>
        <v>113</v>
      </c>
      <c r="EAB31" s="342"/>
      <c r="EAC31" s="343">
        <v>0</v>
      </c>
      <c r="EAD31" s="343">
        <v>0</v>
      </c>
      <c r="EAE31" s="343">
        <v>666</v>
      </c>
      <c r="EAF31" s="343">
        <v>0</v>
      </c>
      <c r="EAG31" s="343">
        <v>0</v>
      </c>
      <c r="EAH31" s="64">
        <f t="shared" ref="EAH31" si="1245">SUM(EAB31:EAG31)</f>
        <v>666</v>
      </c>
      <c r="EAI31" s="68">
        <f>EAH31/$EAI$5</f>
        <v>111</v>
      </c>
      <c r="EAJ31" s="436">
        <v>0</v>
      </c>
      <c r="EAK31" s="437">
        <v>680</v>
      </c>
      <c r="EAL31" s="437">
        <v>0</v>
      </c>
      <c r="EAM31" s="437">
        <v>4</v>
      </c>
      <c r="EAN31" s="437">
        <v>0</v>
      </c>
      <c r="EAO31" s="437">
        <v>0</v>
      </c>
      <c r="EAP31" s="64">
        <f t="shared" ref="EAP31" si="1246">SUM(EAJ31:EAO31)</f>
        <v>684</v>
      </c>
      <c r="EAQ31" s="68">
        <f>EAP31/$EAQ$29</f>
        <v>114</v>
      </c>
      <c r="EAR31" s="48">
        <v>677</v>
      </c>
      <c r="EAS31" s="49">
        <v>0</v>
      </c>
      <c r="EAT31" s="49">
        <v>0</v>
      </c>
      <c r="EAU31" s="49">
        <v>0</v>
      </c>
      <c r="EAV31" s="49">
        <v>0</v>
      </c>
      <c r="EAW31" s="49">
        <v>0</v>
      </c>
      <c r="EAX31" s="64">
        <f t="shared" ref="EAX31" si="1247">SUM(EAR31:EAW31)</f>
        <v>677</v>
      </c>
      <c r="EAY31" s="68">
        <f>EAX31/$EAY$5</f>
        <v>112.83333333333333</v>
      </c>
      <c r="EAZ31" s="48">
        <v>0</v>
      </c>
      <c r="EBA31" s="49"/>
      <c r="EBB31" s="49">
        <v>0</v>
      </c>
      <c r="EBC31" s="49">
        <v>685</v>
      </c>
      <c r="EBD31" s="49">
        <v>0</v>
      </c>
      <c r="EBE31" s="49">
        <v>0</v>
      </c>
      <c r="EBF31" s="64">
        <f t="shared" ref="EBF31" si="1248">SUM(EAZ31:EBE31)</f>
        <v>685</v>
      </c>
      <c r="EBG31" s="68">
        <f>EBF31/$EBG$5</f>
        <v>114.16666666666667</v>
      </c>
      <c r="EBH31" s="619">
        <v>0</v>
      </c>
      <c r="EBI31" s="620">
        <v>0</v>
      </c>
      <c r="EBJ31" s="620">
        <v>0</v>
      </c>
      <c r="EBK31" s="620">
        <v>669</v>
      </c>
      <c r="EBL31" s="620">
        <v>0</v>
      </c>
      <c r="EBM31" s="620">
        <v>0</v>
      </c>
      <c r="EBN31" s="258">
        <f t="shared" ref="EBN31" si="1249">SUM(EBH31:EBM31)</f>
        <v>669</v>
      </c>
      <c r="EBO31" s="100">
        <f>EBN31/6</f>
        <v>111.5</v>
      </c>
      <c r="EBP31" s="48">
        <v>0</v>
      </c>
      <c r="EBQ31" s="49">
        <v>0</v>
      </c>
      <c r="EBR31" s="49"/>
      <c r="EBS31" s="49">
        <v>0</v>
      </c>
      <c r="EBT31" s="49"/>
      <c r="EBU31" s="49"/>
      <c r="EBV31" s="64">
        <f t="shared" ref="EBV31" si="1250">SUM(EBP31:EBU31)</f>
        <v>0</v>
      </c>
      <c r="EBW31" s="68">
        <f>EBV31/$EBW$5</f>
        <v>0</v>
      </c>
      <c r="EBX31" s="48">
        <v>0</v>
      </c>
      <c r="EBY31" s="49">
        <v>620</v>
      </c>
      <c r="EBZ31" s="49">
        <v>0</v>
      </c>
      <c r="ECA31" s="49"/>
      <c r="ECB31" s="49">
        <v>0</v>
      </c>
      <c r="ECC31" s="49">
        <v>0</v>
      </c>
      <c r="ECD31" s="64">
        <f t="shared" ref="ECD31" si="1251">SUM(EBX31:ECC31)</f>
        <v>620</v>
      </c>
      <c r="ECE31" s="68">
        <f>ECD31/$ECE$5</f>
        <v>103.33333333333333</v>
      </c>
      <c r="ECF31" s="48">
        <v>0</v>
      </c>
      <c r="ECG31" s="49">
        <v>676</v>
      </c>
      <c r="ECH31" s="49">
        <v>0</v>
      </c>
      <c r="ECI31" s="49">
        <v>0</v>
      </c>
      <c r="ECJ31" s="49">
        <v>0</v>
      </c>
      <c r="ECK31" s="49"/>
      <c r="ECL31" s="64">
        <f t="shared" ref="ECL31" si="1252">SUM(ECF31:ECK31)</f>
        <v>676</v>
      </c>
      <c r="ECM31" s="68">
        <f>ECL31/$ECM$5</f>
        <v>112.66666666666667</v>
      </c>
      <c r="ECN31" s="48">
        <v>684</v>
      </c>
      <c r="ECO31" s="49">
        <v>0</v>
      </c>
      <c r="ECP31" s="49">
        <v>0</v>
      </c>
      <c r="ECQ31" s="49"/>
      <c r="ECR31" s="49">
        <v>0</v>
      </c>
      <c r="ECS31" s="49">
        <v>0</v>
      </c>
      <c r="ECT31" s="64">
        <f t="shared" ref="ECT31" si="1253">SUM(ECN31:ECS31)</f>
        <v>684</v>
      </c>
      <c r="ECU31" s="68">
        <f>ECT31/$ECU$5</f>
        <v>114</v>
      </c>
      <c r="ECV31" s="48">
        <v>0</v>
      </c>
      <c r="ECW31" s="49">
        <v>99</v>
      </c>
      <c r="ECX31" s="49">
        <v>675</v>
      </c>
      <c r="ECY31" s="49">
        <v>0</v>
      </c>
      <c r="ECZ31" s="49"/>
      <c r="EDA31" s="49"/>
      <c r="EDB31" s="64">
        <f t="shared" ref="EDB31" si="1254">SUM(ECV31:EDA31)</f>
        <v>774</v>
      </c>
      <c r="EDC31" s="68">
        <f>EDB31/$EDC$5</f>
        <v>129</v>
      </c>
      <c r="EDD31" s="342"/>
      <c r="EDE31" s="343">
        <v>0</v>
      </c>
      <c r="EDF31" s="343">
        <v>0</v>
      </c>
      <c r="EDG31" s="343">
        <v>669</v>
      </c>
      <c r="EDH31" s="343"/>
      <c r="EDI31" s="343"/>
      <c r="EDJ31" s="64">
        <f t="shared" ref="EDJ31" si="1255">SUM(EDD31:EDI31)</f>
        <v>669</v>
      </c>
      <c r="EDK31" s="68">
        <f>EDJ31/$EDK$5</f>
        <v>111.5</v>
      </c>
      <c r="EDL31" s="48">
        <v>0</v>
      </c>
      <c r="EDM31" s="49">
        <v>0</v>
      </c>
      <c r="EDN31" s="49"/>
      <c r="EDO31" s="49">
        <v>0</v>
      </c>
      <c r="EDP31" s="49">
        <v>651</v>
      </c>
      <c r="EDQ31" s="49">
        <v>0</v>
      </c>
      <c r="EDR31" s="64">
        <f t="shared" ref="EDR31" si="1256">SUM(EDL31:EDQ31)</f>
        <v>651</v>
      </c>
      <c r="EDS31" s="68">
        <f>EDR31/$EDS$5</f>
        <v>108.5</v>
      </c>
      <c r="EDT31" s="342">
        <v>0</v>
      </c>
      <c r="EDU31" s="343">
        <v>0</v>
      </c>
      <c r="EDV31" s="343">
        <v>0</v>
      </c>
      <c r="EDW31" s="343">
        <v>0</v>
      </c>
      <c r="EDX31" s="343">
        <v>0</v>
      </c>
      <c r="EDY31" s="343"/>
      <c r="EDZ31" s="64">
        <f t="shared" ref="EDZ31" si="1257">SUM(EDT31:EDY31)</f>
        <v>0</v>
      </c>
      <c r="EEA31" s="68">
        <f>EDZ31/$EEA$5</f>
        <v>0</v>
      </c>
      <c r="EEB31" s="48">
        <v>0</v>
      </c>
      <c r="EEC31" s="49">
        <v>0</v>
      </c>
      <c r="EED31" s="49">
        <v>683</v>
      </c>
      <c r="EEE31" s="49">
        <v>0</v>
      </c>
      <c r="EEF31" s="49">
        <v>0</v>
      </c>
      <c r="EEG31" s="49"/>
      <c r="EEH31" s="64">
        <f t="shared" ref="EEH31" si="1258">SUM(EEB31:EEG31)</f>
        <v>683</v>
      </c>
      <c r="EEI31" s="68">
        <f>EEH31/$EEI$5</f>
        <v>113.83333333333333</v>
      </c>
      <c r="EEJ31" s="342">
        <v>0</v>
      </c>
      <c r="EEK31" s="343">
        <v>0</v>
      </c>
      <c r="EEL31" s="343">
        <v>0</v>
      </c>
      <c r="EEM31" s="343">
        <v>590</v>
      </c>
      <c r="EEN31" s="343">
        <v>0</v>
      </c>
      <c r="EEO31" s="343">
        <v>0</v>
      </c>
      <c r="EEP31" s="64">
        <f t="shared" ref="EEP31" si="1259">SUM(EEJ31:EEO31)</f>
        <v>590</v>
      </c>
      <c r="EEQ31" s="68">
        <f>EEP31/$EEQ$5</f>
        <v>98.333333333333329</v>
      </c>
      <c r="EER31" s="342">
        <v>0</v>
      </c>
      <c r="EES31" s="343">
        <v>0</v>
      </c>
      <c r="EET31" s="343">
        <v>0</v>
      </c>
      <c r="EEU31" s="343">
        <v>0</v>
      </c>
      <c r="EEV31" s="343">
        <v>683</v>
      </c>
      <c r="EEW31" s="343"/>
      <c r="EEX31" s="64">
        <f t="shared" ref="EEX31" si="1260">SUM(EER31:EEW31)</f>
        <v>683</v>
      </c>
      <c r="EEY31" s="68">
        <f>EEX31/$EEY$5</f>
        <v>113.83333333333333</v>
      </c>
      <c r="EEZ31" s="445">
        <v>0</v>
      </c>
      <c r="EFA31" s="446"/>
      <c r="EFB31" s="446">
        <v>0</v>
      </c>
      <c r="EFC31" s="446">
        <v>0</v>
      </c>
      <c r="EFD31" s="446">
        <v>0</v>
      </c>
      <c r="EFE31" s="446">
        <v>992</v>
      </c>
      <c r="EFF31" s="64">
        <f t="shared" ref="EFF31" si="1261">SUM(EEZ31:EFE31)</f>
        <v>992</v>
      </c>
      <c r="EFG31" s="68">
        <f>EFF31/$EFG$5</f>
        <v>165.33333333333334</v>
      </c>
      <c r="EFH31" s="342">
        <v>0</v>
      </c>
      <c r="EFI31" s="343">
        <v>0</v>
      </c>
      <c r="EFJ31" s="343">
        <v>0</v>
      </c>
      <c r="EFK31" s="343">
        <v>0</v>
      </c>
      <c r="EFL31" s="343">
        <v>0</v>
      </c>
      <c r="EFM31" s="343">
        <v>0</v>
      </c>
      <c r="EFN31" s="64">
        <f t="shared" ref="EFN31" si="1262">SUM(EFH31:EFM31)</f>
        <v>0</v>
      </c>
      <c r="EFO31" s="68">
        <f>EFN31/$EFO$5</f>
        <v>0</v>
      </c>
      <c r="EFP31" s="48">
        <v>0</v>
      </c>
      <c r="EFQ31" s="49"/>
      <c r="EFR31" s="49"/>
      <c r="EFS31" s="49">
        <v>0</v>
      </c>
      <c r="EFT31" s="49">
        <v>668</v>
      </c>
      <c r="EFU31" s="49">
        <v>0</v>
      </c>
      <c r="EFV31" s="64">
        <f t="shared" ref="EFV31" si="1263">SUM(EFP31:EFU31)</f>
        <v>668</v>
      </c>
      <c r="EFW31" s="68">
        <f>EFV31/$EFW$5</f>
        <v>111.33333333333333</v>
      </c>
      <c r="EFX31" s="72">
        <v>0</v>
      </c>
      <c r="EFY31" s="73">
        <v>0</v>
      </c>
      <c r="EFZ31" s="73"/>
      <c r="EGA31" s="73">
        <v>0</v>
      </c>
      <c r="EGB31" s="73">
        <v>0</v>
      </c>
      <c r="EGC31" s="73">
        <v>0</v>
      </c>
      <c r="EGD31" s="258">
        <f t="shared" ref="EGD31" si="1264">SUM(EFX31:EGC31)</f>
        <v>0</v>
      </c>
      <c r="EGE31" s="100">
        <f>EGD31/$EGE$5</f>
        <v>0</v>
      </c>
      <c r="EGF31" s="72">
        <v>0</v>
      </c>
      <c r="EGG31" s="73">
        <v>688</v>
      </c>
      <c r="EGH31" s="73"/>
      <c r="EGI31" s="73">
        <v>0</v>
      </c>
      <c r="EGJ31" s="73">
        <v>0</v>
      </c>
      <c r="EGK31" s="73">
        <v>0</v>
      </c>
      <c r="EGL31" s="258">
        <f t="shared" ref="EGL31" si="1265">SUM(EGF31:EGK31)</f>
        <v>688</v>
      </c>
      <c r="EGM31" s="100">
        <f>EGL31/$EGM$5</f>
        <v>114.66666666666667</v>
      </c>
      <c r="EGN31" s="48">
        <v>0</v>
      </c>
      <c r="EGO31" s="49">
        <v>0</v>
      </c>
      <c r="EGP31" s="49"/>
      <c r="EGQ31" s="49">
        <v>681</v>
      </c>
      <c r="EGR31" s="49">
        <v>0</v>
      </c>
      <c r="EGS31" s="49">
        <v>0</v>
      </c>
      <c r="EGT31" s="64">
        <f t="shared" ref="EGT31" si="1266">SUM(EGN31:EGS31)</f>
        <v>681</v>
      </c>
      <c r="EGU31" s="68">
        <f>EGT31/$EGU$29</f>
        <v>113.5</v>
      </c>
      <c r="EGV31" s="619">
        <v>0</v>
      </c>
      <c r="EGW31" s="620">
        <v>0</v>
      </c>
      <c r="EGX31" s="620">
        <v>0</v>
      </c>
      <c r="EGY31" s="620">
        <v>681</v>
      </c>
      <c r="EGZ31" s="620">
        <v>0</v>
      </c>
      <c r="EHA31" s="620">
        <v>0</v>
      </c>
      <c r="EHB31" s="258">
        <f t="shared" ref="EHB31" si="1267">SUM(EGV31:EHA31)</f>
        <v>681</v>
      </c>
      <c r="EHC31" s="100">
        <f>EHB31/$EHC$5</f>
        <v>113.5</v>
      </c>
      <c r="EHD31" s="342">
        <v>0</v>
      </c>
      <c r="EHE31" s="343">
        <v>0</v>
      </c>
      <c r="EHF31" s="343"/>
      <c r="EHG31" s="343">
        <v>0</v>
      </c>
      <c r="EHH31" s="343">
        <v>0</v>
      </c>
      <c r="EHI31" s="343">
        <v>0</v>
      </c>
      <c r="EHJ31" s="64">
        <f t="shared" ref="EHJ31" si="1268">SUM(EHD31:EHI31)</f>
        <v>0</v>
      </c>
      <c r="EHK31" s="68">
        <f>EHJ31/$EHK$5</f>
        <v>0</v>
      </c>
      <c r="EHL31" s="48">
        <v>669</v>
      </c>
      <c r="EHM31" s="49">
        <v>0</v>
      </c>
      <c r="EHN31" s="49"/>
      <c r="EHO31" s="49">
        <v>0</v>
      </c>
      <c r="EHP31" s="49"/>
      <c r="EHQ31" s="49">
        <v>682</v>
      </c>
      <c r="EHR31" s="64">
        <f t="shared" ref="EHR31" si="1269">SUM(EHL31:EHQ31)</f>
        <v>1351</v>
      </c>
      <c r="EHS31" s="68">
        <f>EHR31/$EHS$5</f>
        <v>225.16666666666666</v>
      </c>
      <c r="EHT31" s="619">
        <v>0</v>
      </c>
      <c r="EHU31" s="620">
        <v>0</v>
      </c>
      <c r="EHV31" s="620"/>
      <c r="EHW31" s="620">
        <v>0</v>
      </c>
      <c r="EHX31" s="620">
        <v>0</v>
      </c>
      <c r="EHY31" s="620">
        <v>0</v>
      </c>
      <c r="EHZ31" s="258">
        <f t="shared" ref="EHZ31" si="1270">SUM(EHT31:EHY31)</f>
        <v>0</v>
      </c>
      <c r="EIA31" s="100">
        <f>EHZ31/$EIA$5</f>
        <v>0</v>
      </c>
      <c r="EIB31" s="48">
        <v>0</v>
      </c>
      <c r="EIC31" s="49">
        <v>0</v>
      </c>
      <c r="EID31" s="49">
        <v>0</v>
      </c>
      <c r="EIE31" s="49">
        <v>0</v>
      </c>
      <c r="EIF31" s="49">
        <v>0</v>
      </c>
      <c r="EIG31" s="49">
        <v>0</v>
      </c>
      <c r="EIH31" s="64">
        <f t="shared" ref="EIH31" si="1271">SUM(EIB31:EIG31)</f>
        <v>0</v>
      </c>
      <c r="EII31" s="68">
        <f>EIH31/$EII$5</f>
        <v>0</v>
      </c>
      <c r="EIJ31" s="342">
        <v>680</v>
      </c>
      <c r="EIK31" s="343">
        <v>0</v>
      </c>
      <c r="EIL31" s="343">
        <v>0</v>
      </c>
      <c r="EIM31" s="343">
        <v>0</v>
      </c>
      <c r="EIN31" s="343">
        <v>0</v>
      </c>
      <c r="EIO31" s="343">
        <v>683</v>
      </c>
      <c r="EIP31" s="64">
        <f t="shared" ref="EIP31" si="1272">SUM(EIJ31:EIO31)</f>
        <v>1363</v>
      </c>
      <c r="EIQ31" s="68">
        <f>EIP31/$EIQ$5</f>
        <v>227.16666666666666</v>
      </c>
      <c r="EIR31" s="48">
        <v>0</v>
      </c>
      <c r="EIS31" s="49">
        <v>0</v>
      </c>
      <c r="EIT31" s="49">
        <v>0</v>
      </c>
      <c r="EIU31" s="49">
        <v>0</v>
      </c>
      <c r="EIV31" s="49">
        <v>0</v>
      </c>
      <c r="EIW31" s="49">
        <v>0</v>
      </c>
      <c r="EIX31" s="64">
        <f t="shared" ref="EIX31" si="1273">SUM(EIR31:EIW31)</f>
        <v>0</v>
      </c>
      <c r="EIY31" s="68">
        <f>EIX31/$EIY$5</f>
        <v>0</v>
      </c>
      <c r="EIZ31" s="72">
        <v>0</v>
      </c>
      <c r="EJA31" s="73">
        <v>0</v>
      </c>
      <c r="EJB31" s="73">
        <v>0</v>
      </c>
      <c r="EJC31" s="73">
        <v>0</v>
      </c>
      <c r="EJD31" s="73">
        <v>350</v>
      </c>
      <c r="EJE31" s="73">
        <v>0</v>
      </c>
      <c r="EJF31" s="258">
        <f t="shared" ref="EJF31" si="1274">SUM(EIZ31:EJE31)</f>
        <v>350</v>
      </c>
      <c r="EJG31" s="100">
        <f>EJF31/$EJG$5</f>
        <v>58.333333333333336</v>
      </c>
      <c r="EJH31" s="619">
        <v>0</v>
      </c>
      <c r="EJI31" s="620">
        <v>0</v>
      </c>
      <c r="EJJ31" s="620"/>
      <c r="EJK31" s="620">
        <v>0</v>
      </c>
      <c r="EJL31" s="620"/>
      <c r="EJM31" s="620"/>
      <c r="EJN31" s="258">
        <f t="shared" ref="EJN31" si="1275">SUM(EJH31:EJM31)</f>
        <v>0</v>
      </c>
      <c r="EJO31" s="100">
        <f>EJN31/$EJO$5</f>
        <v>0</v>
      </c>
      <c r="EJP31" s="72">
        <v>343</v>
      </c>
      <c r="EJQ31" s="73">
        <v>0</v>
      </c>
      <c r="EJR31" s="73">
        <v>0</v>
      </c>
      <c r="EJS31" s="73">
        <v>0</v>
      </c>
      <c r="EJT31" s="73">
        <v>337</v>
      </c>
      <c r="EJU31" s="73">
        <v>0</v>
      </c>
      <c r="EJV31" s="258">
        <f t="shared" ref="EJV31" si="1276">SUM(EJP31:EJU31)</f>
        <v>680</v>
      </c>
      <c r="EJW31" s="100">
        <f>EJV31/$EJW$5</f>
        <v>113.33333333333333</v>
      </c>
      <c r="EJX31" s="619">
        <v>0</v>
      </c>
      <c r="EJY31" s="620">
        <v>0</v>
      </c>
      <c r="EJZ31" s="620">
        <v>0</v>
      </c>
      <c r="EKA31" s="620"/>
      <c r="EKB31" s="620">
        <v>0</v>
      </c>
      <c r="EKC31" s="620"/>
      <c r="EKD31" s="258">
        <f t="shared" ref="EKD31" si="1277">SUM(EJX31:EKC31)</f>
        <v>0</v>
      </c>
      <c r="EKE31" s="100">
        <f>EKD31/$EKE$5</f>
        <v>0</v>
      </c>
      <c r="EKF31" s="72">
        <v>0</v>
      </c>
      <c r="EKG31" s="73">
        <v>689</v>
      </c>
      <c r="EKH31" s="73">
        <v>0</v>
      </c>
      <c r="EKI31" s="73"/>
      <c r="EKJ31" s="73">
        <v>0</v>
      </c>
      <c r="EKK31" s="73">
        <v>0</v>
      </c>
      <c r="EKL31" s="258">
        <f t="shared" ref="EKL31" si="1278">SUM(EKF31:EKK31)</f>
        <v>689</v>
      </c>
      <c r="EKM31" s="100">
        <f>EKL31/$EKM$5</f>
        <v>114.83333333333333</v>
      </c>
      <c r="EKN31" s="72">
        <v>0</v>
      </c>
      <c r="EKO31" s="73">
        <v>0</v>
      </c>
      <c r="EKP31" s="73">
        <v>0</v>
      </c>
      <c r="EKQ31" s="73">
        <v>0</v>
      </c>
      <c r="EKR31" s="73">
        <v>0</v>
      </c>
      <c r="EKS31" s="73">
        <v>0</v>
      </c>
      <c r="EKT31" s="258">
        <f t="shared" ref="EKT31" si="1279">SUM(EKN31:EKS31)</f>
        <v>0</v>
      </c>
      <c r="EKU31" s="667">
        <f>EKT31/$EKU$5</f>
        <v>0</v>
      </c>
      <c r="EKV31" s="665"/>
      <c r="EKW31" s="195">
        <v>0</v>
      </c>
      <c r="EKX31" s="49">
        <v>0</v>
      </c>
      <c r="EKY31" s="49">
        <v>0</v>
      </c>
      <c r="EKZ31" s="49">
        <v>0</v>
      </c>
      <c r="ELA31" s="49">
        <v>0</v>
      </c>
      <c r="ELB31" s="49">
        <v>328</v>
      </c>
      <c r="ELC31" s="64">
        <f t="shared" ref="ELC31" si="1280">SUM(EKW31:ELB31)</f>
        <v>328</v>
      </c>
      <c r="ELD31" s="211">
        <f>ELC31/$ELD$5</f>
        <v>54.666666666666664</v>
      </c>
      <c r="ELE31" s="251">
        <v>0</v>
      </c>
      <c r="ELF31" s="252">
        <v>0</v>
      </c>
      <c r="ELG31" s="252">
        <v>0</v>
      </c>
      <c r="ELH31" s="252">
        <v>0</v>
      </c>
      <c r="ELI31" s="252">
        <v>0</v>
      </c>
      <c r="ELJ31" s="252">
        <v>0</v>
      </c>
      <c r="ELK31" s="260">
        <f t="shared" ref="ELK31" si="1281">SUM(ELE31:ELJ31)</f>
        <v>0</v>
      </c>
      <c r="ELL31" s="271">
        <f>ELK31/$ELL$5</f>
        <v>0</v>
      </c>
      <c r="ELM31" s="683">
        <v>333</v>
      </c>
      <c r="ELN31" s="684">
        <v>0</v>
      </c>
      <c r="ELO31" s="684">
        <v>0</v>
      </c>
      <c r="ELP31" s="684">
        <v>0</v>
      </c>
      <c r="ELQ31" s="684">
        <v>0</v>
      </c>
      <c r="ELR31" s="684">
        <v>333</v>
      </c>
      <c r="ELS31" s="260">
        <f t="shared" ref="ELS31" si="1282">SUM(ELM31:ELR31)</f>
        <v>666</v>
      </c>
      <c r="ELT31" s="271">
        <f>ELS31/$ELT$5</f>
        <v>111</v>
      </c>
      <c r="ELU31" s="251">
        <v>0</v>
      </c>
      <c r="ELV31" s="252">
        <v>0</v>
      </c>
      <c r="ELW31" s="252">
        <v>0</v>
      </c>
      <c r="ELX31" s="252">
        <v>0</v>
      </c>
      <c r="ELY31" s="252">
        <v>0</v>
      </c>
      <c r="ELZ31" s="252">
        <v>335</v>
      </c>
      <c r="EMA31" s="260">
        <f t="shared" ref="EMA31" si="1283">SUM(ELU31:ELZ31)</f>
        <v>335</v>
      </c>
      <c r="EMB31" s="271">
        <f>EMA31/$EMB$5</f>
        <v>55.833333333333336</v>
      </c>
      <c r="EMC31" s="251">
        <v>0</v>
      </c>
      <c r="EMD31" s="252">
        <v>0</v>
      </c>
      <c r="EME31" s="252">
        <v>0</v>
      </c>
      <c r="EMF31" s="252">
        <v>0</v>
      </c>
      <c r="EMG31" s="252"/>
      <c r="EMH31" s="252">
        <v>341</v>
      </c>
      <c r="EMI31" s="260">
        <f t="shared" ref="EMI31" si="1284">SUM(EMC31:EMH31)</f>
        <v>341</v>
      </c>
      <c r="EMJ31" s="271">
        <f>EMI31/$EMJ$5</f>
        <v>56.833333333333336</v>
      </c>
      <c r="EMK31" s="195">
        <v>0</v>
      </c>
      <c r="EML31" s="49">
        <v>0</v>
      </c>
      <c r="EMM31" s="49">
        <v>0</v>
      </c>
      <c r="EMN31" s="49">
        <v>0</v>
      </c>
      <c r="EMO31" s="49">
        <v>0</v>
      </c>
      <c r="EMP31" s="49">
        <v>324</v>
      </c>
      <c r="EMQ31" s="64">
        <f t="shared" ref="EMQ31" si="1285">SUM(EMK31:EMP31)</f>
        <v>324</v>
      </c>
      <c r="EMR31" s="211">
        <f>EMQ31/$EMR$5</f>
        <v>54</v>
      </c>
      <c r="EMS31" s="251">
        <v>0</v>
      </c>
      <c r="EMT31" s="252">
        <v>0</v>
      </c>
      <c r="EMU31" s="252">
        <v>0</v>
      </c>
      <c r="EMV31" s="252">
        <v>0</v>
      </c>
      <c r="EMW31" s="252">
        <v>0</v>
      </c>
      <c r="EMX31" s="252">
        <v>334</v>
      </c>
      <c r="EMY31" s="260">
        <f t="shared" ref="EMY31" si="1286">SUM(EMS31:EMX31)</f>
        <v>334</v>
      </c>
      <c r="EMZ31" s="271">
        <f>EMY31/$EMZ$5</f>
        <v>55.666666666666664</v>
      </c>
      <c r="ENA31" s="251">
        <v>0</v>
      </c>
      <c r="ENB31" s="252">
        <v>0</v>
      </c>
      <c r="ENC31" s="252">
        <v>333</v>
      </c>
      <c r="END31" s="252">
        <v>0</v>
      </c>
      <c r="ENE31" s="252">
        <v>0</v>
      </c>
      <c r="ENF31" s="252">
        <v>0</v>
      </c>
      <c r="ENG31" s="260">
        <f t="shared" ref="ENG31" si="1287">SUM(ENA31:ENF31)</f>
        <v>333</v>
      </c>
      <c r="ENH31" s="271">
        <f>ENG31/$ENH$5</f>
        <v>55.5</v>
      </c>
      <c r="ENI31" s="195">
        <v>0</v>
      </c>
      <c r="ENJ31" s="49"/>
      <c r="ENK31" s="49">
        <v>0</v>
      </c>
      <c r="ENL31" s="49">
        <v>0</v>
      </c>
      <c r="ENM31" s="49">
        <v>0</v>
      </c>
      <c r="ENN31" s="49">
        <v>342</v>
      </c>
      <c r="ENO31" s="64">
        <f t="shared" ref="ENO31" si="1288">SUM(ENI31:ENN31)</f>
        <v>342</v>
      </c>
      <c r="ENP31" s="211">
        <f>ENO31/$ENP$5</f>
        <v>57</v>
      </c>
      <c r="ENQ31" s="251">
        <v>0</v>
      </c>
      <c r="ENR31" s="252"/>
      <c r="ENS31" s="252">
        <v>330</v>
      </c>
      <c r="ENT31" s="252">
        <v>0</v>
      </c>
      <c r="ENU31" s="252">
        <v>0</v>
      </c>
      <c r="ENV31" s="252">
        <v>0</v>
      </c>
      <c r="ENW31" s="260">
        <f t="shared" ref="ENW31" si="1289">SUM(ENQ31:ENV31)</f>
        <v>330</v>
      </c>
      <c r="ENX31" s="271">
        <f>ENW31/$ENX$5</f>
        <v>55</v>
      </c>
      <c r="ENY31" s="687">
        <v>0</v>
      </c>
      <c r="ENZ31" s="437"/>
      <c r="EOA31" s="437">
        <v>0</v>
      </c>
      <c r="EOB31" s="437">
        <v>333</v>
      </c>
      <c r="EOC31" s="437">
        <v>0</v>
      </c>
      <c r="EOD31" s="437">
        <v>0</v>
      </c>
      <c r="EOE31" s="64">
        <f t="shared" ref="EOE31" si="1290">SUM(ENY31:EOD31)</f>
        <v>333</v>
      </c>
      <c r="EOF31" s="211">
        <f>EOE31/$EOF$5</f>
        <v>55.5</v>
      </c>
      <c r="EOH31" s="251"/>
      <c r="EOI31" s="252">
        <v>0</v>
      </c>
      <c r="EOJ31" s="252">
        <v>0</v>
      </c>
      <c r="EOK31" s="252">
        <v>338</v>
      </c>
      <c r="EOL31" s="252">
        <v>0</v>
      </c>
      <c r="EOM31" s="252">
        <v>0</v>
      </c>
      <c r="EON31" s="263">
        <f t="shared" ref="EON31" si="1291">SUM(EOH31:EOM31)</f>
        <v>338</v>
      </c>
      <c r="EOO31" s="195">
        <v>0</v>
      </c>
      <c r="EOP31" s="49">
        <v>9</v>
      </c>
      <c r="EOQ31" s="49">
        <v>0</v>
      </c>
      <c r="EOR31" s="49">
        <v>238</v>
      </c>
      <c r="EOS31" s="49">
        <v>0</v>
      </c>
      <c r="EOT31" s="49">
        <v>0</v>
      </c>
      <c r="EOU31" s="64">
        <f t="shared" ref="EOU31" si="1292">SUM(EOO31:EOT31)</f>
        <v>247</v>
      </c>
      <c r="EOV31" s="211">
        <f>EOU31/$EOV$5</f>
        <v>41.166666666666664</v>
      </c>
      <c r="EOW31" s="251">
        <v>0</v>
      </c>
      <c r="EOX31" s="252">
        <v>0</v>
      </c>
      <c r="EOY31" s="252">
        <v>0</v>
      </c>
      <c r="EOZ31" s="252"/>
      <c r="EPA31" s="252">
        <v>0</v>
      </c>
      <c r="EPB31" s="252">
        <v>343</v>
      </c>
      <c r="EPC31" s="260">
        <f t="shared" ref="EPC31" si="1293">SUM(EOW31:EPB31)</f>
        <v>343</v>
      </c>
      <c r="EPD31" s="271">
        <f>EPC31/$EPD$5</f>
        <v>57.166666666666664</v>
      </c>
      <c r="EPE31" s="683">
        <v>0</v>
      </c>
      <c r="EPF31" s="684">
        <v>0</v>
      </c>
      <c r="EPG31" s="684">
        <v>0</v>
      </c>
      <c r="EPH31" s="684">
        <v>0</v>
      </c>
      <c r="EPI31" s="684">
        <v>0</v>
      </c>
      <c r="EPJ31" s="684">
        <v>342</v>
      </c>
      <c r="EPK31" s="260">
        <f t="shared" ref="EPK31" si="1294">SUM(EPE31:EPJ31)</f>
        <v>342</v>
      </c>
      <c r="EPL31" s="271">
        <f>EPK31/$EPL$5</f>
        <v>57</v>
      </c>
      <c r="EPM31" s="251">
        <v>0</v>
      </c>
      <c r="EPN31" s="252">
        <v>0</v>
      </c>
      <c r="EPO31" s="252">
        <v>339</v>
      </c>
      <c r="EPP31" s="252">
        <v>0</v>
      </c>
      <c r="EPQ31" s="252">
        <v>0</v>
      </c>
      <c r="EPR31" s="252">
        <v>0</v>
      </c>
      <c r="EPS31" s="260">
        <f t="shared" ref="EPS31" si="1295">SUM(EPM31:EPR31)</f>
        <v>339</v>
      </c>
      <c r="EPT31" s="271">
        <f>EPS31/$EPT$5</f>
        <v>56.5</v>
      </c>
      <c r="EPU31" s="251">
        <v>0</v>
      </c>
      <c r="EPV31" s="252">
        <v>0</v>
      </c>
      <c r="EPW31" s="252">
        <v>0</v>
      </c>
      <c r="EPX31" s="252">
        <v>359</v>
      </c>
      <c r="EPY31" s="252">
        <f>SUMIF(SUMPK!$B:$B,$B:$B,SUMPK!$O:$O)</f>
        <v>0</v>
      </c>
      <c r="EPZ31" s="252">
        <v>0</v>
      </c>
      <c r="EQA31" s="260">
        <f t="shared" ref="EQA31" si="1296">SUM(EPU31:EPZ31)</f>
        <v>359</v>
      </c>
      <c r="EQB31" s="271">
        <f>EQA31/$EQB$5</f>
        <v>59.833333333333336</v>
      </c>
      <c r="EQC31" s="251">
        <v>345</v>
      </c>
      <c r="EQD31" s="252">
        <v>0</v>
      </c>
      <c r="EQE31" s="252">
        <v>0</v>
      </c>
      <c r="EQF31" s="252">
        <v>200</v>
      </c>
      <c r="EQG31" s="252">
        <v>505</v>
      </c>
      <c r="EQH31" s="252"/>
      <c r="EQI31" s="260">
        <f t="shared" ref="EQI31" si="1297">SUM(EQC31:EQH31)</f>
        <v>1050</v>
      </c>
      <c r="EQJ31" s="271">
        <f>EQI31/$EQJ$5</f>
        <v>175</v>
      </c>
      <c r="EQK31" s="683">
        <v>0</v>
      </c>
      <c r="EQL31" s="684">
        <v>0</v>
      </c>
      <c r="EQM31" s="684">
        <v>0</v>
      </c>
      <c r="EQN31" s="684"/>
      <c r="EQO31" s="684">
        <v>0</v>
      </c>
      <c r="EQP31" s="684">
        <v>0</v>
      </c>
      <c r="EQQ31" s="260">
        <f t="shared" ref="EQQ31" si="1298">SUM(EQK31:EQP31)</f>
        <v>0</v>
      </c>
      <c r="EQR31" s="271">
        <f>EQQ31/$EQR$5</f>
        <v>0</v>
      </c>
      <c r="EQS31" s="683">
        <v>0</v>
      </c>
      <c r="EQT31" s="684">
        <v>315</v>
      </c>
      <c r="EQU31" s="684">
        <v>0</v>
      </c>
      <c r="EQV31" s="684">
        <v>0</v>
      </c>
      <c r="EQW31" s="684"/>
      <c r="EQX31" s="684">
        <v>0</v>
      </c>
      <c r="EQY31" s="260">
        <f t="shared" ref="EQY31" si="1299">SUM(EQS31:EQX31)</f>
        <v>315</v>
      </c>
      <c r="EQZ31" s="271">
        <f>EQY31/$EQZ$5</f>
        <v>52.5</v>
      </c>
      <c r="ERA31" s="683">
        <v>0</v>
      </c>
      <c r="ERB31" s="684">
        <v>0</v>
      </c>
      <c r="ERC31" s="684">
        <v>0</v>
      </c>
      <c r="ERD31" s="684">
        <v>347</v>
      </c>
      <c r="ERE31" s="684">
        <v>0</v>
      </c>
      <c r="ERF31" s="684"/>
      <c r="ERG31" s="260">
        <f t="shared" ref="ERG31" si="1300">SUM(ERA31:ERF31)</f>
        <v>347</v>
      </c>
      <c r="ERH31" s="271">
        <f>ERG31/$ERH$5</f>
        <v>57.833333333333336</v>
      </c>
      <c r="ERI31" s="251"/>
      <c r="ERJ31" s="252">
        <v>0</v>
      </c>
      <c r="ERK31" s="252">
        <v>0</v>
      </c>
      <c r="ERL31" s="252">
        <v>0</v>
      </c>
      <c r="ERM31" s="252">
        <v>0</v>
      </c>
      <c r="ERN31" s="252">
        <v>347</v>
      </c>
      <c r="ERO31" s="260">
        <f t="shared" ref="ERO31" si="1301">SUM(ERI31:ERN31)</f>
        <v>347</v>
      </c>
      <c r="ERP31" s="271">
        <f>ERO31/$ERP$5</f>
        <v>57.833333333333336</v>
      </c>
      <c r="ERQ31" s="683"/>
      <c r="ERR31" s="684">
        <v>345</v>
      </c>
      <c r="ERS31" s="684"/>
      <c r="ERT31" s="684">
        <v>0</v>
      </c>
      <c r="ERU31" s="684">
        <v>0</v>
      </c>
      <c r="ERV31" s="684">
        <v>0</v>
      </c>
      <c r="ERW31" s="260">
        <f t="shared" ref="ERW31" si="1302">SUM(ERQ31:ERV31)</f>
        <v>345</v>
      </c>
      <c r="ERX31" s="271">
        <f>ERW31/$ERX$5</f>
        <v>57.5</v>
      </c>
      <c r="ERY31" s="683">
        <v>0</v>
      </c>
      <c r="ERZ31" s="684">
        <v>0</v>
      </c>
      <c r="ESA31" s="684">
        <v>337</v>
      </c>
      <c r="ESB31" s="684">
        <v>0</v>
      </c>
      <c r="ESC31" s="684">
        <v>0</v>
      </c>
      <c r="ESD31" s="684">
        <v>0</v>
      </c>
      <c r="ESE31" s="260">
        <f t="shared" ref="ESE31" si="1303">SUM(ERY31:ESD31)</f>
        <v>337</v>
      </c>
      <c r="ESF31" s="271">
        <f>ESE31/$ESF$5</f>
        <v>56.166666666666664</v>
      </c>
      <c r="ESG31" s="346">
        <v>0</v>
      </c>
      <c r="ESH31" s="343">
        <v>0</v>
      </c>
      <c r="ESI31" s="343">
        <v>0</v>
      </c>
      <c r="ESJ31" s="343">
        <v>340</v>
      </c>
      <c r="ESK31" s="343"/>
      <c r="ESL31" s="343">
        <v>0</v>
      </c>
      <c r="ESM31" s="64">
        <f t="shared" ref="ESM31" si="1304">SUM(ESG31:ESL31)</f>
        <v>340</v>
      </c>
      <c r="ESN31" s="211">
        <f>ESM31/$ESN$5</f>
        <v>56.666666666666664</v>
      </c>
      <c r="ESO31" s="702">
        <v>0</v>
      </c>
      <c r="ESP31" s="703">
        <v>0</v>
      </c>
      <c r="ESQ31" s="703">
        <v>0</v>
      </c>
      <c r="ESR31" s="703">
        <v>0</v>
      </c>
      <c r="ESS31" s="703">
        <v>353</v>
      </c>
      <c r="EST31" s="703"/>
      <c r="ESU31" s="260">
        <f t="shared" ref="ESU31" si="1305">SUM(ESO31:EST31)</f>
        <v>353</v>
      </c>
      <c r="ESV31" s="271">
        <f>ESU31/$ESV$5</f>
        <v>58.833333333333336</v>
      </c>
      <c r="ESW31" s="821"/>
      <c r="ESX31" s="822">
        <v>0</v>
      </c>
      <c r="ESY31" s="822">
        <v>0</v>
      </c>
      <c r="ESZ31" s="822">
        <v>350</v>
      </c>
      <c r="ETA31" s="822">
        <v>0</v>
      </c>
      <c r="ETB31" s="822">
        <v>0</v>
      </c>
      <c r="ETC31" s="820">
        <f t="shared" ref="ETC31" si="1306">SUM(ESW31:ETB31)</f>
        <v>350</v>
      </c>
      <c r="ETD31" s="271">
        <f>ETC31/$ETD$5</f>
        <v>58.333333333333336</v>
      </c>
      <c r="ETE31" s="683">
        <v>0</v>
      </c>
      <c r="ETF31" s="684">
        <v>0</v>
      </c>
      <c r="ETG31" s="684">
        <v>360</v>
      </c>
      <c r="ETH31" s="684">
        <v>0</v>
      </c>
      <c r="ETI31" s="684">
        <v>0</v>
      </c>
      <c r="ETJ31" s="684">
        <v>0</v>
      </c>
      <c r="ETK31" s="820">
        <f t="shared" ref="ETK31" si="1307">SUM(ETE31:ETJ31)</f>
        <v>360</v>
      </c>
      <c r="ETL31" s="271">
        <f>ETK31/$ETL$5</f>
        <v>60</v>
      </c>
      <c r="ETM31" s="821">
        <v>0</v>
      </c>
      <c r="ETN31" s="822">
        <v>665</v>
      </c>
      <c r="ETO31" s="822">
        <v>0</v>
      </c>
      <c r="ETP31" s="822">
        <v>353</v>
      </c>
      <c r="ETQ31" s="822">
        <v>0</v>
      </c>
      <c r="ETR31" s="822">
        <v>0</v>
      </c>
      <c r="ETS31" s="820">
        <f t="shared" ref="ETS31" si="1308">SUM(ETM31:ETR31)</f>
        <v>1018</v>
      </c>
      <c r="ETT31" s="271">
        <f>ETS31/$ETT$5</f>
        <v>169.66666666666666</v>
      </c>
      <c r="ETU31" s="755">
        <v>0</v>
      </c>
      <c r="ETV31" s="345">
        <v>0</v>
      </c>
      <c r="ETW31" s="345">
        <v>0</v>
      </c>
      <c r="ETX31" s="345">
        <v>0</v>
      </c>
      <c r="ETY31" s="345">
        <v>0</v>
      </c>
      <c r="ETZ31" s="345">
        <v>341</v>
      </c>
      <c r="EUA31" s="808">
        <f t="shared" ref="EUA31" si="1309">SUM(ETU31:ETZ31)</f>
        <v>341</v>
      </c>
      <c r="EUB31" s="211">
        <f>EUA31/$EUB$5</f>
        <v>56.833333333333336</v>
      </c>
      <c r="EUC31" s="848"/>
      <c r="EUD31" s="849">
        <v>0</v>
      </c>
      <c r="EUE31" s="849"/>
      <c r="EUF31" s="849">
        <v>325</v>
      </c>
      <c r="EUG31" s="849">
        <v>0</v>
      </c>
      <c r="EUH31" s="849">
        <v>0</v>
      </c>
      <c r="EUI31" s="820">
        <f t="shared" ref="EUI31" si="1310">SUM(EUC31:EUH31)</f>
        <v>325</v>
      </c>
      <c r="EUJ31" s="271">
        <f>EUI31/$EUJ$5</f>
        <v>54.166666666666664</v>
      </c>
      <c r="EUK31" s="683"/>
      <c r="EUL31" s="684">
        <v>0</v>
      </c>
      <c r="EUM31" s="684">
        <v>0</v>
      </c>
      <c r="EUN31" s="684">
        <v>0</v>
      </c>
      <c r="EUO31" s="684">
        <v>360</v>
      </c>
      <c r="EUP31" s="684">
        <v>0</v>
      </c>
      <c r="EUQ31" s="820">
        <f t="shared" ref="EUQ31" si="1311">SUM(EUK31:EUP31)</f>
        <v>360</v>
      </c>
      <c r="EUR31" s="271">
        <f>EUQ31/$EUR$5</f>
        <v>60</v>
      </c>
      <c r="EUS31" s="251">
        <v>0</v>
      </c>
      <c r="EUT31" s="252">
        <v>0</v>
      </c>
      <c r="EUU31" s="252">
        <v>0</v>
      </c>
      <c r="EUV31" s="252">
        <v>0</v>
      </c>
      <c r="EUW31" s="252">
        <v>0</v>
      </c>
      <c r="EUX31" s="252"/>
      <c r="EUY31" s="820">
        <f t="shared" ref="EUY31" si="1312">SUM(EUS31:EUX31)</f>
        <v>0</v>
      </c>
      <c r="EUZ31" s="271">
        <f>EUY31/$EUZ$5</f>
        <v>0</v>
      </c>
      <c r="EVA31" s="251">
        <v>0</v>
      </c>
      <c r="EVB31" s="252">
        <v>0</v>
      </c>
      <c r="EVC31" s="252">
        <v>0</v>
      </c>
      <c r="EVD31" s="252"/>
      <c r="EVE31" s="252">
        <v>0</v>
      </c>
      <c r="EVF31" s="252"/>
      <c r="EVG31" s="820">
        <f t="shared" ref="EVG31" si="1313">SUM(EVA31:EVF31)</f>
        <v>0</v>
      </c>
      <c r="EVH31" s="271">
        <f>EVG31/$EVH$5</f>
        <v>0</v>
      </c>
      <c r="EVI31" s="251">
        <v>338</v>
      </c>
      <c r="EVJ31" s="252">
        <v>0</v>
      </c>
      <c r="EVK31" s="252">
        <f>SUMIF(SUMPK!$B:$B,$B:$B,SUMPK!$O:$O)</f>
        <v>0</v>
      </c>
      <c r="EVL31" s="252"/>
      <c r="EVM31" s="252"/>
      <c r="EVN31" s="252">
        <v>348</v>
      </c>
      <c r="EVO31" s="820">
        <f t="shared" ref="EVO31" si="1314">SUM(EVI31:EVN31)</f>
        <v>686</v>
      </c>
      <c r="EVP31" s="271">
        <f>EVO31/$EVP$5</f>
        <v>114.33333333333333</v>
      </c>
      <c r="EVQ31" s="683">
        <v>0</v>
      </c>
      <c r="EVR31" s="684">
        <v>0</v>
      </c>
      <c r="EVS31" s="684">
        <v>0</v>
      </c>
      <c r="EVT31" s="684"/>
      <c r="EVU31" s="684">
        <v>0</v>
      </c>
      <c r="EVV31" s="684">
        <v>1020</v>
      </c>
      <c r="EVW31" s="820">
        <f t="shared" ref="EVW31" si="1315">SUM(EVQ31:EVV31)</f>
        <v>1020</v>
      </c>
      <c r="EVX31" s="271">
        <f>EVW31/$EVX$5</f>
        <v>170</v>
      </c>
      <c r="EVY31" s="251">
        <v>0</v>
      </c>
      <c r="EVZ31" s="252">
        <v>0</v>
      </c>
      <c r="EWA31" s="252">
        <v>0</v>
      </c>
      <c r="EWB31" s="252">
        <v>0</v>
      </c>
      <c r="EWC31" s="252">
        <v>0</v>
      </c>
      <c r="EWD31" s="252"/>
      <c r="EWE31" s="820">
        <f t="shared" ref="EWE31" si="1316">SUM(EVY31:EWD31)</f>
        <v>0</v>
      </c>
      <c r="EWF31" s="271">
        <f>EWE31/$EWF$5</f>
        <v>0</v>
      </c>
      <c r="EWG31" s="251">
        <v>0</v>
      </c>
      <c r="EWH31" s="252">
        <v>0</v>
      </c>
      <c r="EWI31" s="252"/>
      <c r="EWJ31" s="252">
        <v>685</v>
      </c>
      <c r="EWK31" s="252">
        <v>0</v>
      </c>
      <c r="EWL31" s="252"/>
      <c r="EWM31" s="820">
        <f t="shared" ref="EWM31" si="1317">SUM(EWG31:EWL31)</f>
        <v>685</v>
      </c>
      <c r="EWN31" s="271">
        <f>EWM31/$EWN$29</f>
        <v>114.16666666666667</v>
      </c>
      <c r="EWO31" s="251">
        <v>0</v>
      </c>
      <c r="EWP31" s="252"/>
      <c r="EWQ31" s="252"/>
      <c r="EWR31" s="252">
        <v>0</v>
      </c>
      <c r="EWS31" s="252">
        <v>0</v>
      </c>
      <c r="EWT31" s="252">
        <v>0</v>
      </c>
      <c r="EWU31" s="820">
        <f t="shared" ref="EWU31" si="1318">SUM(EWO31:EWT31)</f>
        <v>0</v>
      </c>
      <c r="EWV31" s="271">
        <f>EWU31/$EWV$5</f>
        <v>0</v>
      </c>
      <c r="EWW31" s="251"/>
      <c r="EWX31" s="252"/>
      <c r="EWY31" s="252">
        <v>0</v>
      </c>
      <c r="EWZ31" s="252">
        <v>0</v>
      </c>
      <c r="EXA31" s="252">
        <v>677</v>
      </c>
      <c r="EXB31" s="252"/>
      <c r="EXC31" s="820">
        <f t="shared" ref="EXC31" si="1319">SUM(EWW31:EXB31)</f>
        <v>677</v>
      </c>
      <c r="EXD31" s="271">
        <f>EXC31/$EXD$5</f>
        <v>112.83333333333333</v>
      </c>
      <c r="EXE31" s="683"/>
      <c r="EXF31" s="684">
        <v>0</v>
      </c>
      <c r="EXG31" s="684">
        <v>0</v>
      </c>
      <c r="EXH31" s="684"/>
      <c r="EXI31" s="684">
        <v>0</v>
      </c>
      <c r="EXJ31" s="684">
        <v>0</v>
      </c>
      <c r="EXK31" s="820">
        <f t="shared" ref="EXK31" si="1320">SUM(EXE31:EXJ31)</f>
        <v>0</v>
      </c>
      <c r="EXL31" s="271">
        <f>EXK31/$EXL$5</f>
        <v>0</v>
      </c>
      <c r="EXM31" s="848">
        <v>0</v>
      </c>
      <c r="EXN31" s="849">
        <v>0</v>
      </c>
      <c r="EXO31" s="849">
        <v>0</v>
      </c>
      <c r="EXP31" s="849">
        <v>0</v>
      </c>
      <c r="EXQ31" s="849"/>
      <c r="EXR31" s="849">
        <v>0</v>
      </c>
      <c r="EXS31" s="820">
        <f t="shared" ref="EXS31" si="1321">SUM(EXM31:EXR31)</f>
        <v>0</v>
      </c>
      <c r="EXT31" s="271">
        <f>EXS31/$EXT$5</f>
        <v>0</v>
      </c>
      <c r="EXU31" s="683">
        <v>0</v>
      </c>
      <c r="EXV31" s="684">
        <v>0</v>
      </c>
      <c r="EXW31" s="684">
        <v>0</v>
      </c>
      <c r="EXX31" s="684">
        <v>352</v>
      </c>
      <c r="EXY31" s="684">
        <v>0</v>
      </c>
      <c r="EXZ31" s="684">
        <v>0</v>
      </c>
      <c r="EYA31" s="820">
        <f t="shared" ref="EYA31" si="1322">SUM(EXU31:EXZ31)</f>
        <v>352</v>
      </c>
      <c r="EYB31" s="271">
        <f>EYA31/$EYB$5</f>
        <v>58.666666666666664</v>
      </c>
      <c r="EYC31" s="683">
        <v>0</v>
      </c>
      <c r="EYD31" s="684"/>
      <c r="EYE31" s="684">
        <v>341</v>
      </c>
      <c r="EYF31" s="684"/>
      <c r="EYG31" s="684">
        <v>0</v>
      </c>
      <c r="EYH31" s="684">
        <v>0</v>
      </c>
      <c r="EYI31" s="820">
        <f t="shared" ref="EYI31" si="1323">SUM(EYC31:EYH31)</f>
        <v>341</v>
      </c>
      <c r="EYJ31" s="271">
        <f>EYI31/$EYJ$5</f>
        <v>56.833333333333336</v>
      </c>
      <c r="EYK31" s="683">
        <v>0</v>
      </c>
      <c r="EYL31" s="684">
        <v>0</v>
      </c>
      <c r="EYM31" s="684">
        <v>0</v>
      </c>
      <c r="EYN31" s="684">
        <v>683</v>
      </c>
      <c r="EYO31" s="684">
        <v>0</v>
      </c>
      <c r="EYP31" s="684">
        <v>0</v>
      </c>
      <c r="EYQ31" s="820">
        <f t="shared" ref="EYQ31" si="1324">SUM(EYK31:EYP31)</f>
        <v>683</v>
      </c>
      <c r="EYR31" s="271">
        <f>EYQ31/$EYR$5</f>
        <v>113.83333333333333</v>
      </c>
      <c r="EYS31" s="346">
        <v>0</v>
      </c>
      <c r="EYT31" s="343">
        <v>0</v>
      </c>
      <c r="EYU31" s="343">
        <v>286</v>
      </c>
      <c r="EYV31" s="343">
        <v>0</v>
      </c>
      <c r="EYW31" s="343"/>
      <c r="EYX31" s="343"/>
      <c r="EYY31" s="872">
        <f t="shared" ref="EYY31" si="1325">SUM(EYS31:EYX31)</f>
        <v>286</v>
      </c>
      <c r="EYZ31" s="873">
        <f>EYY31/$EYZ$29</f>
        <v>47.666666666666664</v>
      </c>
      <c r="EZA31" s="251">
        <v>0</v>
      </c>
      <c r="EZB31" s="252">
        <v>0</v>
      </c>
      <c r="EZC31" s="252">
        <v>0</v>
      </c>
      <c r="EZD31" s="252"/>
      <c r="EZE31" s="252">
        <v>0</v>
      </c>
      <c r="EZF31" s="252">
        <v>349</v>
      </c>
      <c r="EZG31" s="876">
        <f t="shared" ref="EZG31" si="1326">SUM(EZA31:EZF31)</f>
        <v>349</v>
      </c>
      <c r="EZH31" s="877">
        <f>EZG31/$EZH$5</f>
        <v>58.166666666666664</v>
      </c>
      <c r="EZI31" s="251">
        <v>0</v>
      </c>
      <c r="EZJ31" s="252">
        <v>0</v>
      </c>
      <c r="EZK31" s="252"/>
      <c r="EZL31" s="252">
        <v>0</v>
      </c>
      <c r="EZM31" s="252">
        <v>0</v>
      </c>
      <c r="EZN31" s="252">
        <v>347</v>
      </c>
      <c r="EZO31" s="876">
        <f t="shared" ref="EZO31" si="1327">SUM(EZI31:EZN31)</f>
        <v>347</v>
      </c>
      <c r="EZP31" s="877">
        <f>EZO31/$EZP$5</f>
        <v>57.833333333333336</v>
      </c>
      <c r="EZQ31" s="702">
        <v>0</v>
      </c>
      <c r="EZR31" s="703"/>
      <c r="EZS31" s="703">
        <v>0</v>
      </c>
      <c r="EZT31" s="703">
        <v>0</v>
      </c>
      <c r="EZU31" s="703">
        <v>0</v>
      </c>
      <c r="EZV31" s="703">
        <v>0</v>
      </c>
      <c r="EZW31" s="876">
        <f t="shared" ref="EZW31" si="1328">SUM(EZQ31:EZV31)</f>
        <v>0</v>
      </c>
      <c r="EZX31" s="877">
        <f>EZW31/$EZX$5</f>
        <v>0</v>
      </c>
      <c r="EZY31" s="683">
        <v>338</v>
      </c>
      <c r="EZZ31" s="684">
        <v>0</v>
      </c>
      <c r="FAA31" s="684">
        <v>0</v>
      </c>
      <c r="FAB31" s="684">
        <v>0</v>
      </c>
      <c r="FAC31" s="684">
        <v>0</v>
      </c>
      <c r="FAD31" s="684"/>
      <c r="FAE31" s="876">
        <f t="shared" ref="FAE31" si="1329">SUM(EZY31:FAD31)</f>
        <v>338</v>
      </c>
      <c r="FAF31" s="877">
        <f>FAE31/$FAF$5</f>
        <v>56.333333333333336</v>
      </c>
    </row>
    <row r="32" spans="1:4088" s="567" customFormat="1" ht="13.5" thickBot="1" x14ac:dyDescent="0.25">
      <c r="A32" s="21">
        <v>2</v>
      </c>
      <c r="B32" s="297" t="s">
        <v>226</v>
      </c>
      <c r="C32" s="725" t="s">
        <v>314</v>
      </c>
      <c r="D32" s="391">
        <v>25</v>
      </c>
      <c r="E32" s="726"/>
      <c r="F32" s="435">
        <v>2490</v>
      </c>
      <c r="G32" s="726"/>
      <c r="H32" s="435"/>
      <c r="I32" s="726"/>
      <c r="J32" s="360">
        <f>SUMIF(SUMPK!$B:$B,$B:$B,SUMPK!$O:$O)</f>
        <v>0</v>
      </c>
      <c r="K32" s="24">
        <f t="shared" si="1228"/>
        <v>0</v>
      </c>
      <c r="L32" s="24">
        <f t="shared" si="1229"/>
        <v>2490</v>
      </c>
      <c r="M32" s="15">
        <f t="shared" si="1230"/>
        <v>2490</v>
      </c>
      <c r="N32" s="443">
        <v>0</v>
      </c>
      <c r="O32" s="276">
        <f t="shared" si="1231"/>
        <v>0</v>
      </c>
      <c r="P32" s="727">
        <v>0</v>
      </c>
      <c r="Q32" s="15">
        <f t="shared" si="1232"/>
        <v>0</v>
      </c>
      <c r="R32" s="15">
        <f t="shared" si="1233"/>
        <v>147.69230769230768</v>
      </c>
      <c r="S32" s="222">
        <v>3840</v>
      </c>
      <c r="T32" s="15">
        <f t="shared" si="1234"/>
        <v>16.859375</v>
      </c>
      <c r="U32" s="729"/>
      <c r="V32" s="276">
        <f t="shared" si="1235"/>
        <v>16.859375</v>
      </c>
      <c r="W32" s="279">
        <f t="shared" si="1236"/>
        <v>1</v>
      </c>
      <c r="X32" s="392"/>
      <c r="Y32" s="394"/>
      <c r="Z32" s="393"/>
      <c r="AA32" s="393"/>
      <c r="AB32" s="393"/>
      <c r="AC32" s="661">
        <v>17</v>
      </c>
      <c r="AD32" s="526"/>
      <c r="AE32" s="521"/>
      <c r="AF32" s="521"/>
      <c r="AG32" s="521"/>
      <c r="AH32" s="521"/>
      <c r="AI32" s="521"/>
      <c r="AJ32" s="522"/>
      <c r="AK32" s="523"/>
      <c r="AL32" s="524"/>
      <c r="AM32" s="525"/>
      <c r="AN32" s="525"/>
      <c r="AO32" s="525"/>
      <c r="AP32" s="525"/>
      <c r="AQ32" s="525"/>
      <c r="AR32" s="522"/>
      <c r="AS32" s="523"/>
      <c r="AT32" s="520"/>
      <c r="AU32" s="521"/>
      <c r="AV32" s="521"/>
      <c r="AW32" s="521"/>
      <c r="AX32" s="521"/>
      <c r="AY32" s="521"/>
      <c r="AZ32" s="522"/>
      <c r="BA32" s="523"/>
      <c r="BB32" s="520"/>
      <c r="BC32" s="521"/>
      <c r="BD32" s="521"/>
      <c r="BE32" s="521"/>
      <c r="BF32" s="521"/>
      <c r="BG32" s="521"/>
      <c r="BH32" s="522"/>
      <c r="BI32" s="523"/>
      <c r="BJ32" s="520"/>
      <c r="BK32" s="521"/>
      <c r="BL32" s="521"/>
      <c r="BM32" s="521"/>
      <c r="BN32" s="521"/>
      <c r="BO32" s="521"/>
      <c r="BP32" s="522"/>
      <c r="BQ32" s="523"/>
      <c r="BR32" s="520"/>
      <c r="BS32" s="521"/>
      <c r="BT32" s="521"/>
      <c r="BU32" s="521"/>
      <c r="BV32" s="521"/>
      <c r="BW32" s="521"/>
      <c r="BX32" s="522"/>
      <c r="BY32" s="523"/>
      <c r="BZ32" s="520"/>
      <c r="CA32" s="526"/>
      <c r="CB32" s="526"/>
      <c r="CC32" s="526"/>
      <c r="CD32" s="526"/>
      <c r="CE32" s="526"/>
      <c r="CF32" s="522"/>
      <c r="CG32" s="523"/>
      <c r="CH32" s="520"/>
      <c r="CI32" s="521"/>
      <c r="CJ32" s="521"/>
      <c r="CK32" s="521"/>
      <c r="CL32" s="521"/>
      <c r="CM32" s="521"/>
      <c r="CN32" s="522"/>
      <c r="CO32" s="523"/>
      <c r="CP32" s="520"/>
      <c r="CQ32" s="521"/>
      <c r="CR32" s="521"/>
      <c r="CS32" s="521"/>
      <c r="CT32" s="521"/>
      <c r="CU32" s="521"/>
      <c r="CV32" s="522"/>
      <c r="CW32" s="523"/>
      <c r="CX32" s="520"/>
      <c r="CY32" s="521"/>
      <c r="CZ32" s="521"/>
      <c r="DA32" s="521"/>
      <c r="DB32" s="521"/>
      <c r="DC32" s="521"/>
      <c r="DD32" s="522"/>
      <c r="DE32" s="523"/>
      <c r="DF32" s="520"/>
      <c r="DG32" s="521"/>
      <c r="DH32" s="521"/>
      <c r="DI32" s="521"/>
      <c r="DJ32" s="521"/>
      <c r="DK32" s="521"/>
      <c r="DL32" s="522"/>
      <c r="DM32" s="523"/>
      <c r="DN32" s="520"/>
      <c r="DO32" s="521"/>
      <c r="DP32" s="521"/>
      <c r="DQ32" s="521"/>
      <c r="DR32" s="521"/>
      <c r="DS32" s="521"/>
      <c r="DT32" s="522"/>
      <c r="DU32" s="523"/>
      <c r="DV32" s="520"/>
      <c r="DW32" s="521"/>
      <c r="DX32" s="521"/>
      <c r="DY32" s="521"/>
      <c r="DZ32" s="521"/>
      <c r="EA32" s="521"/>
      <c r="EB32" s="522"/>
      <c r="EC32" s="523"/>
      <c r="ED32" s="527"/>
      <c r="EE32" s="528"/>
      <c r="EF32" s="528"/>
      <c r="EG32" s="528"/>
      <c r="EH32" s="528"/>
      <c r="EI32" s="528"/>
      <c r="EJ32" s="529"/>
      <c r="EK32" s="530"/>
      <c r="EL32" s="520"/>
      <c r="EM32" s="521"/>
      <c r="EN32" s="521"/>
      <c r="EO32" s="521"/>
      <c r="EP32" s="521"/>
      <c r="EQ32" s="521"/>
      <c r="ER32" s="522"/>
      <c r="ES32" s="523"/>
      <c r="ET32" s="520"/>
      <c r="EU32" s="521"/>
      <c r="EV32" s="521"/>
      <c r="EW32" s="521"/>
      <c r="EX32" s="521"/>
      <c r="EY32" s="521"/>
      <c r="EZ32" s="522"/>
      <c r="FA32" s="523"/>
      <c r="FB32" s="520"/>
      <c r="FC32" s="521"/>
      <c r="FD32" s="521"/>
      <c r="FE32" s="521"/>
      <c r="FF32" s="521"/>
      <c r="FG32" s="521"/>
      <c r="FH32" s="522"/>
      <c r="FI32" s="523"/>
      <c r="FJ32" s="520"/>
      <c r="FK32" s="521"/>
      <c r="FL32" s="521"/>
      <c r="FM32" s="521"/>
      <c r="FN32" s="521"/>
      <c r="FO32" s="521"/>
      <c r="FP32" s="522"/>
      <c r="FQ32" s="523"/>
      <c r="FR32" s="520"/>
      <c r="FS32" s="521"/>
      <c r="FT32" s="521"/>
      <c r="FU32" s="521"/>
      <c r="FV32" s="521"/>
      <c r="FW32" s="521"/>
      <c r="FX32" s="522"/>
      <c r="FY32" s="523"/>
      <c r="FZ32" s="520"/>
      <c r="GA32" s="521"/>
      <c r="GB32" s="521"/>
      <c r="GC32" s="521"/>
      <c r="GD32" s="521"/>
      <c r="GE32" s="521"/>
      <c r="GF32" s="522"/>
      <c r="GG32" s="523"/>
      <c r="GH32" s="520"/>
      <c r="GI32" s="521"/>
      <c r="GJ32" s="521"/>
      <c r="GK32" s="521"/>
      <c r="GL32" s="521"/>
      <c r="GM32" s="521"/>
      <c r="GN32" s="522"/>
      <c r="GO32" s="523"/>
      <c r="GP32" s="520"/>
      <c r="GQ32" s="521"/>
      <c r="GR32" s="521"/>
      <c r="GS32" s="521"/>
      <c r="GT32" s="521"/>
      <c r="GU32" s="521"/>
      <c r="GV32" s="522"/>
      <c r="GW32" s="523"/>
      <c r="GX32" s="520"/>
      <c r="GY32" s="521"/>
      <c r="GZ32" s="521"/>
      <c r="HA32" s="521"/>
      <c r="HB32" s="521"/>
      <c r="HC32" s="521"/>
      <c r="HD32" s="522"/>
      <c r="HE32" s="523"/>
      <c r="HF32" s="520"/>
      <c r="HG32" s="521"/>
      <c r="HH32" s="521"/>
      <c r="HI32" s="521"/>
      <c r="HJ32" s="521"/>
      <c r="HK32" s="521"/>
      <c r="HL32" s="522"/>
      <c r="HM32" s="523"/>
      <c r="HN32" s="520"/>
      <c r="HO32" s="521"/>
      <c r="HP32" s="521"/>
      <c r="HQ32" s="521"/>
      <c r="HR32" s="521"/>
      <c r="HS32" s="521"/>
      <c r="HT32" s="522"/>
      <c r="HU32" s="523"/>
      <c r="HV32" s="520"/>
      <c r="HW32" s="521"/>
      <c r="HX32" s="521"/>
      <c r="HY32" s="521"/>
      <c r="HZ32" s="521"/>
      <c r="IA32" s="521"/>
      <c r="IB32" s="522"/>
      <c r="IC32" s="523"/>
      <c r="ID32" s="520"/>
      <c r="IE32" s="521"/>
      <c r="IF32" s="521"/>
      <c r="IG32" s="521"/>
      <c r="IH32" s="521"/>
      <c r="II32" s="521"/>
      <c r="IJ32" s="522"/>
      <c r="IK32" s="523"/>
      <c r="IL32" s="520"/>
      <c r="IM32" s="521"/>
      <c r="IN32" s="521"/>
      <c r="IO32" s="521"/>
      <c r="IP32" s="521"/>
      <c r="IQ32" s="521"/>
      <c r="IR32" s="522"/>
      <c r="IS32" s="523"/>
      <c r="IT32" s="520"/>
      <c r="IU32" s="521"/>
      <c r="IV32" s="521"/>
      <c r="IW32" s="521"/>
      <c r="IX32" s="521"/>
      <c r="IY32" s="521"/>
      <c r="IZ32" s="522"/>
      <c r="JA32" s="523"/>
      <c r="JB32" s="520"/>
      <c r="JC32" s="521"/>
      <c r="JD32" s="521"/>
      <c r="JE32" s="521"/>
      <c r="JF32" s="521"/>
      <c r="JG32" s="521"/>
      <c r="JH32" s="522"/>
      <c r="JI32" s="523"/>
      <c r="JJ32" s="520"/>
      <c r="JK32" s="521"/>
      <c r="JL32" s="521"/>
      <c r="JM32" s="521"/>
      <c r="JN32" s="521"/>
      <c r="JO32" s="521"/>
      <c r="JP32" s="522"/>
      <c r="JQ32" s="523"/>
      <c r="JR32" s="520"/>
      <c r="JS32" s="521"/>
      <c r="JT32" s="521"/>
      <c r="JU32" s="521"/>
      <c r="JV32" s="521"/>
      <c r="JW32" s="521"/>
      <c r="JX32" s="522"/>
      <c r="JY32" s="523"/>
      <c r="JZ32" s="531"/>
      <c r="KA32" s="532"/>
      <c r="KB32" s="532"/>
      <c r="KC32" s="532"/>
      <c r="KD32" s="532"/>
      <c r="KE32" s="532"/>
      <c r="KF32" s="533"/>
      <c r="KG32" s="534"/>
      <c r="KH32" s="520"/>
      <c r="KI32" s="521"/>
      <c r="KJ32" s="521"/>
      <c r="KK32" s="521"/>
      <c r="KL32" s="521"/>
      <c r="KM32" s="521"/>
      <c r="KN32" s="522"/>
      <c r="KO32" s="523"/>
      <c r="KP32" s="520"/>
      <c r="KQ32" s="521"/>
      <c r="KR32" s="521"/>
      <c r="KS32" s="521"/>
      <c r="KT32" s="521"/>
      <c r="KU32" s="521"/>
      <c r="KV32" s="522"/>
      <c r="KW32" s="523"/>
      <c r="KX32" s="520"/>
      <c r="KY32" s="521"/>
      <c r="KZ32" s="521"/>
      <c r="LA32" s="521"/>
      <c r="LB32" s="521"/>
      <c r="LC32" s="521"/>
      <c r="LD32" s="522"/>
      <c r="LE32" s="523"/>
      <c r="LF32" s="520"/>
      <c r="LG32" s="521"/>
      <c r="LH32" s="521"/>
      <c r="LI32" s="521"/>
      <c r="LJ32" s="521"/>
      <c r="LK32" s="521"/>
      <c r="LL32" s="522"/>
      <c r="LM32" s="523"/>
      <c r="LN32" s="520"/>
      <c r="LO32" s="521"/>
      <c r="LP32" s="521"/>
      <c r="LQ32" s="521"/>
      <c r="LR32" s="521"/>
      <c r="LS32" s="521"/>
      <c r="LT32" s="522"/>
      <c r="LU32" s="523"/>
      <c r="LV32" s="520"/>
      <c r="LW32" s="521"/>
      <c r="LX32" s="521"/>
      <c r="LY32" s="521"/>
      <c r="LZ32" s="521"/>
      <c r="MA32" s="521"/>
      <c r="MB32" s="522"/>
      <c r="MC32" s="523"/>
      <c r="MD32" s="520"/>
      <c r="ME32" s="521"/>
      <c r="MF32" s="521"/>
      <c r="MG32" s="521"/>
      <c r="MH32" s="521"/>
      <c r="MI32" s="521"/>
      <c r="MJ32" s="522"/>
      <c r="MK32" s="523"/>
      <c r="ML32" s="520"/>
      <c r="MM32" s="521"/>
      <c r="MN32" s="521"/>
      <c r="MO32" s="521"/>
      <c r="MP32" s="521"/>
      <c r="MQ32" s="521"/>
      <c r="MR32" s="522"/>
      <c r="MS32" s="523"/>
      <c r="MT32" s="520"/>
      <c r="MU32" s="521"/>
      <c r="MV32" s="521"/>
      <c r="MW32" s="521"/>
      <c r="MX32" s="521"/>
      <c r="MY32" s="521"/>
      <c r="MZ32" s="522"/>
      <c r="NA32" s="523"/>
      <c r="NB32" s="520"/>
      <c r="NC32" s="521"/>
      <c r="ND32" s="521"/>
      <c r="NE32" s="521"/>
      <c r="NF32" s="521"/>
      <c r="NG32" s="521"/>
      <c r="NH32" s="522"/>
      <c r="NI32" s="523"/>
      <c r="NJ32" s="520"/>
      <c r="NK32" s="521"/>
      <c r="NL32" s="521"/>
      <c r="NM32" s="521"/>
      <c r="NN32" s="521"/>
      <c r="NO32" s="521"/>
      <c r="NP32" s="522"/>
      <c r="NQ32" s="523"/>
      <c r="NR32" s="520"/>
      <c r="NS32" s="521"/>
      <c r="NT32" s="521"/>
      <c r="NU32" s="521"/>
      <c r="NV32" s="521"/>
      <c r="NW32" s="521"/>
      <c r="NX32" s="522"/>
      <c r="NY32" s="523"/>
      <c r="NZ32" s="520"/>
      <c r="OA32" s="521"/>
      <c r="OB32" s="521"/>
      <c r="OC32" s="521"/>
      <c r="OD32" s="521"/>
      <c r="OE32" s="521"/>
      <c r="OF32" s="522"/>
      <c r="OG32" s="523"/>
      <c r="OH32" s="520"/>
      <c r="OI32" s="521"/>
      <c r="OJ32" s="521"/>
      <c r="OK32" s="521"/>
      <c r="OL32" s="521"/>
      <c r="OM32" s="521"/>
      <c r="ON32" s="522"/>
      <c r="OO32" s="523"/>
      <c r="OP32" s="520"/>
      <c r="OQ32" s="526"/>
      <c r="OR32" s="526"/>
      <c r="OS32" s="526"/>
      <c r="OT32" s="526"/>
      <c r="OU32" s="526"/>
      <c r="OV32" s="522"/>
      <c r="OW32" s="523"/>
      <c r="OX32" s="520"/>
      <c r="OY32" s="521"/>
      <c r="OZ32" s="521"/>
      <c r="PA32" s="521"/>
      <c r="PB32" s="521"/>
      <c r="PC32" s="521"/>
      <c r="PD32" s="522"/>
      <c r="PE32" s="523"/>
      <c r="PF32" s="520"/>
      <c r="PG32" s="521"/>
      <c r="PH32" s="521"/>
      <c r="PI32" s="521"/>
      <c r="PJ32" s="521"/>
      <c r="PK32" s="521"/>
      <c r="PL32" s="522"/>
      <c r="PM32" s="523"/>
      <c r="PN32" s="535"/>
      <c r="PO32" s="536"/>
      <c r="PP32" s="536"/>
      <c r="PQ32" s="536"/>
      <c r="PR32" s="536"/>
      <c r="PS32" s="536"/>
      <c r="PT32" s="537"/>
      <c r="PU32" s="538"/>
      <c r="PV32" s="535"/>
      <c r="PW32" s="539"/>
      <c r="PX32" s="539"/>
      <c r="PY32" s="539"/>
      <c r="PZ32" s="539"/>
      <c r="QA32" s="539"/>
      <c r="QB32" s="537"/>
      <c r="QC32" s="538"/>
      <c r="QD32" s="535"/>
      <c r="QE32" s="536"/>
      <c r="QF32" s="536"/>
      <c r="QG32" s="536"/>
      <c r="QH32" s="536"/>
      <c r="QI32" s="536"/>
      <c r="QJ32" s="537"/>
      <c r="QK32" s="538"/>
      <c r="QL32" s="535"/>
      <c r="QM32" s="536"/>
      <c r="QN32" s="536"/>
      <c r="QO32" s="536"/>
      <c r="QP32" s="536"/>
      <c r="QQ32" s="536"/>
      <c r="QR32" s="537"/>
      <c r="QS32" s="538"/>
      <c r="QT32" s="535"/>
      <c r="QU32" s="536"/>
      <c r="QV32" s="536"/>
      <c r="QW32" s="536"/>
      <c r="QX32" s="536"/>
      <c r="QY32" s="536"/>
      <c r="QZ32" s="537"/>
      <c r="RA32" s="538"/>
      <c r="RB32" s="535"/>
      <c r="RC32" s="536"/>
      <c r="RD32" s="536"/>
      <c r="RE32" s="536"/>
      <c r="RF32" s="536"/>
      <c r="RG32" s="536"/>
      <c r="RH32" s="537"/>
      <c r="RI32" s="538"/>
      <c r="RJ32" s="535"/>
      <c r="RK32" s="536"/>
      <c r="RL32" s="536"/>
      <c r="RM32" s="536"/>
      <c r="RN32" s="536"/>
      <c r="RO32" s="536"/>
      <c r="RP32" s="537"/>
      <c r="RQ32" s="538"/>
      <c r="RR32" s="535"/>
      <c r="RS32" s="536"/>
      <c r="RT32" s="536"/>
      <c r="RU32" s="536"/>
      <c r="RV32" s="536"/>
      <c r="RW32" s="536"/>
      <c r="RX32" s="537"/>
      <c r="RY32" s="538"/>
      <c r="RZ32" s="535"/>
      <c r="SA32" s="536"/>
      <c r="SB32" s="536"/>
      <c r="SC32" s="536"/>
      <c r="SD32" s="536"/>
      <c r="SE32" s="536"/>
      <c r="SF32" s="537"/>
      <c r="SG32" s="538"/>
      <c r="SH32" s="535"/>
      <c r="SI32" s="536"/>
      <c r="SJ32" s="536"/>
      <c r="SK32" s="536"/>
      <c r="SL32" s="536"/>
      <c r="SM32" s="536"/>
      <c r="SN32" s="537"/>
      <c r="SO32" s="538"/>
      <c r="SP32" s="535"/>
      <c r="SQ32" s="536"/>
      <c r="SR32" s="536"/>
      <c r="SS32" s="536"/>
      <c r="ST32" s="536"/>
      <c r="SU32" s="536"/>
      <c r="SV32" s="537"/>
      <c r="SW32" s="538"/>
      <c r="SX32" s="535"/>
      <c r="SY32" s="536"/>
      <c r="SZ32" s="536"/>
      <c r="TA32" s="536"/>
      <c r="TB32" s="536"/>
      <c r="TC32" s="536"/>
      <c r="TD32" s="537"/>
      <c r="TE32" s="538"/>
      <c r="TF32" s="535"/>
      <c r="TG32" s="536"/>
      <c r="TH32" s="536"/>
      <c r="TI32" s="536"/>
      <c r="TJ32" s="536"/>
      <c r="TK32" s="536"/>
      <c r="TL32" s="537"/>
      <c r="TM32" s="538"/>
      <c r="TN32" s="535"/>
      <c r="TO32" s="536"/>
      <c r="TP32" s="536"/>
      <c r="TQ32" s="536"/>
      <c r="TR32" s="536"/>
      <c r="TS32" s="536"/>
      <c r="TT32" s="537"/>
      <c r="TU32" s="538"/>
      <c r="TV32" s="535"/>
      <c r="TW32" s="536"/>
      <c r="TX32" s="536"/>
      <c r="TY32" s="536"/>
      <c r="TZ32" s="536"/>
      <c r="UA32" s="536"/>
      <c r="UB32" s="537"/>
      <c r="UC32" s="538"/>
      <c r="UD32" s="535"/>
      <c r="UE32" s="536"/>
      <c r="UF32" s="536"/>
      <c r="UG32" s="536"/>
      <c r="UH32" s="536"/>
      <c r="UI32" s="536"/>
      <c r="UJ32" s="536"/>
      <c r="UK32" s="540"/>
      <c r="UL32" s="535"/>
      <c r="UM32" s="536"/>
      <c r="UN32" s="536"/>
      <c r="UO32" s="536"/>
      <c r="UP32" s="536"/>
      <c r="UQ32" s="536"/>
      <c r="UR32" s="536"/>
      <c r="US32" s="536"/>
      <c r="UT32" s="540"/>
      <c r="UU32" s="535"/>
      <c r="UV32" s="536"/>
      <c r="UW32" s="536"/>
      <c r="UX32" s="536"/>
      <c r="UY32" s="536"/>
      <c r="UZ32" s="536"/>
      <c r="VA32" s="536"/>
      <c r="VB32" s="540"/>
      <c r="VC32" s="535"/>
      <c r="VD32" s="536"/>
      <c r="VE32" s="536"/>
      <c r="VF32" s="536"/>
      <c r="VG32" s="536"/>
      <c r="VH32" s="536"/>
      <c r="VI32" s="536"/>
      <c r="VJ32" s="540"/>
      <c r="VK32" s="520"/>
      <c r="VL32" s="521"/>
      <c r="VM32" s="521"/>
      <c r="VN32" s="521"/>
      <c r="VO32" s="521"/>
      <c r="VP32" s="521"/>
      <c r="VQ32" s="521"/>
      <c r="VR32" s="541"/>
      <c r="VS32" s="535"/>
      <c r="VT32" s="536"/>
      <c r="VU32" s="536"/>
      <c r="VV32" s="536"/>
      <c r="VW32" s="536"/>
      <c r="VX32" s="536"/>
      <c r="VY32" s="536"/>
      <c r="VZ32" s="540"/>
      <c r="WA32" s="542"/>
      <c r="WB32" s="543"/>
      <c r="WC32" s="543"/>
      <c r="WD32" s="543"/>
      <c r="WE32" s="543"/>
      <c r="WF32" s="543"/>
      <c r="WG32" s="543"/>
      <c r="WH32" s="544"/>
      <c r="WI32" s="545"/>
      <c r="WJ32" s="546"/>
      <c r="WK32" s="546"/>
      <c r="WL32" s="546"/>
      <c r="WM32" s="546"/>
      <c r="WN32" s="546"/>
      <c r="WO32" s="546"/>
      <c r="WP32" s="547"/>
      <c r="WQ32" s="520"/>
      <c r="WR32" s="521"/>
      <c r="WS32" s="521"/>
      <c r="WT32" s="521"/>
      <c r="WU32" s="521"/>
      <c r="WV32" s="521"/>
      <c r="WW32" s="521"/>
      <c r="WX32" s="543"/>
      <c r="WY32" s="544"/>
      <c r="WZ32" s="520"/>
      <c r="XA32" s="521"/>
      <c r="XB32" s="521"/>
      <c r="XC32" s="521"/>
      <c r="XD32" s="521"/>
      <c r="XE32" s="521"/>
      <c r="XF32" s="521"/>
      <c r="XG32" s="543"/>
      <c r="XH32" s="544"/>
      <c r="XI32" s="520"/>
      <c r="XJ32" s="521"/>
      <c r="XK32" s="521"/>
      <c r="XL32" s="521"/>
      <c r="XM32" s="521"/>
      <c r="XN32" s="521"/>
      <c r="XO32" s="521"/>
      <c r="XP32" s="543"/>
      <c r="XQ32" s="544"/>
      <c r="XR32" s="520"/>
      <c r="XS32" s="521"/>
      <c r="XT32" s="521"/>
      <c r="XU32" s="521"/>
      <c r="XV32" s="521"/>
      <c r="XW32" s="521"/>
      <c r="XX32" s="521"/>
      <c r="XY32" s="543"/>
      <c r="XZ32" s="544"/>
      <c r="YA32" s="520"/>
      <c r="YB32" s="521"/>
      <c r="YC32" s="521"/>
      <c r="YD32" s="521"/>
      <c r="YE32" s="521"/>
      <c r="YF32" s="521"/>
      <c r="YG32" s="521"/>
      <c r="YH32" s="543"/>
      <c r="YI32" s="544"/>
      <c r="YJ32" s="524"/>
      <c r="YK32" s="525"/>
      <c r="YL32" s="525"/>
      <c r="YM32" s="525"/>
      <c r="YN32" s="525"/>
      <c r="YO32" s="525"/>
      <c r="YP32" s="525"/>
      <c r="YQ32" s="543"/>
      <c r="YR32" s="544"/>
      <c r="YS32" s="520"/>
      <c r="YT32" s="521"/>
      <c r="YU32" s="521"/>
      <c r="YV32" s="521"/>
      <c r="YW32" s="521"/>
      <c r="YX32" s="521"/>
      <c r="YY32" s="543"/>
      <c r="YZ32" s="544"/>
      <c r="ZA32" s="520"/>
      <c r="ZB32" s="521"/>
      <c r="ZC32" s="521"/>
      <c r="ZD32" s="521"/>
      <c r="ZE32" s="521"/>
      <c r="ZF32" s="521"/>
      <c r="ZG32" s="543"/>
      <c r="ZH32" s="544"/>
      <c r="ZI32" s="542"/>
      <c r="ZJ32" s="543"/>
      <c r="ZK32" s="543"/>
      <c r="ZL32" s="543"/>
      <c r="ZM32" s="543"/>
      <c r="ZN32" s="548"/>
      <c r="ZO32" s="543"/>
      <c r="ZP32" s="544"/>
      <c r="ZQ32" s="520"/>
      <c r="ZR32" s="521"/>
      <c r="ZS32" s="521"/>
      <c r="ZT32" s="521"/>
      <c r="ZU32" s="521"/>
      <c r="ZV32" s="521"/>
      <c r="ZW32" s="521"/>
      <c r="ZX32" s="543"/>
      <c r="ZY32" s="549"/>
      <c r="ZZ32" s="520"/>
      <c r="AAA32" s="521"/>
      <c r="AAB32" s="521"/>
      <c r="AAC32" s="521"/>
      <c r="AAD32" s="521"/>
      <c r="AAE32" s="521"/>
      <c r="AAF32" s="521"/>
      <c r="AAG32" s="543"/>
      <c r="AAH32" s="544"/>
      <c r="AAI32" s="520"/>
      <c r="AAJ32" s="521"/>
      <c r="AAK32" s="521"/>
      <c r="AAL32" s="521"/>
      <c r="AAM32" s="521"/>
      <c r="AAN32" s="521"/>
      <c r="AAO32" s="543"/>
      <c r="AAP32" s="544"/>
      <c r="AAQ32" s="520"/>
      <c r="AAR32" s="521"/>
      <c r="AAS32" s="521"/>
      <c r="AAT32" s="521"/>
      <c r="AAU32" s="521"/>
      <c r="AAV32" s="521"/>
      <c r="AAW32" s="543"/>
      <c r="AAX32" s="544"/>
      <c r="AAY32" s="520"/>
      <c r="AAZ32" s="521"/>
      <c r="ABA32" s="521"/>
      <c r="ABB32" s="521"/>
      <c r="ABC32" s="521"/>
      <c r="ABD32" s="521"/>
      <c r="ABE32" s="543"/>
      <c r="ABF32" s="544"/>
      <c r="ABG32" s="520"/>
      <c r="ABH32" s="521"/>
      <c r="ABI32" s="521"/>
      <c r="ABJ32" s="521"/>
      <c r="ABK32" s="521"/>
      <c r="ABL32" s="521"/>
      <c r="ABM32" s="543"/>
      <c r="ABN32" s="544"/>
      <c r="ABO32" s="520"/>
      <c r="ABP32" s="521"/>
      <c r="ABQ32" s="521"/>
      <c r="ABR32" s="521"/>
      <c r="ABS32" s="521"/>
      <c r="ABT32" s="521"/>
      <c r="ABU32" s="543"/>
      <c r="ABV32" s="544"/>
      <c r="ABW32" s="520"/>
      <c r="ABX32" s="521"/>
      <c r="ABY32" s="521"/>
      <c r="ABZ32" s="521"/>
      <c r="ACA32" s="521"/>
      <c r="ACB32" s="521"/>
      <c r="ACC32" s="543"/>
      <c r="ACD32" s="544"/>
      <c r="ACE32" s="453"/>
      <c r="ACF32" s="521"/>
      <c r="ACG32" s="521"/>
      <c r="ACH32" s="521"/>
      <c r="ACI32" s="521"/>
      <c r="ACJ32" s="521"/>
      <c r="ACK32" s="543"/>
      <c r="ACL32" s="544"/>
      <c r="ACM32" s="520"/>
      <c r="ACN32" s="521"/>
      <c r="ACO32" s="521"/>
      <c r="ACP32" s="521"/>
      <c r="ACQ32" s="521"/>
      <c r="ACR32" s="521"/>
      <c r="ACS32" s="543"/>
      <c r="ACT32" s="544"/>
      <c r="ACU32" s="520"/>
      <c r="ACV32" s="521"/>
      <c r="ACW32" s="521"/>
      <c r="ACX32" s="521"/>
      <c r="ACY32" s="521"/>
      <c r="ACZ32" s="521"/>
      <c r="ADA32" s="543"/>
      <c r="ADB32" s="544"/>
      <c r="ADC32" s="520"/>
      <c r="ADD32" s="521"/>
      <c r="ADE32" s="521"/>
      <c r="ADF32" s="521"/>
      <c r="ADG32" s="521"/>
      <c r="ADH32" s="521"/>
      <c r="ADI32" s="543"/>
      <c r="ADJ32" s="544"/>
      <c r="ADK32" s="520"/>
      <c r="ADL32" s="521"/>
      <c r="ADM32" s="521"/>
      <c r="ADN32" s="521"/>
      <c r="ADO32" s="521"/>
      <c r="ADP32" s="521"/>
      <c r="ADQ32" s="543"/>
      <c r="ADR32" s="544"/>
      <c r="ADS32" s="520"/>
      <c r="ADT32" s="521"/>
      <c r="ADU32" s="521"/>
      <c r="ADV32" s="521"/>
      <c r="ADW32" s="521"/>
      <c r="ADX32" s="521"/>
      <c r="ADY32" s="543"/>
      <c r="ADZ32" s="544"/>
      <c r="AEA32" s="520"/>
      <c r="AEB32" s="521"/>
      <c r="AEC32" s="521"/>
      <c r="AED32" s="521"/>
      <c r="AEE32" s="521"/>
      <c r="AEF32" s="521"/>
      <c r="AEG32" s="543"/>
      <c r="AEH32" s="544"/>
      <c r="AEI32" s="520"/>
      <c r="AEJ32" s="521"/>
      <c r="AEK32" s="521"/>
      <c r="AEL32" s="521"/>
      <c r="AEM32" s="521"/>
      <c r="AEN32" s="521"/>
      <c r="AEO32" s="543"/>
      <c r="AEP32" s="544"/>
      <c r="AEQ32" s="520"/>
      <c r="AER32" s="521"/>
      <c r="AES32" s="521"/>
      <c r="AET32" s="521"/>
      <c r="AEU32" s="521"/>
      <c r="AEV32" s="521"/>
      <c r="AEW32" s="543"/>
      <c r="AEX32" s="544"/>
      <c r="AEY32" s="520"/>
      <c r="AEZ32" s="521"/>
      <c r="AFA32" s="521"/>
      <c r="AFB32" s="521"/>
      <c r="AFC32" s="521"/>
      <c r="AFD32" s="521"/>
      <c r="AFE32" s="543"/>
      <c r="AFF32" s="544"/>
      <c r="AFG32" s="520"/>
      <c r="AFH32" s="521"/>
      <c r="AFI32" s="521"/>
      <c r="AFJ32" s="521"/>
      <c r="AFK32" s="521"/>
      <c r="AFL32" s="521"/>
      <c r="AFM32" s="543"/>
      <c r="AFN32" s="544"/>
      <c r="AFO32" s="520"/>
      <c r="AFP32" s="521"/>
      <c r="AFQ32" s="521"/>
      <c r="AFR32" s="521"/>
      <c r="AFS32" s="521"/>
      <c r="AFT32" s="521"/>
      <c r="AFU32" s="543"/>
      <c r="AFV32" s="544"/>
      <c r="AFW32" s="520"/>
      <c r="AFX32" s="521"/>
      <c r="AFY32" s="521"/>
      <c r="AFZ32" s="521"/>
      <c r="AGA32" s="521"/>
      <c r="AGB32" s="521"/>
      <c r="AGC32" s="543"/>
      <c r="AGD32" s="544"/>
      <c r="AGE32" s="520"/>
      <c r="AGF32" s="521"/>
      <c r="AGG32" s="521"/>
      <c r="AGH32" s="521"/>
      <c r="AGI32" s="521"/>
      <c r="AGJ32" s="521"/>
      <c r="AGK32" s="543"/>
      <c r="AGL32" s="544"/>
      <c r="AGM32" s="520"/>
      <c r="AGN32" s="521"/>
      <c r="AGO32" s="521"/>
      <c r="AGP32" s="521"/>
      <c r="AGQ32" s="521"/>
      <c r="AGR32" s="521"/>
      <c r="AGS32" s="521"/>
      <c r="AGT32" s="543"/>
      <c r="AGU32" s="544"/>
      <c r="AGV32" s="520"/>
      <c r="AGW32" s="521"/>
      <c r="AGX32" s="521"/>
      <c r="AGY32" s="521"/>
      <c r="AGZ32" s="521"/>
      <c r="AHA32" s="521"/>
      <c r="AHB32" s="543"/>
      <c r="AHC32" s="544"/>
      <c r="AHD32" s="520"/>
      <c r="AHE32" s="521"/>
      <c r="AHF32" s="521"/>
      <c r="AHG32" s="521"/>
      <c r="AHH32" s="521"/>
      <c r="AHI32" s="521"/>
      <c r="AHJ32" s="543"/>
      <c r="AHK32" s="544"/>
      <c r="AHL32" s="520"/>
      <c r="AHM32" s="521"/>
      <c r="AHN32" s="521"/>
      <c r="AHO32" s="521"/>
      <c r="AHP32" s="521"/>
      <c r="AHQ32" s="521"/>
      <c r="AHR32" s="543"/>
      <c r="AHS32" s="544"/>
      <c r="AHT32" s="520"/>
      <c r="AHU32" s="521"/>
      <c r="AHV32" s="521"/>
      <c r="AHW32" s="521"/>
      <c r="AHX32" s="521"/>
      <c r="AHY32" s="521"/>
      <c r="AHZ32" s="543"/>
      <c r="AIA32" s="544"/>
      <c r="AIB32" s="520"/>
      <c r="AIC32" s="521"/>
      <c r="AID32" s="521"/>
      <c r="AIE32" s="521"/>
      <c r="AIF32" s="521"/>
      <c r="AIG32" s="521"/>
      <c r="AIH32" s="543"/>
      <c r="AII32" s="544"/>
      <c r="AIJ32" s="520"/>
      <c r="AIK32" s="521"/>
      <c r="AIL32" s="521"/>
      <c r="AIM32" s="521"/>
      <c r="AIN32" s="521"/>
      <c r="AIO32" s="521"/>
      <c r="AIP32" s="543"/>
      <c r="AIQ32" s="544"/>
      <c r="AIR32" s="520"/>
      <c r="AIS32" s="521"/>
      <c r="AIT32" s="521"/>
      <c r="AIU32" s="521"/>
      <c r="AIV32" s="521"/>
      <c r="AIW32" s="521"/>
      <c r="AIX32" s="543"/>
      <c r="AIY32" s="544"/>
      <c r="AIZ32" s="550"/>
      <c r="AJA32" s="522"/>
      <c r="AJB32" s="522"/>
      <c r="AJC32" s="522"/>
      <c r="AJD32" s="522"/>
      <c r="AJE32" s="522"/>
      <c r="AJF32" s="522"/>
      <c r="AJG32" s="523"/>
      <c r="AJH32" s="520"/>
      <c r="AJI32" s="521"/>
      <c r="AJJ32" s="521"/>
      <c r="AJK32" s="521"/>
      <c r="AJL32" s="521"/>
      <c r="AJM32" s="521"/>
      <c r="AJN32" s="522"/>
      <c r="AJO32" s="523"/>
      <c r="AJP32" s="520"/>
      <c r="AJQ32" s="521"/>
      <c r="AJR32" s="521"/>
      <c r="AJS32" s="521"/>
      <c r="AJT32" s="521"/>
      <c r="AJU32" s="521"/>
      <c r="AJV32" s="522"/>
      <c r="AJW32" s="523"/>
      <c r="AJX32" s="520"/>
      <c r="AJY32" s="521"/>
      <c r="AJZ32" s="521"/>
      <c r="AKA32" s="521"/>
      <c r="AKB32" s="521"/>
      <c r="AKC32" s="521"/>
      <c r="AKD32" s="522"/>
      <c r="AKE32" s="523"/>
      <c r="AKF32" s="520"/>
      <c r="AKG32" s="521"/>
      <c r="AKH32" s="521"/>
      <c r="AKI32" s="521"/>
      <c r="AKJ32" s="521"/>
      <c r="AKK32" s="521"/>
      <c r="AKL32" s="522"/>
      <c r="AKM32" s="551"/>
      <c r="AKN32" s="552"/>
      <c r="AKO32" s="521"/>
      <c r="AKP32" s="521"/>
      <c r="AKQ32" s="521"/>
      <c r="AKR32" s="521"/>
      <c r="AKS32" s="521"/>
      <c r="AKT32" s="522"/>
      <c r="AKU32" s="551"/>
      <c r="AKV32" s="520"/>
      <c r="AKW32" s="521"/>
      <c r="AKX32" s="521"/>
      <c r="AKY32" s="521"/>
      <c r="AKZ32" s="521"/>
      <c r="ALA32" s="521"/>
      <c r="ALB32" s="522"/>
      <c r="ALC32" s="523"/>
      <c r="ALD32" s="550"/>
      <c r="ALE32" s="522"/>
      <c r="ALF32" s="522"/>
      <c r="ALG32" s="522"/>
      <c r="ALH32" s="522"/>
      <c r="ALI32" s="522"/>
      <c r="ALJ32" s="522"/>
      <c r="ALK32" s="523"/>
      <c r="ALL32" s="550"/>
      <c r="ALM32" s="522"/>
      <c r="ALN32" s="522"/>
      <c r="ALO32" s="522"/>
      <c r="ALP32" s="522"/>
      <c r="ALQ32" s="522"/>
      <c r="ALR32" s="522"/>
      <c r="ALS32" s="523"/>
      <c r="ALT32" s="520"/>
      <c r="ALU32" s="521"/>
      <c r="ALV32" s="521"/>
      <c r="ALW32" s="521"/>
      <c r="ALX32" s="521"/>
      <c r="ALY32" s="521"/>
      <c r="ALZ32" s="522"/>
      <c r="AMA32" s="523"/>
      <c r="AMB32" s="453"/>
      <c r="AMC32" s="521"/>
      <c r="AMD32" s="521"/>
      <c r="AME32" s="521"/>
      <c r="AMF32" s="521"/>
      <c r="AMG32" s="521"/>
      <c r="AMH32" s="522"/>
      <c r="AMI32" s="523"/>
      <c r="AMJ32" s="520"/>
      <c r="AMK32" s="521"/>
      <c r="AML32" s="521"/>
      <c r="AMM32" s="521"/>
      <c r="AMN32" s="521"/>
      <c r="AMO32" s="521"/>
      <c r="AMP32" s="521"/>
      <c r="AMQ32" s="541"/>
      <c r="AMR32" s="520"/>
      <c r="AMS32" s="521"/>
      <c r="AMT32" s="521"/>
      <c r="AMU32" s="521"/>
      <c r="AMV32" s="521"/>
      <c r="AMW32" s="521"/>
      <c r="AMX32" s="521"/>
      <c r="AMY32" s="541"/>
      <c r="AMZ32" s="520"/>
      <c r="ANA32" s="521"/>
      <c r="ANB32" s="521"/>
      <c r="ANC32" s="521"/>
      <c r="AND32" s="521"/>
      <c r="ANE32" s="521"/>
      <c r="ANF32" s="521"/>
      <c r="ANG32" s="541"/>
      <c r="ANH32" s="520"/>
      <c r="ANI32" s="521"/>
      <c r="ANJ32" s="521"/>
      <c r="ANK32" s="521"/>
      <c r="ANL32" s="521"/>
      <c r="ANM32" s="521"/>
      <c r="ANN32" s="521"/>
      <c r="ANO32" s="541"/>
      <c r="ANP32" s="520"/>
      <c r="ANQ32" s="521"/>
      <c r="ANR32" s="521"/>
      <c r="ANS32" s="521"/>
      <c r="ANT32" s="521"/>
      <c r="ANU32" s="521"/>
      <c r="ANV32" s="521"/>
      <c r="ANW32" s="541"/>
      <c r="ANX32" s="520"/>
      <c r="ANY32" s="521"/>
      <c r="ANZ32" s="521"/>
      <c r="AOA32" s="521"/>
      <c r="AOB32" s="521"/>
      <c r="AOC32" s="521"/>
      <c r="AOD32" s="521"/>
      <c r="AOE32" s="541"/>
      <c r="AOF32" s="520"/>
      <c r="AOG32" s="521"/>
      <c r="AOH32" s="521"/>
      <c r="AOI32" s="521"/>
      <c r="AOJ32" s="521"/>
      <c r="AOK32" s="521"/>
      <c r="AOL32" s="521"/>
      <c r="AOM32" s="541"/>
      <c r="AON32" s="520"/>
      <c r="AOO32" s="521"/>
      <c r="AOP32" s="521"/>
      <c r="AOQ32" s="521"/>
      <c r="AOR32" s="521"/>
      <c r="AOS32" s="521"/>
      <c r="AOT32" s="521"/>
      <c r="AOU32" s="541"/>
      <c r="AOV32" s="542"/>
      <c r="AOW32" s="543"/>
      <c r="AOX32" s="543"/>
      <c r="AOY32" s="543"/>
      <c r="AOZ32" s="543"/>
      <c r="APA32" s="543"/>
      <c r="APB32" s="543"/>
      <c r="APC32" s="544"/>
      <c r="APD32" s="520"/>
      <c r="APE32" s="521"/>
      <c r="APF32" s="521"/>
      <c r="APG32" s="521"/>
      <c r="APH32" s="521"/>
      <c r="API32" s="521"/>
      <c r="APJ32" s="543"/>
      <c r="APK32" s="544"/>
      <c r="APL32" s="520"/>
      <c r="APM32" s="521"/>
      <c r="APN32" s="521"/>
      <c r="APO32" s="521"/>
      <c r="APP32" s="521"/>
      <c r="APQ32" s="521"/>
      <c r="APR32" s="521"/>
      <c r="APS32" s="541"/>
      <c r="APT32" s="520"/>
      <c r="APU32" s="521"/>
      <c r="APV32" s="521"/>
      <c r="APW32" s="521"/>
      <c r="APX32" s="521"/>
      <c r="APY32" s="521"/>
      <c r="APZ32" s="521"/>
      <c r="AQA32" s="541"/>
      <c r="AQB32" s="520"/>
      <c r="AQC32" s="521"/>
      <c r="AQD32" s="521"/>
      <c r="AQE32" s="521"/>
      <c r="AQF32" s="521"/>
      <c r="AQG32" s="521"/>
      <c r="AQH32" s="521"/>
      <c r="AQI32" s="541"/>
      <c r="AQJ32" s="520"/>
      <c r="AQK32" s="521"/>
      <c r="AQL32" s="521"/>
      <c r="AQM32" s="521"/>
      <c r="AQN32" s="521"/>
      <c r="AQO32" s="521"/>
      <c r="AQP32" s="521"/>
      <c r="AQQ32" s="541"/>
      <c r="AQR32" s="520"/>
      <c r="AQS32" s="521"/>
      <c r="AQT32" s="521"/>
      <c r="AQU32" s="521"/>
      <c r="AQV32" s="521"/>
      <c r="AQW32" s="521"/>
      <c r="AQX32" s="521"/>
      <c r="AQY32" s="541"/>
      <c r="AQZ32" s="520"/>
      <c r="ARA32" s="521"/>
      <c r="ARB32" s="521"/>
      <c r="ARC32" s="521"/>
      <c r="ARD32" s="521"/>
      <c r="ARE32" s="521"/>
      <c r="ARF32" s="521"/>
      <c r="ARG32" s="541"/>
      <c r="ARH32" s="520"/>
      <c r="ARI32" s="521"/>
      <c r="ARJ32" s="521"/>
      <c r="ARK32" s="521"/>
      <c r="ARL32" s="521"/>
      <c r="ARM32" s="521"/>
      <c r="ARN32" s="521"/>
      <c r="ARO32" s="541"/>
      <c r="ARP32" s="520"/>
      <c r="ARQ32" s="521"/>
      <c r="ARR32" s="521"/>
      <c r="ARS32" s="521"/>
      <c r="ART32" s="521"/>
      <c r="ARU32" s="521"/>
      <c r="ARV32" s="521"/>
      <c r="ARW32" s="541"/>
      <c r="ARX32" s="520"/>
      <c r="ARY32" s="521"/>
      <c r="ARZ32" s="521"/>
      <c r="ASA32" s="521"/>
      <c r="ASB32" s="521"/>
      <c r="ASC32" s="521"/>
      <c r="ASD32" s="521"/>
      <c r="ASE32" s="541"/>
      <c r="ASF32" s="520"/>
      <c r="ASG32" s="521"/>
      <c r="ASH32" s="521"/>
      <c r="ASI32" s="521"/>
      <c r="ASJ32" s="521"/>
      <c r="ASK32" s="521"/>
      <c r="ASL32" s="521"/>
      <c r="ASM32" s="541"/>
      <c r="ASN32" s="520"/>
      <c r="ASO32" s="521"/>
      <c r="ASP32" s="521"/>
      <c r="ASQ32" s="521"/>
      <c r="ASR32" s="521"/>
      <c r="ASS32" s="521"/>
      <c r="AST32" s="521"/>
      <c r="ASU32" s="541"/>
      <c r="ASV32" s="520"/>
      <c r="ASW32" s="521"/>
      <c r="ASX32" s="521"/>
      <c r="ASY32" s="521"/>
      <c r="ASZ32" s="521"/>
      <c r="ATA32" s="521"/>
      <c r="ATB32" s="553"/>
      <c r="ATC32" s="554"/>
      <c r="ATD32" s="520"/>
      <c r="ATE32" s="521"/>
      <c r="ATF32" s="521"/>
      <c r="ATG32" s="521"/>
      <c r="ATH32" s="521"/>
      <c r="ATI32" s="521"/>
      <c r="ATJ32" s="521"/>
      <c r="ATK32" s="541"/>
      <c r="ATL32" s="520"/>
      <c r="ATM32" s="521"/>
      <c r="ATN32" s="521"/>
      <c r="ATO32" s="521"/>
      <c r="ATP32" s="521"/>
      <c r="ATQ32" s="521"/>
      <c r="ATR32" s="521"/>
      <c r="ATS32" s="541"/>
      <c r="ATT32" s="520"/>
      <c r="ATU32" s="521"/>
      <c r="ATV32" s="521"/>
      <c r="ATW32" s="521"/>
      <c r="ATX32" s="521"/>
      <c r="ATY32" s="521"/>
      <c r="ATZ32" s="521"/>
      <c r="AUA32" s="541"/>
      <c r="AUB32" s="520"/>
      <c r="AUC32" s="521"/>
      <c r="AUD32" s="521"/>
      <c r="AUE32" s="521"/>
      <c r="AUF32" s="521"/>
      <c r="AUG32" s="521"/>
      <c r="AUH32" s="521"/>
      <c r="AUI32" s="541"/>
      <c r="AUJ32" s="550"/>
      <c r="AUK32" s="522"/>
      <c r="AUL32" s="522"/>
      <c r="AUM32" s="522"/>
      <c r="AUN32" s="522"/>
      <c r="AUO32" s="522"/>
      <c r="AUP32" s="521"/>
      <c r="AUQ32" s="541"/>
      <c r="AUR32" s="520"/>
      <c r="AUS32" s="521"/>
      <c r="AUT32" s="521"/>
      <c r="AUU32" s="521"/>
      <c r="AUV32" s="521"/>
      <c r="AUW32" s="521"/>
      <c r="AUX32" s="521"/>
      <c r="AUY32" s="541"/>
      <c r="AUZ32" s="520"/>
      <c r="AVA32" s="521"/>
      <c r="AVB32" s="521"/>
      <c r="AVC32" s="521"/>
      <c r="AVD32" s="521"/>
      <c r="AVE32" s="521"/>
      <c r="AVF32" s="521"/>
      <c r="AVG32" s="541"/>
      <c r="AVH32" s="520"/>
      <c r="AVI32" s="521"/>
      <c r="AVJ32" s="521"/>
      <c r="AVK32" s="521"/>
      <c r="AVL32" s="521"/>
      <c r="AVM32" s="521"/>
      <c r="AVN32" s="521"/>
      <c r="AVO32" s="541"/>
      <c r="AVP32" s="520"/>
      <c r="AVQ32" s="521"/>
      <c r="AVR32" s="521"/>
      <c r="AVS32" s="521"/>
      <c r="AVT32" s="521"/>
      <c r="AVU32" s="521"/>
      <c r="AVV32" s="521"/>
      <c r="AVW32" s="541"/>
      <c r="AVX32" s="520"/>
      <c r="AVY32" s="521"/>
      <c r="AVZ32" s="521"/>
      <c r="AWA32" s="521"/>
      <c r="AWB32" s="521"/>
      <c r="AWC32" s="521"/>
      <c r="AWD32" s="522"/>
      <c r="AWE32" s="523"/>
      <c r="AWF32" s="520"/>
      <c r="AWG32" s="521"/>
      <c r="AWH32" s="521"/>
      <c r="AWI32" s="521"/>
      <c r="AWJ32" s="521"/>
      <c r="AWK32" s="521"/>
      <c r="AWL32" s="522"/>
      <c r="AWM32" s="551"/>
      <c r="AWN32" s="520"/>
      <c r="AWO32" s="521"/>
      <c r="AWP32" s="521"/>
      <c r="AWQ32" s="521"/>
      <c r="AWR32" s="521"/>
      <c r="AWS32" s="521"/>
      <c r="AWT32" s="522"/>
      <c r="AWU32" s="523"/>
      <c r="AWV32" s="520"/>
      <c r="AWW32" s="521"/>
      <c r="AWX32" s="521"/>
      <c r="AWY32" s="521"/>
      <c r="AWZ32" s="521"/>
      <c r="AXA32" s="521"/>
      <c r="AXB32" s="522"/>
      <c r="AXC32" s="523"/>
      <c r="AXD32" s="520"/>
      <c r="AXE32" s="521"/>
      <c r="AXF32" s="521"/>
      <c r="AXG32" s="521"/>
      <c r="AXH32" s="521"/>
      <c r="AXI32" s="521"/>
      <c r="AXJ32" s="522"/>
      <c r="AXK32" s="523"/>
      <c r="AXL32" s="520"/>
      <c r="AXM32" s="521"/>
      <c r="AXN32" s="521"/>
      <c r="AXO32" s="521"/>
      <c r="AXP32" s="521"/>
      <c r="AXQ32" s="521"/>
      <c r="AXR32" s="522"/>
      <c r="AXS32" s="523"/>
      <c r="AXT32" s="520"/>
      <c r="AXU32" s="526"/>
      <c r="AXV32" s="526"/>
      <c r="AXW32" s="526"/>
      <c r="AXX32" s="526"/>
      <c r="AXY32" s="526"/>
      <c r="AXZ32" s="522"/>
      <c r="AYA32" s="523"/>
      <c r="AYB32" s="520"/>
      <c r="AYC32" s="521"/>
      <c r="AYD32" s="521"/>
      <c r="AYE32" s="521"/>
      <c r="AYF32" s="521"/>
      <c r="AYG32" s="521"/>
      <c r="AYH32" s="522"/>
      <c r="AYI32" s="523"/>
      <c r="AYJ32" s="520"/>
      <c r="AYK32" s="521"/>
      <c r="AYL32" s="521"/>
      <c r="AYM32" s="521"/>
      <c r="AYN32" s="521"/>
      <c r="AYO32" s="521"/>
      <c r="AYP32" s="522"/>
      <c r="AYQ32" s="523"/>
      <c r="AYR32" s="520"/>
      <c r="AYS32" s="521"/>
      <c r="AYT32" s="521"/>
      <c r="AYU32" s="521"/>
      <c r="AYV32" s="521"/>
      <c r="AYW32" s="521"/>
      <c r="AYX32" s="522"/>
      <c r="AYY32" s="523"/>
      <c r="AYZ32" s="520"/>
      <c r="AZA32" s="521"/>
      <c r="AZB32" s="521"/>
      <c r="AZC32" s="521"/>
      <c r="AZD32" s="521"/>
      <c r="AZE32" s="521"/>
      <c r="AZF32" s="522"/>
      <c r="AZG32" s="523"/>
      <c r="AZH32" s="520"/>
      <c r="AZI32" s="521"/>
      <c r="AZJ32" s="521"/>
      <c r="AZK32" s="521"/>
      <c r="AZL32" s="521"/>
      <c r="AZM32" s="521"/>
      <c r="AZN32" s="522"/>
      <c r="AZO32" s="523"/>
      <c r="AZP32" s="520"/>
      <c r="AZQ32" s="521"/>
      <c r="AZR32" s="521"/>
      <c r="AZS32" s="521"/>
      <c r="AZT32" s="521"/>
      <c r="AZU32" s="521"/>
      <c r="AZV32" s="522"/>
      <c r="AZW32" s="523"/>
      <c r="AZX32" s="520"/>
      <c r="AZY32" s="521"/>
      <c r="AZZ32" s="521"/>
      <c r="BAA32" s="521"/>
      <c r="BAB32" s="521"/>
      <c r="BAC32" s="521"/>
      <c r="BAD32" s="522"/>
      <c r="BAE32" s="523"/>
      <c r="BAF32" s="520"/>
      <c r="BAG32" s="521"/>
      <c r="BAH32" s="521"/>
      <c r="BAI32" s="521"/>
      <c r="BAJ32" s="521"/>
      <c r="BAK32" s="521"/>
      <c r="BAL32" s="522"/>
      <c r="BAM32" s="523"/>
      <c r="BAN32" s="520"/>
      <c r="BAO32" s="521"/>
      <c r="BAP32" s="521"/>
      <c r="BAQ32" s="521"/>
      <c r="BAR32" s="521"/>
      <c r="BAS32" s="521"/>
      <c r="BAT32" s="522"/>
      <c r="BAU32" s="523"/>
      <c r="BAV32" s="520"/>
      <c r="BAW32" s="521"/>
      <c r="BAX32" s="521"/>
      <c r="BAY32" s="521"/>
      <c r="BAZ32" s="521"/>
      <c r="BBA32" s="521"/>
      <c r="BBB32" s="522"/>
      <c r="BBC32" s="523"/>
      <c r="BBD32" s="520"/>
      <c r="BBE32" s="521"/>
      <c r="BBF32" s="521"/>
      <c r="BBG32" s="521"/>
      <c r="BBH32" s="521"/>
      <c r="BBI32" s="521"/>
      <c r="BBJ32" s="522"/>
      <c r="BBK32" s="523"/>
      <c r="BBL32" s="520"/>
      <c r="BBM32" s="521"/>
      <c r="BBN32" s="521"/>
      <c r="BBO32" s="521"/>
      <c r="BBP32" s="521"/>
      <c r="BBQ32" s="521"/>
      <c r="BBR32" s="522"/>
      <c r="BBS32" s="523"/>
      <c r="BBT32" s="520"/>
      <c r="BBU32" s="521"/>
      <c r="BBV32" s="521"/>
      <c r="BBW32" s="521"/>
      <c r="BBX32" s="521"/>
      <c r="BBY32" s="521"/>
      <c r="BBZ32" s="522"/>
      <c r="BCA32" s="523"/>
      <c r="BCB32" s="520"/>
      <c r="BCC32" s="521"/>
      <c r="BCD32" s="521"/>
      <c r="BCE32" s="521"/>
      <c r="BCF32" s="521"/>
      <c r="BCG32" s="521"/>
      <c r="BCH32" s="522"/>
      <c r="BCI32" s="523"/>
      <c r="BCJ32" s="520"/>
      <c r="BCK32" s="521"/>
      <c r="BCL32" s="521"/>
      <c r="BCM32" s="521"/>
      <c r="BCN32" s="521"/>
      <c r="BCO32" s="521"/>
      <c r="BCP32" s="522"/>
      <c r="BCQ32" s="523"/>
      <c r="BCR32" s="520"/>
      <c r="BCS32" s="521"/>
      <c r="BCT32" s="521"/>
      <c r="BCU32" s="521"/>
      <c r="BCV32" s="521"/>
      <c r="BCW32" s="521"/>
      <c r="BCX32" s="522"/>
      <c r="BCY32" s="523"/>
      <c r="BCZ32" s="520"/>
      <c r="BDA32" s="521"/>
      <c r="BDB32" s="521"/>
      <c r="BDC32" s="521"/>
      <c r="BDD32" s="521"/>
      <c r="BDE32" s="521"/>
      <c r="BDF32" s="522"/>
      <c r="BDG32" s="523"/>
      <c r="BDH32" s="520"/>
      <c r="BDI32" s="521"/>
      <c r="BDJ32" s="521"/>
      <c r="BDK32" s="521"/>
      <c r="BDL32" s="521"/>
      <c r="BDM32" s="521"/>
      <c r="BDN32" s="522"/>
      <c r="BDO32" s="523"/>
      <c r="BDP32" s="520"/>
      <c r="BDQ32" s="521"/>
      <c r="BDR32" s="521"/>
      <c r="BDS32" s="521"/>
      <c r="BDT32" s="521"/>
      <c r="BDU32" s="521"/>
      <c r="BDV32" s="522"/>
      <c r="BDW32" s="523"/>
      <c r="BDX32" s="520"/>
      <c r="BDY32" s="521"/>
      <c r="BDZ32" s="521"/>
      <c r="BEA32" s="521"/>
      <c r="BEB32" s="521"/>
      <c r="BEC32" s="521"/>
      <c r="BED32" s="522"/>
      <c r="BEE32" s="523"/>
      <c r="BEF32" s="520"/>
      <c r="BEG32" s="521"/>
      <c r="BEH32" s="521"/>
      <c r="BEI32" s="521"/>
      <c r="BEJ32" s="521"/>
      <c r="BEK32" s="521"/>
      <c r="BEL32" s="522"/>
      <c r="BEM32" s="523"/>
      <c r="BEN32" s="520"/>
      <c r="BEO32" s="521"/>
      <c r="BEP32" s="521"/>
      <c r="BEQ32" s="521"/>
      <c r="BER32" s="521"/>
      <c r="BES32" s="521"/>
      <c r="BET32" s="522"/>
      <c r="BEU32" s="523"/>
      <c r="BEV32" s="520"/>
      <c r="BEW32" s="521"/>
      <c r="BEX32" s="521"/>
      <c r="BEY32" s="521"/>
      <c r="BEZ32" s="521"/>
      <c r="BFA32" s="521"/>
      <c r="BFB32" s="522"/>
      <c r="BFC32" s="523"/>
      <c r="BFD32" s="520"/>
      <c r="BFE32" s="521"/>
      <c r="BFF32" s="521"/>
      <c r="BFG32" s="521"/>
      <c r="BFH32" s="521"/>
      <c r="BFI32" s="521"/>
      <c r="BFJ32" s="522"/>
      <c r="BFK32" s="523"/>
      <c r="BFL32" s="520"/>
      <c r="BFM32" s="521"/>
      <c r="BFN32" s="521"/>
      <c r="BFO32" s="521"/>
      <c r="BFP32" s="521"/>
      <c r="BFQ32" s="521"/>
      <c r="BFR32" s="522"/>
      <c r="BFS32" s="523"/>
      <c r="BFT32" s="520"/>
      <c r="BFU32" s="521"/>
      <c r="BFV32" s="521"/>
      <c r="BFW32" s="521"/>
      <c r="BFX32" s="521"/>
      <c r="BFY32" s="521"/>
      <c r="BFZ32" s="522"/>
      <c r="BGA32" s="523"/>
      <c r="BGB32" s="520"/>
      <c r="BGC32" s="521"/>
      <c r="BGD32" s="521"/>
      <c r="BGE32" s="521"/>
      <c r="BGF32" s="521"/>
      <c r="BGG32" s="521"/>
      <c r="BGH32" s="522"/>
      <c r="BGI32" s="523"/>
      <c r="BGJ32" s="520"/>
      <c r="BGK32" s="521"/>
      <c r="BGL32" s="521"/>
      <c r="BGM32" s="521"/>
      <c r="BGN32" s="521"/>
      <c r="BGO32" s="521"/>
      <c r="BGP32" s="522"/>
      <c r="BGQ32" s="523"/>
      <c r="BGR32" s="520"/>
      <c r="BGS32" s="521"/>
      <c r="BGT32" s="521"/>
      <c r="BGU32" s="521"/>
      <c r="BGV32" s="521"/>
      <c r="BGW32" s="521"/>
      <c r="BGX32" s="522"/>
      <c r="BGY32" s="523"/>
      <c r="BGZ32" s="520"/>
      <c r="BHA32" s="521"/>
      <c r="BHB32" s="521"/>
      <c r="BHC32" s="521"/>
      <c r="BHD32" s="521"/>
      <c r="BHE32" s="521"/>
      <c r="BHF32" s="522"/>
      <c r="BHG32" s="523"/>
      <c r="BHH32" s="520"/>
      <c r="BHI32" s="521"/>
      <c r="BHJ32" s="521"/>
      <c r="BHK32" s="521"/>
      <c r="BHL32" s="521"/>
      <c r="BHM32" s="521"/>
      <c r="BHN32" s="522"/>
      <c r="BHO32" s="523"/>
      <c r="BHP32" s="520"/>
      <c r="BHQ32" s="521"/>
      <c r="BHR32" s="521"/>
      <c r="BHS32" s="521"/>
      <c r="BHT32" s="521"/>
      <c r="BHU32" s="521"/>
      <c r="BHV32" s="522"/>
      <c r="BHW32" s="523"/>
      <c r="BHX32" s="520"/>
      <c r="BHY32" s="521"/>
      <c r="BHZ32" s="521"/>
      <c r="BIA32" s="521"/>
      <c r="BIB32" s="521"/>
      <c r="BIC32" s="521"/>
      <c r="BID32" s="522"/>
      <c r="BIE32" s="523"/>
      <c r="BIF32" s="520"/>
      <c r="BIG32" s="521"/>
      <c r="BIH32" s="521"/>
      <c r="BII32" s="521"/>
      <c r="BIJ32" s="521"/>
      <c r="BIK32" s="521"/>
      <c r="BIL32" s="522"/>
      <c r="BIM32" s="523"/>
      <c r="BIN32" s="520"/>
      <c r="BIO32" s="521"/>
      <c r="BIP32" s="521"/>
      <c r="BIQ32" s="521"/>
      <c r="BIR32" s="521"/>
      <c r="BIS32" s="521"/>
      <c r="BIT32" s="522"/>
      <c r="BIU32" s="551"/>
      <c r="BIV32" s="552"/>
      <c r="BIW32" s="521"/>
      <c r="BIX32" s="521"/>
      <c r="BIY32" s="521"/>
      <c r="BIZ32" s="521"/>
      <c r="BJA32" s="521"/>
      <c r="BJB32" s="522"/>
      <c r="BJC32" s="551"/>
      <c r="BJD32" s="520"/>
      <c r="BJE32" s="521"/>
      <c r="BJF32" s="521"/>
      <c r="BJG32" s="521"/>
      <c r="BJH32" s="521"/>
      <c r="BJI32" s="521"/>
      <c r="BJJ32" s="522"/>
      <c r="BJK32" s="523"/>
      <c r="BJL32" s="520"/>
      <c r="BJM32" s="521"/>
      <c r="BJN32" s="521"/>
      <c r="BJO32" s="521"/>
      <c r="BJP32" s="521"/>
      <c r="BJQ32" s="521"/>
      <c r="BJR32" s="522"/>
      <c r="BJS32" s="523"/>
      <c r="BJT32" s="520"/>
      <c r="BJU32" s="521"/>
      <c r="BJV32" s="521"/>
      <c r="BJW32" s="521"/>
      <c r="BJX32" s="521"/>
      <c r="BJY32" s="521"/>
      <c r="BJZ32" s="522"/>
      <c r="BKA32" s="523"/>
      <c r="BKB32" s="520"/>
      <c r="BKC32" s="521"/>
      <c r="BKD32" s="521"/>
      <c r="BKE32" s="521"/>
      <c r="BKF32" s="521"/>
      <c r="BKG32" s="521"/>
      <c r="BKH32" s="522"/>
      <c r="BKI32" s="523"/>
      <c r="BKJ32" s="520"/>
      <c r="BKK32" s="521"/>
      <c r="BKL32" s="521"/>
      <c r="BKM32" s="521"/>
      <c r="BKN32" s="521"/>
      <c r="BKO32" s="521"/>
      <c r="BKP32" s="522"/>
      <c r="BKQ32" s="523"/>
      <c r="BKR32" s="520"/>
      <c r="BKS32" s="526"/>
      <c r="BKT32" s="526"/>
      <c r="BKU32" s="526"/>
      <c r="BKV32" s="526"/>
      <c r="BKW32" s="526"/>
      <c r="BKX32" s="522"/>
      <c r="BKY32" s="523"/>
      <c r="BKZ32" s="520"/>
      <c r="BLA32" s="521"/>
      <c r="BLB32" s="521"/>
      <c r="BLC32" s="521"/>
      <c r="BLD32" s="521"/>
      <c r="BLE32" s="521"/>
      <c r="BLF32" s="522"/>
      <c r="BLG32" s="523"/>
      <c r="BLH32" s="520"/>
      <c r="BLI32" s="521"/>
      <c r="BLJ32" s="521"/>
      <c r="BLK32" s="521"/>
      <c r="BLL32" s="521"/>
      <c r="BLM32" s="521"/>
      <c r="BLN32" s="522"/>
      <c r="BLO32" s="523"/>
      <c r="BLP32" s="520"/>
      <c r="BLQ32" s="521"/>
      <c r="BLR32" s="521"/>
      <c r="BLS32" s="521"/>
      <c r="BLT32" s="521"/>
      <c r="BLU32" s="521"/>
      <c r="BLV32" s="522"/>
      <c r="BLW32" s="523"/>
      <c r="BLX32" s="520"/>
      <c r="BLY32" s="521"/>
      <c r="BLZ32" s="521"/>
      <c r="BMA32" s="521"/>
      <c r="BMB32" s="521"/>
      <c r="BMC32" s="521"/>
      <c r="BMD32" s="522"/>
      <c r="BME32" s="523"/>
      <c r="BMF32" s="520"/>
      <c r="BMG32" s="526"/>
      <c r="BMH32" s="526"/>
      <c r="BMI32" s="526"/>
      <c r="BMJ32" s="526"/>
      <c r="BMK32" s="526"/>
      <c r="BML32" s="522"/>
      <c r="BMM32" s="523"/>
      <c r="BMN32" s="520"/>
      <c r="BMO32" s="521"/>
      <c r="BMP32" s="521"/>
      <c r="BMQ32" s="521"/>
      <c r="BMR32" s="521"/>
      <c r="BMS32" s="521"/>
      <c r="BMT32" s="522"/>
      <c r="BMU32" s="523"/>
      <c r="BMV32" s="520"/>
      <c r="BMW32" s="521"/>
      <c r="BMX32" s="521"/>
      <c r="BMY32" s="521"/>
      <c r="BMZ32" s="521"/>
      <c r="BNA32" s="521"/>
      <c r="BNB32" s="522"/>
      <c r="BNC32" s="523"/>
      <c r="BND32" s="520"/>
      <c r="BNE32" s="521"/>
      <c r="BNF32" s="521"/>
      <c r="BNG32" s="521"/>
      <c r="BNH32" s="521"/>
      <c r="BNI32" s="521"/>
      <c r="BNJ32" s="522"/>
      <c r="BNK32" s="523"/>
      <c r="BNL32" s="520"/>
      <c r="BNM32" s="521"/>
      <c r="BNN32" s="521"/>
      <c r="BNO32" s="521"/>
      <c r="BNP32" s="521"/>
      <c r="BNQ32" s="521"/>
      <c r="BNR32" s="522"/>
      <c r="BNS32" s="523"/>
      <c r="BNT32" s="520"/>
      <c r="BNU32" s="521"/>
      <c r="BNV32" s="521"/>
      <c r="BNW32" s="521"/>
      <c r="BNX32" s="521"/>
      <c r="BNY32" s="521"/>
      <c r="BNZ32" s="522"/>
      <c r="BOA32" s="523"/>
      <c r="BOB32" s="520"/>
      <c r="BOC32" s="526"/>
      <c r="BOD32" s="526"/>
      <c r="BOE32" s="526"/>
      <c r="BOF32" s="526"/>
      <c r="BOG32" s="526"/>
      <c r="BOH32" s="522"/>
      <c r="BOI32" s="523"/>
      <c r="BOJ32" s="520"/>
      <c r="BOK32" s="521"/>
      <c r="BOL32" s="521"/>
      <c r="BOM32" s="521"/>
      <c r="BON32" s="521"/>
      <c r="BOO32" s="521"/>
      <c r="BOP32" s="522"/>
      <c r="BOQ32" s="523"/>
      <c r="BOR32" s="520"/>
      <c r="BOS32" s="521"/>
      <c r="BOT32" s="521"/>
      <c r="BOU32" s="521"/>
      <c r="BOV32" s="521"/>
      <c r="BOW32" s="521"/>
      <c r="BOX32" s="522"/>
      <c r="BOY32" s="523"/>
      <c r="BOZ32" s="520"/>
      <c r="BPA32" s="521"/>
      <c r="BPB32" s="521"/>
      <c r="BPC32" s="521"/>
      <c r="BPD32" s="521"/>
      <c r="BPE32" s="521"/>
      <c r="BPF32" s="522"/>
      <c r="BPG32" s="523"/>
      <c r="BPH32" s="520"/>
      <c r="BPI32" s="521"/>
      <c r="BPJ32" s="521"/>
      <c r="BPK32" s="521"/>
      <c r="BPL32" s="521"/>
      <c r="BPM32" s="521"/>
      <c r="BPN32" s="522"/>
      <c r="BPO32" s="523"/>
      <c r="BPP32" s="520"/>
      <c r="BPQ32" s="521"/>
      <c r="BPR32" s="521"/>
      <c r="BPS32" s="521"/>
      <c r="BPT32" s="521"/>
      <c r="BPU32" s="521"/>
      <c r="BPV32" s="522"/>
      <c r="BPW32" s="523"/>
      <c r="BPX32" s="520"/>
      <c r="BPY32" s="521"/>
      <c r="BPZ32" s="521"/>
      <c r="BQA32" s="521"/>
      <c r="BQB32" s="521"/>
      <c r="BQC32" s="521"/>
      <c r="BQD32" s="522"/>
      <c r="BQE32" s="523"/>
      <c r="BQF32" s="520"/>
      <c r="BQG32" s="521"/>
      <c r="BQH32" s="521"/>
      <c r="BQI32" s="521"/>
      <c r="BQJ32" s="521"/>
      <c r="BQK32" s="521"/>
      <c r="BQL32" s="522"/>
      <c r="BQM32" s="523"/>
      <c r="BQN32" s="520"/>
      <c r="BQO32" s="521"/>
      <c r="BQP32" s="521"/>
      <c r="BQQ32" s="521"/>
      <c r="BQR32" s="521"/>
      <c r="BQS32" s="521"/>
      <c r="BQT32" s="522"/>
      <c r="BQU32" s="523"/>
      <c r="BQV32" s="520"/>
      <c r="BQW32" s="521"/>
      <c r="BQX32" s="521"/>
      <c r="BQY32" s="521"/>
      <c r="BQZ32" s="521"/>
      <c r="BRA32" s="521"/>
      <c r="BRB32" s="522"/>
      <c r="BRC32" s="523"/>
      <c r="BRD32" s="520"/>
      <c r="BRE32" s="521"/>
      <c r="BRF32" s="521"/>
      <c r="BRG32" s="521"/>
      <c r="BRH32" s="521"/>
      <c r="BRI32" s="521"/>
      <c r="BRJ32" s="522"/>
      <c r="BRK32" s="523"/>
      <c r="BRL32" s="542"/>
      <c r="BRM32" s="543"/>
      <c r="BRN32" s="543"/>
      <c r="BRO32" s="543"/>
      <c r="BRP32" s="543"/>
      <c r="BRQ32" s="543"/>
      <c r="BRR32" s="543"/>
      <c r="BRS32" s="544"/>
      <c r="BRT32" s="520"/>
      <c r="BRU32" s="521"/>
      <c r="BRV32" s="521"/>
      <c r="BRW32" s="521"/>
      <c r="BRX32" s="521"/>
      <c r="BRY32" s="521"/>
      <c r="BRZ32" s="522"/>
      <c r="BSA32" s="523"/>
      <c r="BSB32" s="520"/>
      <c r="BSC32" s="521"/>
      <c r="BSD32" s="521"/>
      <c r="BSE32" s="521"/>
      <c r="BSF32" s="521"/>
      <c r="BSG32" s="521"/>
      <c r="BSH32" s="522"/>
      <c r="BSI32" s="523"/>
      <c r="BSJ32" s="520"/>
      <c r="BSK32" s="521"/>
      <c r="BSL32" s="521"/>
      <c r="BSM32" s="521"/>
      <c r="BSN32" s="521"/>
      <c r="BSO32" s="521"/>
      <c r="BSP32" s="522"/>
      <c r="BSQ32" s="523"/>
      <c r="BSR32" s="520"/>
      <c r="BSS32" s="521"/>
      <c r="BST32" s="521"/>
      <c r="BSU32" s="521"/>
      <c r="BSV32" s="521"/>
      <c r="BSW32" s="521"/>
      <c r="BSX32" s="522"/>
      <c r="BSY32" s="523"/>
      <c r="BSZ32" s="520"/>
      <c r="BTA32" s="521"/>
      <c r="BTB32" s="521"/>
      <c r="BTC32" s="521"/>
      <c r="BTD32" s="521"/>
      <c r="BTE32" s="521"/>
      <c r="BTF32" s="522"/>
      <c r="BTG32" s="523"/>
      <c r="BTH32" s="520"/>
      <c r="BTI32" s="521"/>
      <c r="BTJ32" s="521"/>
      <c r="BTK32" s="521"/>
      <c r="BTL32" s="521"/>
      <c r="BTM32" s="521"/>
      <c r="BTN32" s="543"/>
      <c r="BTO32" s="544"/>
      <c r="BTP32" s="520"/>
      <c r="BTQ32" s="521"/>
      <c r="BTR32" s="521"/>
      <c r="BTS32" s="521"/>
      <c r="BTT32" s="521"/>
      <c r="BTU32" s="521"/>
      <c r="BTV32" s="522"/>
      <c r="BTW32" s="523"/>
      <c r="BTX32" s="520"/>
      <c r="BTY32" s="521"/>
      <c r="BTZ32" s="521"/>
      <c r="BUA32" s="521"/>
      <c r="BUB32" s="521"/>
      <c r="BUC32" s="521"/>
      <c r="BUD32" s="543"/>
      <c r="BUE32" s="544"/>
      <c r="BUF32" s="520"/>
      <c r="BUG32" s="521"/>
      <c r="BUH32" s="521"/>
      <c r="BUI32" s="521"/>
      <c r="BUJ32" s="521"/>
      <c r="BUK32" s="521"/>
      <c r="BUL32" s="543"/>
      <c r="BUM32" s="544"/>
      <c r="BUN32" s="520"/>
      <c r="BUO32" s="521"/>
      <c r="BUP32" s="521"/>
      <c r="BUQ32" s="521"/>
      <c r="BUR32" s="521"/>
      <c r="BUS32" s="521"/>
      <c r="BUT32" s="543"/>
      <c r="BUU32" s="544"/>
      <c r="BUV32" s="520"/>
      <c r="BUW32" s="521"/>
      <c r="BUX32" s="521"/>
      <c r="BUY32" s="521"/>
      <c r="BUZ32" s="521"/>
      <c r="BVA32" s="521"/>
      <c r="BVB32" s="543"/>
      <c r="BVC32" s="544"/>
      <c r="BVD32" s="520"/>
      <c r="BVE32" s="521"/>
      <c r="BVF32" s="521"/>
      <c r="BVG32" s="521"/>
      <c r="BVH32" s="521"/>
      <c r="BVI32" s="521"/>
      <c r="BVJ32" s="543"/>
      <c r="BVK32" s="544"/>
      <c r="BVL32" s="520"/>
      <c r="BVM32" s="521"/>
      <c r="BVN32" s="521"/>
      <c r="BVO32" s="521"/>
      <c r="BVP32" s="521"/>
      <c r="BVQ32" s="521"/>
      <c r="BVR32" s="543"/>
      <c r="BVS32" s="544"/>
      <c r="BVT32" s="520"/>
      <c r="BVU32" s="521"/>
      <c r="BVV32" s="521"/>
      <c r="BVW32" s="521"/>
      <c r="BVX32" s="521"/>
      <c r="BVY32" s="521"/>
      <c r="BVZ32" s="543"/>
      <c r="BWA32" s="544"/>
      <c r="BWB32" s="520"/>
      <c r="BWC32" s="521"/>
      <c r="BWD32" s="521"/>
      <c r="BWE32" s="521"/>
      <c r="BWF32" s="521"/>
      <c r="BWG32" s="521"/>
      <c r="BWH32" s="543"/>
      <c r="BWI32" s="544"/>
      <c r="BWJ32" s="520"/>
      <c r="BWK32" s="521"/>
      <c r="BWL32" s="521"/>
      <c r="BWM32" s="521"/>
      <c r="BWN32" s="521"/>
      <c r="BWO32" s="521"/>
      <c r="BWP32" s="543"/>
      <c r="BWQ32" s="544"/>
      <c r="BWR32" s="520"/>
      <c r="BWS32" s="521"/>
      <c r="BWT32" s="521"/>
      <c r="BWU32" s="521"/>
      <c r="BWV32" s="521"/>
      <c r="BWW32" s="521"/>
      <c r="BWX32" s="543"/>
      <c r="BWY32" s="544"/>
      <c r="BWZ32" s="520"/>
      <c r="BXA32" s="521"/>
      <c r="BXB32" s="521"/>
      <c r="BXC32" s="521"/>
      <c r="BXD32" s="521"/>
      <c r="BXE32" s="521"/>
      <c r="BXF32" s="543"/>
      <c r="BXG32" s="544"/>
      <c r="BXH32" s="520"/>
      <c r="BXI32" s="521"/>
      <c r="BXJ32" s="521"/>
      <c r="BXK32" s="521"/>
      <c r="BXL32" s="521"/>
      <c r="BXM32" s="521"/>
      <c r="BXN32" s="543"/>
      <c r="BXO32" s="544"/>
      <c r="BXP32" s="520"/>
      <c r="BXQ32" s="521"/>
      <c r="BXR32" s="521"/>
      <c r="BXS32" s="521"/>
      <c r="BXT32" s="521"/>
      <c r="BXU32" s="521"/>
      <c r="BXV32" s="543"/>
      <c r="BXW32" s="544"/>
      <c r="BXX32" s="520"/>
      <c r="BXY32" s="521"/>
      <c r="BXZ32" s="521"/>
      <c r="BYA32" s="521"/>
      <c r="BYB32" s="521"/>
      <c r="BYC32" s="521"/>
      <c r="BYD32" s="543"/>
      <c r="BYE32" s="544"/>
      <c r="BYF32" s="520"/>
      <c r="BYG32" s="521"/>
      <c r="BYH32" s="521"/>
      <c r="BYI32" s="521"/>
      <c r="BYJ32" s="521"/>
      <c r="BYK32" s="521"/>
      <c r="BYL32" s="543"/>
      <c r="BYM32" s="544"/>
      <c r="BYN32" s="520"/>
      <c r="BYO32" s="521"/>
      <c r="BYP32" s="521"/>
      <c r="BYQ32" s="521"/>
      <c r="BYR32" s="521"/>
      <c r="BYS32" s="521"/>
      <c r="BYT32" s="543"/>
      <c r="BYU32" s="544"/>
      <c r="BYV32" s="520"/>
      <c r="BYW32" s="521"/>
      <c r="BYX32" s="521"/>
      <c r="BYY32" s="521"/>
      <c r="BYZ32" s="521"/>
      <c r="BZA32" s="521"/>
      <c r="BZB32" s="543"/>
      <c r="BZC32" s="544"/>
      <c r="BZD32" s="520"/>
      <c r="BZE32" s="521"/>
      <c r="BZF32" s="521"/>
      <c r="BZG32" s="521"/>
      <c r="BZH32" s="521"/>
      <c r="BZI32" s="521"/>
      <c r="BZJ32" s="543"/>
      <c r="BZK32" s="544"/>
      <c r="BZL32" s="520"/>
      <c r="BZM32" s="521"/>
      <c r="BZN32" s="521"/>
      <c r="BZO32" s="521"/>
      <c r="BZP32" s="521"/>
      <c r="BZQ32" s="521"/>
      <c r="BZR32" s="543"/>
      <c r="BZS32" s="544"/>
      <c r="BZT32" s="520"/>
      <c r="BZU32" s="521"/>
      <c r="BZV32" s="521"/>
      <c r="BZW32" s="521"/>
      <c r="BZX32" s="521"/>
      <c r="BZY32" s="521"/>
      <c r="BZZ32" s="543"/>
      <c r="CAA32" s="544"/>
      <c r="CAB32" s="520"/>
      <c r="CAC32" s="521"/>
      <c r="CAD32" s="521"/>
      <c r="CAE32" s="521"/>
      <c r="CAF32" s="521"/>
      <c r="CAG32" s="521"/>
      <c r="CAH32" s="543"/>
      <c r="CAI32" s="544"/>
      <c r="CAJ32" s="520"/>
      <c r="CAK32" s="521"/>
      <c r="CAL32" s="521"/>
      <c r="CAM32" s="521"/>
      <c r="CAN32" s="521"/>
      <c r="CAO32" s="521"/>
      <c r="CAP32" s="543"/>
      <c r="CAQ32" s="544"/>
      <c r="CAR32" s="520"/>
      <c r="CAS32" s="521"/>
      <c r="CAT32" s="521"/>
      <c r="CAU32" s="521"/>
      <c r="CAV32" s="521"/>
      <c r="CAW32" s="521"/>
      <c r="CAX32" s="543"/>
      <c r="CAY32" s="544"/>
      <c r="CAZ32" s="520"/>
      <c r="CBA32" s="521"/>
      <c r="CBB32" s="521"/>
      <c r="CBC32" s="521"/>
      <c r="CBD32" s="521"/>
      <c r="CBE32" s="521"/>
      <c r="CBF32" s="543"/>
      <c r="CBG32" s="544"/>
      <c r="CBH32" s="520"/>
      <c r="CBI32" s="521"/>
      <c r="CBJ32" s="521"/>
      <c r="CBK32" s="521"/>
      <c r="CBL32" s="521"/>
      <c r="CBM32" s="521"/>
      <c r="CBN32" s="543"/>
      <c r="CBO32" s="544"/>
      <c r="CBP32" s="520"/>
      <c r="CBQ32" s="521"/>
      <c r="CBR32" s="521"/>
      <c r="CBS32" s="521"/>
      <c r="CBT32" s="521"/>
      <c r="CBU32" s="521"/>
      <c r="CBV32" s="543"/>
      <c r="CBW32" s="544"/>
      <c r="CBX32" s="520"/>
      <c r="CBY32" s="521"/>
      <c r="CBZ32" s="521"/>
      <c r="CCA32" s="521"/>
      <c r="CCB32" s="521"/>
      <c r="CCC32" s="521"/>
      <c r="CCD32" s="543"/>
      <c r="CCE32" s="544"/>
      <c r="CCF32" s="520"/>
      <c r="CCG32" s="521"/>
      <c r="CCH32" s="521"/>
      <c r="CCI32" s="521"/>
      <c r="CCJ32" s="521"/>
      <c r="CCK32" s="521"/>
      <c r="CCL32" s="543"/>
      <c r="CCM32" s="544"/>
      <c r="CCN32" s="520"/>
      <c r="CCO32" s="521"/>
      <c r="CCP32" s="521"/>
      <c r="CCQ32" s="521"/>
      <c r="CCR32" s="521"/>
      <c r="CCS32" s="521"/>
      <c r="CCT32" s="543"/>
      <c r="CCU32" s="544"/>
      <c r="CCV32" s="520"/>
      <c r="CCW32" s="521"/>
      <c r="CCX32" s="521"/>
      <c r="CCY32" s="521"/>
      <c r="CCZ32" s="521"/>
      <c r="CDA32" s="521"/>
      <c r="CDB32" s="543"/>
      <c r="CDC32" s="544"/>
      <c r="CDD32" s="520"/>
      <c r="CDE32" s="521"/>
      <c r="CDF32" s="521"/>
      <c r="CDG32" s="521"/>
      <c r="CDH32" s="521"/>
      <c r="CDI32" s="521"/>
      <c r="CDJ32" s="543"/>
      <c r="CDK32" s="544"/>
      <c r="CDL32" s="520"/>
      <c r="CDM32" s="521"/>
      <c r="CDN32" s="521"/>
      <c r="CDO32" s="521"/>
      <c r="CDP32" s="521"/>
      <c r="CDQ32" s="521"/>
      <c r="CDR32" s="543"/>
      <c r="CDS32" s="544"/>
      <c r="CDT32" s="542"/>
      <c r="CDU32" s="543"/>
      <c r="CDV32" s="543"/>
      <c r="CDW32" s="543"/>
      <c r="CDX32" s="543"/>
      <c r="CDY32" s="543"/>
      <c r="CDZ32" s="543"/>
      <c r="CEA32" s="544"/>
      <c r="CEB32" s="520"/>
      <c r="CEC32" s="521"/>
      <c r="CED32" s="521"/>
      <c r="CEE32" s="521"/>
      <c r="CEF32" s="521"/>
      <c r="CEG32" s="521"/>
      <c r="CEH32" s="543"/>
      <c r="CEI32" s="544"/>
      <c r="CEJ32" s="542"/>
      <c r="CEK32" s="543"/>
      <c r="CEL32" s="543"/>
      <c r="CEM32" s="543"/>
      <c r="CEN32" s="543"/>
      <c r="CEO32" s="543"/>
      <c r="CEP32" s="543"/>
      <c r="CEQ32" s="544"/>
      <c r="CER32" s="520"/>
      <c r="CES32" s="521"/>
      <c r="CET32" s="521"/>
      <c r="CEU32" s="521"/>
      <c r="CEV32" s="521"/>
      <c r="CEW32" s="521"/>
      <c r="CEX32" s="543"/>
      <c r="CEY32" s="544"/>
      <c r="CEZ32" s="520"/>
      <c r="CFA32" s="521"/>
      <c r="CFB32" s="521"/>
      <c r="CFC32" s="521"/>
      <c r="CFD32" s="521"/>
      <c r="CFE32" s="521"/>
      <c r="CFF32" s="543"/>
      <c r="CFG32" s="544"/>
      <c r="CFH32" s="520"/>
      <c r="CFI32" s="521"/>
      <c r="CFJ32" s="521"/>
      <c r="CFK32" s="521"/>
      <c r="CFL32" s="521"/>
      <c r="CFM32" s="521"/>
      <c r="CFN32" s="543"/>
      <c r="CFO32" s="544"/>
      <c r="CFP32" s="520"/>
      <c r="CFQ32" s="521"/>
      <c r="CFR32" s="521"/>
      <c r="CFS32" s="521"/>
      <c r="CFT32" s="521"/>
      <c r="CFU32" s="521"/>
      <c r="CFV32" s="543"/>
      <c r="CFW32" s="544"/>
      <c r="CFX32" s="520"/>
      <c r="CFY32" s="521"/>
      <c r="CFZ32" s="521"/>
      <c r="CGA32" s="521"/>
      <c r="CGB32" s="521"/>
      <c r="CGC32" s="521"/>
      <c r="CGD32" s="543"/>
      <c r="CGE32" s="544"/>
      <c r="CGF32" s="520"/>
      <c r="CGG32" s="526"/>
      <c r="CGH32" s="526"/>
      <c r="CGI32" s="526"/>
      <c r="CGJ32" s="526"/>
      <c r="CGK32" s="526"/>
      <c r="CGL32" s="543"/>
      <c r="CGM32" s="544"/>
      <c r="CGN32" s="527"/>
      <c r="CGO32" s="555"/>
      <c r="CGP32" s="555"/>
      <c r="CGQ32" s="555"/>
      <c r="CGR32" s="555"/>
      <c r="CGS32" s="555"/>
      <c r="CGT32" s="556"/>
      <c r="CGU32" s="557"/>
      <c r="CGV32" s="542"/>
      <c r="CGW32" s="543"/>
      <c r="CGX32" s="543"/>
      <c r="CGY32" s="543"/>
      <c r="CGZ32" s="543"/>
      <c r="CHA32" s="543"/>
      <c r="CHB32" s="543"/>
      <c r="CHC32" s="544"/>
      <c r="CHD32" s="520"/>
      <c r="CHE32" s="521"/>
      <c r="CHF32" s="521"/>
      <c r="CHG32" s="521"/>
      <c r="CHH32" s="521"/>
      <c r="CHI32" s="521"/>
      <c r="CHJ32" s="543"/>
      <c r="CHK32" s="544"/>
      <c r="CHL32" s="520"/>
      <c r="CHM32" s="521"/>
      <c r="CHN32" s="521"/>
      <c r="CHO32" s="521"/>
      <c r="CHP32" s="521"/>
      <c r="CHQ32" s="521"/>
      <c r="CHR32" s="543"/>
      <c r="CHS32" s="544"/>
      <c r="CHT32" s="520"/>
      <c r="CHU32" s="526"/>
      <c r="CHV32" s="526"/>
      <c r="CHW32" s="526"/>
      <c r="CHX32" s="526"/>
      <c r="CHY32" s="526"/>
      <c r="CHZ32" s="543"/>
      <c r="CIA32" s="544"/>
      <c r="CIB32" s="542"/>
      <c r="CIC32" s="543"/>
      <c r="CID32" s="543"/>
      <c r="CIE32" s="543"/>
      <c r="CIF32" s="543"/>
      <c r="CIG32" s="543"/>
      <c r="CIH32" s="543"/>
      <c r="CII32" s="544"/>
      <c r="CIJ32" s="520"/>
      <c r="CIK32" s="521"/>
      <c r="CIL32" s="521"/>
      <c r="CIM32" s="521"/>
      <c r="CIN32" s="521"/>
      <c r="CIO32" s="521"/>
      <c r="CIP32" s="543"/>
      <c r="CIQ32" s="544"/>
      <c r="CIR32" s="520"/>
      <c r="CIS32" s="521"/>
      <c r="CIT32" s="521"/>
      <c r="CIU32" s="521"/>
      <c r="CIV32" s="521"/>
      <c r="CIW32" s="521"/>
      <c r="CIX32" s="543"/>
      <c r="CIY32" s="544"/>
      <c r="CIZ32" s="520"/>
      <c r="CJA32" s="521"/>
      <c r="CJB32" s="521"/>
      <c r="CJC32" s="521"/>
      <c r="CJD32" s="521"/>
      <c r="CJE32" s="521"/>
      <c r="CJF32" s="543"/>
      <c r="CJG32" s="544"/>
      <c r="CJH32" s="520"/>
      <c r="CJI32" s="521"/>
      <c r="CJJ32" s="521"/>
      <c r="CJK32" s="521"/>
      <c r="CJL32" s="521"/>
      <c r="CJM32" s="521"/>
      <c r="CJN32" s="543"/>
      <c r="CJO32" s="558"/>
      <c r="CJP32" s="542"/>
      <c r="CJQ32" s="543"/>
      <c r="CJR32" s="543"/>
      <c r="CJS32" s="543"/>
      <c r="CJT32" s="543"/>
      <c r="CJU32" s="543"/>
      <c r="CJV32" s="543"/>
      <c r="CJW32" s="544"/>
      <c r="CJX32" s="542"/>
      <c r="CJY32" s="543"/>
      <c r="CJZ32" s="543"/>
      <c r="CKA32" s="543"/>
      <c r="CKB32" s="543"/>
      <c r="CKC32" s="543"/>
      <c r="CKD32" s="543"/>
      <c r="CKE32" s="544"/>
      <c r="CKF32" s="542"/>
      <c r="CKG32" s="559"/>
      <c r="CKH32" s="559"/>
      <c r="CKI32" s="559"/>
      <c r="CKJ32" s="559"/>
      <c r="CKK32" s="559"/>
      <c r="CKL32" s="543"/>
      <c r="CKM32" s="544"/>
      <c r="CKN32" s="520"/>
      <c r="CKO32" s="521"/>
      <c r="CKP32" s="521"/>
      <c r="CKQ32" s="521"/>
      <c r="CKR32" s="521"/>
      <c r="CKS32" s="521"/>
      <c r="CKT32" s="543"/>
      <c r="CKU32" s="544"/>
      <c r="CKV32" s="520"/>
      <c r="CKW32" s="521"/>
      <c r="CKX32" s="521"/>
      <c r="CKY32" s="521"/>
      <c r="CKZ32" s="521"/>
      <c r="CLA32" s="521"/>
      <c r="CLB32" s="543"/>
      <c r="CLC32" s="544"/>
      <c r="CLD32" s="520"/>
      <c r="CLE32" s="521"/>
      <c r="CLF32" s="521"/>
      <c r="CLG32" s="521"/>
      <c r="CLH32" s="521"/>
      <c r="CLI32" s="521"/>
      <c r="CLJ32" s="543"/>
      <c r="CLK32" s="544"/>
      <c r="CLL32" s="520"/>
      <c r="CLM32" s="521"/>
      <c r="CLN32" s="521"/>
      <c r="CLO32" s="521"/>
      <c r="CLP32" s="521"/>
      <c r="CLQ32" s="521"/>
      <c r="CLR32" s="543"/>
      <c r="CLS32" s="544"/>
      <c r="CLT32" s="520"/>
      <c r="CLU32" s="521"/>
      <c r="CLV32" s="521"/>
      <c r="CLW32" s="521"/>
      <c r="CLX32" s="521"/>
      <c r="CLY32" s="521"/>
      <c r="CLZ32" s="543"/>
      <c r="CMA32" s="544"/>
      <c r="CMB32" s="520"/>
      <c r="CMC32" s="521"/>
      <c r="CMD32" s="521"/>
      <c r="CME32" s="521"/>
      <c r="CMF32" s="521"/>
      <c r="CMG32" s="521"/>
      <c r="CMH32" s="543"/>
      <c r="CMI32" s="544"/>
      <c r="CMJ32" s="520"/>
      <c r="CMK32" s="521"/>
      <c r="CML32" s="521"/>
      <c r="CMM32" s="521"/>
      <c r="CMN32" s="521"/>
      <c r="CMO32" s="521"/>
      <c r="CMP32" s="543"/>
      <c r="CMQ32" s="544"/>
      <c r="CMR32" s="520"/>
      <c r="CMS32" s="521"/>
      <c r="CMT32" s="521"/>
      <c r="CMU32" s="521"/>
      <c r="CMV32" s="521"/>
      <c r="CMW32" s="521"/>
      <c r="CMX32" s="543"/>
      <c r="CMY32" s="544"/>
      <c r="CMZ32" s="520"/>
      <c r="CNA32" s="521"/>
      <c r="CNB32" s="521"/>
      <c r="CNC32" s="521"/>
      <c r="CND32" s="521"/>
      <c r="CNE32" s="521"/>
      <c r="CNF32" s="543"/>
      <c r="CNG32" s="544"/>
      <c r="CNH32" s="520"/>
      <c r="CNI32" s="521"/>
      <c r="CNJ32" s="521"/>
      <c r="CNK32" s="521"/>
      <c r="CNL32" s="521"/>
      <c r="CNM32" s="521"/>
      <c r="CNN32" s="543"/>
      <c r="CNO32" s="544"/>
      <c r="CNP32" s="520"/>
      <c r="CNQ32" s="521"/>
      <c r="CNR32" s="521"/>
      <c r="CNS32" s="521"/>
      <c r="CNT32" s="521"/>
      <c r="CNU32" s="521"/>
      <c r="CNV32" s="543"/>
      <c r="CNW32" s="544"/>
      <c r="CNX32" s="520"/>
      <c r="CNY32" s="521"/>
      <c r="CNZ32" s="521"/>
      <c r="COA32" s="521"/>
      <c r="COB32" s="521"/>
      <c r="COC32" s="521"/>
      <c r="COD32" s="543"/>
      <c r="COE32" s="544"/>
      <c r="COF32" s="560"/>
      <c r="COG32" s="561"/>
      <c r="COH32" s="561"/>
      <c r="COI32" s="561"/>
      <c r="COJ32" s="561"/>
      <c r="COK32" s="561"/>
      <c r="COL32" s="543"/>
      <c r="COM32" s="544"/>
      <c r="CON32" s="520"/>
      <c r="COO32" s="521"/>
      <c r="COP32" s="521"/>
      <c r="COQ32" s="521"/>
      <c r="COR32" s="521"/>
      <c r="COS32" s="521"/>
      <c r="COT32" s="543"/>
      <c r="COU32" s="544"/>
      <c r="COV32" s="520"/>
      <c r="COW32" s="521"/>
      <c r="COX32" s="521"/>
      <c r="COY32" s="521"/>
      <c r="COZ32" s="521"/>
      <c r="CPA32" s="521"/>
      <c r="CPB32" s="543"/>
      <c r="CPC32" s="544"/>
      <c r="CPD32" s="560"/>
      <c r="CPE32" s="561"/>
      <c r="CPF32" s="561"/>
      <c r="CPG32" s="561"/>
      <c r="CPH32" s="561"/>
      <c r="CPI32" s="561"/>
      <c r="CPJ32" s="543"/>
      <c r="CPK32" s="544"/>
      <c r="CPL32" s="520"/>
      <c r="CPM32" s="521"/>
      <c r="CPN32" s="521"/>
      <c r="CPO32" s="521"/>
      <c r="CPP32" s="521"/>
      <c r="CPQ32" s="521"/>
      <c r="CPR32" s="543"/>
      <c r="CPS32" s="544"/>
      <c r="CPT32" s="520"/>
      <c r="CPU32" s="521"/>
      <c r="CPV32" s="521"/>
      <c r="CPW32" s="521"/>
      <c r="CPX32" s="521"/>
      <c r="CPY32" s="521"/>
      <c r="CPZ32" s="543"/>
      <c r="CQA32" s="544"/>
      <c r="CQB32" s="560"/>
      <c r="CQC32" s="561"/>
      <c r="CQD32" s="561"/>
      <c r="CQE32" s="561"/>
      <c r="CQF32" s="561"/>
      <c r="CQG32" s="561"/>
      <c r="CQH32" s="543"/>
      <c r="CQI32" s="544"/>
      <c r="CQJ32" s="560"/>
      <c r="CQK32" s="561"/>
      <c r="CQL32" s="561"/>
      <c r="CQM32" s="561"/>
      <c r="CQN32" s="561"/>
      <c r="CQO32" s="561"/>
      <c r="CQP32" s="543"/>
      <c r="CQQ32" s="544"/>
      <c r="CQR32" s="562"/>
      <c r="CQS32" s="563"/>
      <c r="CQT32" s="563"/>
      <c r="CQU32" s="563"/>
      <c r="CQV32" s="563"/>
      <c r="CQW32" s="563"/>
      <c r="CQX32" s="543"/>
      <c r="CQY32" s="544"/>
      <c r="CQZ32" s="542"/>
      <c r="CRA32" s="543"/>
      <c r="CRB32" s="543"/>
      <c r="CRC32" s="543"/>
      <c r="CRD32" s="543"/>
      <c r="CRE32" s="543"/>
      <c r="CRF32" s="543"/>
      <c r="CRG32" s="544"/>
      <c r="CRH32" s="520"/>
      <c r="CRI32" s="521"/>
      <c r="CRJ32" s="521"/>
      <c r="CRK32" s="521"/>
      <c r="CRL32" s="521"/>
      <c r="CRM32" s="521"/>
      <c r="CRN32" s="543"/>
      <c r="CRO32" s="544"/>
      <c r="CRP32" s="520"/>
      <c r="CRQ32" s="521"/>
      <c r="CRR32" s="521"/>
      <c r="CRS32" s="521"/>
      <c r="CRT32" s="521"/>
      <c r="CRU32" s="521"/>
      <c r="CRV32" s="521"/>
      <c r="CRW32" s="541"/>
      <c r="CRX32" s="560"/>
      <c r="CRY32" s="561"/>
      <c r="CRZ32" s="561"/>
      <c r="CSA32" s="561"/>
      <c r="CSB32" s="561"/>
      <c r="CSC32" s="561"/>
      <c r="CSD32" s="521"/>
      <c r="CSE32" s="541"/>
      <c r="CSF32" s="542"/>
      <c r="CSG32" s="543"/>
      <c r="CSH32" s="543"/>
      <c r="CSI32" s="543"/>
      <c r="CSJ32" s="543"/>
      <c r="CSK32" s="548"/>
      <c r="CSL32" s="521"/>
      <c r="CSM32" s="541"/>
      <c r="CSN32" s="520"/>
      <c r="CSO32" s="521"/>
      <c r="CSP32" s="521"/>
      <c r="CSQ32" s="521"/>
      <c r="CSR32" s="521"/>
      <c r="CSS32" s="521"/>
      <c r="CST32" s="521"/>
      <c r="CSU32" s="541"/>
      <c r="CSV32" s="520"/>
      <c r="CSW32" s="521"/>
      <c r="CSX32" s="521"/>
      <c r="CSY32" s="521"/>
      <c r="CSZ32" s="521"/>
      <c r="CTA32" s="521"/>
      <c r="CTB32" s="521"/>
      <c r="CTC32" s="541"/>
      <c r="CTD32" s="520"/>
      <c r="CTE32" s="521"/>
      <c r="CTF32" s="521"/>
      <c r="CTG32" s="521"/>
      <c r="CTH32" s="521"/>
      <c r="CTI32" s="521"/>
      <c r="CTJ32" s="543"/>
      <c r="CTK32" s="544"/>
      <c r="CTL32" s="520"/>
      <c r="CTM32" s="521"/>
      <c r="CTN32" s="521"/>
      <c r="CTO32" s="521"/>
      <c r="CTP32" s="521"/>
      <c r="CTQ32" s="521"/>
      <c r="CTR32" s="543"/>
      <c r="CTS32" s="544"/>
      <c r="CTT32" s="562"/>
      <c r="CTU32" s="563"/>
      <c r="CTV32" s="563"/>
      <c r="CTW32" s="563"/>
      <c r="CTX32" s="563"/>
      <c r="CTY32" s="563"/>
      <c r="CTZ32" s="543"/>
      <c r="CUA32" s="544"/>
      <c r="CUB32" s="560"/>
      <c r="CUC32" s="561"/>
      <c r="CUD32" s="561"/>
      <c r="CUE32" s="561"/>
      <c r="CUF32" s="561"/>
      <c r="CUG32" s="561"/>
      <c r="CUH32" s="543"/>
      <c r="CUI32" s="544"/>
      <c r="CUJ32" s="520"/>
      <c r="CUK32" s="521"/>
      <c r="CUL32" s="521"/>
      <c r="CUM32" s="521"/>
      <c r="CUN32" s="521"/>
      <c r="CUO32" s="521"/>
      <c r="CUP32" s="543"/>
      <c r="CUQ32" s="544"/>
      <c r="CUR32" s="520"/>
      <c r="CUS32" s="521"/>
      <c r="CUT32" s="521"/>
      <c r="CUU32" s="521"/>
      <c r="CUV32" s="521"/>
      <c r="CUW32" s="521"/>
      <c r="CUX32" s="543"/>
      <c r="CUY32" s="544"/>
      <c r="CUZ32" s="560"/>
      <c r="CVA32" s="561"/>
      <c r="CVB32" s="561"/>
      <c r="CVC32" s="561"/>
      <c r="CVD32" s="561"/>
      <c r="CVE32" s="561"/>
      <c r="CVF32" s="543"/>
      <c r="CVG32" s="544"/>
      <c r="CVH32" s="520"/>
      <c r="CVI32" s="521"/>
      <c r="CVJ32" s="521"/>
      <c r="CVK32" s="521"/>
      <c r="CVL32" s="521"/>
      <c r="CVM32" s="521"/>
      <c r="CVN32" s="543"/>
      <c r="CVO32" s="544"/>
      <c r="CVP32" s="520"/>
      <c r="CVQ32" s="521"/>
      <c r="CVR32" s="521"/>
      <c r="CVS32" s="521"/>
      <c r="CVT32" s="521"/>
      <c r="CVU32" s="521"/>
      <c r="CVV32" s="543"/>
      <c r="CVW32" s="544"/>
      <c r="CVX32" s="550"/>
      <c r="CVY32" s="522"/>
      <c r="CVZ32" s="522"/>
      <c r="CWA32" s="522"/>
      <c r="CWB32" s="522"/>
      <c r="CWC32" s="522"/>
      <c r="CWD32" s="543"/>
      <c r="CWE32" s="544"/>
      <c r="CWF32" s="560"/>
      <c r="CWG32" s="561"/>
      <c r="CWH32" s="561"/>
      <c r="CWI32" s="561"/>
      <c r="CWJ32" s="561"/>
      <c r="CWK32" s="561"/>
      <c r="CWL32" s="543"/>
      <c r="CWM32" s="544"/>
      <c r="CWN32" s="520"/>
      <c r="CWO32" s="521"/>
      <c r="CWP32" s="521"/>
      <c r="CWQ32" s="521"/>
      <c r="CWR32" s="521"/>
      <c r="CWS32" s="521"/>
      <c r="CWT32" s="543"/>
      <c r="CWU32" s="544"/>
      <c r="CWV32" s="520"/>
      <c r="CWW32" s="521"/>
      <c r="CWX32" s="521"/>
      <c r="CWY32" s="521"/>
      <c r="CWZ32" s="521"/>
      <c r="CXA32" s="521"/>
      <c r="CXB32" s="522"/>
      <c r="CXC32" s="564"/>
      <c r="CXD32" s="520"/>
      <c r="CXE32" s="521"/>
      <c r="CXF32" s="521"/>
      <c r="CXG32" s="521"/>
      <c r="CXH32" s="521"/>
      <c r="CXI32" s="521"/>
      <c r="CXJ32" s="522"/>
      <c r="CXK32" s="564"/>
      <c r="CXL32" s="520"/>
      <c r="CXM32" s="521"/>
      <c r="CXN32" s="521"/>
      <c r="CXO32" s="521"/>
      <c r="CXP32" s="521"/>
      <c r="CXQ32" s="521"/>
      <c r="CXR32" s="522"/>
      <c r="CXS32" s="564"/>
      <c r="CXT32" s="520"/>
      <c r="CXU32" s="521"/>
      <c r="CXV32" s="521"/>
      <c r="CXW32" s="521"/>
      <c r="CXX32" s="521"/>
      <c r="CXY32" s="521"/>
      <c r="CXZ32" s="522"/>
      <c r="CYA32" s="564"/>
      <c r="CYB32" s="520"/>
      <c r="CYC32" s="521"/>
      <c r="CYD32" s="521"/>
      <c r="CYE32" s="521"/>
      <c r="CYF32" s="521"/>
      <c r="CYG32" s="521"/>
      <c r="CYH32" s="522"/>
      <c r="CYI32" s="564"/>
      <c r="CYJ32" s="520"/>
      <c r="CYK32" s="521"/>
      <c r="CYL32" s="521"/>
      <c r="CYM32" s="521"/>
      <c r="CYN32" s="521"/>
      <c r="CYO32" s="521"/>
      <c r="CYP32" s="522"/>
      <c r="CYQ32" s="564"/>
      <c r="CYR32" s="520"/>
      <c r="CYS32" s="521"/>
      <c r="CYT32" s="521"/>
      <c r="CYU32" s="521"/>
      <c r="CYV32" s="521"/>
      <c r="CYW32" s="521"/>
      <c r="CYX32" s="522"/>
      <c r="CYY32" s="564"/>
      <c r="CYZ32" s="520"/>
      <c r="CZA32" s="521"/>
      <c r="CZB32" s="521"/>
      <c r="CZC32" s="521"/>
      <c r="CZD32" s="521"/>
      <c r="CZE32" s="521"/>
      <c r="CZF32" s="522"/>
      <c r="CZG32" s="564"/>
      <c r="CZH32" s="560"/>
      <c r="CZI32" s="561"/>
      <c r="CZJ32" s="561"/>
      <c r="CZK32" s="561"/>
      <c r="CZL32" s="561"/>
      <c r="CZM32" s="561"/>
      <c r="CZN32" s="522"/>
      <c r="CZO32" s="564"/>
      <c r="CZP32" s="560"/>
      <c r="CZQ32" s="561"/>
      <c r="CZR32" s="561"/>
      <c r="CZS32" s="561"/>
      <c r="CZT32" s="561"/>
      <c r="CZU32" s="561"/>
      <c r="CZV32" s="522"/>
      <c r="CZW32" s="564"/>
      <c r="CZX32" s="542"/>
      <c r="CZY32" s="543"/>
      <c r="CZZ32" s="543"/>
      <c r="DAA32" s="543"/>
      <c r="DAB32" s="543"/>
      <c r="DAC32" s="543"/>
      <c r="DAD32" s="543"/>
      <c r="DAE32" s="565"/>
      <c r="DAF32" s="560"/>
      <c r="DAG32" s="561"/>
      <c r="DAH32" s="561"/>
      <c r="DAI32" s="561"/>
      <c r="DAJ32" s="561"/>
      <c r="DAK32" s="561"/>
      <c r="DAL32" s="543"/>
      <c r="DAM32" s="565"/>
      <c r="DAN32" s="542"/>
      <c r="DAO32" s="543"/>
      <c r="DAP32" s="543"/>
      <c r="DAQ32" s="543"/>
      <c r="DAR32" s="543"/>
      <c r="DAS32" s="543"/>
      <c r="DAT32" s="543"/>
      <c r="DAU32" s="565"/>
      <c r="DAV32" s="560"/>
      <c r="DAW32" s="561"/>
      <c r="DAX32" s="561"/>
      <c r="DAY32" s="561"/>
      <c r="DAZ32" s="561"/>
      <c r="DBA32" s="561"/>
      <c r="DBB32" s="543"/>
      <c r="DBC32" s="565"/>
      <c r="DBD32" s="520"/>
      <c r="DBE32" s="521"/>
      <c r="DBF32" s="521"/>
      <c r="DBG32" s="521"/>
      <c r="DBH32" s="521"/>
      <c r="DBI32" s="521"/>
      <c r="DBJ32" s="543"/>
      <c r="DBK32" s="565"/>
      <c r="DBL32" s="520"/>
      <c r="DBM32" s="521"/>
      <c r="DBN32" s="521"/>
      <c r="DBO32" s="521"/>
      <c r="DBP32" s="521"/>
      <c r="DBQ32" s="521"/>
      <c r="DBR32" s="543"/>
      <c r="DBS32" s="565"/>
      <c r="DBT32" s="520"/>
      <c r="DBU32" s="521"/>
      <c r="DBV32" s="521"/>
      <c r="DBW32" s="521"/>
      <c r="DBX32" s="521"/>
      <c r="DBY32" s="521"/>
      <c r="DBZ32" s="543"/>
      <c r="DCA32" s="565"/>
      <c r="DCB32" s="520"/>
      <c r="DCC32" s="521"/>
      <c r="DCD32" s="521"/>
      <c r="DCE32" s="521"/>
      <c r="DCF32" s="521"/>
      <c r="DCG32" s="521"/>
      <c r="DCH32" s="543"/>
      <c r="DCI32" s="565"/>
      <c r="DCJ32" s="560"/>
      <c r="DCK32" s="561"/>
      <c r="DCL32" s="561"/>
      <c r="DCM32" s="561"/>
      <c r="DCN32" s="561"/>
      <c r="DCO32" s="561"/>
      <c r="DCP32" s="543"/>
      <c r="DCQ32" s="565"/>
      <c r="DCR32" s="520"/>
      <c r="DCS32" s="521"/>
      <c r="DCT32" s="521"/>
      <c r="DCU32" s="521"/>
      <c r="DCV32" s="521"/>
      <c r="DCW32" s="521"/>
      <c r="DCX32" s="543"/>
      <c r="DCY32" s="565"/>
      <c r="DCZ32" s="560"/>
      <c r="DDA32" s="561"/>
      <c r="DDB32" s="561"/>
      <c r="DDC32" s="561"/>
      <c r="DDD32" s="561"/>
      <c r="DDE32" s="561"/>
      <c r="DDF32" s="543"/>
      <c r="DDG32" s="565"/>
      <c r="DDH32" s="550"/>
      <c r="DDI32" s="522"/>
      <c r="DDJ32" s="522"/>
      <c r="DDK32" s="522"/>
      <c r="DDL32" s="522"/>
      <c r="DDM32" s="522"/>
      <c r="DDN32" s="522"/>
      <c r="DDO32" s="564"/>
      <c r="DDP32" s="520"/>
      <c r="DDQ32" s="521"/>
      <c r="DDR32" s="521"/>
      <c r="DDS32" s="521"/>
      <c r="DDT32" s="521"/>
      <c r="DDU32" s="521"/>
      <c r="DDV32" s="522"/>
      <c r="DDW32" s="564"/>
      <c r="DDX32" s="560"/>
      <c r="DDY32" s="561"/>
      <c r="DDZ32" s="561"/>
      <c r="DEA32" s="561"/>
      <c r="DEB32" s="561"/>
      <c r="DEC32" s="561"/>
      <c r="DED32" s="522"/>
      <c r="DEE32" s="564"/>
      <c r="DEF32" s="560"/>
      <c r="DEG32" s="561"/>
      <c r="DEH32" s="561"/>
      <c r="DEI32" s="561"/>
      <c r="DEJ32" s="561"/>
      <c r="DEK32" s="561"/>
      <c r="DEL32" s="522"/>
      <c r="DEM32" s="564"/>
      <c r="DEN32" s="560"/>
      <c r="DEO32" s="561"/>
      <c r="DEP32" s="561"/>
      <c r="DEQ32" s="561"/>
      <c r="DER32" s="561"/>
      <c r="DES32" s="561"/>
      <c r="DET32" s="522"/>
      <c r="DEU32" s="564"/>
      <c r="DEV32" s="520"/>
      <c r="DEW32" s="521"/>
      <c r="DEX32" s="521"/>
      <c r="DEY32" s="521"/>
      <c r="DEZ32" s="521"/>
      <c r="DFA32" s="521"/>
      <c r="DFB32" s="522"/>
      <c r="DFC32" s="564"/>
      <c r="DFD32" s="560"/>
      <c r="DFE32" s="561"/>
      <c r="DFF32" s="561"/>
      <c r="DFG32" s="561"/>
      <c r="DFH32" s="561"/>
      <c r="DFI32" s="561"/>
      <c r="DFJ32" s="522"/>
      <c r="DFK32" s="564"/>
      <c r="DFL32" s="560"/>
      <c r="DFM32" s="561"/>
      <c r="DFN32" s="561"/>
      <c r="DFO32" s="561"/>
      <c r="DFP32" s="561"/>
      <c r="DFQ32" s="561"/>
      <c r="DFR32" s="522"/>
      <c r="DFS32" s="564"/>
      <c r="DFT32" s="520"/>
      <c r="DFU32" s="521"/>
      <c r="DFV32" s="521"/>
      <c r="DFW32" s="521"/>
      <c r="DFX32" s="521"/>
      <c r="DFY32" s="521"/>
      <c r="DFZ32" s="522"/>
      <c r="DGA32" s="564"/>
      <c r="DGB32" s="520"/>
      <c r="DGC32" s="521"/>
      <c r="DGD32" s="521"/>
      <c r="DGE32" s="521"/>
      <c r="DGF32" s="521"/>
      <c r="DGG32" s="521"/>
      <c r="DGH32" s="522"/>
      <c r="DGI32" s="564"/>
      <c r="DGJ32" s="542"/>
      <c r="DGK32" s="559"/>
      <c r="DGL32" s="559"/>
      <c r="DGM32" s="559"/>
      <c r="DGN32" s="559"/>
      <c r="DGO32" s="559"/>
      <c r="DGP32" s="543"/>
      <c r="DGQ32" s="565"/>
      <c r="DGR32" s="520"/>
      <c r="DGS32" s="521"/>
      <c r="DGT32" s="521"/>
      <c r="DGU32" s="521"/>
      <c r="DGV32" s="521"/>
      <c r="DGW32" s="521"/>
      <c r="DGX32" s="543"/>
      <c r="DGY32" s="565"/>
      <c r="DGZ32" s="520"/>
      <c r="DHA32" s="521"/>
      <c r="DHB32" s="521"/>
      <c r="DHC32" s="521"/>
      <c r="DHD32" s="521"/>
      <c r="DHE32" s="521"/>
      <c r="DHF32" s="543"/>
      <c r="DHG32" s="565"/>
      <c r="DHH32" s="560"/>
      <c r="DHI32" s="561"/>
      <c r="DHJ32" s="561"/>
      <c r="DHK32" s="561"/>
      <c r="DHL32" s="561"/>
      <c r="DHM32" s="561"/>
      <c r="DHN32" s="543"/>
      <c r="DHO32" s="565"/>
      <c r="DHP32" s="560"/>
      <c r="DHQ32" s="561"/>
      <c r="DHR32" s="561"/>
      <c r="DHS32" s="561"/>
      <c r="DHT32" s="561"/>
      <c r="DHU32" s="561"/>
      <c r="DHV32" s="543"/>
      <c r="DHW32" s="565"/>
      <c r="DHX32" s="560"/>
      <c r="DHY32" s="561"/>
      <c r="DHZ32" s="561"/>
      <c r="DIA32" s="561"/>
      <c r="DIB32" s="561"/>
      <c r="DIC32" s="561"/>
      <c r="DID32" s="543"/>
      <c r="DIE32" s="565"/>
      <c r="DIF32" s="520"/>
      <c r="DIG32" s="521"/>
      <c r="DIH32" s="521"/>
      <c r="DII32" s="521"/>
      <c r="DIJ32" s="521"/>
      <c r="DIK32" s="521"/>
      <c r="DIL32" s="543"/>
      <c r="DIM32" s="565"/>
      <c r="DIN32" s="562"/>
      <c r="DIO32" s="563"/>
      <c r="DIP32" s="563"/>
      <c r="DIQ32" s="563"/>
      <c r="DIR32" s="563"/>
      <c r="DIS32" s="563"/>
      <c r="DIT32" s="543"/>
      <c r="DIU32" s="565"/>
      <c r="DIV32" s="560"/>
      <c r="DIW32" s="561"/>
      <c r="DIX32" s="561"/>
      <c r="DIY32" s="561"/>
      <c r="DIZ32" s="561"/>
      <c r="DJA32" s="561"/>
      <c r="DJB32" s="543"/>
      <c r="DJC32" s="565"/>
      <c r="DJD32" s="560"/>
      <c r="DJE32" s="561"/>
      <c r="DJF32" s="561"/>
      <c r="DJG32" s="561"/>
      <c r="DJH32" s="561"/>
      <c r="DJI32" s="561"/>
      <c r="DJJ32" s="543"/>
      <c r="DJK32" s="565"/>
      <c r="DJL32" s="520"/>
      <c r="DJM32" s="521"/>
      <c r="DJN32" s="521"/>
      <c r="DJO32" s="521"/>
      <c r="DJP32" s="521"/>
      <c r="DJQ32" s="521"/>
      <c r="DJR32" s="543"/>
      <c r="DJS32" s="565"/>
      <c r="DJT32" s="520"/>
      <c r="DJU32" s="526"/>
      <c r="DJV32" s="526"/>
      <c r="DJW32" s="526"/>
      <c r="DJX32" s="526"/>
      <c r="DJY32" s="526"/>
      <c r="DJZ32" s="543"/>
      <c r="DKA32" s="565"/>
      <c r="DKB32" s="520"/>
      <c r="DKC32" s="526"/>
      <c r="DKD32" s="526"/>
      <c r="DKE32" s="526"/>
      <c r="DKF32" s="526"/>
      <c r="DKG32" s="526"/>
      <c r="DKH32" s="543"/>
      <c r="DKI32" s="565"/>
      <c r="DKJ32" s="560"/>
      <c r="DKK32" s="561"/>
      <c r="DKL32" s="561"/>
      <c r="DKM32" s="561"/>
      <c r="DKN32" s="561"/>
      <c r="DKO32" s="561"/>
      <c r="DKP32" s="543"/>
      <c r="DKQ32" s="565"/>
      <c r="DKR32" s="520"/>
      <c r="DKS32" s="521"/>
      <c r="DKT32" s="521"/>
      <c r="DKU32" s="521"/>
      <c r="DKV32" s="521"/>
      <c r="DKW32" s="521"/>
      <c r="DKX32" s="543"/>
      <c r="DKY32" s="565"/>
      <c r="DKZ32" s="520"/>
      <c r="DLA32" s="521"/>
      <c r="DLB32" s="521"/>
      <c r="DLC32" s="521"/>
      <c r="DLD32" s="521"/>
      <c r="DLE32" s="521"/>
      <c r="DLF32" s="543"/>
      <c r="DLG32" s="565"/>
      <c r="DLH32" s="520"/>
      <c r="DLI32" s="521"/>
      <c r="DLJ32" s="521"/>
      <c r="DLK32" s="521"/>
      <c r="DLL32" s="521"/>
      <c r="DLM32" s="521"/>
      <c r="DLN32" s="543"/>
      <c r="DLO32" s="565"/>
      <c r="DLP32" s="560"/>
      <c r="DLQ32" s="561"/>
      <c r="DLR32" s="561"/>
      <c r="DLS32" s="561"/>
      <c r="DLT32" s="561"/>
      <c r="DLU32" s="561"/>
      <c r="DLV32" s="543"/>
      <c r="DLW32" s="565"/>
      <c r="DLX32" s="520"/>
      <c r="DLY32" s="521"/>
      <c r="DLZ32" s="521"/>
      <c r="DMA32" s="521"/>
      <c r="DMB32" s="521"/>
      <c r="DMC32" s="521"/>
      <c r="DMD32" s="543"/>
      <c r="DME32" s="565"/>
      <c r="DMF32" s="560"/>
      <c r="DMG32" s="561"/>
      <c r="DMH32" s="561"/>
      <c r="DMI32" s="561"/>
      <c r="DMJ32" s="561"/>
      <c r="DMK32" s="561"/>
      <c r="DML32" s="543"/>
      <c r="DMM32" s="565"/>
      <c r="DMN32" s="520"/>
      <c r="DMO32" s="521"/>
      <c r="DMP32" s="521"/>
      <c r="DMQ32" s="521"/>
      <c r="DMR32" s="521"/>
      <c r="DMS32" s="521"/>
      <c r="DMT32" s="543"/>
      <c r="DMU32" s="565"/>
      <c r="DMV32" s="560"/>
      <c r="DMW32" s="561"/>
      <c r="DMX32" s="561"/>
      <c r="DMY32" s="561"/>
      <c r="DMZ32" s="561"/>
      <c r="DNA32" s="561"/>
      <c r="DNB32" s="566"/>
      <c r="DNC32" s="544"/>
      <c r="DND32" s="520"/>
      <c r="DNE32" s="521"/>
      <c r="DNF32" s="521"/>
      <c r="DNG32" s="521"/>
      <c r="DNH32" s="521"/>
      <c r="DNI32" s="521"/>
      <c r="DNJ32" s="543"/>
      <c r="DNK32" s="565"/>
      <c r="DNL32" s="520"/>
      <c r="DNM32" s="521"/>
      <c r="DNN32" s="521"/>
      <c r="DNO32" s="521"/>
      <c r="DNP32" s="521"/>
      <c r="DNQ32" s="521"/>
      <c r="DNR32" s="543"/>
      <c r="DNS32" s="565"/>
      <c r="DNT32" s="560"/>
      <c r="DNU32" s="561"/>
      <c r="DNV32" s="561"/>
      <c r="DNW32" s="561"/>
      <c r="DNX32" s="561"/>
      <c r="DNY32" s="561"/>
      <c r="DNZ32" s="543"/>
      <c r="DOA32" s="565"/>
      <c r="DOB32" s="542"/>
      <c r="DOC32" s="543"/>
      <c r="DOD32" s="543"/>
      <c r="DOE32" s="543"/>
      <c r="DOF32" s="543"/>
      <c r="DOG32" s="543"/>
      <c r="DOH32" s="543"/>
      <c r="DOI32" s="565"/>
      <c r="DOJ32" s="560"/>
      <c r="DOK32" s="561"/>
      <c r="DOL32" s="561"/>
      <c r="DOM32" s="561"/>
      <c r="DON32" s="561"/>
      <c r="DOO32" s="561"/>
      <c r="DOP32" s="543"/>
      <c r="DOQ32" s="565"/>
      <c r="DOR32" s="560"/>
      <c r="DOS32" s="561"/>
      <c r="DOT32" s="561"/>
      <c r="DOU32" s="561"/>
      <c r="DOV32" s="561"/>
      <c r="DOW32" s="561"/>
      <c r="DOX32" s="543"/>
      <c r="DOY32" s="565"/>
      <c r="DOZ32" s="542"/>
      <c r="DPA32" s="543"/>
      <c r="DPB32" s="543"/>
      <c r="DPC32" s="543"/>
      <c r="DPD32" s="543"/>
      <c r="DPE32" s="543"/>
      <c r="DPF32" s="543"/>
      <c r="DPG32" s="565"/>
      <c r="DPH32" s="520"/>
      <c r="DPI32" s="521"/>
      <c r="DPJ32" s="521"/>
      <c r="DPK32" s="521"/>
      <c r="DPL32" s="521"/>
      <c r="DPM32" s="521"/>
      <c r="DPN32" s="543"/>
      <c r="DPO32" s="565"/>
      <c r="DPP32" s="520"/>
      <c r="DPQ32" s="521"/>
      <c r="DPR32" s="521"/>
      <c r="DPS32" s="521"/>
      <c r="DPT32" s="521"/>
      <c r="DPU32" s="521"/>
      <c r="DPV32" s="566"/>
      <c r="DPW32" s="544"/>
      <c r="DPX32" s="520"/>
      <c r="DPY32" s="521"/>
      <c r="DPZ32" s="521"/>
      <c r="DQA32" s="521"/>
      <c r="DQB32" s="521"/>
      <c r="DQC32" s="521"/>
      <c r="DQD32" s="566"/>
      <c r="DQE32" s="544"/>
      <c r="DQF32" s="560"/>
      <c r="DQG32" s="561"/>
      <c r="DQH32" s="561"/>
      <c r="DQI32" s="561"/>
      <c r="DQJ32" s="561"/>
      <c r="DQK32" s="561"/>
      <c r="DQL32" s="525"/>
      <c r="DQM32" s="544"/>
      <c r="DQN32" s="520"/>
      <c r="DQO32" s="521"/>
      <c r="DQP32" s="521"/>
      <c r="DQQ32" s="521"/>
      <c r="DQR32" s="521"/>
      <c r="DQS32" s="521"/>
      <c r="DQT32" s="566"/>
      <c r="DQU32" s="544"/>
      <c r="DQV32" s="520"/>
      <c r="DQW32" s="521"/>
      <c r="DQX32" s="521"/>
      <c r="DQY32" s="521"/>
      <c r="DQZ32" s="521"/>
      <c r="DRA32" s="521"/>
      <c r="DRB32" s="543"/>
      <c r="DRC32" s="565"/>
      <c r="DRD32" s="542"/>
      <c r="DRE32" s="543"/>
      <c r="DRF32" s="543"/>
      <c r="DRG32" s="543"/>
      <c r="DRH32" s="543"/>
      <c r="DRI32" s="543"/>
      <c r="DRJ32" s="543"/>
      <c r="DRK32" s="565"/>
      <c r="DRL32" s="520"/>
      <c r="DRM32" s="521"/>
      <c r="DRN32" s="521"/>
      <c r="DRO32" s="521"/>
      <c r="DRP32" s="521"/>
      <c r="DRQ32" s="521"/>
      <c r="DRR32" s="543"/>
      <c r="DRS32" s="565"/>
      <c r="DRT32" s="542"/>
      <c r="DRU32" s="543"/>
      <c r="DRV32" s="543"/>
      <c r="DRW32" s="543"/>
      <c r="DRX32" s="543"/>
      <c r="DRY32" s="543"/>
      <c r="DRZ32" s="543"/>
      <c r="DSA32" s="565"/>
      <c r="DSB32" s="520"/>
      <c r="DSC32" s="521"/>
      <c r="DSD32" s="521"/>
      <c r="DSE32" s="521"/>
      <c r="DSF32" s="521"/>
      <c r="DSG32" s="521"/>
      <c r="DSH32" s="543"/>
      <c r="DSI32" s="565"/>
      <c r="DSJ32" s="560"/>
      <c r="DSK32" s="561"/>
      <c r="DSL32" s="561"/>
      <c r="DSM32" s="561"/>
      <c r="DSN32" s="561"/>
      <c r="DSO32" s="561"/>
      <c r="DSP32" s="543"/>
      <c r="DSQ32" s="565"/>
      <c r="DSR32" s="520"/>
      <c r="DSS32" s="521"/>
      <c r="DST32" s="521"/>
      <c r="DSU32" s="521"/>
      <c r="DSV32" s="521"/>
      <c r="DSW32" s="521"/>
      <c r="DSX32" s="543"/>
      <c r="DSY32" s="565"/>
      <c r="DSZ32" s="520"/>
      <c r="DTA32" s="521"/>
      <c r="DTB32" s="521"/>
      <c r="DTC32" s="521"/>
      <c r="DTD32" s="521"/>
      <c r="DTE32" s="521"/>
      <c r="DTF32" s="543"/>
      <c r="DTG32" s="565"/>
      <c r="DTH32" s="520"/>
      <c r="DTI32" s="521"/>
      <c r="DTJ32" s="521"/>
      <c r="DTK32" s="521"/>
      <c r="DTL32" s="521"/>
      <c r="DTM32" s="521"/>
      <c r="DTN32" s="543"/>
      <c r="DTO32" s="565"/>
      <c r="DTP32" s="560"/>
      <c r="DTQ32" s="561"/>
      <c r="DTR32" s="561"/>
      <c r="DTS32" s="561"/>
      <c r="DTT32" s="561"/>
      <c r="DTU32" s="561"/>
      <c r="DTV32" s="543"/>
      <c r="DTW32" s="565"/>
      <c r="DTX32" s="520"/>
      <c r="DTY32" s="521"/>
      <c r="DTZ32" s="521"/>
      <c r="DUA32" s="521"/>
      <c r="DUB32" s="521"/>
      <c r="DUC32" s="521"/>
      <c r="DUD32" s="543"/>
      <c r="DUE32" s="565"/>
      <c r="DUF32" s="520"/>
      <c r="DUG32" s="521"/>
      <c r="DUH32" s="521"/>
      <c r="DUI32" s="521"/>
      <c r="DUJ32" s="521"/>
      <c r="DUK32" s="521"/>
      <c r="DUL32" s="543"/>
      <c r="DUM32" s="565"/>
      <c r="DUN32" s="560"/>
      <c r="DUO32" s="561"/>
      <c r="DUP32" s="561"/>
      <c r="DUQ32" s="561"/>
      <c r="DUR32" s="561"/>
      <c r="DUS32" s="561"/>
      <c r="DUT32" s="543"/>
      <c r="DUU32" s="565"/>
      <c r="DUV32" s="520"/>
      <c r="DUW32" s="521"/>
      <c r="DUX32" s="521"/>
      <c r="DUY32" s="521"/>
      <c r="DUZ32" s="521"/>
      <c r="DVA32" s="521"/>
      <c r="DVB32" s="543"/>
      <c r="DVC32" s="565"/>
      <c r="DVD32" s="542"/>
      <c r="DVE32" s="543"/>
      <c r="DVF32" s="543"/>
      <c r="DVG32" s="543"/>
      <c r="DVH32" s="543"/>
      <c r="DVI32" s="543"/>
      <c r="DVJ32" s="543"/>
      <c r="DVK32" s="565"/>
      <c r="DVL32" s="562"/>
      <c r="DVM32" s="563"/>
      <c r="DVN32" s="563"/>
      <c r="DVO32" s="563"/>
      <c r="DVP32" s="563"/>
      <c r="DVQ32" s="563"/>
      <c r="DVR32" s="543"/>
      <c r="DVS32" s="565"/>
      <c r="DVT32" s="520"/>
      <c r="DVU32" s="521"/>
      <c r="DVV32" s="521"/>
      <c r="DVW32" s="521"/>
      <c r="DVX32" s="521"/>
      <c r="DVY32" s="521"/>
      <c r="DVZ32" s="543"/>
      <c r="DWA32" s="565"/>
      <c r="DWB32" s="520"/>
      <c r="DWC32" s="521"/>
      <c r="DWD32" s="521"/>
      <c r="DWE32" s="521"/>
      <c r="DWF32" s="521"/>
      <c r="DWG32" s="521"/>
      <c r="DWH32" s="543"/>
      <c r="DWI32" s="565"/>
      <c r="DWJ32" s="520"/>
      <c r="DWK32" s="521"/>
      <c r="DWL32" s="521"/>
      <c r="DWM32" s="521"/>
      <c r="DWN32" s="521"/>
      <c r="DWO32" s="521"/>
      <c r="DWP32" s="543"/>
      <c r="DWQ32" s="565"/>
      <c r="DWR32" s="520"/>
      <c r="DWS32" s="521"/>
      <c r="DWT32" s="521"/>
      <c r="DWU32" s="521"/>
      <c r="DWV32" s="521"/>
      <c r="DWW32" s="521"/>
      <c r="DWX32" s="543"/>
      <c r="DWY32" s="565"/>
      <c r="DWZ32" s="560"/>
      <c r="DXA32" s="561"/>
      <c r="DXB32" s="561"/>
      <c r="DXC32" s="561"/>
      <c r="DXD32" s="561"/>
      <c r="DXE32" s="561"/>
      <c r="DXF32" s="543"/>
      <c r="DXG32" s="565"/>
      <c r="DXH32" s="560"/>
      <c r="DXI32" s="561"/>
      <c r="DXJ32" s="561"/>
      <c r="DXK32" s="561"/>
      <c r="DXL32" s="561"/>
      <c r="DXM32" s="561">
        <v>0</v>
      </c>
      <c r="DXN32" s="543"/>
      <c r="DXO32" s="565"/>
      <c r="DXP32" s="609">
        <v>0</v>
      </c>
      <c r="DXQ32" s="610">
        <v>0</v>
      </c>
      <c r="DXR32" s="610">
        <v>0</v>
      </c>
      <c r="DXS32" s="610">
        <v>0</v>
      </c>
      <c r="DXT32" s="610">
        <v>0</v>
      </c>
      <c r="DXU32" s="600">
        <v>0</v>
      </c>
      <c r="DXV32" s="64">
        <f t="shared" ref="DXV32:DXV62" si="1330">SUM(DXP32:DXU32)</f>
        <v>0</v>
      </c>
      <c r="DXW32" s="68">
        <f t="shared" ref="DXW32:DXW62" si="1331">DXV32/$DXW$5</f>
        <v>0</v>
      </c>
      <c r="DXX32" s="612">
        <v>0</v>
      </c>
      <c r="DXY32" s="600">
        <v>254</v>
      </c>
      <c r="DXZ32" s="600">
        <v>1000</v>
      </c>
      <c r="DYA32" s="600">
        <v>0</v>
      </c>
      <c r="DYB32" s="600">
        <v>53</v>
      </c>
      <c r="DYC32" s="600">
        <v>0</v>
      </c>
      <c r="DYD32" s="64">
        <f t="shared" ref="DYD32:DYD62" si="1332">SUM(DXX32:DYC32)</f>
        <v>1307</v>
      </c>
      <c r="DYE32" s="68">
        <f t="shared" ref="DYE32:DYE62" si="1333">DYD32/$DYE$5</f>
        <v>217.83333333333334</v>
      </c>
      <c r="DYF32" s="612">
        <v>0</v>
      </c>
      <c r="DYG32" s="600">
        <v>514</v>
      </c>
      <c r="DYH32" s="600">
        <v>110</v>
      </c>
      <c r="DYI32" s="600">
        <v>328</v>
      </c>
      <c r="DYJ32" s="600">
        <v>0</v>
      </c>
      <c r="DYK32" s="600"/>
      <c r="DYL32" s="64">
        <f t="shared" ref="DYL32:DYL62" si="1334">SUM(DYF32:DYK32)</f>
        <v>952</v>
      </c>
      <c r="DYM32" s="68">
        <f t="shared" ref="DYM32:DYM62" si="1335">DYL32/$DYM$5</f>
        <v>158.66666666666666</v>
      </c>
      <c r="DYN32" s="612">
        <v>0</v>
      </c>
      <c r="DYO32" s="600">
        <v>687</v>
      </c>
      <c r="DYP32" s="600">
        <v>0</v>
      </c>
      <c r="DYQ32" s="600">
        <v>0</v>
      </c>
      <c r="DYR32" s="600"/>
      <c r="DYS32" s="600"/>
      <c r="DYT32" s="64">
        <f t="shared" ref="DYT32:DYT62" si="1336">SUM(DYN32:DYS32)</f>
        <v>687</v>
      </c>
      <c r="DYU32" s="68">
        <f t="shared" ref="DYU32:DYU62" si="1337">DYT32/$DYU$5</f>
        <v>114.5</v>
      </c>
      <c r="DYV32" s="612">
        <v>0</v>
      </c>
      <c r="DYW32" s="600">
        <v>0</v>
      </c>
      <c r="DYX32" s="600">
        <v>2554</v>
      </c>
      <c r="DYY32" s="600">
        <v>0</v>
      </c>
      <c r="DYZ32" s="600">
        <v>0</v>
      </c>
      <c r="DZA32" s="600">
        <v>0</v>
      </c>
      <c r="DZB32" s="64">
        <f t="shared" ref="DZB32:DZB62" si="1338">SUM(DYV32:DZA32)</f>
        <v>2554</v>
      </c>
      <c r="DZC32" s="68">
        <f t="shared" ref="DZC32:DZC62" si="1339">DZB32/$DZC$5</f>
        <v>425.66666666666669</v>
      </c>
      <c r="DZD32" s="609">
        <v>0</v>
      </c>
      <c r="DZE32" s="610">
        <v>1024</v>
      </c>
      <c r="DZF32" s="610">
        <v>0</v>
      </c>
      <c r="DZG32" s="610">
        <v>0</v>
      </c>
      <c r="DZH32" s="610">
        <v>0</v>
      </c>
      <c r="DZI32" s="610">
        <v>0</v>
      </c>
      <c r="DZJ32" s="64">
        <f t="shared" ref="DZJ32:DZJ62" si="1340">SUM(DZD32:DZI32)</f>
        <v>1024</v>
      </c>
      <c r="DZK32" s="68">
        <f t="shared" ref="DZK32:DZK62" si="1341">DZJ32/$DZK$5</f>
        <v>170.66666666666666</v>
      </c>
      <c r="DZL32" s="612">
        <v>0</v>
      </c>
      <c r="DZM32" s="600">
        <v>0</v>
      </c>
      <c r="DZN32" s="600">
        <v>1021</v>
      </c>
      <c r="DZO32" s="600">
        <v>0</v>
      </c>
      <c r="DZP32" s="600">
        <v>0</v>
      </c>
      <c r="DZQ32" s="600">
        <v>0</v>
      </c>
      <c r="DZR32" s="64">
        <f t="shared" ref="DZR32:DZR62" si="1342">SUM(DZL32:DZQ32)</f>
        <v>1021</v>
      </c>
      <c r="DZS32" s="68">
        <f t="shared" ref="DZS32:DZS62" si="1343">DZR32/$DZS$5</f>
        <v>170.16666666666666</v>
      </c>
      <c r="DZT32" s="612">
        <v>0</v>
      </c>
      <c r="DZU32" s="600">
        <v>1008</v>
      </c>
      <c r="DZV32" s="600"/>
      <c r="DZW32" s="600">
        <v>0</v>
      </c>
      <c r="DZX32" s="600">
        <v>0</v>
      </c>
      <c r="DZY32" s="600">
        <v>0</v>
      </c>
      <c r="DZZ32" s="64">
        <f t="shared" ref="DZZ32:DZZ62" si="1344">SUM(DZT32:DZY32)</f>
        <v>1008</v>
      </c>
      <c r="EAA32" s="68">
        <f t="shared" ref="EAA32:EAA62" si="1345">DZZ32/$EAA$5</f>
        <v>168</v>
      </c>
      <c r="EAB32" s="609"/>
      <c r="EAC32" s="610">
        <v>0</v>
      </c>
      <c r="EAD32" s="610">
        <v>0</v>
      </c>
      <c r="EAE32" s="610">
        <v>1009</v>
      </c>
      <c r="EAF32" s="610">
        <v>0</v>
      </c>
      <c r="EAG32" s="600">
        <v>0</v>
      </c>
      <c r="EAH32" s="64">
        <f t="shared" ref="EAH32:EAH62" si="1346">SUM(EAB32:EAG32)</f>
        <v>1009</v>
      </c>
      <c r="EAI32" s="68">
        <f t="shared" ref="EAI32:EAI62" si="1347">EAH32/$EAI$5</f>
        <v>168.16666666666666</v>
      </c>
      <c r="EAJ32" s="609">
        <v>0</v>
      </c>
      <c r="EAK32" s="610">
        <v>1009</v>
      </c>
      <c r="EAL32" s="610">
        <v>1</v>
      </c>
      <c r="EAM32" s="610">
        <v>1</v>
      </c>
      <c r="EAN32" s="610">
        <v>0</v>
      </c>
      <c r="EAO32" s="610">
        <v>0</v>
      </c>
      <c r="EAP32" s="64">
        <f t="shared" ref="EAP32:EAP62" si="1348">SUM(EAJ32:EAO32)</f>
        <v>1011</v>
      </c>
      <c r="EAQ32" s="68">
        <f t="shared" ref="EAQ32:EAQ62" si="1349">EAP32/$EAQ$29</f>
        <v>168.5</v>
      </c>
      <c r="EAR32" s="612">
        <v>1022</v>
      </c>
      <c r="EAS32" s="600">
        <v>0</v>
      </c>
      <c r="EAT32" s="600">
        <v>0</v>
      </c>
      <c r="EAU32" s="600">
        <v>0</v>
      </c>
      <c r="EAV32" s="600">
        <v>0</v>
      </c>
      <c r="EAW32" s="600">
        <v>0</v>
      </c>
      <c r="EAX32" s="64">
        <f t="shared" ref="EAX32:EAX62" si="1350">SUM(EAR32:EAW32)</f>
        <v>1022</v>
      </c>
      <c r="EAY32" s="68">
        <f t="shared" ref="EAY32:EAY62" si="1351">EAX32/$EAY$5</f>
        <v>170.33333333333334</v>
      </c>
      <c r="EAZ32" s="612">
        <v>0</v>
      </c>
      <c r="EBA32" s="600"/>
      <c r="EBB32" s="600">
        <v>0</v>
      </c>
      <c r="EBC32" s="600">
        <v>1025</v>
      </c>
      <c r="EBD32" s="600">
        <v>0</v>
      </c>
      <c r="EBE32" s="600">
        <v>0</v>
      </c>
      <c r="EBF32" s="64">
        <f t="shared" ref="EBF32:EBF62" si="1352">SUM(EAZ32:EBE32)</f>
        <v>1025</v>
      </c>
      <c r="EBG32" s="68">
        <f t="shared" ref="EBG32:EBG62" si="1353">EBF32/$EBG$5</f>
        <v>170.83333333333334</v>
      </c>
      <c r="EBH32" s="612">
        <v>0</v>
      </c>
      <c r="EBI32" s="600">
        <v>0</v>
      </c>
      <c r="EBJ32" s="600">
        <v>0</v>
      </c>
      <c r="EBK32" s="600">
        <v>954</v>
      </c>
      <c r="EBL32" s="600">
        <v>0</v>
      </c>
      <c r="EBM32" s="600">
        <v>0</v>
      </c>
      <c r="EBN32" s="64">
        <f t="shared" ref="EBN32:EBN62" si="1354">SUM(EBH32:EBM32)</f>
        <v>954</v>
      </c>
      <c r="EBO32" s="68">
        <f t="shared" ref="EBO32:EBO62" si="1355">EBN32/6</f>
        <v>159</v>
      </c>
      <c r="EBP32" s="612">
        <v>0</v>
      </c>
      <c r="EBQ32" s="600">
        <v>0</v>
      </c>
      <c r="EBR32" s="600"/>
      <c r="EBS32" s="600">
        <v>0</v>
      </c>
      <c r="EBT32" s="600"/>
      <c r="EBU32" s="600"/>
      <c r="EBV32" s="64">
        <f t="shared" ref="EBV32:EBV62" si="1356">SUM(EBP32:EBU32)</f>
        <v>0</v>
      </c>
      <c r="EBW32" s="68">
        <f t="shared" ref="EBW32:EBW62" si="1357">EBV32/$EBW$5</f>
        <v>0</v>
      </c>
      <c r="EBX32" s="612">
        <v>0</v>
      </c>
      <c r="EBY32" s="600">
        <v>0</v>
      </c>
      <c r="EBZ32" s="600">
        <v>1012</v>
      </c>
      <c r="ECA32" s="600"/>
      <c r="ECB32" s="600">
        <v>0</v>
      </c>
      <c r="ECC32" s="600">
        <v>0</v>
      </c>
      <c r="ECD32" s="64">
        <f t="shared" ref="ECD32:ECD62" si="1358">SUM(EBX32:ECC32)</f>
        <v>1012</v>
      </c>
      <c r="ECE32" s="68">
        <f t="shared" ref="ECE32:ECE62" si="1359">ECD32/$ECE$5</f>
        <v>168.66666666666666</v>
      </c>
      <c r="ECF32" s="612">
        <v>0</v>
      </c>
      <c r="ECG32" s="600">
        <v>0</v>
      </c>
      <c r="ECH32" s="600">
        <v>0</v>
      </c>
      <c r="ECI32" s="600">
        <v>0</v>
      </c>
      <c r="ECJ32" s="600">
        <v>0</v>
      </c>
      <c r="ECK32" s="600"/>
      <c r="ECL32" s="64">
        <f t="shared" ref="ECL32:ECL62" si="1360">SUM(ECF32:ECK32)</f>
        <v>0</v>
      </c>
      <c r="ECM32" s="68">
        <f t="shared" ref="ECM32:ECM62" si="1361">ECL32/$ECM$5</f>
        <v>0</v>
      </c>
      <c r="ECN32" s="612">
        <v>0</v>
      </c>
      <c r="ECO32" s="600">
        <v>996</v>
      </c>
      <c r="ECP32" s="600">
        <v>0</v>
      </c>
      <c r="ECQ32" s="600"/>
      <c r="ECR32" s="600">
        <v>0</v>
      </c>
      <c r="ECS32" s="600">
        <v>0</v>
      </c>
      <c r="ECT32" s="64">
        <f t="shared" ref="ECT32:ECT62" si="1362">SUM(ECN32:ECS32)</f>
        <v>996</v>
      </c>
      <c r="ECU32" s="68">
        <f t="shared" ref="ECU32:ECU62" si="1363">ECT32/$ECU$5</f>
        <v>166</v>
      </c>
      <c r="ECV32" s="612">
        <v>0</v>
      </c>
      <c r="ECW32" s="600">
        <v>285</v>
      </c>
      <c r="ECX32" s="600">
        <v>682</v>
      </c>
      <c r="ECY32" s="600">
        <v>0</v>
      </c>
      <c r="ECZ32" s="600"/>
      <c r="EDA32" s="600"/>
      <c r="EDB32" s="64">
        <f t="shared" ref="EDB32:EDB62" si="1364">SUM(ECV32:EDA32)</f>
        <v>967</v>
      </c>
      <c r="EDC32" s="68">
        <f t="shared" ref="EDC32:EDC62" si="1365">EDB32/$EDC$5</f>
        <v>161.16666666666666</v>
      </c>
      <c r="EDD32" s="612"/>
      <c r="EDE32" s="600">
        <v>0</v>
      </c>
      <c r="EDF32" s="600">
        <v>0</v>
      </c>
      <c r="EDG32" s="600">
        <v>673</v>
      </c>
      <c r="EDH32" s="600"/>
      <c r="EDI32" s="600"/>
      <c r="EDJ32" s="64">
        <f t="shared" ref="EDJ32:EDJ62" si="1366">SUM(EDD32:EDI32)</f>
        <v>673</v>
      </c>
      <c r="EDK32" s="68">
        <f t="shared" ref="EDK32:EDK62" si="1367">EDJ32/$EDK$5</f>
        <v>112.16666666666667</v>
      </c>
      <c r="EDL32" s="609">
        <v>0</v>
      </c>
      <c r="EDM32" s="610">
        <v>0</v>
      </c>
      <c r="EDN32" s="610"/>
      <c r="EDO32" s="610">
        <v>0</v>
      </c>
      <c r="EDP32" s="610">
        <v>980</v>
      </c>
      <c r="EDQ32" s="610">
        <v>0</v>
      </c>
      <c r="EDR32" s="64">
        <f t="shared" ref="EDR32:EDR62" si="1368">SUM(EDL32:EDQ32)</f>
        <v>980</v>
      </c>
      <c r="EDS32" s="68">
        <f t="shared" ref="EDS32:EDS62" si="1369">EDR32/$EDS$5</f>
        <v>163.33333333333334</v>
      </c>
      <c r="EDT32" s="612">
        <v>0</v>
      </c>
      <c r="EDU32" s="600">
        <v>0</v>
      </c>
      <c r="EDV32" s="600">
        <v>0</v>
      </c>
      <c r="EDW32" s="600">
        <v>0</v>
      </c>
      <c r="EDX32" s="600">
        <v>0</v>
      </c>
      <c r="EDY32" s="600"/>
      <c r="EDZ32" s="64">
        <f t="shared" ref="EDZ32:EDZ62" si="1370">SUM(EDT32:EDY32)</f>
        <v>0</v>
      </c>
      <c r="EEA32" s="68">
        <f t="shared" ref="EEA32:EEA62" si="1371">EDZ32/$EEA$5</f>
        <v>0</v>
      </c>
      <c r="EEB32" s="612">
        <v>0</v>
      </c>
      <c r="EEC32" s="600">
        <v>0</v>
      </c>
      <c r="EED32" s="600">
        <v>685</v>
      </c>
      <c r="EEE32" s="600">
        <v>0</v>
      </c>
      <c r="EEF32" s="600">
        <v>0</v>
      </c>
      <c r="EEG32" s="600"/>
      <c r="EEH32" s="64">
        <f t="shared" ref="EEH32:EEH62" si="1372">SUM(EEB32:EEG32)</f>
        <v>685</v>
      </c>
      <c r="EEI32" s="68">
        <f t="shared" ref="EEI32:EEI62" si="1373">EEH32/$EEI$5</f>
        <v>114.16666666666667</v>
      </c>
      <c r="EEJ32" s="612">
        <v>0</v>
      </c>
      <c r="EEK32" s="600">
        <v>0</v>
      </c>
      <c r="EEL32" s="600">
        <v>0</v>
      </c>
      <c r="EEM32" s="600">
        <v>1022</v>
      </c>
      <c r="EEN32" s="600">
        <v>0</v>
      </c>
      <c r="EEO32" s="600">
        <v>0</v>
      </c>
      <c r="EEP32" s="64">
        <f t="shared" ref="EEP32:EEP62" si="1374">SUM(EEJ32:EEO32)</f>
        <v>1022</v>
      </c>
      <c r="EEQ32" s="68">
        <f t="shared" ref="EEQ32:EEQ62" si="1375">EEP32/$EEQ$5</f>
        <v>170.33333333333334</v>
      </c>
      <c r="EER32" s="612">
        <v>0</v>
      </c>
      <c r="EES32" s="600">
        <v>0</v>
      </c>
      <c r="EET32" s="600">
        <v>0</v>
      </c>
      <c r="EEU32" s="600">
        <v>0</v>
      </c>
      <c r="EEV32" s="600">
        <v>0</v>
      </c>
      <c r="EEW32" s="600"/>
      <c r="EEX32" s="64">
        <f t="shared" ref="EEX32:EEX62" si="1376">SUM(EER32:EEW32)</f>
        <v>0</v>
      </c>
      <c r="EEY32" s="68">
        <f t="shared" ref="EEY32:EEY62" si="1377">EEX32/$EEY$5</f>
        <v>0</v>
      </c>
      <c r="EEZ32" s="612">
        <v>1036</v>
      </c>
      <c r="EFA32" s="600"/>
      <c r="EFB32" s="600">
        <v>0</v>
      </c>
      <c r="EFC32" s="600">
        <v>0</v>
      </c>
      <c r="EFD32" s="600">
        <v>0</v>
      </c>
      <c r="EFE32" s="600">
        <v>1017</v>
      </c>
      <c r="EFF32" s="64">
        <f t="shared" ref="EFF32:EFF62" si="1378">SUM(EEZ32:EFE32)</f>
        <v>2053</v>
      </c>
      <c r="EFG32" s="68">
        <f t="shared" ref="EFG32:EFG62" si="1379">EFF32/$EFG$5</f>
        <v>342.16666666666669</v>
      </c>
      <c r="EFH32" s="612">
        <v>0</v>
      </c>
      <c r="EFI32" s="600">
        <v>0</v>
      </c>
      <c r="EFJ32" s="600">
        <v>0</v>
      </c>
      <c r="EFK32" s="600">
        <v>0</v>
      </c>
      <c r="EFL32" s="600">
        <v>800</v>
      </c>
      <c r="EFM32" s="600">
        <v>223</v>
      </c>
      <c r="EFN32" s="64">
        <f t="shared" ref="EFN32:EFN62" si="1380">SUM(EFH32:EFM32)</f>
        <v>1023</v>
      </c>
      <c r="EFO32" s="68">
        <f t="shared" ref="EFO32:EFO62" si="1381">EFN32/$EFO$5</f>
        <v>170.5</v>
      </c>
      <c r="EFP32" s="612">
        <v>0</v>
      </c>
      <c r="EFQ32" s="600"/>
      <c r="EFR32" s="600"/>
      <c r="EFS32" s="600">
        <v>0</v>
      </c>
      <c r="EFT32" s="600">
        <v>692</v>
      </c>
      <c r="EFU32" s="600">
        <v>0</v>
      </c>
      <c r="EFV32" s="64">
        <f t="shared" ref="EFV32:EFV62" si="1382">SUM(EFP32:EFU32)</f>
        <v>692</v>
      </c>
      <c r="EFW32" s="68">
        <f t="shared" ref="EFW32:EFW62" si="1383">EFV32/$EFW$5</f>
        <v>115.33333333333333</v>
      </c>
      <c r="EFX32" s="612">
        <v>0</v>
      </c>
      <c r="EFY32" s="600">
        <v>0</v>
      </c>
      <c r="EFZ32" s="600"/>
      <c r="EGA32" s="600">
        <v>0</v>
      </c>
      <c r="EGB32" s="600">
        <v>0</v>
      </c>
      <c r="EGC32" s="600">
        <v>0</v>
      </c>
      <c r="EGD32" s="64">
        <f t="shared" ref="EGD32:EGD62" si="1384">SUM(EFX32:EGC32)</f>
        <v>0</v>
      </c>
      <c r="EGE32" s="68">
        <f t="shared" ref="EGE32:EGE62" si="1385">EGD32/$EGE$5</f>
        <v>0</v>
      </c>
      <c r="EGF32" s="612">
        <v>1031</v>
      </c>
      <c r="EGG32" s="600">
        <v>0</v>
      </c>
      <c r="EGH32" s="600"/>
      <c r="EGI32" s="600">
        <v>0</v>
      </c>
      <c r="EGJ32" s="600">
        <v>0</v>
      </c>
      <c r="EGK32" s="600">
        <v>1030</v>
      </c>
      <c r="EGL32" s="64">
        <f t="shared" ref="EGL32:EGL62" si="1386">SUM(EGF32:EGK32)</f>
        <v>2061</v>
      </c>
      <c r="EGM32" s="68">
        <f t="shared" ref="EGM32:EGM62" si="1387">EGL32/$EGM$5</f>
        <v>343.5</v>
      </c>
      <c r="EGN32" s="612">
        <v>0</v>
      </c>
      <c r="EGO32" s="600">
        <v>0</v>
      </c>
      <c r="EGP32" s="600"/>
      <c r="EGQ32" s="600">
        <v>400</v>
      </c>
      <c r="EGR32" s="600">
        <v>283</v>
      </c>
      <c r="EGS32" s="600">
        <v>0</v>
      </c>
      <c r="EGT32" s="64">
        <f t="shared" ref="EGT32:EGT62" si="1388">SUM(EGN32:EGS32)</f>
        <v>683</v>
      </c>
      <c r="EGU32" s="68">
        <f t="shared" ref="EGU32:EGU62" si="1389">EGT32/$EGU$29</f>
        <v>113.83333333333333</v>
      </c>
      <c r="EGV32" s="612">
        <v>0</v>
      </c>
      <c r="EGW32" s="600">
        <v>0</v>
      </c>
      <c r="EGX32" s="600">
        <v>0</v>
      </c>
      <c r="EGY32" s="600">
        <v>200</v>
      </c>
      <c r="EGZ32" s="600">
        <v>823</v>
      </c>
      <c r="EHA32" s="600">
        <v>0</v>
      </c>
      <c r="EHB32" s="64">
        <f t="shared" ref="EHB32:EHB52" si="1390">SUM(EGV32:EHA32)</f>
        <v>1023</v>
      </c>
      <c r="EHC32" s="68">
        <f t="shared" ref="EHC32:EHC52" si="1391">EHB32/$EHC$5</f>
        <v>170.5</v>
      </c>
      <c r="EHD32" s="612">
        <v>0</v>
      </c>
      <c r="EHE32" s="600">
        <v>0</v>
      </c>
      <c r="EHF32" s="600"/>
      <c r="EHG32" s="600">
        <v>0</v>
      </c>
      <c r="EHH32" s="600">
        <v>0</v>
      </c>
      <c r="EHI32" s="600">
        <v>0</v>
      </c>
      <c r="EHJ32" s="64">
        <f t="shared" ref="EHJ32:EHJ62" si="1392">SUM(EHD32:EHI32)</f>
        <v>0</v>
      </c>
      <c r="EHK32" s="68">
        <f t="shared" ref="EHK32:EHK62" si="1393">EHJ32/$EHK$5</f>
        <v>0</v>
      </c>
      <c r="EHL32" s="612">
        <v>700</v>
      </c>
      <c r="EHM32" s="600">
        <v>308</v>
      </c>
      <c r="EHN32" s="600"/>
      <c r="EHO32" s="600">
        <v>0</v>
      </c>
      <c r="EHP32" s="600"/>
      <c r="EHQ32" s="600">
        <v>0</v>
      </c>
      <c r="EHR32" s="64">
        <f t="shared" ref="EHR32:EHR62" si="1394">SUM(EHL32:EHQ32)</f>
        <v>1008</v>
      </c>
      <c r="EHS32" s="68">
        <f t="shared" ref="EHS32:EHS62" si="1395">EHR32/$EHS$5</f>
        <v>168</v>
      </c>
      <c r="EHT32" s="612">
        <v>0</v>
      </c>
      <c r="EHU32" s="600">
        <v>1006</v>
      </c>
      <c r="EHV32" s="600"/>
      <c r="EHW32" s="600">
        <v>0</v>
      </c>
      <c r="EHX32" s="600">
        <v>0</v>
      </c>
      <c r="EHY32" s="600">
        <v>0</v>
      </c>
      <c r="EHZ32" s="64">
        <f t="shared" ref="EHZ32:EHZ62" si="1396">SUM(EHT32:EHY32)</f>
        <v>1006</v>
      </c>
      <c r="EIA32" s="68">
        <f t="shared" ref="EIA32:EIA62" si="1397">EHZ32/$EIA$5</f>
        <v>167.66666666666666</v>
      </c>
      <c r="EIB32" s="612">
        <v>0</v>
      </c>
      <c r="EIC32" s="600">
        <v>694</v>
      </c>
      <c r="EID32" s="600">
        <v>0</v>
      </c>
      <c r="EIE32" s="600">
        <v>0</v>
      </c>
      <c r="EIF32" s="600">
        <v>0</v>
      </c>
      <c r="EIG32" s="600">
        <v>0</v>
      </c>
      <c r="EIH32" s="64">
        <f t="shared" ref="EIH32:EIH62" si="1398">SUM(EIB32:EIG32)</f>
        <v>694</v>
      </c>
      <c r="EII32" s="68">
        <f t="shared" ref="EII32:EII62" si="1399">EIH32/$EII$5</f>
        <v>115.66666666666667</v>
      </c>
      <c r="EIJ32" s="609">
        <v>1006</v>
      </c>
      <c r="EIK32" s="610">
        <v>0</v>
      </c>
      <c r="EIL32" s="610">
        <v>0</v>
      </c>
      <c r="EIM32" s="610">
        <v>0</v>
      </c>
      <c r="EIN32" s="610">
        <v>0</v>
      </c>
      <c r="EIO32" s="610">
        <v>0</v>
      </c>
      <c r="EIP32" s="64">
        <f t="shared" ref="EIP32:EIP62" si="1400">SUM(EIJ32:EIO32)</f>
        <v>1006</v>
      </c>
      <c r="EIQ32" s="68">
        <f t="shared" ref="EIQ32:EIQ62" si="1401">EIP32/$EIQ$5</f>
        <v>167.66666666666666</v>
      </c>
      <c r="EIR32" s="612">
        <v>679</v>
      </c>
      <c r="EIS32" s="600">
        <v>0</v>
      </c>
      <c r="EIT32" s="600">
        <v>0</v>
      </c>
      <c r="EIU32" s="600">
        <v>0</v>
      </c>
      <c r="EIV32" s="600">
        <v>0</v>
      </c>
      <c r="EIW32" s="600">
        <v>683</v>
      </c>
      <c r="EIX32" s="64">
        <f t="shared" ref="EIX32:EIX62" si="1402">SUM(EIR32:EIW32)</f>
        <v>1362</v>
      </c>
      <c r="EIY32" s="68">
        <f t="shared" ref="EIY32:EIY62" si="1403">EIX32/$EIY$5</f>
        <v>227</v>
      </c>
      <c r="EIZ32" s="612">
        <v>0</v>
      </c>
      <c r="EJA32" s="600">
        <v>0</v>
      </c>
      <c r="EJB32" s="600">
        <v>0</v>
      </c>
      <c r="EJC32" s="600">
        <v>0</v>
      </c>
      <c r="EJD32" s="600">
        <v>700</v>
      </c>
      <c r="EJE32" s="600">
        <v>0</v>
      </c>
      <c r="EJF32" s="64">
        <f t="shared" ref="EJF32:EJF62" si="1404">SUM(EIZ32:EJE32)</f>
        <v>700</v>
      </c>
      <c r="EJG32" s="68">
        <f t="shared" ref="EJG32:EJG62" si="1405">EJF32/$EJG$5</f>
        <v>116.66666666666667</v>
      </c>
      <c r="EJH32" s="612">
        <v>0</v>
      </c>
      <c r="EJI32" s="600">
        <v>0</v>
      </c>
      <c r="EJJ32" s="600"/>
      <c r="EJK32" s="600">
        <v>692</v>
      </c>
      <c r="EJL32" s="600"/>
      <c r="EJM32" s="600"/>
      <c r="EJN32" s="64">
        <f t="shared" ref="EJN32:EJN62" si="1406">SUM(EJH32:EJM32)</f>
        <v>692</v>
      </c>
      <c r="EJO32" s="68">
        <f t="shared" ref="EJO32:EJO62" si="1407">EJN32/$EJO$5</f>
        <v>115.33333333333333</v>
      </c>
      <c r="EJP32" s="612">
        <v>0</v>
      </c>
      <c r="EJQ32" s="600">
        <v>0</v>
      </c>
      <c r="EJR32" s="600">
        <v>0</v>
      </c>
      <c r="EJS32" s="600">
        <v>0</v>
      </c>
      <c r="EJT32" s="600">
        <v>0</v>
      </c>
      <c r="EJU32" s="600">
        <v>679</v>
      </c>
      <c r="EJV32" s="64">
        <f t="shared" ref="EJV32:EJV62" si="1408">SUM(EJP32:EJU32)</f>
        <v>679</v>
      </c>
      <c r="EJW32" s="68">
        <f t="shared" ref="EJW32:EJW62" si="1409">EJV32/$EJW$5</f>
        <v>113.16666666666667</v>
      </c>
      <c r="EJX32" s="612">
        <v>0</v>
      </c>
      <c r="EJY32" s="600">
        <v>0</v>
      </c>
      <c r="EJZ32" s="600">
        <v>0</v>
      </c>
      <c r="EKA32" s="600"/>
      <c r="EKB32" s="600">
        <v>683</v>
      </c>
      <c r="EKC32" s="600"/>
      <c r="EKD32" s="64">
        <f t="shared" ref="EKD32:EKD62" si="1410">SUM(EJX32:EKC32)</f>
        <v>683</v>
      </c>
      <c r="EKE32" s="68">
        <f t="shared" ref="EKE32:EKE62" si="1411">EKD32/$EKE$5</f>
        <v>113.83333333333333</v>
      </c>
      <c r="EKF32" s="612">
        <v>0</v>
      </c>
      <c r="EKG32" s="600">
        <v>0</v>
      </c>
      <c r="EKH32" s="600">
        <v>0</v>
      </c>
      <c r="EKI32" s="600"/>
      <c r="EKJ32" s="600">
        <v>0</v>
      </c>
      <c r="EKK32" s="600">
        <v>0</v>
      </c>
      <c r="EKL32" s="64">
        <f t="shared" ref="EKL32:EKL62" si="1412">SUM(EKF32:EKK32)</f>
        <v>0</v>
      </c>
      <c r="EKM32" s="68">
        <f t="shared" ref="EKM32:EKM62" si="1413">EKL32/$EKM$5</f>
        <v>0</v>
      </c>
      <c r="EKN32" s="612">
        <v>0</v>
      </c>
      <c r="EKO32" s="600">
        <v>672</v>
      </c>
      <c r="EKP32" s="600">
        <v>0</v>
      </c>
      <c r="EKQ32" s="600">
        <v>0</v>
      </c>
      <c r="EKR32" s="600">
        <v>0</v>
      </c>
      <c r="EKS32" s="600">
        <v>0</v>
      </c>
      <c r="EKT32" s="64">
        <f t="shared" ref="EKT32:EKT62" si="1414">SUM(EKN32:EKS32)</f>
        <v>672</v>
      </c>
      <c r="EKU32" s="184">
        <f t="shared" ref="EKU32:EKU62" si="1415">EKT32/$EKU$5</f>
        <v>112</v>
      </c>
      <c r="EKV32" s="665"/>
      <c r="EKW32" s="670">
        <v>691</v>
      </c>
      <c r="EKX32" s="610">
        <v>0</v>
      </c>
      <c r="EKY32" s="610">
        <v>0</v>
      </c>
      <c r="EKZ32" s="610">
        <v>0</v>
      </c>
      <c r="ELA32" s="610">
        <v>0</v>
      </c>
      <c r="ELB32" s="610">
        <v>660</v>
      </c>
      <c r="ELC32" s="64">
        <f t="shared" ref="ELC32:ELC62" si="1416">SUM(EKW32:ELB32)</f>
        <v>1351</v>
      </c>
      <c r="ELD32" s="211">
        <f t="shared" ref="ELD32:ELD62" si="1417">ELC32/$ELD$5</f>
        <v>225.16666666666666</v>
      </c>
      <c r="ELE32" s="677">
        <v>0</v>
      </c>
      <c r="ELF32" s="678">
        <v>0</v>
      </c>
      <c r="ELG32" s="678">
        <v>0</v>
      </c>
      <c r="ELH32" s="678">
        <v>0</v>
      </c>
      <c r="ELI32" s="678">
        <v>0</v>
      </c>
      <c r="ELJ32" s="678">
        <v>0</v>
      </c>
      <c r="ELK32" s="64">
        <f t="shared" ref="ELK32:ELK62" si="1418">SUM(ELE32:ELJ32)</f>
        <v>0</v>
      </c>
      <c r="ELL32" s="211">
        <f t="shared" ref="ELL32:ELL62" si="1419">ELK32/$ELL$5</f>
        <v>0</v>
      </c>
      <c r="ELM32" s="682">
        <v>686</v>
      </c>
      <c r="ELN32" s="600">
        <v>0</v>
      </c>
      <c r="ELO32" s="600">
        <v>0</v>
      </c>
      <c r="ELP32" s="600">
        <v>0</v>
      </c>
      <c r="ELQ32" s="600">
        <v>0</v>
      </c>
      <c r="ELR32" s="600">
        <v>0</v>
      </c>
      <c r="ELS32" s="64">
        <f t="shared" ref="ELS32:ELS62" si="1420">SUM(ELM32:ELR32)</f>
        <v>686</v>
      </c>
      <c r="ELT32" s="211">
        <f t="shared" ref="ELT32:ELT62" si="1421">ELS32/$ELT$5</f>
        <v>114.33333333333333</v>
      </c>
      <c r="ELU32" s="682">
        <v>692</v>
      </c>
      <c r="ELV32" s="600">
        <v>0</v>
      </c>
      <c r="ELW32" s="600">
        <v>0</v>
      </c>
      <c r="ELX32" s="600">
        <v>0</v>
      </c>
      <c r="ELY32" s="600">
        <v>0</v>
      </c>
      <c r="ELZ32" s="600">
        <v>0</v>
      </c>
      <c r="EMA32" s="64">
        <f t="shared" ref="EMA32:EMA62" si="1422">SUM(ELU32:ELZ32)</f>
        <v>692</v>
      </c>
      <c r="EMB32" s="211">
        <f t="shared" ref="EMB32:EMB62" si="1423">EMA32/$EMB$5</f>
        <v>115.33333333333333</v>
      </c>
      <c r="EMC32" s="682">
        <v>0</v>
      </c>
      <c r="EMD32" s="600">
        <v>0</v>
      </c>
      <c r="EME32" s="600">
        <v>675</v>
      </c>
      <c r="EMF32" s="600">
        <v>0</v>
      </c>
      <c r="EMG32" s="600"/>
      <c r="EMH32" s="600">
        <v>0</v>
      </c>
      <c r="EMI32" s="64">
        <f t="shared" ref="EMI32:EMI62" si="1424">SUM(EMC32:EMH32)</f>
        <v>675</v>
      </c>
      <c r="EMJ32" s="211">
        <f t="shared" ref="EMJ32:EMJ62" si="1425">EMI32/$EMJ$5</f>
        <v>112.5</v>
      </c>
      <c r="EMK32" s="682">
        <v>0</v>
      </c>
      <c r="EML32" s="600">
        <v>0</v>
      </c>
      <c r="EMM32" s="600">
        <v>670</v>
      </c>
      <c r="EMN32" s="600">
        <v>0</v>
      </c>
      <c r="EMO32" s="600">
        <v>0</v>
      </c>
      <c r="EMP32" s="600">
        <v>0</v>
      </c>
      <c r="EMQ32" s="64">
        <f t="shared" ref="EMQ32:EMQ62" si="1426">SUM(EMK32:EMP32)</f>
        <v>670</v>
      </c>
      <c r="EMR32" s="211">
        <f t="shared" ref="EMR32:EMR62" si="1427">EMQ32/$EMR$5</f>
        <v>111.66666666666667</v>
      </c>
      <c r="EMS32" s="682">
        <v>0</v>
      </c>
      <c r="EMT32" s="600">
        <v>0</v>
      </c>
      <c r="EMU32" s="600">
        <v>0</v>
      </c>
      <c r="EMV32" s="600">
        <v>621</v>
      </c>
      <c r="EMW32" s="600">
        <v>0</v>
      </c>
      <c r="EMX32" s="600">
        <v>0</v>
      </c>
      <c r="EMY32" s="64">
        <f t="shared" ref="EMY32:EMY62" si="1428">SUM(EMS32:EMX32)</f>
        <v>621</v>
      </c>
      <c r="EMZ32" s="211">
        <f t="shared" ref="EMZ32:EMZ62" si="1429">EMY32/$EMZ$5</f>
        <v>103.5</v>
      </c>
      <c r="ENA32" s="682">
        <v>680</v>
      </c>
      <c r="ENB32" s="600">
        <v>0</v>
      </c>
      <c r="ENC32" s="600">
        <v>0</v>
      </c>
      <c r="END32" s="600">
        <v>0</v>
      </c>
      <c r="ENE32" s="600">
        <v>0</v>
      </c>
      <c r="ENF32" s="600">
        <v>0</v>
      </c>
      <c r="ENG32" s="64">
        <f t="shared" ref="ENG32:ENG62" si="1430">SUM(ENA32:ENF32)</f>
        <v>680</v>
      </c>
      <c r="ENH32" s="211">
        <f t="shared" ref="ENH32:ENH62" si="1431">ENG32/$ENH$5</f>
        <v>113.33333333333333</v>
      </c>
      <c r="ENI32" s="682">
        <v>680</v>
      </c>
      <c r="ENJ32" s="600"/>
      <c r="ENK32" s="600">
        <v>0</v>
      </c>
      <c r="ENL32" s="600">
        <v>0</v>
      </c>
      <c r="ENM32" s="600">
        <v>0</v>
      </c>
      <c r="ENN32" s="600">
        <v>0</v>
      </c>
      <c r="ENO32" s="64">
        <f t="shared" ref="ENO32:ENO62" si="1432">SUM(ENI32:ENN32)</f>
        <v>680</v>
      </c>
      <c r="ENP32" s="211">
        <f t="shared" ref="ENP32:ENP62" si="1433">ENO32/$ENP$5</f>
        <v>113.33333333333333</v>
      </c>
      <c r="ENQ32" s="682">
        <v>0</v>
      </c>
      <c r="ENR32" s="600"/>
      <c r="ENS32" s="600">
        <v>0</v>
      </c>
      <c r="ENT32" s="600">
        <v>686</v>
      </c>
      <c r="ENU32" s="600">
        <v>0</v>
      </c>
      <c r="ENV32" s="600">
        <v>0</v>
      </c>
      <c r="ENW32" s="64">
        <f t="shared" ref="ENW32:ENW62" si="1434">SUM(ENQ32:ENV32)</f>
        <v>686</v>
      </c>
      <c r="ENX32" s="211">
        <f t="shared" ref="ENX32:ENX62" si="1435">ENW32/$ENX$5</f>
        <v>114.33333333333333</v>
      </c>
      <c r="ENY32" s="682">
        <v>0</v>
      </c>
      <c r="ENZ32" s="600"/>
      <c r="EOA32" s="600">
        <v>0</v>
      </c>
      <c r="EOB32" s="600">
        <v>691</v>
      </c>
      <c r="EOC32" s="600">
        <v>0</v>
      </c>
      <c r="EOD32" s="600">
        <v>0</v>
      </c>
      <c r="EOE32" s="64">
        <f t="shared" ref="EOE32:EOE62" si="1436">SUM(ENY32:EOD32)</f>
        <v>691</v>
      </c>
      <c r="EOF32" s="211">
        <f t="shared" ref="EOF32:EOF62" si="1437">EOE32/$EOF$5</f>
        <v>115.16666666666667</v>
      </c>
      <c r="EOH32" s="682"/>
      <c r="EOI32" s="600">
        <v>0</v>
      </c>
      <c r="EOJ32" s="600">
        <v>0</v>
      </c>
      <c r="EOK32" s="600">
        <v>674</v>
      </c>
      <c r="EOL32" s="600">
        <v>0</v>
      </c>
      <c r="EOM32" s="600">
        <v>0</v>
      </c>
      <c r="EON32" s="184">
        <f t="shared" ref="EON32:EON62" si="1438">SUM(EOH32:EOM32)</f>
        <v>674</v>
      </c>
      <c r="EOO32" s="244">
        <v>0</v>
      </c>
      <c r="EOP32" s="600">
        <v>0</v>
      </c>
      <c r="EOQ32" s="600">
        <v>0</v>
      </c>
      <c r="EOR32" s="600">
        <v>0</v>
      </c>
      <c r="EOS32" s="600">
        <v>0</v>
      </c>
      <c r="EOT32" s="600">
        <v>0</v>
      </c>
      <c r="EOU32" s="64">
        <f t="shared" ref="EOU32:EOU62" si="1439">SUM(EOO32:EOT32)</f>
        <v>0</v>
      </c>
      <c r="EOV32" s="211">
        <f t="shared" ref="EOV32:EOV62" si="1440">EOU32/$EOV$5</f>
        <v>0</v>
      </c>
      <c r="EOW32" s="682">
        <v>657</v>
      </c>
      <c r="EOX32" s="600">
        <v>0</v>
      </c>
      <c r="EOY32" s="600">
        <v>0</v>
      </c>
      <c r="EOZ32" s="600"/>
      <c r="EPA32" s="600">
        <v>0</v>
      </c>
      <c r="EPB32" s="600">
        <v>681</v>
      </c>
      <c r="EPC32" s="64">
        <f t="shared" ref="EPC32:EPC62" si="1441">SUM(EOW32:EPB32)</f>
        <v>1338</v>
      </c>
      <c r="EPD32" s="211">
        <f t="shared" ref="EPD32:EPD62" si="1442">EPC32/$EPD$5</f>
        <v>223</v>
      </c>
      <c r="EPE32" s="682">
        <v>0</v>
      </c>
      <c r="EPF32" s="600">
        <v>0</v>
      </c>
      <c r="EPG32" s="600">
        <v>0</v>
      </c>
      <c r="EPH32" s="600">
        <v>0</v>
      </c>
      <c r="EPI32" s="600">
        <v>0</v>
      </c>
      <c r="EPJ32" s="600">
        <v>0</v>
      </c>
      <c r="EPK32" s="64">
        <f t="shared" ref="EPK32:EPK62" si="1443">SUM(EPE32:EPJ32)</f>
        <v>0</v>
      </c>
      <c r="EPL32" s="211">
        <f t="shared" ref="EPL32:EPL62" si="1444">EPK32/$EPL$5</f>
        <v>0</v>
      </c>
      <c r="EPM32" s="682">
        <v>695</v>
      </c>
      <c r="EPN32" s="600">
        <v>0</v>
      </c>
      <c r="EPO32" s="600">
        <v>0</v>
      </c>
      <c r="EPP32" s="600">
        <v>0</v>
      </c>
      <c r="EPQ32" s="600">
        <v>0</v>
      </c>
      <c r="EPR32" s="600">
        <v>0</v>
      </c>
      <c r="EPS32" s="64">
        <f t="shared" ref="EPS32:EPS62" si="1445">SUM(EPM32:EPR32)</f>
        <v>695</v>
      </c>
      <c r="EPT32" s="211">
        <f t="shared" ref="EPT32:EPT62" si="1446">EPS32/$EPT$5</f>
        <v>115.83333333333333</v>
      </c>
      <c r="EPU32" s="682">
        <v>0</v>
      </c>
      <c r="EPV32" s="600">
        <v>0</v>
      </c>
      <c r="EPW32" s="600">
        <v>603</v>
      </c>
      <c r="EPX32" s="600">
        <v>0</v>
      </c>
      <c r="EPY32" s="600">
        <f>SUMIF(SUMPK!$B:$B,$B:$B,SUMPK!$O:$O)</f>
        <v>0</v>
      </c>
      <c r="EPZ32" s="600">
        <v>0</v>
      </c>
      <c r="EQA32" s="64">
        <f t="shared" ref="EQA32:EQA62" si="1447">SUM(EPU32:EPZ32)</f>
        <v>603</v>
      </c>
      <c r="EQB32" s="211">
        <f t="shared" ref="EQB32:EQB62" si="1448">EQA32/$EQB$5</f>
        <v>100.5</v>
      </c>
      <c r="EQC32" s="682">
        <v>0</v>
      </c>
      <c r="EQD32" s="600">
        <v>687</v>
      </c>
      <c r="EQE32" s="600">
        <v>0</v>
      </c>
      <c r="EQF32" s="600">
        <v>0</v>
      </c>
      <c r="EQG32" s="600">
        <v>0</v>
      </c>
      <c r="EQH32" s="600"/>
      <c r="EQI32" s="64">
        <f t="shared" ref="EQI32:EQI62" si="1449">SUM(EQC32:EQH32)</f>
        <v>687</v>
      </c>
      <c r="EQJ32" s="211">
        <f t="shared" ref="EQJ32:EQJ62" si="1450">EQI32/$EQJ$5</f>
        <v>114.5</v>
      </c>
      <c r="EQK32" s="682">
        <v>0</v>
      </c>
      <c r="EQL32" s="600">
        <v>0</v>
      </c>
      <c r="EQM32" s="600">
        <v>689</v>
      </c>
      <c r="EQN32" s="600"/>
      <c r="EQO32" s="600">
        <v>0</v>
      </c>
      <c r="EQP32" s="600">
        <v>0</v>
      </c>
      <c r="EQQ32" s="64">
        <f t="shared" ref="EQQ32:EQQ62" si="1451">SUM(EQK32:EQP32)</f>
        <v>689</v>
      </c>
      <c r="EQR32" s="211">
        <f t="shared" ref="EQR32:EQR62" si="1452">EQQ32/$EQR$5</f>
        <v>114.83333333333333</v>
      </c>
      <c r="EQS32" s="670">
        <v>0</v>
      </c>
      <c r="EQT32" s="610">
        <v>677</v>
      </c>
      <c r="EQU32" s="610">
        <v>0</v>
      </c>
      <c r="EQV32" s="610">
        <v>0</v>
      </c>
      <c r="EQW32" s="610"/>
      <c r="EQX32" s="610">
        <v>0</v>
      </c>
      <c r="EQY32" s="64">
        <f t="shared" ref="EQY32:EQY62" si="1453">SUM(EQS32:EQX32)</f>
        <v>677</v>
      </c>
      <c r="EQZ32" s="211">
        <f t="shared" ref="EQZ32:EQZ62" si="1454">EQY32/$EQZ$5</f>
        <v>112.83333333333333</v>
      </c>
      <c r="ERA32" s="682">
        <v>0</v>
      </c>
      <c r="ERB32" s="600">
        <v>0</v>
      </c>
      <c r="ERC32" s="600">
        <v>0</v>
      </c>
      <c r="ERD32" s="600">
        <v>689</v>
      </c>
      <c r="ERE32" s="600">
        <v>0</v>
      </c>
      <c r="ERF32" s="600"/>
      <c r="ERG32" s="64">
        <f t="shared" ref="ERG32:ERG62" si="1455">SUM(ERA32:ERF32)</f>
        <v>689</v>
      </c>
      <c r="ERH32" s="211">
        <f t="shared" ref="ERH32:ERH62" si="1456">ERG32/$ERH$5</f>
        <v>114.83333333333333</v>
      </c>
      <c r="ERI32" s="682"/>
      <c r="ERJ32" s="600">
        <v>0</v>
      </c>
      <c r="ERK32" s="600">
        <v>0</v>
      </c>
      <c r="ERL32" s="600">
        <v>0</v>
      </c>
      <c r="ERM32" s="600">
        <v>0</v>
      </c>
      <c r="ERN32" s="600">
        <v>702</v>
      </c>
      <c r="ERO32" s="64">
        <f t="shared" ref="ERO32:ERO62" si="1457">SUM(ERI32:ERN32)</f>
        <v>702</v>
      </c>
      <c r="ERP32" s="211">
        <f t="shared" ref="ERP32:ERP62" si="1458">ERO32/$ERP$5</f>
        <v>117</v>
      </c>
      <c r="ERQ32" s="682"/>
      <c r="ERR32" s="600">
        <v>0</v>
      </c>
      <c r="ERS32" s="600"/>
      <c r="ERT32" s="600">
        <v>0</v>
      </c>
      <c r="ERU32" s="600">
        <v>0</v>
      </c>
      <c r="ERV32" s="600">
        <v>0</v>
      </c>
      <c r="ERW32" s="64">
        <f t="shared" ref="ERW32:ERW62" si="1459">SUM(ERQ32:ERV32)</f>
        <v>0</v>
      </c>
      <c r="ERX32" s="211">
        <f t="shared" ref="ERX32:ERX62" si="1460">ERW32/$ERX$5</f>
        <v>0</v>
      </c>
      <c r="ERY32" s="682">
        <v>690</v>
      </c>
      <c r="ERZ32" s="600">
        <v>0</v>
      </c>
      <c r="ESA32" s="600">
        <v>0</v>
      </c>
      <c r="ESB32" s="600">
        <v>0</v>
      </c>
      <c r="ESC32" s="600">
        <v>0</v>
      </c>
      <c r="ESD32" s="600">
        <v>0</v>
      </c>
      <c r="ESE32" s="64">
        <f t="shared" ref="ESE32:ESE62" si="1461">SUM(ERY32:ESD32)</f>
        <v>690</v>
      </c>
      <c r="ESF32" s="211">
        <f t="shared" ref="ESF32:ESF62" si="1462">ESE32/$ESF$5</f>
        <v>115</v>
      </c>
      <c r="ESG32" s="682">
        <v>0</v>
      </c>
      <c r="ESH32" s="600">
        <v>0</v>
      </c>
      <c r="ESI32" s="600">
        <v>0</v>
      </c>
      <c r="ESJ32" s="600">
        <v>0</v>
      </c>
      <c r="ESK32" s="600"/>
      <c r="ESL32" s="600">
        <v>685</v>
      </c>
      <c r="ESM32" s="64">
        <f t="shared" ref="ESM32:ESM62" si="1463">SUM(ESG32:ESL32)</f>
        <v>685</v>
      </c>
      <c r="ESN32" s="211">
        <f t="shared" ref="ESN32:ESN62" si="1464">ESM32/$ESN$5</f>
        <v>114.16666666666667</v>
      </c>
      <c r="ESO32" s="750">
        <v>0</v>
      </c>
      <c r="ESP32" s="751">
        <v>0</v>
      </c>
      <c r="ESQ32" s="751">
        <v>0</v>
      </c>
      <c r="ESR32" s="751">
        <v>0</v>
      </c>
      <c r="ESS32" s="751">
        <v>671</v>
      </c>
      <c r="EST32" s="751"/>
      <c r="ESU32" s="64">
        <f t="shared" ref="ESU32:ESU62" si="1465">SUM(ESO32:EST32)</f>
        <v>671</v>
      </c>
      <c r="ESV32" s="211">
        <f t="shared" ref="ESV32:ESV62" si="1466">ESU32/$ESV$5</f>
        <v>111.83333333333333</v>
      </c>
      <c r="ESW32" s="682"/>
      <c r="ESX32" s="600">
        <v>0</v>
      </c>
      <c r="ESY32" s="600">
        <v>0</v>
      </c>
      <c r="ESZ32" s="600">
        <v>0</v>
      </c>
      <c r="ETA32" s="600">
        <v>674</v>
      </c>
      <c r="ETB32" s="600">
        <v>0</v>
      </c>
      <c r="ETC32" s="808">
        <f t="shared" ref="ETC32:ETC62" si="1467">SUM(ESW32:ETB32)</f>
        <v>674</v>
      </c>
      <c r="ETD32" s="211">
        <f t="shared" ref="ETD32:ETD62" si="1468">ETC32/$ETD$5</f>
        <v>112.33333333333333</v>
      </c>
      <c r="ETE32" s="682">
        <v>0</v>
      </c>
      <c r="ETF32" s="600">
        <v>0</v>
      </c>
      <c r="ETG32" s="600">
        <v>0</v>
      </c>
      <c r="ETH32" s="600">
        <v>0</v>
      </c>
      <c r="ETI32" s="600">
        <v>0</v>
      </c>
      <c r="ETJ32" s="600">
        <v>0</v>
      </c>
      <c r="ETK32" s="808">
        <f t="shared" ref="ETK32:ETK62" si="1469">SUM(ETE32:ETJ32)</f>
        <v>0</v>
      </c>
      <c r="ETL32" s="211">
        <f t="shared" ref="ETL32:ETL62" si="1470">ETK32/$ETL$5</f>
        <v>0</v>
      </c>
      <c r="ETM32" s="838">
        <v>0</v>
      </c>
      <c r="ETN32" s="839">
        <v>682</v>
      </c>
      <c r="ETO32" s="839">
        <v>0</v>
      </c>
      <c r="ETP32" s="839">
        <v>0</v>
      </c>
      <c r="ETQ32" s="839">
        <v>0</v>
      </c>
      <c r="ETR32" s="839">
        <v>683</v>
      </c>
      <c r="ETS32" s="808">
        <f t="shared" ref="ETS32:ETS62" si="1471">SUM(ETM32:ETR32)</f>
        <v>1365</v>
      </c>
      <c r="ETT32" s="211">
        <f t="shared" ref="ETT32:ETT62" si="1472">ETS32/$ETT$5</f>
        <v>227.5</v>
      </c>
      <c r="ETU32" s="750">
        <v>0</v>
      </c>
      <c r="ETV32" s="751">
        <v>0</v>
      </c>
      <c r="ETW32" s="751">
        <v>0</v>
      </c>
      <c r="ETX32" s="751">
        <v>0</v>
      </c>
      <c r="ETY32" s="751">
        <v>0</v>
      </c>
      <c r="ETZ32" s="751">
        <v>655</v>
      </c>
      <c r="EUA32" s="808">
        <f t="shared" ref="EUA32:EUA62" si="1473">SUM(ETU32:ETZ32)</f>
        <v>655</v>
      </c>
      <c r="EUB32" s="211">
        <f t="shared" ref="EUB32:EUB62" si="1474">EUA32/$EUB$5</f>
        <v>109.16666666666667</v>
      </c>
      <c r="EUC32" s="750"/>
      <c r="EUD32" s="751">
        <v>0</v>
      </c>
      <c r="EUE32" s="751"/>
      <c r="EUF32" s="751">
        <v>677</v>
      </c>
      <c r="EUG32" s="751">
        <v>0</v>
      </c>
      <c r="EUH32" s="751">
        <v>0</v>
      </c>
      <c r="EUI32" s="808">
        <f t="shared" ref="EUI32:EUI62" si="1475">SUM(EUC32:EUH32)</f>
        <v>677</v>
      </c>
      <c r="EUJ32" s="211">
        <f t="shared" ref="EUJ32:EUJ62" si="1476">EUI32/$EUJ$5</f>
        <v>112.83333333333333</v>
      </c>
      <c r="EUK32" s="682"/>
      <c r="EUL32" s="600">
        <v>0</v>
      </c>
      <c r="EUM32" s="600">
        <v>0</v>
      </c>
      <c r="EUN32" s="600">
        <v>0</v>
      </c>
      <c r="EUO32" s="600">
        <v>663</v>
      </c>
      <c r="EUP32" s="600">
        <v>0</v>
      </c>
      <c r="EUQ32" s="808">
        <f t="shared" ref="EUQ32:EUQ62" si="1477">SUM(EUK32:EUP32)</f>
        <v>663</v>
      </c>
      <c r="EUR32" s="211">
        <f t="shared" ref="EUR32:EUR62" si="1478">EUQ32/$EUR$5</f>
        <v>110.5</v>
      </c>
      <c r="EUS32" s="682">
        <v>0</v>
      </c>
      <c r="EUT32" s="600">
        <v>0</v>
      </c>
      <c r="EUU32" s="600">
        <v>0</v>
      </c>
      <c r="EUV32" s="600">
        <v>0</v>
      </c>
      <c r="EUW32" s="600">
        <v>0</v>
      </c>
      <c r="EUX32" s="600"/>
      <c r="EUY32" s="808">
        <f t="shared" ref="EUY32:EUY62" si="1479">SUM(EUS32:EUX32)</f>
        <v>0</v>
      </c>
      <c r="EUZ32" s="211">
        <f t="shared" ref="EUZ32:EUZ62" si="1480">EUY32/$EUZ$5</f>
        <v>0</v>
      </c>
      <c r="EVA32" s="682">
        <v>0</v>
      </c>
      <c r="EVB32" s="600">
        <v>0</v>
      </c>
      <c r="EVC32" s="600">
        <v>0</v>
      </c>
      <c r="EVD32" s="600"/>
      <c r="EVE32" s="600">
        <v>0</v>
      </c>
      <c r="EVF32" s="600"/>
      <c r="EVG32" s="808">
        <f t="shared" ref="EVG32:EVG62" si="1481">SUM(EVA32:EVF32)</f>
        <v>0</v>
      </c>
      <c r="EVH32" s="211">
        <f t="shared" ref="EVH32:EVH62" si="1482">EVG32/$EVH$5</f>
        <v>0</v>
      </c>
      <c r="EVI32" s="682">
        <v>0</v>
      </c>
      <c r="EVJ32" s="600">
        <v>0</v>
      </c>
      <c r="EVK32" s="600">
        <f>SUMIF(SUMPK!$B:$B,$B:$B,SUMPK!$O:$O)</f>
        <v>0</v>
      </c>
      <c r="EVL32" s="600"/>
      <c r="EVM32" s="600"/>
      <c r="EVN32" s="600">
        <v>0</v>
      </c>
      <c r="EVO32" s="808">
        <f t="shared" ref="EVO32:EVO62" si="1483">SUM(EVI32:EVN32)</f>
        <v>0</v>
      </c>
      <c r="EVP32" s="211">
        <f t="shared" ref="EVP32:EVP62" si="1484">EVO32/$EVP$5</f>
        <v>0</v>
      </c>
      <c r="EVQ32" s="682">
        <v>0</v>
      </c>
      <c r="EVR32" s="600">
        <v>686</v>
      </c>
      <c r="EVS32" s="600">
        <v>0</v>
      </c>
      <c r="EVT32" s="600"/>
      <c r="EVU32" s="600">
        <v>0</v>
      </c>
      <c r="EVV32" s="600">
        <v>682</v>
      </c>
      <c r="EVW32" s="808">
        <f t="shared" ref="EVW32:EVW62" si="1485">SUM(EVQ32:EVV32)</f>
        <v>1368</v>
      </c>
      <c r="EVX32" s="211">
        <f t="shared" ref="EVX32:EVX62" si="1486">EVW32/$EVX$5</f>
        <v>228</v>
      </c>
      <c r="EVY32" s="682">
        <v>0</v>
      </c>
      <c r="EVZ32" s="600">
        <v>0</v>
      </c>
      <c r="EWA32" s="600">
        <v>0</v>
      </c>
      <c r="EWB32" s="600">
        <v>0</v>
      </c>
      <c r="EWC32" s="600">
        <v>0</v>
      </c>
      <c r="EWD32" s="600"/>
      <c r="EWE32" s="808">
        <f t="shared" ref="EWE32:EWE62" si="1487">SUM(EVY32:EWD32)</f>
        <v>0</v>
      </c>
      <c r="EWF32" s="211">
        <f t="shared" ref="EWF32:EWF62" si="1488">EWE32/$EWF$5</f>
        <v>0</v>
      </c>
      <c r="EWG32" s="682">
        <v>0</v>
      </c>
      <c r="EWH32" s="600">
        <v>0</v>
      </c>
      <c r="EWI32" s="600"/>
      <c r="EWJ32" s="600">
        <v>0</v>
      </c>
      <c r="EWK32" s="600">
        <v>1025</v>
      </c>
      <c r="EWL32" s="600"/>
      <c r="EWM32" s="808">
        <f t="shared" ref="EWM32:EWM62" si="1489">SUM(EWG32:EWL32)</f>
        <v>1025</v>
      </c>
      <c r="EWN32" s="211">
        <f t="shared" ref="EWN32:EWN62" si="1490">EWM32/$EWN$29</f>
        <v>170.83333333333334</v>
      </c>
      <c r="EWO32" s="682">
        <v>0</v>
      </c>
      <c r="EWP32" s="600"/>
      <c r="EWQ32" s="600"/>
      <c r="EWR32" s="600">
        <v>0</v>
      </c>
      <c r="EWS32" s="600">
        <v>0</v>
      </c>
      <c r="EWT32" s="600">
        <v>0</v>
      </c>
      <c r="EWU32" s="808">
        <f t="shared" ref="EWU32:EWU62" si="1491">SUM(EWO32:EWT32)</f>
        <v>0</v>
      </c>
      <c r="EWV32" s="211">
        <f t="shared" ref="EWV32:EWV62" si="1492">EWU32/$EWV$5</f>
        <v>0</v>
      </c>
      <c r="EWW32" s="682"/>
      <c r="EWX32" s="600"/>
      <c r="EWY32" s="600">
        <v>0</v>
      </c>
      <c r="EWZ32" s="600">
        <v>687</v>
      </c>
      <c r="EXA32" s="600">
        <v>0</v>
      </c>
      <c r="EXB32" s="600"/>
      <c r="EXC32" s="808">
        <f t="shared" ref="EXC32:EXC62" si="1493">SUM(EWW32:EXB32)</f>
        <v>687</v>
      </c>
      <c r="EXD32" s="211">
        <f t="shared" ref="EXD32:EXD62" si="1494">EXC32/$EXD$5</f>
        <v>114.5</v>
      </c>
      <c r="EXE32" s="682"/>
      <c r="EXF32" s="600">
        <v>0</v>
      </c>
      <c r="EXG32" s="600">
        <v>0</v>
      </c>
      <c r="EXH32" s="600"/>
      <c r="EXI32" s="600">
        <v>0</v>
      </c>
      <c r="EXJ32" s="600">
        <v>0</v>
      </c>
      <c r="EXK32" s="808">
        <f t="shared" ref="EXK32:EXK62" si="1495">SUM(EXE32:EXJ32)</f>
        <v>0</v>
      </c>
      <c r="EXL32" s="211">
        <f t="shared" ref="EXL32:EXL62" si="1496">EXK32/$EXL$5</f>
        <v>0</v>
      </c>
      <c r="EXM32" s="750">
        <v>0</v>
      </c>
      <c r="EXN32" s="751">
        <v>0</v>
      </c>
      <c r="EXO32" s="751">
        <v>696</v>
      </c>
      <c r="EXP32" s="751">
        <v>0</v>
      </c>
      <c r="EXQ32" s="751"/>
      <c r="EXR32" s="751">
        <v>0</v>
      </c>
      <c r="EXS32" s="808">
        <f t="shared" ref="EXS32:EXS62" si="1497">SUM(EXM32:EXR32)</f>
        <v>696</v>
      </c>
      <c r="EXT32" s="211">
        <f t="shared" ref="EXT32:EXT62" si="1498">EXS32/$EXT$5</f>
        <v>116</v>
      </c>
      <c r="EXU32" s="682">
        <v>0</v>
      </c>
      <c r="EXV32" s="600">
        <v>0</v>
      </c>
      <c r="EXW32" s="600">
        <v>0</v>
      </c>
      <c r="EXX32" s="600">
        <v>0</v>
      </c>
      <c r="EXY32" s="600">
        <v>588</v>
      </c>
      <c r="EXZ32" s="600">
        <v>0</v>
      </c>
      <c r="EYA32" s="808">
        <f t="shared" ref="EYA32:EYA62" si="1499">SUM(EXU32:EXZ32)</f>
        <v>588</v>
      </c>
      <c r="EYB32" s="211">
        <f t="shared" ref="EYB32:EYB62" si="1500">EYA32/$EYB$5</f>
        <v>98</v>
      </c>
      <c r="EYC32" s="682">
        <v>0</v>
      </c>
      <c r="EYD32" s="600"/>
      <c r="EYE32" s="600">
        <v>350</v>
      </c>
      <c r="EYF32" s="600"/>
      <c r="EYG32" s="600">
        <v>0</v>
      </c>
      <c r="EYH32" s="600">
        <v>0</v>
      </c>
      <c r="EYI32" s="808">
        <f t="shared" ref="EYI32:EYI62" si="1501">SUM(EYC32:EYH32)</f>
        <v>350</v>
      </c>
      <c r="EYJ32" s="211">
        <f t="shared" ref="EYJ32:EYJ62" si="1502">EYI32/$EYJ$5</f>
        <v>58.333333333333336</v>
      </c>
      <c r="EYK32" s="682">
        <v>0</v>
      </c>
      <c r="EYL32" s="600">
        <v>0</v>
      </c>
      <c r="EYM32" s="600">
        <v>0</v>
      </c>
      <c r="EYN32" s="600">
        <v>698</v>
      </c>
      <c r="EYO32" s="600">
        <v>0</v>
      </c>
      <c r="EYP32" s="600">
        <v>0</v>
      </c>
      <c r="EYQ32" s="808">
        <f t="shared" ref="EYQ32:EYQ62" si="1503">SUM(EYK32:EYP32)</f>
        <v>698</v>
      </c>
      <c r="EYR32" s="211">
        <f t="shared" ref="EYR32:EYR62" si="1504">EYQ32/$EYR$5</f>
        <v>116.33333333333333</v>
      </c>
      <c r="EYS32" s="682">
        <v>0</v>
      </c>
      <c r="EYT32" s="600">
        <v>0</v>
      </c>
      <c r="EYU32" s="600">
        <v>677</v>
      </c>
      <c r="EYV32" s="600">
        <v>0</v>
      </c>
      <c r="EYW32" s="600"/>
      <c r="EYX32" s="600"/>
      <c r="EYY32" s="872">
        <f t="shared" ref="EYY32:EYY62" si="1505">SUM(EYS32:EYX32)</f>
        <v>677</v>
      </c>
      <c r="EYZ32" s="873">
        <f t="shared" ref="EYZ32:EYZ62" si="1506">EYY32/$EYZ$29</f>
        <v>112.83333333333333</v>
      </c>
      <c r="EZA32" s="682">
        <v>0</v>
      </c>
      <c r="EZB32" s="600">
        <v>0</v>
      </c>
      <c r="EZC32" s="600">
        <v>0</v>
      </c>
      <c r="EZD32" s="600"/>
      <c r="EZE32" s="600">
        <v>661</v>
      </c>
      <c r="EZF32" s="600">
        <v>259</v>
      </c>
      <c r="EZG32" s="872">
        <f t="shared" ref="EZG32:EZG62" si="1507">SUM(EZA32:EZF32)</f>
        <v>920</v>
      </c>
      <c r="EZH32" s="873">
        <f t="shared" ref="EZH32:EZH62" si="1508">EZG32/$EZH$5</f>
        <v>153.33333333333334</v>
      </c>
      <c r="EZI32" s="682">
        <v>0</v>
      </c>
      <c r="EZJ32" s="600">
        <v>0</v>
      </c>
      <c r="EZK32" s="600"/>
      <c r="EZL32" s="600">
        <v>0</v>
      </c>
      <c r="EZM32" s="600">
        <v>0</v>
      </c>
      <c r="EZN32" s="600">
        <v>689</v>
      </c>
      <c r="EZO32" s="872">
        <f t="shared" ref="EZO32:EZO62" si="1509">SUM(EZI32:EZN32)</f>
        <v>689</v>
      </c>
      <c r="EZP32" s="873">
        <f t="shared" ref="EZP32:EZP62" si="1510">EZO32/$EZP$5</f>
        <v>114.83333333333333</v>
      </c>
      <c r="EZQ32" s="750">
        <v>0</v>
      </c>
      <c r="EZR32" s="751"/>
      <c r="EZS32" s="751">
        <v>0</v>
      </c>
      <c r="EZT32" s="751">
        <v>0</v>
      </c>
      <c r="EZU32" s="751">
        <v>0</v>
      </c>
      <c r="EZV32" s="751">
        <v>0</v>
      </c>
      <c r="EZW32" s="872">
        <f t="shared" ref="EZW32:EZW62" si="1511">SUM(EZQ32:EZV32)</f>
        <v>0</v>
      </c>
      <c r="EZX32" s="873">
        <f t="shared" ref="EZX32:EZX62" si="1512">EZW32/$EZX$5</f>
        <v>0</v>
      </c>
      <c r="EZY32" s="682">
        <v>0</v>
      </c>
      <c r="EZZ32" s="600">
        <v>0</v>
      </c>
      <c r="FAA32" s="600">
        <v>0</v>
      </c>
      <c r="FAB32" s="600">
        <v>0</v>
      </c>
      <c r="FAC32" s="600">
        <v>688</v>
      </c>
      <c r="FAD32" s="600"/>
      <c r="FAE32" s="872">
        <f t="shared" ref="FAE32:FAE62" si="1513">SUM(EZY32:FAD32)</f>
        <v>688</v>
      </c>
      <c r="FAF32" s="873">
        <f t="shared" ref="FAF32:FAF62" si="1514">FAE32/$FAF$5</f>
        <v>114.66666666666667</v>
      </c>
    </row>
    <row r="33" spans="1:4088" s="567" customFormat="1" ht="13.5" hidden="1" thickBot="1" x14ac:dyDescent="0.25">
      <c r="A33" s="21">
        <v>3</v>
      </c>
      <c r="B33" s="297" t="s">
        <v>325</v>
      </c>
      <c r="C33" s="725" t="s">
        <v>326</v>
      </c>
      <c r="D33" s="391">
        <v>25</v>
      </c>
      <c r="E33" s="726"/>
      <c r="F33" s="435">
        <v>0</v>
      </c>
      <c r="G33" s="726"/>
      <c r="H33" s="435"/>
      <c r="I33" s="726"/>
      <c r="J33" s="360">
        <f>SUMIF(SUMPK!$B:$B,$B:$B,SUMPK!$O:$O)</f>
        <v>0</v>
      </c>
      <c r="K33" s="24">
        <f t="shared" si="1228"/>
        <v>0</v>
      </c>
      <c r="L33" s="24">
        <f t="shared" ref="L33" si="1515">F33+H33-J33</f>
        <v>0</v>
      </c>
      <c r="M33" s="15">
        <f t="shared" ref="M33" si="1516">K33+L33</f>
        <v>0</v>
      </c>
      <c r="N33" s="443">
        <v>0</v>
      </c>
      <c r="O33" s="276">
        <f t="shared" si="1231"/>
        <v>0</v>
      </c>
      <c r="P33" s="727"/>
      <c r="Q33" s="15"/>
      <c r="R33" s="15"/>
      <c r="S33" s="222"/>
      <c r="T33" s="15"/>
      <c r="U33" s="729"/>
      <c r="V33" s="276">
        <f t="shared" si="1235"/>
        <v>0</v>
      </c>
      <c r="W33" s="279" t="e">
        <f t="shared" si="1236"/>
        <v>#DIV/0!</v>
      </c>
      <c r="X33" s="392"/>
      <c r="Y33" s="394"/>
      <c r="Z33" s="393"/>
      <c r="AA33" s="393"/>
      <c r="AB33" s="393"/>
      <c r="AC33" s="661">
        <v>16</v>
      </c>
      <c r="AD33" s="526"/>
      <c r="AE33" s="521"/>
      <c r="AF33" s="521"/>
      <c r="AG33" s="521"/>
      <c r="AH33" s="521"/>
      <c r="AI33" s="521"/>
      <c r="AJ33" s="522"/>
      <c r="AK33" s="523"/>
      <c r="AL33" s="524"/>
      <c r="AM33" s="525"/>
      <c r="AN33" s="525"/>
      <c r="AO33" s="525"/>
      <c r="AP33" s="525"/>
      <c r="AQ33" s="525"/>
      <c r="AR33" s="522"/>
      <c r="AS33" s="523"/>
      <c r="AT33" s="520"/>
      <c r="AU33" s="521"/>
      <c r="AV33" s="521"/>
      <c r="AW33" s="521"/>
      <c r="AX33" s="521"/>
      <c r="AY33" s="521"/>
      <c r="AZ33" s="522"/>
      <c r="BA33" s="523"/>
      <c r="BB33" s="520"/>
      <c r="BC33" s="521"/>
      <c r="BD33" s="521"/>
      <c r="BE33" s="521"/>
      <c r="BF33" s="521"/>
      <c r="BG33" s="521"/>
      <c r="BH33" s="522"/>
      <c r="BI33" s="523"/>
      <c r="BJ33" s="520"/>
      <c r="BK33" s="521"/>
      <c r="BL33" s="521"/>
      <c r="BM33" s="521"/>
      <c r="BN33" s="521"/>
      <c r="BO33" s="521"/>
      <c r="BP33" s="522"/>
      <c r="BQ33" s="523"/>
      <c r="BR33" s="520"/>
      <c r="BS33" s="521"/>
      <c r="BT33" s="521"/>
      <c r="BU33" s="521"/>
      <c r="BV33" s="521"/>
      <c r="BW33" s="521"/>
      <c r="BX33" s="522"/>
      <c r="BY33" s="523"/>
      <c r="BZ33" s="520"/>
      <c r="CA33" s="526"/>
      <c r="CB33" s="526"/>
      <c r="CC33" s="526"/>
      <c r="CD33" s="526"/>
      <c r="CE33" s="526"/>
      <c r="CF33" s="522"/>
      <c r="CG33" s="523"/>
      <c r="CH33" s="520"/>
      <c r="CI33" s="521"/>
      <c r="CJ33" s="521"/>
      <c r="CK33" s="521"/>
      <c r="CL33" s="521"/>
      <c r="CM33" s="521"/>
      <c r="CN33" s="522"/>
      <c r="CO33" s="523"/>
      <c r="CP33" s="520"/>
      <c r="CQ33" s="521"/>
      <c r="CR33" s="521"/>
      <c r="CS33" s="521"/>
      <c r="CT33" s="521"/>
      <c r="CU33" s="521"/>
      <c r="CV33" s="522"/>
      <c r="CW33" s="523"/>
      <c r="CX33" s="520"/>
      <c r="CY33" s="521"/>
      <c r="CZ33" s="521"/>
      <c r="DA33" s="521"/>
      <c r="DB33" s="521"/>
      <c r="DC33" s="521"/>
      <c r="DD33" s="522"/>
      <c r="DE33" s="523"/>
      <c r="DF33" s="520"/>
      <c r="DG33" s="521"/>
      <c r="DH33" s="521"/>
      <c r="DI33" s="521"/>
      <c r="DJ33" s="521"/>
      <c r="DK33" s="521"/>
      <c r="DL33" s="522"/>
      <c r="DM33" s="523"/>
      <c r="DN33" s="520"/>
      <c r="DO33" s="521"/>
      <c r="DP33" s="521"/>
      <c r="DQ33" s="521"/>
      <c r="DR33" s="521"/>
      <c r="DS33" s="521"/>
      <c r="DT33" s="522"/>
      <c r="DU33" s="523"/>
      <c r="DV33" s="520"/>
      <c r="DW33" s="521"/>
      <c r="DX33" s="521"/>
      <c r="DY33" s="521"/>
      <c r="DZ33" s="521"/>
      <c r="EA33" s="521"/>
      <c r="EB33" s="522"/>
      <c r="EC33" s="523"/>
      <c r="ED33" s="527"/>
      <c r="EE33" s="528"/>
      <c r="EF33" s="528"/>
      <c r="EG33" s="528"/>
      <c r="EH33" s="528"/>
      <c r="EI33" s="528"/>
      <c r="EJ33" s="529"/>
      <c r="EK33" s="530"/>
      <c r="EL33" s="520"/>
      <c r="EM33" s="521"/>
      <c r="EN33" s="521"/>
      <c r="EO33" s="521"/>
      <c r="EP33" s="521"/>
      <c r="EQ33" s="521"/>
      <c r="ER33" s="522"/>
      <c r="ES33" s="523"/>
      <c r="ET33" s="520"/>
      <c r="EU33" s="521"/>
      <c r="EV33" s="521"/>
      <c r="EW33" s="521"/>
      <c r="EX33" s="521"/>
      <c r="EY33" s="521"/>
      <c r="EZ33" s="522"/>
      <c r="FA33" s="523"/>
      <c r="FB33" s="520"/>
      <c r="FC33" s="521"/>
      <c r="FD33" s="521"/>
      <c r="FE33" s="521"/>
      <c r="FF33" s="521"/>
      <c r="FG33" s="521"/>
      <c r="FH33" s="522"/>
      <c r="FI33" s="523"/>
      <c r="FJ33" s="520"/>
      <c r="FK33" s="521"/>
      <c r="FL33" s="521"/>
      <c r="FM33" s="521"/>
      <c r="FN33" s="521"/>
      <c r="FO33" s="521"/>
      <c r="FP33" s="522"/>
      <c r="FQ33" s="523"/>
      <c r="FR33" s="520"/>
      <c r="FS33" s="521"/>
      <c r="FT33" s="521"/>
      <c r="FU33" s="521"/>
      <c r="FV33" s="521"/>
      <c r="FW33" s="521"/>
      <c r="FX33" s="522"/>
      <c r="FY33" s="523"/>
      <c r="FZ33" s="520"/>
      <c r="GA33" s="521"/>
      <c r="GB33" s="521"/>
      <c r="GC33" s="521"/>
      <c r="GD33" s="521"/>
      <c r="GE33" s="521"/>
      <c r="GF33" s="522"/>
      <c r="GG33" s="523"/>
      <c r="GH33" s="520"/>
      <c r="GI33" s="521"/>
      <c r="GJ33" s="521"/>
      <c r="GK33" s="521"/>
      <c r="GL33" s="521"/>
      <c r="GM33" s="521"/>
      <c r="GN33" s="522"/>
      <c r="GO33" s="523"/>
      <c r="GP33" s="520"/>
      <c r="GQ33" s="521"/>
      <c r="GR33" s="521"/>
      <c r="GS33" s="521"/>
      <c r="GT33" s="521"/>
      <c r="GU33" s="521"/>
      <c r="GV33" s="522"/>
      <c r="GW33" s="523"/>
      <c r="GX33" s="520"/>
      <c r="GY33" s="521"/>
      <c r="GZ33" s="521"/>
      <c r="HA33" s="521"/>
      <c r="HB33" s="521"/>
      <c r="HC33" s="521"/>
      <c r="HD33" s="522"/>
      <c r="HE33" s="523"/>
      <c r="HF33" s="520"/>
      <c r="HG33" s="521"/>
      <c r="HH33" s="521"/>
      <c r="HI33" s="521"/>
      <c r="HJ33" s="521"/>
      <c r="HK33" s="521"/>
      <c r="HL33" s="522"/>
      <c r="HM33" s="523"/>
      <c r="HN33" s="520"/>
      <c r="HO33" s="521"/>
      <c r="HP33" s="521"/>
      <c r="HQ33" s="521"/>
      <c r="HR33" s="521"/>
      <c r="HS33" s="521"/>
      <c r="HT33" s="522"/>
      <c r="HU33" s="523"/>
      <c r="HV33" s="520"/>
      <c r="HW33" s="521"/>
      <c r="HX33" s="521"/>
      <c r="HY33" s="521"/>
      <c r="HZ33" s="521"/>
      <c r="IA33" s="521"/>
      <c r="IB33" s="522"/>
      <c r="IC33" s="523"/>
      <c r="ID33" s="520"/>
      <c r="IE33" s="521"/>
      <c r="IF33" s="521"/>
      <c r="IG33" s="521"/>
      <c r="IH33" s="521"/>
      <c r="II33" s="521"/>
      <c r="IJ33" s="522"/>
      <c r="IK33" s="523"/>
      <c r="IL33" s="520"/>
      <c r="IM33" s="521"/>
      <c r="IN33" s="521"/>
      <c r="IO33" s="521"/>
      <c r="IP33" s="521"/>
      <c r="IQ33" s="521"/>
      <c r="IR33" s="522"/>
      <c r="IS33" s="523"/>
      <c r="IT33" s="520"/>
      <c r="IU33" s="521"/>
      <c r="IV33" s="521"/>
      <c r="IW33" s="521"/>
      <c r="IX33" s="521"/>
      <c r="IY33" s="521"/>
      <c r="IZ33" s="522"/>
      <c r="JA33" s="523"/>
      <c r="JB33" s="520"/>
      <c r="JC33" s="521"/>
      <c r="JD33" s="521"/>
      <c r="JE33" s="521"/>
      <c r="JF33" s="521"/>
      <c r="JG33" s="521"/>
      <c r="JH33" s="522"/>
      <c r="JI33" s="523"/>
      <c r="JJ33" s="520"/>
      <c r="JK33" s="521"/>
      <c r="JL33" s="521"/>
      <c r="JM33" s="521"/>
      <c r="JN33" s="521"/>
      <c r="JO33" s="521"/>
      <c r="JP33" s="522"/>
      <c r="JQ33" s="523"/>
      <c r="JR33" s="520"/>
      <c r="JS33" s="521"/>
      <c r="JT33" s="521"/>
      <c r="JU33" s="521"/>
      <c r="JV33" s="521"/>
      <c r="JW33" s="521"/>
      <c r="JX33" s="522"/>
      <c r="JY33" s="523"/>
      <c r="JZ33" s="531"/>
      <c r="KA33" s="532"/>
      <c r="KB33" s="532"/>
      <c r="KC33" s="532"/>
      <c r="KD33" s="532"/>
      <c r="KE33" s="532"/>
      <c r="KF33" s="533"/>
      <c r="KG33" s="534"/>
      <c r="KH33" s="520"/>
      <c r="KI33" s="521"/>
      <c r="KJ33" s="521"/>
      <c r="KK33" s="521"/>
      <c r="KL33" s="521"/>
      <c r="KM33" s="521"/>
      <c r="KN33" s="522"/>
      <c r="KO33" s="523"/>
      <c r="KP33" s="520"/>
      <c r="KQ33" s="521"/>
      <c r="KR33" s="521"/>
      <c r="KS33" s="521"/>
      <c r="KT33" s="521"/>
      <c r="KU33" s="521"/>
      <c r="KV33" s="522"/>
      <c r="KW33" s="523"/>
      <c r="KX33" s="520"/>
      <c r="KY33" s="521"/>
      <c r="KZ33" s="521"/>
      <c r="LA33" s="521"/>
      <c r="LB33" s="521"/>
      <c r="LC33" s="521"/>
      <c r="LD33" s="522"/>
      <c r="LE33" s="523"/>
      <c r="LF33" s="520"/>
      <c r="LG33" s="521"/>
      <c r="LH33" s="521"/>
      <c r="LI33" s="521"/>
      <c r="LJ33" s="521"/>
      <c r="LK33" s="521"/>
      <c r="LL33" s="522"/>
      <c r="LM33" s="523"/>
      <c r="LN33" s="520"/>
      <c r="LO33" s="521"/>
      <c r="LP33" s="521"/>
      <c r="LQ33" s="521"/>
      <c r="LR33" s="521"/>
      <c r="LS33" s="521"/>
      <c r="LT33" s="522"/>
      <c r="LU33" s="523"/>
      <c r="LV33" s="520"/>
      <c r="LW33" s="521"/>
      <c r="LX33" s="521"/>
      <c r="LY33" s="521"/>
      <c r="LZ33" s="521"/>
      <c r="MA33" s="521"/>
      <c r="MB33" s="522"/>
      <c r="MC33" s="523"/>
      <c r="MD33" s="520"/>
      <c r="ME33" s="521"/>
      <c r="MF33" s="521"/>
      <c r="MG33" s="521"/>
      <c r="MH33" s="521"/>
      <c r="MI33" s="521"/>
      <c r="MJ33" s="522"/>
      <c r="MK33" s="523"/>
      <c r="ML33" s="520"/>
      <c r="MM33" s="521"/>
      <c r="MN33" s="521"/>
      <c r="MO33" s="521"/>
      <c r="MP33" s="521"/>
      <c r="MQ33" s="521"/>
      <c r="MR33" s="522"/>
      <c r="MS33" s="523"/>
      <c r="MT33" s="520"/>
      <c r="MU33" s="521"/>
      <c r="MV33" s="521"/>
      <c r="MW33" s="521"/>
      <c r="MX33" s="521"/>
      <c r="MY33" s="521"/>
      <c r="MZ33" s="522"/>
      <c r="NA33" s="523"/>
      <c r="NB33" s="520"/>
      <c r="NC33" s="521"/>
      <c r="ND33" s="521"/>
      <c r="NE33" s="521"/>
      <c r="NF33" s="521"/>
      <c r="NG33" s="521"/>
      <c r="NH33" s="522"/>
      <c r="NI33" s="523"/>
      <c r="NJ33" s="520"/>
      <c r="NK33" s="521"/>
      <c r="NL33" s="521"/>
      <c r="NM33" s="521"/>
      <c r="NN33" s="521"/>
      <c r="NO33" s="521"/>
      <c r="NP33" s="522"/>
      <c r="NQ33" s="523"/>
      <c r="NR33" s="520"/>
      <c r="NS33" s="521"/>
      <c r="NT33" s="521"/>
      <c r="NU33" s="521"/>
      <c r="NV33" s="521"/>
      <c r="NW33" s="521"/>
      <c r="NX33" s="522"/>
      <c r="NY33" s="523"/>
      <c r="NZ33" s="520"/>
      <c r="OA33" s="521"/>
      <c r="OB33" s="521"/>
      <c r="OC33" s="521"/>
      <c r="OD33" s="521"/>
      <c r="OE33" s="521"/>
      <c r="OF33" s="522"/>
      <c r="OG33" s="523"/>
      <c r="OH33" s="520"/>
      <c r="OI33" s="521"/>
      <c r="OJ33" s="521"/>
      <c r="OK33" s="521"/>
      <c r="OL33" s="521"/>
      <c r="OM33" s="521"/>
      <c r="ON33" s="522"/>
      <c r="OO33" s="523"/>
      <c r="OP33" s="520"/>
      <c r="OQ33" s="526"/>
      <c r="OR33" s="526"/>
      <c r="OS33" s="526"/>
      <c r="OT33" s="526"/>
      <c r="OU33" s="526"/>
      <c r="OV33" s="522"/>
      <c r="OW33" s="523"/>
      <c r="OX33" s="520"/>
      <c r="OY33" s="521"/>
      <c r="OZ33" s="521"/>
      <c r="PA33" s="521"/>
      <c r="PB33" s="521"/>
      <c r="PC33" s="521"/>
      <c r="PD33" s="522"/>
      <c r="PE33" s="523"/>
      <c r="PF33" s="520"/>
      <c r="PG33" s="521"/>
      <c r="PH33" s="521"/>
      <c r="PI33" s="521"/>
      <c r="PJ33" s="521"/>
      <c r="PK33" s="521"/>
      <c r="PL33" s="522"/>
      <c r="PM33" s="523"/>
      <c r="PN33" s="535"/>
      <c r="PO33" s="536"/>
      <c r="PP33" s="536"/>
      <c r="PQ33" s="536"/>
      <c r="PR33" s="536"/>
      <c r="PS33" s="536"/>
      <c r="PT33" s="537"/>
      <c r="PU33" s="538"/>
      <c r="PV33" s="535"/>
      <c r="PW33" s="539"/>
      <c r="PX33" s="539"/>
      <c r="PY33" s="539"/>
      <c r="PZ33" s="539"/>
      <c r="QA33" s="539"/>
      <c r="QB33" s="537"/>
      <c r="QC33" s="538"/>
      <c r="QD33" s="535"/>
      <c r="QE33" s="536"/>
      <c r="QF33" s="536"/>
      <c r="QG33" s="536"/>
      <c r="QH33" s="536"/>
      <c r="QI33" s="536"/>
      <c r="QJ33" s="537"/>
      <c r="QK33" s="538"/>
      <c r="QL33" s="535"/>
      <c r="QM33" s="536"/>
      <c r="QN33" s="536"/>
      <c r="QO33" s="536"/>
      <c r="QP33" s="536"/>
      <c r="QQ33" s="536"/>
      <c r="QR33" s="537"/>
      <c r="QS33" s="538"/>
      <c r="QT33" s="535"/>
      <c r="QU33" s="536"/>
      <c r="QV33" s="536"/>
      <c r="QW33" s="536"/>
      <c r="QX33" s="536"/>
      <c r="QY33" s="536"/>
      <c r="QZ33" s="537"/>
      <c r="RA33" s="538"/>
      <c r="RB33" s="535"/>
      <c r="RC33" s="536"/>
      <c r="RD33" s="536"/>
      <c r="RE33" s="536"/>
      <c r="RF33" s="536"/>
      <c r="RG33" s="536"/>
      <c r="RH33" s="537"/>
      <c r="RI33" s="538"/>
      <c r="RJ33" s="535"/>
      <c r="RK33" s="536"/>
      <c r="RL33" s="536"/>
      <c r="RM33" s="536"/>
      <c r="RN33" s="536"/>
      <c r="RO33" s="536"/>
      <c r="RP33" s="537"/>
      <c r="RQ33" s="538"/>
      <c r="RR33" s="535"/>
      <c r="RS33" s="536"/>
      <c r="RT33" s="536"/>
      <c r="RU33" s="536"/>
      <c r="RV33" s="536"/>
      <c r="RW33" s="536"/>
      <c r="RX33" s="537"/>
      <c r="RY33" s="538"/>
      <c r="RZ33" s="535"/>
      <c r="SA33" s="536"/>
      <c r="SB33" s="536"/>
      <c r="SC33" s="536"/>
      <c r="SD33" s="536"/>
      <c r="SE33" s="536"/>
      <c r="SF33" s="537"/>
      <c r="SG33" s="538"/>
      <c r="SH33" s="535"/>
      <c r="SI33" s="536"/>
      <c r="SJ33" s="536"/>
      <c r="SK33" s="536"/>
      <c r="SL33" s="536"/>
      <c r="SM33" s="536"/>
      <c r="SN33" s="537"/>
      <c r="SO33" s="538"/>
      <c r="SP33" s="535"/>
      <c r="SQ33" s="536"/>
      <c r="SR33" s="536"/>
      <c r="SS33" s="536"/>
      <c r="ST33" s="536"/>
      <c r="SU33" s="536"/>
      <c r="SV33" s="537"/>
      <c r="SW33" s="538"/>
      <c r="SX33" s="535"/>
      <c r="SY33" s="536"/>
      <c r="SZ33" s="536"/>
      <c r="TA33" s="536"/>
      <c r="TB33" s="536"/>
      <c r="TC33" s="536"/>
      <c r="TD33" s="537"/>
      <c r="TE33" s="538"/>
      <c r="TF33" s="535"/>
      <c r="TG33" s="536"/>
      <c r="TH33" s="536"/>
      <c r="TI33" s="536"/>
      <c r="TJ33" s="536"/>
      <c r="TK33" s="536"/>
      <c r="TL33" s="537"/>
      <c r="TM33" s="538"/>
      <c r="TN33" s="535"/>
      <c r="TO33" s="536"/>
      <c r="TP33" s="536"/>
      <c r="TQ33" s="536"/>
      <c r="TR33" s="536"/>
      <c r="TS33" s="536"/>
      <c r="TT33" s="537"/>
      <c r="TU33" s="538"/>
      <c r="TV33" s="535"/>
      <c r="TW33" s="536"/>
      <c r="TX33" s="536"/>
      <c r="TY33" s="536"/>
      <c r="TZ33" s="536"/>
      <c r="UA33" s="536"/>
      <c r="UB33" s="537"/>
      <c r="UC33" s="538"/>
      <c r="UD33" s="535"/>
      <c r="UE33" s="536"/>
      <c r="UF33" s="536"/>
      <c r="UG33" s="536"/>
      <c r="UH33" s="536"/>
      <c r="UI33" s="536"/>
      <c r="UJ33" s="536"/>
      <c r="UK33" s="540"/>
      <c r="UL33" s="535"/>
      <c r="UM33" s="536"/>
      <c r="UN33" s="536"/>
      <c r="UO33" s="536"/>
      <c r="UP33" s="536"/>
      <c r="UQ33" s="536"/>
      <c r="UR33" s="536"/>
      <c r="US33" s="536"/>
      <c r="UT33" s="540"/>
      <c r="UU33" s="535"/>
      <c r="UV33" s="536"/>
      <c r="UW33" s="536"/>
      <c r="UX33" s="536"/>
      <c r="UY33" s="536"/>
      <c r="UZ33" s="536"/>
      <c r="VA33" s="536"/>
      <c r="VB33" s="540"/>
      <c r="VC33" s="535"/>
      <c r="VD33" s="536"/>
      <c r="VE33" s="536"/>
      <c r="VF33" s="536"/>
      <c r="VG33" s="536"/>
      <c r="VH33" s="536"/>
      <c r="VI33" s="536"/>
      <c r="VJ33" s="540"/>
      <c r="VK33" s="520"/>
      <c r="VL33" s="521"/>
      <c r="VM33" s="521"/>
      <c r="VN33" s="521"/>
      <c r="VO33" s="521"/>
      <c r="VP33" s="521"/>
      <c r="VQ33" s="521"/>
      <c r="VR33" s="541"/>
      <c r="VS33" s="535"/>
      <c r="VT33" s="536"/>
      <c r="VU33" s="536"/>
      <c r="VV33" s="536"/>
      <c r="VW33" s="536"/>
      <c r="VX33" s="536"/>
      <c r="VY33" s="536"/>
      <c r="VZ33" s="540"/>
      <c r="WA33" s="542"/>
      <c r="WB33" s="543"/>
      <c r="WC33" s="543"/>
      <c r="WD33" s="543"/>
      <c r="WE33" s="543"/>
      <c r="WF33" s="543"/>
      <c r="WG33" s="543"/>
      <c r="WH33" s="544"/>
      <c r="WI33" s="545"/>
      <c r="WJ33" s="546"/>
      <c r="WK33" s="546"/>
      <c r="WL33" s="546"/>
      <c r="WM33" s="546"/>
      <c r="WN33" s="546"/>
      <c r="WO33" s="546"/>
      <c r="WP33" s="547"/>
      <c r="WQ33" s="520"/>
      <c r="WR33" s="521"/>
      <c r="WS33" s="521"/>
      <c r="WT33" s="521"/>
      <c r="WU33" s="521"/>
      <c r="WV33" s="521"/>
      <c r="WW33" s="521"/>
      <c r="WX33" s="543"/>
      <c r="WY33" s="544"/>
      <c r="WZ33" s="520"/>
      <c r="XA33" s="521"/>
      <c r="XB33" s="521"/>
      <c r="XC33" s="521"/>
      <c r="XD33" s="521"/>
      <c r="XE33" s="521"/>
      <c r="XF33" s="521"/>
      <c r="XG33" s="543"/>
      <c r="XH33" s="544"/>
      <c r="XI33" s="520"/>
      <c r="XJ33" s="521"/>
      <c r="XK33" s="521"/>
      <c r="XL33" s="521"/>
      <c r="XM33" s="521"/>
      <c r="XN33" s="521"/>
      <c r="XO33" s="521"/>
      <c r="XP33" s="543"/>
      <c r="XQ33" s="544"/>
      <c r="XR33" s="520"/>
      <c r="XS33" s="521"/>
      <c r="XT33" s="521"/>
      <c r="XU33" s="521"/>
      <c r="XV33" s="521"/>
      <c r="XW33" s="521"/>
      <c r="XX33" s="521"/>
      <c r="XY33" s="543"/>
      <c r="XZ33" s="544"/>
      <c r="YA33" s="520"/>
      <c r="YB33" s="521"/>
      <c r="YC33" s="521"/>
      <c r="YD33" s="521"/>
      <c r="YE33" s="521"/>
      <c r="YF33" s="521"/>
      <c r="YG33" s="521"/>
      <c r="YH33" s="543"/>
      <c r="YI33" s="544"/>
      <c r="YJ33" s="524"/>
      <c r="YK33" s="525"/>
      <c r="YL33" s="525"/>
      <c r="YM33" s="525"/>
      <c r="YN33" s="525"/>
      <c r="YO33" s="525"/>
      <c r="YP33" s="525"/>
      <c r="YQ33" s="543"/>
      <c r="YR33" s="544"/>
      <c r="YS33" s="520"/>
      <c r="YT33" s="521"/>
      <c r="YU33" s="521"/>
      <c r="YV33" s="521"/>
      <c r="YW33" s="521"/>
      <c r="YX33" s="521"/>
      <c r="YY33" s="543"/>
      <c r="YZ33" s="544"/>
      <c r="ZA33" s="520"/>
      <c r="ZB33" s="521"/>
      <c r="ZC33" s="521"/>
      <c r="ZD33" s="521"/>
      <c r="ZE33" s="521"/>
      <c r="ZF33" s="521"/>
      <c r="ZG33" s="543"/>
      <c r="ZH33" s="544"/>
      <c r="ZI33" s="542"/>
      <c r="ZJ33" s="543"/>
      <c r="ZK33" s="543"/>
      <c r="ZL33" s="543"/>
      <c r="ZM33" s="543"/>
      <c r="ZN33" s="548"/>
      <c r="ZO33" s="543"/>
      <c r="ZP33" s="544"/>
      <c r="ZQ33" s="520"/>
      <c r="ZR33" s="521"/>
      <c r="ZS33" s="521"/>
      <c r="ZT33" s="521"/>
      <c r="ZU33" s="521"/>
      <c r="ZV33" s="521"/>
      <c r="ZW33" s="521"/>
      <c r="ZX33" s="543"/>
      <c r="ZY33" s="549"/>
      <c r="ZZ33" s="520"/>
      <c r="AAA33" s="521"/>
      <c r="AAB33" s="521"/>
      <c r="AAC33" s="521"/>
      <c r="AAD33" s="521"/>
      <c r="AAE33" s="521"/>
      <c r="AAF33" s="521"/>
      <c r="AAG33" s="543"/>
      <c r="AAH33" s="544"/>
      <c r="AAI33" s="520"/>
      <c r="AAJ33" s="521"/>
      <c r="AAK33" s="521"/>
      <c r="AAL33" s="521"/>
      <c r="AAM33" s="521"/>
      <c r="AAN33" s="521"/>
      <c r="AAO33" s="543"/>
      <c r="AAP33" s="544"/>
      <c r="AAQ33" s="520"/>
      <c r="AAR33" s="521"/>
      <c r="AAS33" s="521"/>
      <c r="AAT33" s="521"/>
      <c r="AAU33" s="521"/>
      <c r="AAV33" s="521"/>
      <c r="AAW33" s="543"/>
      <c r="AAX33" s="544"/>
      <c r="AAY33" s="520"/>
      <c r="AAZ33" s="521"/>
      <c r="ABA33" s="521"/>
      <c r="ABB33" s="521"/>
      <c r="ABC33" s="521"/>
      <c r="ABD33" s="521"/>
      <c r="ABE33" s="543"/>
      <c r="ABF33" s="544"/>
      <c r="ABG33" s="520"/>
      <c r="ABH33" s="521"/>
      <c r="ABI33" s="521"/>
      <c r="ABJ33" s="521"/>
      <c r="ABK33" s="521"/>
      <c r="ABL33" s="521"/>
      <c r="ABM33" s="543"/>
      <c r="ABN33" s="544"/>
      <c r="ABO33" s="520"/>
      <c r="ABP33" s="521"/>
      <c r="ABQ33" s="521"/>
      <c r="ABR33" s="521"/>
      <c r="ABS33" s="521"/>
      <c r="ABT33" s="521"/>
      <c r="ABU33" s="543"/>
      <c r="ABV33" s="544"/>
      <c r="ABW33" s="520"/>
      <c r="ABX33" s="521"/>
      <c r="ABY33" s="521"/>
      <c r="ABZ33" s="521"/>
      <c r="ACA33" s="521"/>
      <c r="ACB33" s="521"/>
      <c r="ACC33" s="543"/>
      <c r="ACD33" s="544"/>
      <c r="ACE33" s="453"/>
      <c r="ACF33" s="521"/>
      <c r="ACG33" s="521"/>
      <c r="ACH33" s="521"/>
      <c r="ACI33" s="521"/>
      <c r="ACJ33" s="521"/>
      <c r="ACK33" s="543"/>
      <c r="ACL33" s="544"/>
      <c r="ACM33" s="520"/>
      <c r="ACN33" s="521"/>
      <c r="ACO33" s="521"/>
      <c r="ACP33" s="521"/>
      <c r="ACQ33" s="521"/>
      <c r="ACR33" s="521"/>
      <c r="ACS33" s="543"/>
      <c r="ACT33" s="544"/>
      <c r="ACU33" s="520"/>
      <c r="ACV33" s="521"/>
      <c r="ACW33" s="521"/>
      <c r="ACX33" s="521"/>
      <c r="ACY33" s="521"/>
      <c r="ACZ33" s="521"/>
      <c r="ADA33" s="543"/>
      <c r="ADB33" s="544"/>
      <c r="ADC33" s="520"/>
      <c r="ADD33" s="521"/>
      <c r="ADE33" s="521"/>
      <c r="ADF33" s="521"/>
      <c r="ADG33" s="521"/>
      <c r="ADH33" s="521"/>
      <c r="ADI33" s="543"/>
      <c r="ADJ33" s="544"/>
      <c r="ADK33" s="520"/>
      <c r="ADL33" s="521"/>
      <c r="ADM33" s="521"/>
      <c r="ADN33" s="521"/>
      <c r="ADO33" s="521"/>
      <c r="ADP33" s="521"/>
      <c r="ADQ33" s="543"/>
      <c r="ADR33" s="544"/>
      <c r="ADS33" s="520"/>
      <c r="ADT33" s="521"/>
      <c r="ADU33" s="521"/>
      <c r="ADV33" s="521"/>
      <c r="ADW33" s="521"/>
      <c r="ADX33" s="521"/>
      <c r="ADY33" s="543"/>
      <c r="ADZ33" s="544"/>
      <c r="AEA33" s="520"/>
      <c r="AEB33" s="521"/>
      <c r="AEC33" s="521"/>
      <c r="AED33" s="521"/>
      <c r="AEE33" s="521"/>
      <c r="AEF33" s="521"/>
      <c r="AEG33" s="543"/>
      <c r="AEH33" s="544"/>
      <c r="AEI33" s="520"/>
      <c r="AEJ33" s="521"/>
      <c r="AEK33" s="521"/>
      <c r="AEL33" s="521"/>
      <c r="AEM33" s="521"/>
      <c r="AEN33" s="521"/>
      <c r="AEO33" s="543"/>
      <c r="AEP33" s="544"/>
      <c r="AEQ33" s="520"/>
      <c r="AER33" s="521"/>
      <c r="AES33" s="521"/>
      <c r="AET33" s="521"/>
      <c r="AEU33" s="521"/>
      <c r="AEV33" s="521"/>
      <c r="AEW33" s="543"/>
      <c r="AEX33" s="544"/>
      <c r="AEY33" s="520"/>
      <c r="AEZ33" s="521"/>
      <c r="AFA33" s="521"/>
      <c r="AFB33" s="521"/>
      <c r="AFC33" s="521"/>
      <c r="AFD33" s="521"/>
      <c r="AFE33" s="543"/>
      <c r="AFF33" s="544"/>
      <c r="AFG33" s="520"/>
      <c r="AFH33" s="521"/>
      <c r="AFI33" s="521"/>
      <c r="AFJ33" s="521"/>
      <c r="AFK33" s="521"/>
      <c r="AFL33" s="521"/>
      <c r="AFM33" s="543"/>
      <c r="AFN33" s="544"/>
      <c r="AFO33" s="520"/>
      <c r="AFP33" s="521"/>
      <c r="AFQ33" s="521"/>
      <c r="AFR33" s="521"/>
      <c r="AFS33" s="521"/>
      <c r="AFT33" s="521"/>
      <c r="AFU33" s="543"/>
      <c r="AFV33" s="544"/>
      <c r="AFW33" s="520"/>
      <c r="AFX33" s="521"/>
      <c r="AFY33" s="521"/>
      <c r="AFZ33" s="521"/>
      <c r="AGA33" s="521"/>
      <c r="AGB33" s="521"/>
      <c r="AGC33" s="543"/>
      <c r="AGD33" s="544"/>
      <c r="AGE33" s="520"/>
      <c r="AGF33" s="521"/>
      <c r="AGG33" s="521"/>
      <c r="AGH33" s="521"/>
      <c r="AGI33" s="521"/>
      <c r="AGJ33" s="521"/>
      <c r="AGK33" s="543"/>
      <c r="AGL33" s="544"/>
      <c r="AGM33" s="520"/>
      <c r="AGN33" s="521"/>
      <c r="AGO33" s="521"/>
      <c r="AGP33" s="521"/>
      <c r="AGQ33" s="521"/>
      <c r="AGR33" s="521"/>
      <c r="AGS33" s="521"/>
      <c r="AGT33" s="543"/>
      <c r="AGU33" s="544"/>
      <c r="AGV33" s="520"/>
      <c r="AGW33" s="521"/>
      <c r="AGX33" s="521"/>
      <c r="AGY33" s="521"/>
      <c r="AGZ33" s="521"/>
      <c r="AHA33" s="521"/>
      <c r="AHB33" s="543"/>
      <c r="AHC33" s="544"/>
      <c r="AHD33" s="520"/>
      <c r="AHE33" s="521"/>
      <c r="AHF33" s="521"/>
      <c r="AHG33" s="521"/>
      <c r="AHH33" s="521"/>
      <c r="AHI33" s="521"/>
      <c r="AHJ33" s="543"/>
      <c r="AHK33" s="544"/>
      <c r="AHL33" s="520"/>
      <c r="AHM33" s="521"/>
      <c r="AHN33" s="521"/>
      <c r="AHO33" s="521"/>
      <c r="AHP33" s="521"/>
      <c r="AHQ33" s="521"/>
      <c r="AHR33" s="543"/>
      <c r="AHS33" s="544"/>
      <c r="AHT33" s="520"/>
      <c r="AHU33" s="521"/>
      <c r="AHV33" s="521"/>
      <c r="AHW33" s="521"/>
      <c r="AHX33" s="521"/>
      <c r="AHY33" s="521"/>
      <c r="AHZ33" s="543"/>
      <c r="AIA33" s="544"/>
      <c r="AIB33" s="520"/>
      <c r="AIC33" s="521"/>
      <c r="AID33" s="521"/>
      <c r="AIE33" s="521"/>
      <c r="AIF33" s="521"/>
      <c r="AIG33" s="521"/>
      <c r="AIH33" s="543"/>
      <c r="AII33" s="544"/>
      <c r="AIJ33" s="520"/>
      <c r="AIK33" s="521"/>
      <c r="AIL33" s="521"/>
      <c r="AIM33" s="521"/>
      <c r="AIN33" s="521"/>
      <c r="AIO33" s="521"/>
      <c r="AIP33" s="543"/>
      <c r="AIQ33" s="544"/>
      <c r="AIR33" s="520"/>
      <c r="AIS33" s="521"/>
      <c r="AIT33" s="521"/>
      <c r="AIU33" s="521"/>
      <c r="AIV33" s="521"/>
      <c r="AIW33" s="521"/>
      <c r="AIX33" s="543"/>
      <c r="AIY33" s="544"/>
      <c r="AIZ33" s="550"/>
      <c r="AJA33" s="522"/>
      <c r="AJB33" s="522"/>
      <c r="AJC33" s="522"/>
      <c r="AJD33" s="522"/>
      <c r="AJE33" s="522"/>
      <c r="AJF33" s="522"/>
      <c r="AJG33" s="523"/>
      <c r="AJH33" s="520"/>
      <c r="AJI33" s="521"/>
      <c r="AJJ33" s="521"/>
      <c r="AJK33" s="521"/>
      <c r="AJL33" s="521"/>
      <c r="AJM33" s="521"/>
      <c r="AJN33" s="522"/>
      <c r="AJO33" s="523"/>
      <c r="AJP33" s="520"/>
      <c r="AJQ33" s="521"/>
      <c r="AJR33" s="521"/>
      <c r="AJS33" s="521"/>
      <c r="AJT33" s="521"/>
      <c r="AJU33" s="521"/>
      <c r="AJV33" s="522"/>
      <c r="AJW33" s="523"/>
      <c r="AJX33" s="520"/>
      <c r="AJY33" s="521"/>
      <c r="AJZ33" s="521"/>
      <c r="AKA33" s="521"/>
      <c r="AKB33" s="521"/>
      <c r="AKC33" s="521"/>
      <c r="AKD33" s="522"/>
      <c r="AKE33" s="523"/>
      <c r="AKF33" s="520"/>
      <c r="AKG33" s="521"/>
      <c r="AKH33" s="521"/>
      <c r="AKI33" s="521"/>
      <c r="AKJ33" s="521"/>
      <c r="AKK33" s="521"/>
      <c r="AKL33" s="522"/>
      <c r="AKM33" s="551"/>
      <c r="AKN33" s="552"/>
      <c r="AKO33" s="521"/>
      <c r="AKP33" s="521"/>
      <c r="AKQ33" s="521"/>
      <c r="AKR33" s="521"/>
      <c r="AKS33" s="521"/>
      <c r="AKT33" s="522"/>
      <c r="AKU33" s="551"/>
      <c r="AKV33" s="520"/>
      <c r="AKW33" s="521"/>
      <c r="AKX33" s="521"/>
      <c r="AKY33" s="521"/>
      <c r="AKZ33" s="521"/>
      <c r="ALA33" s="521"/>
      <c r="ALB33" s="522"/>
      <c r="ALC33" s="523"/>
      <c r="ALD33" s="550"/>
      <c r="ALE33" s="522"/>
      <c r="ALF33" s="522"/>
      <c r="ALG33" s="522"/>
      <c r="ALH33" s="522"/>
      <c r="ALI33" s="522"/>
      <c r="ALJ33" s="522"/>
      <c r="ALK33" s="523"/>
      <c r="ALL33" s="550"/>
      <c r="ALM33" s="522"/>
      <c r="ALN33" s="522"/>
      <c r="ALO33" s="522"/>
      <c r="ALP33" s="522"/>
      <c r="ALQ33" s="522"/>
      <c r="ALR33" s="522"/>
      <c r="ALS33" s="523"/>
      <c r="ALT33" s="520"/>
      <c r="ALU33" s="521"/>
      <c r="ALV33" s="521"/>
      <c r="ALW33" s="521"/>
      <c r="ALX33" s="521"/>
      <c r="ALY33" s="521"/>
      <c r="ALZ33" s="522"/>
      <c r="AMA33" s="523"/>
      <c r="AMB33" s="453"/>
      <c r="AMC33" s="521"/>
      <c r="AMD33" s="521"/>
      <c r="AME33" s="521"/>
      <c r="AMF33" s="521"/>
      <c r="AMG33" s="521"/>
      <c r="AMH33" s="522"/>
      <c r="AMI33" s="523"/>
      <c r="AMJ33" s="520"/>
      <c r="AMK33" s="521"/>
      <c r="AML33" s="521"/>
      <c r="AMM33" s="521"/>
      <c r="AMN33" s="521"/>
      <c r="AMO33" s="521"/>
      <c r="AMP33" s="521"/>
      <c r="AMQ33" s="541"/>
      <c r="AMR33" s="520"/>
      <c r="AMS33" s="521"/>
      <c r="AMT33" s="521"/>
      <c r="AMU33" s="521"/>
      <c r="AMV33" s="521"/>
      <c r="AMW33" s="521"/>
      <c r="AMX33" s="521"/>
      <c r="AMY33" s="541"/>
      <c r="AMZ33" s="520"/>
      <c r="ANA33" s="521"/>
      <c r="ANB33" s="521"/>
      <c r="ANC33" s="521"/>
      <c r="AND33" s="521"/>
      <c r="ANE33" s="521"/>
      <c r="ANF33" s="521"/>
      <c r="ANG33" s="541"/>
      <c r="ANH33" s="520"/>
      <c r="ANI33" s="521"/>
      <c r="ANJ33" s="521"/>
      <c r="ANK33" s="521"/>
      <c r="ANL33" s="521"/>
      <c r="ANM33" s="521"/>
      <c r="ANN33" s="521"/>
      <c r="ANO33" s="541"/>
      <c r="ANP33" s="520"/>
      <c r="ANQ33" s="521"/>
      <c r="ANR33" s="521"/>
      <c r="ANS33" s="521"/>
      <c r="ANT33" s="521"/>
      <c r="ANU33" s="521"/>
      <c r="ANV33" s="521"/>
      <c r="ANW33" s="541"/>
      <c r="ANX33" s="520"/>
      <c r="ANY33" s="521"/>
      <c r="ANZ33" s="521"/>
      <c r="AOA33" s="521"/>
      <c r="AOB33" s="521"/>
      <c r="AOC33" s="521"/>
      <c r="AOD33" s="521"/>
      <c r="AOE33" s="541"/>
      <c r="AOF33" s="520"/>
      <c r="AOG33" s="521"/>
      <c r="AOH33" s="521"/>
      <c r="AOI33" s="521"/>
      <c r="AOJ33" s="521"/>
      <c r="AOK33" s="521"/>
      <c r="AOL33" s="521"/>
      <c r="AOM33" s="541"/>
      <c r="AON33" s="520"/>
      <c r="AOO33" s="521"/>
      <c r="AOP33" s="521"/>
      <c r="AOQ33" s="521"/>
      <c r="AOR33" s="521"/>
      <c r="AOS33" s="521"/>
      <c r="AOT33" s="521"/>
      <c r="AOU33" s="541"/>
      <c r="AOV33" s="542"/>
      <c r="AOW33" s="543"/>
      <c r="AOX33" s="543"/>
      <c r="AOY33" s="543"/>
      <c r="AOZ33" s="543"/>
      <c r="APA33" s="543"/>
      <c r="APB33" s="543"/>
      <c r="APC33" s="544"/>
      <c r="APD33" s="520"/>
      <c r="APE33" s="521"/>
      <c r="APF33" s="521"/>
      <c r="APG33" s="521"/>
      <c r="APH33" s="521"/>
      <c r="API33" s="521"/>
      <c r="APJ33" s="543"/>
      <c r="APK33" s="544"/>
      <c r="APL33" s="520"/>
      <c r="APM33" s="521"/>
      <c r="APN33" s="521"/>
      <c r="APO33" s="521"/>
      <c r="APP33" s="521"/>
      <c r="APQ33" s="521"/>
      <c r="APR33" s="521"/>
      <c r="APS33" s="541"/>
      <c r="APT33" s="520"/>
      <c r="APU33" s="521"/>
      <c r="APV33" s="521"/>
      <c r="APW33" s="521"/>
      <c r="APX33" s="521"/>
      <c r="APY33" s="521"/>
      <c r="APZ33" s="521"/>
      <c r="AQA33" s="541"/>
      <c r="AQB33" s="520"/>
      <c r="AQC33" s="521"/>
      <c r="AQD33" s="521"/>
      <c r="AQE33" s="521"/>
      <c r="AQF33" s="521"/>
      <c r="AQG33" s="521"/>
      <c r="AQH33" s="521"/>
      <c r="AQI33" s="541"/>
      <c r="AQJ33" s="520"/>
      <c r="AQK33" s="521"/>
      <c r="AQL33" s="521"/>
      <c r="AQM33" s="521"/>
      <c r="AQN33" s="521"/>
      <c r="AQO33" s="521"/>
      <c r="AQP33" s="521"/>
      <c r="AQQ33" s="541"/>
      <c r="AQR33" s="520"/>
      <c r="AQS33" s="521"/>
      <c r="AQT33" s="521"/>
      <c r="AQU33" s="521"/>
      <c r="AQV33" s="521"/>
      <c r="AQW33" s="521"/>
      <c r="AQX33" s="521"/>
      <c r="AQY33" s="541"/>
      <c r="AQZ33" s="520"/>
      <c r="ARA33" s="521"/>
      <c r="ARB33" s="521"/>
      <c r="ARC33" s="521"/>
      <c r="ARD33" s="521"/>
      <c r="ARE33" s="521"/>
      <c r="ARF33" s="521"/>
      <c r="ARG33" s="541"/>
      <c r="ARH33" s="520"/>
      <c r="ARI33" s="521"/>
      <c r="ARJ33" s="521"/>
      <c r="ARK33" s="521"/>
      <c r="ARL33" s="521"/>
      <c r="ARM33" s="521"/>
      <c r="ARN33" s="521"/>
      <c r="ARO33" s="541"/>
      <c r="ARP33" s="520"/>
      <c r="ARQ33" s="521"/>
      <c r="ARR33" s="521"/>
      <c r="ARS33" s="521"/>
      <c r="ART33" s="521"/>
      <c r="ARU33" s="521"/>
      <c r="ARV33" s="521"/>
      <c r="ARW33" s="541"/>
      <c r="ARX33" s="520"/>
      <c r="ARY33" s="521"/>
      <c r="ARZ33" s="521"/>
      <c r="ASA33" s="521"/>
      <c r="ASB33" s="521"/>
      <c r="ASC33" s="521"/>
      <c r="ASD33" s="521"/>
      <c r="ASE33" s="541"/>
      <c r="ASF33" s="520"/>
      <c r="ASG33" s="521"/>
      <c r="ASH33" s="521"/>
      <c r="ASI33" s="521"/>
      <c r="ASJ33" s="521"/>
      <c r="ASK33" s="521"/>
      <c r="ASL33" s="521"/>
      <c r="ASM33" s="541"/>
      <c r="ASN33" s="520"/>
      <c r="ASO33" s="521"/>
      <c r="ASP33" s="521"/>
      <c r="ASQ33" s="521"/>
      <c r="ASR33" s="521"/>
      <c r="ASS33" s="521"/>
      <c r="AST33" s="521"/>
      <c r="ASU33" s="541"/>
      <c r="ASV33" s="520"/>
      <c r="ASW33" s="521"/>
      <c r="ASX33" s="521"/>
      <c r="ASY33" s="521"/>
      <c r="ASZ33" s="521"/>
      <c r="ATA33" s="521"/>
      <c r="ATB33" s="553"/>
      <c r="ATC33" s="554"/>
      <c r="ATD33" s="520"/>
      <c r="ATE33" s="521"/>
      <c r="ATF33" s="521"/>
      <c r="ATG33" s="521"/>
      <c r="ATH33" s="521"/>
      <c r="ATI33" s="521"/>
      <c r="ATJ33" s="521"/>
      <c r="ATK33" s="541"/>
      <c r="ATL33" s="520"/>
      <c r="ATM33" s="521"/>
      <c r="ATN33" s="521"/>
      <c r="ATO33" s="521"/>
      <c r="ATP33" s="521"/>
      <c r="ATQ33" s="521"/>
      <c r="ATR33" s="521"/>
      <c r="ATS33" s="541"/>
      <c r="ATT33" s="520"/>
      <c r="ATU33" s="521"/>
      <c r="ATV33" s="521"/>
      <c r="ATW33" s="521"/>
      <c r="ATX33" s="521"/>
      <c r="ATY33" s="521"/>
      <c r="ATZ33" s="521"/>
      <c r="AUA33" s="541"/>
      <c r="AUB33" s="520"/>
      <c r="AUC33" s="521"/>
      <c r="AUD33" s="521"/>
      <c r="AUE33" s="521"/>
      <c r="AUF33" s="521"/>
      <c r="AUG33" s="521"/>
      <c r="AUH33" s="521"/>
      <c r="AUI33" s="541"/>
      <c r="AUJ33" s="550"/>
      <c r="AUK33" s="522"/>
      <c r="AUL33" s="522"/>
      <c r="AUM33" s="522"/>
      <c r="AUN33" s="522"/>
      <c r="AUO33" s="522"/>
      <c r="AUP33" s="521"/>
      <c r="AUQ33" s="541"/>
      <c r="AUR33" s="520"/>
      <c r="AUS33" s="521"/>
      <c r="AUT33" s="521"/>
      <c r="AUU33" s="521"/>
      <c r="AUV33" s="521"/>
      <c r="AUW33" s="521"/>
      <c r="AUX33" s="521"/>
      <c r="AUY33" s="541"/>
      <c r="AUZ33" s="520"/>
      <c r="AVA33" s="521"/>
      <c r="AVB33" s="521"/>
      <c r="AVC33" s="521"/>
      <c r="AVD33" s="521"/>
      <c r="AVE33" s="521"/>
      <c r="AVF33" s="521"/>
      <c r="AVG33" s="541"/>
      <c r="AVH33" s="520"/>
      <c r="AVI33" s="521"/>
      <c r="AVJ33" s="521"/>
      <c r="AVK33" s="521"/>
      <c r="AVL33" s="521"/>
      <c r="AVM33" s="521"/>
      <c r="AVN33" s="521"/>
      <c r="AVO33" s="541"/>
      <c r="AVP33" s="520"/>
      <c r="AVQ33" s="521"/>
      <c r="AVR33" s="521"/>
      <c r="AVS33" s="521"/>
      <c r="AVT33" s="521"/>
      <c r="AVU33" s="521"/>
      <c r="AVV33" s="521"/>
      <c r="AVW33" s="541"/>
      <c r="AVX33" s="520"/>
      <c r="AVY33" s="521"/>
      <c r="AVZ33" s="521"/>
      <c r="AWA33" s="521"/>
      <c r="AWB33" s="521"/>
      <c r="AWC33" s="521"/>
      <c r="AWD33" s="522"/>
      <c r="AWE33" s="523"/>
      <c r="AWF33" s="520"/>
      <c r="AWG33" s="521"/>
      <c r="AWH33" s="521"/>
      <c r="AWI33" s="521"/>
      <c r="AWJ33" s="521"/>
      <c r="AWK33" s="521"/>
      <c r="AWL33" s="522"/>
      <c r="AWM33" s="551"/>
      <c r="AWN33" s="520"/>
      <c r="AWO33" s="521"/>
      <c r="AWP33" s="521"/>
      <c r="AWQ33" s="521"/>
      <c r="AWR33" s="521"/>
      <c r="AWS33" s="521"/>
      <c r="AWT33" s="522"/>
      <c r="AWU33" s="523"/>
      <c r="AWV33" s="520"/>
      <c r="AWW33" s="521"/>
      <c r="AWX33" s="521"/>
      <c r="AWY33" s="521"/>
      <c r="AWZ33" s="521"/>
      <c r="AXA33" s="521"/>
      <c r="AXB33" s="522"/>
      <c r="AXC33" s="523"/>
      <c r="AXD33" s="520"/>
      <c r="AXE33" s="521"/>
      <c r="AXF33" s="521"/>
      <c r="AXG33" s="521"/>
      <c r="AXH33" s="521"/>
      <c r="AXI33" s="521"/>
      <c r="AXJ33" s="522"/>
      <c r="AXK33" s="523"/>
      <c r="AXL33" s="520"/>
      <c r="AXM33" s="521"/>
      <c r="AXN33" s="521"/>
      <c r="AXO33" s="521"/>
      <c r="AXP33" s="521"/>
      <c r="AXQ33" s="521"/>
      <c r="AXR33" s="522"/>
      <c r="AXS33" s="523"/>
      <c r="AXT33" s="520"/>
      <c r="AXU33" s="526"/>
      <c r="AXV33" s="526"/>
      <c r="AXW33" s="526"/>
      <c r="AXX33" s="526"/>
      <c r="AXY33" s="526"/>
      <c r="AXZ33" s="522"/>
      <c r="AYA33" s="523"/>
      <c r="AYB33" s="520"/>
      <c r="AYC33" s="521"/>
      <c r="AYD33" s="521"/>
      <c r="AYE33" s="521"/>
      <c r="AYF33" s="521"/>
      <c r="AYG33" s="521"/>
      <c r="AYH33" s="522"/>
      <c r="AYI33" s="523"/>
      <c r="AYJ33" s="520"/>
      <c r="AYK33" s="521"/>
      <c r="AYL33" s="521"/>
      <c r="AYM33" s="521"/>
      <c r="AYN33" s="521"/>
      <c r="AYO33" s="521"/>
      <c r="AYP33" s="522"/>
      <c r="AYQ33" s="523"/>
      <c r="AYR33" s="520"/>
      <c r="AYS33" s="521"/>
      <c r="AYT33" s="521"/>
      <c r="AYU33" s="521"/>
      <c r="AYV33" s="521"/>
      <c r="AYW33" s="521"/>
      <c r="AYX33" s="522"/>
      <c r="AYY33" s="523"/>
      <c r="AYZ33" s="520"/>
      <c r="AZA33" s="521"/>
      <c r="AZB33" s="521"/>
      <c r="AZC33" s="521"/>
      <c r="AZD33" s="521"/>
      <c r="AZE33" s="521"/>
      <c r="AZF33" s="522"/>
      <c r="AZG33" s="523"/>
      <c r="AZH33" s="520"/>
      <c r="AZI33" s="521"/>
      <c r="AZJ33" s="521"/>
      <c r="AZK33" s="521"/>
      <c r="AZL33" s="521"/>
      <c r="AZM33" s="521"/>
      <c r="AZN33" s="522"/>
      <c r="AZO33" s="523"/>
      <c r="AZP33" s="520"/>
      <c r="AZQ33" s="521"/>
      <c r="AZR33" s="521"/>
      <c r="AZS33" s="521"/>
      <c r="AZT33" s="521"/>
      <c r="AZU33" s="521"/>
      <c r="AZV33" s="522"/>
      <c r="AZW33" s="523"/>
      <c r="AZX33" s="520"/>
      <c r="AZY33" s="521"/>
      <c r="AZZ33" s="521"/>
      <c r="BAA33" s="521"/>
      <c r="BAB33" s="521"/>
      <c r="BAC33" s="521"/>
      <c r="BAD33" s="522"/>
      <c r="BAE33" s="523"/>
      <c r="BAF33" s="520"/>
      <c r="BAG33" s="521"/>
      <c r="BAH33" s="521"/>
      <c r="BAI33" s="521"/>
      <c r="BAJ33" s="521"/>
      <c r="BAK33" s="521"/>
      <c r="BAL33" s="522"/>
      <c r="BAM33" s="523"/>
      <c r="BAN33" s="520"/>
      <c r="BAO33" s="521"/>
      <c r="BAP33" s="521"/>
      <c r="BAQ33" s="521"/>
      <c r="BAR33" s="521"/>
      <c r="BAS33" s="521"/>
      <c r="BAT33" s="522"/>
      <c r="BAU33" s="523"/>
      <c r="BAV33" s="520"/>
      <c r="BAW33" s="521"/>
      <c r="BAX33" s="521"/>
      <c r="BAY33" s="521"/>
      <c r="BAZ33" s="521"/>
      <c r="BBA33" s="521"/>
      <c r="BBB33" s="522"/>
      <c r="BBC33" s="523"/>
      <c r="BBD33" s="520"/>
      <c r="BBE33" s="521"/>
      <c r="BBF33" s="521"/>
      <c r="BBG33" s="521"/>
      <c r="BBH33" s="521"/>
      <c r="BBI33" s="521"/>
      <c r="BBJ33" s="522"/>
      <c r="BBK33" s="523"/>
      <c r="BBL33" s="520"/>
      <c r="BBM33" s="521"/>
      <c r="BBN33" s="521"/>
      <c r="BBO33" s="521"/>
      <c r="BBP33" s="521"/>
      <c r="BBQ33" s="521"/>
      <c r="BBR33" s="522"/>
      <c r="BBS33" s="523"/>
      <c r="BBT33" s="520"/>
      <c r="BBU33" s="521"/>
      <c r="BBV33" s="521"/>
      <c r="BBW33" s="521"/>
      <c r="BBX33" s="521"/>
      <c r="BBY33" s="521"/>
      <c r="BBZ33" s="522"/>
      <c r="BCA33" s="523"/>
      <c r="BCB33" s="520"/>
      <c r="BCC33" s="521"/>
      <c r="BCD33" s="521"/>
      <c r="BCE33" s="521"/>
      <c r="BCF33" s="521"/>
      <c r="BCG33" s="521"/>
      <c r="BCH33" s="522"/>
      <c r="BCI33" s="523"/>
      <c r="BCJ33" s="520"/>
      <c r="BCK33" s="521"/>
      <c r="BCL33" s="521"/>
      <c r="BCM33" s="521"/>
      <c r="BCN33" s="521"/>
      <c r="BCO33" s="521"/>
      <c r="BCP33" s="522"/>
      <c r="BCQ33" s="523"/>
      <c r="BCR33" s="520"/>
      <c r="BCS33" s="521"/>
      <c r="BCT33" s="521"/>
      <c r="BCU33" s="521"/>
      <c r="BCV33" s="521"/>
      <c r="BCW33" s="521"/>
      <c r="BCX33" s="522"/>
      <c r="BCY33" s="523"/>
      <c r="BCZ33" s="520"/>
      <c r="BDA33" s="521"/>
      <c r="BDB33" s="521"/>
      <c r="BDC33" s="521"/>
      <c r="BDD33" s="521"/>
      <c r="BDE33" s="521"/>
      <c r="BDF33" s="522"/>
      <c r="BDG33" s="523"/>
      <c r="BDH33" s="520"/>
      <c r="BDI33" s="521"/>
      <c r="BDJ33" s="521"/>
      <c r="BDK33" s="521"/>
      <c r="BDL33" s="521"/>
      <c r="BDM33" s="521"/>
      <c r="BDN33" s="522"/>
      <c r="BDO33" s="523"/>
      <c r="BDP33" s="520"/>
      <c r="BDQ33" s="521"/>
      <c r="BDR33" s="521"/>
      <c r="BDS33" s="521"/>
      <c r="BDT33" s="521"/>
      <c r="BDU33" s="521"/>
      <c r="BDV33" s="522"/>
      <c r="BDW33" s="523"/>
      <c r="BDX33" s="520"/>
      <c r="BDY33" s="521"/>
      <c r="BDZ33" s="521"/>
      <c r="BEA33" s="521"/>
      <c r="BEB33" s="521"/>
      <c r="BEC33" s="521"/>
      <c r="BED33" s="522"/>
      <c r="BEE33" s="523"/>
      <c r="BEF33" s="520"/>
      <c r="BEG33" s="521"/>
      <c r="BEH33" s="521"/>
      <c r="BEI33" s="521"/>
      <c r="BEJ33" s="521"/>
      <c r="BEK33" s="521"/>
      <c r="BEL33" s="522"/>
      <c r="BEM33" s="523"/>
      <c r="BEN33" s="520"/>
      <c r="BEO33" s="521"/>
      <c r="BEP33" s="521"/>
      <c r="BEQ33" s="521"/>
      <c r="BER33" s="521"/>
      <c r="BES33" s="521"/>
      <c r="BET33" s="522"/>
      <c r="BEU33" s="523"/>
      <c r="BEV33" s="520"/>
      <c r="BEW33" s="521"/>
      <c r="BEX33" s="521"/>
      <c r="BEY33" s="521"/>
      <c r="BEZ33" s="521"/>
      <c r="BFA33" s="521"/>
      <c r="BFB33" s="522"/>
      <c r="BFC33" s="523"/>
      <c r="BFD33" s="520"/>
      <c r="BFE33" s="521"/>
      <c r="BFF33" s="521"/>
      <c r="BFG33" s="521"/>
      <c r="BFH33" s="521"/>
      <c r="BFI33" s="521"/>
      <c r="BFJ33" s="522"/>
      <c r="BFK33" s="523"/>
      <c r="BFL33" s="520"/>
      <c r="BFM33" s="521"/>
      <c r="BFN33" s="521"/>
      <c r="BFO33" s="521"/>
      <c r="BFP33" s="521"/>
      <c r="BFQ33" s="521"/>
      <c r="BFR33" s="522"/>
      <c r="BFS33" s="523"/>
      <c r="BFT33" s="520"/>
      <c r="BFU33" s="521"/>
      <c r="BFV33" s="521"/>
      <c r="BFW33" s="521"/>
      <c r="BFX33" s="521"/>
      <c r="BFY33" s="521"/>
      <c r="BFZ33" s="522"/>
      <c r="BGA33" s="523"/>
      <c r="BGB33" s="520"/>
      <c r="BGC33" s="521"/>
      <c r="BGD33" s="521"/>
      <c r="BGE33" s="521"/>
      <c r="BGF33" s="521"/>
      <c r="BGG33" s="521"/>
      <c r="BGH33" s="522"/>
      <c r="BGI33" s="523"/>
      <c r="BGJ33" s="520"/>
      <c r="BGK33" s="521"/>
      <c r="BGL33" s="521"/>
      <c r="BGM33" s="521"/>
      <c r="BGN33" s="521"/>
      <c r="BGO33" s="521"/>
      <c r="BGP33" s="522"/>
      <c r="BGQ33" s="523"/>
      <c r="BGR33" s="520"/>
      <c r="BGS33" s="521"/>
      <c r="BGT33" s="521"/>
      <c r="BGU33" s="521"/>
      <c r="BGV33" s="521"/>
      <c r="BGW33" s="521"/>
      <c r="BGX33" s="522"/>
      <c r="BGY33" s="523"/>
      <c r="BGZ33" s="520"/>
      <c r="BHA33" s="521"/>
      <c r="BHB33" s="521"/>
      <c r="BHC33" s="521"/>
      <c r="BHD33" s="521"/>
      <c r="BHE33" s="521"/>
      <c r="BHF33" s="522"/>
      <c r="BHG33" s="523"/>
      <c r="BHH33" s="520"/>
      <c r="BHI33" s="521"/>
      <c r="BHJ33" s="521"/>
      <c r="BHK33" s="521"/>
      <c r="BHL33" s="521"/>
      <c r="BHM33" s="521"/>
      <c r="BHN33" s="522"/>
      <c r="BHO33" s="523"/>
      <c r="BHP33" s="520"/>
      <c r="BHQ33" s="521"/>
      <c r="BHR33" s="521"/>
      <c r="BHS33" s="521"/>
      <c r="BHT33" s="521"/>
      <c r="BHU33" s="521"/>
      <c r="BHV33" s="522"/>
      <c r="BHW33" s="523"/>
      <c r="BHX33" s="520"/>
      <c r="BHY33" s="521"/>
      <c r="BHZ33" s="521"/>
      <c r="BIA33" s="521"/>
      <c r="BIB33" s="521"/>
      <c r="BIC33" s="521"/>
      <c r="BID33" s="522"/>
      <c r="BIE33" s="523"/>
      <c r="BIF33" s="520"/>
      <c r="BIG33" s="521"/>
      <c r="BIH33" s="521"/>
      <c r="BII33" s="521"/>
      <c r="BIJ33" s="521"/>
      <c r="BIK33" s="521"/>
      <c r="BIL33" s="522"/>
      <c r="BIM33" s="523"/>
      <c r="BIN33" s="520"/>
      <c r="BIO33" s="521"/>
      <c r="BIP33" s="521"/>
      <c r="BIQ33" s="521"/>
      <c r="BIR33" s="521"/>
      <c r="BIS33" s="521"/>
      <c r="BIT33" s="522"/>
      <c r="BIU33" s="551"/>
      <c r="BIV33" s="552"/>
      <c r="BIW33" s="521"/>
      <c r="BIX33" s="521"/>
      <c r="BIY33" s="521"/>
      <c r="BIZ33" s="521"/>
      <c r="BJA33" s="521"/>
      <c r="BJB33" s="522"/>
      <c r="BJC33" s="551"/>
      <c r="BJD33" s="520"/>
      <c r="BJE33" s="521"/>
      <c r="BJF33" s="521"/>
      <c r="BJG33" s="521"/>
      <c r="BJH33" s="521"/>
      <c r="BJI33" s="521"/>
      <c r="BJJ33" s="522"/>
      <c r="BJK33" s="523"/>
      <c r="BJL33" s="520"/>
      <c r="BJM33" s="521"/>
      <c r="BJN33" s="521"/>
      <c r="BJO33" s="521"/>
      <c r="BJP33" s="521"/>
      <c r="BJQ33" s="521"/>
      <c r="BJR33" s="522"/>
      <c r="BJS33" s="523"/>
      <c r="BJT33" s="520"/>
      <c r="BJU33" s="521"/>
      <c r="BJV33" s="521"/>
      <c r="BJW33" s="521"/>
      <c r="BJX33" s="521"/>
      <c r="BJY33" s="521"/>
      <c r="BJZ33" s="522"/>
      <c r="BKA33" s="523"/>
      <c r="BKB33" s="520"/>
      <c r="BKC33" s="521"/>
      <c r="BKD33" s="521"/>
      <c r="BKE33" s="521"/>
      <c r="BKF33" s="521"/>
      <c r="BKG33" s="521"/>
      <c r="BKH33" s="522"/>
      <c r="BKI33" s="523"/>
      <c r="BKJ33" s="520"/>
      <c r="BKK33" s="521"/>
      <c r="BKL33" s="521"/>
      <c r="BKM33" s="521"/>
      <c r="BKN33" s="521"/>
      <c r="BKO33" s="521"/>
      <c r="BKP33" s="522"/>
      <c r="BKQ33" s="523"/>
      <c r="BKR33" s="520"/>
      <c r="BKS33" s="526"/>
      <c r="BKT33" s="526"/>
      <c r="BKU33" s="526"/>
      <c r="BKV33" s="526"/>
      <c r="BKW33" s="526"/>
      <c r="BKX33" s="522"/>
      <c r="BKY33" s="523"/>
      <c r="BKZ33" s="520"/>
      <c r="BLA33" s="521"/>
      <c r="BLB33" s="521"/>
      <c r="BLC33" s="521"/>
      <c r="BLD33" s="521"/>
      <c r="BLE33" s="521"/>
      <c r="BLF33" s="522"/>
      <c r="BLG33" s="523"/>
      <c r="BLH33" s="520"/>
      <c r="BLI33" s="521"/>
      <c r="BLJ33" s="521"/>
      <c r="BLK33" s="521"/>
      <c r="BLL33" s="521"/>
      <c r="BLM33" s="521"/>
      <c r="BLN33" s="522"/>
      <c r="BLO33" s="523"/>
      <c r="BLP33" s="520"/>
      <c r="BLQ33" s="521"/>
      <c r="BLR33" s="521"/>
      <c r="BLS33" s="521"/>
      <c r="BLT33" s="521"/>
      <c r="BLU33" s="521"/>
      <c r="BLV33" s="522"/>
      <c r="BLW33" s="523"/>
      <c r="BLX33" s="520"/>
      <c r="BLY33" s="521"/>
      <c r="BLZ33" s="521"/>
      <c r="BMA33" s="521"/>
      <c r="BMB33" s="521"/>
      <c r="BMC33" s="521"/>
      <c r="BMD33" s="522"/>
      <c r="BME33" s="523"/>
      <c r="BMF33" s="520"/>
      <c r="BMG33" s="526"/>
      <c r="BMH33" s="526"/>
      <c r="BMI33" s="526"/>
      <c r="BMJ33" s="526"/>
      <c r="BMK33" s="526"/>
      <c r="BML33" s="522"/>
      <c r="BMM33" s="523"/>
      <c r="BMN33" s="520"/>
      <c r="BMO33" s="521"/>
      <c r="BMP33" s="521"/>
      <c r="BMQ33" s="521"/>
      <c r="BMR33" s="521"/>
      <c r="BMS33" s="521"/>
      <c r="BMT33" s="522"/>
      <c r="BMU33" s="523"/>
      <c r="BMV33" s="520"/>
      <c r="BMW33" s="521"/>
      <c r="BMX33" s="521"/>
      <c r="BMY33" s="521"/>
      <c r="BMZ33" s="521"/>
      <c r="BNA33" s="521"/>
      <c r="BNB33" s="522"/>
      <c r="BNC33" s="523"/>
      <c r="BND33" s="520"/>
      <c r="BNE33" s="521"/>
      <c r="BNF33" s="521"/>
      <c r="BNG33" s="521"/>
      <c r="BNH33" s="521"/>
      <c r="BNI33" s="521"/>
      <c r="BNJ33" s="522"/>
      <c r="BNK33" s="523"/>
      <c r="BNL33" s="520"/>
      <c r="BNM33" s="521"/>
      <c r="BNN33" s="521"/>
      <c r="BNO33" s="521"/>
      <c r="BNP33" s="521"/>
      <c r="BNQ33" s="521"/>
      <c r="BNR33" s="522"/>
      <c r="BNS33" s="523"/>
      <c r="BNT33" s="520"/>
      <c r="BNU33" s="521"/>
      <c r="BNV33" s="521"/>
      <c r="BNW33" s="521"/>
      <c r="BNX33" s="521"/>
      <c r="BNY33" s="521"/>
      <c r="BNZ33" s="522"/>
      <c r="BOA33" s="523"/>
      <c r="BOB33" s="520"/>
      <c r="BOC33" s="526"/>
      <c r="BOD33" s="526"/>
      <c r="BOE33" s="526"/>
      <c r="BOF33" s="526"/>
      <c r="BOG33" s="526"/>
      <c r="BOH33" s="522"/>
      <c r="BOI33" s="523"/>
      <c r="BOJ33" s="520"/>
      <c r="BOK33" s="521"/>
      <c r="BOL33" s="521"/>
      <c r="BOM33" s="521"/>
      <c r="BON33" s="521"/>
      <c r="BOO33" s="521"/>
      <c r="BOP33" s="522"/>
      <c r="BOQ33" s="523"/>
      <c r="BOR33" s="520"/>
      <c r="BOS33" s="521"/>
      <c r="BOT33" s="521"/>
      <c r="BOU33" s="521"/>
      <c r="BOV33" s="521"/>
      <c r="BOW33" s="521"/>
      <c r="BOX33" s="522"/>
      <c r="BOY33" s="523"/>
      <c r="BOZ33" s="520"/>
      <c r="BPA33" s="521"/>
      <c r="BPB33" s="521"/>
      <c r="BPC33" s="521"/>
      <c r="BPD33" s="521"/>
      <c r="BPE33" s="521"/>
      <c r="BPF33" s="522"/>
      <c r="BPG33" s="523"/>
      <c r="BPH33" s="520"/>
      <c r="BPI33" s="521"/>
      <c r="BPJ33" s="521"/>
      <c r="BPK33" s="521"/>
      <c r="BPL33" s="521"/>
      <c r="BPM33" s="521"/>
      <c r="BPN33" s="522"/>
      <c r="BPO33" s="523"/>
      <c r="BPP33" s="520"/>
      <c r="BPQ33" s="521"/>
      <c r="BPR33" s="521"/>
      <c r="BPS33" s="521"/>
      <c r="BPT33" s="521"/>
      <c r="BPU33" s="521"/>
      <c r="BPV33" s="522"/>
      <c r="BPW33" s="523"/>
      <c r="BPX33" s="520"/>
      <c r="BPY33" s="521"/>
      <c r="BPZ33" s="521"/>
      <c r="BQA33" s="521"/>
      <c r="BQB33" s="521"/>
      <c r="BQC33" s="521"/>
      <c r="BQD33" s="522"/>
      <c r="BQE33" s="523"/>
      <c r="BQF33" s="520"/>
      <c r="BQG33" s="521"/>
      <c r="BQH33" s="521"/>
      <c r="BQI33" s="521"/>
      <c r="BQJ33" s="521"/>
      <c r="BQK33" s="521"/>
      <c r="BQL33" s="522"/>
      <c r="BQM33" s="523"/>
      <c r="BQN33" s="520"/>
      <c r="BQO33" s="521"/>
      <c r="BQP33" s="521"/>
      <c r="BQQ33" s="521"/>
      <c r="BQR33" s="521"/>
      <c r="BQS33" s="521"/>
      <c r="BQT33" s="522"/>
      <c r="BQU33" s="523"/>
      <c r="BQV33" s="520"/>
      <c r="BQW33" s="521"/>
      <c r="BQX33" s="521"/>
      <c r="BQY33" s="521"/>
      <c r="BQZ33" s="521"/>
      <c r="BRA33" s="521"/>
      <c r="BRB33" s="522"/>
      <c r="BRC33" s="523"/>
      <c r="BRD33" s="520"/>
      <c r="BRE33" s="521"/>
      <c r="BRF33" s="521"/>
      <c r="BRG33" s="521"/>
      <c r="BRH33" s="521"/>
      <c r="BRI33" s="521"/>
      <c r="BRJ33" s="522"/>
      <c r="BRK33" s="523"/>
      <c r="BRL33" s="542"/>
      <c r="BRM33" s="543"/>
      <c r="BRN33" s="543"/>
      <c r="BRO33" s="543"/>
      <c r="BRP33" s="543"/>
      <c r="BRQ33" s="543"/>
      <c r="BRR33" s="543"/>
      <c r="BRS33" s="544"/>
      <c r="BRT33" s="520"/>
      <c r="BRU33" s="521"/>
      <c r="BRV33" s="521"/>
      <c r="BRW33" s="521"/>
      <c r="BRX33" s="521"/>
      <c r="BRY33" s="521"/>
      <c r="BRZ33" s="522"/>
      <c r="BSA33" s="523"/>
      <c r="BSB33" s="520"/>
      <c r="BSC33" s="521"/>
      <c r="BSD33" s="521"/>
      <c r="BSE33" s="521"/>
      <c r="BSF33" s="521"/>
      <c r="BSG33" s="521"/>
      <c r="BSH33" s="522"/>
      <c r="BSI33" s="523"/>
      <c r="BSJ33" s="520"/>
      <c r="BSK33" s="521"/>
      <c r="BSL33" s="521"/>
      <c r="BSM33" s="521"/>
      <c r="BSN33" s="521"/>
      <c r="BSO33" s="521"/>
      <c r="BSP33" s="522"/>
      <c r="BSQ33" s="523"/>
      <c r="BSR33" s="520"/>
      <c r="BSS33" s="521"/>
      <c r="BST33" s="521"/>
      <c r="BSU33" s="521"/>
      <c r="BSV33" s="521"/>
      <c r="BSW33" s="521"/>
      <c r="BSX33" s="522"/>
      <c r="BSY33" s="523"/>
      <c r="BSZ33" s="520"/>
      <c r="BTA33" s="521"/>
      <c r="BTB33" s="521"/>
      <c r="BTC33" s="521"/>
      <c r="BTD33" s="521"/>
      <c r="BTE33" s="521"/>
      <c r="BTF33" s="522"/>
      <c r="BTG33" s="523"/>
      <c r="BTH33" s="520"/>
      <c r="BTI33" s="521"/>
      <c r="BTJ33" s="521"/>
      <c r="BTK33" s="521"/>
      <c r="BTL33" s="521"/>
      <c r="BTM33" s="521"/>
      <c r="BTN33" s="543"/>
      <c r="BTO33" s="544"/>
      <c r="BTP33" s="520"/>
      <c r="BTQ33" s="521"/>
      <c r="BTR33" s="521"/>
      <c r="BTS33" s="521"/>
      <c r="BTT33" s="521"/>
      <c r="BTU33" s="521"/>
      <c r="BTV33" s="522"/>
      <c r="BTW33" s="523"/>
      <c r="BTX33" s="520"/>
      <c r="BTY33" s="521"/>
      <c r="BTZ33" s="521"/>
      <c r="BUA33" s="521"/>
      <c r="BUB33" s="521"/>
      <c r="BUC33" s="521"/>
      <c r="BUD33" s="543"/>
      <c r="BUE33" s="544"/>
      <c r="BUF33" s="520"/>
      <c r="BUG33" s="521"/>
      <c r="BUH33" s="521"/>
      <c r="BUI33" s="521"/>
      <c r="BUJ33" s="521"/>
      <c r="BUK33" s="521"/>
      <c r="BUL33" s="543"/>
      <c r="BUM33" s="544"/>
      <c r="BUN33" s="520"/>
      <c r="BUO33" s="521"/>
      <c r="BUP33" s="521"/>
      <c r="BUQ33" s="521"/>
      <c r="BUR33" s="521"/>
      <c r="BUS33" s="521"/>
      <c r="BUT33" s="543"/>
      <c r="BUU33" s="544"/>
      <c r="BUV33" s="520"/>
      <c r="BUW33" s="521"/>
      <c r="BUX33" s="521"/>
      <c r="BUY33" s="521"/>
      <c r="BUZ33" s="521"/>
      <c r="BVA33" s="521"/>
      <c r="BVB33" s="543"/>
      <c r="BVC33" s="544"/>
      <c r="BVD33" s="520"/>
      <c r="BVE33" s="521"/>
      <c r="BVF33" s="521"/>
      <c r="BVG33" s="521"/>
      <c r="BVH33" s="521"/>
      <c r="BVI33" s="521"/>
      <c r="BVJ33" s="543"/>
      <c r="BVK33" s="544"/>
      <c r="BVL33" s="520"/>
      <c r="BVM33" s="521"/>
      <c r="BVN33" s="521"/>
      <c r="BVO33" s="521"/>
      <c r="BVP33" s="521"/>
      <c r="BVQ33" s="521"/>
      <c r="BVR33" s="543"/>
      <c r="BVS33" s="544"/>
      <c r="BVT33" s="520"/>
      <c r="BVU33" s="521"/>
      <c r="BVV33" s="521"/>
      <c r="BVW33" s="521"/>
      <c r="BVX33" s="521"/>
      <c r="BVY33" s="521"/>
      <c r="BVZ33" s="543"/>
      <c r="BWA33" s="544"/>
      <c r="BWB33" s="520"/>
      <c r="BWC33" s="521"/>
      <c r="BWD33" s="521"/>
      <c r="BWE33" s="521"/>
      <c r="BWF33" s="521"/>
      <c r="BWG33" s="521"/>
      <c r="BWH33" s="543"/>
      <c r="BWI33" s="544"/>
      <c r="BWJ33" s="520"/>
      <c r="BWK33" s="521"/>
      <c r="BWL33" s="521"/>
      <c r="BWM33" s="521"/>
      <c r="BWN33" s="521"/>
      <c r="BWO33" s="521"/>
      <c r="BWP33" s="543"/>
      <c r="BWQ33" s="544"/>
      <c r="BWR33" s="520"/>
      <c r="BWS33" s="521"/>
      <c r="BWT33" s="521"/>
      <c r="BWU33" s="521"/>
      <c r="BWV33" s="521"/>
      <c r="BWW33" s="521"/>
      <c r="BWX33" s="543"/>
      <c r="BWY33" s="544"/>
      <c r="BWZ33" s="520"/>
      <c r="BXA33" s="521"/>
      <c r="BXB33" s="521"/>
      <c r="BXC33" s="521"/>
      <c r="BXD33" s="521"/>
      <c r="BXE33" s="521"/>
      <c r="BXF33" s="543"/>
      <c r="BXG33" s="544"/>
      <c r="BXH33" s="520"/>
      <c r="BXI33" s="521"/>
      <c r="BXJ33" s="521"/>
      <c r="BXK33" s="521"/>
      <c r="BXL33" s="521"/>
      <c r="BXM33" s="521"/>
      <c r="BXN33" s="543"/>
      <c r="BXO33" s="544"/>
      <c r="BXP33" s="520"/>
      <c r="BXQ33" s="521"/>
      <c r="BXR33" s="521"/>
      <c r="BXS33" s="521"/>
      <c r="BXT33" s="521"/>
      <c r="BXU33" s="521"/>
      <c r="BXV33" s="543"/>
      <c r="BXW33" s="544"/>
      <c r="BXX33" s="520"/>
      <c r="BXY33" s="521"/>
      <c r="BXZ33" s="521"/>
      <c r="BYA33" s="521"/>
      <c r="BYB33" s="521"/>
      <c r="BYC33" s="521"/>
      <c r="BYD33" s="543"/>
      <c r="BYE33" s="544"/>
      <c r="BYF33" s="520"/>
      <c r="BYG33" s="521"/>
      <c r="BYH33" s="521"/>
      <c r="BYI33" s="521"/>
      <c r="BYJ33" s="521"/>
      <c r="BYK33" s="521"/>
      <c r="BYL33" s="543"/>
      <c r="BYM33" s="544"/>
      <c r="BYN33" s="520"/>
      <c r="BYO33" s="521"/>
      <c r="BYP33" s="521"/>
      <c r="BYQ33" s="521"/>
      <c r="BYR33" s="521"/>
      <c r="BYS33" s="521"/>
      <c r="BYT33" s="543"/>
      <c r="BYU33" s="544"/>
      <c r="BYV33" s="520"/>
      <c r="BYW33" s="521"/>
      <c r="BYX33" s="521"/>
      <c r="BYY33" s="521"/>
      <c r="BYZ33" s="521"/>
      <c r="BZA33" s="521"/>
      <c r="BZB33" s="543"/>
      <c r="BZC33" s="544"/>
      <c r="BZD33" s="520"/>
      <c r="BZE33" s="521"/>
      <c r="BZF33" s="521"/>
      <c r="BZG33" s="521"/>
      <c r="BZH33" s="521"/>
      <c r="BZI33" s="521"/>
      <c r="BZJ33" s="543"/>
      <c r="BZK33" s="544"/>
      <c r="BZL33" s="520"/>
      <c r="BZM33" s="521"/>
      <c r="BZN33" s="521"/>
      <c r="BZO33" s="521"/>
      <c r="BZP33" s="521"/>
      <c r="BZQ33" s="521"/>
      <c r="BZR33" s="543"/>
      <c r="BZS33" s="544"/>
      <c r="BZT33" s="520"/>
      <c r="BZU33" s="521"/>
      <c r="BZV33" s="521"/>
      <c r="BZW33" s="521"/>
      <c r="BZX33" s="521"/>
      <c r="BZY33" s="521"/>
      <c r="BZZ33" s="543"/>
      <c r="CAA33" s="544"/>
      <c r="CAB33" s="520"/>
      <c r="CAC33" s="521"/>
      <c r="CAD33" s="521"/>
      <c r="CAE33" s="521"/>
      <c r="CAF33" s="521"/>
      <c r="CAG33" s="521"/>
      <c r="CAH33" s="543"/>
      <c r="CAI33" s="544"/>
      <c r="CAJ33" s="520"/>
      <c r="CAK33" s="521"/>
      <c r="CAL33" s="521"/>
      <c r="CAM33" s="521"/>
      <c r="CAN33" s="521"/>
      <c r="CAO33" s="521"/>
      <c r="CAP33" s="543"/>
      <c r="CAQ33" s="544"/>
      <c r="CAR33" s="520"/>
      <c r="CAS33" s="521"/>
      <c r="CAT33" s="521"/>
      <c r="CAU33" s="521"/>
      <c r="CAV33" s="521"/>
      <c r="CAW33" s="521"/>
      <c r="CAX33" s="543"/>
      <c r="CAY33" s="544"/>
      <c r="CAZ33" s="520"/>
      <c r="CBA33" s="521"/>
      <c r="CBB33" s="521"/>
      <c r="CBC33" s="521"/>
      <c r="CBD33" s="521"/>
      <c r="CBE33" s="521"/>
      <c r="CBF33" s="543"/>
      <c r="CBG33" s="544"/>
      <c r="CBH33" s="520"/>
      <c r="CBI33" s="521"/>
      <c r="CBJ33" s="521"/>
      <c r="CBK33" s="521"/>
      <c r="CBL33" s="521"/>
      <c r="CBM33" s="521"/>
      <c r="CBN33" s="543"/>
      <c r="CBO33" s="544"/>
      <c r="CBP33" s="520"/>
      <c r="CBQ33" s="521"/>
      <c r="CBR33" s="521"/>
      <c r="CBS33" s="521"/>
      <c r="CBT33" s="521"/>
      <c r="CBU33" s="521"/>
      <c r="CBV33" s="543"/>
      <c r="CBW33" s="544"/>
      <c r="CBX33" s="520"/>
      <c r="CBY33" s="521"/>
      <c r="CBZ33" s="521"/>
      <c r="CCA33" s="521"/>
      <c r="CCB33" s="521"/>
      <c r="CCC33" s="521"/>
      <c r="CCD33" s="543"/>
      <c r="CCE33" s="544"/>
      <c r="CCF33" s="520"/>
      <c r="CCG33" s="521"/>
      <c r="CCH33" s="521"/>
      <c r="CCI33" s="521"/>
      <c r="CCJ33" s="521"/>
      <c r="CCK33" s="521"/>
      <c r="CCL33" s="543"/>
      <c r="CCM33" s="544"/>
      <c r="CCN33" s="520"/>
      <c r="CCO33" s="521"/>
      <c r="CCP33" s="521"/>
      <c r="CCQ33" s="521"/>
      <c r="CCR33" s="521"/>
      <c r="CCS33" s="521"/>
      <c r="CCT33" s="543"/>
      <c r="CCU33" s="544"/>
      <c r="CCV33" s="520"/>
      <c r="CCW33" s="521"/>
      <c r="CCX33" s="521"/>
      <c r="CCY33" s="521"/>
      <c r="CCZ33" s="521"/>
      <c r="CDA33" s="521"/>
      <c r="CDB33" s="543"/>
      <c r="CDC33" s="544"/>
      <c r="CDD33" s="520"/>
      <c r="CDE33" s="521"/>
      <c r="CDF33" s="521"/>
      <c r="CDG33" s="521"/>
      <c r="CDH33" s="521"/>
      <c r="CDI33" s="521"/>
      <c r="CDJ33" s="543"/>
      <c r="CDK33" s="544"/>
      <c r="CDL33" s="520"/>
      <c r="CDM33" s="521"/>
      <c r="CDN33" s="521"/>
      <c r="CDO33" s="521"/>
      <c r="CDP33" s="521"/>
      <c r="CDQ33" s="521"/>
      <c r="CDR33" s="543"/>
      <c r="CDS33" s="544"/>
      <c r="CDT33" s="542"/>
      <c r="CDU33" s="543"/>
      <c r="CDV33" s="543"/>
      <c r="CDW33" s="543"/>
      <c r="CDX33" s="543"/>
      <c r="CDY33" s="543"/>
      <c r="CDZ33" s="543"/>
      <c r="CEA33" s="544"/>
      <c r="CEB33" s="520"/>
      <c r="CEC33" s="521"/>
      <c r="CED33" s="521"/>
      <c r="CEE33" s="521"/>
      <c r="CEF33" s="521"/>
      <c r="CEG33" s="521"/>
      <c r="CEH33" s="543"/>
      <c r="CEI33" s="544"/>
      <c r="CEJ33" s="542"/>
      <c r="CEK33" s="543"/>
      <c r="CEL33" s="543"/>
      <c r="CEM33" s="543"/>
      <c r="CEN33" s="543"/>
      <c r="CEO33" s="543"/>
      <c r="CEP33" s="543"/>
      <c r="CEQ33" s="544"/>
      <c r="CER33" s="520"/>
      <c r="CES33" s="521"/>
      <c r="CET33" s="521"/>
      <c r="CEU33" s="521"/>
      <c r="CEV33" s="521"/>
      <c r="CEW33" s="521"/>
      <c r="CEX33" s="543"/>
      <c r="CEY33" s="544"/>
      <c r="CEZ33" s="520"/>
      <c r="CFA33" s="521"/>
      <c r="CFB33" s="521"/>
      <c r="CFC33" s="521"/>
      <c r="CFD33" s="521"/>
      <c r="CFE33" s="521"/>
      <c r="CFF33" s="543"/>
      <c r="CFG33" s="544"/>
      <c r="CFH33" s="520"/>
      <c r="CFI33" s="521"/>
      <c r="CFJ33" s="521"/>
      <c r="CFK33" s="521"/>
      <c r="CFL33" s="521"/>
      <c r="CFM33" s="521"/>
      <c r="CFN33" s="543"/>
      <c r="CFO33" s="544"/>
      <c r="CFP33" s="520"/>
      <c r="CFQ33" s="521"/>
      <c r="CFR33" s="521"/>
      <c r="CFS33" s="521"/>
      <c r="CFT33" s="521"/>
      <c r="CFU33" s="521"/>
      <c r="CFV33" s="543"/>
      <c r="CFW33" s="544"/>
      <c r="CFX33" s="520"/>
      <c r="CFY33" s="521"/>
      <c r="CFZ33" s="521"/>
      <c r="CGA33" s="521"/>
      <c r="CGB33" s="521"/>
      <c r="CGC33" s="521"/>
      <c r="CGD33" s="543"/>
      <c r="CGE33" s="544"/>
      <c r="CGF33" s="520"/>
      <c r="CGG33" s="526"/>
      <c r="CGH33" s="526"/>
      <c r="CGI33" s="526"/>
      <c r="CGJ33" s="526"/>
      <c r="CGK33" s="526"/>
      <c r="CGL33" s="543"/>
      <c r="CGM33" s="544"/>
      <c r="CGN33" s="527"/>
      <c r="CGO33" s="555"/>
      <c r="CGP33" s="555"/>
      <c r="CGQ33" s="555"/>
      <c r="CGR33" s="555"/>
      <c r="CGS33" s="555"/>
      <c r="CGT33" s="556"/>
      <c r="CGU33" s="557"/>
      <c r="CGV33" s="542"/>
      <c r="CGW33" s="543"/>
      <c r="CGX33" s="543"/>
      <c r="CGY33" s="543"/>
      <c r="CGZ33" s="543"/>
      <c r="CHA33" s="543"/>
      <c r="CHB33" s="543"/>
      <c r="CHC33" s="544"/>
      <c r="CHD33" s="520"/>
      <c r="CHE33" s="521"/>
      <c r="CHF33" s="521"/>
      <c r="CHG33" s="521"/>
      <c r="CHH33" s="521"/>
      <c r="CHI33" s="521"/>
      <c r="CHJ33" s="543"/>
      <c r="CHK33" s="544"/>
      <c r="CHL33" s="520"/>
      <c r="CHM33" s="521"/>
      <c r="CHN33" s="521"/>
      <c r="CHO33" s="521"/>
      <c r="CHP33" s="521"/>
      <c r="CHQ33" s="521"/>
      <c r="CHR33" s="543"/>
      <c r="CHS33" s="544"/>
      <c r="CHT33" s="520"/>
      <c r="CHU33" s="526"/>
      <c r="CHV33" s="526"/>
      <c r="CHW33" s="526"/>
      <c r="CHX33" s="526"/>
      <c r="CHY33" s="526"/>
      <c r="CHZ33" s="543"/>
      <c r="CIA33" s="544"/>
      <c r="CIB33" s="542"/>
      <c r="CIC33" s="543"/>
      <c r="CID33" s="543"/>
      <c r="CIE33" s="543"/>
      <c r="CIF33" s="543"/>
      <c r="CIG33" s="543"/>
      <c r="CIH33" s="543"/>
      <c r="CII33" s="544"/>
      <c r="CIJ33" s="520"/>
      <c r="CIK33" s="521"/>
      <c r="CIL33" s="521"/>
      <c r="CIM33" s="521"/>
      <c r="CIN33" s="521"/>
      <c r="CIO33" s="521"/>
      <c r="CIP33" s="543"/>
      <c r="CIQ33" s="544"/>
      <c r="CIR33" s="520"/>
      <c r="CIS33" s="521"/>
      <c r="CIT33" s="521"/>
      <c r="CIU33" s="521"/>
      <c r="CIV33" s="521"/>
      <c r="CIW33" s="521"/>
      <c r="CIX33" s="543"/>
      <c r="CIY33" s="544"/>
      <c r="CIZ33" s="520"/>
      <c r="CJA33" s="521"/>
      <c r="CJB33" s="521"/>
      <c r="CJC33" s="521"/>
      <c r="CJD33" s="521"/>
      <c r="CJE33" s="521"/>
      <c r="CJF33" s="543"/>
      <c r="CJG33" s="544"/>
      <c r="CJH33" s="520"/>
      <c r="CJI33" s="521"/>
      <c r="CJJ33" s="521"/>
      <c r="CJK33" s="521"/>
      <c r="CJL33" s="521"/>
      <c r="CJM33" s="521"/>
      <c r="CJN33" s="543"/>
      <c r="CJO33" s="558"/>
      <c r="CJP33" s="542"/>
      <c r="CJQ33" s="543"/>
      <c r="CJR33" s="543"/>
      <c r="CJS33" s="543"/>
      <c r="CJT33" s="543"/>
      <c r="CJU33" s="543"/>
      <c r="CJV33" s="543"/>
      <c r="CJW33" s="544"/>
      <c r="CJX33" s="542"/>
      <c r="CJY33" s="543"/>
      <c r="CJZ33" s="543"/>
      <c r="CKA33" s="543"/>
      <c r="CKB33" s="543"/>
      <c r="CKC33" s="543"/>
      <c r="CKD33" s="543"/>
      <c r="CKE33" s="544"/>
      <c r="CKF33" s="542"/>
      <c r="CKG33" s="559"/>
      <c r="CKH33" s="559"/>
      <c r="CKI33" s="559"/>
      <c r="CKJ33" s="559"/>
      <c r="CKK33" s="559"/>
      <c r="CKL33" s="543"/>
      <c r="CKM33" s="544"/>
      <c r="CKN33" s="520"/>
      <c r="CKO33" s="521"/>
      <c r="CKP33" s="521"/>
      <c r="CKQ33" s="521"/>
      <c r="CKR33" s="521"/>
      <c r="CKS33" s="521"/>
      <c r="CKT33" s="543"/>
      <c r="CKU33" s="544"/>
      <c r="CKV33" s="520"/>
      <c r="CKW33" s="521"/>
      <c r="CKX33" s="521"/>
      <c r="CKY33" s="521"/>
      <c r="CKZ33" s="521"/>
      <c r="CLA33" s="521"/>
      <c r="CLB33" s="543"/>
      <c r="CLC33" s="544"/>
      <c r="CLD33" s="520"/>
      <c r="CLE33" s="521"/>
      <c r="CLF33" s="521"/>
      <c r="CLG33" s="521"/>
      <c r="CLH33" s="521"/>
      <c r="CLI33" s="521"/>
      <c r="CLJ33" s="543"/>
      <c r="CLK33" s="544"/>
      <c r="CLL33" s="520"/>
      <c r="CLM33" s="521"/>
      <c r="CLN33" s="521"/>
      <c r="CLO33" s="521"/>
      <c r="CLP33" s="521"/>
      <c r="CLQ33" s="521"/>
      <c r="CLR33" s="543"/>
      <c r="CLS33" s="544"/>
      <c r="CLT33" s="520"/>
      <c r="CLU33" s="521"/>
      <c r="CLV33" s="521"/>
      <c r="CLW33" s="521"/>
      <c r="CLX33" s="521"/>
      <c r="CLY33" s="521"/>
      <c r="CLZ33" s="543"/>
      <c r="CMA33" s="544"/>
      <c r="CMB33" s="520"/>
      <c r="CMC33" s="521"/>
      <c r="CMD33" s="521"/>
      <c r="CME33" s="521"/>
      <c r="CMF33" s="521"/>
      <c r="CMG33" s="521"/>
      <c r="CMH33" s="543"/>
      <c r="CMI33" s="544"/>
      <c r="CMJ33" s="520"/>
      <c r="CMK33" s="521"/>
      <c r="CML33" s="521"/>
      <c r="CMM33" s="521"/>
      <c r="CMN33" s="521"/>
      <c r="CMO33" s="521"/>
      <c r="CMP33" s="543"/>
      <c r="CMQ33" s="544"/>
      <c r="CMR33" s="520"/>
      <c r="CMS33" s="521"/>
      <c r="CMT33" s="521"/>
      <c r="CMU33" s="521"/>
      <c r="CMV33" s="521"/>
      <c r="CMW33" s="521"/>
      <c r="CMX33" s="543"/>
      <c r="CMY33" s="544"/>
      <c r="CMZ33" s="520"/>
      <c r="CNA33" s="521"/>
      <c r="CNB33" s="521"/>
      <c r="CNC33" s="521"/>
      <c r="CND33" s="521"/>
      <c r="CNE33" s="521"/>
      <c r="CNF33" s="543"/>
      <c r="CNG33" s="544"/>
      <c r="CNH33" s="520"/>
      <c r="CNI33" s="521"/>
      <c r="CNJ33" s="521"/>
      <c r="CNK33" s="521"/>
      <c r="CNL33" s="521"/>
      <c r="CNM33" s="521"/>
      <c r="CNN33" s="543"/>
      <c r="CNO33" s="544"/>
      <c r="CNP33" s="520"/>
      <c r="CNQ33" s="521"/>
      <c r="CNR33" s="521"/>
      <c r="CNS33" s="521"/>
      <c r="CNT33" s="521"/>
      <c r="CNU33" s="521"/>
      <c r="CNV33" s="543"/>
      <c r="CNW33" s="544"/>
      <c r="CNX33" s="520"/>
      <c r="CNY33" s="521"/>
      <c r="CNZ33" s="521"/>
      <c r="COA33" s="521"/>
      <c r="COB33" s="521"/>
      <c r="COC33" s="521"/>
      <c r="COD33" s="543"/>
      <c r="COE33" s="544"/>
      <c r="COF33" s="560"/>
      <c r="COG33" s="561"/>
      <c r="COH33" s="561"/>
      <c r="COI33" s="561"/>
      <c r="COJ33" s="561"/>
      <c r="COK33" s="561"/>
      <c r="COL33" s="543"/>
      <c r="COM33" s="544"/>
      <c r="CON33" s="520"/>
      <c r="COO33" s="521"/>
      <c r="COP33" s="521"/>
      <c r="COQ33" s="521"/>
      <c r="COR33" s="521"/>
      <c r="COS33" s="521"/>
      <c r="COT33" s="543"/>
      <c r="COU33" s="544"/>
      <c r="COV33" s="520"/>
      <c r="COW33" s="521"/>
      <c r="COX33" s="521"/>
      <c r="COY33" s="521"/>
      <c r="COZ33" s="521"/>
      <c r="CPA33" s="521"/>
      <c r="CPB33" s="543"/>
      <c r="CPC33" s="544"/>
      <c r="CPD33" s="560"/>
      <c r="CPE33" s="561"/>
      <c r="CPF33" s="561"/>
      <c r="CPG33" s="561"/>
      <c r="CPH33" s="561"/>
      <c r="CPI33" s="561"/>
      <c r="CPJ33" s="543"/>
      <c r="CPK33" s="544"/>
      <c r="CPL33" s="520"/>
      <c r="CPM33" s="521"/>
      <c r="CPN33" s="521"/>
      <c r="CPO33" s="521"/>
      <c r="CPP33" s="521"/>
      <c r="CPQ33" s="521"/>
      <c r="CPR33" s="543"/>
      <c r="CPS33" s="544"/>
      <c r="CPT33" s="520"/>
      <c r="CPU33" s="521"/>
      <c r="CPV33" s="521"/>
      <c r="CPW33" s="521"/>
      <c r="CPX33" s="521"/>
      <c r="CPY33" s="521"/>
      <c r="CPZ33" s="543"/>
      <c r="CQA33" s="544"/>
      <c r="CQB33" s="560"/>
      <c r="CQC33" s="561"/>
      <c r="CQD33" s="561"/>
      <c r="CQE33" s="561"/>
      <c r="CQF33" s="561"/>
      <c r="CQG33" s="561"/>
      <c r="CQH33" s="543"/>
      <c r="CQI33" s="544"/>
      <c r="CQJ33" s="560"/>
      <c r="CQK33" s="561"/>
      <c r="CQL33" s="561"/>
      <c r="CQM33" s="561"/>
      <c r="CQN33" s="561"/>
      <c r="CQO33" s="561"/>
      <c r="CQP33" s="543"/>
      <c r="CQQ33" s="544"/>
      <c r="CQR33" s="562"/>
      <c r="CQS33" s="563"/>
      <c r="CQT33" s="563"/>
      <c r="CQU33" s="563"/>
      <c r="CQV33" s="563"/>
      <c r="CQW33" s="563"/>
      <c r="CQX33" s="543"/>
      <c r="CQY33" s="544"/>
      <c r="CQZ33" s="542"/>
      <c r="CRA33" s="543"/>
      <c r="CRB33" s="543"/>
      <c r="CRC33" s="543"/>
      <c r="CRD33" s="543"/>
      <c r="CRE33" s="543"/>
      <c r="CRF33" s="543"/>
      <c r="CRG33" s="544"/>
      <c r="CRH33" s="520"/>
      <c r="CRI33" s="521"/>
      <c r="CRJ33" s="521"/>
      <c r="CRK33" s="521"/>
      <c r="CRL33" s="521"/>
      <c r="CRM33" s="521"/>
      <c r="CRN33" s="543"/>
      <c r="CRO33" s="544"/>
      <c r="CRP33" s="520"/>
      <c r="CRQ33" s="521"/>
      <c r="CRR33" s="521"/>
      <c r="CRS33" s="521"/>
      <c r="CRT33" s="521"/>
      <c r="CRU33" s="521"/>
      <c r="CRV33" s="521"/>
      <c r="CRW33" s="541"/>
      <c r="CRX33" s="560"/>
      <c r="CRY33" s="561"/>
      <c r="CRZ33" s="561"/>
      <c r="CSA33" s="561"/>
      <c r="CSB33" s="561"/>
      <c r="CSC33" s="561"/>
      <c r="CSD33" s="521"/>
      <c r="CSE33" s="541"/>
      <c r="CSF33" s="542"/>
      <c r="CSG33" s="543"/>
      <c r="CSH33" s="543"/>
      <c r="CSI33" s="543"/>
      <c r="CSJ33" s="543"/>
      <c r="CSK33" s="548"/>
      <c r="CSL33" s="521"/>
      <c r="CSM33" s="541"/>
      <c r="CSN33" s="520"/>
      <c r="CSO33" s="521"/>
      <c r="CSP33" s="521"/>
      <c r="CSQ33" s="521"/>
      <c r="CSR33" s="521"/>
      <c r="CSS33" s="521"/>
      <c r="CST33" s="521"/>
      <c r="CSU33" s="541"/>
      <c r="CSV33" s="520"/>
      <c r="CSW33" s="521"/>
      <c r="CSX33" s="521"/>
      <c r="CSY33" s="521"/>
      <c r="CSZ33" s="521"/>
      <c r="CTA33" s="521"/>
      <c r="CTB33" s="521"/>
      <c r="CTC33" s="541"/>
      <c r="CTD33" s="520"/>
      <c r="CTE33" s="521"/>
      <c r="CTF33" s="521"/>
      <c r="CTG33" s="521"/>
      <c r="CTH33" s="521"/>
      <c r="CTI33" s="521"/>
      <c r="CTJ33" s="543"/>
      <c r="CTK33" s="544"/>
      <c r="CTL33" s="520"/>
      <c r="CTM33" s="521"/>
      <c r="CTN33" s="521"/>
      <c r="CTO33" s="521"/>
      <c r="CTP33" s="521"/>
      <c r="CTQ33" s="521"/>
      <c r="CTR33" s="543"/>
      <c r="CTS33" s="544"/>
      <c r="CTT33" s="562"/>
      <c r="CTU33" s="563"/>
      <c r="CTV33" s="563"/>
      <c r="CTW33" s="563"/>
      <c r="CTX33" s="563"/>
      <c r="CTY33" s="563"/>
      <c r="CTZ33" s="543"/>
      <c r="CUA33" s="544"/>
      <c r="CUB33" s="560"/>
      <c r="CUC33" s="561"/>
      <c r="CUD33" s="561"/>
      <c r="CUE33" s="561"/>
      <c r="CUF33" s="561"/>
      <c r="CUG33" s="561"/>
      <c r="CUH33" s="543"/>
      <c r="CUI33" s="544"/>
      <c r="CUJ33" s="520"/>
      <c r="CUK33" s="521"/>
      <c r="CUL33" s="521"/>
      <c r="CUM33" s="521"/>
      <c r="CUN33" s="521"/>
      <c r="CUO33" s="521"/>
      <c r="CUP33" s="543"/>
      <c r="CUQ33" s="544"/>
      <c r="CUR33" s="520"/>
      <c r="CUS33" s="521"/>
      <c r="CUT33" s="521"/>
      <c r="CUU33" s="521"/>
      <c r="CUV33" s="521"/>
      <c r="CUW33" s="521"/>
      <c r="CUX33" s="543"/>
      <c r="CUY33" s="544"/>
      <c r="CUZ33" s="560"/>
      <c r="CVA33" s="561"/>
      <c r="CVB33" s="561"/>
      <c r="CVC33" s="561"/>
      <c r="CVD33" s="561"/>
      <c r="CVE33" s="561"/>
      <c r="CVF33" s="543"/>
      <c r="CVG33" s="544"/>
      <c r="CVH33" s="520"/>
      <c r="CVI33" s="521"/>
      <c r="CVJ33" s="521"/>
      <c r="CVK33" s="521"/>
      <c r="CVL33" s="521"/>
      <c r="CVM33" s="521"/>
      <c r="CVN33" s="543"/>
      <c r="CVO33" s="544"/>
      <c r="CVP33" s="520"/>
      <c r="CVQ33" s="521"/>
      <c r="CVR33" s="521"/>
      <c r="CVS33" s="521"/>
      <c r="CVT33" s="521"/>
      <c r="CVU33" s="521"/>
      <c r="CVV33" s="543"/>
      <c r="CVW33" s="544"/>
      <c r="CVX33" s="550"/>
      <c r="CVY33" s="522"/>
      <c r="CVZ33" s="522"/>
      <c r="CWA33" s="522"/>
      <c r="CWB33" s="522"/>
      <c r="CWC33" s="522"/>
      <c r="CWD33" s="543"/>
      <c r="CWE33" s="544"/>
      <c r="CWF33" s="560"/>
      <c r="CWG33" s="561"/>
      <c r="CWH33" s="561"/>
      <c r="CWI33" s="561"/>
      <c r="CWJ33" s="561"/>
      <c r="CWK33" s="561"/>
      <c r="CWL33" s="543"/>
      <c r="CWM33" s="544"/>
      <c r="CWN33" s="520"/>
      <c r="CWO33" s="521"/>
      <c r="CWP33" s="521"/>
      <c r="CWQ33" s="521"/>
      <c r="CWR33" s="521"/>
      <c r="CWS33" s="521"/>
      <c r="CWT33" s="543"/>
      <c r="CWU33" s="544"/>
      <c r="CWV33" s="520"/>
      <c r="CWW33" s="521"/>
      <c r="CWX33" s="521"/>
      <c r="CWY33" s="521"/>
      <c r="CWZ33" s="521"/>
      <c r="CXA33" s="521"/>
      <c r="CXB33" s="522"/>
      <c r="CXC33" s="564"/>
      <c r="CXD33" s="520"/>
      <c r="CXE33" s="521"/>
      <c r="CXF33" s="521"/>
      <c r="CXG33" s="521"/>
      <c r="CXH33" s="521"/>
      <c r="CXI33" s="521"/>
      <c r="CXJ33" s="522"/>
      <c r="CXK33" s="564"/>
      <c r="CXL33" s="520"/>
      <c r="CXM33" s="521"/>
      <c r="CXN33" s="521"/>
      <c r="CXO33" s="521"/>
      <c r="CXP33" s="521"/>
      <c r="CXQ33" s="521"/>
      <c r="CXR33" s="522"/>
      <c r="CXS33" s="564"/>
      <c r="CXT33" s="520"/>
      <c r="CXU33" s="521"/>
      <c r="CXV33" s="521"/>
      <c r="CXW33" s="521"/>
      <c r="CXX33" s="521"/>
      <c r="CXY33" s="521"/>
      <c r="CXZ33" s="522"/>
      <c r="CYA33" s="564"/>
      <c r="CYB33" s="520"/>
      <c r="CYC33" s="521"/>
      <c r="CYD33" s="521"/>
      <c r="CYE33" s="521"/>
      <c r="CYF33" s="521"/>
      <c r="CYG33" s="521"/>
      <c r="CYH33" s="522"/>
      <c r="CYI33" s="564"/>
      <c r="CYJ33" s="520"/>
      <c r="CYK33" s="521"/>
      <c r="CYL33" s="521"/>
      <c r="CYM33" s="521"/>
      <c r="CYN33" s="521"/>
      <c r="CYO33" s="521"/>
      <c r="CYP33" s="522"/>
      <c r="CYQ33" s="564"/>
      <c r="CYR33" s="520"/>
      <c r="CYS33" s="521"/>
      <c r="CYT33" s="521"/>
      <c r="CYU33" s="521"/>
      <c r="CYV33" s="521"/>
      <c r="CYW33" s="521"/>
      <c r="CYX33" s="522"/>
      <c r="CYY33" s="564"/>
      <c r="CYZ33" s="520"/>
      <c r="CZA33" s="521"/>
      <c r="CZB33" s="521"/>
      <c r="CZC33" s="521"/>
      <c r="CZD33" s="521"/>
      <c r="CZE33" s="521"/>
      <c r="CZF33" s="522"/>
      <c r="CZG33" s="564"/>
      <c r="CZH33" s="560"/>
      <c r="CZI33" s="561"/>
      <c r="CZJ33" s="561"/>
      <c r="CZK33" s="561"/>
      <c r="CZL33" s="561"/>
      <c r="CZM33" s="561"/>
      <c r="CZN33" s="522"/>
      <c r="CZO33" s="564"/>
      <c r="CZP33" s="560"/>
      <c r="CZQ33" s="561"/>
      <c r="CZR33" s="561"/>
      <c r="CZS33" s="561"/>
      <c r="CZT33" s="561"/>
      <c r="CZU33" s="561"/>
      <c r="CZV33" s="522"/>
      <c r="CZW33" s="564"/>
      <c r="CZX33" s="542"/>
      <c r="CZY33" s="543"/>
      <c r="CZZ33" s="543"/>
      <c r="DAA33" s="543"/>
      <c r="DAB33" s="543"/>
      <c r="DAC33" s="543"/>
      <c r="DAD33" s="543"/>
      <c r="DAE33" s="565"/>
      <c r="DAF33" s="560"/>
      <c r="DAG33" s="561"/>
      <c r="DAH33" s="561"/>
      <c r="DAI33" s="561"/>
      <c r="DAJ33" s="561"/>
      <c r="DAK33" s="561"/>
      <c r="DAL33" s="543"/>
      <c r="DAM33" s="565"/>
      <c r="DAN33" s="542"/>
      <c r="DAO33" s="543"/>
      <c r="DAP33" s="543"/>
      <c r="DAQ33" s="543"/>
      <c r="DAR33" s="543"/>
      <c r="DAS33" s="543"/>
      <c r="DAT33" s="543"/>
      <c r="DAU33" s="565"/>
      <c r="DAV33" s="560"/>
      <c r="DAW33" s="561"/>
      <c r="DAX33" s="561"/>
      <c r="DAY33" s="561"/>
      <c r="DAZ33" s="561"/>
      <c r="DBA33" s="561"/>
      <c r="DBB33" s="543"/>
      <c r="DBC33" s="565"/>
      <c r="DBD33" s="520"/>
      <c r="DBE33" s="521"/>
      <c r="DBF33" s="521"/>
      <c r="DBG33" s="521"/>
      <c r="DBH33" s="521"/>
      <c r="DBI33" s="521"/>
      <c r="DBJ33" s="543"/>
      <c r="DBK33" s="565"/>
      <c r="DBL33" s="520"/>
      <c r="DBM33" s="521"/>
      <c r="DBN33" s="521"/>
      <c r="DBO33" s="521"/>
      <c r="DBP33" s="521"/>
      <c r="DBQ33" s="521"/>
      <c r="DBR33" s="543"/>
      <c r="DBS33" s="565"/>
      <c r="DBT33" s="520"/>
      <c r="DBU33" s="521"/>
      <c r="DBV33" s="521"/>
      <c r="DBW33" s="521"/>
      <c r="DBX33" s="521"/>
      <c r="DBY33" s="521"/>
      <c r="DBZ33" s="543"/>
      <c r="DCA33" s="565"/>
      <c r="DCB33" s="520"/>
      <c r="DCC33" s="521"/>
      <c r="DCD33" s="521"/>
      <c r="DCE33" s="521"/>
      <c r="DCF33" s="521"/>
      <c r="DCG33" s="521"/>
      <c r="DCH33" s="543"/>
      <c r="DCI33" s="565"/>
      <c r="DCJ33" s="560"/>
      <c r="DCK33" s="561"/>
      <c r="DCL33" s="561"/>
      <c r="DCM33" s="561"/>
      <c r="DCN33" s="561"/>
      <c r="DCO33" s="561"/>
      <c r="DCP33" s="543"/>
      <c r="DCQ33" s="565"/>
      <c r="DCR33" s="520"/>
      <c r="DCS33" s="521"/>
      <c r="DCT33" s="521"/>
      <c r="DCU33" s="521"/>
      <c r="DCV33" s="521"/>
      <c r="DCW33" s="521"/>
      <c r="DCX33" s="543"/>
      <c r="DCY33" s="565"/>
      <c r="DCZ33" s="560"/>
      <c r="DDA33" s="561"/>
      <c r="DDB33" s="561"/>
      <c r="DDC33" s="561"/>
      <c r="DDD33" s="561"/>
      <c r="DDE33" s="561"/>
      <c r="DDF33" s="543"/>
      <c r="DDG33" s="565"/>
      <c r="DDH33" s="550"/>
      <c r="DDI33" s="522"/>
      <c r="DDJ33" s="522"/>
      <c r="DDK33" s="522"/>
      <c r="DDL33" s="522"/>
      <c r="DDM33" s="522"/>
      <c r="DDN33" s="522"/>
      <c r="DDO33" s="564"/>
      <c r="DDP33" s="520"/>
      <c r="DDQ33" s="521"/>
      <c r="DDR33" s="521"/>
      <c r="DDS33" s="521"/>
      <c r="DDT33" s="521"/>
      <c r="DDU33" s="521"/>
      <c r="DDV33" s="522"/>
      <c r="DDW33" s="564"/>
      <c r="DDX33" s="560"/>
      <c r="DDY33" s="561"/>
      <c r="DDZ33" s="561"/>
      <c r="DEA33" s="561"/>
      <c r="DEB33" s="561"/>
      <c r="DEC33" s="561"/>
      <c r="DED33" s="522"/>
      <c r="DEE33" s="564"/>
      <c r="DEF33" s="560"/>
      <c r="DEG33" s="561"/>
      <c r="DEH33" s="561"/>
      <c r="DEI33" s="561"/>
      <c r="DEJ33" s="561"/>
      <c r="DEK33" s="561"/>
      <c r="DEL33" s="522"/>
      <c r="DEM33" s="564"/>
      <c r="DEN33" s="560"/>
      <c r="DEO33" s="561"/>
      <c r="DEP33" s="561"/>
      <c r="DEQ33" s="561"/>
      <c r="DER33" s="561"/>
      <c r="DES33" s="561"/>
      <c r="DET33" s="522"/>
      <c r="DEU33" s="564"/>
      <c r="DEV33" s="520"/>
      <c r="DEW33" s="521"/>
      <c r="DEX33" s="521"/>
      <c r="DEY33" s="521"/>
      <c r="DEZ33" s="521"/>
      <c r="DFA33" s="521"/>
      <c r="DFB33" s="522"/>
      <c r="DFC33" s="564"/>
      <c r="DFD33" s="560"/>
      <c r="DFE33" s="561"/>
      <c r="DFF33" s="561"/>
      <c r="DFG33" s="561"/>
      <c r="DFH33" s="561"/>
      <c r="DFI33" s="561"/>
      <c r="DFJ33" s="522"/>
      <c r="DFK33" s="564"/>
      <c r="DFL33" s="560"/>
      <c r="DFM33" s="561"/>
      <c r="DFN33" s="561"/>
      <c r="DFO33" s="561"/>
      <c r="DFP33" s="561"/>
      <c r="DFQ33" s="561"/>
      <c r="DFR33" s="522"/>
      <c r="DFS33" s="564"/>
      <c r="DFT33" s="520"/>
      <c r="DFU33" s="521"/>
      <c r="DFV33" s="521"/>
      <c r="DFW33" s="521"/>
      <c r="DFX33" s="521"/>
      <c r="DFY33" s="521"/>
      <c r="DFZ33" s="522"/>
      <c r="DGA33" s="564"/>
      <c r="DGB33" s="520"/>
      <c r="DGC33" s="521"/>
      <c r="DGD33" s="521"/>
      <c r="DGE33" s="521"/>
      <c r="DGF33" s="521"/>
      <c r="DGG33" s="521"/>
      <c r="DGH33" s="522"/>
      <c r="DGI33" s="564"/>
      <c r="DGJ33" s="542"/>
      <c r="DGK33" s="559"/>
      <c r="DGL33" s="559"/>
      <c r="DGM33" s="559"/>
      <c r="DGN33" s="559"/>
      <c r="DGO33" s="559"/>
      <c r="DGP33" s="543"/>
      <c r="DGQ33" s="565"/>
      <c r="DGR33" s="520"/>
      <c r="DGS33" s="521"/>
      <c r="DGT33" s="521"/>
      <c r="DGU33" s="521"/>
      <c r="DGV33" s="521"/>
      <c r="DGW33" s="521"/>
      <c r="DGX33" s="543"/>
      <c r="DGY33" s="565"/>
      <c r="DGZ33" s="520"/>
      <c r="DHA33" s="521"/>
      <c r="DHB33" s="521"/>
      <c r="DHC33" s="521"/>
      <c r="DHD33" s="521"/>
      <c r="DHE33" s="521"/>
      <c r="DHF33" s="543"/>
      <c r="DHG33" s="565"/>
      <c r="DHH33" s="560"/>
      <c r="DHI33" s="561"/>
      <c r="DHJ33" s="561"/>
      <c r="DHK33" s="561"/>
      <c r="DHL33" s="561"/>
      <c r="DHM33" s="561"/>
      <c r="DHN33" s="543"/>
      <c r="DHO33" s="565"/>
      <c r="DHP33" s="560"/>
      <c r="DHQ33" s="561"/>
      <c r="DHR33" s="561"/>
      <c r="DHS33" s="561"/>
      <c r="DHT33" s="561"/>
      <c r="DHU33" s="561"/>
      <c r="DHV33" s="543"/>
      <c r="DHW33" s="565"/>
      <c r="DHX33" s="560"/>
      <c r="DHY33" s="561"/>
      <c r="DHZ33" s="561"/>
      <c r="DIA33" s="561"/>
      <c r="DIB33" s="561"/>
      <c r="DIC33" s="561"/>
      <c r="DID33" s="543"/>
      <c r="DIE33" s="565"/>
      <c r="DIF33" s="520"/>
      <c r="DIG33" s="521"/>
      <c r="DIH33" s="521"/>
      <c r="DII33" s="521"/>
      <c r="DIJ33" s="521"/>
      <c r="DIK33" s="521"/>
      <c r="DIL33" s="543"/>
      <c r="DIM33" s="565"/>
      <c r="DIN33" s="562"/>
      <c r="DIO33" s="563"/>
      <c r="DIP33" s="563"/>
      <c r="DIQ33" s="563"/>
      <c r="DIR33" s="563"/>
      <c r="DIS33" s="563"/>
      <c r="DIT33" s="543"/>
      <c r="DIU33" s="565"/>
      <c r="DIV33" s="560"/>
      <c r="DIW33" s="561"/>
      <c r="DIX33" s="561"/>
      <c r="DIY33" s="561"/>
      <c r="DIZ33" s="561"/>
      <c r="DJA33" s="561"/>
      <c r="DJB33" s="543"/>
      <c r="DJC33" s="565"/>
      <c r="DJD33" s="560"/>
      <c r="DJE33" s="561"/>
      <c r="DJF33" s="561"/>
      <c r="DJG33" s="561"/>
      <c r="DJH33" s="561"/>
      <c r="DJI33" s="561"/>
      <c r="DJJ33" s="543"/>
      <c r="DJK33" s="565"/>
      <c r="DJL33" s="520"/>
      <c r="DJM33" s="521"/>
      <c r="DJN33" s="521"/>
      <c r="DJO33" s="521"/>
      <c r="DJP33" s="521"/>
      <c r="DJQ33" s="521"/>
      <c r="DJR33" s="543"/>
      <c r="DJS33" s="565"/>
      <c r="DJT33" s="520"/>
      <c r="DJU33" s="526"/>
      <c r="DJV33" s="526"/>
      <c r="DJW33" s="526"/>
      <c r="DJX33" s="526"/>
      <c r="DJY33" s="526"/>
      <c r="DJZ33" s="543"/>
      <c r="DKA33" s="565"/>
      <c r="DKB33" s="520"/>
      <c r="DKC33" s="526"/>
      <c r="DKD33" s="526"/>
      <c r="DKE33" s="526"/>
      <c r="DKF33" s="526"/>
      <c r="DKG33" s="526"/>
      <c r="DKH33" s="543"/>
      <c r="DKI33" s="565"/>
      <c r="DKJ33" s="560"/>
      <c r="DKK33" s="561"/>
      <c r="DKL33" s="561"/>
      <c r="DKM33" s="561"/>
      <c r="DKN33" s="561"/>
      <c r="DKO33" s="561"/>
      <c r="DKP33" s="543"/>
      <c r="DKQ33" s="565"/>
      <c r="DKR33" s="520"/>
      <c r="DKS33" s="521"/>
      <c r="DKT33" s="521"/>
      <c r="DKU33" s="521"/>
      <c r="DKV33" s="521"/>
      <c r="DKW33" s="521"/>
      <c r="DKX33" s="543"/>
      <c r="DKY33" s="565"/>
      <c r="DKZ33" s="520"/>
      <c r="DLA33" s="521"/>
      <c r="DLB33" s="521"/>
      <c r="DLC33" s="521"/>
      <c r="DLD33" s="521"/>
      <c r="DLE33" s="521"/>
      <c r="DLF33" s="543"/>
      <c r="DLG33" s="565"/>
      <c r="DLH33" s="520"/>
      <c r="DLI33" s="521"/>
      <c r="DLJ33" s="521"/>
      <c r="DLK33" s="521"/>
      <c r="DLL33" s="521"/>
      <c r="DLM33" s="521"/>
      <c r="DLN33" s="543"/>
      <c r="DLO33" s="565"/>
      <c r="DLP33" s="560"/>
      <c r="DLQ33" s="561"/>
      <c r="DLR33" s="561"/>
      <c r="DLS33" s="561"/>
      <c r="DLT33" s="561"/>
      <c r="DLU33" s="561"/>
      <c r="DLV33" s="543"/>
      <c r="DLW33" s="565"/>
      <c r="DLX33" s="520"/>
      <c r="DLY33" s="521"/>
      <c r="DLZ33" s="521"/>
      <c r="DMA33" s="521"/>
      <c r="DMB33" s="521"/>
      <c r="DMC33" s="521"/>
      <c r="DMD33" s="543"/>
      <c r="DME33" s="565"/>
      <c r="DMF33" s="560"/>
      <c r="DMG33" s="561"/>
      <c r="DMH33" s="561"/>
      <c r="DMI33" s="561"/>
      <c r="DMJ33" s="561"/>
      <c r="DMK33" s="561"/>
      <c r="DML33" s="543"/>
      <c r="DMM33" s="565"/>
      <c r="DMN33" s="520"/>
      <c r="DMO33" s="521"/>
      <c r="DMP33" s="521"/>
      <c r="DMQ33" s="521"/>
      <c r="DMR33" s="521"/>
      <c r="DMS33" s="521"/>
      <c r="DMT33" s="543"/>
      <c r="DMU33" s="565"/>
      <c r="DMV33" s="560"/>
      <c r="DMW33" s="561"/>
      <c r="DMX33" s="561"/>
      <c r="DMY33" s="561"/>
      <c r="DMZ33" s="561"/>
      <c r="DNA33" s="561"/>
      <c r="DNB33" s="566"/>
      <c r="DNC33" s="544"/>
      <c r="DND33" s="520"/>
      <c r="DNE33" s="521"/>
      <c r="DNF33" s="521"/>
      <c r="DNG33" s="521"/>
      <c r="DNH33" s="521"/>
      <c r="DNI33" s="521"/>
      <c r="DNJ33" s="543"/>
      <c r="DNK33" s="565"/>
      <c r="DNL33" s="520"/>
      <c r="DNM33" s="521"/>
      <c r="DNN33" s="521"/>
      <c r="DNO33" s="521"/>
      <c r="DNP33" s="521"/>
      <c r="DNQ33" s="521"/>
      <c r="DNR33" s="543"/>
      <c r="DNS33" s="565"/>
      <c r="DNT33" s="560"/>
      <c r="DNU33" s="561"/>
      <c r="DNV33" s="561"/>
      <c r="DNW33" s="561"/>
      <c r="DNX33" s="561"/>
      <c r="DNY33" s="561"/>
      <c r="DNZ33" s="543"/>
      <c r="DOA33" s="565"/>
      <c r="DOB33" s="542"/>
      <c r="DOC33" s="543"/>
      <c r="DOD33" s="543"/>
      <c r="DOE33" s="543"/>
      <c r="DOF33" s="543"/>
      <c r="DOG33" s="543"/>
      <c r="DOH33" s="543"/>
      <c r="DOI33" s="565"/>
      <c r="DOJ33" s="560"/>
      <c r="DOK33" s="561"/>
      <c r="DOL33" s="561"/>
      <c r="DOM33" s="561"/>
      <c r="DON33" s="561"/>
      <c r="DOO33" s="561"/>
      <c r="DOP33" s="543"/>
      <c r="DOQ33" s="565"/>
      <c r="DOR33" s="560"/>
      <c r="DOS33" s="561"/>
      <c r="DOT33" s="561"/>
      <c r="DOU33" s="561"/>
      <c r="DOV33" s="561"/>
      <c r="DOW33" s="561"/>
      <c r="DOX33" s="543"/>
      <c r="DOY33" s="565"/>
      <c r="DOZ33" s="542"/>
      <c r="DPA33" s="543"/>
      <c r="DPB33" s="543"/>
      <c r="DPC33" s="543"/>
      <c r="DPD33" s="543"/>
      <c r="DPE33" s="543"/>
      <c r="DPF33" s="543"/>
      <c r="DPG33" s="565"/>
      <c r="DPH33" s="520"/>
      <c r="DPI33" s="521"/>
      <c r="DPJ33" s="521"/>
      <c r="DPK33" s="521"/>
      <c r="DPL33" s="521"/>
      <c r="DPM33" s="521"/>
      <c r="DPN33" s="543"/>
      <c r="DPO33" s="565"/>
      <c r="DPP33" s="520"/>
      <c r="DPQ33" s="521"/>
      <c r="DPR33" s="521"/>
      <c r="DPS33" s="521"/>
      <c r="DPT33" s="521"/>
      <c r="DPU33" s="521"/>
      <c r="DPV33" s="566"/>
      <c r="DPW33" s="544"/>
      <c r="DPX33" s="520"/>
      <c r="DPY33" s="521"/>
      <c r="DPZ33" s="521"/>
      <c r="DQA33" s="521"/>
      <c r="DQB33" s="521"/>
      <c r="DQC33" s="521"/>
      <c r="DQD33" s="566"/>
      <c r="DQE33" s="544"/>
      <c r="DQF33" s="560"/>
      <c r="DQG33" s="561"/>
      <c r="DQH33" s="561"/>
      <c r="DQI33" s="561"/>
      <c r="DQJ33" s="561"/>
      <c r="DQK33" s="561"/>
      <c r="DQL33" s="525"/>
      <c r="DQM33" s="544"/>
      <c r="DQN33" s="520"/>
      <c r="DQO33" s="521"/>
      <c r="DQP33" s="521"/>
      <c r="DQQ33" s="521"/>
      <c r="DQR33" s="521"/>
      <c r="DQS33" s="521"/>
      <c r="DQT33" s="566"/>
      <c r="DQU33" s="544"/>
      <c r="DQV33" s="520"/>
      <c r="DQW33" s="521"/>
      <c r="DQX33" s="521"/>
      <c r="DQY33" s="521"/>
      <c r="DQZ33" s="521"/>
      <c r="DRA33" s="521"/>
      <c r="DRB33" s="543"/>
      <c r="DRC33" s="565"/>
      <c r="DRD33" s="542"/>
      <c r="DRE33" s="543"/>
      <c r="DRF33" s="543"/>
      <c r="DRG33" s="543"/>
      <c r="DRH33" s="543"/>
      <c r="DRI33" s="543"/>
      <c r="DRJ33" s="543"/>
      <c r="DRK33" s="565"/>
      <c r="DRL33" s="520"/>
      <c r="DRM33" s="521"/>
      <c r="DRN33" s="521"/>
      <c r="DRO33" s="521"/>
      <c r="DRP33" s="521"/>
      <c r="DRQ33" s="521"/>
      <c r="DRR33" s="543"/>
      <c r="DRS33" s="565"/>
      <c r="DRT33" s="542"/>
      <c r="DRU33" s="543"/>
      <c r="DRV33" s="543"/>
      <c r="DRW33" s="543"/>
      <c r="DRX33" s="543"/>
      <c r="DRY33" s="543"/>
      <c r="DRZ33" s="543"/>
      <c r="DSA33" s="565"/>
      <c r="DSB33" s="520"/>
      <c r="DSC33" s="521"/>
      <c r="DSD33" s="521"/>
      <c r="DSE33" s="521"/>
      <c r="DSF33" s="521"/>
      <c r="DSG33" s="521"/>
      <c r="DSH33" s="543"/>
      <c r="DSI33" s="565"/>
      <c r="DSJ33" s="560"/>
      <c r="DSK33" s="561"/>
      <c r="DSL33" s="561"/>
      <c r="DSM33" s="561"/>
      <c r="DSN33" s="561"/>
      <c r="DSO33" s="561"/>
      <c r="DSP33" s="543"/>
      <c r="DSQ33" s="565"/>
      <c r="DSR33" s="520"/>
      <c r="DSS33" s="521"/>
      <c r="DST33" s="521"/>
      <c r="DSU33" s="521"/>
      <c r="DSV33" s="521"/>
      <c r="DSW33" s="521"/>
      <c r="DSX33" s="543"/>
      <c r="DSY33" s="565"/>
      <c r="DSZ33" s="520"/>
      <c r="DTA33" s="521"/>
      <c r="DTB33" s="521"/>
      <c r="DTC33" s="521"/>
      <c r="DTD33" s="521"/>
      <c r="DTE33" s="521"/>
      <c r="DTF33" s="543"/>
      <c r="DTG33" s="565"/>
      <c r="DTH33" s="520"/>
      <c r="DTI33" s="521"/>
      <c r="DTJ33" s="521"/>
      <c r="DTK33" s="521"/>
      <c r="DTL33" s="521"/>
      <c r="DTM33" s="521"/>
      <c r="DTN33" s="543"/>
      <c r="DTO33" s="565"/>
      <c r="DTP33" s="560"/>
      <c r="DTQ33" s="561"/>
      <c r="DTR33" s="561"/>
      <c r="DTS33" s="561"/>
      <c r="DTT33" s="561"/>
      <c r="DTU33" s="561"/>
      <c r="DTV33" s="543"/>
      <c r="DTW33" s="565"/>
      <c r="DTX33" s="520"/>
      <c r="DTY33" s="521"/>
      <c r="DTZ33" s="521"/>
      <c r="DUA33" s="521"/>
      <c r="DUB33" s="521"/>
      <c r="DUC33" s="521"/>
      <c r="DUD33" s="543"/>
      <c r="DUE33" s="565"/>
      <c r="DUF33" s="520"/>
      <c r="DUG33" s="521"/>
      <c r="DUH33" s="521"/>
      <c r="DUI33" s="521"/>
      <c r="DUJ33" s="521"/>
      <c r="DUK33" s="521"/>
      <c r="DUL33" s="543"/>
      <c r="DUM33" s="565"/>
      <c r="DUN33" s="560"/>
      <c r="DUO33" s="561"/>
      <c r="DUP33" s="561"/>
      <c r="DUQ33" s="561"/>
      <c r="DUR33" s="561"/>
      <c r="DUS33" s="561"/>
      <c r="DUT33" s="543"/>
      <c r="DUU33" s="565"/>
      <c r="DUV33" s="520"/>
      <c r="DUW33" s="521"/>
      <c r="DUX33" s="521"/>
      <c r="DUY33" s="521"/>
      <c r="DUZ33" s="521"/>
      <c r="DVA33" s="521"/>
      <c r="DVB33" s="543"/>
      <c r="DVC33" s="565"/>
      <c r="DVD33" s="542"/>
      <c r="DVE33" s="543"/>
      <c r="DVF33" s="543"/>
      <c r="DVG33" s="543"/>
      <c r="DVH33" s="543"/>
      <c r="DVI33" s="543"/>
      <c r="DVJ33" s="543"/>
      <c r="DVK33" s="565"/>
      <c r="DVL33" s="562"/>
      <c r="DVM33" s="563"/>
      <c r="DVN33" s="563"/>
      <c r="DVO33" s="563"/>
      <c r="DVP33" s="563"/>
      <c r="DVQ33" s="563"/>
      <c r="DVR33" s="543"/>
      <c r="DVS33" s="565"/>
      <c r="DVT33" s="520"/>
      <c r="DVU33" s="521"/>
      <c r="DVV33" s="521"/>
      <c r="DVW33" s="521"/>
      <c r="DVX33" s="521"/>
      <c r="DVY33" s="521"/>
      <c r="DVZ33" s="543"/>
      <c r="DWA33" s="565"/>
      <c r="DWB33" s="520"/>
      <c r="DWC33" s="521"/>
      <c r="DWD33" s="521"/>
      <c r="DWE33" s="521"/>
      <c r="DWF33" s="521"/>
      <c r="DWG33" s="521"/>
      <c r="DWH33" s="543"/>
      <c r="DWI33" s="565"/>
      <c r="DWJ33" s="520"/>
      <c r="DWK33" s="521"/>
      <c r="DWL33" s="521"/>
      <c r="DWM33" s="521"/>
      <c r="DWN33" s="521"/>
      <c r="DWO33" s="521"/>
      <c r="DWP33" s="543"/>
      <c r="DWQ33" s="565"/>
      <c r="DWR33" s="520"/>
      <c r="DWS33" s="521"/>
      <c r="DWT33" s="521"/>
      <c r="DWU33" s="521"/>
      <c r="DWV33" s="521"/>
      <c r="DWW33" s="521"/>
      <c r="DWX33" s="543"/>
      <c r="DWY33" s="565"/>
      <c r="DWZ33" s="560"/>
      <c r="DXA33" s="561"/>
      <c r="DXB33" s="561"/>
      <c r="DXC33" s="561"/>
      <c r="DXD33" s="561"/>
      <c r="DXE33" s="561"/>
      <c r="DXF33" s="543"/>
      <c r="DXG33" s="565"/>
      <c r="DXH33" s="560"/>
      <c r="DXI33" s="561"/>
      <c r="DXJ33" s="561"/>
      <c r="DXK33" s="561"/>
      <c r="DXL33" s="561"/>
      <c r="DXM33" s="561"/>
      <c r="DXN33" s="543"/>
      <c r="DXO33" s="565"/>
      <c r="DXP33" s="609"/>
      <c r="DXQ33" s="610"/>
      <c r="DXR33" s="610"/>
      <c r="DXS33" s="610"/>
      <c r="DXT33" s="610"/>
      <c r="DXU33" s="600"/>
      <c r="DXV33" s="64"/>
      <c r="DXW33" s="68"/>
      <c r="DXX33" s="612"/>
      <c r="DXY33" s="600"/>
      <c r="DXZ33" s="600"/>
      <c r="DYA33" s="600"/>
      <c r="DYB33" s="600"/>
      <c r="DYC33" s="600"/>
      <c r="DYD33" s="64"/>
      <c r="DYE33" s="68"/>
      <c r="DYF33" s="612"/>
      <c r="DYG33" s="600"/>
      <c r="DYH33" s="600"/>
      <c r="DYI33" s="600"/>
      <c r="DYJ33" s="600"/>
      <c r="DYK33" s="600"/>
      <c r="DYL33" s="64"/>
      <c r="DYM33" s="68"/>
      <c r="DYN33" s="612"/>
      <c r="DYO33" s="600"/>
      <c r="DYP33" s="600"/>
      <c r="DYQ33" s="600"/>
      <c r="DYR33" s="600"/>
      <c r="DYS33" s="600"/>
      <c r="DYT33" s="64"/>
      <c r="DYU33" s="68"/>
      <c r="DYV33" s="612"/>
      <c r="DYW33" s="600"/>
      <c r="DYX33" s="600"/>
      <c r="DYY33" s="600"/>
      <c r="DYZ33" s="600"/>
      <c r="DZA33" s="600"/>
      <c r="DZB33" s="64"/>
      <c r="DZC33" s="68"/>
      <c r="DZD33" s="609"/>
      <c r="DZE33" s="610"/>
      <c r="DZF33" s="610"/>
      <c r="DZG33" s="610"/>
      <c r="DZH33" s="610"/>
      <c r="DZI33" s="610"/>
      <c r="DZJ33" s="64"/>
      <c r="DZK33" s="68"/>
      <c r="DZL33" s="612"/>
      <c r="DZM33" s="600"/>
      <c r="DZN33" s="600"/>
      <c r="DZO33" s="600"/>
      <c r="DZP33" s="600"/>
      <c r="DZQ33" s="600"/>
      <c r="DZR33" s="64"/>
      <c r="DZS33" s="68"/>
      <c r="DZT33" s="612"/>
      <c r="DZU33" s="600"/>
      <c r="DZV33" s="600"/>
      <c r="DZW33" s="600"/>
      <c r="DZX33" s="600"/>
      <c r="DZY33" s="600"/>
      <c r="DZZ33" s="64"/>
      <c r="EAA33" s="68"/>
      <c r="EAB33" s="609"/>
      <c r="EAC33" s="610"/>
      <c r="EAD33" s="610"/>
      <c r="EAE33" s="610"/>
      <c r="EAF33" s="610"/>
      <c r="EAG33" s="600"/>
      <c r="EAH33" s="64"/>
      <c r="EAI33" s="68"/>
      <c r="EAJ33" s="609"/>
      <c r="EAK33" s="610"/>
      <c r="EAL33" s="610"/>
      <c r="EAM33" s="610"/>
      <c r="EAN33" s="610"/>
      <c r="EAO33" s="610"/>
      <c r="EAP33" s="64"/>
      <c r="EAQ33" s="68"/>
      <c r="EAR33" s="612"/>
      <c r="EAS33" s="600"/>
      <c r="EAT33" s="600"/>
      <c r="EAU33" s="600"/>
      <c r="EAV33" s="600"/>
      <c r="EAW33" s="600"/>
      <c r="EAX33" s="64"/>
      <c r="EAY33" s="68"/>
      <c r="EAZ33" s="612"/>
      <c r="EBA33" s="600"/>
      <c r="EBB33" s="600"/>
      <c r="EBC33" s="600"/>
      <c r="EBD33" s="600"/>
      <c r="EBE33" s="600"/>
      <c r="EBF33" s="64"/>
      <c r="EBG33" s="68"/>
      <c r="EBH33" s="612"/>
      <c r="EBI33" s="600"/>
      <c r="EBJ33" s="600"/>
      <c r="EBK33" s="600"/>
      <c r="EBL33" s="600"/>
      <c r="EBM33" s="600"/>
      <c r="EBN33" s="64"/>
      <c r="EBO33" s="68"/>
      <c r="EBP33" s="612"/>
      <c r="EBQ33" s="600"/>
      <c r="EBR33" s="600"/>
      <c r="EBS33" s="600"/>
      <c r="EBT33" s="600"/>
      <c r="EBU33" s="600"/>
      <c r="EBV33" s="64"/>
      <c r="EBW33" s="68"/>
      <c r="EBX33" s="612"/>
      <c r="EBY33" s="600"/>
      <c r="EBZ33" s="600"/>
      <c r="ECA33" s="600"/>
      <c r="ECB33" s="600"/>
      <c r="ECC33" s="600"/>
      <c r="ECD33" s="64"/>
      <c r="ECE33" s="68"/>
      <c r="ECF33" s="612"/>
      <c r="ECG33" s="600"/>
      <c r="ECH33" s="600"/>
      <c r="ECI33" s="600"/>
      <c r="ECJ33" s="600"/>
      <c r="ECK33" s="600"/>
      <c r="ECL33" s="64"/>
      <c r="ECM33" s="68"/>
      <c r="ECN33" s="612"/>
      <c r="ECO33" s="600"/>
      <c r="ECP33" s="600"/>
      <c r="ECQ33" s="600"/>
      <c r="ECR33" s="600"/>
      <c r="ECS33" s="600"/>
      <c r="ECT33" s="64"/>
      <c r="ECU33" s="68"/>
      <c r="ECV33" s="612"/>
      <c r="ECW33" s="600"/>
      <c r="ECX33" s="600"/>
      <c r="ECY33" s="600"/>
      <c r="ECZ33" s="600"/>
      <c r="EDA33" s="600"/>
      <c r="EDB33" s="64"/>
      <c r="EDC33" s="68"/>
      <c r="EDD33" s="612"/>
      <c r="EDE33" s="600"/>
      <c r="EDF33" s="600"/>
      <c r="EDG33" s="600"/>
      <c r="EDH33" s="600"/>
      <c r="EDI33" s="600"/>
      <c r="EDJ33" s="64"/>
      <c r="EDK33" s="68"/>
      <c r="EDL33" s="609"/>
      <c r="EDM33" s="610"/>
      <c r="EDN33" s="610"/>
      <c r="EDO33" s="610"/>
      <c r="EDP33" s="610"/>
      <c r="EDQ33" s="610"/>
      <c r="EDR33" s="64"/>
      <c r="EDS33" s="68"/>
      <c r="EDT33" s="612"/>
      <c r="EDU33" s="600"/>
      <c r="EDV33" s="600"/>
      <c r="EDW33" s="600"/>
      <c r="EDX33" s="600"/>
      <c r="EDY33" s="600"/>
      <c r="EDZ33" s="64"/>
      <c r="EEA33" s="68"/>
      <c r="EEB33" s="612"/>
      <c r="EEC33" s="600"/>
      <c r="EED33" s="600"/>
      <c r="EEE33" s="600"/>
      <c r="EEF33" s="600"/>
      <c r="EEG33" s="600"/>
      <c r="EEH33" s="64"/>
      <c r="EEI33" s="68"/>
      <c r="EEJ33" s="612"/>
      <c r="EEK33" s="600"/>
      <c r="EEL33" s="600"/>
      <c r="EEM33" s="600"/>
      <c r="EEN33" s="600"/>
      <c r="EEO33" s="600"/>
      <c r="EEP33" s="64"/>
      <c r="EEQ33" s="68"/>
      <c r="EER33" s="612"/>
      <c r="EES33" s="600"/>
      <c r="EET33" s="600"/>
      <c r="EEU33" s="600"/>
      <c r="EEV33" s="600"/>
      <c r="EEW33" s="600"/>
      <c r="EEX33" s="64"/>
      <c r="EEY33" s="68"/>
      <c r="EEZ33" s="612"/>
      <c r="EFA33" s="600"/>
      <c r="EFB33" s="600"/>
      <c r="EFC33" s="600"/>
      <c r="EFD33" s="600"/>
      <c r="EFE33" s="600"/>
      <c r="EFF33" s="64"/>
      <c r="EFG33" s="68"/>
      <c r="EFH33" s="612"/>
      <c r="EFI33" s="600"/>
      <c r="EFJ33" s="600"/>
      <c r="EFK33" s="600"/>
      <c r="EFL33" s="600"/>
      <c r="EFM33" s="600"/>
      <c r="EFN33" s="64"/>
      <c r="EFO33" s="68"/>
      <c r="EFP33" s="612"/>
      <c r="EFQ33" s="600"/>
      <c r="EFR33" s="600"/>
      <c r="EFS33" s="600"/>
      <c r="EFT33" s="600"/>
      <c r="EFU33" s="600"/>
      <c r="EFV33" s="64"/>
      <c r="EFW33" s="68"/>
      <c r="EFX33" s="612"/>
      <c r="EFY33" s="600"/>
      <c r="EFZ33" s="600"/>
      <c r="EGA33" s="600"/>
      <c r="EGB33" s="600"/>
      <c r="EGC33" s="600"/>
      <c r="EGD33" s="64"/>
      <c r="EGE33" s="68"/>
      <c r="EGF33" s="612"/>
      <c r="EGG33" s="600"/>
      <c r="EGH33" s="600"/>
      <c r="EGI33" s="600"/>
      <c r="EGJ33" s="600"/>
      <c r="EGK33" s="600"/>
      <c r="EGL33" s="64"/>
      <c r="EGM33" s="68"/>
      <c r="EGN33" s="612"/>
      <c r="EGO33" s="600"/>
      <c r="EGP33" s="600"/>
      <c r="EGQ33" s="600"/>
      <c r="EGR33" s="600"/>
      <c r="EGS33" s="600"/>
      <c r="EGT33" s="64"/>
      <c r="EGU33" s="68"/>
      <c r="EGV33" s="612"/>
      <c r="EGW33" s="600"/>
      <c r="EGX33" s="600"/>
      <c r="EGY33" s="600"/>
      <c r="EGZ33" s="600"/>
      <c r="EHA33" s="600"/>
      <c r="EHB33" s="64"/>
      <c r="EHC33" s="68"/>
      <c r="EHD33" s="612"/>
      <c r="EHE33" s="600"/>
      <c r="EHF33" s="600"/>
      <c r="EHG33" s="600"/>
      <c r="EHH33" s="600"/>
      <c r="EHI33" s="600"/>
      <c r="EHJ33" s="64"/>
      <c r="EHK33" s="68"/>
      <c r="EHL33" s="612"/>
      <c r="EHM33" s="600"/>
      <c r="EHN33" s="600"/>
      <c r="EHO33" s="600"/>
      <c r="EHP33" s="600"/>
      <c r="EHQ33" s="600"/>
      <c r="EHR33" s="64"/>
      <c r="EHS33" s="68"/>
      <c r="EHT33" s="612"/>
      <c r="EHU33" s="600"/>
      <c r="EHV33" s="600"/>
      <c r="EHW33" s="600"/>
      <c r="EHX33" s="600"/>
      <c r="EHY33" s="600"/>
      <c r="EHZ33" s="64"/>
      <c r="EIA33" s="68"/>
      <c r="EIB33" s="612"/>
      <c r="EIC33" s="600"/>
      <c r="EID33" s="600"/>
      <c r="EIE33" s="600"/>
      <c r="EIF33" s="600"/>
      <c r="EIG33" s="600"/>
      <c r="EIH33" s="64"/>
      <c r="EII33" s="68"/>
      <c r="EIJ33" s="609"/>
      <c r="EIK33" s="610"/>
      <c r="EIL33" s="610"/>
      <c r="EIM33" s="610"/>
      <c r="EIN33" s="610"/>
      <c r="EIO33" s="610"/>
      <c r="EIP33" s="64"/>
      <c r="EIQ33" s="68"/>
      <c r="EIR33" s="612"/>
      <c r="EIS33" s="600"/>
      <c r="EIT33" s="600"/>
      <c r="EIU33" s="600"/>
      <c r="EIV33" s="600"/>
      <c r="EIW33" s="600"/>
      <c r="EIX33" s="64"/>
      <c r="EIY33" s="68"/>
      <c r="EIZ33" s="612"/>
      <c r="EJA33" s="600"/>
      <c r="EJB33" s="600"/>
      <c r="EJC33" s="600"/>
      <c r="EJD33" s="600"/>
      <c r="EJE33" s="600"/>
      <c r="EJF33" s="64"/>
      <c r="EJG33" s="68"/>
      <c r="EJH33" s="612"/>
      <c r="EJI33" s="600"/>
      <c r="EJJ33" s="600"/>
      <c r="EJK33" s="600"/>
      <c r="EJL33" s="600"/>
      <c r="EJM33" s="600"/>
      <c r="EJN33" s="64"/>
      <c r="EJO33" s="68"/>
      <c r="EJP33" s="612"/>
      <c r="EJQ33" s="600"/>
      <c r="EJR33" s="600"/>
      <c r="EJS33" s="600"/>
      <c r="EJT33" s="600"/>
      <c r="EJU33" s="600"/>
      <c r="EJV33" s="64"/>
      <c r="EJW33" s="68"/>
      <c r="EJX33" s="612"/>
      <c r="EJY33" s="600"/>
      <c r="EJZ33" s="600"/>
      <c r="EKA33" s="600"/>
      <c r="EKB33" s="600"/>
      <c r="EKC33" s="600"/>
      <c r="EKD33" s="64"/>
      <c r="EKE33" s="68"/>
      <c r="EKF33" s="612"/>
      <c r="EKG33" s="600"/>
      <c r="EKH33" s="600"/>
      <c r="EKI33" s="600"/>
      <c r="EKJ33" s="600"/>
      <c r="EKK33" s="600"/>
      <c r="EKL33" s="64"/>
      <c r="EKM33" s="68"/>
      <c r="EKN33" s="612"/>
      <c r="EKO33" s="600"/>
      <c r="EKP33" s="600"/>
      <c r="EKQ33" s="600"/>
      <c r="EKR33" s="600">
        <v>0</v>
      </c>
      <c r="EKS33" s="600">
        <v>0</v>
      </c>
      <c r="EKT33" s="64"/>
      <c r="EKU33" s="184"/>
      <c r="EKV33" s="665"/>
      <c r="EKW33" s="670">
        <v>0</v>
      </c>
      <c r="EKX33" s="610">
        <v>0</v>
      </c>
      <c r="EKY33" s="610">
        <v>0</v>
      </c>
      <c r="EKZ33" s="610">
        <v>0</v>
      </c>
      <c r="ELA33" s="610">
        <v>0</v>
      </c>
      <c r="ELB33" s="610">
        <v>0</v>
      </c>
      <c r="ELC33" s="64">
        <f t="shared" si="1416"/>
        <v>0</v>
      </c>
      <c r="ELD33" s="211">
        <f t="shared" si="1417"/>
        <v>0</v>
      </c>
      <c r="ELE33" s="677">
        <v>0</v>
      </c>
      <c r="ELF33" s="678">
        <v>0</v>
      </c>
      <c r="ELG33" s="678">
        <v>0</v>
      </c>
      <c r="ELH33" s="678">
        <v>0</v>
      </c>
      <c r="ELI33" s="678">
        <v>0</v>
      </c>
      <c r="ELJ33" s="678">
        <v>0</v>
      </c>
      <c r="ELK33" s="64">
        <f t="shared" si="1418"/>
        <v>0</v>
      </c>
      <c r="ELL33" s="211">
        <f t="shared" si="1419"/>
        <v>0</v>
      </c>
      <c r="ELM33" s="682">
        <v>0</v>
      </c>
      <c r="ELN33" s="600">
        <v>0</v>
      </c>
      <c r="ELO33" s="600">
        <v>0</v>
      </c>
      <c r="ELP33" s="600">
        <v>0</v>
      </c>
      <c r="ELQ33" s="600">
        <v>0</v>
      </c>
      <c r="ELR33" s="600">
        <v>0</v>
      </c>
      <c r="ELS33" s="64">
        <f t="shared" si="1420"/>
        <v>0</v>
      </c>
      <c r="ELT33" s="211">
        <f t="shared" si="1421"/>
        <v>0</v>
      </c>
      <c r="ELU33" s="682">
        <v>0</v>
      </c>
      <c r="ELV33" s="600">
        <v>0</v>
      </c>
      <c r="ELW33" s="600">
        <v>0</v>
      </c>
      <c r="ELX33" s="600">
        <v>0</v>
      </c>
      <c r="ELY33" s="600">
        <v>0</v>
      </c>
      <c r="ELZ33" s="600">
        <v>0</v>
      </c>
      <c r="EMA33" s="64">
        <f t="shared" si="1422"/>
        <v>0</v>
      </c>
      <c r="EMB33" s="211">
        <f t="shared" si="1423"/>
        <v>0</v>
      </c>
      <c r="EMC33" s="682">
        <v>0</v>
      </c>
      <c r="EMD33" s="600">
        <v>0</v>
      </c>
      <c r="EME33" s="600">
        <v>0</v>
      </c>
      <c r="EMF33" s="600">
        <v>0</v>
      </c>
      <c r="EMG33" s="600"/>
      <c r="EMH33" s="600">
        <v>0</v>
      </c>
      <c r="EMI33" s="64">
        <f t="shared" si="1424"/>
        <v>0</v>
      </c>
      <c r="EMJ33" s="211">
        <f t="shared" si="1425"/>
        <v>0</v>
      </c>
      <c r="EMK33" s="682">
        <v>0</v>
      </c>
      <c r="EML33" s="600">
        <v>0</v>
      </c>
      <c r="EMM33" s="600">
        <v>0</v>
      </c>
      <c r="EMN33" s="600">
        <v>0</v>
      </c>
      <c r="EMO33" s="600">
        <v>0</v>
      </c>
      <c r="EMP33" s="600">
        <v>0</v>
      </c>
      <c r="EMQ33" s="64">
        <f t="shared" si="1426"/>
        <v>0</v>
      </c>
      <c r="EMR33" s="211">
        <f t="shared" si="1427"/>
        <v>0</v>
      </c>
      <c r="EMS33" s="682">
        <v>0</v>
      </c>
      <c r="EMT33" s="600">
        <v>0</v>
      </c>
      <c r="EMU33" s="600">
        <v>0</v>
      </c>
      <c r="EMV33" s="600">
        <v>0</v>
      </c>
      <c r="EMW33" s="600">
        <v>0</v>
      </c>
      <c r="EMX33" s="600">
        <v>0</v>
      </c>
      <c r="EMY33" s="64">
        <f t="shared" si="1428"/>
        <v>0</v>
      </c>
      <c r="EMZ33" s="211">
        <f t="shared" si="1429"/>
        <v>0</v>
      </c>
      <c r="ENA33" s="682">
        <v>0</v>
      </c>
      <c r="ENB33" s="600">
        <v>0</v>
      </c>
      <c r="ENC33" s="600">
        <v>0</v>
      </c>
      <c r="END33" s="600">
        <v>0</v>
      </c>
      <c r="ENE33" s="600">
        <v>0</v>
      </c>
      <c r="ENF33" s="600">
        <v>0</v>
      </c>
      <c r="ENG33" s="64">
        <f t="shared" si="1430"/>
        <v>0</v>
      </c>
      <c r="ENH33" s="211">
        <f t="shared" si="1431"/>
        <v>0</v>
      </c>
      <c r="ENI33" s="682">
        <v>0</v>
      </c>
      <c r="ENJ33" s="600"/>
      <c r="ENK33" s="600">
        <v>0</v>
      </c>
      <c r="ENL33" s="600">
        <v>0</v>
      </c>
      <c r="ENM33" s="600">
        <v>0</v>
      </c>
      <c r="ENN33" s="600">
        <v>0</v>
      </c>
      <c r="ENO33" s="64">
        <f t="shared" si="1432"/>
        <v>0</v>
      </c>
      <c r="ENP33" s="211">
        <f t="shared" si="1433"/>
        <v>0</v>
      </c>
      <c r="ENQ33" s="682">
        <v>0</v>
      </c>
      <c r="ENR33" s="600"/>
      <c r="ENS33" s="600">
        <v>0</v>
      </c>
      <c r="ENT33" s="600">
        <v>0</v>
      </c>
      <c r="ENU33" s="600">
        <v>0</v>
      </c>
      <c r="ENV33" s="600">
        <v>0</v>
      </c>
      <c r="ENW33" s="64">
        <f t="shared" si="1434"/>
        <v>0</v>
      </c>
      <c r="ENX33" s="211">
        <f t="shared" si="1435"/>
        <v>0</v>
      </c>
      <c r="ENY33" s="682">
        <v>0</v>
      </c>
      <c r="ENZ33" s="600"/>
      <c r="EOA33" s="600">
        <v>0</v>
      </c>
      <c r="EOB33" s="600">
        <v>0</v>
      </c>
      <c r="EOC33" s="600">
        <v>0</v>
      </c>
      <c r="EOD33" s="600">
        <v>0</v>
      </c>
      <c r="EOE33" s="64">
        <f t="shared" si="1436"/>
        <v>0</v>
      </c>
      <c r="EOF33" s="211">
        <f t="shared" si="1437"/>
        <v>0</v>
      </c>
      <c r="EOH33" s="682"/>
      <c r="EOI33" s="600">
        <v>0</v>
      </c>
      <c r="EOJ33" s="600">
        <v>0</v>
      </c>
      <c r="EOK33" s="600">
        <v>0</v>
      </c>
      <c r="EOL33" s="600">
        <v>0</v>
      </c>
      <c r="EOM33" s="600">
        <v>0</v>
      </c>
      <c r="EON33" s="184">
        <f t="shared" si="1438"/>
        <v>0</v>
      </c>
      <c r="EOO33" s="244">
        <v>0</v>
      </c>
      <c r="EOP33" s="600">
        <v>0</v>
      </c>
      <c r="EOQ33" s="600">
        <v>0</v>
      </c>
      <c r="EOR33" s="600">
        <v>0</v>
      </c>
      <c r="EOS33" s="600">
        <v>0</v>
      </c>
      <c r="EOT33" s="600">
        <v>0</v>
      </c>
      <c r="EOU33" s="64">
        <f t="shared" si="1439"/>
        <v>0</v>
      </c>
      <c r="EOV33" s="211">
        <f t="shared" si="1440"/>
        <v>0</v>
      </c>
      <c r="EOW33" s="682">
        <v>0</v>
      </c>
      <c r="EOX33" s="600">
        <v>0</v>
      </c>
      <c r="EOY33" s="600">
        <v>0</v>
      </c>
      <c r="EOZ33" s="600"/>
      <c r="EPA33" s="600">
        <v>0</v>
      </c>
      <c r="EPB33" s="600">
        <v>0</v>
      </c>
      <c r="EPC33" s="64">
        <f t="shared" si="1441"/>
        <v>0</v>
      </c>
      <c r="EPD33" s="211">
        <f t="shared" si="1442"/>
        <v>0</v>
      </c>
      <c r="EPE33" s="682">
        <v>0</v>
      </c>
      <c r="EPF33" s="600">
        <v>0</v>
      </c>
      <c r="EPG33" s="600">
        <v>0</v>
      </c>
      <c r="EPH33" s="600">
        <v>0</v>
      </c>
      <c r="EPI33" s="600">
        <v>0</v>
      </c>
      <c r="EPJ33" s="600">
        <v>0</v>
      </c>
      <c r="EPK33" s="64">
        <f t="shared" si="1443"/>
        <v>0</v>
      </c>
      <c r="EPL33" s="211">
        <f t="shared" si="1444"/>
        <v>0</v>
      </c>
      <c r="EPM33" s="682">
        <v>0</v>
      </c>
      <c r="EPN33" s="600">
        <v>0</v>
      </c>
      <c r="EPO33" s="600">
        <v>0</v>
      </c>
      <c r="EPP33" s="600">
        <v>0</v>
      </c>
      <c r="EPQ33" s="600">
        <v>0</v>
      </c>
      <c r="EPR33" s="600">
        <v>0</v>
      </c>
      <c r="EPS33" s="64">
        <f t="shared" si="1445"/>
        <v>0</v>
      </c>
      <c r="EPT33" s="211">
        <f t="shared" si="1446"/>
        <v>0</v>
      </c>
      <c r="EPU33" s="682">
        <v>0</v>
      </c>
      <c r="EPV33" s="600">
        <v>0</v>
      </c>
      <c r="EPW33" s="600">
        <v>0</v>
      </c>
      <c r="EPX33" s="600">
        <v>0</v>
      </c>
      <c r="EPY33" s="600">
        <f>SUMIF(SUMPK!$B:$B,$B:$B,SUMPK!$O:$O)</f>
        <v>0</v>
      </c>
      <c r="EPZ33" s="600">
        <v>0</v>
      </c>
      <c r="EQA33" s="64">
        <f t="shared" si="1447"/>
        <v>0</v>
      </c>
      <c r="EQB33" s="211">
        <f t="shared" si="1448"/>
        <v>0</v>
      </c>
      <c r="EQC33" s="682">
        <v>0</v>
      </c>
      <c r="EQD33" s="600">
        <v>0</v>
      </c>
      <c r="EQE33" s="600">
        <v>0</v>
      </c>
      <c r="EQF33" s="600">
        <v>0</v>
      </c>
      <c r="EQG33" s="600">
        <v>0</v>
      </c>
      <c r="EQH33" s="600"/>
      <c r="EQI33" s="64">
        <f t="shared" si="1449"/>
        <v>0</v>
      </c>
      <c r="EQJ33" s="211">
        <f t="shared" si="1450"/>
        <v>0</v>
      </c>
      <c r="EQK33" s="682">
        <v>0</v>
      </c>
      <c r="EQL33" s="600">
        <v>0</v>
      </c>
      <c r="EQM33" s="600">
        <v>0</v>
      </c>
      <c r="EQN33" s="600"/>
      <c r="EQO33" s="600">
        <v>0</v>
      </c>
      <c r="EQP33" s="600">
        <v>0</v>
      </c>
      <c r="EQQ33" s="64">
        <f t="shared" si="1451"/>
        <v>0</v>
      </c>
      <c r="EQR33" s="211">
        <f t="shared" si="1452"/>
        <v>0</v>
      </c>
      <c r="EQS33" s="670">
        <v>0</v>
      </c>
      <c r="EQT33" s="610">
        <v>0</v>
      </c>
      <c r="EQU33" s="610">
        <v>0</v>
      </c>
      <c r="EQV33" s="610">
        <v>0</v>
      </c>
      <c r="EQW33" s="610"/>
      <c r="EQX33" s="610">
        <v>0</v>
      </c>
      <c r="EQY33" s="64">
        <f t="shared" si="1453"/>
        <v>0</v>
      </c>
      <c r="EQZ33" s="211">
        <f t="shared" si="1454"/>
        <v>0</v>
      </c>
      <c r="ERA33" s="682">
        <v>0</v>
      </c>
      <c r="ERB33" s="600">
        <v>0</v>
      </c>
      <c r="ERC33" s="600">
        <v>0</v>
      </c>
      <c r="ERD33" s="600">
        <v>0</v>
      </c>
      <c r="ERE33" s="600">
        <v>0</v>
      </c>
      <c r="ERF33" s="600"/>
      <c r="ERG33" s="64">
        <f t="shared" si="1455"/>
        <v>0</v>
      </c>
      <c r="ERH33" s="211">
        <f t="shared" si="1456"/>
        <v>0</v>
      </c>
      <c r="ERI33" s="682"/>
      <c r="ERJ33" s="600">
        <v>0</v>
      </c>
      <c r="ERK33" s="600">
        <v>0</v>
      </c>
      <c r="ERL33" s="600">
        <v>0</v>
      </c>
      <c r="ERM33" s="600">
        <v>0</v>
      </c>
      <c r="ERN33" s="600">
        <v>0</v>
      </c>
      <c r="ERO33" s="64">
        <f t="shared" si="1457"/>
        <v>0</v>
      </c>
      <c r="ERP33" s="211">
        <f t="shared" si="1458"/>
        <v>0</v>
      </c>
      <c r="ERQ33" s="682"/>
      <c r="ERR33" s="600">
        <v>0</v>
      </c>
      <c r="ERS33" s="600"/>
      <c r="ERT33" s="600">
        <v>0</v>
      </c>
      <c r="ERU33" s="600">
        <v>0</v>
      </c>
      <c r="ERV33" s="600">
        <v>800</v>
      </c>
      <c r="ERW33" s="64">
        <f t="shared" si="1459"/>
        <v>800</v>
      </c>
      <c r="ERX33" s="211">
        <f t="shared" si="1460"/>
        <v>133.33333333333334</v>
      </c>
      <c r="ERY33" s="682">
        <v>0</v>
      </c>
      <c r="ERZ33" s="600">
        <v>0</v>
      </c>
      <c r="ESA33" s="600">
        <v>0</v>
      </c>
      <c r="ESB33" s="600">
        <v>0</v>
      </c>
      <c r="ESC33" s="600">
        <v>0</v>
      </c>
      <c r="ESD33" s="600">
        <v>0</v>
      </c>
      <c r="ESE33" s="64">
        <f t="shared" si="1461"/>
        <v>0</v>
      </c>
      <c r="ESF33" s="211">
        <f t="shared" si="1462"/>
        <v>0</v>
      </c>
      <c r="ESG33" s="682">
        <v>0</v>
      </c>
      <c r="ESH33" s="600">
        <v>0</v>
      </c>
      <c r="ESI33" s="600">
        <v>0</v>
      </c>
      <c r="ESJ33" s="600">
        <v>0</v>
      </c>
      <c r="ESK33" s="600"/>
      <c r="ESL33" s="600">
        <v>0</v>
      </c>
      <c r="ESM33" s="64">
        <f t="shared" si="1463"/>
        <v>0</v>
      </c>
      <c r="ESN33" s="211">
        <f t="shared" si="1464"/>
        <v>0</v>
      </c>
      <c r="ESO33" s="750">
        <v>0</v>
      </c>
      <c r="ESP33" s="751">
        <v>0</v>
      </c>
      <c r="ESQ33" s="751">
        <v>0</v>
      </c>
      <c r="ESR33" s="751">
        <v>0</v>
      </c>
      <c r="ESS33" s="751">
        <v>0</v>
      </c>
      <c r="EST33" s="751"/>
      <c r="ESU33" s="64">
        <f t="shared" si="1465"/>
        <v>0</v>
      </c>
      <c r="ESV33" s="211">
        <f t="shared" si="1466"/>
        <v>0</v>
      </c>
      <c r="ESW33" s="682"/>
      <c r="ESX33" s="600">
        <v>0</v>
      </c>
      <c r="ESY33" s="600">
        <v>0</v>
      </c>
      <c r="ESZ33" s="600">
        <v>0</v>
      </c>
      <c r="ETA33" s="600">
        <v>0</v>
      </c>
      <c r="ETB33" s="600">
        <v>0</v>
      </c>
      <c r="ETC33" s="808">
        <f t="shared" si="1467"/>
        <v>0</v>
      </c>
      <c r="ETD33" s="211">
        <f t="shared" si="1468"/>
        <v>0</v>
      </c>
      <c r="ETE33" s="682">
        <v>0</v>
      </c>
      <c r="ETF33" s="600">
        <v>0</v>
      </c>
      <c r="ETG33" s="600">
        <v>0</v>
      </c>
      <c r="ETH33" s="600">
        <v>0</v>
      </c>
      <c r="ETI33" s="600">
        <v>0</v>
      </c>
      <c r="ETJ33" s="600">
        <v>0</v>
      </c>
      <c r="ETK33" s="808">
        <f t="shared" si="1469"/>
        <v>0</v>
      </c>
      <c r="ETL33" s="211">
        <f t="shared" si="1470"/>
        <v>0</v>
      </c>
      <c r="ETM33" s="838">
        <v>0</v>
      </c>
      <c r="ETN33" s="839">
        <v>0</v>
      </c>
      <c r="ETO33" s="839">
        <v>0</v>
      </c>
      <c r="ETP33" s="839">
        <v>0</v>
      </c>
      <c r="ETQ33" s="839">
        <v>0</v>
      </c>
      <c r="ETR33" s="839">
        <v>0</v>
      </c>
      <c r="ETS33" s="808">
        <f t="shared" si="1471"/>
        <v>0</v>
      </c>
      <c r="ETT33" s="211">
        <f t="shared" si="1472"/>
        <v>0</v>
      </c>
      <c r="ETU33" s="750">
        <v>0</v>
      </c>
      <c r="ETV33" s="751">
        <v>0</v>
      </c>
      <c r="ETW33" s="751">
        <v>0</v>
      </c>
      <c r="ETX33" s="751">
        <v>0</v>
      </c>
      <c r="ETY33" s="751">
        <v>0</v>
      </c>
      <c r="ETZ33" s="751">
        <v>0</v>
      </c>
      <c r="EUA33" s="808">
        <f t="shared" si="1473"/>
        <v>0</v>
      </c>
      <c r="EUB33" s="211">
        <f t="shared" si="1474"/>
        <v>0</v>
      </c>
      <c r="EUC33" s="750"/>
      <c r="EUD33" s="751">
        <v>0</v>
      </c>
      <c r="EUE33" s="751"/>
      <c r="EUF33" s="751">
        <v>0</v>
      </c>
      <c r="EUG33" s="751">
        <v>0</v>
      </c>
      <c r="EUH33" s="751">
        <v>0</v>
      </c>
      <c r="EUI33" s="808">
        <f t="shared" si="1475"/>
        <v>0</v>
      </c>
      <c r="EUJ33" s="211">
        <f t="shared" si="1476"/>
        <v>0</v>
      </c>
      <c r="EUK33" s="682"/>
      <c r="EUL33" s="600">
        <v>0</v>
      </c>
      <c r="EUM33" s="600">
        <v>0</v>
      </c>
      <c r="EUN33" s="600">
        <v>0</v>
      </c>
      <c r="EUO33" s="600">
        <v>0</v>
      </c>
      <c r="EUP33" s="600">
        <v>0</v>
      </c>
      <c r="EUQ33" s="808">
        <f t="shared" si="1477"/>
        <v>0</v>
      </c>
      <c r="EUR33" s="211">
        <f t="shared" si="1478"/>
        <v>0</v>
      </c>
      <c r="EUS33" s="682">
        <v>0</v>
      </c>
      <c r="EUT33" s="600">
        <v>0</v>
      </c>
      <c r="EUU33" s="600">
        <v>0</v>
      </c>
      <c r="EUV33" s="600">
        <v>0</v>
      </c>
      <c r="EUW33" s="600">
        <v>0</v>
      </c>
      <c r="EUX33" s="600"/>
      <c r="EUY33" s="808">
        <f t="shared" si="1479"/>
        <v>0</v>
      </c>
      <c r="EUZ33" s="211">
        <f t="shared" si="1480"/>
        <v>0</v>
      </c>
      <c r="EVA33" s="682">
        <v>0</v>
      </c>
      <c r="EVB33" s="600">
        <v>0</v>
      </c>
      <c r="EVC33" s="600">
        <v>0</v>
      </c>
      <c r="EVD33" s="600"/>
      <c r="EVE33" s="600">
        <v>0</v>
      </c>
      <c r="EVF33" s="600"/>
      <c r="EVG33" s="808">
        <f t="shared" si="1481"/>
        <v>0</v>
      </c>
      <c r="EVH33" s="211">
        <f t="shared" si="1482"/>
        <v>0</v>
      </c>
      <c r="EVI33" s="682">
        <v>0</v>
      </c>
      <c r="EVJ33" s="600">
        <v>0</v>
      </c>
      <c r="EVK33" s="600">
        <f>SUMIF(SUMPK!$B:$B,$B:$B,SUMPK!$O:$O)</f>
        <v>0</v>
      </c>
      <c r="EVL33" s="600"/>
      <c r="EVM33" s="600"/>
      <c r="EVN33" s="600">
        <v>0</v>
      </c>
      <c r="EVO33" s="808">
        <f t="shared" si="1483"/>
        <v>0</v>
      </c>
      <c r="EVP33" s="211">
        <f t="shared" si="1484"/>
        <v>0</v>
      </c>
      <c r="EVQ33" s="682">
        <v>0</v>
      </c>
      <c r="EVR33" s="600">
        <v>0</v>
      </c>
      <c r="EVS33" s="600">
        <v>0</v>
      </c>
      <c r="EVT33" s="600"/>
      <c r="EVU33" s="600">
        <v>0</v>
      </c>
      <c r="EVV33" s="600">
        <v>0</v>
      </c>
      <c r="EVW33" s="808">
        <f t="shared" si="1485"/>
        <v>0</v>
      </c>
      <c r="EVX33" s="211">
        <f t="shared" si="1486"/>
        <v>0</v>
      </c>
      <c r="EVY33" s="682">
        <v>0</v>
      </c>
      <c r="EVZ33" s="600">
        <v>0</v>
      </c>
      <c r="EWA33" s="600">
        <v>0</v>
      </c>
      <c r="EWB33" s="600">
        <v>0</v>
      </c>
      <c r="EWC33" s="600">
        <v>0</v>
      </c>
      <c r="EWD33" s="600"/>
      <c r="EWE33" s="808">
        <f t="shared" si="1487"/>
        <v>0</v>
      </c>
      <c r="EWF33" s="211">
        <f t="shared" si="1488"/>
        <v>0</v>
      </c>
      <c r="EWG33" s="682">
        <v>0</v>
      </c>
      <c r="EWH33" s="600">
        <v>0</v>
      </c>
      <c r="EWI33" s="600"/>
      <c r="EWJ33" s="600">
        <v>0</v>
      </c>
      <c r="EWK33" s="600">
        <v>0</v>
      </c>
      <c r="EWL33" s="600"/>
      <c r="EWM33" s="808">
        <f t="shared" si="1489"/>
        <v>0</v>
      </c>
      <c r="EWN33" s="211">
        <f t="shared" si="1490"/>
        <v>0</v>
      </c>
      <c r="EWO33" s="682">
        <v>0</v>
      </c>
      <c r="EWP33" s="600"/>
      <c r="EWQ33" s="600"/>
      <c r="EWR33" s="600">
        <v>0</v>
      </c>
      <c r="EWS33" s="600">
        <v>0</v>
      </c>
      <c r="EWT33" s="600">
        <v>0</v>
      </c>
      <c r="EWU33" s="808">
        <f t="shared" si="1491"/>
        <v>0</v>
      </c>
      <c r="EWV33" s="211">
        <f t="shared" si="1492"/>
        <v>0</v>
      </c>
      <c r="EWW33" s="682"/>
      <c r="EWX33" s="600"/>
      <c r="EWY33" s="600">
        <v>0</v>
      </c>
      <c r="EWZ33" s="600">
        <v>0</v>
      </c>
      <c r="EXA33" s="600">
        <v>0</v>
      </c>
      <c r="EXB33" s="600"/>
      <c r="EXC33" s="808">
        <f t="shared" si="1493"/>
        <v>0</v>
      </c>
      <c r="EXD33" s="211">
        <f t="shared" si="1494"/>
        <v>0</v>
      </c>
      <c r="EXE33" s="682"/>
      <c r="EXF33" s="600">
        <v>0</v>
      </c>
      <c r="EXG33" s="600">
        <v>0</v>
      </c>
      <c r="EXH33" s="600"/>
      <c r="EXI33" s="600">
        <v>0</v>
      </c>
      <c r="EXJ33" s="600">
        <v>0</v>
      </c>
      <c r="EXK33" s="808">
        <f t="shared" si="1495"/>
        <v>0</v>
      </c>
      <c r="EXL33" s="211">
        <f t="shared" si="1496"/>
        <v>0</v>
      </c>
      <c r="EXM33" s="750">
        <v>0</v>
      </c>
      <c r="EXN33" s="751">
        <v>0</v>
      </c>
      <c r="EXO33" s="751">
        <v>0</v>
      </c>
      <c r="EXP33" s="751">
        <v>0</v>
      </c>
      <c r="EXQ33" s="751"/>
      <c r="EXR33" s="751">
        <v>0</v>
      </c>
      <c r="EXS33" s="808">
        <f t="shared" si="1497"/>
        <v>0</v>
      </c>
      <c r="EXT33" s="211">
        <f t="shared" si="1498"/>
        <v>0</v>
      </c>
      <c r="EXU33" s="682">
        <v>0</v>
      </c>
      <c r="EXV33" s="600">
        <v>0</v>
      </c>
      <c r="EXW33" s="600">
        <v>0</v>
      </c>
      <c r="EXX33" s="600">
        <v>0</v>
      </c>
      <c r="EXY33" s="600">
        <v>0</v>
      </c>
      <c r="EXZ33" s="600">
        <v>0</v>
      </c>
      <c r="EYA33" s="808">
        <f t="shared" si="1499"/>
        <v>0</v>
      </c>
      <c r="EYB33" s="211">
        <f t="shared" si="1500"/>
        <v>0</v>
      </c>
      <c r="EYC33" s="682">
        <v>0</v>
      </c>
      <c r="EYD33" s="600"/>
      <c r="EYE33" s="600">
        <v>0</v>
      </c>
      <c r="EYF33" s="600"/>
      <c r="EYG33" s="600">
        <v>0</v>
      </c>
      <c r="EYH33" s="600">
        <v>0</v>
      </c>
      <c r="EYI33" s="808">
        <f t="shared" si="1501"/>
        <v>0</v>
      </c>
      <c r="EYJ33" s="211">
        <f t="shared" si="1502"/>
        <v>0</v>
      </c>
      <c r="EYK33" s="682">
        <v>0</v>
      </c>
      <c r="EYL33" s="600">
        <v>0</v>
      </c>
      <c r="EYM33" s="600">
        <v>0</v>
      </c>
      <c r="EYN33" s="600">
        <v>0</v>
      </c>
      <c r="EYO33" s="600">
        <v>0</v>
      </c>
      <c r="EYP33" s="600">
        <v>0</v>
      </c>
      <c r="EYQ33" s="808">
        <f t="shared" si="1503"/>
        <v>0</v>
      </c>
      <c r="EYR33" s="211">
        <f t="shared" si="1504"/>
        <v>0</v>
      </c>
      <c r="EYS33" s="682">
        <v>0</v>
      </c>
      <c r="EYT33" s="600">
        <v>0</v>
      </c>
      <c r="EYU33" s="600">
        <v>0</v>
      </c>
      <c r="EYV33" s="600">
        <v>0</v>
      </c>
      <c r="EYW33" s="600"/>
      <c r="EYX33" s="600"/>
      <c r="EYY33" s="872">
        <f t="shared" si="1505"/>
        <v>0</v>
      </c>
      <c r="EYZ33" s="873">
        <f t="shared" si="1506"/>
        <v>0</v>
      </c>
      <c r="EZA33" s="682">
        <v>0</v>
      </c>
      <c r="EZB33" s="600">
        <v>0</v>
      </c>
      <c r="EZC33" s="600">
        <v>0</v>
      </c>
      <c r="EZD33" s="600"/>
      <c r="EZE33" s="600">
        <v>0</v>
      </c>
      <c r="EZF33" s="600">
        <v>0</v>
      </c>
      <c r="EZG33" s="872">
        <f t="shared" si="1507"/>
        <v>0</v>
      </c>
      <c r="EZH33" s="873">
        <f t="shared" si="1508"/>
        <v>0</v>
      </c>
      <c r="EZI33" s="682">
        <v>0</v>
      </c>
      <c r="EZJ33" s="600">
        <v>0</v>
      </c>
      <c r="EZK33" s="600"/>
      <c r="EZL33" s="600">
        <v>0</v>
      </c>
      <c r="EZM33" s="600">
        <v>0</v>
      </c>
      <c r="EZN33" s="600">
        <v>0</v>
      </c>
      <c r="EZO33" s="872">
        <f t="shared" si="1509"/>
        <v>0</v>
      </c>
      <c r="EZP33" s="873">
        <f t="shared" si="1510"/>
        <v>0</v>
      </c>
      <c r="EZQ33" s="750">
        <v>0</v>
      </c>
      <c r="EZR33" s="751"/>
      <c r="EZS33" s="751">
        <v>0</v>
      </c>
      <c r="EZT33" s="751">
        <v>0</v>
      </c>
      <c r="EZU33" s="751">
        <v>0</v>
      </c>
      <c r="EZV33" s="751">
        <v>0</v>
      </c>
      <c r="EZW33" s="872">
        <f t="shared" si="1511"/>
        <v>0</v>
      </c>
      <c r="EZX33" s="873">
        <f t="shared" si="1512"/>
        <v>0</v>
      </c>
      <c r="EZY33" s="682">
        <v>0</v>
      </c>
      <c r="EZZ33" s="600">
        <v>0</v>
      </c>
      <c r="FAA33" s="600">
        <v>0</v>
      </c>
      <c r="FAB33" s="600">
        <v>0</v>
      </c>
      <c r="FAC33" s="600">
        <v>0</v>
      </c>
      <c r="FAD33" s="600"/>
      <c r="FAE33" s="872">
        <f t="shared" si="1513"/>
        <v>0</v>
      </c>
      <c r="FAF33" s="873">
        <f t="shared" si="1514"/>
        <v>0</v>
      </c>
    </row>
    <row r="34" spans="1:4088" s="567" customFormat="1" ht="13.5" hidden="1" thickBot="1" x14ac:dyDescent="0.25">
      <c r="A34" s="21">
        <v>4</v>
      </c>
      <c r="B34" s="297" t="s">
        <v>440</v>
      </c>
      <c r="C34" s="725" t="s">
        <v>328</v>
      </c>
      <c r="D34" s="391">
        <v>25</v>
      </c>
      <c r="E34" s="726"/>
      <c r="F34" s="435">
        <v>0</v>
      </c>
      <c r="G34" s="726"/>
      <c r="H34" s="435"/>
      <c r="I34" s="726"/>
      <c r="J34" s="360">
        <f>SUMIF(SUMPK!$B:$B,$B:$B,SUMPK!$O:$O)</f>
        <v>0</v>
      </c>
      <c r="K34" s="24">
        <f t="shared" si="1228"/>
        <v>0</v>
      </c>
      <c r="L34" s="24">
        <f t="shared" ref="L34" si="1517">F34+H34-J34</f>
        <v>0</v>
      </c>
      <c r="M34" s="15">
        <f t="shared" ref="M34" si="1518">K34+L34</f>
        <v>0</v>
      </c>
      <c r="N34" s="443">
        <v>0</v>
      </c>
      <c r="O34" s="276">
        <f t="shared" si="1231"/>
        <v>0</v>
      </c>
      <c r="P34" s="727"/>
      <c r="Q34" s="15"/>
      <c r="R34" s="15"/>
      <c r="S34" s="222"/>
      <c r="T34" s="15"/>
      <c r="U34" s="729"/>
      <c r="V34" s="276">
        <f t="shared" si="1235"/>
        <v>0</v>
      </c>
      <c r="W34" s="279" t="e">
        <f t="shared" si="1236"/>
        <v>#DIV/0!</v>
      </c>
      <c r="X34" s="392"/>
      <c r="Y34" s="394"/>
      <c r="Z34" s="393"/>
      <c r="AA34" s="393"/>
      <c r="AB34" s="393"/>
      <c r="AC34" s="661">
        <v>18</v>
      </c>
      <c r="AD34" s="526"/>
      <c r="AE34" s="521"/>
      <c r="AF34" s="521"/>
      <c r="AG34" s="521"/>
      <c r="AH34" s="521"/>
      <c r="AI34" s="521"/>
      <c r="AJ34" s="522"/>
      <c r="AK34" s="523"/>
      <c r="AL34" s="524"/>
      <c r="AM34" s="525"/>
      <c r="AN34" s="525"/>
      <c r="AO34" s="525"/>
      <c r="AP34" s="525"/>
      <c r="AQ34" s="525"/>
      <c r="AR34" s="522"/>
      <c r="AS34" s="523"/>
      <c r="AT34" s="520"/>
      <c r="AU34" s="521"/>
      <c r="AV34" s="521"/>
      <c r="AW34" s="521"/>
      <c r="AX34" s="521"/>
      <c r="AY34" s="521"/>
      <c r="AZ34" s="522"/>
      <c r="BA34" s="523"/>
      <c r="BB34" s="520"/>
      <c r="BC34" s="521"/>
      <c r="BD34" s="521"/>
      <c r="BE34" s="521"/>
      <c r="BF34" s="521"/>
      <c r="BG34" s="521"/>
      <c r="BH34" s="522"/>
      <c r="BI34" s="523"/>
      <c r="BJ34" s="520"/>
      <c r="BK34" s="521"/>
      <c r="BL34" s="521"/>
      <c r="BM34" s="521"/>
      <c r="BN34" s="521"/>
      <c r="BO34" s="521"/>
      <c r="BP34" s="522"/>
      <c r="BQ34" s="523"/>
      <c r="BR34" s="520"/>
      <c r="BS34" s="521"/>
      <c r="BT34" s="521"/>
      <c r="BU34" s="521"/>
      <c r="BV34" s="521"/>
      <c r="BW34" s="521"/>
      <c r="BX34" s="522"/>
      <c r="BY34" s="523"/>
      <c r="BZ34" s="520"/>
      <c r="CA34" s="526"/>
      <c r="CB34" s="526"/>
      <c r="CC34" s="526"/>
      <c r="CD34" s="526"/>
      <c r="CE34" s="526"/>
      <c r="CF34" s="522"/>
      <c r="CG34" s="523"/>
      <c r="CH34" s="520"/>
      <c r="CI34" s="521"/>
      <c r="CJ34" s="521"/>
      <c r="CK34" s="521"/>
      <c r="CL34" s="521"/>
      <c r="CM34" s="521"/>
      <c r="CN34" s="522"/>
      <c r="CO34" s="523"/>
      <c r="CP34" s="520"/>
      <c r="CQ34" s="521"/>
      <c r="CR34" s="521"/>
      <c r="CS34" s="521"/>
      <c r="CT34" s="521"/>
      <c r="CU34" s="521"/>
      <c r="CV34" s="522"/>
      <c r="CW34" s="523"/>
      <c r="CX34" s="520"/>
      <c r="CY34" s="521"/>
      <c r="CZ34" s="521"/>
      <c r="DA34" s="521"/>
      <c r="DB34" s="521"/>
      <c r="DC34" s="521"/>
      <c r="DD34" s="522"/>
      <c r="DE34" s="523"/>
      <c r="DF34" s="520"/>
      <c r="DG34" s="521"/>
      <c r="DH34" s="521"/>
      <c r="DI34" s="521"/>
      <c r="DJ34" s="521"/>
      <c r="DK34" s="521"/>
      <c r="DL34" s="522"/>
      <c r="DM34" s="523"/>
      <c r="DN34" s="520"/>
      <c r="DO34" s="521"/>
      <c r="DP34" s="521"/>
      <c r="DQ34" s="521"/>
      <c r="DR34" s="521"/>
      <c r="DS34" s="521"/>
      <c r="DT34" s="522"/>
      <c r="DU34" s="523"/>
      <c r="DV34" s="520"/>
      <c r="DW34" s="521"/>
      <c r="DX34" s="521"/>
      <c r="DY34" s="521"/>
      <c r="DZ34" s="521"/>
      <c r="EA34" s="521"/>
      <c r="EB34" s="522"/>
      <c r="EC34" s="523"/>
      <c r="ED34" s="527"/>
      <c r="EE34" s="528"/>
      <c r="EF34" s="528"/>
      <c r="EG34" s="528"/>
      <c r="EH34" s="528"/>
      <c r="EI34" s="528"/>
      <c r="EJ34" s="529"/>
      <c r="EK34" s="530"/>
      <c r="EL34" s="520"/>
      <c r="EM34" s="521"/>
      <c r="EN34" s="521"/>
      <c r="EO34" s="521"/>
      <c r="EP34" s="521"/>
      <c r="EQ34" s="521"/>
      <c r="ER34" s="522"/>
      <c r="ES34" s="523"/>
      <c r="ET34" s="520"/>
      <c r="EU34" s="521"/>
      <c r="EV34" s="521"/>
      <c r="EW34" s="521"/>
      <c r="EX34" s="521"/>
      <c r="EY34" s="521"/>
      <c r="EZ34" s="522"/>
      <c r="FA34" s="523"/>
      <c r="FB34" s="520"/>
      <c r="FC34" s="521"/>
      <c r="FD34" s="521"/>
      <c r="FE34" s="521"/>
      <c r="FF34" s="521"/>
      <c r="FG34" s="521"/>
      <c r="FH34" s="522"/>
      <c r="FI34" s="523"/>
      <c r="FJ34" s="520"/>
      <c r="FK34" s="521"/>
      <c r="FL34" s="521"/>
      <c r="FM34" s="521"/>
      <c r="FN34" s="521"/>
      <c r="FO34" s="521"/>
      <c r="FP34" s="522"/>
      <c r="FQ34" s="523"/>
      <c r="FR34" s="520"/>
      <c r="FS34" s="521"/>
      <c r="FT34" s="521"/>
      <c r="FU34" s="521"/>
      <c r="FV34" s="521"/>
      <c r="FW34" s="521"/>
      <c r="FX34" s="522"/>
      <c r="FY34" s="523"/>
      <c r="FZ34" s="520"/>
      <c r="GA34" s="521"/>
      <c r="GB34" s="521"/>
      <c r="GC34" s="521"/>
      <c r="GD34" s="521"/>
      <c r="GE34" s="521"/>
      <c r="GF34" s="522"/>
      <c r="GG34" s="523"/>
      <c r="GH34" s="520"/>
      <c r="GI34" s="521"/>
      <c r="GJ34" s="521"/>
      <c r="GK34" s="521"/>
      <c r="GL34" s="521"/>
      <c r="GM34" s="521"/>
      <c r="GN34" s="522"/>
      <c r="GO34" s="523"/>
      <c r="GP34" s="520"/>
      <c r="GQ34" s="521"/>
      <c r="GR34" s="521"/>
      <c r="GS34" s="521"/>
      <c r="GT34" s="521"/>
      <c r="GU34" s="521"/>
      <c r="GV34" s="522"/>
      <c r="GW34" s="523"/>
      <c r="GX34" s="520"/>
      <c r="GY34" s="521"/>
      <c r="GZ34" s="521"/>
      <c r="HA34" s="521"/>
      <c r="HB34" s="521"/>
      <c r="HC34" s="521"/>
      <c r="HD34" s="522"/>
      <c r="HE34" s="523"/>
      <c r="HF34" s="520"/>
      <c r="HG34" s="521"/>
      <c r="HH34" s="521"/>
      <c r="HI34" s="521"/>
      <c r="HJ34" s="521"/>
      <c r="HK34" s="521"/>
      <c r="HL34" s="522"/>
      <c r="HM34" s="523"/>
      <c r="HN34" s="520"/>
      <c r="HO34" s="521"/>
      <c r="HP34" s="521"/>
      <c r="HQ34" s="521"/>
      <c r="HR34" s="521"/>
      <c r="HS34" s="521"/>
      <c r="HT34" s="522"/>
      <c r="HU34" s="523"/>
      <c r="HV34" s="520"/>
      <c r="HW34" s="521"/>
      <c r="HX34" s="521"/>
      <c r="HY34" s="521"/>
      <c r="HZ34" s="521"/>
      <c r="IA34" s="521"/>
      <c r="IB34" s="522"/>
      <c r="IC34" s="523"/>
      <c r="ID34" s="520"/>
      <c r="IE34" s="521"/>
      <c r="IF34" s="521"/>
      <c r="IG34" s="521"/>
      <c r="IH34" s="521"/>
      <c r="II34" s="521"/>
      <c r="IJ34" s="522"/>
      <c r="IK34" s="523"/>
      <c r="IL34" s="520"/>
      <c r="IM34" s="521"/>
      <c r="IN34" s="521"/>
      <c r="IO34" s="521"/>
      <c r="IP34" s="521"/>
      <c r="IQ34" s="521"/>
      <c r="IR34" s="522"/>
      <c r="IS34" s="523"/>
      <c r="IT34" s="520"/>
      <c r="IU34" s="521"/>
      <c r="IV34" s="521"/>
      <c r="IW34" s="521"/>
      <c r="IX34" s="521"/>
      <c r="IY34" s="521"/>
      <c r="IZ34" s="522"/>
      <c r="JA34" s="523"/>
      <c r="JB34" s="520"/>
      <c r="JC34" s="521"/>
      <c r="JD34" s="521"/>
      <c r="JE34" s="521"/>
      <c r="JF34" s="521"/>
      <c r="JG34" s="521"/>
      <c r="JH34" s="522"/>
      <c r="JI34" s="523"/>
      <c r="JJ34" s="520"/>
      <c r="JK34" s="521"/>
      <c r="JL34" s="521"/>
      <c r="JM34" s="521"/>
      <c r="JN34" s="521"/>
      <c r="JO34" s="521"/>
      <c r="JP34" s="522"/>
      <c r="JQ34" s="523"/>
      <c r="JR34" s="520"/>
      <c r="JS34" s="521"/>
      <c r="JT34" s="521"/>
      <c r="JU34" s="521"/>
      <c r="JV34" s="521"/>
      <c r="JW34" s="521"/>
      <c r="JX34" s="522"/>
      <c r="JY34" s="523"/>
      <c r="JZ34" s="531"/>
      <c r="KA34" s="532"/>
      <c r="KB34" s="532"/>
      <c r="KC34" s="532"/>
      <c r="KD34" s="532"/>
      <c r="KE34" s="532"/>
      <c r="KF34" s="533"/>
      <c r="KG34" s="534"/>
      <c r="KH34" s="520"/>
      <c r="KI34" s="521"/>
      <c r="KJ34" s="521"/>
      <c r="KK34" s="521"/>
      <c r="KL34" s="521"/>
      <c r="KM34" s="521"/>
      <c r="KN34" s="522"/>
      <c r="KO34" s="523"/>
      <c r="KP34" s="520"/>
      <c r="KQ34" s="521"/>
      <c r="KR34" s="521"/>
      <c r="KS34" s="521"/>
      <c r="KT34" s="521"/>
      <c r="KU34" s="521"/>
      <c r="KV34" s="522"/>
      <c r="KW34" s="523"/>
      <c r="KX34" s="520"/>
      <c r="KY34" s="521"/>
      <c r="KZ34" s="521"/>
      <c r="LA34" s="521"/>
      <c r="LB34" s="521"/>
      <c r="LC34" s="521"/>
      <c r="LD34" s="522"/>
      <c r="LE34" s="523"/>
      <c r="LF34" s="520"/>
      <c r="LG34" s="521"/>
      <c r="LH34" s="521"/>
      <c r="LI34" s="521"/>
      <c r="LJ34" s="521"/>
      <c r="LK34" s="521"/>
      <c r="LL34" s="522"/>
      <c r="LM34" s="523"/>
      <c r="LN34" s="520"/>
      <c r="LO34" s="521"/>
      <c r="LP34" s="521"/>
      <c r="LQ34" s="521"/>
      <c r="LR34" s="521"/>
      <c r="LS34" s="521"/>
      <c r="LT34" s="522"/>
      <c r="LU34" s="523"/>
      <c r="LV34" s="520"/>
      <c r="LW34" s="521"/>
      <c r="LX34" s="521"/>
      <c r="LY34" s="521"/>
      <c r="LZ34" s="521"/>
      <c r="MA34" s="521"/>
      <c r="MB34" s="522"/>
      <c r="MC34" s="523"/>
      <c r="MD34" s="520"/>
      <c r="ME34" s="521"/>
      <c r="MF34" s="521"/>
      <c r="MG34" s="521"/>
      <c r="MH34" s="521"/>
      <c r="MI34" s="521"/>
      <c r="MJ34" s="522"/>
      <c r="MK34" s="523"/>
      <c r="ML34" s="520"/>
      <c r="MM34" s="521"/>
      <c r="MN34" s="521"/>
      <c r="MO34" s="521"/>
      <c r="MP34" s="521"/>
      <c r="MQ34" s="521"/>
      <c r="MR34" s="522"/>
      <c r="MS34" s="523"/>
      <c r="MT34" s="520"/>
      <c r="MU34" s="521"/>
      <c r="MV34" s="521"/>
      <c r="MW34" s="521"/>
      <c r="MX34" s="521"/>
      <c r="MY34" s="521"/>
      <c r="MZ34" s="522"/>
      <c r="NA34" s="523"/>
      <c r="NB34" s="520"/>
      <c r="NC34" s="521"/>
      <c r="ND34" s="521"/>
      <c r="NE34" s="521"/>
      <c r="NF34" s="521"/>
      <c r="NG34" s="521"/>
      <c r="NH34" s="522"/>
      <c r="NI34" s="523"/>
      <c r="NJ34" s="520"/>
      <c r="NK34" s="521"/>
      <c r="NL34" s="521"/>
      <c r="NM34" s="521"/>
      <c r="NN34" s="521"/>
      <c r="NO34" s="521"/>
      <c r="NP34" s="522"/>
      <c r="NQ34" s="523"/>
      <c r="NR34" s="520"/>
      <c r="NS34" s="521"/>
      <c r="NT34" s="521"/>
      <c r="NU34" s="521"/>
      <c r="NV34" s="521"/>
      <c r="NW34" s="521"/>
      <c r="NX34" s="522"/>
      <c r="NY34" s="523"/>
      <c r="NZ34" s="520"/>
      <c r="OA34" s="521"/>
      <c r="OB34" s="521"/>
      <c r="OC34" s="521"/>
      <c r="OD34" s="521"/>
      <c r="OE34" s="521"/>
      <c r="OF34" s="522"/>
      <c r="OG34" s="523"/>
      <c r="OH34" s="520"/>
      <c r="OI34" s="521"/>
      <c r="OJ34" s="521"/>
      <c r="OK34" s="521"/>
      <c r="OL34" s="521"/>
      <c r="OM34" s="521"/>
      <c r="ON34" s="522"/>
      <c r="OO34" s="523"/>
      <c r="OP34" s="520"/>
      <c r="OQ34" s="526"/>
      <c r="OR34" s="526"/>
      <c r="OS34" s="526"/>
      <c r="OT34" s="526"/>
      <c r="OU34" s="526"/>
      <c r="OV34" s="522"/>
      <c r="OW34" s="523"/>
      <c r="OX34" s="520"/>
      <c r="OY34" s="521"/>
      <c r="OZ34" s="521"/>
      <c r="PA34" s="521"/>
      <c r="PB34" s="521"/>
      <c r="PC34" s="521"/>
      <c r="PD34" s="522"/>
      <c r="PE34" s="523"/>
      <c r="PF34" s="520"/>
      <c r="PG34" s="521"/>
      <c r="PH34" s="521"/>
      <c r="PI34" s="521"/>
      <c r="PJ34" s="521"/>
      <c r="PK34" s="521"/>
      <c r="PL34" s="522"/>
      <c r="PM34" s="523"/>
      <c r="PN34" s="535"/>
      <c r="PO34" s="536"/>
      <c r="PP34" s="536"/>
      <c r="PQ34" s="536"/>
      <c r="PR34" s="536"/>
      <c r="PS34" s="536"/>
      <c r="PT34" s="537"/>
      <c r="PU34" s="538"/>
      <c r="PV34" s="535"/>
      <c r="PW34" s="539"/>
      <c r="PX34" s="539"/>
      <c r="PY34" s="539"/>
      <c r="PZ34" s="539"/>
      <c r="QA34" s="539"/>
      <c r="QB34" s="537"/>
      <c r="QC34" s="538"/>
      <c r="QD34" s="535"/>
      <c r="QE34" s="536"/>
      <c r="QF34" s="536"/>
      <c r="QG34" s="536"/>
      <c r="QH34" s="536"/>
      <c r="QI34" s="536"/>
      <c r="QJ34" s="537"/>
      <c r="QK34" s="538"/>
      <c r="QL34" s="535"/>
      <c r="QM34" s="536"/>
      <c r="QN34" s="536"/>
      <c r="QO34" s="536"/>
      <c r="QP34" s="536"/>
      <c r="QQ34" s="536"/>
      <c r="QR34" s="537"/>
      <c r="QS34" s="538"/>
      <c r="QT34" s="535"/>
      <c r="QU34" s="536"/>
      <c r="QV34" s="536"/>
      <c r="QW34" s="536"/>
      <c r="QX34" s="536"/>
      <c r="QY34" s="536"/>
      <c r="QZ34" s="537"/>
      <c r="RA34" s="538"/>
      <c r="RB34" s="535"/>
      <c r="RC34" s="536"/>
      <c r="RD34" s="536"/>
      <c r="RE34" s="536"/>
      <c r="RF34" s="536"/>
      <c r="RG34" s="536"/>
      <c r="RH34" s="537"/>
      <c r="RI34" s="538"/>
      <c r="RJ34" s="535"/>
      <c r="RK34" s="536"/>
      <c r="RL34" s="536"/>
      <c r="RM34" s="536"/>
      <c r="RN34" s="536"/>
      <c r="RO34" s="536"/>
      <c r="RP34" s="537"/>
      <c r="RQ34" s="538"/>
      <c r="RR34" s="535"/>
      <c r="RS34" s="536"/>
      <c r="RT34" s="536"/>
      <c r="RU34" s="536"/>
      <c r="RV34" s="536"/>
      <c r="RW34" s="536"/>
      <c r="RX34" s="537"/>
      <c r="RY34" s="538"/>
      <c r="RZ34" s="535"/>
      <c r="SA34" s="536"/>
      <c r="SB34" s="536"/>
      <c r="SC34" s="536"/>
      <c r="SD34" s="536"/>
      <c r="SE34" s="536"/>
      <c r="SF34" s="537"/>
      <c r="SG34" s="538"/>
      <c r="SH34" s="535"/>
      <c r="SI34" s="536"/>
      <c r="SJ34" s="536"/>
      <c r="SK34" s="536"/>
      <c r="SL34" s="536"/>
      <c r="SM34" s="536"/>
      <c r="SN34" s="537"/>
      <c r="SO34" s="538"/>
      <c r="SP34" s="535"/>
      <c r="SQ34" s="536"/>
      <c r="SR34" s="536"/>
      <c r="SS34" s="536"/>
      <c r="ST34" s="536"/>
      <c r="SU34" s="536"/>
      <c r="SV34" s="537"/>
      <c r="SW34" s="538"/>
      <c r="SX34" s="535"/>
      <c r="SY34" s="536"/>
      <c r="SZ34" s="536"/>
      <c r="TA34" s="536"/>
      <c r="TB34" s="536"/>
      <c r="TC34" s="536"/>
      <c r="TD34" s="537"/>
      <c r="TE34" s="538"/>
      <c r="TF34" s="535"/>
      <c r="TG34" s="536"/>
      <c r="TH34" s="536"/>
      <c r="TI34" s="536"/>
      <c r="TJ34" s="536"/>
      <c r="TK34" s="536"/>
      <c r="TL34" s="537"/>
      <c r="TM34" s="538"/>
      <c r="TN34" s="535"/>
      <c r="TO34" s="536"/>
      <c r="TP34" s="536"/>
      <c r="TQ34" s="536"/>
      <c r="TR34" s="536"/>
      <c r="TS34" s="536"/>
      <c r="TT34" s="537"/>
      <c r="TU34" s="538"/>
      <c r="TV34" s="535"/>
      <c r="TW34" s="536"/>
      <c r="TX34" s="536"/>
      <c r="TY34" s="536"/>
      <c r="TZ34" s="536"/>
      <c r="UA34" s="536"/>
      <c r="UB34" s="537"/>
      <c r="UC34" s="538"/>
      <c r="UD34" s="535"/>
      <c r="UE34" s="536"/>
      <c r="UF34" s="536"/>
      <c r="UG34" s="536"/>
      <c r="UH34" s="536"/>
      <c r="UI34" s="536"/>
      <c r="UJ34" s="536"/>
      <c r="UK34" s="540"/>
      <c r="UL34" s="535"/>
      <c r="UM34" s="536"/>
      <c r="UN34" s="536"/>
      <c r="UO34" s="536"/>
      <c r="UP34" s="536"/>
      <c r="UQ34" s="536"/>
      <c r="UR34" s="536"/>
      <c r="US34" s="536"/>
      <c r="UT34" s="540"/>
      <c r="UU34" s="535"/>
      <c r="UV34" s="536"/>
      <c r="UW34" s="536"/>
      <c r="UX34" s="536"/>
      <c r="UY34" s="536"/>
      <c r="UZ34" s="536"/>
      <c r="VA34" s="536"/>
      <c r="VB34" s="540"/>
      <c r="VC34" s="535"/>
      <c r="VD34" s="536"/>
      <c r="VE34" s="536"/>
      <c r="VF34" s="536"/>
      <c r="VG34" s="536"/>
      <c r="VH34" s="536"/>
      <c r="VI34" s="536"/>
      <c r="VJ34" s="540"/>
      <c r="VK34" s="520"/>
      <c r="VL34" s="521"/>
      <c r="VM34" s="521"/>
      <c r="VN34" s="521"/>
      <c r="VO34" s="521"/>
      <c r="VP34" s="521"/>
      <c r="VQ34" s="521"/>
      <c r="VR34" s="541"/>
      <c r="VS34" s="535"/>
      <c r="VT34" s="536"/>
      <c r="VU34" s="536"/>
      <c r="VV34" s="536"/>
      <c r="VW34" s="536"/>
      <c r="VX34" s="536"/>
      <c r="VY34" s="536"/>
      <c r="VZ34" s="540"/>
      <c r="WA34" s="542"/>
      <c r="WB34" s="543"/>
      <c r="WC34" s="543"/>
      <c r="WD34" s="543"/>
      <c r="WE34" s="543"/>
      <c r="WF34" s="543"/>
      <c r="WG34" s="543"/>
      <c r="WH34" s="544"/>
      <c r="WI34" s="545"/>
      <c r="WJ34" s="546"/>
      <c r="WK34" s="546"/>
      <c r="WL34" s="546"/>
      <c r="WM34" s="546"/>
      <c r="WN34" s="546"/>
      <c r="WO34" s="546"/>
      <c r="WP34" s="547"/>
      <c r="WQ34" s="520"/>
      <c r="WR34" s="521"/>
      <c r="WS34" s="521"/>
      <c r="WT34" s="521"/>
      <c r="WU34" s="521"/>
      <c r="WV34" s="521"/>
      <c r="WW34" s="521"/>
      <c r="WX34" s="543"/>
      <c r="WY34" s="544"/>
      <c r="WZ34" s="520"/>
      <c r="XA34" s="521"/>
      <c r="XB34" s="521"/>
      <c r="XC34" s="521"/>
      <c r="XD34" s="521"/>
      <c r="XE34" s="521"/>
      <c r="XF34" s="521"/>
      <c r="XG34" s="543"/>
      <c r="XH34" s="544"/>
      <c r="XI34" s="520"/>
      <c r="XJ34" s="521"/>
      <c r="XK34" s="521"/>
      <c r="XL34" s="521"/>
      <c r="XM34" s="521"/>
      <c r="XN34" s="521"/>
      <c r="XO34" s="521"/>
      <c r="XP34" s="543"/>
      <c r="XQ34" s="544"/>
      <c r="XR34" s="520"/>
      <c r="XS34" s="521"/>
      <c r="XT34" s="521"/>
      <c r="XU34" s="521"/>
      <c r="XV34" s="521"/>
      <c r="XW34" s="521"/>
      <c r="XX34" s="521"/>
      <c r="XY34" s="543"/>
      <c r="XZ34" s="544"/>
      <c r="YA34" s="520"/>
      <c r="YB34" s="521"/>
      <c r="YC34" s="521"/>
      <c r="YD34" s="521"/>
      <c r="YE34" s="521"/>
      <c r="YF34" s="521"/>
      <c r="YG34" s="521"/>
      <c r="YH34" s="543"/>
      <c r="YI34" s="544"/>
      <c r="YJ34" s="524"/>
      <c r="YK34" s="525"/>
      <c r="YL34" s="525"/>
      <c r="YM34" s="525"/>
      <c r="YN34" s="525"/>
      <c r="YO34" s="525"/>
      <c r="YP34" s="525"/>
      <c r="YQ34" s="543"/>
      <c r="YR34" s="544"/>
      <c r="YS34" s="520"/>
      <c r="YT34" s="521"/>
      <c r="YU34" s="521"/>
      <c r="YV34" s="521"/>
      <c r="YW34" s="521"/>
      <c r="YX34" s="521"/>
      <c r="YY34" s="543"/>
      <c r="YZ34" s="544"/>
      <c r="ZA34" s="520"/>
      <c r="ZB34" s="521"/>
      <c r="ZC34" s="521"/>
      <c r="ZD34" s="521"/>
      <c r="ZE34" s="521"/>
      <c r="ZF34" s="521"/>
      <c r="ZG34" s="543"/>
      <c r="ZH34" s="544"/>
      <c r="ZI34" s="542"/>
      <c r="ZJ34" s="543"/>
      <c r="ZK34" s="543"/>
      <c r="ZL34" s="543"/>
      <c r="ZM34" s="543"/>
      <c r="ZN34" s="548"/>
      <c r="ZO34" s="543"/>
      <c r="ZP34" s="544"/>
      <c r="ZQ34" s="520"/>
      <c r="ZR34" s="521"/>
      <c r="ZS34" s="521"/>
      <c r="ZT34" s="521"/>
      <c r="ZU34" s="521"/>
      <c r="ZV34" s="521"/>
      <c r="ZW34" s="521"/>
      <c r="ZX34" s="543"/>
      <c r="ZY34" s="549"/>
      <c r="ZZ34" s="520"/>
      <c r="AAA34" s="521"/>
      <c r="AAB34" s="521"/>
      <c r="AAC34" s="521"/>
      <c r="AAD34" s="521"/>
      <c r="AAE34" s="521"/>
      <c r="AAF34" s="521"/>
      <c r="AAG34" s="543"/>
      <c r="AAH34" s="544"/>
      <c r="AAI34" s="520"/>
      <c r="AAJ34" s="521"/>
      <c r="AAK34" s="521"/>
      <c r="AAL34" s="521"/>
      <c r="AAM34" s="521"/>
      <c r="AAN34" s="521"/>
      <c r="AAO34" s="543"/>
      <c r="AAP34" s="544"/>
      <c r="AAQ34" s="520"/>
      <c r="AAR34" s="521"/>
      <c r="AAS34" s="521"/>
      <c r="AAT34" s="521"/>
      <c r="AAU34" s="521"/>
      <c r="AAV34" s="521"/>
      <c r="AAW34" s="543"/>
      <c r="AAX34" s="544"/>
      <c r="AAY34" s="520"/>
      <c r="AAZ34" s="521"/>
      <c r="ABA34" s="521"/>
      <c r="ABB34" s="521"/>
      <c r="ABC34" s="521"/>
      <c r="ABD34" s="521"/>
      <c r="ABE34" s="543"/>
      <c r="ABF34" s="544"/>
      <c r="ABG34" s="520"/>
      <c r="ABH34" s="521"/>
      <c r="ABI34" s="521"/>
      <c r="ABJ34" s="521"/>
      <c r="ABK34" s="521"/>
      <c r="ABL34" s="521"/>
      <c r="ABM34" s="543"/>
      <c r="ABN34" s="544"/>
      <c r="ABO34" s="520"/>
      <c r="ABP34" s="521"/>
      <c r="ABQ34" s="521"/>
      <c r="ABR34" s="521"/>
      <c r="ABS34" s="521"/>
      <c r="ABT34" s="521"/>
      <c r="ABU34" s="543"/>
      <c r="ABV34" s="544"/>
      <c r="ABW34" s="520"/>
      <c r="ABX34" s="521"/>
      <c r="ABY34" s="521"/>
      <c r="ABZ34" s="521"/>
      <c r="ACA34" s="521"/>
      <c r="ACB34" s="521"/>
      <c r="ACC34" s="543"/>
      <c r="ACD34" s="544"/>
      <c r="ACE34" s="453"/>
      <c r="ACF34" s="521"/>
      <c r="ACG34" s="521"/>
      <c r="ACH34" s="521"/>
      <c r="ACI34" s="521"/>
      <c r="ACJ34" s="521"/>
      <c r="ACK34" s="543"/>
      <c r="ACL34" s="544"/>
      <c r="ACM34" s="520"/>
      <c r="ACN34" s="521"/>
      <c r="ACO34" s="521"/>
      <c r="ACP34" s="521"/>
      <c r="ACQ34" s="521"/>
      <c r="ACR34" s="521"/>
      <c r="ACS34" s="543"/>
      <c r="ACT34" s="544"/>
      <c r="ACU34" s="520"/>
      <c r="ACV34" s="521"/>
      <c r="ACW34" s="521"/>
      <c r="ACX34" s="521"/>
      <c r="ACY34" s="521"/>
      <c r="ACZ34" s="521"/>
      <c r="ADA34" s="543"/>
      <c r="ADB34" s="544"/>
      <c r="ADC34" s="520"/>
      <c r="ADD34" s="521"/>
      <c r="ADE34" s="521"/>
      <c r="ADF34" s="521"/>
      <c r="ADG34" s="521"/>
      <c r="ADH34" s="521"/>
      <c r="ADI34" s="543"/>
      <c r="ADJ34" s="544"/>
      <c r="ADK34" s="520"/>
      <c r="ADL34" s="521"/>
      <c r="ADM34" s="521"/>
      <c r="ADN34" s="521"/>
      <c r="ADO34" s="521"/>
      <c r="ADP34" s="521"/>
      <c r="ADQ34" s="543"/>
      <c r="ADR34" s="544"/>
      <c r="ADS34" s="520"/>
      <c r="ADT34" s="521"/>
      <c r="ADU34" s="521"/>
      <c r="ADV34" s="521"/>
      <c r="ADW34" s="521"/>
      <c r="ADX34" s="521"/>
      <c r="ADY34" s="543"/>
      <c r="ADZ34" s="544"/>
      <c r="AEA34" s="520"/>
      <c r="AEB34" s="521"/>
      <c r="AEC34" s="521"/>
      <c r="AED34" s="521"/>
      <c r="AEE34" s="521"/>
      <c r="AEF34" s="521"/>
      <c r="AEG34" s="543"/>
      <c r="AEH34" s="544"/>
      <c r="AEI34" s="520"/>
      <c r="AEJ34" s="521"/>
      <c r="AEK34" s="521"/>
      <c r="AEL34" s="521"/>
      <c r="AEM34" s="521"/>
      <c r="AEN34" s="521"/>
      <c r="AEO34" s="543"/>
      <c r="AEP34" s="544"/>
      <c r="AEQ34" s="520"/>
      <c r="AER34" s="521"/>
      <c r="AES34" s="521"/>
      <c r="AET34" s="521"/>
      <c r="AEU34" s="521"/>
      <c r="AEV34" s="521"/>
      <c r="AEW34" s="543"/>
      <c r="AEX34" s="544"/>
      <c r="AEY34" s="520"/>
      <c r="AEZ34" s="521"/>
      <c r="AFA34" s="521"/>
      <c r="AFB34" s="521"/>
      <c r="AFC34" s="521"/>
      <c r="AFD34" s="521"/>
      <c r="AFE34" s="543"/>
      <c r="AFF34" s="544"/>
      <c r="AFG34" s="520"/>
      <c r="AFH34" s="521"/>
      <c r="AFI34" s="521"/>
      <c r="AFJ34" s="521"/>
      <c r="AFK34" s="521"/>
      <c r="AFL34" s="521"/>
      <c r="AFM34" s="543"/>
      <c r="AFN34" s="544"/>
      <c r="AFO34" s="520"/>
      <c r="AFP34" s="521"/>
      <c r="AFQ34" s="521"/>
      <c r="AFR34" s="521"/>
      <c r="AFS34" s="521"/>
      <c r="AFT34" s="521"/>
      <c r="AFU34" s="543"/>
      <c r="AFV34" s="544"/>
      <c r="AFW34" s="520"/>
      <c r="AFX34" s="521"/>
      <c r="AFY34" s="521"/>
      <c r="AFZ34" s="521"/>
      <c r="AGA34" s="521"/>
      <c r="AGB34" s="521"/>
      <c r="AGC34" s="543"/>
      <c r="AGD34" s="544"/>
      <c r="AGE34" s="520"/>
      <c r="AGF34" s="521"/>
      <c r="AGG34" s="521"/>
      <c r="AGH34" s="521"/>
      <c r="AGI34" s="521"/>
      <c r="AGJ34" s="521"/>
      <c r="AGK34" s="543"/>
      <c r="AGL34" s="544"/>
      <c r="AGM34" s="520"/>
      <c r="AGN34" s="521"/>
      <c r="AGO34" s="521"/>
      <c r="AGP34" s="521"/>
      <c r="AGQ34" s="521"/>
      <c r="AGR34" s="521"/>
      <c r="AGS34" s="521"/>
      <c r="AGT34" s="543"/>
      <c r="AGU34" s="544"/>
      <c r="AGV34" s="520"/>
      <c r="AGW34" s="521"/>
      <c r="AGX34" s="521"/>
      <c r="AGY34" s="521"/>
      <c r="AGZ34" s="521"/>
      <c r="AHA34" s="521"/>
      <c r="AHB34" s="543"/>
      <c r="AHC34" s="544"/>
      <c r="AHD34" s="520"/>
      <c r="AHE34" s="521"/>
      <c r="AHF34" s="521"/>
      <c r="AHG34" s="521"/>
      <c r="AHH34" s="521"/>
      <c r="AHI34" s="521"/>
      <c r="AHJ34" s="543"/>
      <c r="AHK34" s="544"/>
      <c r="AHL34" s="520"/>
      <c r="AHM34" s="521"/>
      <c r="AHN34" s="521"/>
      <c r="AHO34" s="521"/>
      <c r="AHP34" s="521"/>
      <c r="AHQ34" s="521"/>
      <c r="AHR34" s="543"/>
      <c r="AHS34" s="544"/>
      <c r="AHT34" s="520"/>
      <c r="AHU34" s="521"/>
      <c r="AHV34" s="521"/>
      <c r="AHW34" s="521"/>
      <c r="AHX34" s="521"/>
      <c r="AHY34" s="521"/>
      <c r="AHZ34" s="543"/>
      <c r="AIA34" s="544"/>
      <c r="AIB34" s="520"/>
      <c r="AIC34" s="521"/>
      <c r="AID34" s="521"/>
      <c r="AIE34" s="521"/>
      <c r="AIF34" s="521"/>
      <c r="AIG34" s="521"/>
      <c r="AIH34" s="543"/>
      <c r="AII34" s="544"/>
      <c r="AIJ34" s="520"/>
      <c r="AIK34" s="521"/>
      <c r="AIL34" s="521"/>
      <c r="AIM34" s="521"/>
      <c r="AIN34" s="521"/>
      <c r="AIO34" s="521"/>
      <c r="AIP34" s="543"/>
      <c r="AIQ34" s="544"/>
      <c r="AIR34" s="520"/>
      <c r="AIS34" s="521"/>
      <c r="AIT34" s="521"/>
      <c r="AIU34" s="521"/>
      <c r="AIV34" s="521"/>
      <c r="AIW34" s="521"/>
      <c r="AIX34" s="543"/>
      <c r="AIY34" s="544"/>
      <c r="AIZ34" s="550"/>
      <c r="AJA34" s="522"/>
      <c r="AJB34" s="522"/>
      <c r="AJC34" s="522"/>
      <c r="AJD34" s="522"/>
      <c r="AJE34" s="522"/>
      <c r="AJF34" s="522"/>
      <c r="AJG34" s="523"/>
      <c r="AJH34" s="520"/>
      <c r="AJI34" s="521"/>
      <c r="AJJ34" s="521"/>
      <c r="AJK34" s="521"/>
      <c r="AJL34" s="521"/>
      <c r="AJM34" s="521"/>
      <c r="AJN34" s="522"/>
      <c r="AJO34" s="523"/>
      <c r="AJP34" s="520"/>
      <c r="AJQ34" s="521"/>
      <c r="AJR34" s="521"/>
      <c r="AJS34" s="521"/>
      <c r="AJT34" s="521"/>
      <c r="AJU34" s="521"/>
      <c r="AJV34" s="522"/>
      <c r="AJW34" s="523"/>
      <c r="AJX34" s="520"/>
      <c r="AJY34" s="521"/>
      <c r="AJZ34" s="521"/>
      <c r="AKA34" s="521"/>
      <c r="AKB34" s="521"/>
      <c r="AKC34" s="521"/>
      <c r="AKD34" s="522"/>
      <c r="AKE34" s="523"/>
      <c r="AKF34" s="520"/>
      <c r="AKG34" s="521"/>
      <c r="AKH34" s="521"/>
      <c r="AKI34" s="521"/>
      <c r="AKJ34" s="521"/>
      <c r="AKK34" s="521"/>
      <c r="AKL34" s="522"/>
      <c r="AKM34" s="551"/>
      <c r="AKN34" s="552"/>
      <c r="AKO34" s="521"/>
      <c r="AKP34" s="521"/>
      <c r="AKQ34" s="521"/>
      <c r="AKR34" s="521"/>
      <c r="AKS34" s="521"/>
      <c r="AKT34" s="522"/>
      <c r="AKU34" s="551"/>
      <c r="AKV34" s="520"/>
      <c r="AKW34" s="521"/>
      <c r="AKX34" s="521"/>
      <c r="AKY34" s="521"/>
      <c r="AKZ34" s="521"/>
      <c r="ALA34" s="521"/>
      <c r="ALB34" s="522"/>
      <c r="ALC34" s="523"/>
      <c r="ALD34" s="550"/>
      <c r="ALE34" s="522"/>
      <c r="ALF34" s="522"/>
      <c r="ALG34" s="522"/>
      <c r="ALH34" s="522"/>
      <c r="ALI34" s="522"/>
      <c r="ALJ34" s="522"/>
      <c r="ALK34" s="523"/>
      <c r="ALL34" s="550"/>
      <c r="ALM34" s="522"/>
      <c r="ALN34" s="522"/>
      <c r="ALO34" s="522"/>
      <c r="ALP34" s="522"/>
      <c r="ALQ34" s="522"/>
      <c r="ALR34" s="522"/>
      <c r="ALS34" s="523"/>
      <c r="ALT34" s="520"/>
      <c r="ALU34" s="521"/>
      <c r="ALV34" s="521"/>
      <c r="ALW34" s="521"/>
      <c r="ALX34" s="521"/>
      <c r="ALY34" s="521"/>
      <c r="ALZ34" s="522"/>
      <c r="AMA34" s="523"/>
      <c r="AMB34" s="453"/>
      <c r="AMC34" s="521"/>
      <c r="AMD34" s="521"/>
      <c r="AME34" s="521"/>
      <c r="AMF34" s="521"/>
      <c r="AMG34" s="521"/>
      <c r="AMH34" s="522"/>
      <c r="AMI34" s="523"/>
      <c r="AMJ34" s="520"/>
      <c r="AMK34" s="521"/>
      <c r="AML34" s="521"/>
      <c r="AMM34" s="521"/>
      <c r="AMN34" s="521"/>
      <c r="AMO34" s="521"/>
      <c r="AMP34" s="521"/>
      <c r="AMQ34" s="541"/>
      <c r="AMR34" s="520"/>
      <c r="AMS34" s="521"/>
      <c r="AMT34" s="521"/>
      <c r="AMU34" s="521"/>
      <c r="AMV34" s="521"/>
      <c r="AMW34" s="521"/>
      <c r="AMX34" s="521"/>
      <c r="AMY34" s="541"/>
      <c r="AMZ34" s="520"/>
      <c r="ANA34" s="521"/>
      <c r="ANB34" s="521"/>
      <c r="ANC34" s="521"/>
      <c r="AND34" s="521"/>
      <c r="ANE34" s="521"/>
      <c r="ANF34" s="521"/>
      <c r="ANG34" s="541"/>
      <c r="ANH34" s="520"/>
      <c r="ANI34" s="521"/>
      <c r="ANJ34" s="521"/>
      <c r="ANK34" s="521"/>
      <c r="ANL34" s="521"/>
      <c r="ANM34" s="521"/>
      <c r="ANN34" s="521"/>
      <c r="ANO34" s="541"/>
      <c r="ANP34" s="520"/>
      <c r="ANQ34" s="521"/>
      <c r="ANR34" s="521"/>
      <c r="ANS34" s="521"/>
      <c r="ANT34" s="521"/>
      <c r="ANU34" s="521"/>
      <c r="ANV34" s="521"/>
      <c r="ANW34" s="541"/>
      <c r="ANX34" s="520"/>
      <c r="ANY34" s="521"/>
      <c r="ANZ34" s="521"/>
      <c r="AOA34" s="521"/>
      <c r="AOB34" s="521"/>
      <c r="AOC34" s="521"/>
      <c r="AOD34" s="521"/>
      <c r="AOE34" s="541"/>
      <c r="AOF34" s="520"/>
      <c r="AOG34" s="521"/>
      <c r="AOH34" s="521"/>
      <c r="AOI34" s="521"/>
      <c r="AOJ34" s="521"/>
      <c r="AOK34" s="521"/>
      <c r="AOL34" s="521"/>
      <c r="AOM34" s="541"/>
      <c r="AON34" s="520"/>
      <c r="AOO34" s="521"/>
      <c r="AOP34" s="521"/>
      <c r="AOQ34" s="521"/>
      <c r="AOR34" s="521"/>
      <c r="AOS34" s="521"/>
      <c r="AOT34" s="521"/>
      <c r="AOU34" s="541"/>
      <c r="AOV34" s="542"/>
      <c r="AOW34" s="543"/>
      <c r="AOX34" s="543"/>
      <c r="AOY34" s="543"/>
      <c r="AOZ34" s="543"/>
      <c r="APA34" s="543"/>
      <c r="APB34" s="543"/>
      <c r="APC34" s="544"/>
      <c r="APD34" s="520"/>
      <c r="APE34" s="521"/>
      <c r="APF34" s="521"/>
      <c r="APG34" s="521"/>
      <c r="APH34" s="521"/>
      <c r="API34" s="521"/>
      <c r="APJ34" s="543"/>
      <c r="APK34" s="544"/>
      <c r="APL34" s="520"/>
      <c r="APM34" s="521"/>
      <c r="APN34" s="521"/>
      <c r="APO34" s="521"/>
      <c r="APP34" s="521"/>
      <c r="APQ34" s="521"/>
      <c r="APR34" s="521"/>
      <c r="APS34" s="541"/>
      <c r="APT34" s="520"/>
      <c r="APU34" s="521"/>
      <c r="APV34" s="521"/>
      <c r="APW34" s="521"/>
      <c r="APX34" s="521"/>
      <c r="APY34" s="521"/>
      <c r="APZ34" s="521"/>
      <c r="AQA34" s="541"/>
      <c r="AQB34" s="520"/>
      <c r="AQC34" s="521"/>
      <c r="AQD34" s="521"/>
      <c r="AQE34" s="521"/>
      <c r="AQF34" s="521"/>
      <c r="AQG34" s="521"/>
      <c r="AQH34" s="521"/>
      <c r="AQI34" s="541"/>
      <c r="AQJ34" s="520"/>
      <c r="AQK34" s="521"/>
      <c r="AQL34" s="521"/>
      <c r="AQM34" s="521"/>
      <c r="AQN34" s="521"/>
      <c r="AQO34" s="521"/>
      <c r="AQP34" s="521"/>
      <c r="AQQ34" s="541"/>
      <c r="AQR34" s="520"/>
      <c r="AQS34" s="521"/>
      <c r="AQT34" s="521"/>
      <c r="AQU34" s="521"/>
      <c r="AQV34" s="521"/>
      <c r="AQW34" s="521"/>
      <c r="AQX34" s="521"/>
      <c r="AQY34" s="541"/>
      <c r="AQZ34" s="520"/>
      <c r="ARA34" s="521"/>
      <c r="ARB34" s="521"/>
      <c r="ARC34" s="521"/>
      <c r="ARD34" s="521"/>
      <c r="ARE34" s="521"/>
      <c r="ARF34" s="521"/>
      <c r="ARG34" s="541"/>
      <c r="ARH34" s="520"/>
      <c r="ARI34" s="521"/>
      <c r="ARJ34" s="521"/>
      <c r="ARK34" s="521"/>
      <c r="ARL34" s="521"/>
      <c r="ARM34" s="521"/>
      <c r="ARN34" s="521"/>
      <c r="ARO34" s="541"/>
      <c r="ARP34" s="520"/>
      <c r="ARQ34" s="521"/>
      <c r="ARR34" s="521"/>
      <c r="ARS34" s="521"/>
      <c r="ART34" s="521"/>
      <c r="ARU34" s="521"/>
      <c r="ARV34" s="521"/>
      <c r="ARW34" s="541"/>
      <c r="ARX34" s="520"/>
      <c r="ARY34" s="521"/>
      <c r="ARZ34" s="521"/>
      <c r="ASA34" s="521"/>
      <c r="ASB34" s="521"/>
      <c r="ASC34" s="521"/>
      <c r="ASD34" s="521"/>
      <c r="ASE34" s="541"/>
      <c r="ASF34" s="520"/>
      <c r="ASG34" s="521"/>
      <c r="ASH34" s="521"/>
      <c r="ASI34" s="521"/>
      <c r="ASJ34" s="521"/>
      <c r="ASK34" s="521"/>
      <c r="ASL34" s="521"/>
      <c r="ASM34" s="541"/>
      <c r="ASN34" s="520"/>
      <c r="ASO34" s="521"/>
      <c r="ASP34" s="521"/>
      <c r="ASQ34" s="521"/>
      <c r="ASR34" s="521"/>
      <c r="ASS34" s="521"/>
      <c r="AST34" s="521"/>
      <c r="ASU34" s="541"/>
      <c r="ASV34" s="520"/>
      <c r="ASW34" s="521"/>
      <c r="ASX34" s="521"/>
      <c r="ASY34" s="521"/>
      <c r="ASZ34" s="521"/>
      <c r="ATA34" s="521"/>
      <c r="ATB34" s="553"/>
      <c r="ATC34" s="554"/>
      <c r="ATD34" s="520"/>
      <c r="ATE34" s="521"/>
      <c r="ATF34" s="521"/>
      <c r="ATG34" s="521"/>
      <c r="ATH34" s="521"/>
      <c r="ATI34" s="521"/>
      <c r="ATJ34" s="521"/>
      <c r="ATK34" s="541"/>
      <c r="ATL34" s="520"/>
      <c r="ATM34" s="521"/>
      <c r="ATN34" s="521"/>
      <c r="ATO34" s="521"/>
      <c r="ATP34" s="521"/>
      <c r="ATQ34" s="521"/>
      <c r="ATR34" s="521"/>
      <c r="ATS34" s="541"/>
      <c r="ATT34" s="520"/>
      <c r="ATU34" s="521"/>
      <c r="ATV34" s="521"/>
      <c r="ATW34" s="521"/>
      <c r="ATX34" s="521"/>
      <c r="ATY34" s="521"/>
      <c r="ATZ34" s="521"/>
      <c r="AUA34" s="541"/>
      <c r="AUB34" s="520"/>
      <c r="AUC34" s="521"/>
      <c r="AUD34" s="521"/>
      <c r="AUE34" s="521"/>
      <c r="AUF34" s="521"/>
      <c r="AUG34" s="521"/>
      <c r="AUH34" s="521"/>
      <c r="AUI34" s="541"/>
      <c r="AUJ34" s="550"/>
      <c r="AUK34" s="522"/>
      <c r="AUL34" s="522"/>
      <c r="AUM34" s="522"/>
      <c r="AUN34" s="522"/>
      <c r="AUO34" s="522"/>
      <c r="AUP34" s="521"/>
      <c r="AUQ34" s="541"/>
      <c r="AUR34" s="520"/>
      <c r="AUS34" s="521"/>
      <c r="AUT34" s="521"/>
      <c r="AUU34" s="521"/>
      <c r="AUV34" s="521"/>
      <c r="AUW34" s="521"/>
      <c r="AUX34" s="521"/>
      <c r="AUY34" s="541"/>
      <c r="AUZ34" s="520"/>
      <c r="AVA34" s="521"/>
      <c r="AVB34" s="521"/>
      <c r="AVC34" s="521"/>
      <c r="AVD34" s="521"/>
      <c r="AVE34" s="521"/>
      <c r="AVF34" s="521"/>
      <c r="AVG34" s="541"/>
      <c r="AVH34" s="520"/>
      <c r="AVI34" s="521"/>
      <c r="AVJ34" s="521"/>
      <c r="AVK34" s="521"/>
      <c r="AVL34" s="521"/>
      <c r="AVM34" s="521"/>
      <c r="AVN34" s="521"/>
      <c r="AVO34" s="541"/>
      <c r="AVP34" s="520"/>
      <c r="AVQ34" s="521"/>
      <c r="AVR34" s="521"/>
      <c r="AVS34" s="521"/>
      <c r="AVT34" s="521"/>
      <c r="AVU34" s="521"/>
      <c r="AVV34" s="521"/>
      <c r="AVW34" s="541"/>
      <c r="AVX34" s="520"/>
      <c r="AVY34" s="521"/>
      <c r="AVZ34" s="521"/>
      <c r="AWA34" s="521"/>
      <c r="AWB34" s="521"/>
      <c r="AWC34" s="521"/>
      <c r="AWD34" s="522"/>
      <c r="AWE34" s="523"/>
      <c r="AWF34" s="520"/>
      <c r="AWG34" s="521"/>
      <c r="AWH34" s="521"/>
      <c r="AWI34" s="521"/>
      <c r="AWJ34" s="521"/>
      <c r="AWK34" s="521"/>
      <c r="AWL34" s="522"/>
      <c r="AWM34" s="551"/>
      <c r="AWN34" s="520"/>
      <c r="AWO34" s="521"/>
      <c r="AWP34" s="521"/>
      <c r="AWQ34" s="521"/>
      <c r="AWR34" s="521"/>
      <c r="AWS34" s="521"/>
      <c r="AWT34" s="522"/>
      <c r="AWU34" s="523"/>
      <c r="AWV34" s="520"/>
      <c r="AWW34" s="521"/>
      <c r="AWX34" s="521"/>
      <c r="AWY34" s="521"/>
      <c r="AWZ34" s="521"/>
      <c r="AXA34" s="521"/>
      <c r="AXB34" s="522"/>
      <c r="AXC34" s="523"/>
      <c r="AXD34" s="520"/>
      <c r="AXE34" s="521"/>
      <c r="AXF34" s="521"/>
      <c r="AXG34" s="521"/>
      <c r="AXH34" s="521"/>
      <c r="AXI34" s="521"/>
      <c r="AXJ34" s="522"/>
      <c r="AXK34" s="523"/>
      <c r="AXL34" s="520"/>
      <c r="AXM34" s="521"/>
      <c r="AXN34" s="521"/>
      <c r="AXO34" s="521"/>
      <c r="AXP34" s="521"/>
      <c r="AXQ34" s="521"/>
      <c r="AXR34" s="522"/>
      <c r="AXS34" s="523"/>
      <c r="AXT34" s="520"/>
      <c r="AXU34" s="526"/>
      <c r="AXV34" s="526"/>
      <c r="AXW34" s="526"/>
      <c r="AXX34" s="526"/>
      <c r="AXY34" s="526"/>
      <c r="AXZ34" s="522"/>
      <c r="AYA34" s="523"/>
      <c r="AYB34" s="520"/>
      <c r="AYC34" s="521"/>
      <c r="AYD34" s="521"/>
      <c r="AYE34" s="521"/>
      <c r="AYF34" s="521"/>
      <c r="AYG34" s="521"/>
      <c r="AYH34" s="522"/>
      <c r="AYI34" s="523"/>
      <c r="AYJ34" s="520"/>
      <c r="AYK34" s="521"/>
      <c r="AYL34" s="521"/>
      <c r="AYM34" s="521"/>
      <c r="AYN34" s="521"/>
      <c r="AYO34" s="521"/>
      <c r="AYP34" s="522"/>
      <c r="AYQ34" s="523"/>
      <c r="AYR34" s="520"/>
      <c r="AYS34" s="521"/>
      <c r="AYT34" s="521"/>
      <c r="AYU34" s="521"/>
      <c r="AYV34" s="521"/>
      <c r="AYW34" s="521"/>
      <c r="AYX34" s="522"/>
      <c r="AYY34" s="523"/>
      <c r="AYZ34" s="520"/>
      <c r="AZA34" s="521"/>
      <c r="AZB34" s="521"/>
      <c r="AZC34" s="521"/>
      <c r="AZD34" s="521"/>
      <c r="AZE34" s="521"/>
      <c r="AZF34" s="522"/>
      <c r="AZG34" s="523"/>
      <c r="AZH34" s="520"/>
      <c r="AZI34" s="521"/>
      <c r="AZJ34" s="521"/>
      <c r="AZK34" s="521"/>
      <c r="AZL34" s="521"/>
      <c r="AZM34" s="521"/>
      <c r="AZN34" s="522"/>
      <c r="AZO34" s="523"/>
      <c r="AZP34" s="520"/>
      <c r="AZQ34" s="521"/>
      <c r="AZR34" s="521"/>
      <c r="AZS34" s="521"/>
      <c r="AZT34" s="521"/>
      <c r="AZU34" s="521"/>
      <c r="AZV34" s="522"/>
      <c r="AZW34" s="523"/>
      <c r="AZX34" s="520"/>
      <c r="AZY34" s="521"/>
      <c r="AZZ34" s="521"/>
      <c r="BAA34" s="521"/>
      <c r="BAB34" s="521"/>
      <c r="BAC34" s="521"/>
      <c r="BAD34" s="522"/>
      <c r="BAE34" s="523"/>
      <c r="BAF34" s="520"/>
      <c r="BAG34" s="521"/>
      <c r="BAH34" s="521"/>
      <c r="BAI34" s="521"/>
      <c r="BAJ34" s="521"/>
      <c r="BAK34" s="521"/>
      <c r="BAL34" s="522"/>
      <c r="BAM34" s="523"/>
      <c r="BAN34" s="520"/>
      <c r="BAO34" s="521"/>
      <c r="BAP34" s="521"/>
      <c r="BAQ34" s="521"/>
      <c r="BAR34" s="521"/>
      <c r="BAS34" s="521"/>
      <c r="BAT34" s="522"/>
      <c r="BAU34" s="523"/>
      <c r="BAV34" s="520"/>
      <c r="BAW34" s="521"/>
      <c r="BAX34" s="521"/>
      <c r="BAY34" s="521"/>
      <c r="BAZ34" s="521"/>
      <c r="BBA34" s="521"/>
      <c r="BBB34" s="522"/>
      <c r="BBC34" s="523"/>
      <c r="BBD34" s="520"/>
      <c r="BBE34" s="521"/>
      <c r="BBF34" s="521"/>
      <c r="BBG34" s="521"/>
      <c r="BBH34" s="521"/>
      <c r="BBI34" s="521"/>
      <c r="BBJ34" s="522"/>
      <c r="BBK34" s="523"/>
      <c r="BBL34" s="520"/>
      <c r="BBM34" s="521"/>
      <c r="BBN34" s="521"/>
      <c r="BBO34" s="521"/>
      <c r="BBP34" s="521"/>
      <c r="BBQ34" s="521"/>
      <c r="BBR34" s="522"/>
      <c r="BBS34" s="523"/>
      <c r="BBT34" s="520"/>
      <c r="BBU34" s="521"/>
      <c r="BBV34" s="521"/>
      <c r="BBW34" s="521"/>
      <c r="BBX34" s="521"/>
      <c r="BBY34" s="521"/>
      <c r="BBZ34" s="522"/>
      <c r="BCA34" s="523"/>
      <c r="BCB34" s="520"/>
      <c r="BCC34" s="521"/>
      <c r="BCD34" s="521"/>
      <c r="BCE34" s="521"/>
      <c r="BCF34" s="521"/>
      <c r="BCG34" s="521"/>
      <c r="BCH34" s="522"/>
      <c r="BCI34" s="523"/>
      <c r="BCJ34" s="520"/>
      <c r="BCK34" s="521"/>
      <c r="BCL34" s="521"/>
      <c r="BCM34" s="521"/>
      <c r="BCN34" s="521"/>
      <c r="BCO34" s="521"/>
      <c r="BCP34" s="522"/>
      <c r="BCQ34" s="523"/>
      <c r="BCR34" s="520"/>
      <c r="BCS34" s="521"/>
      <c r="BCT34" s="521"/>
      <c r="BCU34" s="521"/>
      <c r="BCV34" s="521"/>
      <c r="BCW34" s="521"/>
      <c r="BCX34" s="522"/>
      <c r="BCY34" s="523"/>
      <c r="BCZ34" s="520"/>
      <c r="BDA34" s="521"/>
      <c r="BDB34" s="521"/>
      <c r="BDC34" s="521"/>
      <c r="BDD34" s="521"/>
      <c r="BDE34" s="521"/>
      <c r="BDF34" s="522"/>
      <c r="BDG34" s="523"/>
      <c r="BDH34" s="520"/>
      <c r="BDI34" s="521"/>
      <c r="BDJ34" s="521"/>
      <c r="BDK34" s="521"/>
      <c r="BDL34" s="521"/>
      <c r="BDM34" s="521"/>
      <c r="BDN34" s="522"/>
      <c r="BDO34" s="523"/>
      <c r="BDP34" s="520"/>
      <c r="BDQ34" s="521"/>
      <c r="BDR34" s="521"/>
      <c r="BDS34" s="521"/>
      <c r="BDT34" s="521"/>
      <c r="BDU34" s="521"/>
      <c r="BDV34" s="522"/>
      <c r="BDW34" s="523"/>
      <c r="BDX34" s="520"/>
      <c r="BDY34" s="521"/>
      <c r="BDZ34" s="521"/>
      <c r="BEA34" s="521"/>
      <c r="BEB34" s="521"/>
      <c r="BEC34" s="521"/>
      <c r="BED34" s="522"/>
      <c r="BEE34" s="523"/>
      <c r="BEF34" s="520"/>
      <c r="BEG34" s="521"/>
      <c r="BEH34" s="521"/>
      <c r="BEI34" s="521"/>
      <c r="BEJ34" s="521"/>
      <c r="BEK34" s="521"/>
      <c r="BEL34" s="522"/>
      <c r="BEM34" s="523"/>
      <c r="BEN34" s="520"/>
      <c r="BEO34" s="521"/>
      <c r="BEP34" s="521"/>
      <c r="BEQ34" s="521"/>
      <c r="BER34" s="521"/>
      <c r="BES34" s="521"/>
      <c r="BET34" s="522"/>
      <c r="BEU34" s="523"/>
      <c r="BEV34" s="520"/>
      <c r="BEW34" s="521"/>
      <c r="BEX34" s="521"/>
      <c r="BEY34" s="521"/>
      <c r="BEZ34" s="521"/>
      <c r="BFA34" s="521"/>
      <c r="BFB34" s="522"/>
      <c r="BFC34" s="523"/>
      <c r="BFD34" s="520"/>
      <c r="BFE34" s="521"/>
      <c r="BFF34" s="521"/>
      <c r="BFG34" s="521"/>
      <c r="BFH34" s="521"/>
      <c r="BFI34" s="521"/>
      <c r="BFJ34" s="522"/>
      <c r="BFK34" s="523"/>
      <c r="BFL34" s="520"/>
      <c r="BFM34" s="521"/>
      <c r="BFN34" s="521"/>
      <c r="BFO34" s="521"/>
      <c r="BFP34" s="521"/>
      <c r="BFQ34" s="521"/>
      <c r="BFR34" s="522"/>
      <c r="BFS34" s="523"/>
      <c r="BFT34" s="520"/>
      <c r="BFU34" s="521"/>
      <c r="BFV34" s="521"/>
      <c r="BFW34" s="521"/>
      <c r="BFX34" s="521"/>
      <c r="BFY34" s="521"/>
      <c r="BFZ34" s="522"/>
      <c r="BGA34" s="523"/>
      <c r="BGB34" s="520"/>
      <c r="BGC34" s="521"/>
      <c r="BGD34" s="521"/>
      <c r="BGE34" s="521"/>
      <c r="BGF34" s="521"/>
      <c r="BGG34" s="521"/>
      <c r="BGH34" s="522"/>
      <c r="BGI34" s="523"/>
      <c r="BGJ34" s="520"/>
      <c r="BGK34" s="521"/>
      <c r="BGL34" s="521"/>
      <c r="BGM34" s="521"/>
      <c r="BGN34" s="521"/>
      <c r="BGO34" s="521"/>
      <c r="BGP34" s="522"/>
      <c r="BGQ34" s="523"/>
      <c r="BGR34" s="520"/>
      <c r="BGS34" s="521"/>
      <c r="BGT34" s="521"/>
      <c r="BGU34" s="521"/>
      <c r="BGV34" s="521"/>
      <c r="BGW34" s="521"/>
      <c r="BGX34" s="522"/>
      <c r="BGY34" s="523"/>
      <c r="BGZ34" s="520"/>
      <c r="BHA34" s="521"/>
      <c r="BHB34" s="521"/>
      <c r="BHC34" s="521"/>
      <c r="BHD34" s="521"/>
      <c r="BHE34" s="521"/>
      <c r="BHF34" s="522"/>
      <c r="BHG34" s="523"/>
      <c r="BHH34" s="520"/>
      <c r="BHI34" s="521"/>
      <c r="BHJ34" s="521"/>
      <c r="BHK34" s="521"/>
      <c r="BHL34" s="521"/>
      <c r="BHM34" s="521"/>
      <c r="BHN34" s="522"/>
      <c r="BHO34" s="523"/>
      <c r="BHP34" s="520"/>
      <c r="BHQ34" s="521"/>
      <c r="BHR34" s="521"/>
      <c r="BHS34" s="521"/>
      <c r="BHT34" s="521"/>
      <c r="BHU34" s="521"/>
      <c r="BHV34" s="522"/>
      <c r="BHW34" s="523"/>
      <c r="BHX34" s="520"/>
      <c r="BHY34" s="521"/>
      <c r="BHZ34" s="521"/>
      <c r="BIA34" s="521"/>
      <c r="BIB34" s="521"/>
      <c r="BIC34" s="521"/>
      <c r="BID34" s="522"/>
      <c r="BIE34" s="523"/>
      <c r="BIF34" s="520"/>
      <c r="BIG34" s="521"/>
      <c r="BIH34" s="521"/>
      <c r="BII34" s="521"/>
      <c r="BIJ34" s="521"/>
      <c r="BIK34" s="521"/>
      <c r="BIL34" s="522"/>
      <c r="BIM34" s="523"/>
      <c r="BIN34" s="520"/>
      <c r="BIO34" s="521"/>
      <c r="BIP34" s="521"/>
      <c r="BIQ34" s="521"/>
      <c r="BIR34" s="521"/>
      <c r="BIS34" s="521"/>
      <c r="BIT34" s="522"/>
      <c r="BIU34" s="551"/>
      <c r="BIV34" s="552"/>
      <c r="BIW34" s="521"/>
      <c r="BIX34" s="521"/>
      <c r="BIY34" s="521"/>
      <c r="BIZ34" s="521"/>
      <c r="BJA34" s="521"/>
      <c r="BJB34" s="522"/>
      <c r="BJC34" s="551"/>
      <c r="BJD34" s="520"/>
      <c r="BJE34" s="521"/>
      <c r="BJF34" s="521"/>
      <c r="BJG34" s="521"/>
      <c r="BJH34" s="521"/>
      <c r="BJI34" s="521"/>
      <c r="BJJ34" s="522"/>
      <c r="BJK34" s="523"/>
      <c r="BJL34" s="520"/>
      <c r="BJM34" s="521"/>
      <c r="BJN34" s="521"/>
      <c r="BJO34" s="521"/>
      <c r="BJP34" s="521"/>
      <c r="BJQ34" s="521"/>
      <c r="BJR34" s="522"/>
      <c r="BJS34" s="523"/>
      <c r="BJT34" s="520"/>
      <c r="BJU34" s="521"/>
      <c r="BJV34" s="521"/>
      <c r="BJW34" s="521"/>
      <c r="BJX34" s="521"/>
      <c r="BJY34" s="521"/>
      <c r="BJZ34" s="522"/>
      <c r="BKA34" s="523"/>
      <c r="BKB34" s="520"/>
      <c r="BKC34" s="521"/>
      <c r="BKD34" s="521"/>
      <c r="BKE34" s="521"/>
      <c r="BKF34" s="521"/>
      <c r="BKG34" s="521"/>
      <c r="BKH34" s="522"/>
      <c r="BKI34" s="523"/>
      <c r="BKJ34" s="520"/>
      <c r="BKK34" s="521"/>
      <c r="BKL34" s="521"/>
      <c r="BKM34" s="521"/>
      <c r="BKN34" s="521"/>
      <c r="BKO34" s="521"/>
      <c r="BKP34" s="522"/>
      <c r="BKQ34" s="523"/>
      <c r="BKR34" s="520"/>
      <c r="BKS34" s="526"/>
      <c r="BKT34" s="526"/>
      <c r="BKU34" s="526"/>
      <c r="BKV34" s="526"/>
      <c r="BKW34" s="526"/>
      <c r="BKX34" s="522"/>
      <c r="BKY34" s="523"/>
      <c r="BKZ34" s="520"/>
      <c r="BLA34" s="521"/>
      <c r="BLB34" s="521"/>
      <c r="BLC34" s="521"/>
      <c r="BLD34" s="521"/>
      <c r="BLE34" s="521"/>
      <c r="BLF34" s="522"/>
      <c r="BLG34" s="523"/>
      <c r="BLH34" s="520"/>
      <c r="BLI34" s="521"/>
      <c r="BLJ34" s="521"/>
      <c r="BLK34" s="521"/>
      <c r="BLL34" s="521"/>
      <c r="BLM34" s="521"/>
      <c r="BLN34" s="522"/>
      <c r="BLO34" s="523"/>
      <c r="BLP34" s="520"/>
      <c r="BLQ34" s="521"/>
      <c r="BLR34" s="521"/>
      <c r="BLS34" s="521"/>
      <c r="BLT34" s="521"/>
      <c r="BLU34" s="521"/>
      <c r="BLV34" s="522"/>
      <c r="BLW34" s="523"/>
      <c r="BLX34" s="520"/>
      <c r="BLY34" s="521"/>
      <c r="BLZ34" s="521"/>
      <c r="BMA34" s="521"/>
      <c r="BMB34" s="521"/>
      <c r="BMC34" s="521"/>
      <c r="BMD34" s="522"/>
      <c r="BME34" s="523"/>
      <c r="BMF34" s="520"/>
      <c r="BMG34" s="526"/>
      <c r="BMH34" s="526"/>
      <c r="BMI34" s="526"/>
      <c r="BMJ34" s="526"/>
      <c r="BMK34" s="526"/>
      <c r="BML34" s="522"/>
      <c r="BMM34" s="523"/>
      <c r="BMN34" s="520"/>
      <c r="BMO34" s="521"/>
      <c r="BMP34" s="521"/>
      <c r="BMQ34" s="521"/>
      <c r="BMR34" s="521"/>
      <c r="BMS34" s="521"/>
      <c r="BMT34" s="522"/>
      <c r="BMU34" s="523"/>
      <c r="BMV34" s="520"/>
      <c r="BMW34" s="521"/>
      <c r="BMX34" s="521"/>
      <c r="BMY34" s="521"/>
      <c r="BMZ34" s="521"/>
      <c r="BNA34" s="521"/>
      <c r="BNB34" s="522"/>
      <c r="BNC34" s="523"/>
      <c r="BND34" s="520"/>
      <c r="BNE34" s="521"/>
      <c r="BNF34" s="521"/>
      <c r="BNG34" s="521"/>
      <c r="BNH34" s="521"/>
      <c r="BNI34" s="521"/>
      <c r="BNJ34" s="522"/>
      <c r="BNK34" s="523"/>
      <c r="BNL34" s="520"/>
      <c r="BNM34" s="521"/>
      <c r="BNN34" s="521"/>
      <c r="BNO34" s="521"/>
      <c r="BNP34" s="521"/>
      <c r="BNQ34" s="521"/>
      <c r="BNR34" s="522"/>
      <c r="BNS34" s="523"/>
      <c r="BNT34" s="520"/>
      <c r="BNU34" s="521"/>
      <c r="BNV34" s="521"/>
      <c r="BNW34" s="521"/>
      <c r="BNX34" s="521"/>
      <c r="BNY34" s="521"/>
      <c r="BNZ34" s="522"/>
      <c r="BOA34" s="523"/>
      <c r="BOB34" s="520"/>
      <c r="BOC34" s="526"/>
      <c r="BOD34" s="526"/>
      <c r="BOE34" s="526"/>
      <c r="BOF34" s="526"/>
      <c r="BOG34" s="526"/>
      <c r="BOH34" s="522"/>
      <c r="BOI34" s="523"/>
      <c r="BOJ34" s="520"/>
      <c r="BOK34" s="521"/>
      <c r="BOL34" s="521"/>
      <c r="BOM34" s="521"/>
      <c r="BON34" s="521"/>
      <c r="BOO34" s="521"/>
      <c r="BOP34" s="522"/>
      <c r="BOQ34" s="523"/>
      <c r="BOR34" s="520"/>
      <c r="BOS34" s="521"/>
      <c r="BOT34" s="521"/>
      <c r="BOU34" s="521"/>
      <c r="BOV34" s="521"/>
      <c r="BOW34" s="521"/>
      <c r="BOX34" s="522"/>
      <c r="BOY34" s="523"/>
      <c r="BOZ34" s="520"/>
      <c r="BPA34" s="521"/>
      <c r="BPB34" s="521"/>
      <c r="BPC34" s="521"/>
      <c r="BPD34" s="521"/>
      <c r="BPE34" s="521"/>
      <c r="BPF34" s="522"/>
      <c r="BPG34" s="523"/>
      <c r="BPH34" s="520"/>
      <c r="BPI34" s="521"/>
      <c r="BPJ34" s="521"/>
      <c r="BPK34" s="521"/>
      <c r="BPL34" s="521"/>
      <c r="BPM34" s="521"/>
      <c r="BPN34" s="522"/>
      <c r="BPO34" s="523"/>
      <c r="BPP34" s="520"/>
      <c r="BPQ34" s="521"/>
      <c r="BPR34" s="521"/>
      <c r="BPS34" s="521"/>
      <c r="BPT34" s="521"/>
      <c r="BPU34" s="521"/>
      <c r="BPV34" s="522"/>
      <c r="BPW34" s="523"/>
      <c r="BPX34" s="520"/>
      <c r="BPY34" s="521"/>
      <c r="BPZ34" s="521"/>
      <c r="BQA34" s="521"/>
      <c r="BQB34" s="521"/>
      <c r="BQC34" s="521"/>
      <c r="BQD34" s="522"/>
      <c r="BQE34" s="523"/>
      <c r="BQF34" s="520"/>
      <c r="BQG34" s="521"/>
      <c r="BQH34" s="521"/>
      <c r="BQI34" s="521"/>
      <c r="BQJ34" s="521"/>
      <c r="BQK34" s="521"/>
      <c r="BQL34" s="522"/>
      <c r="BQM34" s="523"/>
      <c r="BQN34" s="520"/>
      <c r="BQO34" s="521"/>
      <c r="BQP34" s="521"/>
      <c r="BQQ34" s="521"/>
      <c r="BQR34" s="521"/>
      <c r="BQS34" s="521"/>
      <c r="BQT34" s="522"/>
      <c r="BQU34" s="523"/>
      <c r="BQV34" s="520"/>
      <c r="BQW34" s="521"/>
      <c r="BQX34" s="521"/>
      <c r="BQY34" s="521"/>
      <c r="BQZ34" s="521"/>
      <c r="BRA34" s="521"/>
      <c r="BRB34" s="522"/>
      <c r="BRC34" s="523"/>
      <c r="BRD34" s="520"/>
      <c r="BRE34" s="521"/>
      <c r="BRF34" s="521"/>
      <c r="BRG34" s="521"/>
      <c r="BRH34" s="521"/>
      <c r="BRI34" s="521"/>
      <c r="BRJ34" s="522"/>
      <c r="BRK34" s="523"/>
      <c r="BRL34" s="542"/>
      <c r="BRM34" s="543"/>
      <c r="BRN34" s="543"/>
      <c r="BRO34" s="543"/>
      <c r="BRP34" s="543"/>
      <c r="BRQ34" s="543"/>
      <c r="BRR34" s="543"/>
      <c r="BRS34" s="544"/>
      <c r="BRT34" s="520"/>
      <c r="BRU34" s="521"/>
      <c r="BRV34" s="521"/>
      <c r="BRW34" s="521"/>
      <c r="BRX34" s="521"/>
      <c r="BRY34" s="521"/>
      <c r="BRZ34" s="522"/>
      <c r="BSA34" s="523"/>
      <c r="BSB34" s="520"/>
      <c r="BSC34" s="521"/>
      <c r="BSD34" s="521"/>
      <c r="BSE34" s="521"/>
      <c r="BSF34" s="521"/>
      <c r="BSG34" s="521"/>
      <c r="BSH34" s="522"/>
      <c r="BSI34" s="523"/>
      <c r="BSJ34" s="520"/>
      <c r="BSK34" s="521"/>
      <c r="BSL34" s="521"/>
      <c r="BSM34" s="521"/>
      <c r="BSN34" s="521"/>
      <c r="BSO34" s="521"/>
      <c r="BSP34" s="522"/>
      <c r="BSQ34" s="523"/>
      <c r="BSR34" s="520"/>
      <c r="BSS34" s="521"/>
      <c r="BST34" s="521"/>
      <c r="BSU34" s="521"/>
      <c r="BSV34" s="521"/>
      <c r="BSW34" s="521"/>
      <c r="BSX34" s="522"/>
      <c r="BSY34" s="523"/>
      <c r="BSZ34" s="520"/>
      <c r="BTA34" s="521"/>
      <c r="BTB34" s="521"/>
      <c r="BTC34" s="521"/>
      <c r="BTD34" s="521"/>
      <c r="BTE34" s="521"/>
      <c r="BTF34" s="522"/>
      <c r="BTG34" s="523"/>
      <c r="BTH34" s="520"/>
      <c r="BTI34" s="521"/>
      <c r="BTJ34" s="521"/>
      <c r="BTK34" s="521"/>
      <c r="BTL34" s="521"/>
      <c r="BTM34" s="521"/>
      <c r="BTN34" s="543"/>
      <c r="BTO34" s="544"/>
      <c r="BTP34" s="520"/>
      <c r="BTQ34" s="521"/>
      <c r="BTR34" s="521"/>
      <c r="BTS34" s="521"/>
      <c r="BTT34" s="521"/>
      <c r="BTU34" s="521"/>
      <c r="BTV34" s="522"/>
      <c r="BTW34" s="523"/>
      <c r="BTX34" s="520"/>
      <c r="BTY34" s="521"/>
      <c r="BTZ34" s="521"/>
      <c r="BUA34" s="521"/>
      <c r="BUB34" s="521"/>
      <c r="BUC34" s="521"/>
      <c r="BUD34" s="543"/>
      <c r="BUE34" s="544"/>
      <c r="BUF34" s="520"/>
      <c r="BUG34" s="521"/>
      <c r="BUH34" s="521"/>
      <c r="BUI34" s="521"/>
      <c r="BUJ34" s="521"/>
      <c r="BUK34" s="521"/>
      <c r="BUL34" s="543"/>
      <c r="BUM34" s="544"/>
      <c r="BUN34" s="520"/>
      <c r="BUO34" s="521"/>
      <c r="BUP34" s="521"/>
      <c r="BUQ34" s="521"/>
      <c r="BUR34" s="521"/>
      <c r="BUS34" s="521"/>
      <c r="BUT34" s="543"/>
      <c r="BUU34" s="544"/>
      <c r="BUV34" s="520"/>
      <c r="BUW34" s="521"/>
      <c r="BUX34" s="521"/>
      <c r="BUY34" s="521"/>
      <c r="BUZ34" s="521"/>
      <c r="BVA34" s="521"/>
      <c r="BVB34" s="543"/>
      <c r="BVC34" s="544"/>
      <c r="BVD34" s="520"/>
      <c r="BVE34" s="521"/>
      <c r="BVF34" s="521"/>
      <c r="BVG34" s="521"/>
      <c r="BVH34" s="521"/>
      <c r="BVI34" s="521"/>
      <c r="BVJ34" s="543"/>
      <c r="BVK34" s="544"/>
      <c r="BVL34" s="520"/>
      <c r="BVM34" s="521"/>
      <c r="BVN34" s="521"/>
      <c r="BVO34" s="521"/>
      <c r="BVP34" s="521"/>
      <c r="BVQ34" s="521"/>
      <c r="BVR34" s="543"/>
      <c r="BVS34" s="544"/>
      <c r="BVT34" s="520"/>
      <c r="BVU34" s="521"/>
      <c r="BVV34" s="521"/>
      <c r="BVW34" s="521"/>
      <c r="BVX34" s="521"/>
      <c r="BVY34" s="521"/>
      <c r="BVZ34" s="543"/>
      <c r="BWA34" s="544"/>
      <c r="BWB34" s="520"/>
      <c r="BWC34" s="521"/>
      <c r="BWD34" s="521"/>
      <c r="BWE34" s="521"/>
      <c r="BWF34" s="521"/>
      <c r="BWG34" s="521"/>
      <c r="BWH34" s="543"/>
      <c r="BWI34" s="544"/>
      <c r="BWJ34" s="520"/>
      <c r="BWK34" s="521"/>
      <c r="BWL34" s="521"/>
      <c r="BWM34" s="521"/>
      <c r="BWN34" s="521"/>
      <c r="BWO34" s="521"/>
      <c r="BWP34" s="543"/>
      <c r="BWQ34" s="544"/>
      <c r="BWR34" s="520"/>
      <c r="BWS34" s="521"/>
      <c r="BWT34" s="521"/>
      <c r="BWU34" s="521"/>
      <c r="BWV34" s="521"/>
      <c r="BWW34" s="521"/>
      <c r="BWX34" s="543"/>
      <c r="BWY34" s="544"/>
      <c r="BWZ34" s="520"/>
      <c r="BXA34" s="521"/>
      <c r="BXB34" s="521"/>
      <c r="BXC34" s="521"/>
      <c r="BXD34" s="521"/>
      <c r="BXE34" s="521"/>
      <c r="BXF34" s="543"/>
      <c r="BXG34" s="544"/>
      <c r="BXH34" s="520"/>
      <c r="BXI34" s="521"/>
      <c r="BXJ34" s="521"/>
      <c r="BXK34" s="521"/>
      <c r="BXL34" s="521"/>
      <c r="BXM34" s="521"/>
      <c r="BXN34" s="543"/>
      <c r="BXO34" s="544"/>
      <c r="BXP34" s="520"/>
      <c r="BXQ34" s="521"/>
      <c r="BXR34" s="521"/>
      <c r="BXS34" s="521"/>
      <c r="BXT34" s="521"/>
      <c r="BXU34" s="521"/>
      <c r="BXV34" s="543"/>
      <c r="BXW34" s="544"/>
      <c r="BXX34" s="520"/>
      <c r="BXY34" s="521"/>
      <c r="BXZ34" s="521"/>
      <c r="BYA34" s="521"/>
      <c r="BYB34" s="521"/>
      <c r="BYC34" s="521"/>
      <c r="BYD34" s="543"/>
      <c r="BYE34" s="544"/>
      <c r="BYF34" s="520"/>
      <c r="BYG34" s="521"/>
      <c r="BYH34" s="521"/>
      <c r="BYI34" s="521"/>
      <c r="BYJ34" s="521"/>
      <c r="BYK34" s="521"/>
      <c r="BYL34" s="543"/>
      <c r="BYM34" s="544"/>
      <c r="BYN34" s="520"/>
      <c r="BYO34" s="521"/>
      <c r="BYP34" s="521"/>
      <c r="BYQ34" s="521"/>
      <c r="BYR34" s="521"/>
      <c r="BYS34" s="521"/>
      <c r="BYT34" s="543"/>
      <c r="BYU34" s="544"/>
      <c r="BYV34" s="520"/>
      <c r="BYW34" s="521"/>
      <c r="BYX34" s="521"/>
      <c r="BYY34" s="521"/>
      <c r="BYZ34" s="521"/>
      <c r="BZA34" s="521"/>
      <c r="BZB34" s="543"/>
      <c r="BZC34" s="544"/>
      <c r="BZD34" s="520"/>
      <c r="BZE34" s="521"/>
      <c r="BZF34" s="521"/>
      <c r="BZG34" s="521"/>
      <c r="BZH34" s="521"/>
      <c r="BZI34" s="521"/>
      <c r="BZJ34" s="543"/>
      <c r="BZK34" s="544"/>
      <c r="BZL34" s="520"/>
      <c r="BZM34" s="521"/>
      <c r="BZN34" s="521"/>
      <c r="BZO34" s="521"/>
      <c r="BZP34" s="521"/>
      <c r="BZQ34" s="521"/>
      <c r="BZR34" s="543"/>
      <c r="BZS34" s="544"/>
      <c r="BZT34" s="520"/>
      <c r="BZU34" s="521"/>
      <c r="BZV34" s="521"/>
      <c r="BZW34" s="521"/>
      <c r="BZX34" s="521"/>
      <c r="BZY34" s="521"/>
      <c r="BZZ34" s="543"/>
      <c r="CAA34" s="544"/>
      <c r="CAB34" s="520"/>
      <c r="CAC34" s="521"/>
      <c r="CAD34" s="521"/>
      <c r="CAE34" s="521"/>
      <c r="CAF34" s="521"/>
      <c r="CAG34" s="521"/>
      <c r="CAH34" s="543"/>
      <c r="CAI34" s="544"/>
      <c r="CAJ34" s="520"/>
      <c r="CAK34" s="521"/>
      <c r="CAL34" s="521"/>
      <c r="CAM34" s="521"/>
      <c r="CAN34" s="521"/>
      <c r="CAO34" s="521"/>
      <c r="CAP34" s="543"/>
      <c r="CAQ34" s="544"/>
      <c r="CAR34" s="520"/>
      <c r="CAS34" s="521"/>
      <c r="CAT34" s="521"/>
      <c r="CAU34" s="521"/>
      <c r="CAV34" s="521"/>
      <c r="CAW34" s="521"/>
      <c r="CAX34" s="543"/>
      <c r="CAY34" s="544"/>
      <c r="CAZ34" s="520"/>
      <c r="CBA34" s="521"/>
      <c r="CBB34" s="521"/>
      <c r="CBC34" s="521"/>
      <c r="CBD34" s="521"/>
      <c r="CBE34" s="521"/>
      <c r="CBF34" s="543"/>
      <c r="CBG34" s="544"/>
      <c r="CBH34" s="520"/>
      <c r="CBI34" s="521"/>
      <c r="CBJ34" s="521"/>
      <c r="CBK34" s="521"/>
      <c r="CBL34" s="521"/>
      <c r="CBM34" s="521"/>
      <c r="CBN34" s="543"/>
      <c r="CBO34" s="544"/>
      <c r="CBP34" s="520"/>
      <c r="CBQ34" s="521"/>
      <c r="CBR34" s="521"/>
      <c r="CBS34" s="521"/>
      <c r="CBT34" s="521"/>
      <c r="CBU34" s="521"/>
      <c r="CBV34" s="543"/>
      <c r="CBW34" s="544"/>
      <c r="CBX34" s="520"/>
      <c r="CBY34" s="521"/>
      <c r="CBZ34" s="521"/>
      <c r="CCA34" s="521"/>
      <c r="CCB34" s="521"/>
      <c r="CCC34" s="521"/>
      <c r="CCD34" s="543"/>
      <c r="CCE34" s="544"/>
      <c r="CCF34" s="520"/>
      <c r="CCG34" s="521"/>
      <c r="CCH34" s="521"/>
      <c r="CCI34" s="521"/>
      <c r="CCJ34" s="521"/>
      <c r="CCK34" s="521"/>
      <c r="CCL34" s="543"/>
      <c r="CCM34" s="544"/>
      <c r="CCN34" s="520"/>
      <c r="CCO34" s="521"/>
      <c r="CCP34" s="521"/>
      <c r="CCQ34" s="521"/>
      <c r="CCR34" s="521"/>
      <c r="CCS34" s="521"/>
      <c r="CCT34" s="543"/>
      <c r="CCU34" s="544"/>
      <c r="CCV34" s="520"/>
      <c r="CCW34" s="521"/>
      <c r="CCX34" s="521"/>
      <c r="CCY34" s="521"/>
      <c r="CCZ34" s="521"/>
      <c r="CDA34" s="521"/>
      <c r="CDB34" s="543"/>
      <c r="CDC34" s="544"/>
      <c r="CDD34" s="520"/>
      <c r="CDE34" s="521"/>
      <c r="CDF34" s="521"/>
      <c r="CDG34" s="521"/>
      <c r="CDH34" s="521"/>
      <c r="CDI34" s="521"/>
      <c r="CDJ34" s="543"/>
      <c r="CDK34" s="544"/>
      <c r="CDL34" s="520"/>
      <c r="CDM34" s="521"/>
      <c r="CDN34" s="521"/>
      <c r="CDO34" s="521"/>
      <c r="CDP34" s="521"/>
      <c r="CDQ34" s="521"/>
      <c r="CDR34" s="543"/>
      <c r="CDS34" s="544"/>
      <c r="CDT34" s="542"/>
      <c r="CDU34" s="543"/>
      <c r="CDV34" s="543"/>
      <c r="CDW34" s="543"/>
      <c r="CDX34" s="543"/>
      <c r="CDY34" s="543"/>
      <c r="CDZ34" s="543"/>
      <c r="CEA34" s="544"/>
      <c r="CEB34" s="520"/>
      <c r="CEC34" s="521"/>
      <c r="CED34" s="521"/>
      <c r="CEE34" s="521"/>
      <c r="CEF34" s="521"/>
      <c r="CEG34" s="521"/>
      <c r="CEH34" s="543"/>
      <c r="CEI34" s="544"/>
      <c r="CEJ34" s="542"/>
      <c r="CEK34" s="543"/>
      <c r="CEL34" s="543"/>
      <c r="CEM34" s="543"/>
      <c r="CEN34" s="543"/>
      <c r="CEO34" s="543"/>
      <c r="CEP34" s="543"/>
      <c r="CEQ34" s="544"/>
      <c r="CER34" s="520"/>
      <c r="CES34" s="521"/>
      <c r="CET34" s="521"/>
      <c r="CEU34" s="521"/>
      <c r="CEV34" s="521"/>
      <c r="CEW34" s="521"/>
      <c r="CEX34" s="543"/>
      <c r="CEY34" s="544"/>
      <c r="CEZ34" s="520"/>
      <c r="CFA34" s="521"/>
      <c r="CFB34" s="521"/>
      <c r="CFC34" s="521"/>
      <c r="CFD34" s="521"/>
      <c r="CFE34" s="521"/>
      <c r="CFF34" s="543"/>
      <c r="CFG34" s="544"/>
      <c r="CFH34" s="520"/>
      <c r="CFI34" s="521"/>
      <c r="CFJ34" s="521"/>
      <c r="CFK34" s="521"/>
      <c r="CFL34" s="521"/>
      <c r="CFM34" s="521"/>
      <c r="CFN34" s="543"/>
      <c r="CFO34" s="544"/>
      <c r="CFP34" s="520"/>
      <c r="CFQ34" s="521"/>
      <c r="CFR34" s="521"/>
      <c r="CFS34" s="521"/>
      <c r="CFT34" s="521"/>
      <c r="CFU34" s="521"/>
      <c r="CFV34" s="543"/>
      <c r="CFW34" s="544"/>
      <c r="CFX34" s="520"/>
      <c r="CFY34" s="521"/>
      <c r="CFZ34" s="521"/>
      <c r="CGA34" s="521"/>
      <c r="CGB34" s="521"/>
      <c r="CGC34" s="521"/>
      <c r="CGD34" s="543"/>
      <c r="CGE34" s="544"/>
      <c r="CGF34" s="520"/>
      <c r="CGG34" s="526"/>
      <c r="CGH34" s="526"/>
      <c r="CGI34" s="526"/>
      <c r="CGJ34" s="526"/>
      <c r="CGK34" s="526"/>
      <c r="CGL34" s="543"/>
      <c r="CGM34" s="544"/>
      <c r="CGN34" s="527"/>
      <c r="CGO34" s="555"/>
      <c r="CGP34" s="555"/>
      <c r="CGQ34" s="555"/>
      <c r="CGR34" s="555"/>
      <c r="CGS34" s="555"/>
      <c r="CGT34" s="556"/>
      <c r="CGU34" s="557"/>
      <c r="CGV34" s="542"/>
      <c r="CGW34" s="543"/>
      <c r="CGX34" s="543"/>
      <c r="CGY34" s="543"/>
      <c r="CGZ34" s="543"/>
      <c r="CHA34" s="543"/>
      <c r="CHB34" s="543"/>
      <c r="CHC34" s="544"/>
      <c r="CHD34" s="520"/>
      <c r="CHE34" s="521"/>
      <c r="CHF34" s="521"/>
      <c r="CHG34" s="521"/>
      <c r="CHH34" s="521"/>
      <c r="CHI34" s="521"/>
      <c r="CHJ34" s="543"/>
      <c r="CHK34" s="544"/>
      <c r="CHL34" s="520"/>
      <c r="CHM34" s="521"/>
      <c r="CHN34" s="521"/>
      <c r="CHO34" s="521"/>
      <c r="CHP34" s="521"/>
      <c r="CHQ34" s="521"/>
      <c r="CHR34" s="543"/>
      <c r="CHS34" s="544"/>
      <c r="CHT34" s="520"/>
      <c r="CHU34" s="526"/>
      <c r="CHV34" s="526"/>
      <c r="CHW34" s="526"/>
      <c r="CHX34" s="526"/>
      <c r="CHY34" s="526"/>
      <c r="CHZ34" s="543"/>
      <c r="CIA34" s="544"/>
      <c r="CIB34" s="542"/>
      <c r="CIC34" s="543"/>
      <c r="CID34" s="543"/>
      <c r="CIE34" s="543"/>
      <c r="CIF34" s="543"/>
      <c r="CIG34" s="543"/>
      <c r="CIH34" s="543"/>
      <c r="CII34" s="544"/>
      <c r="CIJ34" s="520"/>
      <c r="CIK34" s="521"/>
      <c r="CIL34" s="521"/>
      <c r="CIM34" s="521"/>
      <c r="CIN34" s="521"/>
      <c r="CIO34" s="521"/>
      <c r="CIP34" s="543"/>
      <c r="CIQ34" s="544"/>
      <c r="CIR34" s="520"/>
      <c r="CIS34" s="521"/>
      <c r="CIT34" s="521"/>
      <c r="CIU34" s="521"/>
      <c r="CIV34" s="521"/>
      <c r="CIW34" s="521"/>
      <c r="CIX34" s="543"/>
      <c r="CIY34" s="544"/>
      <c r="CIZ34" s="520"/>
      <c r="CJA34" s="521"/>
      <c r="CJB34" s="521"/>
      <c r="CJC34" s="521"/>
      <c r="CJD34" s="521"/>
      <c r="CJE34" s="521"/>
      <c r="CJF34" s="543"/>
      <c r="CJG34" s="544"/>
      <c r="CJH34" s="520"/>
      <c r="CJI34" s="521"/>
      <c r="CJJ34" s="521"/>
      <c r="CJK34" s="521"/>
      <c r="CJL34" s="521"/>
      <c r="CJM34" s="521"/>
      <c r="CJN34" s="543"/>
      <c r="CJO34" s="558"/>
      <c r="CJP34" s="542"/>
      <c r="CJQ34" s="543"/>
      <c r="CJR34" s="543"/>
      <c r="CJS34" s="543"/>
      <c r="CJT34" s="543"/>
      <c r="CJU34" s="543"/>
      <c r="CJV34" s="543"/>
      <c r="CJW34" s="544"/>
      <c r="CJX34" s="542"/>
      <c r="CJY34" s="543"/>
      <c r="CJZ34" s="543"/>
      <c r="CKA34" s="543"/>
      <c r="CKB34" s="543"/>
      <c r="CKC34" s="543"/>
      <c r="CKD34" s="543"/>
      <c r="CKE34" s="544"/>
      <c r="CKF34" s="542"/>
      <c r="CKG34" s="559"/>
      <c r="CKH34" s="559"/>
      <c r="CKI34" s="559"/>
      <c r="CKJ34" s="559"/>
      <c r="CKK34" s="559"/>
      <c r="CKL34" s="543"/>
      <c r="CKM34" s="544"/>
      <c r="CKN34" s="520"/>
      <c r="CKO34" s="521"/>
      <c r="CKP34" s="521"/>
      <c r="CKQ34" s="521"/>
      <c r="CKR34" s="521"/>
      <c r="CKS34" s="521"/>
      <c r="CKT34" s="543"/>
      <c r="CKU34" s="544"/>
      <c r="CKV34" s="520"/>
      <c r="CKW34" s="521"/>
      <c r="CKX34" s="521"/>
      <c r="CKY34" s="521"/>
      <c r="CKZ34" s="521"/>
      <c r="CLA34" s="521"/>
      <c r="CLB34" s="543"/>
      <c r="CLC34" s="544"/>
      <c r="CLD34" s="520"/>
      <c r="CLE34" s="521"/>
      <c r="CLF34" s="521"/>
      <c r="CLG34" s="521"/>
      <c r="CLH34" s="521"/>
      <c r="CLI34" s="521"/>
      <c r="CLJ34" s="543"/>
      <c r="CLK34" s="544"/>
      <c r="CLL34" s="520"/>
      <c r="CLM34" s="521"/>
      <c r="CLN34" s="521"/>
      <c r="CLO34" s="521"/>
      <c r="CLP34" s="521"/>
      <c r="CLQ34" s="521"/>
      <c r="CLR34" s="543"/>
      <c r="CLS34" s="544"/>
      <c r="CLT34" s="520"/>
      <c r="CLU34" s="521"/>
      <c r="CLV34" s="521"/>
      <c r="CLW34" s="521"/>
      <c r="CLX34" s="521"/>
      <c r="CLY34" s="521"/>
      <c r="CLZ34" s="543"/>
      <c r="CMA34" s="544"/>
      <c r="CMB34" s="520"/>
      <c r="CMC34" s="521"/>
      <c r="CMD34" s="521"/>
      <c r="CME34" s="521"/>
      <c r="CMF34" s="521"/>
      <c r="CMG34" s="521"/>
      <c r="CMH34" s="543"/>
      <c r="CMI34" s="544"/>
      <c r="CMJ34" s="520"/>
      <c r="CMK34" s="521"/>
      <c r="CML34" s="521"/>
      <c r="CMM34" s="521"/>
      <c r="CMN34" s="521"/>
      <c r="CMO34" s="521"/>
      <c r="CMP34" s="543"/>
      <c r="CMQ34" s="544"/>
      <c r="CMR34" s="520"/>
      <c r="CMS34" s="521"/>
      <c r="CMT34" s="521"/>
      <c r="CMU34" s="521"/>
      <c r="CMV34" s="521"/>
      <c r="CMW34" s="521"/>
      <c r="CMX34" s="543"/>
      <c r="CMY34" s="544"/>
      <c r="CMZ34" s="520"/>
      <c r="CNA34" s="521"/>
      <c r="CNB34" s="521"/>
      <c r="CNC34" s="521"/>
      <c r="CND34" s="521"/>
      <c r="CNE34" s="521"/>
      <c r="CNF34" s="543"/>
      <c r="CNG34" s="544"/>
      <c r="CNH34" s="520"/>
      <c r="CNI34" s="521"/>
      <c r="CNJ34" s="521"/>
      <c r="CNK34" s="521"/>
      <c r="CNL34" s="521"/>
      <c r="CNM34" s="521"/>
      <c r="CNN34" s="543"/>
      <c r="CNO34" s="544"/>
      <c r="CNP34" s="520"/>
      <c r="CNQ34" s="521"/>
      <c r="CNR34" s="521"/>
      <c r="CNS34" s="521"/>
      <c r="CNT34" s="521"/>
      <c r="CNU34" s="521"/>
      <c r="CNV34" s="543"/>
      <c r="CNW34" s="544"/>
      <c r="CNX34" s="520"/>
      <c r="CNY34" s="521"/>
      <c r="CNZ34" s="521"/>
      <c r="COA34" s="521"/>
      <c r="COB34" s="521"/>
      <c r="COC34" s="521"/>
      <c r="COD34" s="543"/>
      <c r="COE34" s="544"/>
      <c r="COF34" s="560"/>
      <c r="COG34" s="561"/>
      <c r="COH34" s="561"/>
      <c r="COI34" s="561"/>
      <c r="COJ34" s="561"/>
      <c r="COK34" s="561"/>
      <c r="COL34" s="543"/>
      <c r="COM34" s="544"/>
      <c r="CON34" s="520"/>
      <c r="COO34" s="521"/>
      <c r="COP34" s="521"/>
      <c r="COQ34" s="521"/>
      <c r="COR34" s="521"/>
      <c r="COS34" s="521"/>
      <c r="COT34" s="543"/>
      <c r="COU34" s="544"/>
      <c r="COV34" s="520"/>
      <c r="COW34" s="521"/>
      <c r="COX34" s="521"/>
      <c r="COY34" s="521"/>
      <c r="COZ34" s="521"/>
      <c r="CPA34" s="521"/>
      <c r="CPB34" s="543"/>
      <c r="CPC34" s="544"/>
      <c r="CPD34" s="560"/>
      <c r="CPE34" s="561"/>
      <c r="CPF34" s="561"/>
      <c r="CPG34" s="561"/>
      <c r="CPH34" s="561"/>
      <c r="CPI34" s="561"/>
      <c r="CPJ34" s="543"/>
      <c r="CPK34" s="544"/>
      <c r="CPL34" s="520"/>
      <c r="CPM34" s="521"/>
      <c r="CPN34" s="521"/>
      <c r="CPO34" s="521"/>
      <c r="CPP34" s="521"/>
      <c r="CPQ34" s="521"/>
      <c r="CPR34" s="543"/>
      <c r="CPS34" s="544"/>
      <c r="CPT34" s="520"/>
      <c r="CPU34" s="521"/>
      <c r="CPV34" s="521"/>
      <c r="CPW34" s="521"/>
      <c r="CPX34" s="521"/>
      <c r="CPY34" s="521"/>
      <c r="CPZ34" s="543"/>
      <c r="CQA34" s="544"/>
      <c r="CQB34" s="560"/>
      <c r="CQC34" s="561"/>
      <c r="CQD34" s="561"/>
      <c r="CQE34" s="561"/>
      <c r="CQF34" s="561"/>
      <c r="CQG34" s="561"/>
      <c r="CQH34" s="543"/>
      <c r="CQI34" s="544"/>
      <c r="CQJ34" s="560"/>
      <c r="CQK34" s="561"/>
      <c r="CQL34" s="561"/>
      <c r="CQM34" s="561"/>
      <c r="CQN34" s="561"/>
      <c r="CQO34" s="561"/>
      <c r="CQP34" s="543"/>
      <c r="CQQ34" s="544"/>
      <c r="CQR34" s="562"/>
      <c r="CQS34" s="563"/>
      <c r="CQT34" s="563"/>
      <c r="CQU34" s="563"/>
      <c r="CQV34" s="563"/>
      <c r="CQW34" s="563"/>
      <c r="CQX34" s="543"/>
      <c r="CQY34" s="544"/>
      <c r="CQZ34" s="542"/>
      <c r="CRA34" s="543"/>
      <c r="CRB34" s="543"/>
      <c r="CRC34" s="543"/>
      <c r="CRD34" s="543"/>
      <c r="CRE34" s="543"/>
      <c r="CRF34" s="543"/>
      <c r="CRG34" s="544"/>
      <c r="CRH34" s="520"/>
      <c r="CRI34" s="521"/>
      <c r="CRJ34" s="521"/>
      <c r="CRK34" s="521"/>
      <c r="CRL34" s="521"/>
      <c r="CRM34" s="521"/>
      <c r="CRN34" s="543"/>
      <c r="CRO34" s="544"/>
      <c r="CRP34" s="520"/>
      <c r="CRQ34" s="521"/>
      <c r="CRR34" s="521"/>
      <c r="CRS34" s="521"/>
      <c r="CRT34" s="521"/>
      <c r="CRU34" s="521"/>
      <c r="CRV34" s="521"/>
      <c r="CRW34" s="541"/>
      <c r="CRX34" s="560"/>
      <c r="CRY34" s="561"/>
      <c r="CRZ34" s="561"/>
      <c r="CSA34" s="561"/>
      <c r="CSB34" s="561"/>
      <c r="CSC34" s="561"/>
      <c r="CSD34" s="521"/>
      <c r="CSE34" s="541"/>
      <c r="CSF34" s="542"/>
      <c r="CSG34" s="543"/>
      <c r="CSH34" s="543"/>
      <c r="CSI34" s="543"/>
      <c r="CSJ34" s="543"/>
      <c r="CSK34" s="548"/>
      <c r="CSL34" s="521"/>
      <c r="CSM34" s="541"/>
      <c r="CSN34" s="520"/>
      <c r="CSO34" s="521"/>
      <c r="CSP34" s="521"/>
      <c r="CSQ34" s="521"/>
      <c r="CSR34" s="521"/>
      <c r="CSS34" s="521"/>
      <c r="CST34" s="521"/>
      <c r="CSU34" s="541"/>
      <c r="CSV34" s="520"/>
      <c r="CSW34" s="521"/>
      <c r="CSX34" s="521"/>
      <c r="CSY34" s="521"/>
      <c r="CSZ34" s="521"/>
      <c r="CTA34" s="521"/>
      <c r="CTB34" s="521"/>
      <c r="CTC34" s="541"/>
      <c r="CTD34" s="520"/>
      <c r="CTE34" s="521"/>
      <c r="CTF34" s="521"/>
      <c r="CTG34" s="521"/>
      <c r="CTH34" s="521"/>
      <c r="CTI34" s="521"/>
      <c r="CTJ34" s="543"/>
      <c r="CTK34" s="544"/>
      <c r="CTL34" s="520"/>
      <c r="CTM34" s="521"/>
      <c r="CTN34" s="521"/>
      <c r="CTO34" s="521"/>
      <c r="CTP34" s="521"/>
      <c r="CTQ34" s="521"/>
      <c r="CTR34" s="543"/>
      <c r="CTS34" s="544"/>
      <c r="CTT34" s="562"/>
      <c r="CTU34" s="563"/>
      <c r="CTV34" s="563"/>
      <c r="CTW34" s="563"/>
      <c r="CTX34" s="563"/>
      <c r="CTY34" s="563"/>
      <c r="CTZ34" s="543"/>
      <c r="CUA34" s="544"/>
      <c r="CUB34" s="560"/>
      <c r="CUC34" s="561"/>
      <c r="CUD34" s="561"/>
      <c r="CUE34" s="561"/>
      <c r="CUF34" s="561"/>
      <c r="CUG34" s="561"/>
      <c r="CUH34" s="543"/>
      <c r="CUI34" s="544"/>
      <c r="CUJ34" s="520"/>
      <c r="CUK34" s="521"/>
      <c r="CUL34" s="521"/>
      <c r="CUM34" s="521"/>
      <c r="CUN34" s="521"/>
      <c r="CUO34" s="521"/>
      <c r="CUP34" s="543"/>
      <c r="CUQ34" s="544"/>
      <c r="CUR34" s="520"/>
      <c r="CUS34" s="521"/>
      <c r="CUT34" s="521"/>
      <c r="CUU34" s="521"/>
      <c r="CUV34" s="521"/>
      <c r="CUW34" s="521"/>
      <c r="CUX34" s="543"/>
      <c r="CUY34" s="544"/>
      <c r="CUZ34" s="560"/>
      <c r="CVA34" s="561"/>
      <c r="CVB34" s="561"/>
      <c r="CVC34" s="561"/>
      <c r="CVD34" s="561"/>
      <c r="CVE34" s="561"/>
      <c r="CVF34" s="543"/>
      <c r="CVG34" s="544"/>
      <c r="CVH34" s="520"/>
      <c r="CVI34" s="521"/>
      <c r="CVJ34" s="521"/>
      <c r="CVK34" s="521"/>
      <c r="CVL34" s="521"/>
      <c r="CVM34" s="521"/>
      <c r="CVN34" s="543"/>
      <c r="CVO34" s="544"/>
      <c r="CVP34" s="520"/>
      <c r="CVQ34" s="521"/>
      <c r="CVR34" s="521"/>
      <c r="CVS34" s="521"/>
      <c r="CVT34" s="521"/>
      <c r="CVU34" s="521"/>
      <c r="CVV34" s="543"/>
      <c r="CVW34" s="544"/>
      <c r="CVX34" s="550"/>
      <c r="CVY34" s="522"/>
      <c r="CVZ34" s="522"/>
      <c r="CWA34" s="522"/>
      <c r="CWB34" s="522"/>
      <c r="CWC34" s="522"/>
      <c r="CWD34" s="543"/>
      <c r="CWE34" s="544"/>
      <c r="CWF34" s="560"/>
      <c r="CWG34" s="561"/>
      <c r="CWH34" s="561"/>
      <c r="CWI34" s="561"/>
      <c r="CWJ34" s="561"/>
      <c r="CWK34" s="561"/>
      <c r="CWL34" s="543"/>
      <c r="CWM34" s="544"/>
      <c r="CWN34" s="520"/>
      <c r="CWO34" s="521"/>
      <c r="CWP34" s="521"/>
      <c r="CWQ34" s="521"/>
      <c r="CWR34" s="521"/>
      <c r="CWS34" s="521"/>
      <c r="CWT34" s="543"/>
      <c r="CWU34" s="544"/>
      <c r="CWV34" s="520"/>
      <c r="CWW34" s="521"/>
      <c r="CWX34" s="521"/>
      <c r="CWY34" s="521"/>
      <c r="CWZ34" s="521"/>
      <c r="CXA34" s="521"/>
      <c r="CXB34" s="522"/>
      <c r="CXC34" s="564"/>
      <c r="CXD34" s="520"/>
      <c r="CXE34" s="521"/>
      <c r="CXF34" s="521"/>
      <c r="CXG34" s="521"/>
      <c r="CXH34" s="521"/>
      <c r="CXI34" s="521"/>
      <c r="CXJ34" s="522"/>
      <c r="CXK34" s="564"/>
      <c r="CXL34" s="520"/>
      <c r="CXM34" s="521"/>
      <c r="CXN34" s="521"/>
      <c r="CXO34" s="521"/>
      <c r="CXP34" s="521"/>
      <c r="CXQ34" s="521"/>
      <c r="CXR34" s="522"/>
      <c r="CXS34" s="564"/>
      <c r="CXT34" s="520"/>
      <c r="CXU34" s="521"/>
      <c r="CXV34" s="521"/>
      <c r="CXW34" s="521"/>
      <c r="CXX34" s="521"/>
      <c r="CXY34" s="521"/>
      <c r="CXZ34" s="522"/>
      <c r="CYA34" s="564"/>
      <c r="CYB34" s="520"/>
      <c r="CYC34" s="521"/>
      <c r="CYD34" s="521"/>
      <c r="CYE34" s="521"/>
      <c r="CYF34" s="521"/>
      <c r="CYG34" s="521"/>
      <c r="CYH34" s="522"/>
      <c r="CYI34" s="564"/>
      <c r="CYJ34" s="520"/>
      <c r="CYK34" s="521"/>
      <c r="CYL34" s="521"/>
      <c r="CYM34" s="521"/>
      <c r="CYN34" s="521"/>
      <c r="CYO34" s="521"/>
      <c r="CYP34" s="522"/>
      <c r="CYQ34" s="564"/>
      <c r="CYR34" s="520"/>
      <c r="CYS34" s="521"/>
      <c r="CYT34" s="521"/>
      <c r="CYU34" s="521"/>
      <c r="CYV34" s="521"/>
      <c r="CYW34" s="521"/>
      <c r="CYX34" s="522"/>
      <c r="CYY34" s="564"/>
      <c r="CYZ34" s="520"/>
      <c r="CZA34" s="521"/>
      <c r="CZB34" s="521"/>
      <c r="CZC34" s="521"/>
      <c r="CZD34" s="521"/>
      <c r="CZE34" s="521"/>
      <c r="CZF34" s="522"/>
      <c r="CZG34" s="564"/>
      <c r="CZH34" s="560"/>
      <c r="CZI34" s="561"/>
      <c r="CZJ34" s="561"/>
      <c r="CZK34" s="561"/>
      <c r="CZL34" s="561"/>
      <c r="CZM34" s="561"/>
      <c r="CZN34" s="522"/>
      <c r="CZO34" s="564"/>
      <c r="CZP34" s="560"/>
      <c r="CZQ34" s="561"/>
      <c r="CZR34" s="561"/>
      <c r="CZS34" s="561"/>
      <c r="CZT34" s="561"/>
      <c r="CZU34" s="561"/>
      <c r="CZV34" s="522"/>
      <c r="CZW34" s="564"/>
      <c r="CZX34" s="542"/>
      <c r="CZY34" s="543"/>
      <c r="CZZ34" s="543"/>
      <c r="DAA34" s="543"/>
      <c r="DAB34" s="543"/>
      <c r="DAC34" s="543"/>
      <c r="DAD34" s="543"/>
      <c r="DAE34" s="565"/>
      <c r="DAF34" s="560"/>
      <c r="DAG34" s="561"/>
      <c r="DAH34" s="561"/>
      <c r="DAI34" s="561"/>
      <c r="DAJ34" s="561"/>
      <c r="DAK34" s="561"/>
      <c r="DAL34" s="543"/>
      <c r="DAM34" s="565"/>
      <c r="DAN34" s="542"/>
      <c r="DAO34" s="543"/>
      <c r="DAP34" s="543"/>
      <c r="DAQ34" s="543"/>
      <c r="DAR34" s="543"/>
      <c r="DAS34" s="543"/>
      <c r="DAT34" s="543"/>
      <c r="DAU34" s="565"/>
      <c r="DAV34" s="560"/>
      <c r="DAW34" s="561"/>
      <c r="DAX34" s="561"/>
      <c r="DAY34" s="561"/>
      <c r="DAZ34" s="561"/>
      <c r="DBA34" s="561"/>
      <c r="DBB34" s="543"/>
      <c r="DBC34" s="565"/>
      <c r="DBD34" s="520"/>
      <c r="DBE34" s="521"/>
      <c r="DBF34" s="521"/>
      <c r="DBG34" s="521"/>
      <c r="DBH34" s="521"/>
      <c r="DBI34" s="521"/>
      <c r="DBJ34" s="543"/>
      <c r="DBK34" s="565"/>
      <c r="DBL34" s="520"/>
      <c r="DBM34" s="521"/>
      <c r="DBN34" s="521"/>
      <c r="DBO34" s="521"/>
      <c r="DBP34" s="521"/>
      <c r="DBQ34" s="521"/>
      <c r="DBR34" s="543"/>
      <c r="DBS34" s="565"/>
      <c r="DBT34" s="520"/>
      <c r="DBU34" s="521"/>
      <c r="DBV34" s="521"/>
      <c r="DBW34" s="521"/>
      <c r="DBX34" s="521"/>
      <c r="DBY34" s="521"/>
      <c r="DBZ34" s="543"/>
      <c r="DCA34" s="565"/>
      <c r="DCB34" s="520"/>
      <c r="DCC34" s="521"/>
      <c r="DCD34" s="521"/>
      <c r="DCE34" s="521"/>
      <c r="DCF34" s="521"/>
      <c r="DCG34" s="521"/>
      <c r="DCH34" s="543"/>
      <c r="DCI34" s="565"/>
      <c r="DCJ34" s="560"/>
      <c r="DCK34" s="561"/>
      <c r="DCL34" s="561"/>
      <c r="DCM34" s="561"/>
      <c r="DCN34" s="561"/>
      <c r="DCO34" s="561"/>
      <c r="DCP34" s="543"/>
      <c r="DCQ34" s="565"/>
      <c r="DCR34" s="520"/>
      <c r="DCS34" s="521"/>
      <c r="DCT34" s="521"/>
      <c r="DCU34" s="521"/>
      <c r="DCV34" s="521"/>
      <c r="DCW34" s="521"/>
      <c r="DCX34" s="543"/>
      <c r="DCY34" s="565"/>
      <c r="DCZ34" s="560"/>
      <c r="DDA34" s="561"/>
      <c r="DDB34" s="561"/>
      <c r="DDC34" s="561"/>
      <c r="DDD34" s="561"/>
      <c r="DDE34" s="561"/>
      <c r="DDF34" s="543"/>
      <c r="DDG34" s="565"/>
      <c r="DDH34" s="550"/>
      <c r="DDI34" s="522"/>
      <c r="DDJ34" s="522"/>
      <c r="DDK34" s="522"/>
      <c r="DDL34" s="522"/>
      <c r="DDM34" s="522"/>
      <c r="DDN34" s="522"/>
      <c r="DDO34" s="564"/>
      <c r="DDP34" s="520"/>
      <c r="DDQ34" s="521"/>
      <c r="DDR34" s="521"/>
      <c r="DDS34" s="521"/>
      <c r="DDT34" s="521"/>
      <c r="DDU34" s="521"/>
      <c r="DDV34" s="522"/>
      <c r="DDW34" s="564"/>
      <c r="DDX34" s="560"/>
      <c r="DDY34" s="561"/>
      <c r="DDZ34" s="561"/>
      <c r="DEA34" s="561"/>
      <c r="DEB34" s="561"/>
      <c r="DEC34" s="561"/>
      <c r="DED34" s="522"/>
      <c r="DEE34" s="564"/>
      <c r="DEF34" s="560"/>
      <c r="DEG34" s="561"/>
      <c r="DEH34" s="561"/>
      <c r="DEI34" s="561"/>
      <c r="DEJ34" s="561"/>
      <c r="DEK34" s="561"/>
      <c r="DEL34" s="522"/>
      <c r="DEM34" s="564"/>
      <c r="DEN34" s="560"/>
      <c r="DEO34" s="561"/>
      <c r="DEP34" s="561"/>
      <c r="DEQ34" s="561"/>
      <c r="DER34" s="561"/>
      <c r="DES34" s="561"/>
      <c r="DET34" s="522"/>
      <c r="DEU34" s="564"/>
      <c r="DEV34" s="520"/>
      <c r="DEW34" s="521"/>
      <c r="DEX34" s="521"/>
      <c r="DEY34" s="521"/>
      <c r="DEZ34" s="521"/>
      <c r="DFA34" s="521"/>
      <c r="DFB34" s="522"/>
      <c r="DFC34" s="564"/>
      <c r="DFD34" s="560"/>
      <c r="DFE34" s="561"/>
      <c r="DFF34" s="561"/>
      <c r="DFG34" s="561"/>
      <c r="DFH34" s="561"/>
      <c r="DFI34" s="561"/>
      <c r="DFJ34" s="522"/>
      <c r="DFK34" s="564"/>
      <c r="DFL34" s="560"/>
      <c r="DFM34" s="561"/>
      <c r="DFN34" s="561"/>
      <c r="DFO34" s="561"/>
      <c r="DFP34" s="561"/>
      <c r="DFQ34" s="561"/>
      <c r="DFR34" s="522"/>
      <c r="DFS34" s="564"/>
      <c r="DFT34" s="520"/>
      <c r="DFU34" s="521"/>
      <c r="DFV34" s="521"/>
      <c r="DFW34" s="521"/>
      <c r="DFX34" s="521"/>
      <c r="DFY34" s="521"/>
      <c r="DFZ34" s="522"/>
      <c r="DGA34" s="564"/>
      <c r="DGB34" s="520"/>
      <c r="DGC34" s="521"/>
      <c r="DGD34" s="521"/>
      <c r="DGE34" s="521"/>
      <c r="DGF34" s="521"/>
      <c r="DGG34" s="521"/>
      <c r="DGH34" s="522"/>
      <c r="DGI34" s="564"/>
      <c r="DGJ34" s="542"/>
      <c r="DGK34" s="559"/>
      <c r="DGL34" s="559"/>
      <c r="DGM34" s="559"/>
      <c r="DGN34" s="559"/>
      <c r="DGO34" s="559"/>
      <c r="DGP34" s="543"/>
      <c r="DGQ34" s="565"/>
      <c r="DGR34" s="520"/>
      <c r="DGS34" s="521"/>
      <c r="DGT34" s="521"/>
      <c r="DGU34" s="521"/>
      <c r="DGV34" s="521"/>
      <c r="DGW34" s="521"/>
      <c r="DGX34" s="543"/>
      <c r="DGY34" s="565"/>
      <c r="DGZ34" s="520"/>
      <c r="DHA34" s="521"/>
      <c r="DHB34" s="521"/>
      <c r="DHC34" s="521"/>
      <c r="DHD34" s="521"/>
      <c r="DHE34" s="521"/>
      <c r="DHF34" s="543"/>
      <c r="DHG34" s="565"/>
      <c r="DHH34" s="560"/>
      <c r="DHI34" s="561"/>
      <c r="DHJ34" s="561"/>
      <c r="DHK34" s="561"/>
      <c r="DHL34" s="561"/>
      <c r="DHM34" s="561"/>
      <c r="DHN34" s="543"/>
      <c r="DHO34" s="565"/>
      <c r="DHP34" s="560"/>
      <c r="DHQ34" s="561"/>
      <c r="DHR34" s="561"/>
      <c r="DHS34" s="561"/>
      <c r="DHT34" s="561"/>
      <c r="DHU34" s="561"/>
      <c r="DHV34" s="543"/>
      <c r="DHW34" s="565"/>
      <c r="DHX34" s="560"/>
      <c r="DHY34" s="561"/>
      <c r="DHZ34" s="561"/>
      <c r="DIA34" s="561"/>
      <c r="DIB34" s="561"/>
      <c r="DIC34" s="561"/>
      <c r="DID34" s="543"/>
      <c r="DIE34" s="565"/>
      <c r="DIF34" s="520"/>
      <c r="DIG34" s="521"/>
      <c r="DIH34" s="521"/>
      <c r="DII34" s="521"/>
      <c r="DIJ34" s="521"/>
      <c r="DIK34" s="521"/>
      <c r="DIL34" s="543"/>
      <c r="DIM34" s="565"/>
      <c r="DIN34" s="562"/>
      <c r="DIO34" s="563"/>
      <c r="DIP34" s="563"/>
      <c r="DIQ34" s="563"/>
      <c r="DIR34" s="563"/>
      <c r="DIS34" s="563"/>
      <c r="DIT34" s="543"/>
      <c r="DIU34" s="565"/>
      <c r="DIV34" s="560"/>
      <c r="DIW34" s="561"/>
      <c r="DIX34" s="561"/>
      <c r="DIY34" s="561"/>
      <c r="DIZ34" s="561"/>
      <c r="DJA34" s="561"/>
      <c r="DJB34" s="543"/>
      <c r="DJC34" s="565"/>
      <c r="DJD34" s="560"/>
      <c r="DJE34" s="561"/>
      <c r="DJF34" s="561"/>
      <c r="DJG34" s="561"/>
      <c r="DJH34" s="561"/>
      <c r="DJI34" s="561"/>
      <c r="DJJ34" s="543"/>
      <c r="DJK34" s="565"/>
      <c r="DJL34" s="520"/>
      <c r="DJM34" s="521"/>
      <c r="DJN34" s="521"/>
      <c r="DJO34" s="521"/>
      <c r="DJP34" s="521"/>
      <c r="DJQ34" s="521"/>
      <c r="DJR34" s="543"/>
      <c r="DJS34" s="565"/>
      <c r="DJT34" s="520"/>
      <c r="DJU34" s="526"/>
      <c r="DJV34" s="526"/>
      <c r="DJW34" s="526"/>
      <c r="DJX34" s="526"/>
      <c r="DJY34" s="526"/>
      <c r="DJZ34" s="543"/>
      <c r="DKA34" s="565"/>
      <c r="DKB34" s="520"/>
      <c r="DKC34" s="526"/>
      <c r="DKD34" s="526"/>
      <c r="DKE34" s="526"/>
      <c r="DKF34" s="526"/>
      <c r="DKG34" s="526"/>
      <c r="DKH34" s="543"/>
      <c r="DKI34" s="565"/>
      <c r="DKJ34" s="560"/>
      <c r="DKK34" s="561"/>
      <c r="DKL34" s="561"/>
      <c r="DKM34" s="561"/>
      <c r="DKN34" s="561"/>
      <c r="DKO34" s="561"/>
      <c r="DKP34" s="543"/>
      <c r="DKQ34" s="565"/>
      <c r="DKR34" s="520"/>
      <c r="DKS34" s="521"/>
      <c r="DKT34" s="521"/>
      <c r="DKU34" s="521"/>
      <c r="DKV34" s="521"/>
      <c r="DKW34" s="521"/>
      <c r="DKX34" s="543"/>
      <c r="DKY34" s="565"/>
      <c r="DKZ34" s="520"/>
      <c r="DLA34" s="521"/>
      <c r="DLB34" s="521"/>
      <c r="DLC34" s="521"/>
      <c r="DLD34" s="521"/>
      <c r="DLE34" s="521"/>
      <c r="DLF34" s="543"/>
      <c r="DLG34" s="565"/>
      <c r="DLH34" s="520"/>
      <c r="DLI34" s="521"/>
      <c r="DLJ34" s="521"/>
      <c r="DLK34" s="521"/>
      <c r="DLL34" s="521"/>
      <c r="DLM34" s="521"/>
      <c r="DLN34" s="543"/>
      <c r="DLO34" s="565"/>
      <c r="DLP34" s="560"/>
      <c r="DLQ34" s="561"/>
      <c r="DLR34" s="561"/>
      <c r="DLS34" s="561"/>
      <c r="DLT34" s="561"/>
      <c r="DLU34" s="561"/>
      <c r="DLV34" s="543"/>
      <c r="DLW34" s="565"/>
      <c r="DLX34" s="520"/>
      <c r="DLY34" s="521"/>
      <c r="DLZ34" s="521"/>
      <c r="DMA34" s="521"/>
      <c r="DMB34" s="521"/>
      <c r="DMC34" s="521"/>
      <c r="DMD34" s="543"/>
      <c r="DME34" s="565"/>
      <c r="DMF34" s="560"/>
      <c r="DMG34" s="561"/>
      <c r="DMH34" s="561"/>
      <c r="DMI34" s="561"/>
      <c r="DMJ34" s="561"/>
      <c r="DMK34" s="561"/>
      <c r="DML34" s="543"/>
      <c r="DMM34" s="565"/>
      <c r="DMN34" s="520"/>
      <c r="DMO34" s="521"/>
      <c r="DMP34" s="521"/>
      <c r="DMQ34" s="521"/>
      <c r="DMR34" s="521"/>
      <c r="DMS34" s="521"/>
      <c r="DMT34" s="543"/>
      <c r="DMU34" s="565"/>
      <c r="DMV34" s="560"/>
      <c r="DMW34" s="561"/>
      <c r="DMX34" s="561"/>
      <c r="DMY34" s="561"/>
      <c r="DMZ34" s="561"/>
      <c r="DNA34" s="561"/>
      <c r="DNB34" s="566"/>
      <c r="DNC34" s="544"/>
      <c r="DND34" s="520"/>
      <c r="DNE34" s="521"/>
      <c r="DNF34" s="521"/>
      <c r="DNG34" s="521"/>
      <c r="DNH34" s="521"/>
      <c r="DNI34" s="521"/>
      <c r="DNJ34" s="543"/>
      <c r="DNK34" s="565"/>
      <c r="DNL34" s="520"/>
      <c r="DNM34" s="521"/>
      <c r="DNN34" s="521"/>
      <c r="DNO34" s="521"/>
      <c r="DNP34" s="521"/>
      <c r="DNQ34" s="521"/>
      <c r="DNR34" s="543"/>
      <c r="DNS34" s="565"/>
      <c r="DNT34" s="560"/>
      <c r="DNU34" s="561"/>
      <c r="DNV34" s="561"/>
      <c r="DNW34" s="561"/>
      <c r="DNX34" s="561"/>
      <c r="DNY34" s="561"/>
      <c r="DNZ34" s="543"/>
      <c r="DOA34" s="565"/>
      <c r="DOB34" s="542"/>
      <c r="DOC34" s="543"/>
      <c r="DOD34" s="543"/>
      <c r="DOE34" s="543"/>
      <c r="DOF34" s="543"/>
      <c r="DOG34" s="543"/>
      <c r="DOH34" s="543"/>
      <c r="DOI34" s="565"/>
      <c r="DOJ34" s="560"/>
      <c r="DOK34" s="561"/>
      <c r="DOL34" s="561"/>
      <c r="DOM34" s="561"/>
      <c r="DON34" s="561"/>
      <c r="DOO34" s="561"/>
      <c r="DOP34" s="543"/>
      <c r="DOQ34" s="565"/>
      <c r="DOR34" s="560"/>
      <c r="DOS34" s="561"/>
      <c r="DOT34" s="561"/>
      <c r="DOU34" s="561"/>
      <c r="DOV34" s="561"/>
      <c r="DOW34" s="561"/>
      <c r="DOX34" s="543"/>
      <c r="DOY34" s="565"/>
      <c r="DOZ34" s="542"/>
      <c r="DPA34" s="543"/>
      <c r="DPB34" s="543"/>
      <c r="DPC34" s="543"/>
      <c r="DPD34" s="543"/>
      <c r="DPE34" s="543"/>
      <c r="DPF34" s="543"/>
      <c r="DPG34" s="565"/>
      <c r="DPH34" s="520"/>
      <c r="DPI34" s="521"/>
      <c r="DPJ34" s="521"/>
      <c r="DPK34" s="521"/>
      <c r="DPL34" s="521"/>
      <c r="DPM34" s="521"/>
      <c r="DPN34" s="543"/>
      <c r="DPO34" s="565"/>
      <c r="DPP34" s="520"/>
      <c r="DPQ34" s="521"/>
      <c r="DPR34" s="521"/>
      <c r="DPS34" s="521"/>
      <c r="DPT34" s="521"/>
      <c r="DPU34" s="521"/>
      <c r="DPV34" s="566"/>
      <c r="DPW34" s="544"/>
      <c r="DPX34" s="520"/>
      <c r="DPY34" s="521"/>
      <c r="DPZ34" s="521"/>
      <c r="DQA34" s="521"/>
      <c r="DQB34" s="521"/>
      <c r="DQC34" s="521"/>
      <c r="DQD34" s="566"/>
      <c r="DQE34" s="544"/>
      <c r="DQF34" s="560"/>
      <c r="DQG34" s="561"/>
      <c r="DQH34" s="561"/>
      <c r="DQI34" s="561"/>
      <c r="DQJ34" s="561"/>
      <c r="DQK34" s="561"/>
      <c r="DQL34" s="525"/>
      <c r="DQM34" s="544"/>
      <c r="DQN34" s="520"/>
      <c r="DQO34" s="521"/>
      <c r="DQP34" s="521"/>
      <c r="DQQ34" s="521"/>
      <c r="DQR34" s="521"/>
      <c r="DQS34" s="521"/>
      <c r="DQT34" s="566"/>
      <c r="DQU34" s="544"/>
      <c r="DQV34" s="520"/>
      <c r="DQW34" s="521"/>
      <c r="DQX34" s="521"/>
      <c r="DQY34" s="521"/>
      <c r="DQZ34" s="521"/>
      <c r="DRA34" s="521"/>
      <c r="DRB34" s="543"/>
      <c r="DRC34" s="565"/>
      <c r="DRD34" s="542"/>
      <c r="DRE34" s="543"/>
      <c r="DRF34" s="543"/>
      <c r="DRG34" s="543"/>
      <c r="DRH34" s="543"/>
      <c r="DRI34" s="543"/>
      <c r="DRJ34" s="543"/>
      <c r="DRK34" s="565"/>
      <c r="DRL34" s="520"/>
      <c r="DRM34" s="521"/>
      <c r="DRN34" s="521"/>
      <c r="DRO34" s="521"/>
      <c r="DRP34" s="521"/>
      <c r="DRQ34" s="521"/>
      <c r="DRR34" s="543"/>
      <c r="DRS34" s="565"/>
      <c r="DRT34" s="542"/>
      <c r="DRU34" s="543"/>
      <c r="DRV34" s="543"/>
      <c r="DRW34" s="543"/>
      <c r="DRX34" s="543"/>
      <c r="DRY34" s="543"/>
      <c r="DRZ34" s="543"/>
      <c r="DSA34" s="565"/>
      <c r="DSB34" s="520"/>
      <c r="DSC34" s="521"/>
      <c r="DSD34" s="521"/>
      <c r="DSE34" s="521"/>
      <c r="DSF34" s="521"/>
      <c r="DSG34" s="521"/>
      <c r="DSH34" s="543"/>
      <c r="DSI34" s="565"/>
      <c r="DSJ34" s="560"/>
      <c r="DSK34" s="561"/>
      <c r="DSL34" s="561"/>
      <c r="DSM34" s="561"/>
      <c r="DSN34" s="561"/>
      <c r="DSO34" s="561"/>
      <c r="DSP34" s="543"/>
      <c r="DSQ34" s="565"/>
      <c r="DSR34" s="520"/>
      <c r="DSS34" s="521"/>
      <c r="DST34" s="521"/>
      <c r="DSU34" s="521"/>
      <c r="DSV34" s="521"/>
      <c r="DSW34" s="521"/>
      <c r="DSX34" s="543"/>
      <c r="DSY34" s="565"/>
      <c r="DSZ34" s="520"/>
      <c r="DTA34" s="521"/>
      <c r="DTB34" s="521"/>
      <c r="DTC34" s="521"/>
      <c r="DTD34" s="521"/>
      <c r="DTE34" s="521"/>
      <c r="DTF34" s="543"/>
      <c r="DTG34" s="565"/>
      <c r="DTH34" s="520"/>
      <c r="DTI34" s="521"/>
      <c r="DTJ34" s="521"/>
      <c r="DTK34" s="521"/>
      <c r="DTL34" s="521"/>
      <c r="DTM34" s="521"/>
      <c r="DTN34" s="543"/>
      <c r="DTO34" s="565"/>
      <c r="DTP34" s="560"/>
      <c r="DTQ34" s="561"/>
      <c r="DTR34" s="561"/>
      <c r="DTS34" s="561"/>
      <c r="DTT34" s="561"/>
      <c r="DTU34" s="561"/>
      <c r="DTV34" s="543"/>
      <c r="DTW34" s="565"/>
      <c r="DTX34" s="520"/>
      <c r="DTY34" s="521"/>
      <c r="DTZ34" s="521"/>
      <c r="DUA34" s="521"/>
      <c r="DUB34" s="521"/>
      <c r="DUC34" s="521"/>
      <c r="DUD34" s="543"/>
      <c r="DUE34" s="565"/>
      <c r="DUF34" s="520"/>
      <c r="DUG34" s="521"/>
      <c r="DUH34" s="521"/>
      <c r="DUI34" s="521"/>
      <c r="DUJ34" s="521"/>
      <c r="DUK34" s="521"/>
      <c r="DUL34" s="543"/>
      <c r="DUM34" s="565"/>
      <c r="DUN34" s="560"/>
      <c r="DUO34" s="561"/>
      <c r="DUP34" s="561"/>
      <c r="DUQ34" s="561"/>
      <c r="DUR34" s="561"/>
      <c r="DUS34" s="561"/>
      <c r="DUT34" s="543"/>
      <c r="DUU34" s="565"/>
      <c r="DUV34" s="520"/>
      <c r="DUW34" s="521"/>
      <c r="DUX34" s="521"/>
      <c r="DUY34" s="521"/>
      <c r="DUZ34" s="521"/>
      <c r="DVA34" s="521"/>
      <c r="DVB34" s="543"/>
      <c r="DVC34" s="565"/>
      <c r="DVD34" s="542"/>
      <c r="DVE34" s="543"/>
      <c r="DVF34" s="543"/>
      <c r="DVG34" s="543"/>
      <c r="DVH34" s="543"/>
      <c r="DVI34" s="543"/>
      <c r="DVJ34" s="543"/>
      <c r="DVK34" s="565"/>
      <c r="DVL34" s="562"/>
      <c r="DVM34" s="563"/>
      <c r="DVN34" s="563"/>
      <c r="DVO34" s="563"/>
      <c r="DVP34" s="563"/>
      <c r="DVQ34" s="563"/>
      <c r="DVR34" s="543"/>
      <c r="DVS34" s="565"/>
      <c r="DVT34" s="520"/>
      <c r="DVU34" s="521"/>
      <c r="DVV34" s="521"/>
      <c r="DVW34" s="521"/>
      <c r="DVX34" s="521"/>
      <c r="DVY34" s="521"/>
      <c r="DVZ34" s="543"/>
      <c r="DWA34" s="565"/>
      <c r="DWB34" s="520"/>
      <c r="DWC34" s="521"/>
      <c r="DWD34" s="521"/>
      <c r="DWE34" s="521"/>
      <c r="DWF34" s="521"/>
      <c r="DWG34" s="521"/>
      <c r="DWH34" s="543"/>
      <c r="DWI34" s="565"/>
      <c r="DWJ34" s="520"/>
      <c r="DWK34" s="521"/>
      <c r="DWL34" s="521"/>
      <c r="DWM34" s="521"/>
      <c r="DWN34" s="521"/>
      <c r="DWO34" s="521"/>
      <c r="DWP34" s="543"/>
      <c r="DWQ34" s="565"/>
      <c r="DWR34" s="520"/>
      <c r="DWS34" s="521"/>
      <c r="DWT34" s="521"/>
      <c r="DWU34" s="521"/>
      <c r="DWV34" s="521"/>
      <c r="DWW34" s="521"/>
      <c r="DWX34" s="543"/>
      <c r="DWY34" s="565"/>
      <c r="DWZ34" s="560"/>
      <c r="DXA34" s="561"/>
      <c r="DXB34" s="561"/>
      <c r="DXC34" s="561"/>
      <c r="DXD34" s="561"/>
      <c r="DXE34" s="561"/>
      <c r="DXF34" s="543"/>
      <c r="DXG34" s="565"/>
      <c r="DXH34" s="560"/>
      <c r="DXI34" s="561"/>
      <c r="DXJ34" s="561"/>
      <c r="DXK34" s="561"/>
      <c r="DXL34" s="561"/>
      <c r="DXM34" s="561"/>
      <c r="DXN34" s="543"/>
      <c r="DXO34" s="565"/>
      <c r="DXP34" s="609"/>
      <c r="DXQ34" s="610"/>
      <c r="DXR34" s="610"/>
      <c r="DXS34" s="610"/>
      <c r="DXT34" s="610"/>
      <c r="DXU34" s="600"/>
      <c r="DXV34" s="64"/>
      <c r="DXW34" s="68"/>
      <c r="DXX34" s="612"/>
      <c r="DXY34" s="600"/>
      <c r="DXZ34" s="600"/>
      <c r="DYA34" s="600"/>
      <c r="DYB34" s="600"/>
      <c r="DYC34" s="600"/>
      <c r="DYD34" s="64"/>
      <c r="DYE34" s="68"/>
      <c r="DYF34" s="612"/>
      <c r="DYG34" s="600"/>
      <c r="DYH34" s="600"/>
      <c r="DYI34" s="600"/>
      <c r="DYJ34" s="600"/>
      <c r="DYK34" s="600"/>
      <c r="DYL34" s="64"/>
      <c r="DYM34" s="68"/>
      <c r="DYN34" s="612"/>
      <c r="DYO34" s="600"/>
      <c r="DYP34" s="600"/>
      <c r="DYQ34" s="600"/>
      <c r="DYR34" s="600"/>
      <c r="DYS34" s="600"/>
      <c r="DYT34" s="64"/>
      <c r="DYU34" s="68"/>
      <c r="DYV34" s="612"/>
      <c r="DYW34" s="600"/>
      <c r="DYX34" s="600"/>
      <c r="DYY34" s="600"/>
      <c r="DYZ34" s="600"/>
      <c r="DZA34" s="600"/>
      <c r="DZB34" s="64"/>
      <c r="DZC34" s="68"/>
      <c r="DZD34" s="609"/>
      <c r="DZE34" s="610"/>
      <c r="DZF34" s="610"/>
      <c r="DZG34" s="610"/>
      <c r="DZH34" s="610"/>
      <c r="DZI34" s="610"/>
      <c r="DZJ34" s="64"/>
      <c r="DZK34" s="68"/>
      <c r="DZL34" s="612"/>
      <c r="DZM34" s="600"/>
      <c r="DZN34" s="600"/>
      <c r="DZO34" s="600"/>
      <c r="DZP34" s="600"/>
      <c r="DZQ34" s="600"/>
      <c r="DZR34" s="64"/>
      <c r="DZS34" s="68"/>
      <c r="DZT34" s="612"/>
      <c r="DZU34" s="600"/>
      <c r="DZV34" s="600"/>
      <c r="DZW34" s="600"/>
      <c r="DZX34" s="600"/>
      <c r="DZY34" s="600"/>
      <c r="DZZ34" s="64"/>
      <c r="EAA34" s="68"/>
      <c r="EAB34" s="609"/>
      <c r="EAC34" s="610"/>
      <c r="EAD34" s="610"/>
      <c r="EAE34" s="610"/>
      <c r="EAF34" s="610"/>
      <c r="EAG34" s="600"/>
      <c r="EAH34" s="64"/>
      <c r="EAI34" s="68"/>
      <c r="EAJ34" s="609"/>
      <c r="EAK34" s="610"/>
      <c r="EAL34" s="610"/>
      <c r="EAM34" s="610"/>
      <c r="EAN34" s="610"/>
      <c r="EAO34" s="610"/>
      <c r="EAP34" s="64"/>
      <c r="EAQ34" s="68"/>
      <c r="EAR34" s="612"/>
      <c r="EAS34" s="600"/>
      <c r="EAT34" s="600"/>
      <c r="EAU34" s="600"/>
      <c r="EAV34" s="600"/>
      <c r="EAW34" s="600"/>
      <c r="EAX34" s="64"/>
      <c r="EAY34" s="68"/>
      <c r="EAZ34" s="612"/>
      <c r="EBA34" s="600"/>
      <c r="EBB34" s="600"/>
      <c r="EBC34" s="600"/>
      <c r="EBD34" s="600"/>
      <c r="EBE34" s="600"/>
      <c r="EBF34" s="64"/>
      <c r="EBG34" s="68"/>
      <c r="EBH34" s="612"/>
      <c r="EBI34" s="600"/>
      <c r="EBJ34" s="600"/>
      <c r="EBK34" s="600"/>
      <c r="EBL34" s="600"/>
      <c r="EBM34" s="600"/>
      <c r="EBN34" s="64"/>
      <c r="EBO34" s="68"/>
      <c r="EBP34" s="612"/>
      <c r="EBQ34" s="600"/>
      <c r="EBR34" s="600"/>
      <c r="EBS34" s="600"/>
      <c r="EBT34" s="600"/>
      <c r="EBU34" s="600"/>
      <c r="EBV34" s="64"/>
      <c r="EBW34" s="68"/>
      <c r="EBX34" s="612"/>
      <c r="EBY34" s="600"/>
      <c r="EBZ34" s="600"/>
      <c r="ECA34" s="600"/>
      <c r="ECB34" s="600"/>
      <c r="ECC34" s="600"/>
      <c r="ECD34" s="64"/>
      <c r="ECE34" s="68"/>
      <c r="ECF34" s="612"/>
      <c r="ECG34" s="600"/>
      <c r="ECH34" s="600"/>
      <c r="ECI34" s="600"/>
      <c r="ECJ34" s="600"/>
      <c r="ECK34" s="600"/>
      <c r="ECL34" s="64"/>
      <c r="ECM34" s="68"/>
      <c r="ECN34" s="612"/>
      <c r="ECO34" s="600"/>
      <c r="ECP34" s="600"/>
      <c r="ECQ34" s="600"/>
      <c r="ECR34" s="600"/>
      <c r="ECS34" s="600"/>
      <c r="ECT34" s="64"/>
      <c r="ECU34" s="68"/>
      <c r="ECV34" s="612"/>
      <c r="ECW34" s="600"/>
      <c r="ECX34" s="600"/>
      <c r="ECY34" s="600"/>
      <c r="ECZ34" s="600"/>
      <c r="EDA34" s="600"/>
      <c r="EDB34" s="64"/>
      <c r="EDC34" s="68"/>
      <c r="EDD34" s="612"/>
      <c r="EDE34" s="600"/>
      <c r="EDF34" s="600"/>
      <c r="EDG34" s="600"/>
      <c r="EDH34" s="600"/>
      <c r="EDI34" s="600"/>
      <c r="EDJ34" s="64"/>
      <c r="EDK34" s="68"/>
      <c r="EDL34" s="609"/>
      <c r="EDM34" s="610"/>
      <c r="EDN34" s="610"/>
      <c r="EDO34" s="610"/>
      <c r="EDP34" s="610"/>
      <c r="EDQ34" s="610"/>
      <c r="EDR34" s="64"/>
      <c r="EDS34" s="68"/>
      <c r="EDT34" s="612"/>
      <c r="EDU34" s="600"/>
      <c r="EDV34" s="600"/>
      <c r="EDW34" s="600"/>
      <c r="EDX34" s="600"/>
      <c r="EDY34" s="600"/>
      <c r="EDZ34" s="64"/>
      <c r="EEA34" s="68"/>
      <c r="EEB34" s="612"/>
      <c r="EEC34" s="600"/>
      <c r="EED34" s="600"/>
      <c r="EEE34" s="600"/>
      <c r="EEF34" s="600"/>
      <c r="EEG34" s="600"/>
      <c r="EEH34" s="64"/>
      <c r="EEI34" s="68"/>
      <c r="EEJ34" s="612"/>
      <c r="EEK34" s="600"/>
      <c r="EEL34" s="600"/>
      <c r="EEM34" s="600"/>
      <c r="EEN34" s="600"/>
      <c r="EEO34" s="600"/>
      <c r="EEP34" s="64"/>
      <c r="EEQ34" s="68"/>
      <c r="EER34" s="612"/>
      <c r="EES34" s="600"/>
      <c r="EET34" s="600"/>
      <c r="EEU34" s="600"/>
      <c r="EEV34" s="600"/>
      <c r="EEW34" s="600"/>
      <c r="EEX34" s="64"/>
      <c r="EEY34" s="68"/>
      <c r="EEZ34" s="612"/>
      <c r="EFA34" s="600"/>
      <c r="EFB34" s="600"/>
      <c r="EFC34" s="600"/>
      <c r="EFD34" s="600"/>
      <c r="EFE34" s="600"/>
      <c r="EFF34" s="64"/>
      <c r="EFG34" s="68"/>
      <c r="EFH34" s="612"/>
      <c r="EFI34" s="600"/>
      <c r="EFJ34" s="600"/>
      <c r="EFK34" s="600"/>
      <c r="EFL34" s="600"/>
      <c r="EFM34" s="600"/>
      <c r="EFN34" s="64"/>
      <c r="EFO34" s="68"/>
      <c r="EFP34" s="612"/>
      <c r="EFQ34" s="600"/>
      <c r="EFR34" s="600"/>
      <c r="EFS34" s="600"/>
      <c r="EFT34" s="600"/>
      <c r="EFU34" s="600"/>
      <c r="EFV34" s="64"/>
      <c r="EFW34" s="68"/>
      <c r="EFX34" s="612"/>
      <c r="EFY34" s="600"/>
      <c r="EFZ34" s="600"/>
      <c r="EGA34" s="600"/>
      <c r="EGB34" s="600"/>
      <c r="EGC34" s="600"/>
      <c r="EGD34" s="64"/>
      <c r="EGE34" s="68"/>
      <c r="EGF34" s="612"/>
      <c r="EGG34" s="600"/>
      <c r="EGH34" s="600"/>
      <c r="EGI34" s="600"/>
      <c r="EGJ34" s="600"/>
      <c r="EGK34" s="600"/>
      <c r="EGL34" s="64"/>
      <c r="EGM34" s="68"/>
      <c r="EGN34" s="612"/>
      <c r="EGO34" s="600"/>
      <c r="EGP34" s="600"/>
      <c r="EGQ34" s="600"/>
      <c r="EGR34" s="600"/>
      <c r="EGS34" s="600"/>
      <c r="EGT34" s="64"/>
      <c r="EGU34" s="68"/>
      <c r="EGV34" s="612"/>
      <c r="EGW34" s="600"/>
      <c r="EGX34" s="600"/>
      <c r="EGY34" s="600"/>
      <c r="EGZ34" s="600"/>
      <c r="EHA34" s="600"/>
      <c r="EHB34" s="64"/>
      <c r="EHC34" s="68"/>
      <c r="EHD34" s="612"/>
      <c r="EHE34" s="600"/>
      <c r="EHF34" s="600"/>
      <c r="EHG34" s="600"/>
      <c r="EHH34" s="600"/>
      <c r="EHI34" s="600"/>
      <c r="EHJ34" s="64"/>
      <c r="EHK34" s="68"/>
      <c r="EHL34" s="612"/>
      <c r="EHM34" s="600"/>
      <c r="EHN34" s="600"/>
      <c r="EHO34" s="600"/>
      <c r="EHP34" s="600"/>
      <c r="EHQ34" s="600"/>
      <c r="EHR34" s="64"/>
      <c r="EHS34" s="68"/>
      <c r="EHT34" s="612"/>
      <c r="EHU34" s="600"/>
      <c r="EHV34" s="600"/>
      <c r="EHW34" s="600"/>
      <c r="EHX34" s="600"/>
      <c r="EHY34" s="600"/>
      <c r="EHZ34" s="64"/>
      <c r="EIA34" s="68"/>
      <c r="EIB34" s="612"/>
      <c r="EIC34" s="600"/>
      <c r="EID34" s="600"/>
      <c r="EIE34" s="600"/>
      <c r="EIF34" s="600"/>
      <c r="EIG34" s="600"/>
      <c r="EIH34" s="64"/>
      <c r="EII34" s="68"/>
      <c r="EIJ34" s="609"/>
      <c r="EIK34" s="610"/>
      <c r="EIL34" s="610"/>
      <c r="EIM34" s="610"/>
      <c r="EIN34" s="610"/>
      <c r="EIO34" s="610"/>
      <c r="EIP34" s="64"/>
      <c r="EIQ34" s="68"/>
      <c r="EIR34" s="612"/>
      <c r="EIS34" s="600"/>
      <c r="EIT34" s="600"/>
      <c r="EIU34" s="600"/>
      <c r="EIV34" s="600"/>
      <c r="EIW34" s="600"/>
      <c r="EIX34" s="64"/>
      <c r="EIY34" s="68"/>
      <c r="EIZ34" s="612"/>
      <c r="EJA34" s="600"/>
      <c r="EJB34" s="600"/>
      <c r="EJC34" s="600"/>
      <c r="EJD34" s="600"/>
      <c r="EJE34" s="600"/>
      <c r="EJF34" s="64"/>
      <c r="EJG34" s="68"/>
      <c r="EJH34" s="612"/>
      <c r="EJI34" s="600"/>
      <c r="EJJ34" s="600"/>
      <c r="EJK34" s="600"/>
      <c r="EJL34" s="600"/>
      <c r="EJM34" s="600"/>
      <c r="EJN34" s="64"/>
      <c r="EJO34" s="68"/>
      <c r="EJP34" s="612"/>
      <c r="EJQ34" s="600"/>
      <c r="EJR34" s="600"/>
      <c r="EJS34" s="600"/>
      <c r="EJT34" s="600"/>
      <c r="EJU34" s="600"/>
      <c r="EJV34" s="64"/>
      <c r="EJW34" s="68"/>
      <c r="EJX34" s="612"/>
      <c r="EJY34" s="600"/>
      <c r="EJZ34" s="600"/>
      <c r="EKA34" s="600"/>
      <c r="EKB34" s="600"/>
      <c r="EKC34" s="600"/>
      <c r="EKD34" s="64"/>
      <c r="EKE34" s="68"/>
      <c r="EKF34" s="612"/>
      <c r="EKG34" s="600"/>
      <c r="EKH34" s="600"/>
      <c r="EKI34" s="600"/>
      <c r="EKJ34" s="600"/>
      <c r="EKK34" s="600"/>
      <c r="EKL34" s="64"/>
      <c r="EKM34" s="68"/>
      <c r="EKN34" s="612"/>
      <c r="EKO34" s="600"/>
      <c r="EKP34" s="600"/>
      <c r="EKQ34" s="600"/>
      <c r="EKR34" s="600"/>
      <c r="EKS34" s="600"/>
      <c r="EKT34" s="64"/>
      <c r="EKU34" s="184"/>
      <c r="EKV34" s="665"/>
      <c r="EKW34" s="670"/>
      <c r="EKX34" s="610"/>
      <c r="EKY34" s="610"/>
      <c r="EKZ34" s="610">
        <v>353</v>
      </c>
      <c r="ELA34" s="610">
        <v>0</v>
      </c>
      <c r="ELB34" s="610">
        <v>0</v>
      </c>
      <c r="ELC34" s="64"/>
      <c r="ELD34" s="211"/>
      <c r="ELE34" s="677">
        <v>0</v>
      </c>
      <c r="ELF34" s="678">
        <v>0</v>
      </c>
      <c r="ELG34" s="678">
        <v>0</v>
      </c>
      <c r="ELH34" s="678">
        <v>0</v>
      </c>
      <c r="ELI34" s="678">
        <v>0</v>
      </c>
      <c r="ELJ34" s="678">
        <v>0</v>
      </c>
      <c r="ELK34" s="64">
        <f t="shared" si="1418"/>
        <v>0</v>
      </c>
      <c r="ELL34" s="211">
        <f t="shared" si="1419"/>
        <v>0</v>
      </c>
      <c r="ELM34" s="682">
        <v>0</v>
      </c>
      <c r="ELN34" s="600">
        <v>0</v>
      </c>
      <c r="ELO34" s="600">
        <v>0</v>
      </c>
      <c r="ELP34" s="600">
        <v>0</v>
      </c>
      <c r="ELQ34" s="600">
        <v>0</v>
      </c>
      <c r="ELR34" s="600">
        <v>0</v>
      </c>
      <c r="ELS34" s="64">
        <f t="shared" si="1420"/>
        <v>0</v>
      </c>
      <c r="ELT34" s="211">
        <f t="shared" si="1421"/>
        <v>0</v>
      </c>
      <c r="ELU34" s="682">
        <v>0</v>
      </c>
      <c r="ELV34" s="600">
        <v>0</v>
      </c>
      <c r="ELW34" s="600">
        <v>0</v>
      </c>
      <c r="ELX34" s="600">
        <v>0</v>
      </c>
      <c r="ELY34" s="600">
        <v>0</v>
      </c>
      <c r="ELZ34" s="600">
        <v>0</v>
      </c>
      <c r="EMA34" s="64">
        <f t="shared" si="1422"/>
        <v>0</v>
      </c>
      <c r="EMB34" s="211">
        <f t="shared" si="1423"/>
        <v>0</v>
      </c>
      <c r="EMC34" s="682">
        <v>0</v>
      </c>
      <c r="EMD34" s="600">
        <v>0</v>
      </c>
      <c r="EME34" s="600">
        <v>0</v>
      </c>
      <c r="EMF34" s="600">
        <v>0</v>
      </c>
      <c r="EMG34" s="600"/>
      <c r="EMH34" s="600">
        <v>0</v>
      </c>
      <c r="EMI34" s="64">
        <f t="shared" si="1424"/>
        <v>0</v>
      </c>
      <c r="EMJ34" s="211">
        <f t="shared" si="1425"/>
        <v>0</v>
      </c>
      <c r="EMK34" s="682">
        <v>0</v>
      </c>
      <c r="EML34" s="600">
        <v>0</v>
      </c>
      <c r="EMM34" s="600">
        <v>0</v>
      </c>
      <c r="EMN34" s="600">
        <v>0</v>
      </c>
      <c r="EMO34" s="600">
        <v>0</v>
      </c>
      <c r="EMP34" s="600">
        <v>0</v>
      </c>
      <c r="EMQ34" s="64">
        <f t="shared" si="1426"/>
        <v>0</v>
      </c>
      <c r="EMR34" s="211">
        <f t="shared" si="1427"/>
        <v>0</v>
      </c>
      <c r="EMS34" s="682">
        <v>0</v>
      </c>
      <c r="EMT34" s="600">
        <v>0</v>
      </c>
      <c r="EMU34" s="600">
        <v>0</v>
      </c>
      <c r="EMV34" s="600">
        <v>0</v>
      </c>
      <c r="EMW34" s="600">
        <v>0</v>
      </c>
      <c r="EMX34" s="600">
        <v>0</v>
      </c>
      <c r="EMY34" s="64">
        <f t="shared" si="1428"/>
        <v>0</v>
      </c>
      <c r="EMZ34" s="211">
        <f t="shared" si="1429"/>
        <v>0</v>
      </c>
      <c r="ENA34" s="682">
        <v>0</v>
      </c>
      <c r="ENB34" s="600">
        <v>0</v>
      </c>
      <c r="ENC34" s="600">
        <v>0</v>
      </c>
      <c r="END34" s="600">
        <v>0</v>
      </c>
      <c r="ENE34" s="600">
        <v>0</v>
      </c>
      <c r="ENF34" s="600">
        <v>0</v>
      </c>
      <c r="ENG34" s="64">
        <f t="shared" si="1430"/>
        <v>0</v>
      </c>
      <c r="ENH34" s="211">
        <f t="shared" si="1431"/>
        <v>0</v>
      </c>
      <c r="ENI34" s="682">
        <v>0</v>
      </c>
      <c r="ENJ34" s="600"/>
      <c r="ENK34" s="600">
        <v>0</v>
      </c>
      <c r="ENL34" s="600">
        <v>0</v>
      </c>
      <c r="ENM34" s="600">
        <v>0</v>
      </c>
      <c r="ENN34" s="600">
        <v>0</v>
      </c>
      <c r="ENO34" s="64">
        <f t="shared" si="1432"/>
        <v>0</v>
      </c>
      <c r="ENP34" s="211">
        <f t="shared" si="1433"/>
        <v>0</v>
      </c>
      <c r="ENQ34" s="682">
        <v>0</v>
      </c>
      <c r="ENR34" s="600"/>
      <c r="ENS34" s="600">
        <v>0</v>
      </c>
      <c r="ENT34" s="600">
        <v>0</v>
      </c>
      <c r="ENU34" s="600">
        <v>0</v>
      </c>
      <c r="ENV34" s="600">
        <v>0</v>
      </c>
      <c r="ENW34" s="64">
        <f t="shared" si="1434"/>
        <v>0</v>
      </c>
      <c r="ENX34" s="211">
        <f t="shared" si="1435"/>
        <v>0</v>
      </c>
      <c r="ENY34" s="682">
        <v>0</v>
      </c>
      <c r="ENZ34" s="600"/>
      <c r="EOA34" s="600">
        <v>0</v>
      </c>
      <c r="EOB34" s="600">
        <v>0</v>
      </c>
      <c r="EOC34" s="600">
        <v>0</v>
      </c>
      <c r="EOD34" s="600">
        <v>0</v>
      </c>
      <c r="EOE34" s="64">
        <f t="shared" si="1436"/>
        <v>0</v>
      </c>
      <c r="EOF34" s="211">
        <f t="shared" si="1437"/>
        <v>0</v>
      </c>
      <c r="EOH34" s="682"/>
      <c r="EOI34" s="600">
        <v>0</v>
      </c>
      <c r="EOJ34" s="600">
        <v>0</v>
      </c>
      <c r="EOK34" s="600">
        <v>0</v>
      </c>
      <c r="EOL34" s="600">
        <v>0</v>
      </c>
      <c r="EOM34" s="600">
        <v>0</v>
      </c>
      <c r="EON34" s="184">
        <f t="shared" si="1438"/>
        <v>0</v>
      </c>
      <c r="EOO34" s="244">
        <v>0</v>
      </c>
      <c r="EOP34" s="600">
        <v>0</v>
      </c>
      <c r="EOQ34" s="600">
        <v>0</v>
      </c>
      <c r="EOR34" s="600">
        <v>0</v>
      </c>
      <c r="EOS34" s="600">
        <v>0</v>
      </c>
      <c r="EOT34" s="600">
        <v>0</v>
      </c>
      <c r="EOU34" s="64">
        <f t="shared" si="1439"/>
        <v>0</v>
      </c>
      <c r="EOV34" s="211">
        <f t="shared" si="1440"/>
        <v>0</v>
      </c>
      <c r="EOW34" s="682">
        <v>0</v>
      </c>
      <c r="EOX34" s="600">
        <v>0</v>
      </c>
      <c r="EOY34" s="600">
        <v>0</v>
      </c>
      <c r="EOZ34" s="600"/>
      <c r="EPA34" s="600">
        <v>0</v>
      </c>
      <c r="EPB34" s="600">
        <v>0</v>
      </c>
      <c r="EPC34" s="64">
        <f t="shared" si="1441"/>
        <v>0</v>
      </c>
      <c r="EPD34" s="211">
        <f t="shared" si="1442"/>
        <v>0</v>
      </c>
      <c r="EPE34" s="682">
        <v>0</v>
      </c>
      <c r="EPF34" s="600">
        <v>0</v>
      </c>
      <c r="EPG34" s="600">
        <v>0</v>
      </c>
      <c r="EPH34" s="600">
        <v>0</v>
      </c>
      <c r="EPI34" s="600">
        <v>0</v>
      </c>
      <c r="EPJ34" s="600">
        <v>0</v>
      </c>
      <c r="EPK34" s="64">
        <f t="shared" si="1443"/>
        <v>0</v>
      </c>
      <c r="EPL34" s="211">
        <f t="shared" si="1444"/>
        <v>0</v>
      </c>
      <c r="EPM34" s="682">
        <v>0</v>
      </c>
      <c r="EPN34" s="600">
        <v>0</v>
      </c>
      <c r="EPO34" s="600">
        <v>0</v>
      </c>
      <c r="EPP34" s="600">
        <v>0</v>
      </c>
      <c r="EPQ34" s="600">
        <v>0</v>
      </c>
      <c r="EPR34" s="600">
        <v>0</v>
      </c>
      <c r="EPS34" s="64">
        <f t="shared" si="1445"/>
        <v>0</v>
      </c>
      <c r="EPT34" s="211">
        <f t="shared" si="1446"/>
        <v>0</v>
      </c>
      <c r="EPU34" s="682">
        <v>0</v>
      </c>
      <c r="EPV34" s="600">
        <v>0</v>
      </c>
      <c r="EPW34" s="600">
        <v>0</v>
      </c>
      <c r="EPX34" s="600">
        <v>0</v>
      </c>
      <c r="EPY34" s="600">
        <f>SUMIF(SUMPK!$B:$B,$B:$B,SUMPK!$O:$O)</f>
        <v>0</v>
      </c>
      <c r="EPZ34" s="600">
        <v>0</v>
      </c>
      <c r="EQA34" s="64">
        <f t="shared" si="1447"/>
        <v>0</v>
      </c>
      <c r="EQB34" s="211">
        <f t="shared" si="1448"/>
        <v>0</v>
      </c>
      <c r="EQC34" s="682">
        <v>0</v>
      </c>
      <c r="EQD34" s="600">
        <v>0</v>
      </c>
      <c r="EQE34" s="600">
        <v>0</v>
      </c>
      <c r="EQF34" s="600">
        <v>0</v>
      </c>
      <c r="EQG34" s="600">
        <v>0</v>
      </c>
      <c r="EQH34" s="600"/>
      <c r="EQI34" s="64">
        <f t="shared" si="1449"/>
        <v>0</v>
      </c>
      <c r="EQJ34" s="211">
        <f t="shared" si="1450"/>
        <v>0</v>
      </c>
      <c r="EQK34" s="682">
        <v>0</v>
      </c>
      <c r="EQL34" s="600">
        <v>0</v>
      </c>
      <c r="EQM34" s="600">
        <v>0</v>
      </c>
      <c r="EQN34" s="600"/>
      <c r="EQO34" s="600">
        <v>0</v>
      </c>
      <c r="EQP34" s="600">
        <v>0</v>
      </c>
      <c r="EQQ34" s="64">
        <f t="shared" si="1451"/>
        <v>0</v>
      </c>
      <c r="EQR34" s="211">
        <f t="shared" si="1452"/>
        <v>0</v>
      </c>
      <c r="EQS34" s="670">
        <v>0</v>
      </c>
      <c r="EQT34" s="610">
        <v>0</v>
      </c>
      <c r="EQU34" s="610">
        <v>0</v>
      </c>
      <c r="EQV34" s="610">
        <v>0</v>
      </c>
      <c r="EQW34" s="610"/>
      <c r="EQX34" s="610">
        <v>0</v>
      </c>
      <c r="EQY34" s="64">
        <f t="shared" si="1453"/>
        <v>0</v>
      </c>
      <c r="EQZ34" s="211">
        <f t="shared" si="1454"/>
        <v>0</v>
      </c>
      <c r="ERA34" s="682">
        <v>0</v>
      </c>
      <c r="ERB34" s="600">
        <v>0</v>
      </c>
      <c r="ERC34" s="600">
        <v>0</v>
      </c>
      <c r="ERD34" s="600">
        <v>0</v>
      </c>
      <c r="ERE34" s="600">
        <v>0</v>
      </c>
      <c r="ERF34" s="600"/>
      <c r="ERG34" s="64">
        <f t="shared" si="1455"/>
        <v>0</v>
      </c>
      <c r="ERH34" s="211">
        <f t="shared" si="1456"/>
        <v>0</v>
      </c>
      <c r="ERI34" s="682"/>
      <c r="ERJ34" s="600">
        <v>0</v>
      </c>
      <c r="ERK34" s="600">
        <v>0</v>
      </c>
      <c r="ERL34" s="600">
        <v>0</v>
      </c>
      <c r="ERM34" s="600">
        <v>0</v>
      </c>
      <c r="ERN34" s="600">
        <v>0</v>
      </c>
      <c r="ERO34" s="64">
        <f t="shared" si="1457"/>
        <v>0</v>
      </c>
      <c r="ERP34" s="211">
        <f t="shared" si="1458"/>
        <v>0</v>
      </c>
      <c r="ERQ34" s="682"/>
      <c r="ERR34" s="600">
        <v>0</v>
      </c>
      <c r="ERS34" s="600"/>
      <c r="ERT34" s="600">
        <v>0</v>
      </c>
      <c r="ERU34" s="600">
        <v>0</v>
      </c>
      <c r="ERV34" s="600">
        <v>447</v>
      </c>
      <c r="ERW34" s="64">
        <f t="shared" si="1459"/>
        <v>447</v>
      </c>
      <c r="ERX34" s="211">
        <f t="shared" si="1460"/>
        <v>74.5</v>
      </c>
      <c r="ERY34" s="682">
        <v>0</v>
      </c>
      <c r="ERZ34" s="600">
        <v>0</v>
      </c>
      <c r="ESA34" s="600">
        <v>0</v>
      </c>
      <c r="ESB34" s="600">
        <v>0</v>
      </c>
      <c r="ESC34" s="600">
        <v>0</v>
      </c>
      <c r="ESD34" s="600">
        <v>0</v>
      </c>
      <c r="ESE34" s="64">
        <f t="shared" si="1461"/>
        <v>0</v>
      </c>
      <c r="ESF34" s="211">
        <f t="shared" si="1462"/>
        <v>0</v>
      </c>
      <c r="ESG34" s="682">
        <v>0</v>
      </c>
      <c r="ESH34" s="600">
        <v>0</v>
      </c>
      <c r="ESI34" s="600">
        <v>0</v>
      </c>
      <c r="ESJ34" s="600">
        <v>0</v>
      </c>
      <c r="ESK34" s="600"/>
      <c r="ESL34" s="600">
        <v>0</v>
      </c>
      <c r="ESM34" s="64">
        <f t="shared" si="1463"/>
        <v>0</v>
      </c>
      <c r="ESN34" s="211">
        <f t="shared" si="1464"/>
        <v>0</v>
      </c>
      <c r="ESO34" s="750">
        <v>0</v>
      </c>
      <c r="ESP34" s="751">
        <v>0</v>
      </c>
      <c r="ESQ34" s="751">
        <v>0</v>
      </c>
      <c r="ESR34" s="751">
        <v>0</v>
      </c>
      <c r="ESS34" s="751">
        <v>0</v>
      </c>
      <c r="EST34" s="751"/>
      <c r="ESU34" s="64">
        <f t="shared" si="1465"/>
        <v>0</v>
      </c>
      <c r="ESV34" s="211">
        <f t="shared" si="1466"/>
        <v>0</v>
      </c>
      <c r="ESW34" s="682"/>
      <c r="ESX34" s="600">
        <v>0</v>
      </c>
      <c r="ESY34" s="600">
        <v>0</v>
      </c>
      <c r="ESZ34" s="600">
        <v>0</v>
      </c>
      <c r="ETA34" s="600">
        <v>0</v>
      </c>
      <c r="ETB34" s="600">
        <v>0</v>
      </c>
      <c r="ETC34" s="808">
        <f t="shared" si="1467"/>
        <v>0</v>
      </c>
      <c r="ETD34" s="211">
        <f t="shared" si="1468"/>
        <v>0</v>
      </c>
      <c r="ETE34" s="682">
        <v>0</v>
      </c>
      <c r="ETF34" s="600">
        <v>0</v>
      </c>
      <c r="ETG34" s="600">
        <v>0</v>
      </c>
      <c r="ETH34" s="600">
        <v>0</v>
      </c>
      <c r="ETI34" s="600">
        <v>0</v>
      </c>
      <c r="ETJ34" s="600">
        <v>0</v>
      </c>
      <c r="ETK34" s="808">
        <f t="shared" si="1469"/>
        <v>0</v>
      </c>
      <c r="ETL34" s="211">
        <f t="shared" si="1470"/>
        <v>0</v>
      </c>
      <c r="ETM34" s="838">
        <v>0</v>
      </c>
      <c r="ETN34" s="839">
        <v>0</v>
      </c>
      <c r="ETO34" s="839">
        <v>0</v>
      </c>
      <c r="ETP34" s="839">
        <v>0</v>
      </c>
      <c r="ETQ34" s="839">
        <v>0</v>
      </c>
      <c r="ETR34" s="839">
        <v>0</v>
      </c>
      <c r="ETS34" s="808">
        <f t="shared" si="1471"/>
        <v>0</v>
      </c>
      <c r="ETT34" s="211">
        <f t="shared" si="1472"/>
        <v>0</v>
      </c>
      <c r="ETU34" s="750">
        <v>0</v>
      </c>
      <c r="ETV34" s="751">
        <v>0</v>
      </c>
      <c r="ETW34" s="751">
        <v>0</v>
      </c>
      <c r="ETX34" s="751">
        <v>0</v>
      </c>
      <c r="ETY34" s="751">
        <v>0</v>
      </c>
      <c r="ETZ34" s="751">
        <v>0</v>
      </c>
      <c r="EUA34" s="808">
        <f t="shared" si="1473"/>
        <v>0</v>
      </c>
      <c r="EUB34" s="211">
        <f t="shared" si="1474"/>
        <v>0</v>
      </c>
      <c r="EUC34" s="750"/>
      <c r="EUD34" s="751">
        <v>0</v>
      </c>
      <c r="EUE34" s="751"/>
      <c r="EUF34" s="751">
        <v>0</v>
      </c>
      <c r="EUG34" s="751">
        <v>0</v>
      </c>
      <c r="EUH34" s="751">
        <v>0</v>
      </c>
      <c r="EUI34" s="808">
        <f t="shared" si="1475"/>
        <v>0</v>
      </c>
      <c r="EUJ34" s="211">
        <f t="shared" si="1476"/>
        <v>0</v>
      </c>
      <c r="EUK34" s="682"/>
      <c r="EUL34" s="600">
        <v>0</v>
      </c>
      <c r="EUM34" s="600">
        <v>0</v>
      </c>
      <c r="EUN34" s="600">
        <v>0</v>
      </c>
      <c r="EUO34" s="600">
        <v>0</v>
      </c>
      <c r="EUP34" s="600">
        <v>0</v>
      </c>
      <c r="EUQ34" s="808">
        <f t="shared" si="1477"/>
        <v>0</v>
      </c>
      <c r="EUR34" s="211">
        <f t="shared" si="1478"/>
        <v>0</v>
      </c>
      <c r="EUS34" s="682">
        <v>0</v>
      </c>
      <c r="EUT34" s="600">
        <v>0</v>
      </c>
      <c r="EUU34" s="600">
        <v>0</v>
      </c>
      <c r="EUV34" s="600">
        <v>0</v>
      </c>
      <c r="EUW34" s="600">
        <v>0</v>
      </c>
      <c r="EUX34" s="600"/>
      <c r="EUY34" s="808">
        <f t="shared" si="1479"/>
        <v>0</v>
      </c>
      <c r="EUZ34" s="211">
        <f t="shared" si="1480"/>
        <v>0</v>
      </c>
      <c r="EVA34" s="682">
        <v>0</v>
      </c>
      <c r="EVB34" s="600">
        <v>0</v>
      </c>
      <c r="EVC34" s="600">
        <v>0</v>
      </c>
      <c r="EVD34" s="600"/>
      <c r="EVE34" s="600">
        <v>0</v>
      </c>
      <c r="EVF34" s="600"/>
      <c r="EVG34" s="808">
        <f t="shared" si="1481"/>
        <v>0</v>
      </c>
      <c r="EVH34" s="211">
        <f t="shared" si="1482"/>
        <v>0</v>
      </c>
      <c r="EVI34" s="682">
        <v>0</v>
      </c>
      <c r="EVJ34" s="600">
        <v>0</v>
      </c>
      <c r="EVK34" s="600">
        <f>SUMIF(SUMPK!$B:$B,$B:$B,SUMPK!$O:$O)</f>
        <v>0</v>
      </c>
      <c r="EVL34" s="600"/>
      <c r="EVM34" s="600"/>
      <c r="EVN34" s="600">
        <v>0</v>
      </c>
      <c r="EVO34" s="808">
        <f t="shared" si="1483"/>
        <v>0</v>
      </c>
      <c r="EVP34" s="211">
        <f t="shared" si="1484"/>
        <v>0</v>
      </c>
      <c r="EVQ34" s="682">
        <v>0</v>
      </c>
      <c r="EVR34" s="600">
        <v>0</v>
      </c>
      <c r="EVS34" s="600">
        <v>0</v>
      </c>
      <c r="EVT34" s="600"/>
      <c r="EVU34" s="600">
        <v>0</v>
      </c>
      <c r="EVV34" s="600">
        <v>0</v>
      </c>
      <c r="EVW34" s="808">
        <f t="shared" si="1485"/>
        <v>0</v>
      </c>
      <c r="EVX34" s="211">
        <f t="shared" si="1486"/>
        <v>0</v>
      </c>
      <c r="EVY34" s="682">
        <v>0</v>
      </c>
      <c r="EVZ34" s="600">
        <v>0</v>
      </c>
      <c r="EWA34" s="600">
        <v>0</v>
      </c>
      <c r="EWB34" s="600">
        <v>0</v>
      </c>
      <c r="EWC34" s="600">
        <v>0</v>
      </c>
      <c r="EWD34" s="600"/>
      <c r="EWE34" s="808">
        <f t="shared" si="1487"/>
        <v>0</v>
      </c>
      <c r="EWF34" s="211">
        <f t="shared" si="1488"/>
        <v>0</v>
      </c>
      <c r="EWG34" s="682">
        <v>0</v>
      </c>
      <c r="EWH34" s="600">
        <v>0</v>
      </c>
      <c r="EWI34" s="600"/>
      <c r="EWJ34" s="600">
        <v>0</v>
      </c>
      <c r="EWK34" s="600">
        <v>0</v>
      </c>
      <c r="EWL34" s="600"/>
      <c r="EWM34" s="808">
        <f t="shared" si="1489"/>
        <v>0</v>
      </c>
      <c r="EWN34" s="211">
        <f t="shared" si="1490"/>
        <v>0</v>
      </c>
      <c r="EWO34" s="682">
        <v>0</v>
      </c>
      <c r="EWP34" s="600"/>
      <c r="EWQ34" s="600"/>
      <c r="EWR34" s="600">
        <v>0</v>
      </c>
      <c r="EWS34" s="600">
        <v>0</v>
      </c>
      <c r="EWT34" s="600">
        <v>0</v>
      </c>
      <c r="EWU34" s="808">
        <f t="shared" si="1491"/>
        <v>0</v>
      </c>
      <c r="EWV34" s="211">
        <f t="shared" si="1492"/>
        <v>0</v>
      </c>
      <c r="EWW34" s="682"/>
      <c r="EWX34" s="600"/>
      <c r="EWY34" s="600">
        <v>0</v>
      </c>
      <c r="EWZ34" s="600">
        <v>0</v>
      </c>
      <c r="EXA34" s="600">
        <v>0</v>
      </c>
      <c r="EXB34" s="600"/>
      <c r="EXC34" s="808">
        <f t="shared" si="1493"/>
        <v>0</v>
      </c>
      <c r="EXD34" s="211">
        <f t="shared" si="1494"/>
        <v>0</v>
      </c>
      <c r="EXE34" s="682"/>
      <c r="EXF34" s="600">
        <v>0</v>
      </c>
      <c r="EXG34" s="600">
        <v>0</v>
      </c>
      <c r="EXH34" s="600"/>
      <c r="EXI34" s="600">
        <v>0</v>
      </c>
      <c r="EXJ34" s="600">
        <v>0</v>
      </c>
      <c r="EXK34" s="808">
        <f t="shared" si="1495"/>
        <v>0</v>
      </c>
      <c r="EXL34" s="211">
        <f t="shared" si="1496"/>
        <v>0</v>
      </c>
      <c r="EXM34" s="750">
        <v>0</v>
      </c>
      <c r="EXN34" s="751">
        <v>0</v>
      </c>
      <c r="EXO34" s="751">
        <v>0</v>
      </c>
      <c r="EXP34" s="751">
        <v>0</v>
      </c>
      <c r="EXQ34" s="751"/>
      <c r="EXR34" s="751">
        <v>0</v>
      </c>
      <c r="EXS34" s="808">
        <f t="shared" si="1497"/>
        <v>0</v>
      </c>
      <c r="EXT34" s="211">
        <f t="shared" si="1498"/>
        <v>0</v>
      </c>
      <c r="EXU34" s="682">
        <v>0</v>
      </c>
      <c r="EXV34" s="600">
        <v>0</v>
      </c>
      <c r="EXW34" s="600">
        <v>0</v>
      </c>
      <c r="EXX34" s="600">
        <v>0</v>
      </c>
      <c r="EXY34" s="600">
        <v>0</v>
      </c>
      <c r="EXZ34" s="600">
        <v>0</v>
      </c>
      <c r="EYA34" s="808">
        <f t="shared" si="1499"/>
        <v>0</v>
      </c>
      <c r="EYB34" s="211">
        <f t="shared" si="1500"/>
        <v>0</v>
      </c>
      <c r="EYC34" s="682">
        <v>0</v>
      </c>
      <c r="EYD34" s="600"/>
      <c r="EYE34" s="600">
        <v>0</v>
      </c>
      <c r="EYF34" s="600"/>
      <c r="EYG34" s="600">
        <v>0</v>
      </c>
      <c r="EYH34" s="600">
        <v>0</v>
      </c>
      <c r="EYI34" s="808">
        <f t="shared" si="1501"/>
        <v>0</v>
      </c>
      <c r="EYJ34" s="211">
        <f t="shared" si="1502"/>
        <v>0</v>
      </c>
      <c r="EYK34" s="682">
        <v>0</v>
      </c>
      <c r="EYL34" s="600">
        <v>0</v>
      </c>
      <c r="EYM34" s="600">
        <v>0</v>
      </c>
      <c r="EYN34" s="600">
        <v>0</v>
      </c>
      <c r="EYO34" s="600">
        <v>0</v>
      </c>
      <c r="EYP34" s="600">
        <v>0</v>
      </c>
      <c r="EYQ34" s="808">
        <f t="shared" si="1503"/>
        <v>0</v>
      </c>
      <c r="EYR34" s="211">
        <f t="shared" si="1504"/>
        <v>0</v>
      </c>
      <c r="EYS34" s="682">
        <v>0</v>
      </c>
      <c r="EYT34" s="600">
        <v>0</v>
      </c>
      <c r="EYU34" s="600">
        <v>0</v>
      </c>
      <c r="EYV34" s="600">
        <v>0</v>
      </c>
      <c r="EYW34" s="600"/>
      <c r="EYX34" s="600"/>
      <c r="EYY34" s="872">
        <f t="shared" si="1505"/>
        <v>0</v>
      </c>
      <c r="EYZ34" s="873">
        <f t="shared" si="1506"/>
        <v>0</v>
      </c>
      <c r="EZA34" s="682">
        <v>0</v>
      </c>
      <c r="EZB34" s="600">
        <v>0</v>
      </c>
      <c r="EZC34" s="600">
        <v>0</v>
      </c>
      <c r="EZD34" s="600"/>
      <c r="EZE34" s="600">
        <v>0</v>
      </c>
      <c r="EZF34" s="600">
        <v>0</v>
      </c>
      <c r="EZG34" s="872">
        <f t="shared" si="1507"/>
        <v>0</v>
      </c>
      <c r="EZH34" s="873">
        <f t="shared" si="1508"/>
        <v>0</v>
      </c>
      <c r="EZI34" s="682">
        <v>0</v>
      </c>
      <c r="EZJ34" s="600">
        <v>0</v>
      </c>
      <c r="EZK34" s="600"/>
      <c r="EZL34" s="600">
        <v>0</v>
      </c>
      <c r="EZM34" s="600">
        <v>0</v>
      </c>
      <c r="EZN34" s="600">
        <v>0</v>
      </c>
      <c r="EZO34" s="872">
        <f t="shared" si="1509"/>
        <v>0</v>
      </c>
      <c r="EZP34" s="873">
        <f t="shared" si="1510"/>
        <v>0</v>
      </c>
      <c r="EZQ34" s="750">
        <v>0</v>
      </c>
      <c r="EZR34" s="751"/>
      <c r="EZS34" s="751">
        <v>0</v>
      </c>
      <c r="EZT34" s="751">
        <v>0</v>
      </c>
      <c r="EZU34" s="751">
        <v>0</v>
      </c>
      <c r="EZV34" s="751">
        <v>0</v>
      </c>
      <c r="EZW34" s="872">
        <f t="shared" si="1511"/>
        <v>0</v>
      </c>
      <c r="EZX34" s="873">
        <f t="shared" si="1512"/>
        <v>0</v>
      </c>
      <c r="EZY34" s="682">
        <v>0</v>
      </c>
      <c r="EZZ34" s="600">
        <v>0</v>
      </c>
      <c r="FAA34" s="600">
        <v>0</v>
      </c>
      <c r="FAB34" s="600">
        <v>0</v>
      </c>
      <c r="FAC34" s="600">
        <v>0</v>
      </c>
      <c r="FAD34" s="600"/>
      <c r="FAE34" s="872">
        <f t="shared" si="1513"/>
        <v>0</v>
      </c>
      <c r="FAF34" s="873">
        <f t="shared" si="1514"/>
        <v>0</v>
      </c>
    </row>
    <row r="35" spans="1:4088" ht="13.5" thickBot="1" x14ac:dyDescent="0.25">
      <c r="A35" s="21">
        <v>5</v>
      </c>
      <c r="B35" s="297" t="s">
        <v>43</v>
      </c>
      <c r="C35" s="725" t="s">
        <v>316</v>
      </c>
      <c r="D35" s="297">
        <v>25</v>
      </c>
      <c r="E35" s="726"/>
      <c r="F35" s="24">
        <v>2071</v>
      </c>
      <c r="G35" s="24"/>
      <c r="H35" s="24"/>
      <c r="I35" s="24"/>
      <c r="J35" s="360">
        <f>SUMIF(SUMPK!$B:$B,$B:$B,SUMPK!$O:$O)</f>
        <v>0</v>
      </c>
      <c r="K35" s="24">
        <f t="shared" si="1228"/>
        <v>0</v>
      </c>
      <c r="L35" s="24">
        <f t="shared" ref="L35:L49" si="1519">F35+H35-J35</f>
        <v>2071</v>
      </c>
      <c r="M35" s="15">
        <f>K35+L35</f>
        <v>2071</v>
      </c>
      <c r="N35" s="15">
        <v>0</v>
      </c>
      <c r="O35" s="276">
        <f t="shared" si="1231"/>
        <v>0</v>
      </c>
      <c r="P35" s="15">
        <v>146.66666666666666</v>
      </c>
      <c r="Q35" s="15">
        <f t="shared" ref="Q35:Q52" si="1520">IF(P35=0,0,M35/P35*6)</f>
        <v>84.722727272727269</v>
      </c>
      <c r="R35" s="15">
        <f t="shared" ref="R35:R52" si="1521">S35/$S$3</f>
        <v>184.61538461538461</v>
      </c>
      <c r="S35" s="222">
        <v>4800</v>
      </c>
      <c r="T35" s="15">
        <f>IF(R35=0,0,M35/R35)</f>
        <v>11.217916666666667</v>
      </c>
      <c r="U35" s="15"/>
      <c r="V35" s="276">
        <f t="shared" si="1235"/>
        <v>11.217916666666667</v>
      </c>
      <c r="W35" s="279">
        <f t="shared" si="1236"/>
        <v>1</v>
      </c>
      <c r="X35" s="15"/>
      <c r="Y35" s="510"/>
      <c r="Z35" s="510"/>
      <c r="AA35" s="510"/>
      <c r="AB35" s="510"/>
      <c r="AC35" s="662">
        <v>20</v>
      </c>
      <c r="AD35" s="648"/>
      <c r="AE35" s="49"/>
      <c r="AF35" s="49"/>
      <c r="AG35" s="49"/>
      <c r="AH35" s="49">
        <v>230</v>
      </c>
      <c r="AI35" s="49"/>
      <c r="AJ35" s="127">
        <f>SUM(AD35:AI35)</f>
        <v>230</v>
      </c>
      <c r="AK35" s="43">
        <f>AJ35/$AK$5</f>
        <v>38.333333333333336</v>
      </c>
      <c r="AL35" s="48"/>
      <c r="AM35" s="49"/>
      <c r="AN35" s="49">
        <v>402</v>
      </c>
      <c r="AO35" s="49"/>
      <c r="AP35" s="49"/>
      <c r="AQ35" s="49"/>
      <c r="AR35" s="127">
        <f>SUM(AL35:AQ35)</f>
        <v>402</v>
      </c>
      <c r="AS35" s="43">
        <f>AR35/$AK$5</f>
        <v>67</v>
      </c>
      <c r="AT35" s="48">
        <v>300</v>
      </c>
      <c r="AU35" s="49"/>
      <c r="AV35" s="49"/>
      <c r="AW35" s="49"/>
      <c r="AX35" s="49"/>
      <c r="AY35" s="49"/>
      <c r="AZ35" s="127">
        <f>SUM(AT35:AY35)</f>
        <v>300</v>
      </c>
      <c r="BA35" s="43">
        <f>AZ35/$AK$5</f>
        <v>50</v>
      </c>
      <c r="BB35" s="48">
        <v>400</v>
      </c>
      <c r="BC35" s="49"/>
      <c r="BD35" s="49"/>
      <c r="BE35" s="49"/>
      <c r="BF35" s="49">
        <v>614</v>
      </c>
      <c r="BG35" s="49"/>
      <c r="BH35" s="127">
        <f>SUM(BB35:BG35)</f>
        <v>1014</v>
      </c>
      <c r="BI35" s="43">
        <f>BH35/$BI$5</f>
        <v>169</v>
      </c>
      <c r="BJ35" s="48"/>
      <c r="BK35" s="49">
        <v>591</v>
      </c>
      <c r="BL35" s="49"/>
      <c r="BM35" s="49"/>
      <c r="BN35" s="49">
        <v>395</v>
      </c>
      <c r="BO35" s="49"/>
      <c r="BP35" s="127">
        <f>SUM(BJ35:BO35)</f>
        <v>986</v>
      </c>
      <c r="BQ35" s="43">
        <f>BP35/$BI$5</f>
        <v>164.33333333333334</v>
      </c>
      <c r="BR35" s="48"/>
      <c r="BS35" s="49"/>
      <c r="BT35" s="49">
        <v>391</v>
      </c>
      <c r="BU35" s="49"/>
      <c r="BV35" s="49">
        <v>198</v>
      </c>
      <c r="BW35" s="49"/>
      <c r="BX35" s="127">
        <f t="shared" ref="BX35" si="1522">SUM(BR35:BW35)</f>
        <v>589</v>
      </c>
      <c r="BY35" s="43">
        <f t="shared" ref="BY35" si="1523">BX35/$BI$5</f>
        <v>98.166666666666671</v>
      </c>
      <c r="BZ35" s="48"/>
      <c r="CA35" s="49"/>
      <c r="CB35" s="49"/>
      <c r="CC35" s="49">
        <v>595</v>
      </c>
      <c r="CD35" s="49"/>
      <c r="CE35" s="49"/>
      <c r="CF35" s="127">
        <f t="shared" ref="CF35" si="1524">SUM(BZ35:CE35)</f>
        <v>595</v>
      </c>
      <c r="CG35" s="43">
        <f t="shared" ref="CG35" si="1525">CF35/$BI$5</f>
        <v>99.166666666666671</v>
      </c>
      <c r="CH35" s="48"/>
      <c r="CI35" s="49"/>
      <c r="CJ35" s="49"/>
      <c r="CK35" s="49"/>
      <c r="CL35" s="49">
        <v>600</v>
      </c>
      <c r="CM35" s="49"/>
      <c r="CN35" s="127">
        <f t="shared" ref="CN35" si="1526">SUM(CH35:CM35)</f>
        <v>600</v>
      </c>
      <c r="CO35" s="43">
        <f t="shared" ref="CO35" si="1527">CN35/$BI$5</f>
        <v>100</v>
      </c>
      <c r="CP35" s="48"/>
      <c r="CQ35" s="49"/>
      <c r="CR35" s="49"/>
      <c r="CS35" s="49"/>
      <c r="CT35" s="49">
        <v>601</v>
      </c>
      <c r="CU35" s="49"/>
      <c r="CV35" s="127">
        <f t="shared" ref="CV35" si="1528">SUM(CP35:CU35)</f>
        <v>601</v>
      </c>
      <c r="CW35" s="43">
        <f t="shared" ref="CW35" si="1529">CV35/$BI$5</f>
        <v>100.16666666666667</v>
      </c>
      <c r="CX35" s="48"/>
      <c r="CY35" s="49"/>
      <c r="CZ35" s="49"/>
      <c r="DA35" s="49"/>
      <c r="DB35" s="49">
        <v>596</v>
      </c>
      <c r="DC35" s="49">
        <v>406</v>
      </c>
      <c r="DD35" s="127">
        <f t="shared" ref="DD35" si="1530">SUM(CX35:DC35)</f>
        <v>1002</v>
      </c>
      <c r="DE35" s="43">
        <f t="shared" ref="DE35" si="1531">DD35/$BI$5</f>
        <v>167</v>
      </c>
      <c r="DF35" s="48"/>
      <c r="DG35" s="49"/>
      <c r="DH35" s="49"/>
      <c r="DI35" s="49"/>
      <c r="DJ35" s="49">
        <v>602</v>
      </c>
      <c r="DK35" s="49"/>
      <c r="DL35" s="127">
        <f t="shared" ref="DL35" si="1532">SUM(DF35:DK35)</f>
        <v>602</v>
      </c>
      <c r="DM35" s="43">
        <f t="shared" ref="DM35" si="1533">DL35/$BI$5</f>
        <v>100.33333333333333</v>
      </c>
      <c r="DN35" s="48">
        <v>200</v>
      </c>
      <c r="DO35" s="49"/>
      <c r="DP35" s="49"/>
      <c r="DQ35" s="49"/>
      <c r="DR35" s="49">
        <v>799</v>
      </c>
      <c r="DS35" s="49"/>
      <c r="DT35" s="127">
        <f t="shared" ref="DT35" si="1534">SUM(DN35:DS35)</f>
        <v>999</v>
      </c>
      <c r="DU35" s="43">
        <f t="shared" ref="DU35" si="1535">DT35/$BI$5</f>
        <v>166.5</v>
      </c>
      <c r="DV35" s="48"/>
      <c r="DW35" s="49"/>
      <c r="DX35" s="49">
        <v>200</v>
      </c>
      <c r="DY35" s="49"/>
      <c r="DZ35" s="49"/>
      <c r="EA35" s="49"/>
      <c r="EB35" s="127">
        <f t="shared" ref="EB35" si="1536">SUM(DV35:EA35)</f>
        <v>200</v>
      </c>
      <c r="EC35" s="43">
        <f t="shared" ref="EC35" si="1537">EB35/$BI$5</f>
        <v>33.333333333333336</v>
      </c>
      <c r="ED35" s="72">
        <v>120</v>
      </c>
      <c r="EE35" s="73"/>
      <c r="EF35" s="73"/>
      <c r="EG35" s="73"/>
      <c r="EH35" s="73"/>
      <c r="EI35" s="73"/>
      <c r="EJ35" s="511">
        <f t="shared" ref="EJ35" si="1538">SUM(ED35:EI35)</f>
        <v>120</v>
      </c>
      <c r="EK35" s="74">
        <f t="shared" ref="EK35" si="1539">EJ35/$BI$5</f>
        <v>20</v>
      </c>
      <c r="EL35" s="48">
        <v>201</v>
      </c>
      <c r="EM35" s="49"/>
      <c r="EN35" s="49"/>
      <c r="EO35" s="49"/>
      <c r="EP35" s="49"/>
      <c r="EQ35" s="49"/>
      <c r="ER35" s="127">
        <f t="shared" ref="ER35" si="1540">SUM(EL35:EQ35)</f>
        <v>201</v>
      </c>
      <c r="ES35" s="43">
        <f t="shared" ref="ES35" si="1541">ER35/$BI$5</f>
        <v>33.5</v>
      </c>
      <c r="ET35" s="48">
        <v>599</v>
      </c>
      <c r="EU35" s="49"/>
      <c r="EV35" s="49"/>
      <c r="EW35" s="49"/>
      <c r="EX35" s="49"/>
      <c r="EY35" s="49">
        <v>596</v>
      </c>
      <c r="EZ35" s="127">
        <f t="shared" ref="EZ35" si="1542">SUM(ET35:EY35)</f>
        <v>1195</v>
      </c>
      <c r="FA35" s="43">
        <f t="shared" ref="FA35" si="1543">EZ35/$BI$5</f>
        <v>199.16666666666666</v>
      </c>
      <c r="FB35" s="48">
        <v>411</v>
      </c>
      <c r="FC35" s="49"/>
      <c r="FD35" s="49"/>
      <c r="FE35" s="49"/>
      <c r="FF35" s="49"/>
      <c r="FG35" s="49">
        <v>605</v>
      </c>
      <c r="FH35" s="127">
        <f t="shared" ref="FH35" si="1544">SUM(FB35:FG35)</f>
        <v>1016</v>
      </c>
      <c r="FI35" s="43">
        <f t="shared" ref="FI35" si="1545">FH35/$BI$5</f>
        <v>169.33333333333334</v>
      </c>
      <c r="FJ35" s="48"/>
      <c r="FK35" s="49"/>
      <c r="FL35" s="49"/>
      <c r="FM35" s="49"/>
      <c r="FN35" s="49"/>
      <c r="FO35" s="49"/>
      <c r="FP35" s="127">
        <f t="shared" ref="FP35" si="1546">SUM(FJ35:FO35)</f>
        <v>0</v>
      </c>
      <c r="FQ35" s="43">
        <f t="shared" ref="FQ35" si="1547">FP35/$BI$5</f>
        <v>0</v>
      </c>
      <c r="FR35" s="48"/>
      <c r="FS35" s="49">
        <v>611</v>
      </c>
      <c r="FT35" s="49"/>
      <c r="FU35" s="49"/>
      <c r="FV35" s="49"/>
      <c r="FW35" s="49"/>
      <c r="FX35" s="127">
        <f t="shared" ref="FX35" si="1548">SUM(FR35:FW35)</f>
        <v>611</v>
      </c>
      <c r="FY35" s="43">
        <f t="shared" ref="FY35" si="1549">FX35/$BI$5</f>
        <v>101.83333333333333</v>
      </c>
      <c r="FZ35" s="48"/>
      <c r="GA35" s="49">
        <v>301</v>
      </c>
      <c r="GB35" s="49"/>
      <c r="GC35" s="49"/>
      <c r="GD35" s="49">
        <v>400</v>
      </c>
      <c r="GE35" s="49"/>
      <c r="GF35" s="127">
        <f t="shared" ref="GF35" si="1550">SUM(FZ35:GE35)</f>
        <v>701</v>
      </c>
      <c r="GG35" s="43">
        <f t="shared" ref="GG35" si="1551">GF35/$BI$5</f>
        <v>116.83333333333333</v>
      </c>
      <c r="GH35" s="48"/>
      <c r="GI35" s="49"/>
      <c r="GJ35" s="49"/>
      <c r="GK35" s="49"/>
      <c r="GL35" s="49">
        <v>400</v>
      </c>
      <c r="GM35" s="49"/>
      <c r="GN35" s="127">
        <f t="shared" ref="GN35" si="1552">SUM(GH35:GM35)</f>
        <v>400</v>
      </c>
      <c r="GO35" s="43">
        <f t="shared" ref="GO35" si="1553">GN35/$BI$5</f>
        <v>66.666666666666671</v>
      </c>
      <c r="GP35" s="48"/>
      <c r="GQ35" s="49">
        <f>123+499</f>
        <v>622</v>
      </c>
      <c r="GR35" s="49"/>
      <c r="GS35" s="49"/>
      <c r="GT35" s="49"/>
      <c r="GU35" s="49"/>
      <c r="GV35" s="127">
        <f t="shared" ref="GV35" si="1554">SUM(GP35:GU35)</f>
        <v>622</v>
      </c>
      <c r="GW35" s="43">
        <f>GV35/$BI$5</f>
        <v>103.66666666666667</v>
      </c>
      <c r="GX35" s="48"/>
      <c r="GY35" s="49"/>
      <c r="GZ35" s="49"/>
      <c r="HA35" s="49"/>
      <c r="HB35" s="49">
        <v>840</v>
      </c>
      <c r="HC35" s="49"/>
      <c r="HD35" s="127">
        <f t="shared" ref="HD35" si="1555">SUM(GX35:HC35)</f>
        <v>840</v>
      </c>
      <c r="HE35" s="43">
        <f>HD35/$BI$5</f>
        <v>140</v>
      </c>
      <c r="HF35" s="48"/>
      <c r="HG35" s="49"/>
      <c r="HH35" s="49">
        <v>99</v>
      </c>
      <c r="HI35" s="49"/>
      <c r="HJ35" s="49"/>
      <c r="HK35" s="49">
        <v>101</v>
      </c>
      <c r="HL35" s="127">
        <f t="shared" ref="HL35" si="1556">SUM(HF35:HK35)</f>
        <v>200</v>
      </c>
      <c r="HM35" s="43">
        <f>HL35/$BI$5</f>
        <v>33.333333333333336</v>
      </c>
      <c r="HN35" s="48"/>
      <c r="HO35" s="49"/>
      <c r="HP35" s="49"/>
      <c r="HQ35" s="49">
        <v>298</v>
      </c>
      <c r="HR35" s="49"/>
      <c r="HS35" s="49"/>
      <c r="HT35" s="127">
        <f>SUM(HN35:HS35)</f>
        <v>298</v>
      </c>
      <c r="HU35" s="43">
        <f>HT35/$AK$5</f>
        <v>49.666666666666664</v>
      </c>
      <c r="HV35" s="48"/>
      <c r="HW35" s="49">
        <v>603</v>
      </c>
      <c r="HX35" s="49">
        <v>99</v>
      </c>
      <c r="HY35" s="49"/>
      <c r="HZ35" s="49"/>
      <c r="IA35" s="49"/>
      <c r="IB35" s="127">
        <f>SUM(HV35:IA35)</f>
        <v>702</v>
      </c>
      <c r="IC35" s="43">
        <f>IB35/$AK$5</f>
        <v>117</v>
      </c>
      <c r="ID35" s="48">
        <v>400</v>
      </c>
      <c r="IE35" s="49"/>
      <c r="IF35" s="49"/>
      <c r="IG35" s="49">
        <v>428</v>
      </c>
      <c r="IH35" s="49"/>
      <c r="II35" s="49"/>
      <c r="IJ35" s="127">
        <f>SUM(ID35:II35)</f>
        <v>828</v>
      </c>
      <c r="IK35" s="43">
        <f>IJ35/$AK$5</f>
        <v>138</v>
      </c>
      <c r="IL35" s="48"/>
      <c r="IM35" s="49"/>
      <c r="IN35" s="49"/>
      <c r="IO35" s="49"/>
      <c r="IP35" s="49"/>
      <c r="IQ35" s="49"/>
      <c r="IR35" s="64">
        <f t="shared" ref="IR35" si="1557">SUM(IL35:IQ35)</f>
        <v>0</v>
      </c>
      <c r="IS35" s="68">
        <f>IR35/$IS$5</f>
        <v>0</v>
      </c>
      <c r="IT35" s="48"/>
      <c r="IU35" s="49"/>
      <c r="IV35" s="49"/>
      <c r="IW35" s="49">
        <v>300</v>
      </c>
      <c r="IX35" s="49"/>
      <c r="IY35" s="49"/>
      <c r="IZ35" s="64">
        <f t="shared" ref="IZ35" si="1558">SUM(IT35:IY35)</f>
        <v>300</v>
      </c>
      <c r="JA35" s="68">
        <f>IZ35/$IS$5</f>
        <v>50</v>
      </c>
      <c r="JB35" s="48">
        <v>431</v>
      </c>
      <c r="JC35" s="49"/>
      <c r="JD35" s="49"/>
      <c r="JE35" s="49"/>
      <c r="JF35" s="49"/>
      <c r="JG35" s="49"/>
      <c r="JH35" s="64">
        <f t="shared" ref="JH35" si="1559">SUM(JB35:JG35)</f>
        <v>431</v>
      </c>
      <c r="JI35" s="68">
        <f>JH35/$IS$5</f>
        <v>71.833333333333329</v>
      </c>
      <c r="JJ35" s="48"/>
      <c r="JK35" s="49"/>
      <c r="JL35" s="49"/>
      <c r="JM35" s="49"/>
      <c r="JN35" s="49"/>
      <c r="JO35" s="49"/>
      <c r="JP35" s="127">
        <f>SUM(JJ35:JO35)</f>
        <v>0</v>
      </c>
      <c r="JQ35" s="43">
        <f>JP35/$JQ$5</f>
        <v>0</v>
      </c>
      <c r="JR35" s="48"/>
      <c r="JS35" s="49">
        <v>398</v>
      </c>
      <c r="JT35" s="49"/>
      <c r="JU35" s="49"/>
      <c r="JV35" s="49">
        <v>397</v>
      </c>
      <c r="JW35" s="49"/>
      <c r="JX35" s="127">
        <f>SUM(JR35:JW35)</f>
        <v>795</v>
      </c>
      <c r="JY35" s="43">
        <f>JX35/$JQ$5</f>
        <v>132.5</v>
      </c>
      <c r="JZ35" s="48"/>
      <c r="KA35" s="49">
        <v>494</v>
      </c>
      <c r="KB35" s="49"/>
      <c r="KC35" s="49"/>
      <c r="KD35" s="49">
        <v>200</v>
      </c>
      <c r="KE35" s="49"/>
      <c r="KF35" s="127">
        <f>SUM(JZ35:KE35)</f>
        <v>694</v>
      </c>
      <c r="KG35" s="43">
        <f>KF35/$JQ$5</f>
        <v>115.66666666666667</v>
      </c>
      <c r="KH35" s="48"/>
      <c r="KI35" s="49"/>
      <c r="KJ35" s="49">
        <v>669</v>
      </c>
      <c r="KK35" s="49"/>
      <c r="KL35" s="49"/>
      <c r="KM35" s="49"/>
      <c r="KN35" s="64">
        <f t="shared" ref="KN35" si="1560">SUM(KH35:KM35)</f>
        <v>669</v>
      </c>
      <c r="KO35" s="68">
        <f>KN35/$KN$5</f>
        <v>111.5</v>
      </c>
      <c r="KP35" s="48"/>
      <c r="KQ35" s="49"/>
      <c r="KR35" s="49"/>
      <c r="KS35" s="49"/>
      <c r="KT35" s="49">
        <v>684</v>
      </c>
      <c r="KU35" s="49"/>
      <c r="KV35" s="64">
        <f t="shared" ref="KV35" si="1561">SUM(KP35:KU35)</f>
        <v>684</v>
      </c>
      <c r="KW35" s="68">
        <f>KV35/$KN$5</f>
        <v>114</v>
      </c>
      <c r="KX35" s="48"/>
      <c r="KY35" s="49"/>
      <c r="KZ35" s="49"/>
      <c r="LA35" s="49"/>
      <c r="LB35" s="49"/>
      <c r="LC35" s="49"/>
      <c r="LD35" s="64">
        <f t="shared" ref="LD35" si="1562">SUM(KX35:LC35)</f>
        <v>0</v>
      </c>
      <c r="LE35" s="68">
        <f>LD35/$KN$5</f>
        <v>0</v>
      </c>
      <c r="LF35" s="48"/>
      <c r="LG35" s="49"/>
      <c r="LH35" s="49"/>
      <c r="LI35" s="49"/>
      <c r="LJ35" s="49">
        <v>1214</v>
      </c>
      <c r="LK35" s="49"/>
      <c r="LL35" s="64">
        <f t="shared" ref="LL35" si="1563">SUM(LF35:LK35)</f>
        <v>1214</v>
      </c>
      <c r="LM35" s="68">
        <f>LL35/$KN$5</f>
        <v>202.33333333333334</v>
      </c>
      <c r="LN35" s="48">
        <f>86+315</f>
        <v>401</v>
      </c>
      <c r="LO35" s="49"/>
      <c r="LP35" s="49"/>
      <c r="LQ35" s="49"/>
      <c r="LR35" s="49"/>
      <c r="LS35" s="49"/>
      <c r="LT35" s="64">
        <f t="shared" ref="LT35" si="1564">SUM(LN35:LS35)</f>
        <v>401</v>
      </c>
      <c r="LU35" s="68">
        <f>LT35/$KN$5</f>
        <v>66.833333333333329</v>
      </c>
      <c r="LV35" s="48"/>
      <c r="LW35" s="49">
        <v>200</v>
      </c>
      <c r="LX35" s="49"/>
      <c r="LY35" s="49"/>
      <c r="LZ35" s="49"/>
      <c r="MA35" s="49"/>
      <c r="MB35" s="64">
        <f t="shared" ref="MB35" si="1565">SUM(LV35:MA35)</f>
        <v>200</v>
      </c>
      <c r="MC35" s="68">
        <f>MB35/$KN$5</f>
        <v>33.333333333333336</v>
      </c>
      <c r="MD35" s="48">
        <v>381</v>
      </c>
      <c r="ME35" s="49"/>
      <c r="MF35" s="49"/>
      <c r="MG35" s="49"/>
      <c r="MH35" s="49">
        <v>399</v>
      </c>
      <c r="MI35" s="49"/>
      <c r="MJ35" s="64">
        <f t="shared" ref="MJ35" si="1566">SUM(MD35:MI35)</f>
        <v>780</v>
      </c>
      <c r="MK35" s="68">
        <f>MJ35/$KN$5</f>
        <v>130</v>
      </c>
      <c r="ML35" s="48"/>
      <c r="MM35" s="49"/>
      <c r="MN35" s="49"/>
      <c r="MO35" s="49"/>
      <c r="MP35" s="49"/>
      <c r="MQ35" s="49"/>
      <c r="MR35" s="64">
        <f t="shared" ref="MR35" si="1567">SUM(ML35:MQ35)</f>
        <v>0</v>
      </c>
      <c r="MS35" s="68">
        <f>MR35/$KN$5</f>
        <v>0</v>
      </c>
      <c r="MT35" s="48">
        <v>400</v>
      </c>
      <c r="MU35" s="49"/>
      <c r="MV35" s="49"/>
      <c r="MW35" s="49"/>
      <c r="MX35" s="49"/>
      <c r="MY35" s="49"/>
      <c r="MZ35" s="64">
        <f t="shared" ref="MZ35" si="1568">SUM(MT35:MY35)</f>
        <v>400</v>
      </c>
      <c r="NA35" s="68">
        <f>MZ35/$KN$5</f>
        <v>66.666666666666671</v>
      </c>
      <c r="NB35" s="48">
        <v>199</v>
      </c>
      <c r="NC35" s="49"/>
      <c r="ND35" s="49"/>
      <c r="NE35" s="49">
        <v>398</v>
      </c>
      <c r="NF35" s="49"/>
      <c r="NG35" s="49"/>
      <c r="NH35" s="64">
        <f t="shared" ref="NH35" si="1569">SUM(NB35:NG35)</f>
        <v>597</v>
      </c>
      <c r="NI35" s="68">
        <f>NH35/$KN$5</f>
        <v>99.5</v>
      </c>
      <c r="NJ35" s="48"/>
      <c r="NK35" s="49"/>
      <c r="NL35" s="49"/>
      <c r="NM35" s="49"/>
      <c r="NN35" s="49">
        <v>601</v>
      </c>
      <c r="NO35" s="49"/>
      <c r="NP35" s="64">
        <f t="shared" ref="NP35" si="1570">SUM(NJ35:NO35)</f>
        <v>601</v>
      </c>
      <c r="NQ35" s="68">
        <f>NP35/$KN$5</f>
        <v>100.16666666666667</v>
      </c>
      <c r="NR35" s="48"/>
      <c r="NS35" s="49"/>
      <c r="NT35" s="49">
        <v>479</v>
      </c>
      <c r="NU35" s="49"/>
      <c r="NV35" s="49"/>
      <c r="NW35" s="49"/>
      <c r="NX35" s="64">
        <f t="shared" ref="NX35" si="1571">SUM(NR35:NW35)</f>
        <v>479</v>
      </c>
      <c r="NY35" s="68">
        <f>NX35/$KN$5</f>
        <v>79.833333333333329</v>
      </c>
      <c r="NZ35" s="48"/>
      <c r="OA35" s="49"/>
      <c r="OB35" s="49"/>
      <c r="OC35" s="49"/>
      <c r="OD35" s="49"/>
      <c r="OE35" s="49"/>
      <c r="OF35" s="64">
        <f t="shared" ref="OF35" si="1572">SUM(NZ35:OE35)</f>
        <v>0</v>
      </c>
      <c r="OG35" s="68">
        <f>OF35/$KN$5</f>
        <v>0</v>
      </c>
      <c r="OH35" s="48"/>
      <c r="OI35" s="49"/>
      <c r="OJ35" s="49"/>
      <c r="OK35" s="49"/>
      <c r="OL35" s="49">
        <v>200</v>
      </c>
      <c r="OM35" s="49"/>
      <c r="ON35" s="64">
        <f t="shared" ref="ON35" si="1573">SUM(OH35:OM35)</f>
        <v>200</v>
      </c>
      <c r="OO35" s="68">
        <f>ON35/$KN$5</f>
        <v>33.333333333333336</v>
      </c>
      <c r="OP35" s="48"/>
      <c r="OQ35" s="49"/>
      <c r="OR35" s="49"/>
      <c r="OS35" s="49"/>
      <c r="OT35" s="49"/>
      <c r="OU35" s="49"/>
      <c r="OV35" s="64">
        <f t="shared" ref="OV35" si="1574">SUM(OP35:OU35)</f>
        <v>0</v>
      </c>
      <c r="OW35" s="68">
        <f>OV35/$KN$5</f>
        <v>0</v>
      </c>
      <c r="OX35" s="48"/>
      <c r="OY35" s="49">
        <v>600</v>
      </c>
      <c r="OZ35" s="49"/>
      <c r="PA35" s="49"/>
      <c r="PB35" s="49"/>
      <c r="PC35" s="49"/>
      <c r="PD35" s="64">
        <f t="shared" ref="PD35" si="1575">SUM(OX35:PC35)</f>
        <v>600</v>
      </c>
      <c r="PE35" s="68">
        <f>PD35/$PE$5</f>
        <v>100</v>
      </c>
      <c r="PF35" s="48"/>
      <c r="PG35" s="49"/>
      <c r="PH35" s="49"/>
      <c r="PI35" s="49"/>
      <c r="PJ35" s="49">
        <v>600</v>
      </c>
      <c r="PK35" s="49"/>
      <c r="PL35" s="64">
        <f t="shared" ref="PL35" si="1576">SUM(PF35:PK35)</f>
        <v>600</v>
      </c>
      <c r="PM35" s="68">
        <f>PL35/$PE$5</f>
        <v>100</v>
      </c>
      <c r="PN35" s="106">
        <v>401</v>
      </c>
      <c r="PO35" s="107"/>
      <c r="PP35" s="107"/>
      <c r="PQ35" s="107">
        <v>401</v>
      </c>
      <c r="PR35" s="107"/>
      <c r="PS35" s="107"/>
      <c r="PT35" s="174">
        <f t="shared" ref="PT35" si="1577">SUM(PN35:PS35)</f>
        <v>802</v>
      </c>
      <c r="PU35" s="105">
        <f>PT35/$PU$5</f>
        <v>133.66666666666666</v>
      </c>
      <c r="PV35" s="106"/>
      <c r="PW35" s="107"/>
      <c r="PX35" s="107"/>
      <c r="PY35" s="107"/>
      <c r="PZ35" s="107"/>
      <c r="QA35" s="107"/>
      <c r="QB35" s="174">
        <f t="shared" ref="QB35" si="1578">SUM(PV35:QA35)</f>
        <v>0</v>
      </c>
      <c r="QC35" s="105">
        <f>QB35/$PU$5</f>
        <v>0</v>
      </c>
      <c r="QD35" s="106">
        <v>223</v>
      </c>
      <c r="QE35" s="107"/>
      <c r="QF35" s="107"/>
      <c r="QG35" s="107"/>
      <c r="QH35" s="107"/>
      <c r="QI35" s="107"/>
      <c r="QJ35" s="174">
        <f t="shared" ref="QJ35" si="1579">SUM(QD35:QI35)</f>
        <v>223</v>
      </c>
      <c r="QK35" s="105">
        <f>QJ35/$PU$5</f>
        <v>37.166666666666664</v>
      </c>
      <c r="QL35" s="106"/>
      <c r="QM35" s="107"/>
      <c r="QN35" s="107">
        <v>196</v>
      </c>
      <c r="QO35" s="107"/>
      <c r="QP35" s="107"/>
      <c r="QQ35" s="107"/>
      <c r="QR35" s="174">
        <f t="shared" ref="QR35" si="1580">SUM(QL35:QQ35)</f>
        <v>196</v>
      </c>
      <c r="QS35" s="105">
        <f>QR35/$PU$5</f>
        <v>32.666666666666664</v>
      </c>
      <c r="QT35" s="106"/>
      <c r="QU35" s="107"/>
      <c r="QV35" s="107"/>
      <c r="QW35" s="107">
        <v>505</v>
      </c>
      <c r="QX35" s="107"/>
      <c r="QY35" s="107"/>
      <c r="QZ35" s="174">
        <f t="shared" ref="QZ35" si="1581">SUM(QT35:QY35)</f>
        <v>505</v>
      </c>
      <c r="RA35" s="105">
        <f>QZ35/$PU$5</f>
        <v>84.166666666666671</v>
      </c>
      <c r="RB35" s="106">
        <v>98</v>
      </c>
      <c r="RC35" s="107"/>
      <c r="RD35" s="107"/>
      <c r="RE35" s="107"/>
      <c r="RF35" s="107"/>
      <c r="RG35" s="107">
        <v>395</v>
      </c>
      <c r="RH35" s="174">
        <f t="shared" ref="RH35" si="1582">SUM(RB35:RG35)</f>
        <v>493</v>
      </c>
      <c r="RI35" s="105">
        <f>RH35/$PU$5</f>
        <v>82.166666666666671</v>
      </c>
      <c r="RJ35" s="106"/>
      <c r="RK35" s="107"/>
      <c r="RL35" s="107"/>
      <c r="RM35" s="107"/>
      <c r="RN35" s="107"/>
      <c r="RO35" s="107"/>
      <c r="RP35" s="174">
        <f t="shared" ref="RP35" si="1583">SUM(RJ35:RO35)</f>
        <v>0</v>
      </c>
      <c r="RQ35" s="105">
        <f>RP35/$PU$5</f>
        <v>0</v>
      </c>
      <c r="RR35" s="106"/>
      <c r="RS35" s="107"/>
      <c r="RT35" s="107"/>
      <c r="RU35" s="107"/>
      <c r="RV35" s="107"/>
      <c r="RW35" s="107"/>
      <c r="RX35" s="174">
        <f t="shared" ref="RX35" si="1584">SUM(RR35:RW35)</f>
        <v>0</v>
      </c>
      <c r="RY35" s="105">
        <f>RX35/$PU$5</f>
        <v>0</v>
      </c>
      <c r="RZ35" s="106">
        <v>101</v>
      </c>
      <c r="SA35" s="107"/>
      <c r="SB35" s="107"/>
      <c r="SC35" s="107"/>
      <c r="SD35" s="107">
        <v>828</v>
      </c>
      <c r="SE35" s="107"/>
      <c r="SF35" s="174">
        <f t="shared" ref="SF35" si="1585">SUM(RZ35:SE35)</f>
        <v>929</v>
      </c>
      <c r="SG35" s="105">
        <f>SF35/$PU$5</f>
        <v>154.83333333333334</v>
      </c>
      <c r="SH35" s="106"/>
      <c r="SI35" s="107"/>
      <c r="SJ35" s="107"/>
      <c r="SK35" s="107"/>
      <c r="SL35" s="107"/>
      <c r="SM35" s="107"/>
      <c r="SN35" s="174">
        <f t="shared" ref="SN35" si="1586">SUM(SH35:SM35)</f>
        <v>0</v>
      </c>
      <c r="SO35" s="105">
        <f>SN35/$PU$5</f>
        <v>0</v>
      </c>
      <c r="SP35" s="106"/>
      <c r="SQ35" s="107"/>
      <c r="SR35" s="107">
        <v>251</v>
      </c>
      <c r="SS35" s="107"/>
      <c r="ST35" s="107"/>
      <c r="SU35" s="107"/>
      <c r="SV35" s="174">
        <f t="shared" ref="SV35" si="1587">SUM(SP35:SU35)</f>
        <v>251</v>
      </c>
      <c r="SW35" s="105">
        <f>SV35/$PU$5</f>
        <v>41.833333333333336</v>
      </c>
      <c r="SX35" s="106"/>
      <c r="SY35" s="107"/>
      <c r="SZ35" s="107">
        <v>201</v>
      </c>
      <c r="TA35" s="107"/>
      <c r="TB35" s="107">
        <v>199</v>
      </c>
      <c r="TC35" s="107"/>
      <c r="TD35" s="174">
        <f t="shared" ref="TD35" si="1588">SUM(SX35:TC35)</f>
        <v>400</v>
      </c>
      <c r="TE35" s="105">
        <f>TD35/$PU$5</f>
        <v>66.666666666666671</v>
      </c>
      <c r="TF35" s="106"/>
      <c r="TG35" s="107"/>
      <c r="TH35" s="107"/>
      <c r="TI35" s="107"/>
      <c r="TJ35" s="107"/>
      <c r="TK35" s="107"/>
      <c r="TL35" s="174">
        <f t="shared" ref="TL35" si="1589">SUM(TF35:TK35)</f>
        <v>0</v>
      </c>
      <c r="TM35" s="105">
        <f>TL35/$PU$5</f>
        <v>0</v>
      </c>
      <c r="TN35" s="106"/>
      <c r="TO35" s="107"/>
      <c r="TP35" s="107"/>
      <c r="TQ35" s="107">
        <v>100</v>
      </c>
      <c r="TR35" s="107"/>
      <c r="TS35" s="107"/>
      <c r="TT35" s="174">
        <f t="shared" ref="TT35" si="1590">SUM(TN35:TS35)</f>
        <v>100</v>
      </c>
      <c r="TU35" s="105">
        <f>TT35/$PU$5</f>
        <v>16.666666666666668</v>
      </c>
      <c r="TV35" s="106"/>
      <c r="TW35" s="107"/>
      <c r="TX35" s="107"/>
      <c r="TY35" s="107">
        <v>800</v>
      </c>
      <c r="TZ35" s="107"/>
      <c r="UA35" s="107"/>
      <c r="UB35" s="174">
        <f t="shared" ref="UB35" si="1591">SUM(TV35:UA35)</f>
        <v>800</v>
      </c>
      <c r="UC35" s="105">
        <f>UB35/$PU$5</f>
        <v>133.33333333333334</v>
      </c>
      <c r="UD35" s="106"/>
      <c r="UE35" s="107"/>
      <c r="UF35" s="107"/>
      <c r="UG35" s="107"/>
      <c r="UH35" s="107"/>
      <c r="UI35" s="107"/>
      <c r="UJ35" s="174">
        <f t="shared" ref="UJ35" si="1592">SUM(UD35:UI35)</f>
        <v>0</v>
      </c>
      <c r="UK35" s="105">
        <f>UJ35/$PU$5</f>
        <v>0</v>
      </c>
      <c r="UL35" s="106"/>
      <c r="UM35" s="107"/>
      <c r="UN35" s="107"/>
      <c r="UO35" s="107"/>
      <c r="UP35" s="107"/>
      <c r="UQ35" s="107"/>
      <c r="UR35" s="107"/>
      <c r="US35" s="174">
        <f t="shared" ref="US35:US46" si="1593">SUM(UL35:UR35)</f>
        <v>0</v>
      </c>
      <c r="UT35" s="105">
        <f>US35/$PU$5</f>
        <v>0</v>
      </c>
      <c r="UU35" s="106">
        <v>350</v>
      </c>
      <c r="UV35" s="107"/>
      <c r="UW35" s="107"/>
      <c r="UX35" s="107"/>
      <c r="UY35" s="107">
        <v>206</v>
      </c>
      <c r="UZ35" s="107"/>
      <c r="VA35" s="174">
        <f>SUM(UU35:UZ35)</f>
        <v>556</v>
      </c>
      <c r="VB35" s="105">
        <f>VA35/$VB$5</f>
        <v>92.666666666666671</v>
      </c>
      <c r="VC35" s="164"/>
      <c r="VD35" s="107"/>
      <c r="VE35" s="107"/>
      <c r="VF35" s="107"/>
      <c r="VG35" s="107"/>
      <c r="VH35" s="107">
        <v>201</v>
      </c>
      <c r="VI35" s="174">
        <f>SUM(VC35:VH35)</f>
        <v>201</v>
      </c>
      <c r="VJ35" s="105">
        <f>VI35/$VJ$5</f>
        <v>33.5</v>
      </c>
      <c r="VK35" s="48"/>
      <c r="VL35" s="49"/>
      <c r="VM35" s="49"/>
      <c r="VN35" s="49">
        <v>482</v>
      </c>
      <c r="VO35" s="49"/>
      <c r="VP35" s="49"/>
      <c r="VQ35" s="64">
        <f>SUM(VK35:VP35)</f>
        <v>482</v>
      </c>
      <c r="VR35" s="68">
        <f>VQ35/$VJ$5</f>
        <v>80.333333333333329</v>
      </c>
      <c r="VS35" s="106"/>
      <c r="VT35" s="107"/>
      <c r="VU35" s="107"/>
      <c r="VV35" s="107"/>
      <c r="VW35" s="107">
        <v>400</v>
      </c>
      <c r="VX35" s="107"/>
      <c r="VY35" s="174">
        <f>SUM(VS35:VX35)</f>
        <v>400</v>
      </c>
      <c r="VZ35" s="105">
        <f>VY35/$VJ$5</f>
        <v>66.666666666666671</v>
      </c>
      <c r="WA35" s="63"/>
      <c r="WB35" s="64">
        <v>196</v>
      </c>
      <c r="WC35" s="64"/>
      <c r="WD35" s="64"/>
      <c r="WE35" s="64"/>
      <c r="WF35" s="64">
        <v>201</v>
      </c>
      <c r="WG35" s="64">
        <f>SUM(WA35:WF35)</f>
        <v>397</v>
      </c>
      <c r="WH35" s="68">
        <f>WG35/$VJ$5</f>
        <v>66.166666666666671</v>
      </c>
      <c r="WI35" s="173"/>
      <c r="WJ35" s="174"/>
      <c r="WK35" s="174"/>
      <c r="WL35" s="174"/>
      <c r="WM35" s="174">
        <v>400</v>
      </c>
      <c r="WN35" s="174"/>
      <c r="WO35" s="174">
        <f>SUM(WI35:WN35)</f>
        <v>400</v>
      </c>
      <c r="WP35" s="105">
        <f>WO35/$VJ$5</f>
        <v>66.666666666666671</v>
      </c>
      <c r="WQ35" s="48"/>
      <c r="WR35" s="49"/>
      <c r="WS35" s="49">
        <v>199</v>
      </c>
      <c r="WT35" s="49"/>
      <c r="WU35" s="49"/>
      <c r="WV35" s="49"/>
      <c r="WW35" s="49">
        <v>198</v>
      </c>
      <c r="WX35" s="64">
        <f>SUM(WR35:WW35)</f>
        <v>397</v>
      </c>
      <c r="WY35" s="68">
        <f>WX35/$VJ$5</f>
        <v>66.166666666666671</v>
      </c>
      <c r="WZ35" s="48"/>
      <c r="XA35" s="49"/>
      <c r="XB35" s="49">
        <v>2920</v>
      </c>
      <c r="XC35" s="49"/>
      <c r="XD35" s="49"/>
      <c r="XE35" s="49"/>
      <c r="XF35" s="49"/>
      <c r="XG35" s="64">
        <f>SUM(XA35:XF35)</f>
        <v>2920</v>
      </c>
      <c r="XH35" s="68">
        <f>XG35/$VJ$5</f>
        <v>486.66666666666669</v>
      </c>
      <c r="XI35" s="48">
        <v>405</v>
      </c>
      <c r="XJ35" s="49"/>
      <c r="XK35" s="49"/>
      <c r="XL35" s="49"/>
      <c r="XM35" s="49"/>
      <c r="XN35" s="49"/>
      <c r="XO35" s="49">
        <v>305</v>
      </c>
      <c r="XP35" s="64">
        <f>SUM(XJ35:XO35)</f>
        <v>305</v>
      </c>
      <c r="XQ35" s="68">
        <f>XP35/$VJ$5</f>
        <v>50.833333333333336</v>
      </c>
      <c r="XR35" s="48"/>
      <c r="XS35" s="49"/>
      <c r="XT35" s="49"/>
      <c r="XU35" s="49">
        <v>602</v>
      </c>
      <c r="XV35" s="49"/>
      <c r="XW35" s="49"/>
      <c r="XX35" s="49"/>
      <c r="XY35" s="64">
        <f>SUM(XS35:XX35)</f>
        <v>602</v>
      </c>
      <c r="XZ35" s="68">
        <f>XY35/$VJ$5</f>
        <v>100.33333333333333</v>
      </c>
      <c r="YA35" s="48"/>
      <c r="YB35" s="49"/>
      <c r="YC35" s="49"/>
      <c r="YD35" s="49">
        <v>201</v>
      </c>
      <c r="YE35" s="49"/>
      <c r="YF35" s="49"/>
      <c r="YG35" s="49">
        <v>201</v>
      </c>
      <c r="YH35" s="64">
        <f>SUM(YB35:YG35)</f>
        <v>402</v>
      </c>
      <c r="YI35" s="68">
        <f>YH35/$VJ$5</f>
        <v>67</v>
      </c>
      <c r="YJ35" s="180"/>
      <c r="YK35" s="49"/>
      <c r="YL35" s="49"/>
      <c r="YM35" s="49"/>
      <c r="YN35" s="49"/>
      <c r="YO35" s="49"/>
      <c r="YP35" s="49">
        <v>399</v>
      </c>
      <c r="YQ35" s="64">
        <f>SUM(YJ35:YP35)</f>
        <v>399</v>
      </c>
      <c r="YR35" s="68">
        <f>YQ35/$VJ$5</f>
        <v>66.5</v>
      </c>
      <c r="YS35" s="48"/>
      <c r="YT35" s="49"/>
      <c r="YU35" s="49">
        <v>398</v>
      </c>
      <c r="YV35" s="49"/>
      <c r="YW35" s="49"/>
      <c r="YX35" s="49">
        <v>200</v>
      </c>
      <c r="YY35" s="64">
        <f>SUM(YS35:YX35)</f>
        <v>598</v>
      </c>
      <c r="YZ35" s="68">
        <f>YY35/$VJ$5</f>
        <v>99.666666666666671</v>
      </c>
      <c r="ZA35" s="48"/>
      <c r="ZB35" s="49"/>
      <c r="ZC35" s="49"/>
      <c r="ZD35" s="49"/>
      <c r="ZE35" s="49"/>
      <c r="ZF35" s="49"/>
      <c r="ZG35" s="64">
        <f>SUM(ZA35:ZF35)</f>
        <v>0</v>
      </c>
      <c r="ZH35" s="68">
        <f>ZG35/$VJ$5</f>
        <v>0</v>
      </c>
      <c r="ZI35" s="63">
        <v>200</v>
      </c>
      <c r="ZJ35" s="64"/>
      <c r="ZK35" s="64"/>
      <c r="ZL35" s="64"/>
      <c r="ZM35" s="64"/>
      <c r="ZN35" s="24"/>
      <c r="ZO35" s="64">
        <f>SUM(ZI35:ZN35)</f>
        <v>200</v>
      </c>
      <c r="ZP35" s="68">
        <f>ZO35/$VJ$5</f>
        <v>33.333333333333336</v>
      </c>
      <c r="ZQ35" s="48"/>
      <c r="ZR35" s="49"/>
      <c r="ZS35" s="49">
        <v>294</v>
      </c>
      <c r="ZT35" s="49"/>
      <c r="ZU35" s="49"/>
      <c r="ZV35" s="49">
        <v>399</v>
      </c>
      <c r="ZW35" s="49"/>
      <c r="ZX35" s="64">
        <f t="shared" ref="ZX35" si="1594">SUM(ZQ35:ZW35)</f>
        <v>693</v>
      </c>
      <c r="ZY35" s="70">
        <f t="shared" ref="ZY35" si="1595">ZX35/$VJ$5</f>
        <v>115.5</v>
      </c>
      <c r="ZZ35" s="48"/>
      <c r="AAA35" s="49"/>
      <c r="AAB35" s="49"/>
      <c r="AAC35" s="49"/>
      <c r="AAD35" s="49"/>
      <c r="AAE35" s="49"/>
      <c r="AAF35" s="49"/>
      <c r="AAG35" s="64">
        <f>SUM(ZZ35:AAF35)</f>
        <v>0</v>
      </c>
      <c r="AAH35" s="68">
        <f>AAG35/$VJ$5</f>
        <v>0</v>
      </c>
      <c r="AAI35" s="48"/>
      <c r="AAJ35" s="49">
        <v>225</v>
      </c>
      <c r="AAK35" s="49"/>
      <c r="AAL35" s="49"/>
      <c r="AAM35" s="49"/>
      <c r="AAN35" s="49"/>
      <c r="AAO35" s="64">
        <f>SUM(AAI35:AAN35)</f>
        <v>225</v>
      </c>
      <c r="AAP35" s="68">
        <f>AAO35/$VJ$5</f>
        <v>37.5</v>
      </c>
      <c r="AAQ35" s="48"/>
      <c r="AAR35" s="49"/>
      <c r="AAS35" s="49">
        <v>201</v>
      </c>
      <c r="AAT35" s="49"/>
      <c r="AAU35" s="49"/>
      <c r="AAV35" s="49"/>
      <c r="AAW35" s="64">
        <f>SUM(AAQ35:AAV35)</f>
        <v>201</v>
      </c>
      <c r="AAX35" s="68">
        <f>AAW35/$VJ$5</f>
        <v>33.5</v>
      </c>
      <c r="AAY35" s="48"/>
      <c r="AAZ35" s="49">
        <v>200</v>
      </c>
      <c r="ABA35" s="49"/>
      <c r="ABB35" s="49">
        <v>200</v>
      </c>
      <c r="ABC35" s="49"/>
      <c r="ABD35" s="49"/>
      <c r="ABE35" s="64">
        <f>SUM(AAY35:ABD35)</f>
        <v>400</v>
      </c>
      <c r="ABF35" s="68">
        <f>ABE35/$VJ$5</f>
        <v>66.666666666666671</v>
      </c>
      <c r="ABG35" s="48"/>
      <c r="ABH35" s="49">
        <v>299</v>
      </c>
      <c r="ABI35" s="49"/>
      <c r="ABJ35" s="49"/>
      <c r="ABK35" s="49"/>
      <c r="ABL35" s="49"/>
      <c r="ABM35" s="64">
        <f>SUM(ABG35:ABL35)</f>
        <v>299</v>
      </c>
      <c r="ABN35" s="68">
        <f>ABM35/$VJ$5</f>
        <v>49.833333333333336</v>
      </c>
      <c r="ABO35" s="48">
        <v>100</v>
      </c>
      <c r="ABP35" s="49"/>
      <c r="ABQ35" s="49"/>
      <c r="ABR35" s="49"/>
      <c r="ABS35" s="49"/>
      <c r="ABT35" s="49"/>
      <c r="ABU35" s="64">
        <f>SUM(ABO35:ABT35)</f>
        <v>100</v>
      </c>
      <c r="ABV35" s="68">
        <f>ABU35/$VJ$5</f>
        <v>16.666666666666668</v>
      </c>
      <c r="ABW35" s="48">
        <v>200</v>
      </c>
      <c r="ABX35" s="49"/>
      <c r="ABY35" s="49"/>
      <c r="ABZ35" s="49"/>
      <c r="ACA35" s="49"/>
      <c r="ACB35" s="49"/>
      <c r="ACC35" s="64">
        <f>SUM(ABW35:ACB35)</f>
        <v>200</v>
      </c>
      <c r="ACD35" s="68">
        <f>ACC35/$VJ$5</f>
        <v>33.333333333333336</v>
      </c>
      <c r="ACE35" s="24">
        <v>292</v>
      </c>
      <c r="ACF35" s="49"/>
      <c r="ACG35" s="49"/>
      <c r="ACH35" s="49">
        <v>206</v>
      </c>
      <c r="ACI35" s="49"/>
      <c r="ACJ35" s="49"/>
      <c r="ACK35" s="64">
        <f>SUM(ACE35:ACJ35)</f>
        <v>498</v>
      </c>
      <c r="ACL35" s="68">
        <f>ACK35/$VJ$5</f>
        <v>83</v>
      </c>
      <c r="ACM35" s="48"/>
      <c r="ACN35" s="49"/>
      <c r="ACO35" s="49">
        <v>101</v>
      </c>
      <c r="ACP35" s="49"/>
      <c r="ACQ35" s="49"/>
      <c r="ACR35" s="49"/>
      <c r="ACS35" s="64">
        <f>SUM(ACM35:ACR35)</f>
        <v>101</v>
      </c>
      <c r="ACT35" s="68">
        <f>ACS35/$VJ$5</f>
        <v>16.833333333333332</v>
      </c>
      <c r="ACU35" s="189">
        <v>300</v>
      </c>
      <c r="ACV35" s="49"/>
      <c r="ACW35" s="49"/>
      <c r="ACX35" s="49"/>
      <c r="ACY35" s="49"/>
      <c r="ACZ35" s="49">
        <v>300</v>
      </c>
      <c r="ADA35" s="64">
        <f>SUM(ACU35:ACZ35)</f>
        <v>600</v>
      </c>
      <c r="ADB35" s="68">
        <f>ADA35/$VJ$5</f>
        <v>100</v>
      </c>
      <c r="ADC35" s="48"/>
      <c r="ADD35" s="49"/>
      <c r="ADE35" s="49"/>
      <c r="ADF35" s="49">
        <v>100</v>
      </c>
      <c r="ADG35" s="49"/>
      <c r="ADH35" s="49"/>
      <c r="ADI35" s="64">
        <f>SUM(ADC35:ADH35)</f>
        <v>100</v>
      </c>
      <c r="ADJ35" s="68">
        <f>ADI35/$VJ$5</f>
        <v>16.666666666666668</v>
      </c>
      <c r="ADK35" s="48"/>
      <c r="ADL35" s="49"/>
      <c r="ADM35" s="49"/>
      <c r="ADN35" s="49">
        <v>402</v>
      </c>
      <c r="ADO35" s="49"/>
      <c r="ADP35" s="49"/>
      <c r="ADQ35" s="64">
        <f>SUM(ADK35:ADP35)</f>
        <v>402</v>
      </c>
      <c r="ADR35" s="68">
        <f>ADQ35/$VJ$5</f>
        <v>67</v>
      </c>
      <c r="ADS35" s="48"/>
      <c r="ADT35" s="49"/>
      <c r="ADU35" s="49"/>
      <c r="ADV35" s="49"/>
      <c r="ADW35" s="49"/>
      <c r="ADX35" s="49">
        <v>201</v>
      </c>
      <c r="ADY35" s="64">
        <f>SUM(ADS35:ADX35)</f>
        <v>201</v>
      </c>
      <c r="ADZ35" s="68">
        <f>ADY35/$VJ$5</f>
        <v>33.5</v>
      </c>
      <c r="AEA35" s="48"/>
      <c r="AEB35" s="49"/>
      <c r="AEC35" s="49"/>
      <c r="AED35" s="49"/>
      <c r="AEE35" s="49">
        <v>200</v>
      </c>
      <c r="AEF35" s="49">
        <v>301</v>
      </c>
      <c r="AEG35" s="64">
        <f>SUM(AEA35:AEF35)</f>
        <v>501</v>
      </c>
      <c r="AEH35" s="68">
        <f>AEG35/$VJ$5</f>
        <v>83.5</v>
      </c>
      <c r="AEI35" s="48"/>
      <c r="AEJ35" s="49"/>
      <c r="AEK35" s="49"/>
      <c r="AEL35" s="49"/>
      <c r="AEM35" s="49">
        <v>200</v>
      </c>
      <c r="AEN35" s="49"/>
      <c r="AEO35" s="64">
        <f>SUM(AEI35:AEN35)</f>
        <v>200</v>
      </c>
      <c r="AEP35" s="68">
        <f>AEO35/$VJ$5</f>
        <v>33.333333333333336</v>
      </c>
      <c r="AEQ35" s="48"/>
      <c r="AER35" s="49"/>
      <c r="AES35" s="49"/>
      <c r="AET35" s="49">
        <v>199</v>
      </c>
      <c r="AEU35" s="49"/>
      <c r="AEV35" s="49"/>
      <c r="AEW35" s="64">
        <f>SUM(AEQ35:AEV35)</f>
        <v>199</v>
      </c>
      <c r="AEX35" s="68">
        <f>AEW35/$VJ$5</f>
        <v>33.166666666666664</v>
      </c>
      <c r="AEY35" s="48"/>
      <c r="AEZ35" s="49"/>
      <c r="AFA35" s="49">
        <v>89</v>
      </c>
      <c r="AFB35" s="49"/>
      <c r="AFC35" s="49">
        <v>200</v>
      </c>
      <c r="AFD35" s="49"/>
      <c r="AFE35" s="64">
        <f>SUM(AEY35:AFD35)</f>
        <v>289</v>
      </c>
      <c r="AFF35" s="68">
        <f>AFE35/$VJ$5</f>
        <v>48.166666666666664</v>
      </c>
      <c r="AFG35" s="48"/>
      <c r="AFH35" s="49"/>
      <c r="AFI35" s="49">
        <v>111</v>
      </c>
      <c r="AFJ35" s="49"/>
      <c r="AFK35" s="49"/>
      <c r="AFL35" s="49"/>
      <c r="AFM35" s="64">
        <f>SUM(AFG35:AFL35)</f>
        <v>111</v>
      </c>
      <c r="AFN35" s="68">
        <f>AFM35/$VJ$5</f>
        <v>18.5</v>
      </c>
      <c r="AFO35" s="48"/>
      <c r="AFP35" s="49"/>
      <c r="AFQ35" s="49"/>
      <c r="AFR35" s="49">
        <v>300</v>
      </c>
      <c r="AFS35" s="49"/>
      <c r="AFT35" s="49"/>
      <c r="AFU35" s="64">
        <f>SUM(AFO35:AFT35)</f>
        <v>300</v>
      </c>
      <c r="AFV35" s="68">
        <f>AFU35/$VJ$5</f>
        <v>50</v>
      </c>
      <c r="AFW35" s="48"/>
      <c r="AFX35" s="49">
        <v>300</v>
      </c>
      <c r="AFY35" s="49"/>
      <c r="AFZ35" s="49"/>
      <c r="AGA35" s="49"/>
      <c r="AGB35" s="49"/>
      <c r="AGC35" s="64">
        <f>SUM(AFW35:AGB35)</f>
        <v>300</v>
      </c>
      <c r="AGD35" s="68">
        <f>AGC35/$VJ$5</f>
        <v>50</v>
      </c>
      <c r="AGE35" s="48">
        <v>400</v>
      </c>
      <c r="AGF35" s="49"/>
      <c r="AGG35" s="49"/>
      <c r="AGH35" s="49"/>
      <c r="AGI35" s="49"/>
      <c r="AGJ35" s="49"/>
      <c r="AGK35" s="64">
        <f>SUM(AGE35:AGJ35)</f>
        <v>400</v>
      </c>
      <c r="AGL35" s="68">
        <f>AGK35/$VJ$5</f>
        <v>66.666666666666671</v>
      </c>
      <c r="AGM35" s="48"/>
      <c r="AGN35" s="49"/>
      <c r="AGO35" s="49"/>
      <c r="AGP35" s="49">
        <v>205</v>
      </c>
      <c r="AGQ35" s="49"/>
      <c r="AGR35" s="49"/>
      <c r="AGS35" s="49"/>
      <c r="AGT35" s="64">
        <f>SUM(AGN35:AGS35)</f>
        <v>205</v>
      </c>
      <c r="AGU35" s="68">
        <f>AGT35/$VJ$5</f>
        <v>34.166666666666664</v>
      </c>
      <c r="AGV35" s="48"/>
      <c r="AGW35" s="49">
        <v>299</v>
      </c>
      <c r="AGX35" s="49"/>
      <c r="AGY35" s="49"/>
      <c r="AGZ35" s="49"/>
      <c r="AHA35" s="49"/>
      <c r="AHB35" s="64">
        <f>SUM(AGV35:AHA35)</f>
        <v>299</v>
      </c>
      <c r="AHC35" s="68">
        <f>AHB35/$AEZ$6</f>
        <v>10.310344827586206</v>
      </c>
      <c r="AHD35" s="48"/>
      <c r="AHE35" s="49"/>
      <c r="AHF35" s="49"/>
      <c r="AHG35" s="49"/>
      <c r="AHH35" s="49"/>
      <c r="AHI35" s="49"/>
      <c r="AHJ35" s="64">
        <f>SUM(AHD35:AHI35)</f>
        <v>0</v>
      </c>
      <c r="AHK35" s="68">
        <f>AHJ35/$AEZ$6</f>
        <v>0</v>
      </c>
      <c r="AHL35" s="48"/>
      <c r="AHM35" s="49">
        <v>300</v>
      </c>
      <c r="AHN35" s="49"/>
      <c r="AHO35" s="49"/>
      <c r="AHP35" s="49"/>
      <c r="AHQ35" s="49"/>
      <c r="AHR35" s="64">
        <f>SUM(AHL35:AHQ35)</f>
        <v>300</v>
      </c>
      <c r="AHS35" s="68">
        <f>AHR35/$AEZ$6</f>
        <v>10.344827586206897</v>
      </c>
      <c r="AHT35" s="48"/>
      <c r="AHU35" s="49">
        <v>413</v>
      </c>
      <c r="AHV35" s="49"/>
      <c r="AHW35" s="49"/>
      <c r="AHX35" s="49"/>
      <c r="AHY35" s="49">
        <v>100</v>
      </c>
      <c r="AHZ35" s="64">
        <f>SUM(AHT35:AHY35)</f>
        <v>513</v>
      </c>
      <c r="AIA35" s="68">
        <f>AHZ35/$AEZ$6</f>
        <v>17.689655172413794</v>
      </c>
      <c r="AIB35" s="48"/>
      <c r="AIC35" s="49"/>
      <c r="AID35" s="49"/>
      <c r="AIE35" s="49"/>
      <c r="AIF35" s="49"/>
      <c r="AIG35" s="49"/>
      <c r="AIH35" s="64">
        <f>SUM(AIB35:AIG35)</f>
        <v>0</v>
      </c>
      <c r="AII35" s="68">
        <f>AIH35/$AEZ$6</f>
        <v>0</v>
      </c>
      <c r="AIJ35" s="48"/>
      <c r="AIK35" s="49">
        <v>98</v>
      </c>
      <c r="AIL35" s="49"/>
      <c r="AIM35" s="49"/>
      <c r="AIN35" s="49"/>
      <c r="AIO35" s="49">
        <v>199</v>
      </c>
      <c r="AIP35" s="64">
        <f>SUM(AIJ35:AIO35)</f>
        <v>297</v>
      </c>
      <c r="AIQ35" s="68">
        <f>AIP35/$AEZ$6</f>
        <v>10.241379310344827</v>
      </c>
      <c r="AIR35" s="48"/>
      <c r="AIS35" s="49"/>
      <c r="AIT35" s="49"/>
      <c r="AIU35" s="49"/>
      <c r="AIV35" s="49">
        <v>300</v>
      </c>
      <c r="AIW35" s="49"/>
      <c r="AIX35" s="64">
        <f>SUM(AIR35:AIW35)</f>
        <v>300</v>
      </c>
      <c r="AIY35" s="68">
        <f>AIX35/$AEZ$6</f>
        <v>10.344827586206897</v>
      </c>
      <c r="AIZ35" s="54"/>
      <c r="AJA35" s="127">
        <v>100</v>
      </c>
      <c r="AJB35" s="127"/>
      <c r="AJC35" s="127"/>
      <c r="AJD35" s="127"/>
      <c r="AJE35" s="127"/>
      <c r="AJF35" s="64">
        <f>SUM(AIZ35:AJE35)</f>
        <v>100</v>
      </c>
      <c r="AJG35" s="68">
        <f>AJF35/$AEZ$6</f>
        <v>3.4482758620689653</v>
      </c>
      <c r="AJH35" s="48"/>
      <c r="AJI35" s="49"/>
      <c r="AJJ35" s="49">
        <v>330</v>
      </c>
      <c r="AJK35" s="49"/>
      <c r="AJL35" s="49">
        <v>300</v>
      </c>
      <c r="AJM35" s="49"/>
      <c r="AJN35" s="127">
        <f>SUM(AJH35:AJM35)</f>
        <v>630</v>
      </c>
      <c r="AJO35" s="43">
        <f>AJN35/$AEZ$6</f>
        <v>21.724137931034484</v>
      </c>
      <c r="AJP35" s="48"/>
      <c r="AJQ35" s="49"/>
      <c r="AJR35" s="49"/>
      <c r="AJS35" s="49"/>
      <c r="AJT35" s="49"/>
      <c r="AJU35" s="49"/>
      <c r="AJV35" s="127">
        <f>SUM(AJP35:AJU35)</f>
        <v>0</v>
      </c>
      <c r="AJW35" s="43">
        <f>AJV35/$AEZ$6</f>
        <v>0</v>
      </c>
      <c r="AJX35" s="48"/>
      <c r="AJY35" s="49"/>
      <c r="AJZ35" s="49">
        <v>200</v>
      </c>
      <c r="AKA35" s="49"/>
      <c r="AKB35" s="49"/>
      <c r="AKC35" s="49">
        <v>102</v>
      </c>
      <c r="AKD35" s="64">
        <f>SUM(AJX35:AKC35)</f>
        <v>302</v>
      </c>
      <c r="AKE35" s="68">
        <f>AKD35/$AEZ$6</f>
        <v>10.413793103448276</v>
      </c>
      <c r="AKF35" s="48"/>
      <c r="AKG35" s="49"/>
      <c r="AKH35" s="49"/>
      <c r="AKI35" s="49">
        <v>200</v>
      </c>
      <c r="AKJ35" s="49"/>
      <c r="AKK35" s="49"/>
      <c r="AKL35" s="64">
        <f>SUM(AKF35:AKK35)</f>
        <v>200</v>
      </c>
      <c r="AKM35" s="184">
        <f>AKL35/$AKM$5</f>
        <v>33.333333333333336</v>
      </c>
      <c r="AKN35" s="195"/>
      <c r="AKO35" s="49">
        <v>120</v>
      </c>
      <c r="AKP35" s="49"/>
      <c r="AKQ35" s="49"/>
      <c r="AKR35" s="49"/>
      <c r="AKS35" s="49">
        <v>200</v>
      </c>
      <c r="AKT35" s="64">
        <f>SUM(AKN35:AKS35)</f>
        <v>320</v>
      </c>
      <c r="AKU35" s="184">
        <f>AKT35/$AKM$5</f>
        <v>53.333333333333336</v>
      </c>
      <c r="AKV35" s="48"/>
      <c r="AKW35" s="49"/>
      <c r="AKX35" s="49"/>
      <c r="AKY35" s="49"/>
      <c r="AKZ35" s="49"/>
      <c r="ALA35" s="49">
        <v>301</v>
      </c>
      <c r="ALB35" s="64">
        <f>SUM(AKV35:ALA35)</f>
        <v>301</v>
      </c>
      <c r="ALC35" s="68">
        <f>ALB35/$AKM$5</f>
        <v>50.166666666666664</v>
      </c>
      <c r="ALD35" s="54"/>
      <c r="ALE35" s="127"/>
      <c r="ALF35" s="127"/>
      <c r="ALG35" s="127">
        <v>200</v>
      </c>
      <c r="ALH35" s="127"/>
      <c r="ALI35" s="127"/>
      <c r="ALJ35" s="64">
        <f>SUM(ALD35:ALI35)</f>
        <v>200</v>
      </c>
      <c r="ALK35" s="68">
        <f>ALJ35/$AKM$5</f>
        <v>33.333333333333336</v>
      </c>
      <c r="ALL35" s="54">
        <v>100</v>
      </c>
      <c r="ALM35" s="127"/>
      <c r="ALN35" s="127"/>
      <c r="ALO35" s="127"/>
      <c r="ALP35" s="127"/>
      <c r="ALQ35" s="127">
        <v>203</v>
      </c>
      <c r="ALR35" s="64">
        <f>SUM(ALL35:ALQ35)</f>
        <v>303</v>
      </c>
      <c r="ALS35" s="68">
        <f>ALR35/$AKM$5</f>
        <v>50.5</v>
      </c>
      <c r="ALT35" s="48"/>
      <c r="ALU35" s="49"/>
      <c r="ALV35" s="49"/>
      <c r="ALW35" s="49"/>
      <c r="ALX35" s="49"/>
      <c r="ALY35" s="49">
        <v>301</v>
      </c>
      <c r="ALZ35" s="64">
        <f>SUM(ALT35:ALY35)</f>
        <v>301</v>
      </c>
      <c r="AMA35" s="68">
        <f>ALZ35/$AKM$5</f>
        <v>50.166666666666664</v>
      </c>
      <c r="AMB35" s="24"/>
      <c r="AMC35" s="49">
        <v>102</v>
      </c>
      <c r="AMD35" s="49"/>
      <c r="AME35" s="49"/>
      <c r="AMF35" s="49"/>
      <c r="AMG35" s="49"/>
      <c r="AMH35" s="64">
        <f>SUM(AMB35:AMG35)</f>
        <v>102</v>
      </c>
      <c r="AMI35" s="68">
        <f>AMH35/$AKM$5</f>
        <v>17</v>
      </c>
      <c r="AMJ35" s="48"/>
      <c r="AMK35" s="49"/>
      <c r="AML35" s="49">
        <v>201</v>
      </c>
      <c r="AMM35" s="49"/>
      <c r="AMN35" s="49"/>
      <c r="AMO35" s="49"/>
      <c r="AMP35" s="64">
        <f>SUM(AMJ35:AMO35)</f>
        <v>201</v>
      </c>
      <c r="AMQ35" s="68">
        <f>AMP35/$AKM$5</f>
        <v>33.5</v>
      </c>
      <c r="AMR35" s="48"/>
      <c r="AMS35" s="49">
        <v>300</v>
      </c>
      <c r="AMT35" s="49"/>
      <c r="AMU35" s="49">
        <v>300</v>
      </c>
      <c r="AMV35" s="49"/>
      <c r="AMW35" s="49"/>
      <c r="AMX35" s="64">
        <f>SUM(AMR35:AMW35)</f>
        <v>600</v>
      </c>
      <c r="AMY35" s="68">
        <f>AMX35/$AKM$5</f>
        <v>100</v>
      </c>
      <c r="AMZ35" s="48"/>
      <c r="ANA35" s="49"/>
      <c r="ANB35" s="49"/>
      <c r="ANC35" s="49"/>
      <c r="AND35" s="49"/>
      <c r="ANE35" s="49"/>
      <c r="ANF35" s="64">
        <f>SUM(AMZ35:ANE35)</f>
        <v>0</v>
      </c>
      <c r="ANG35" s="68">
        <f>ANF35/$AKM$5</f>
        <v>0</v>
      </c>
      <c r="ANH35" s="48">
        <v>200</v>
      </c>
      <c r="ANI35" s="49"/>
      <c r="ANJ35" s="49"/>
      <c r="ANK35" s="49"/>
      <c r="ANL35" s="49">
        <v>200</v>
      </c>
      <c r="ANM35" s="49"/>
      <c r="ANN35" s="64">
        <f>SUM(ANH35:ANM35)</f>
        <v>400</v>
      </c>
      <c r="ANO35" s="68">
        <f>ANN35/$AKM$5</f>
        <v>66.666666666666671</v>
      </c>
      <c r="ANP35" s="48"/>
      <c r="ANQ35" s="49"/>
      <c r="ANR35" s="49"/>
      <c r="ANS35" s="49"/>
      <c r="ANT35" s="49"/>
      <c r="ANU35" s="49"/>
      <c r="ANV35" s="64">
        <f>SUM(ANP35:ANU35)</f>
        <v>0</v>
      </c>
      <c r="ANW35" s="68">
        <f>ANV35/$AKM$5</f>
        <v>0</v>
      </c>
      <c r="ANX35" s="48">
        <v>101</v>
      </c>
      <c r="ANY35" s="49"/>
      <c r="ANZ35" s="49"/>
      <c r="AOA35" s="49"/>
      <c r="AOB35" s="49"/>
      <c r="AOC35" s="49">
        <v>292</v>
      </c>
      <c r="AOD35" s="64">
        <f>SUM(ANX35:AOC35)</f>
        <v>393</v>
      </c>
      <c r="AOE35" s="68">
        <f>AOD35/$AKM$5</f>
        <v>65.5</v>
      </c>
      <c r="AOF35" s="48"/>
      <c r="AOG35" s="49"/>
      <c r="AOH35" s="49"/>
      <c r="AOI35" s="49"/>
      <c r="AOJ35" s="49"/>
      <c r="AOK35" s="49">
        <v>100</v>
      </c>
      <c r="AOL35" s="64">
        <f>SUM(AOF35:AOK35)</f>
        <v>100</v>
      </c>
      <c r="AOM35" s="68">
        <f>AOL35/$AKM$5</f>
        <v>16.666666666666668</v>
      </c>
      <c r="AON35" s="48"/>
      <c r="AOO35" s="49">
        <v>487</v>
      </c>
      <c r="AOP35" s="49"/>
      <c r="AOQ35" s="49"/>
      <c r="AOR35" s="49">
        <v>100</v>
      </c>
      <c r="AOS35" s="49"/>
      <c r="AOT35" s="64">
        <f>SUM(AON35:AOS35)</f>
        <v>587</v>
      </c>
      <c r="AOU35" s="68">
        <f>AOT35/$AKM$5</f>
        <v>97.833333333333329</v>
      </c>
      <c r="AOV35" s="63"/>
      <c r="AOW35" s="64"/>
      <c r="AOX35" s="64"/>
      <c r="AOY35" s="64"/>
      <c r="AOZ35" s="64"/>
      <c r="APA35" s="64"/>
      <c r="APB35" s="64">
        <f>SUM(AOV35:APA35)</f>
        <v>0</v>
      </c>
      <c r="APC35" s="68">
        <f>APB35/$AKM$5</f>
        <v>0</v>
      </c>
      <c r="APD35" s="48"/>
      <c r="APE35" s="49"/>
      <c r="APF35" s="49">
        <v>201</v>
      </c>
      <c r="APG35" s="49"/>
      <c r="APH35" s="49"/>
      <c r="API35" s="49"/>
      <c r="APJ35" s="64">
        <f>SUM(APD35:API35)</f>
        <v>201</v>
      </c>
      <c r="APK35" s="68">
        <f>APJ35/$AKM$5</f>
        <v>33.5</v>
      </c>
      <c r="APL35" s="48"/>
      <c r="APM35" s="49">
        <v>198</v>
      </c>
      <c r="APN35" s="49"/>
      <c r="APO35" s="49"/>
      <c r="APP35" s="49"/>
      <c r="APQ35" s="49"/>
      <c r="APR35" s="64">
        <f>SUM(APL35:APQ35)</f>
        <v>198</v>
      </c>
      <c r="APS35" s="68">
        <f>APR35/$AKM$5</f>
        <v>33</v>
      </c>
      <c r="APT35" s="48">
        <v>200</v>
      </c>
      <c r="APU35" s="49"/>
      <c r="APV35" s="49"/>
      <c r="APW35" s="49"/>
      <c r="APX35" s="49"/>
      <c r="APY35" s="49">
        <v>97</v>
      </c>
      <c r="APZ35" s="64">
        <f>SUM(APT35:APY35)</f>
        <v>297</v>
      </c>
      <c r="AQA35" s="68">
        <f>APZ35/$AKM$5</f>
        <v>49.5</v>
      </c>
      <c r="AQB35" s="48"/>
      <c r="AQC35" s="49"/>
      <c r="AQD35" s="49"/>
      <c r="AQE35" s="49"/>
      <c r="AQF35" s="49">
        <v>99</v>
      </c>
      <c r="AQG35" s="49"/>
      <c r="AQH35" s="64">
        <f>SUM(AQB35:AQG35)</f>
        <v>99</v>
      </c>
      <c r="AQI35" s="68">
        <f>AQH35/$AKM$5</f>
        <v>16.5</v>
      </c>
      <c r="AQJ35" s="48"/>
      <c r="AQK35" s="49"/>
      <c r="AQL35" s="49">
        <v>100</v>
      </c>
      <c r="AQM35" s="49"/>
      <c r="AQN35" s="49">
        <v>196</v>
      </c>
      <c r="AQO35" s="49"/>
      <c r="AQP35" s="64">
        <f>SUM(AQJ35:AQO35)</f>
        <v>296</v>
      </c>
      <c r="AQQ35" s="68">
        <f>AQP35/$AKM$5</f>
        <v>49.333333333333336</v>
      </c>
      <c r="AQR35" s="48"/>
      <c r="AQS35" s="49"/>
      <c r="AQT35" s="49"/>
      <c r="AQU35" s="49">
        <v>98</v>
      </c>
      <c r="AQV35" s="49"/>
      <c r="AQW35" s="49"/>
      <c r="AQX35" s="64">
        <f>SUM(AQR35:AQW35)</f>
        <v>98</v>
      </c>
      <c r="AQY35" s="68">
        <f>AQX35/$AKM$5</f>
        <v>16.333333333333332</v>
      </c>
      <c r="AQZ35" s="48"/>
      <c r="ARA35" s="49"/>
      <c r="ARB35" s="49">
        <v>100</v>
      </c>
      <c r="ARC35" s="49"/>
      <c r="ARD35" s="49"/>
      <c r="ARE35" s="49"/>
      <c r="ARF35" s="64">
        <f>SUM(AQZ35:ARE35)</f>
        <v>100</v>
      </c>
      <c r="ARG35" s="68">
        <f>ARF35/$AKM$5</f>
        <v>16.666666666666668</v>
      </c>
      <c r="ARH35" s="48"/>
      <c r="ARI35" s="49">
        <v>217</v>
      </c>
      <c r="ARJ35" s="49"/>
      <c r="ARK35" s="49"/>
      <c r="ARL35" s="49"/>
      <c r="ARM35" s="49">
        <v>86</v>
      </c>
      <c r="ARN35" s="64">
        <f>SUM(ARH35:ARM35)</f>
        <v>303</v>
      </c>
      <c r="ARO35" s="68">
        <f>ARN35/$ARO$5</f>
        <v>50.5</v>
      </c>
      <c r="ARP35" s="48"/>
      <c r="ARQ35" s="49"/>
      <c r="ARR35" s="49">
        <v>104</v>
      </c>
      <c r="ARS35" s="49"/>
      <c r="ART35" s="49"/>
      <c r="ARU35" s="49"/>
      <c r="ARV35" s="64">
        <f>SUM(ARP35:ARU35)</f>
        <v>104</v>
      </c>
      <c r="ARW35" s="68">
        <f>ARV35/$ARO$5</f>
        <v>17.333333333333332</v>
      </c>
      <c r="ARX35" s="48"/>
      <c r="ARY35" s="49"/>
      <c r="ARZ35" s="49"/>
      <c r="ASA35" s="49">
        <v>199</v>
      </c>
      <c r="ASB35" s="49"/>
      <c r="ASC35" s="49"/>
      <c r="ASD35" s="64">
        <f>SUM(ARX35:ASC35)</f>
        <v>199</v>
      </c>
      <c r="ASE35" s="68">
        <f>ASD35/$ARO$5</f>
        <v>33.166666666666664</v>
      </c>
      <c r="ASF35" s="48"/>
      <c r="ASG35" s="49"/>
      <c r="ASH35" s="49"/>
      <c r="ASI35" s="49">
        <v>199</v>
      </c>
      <c r="ASJ35" s="49"/>
      <c r="ASK35" s="49"/>
      <c r="ASL35" s="64">
        <f>SUM(ASF35:ASK35)</f>
        <v>199</v>
      </c>
      <c r="ASM35" s="68">
        <f>ASL35/$ARO$5</f>
        <v>33.166666666666664</v>
      </c>
      <c r="ASN35" s="48"/>
      <c r="ASO35" s="49"/>
      <c r="ASP35" s="49">
        <v>200</v>
      </c>
      <c r="ASQ35" s="49"/>
      <c r="ASR35" s="49"/>
      <c r="ASS35" s="49">
        <v>400</v>
      </c>
      <c r="AST35" s="64">
        <f>SUM(ASN35:ASS35)</f>
        <v>600</v>
      </c>
      <c r="ASU35" s="68">
        <f>AST35/$ARO$5</f>
        <v>100</v>
      </c>
      <c r="ASV35" s="48"/>
      <c r="ASW35" s="49"/>
      <c r="ASX35" s="49"/>
      <c r="ASY35" s="49"/>
      <c r="ASZ35" s="49"/>
      <c r="ATA35" s="49"/>
      <c r="ATB35" s="64">
        <f>SUM(ASV35:ATA35)</f>
        <v>0</v>
      </c>
      <c r="ATC35" s="68">
        <f>ATB35/$ARO$5</f>
        <v>0</v>
      </c>
      <c r="ATD35" s="48"/>
      <c r="ATE35" s="49"/>
      <c r="ATF35" s="49"/>
      <c r="ATG35" s="49"/>
      <c r="ATH35" s="49"/>
      <c r="ATI35" s="49"/>
      <c r="ATJ35" s="64">
        <f>SUM(ATD35:ATI35)</f>
        <v>0</v>
      </c>
      <c r="ATK35" s="68">
        <f>ATJ35/$ARO$5</f>
        <v>0</v>
      </c>
      <c r="ATL35" s="48"/>
      <c r="ATM35" s="49"/>
      <c r="ATN35" s="49"/>
      <c r="ATO35" s="49"/>
      <c r="ATP35" s="49"/>
      <c r="ATQ35" s="49"/>
      <c r="ATR35" s="64">
        <f>SUM(ATL35:ATQ35)</f>
        <v>0</v>
      </c>
      <c r="ATS35" s="68">
        <f>ATR35/$ARO$5</f>
        <v>0</v>
      </c>
      <c r="ATT35" s="48"/>
      <c r="ATU35" s="49"/>
      <c r="ATV35" s="49"/>
      <c r="ATW35" s="49"/>
      <c r="ATX35" s="49"/>
      <c r="ATY35" s="49"/>
      <c r="ATZ35" s="64">
        <f>SUM(ATT35:ATY35)</f>
        <v>0</v>
      </c>
      <c r="AUA35" s="68">
        <f>ATZ35/$ARO$5</f>
        <v>0</v>
      </c>
      <c r="AUB35" s="48"/>
      <c r="AUC35" s="49"/>
      <c r="AUD35" s="49"/>
      <c r="AUE35" s="49"/>
      <c r="AUF35" s="49"/>
      <c r="AUG35" s="49"/>
      <c r="AUH35" s="64">
        <f>SUM(AUB35:AUG35)</f>
        <v>0</v>
      </c>
      <c r="AUI35" s="68">
        <f>AUH35/$ARO$5</f>
        <v>0</v>
      </c>
      <c r="AUJ35" s="54">
        <v>203</v>
      </c>
      <c r="AUK35" s="127"/>
      <c r="AUL35" s="127"/>
      <c r="AUM35" s="127"/>
      <c r="AUN35" s="127"/>
      <c r="AUO35" s="127">
        <v>100</v>
      </c>
      <c r="AUP35" s="64">
        <f>SUM(AUJ35:AUO35)</f>
        <v>303</v>
      </c>
      <c r="AUQ35" s="68">
        <f>AUP35/$ARO$5</f>
        <v>50.5</v>
      </c>
      <c r="AUR35" s="48"/>
      <c r="AUS35" s="49"/>
      <c r="AUT35" s="49"/>
      <c r="AUU35" s="49"/>
      <c r="AUV35" s="49"/>
      <c r="AUW35" s="49"/>
      <c r="AUX35" s="64">
        <f>SUM(AUR35:AUW35)</f>
        <v>0</v>
      </c>
      <c r="AUY35" s="68">
        <f>AUX35/$ARO$5</f>
        <v>0</v>
      </c>
      <c r="AUZ35" s="48"/>
      <c r="AVA35" s="49"/>
      <c r="AVB35" s="49"/>
      <c r="AVC35" s="49"/>
      <c r="AVD35" s="49"/>
      <c r="AVE35" s="49"/>
      <c r="AVF35" s="64">
        <f>SUM(AUZ35:AVE35)</f>
        <v>0</v>
      </c>
      <c r="AVG35" s="68">
        <f>AVF35/$ARO$5</f>
        <v>0</v>
      </c>
      <c r="AVH35" s="48"/>
      <c r="AVI35" s="49">
        <v>99</v>
      </c>
      <c r="AVJ35" s="49"/>
      <c r="AVK35" s="49"/>
      <c r="AVL35" s="49"/>
      <c r="AVM35" s="49"/>
      <c r="AVN35" s="64">
        <f>SUM(AVH35:AVM35)</f>
        <v>99</v>
      </c>
      <c r="AVO35" s="68">
        <f>AVN35/$ARO$5</f>
        <v>16.5</v>
      </c>
      <c r="AVP35" s="48"/>
      <c r="AVQ35" s="49"/>
      <c r="AVR35" s="49">
        <v>188</v>
      </c>
      <c r="AVS35" s="49"/>
      <c r="AVT35" s="49"/>
      <c r="AVU35" s="49"/>
      <c r="AVV35" s="64">
        <f>SUM(AVP35:AVU35)</f>
        <v>188</v>
      </c>
      <c r="AVW35" s="68">
        <f>AVV35/$ARO$5</f>
        <v>31.333333333333332</v>
      </c>
      <c r="AVX35" s="48"/>
      <c r="AVY35" s="49"/>
      <c r="AVZ35" s="49"/>
      <c r="AWA35" s="49"/>
      <c r="AWB35" s="49"/>
      <c r="AWC35" s="49"/>
      <c r="AWD35" s="64">
        <f>SUM(AVX35:AWC35)</f>
        <v>0</v>
      </c>
      <c r="AWE35" s="68">
        <f>AWD35/$ARO$5</f>
        <v>0</v>
      </c>
      <c r="AWF35" s="48"/>
      <c r="AWG35" s="49">
        <v>202</v>
      </c>
      <c r="AWH35" s="49"/>
      <c r="AWI35" s="49"/>
      <c r="AWJ35" s="49"/>
      <c r="AWK35" s="49"/>
      <c r="AWL35" s="64">
        <f>SUM(AWF35:AWK35)</f>
        <v>202</v>
      </c>
      <c r="AWM35" s="184">
        <f>AWL35/$ARO$5</f>
        <v>33.666666666666664</v>
      </c>
      <c r="AWN35" s="48"/>
      <c r="AWO35" s="49"/>
      <c r="AWP35" s="49"/>
      <c r="AWQ35" s="49"/>
      <c r="AWR35" s="49"/>
      <c r="AWS35" s="49"/>
      <c r="AWT35" s="127">
        <f>SUM(AWN35:AWS35)</f>
        <v>0</v>
      </c>
      <c r="AWU35" s="43">
        <f>AWT35/$ARO$5</f>
        <v>0</v>
      </c>
      <c r="AWV35" s="48">
        <v>100</v>
      </c>
      <c r="AWW35" s="49"/>
      <c r="AWX35" s="49"/>
      <c r="AWY35" s="49"/>
      <c r="AWZ35" s="49"/>
      <c r="AXA35" s="49"/>
      <c r="AXB35" s="127">
        <f>SUM(AWV35:AXA35)</f>
        <v>100</v>
      </c>
      <c r="AXC35" s="43">
        <f>AXB35/$ARO$5</f>
        <v>16.666666666666668</v>
      </c>
      <c r="AXD35" s="48"/>
      <c r="AXE35" s="49"/>
      <c r="AXF35" s="49"/>
      <c r="AXG35" s="49">
        <v>2</v>
      </c>
      <c r="AXH35" s="49"/>
      <c r="AXI35" s="49"/>
      <c r="AXJ35" s="127">
        <f>SUM(AXD35:AXI35)</f>
        <v>2</v>
      </c>
      <c r="AXK35" s="43">
        <f>AXJ35/$ARO$5</f>
        <v>0.33333333333333331</v>
      </c>
      <c r="AXL35" s="48">
        <v>203</v>
      </c>
      <c r="AXM35" s="49"/>
      <c r="AXN35" s="49"/>
      <c r="AXO35" s="49"/>
      <c r="AXP35" s="49"/>
      <c r="AXQ35" s="49"/>
      <c r="AXR35" s="127">
        <f>SUM(AXL35:AXQ35)</f>
        <v>203</v>
      </c>
      <c r="AXS35" s="43">
        <f>AXR35/$ARO$5</f>
        <v>33.833333333333336</v>
      </c>
      <c r="AXT35" s="48"/>
      <c r="AXU35" s="49"/>
      <c r="AXV35" s="49"/>
      <c r="AXW35" s="49"/>
      <c r="AXX35" s="49"/>
      <c r="AXY35" s="49"/>
      <c r="AXZ35" s="127">
        <f>SUM(AXT35:AXY35)</f>
        <v>0</v>
      </c>
      <c r="AYA35" s="43">
        <f>AXZ35/$ARO$5</f>
        <v>0</v>
      </c>
      <c r="AYB35" s="48"/>
      <c r="AYC35" s="49"/>
      <c r="AYD35" s="49"/>
      <c r="AYE35" s="49"/>
      <c r="AYF35" s="49"/>
      <c r="AYG35" s="49">
        <v>108</v>
      </c>
      <c r="AYH35" s="127">
        <f>SUM(AYB35:AYG35)</f>
        <v>108</v>
      </c>
      <c r="AYI35" s="43">
        <f>AYH35/$ARO$5</f>
        <v>18</v>
      </c>
      <c r="AYJ35" s="48"/>
      <c r="AYK35" s="49"/>
      <c r="AYL35" s="49">
        <v>99</v>
      </c>
      <c r="AYM35" s="49"/>
      <c r="AYN35" s="49"/>
      <c r="AYO35" s="49"/>
      <c r="AYP35" s="127">
        <f>SUM(AYJ35:AYO35)</f>
        <v>99</v>
      </c>
      <c r="AYQ35" s="43">
        <f>AYP35/$ARO$5</f>
        <v>16.5</v>
      </c>
      <c r="AYR35" s="48"/>
      <c r="AYS35" s="49"/>
      <c r="AYT35" s="49"/>
      <c r="AYU35" s="49"/>
      <c r="AYV35" s="49"/>
      <c r="AYW35" s="49"/>
      <c r="AYX35" s="127">
        <f>SUM(AYR35:AYW35)</f>
        <v>0</v>
      </c>
      <c r="AYY35" s="43">
        <f>AYX35/$ARO$5</f>
        <v>0</v>
      </c>
      <c r="AYZ35" s="48">
        <v>100</v>
      </c>
      <c r="AZA35" s="49"/>
      <c r="AZB35" s="49"/>
      <c r="AZC35" s="49"/>
      <c r="AZD35" s="49"/>
      <c r="AZE35" s="49"/>
      <c r="AZF35" s="127">
        <f>SUM(AYZ35:AZE35)</f>
        <v>100</v>
      </c>
      <c r="AZG35" s="43">
        <f>AZF35/$ARO$5</f>
        <v>16.666666666666668</v>
      </c>
      <c r="AZH35" s="48"/>
      <c r="AZI35" s="49"/>
      <c r="AZJ35" s="49"/>
      <c r="AZK35" s="49"/>
      <c r="AZL35" s="49"/>
      <c r="AZM35" s="49"/>
      <c r="AZN35" s="127">
        <f>SUM(AZH35:AZM35)</f>
        <v>0</v>
      </c>
      <c r="AZO35" s="43">
        <f>AZN35/$ARO$5</f>
        <v>0</v>
      </c>
      <c r="AZP35" s="48"/>
      <c r="AZQ35" s="49"/>
      <c r="AZR35" s="49">
        <v>101</v>
      </c>
      <c r="AZS35" s="49"/>
      <c r="AZT35" s="49"/>
      <c r="AZU35" s="49">
        <v>100</v>
      </c>
      <c r="AZV35" s="127">
        <f>SUM(AZP35:AZU35)</f>
        <v>201</v>
      </c>
      <c r="AZW35" s="43">
        <f>AZV35/$ARO$5</f>
        <v>33.5</v>
      </c>
      <c r="AZX35" s="48"/>
      <c r="AZY35" s="49"/>
      <c r="AZZ35" s="49"/>
      <c r="BAA35" s="49"/>
      <c r="BAB35" s="49"/>
      <c r="BAC35" s="49"/>
      <c r="BAD35" s="127">
        <f>SUM(AZX35:BAC35)</f>
        <v>0</v>
      </c>
      <c r="BAE35" s="43">
        <f>BAD35/$ARO$5</f>
        <v>0</v>
      </c>
      <c r="BAF35" s="48"/>
      <c r="BAG35" s="49"/>
      <c r="BAH35" s="49"/>
      <c r="BAI35" s="49"/>
      <c r="BAJ35" s="49"/>
      <c r="BAK35" s="49"/>
      <c r="BAL35" s="127">
        <f>SUM(BAF35:BAK35)</f>
        <v>0</v>
      </c>
      <c r="BAM35" s="43">
        <f>BAL35/$BAM$5</f>
        <v>0</v>
      </c>
      <c r="BAN35" s="48"/>
      <c r="BAO35" s="49"/>
      <c r="BAP35" s="49">
        <v>101</v>
      </c>
      <c r="BAQ35" s="49"/>
      <c r="BAR35" s="49">
        <v>110</v>
      </c>
      <c r="BAS35" s="49"/>
      <c r="BAT35" s="127">
        <f>SUM(BAN35:BAS35)</f>
        <v>211</v>
      </c>
      <c r="BAU35" s="43">
        <f>BAT35/$BAM$5</f>
        <v>35.166666666666664</v>
      </c>
      <c r="BAV35" s="48"/>
      <c r="BAW35" s="49"/>
      <c r="BAX35" s="49"/>
      <c r="BAY35" s="49"/>
      <c r="BAZ35" s="49"/>
      <c r="BBA35" s="49"/>
      <c r="BBB35" s="127">
        <f>SUM(BAV35:BBA35)</f>
        <v>0</v>
      </c>
      <c r="BBC35" s="43">
        <f>BBB35/$BBC$5</f>
        <v>0</v>
      </c>
      <c r="BBD35" s="48"/>
      <c r="BBE35" s="49"/>
      <c r="BBF35" s="49"/>
      <c r="BBG35" s="49"/>
      <c r="BBH35" s="49"/>
      <c r="BBI35" s="49">
        <v>100</v>
      </c>
      <c r="BBJ35" s="127">
        <f>SUM(BBD35:BBI35)</f>
        <v>100</v>
      </c>
      <c r="BBK35" s="43">
        <f>BBJ35/$BBC$5</f>
        <v>16.666666666666668</v>
      </c>
      <c r="BBL35" s="48"/>
      <c r="BBM35" s="49"/>
      <c r="BBN35" s="49"/>
      <c r="BBO35" s="49">
        <v>100</v>
      </c>
      <c r="BBP35" s="49"/>
      <c r="BBQ35" s="49">
        <v>101</v>
      </c>
      <c r="BBR35" s="127">
        <f>SUM(BBL35:BBQ35)</f>
        <v>201</v>
      </c>
      <c r="BBS35" s="43">
        <f>BBR35/$BBC$5</f>
        <v>33.5</v>
      </c>
      <c r="BBT35" s="48"/>
      <c r="BBU35" s="49"/>
      <c r="BBV35" s="49"/>
      <c r="BBW35" s="49">
        <v>98</v>
      </c>
      <c r="BBX35" s="49"/>
      <c r="BBY35" s="49"/>
      <c r="BBZ35" s="127">
        <f>SUM(BBT35:BBY35)</f>
        <v>98</v>
      </c>
      <c r="BCA35" s="43">
        <f>BBZ35/$BBC$5</f>
        <v>16.333333333333332</v>
      </c>
      <c r="BCB35" s="48"/>
      <c r="BCC35" s="49"/>
      <c r="BCD35" s="49"/>
      <c r="BCE35" s="49"/>
      <c r="BCF35" s="49"/>
      <c r="BCG35" s="49">
        <v>199</v>
      </c>
      <c r="BCH35" s="127">
        <f>SUM(BCB35:BCG35)</f>
        <v>199</v>
      </c>
      <c r="BCI35" s="43">
        <f>BCH35/$BBC$5</f>
        <v>33.166666666666664</v>
      </c>
      <c r="BCJ35" s="48"/>
      <c r="BCK35" s="49">
        <v>110</v>
      </c>
      <c r="BCL35" s="49"/>
      <c r="BCM35" s="49"/>
      <c r="BCN35" s="49"/>
      <c r="BCO35" s="49"/>
      <c r="BCP35" s="127">
        <f>SUM(BCJ35:BCO35)</f>
        <v>110</v>
      </c>
      <c r="BCQ35" s="43">
        <f>BCP35/$BBC$5</f>
        <v>18.333333333333332</v>
      </c>
      <c r="BCR35" s="48"/>
      <c r="BCS35" s="49"/>
      <c r="BCT35" s="49"/>
      <c r="BCU35" s="49"/>
      <c r="BCV35" s="49"/>
      <c r="BCW35" s="49"/>
      <c r="BCX35" s="127">
        <f>SUM(BCR35:BCW35)</f>
        <v>0</v>
      </c>
      <c r="BCY35" s="43">
        <f>BCX35/$BBC$5</f>
        <v>0</v>
      </c>
      <c r="BCZ35" s="48"/>
      <c r="BDA35" s="49"/>
      <c r="BDB35" s="49">
        <v>100</v>
      </c>
      <c r="BDC35" s="49"/>
      <c r="BDD35" s="49"/>
      <c r="BDE35" s="49"/>
      <c r="BDF35" s="127">
        <f>SUM(BCZ35:BDE35)</f>
        <v>100</v>
      </c>
      <c r="BDG35" s="43">
        <f>BDF35/$BBC$5</f>
        <v>16.666666666666668</v>
      </c>
      <c r="BDH35" s="48"/>
      <c r="BDI35" s="49"/>
      <c r="BDJ35" s="49"/>
      <c r="BDK35" s="49"/>
      <c r="BDL35" s="49"/>
      <c r="BDM35" s="49"/>
      <c r="BDN35" s="127">
        <f>SUM(BDH35:BDM35)</f>
        <v>0</v>
      </c>
      <c r="BDO35" s="43">
        <f>BDN35/$BBC$5</f>
        <v>0</v>
      </c>
      <c r="BDP35" s="48"/>
      <c r="BDQ35" s="49"/>
      <c r="BDR35" s="49">
        <v>103</v>
      </c>
      <c r="BDS35" s="49"/>
      <c r="BDT35" s="49"/>
      <c r="BDU35" s="49"/>
      <c r="BDV35" s="127">
        <f>SUM(BDP35:BDU35)</f>
        <v>103</v>
      </c>
      <c r="BDW35" s="43">
        <f>BDV35/$BBC$5</f>
        <v>17.166666666666668</v>
      </c>
      <c r="BDX35" s="48">
        <v>102</v>
      </c>
      <c r="BDY35" s="49"/>
      <c r="BDZ35" s="49"/>
      <c r="BEA35" s="49"/>
      <c r="BEB35" s="49"/>
      <c r="BEC35" s="49"/>
      <c r="BED35" s="127">
        <f>SUM(BDX35:BEC35)</f>
        <v>102</v>
      </c>
      <c r="BEE35" s="43">
        <f>BED35/$BBC$5</f>
        <v>17</v>
      </c>
      <c r="BEF35" s="48"/>
      <c r="BEG35" s="49"/>
      <c r="BEH35" s="49">
        <v>100</v>
      </c>
      <c r="BEI35" s="49"/>
      <c r="BEJ35" s="49"/>
      <c r="BEK35" s="49"/>
      <c r="BEL35" s="127">
        <f>SUM(BEF35:BEK35)</f>
        <v>100</v>
      </c>
      <c r="BEM35" s="43">
        <f>BEL35/$BBC$5</f>
        <v>16.666666666666668</v>
      </c>
      <c r="BEN35" s="48"/>
      <c r="BEO35" s="49">
        <v>100</v>
      </c>
      <c r="BEP35" s="49"/>
      <c r="BEQ35" s="49"/>
      <c r="BER35" s="49"/>
      <c r="BES35" s="49"/>
      <c r="BET35" s="127">
        <f>SUM(BEN35:BES35)</f>
        <v>100</v>
      </c>
      <c r="BEU35" s="43">
        <f>BET35/$BBC$5</f>
        <v>16.666666666666668</v>
      </c>
      <c r="BEV35" s="48"/>
      <c r="BEW35" s="49"/>
      <c r="BEX35" s="49">
        <v>100</v>
      </c>
      <c r="BEY35" s="49"/>
      <c r="BEZ35" s="49"/>
      <c r="BFA35" s="49"/>
      <c r="BFB35" s="127">
        <f>SUM(BEV35:BFA35)</f>
        <v>100</v>
      </c>
      <c r="BFC35" s="43">
        <f>BFB35/$BBC$5</f>
        <v>16.666666666666668</v>
      </c>
      <c r="BFD35" s="48"/>
      <c r="BFE35" s="49"/>
      <c r="BFF35" s="49"/>
      <c r="BFG35" s="49"/>
      <c r="BFH35" s="49">
        <v>100</v>
      </c>
      <c r="BFI35" s="49"/>
      <c r="BFJ35" s="127">
        <f>SUM(BFD35:BFI35)</f>
        <v>100</v>
      </c>
      <c r="BFK35" s="43">
        <f>BFJ35/$BBC$5</f>
        <v>16.666666666666668</v>
      </c>
      <c r="BFL35" s="48">
        <v>100</v>
      </c>
      <c r="BFM35" s="49"/>
      <c r="BFN35" s="49"/>
      <c r="BFO35" s="49">
        <v>100</v>
      </c>
      <c r="BFP35" s="49"/>
      <c r="BFQ35" s="49"/>
      <c r="BFR35" s="127">
        <f>SUM(BFL35:BFQ35)</f>
        <v>200</v>
      </c>
      <c r="BFS35" s="43">
        <f>BFR35/$BBC$5</f>
        <v>33.333333333333336</v>
      </c>
      <c r="BFT35" s="48"/>
      <c r="BFU35" s="49"/>
      <c r="BFV35" s="49">
        <v>101</v>
      </c>
      <c r="BFW35" s="49"/>
      <c r="BFX35" s="49">
        <v>100</v>
      </c>
      <c r="BFY35" s="49"/>
      <c r="BFZ35" s="127">
        <f>SUM(BFT35:BFY35)</f>
        <v>201</v>
      </c>
      <c r="BGA35" s="43">
        <f>BFZ35/$BBC$5</f>
        <v>33.5</v>
      </c>
      <c r="BGB35" s="48"/>
      <c r="BGC35" s="49"/>
      <c r="BGD35" s="49">
        <v>100</v>
      </c>
      <c r="BGE35" s="49"/>
      <c r="BGF35" s="49"/>
      <c r="BGG35" s="49"/>
      <c r="BGH35" s="127">
        <f>SUM(BGB35:BGG35)</f>
        <v>100</v>
      </c>
      <c r="BGI35" s="43">
        <f>BGH35/$BBC$5</f>
        <v>16.666666666666668</v>
      </c>
      <c r="BGJ35" s="48"/>
      <c r="BGK35" s="49"/>
      <c r="BGL35" s="49">
        <v>100</v>
      </c>
      <c r="BGM35" s="49"/>
      <c r="BGN35" s="49"/>
      <c r="BGO35" s="49"/>
      <c r="BGP35" s="127">
        <f>SUM(BGJ35:BGO35)</f>
        <v>100</v>
      </c>
      <c r="BGQ35" s="43">
        <f>BGP35/$BBC$5</f>
        <v>16.666666666666668</v>
      </c>
      <c r="BGR35" s="48"/>
      <c r="BGS35" s="49"/>
      <c r="BGT35" s="49"/>
      <c r="BGU35" s="49"/>
      <c r="BGV35" s="49"/>
      <c r="BGW35" s="49">
        <v>199</v>
      </c>
      <c r="BGX35" s="127">
        <f>SUM(BGR35:BGW35)</f>
        <v>199</v>
      </c>
      <c r="BGY35" s="43">
        <f>BGX35/$BBC$5</f>
        <v>33.166666666666664</v>
      </c>
      <c r="BGZ35" s="48"/>
      <c r="BHA35" s="49"/>
      <c r="BHB35" s="49"/>
      <c r="BHC35" s="49"/>
      <c r="BHD35" s="49"/>
      <c r="BHE35" s="49"/>
      <c r="BHF35" s="127">
        <f>SUM(BGZ35:BHE35)</f>
        <v>0</v>
      </c>
      <c r="BHG35" s="43">
        <f>BHF35/$BBC$5</f>
        <v>0</v>
      </c>
      <c r="BHH35" s="48"/>
      <c r="BHI35" s="49"/>
      <c r="BHJ35" s="49"/>
      <c r="BHK35" s="49">
        <v>99</v>
      </c>
      <c r="BHL35" s="49"/>
      <c r="BHM35" s="49"/>
      <c r="BHN35" s="127">
        <f>SUM(BHH35:BHM35)</f>
        <v>99</v>
      </c>
      <c r="BHO35" s="43">
        <f>BHN35/$BBC$5</f>
        <v>16.5</v>
      </c>
      <c r="BHP35" s="48"/>
      <c r="BHQ35" s="49"/>
      <c r="BHR35" s="49"/>
      <c r="BHS35" s="49"/>
      <c r="BHT35" s="49"/>
      <c r="BHU35" s="49">
        <v>99</v>
      </c>
      <c r="BHV35" s="127">
        <f>SUM(BHP35:BHU35)</f>
        <v>99</v>
      </c>
      <c r="BHW35" s="43">
        <f>BHV35/$BBC$5</f>
        <v>16.5</v>
      </c>
      <c r="BHX35" s="48"/>
      <c r="BHY35" s="49"/>
      <c r="BHZ35" s="49">
        <v>101</v>
      </c>
      <c r="BIA35" s="49"/>
      <c r="BIB35" s="49"/>
      <c r="BIC35" s="49">
        <v>166</v>
      </c>
      <c r="BID35" s="127">
        <f>SUM(BHX35:BIC35)</f>
        <v>267</v>
      </c>
      <c r="BIE35" s="43">
        <f>BID35/$BBC$5</f>
        <v>44.5</v>
      </c>
      <c r="BIF35" s="48"/>
      <c r="BIG35" s="49"/>
      <c r="BIH35" s="49"/>
      <c r="BII35" s="49"/>
      <c r="BIJ35" s="49"/>
      <c r="BIK35" s="49"/>
      <c r="BIL35" s="127">
        <f>SUM(BIF35:BIK35)</f>
        <v>0</v>
      </c>
      <c r="BIM35" s="43">
        <f>BIL35/$BBC$5</f>
        <v>0</v>
      </c>
      <c r="BIN35" s="48"/>
      <c r="BIO35" s="49">
        <v>199</v>
      </c>
      <c r="BIP35" s="49"/>
      <c r="BIQ35" s="49"/>
      <c r="BIR35" s="49"/>
      <c r="BIS35" s="49">
        <v>100</v>
      </c>
      <c r="BIT35" s="127">
        <f>SUM(BIN35:BIS35)</f>
        <v>299</v>
      </c>
      <c r="BIU35" s="101">
        <f>BIT35/$BBC$5</f>
        <v>49.833333333333336</v>
      </c>
      <c r="BIV35" s="195"/>
      <c r="BIW35" s="49"/>
      <c r="BIX35" s="49"/>
      <c r="BIY35" s="49"/>
      <c r="BIZ35" s="49"/>
      <c r="BJA35" s="49"/>
      <c r="BJB35" s="127">
        <f>SUM(BIV35:BJA35)</f>
        <v>0</v>
      </c>
      <c r="BJC35" s="101">
        <f>BJB35/$BBC$5</f>
        <v>0</v>
      </c>
      <c r="BJD35" s="48">
        <v>100</v>
      </c>
      <c r="BJE35" s="49"/>
      <c r="BJF35" s="49"/>
      <c r="BJG35" s="49"/>
      <c r="BJH35" s="49">
        <v>200</v>
      </c>
      <c r="BJI35" s="49"/>
      <c r="BJJ35" s="127">
        <f>SUM(BJD35:BJI35)</f>
        <v>300</v>
      </c>
      <c r="BJK35" s="43">
        <f>BJJ35/$BBC$5</f>
        <v>50</v>
      </c>
      <c r="BJL35" s="48"/>
      <c r="BJM35" s="49"/>
      <c r="BJN35" s="49"/>
      <c r="BJO35" s="49"/>
      <c r="BJP35" s="49"/>
      <c r="BJQ35" s="49"/>
      <c r="BJR35" s="127">
        <f>SUM(BJL35:BJQ35)</f>
        <v>0</v>
      </c>
      <c r="BJS35" s="43">
        <f>BJR35/$BBC$5</f>
        <v>0</v>
      </c>
      <c r="BJT35" s="48"/>
      <c r="BJU35" s="49"/>
      <c r="BJV35" s="49"/>
      <c r="BJW35" s="49"/>
      <c r="BJX35" s="49"/>
      <c r="BJY35" s="49"/>
      <c r="BJZ35" s="127">
        <f>SUM(BJT35:BJY35)</f>
        <v>0</v>
      </c>
      <c r="BKA35" s="43">
        <f>BJZ35/$BKA$4</f>
        <v>0</v>
      </c>
      <c r="BKB35" s="48"/>
      <c r="BKC35" s="49"/>
      <c r="BKD35" s="49">
        <v>100</v>
      </c>
      <c r="BKE35" s="49"/>
      <c r="BKF35" s="49"/>
      <c r="BKG35" s="49"/>
      <c r="BKH35" s="64">
        <f t="shared" ref="BKH35" si="1596">SUM(BKB35:BKG35)</f>
        <v>100</v>
      </c>
      <c r="BKI35" s="68">
        <f>BKH35/$BKI$5</f>
        <v>16.666666666666668</v>
      </c>
      <c r="BKJ35" s="48"/>
      <c r="BKK35" s="49"/>
      <c r="BKL35" s="49"/>
      <c r="BKM35" s="49"/>
      <c r="BKN35" s="49">
        <v>100</v>
      </c>
      <c r="BKO35" s="49"/>
      <c r="BKP35" s="127">
        <f>SUM(BKJ35:BKO35)</f>
        <v>100</v>
      </c>
      <c r="BKQ35" s="43">
        <f>BKP35/$BKQ$5</f>
        <v>16.666666666666668</v>
      </c>
      <c r="BKR35" s="48"/>
      <c r="BKS35" s="49"/>
      <c r="BKT35" s="49"/>
      <c r="BKU35" s="49"/>
      <c r="BKV35" s="49">
        <v>100</v>
      </c>
      <c r="BKW35" s="49"/>
      <c r="BKX35" s="127">
        <f>SUM(BKR35:BKW35)</f>
        <v>100</v>
      </c>
      <c r="BKY35" s="43">
        <f>BKX35/$BKY$5</f>
        <v>16.666666666666668</v>
      </c>
      <c r="BKZ35" s="48"/>
      <c r="BLA35" s="49"/>
      <c r="BLB35" s="49"/>
      <c r="BLC35" s="49"/>
      <c r="BLD35" s="49"/>
      <c r="BLE35" s="49"/>
      <c r="BLF35" s="127">
        <f>SUM(BKZ35:BLE35)</f>
        <v>0</v>
      </c>
      <c r="BLG35" s="43">
        <f>BLF35/$BLG$5</f>
        <v>0</v>
      </c>
      <c r="BLH35" s="48"/>
      <c r="BLI35" s="49"/>
      <c r="BLJ35" s="49">
        <v>100</v>
      </c>
      <c r="BLK35" s="49"/>
      <c r="BLL35" s="49">
        <v>112</v>
      </c>
      <c r="BLM35" s="49"/>
      <c r="BLN35" s="127">
        <f>SUM(BLH35:BLM35)</f>
        <v>212</v>
      </c>
      <c r="BLO35" s="43">
        <f>BLN35/$BLO$5</f>
        <v>35.333333333333336</v>
      </c>
      <c r="BLP35" s="48"/>
      <c r="BLQ35" s="49"/>
      <c r="BLR35" s="49">
        <v>100</v>
      </c>
      <c r="BLS35" s="49"/>
      <c r="BLT35" s="49"/>
      <c r="BLU35" s="49"/>
      <c r="BLV35" s="127">
        <f>SUM(BLP35:BLU35)</f>
        <v>100</v>
      </c>
      <c r="BLW35" s="43">
        <f>BLV35/$BLW$5</f>
        <v>16.666666666666668</v>
      </c>
      <c r="BLX35" s="48"/>
      <c r="BLY35" s="49">
        <v>202</v>
      </c>
      <c r="BLZ35" s="49"/>
      <c r="BMA35" s="49"/>
      <c r="BMB35" s="49"/>
      <c r="BMC35" s="49"/>
      <c r="BMD35" s="127">
        <f>SUM(BLX35:BMC35)</f>
        <v>202</v>
      </c>
      <c r="BME35" s="43">
        <f>BMD35/$BME$5</f>
        <v>33.666666666666664</v>
      </c>
      <c r="BMF35" s="48"/>
      <c r="BMG35" s="49"/>
      <c r="BMH35" s="49"/>
      <c r="BMI35" s="49">
        <v>100</v>
      </c>
      <c r="BMJ35" s="49"/>
      <c r="BMK35" s="49"/>
      <c r="BML35" s="127">
        <f>SUM(BMF35:BMK35)</f>
        <v>100</v>
      </c>
      <c r="BMM35" s="43">
        <f>BML35/$BMM$5</f>
        <v>16.666666666666668</v>
      </c>
      <c r="BMN35" s="48"/>
      <c r="BMO35" s="49"/>
      <c r="BMP35" s="49">
        <v>100</v>
      </c>
      <c r="BMQ35" s="49"/>
      <c r="BMR35" s="49"/>
      <c r="BMS35" s="49"/>
      <c r="BMT35" s="127">
        <f>SUM(BMN35:BMS35)</f>
        <v>100</v>
      </c>
      <c r="BMU35" s="43">
        <f>BMT35/$BMU$5</f>
        <v>16.666666666666668</v>
      </c>
      <c r="BMV35" s="48"/>
      <c r="BMW35" s="49"/>
      <c r="BMX35" s="49"/>
      <c r="BMY35" s="49"/>
      <c r="BMZ35" s="49"/>
      <c r="BNA35" s="49">
        <v>98</v>
      </c>
      <c r="BNB35" s="127">
        <f>SUM(BMV35:BNA35)</f>
        <v>98</v>
      </c>
      <c r="BNC35" s="43">
        <f>BNB35/$BNC$5</f>
        <v>16.333333333333332</v>
      </c>
      <c r="BND35" s="48"/>
      <c r="BNE35" s="49"/>
      <c r="BNF35" s="49"/>
      <c r="BNG35" s="49"/>
      <c r="BNH35" s="49"/>
      <c r="BNI35" s="49"/>
      <c r="BNJ35" s="127">
        <f>SUM(BND35:BNI35)</f>
        <v>0</v>
      </c>
      <c r="BNK35" s="43">
        <f>BNJ35/$BNK$5</f>
        <v>0</v>
      </c>
      <c r="BNL35" s="48"/>
      <c r="BNM35" s="49"/>
      <c r="BNN35" s="49"/>
      <c r="BNO35" s="49"/>
      <c r="BNP35" s="49"/>
      <c r="BNQ35" s="49"/>
      <c r="BNR35" s="127">
        <f>SUM(BNL35:BNQ35)</f>
        <v>0</v>
      </c>
      <c r="BNS35" s="43">
        <f>BNR35/$BNS$5</f>
        <v>0</v>
      </c>
      <c r="BNT35" s="48"/>
      <c r="BNU35" s="49"/>
      <c r="BNV35" s="49"/>
      <c r="BNW35" s="49"/>
      <c r="BNX35" s="49"/>
      <c r="BNY35" s="49"/>
      <c r="BNZ35" s="127">
        <f>SUM(BNT35:BNY35)</f>
        <v>0</v>
      </c>
      <c r="BOA35" s="43">
        <f>BNZ35/$BOA$5</f>
        <v>0</v>
      </c>
      <c r="BOB35" s="48">
        <v>121</v>
      </c>
      <c r="BOC35" s="49"/>
      <c r="BOD35" s="49"/>
      <c r="BOE35" s="49"/>
      <c r="BOF35" s="49"/>
      <c r="BOG35" s="49"/>
      <c r="BOH35" s="127">
        <f>SUM(BOB35:BOG35)</f>
        <v>121</v>
      </c>
      <c r="BOI35" s="43">
        <f>BOH35/BOA$5</f>
        <v>20.166666666666668</v>
      </c>
      <c r="BOJ35" s="48"/>
      <c r="BOK35" s="49"/>
      <c r="BOL35" s="49">
        <v>100</v>
      </c>
      <c r="BOM35" s="49"/>
      <c r="BON35" s="49"/>
      <c r="BOO35" s="49"/>
      <c r="BOP35" s="127">
        <f>SUM(BOJ35:BOO35)</f>
        <v>100</v>
      </c>
      <c r="BOQ35" s="43">
        <f>BOP35/BOI$5</f>
        <v>16.666666666666668</v>
      </c>
      <c r="BOR35" s="48"/>
      <c r="BOS35" s="49"/>
      <c r="BOT35" s="49"/>
      <c r="BOU35" s="49"/>
      <c r="BOV35" s="49">
        <v>100</v>
      </c>
      <c r="BOW35" s="49"/>
      <c r="BOX35" s="127">
        <f>SUM(BOR35:BOW35)</f>
        <v>100</v>
      </c>
      <c r="BOY35" s="43">
        <f>BOX35/$BOY$5</f>
        <v>16.666666666666668</v>
      </c>
      <c r="BOZ35" s="48">
        <v>100</v>
      </c>
      <c r="BPA35" s="49"/>
      <c r="BPB35" s="49"/>
      <c r="BPC35" s="49"/>
      <c r="BPD35" s="49"/>
      <c r="BPE35" s="49"/>
      <c r="BPF35" s="127">
        <f>SUM(BOZ35:BPE35)</f>
        <v>100</v>
      </c>
      <c r="BPG35" s="43">
        <f>BPF35/$BPG$5</f>
        <v>16.666666666666668</v>
      </c>
      <c r="BPH35" s="48"/>
      <c r="BPI35" s="49">
        <v>100</v>
      </c>
      <c r="BPJ35" s="49"/>
      <c r="BPK35" s="49"/>
      <c r="BPL35" s="49"/>
      <c r="BPM35" s="49"/>
      <c r="BPN35" s="127">
        <f>SUM(BPH35:BPM35)</f>
        <v>100</v>
      </c>
      <c r="BPO35" s="43">
        <f>BPN35/$BPO$5</f>
        <v>16.666666666666668</v>
      </c>
      <c r="BPP35" s="48"/>
      <c r="BPQ35" s="49"/>
      <c r="BPR35" s="49"/>
      <c r="BPS35" s="49"/>
      <c r="BPT35" s="49">
        <v>99</v>
      </c>
      <c r="BPU35" s="49"/>
      <c r="BPV35" s="127">
        <f>SUM(BPP35:BPU35)</f>
        <v>99</v>
      </c>
      <c r="BPW35" s="43">
        <f>BPV35/$BPW$5</f>
        <v>16.5</v>
      </c>
      <c r="BPX35" s="48"/>
      <c r="BPY35" s="49"/>
      <c r="BPZ35" s="49">
        <v>40</v>
      </c>
      <c r="BQA35" s="49"/>
      <c r="BQB35" s="49"/>
      <c r="BQC35" s="49"/>
      <c r="BQD35" s="64">
        <f>SUM(BPX35:BQC35)</f>
        <v>40</v>
      </c>
      <c r="BQE35" s="43">
        <f>BQD35/$BQE$5</f>
        <v>6.666666666666667</v>
      </c>
      <c r="BQF35" s="48"/>
      <c r="BQG35" s="49">
        <v>110</v>
      </c>
      <c r="BQH35" s="49"/>
      <c r="BQI35" s="49"/>
      <c r="BQJ35" s="49"/>
      <c r="BQK35" s="49"/>
      <c r="BQL35" s="64">
        <f>SUM(BQF35:BQK35)</f>
        <v>110</v>
      </c>
      <c r="BQM35" s="43">
        <f>BQL35/$BQM$5</f>
        <v>18.333333333333332</v>
      </c>
      <c r="BQN35" s="48"/>
      <c r="BQO35" s="49">
        <v>104</v>
      </c>
      <c r="BQP35" s="49"/>
      <c r="BQQ35" s="49"/>
      <c r="BQR35" s="49"/>
      <c r="BQS35" s="49"/>
      <c r="BQT35" s="64">
        <f>SUM(BQN35:BQS35)</f>
        <v>104</v>
      </c>
      <c r="BQU35" s="43">
        <f>BQT35/$BQU$5</f>
        <v>17.333333333333332</v>
      </c>
      <c r="BQV35" s="48"/>
      <c r="BQW35" s="49"/>
      <c r="BQX35" s="49"/>
      <c r="BQY35" s="49"/>
      <c r="BQZ35" s="49"/>
      <c r="BRA35" s="49">
        <v>100</v>
      </c>
      <c r="BRB35" s="64">
        <f>SUM(BQV35:BRA35)</f>
        <v>100</v>
      </c>
      <c r="BRC35" s="43">
        <f>BRB35/$BRC$5</f>
        <v>16.666666666666668</v>
      </c>
      <c r="BRD35" s="48"/>
      <c r="BRE35" s="49"/>
      <c r="BRF35" s="49"/>
      <c r="BRG35" s="49"/>
      <c r="BRH35" s="49"/>
      <c r="BRI35" s="49"/>
      <c r="BRJ35" s="64">
        <f>SUM(BRD35:BRI35)</f>
        <v>0</v>
      </c>
      <c r="BRK35" s="43">
        <f>BRJ35/$BRK$5</f>
        <v>0</v>
      </c>
      <c r="BRL35" s="63">
        <v>110</v>
      </c>
      <c r="BRM35" s="64"/>
      <c r="BRN35" s="64"/>
      <c r="BRO35" s="64"/>
      <c r="BRP35" s="64">
        <v>111</v>
      </c>
      <c r="BRQ35" s="64"/>
      <c r="BRR35" s="64">
        <f>SUM(BRL35:BRQ35)</f>
        <v>221</v>
      </c>
      <c r="BRS35" s="68">
        <f>BRR35/$BRS$5</f>
        <v>36.833333333333336</v>
      </c>
      <c r="BRT35" s="63"/>
      <c r="BRU35" s="64"/>
      <c r="BRV35" s="64"/>
      <c r="BRW35" s="64"/>
      <c r="BRX35" s="64"/>
      <c r="BRY35" s="64"/>
      <c r="BRZ35" s="64">
        <f>SUM(BRT35:BRY35)</f>
        <v>0</v>
      </c>
      <c r="BSA35" s="43">
        <f>BRZ35/$BSA$5</f>
        <v>0</v>
      </c>
      <c r="BSB35" s="48"/>
      <c r="BSC35" s="49"/>
      <c r="BSD35" s="49"/>
      <c r="BSE35" s="49">
        <v>100</v>
      </c>
      <c r="BSF35" s="49"/>
      <c r="BSG35" s="49"/>
      <c r="BSH35" s="64">
        <f>SUM(BSB35:BSG35)</f>
        <v>100</v>
      </c>
      <c r="BSI35" s="43">
        <f>BSH35/$BSI$5</f>
        <v>16.666666666666668</v>
      </c>
      <c r="BSJ35" s="48"/>
      <c r="BSK35" s="49"/>
      <c r="BSL35" s="49">
        <v>111</v>
      </c>
      <c r="BSM35" s="49"/>
      <c r="BSN35" s="49"/>
      <c r="BSO35" s="49"/>
      <c r="BSP35" s="64">
        <f>SUM(BSJ35:BSO35)</f>
        <v>111</v>
      </c>
      <c r="BSQ35" s="43">
        <f>BSP35/$BSQ$5</f>
        <v>18.5</v>
      </c>
      <c r="BSR35" s="48"/>
      <c r="BSS35" s="49"/>
      <c r="BST35" s="49">
        <v>100</v>
      </c>
      <c r="BSU35" s="49"/>
      <c r="BSV35" s="49"/>
      <c r="BSW35" s="49"/>
      <c r="BSX35" s="64">
        <f>SUM(BSR35:BSW35)</f>
        <v>100</v>
      </c>
      <c r="BSY35" s="43">
        <f>BSX35/$BSY$5</f>
        <v>16.666666666666668</v>
      </c>
      <c r="BSZ35" s="48">
        <v>100</v>
      </c>
      <c r="BTA35" s="49"/>
      <c r="BTB35" s="49">
        <v>101</v>
      </c>
      <c r="BTC35" s="49"/>
      <c r="BTD35" s="49"/>
      <c r="BTE35" s="49"/>
      <c r="BTF35" s="64">
        <f>SUM(BSZ35:BTE35)</f>
        <v>201</v>
      </c>
      <c r="BTG35" s="43">
        <f>BTF35/$BTG$5</f>
        <v>33.5</v>
      </c>
      <c r="BTH35" s="48"/>
      <c r="BTI35" s="49"/>
      <c r="BTJ35" s="49"/>
      <c r="BTK35" s="49"/>
      <c r="BTL35" s="49"/>
      <c r="BTM35" s="49"/>
      <c r="BTN35" s="64">
        <f>SUM(BTH35:BTM35)</f>
        <v>0</v>
      </c>
      <c r="BTO35" s="68">
        <f>BTN35/$BTO$5</f>
        <v>0</v>
      </c>
      <c r="BTP35" s="48">
        <v>40</v>
      </c>
      <c r="BTQ35" s="49">
        <v>100</v>
      </c>
      <c r="BTR35" s="49"/>
      <c r="BTS35" s="49"/>
      <c r="BTT35" s="49"/>
      <c r="BTU35" s="49"/>
      <c r="BTV35" s="64">
        <f>SUM(BTP35:BTU35)</f>
        <v>140</v>
      </c>
      <c r="BTW35" s="43">
        <f>BTV35/$BTW$5</f>
        <v>23.333333333333332</v>
      </c>
      <c r="BTX35" s="48">
        <v>100</v>
      </c>
      <c r="BTY35" s="49"/>
      <c r="BTZ35" s="49"/>
      <c r="BUA35" s="49"/>
      <c r="BUB35" s="49"/>
      <c r="BUC35" s="49"/>
      <c r="BUD35" s="64">
        <f>SUM(BTX35:BUC35)</f>
        <v>100</v>
      </c>
      <c r="BUE35" s="68">
        <f>BUD35/$BUE$5</f>
        <v>16.666666666666668</v>
      </c>
      <c r="BUF35" s="48">
        <v>121</v>
      </c>
      <c r="BUG35" s="49"/>
      <c r="BUH35" s="49"/>
      <c r="BUI35" s="49"/>
      <c r="BUJ35" s="49"/>
      <c r="BUK35" s="49"/>
      <c r="BUL35" s="64">
        <f>SUM(BUF35:BUK35)</f>
        <v>121</v>
      </c>
      <c r="BUM35" s="68">
        <f>BUL35/$BUM$5</f>
        <v>20.166666666666668</v>
      </c>
      <c r="BUN35" s="48"/>
      <c r="BUO35" s="49"/>
      <c r="BUP35" s="49">
        <v>100</v>
      </c>
      <c r="BUQ35" s="49">
        <v>112</v>
      </c>
      <c r="BUR35" s="49"/>
      <c r="BUS35" s="49">
        <v>110</v>
      </c>
      <c r="BUT35" s="64">
        <f>SUM(BUN35:BUS35)</f>
        <v>322</v>
      </c>
      <c r="BUU35" s="68">
        <f>BUT35/$BUU$5</f>
        <v>53.666666666666664</v>
      </c>
      <c r="BUV35" s="48"/>
      <c r="BUW35" s="49"/>
      <c r="BUX35" s="49"/>
      <c r="BUY35" s="49"/>
      <c r="BUZ35" s="49">
        <v>93</v>
      </c>
      <c r="BVA35" s="49"/>
      <c r="BVB35" s="64">
        <f>SUM(BUV35:BVA35)</f>
        <v>93</v>
      </c>
      <c r="BVC35" s="68">
        <f>BVB35/$BVC$5</f>
        <v>15.5</v>
      </c>
      <c r="BVD35" s="48"/>
      <c r="BVE35" s="49"/>
      <c r="BVF35" s="49"/>
      <c r="BVG35" s="49">
        <v>100</v>
      </c>
      <c r="BVH35" s="49"/>
      <c r="BVI35" s="49"/>
      <c r="BVJ35" s="64">
        <f>SUM(BVD35:BVI35)</f>
        <v>100</v>
      </c>
      <c r="BVK35" s="68">
        <f>BVJ35/$BVK$5</f>
        <v>16.666666666666668</v>
      </c>
      <c r="BVL35" s="48">
        <v>101</v>
      </c>
      <c r="BVM35" s="49"/>
      <c r="BVN35" s="49"/>
      <c r="BVO35" s="49"/>
      <c r="BVP35" s="49"/>
      <c r="BVQ35" s="49"/>
      <c r="BVR35" s="64">
        <f>SUM(BVL35:BVQ35)</f>
        <v>101</v>
      </c>
      <c r="BVS35" s="68">
        <f>BVR35/$BVS$5</f>
        <v>16.833333333333332</v>
      </c>
      <c r="BVT35" s="48"/>
      <c r="BVU35" s="49"/>
      <c r="BVV35" s="49">
        <v>100</v>
      </c>
      <c r="BVW35" s="49"/>
      <c r="BVX35" s="49"/>
      <c r="BVY35" s="49">
        <v>100</v>
      </c>
      <c r="BVZ35" s="64">
        <f>SUM(BVT35:BVY35)</f>
        <v>200</v>
      </c>
      <c r="BWA35" s="68">
        <f>BVZ35/$BWA$5</f>
        <v>33.333333333333336</v>
      </c>
      <c r="BWB35" s="48"/>
      <c r="BWC35" s="49">
        <v>110</v>
      </c>
      <c r="BWD35" s="49"/>
      <c r="BWE35" s="49"/>
      <c r="BWF35" s="49">
        <v>70</v>
      </c>
      <c r="BWG35" s="49"/>
      <c r="BWH35" s="64">
        <f>SUM(BWB35:BWG35)</f>
        <v>180</v>
      </c>
      <c r="BWI35" s="68">
        <f>BWH35/$BWI$5</f>
        <v>30</v>
      </c>
      <c r="BWJ35" s="48"/>
      <c r="BWK35" s="49"/>
      <c r="BWL35" s="49"/>
      <c r="BWM35" s="49">
        <v>100</v>
      </c>
      <c r="BWN35" s="49"/>
      <c r="BWO35" s="49"/>
      <c r="BWP35" s="64">
        <f>SUM(BWJ35:BWO35)</f>
        <v>100</v>
      </c>
      <c r="BWQ35" s="68">
        <f>BWP35/$BWI$5</f>
        <v>16.666666666666668</v>
      </c>
      <c r="BWR35" s="48"/>
      <c r="BWS35" s="49">
        <v>240</v>
      </c>
      <c r="BWT35" s="49"/>
      <c r="BWU35" s="49"/>
      <c r="BWV35" s="49"/>
      <c r="BWW35" s="49"/>
      <c r="BWX35" s="64">
        <f>SUM(BWR35:BWW35)</f>
        <v>240</v>
      </c>
      <c r="BWY35" s="68">
        <f>BWX35/$BWY$5</f>
        <v>40</v>
      </c>
      <c r="BWZ35" s="48"/>
      <c r="BXA35" s="49"/>
      <c r="BXB35" s="49">
        <v>100</v>
      </c>
      <c r="BXC35" s="49"/>
      <c r="BXD35" s="49"/>
      <c r="BXE35" s="49"/>
      <c r="BXF35" s="64">
        <f>SUM(BWZ35:BXE35)</f>
        <v>100</v>
      </c>
      <c r="BXG35" s="68">
        <f>BXF35/$BXG$5</f>
        <v>16.666666666666668</v>
      </c>
      <c r="BXH35" s="48"/>
      <c r="BXI35" s="49">
        <v>100</v>
      </c>
      <c r="BXJ35" s="49"/>
      <c r="BXK35" s="49"/>
      <c r="BXL35" s="49"/>
      <c r="BXM35" s="49"/>
      <c r="BXN35" s="64">
        <f>SUM(BXH35:BXM35)</f>
        <v>100</v>
      </c>
      <c r="BXO35" s="68">
        <f>BXN35/$BXO$5</f>
        <v>16.666666666666668</v>
      </c>
      <c r="BXP35" s="63"/>
      <c r="BXQ35" s="64"/>
      <c r="BXR35" s="64"/>
      <c r="BXS35" s="64"/>
      <c r="BXT35" s="64"/>
      <c r="BXU35" s="64"/>
      <c r="BXV35" s="64">
        <f t="shared" ref="BXV35" si="1597">SUM(BXP35:BXU35)</f>
        <v>0</v>
      </c>
      <c r="BXW35" s="68">
        <f t="shared" ref="BXW35:BXW46" si="1598">BXV35/$BXW$5</f>
        <v>0</v>
      </c>
      <c r="BXX35" s="48"/>
      <c r="BXY35" s="49"/>
      <c r="BXZ35" s="49"/>
      <c r="BYA35" s="49"/>
      <c r="BYB35" s="49">
        <v>120</v>
      </c>
      <c r="BYC35" s="49"/>
      <c r="BYD35" s="64">
        <f>SUM(BXX35:BYC35)</f>
        <v>120</v>
      </c>
      <c r="BYE35" s="68">
        <f>BYD35/$BYE$5</f>
        <v>20</v>
      </c>
      <c r="BYF35" s="48">
        <v>42</v>
      </c>
      <c r="BYG35" s="49"/>
      <c r="BYH35" s="49"/>
      <c r="BYI35" s="49">
        <v>80</v>
      </c>
      <c r="BYJ35" s="49"/>
      <c r="BYK35" s="49"/>
      <c r="BYL35" s="64">
        <f>SUM(BYF35:BYK35)</f>
        <v>122</v>
      </c>
      <c r="BYM35" s="68">
        <f>BYL35/$BYM$5</f>
        <v>20.333333333333332</v>
      </c>
      <c r="BYN35" s="48"/>
      <c r="BYO35" s="49"/>
      <c r="BYP35" s="49"/>
      <c r="BYQ35" s="49">
        <v>99</v>
      </c>
      <c r="BYR35" s="49"/>
      <c r="BYS35" s="49">
        <v>100</v>
      </c>
      <c r="BYT35" s="64">
        <f>SUM(BYN35:BYS35)</f>
        <v>199</v>
      </c>
      <c r="BYU35" s="68">
        <f>BYT35/$BYU$5</f>
        <v>33.166666666666664</v>
      </c>
      <c r="BYV35" s="48"/>
      <c r="BYW35" s="49"/>
      <c r="BYX35" s="49">
        <v>160</v>
      </c>
      <c r="BYY35" s="49"/>
      <c r="BYZ35" s="49"/>
      <c r="BZA35" s="49">
        <v>220</v>
      </c>
      <c r="BZB35" s="64">
        <f>SUM(BYV35:BZA35)</f>
        <v>380</v>
      </c>
      <c r="BZC35" s="68">
        <f>BZB35/$BYU$5</f>
        <v>63.333333333333336</v>
      </c>
      <c r="BZD35" s="48"/>
      <c r="BZE35" s="49"/>
      <c r="BZF35" s="49"/>
      <c r="BZG35" s="49"/>
      <c r="BZH35" s="49"/>
      <c r="BZI35" s="49"/>
      <c r="BZJ35" s="64">
        <f>SUM(BZD35:BZI35)</f>
        <v>0</v>
      </c>
      <c r="BZK35" s="68">
        <f>BZJ35/$BZK$5</f>
        <v>0</v>
      </c>
      <c r="BZL35" s="48"/>
      <c r="BZM35" s="49">
        <v>222</v>
      </c>
      <c r="BZN35" s="49"/>
      <c r="BZO35" s="49"/>
      <c r="BZP35" s="49"/>
      <c r="BZQ35" s="49"/>
      <c r="BZR35" s="64">
        <f>SUM(BZL35:BZQ35)</f>
        <v>222</v>
      </c>
      <c r="BZS35" s="68">
        <f>BZR35/$BZS$5</f>
        <v>37</v>
      </c>
      <c r="BZT35" s="48"/>
      <c r="BZU35" s="49"/>
      <c r="BZV35" s="49"/>
      <c r="BZW35" s="49"/>
      <c r="BZX35" s="49"/>
      <c r="BZY35" s="49">
        <v>100</v>
      </c>
      <c r="BZZ35" s="64">
        <f>SUM(BZT35:BZY35)</f>
        <v>100</v>
      </c>
      <c r="CAA35" s="68">
        <f>BZZ35/$CAA$5</f>
        <v>16.666666666666668</v>
      </c>
      <c r="CAB35" s="48">
        <v>110</v>
      </c>
      <c r="CAC35" s="49"/>
      <c r="CAD35" s="49"/>
      <c r="CAE35" s="49"/>
      <c r="CAF35" s="49">
        <v>110</v>
      </c>
      <c r="CAG35" s="49"/>
      <c r="CAH35" s="64">
        <f>SUM(CAB35:CAG35)</f>
        <v>220</v>
      </c>
      <c r="CAI35" s="68">
        <f>CAH35/$CAI$5</f>
        <v>36.666666666666664</v>
      </c>
      <c r="CAJ35" s="48"/>
      <c r="CAK35" s="49"/>
      <c r="CAL35" s="49"/>
      <c r="CAM35" s="49"/>
      <c r="CAN35" s="49"/>
      <c r="CAO35" s="49"/>
      <c r="CAP35" s="64">
        <f>SUM(CAJ35:CAO35)</f>
        <v>0</v>
      </c>
      <c r="CAQ35" s="68">
        <f>CAP35/$CAQ$5</f>
        <v>0</v>
      </c>
      <c r="CAR35" s="48"/>
      <c r="CAS35" s="49"/>
      <c r="CAT35" s="49"/>
      <c r="CAU35" s="49"/>
      <c r="CAV35" s="49"/>
      <c r="CAW35" s="49"/>
      <c r="CAX35" s="64">
        <f>SUM(CAR35:CAW35)</f>
        <v>0</v>
      </c>
      <c r="CAY35" s="68">
        <f>CAX35/$CAY$5</f>
        <v>0</v>
      </c>
      <c r="CAZ35" s="48">
        <v>39</v>
      </c>
      <c r="CBA35" s="49"/>
      <c r="CBB35" s="49"/>
      <c r="CBC35" s="49">
        <v>40</v>
      </c>
      <c r="CBD35" s="49"/>
      <c r="CBE35" s="49"/>
      <c r="CBF35" s="64">
        <f>SUM(CAZ35:CBE35)</f>
        <v>79</v>
      </c>
      <c r="CBG35" s="68">
        <f>CBF35/$CBG$5</f>
        <v>13.166666666666666</v>
      </c>
      <c r="CBH35" s="48"/>
      <c r="CBI35" s="49"/>
      <c r="CBJ35" s="49">
        <v>100</v>
      </c>
      <c r="CBK35" s="49"/>
      <c r="CBL35" s="49">
        <v>40</v>
      </c>
      <c r="CBM35" s="49">
        <v>82</v>
      </c>
      <c r="CBN35" s="64">
        <f>SUM(CBH35:CBM35)</f>
        <v>222</v>
      </c>
      <c r="CBO35" s="68">
        <f>CBN35/$CBG$5</f>
        <v>37</v>
      </c>
      <c r="CBP35" s="48"/>
      <c r="CBQ35" s="49"/>
      <c r="CBR35" s="49"/>
      <c r="CBS35" s="49"/>
      <c r="CBT35" s="49"/>
      <c r="CBU35" s="49"/>
      <c r="CBV35" s="64">
        <f>SUM(CBP35:CBU35)</f>
        <v>0</v>
      </c>
      <c r="CBW35" s="68">
        <f>CBV35/$CBW$5</f>
        <v>0</v>
      </c>
      <c r="CBX35" s="48"/>
      <c r="CBY35" s="49">
        <v>122</v>
      </c>
      <c r="CBZ35" s="49"/>
      <c r="CCA35" s="49"/>
      <c r="CCB35" s="49"/>
      <c r="CCC35" s="49"/>
      <c r="CCD35" s="64">
        <f>SUM(CBX35:CCC35)</f>
        <v>122</v>
      </c>
      <c r="CCE35" s="68">
        <f>CCD35/$CCE$5</f>
        <v>20.333333333333332</v>
      </c>
      <c r="CCF35" s="48"/>
      <c r="CCG35" s="49"/>
      <c r="CCH35" s="49">
        <v>79</v>
      </c>
      <c r="CCI35" s="49"/>
      <c r="CCJ35" s="49"/>
      <c r="CCK35" s="49"/>
      <c r="CCL35" s="64">
        <f>SUM(CCF35:CCK35)</f>
        <v>79</v>
      </c>
      <c r="CCM35" s="68">
        <f>CCL35/$CCM$5</f>
        <v>13.166666666666666</v>
      </c>
      <c r="CCN35" s="48"/>
      <c r="CCO35" s="49"/>
      <c r="CCP35" s="49"/>
      <c r="CCQ35" s="49"/>
      <c r="CCR35" s="49"/>
      <c r="CCS35" s="49"/>
      <c r="CCT35" s="64">
        <f>SUM(CCN35:CCS35)</f>
        <v>0</v>
      </c>
      <c r="CCU35" s="68">
        <f>CCT35/$CCU$5</f>
        <v>0</v>
      </c>
      <c r="CCV35" s="48"/>
      <c r="CCW35" s="49"/>
      <c r="CCX35" s="49"/>
      <c r="CCY35" s="49"/>
      <c r="CCZ35" s="49"/>
      <c r="CDA35" s="49"/>
      <c r="CDB35" s="64">
        <f>SUM(CCV35:CDA35)</f>
        <v>0</v>
      </c>
      <c r="CDC35" s="68">
        <f>CDB35/$CDC$5</f>
        <v>0</v>
      </c>
      <c r="CDD35" s="48"/>
      <c r="CDE35" s="49">
        <v>20</v>
      </c>
      <c r="CDF35" s="49">
        <v>355</v>
      </c>
      <c r="CDG35" s="49">
        <v>531</v>
      </c>
      <c r="CDH35" s="49"/>
      <c r="CDI35" s="49">
        <v>620</v>
      </c>
      <c r="CDJ35" s="64">
        <f>SUM(CDD35:CDI35)</f>
        <v>1526</v>
      </c>
      <c r="CDK35" s="68">
        <f>CDJ35/$CDK$5</f>
        <v>254.33333333333334</v>
      </c>
      <c r="CDL35" s="48"/>
      <c r="CDM35" s="49"/>
      <c r="CDN35" s="49">
        <v>300</v>
      </c>
      <c r="CDO35" s="49"/>
      <c r="CDP35" s="49"/>
      <c r="CDQ35" s="49"/>
      <c r="CDR35" s="64">
        <f>SUM(CDL35:CDQ35)</f>
        <v>300</v>
      </c>
      <c r="CDS35" s="68">
        <f>CDR35/$CDS$5</f>
        <v>50</v>
      </c>
      <c r="CDT35" s="63"/>
      <c r="CDU35" s="64"/>
      <c r="CDV35" s="64">
        <v>330</v>
      </c>
      <c r="CDW35" s="64"/>
      <c r="CDX35" s="64"/>
      <c r="CDY35" s="64">
        <v>99</v>
      </c>
      <c r="CDZ35" s="64">
        <f>SUM(CDT35:CDY35)</f>
        <v>429</v>
      </c>
      <c r="CEA35" s="68">
        <f>CDZ35/$CEA$5</f>
        <v>71.5</v>
      </c>
      <c r="CEB35" s="48"/>
      <c r="CEC35" s="49"/>
      <c r="CED35" s="49"/>
      <c r="CEE35" s="49"/>
      <c r="CEF35" s="49"/>
      <c r="CEG35" s="49"/>
      <c r="CEH35" s="64">
        <f>SUM(CEB35:CEG35)</f>
        <v>0</v>
      </c>
      <c r="CEI35" s="68">
        <f>CEH35/$CEI$5</f>
        <v>0</v>
      </c>
      <c r="CEJ35" s="63"/>
      <c r="CEK35" s="64">
        <v>598</v>
      </c>
      <c r="CEL35" s="64"/>
      <c r="CEM35" s="64"/>
      <c r="CEN35" s="64"/>
      <c r="CEO35" s="64">
        <v>203</v>
      </c>
      <c r="CEP35" s="64">
        <f>SUM(CEJ35:CEO35)</f>
        <v>801</v>
      </c>
      <c r="CEQ35" s="68">
        <f>CEP35/$BXO$5</f>
        <v>133.5</v>
      </c>
      <c r="CER35" s="48">
        <v>653</v>
      </c>
      <c r="CES35" s="49"/>
      <c r="CET35" s="49"/>
      <c r="CEU35" s="49"/>
      <c r="CEV35" s="49"/>
      <c r="CEW35" s="49"/>
      <c r="CEX35" s="64">
        <f>SUM(CER35:CEW35)</f>
        <v>653</v>
      </c>
      <c r="CEY35" s="68">
        <f>CEX35/$CEY$5</f>
        <v>108.83333333333333</v>
      </c>
      <c r="CEZ35" s="48">
        <v>800</v>
      </c>
      <c r="CFA35" s="49"/>
      <c r="CFB35" s="49"/>
      <c r="CFC35" s="49">
        <v>423</v>
      </c>
      <c r="CFD35" s="49"/>
      <c r="CFE35" s="49"/>
      <c r="CFF35" s="64">
        <f>SUM(CEZ35:CFE35)</f>
        <v>1223</v>
      </c>
      <c r="CFG35" s="68">
        <f>CFF35/$CFG$5</f>
        <v>203.83333333333334</v>
      </c>
      <c r="CFH35" s="48"/>
      <c r="CFI35" s="49"/>
      <c r="CFJ35" s="49">
        <v>642</v>
      </c>
      <c r="CFK35" s="49"/>
      <c r="CFL35" s="49"/>
      <c r="CFM35" s="49"/>
      <c r="CFN35" s="64">
        <f>SUM(CFH35:CFM35)</f>
        <v>642</v>
      </c>
      <c r="CFO35" s="68">
        <f>CFN35/$BYM$5</f>
        <v>107</v>
      </c>
      <c r="CFP35" s="48"/>
      <c r="CFQ35" s="49"/>
      <c r="CFR35" s="49">
        <v>384</v>
      </c>
      <c r="CFS35" s="49"/>
      <c r="CFT35" s="49">
        <v>399</v>
      </c>
      <c r="CFU35" s="49"/>
      <c r="CFV35" s="64">
        <f>SUM(CFP35:CFU35)</f>
        <v>783</v>
      </c>
      <c r="CFW35" s="68">
        <f>CFV35/$CFW$5</f>
        <v>130.5</v>
      </c>
      <c r="CFX35" s="48">
        <v>644</v>
      </c>
      <c r="CFY35" s="49"/>
      <c r="CFZ35" s="49"/>
      <c r="CGA35" s="49">
        <v>503</v>
      </c>
      <c r="CGB35" s="49"/>
      <c r="CGC35" s="49"/>
      <c r="CGD35" s="64">
        <f>SUM(CFX35:CGC35)</f>
        <v>1147</v>
      </c>
      <c r="CGE35" s="68">
        <f>CGD35/$CGE$5</f>
        <v>191.16666666666666</v>
      </c>
      <c r="CGF35" s="48"/>
      <c r="CGG35" s="49">
        <v>247</v>
      </c>
      <c r="CGH35" s="49"/>
      <c r="CGI35" s="49">
        <v>388</v>
      </c>
      <c r="CGJ35" s="49"/>
      <c r="CGK35" s="49"/>
      <c r="CGL35" s="64">
        <f>SUM(CGF35:CGK35)</f>
        <v>635</v>
      </c>
      <c r="CGM35" s="68">
        <f>CGL35/$CGM$5</f>
        <v>105.83333333333333</v>
      </c>
      <c r="CGN35" s="72">
        <v>440</v>
      </c>
      <c r="CGO35" s="73"/>
      <c r="CGP35" s="73"/>
      <c r="CGQ35" s="73"/>
      <c r="CGR35" s="73"/>
      <c r="CGS35" s="73">
        <v>330</v>
      </c>
      <c r="CGT35" s="258">
        <f>SUM(CGN35:CGS35)</f>
        <v>770</v>
      </c>
      <c r="CGU35" s="100">
        <f>CGT35/$CGU$29</f>
        <v>128.33333333333334</v>
      </c>
      <c r="CGV35" s="63">
        <v>273</v>
      </c>
      <c r="CGW35" s="64"/>
      <c r="CGX35" s="64"/>
      <c r="CGY35" s="64"/>
      <c r="CGZ35" s="64"/>
      <c r="CHA35" s="64">
        <v>622</v>
      </c>
      <c r="CHB35" s="64">
        <f>SUM(CGV35:CHA35)</f>
        <v>895</v>
      </c>
      <c r="CHC35" s="68">
        <f>CHB35/$CHC$5</f>
        <v>149.16666666666666</v>
      </c>
      <c r="CHD35" s="48"/>
      <c r="CHE35" s="49"/>
      <c r="CHF35" s="49">
        <v>331</v>
      </c>
      <c r="CHG35" s="49"/>
      <c r="CHH35" s="49"/>
      <c r="CHI35" s="49"/>
      <c r="CHJ35" s="64">
        <f>SUM(CHD35:CHI35)</f>
        <v>331</v>
      </c>
      <c r="CHK35" s="68">
        <f>CHJ35/$CHK$5</f>
        <v>55.166666666666664</v>
      </c>
      <c r="CHL35" s="48">
        <v>568</v>
      </c>
      <c r="CHM35" s="49"/>
      <c r="CHN35" s="49">
        <v>396</v>
      </c>
      <c r="CHO35" s="49"/>
      <c r="CHP35" s="49">
        <v>439</v>
      </c>
      <c r="CHQ35" s="49"/>
      <c r="CHR35" s="64">
        <f>SUM(CHL35:CHQ35)</f>
        <v>1403</v>
      </c>
      <c r="CHS35" s="68">
        <f>CHR35/$CHS$5</f>
        <v>233.83333333333334</v>
      </c>
      <c r="CHT35" s="48"/>
      <c r="CHU35" s="49"/>
      <c r="CHV35" s="49">
        <v>561</v>
      </c>
      <c r="CHW35" s="49"/>
      <c r="CHX35" s="49"/>
      <c r="CHY35" s="49">
        <v>600</v>
      </c>
      <c r="CHZ35" s="64">
        <f>SUM(CHT35:CHY35)</f>
        <v>1161</v>
      </c>
      <c r="CIA35" s="68">
        <f>CHZ35/CIA$5</f>
        <v>193.5</v>
      </c>
      <c r="CIB35" s="63"/>
      <c r="CIC35" s="64">
        <v>1820</v>
      </c>
      <c r="CID35" s="64"/>
      <c r="CIE35" s="64"/>
      <c r="CIF35" s="64">
        <v>349</v>
      </c>
      <c r="CIG35" s="64"/>
      <c r="CIH35" s="64">
        <f>SUM(CIB35:CIG35)</f>
        <v>2169</v>
      </c>
      <c r="CII35" s="68">
        <f>CIH35/$CII$5</f>
        <v>361.5</v>
      </c>
      <c r="CIJ35" s="48"/>
      <c r="CIK35" s="49">
        <v>448</v>
      </c>
      <c r="CIL35" s="49"/>
      <c r="CIM35" s="49"/>
      <c r="CIN35" s="49"/>
      <c r="CIO35" s="49">
        <v>108</v>
      </c>
      <c r="CIP35" s="64">
        <f>SUM(CIJ35:CIO35)</f>
        <v>556</v>
      </c>
      <c r="CIQ35" s="68">
        <f>CIP35/$CIQ$5</f>
        <v>92.666666666666671</v>
      </c>
      <c r="CIR35" s="48"/>
      <c r="CIS35" s="49"/>
      <c r="CIT35" s="49"/>
      <c r="CIU35" s="49"/>
      <c r="CIV35" s="49"/>
      <c r="CIW35" s="49"/>
      <c r="CIX35" s="64">
        <f>SUM(CIR35:CIW35)</f>
        <v>0</v>
      </c>
      <c r="CIY35" s="68">
        <f>CIX35/$CIY$5</f>
        <v>0</v>
      </c>
      <c r="CIZ35" s="63"/>
      <c r="CJA35" s="64">
        <v>308</v>
      </c>
      <c r="CJB35" s="64"/>
      <c r="CJC35" s="64"/>
      <c r="CJD35" s="64"/>
      <c r="CJE35" s="64">
        <v>217</v>
      </c>
      <c r="CJF35" s="64">
        <f>SUM(CIZ35:CJE35)</f>
        <v>525</v>
      </c>
      <c r="CJG35" s="68">
        <f>CJF35/$CJG$29</f>
        <v>87.5</v>
      </c>
      <c r="CJH35" s="48">
        <v>330</v>
      </c>
      <c r="CJI35" s="49"/>
      <c r="CJJ35" s="49"/>
      <c r="CJK35" s="49"/>
      <c r="CJL35" s="49">
        <v>439</v>
      </c>
      <c r="CJM35" s="49"/>
      <c r="CJN35" s="64">
        <f>SUM(CJH35:CJM35)</f>
        <v>769</v>
      </c>
      <c r="CJO35" s="184">
        <f>CJN35/$CJO$5</f>
        <v>128.16666666666666</v>
      </c>
      <c r="CJP35" s="63"/>
      <c r="CJQ35" s="64">
        <v>659</v>
      </c>
      <c r="CJR35" s="64"/>
      <c r="CJS35" s="64"/>
      <c r="CJT35" s="64"/>
      <c r="CJU35" s="64"/>
      <c r="CJV35" s="64">
        <f>SUM(CJP35:CJU35)</f>
        <v>659</v>
      </c>
      <c r="CJW35" s="68">
        <f>CJV35/$CJW$5</f>
        <v>109.83333333333333</v>
      </c>
      <c r="CJX35" s="63"/>
      <c r="CJY35" s="64"/>
      <c r="CJZ35" s="64">
        <v>674</v>
      </c>
      <c r="CKA35" s="64"/>
      <c r="CKB35" s="64">
        <v>550</v>
      </c>
      <c r="CKC35" s="64"/>
      <c r="CKD35" s="64">
        <f>SUM(CJX35:CKC35)</f>
        <v>1224</v>
      </c>
      <c r="CKE35" s="68">
        <f>CKD35/$CKE$5</f>
        <v>204</v>
      </c>
      <c r="CKF35" s="63">
        <v>1197</v>
      </c>
      <c r="CKG35" s="64"/>
      <c r="CKH35" s="64"/>
      <c r="CKI35" s="64"/>
      <c r="CKJ35" s="64"/>
      <c r="CKK35" s="64">
        <v>993</v>
      </c>
      <c r="CKL35" s="64">
        <f>SUM(CKF35:CKK35)</f>
        <v>2190</v>
      </c>
      <c r="CKM35" s="68">
        <f>CKL35/$CKM$5</f>
        <v>365</v>
      </c>
      <c r="CKN35" s="48"/>
      <c r="CKO35" s="49">
        <v>600</v>
      </c>
      <c r="CKP35" s="49"/>
      <c r="CKQ35" s="49"/>
      <c r="CKR35" s="49"/>
      <c r="CKS35" s="49">
        <v>110</v>
      </c>
      <c r="CKT35" s="64">
        <f>SUM(CKN35:CKS35)</f>
        <v>710</v>
      </c>
      <c r="CKU35" s="68">
        <f>CKT35/$CKU$5</f>
        <v>118.33333333333333</v>
      </c>
      <c r="CKV35" s="48">
        <v>629</v>
      </c>
      <c r="CKW35" s="49"/>
      <c r="CKX35" s="49">
        <v>2175</v>
      </c>
      <c r="CKY35" s="49"/>
      <c r="CKZ35" s="49"/>
      <c r="CLA35" s="49"/>
      <c r="CLB35" s="64">
        <f>SUM(CKV35:CLA35)</f>
        <v>2804</v>
      </c>
      <c r="CLC35" s="68">
        <f>CLB35/$CLC$5</f>
        <v>467.33333333333331</v>
      </c>
      <c r="CLD35" s="48"/>
      <c r="CLE35" s="49"/>
      <c r="CLF35" s="49"/>
      <c r="CLG35" s="49">
        <v>299</v>
      </c>
      <c r="CLH35" s="49"/>
      <c r="CLI35" s="49"/>
      <c r="CLJ35" s="64">
        <f>SUM(CLD35:CLI35)</f>
        <v>299</v>
      </c>
      <c r="CLK35" s="68">
        <f>CLJ35/$CLK$5</f>
        <v>49.833333333333336</v>
      </c>
      <c r="CLL35" s="48">
        <v>600</v>
      </c>
      <c r="CLM35" s="49"/>
      <c r="CLN35" s="49"/>
      <c r="CLO35" s="49"/>
      <c r="CLP35" s="49"/>
      <c r="CLQ35" s="49"/>
      <c r="CLR35" s="64">
        <f>SUM(CLL35:CLQ35)</f>
        <v>600</v>
      </c>
      <c r="CLS35" s="68">
        <f>CLR35/$CLS$5</f>
        <v>100</v>
      </c>
      <c r="CLT35" s="48">
        <v>634</v>
      </c>
      <c r="CLU35" s="49"/>
      <c r="CLV35" s="49"/>
      <c r="CLW35" s="49"/>
      <c r="CLX35" s="49">
        <v>797</v>
      </c>
      <c r="CLY35" s="49"/>
      <c r="CLZ35" s="64">
        <f>SUM(CLT35:CLY35)</f>
        <v>1431</v>
      </c>
      <c r="CMA35" s="68">
        <f>CLZ35/$CMA$5</f>
        <v>238.5</v>
      </c>
      <c r="CMB35" s="48"/>
      <c r="CMC35" s="49"/>
      <c r="CMD35" s="49"/>
      <c r="CME35" s="49"/>
      <c r="CMF35" s="49"/>
      <c r="CMG35" s="49"/>
      <c r="CMH35" s="64">
        <f>SUM(CMB35:CMG35)</f>
        <v>0</v>
      </c>
      <c r="CMI35" s="68">
        <f>CMH35/$CMI$5</f>
        <v>0</v>
      </c>
      <c r="CMJ35" s="48"/>
      <c r="CMK35" s="49">
        <v>1398</v>
      </c>
      <c r="CML35" s="49"/>
      <c r="CMM35" s="49">
        <v>660</v>
      </c>
      <c r="CMN35" s="49"/>
      <c r="CMO35" s="49"/>
      <c r="CMP35" s="64">
        <f>SUM(CMJ35:CMO35)</f>
        <v>2058</v>
      </c>
      <c r="CMQ35" s="68">
        <f>CMP35/$CMQ$5</f>
        <v>343</v>
      </c>
      <c r="CMR35" s="48"/>
      <c r="CMS35" s="49">
        <v>146</v>
      </c>
      <c r="CMT35" s="49"/>
      <c r="CMU35" s="49"/>
      <c r="CMV35" s="49"/>
      <c r="CMW35" s="49">
        <v>614</v>
      </c>
      <c r="CMX35" s="64">
        <f>SUM(CMR35:CMW35)</f>
        <v>760</v>
      </c>
      <c r="CMY35" s="68">
        <f>CMX35/$CMY$5</f>
        <v>126.66666666666667</v>
      </c>
      <c r="CMZ35" s="48">
        <v>1099</v>
      </c>
      <c r="CNA35" s="49"/>
      <c r="CNB35" s="49"/>
      <c r="CNC35" s="49">
        <v>597</v>
      </c>
      <c r="CND35" s="49"/>
      <c r="CNE35" s="49"/>
      <c r="CNF35" s="64">
        <f>SUM(CMZ35:CNE35)</f>
        <v>1696</v>
      </c>
      <c r="CNG35" s="68">
        <f>CNF35/$CNG$5</f>
        <v>282.66666666666669</v>
      </c>
      <c r="CNH35" s="48"/>
      <c r="CNI35" s="49"/>
      <c r="CNJ35" s="49"/>
      <c r="CNK35" s="49"/>
      <c r="CNL35" s="49">
        <v>1015</v>
      </c>
      <c r="CNM35" s="49"/>
      <c r="CNN35" s="64">
        <f>SUM(CNH35:CNM35)</f>
        <v>1015</v>
      </c>
      <c r="CNO35" s="68">
        <f>CNN35/$CNO$5</f>
        <v>169.16666666666666</v>
      </c>
      <c r="CNP35" s="48">
        <v>551</v>
      </c>
      <c r="CNQ35" s="49"/>
      <c r="CNR35" s="49"/>
      <c r="CNS35" s="49">
        <v>331</v>
      </c>
      <c r="CNT35" s="49">
        <v>631</v>
      </c>
      <c r="CNU35" s="49"/>
      <c r="CNV35" s="64">
        <f>SUM(CNP35:CNU35)</f>
        <v>1513</v>
      </c>
      <c r="CNW35" s="68">
        <f>CNV35/$CNW$5</f>
        <v>252.16666666666666</v>
      </c>
      <c r="CNX35" s="48">
        <v>220</v>
      </c>
      <c r="CNY35" s="49"/>
      <c r="CNZ35" s="49"/>
      <c r="COA35" s="49">
        <v>220</v>
      </c>
      <c r="COB35" s="49">
        <v>1003</v>
      </c>
      <c r="COC35" s="49"/>
      <c r="COD35" s="64">
        <f>SUM(CNX35:COC35)</f>
        <v>1443</v>
      </c>
      <c r="COE35" s="68">
        <f>COD35/$COE$5</f>
        <v>240.5</v>
      </c>
      <c r="COF35" s="342"/>
      <c r="COG35" s="343"/>
      <c r="COH35" s="343"/>
      <c r="COI35" s="343"/>
      <c r="COJ35" s="343">
        <v>640</v>
      </c>
      <c r="COK35" s="343"/>
      <c r="COL35" s="64">
        <f>SUM(COF35:COK35)</f>
        <v>640</v>
      </c>
      <c r="COM35" s="68">
        <f>COL35/$COM$5</f>
        <v>106.66666666666667</v>
      </c>
      <c r="CON35" s="48"/>
      <c r="COO35" s="49">
        <v>995</v>
      </c>
      <c r="COP35" s="49"/>
      <c r="COQ35" s="49"/>
      <c r="COR35" s="49">
        <v>648</v>
      </c>
      <c r="COS35" s="49"/>
      <c r="COT35" s="64">
        <f>SUM(CON35:COS35)</f>
        <v>1643</v>
      </c>
      <c r="COU35" s="68">
        <f>COT35/$COU$5</f>
        <v>273.83333333333331</v>
      </c>
      <c r="COV35" s="48"/>
      <c r="COW35" s="49"/>
      <c r="COX35" s="49"/>
      <c r="COY35" s="49">
        <v>825</v>
      </c>
      <c r="COZ35" s="49"/>
      <c r="CPA35" s="49">
        <v>438</v>
      </c>
      <c r="CPB35" s="64">
        <f>SUM(COV35:CPA35)</f>
        <v>1263</v>
      </c>
      <c r="CPC35" s="68">
        <f>CPB35/$CPC$5</f>
        <v>210.5</v>
      </c>
      <c r="CPD35" s="342"/>
      <c r="CPE35" s="343">
        <v>970</v>
      </c>
      <c r="CPF35" s="343">
        <v>0</v>
      </c>
      <c r="CPG35" s="343">
        <v>0</v>
      </c>
      <c r="CPH35" s="343">
        <v>0</v>
      </c>
      <c r="CPI35" s="343">
        <v>819</v>
      </c>
      <c r="CPJ35" s="64">
        <f>SUM(CPD35:CPI35)</f>
        <v>1789</v>
      </c>
      <c r="CPK35" s="68">
        <f>CPJ35/$CPK$5</f>
        <v>298.16666666666669</v>
      </c>
      <c r="CPL35" s="48"/>
      <c r="CPM35" s="49">
        <v>0</v>
      </c>
      <c r="CPN35" s="49">
        <v>0</v>
      </c>
      <c r="CPO35" s="49"/>
      <c r="CPP35" s="49">
        <v>550</v>
      </c>
      <c r="CPQ35" s="49"/>
      <c r="CPR35" s="64">
        <f>SUM(CPL35:CPQ35)</f>
        <v>550</v>
      </c>
      <c r="CPS35" s="68">
        <f>CPR35/$CPS$5</f>
        <v>91.666666666666671</v>
      </c>
      <c r="CPT35" s="48">
        <v>57</v>
      </c>
      <c r="CPU35" s="49">
        <v>0</v>
      </c>
      <c r="CPV35" s="49">
        <v>515</v>
      </c>
      <c r="CPW35" s="49"/>
      <c r="CPX35" s="49">
        <v>0</v>
      </c>
      <c r="CPY35" s="49">
        <v>0</v>
      </c>
      <c r="CPZ35" s="64">
        <f>SUM(CPT35:CPY35)</f>
        <v>572</v>
      </c>
      <c r="CQA35" s="68">
        <f>CPZ35/$CQA$5</f>
        <v>95.333333333333329</v>
      </c>
      <c r="CQB35" s="342">
        <v>0</v>
      </c>
      <c r="CQC35" s="343">
        <v>0</v>
      </c>
      <c r="CQD35" s="343">
        <v>0</v>
      </c>
      <c r="CQE35" s="343">
        <v>0</v>
      </c>
      <c r="CQF35" s="343">
        <v>749</v>
      </c>
      <c r="CQG35" s="343">
        <v>0</v>
      </c>
      <c r="CQH35" s="64">
        <f>SUM(CQB35:CQG35)</f>
        <v>749</v>
      </c>
      <c r="CQI35" s="68">
        <f>CQH35/$CQI$5</f>
        <v>124.83333333333333</v>
      </c>
      <c r="CQJ35" s="342">
        <v>0</v>
      </c>
      <c r="CQK35" s="343">
        <v>571</v>
      </c>
      <c r="CQL35" s="343">
        <v>470</v>
      </c>
      <c r="CQM35" s="343">
        <v>0</v>
      </c>
      <c r="CQN35" s="343"/>
      <c r="CQO35" s="343"/>
      <c r="CQP35" s="64">
        <f>SUM(CQJ35:CQO35)</f>
        <v>1041</v>
      </c>
      <c r="CQQ35" s="68">
        <f>CQP35/$CQQ$5</f>
        <v>173.5</v>
      </c>
      <c r="CQR35" s="321"/>
      <c r="CQS35" s="322">
        <v>0</v>
      </c>
      <c r="CQT35" s="322">
        <v>0</v>
      </c>
      <c r="CQU35" s="322">
        <v>0</v>
      </c>
      <c r="CQV35" s="322">
        <v>0</v>
      </c>
      <c r="CQW35" s="322"/>
      <c r="CQX35" s="64">
        <f>SUM(CQR35:CQW35)</f>
        <v>0</v>
      </c>
      <c r="CQY35" s="68">
        <f>CQX35/$CQY$5</f>
        <v>0</v>
      </c>
      <c r="CQZ35" s="63">
        <v>422</v>
      </c>
      <c r="CRA35" s="64"/>
      <c r="CRB35" s="64">
        <v>0</v>
      </c>
      <c r="CRC35" s="64">
        <v>0</v>
      </c>
      <c r="CRD35" s="64">
        <v>766</v>
      </c>
      <c r="CRE35" s="64">
        <v>0</v>
      </c>
      <c r="CRF35" s="64">
        <f>SUM(CQZ35:CRE35)</f>
        <v>1188</v>
      </c>
      <c r="CRG35" s="68">
        <f>CRF35/$CRG$5</f>
        <v>198</v>
      </c>
      <c r="CRH35" s="48">
        <v>620</v>
      </c>
      <c r="CRI35" s="49">
        <v>0</v>
      </c>
      <c r="CRJ35" s="49">
        <v>0</v>
      </c>
      <c r="CRK35" s="49">
        <v>0</v>
      </c>
      <c r="CRL35" s="49">
        <v>0</v>
      </c>
      <c r="CRM35" s="49">
        <v>475</v>
      </c>
      <c r="CRN35" s="64">
        <f>SUM(CRH35:CRM35)</f>
        <v>1095</v>
      </c>
      <c r="CRO35" s="68">
        <f>CRN35/$CRO$5</f>
        <v>182.5</v>
      </c>
      <c r="CRP35" s="188"/>
      <c r="CRQ35" s="49">
        <v>0</v>
      </c>
      <c r="CRR35" s="49">
        <v>0</v>
      </c>
      <c r="CRS35" s="49">
        <v>1254</v>
      </c>
      <c r="CRT35" s="49">
        <v>0</v>
      </c>
      <c r="CRU35" s="49">
        <v>0</v>
      </c>
      <c r="CRV35" s="49">
        <f>SUM(CRP35:CRU35)</f>
        <v>1254</v>
      </c>
      <c r="CRW35" s="68">
        <f>CRV35/$CRW$5</f>
        <v>209</v>
      </c>
      <c r="CRX35" s="342">
        <v>0</v>
      </c>
      <c r="CRY35" s="343">
        <v>0</v>
      </c>
      <c r="CRZ35" s="343">
        <v>0</v>
      </c>
      <c r="CSA35" s="343">
        <v>0</v>
      </c>
      <c r="CSB35" s="343">
        <v>0</v>
      </c>
      <c r="CSC35" s="343">
        <v>441</v>
      </c>
      <c r="CSD35" s="64">
        <f>SUM(CRX35:CSC35)</f>
        <v>441</v>
      </c>
      <c r="CSE35" s="68">
        <f>CSD35/$CSE$5</f>
        <v>73.5</v>
      </c>
      <c r="CSF35" s="63">
        <v>0</v>
      </c>
      <c r="CSG35" s="64">
        <v>0</v>
      </c>
      <c r="CSH35" s="64">
        <v>623</v>
      </c>
      <c r="CSI35" s="64">
        <v>7</v>
      </c>
      <c r="CSJ35" s="64">
        <v>1134</v>
      </c>
      <c r="CSK35" s="360">
        <f>SUMIF(SUMPK!$B:$B,$B:$B,SUMPK!$O:$O)</f>
        <v>0</v>
      </c>
      <c r="CSL35" s="64">
        <f>SUM(CSF35:CSK35)</f>
        <v>1764</v>
      </c>
      <c r="CSM35" s="68">
        <f>CSL35/$CSM$5</f>
        <v>294</v>
      </c>
      <c r="CSN35" s="48">
        <v>0</v>
      </c>
      <c r="CSO35" s="49">
        <v>0</v>
      </c>
      <c r="CSP35" s="49">
        <v>0</v>
      </c>
      <c r="CSQ35" s="49"/>
      <c r="CSR35" s="49">
        <v>1196</v>
      </c>
      <c r="CSS35" s="49">
        <v>0</v>
      </c>
      <c r="CST35" s="64">
        <f t="shared" ref="CST35" si="1599">SUM(CSN35:CSS35)</f>
        <v>1196</v>
      </c>
      <c r="CSU35" s="68">
        <f>CST35/$CSU$5</f>
        <v>199.33333333333334</v>
      </c>
      <c r="CSV35" s="48">
        <v>0</v>
      </c>
      <c r="CSW35" s="49">
        <v>0</v>
      </c>
      <c r="CSX35" s="49">
        <v>430</v>
      </c>
      <c r="CSY35" s="49">
        <v>0</v>
      </c>
      <c r="CSZ35" s="49">
        <v>0</v>
      </c>
      <c r="CTA35" s="49">
        <v>220</v>
      </c>
      <c r="CTB35" s="64">
        <f t="shared" ref="CTB35" si="1600">SUM(CSV35:CTA35)</f>
        <v>650</v>
      </c>
      <c r="CTC35" s="68">
        <f>CTB35/$CTC$5</f>
        <v>108.33333333333333</v>
      </c>
      <c r="CTD35" s="48">
        <v>0</v>
      </c>
      <c r="CTE35" s="49">
        <v>0</v>
      </c>
      <c r="CTF35" s="49">
        <v>0</v>
      </c>
      <c r="CTG35" s="49">
        <v>223</v>
      </c>
      <c r="CTH35" s="49"/>
      <c r="CTI35" s="49"/>
      <c r="CTJ35" s="64">
        <f>SUM(CTD35:CTI35)</f>
        <v>223</v>
      </c>
      <c r="CTK35" s="68">
        <f>CTJ35/$CTK$5</f>
        <v>37.166666666666664</v>
      </c>
      <c r="CTL35" s="48">
        <v>0</v>
      </c>
      <c r="CTM35" s="49">
        <v>795</v>
      </c>
      <c r="CTN35" s="49"/>
      <c r="CTO35" s="49"/>
      <c r="CTP35" s="49"/>
      <c r="CTQ35" s="49"/>
      <c r="CTR35" s="64">
        <f>SUM(CTL35:CTQ35)</f>
        <v>795</v>
      </c>
      <c r="CTS35" s="68">
        <f>CTR35/$CTS$5</f>
        <v>132.5</v>
      </c>
      <c r="CTT35" s="321"/>
      <c r="CTU35" s="322">
        <v>881</v>
      </c>
      <c r="CTV35" s="322"/>
      <c r="CTW35" s="322"/>
      <c r="CTX35" s="322"/>
      <c r="CTY35" s="322"/>
      <c r="CTZ35" s="64">
        <f>SUM(CTT35:CTY35)</f>
        <v>881</v>
      </c>
      <c r="CUA35" s="68">
        <f>CTZ35/$CUA$5</f>
        <v>146.83333333333334</v>
      </c>
      <c r="CUB35" s="342">
        <v>110</v>
      </c>
      <c r="CUC35" s="343">
        <v>787</v>
      </c>
      <c r="CUD35" s="343"/>
      <c r="CUE35" s="343"/>
      <c r="CUF35" s="343">
        <v>0</v>
      </c>
      <c r="CUG35" s="343">
        <v>0</v>
      </c>
      <c r="CUH35" s="64">
        <f>SUM(CUB35:CUG35)</f>
        <v>897</v>
      </c>
      <c r="CUI35" s="68">
        <f>CUH35/$CUI$5</f>
        <v>149.5</v>
      </c>
      <c r="CUJ35" s="48">
        <v>569</v>
      </c>
      <c r="CUK35" s="49">
        <v>0</v>
      </c>
      <c r="CUL35" s="49">
        <v>444</v>
      </c>
      <c r="CUM35" s="49">
        <v>0</v>
      </c>
      <c r="CUN35" s="49">
        <v>0</v>
      </c>
      <c r="CUO35" s="49">
        <v>220</v>
      </c>
      <c r="CUP35" s="64">
        <f>SUM(CUJ35:CUO35)</f>
        <v>1233</v>
      </c>
      <c r="CUQ35" s="68">
        <f>CUP35/$CUQ$5</f>
        <v>205.5</v>
      </c>
      <c r="CUR35" s="48">
        <v>0</v>
      </c>
      <c r="CUS35" s="49"/>
      <c r="CUT35" s="49">
        <v>634</v>
      </c>
      <c r="CUU35" s="49">
        <v>0</v>
      </c>
      <c r="CUV35" s="49">
        <v>0</v>
      </c>
      <c r="CUW35" s="49">
        <v>413</v>
      </c>
      <c r="CUX35" s="64">
        <f>SUM(CUR35:CUW35)</f>
        <v>1047</v>
      </c>
      <c r="CUY35" s="68">
        <f>CUX35/$CUY$5</f>
        <v>174.5</v>
      </c>
      <c r="CUZ35" s="342">
        <v>0</v>
      </c>
      <c r="CVA35" s="343">
        <v>0</v>
      </c>
      <c r="CVB35" s="343"/>
      <c r="CVC35" s="343">
        <v>0</v>
      </c>
      <c r="CVD35" s="343">
        <v>0</v>
      </c>
      <c r="CVE35" s="343">
        <v>701</v>
      </c>
      <c r="CVF35" s="64">
        <f>SUM(CUZ35:CVE35)</f>
        <v>701</v>
      </c>
      <c r="CVG35" s="68">
        <f>CVF35/$CVG$5</f>
        <v>116.83333333333333</v>
      </c>
      <c r="CVH35" s="48">
        <v>0</v>
      </c>
      <c r="CVI35" s="49">
        <v>756</v>
      </c>
      <c r="CVJ35" s="49">
        <v>0</v>
      </c>
      <c r="CVK35" s="49">
        <v>0</v>
      </c>
      <c r="CVL35" s="49">
        <v>331</v>
      </c>
      <c r="CVM35" s="49"/>
      <c r="CVN35" s="64">
        <f>SUM(CVH35:CVM35)</f>
        <v>1087</v>
      </c>
      <c r="CVO35" s="68">
        <f>CVN35/$CVO$5</f>
        <v>181.16666666666666</v>
      </c>
      <c r="CVP35" s="48">
        <v>0</v>
      </c>
      <c r="CVQ35" s="49">
        <v>0</v>
      </c>
      <c r="CVR35" s="49">
        <v>0</v>
      </c>
      <c r="CVS35" s="49">
        <v>0</v>
      </c>
      <c r="CVT35" s="49">
        <v>0</v>
      </c>
      <c r="CVU35" s="49">
        <v>500</v>
      </c>
      <c r="CVV35" s="64">
        <f>SUM(CVP35:CVU35)</f>
        <v>500</v>
      </c>
      <c r="CVW35" s="68">
        <f>CVV35/$CVW$5</f>
        <v>83.333333333333329</v>
      </c>
      <c r="CVX35" s="54">
        <v>0</v>
      </c>
      <c r="CVY35" s="127">
        <v>0</v>
      </c>
      <c r="CVZ35" s="127">
        <v>660</v>
      </c>
      <c r="CWA35" s="127">
        <v>0</v>
      </c>
      <c r="CWB35" s="127">
        <v>0</v>
      </c>
      <c r="CWC35" s="127">
        <v>110</v>
      </c>
      <c r="CWD35" s="64">
        <f>SUM(CVX35:CWC35)</f>
        <v>770</v>
      </c>
      <c r="CWE35" s="68">
        <f>CWD35/$CWE$5</f>
        <v>128.33333333333334</v>
      </c>
      <c r="CWF35" s="342">
        <v>383</v>
      </c>
      <c r="CWG35" s="343">
        <v>0</v>
      </c>
      <c r="CWH35" s="343">
        <v>799</v>
      </c>
      <c r="CWI35" s="343">
        <v>0</v>
      </c>
      <c r="CWJ35" s="343">
        <v>440</v>
      </c>
      <c r="CWK35" s="64"/>
      <c r="CWL35" s="64">
        <f>SUM(CWF35:CWK35)</f>
        <v>1622</v>
      </c>
      <c r="CWM35" s="68">
        <f>CWL35/$CWM$5</f>
        <v>270.33333333333331</v>
      </c>
      <c r="CWN35" s="48">
        <v>0</v>
      </c>
      <c r="CWO35" s="49">
        <v>25</v>
      </c>
      <c r="CWP35" s="49">
        <v>801</v>
      </c>
      <c r="CWQ35" s="49">
        <v>0</v>
      </c>
      <c r="CWR35" s="49">
        <v>661</v>
      </c>
      <c r="CWS35" s="49">
        <v>0</v>
      </c>
      <c r="CWT35" s="64">
        <f>SUM(CWN35:CWS35)</f>
        <v>1487</v>
      </c>
      <c r="CWU35" s="68">
        <f>CWT35/$CWU$5</f>
        <v>247.83333333333334</v>
      </c>
      <c r="CWV35" s="48">
        <v>220</v>
      </c>
      <c r="CWW35" s="49">
        <v>0</v>
      </c>
      <c r="CWX35" s="49">
        <v>0</v>
      </c>
      <c r="CWY35" s="49"/>
      <c r="CWZ35" s="49">
        <v>330</v>
      </c>
      <c r="CXA35" s="49">
        <v>0</v>
      </c>
      <c r="CXB35" s="127">
        <f>SUM(CWV35:CXA35)</f>
        <v>550</v>
      </c>
      <c r="CXC35" s="43">
        <f>CXB35/$CXC$5</f>
        <v>91.666666666666671</v>
      </c>
      <c r="CXD35" s="48">
        <v>880</v>
      </c>
      <c r="CXE35" s="49">
        <v>0</v>
      </c>
      <c r="CXF35" s="49">
        <v>0</v>
      </c>
      <c r="CXG35" s="49">
        <v>0</v>
      </c>
      <c r="CXH35" s="49">
        <v>521</v>
      </c>
      <c r="CXI35" s="49">
        <v>0</v>
      </c>
      <c r="CXJ35" s="127">
        <f>SUM(CXD35:CXI35)</f>
        <v>1401</v>
      </c>
      <c r="CXK35" s="43">
        <f>CXJ35/$CXK$5</f>
        <v>233.5</v>
      </c>
      <c r="CXL35" s="48">
        <v>0</v>
      </c>
      <c r="CXM35" s="49">
        <v>1190</v>
      </c>
      <c r="CXN35" s="49">
        <v>0</v>
      </c>
      <c r="CXO35" s="49">
        <v>0</v>
      </c>
      <c r="CXP35" s="49">
        <v>0</v>
      </c>
      <c r="CXQ35" s="49">
        <v>597</v>
      </c>
      <c r="CXR35" s="127">
        <f>SUM(CXL35:CXQ35)</f>
        <v>1787</v>
      </c>
      <c r="CXS35" s="43">
        <f>CXR35/$CXS$5</f>
        <v>297.83333333333331</v>
      </c>
      <c r="CXT35" s="48">
        <v>603</v>
      </c>
      <c r="CXU35" s="49">
        <v>221</v>
      </c>
      <c r="CXV35" s="49">
        <v>0</v>
      </c>
      <c r="CXW35" s="49"/>
      <c r="CXX35" s="49">
        <v>0</v>
      </c>
      <c r="CXY35" s="49">
        <v>0</v>
      </c>
      <c r="CXZ35" s="127">
        <f>SUM(CXT35:CXY35)</f>
        <v>824</v>
      </c>
      <c r="CYA35" s="43">
        <f>CXZ35/$CYA$5</f>
        <v>137.33333333333334</v>
      </c>
      <c r="CYB35" s="48">
        <v>0</v>
      </c>
      <c r="CYC35" s="49">
        <v>780</v>
      </c>
      <c r="CYD35" s="49">
        <v>0</v>
      </c>
      <c r="CYE35" s="49">
        <v>0</v>
      </c>
      <c r="CYF35" s="49">
        <v>0</v>
      </c>
      <c r="CYG35" s="49">
        <v>220</v>
      </c>
      <c r="CYH35" s="127">
        <f>SUM(CYB35:CYG35)</f>
        <v>1000</v>
      </c>
      <c r="CYI35" s="43">
        <f>CYH35/$CYI$5</f>
        <v>166.66666666666666</v>
      </c>
      <c r="CYJ35" s="48"/>
      <c r="CYK35" s="49">
        <v>0</v>
      </c>
      <c r="CYL35" s="49">
        <v>0</v>
      </c>
      <c r="CYM35" s="49">
        <v>0</v>
      </c>
      <c r="CYN35" s="49">
        <v>0</v>
      </c>
      <c r="CYO35" s="49">
        <v>411</v>
      </c>
      <c r="CYP35" s="127">
        <f>SUM(CYJ35:CYO35)</f>
        <v>411</v>
      </c>
      <c r="CYQ35" s="43">
        <f>CYP35/$CYQ$5</f>
        <v>68.5</v>
      </c>
      <c r="CYR35" s="48">
        <v>0</v>
      </c>
      <c r="CYS35" s="49">
        <v>0</v>
      </c>
      <c r="CYT35" s="49">
        <v>0</v>
      </c>
      <c r="CYU35" s="49">
        <v>537</v>
      </c>
      <c r="CYV35" s="49">
        <v>0</v>
      </c>
      <c r="CYW35" s="49">
        <v>670</v>
      </c>
      <c r="CYX35" s="127">
        <f>SUM(CYR35:CYW35)</f>
        <v>1207</v>
      </c>
      <c r="CYY35" s="43">
        <f>CYX35/$CYY$5</f>
        <v>201.16666666666666</v>
      </c>
      <c r="CYZ35" s="48"/>
      <c r="CZA35" s="49">
        <v>0</v>
      </c>
      <c r="CZB35" s="49">
        <v>440</v>
      </c>
      <c r="CZC35" s="49">
        <v>0</v>
      </c>
      <c r="CZD35" s="49">
        <v>653</v>
      </c>
      <c r="CZE35" s="49">
        <v>0</v>
      </c>
      <c r="CZF35" s="127">
        <f>SUM(CYZ35:CZE35)</f>
        <v>1093</v>
      </c>
      <c r="CZG35" s="43">
        <f>CZF35/$CZG$5</f>
        <v>218.6</v>
      </c>
      <c r="CZH35" s="342">
        <v>661</v>
      </c>
      <c r="CZI35" s="343">
        <v>0</v>
      </c>
      <c r="CZJ35" s="343">
        <v>0</v>
      </c>
      <c r="CZK35" s="343">
        <v>0</v>
      </c>
      <c r="CZL35" s="343">
        <v>578</v>
      </c>
      <c r="CZM35" s="343">
        <v>0</v>
      </c>
      <c r="CZN35" s="127">
        <f>SUM(CZH35:CZM35)</f>
        <v>1239</v>
      </c>
      <c r="CZO35" s="43">
        <f>CZN35/$CZO$5</f>
        <v>206.5</v>
      </c>
      <c r="CZP35" s="342"/>
      <c r="CZQ35" s="343">
        <v>176</v>
      </c>
      <c r="CZR35" s="343"/>
      <c r="CZS35" s="343">
        <v>983</v>
      </c>
      <c r="CZT35" s="343">
        <v>0</v>
      </c>
      <c r="CZU35" s="343">
        <v>0</v>
      </c>
      <c r="CZV35" s="127">
        <f>SUM(CZP35:CZU35)</f>
        <v>1159</v>
      </c>
      <c r="CZW35" s="43">
        <f>CZV35/$CZW$5</f>
        <v>193.16666666666666</v>
      </c>
      <c r="CZX35" s="63">
        <v>0</v>
      </c>
      <c r="CZY35" s="64">
        <v>0</v>
      </c>
      <c r="CZZ35" s="64">
        <v>0</v>
      </c>
      <c r="DAA35" s="64">
        <v>0</v>
      </c>
      <c r="DAB35" s="64"/>
      <c r="DAC35" s="64">
        <v>100</v>
      </c>
      <c r="DAD35" s="64">
        <f>SUM(CZX35:DAC35)</f>
        <v>100</v>
      </c>
      <c r="DAE35" s="68">
        <f>DAD35/$DAE$5</f>
        <v>16.666666666666668</v>
      </c>
      <c r="DAF35" s="342">
        <v>0</v>
      </c>
      <c r="DAG35" s="343">
        <v>53</v>
      </c>
      <c r="DAH35" s="343">
        <v>0</v>
      </c>
      <c r="DAI35" s="343">
        <v>0</v>
      </c>
      <c r="DAJ35" s="343">
        <v>329</v>
      </c>
      <c r="DAK35" s="343">
        <v>0</v>
      </c>
      <c r="DAL35" s="64">
        <f>SUM(DAF35:DAK35)</f>
        <v>382</v>
      </c>
      <c r="DAM35" s="68">
        <f>DAL35/$DAM$5</f>
        <v>63.666666666666664</v>
      </c>
      <c r="DAN35" s="63">
        <v>0</v>
      </c>
      <c r="DAO35" s="64">
        <v>0</v>
      </c>
      <c r="DAP35" s="64">
        <v>600</v>
      </c>
      <c r="DAQ35" s="64">
        <v>0</v>
      </c>
      <c r="DAR35" s="64">
        <v>0</v>
      </c>
      <c r="DAS35" s="64">
        <v>0</v>
      </c>
      <c r="DAT35" s="64">
        <f>SUM(DAN35:DAS35)</f>
        <v>600</v>
      </c>
      <c r="DAU35" s="68">
        <f>DAT35/$DAU$5</f>
        <v>100</v>
      </c>
      <c r="DAV35" s="342"/>
      <c r="DAW35" s="343">
        <v>951</v>
      </c>
      <c r="DAX35" s="343">
        <v>0</v>
      </c>
      <c r="DAY35" s="343">
        <v>330</v>
      </c>
      <c r="DAZ35" s="343">
        <v>0</v>
      </c>
      <c r="DBA35" s="343">
        <v>736</v>
      </c>
      <c r="DBB35" s="64">
        <f>SUM(DAV35:DBA35)</f>
        <v>2017</v>
      </c>
      <c r="DBC35" s="68">
        <f>DBB35/$DBC$5</f>
        <v>336.16666666666669</v>
      </c>
      <c r="DBD35" s="48"/>
      <c r="DBE35" s="49">
        <v>0</v>
      </c>
      <c r="DBF35" s="49">
        <v>0</v>
      </c>
      <c r="DBG35" s="49">
        <v>660</v>
      </c>
      <c r="DBH35" s="49">
        <v>0</v>
      </c>
      <c r="DBI35" s="49">
        <v>0</v>
      </c>
      <c r="DBJ35" s="64">
        <f>SUM(DBD35:DBI35)</f>
        <v>660</v>
      </c>
      <c r="DBK35" s="68">
        <f>DBJ35/$DBK$5</f>
        <v>110</v>
      </c>
      <c r="DBL35" s="48">
        <v>110</v>
      </c>
      <c r="DBM35" s="49">
        <v>0</v>
      </c>
      <c r="DBN35" s="49">
        <v>0</v>
      </c>
      <c r="DBO35" s="49">
        <v>680</v>
      </c>
      <c r="DBP35" s="49"/>
      <c r="DBQ35" s="49">
        <v>572</v>
      </c>
      <c r="DBR35" s="64">
        <f>SUM(DBL35:DBQ35)</f>
        <v>1362</v>
      </c>
      <c r="DBS35" s="68">
        <f>DBR35/$DBS$5</f>
        <v>227</v>
      </c>
      <c r="DBT35" s="48">
        <v>0</v>
      </c>
      <c r="DBU35" s="49"/>
      <c r="DBV35" s="49"/>
      <c r="DBW35" s="49"/>
      <c r="DBX35" s="49"/>
      <c r="DBY35" s="49"/>
      <c r="DBZ35" s="64">
        <f>SUM(DBT35:DBY35)</f>
        <v>0</v>
      </c>
      <c r="DCA35" s="68">
        <f>DBZ35/$DCA$5</f>
        <v>0</v>
      </c>
      <c r="DCB35" s="48"/>
      <c r="DCC35" s="49">
        <v>224</v>
      </c>
      <c r="DCD35" s="49">
        <v>849</v>
      </c>
      <c r="DCE35" s="49">
        <v>0</v>
      </c>
      <c r="DCF35" s="49">
        <v>0</v>
      </c>
      <c r="DCG35" s="49">
        <v>0</v>
      </c>
      <c r="DCH35" s="64">
        <f>SUM(DCB35:DCG35)</f>
        <v>1073</v>
      </c>
      <c r="DCI35" s="68">
        <f>DCH35/$DCI$5</f>
        <v>178.83333333333334</v>
      </c>
      <c r="DCJ35" s="342">
        <v>1415</v>
      </c>
      <c r="DCK35" s="343">
        <v>0</v>
      </c>
      <c r="DCL35" s="343">
        <v>0</v>
      </c>
      <c r="DCM35" s="343">
        <v>0</v>
      </c>
      <c r="DCN35" s="343">
        <v>0</v>
      </c>
      <c r="DCO35" s="343">
        <v>0</v>
      </c>
      <c r="DCP35" s="64">
        <f>SUM(DCJ35:DCO35)</f>
        <v>1415</v>
      </c>
      <c r="DCQ35" s="68">
        <f>DCP35/$DCQ$5</f>
        <v>235.83333333333334</v>
      </c>
      <c r="DCR35" s="48">
        <v>639</v>
      </c>
      <c r="DCS35" s="49">
        <v>0</v>
      </c>
      <c r="DCT35" s="49">
        <v>330</v>
      </c>
      <c r="DCU35" s="49">
        <v>0</v>
      </c>
      <c r="DCV35" s="49">
        <v>0</v>
      </c>
      <c r="DCW35" s="49">
        <v>0</v>
      </c>
      <c r="DCX35" s="64">
        <f>SUM(DCR35:DCW35)</f>
        <v>969</v>
      </c>
      <c r="DCY35" s="68">
        <f>DCX35/$DCY$5</f>
        <v>161.5</v>
      </c>
      <c r="DCZ35" s="342">
        <v>0</v>
      </c>
      <c r="DDA35" s="343">
        <v>110</v>
      </c>
      <c r="DDB35" s="343">
        <v>0</v>
      </c>
      <c r="DDC35" s="343">
        <v>800</v>
      </c>
      <c r="DDD35" s="343">
        <v>0</v>
      </c>
      <c r="DDE35" s="343">
        <v>441</v>
      </c>
      <c r="DDF35" s="64">
        <f>SUM(DCZ35:DDE35)</f>
        <v>1351</v>
      </c>
      <c r="DDG35" s="68">
        <f>DDF35/$DDG$5</f>
        <v>225.16666666666666</v>
      </c>
      <c r="DDH35" s="54">
        <v>0</v>
      </c>
      <c r="DDI35" s="127"/>
      <c r="DDJ35" s="127">
        <v>221</v>
      </c>
      <c r="DDK35" s="127">
        <v>0</v>
      </c>
      <c r="DDL35" s="127">
        <v>0</v>
      </c>
      <c r="DDM35" s="127">
        <v>0</v>
      </c>
      <c r="DDN35" s="127">
        <f>SUM(DDH35:DDM35)</f>
        <v>221</v>
      </c>
      <c r="DDO35" s="43">
        <f>DDN35/$DDO$5</f>
        <v>36.833333333333336</v>
      </c>
      <c r="DDP35" s="48">
        <v>0</v>
      </c>
      <c r="DDQ35" s="49">
        <v>0</v>
      </c>
      <c r="DDR35" s="49">
        <v>0</v>
      </c>
      <c r="DDS35" s="49">
        <v>0</v>
      </c>
      <c r="DDT35" s="49">
        <v>808</v>
      </c>
      <c r="DDU35" s="49"/>
      <c r="DDV35" s="127">
        <f>SUM(DDP35:DDU35)</f>
        <v>808</v>
      </c>
      <c r="DDW35" s="43">
        <f>DDV35/$DDW$5</f>
        <v>134.66666666666666</v>
      </c>
      <c r="DDX35" s="342">
        <v>0</v>
      </c>
      <c r="DDY35" s="343">
        <v>0</v>
      </c>
      <c r="DDZ35" s="343">
        <v>0</v>
      </c>
      <c r="DEA35" s="343">
        <v>441</v>
      </c>
      <c r="DEB35" s="343">
        <v>0</v>
      </c>
      <c r="DEC35" s="343">
        <v>0</v>
      </c>
      <c r="DED35" s="127">
        <f>SUM(DDX35:DEC35)</f>
        <v>441</v>
      </c>
      <c r="DEE35" s="43">
        <f>DED35/$DEE$5</f>
        <v>73.5</v>
      </c>
      <c r="DEF35" s="342">
        <v>880</v>
      </c>
      <c r="DEG35" s="343"/>
      <c r="DEH35" s="343">
        <v>0</v>
      </c>
      <c r="DEI35" s="343">
        <v>0</v>
      </c>
      <c r="DEJ35" s="343">
        <v>0</v>
      </c>
      <c r="DEK35" s="343">
        <f>SUMIF(SUMPK!$B:$B,$B:$B,SUMPK!$O:$O)</f>
        <v>0</v>
      </c>
      <c r="DEL35" s="127">
        <f>SUM(DEF35:DEK35)</f>
        <v>880</v>
      </c>
      <c r="DEM35" s="43">
        <f>DEL35/$DEM$5</f>
        <v>146.66666666666666</v>
      </c>
      <c r="DEN35" s="342">
        <v>0</v>
      </c>
      <c r="DEO35" s="343">
        <v>503</v>
      </c>
      <c r="DEP35" s="343">
        <v>0</v>
      </c>
      <c r="DEQ35" s="343">
        <v>0</v>
      </c>
      <c r="DER35" s="343"/>
      <c r="DES35" s="343"/>
      <c r="DET35" s="127">
        <f>SUM(DEN35:DES35)</f>
        <v>503</v>
      </c>
      <c r="DEU35" s="43">
        <f>DET35/$DEU$5</f>
        <v>83.833333333333329</v>
      </c>
      <c r="DEV35" s="48">
        <v>0</v>
      </c>
      <c r="DEW35" s="49">
        <v>0</v>
      </c>
      <c r="DEX35" s="49">
        <v>999</v>
      </c>
      <c r="DEY35" s="49">
        <v>0</v>
      </c>
      <c r="DEZ35" s="49">
        <v>0</v>
      </c>
      <c r="DFA35" s="49">
        <v>0</v>
      </c>
      <c r="DFB35" s="127">
        <f>SUM(DEV35:DFA35)</f>
        <v>999</v>
      </c>
      <c r="DFC35" s="43">
        <f>DFB35/$DFC$5</f>
        <v>166.5</v>
      </c>
      <c r="DFD35" s="342"/>
      <c r="DFE35" s="343">
        <v>0</v>
      </c>
      <c r="DFF35" s="343">
        <v>0</v>
      </c>
      <c r="DFG35" s="343">
        <v>0</v>
      </c>
      <c r="DFH35" s="343">
        <v>330</v>
      </c>
      <c r="DFI35" s="343">
        <v>0</v>
      </c>
      <c r="DFJ35" s="127">
        <f>SUM(DFD35:DFI35)</f>
        <v>330</v>
      </c>
      <c r="DFK35" s="43">
        <f>DFJ35/$DFK$5</f>
        <v>55</v>
      </c>
      <c r="DFL35" s="321">
        <v>0</v>
      </c>
      <c r="DFM35" s="322">
        <v>0</v>
      </c>
      <c r="DFN35" s="322">
        <v>0</v>
      </c>
      <c r="DFO35" s="322">
        <v>835</v>
      </c>
      <c r="DFP35" s="322">
        <v>0</v>
      </c>
      <c r="DFQ35" s="322">
        <v>0</v>
      </c>
      <c r="DFR35" s="64">
        <f>SUM(DFL35:DFQ35)</f>
        <v>835</v>
      </c>
      <c r="DFS35" s="68">
        <f>DFR35/$DFS$5</f>
        <v>139.16666666666666</v>
      </c>
      <c r="DFT35" s="48">
        <v>0</v>
      </c>
      <c r="DFU35" s="49">
        <v>0</v>
      </c>
      <c r="DFV35" s="49">
        <v>0</v>
      </c>
      <c r="DFW35" s="49">
        <v>331</v>
      </c>
      <c r="DFX35" s="49"/>
      <c r="DFY35" s="49">
        <v>0</v>
      </c>
      <c r="DFZ35" s="127">
        <f>SUM(DFT35:DFY35)</f>
        <v>331</v>
      </c>
      <c r="DGA35" s="43">
        <f>DFZ35/$DGA$5</f>
        <v>55.166666666666664</v>
      </c>
      <c r="DGB35" s="48">
        <v>0</v>
      </c>
      <c r="DGC35" s="49">
        <v>0</v>
      </c>
      <c r="DGD35" s="49">
        <v>800</v>
      </c>
      <c r="DGE35" s="49">
        <v>0</v>
      </c>
      <c r="DGF35" s="49">
        <v>0</v>
      </c>
      <c r="DGG35" s="49">
        <v>880</v>
      </c>
      <c r="DGH35" s="127">
        <f>SUM(DGB35:DGG35)</f>
        <v>1680</v>
      </c>
      <c r="DGI35" s="43">
        <f>DGH35/$DGI$5</f>
        <v>280</v>
      </c>
      <c r="DGJ35" s="63">
        <v>0</v>
      </c>
      <c r="DGK35" s="64">
        <v>0</v>
      </c>
      <c r="DGL35" s="64">
        <v>0</v>
      </c>
      <c r="DGM35" s="64">
        <v>0</v>
      </c>
      <c r="DGN35" s="64">
        <v>0</v>
      </c>
      <c r="DGO35" s="64">
        <v>0</v>
      </c>
      <c r="DGP35" s="64">
        <f>SUM(DGJ35:DGO35)</f>
        <v>0</v>
      </c>
      <c r="DGQ35" s="68">
        <f>DGP35/$DGQ$5</f>
        <v>0</v>
      </c>
      <c r="DGR35" s="48">
        <v>441</v>
      </c>
      <c r="DGS35" s="49">
        <v>0</v>
      </c>
      <c r="DGT35" s="49">
        <v>110</v>
      </c>
      <c r="DGU35" s="49">
        <v>220</v>
      </c>
      <c r="DGV35" s="49">
        <v>0</v>
      </c>
      <c r="DGW35" s="49">
        <v>0</v>
      </c>
      <c r="DGX35" s="64">
        <f>SUM(DGR35:DGW35)</f>
        <v>771</v>
      </c>
      <c r="DGY35" s="68">
        <f>DGX35/$DGY$5</f>
        <v>128.5</v>
      </c>
      <c r="DGZ35" s="48">
        <v>0</v>
      </c>
      <c r="DHA35" s="49">
        <v>680</v>
      </c>
      <c r="DHB35" s="49">
        <v>0</v>
      </c>
      <c r="DHC35" s="49"/>
      <c r="DHD35" s="49">
        <v>222</v>
      </c>
      <c r="DHE35" s="49">
        <v>0</v>
      </c>
      <c r="DHF35" s="64">
        <f>SUM(DGZ35:DHE35)</f>
        <v>902</v>
      </c>
      <c r="DHG35" s="68">
        <f>DHF35/$DHG$5</f>
        <v>150.33333333333334</v>
      </c>
      <c r="DHH35" s="321">
        <v>0</v>
      </c>
      <c r="DHI35" s="322">
        <v>0</v>
      </c>
      <c r="DHJ35" s="322">
        <v>400</v>
      </c>
      <c r="DHK35" s="322">
        <v>401</v>
      </c>
      <c r="DHL35" s="322">
        <v>0</v>
      </c>
      <c r="DHM35" s="322">
        <v>0</v>
      </c>
      <c r="DHN35" s="64">
        <f>SUM(DHH35:DHM35)</f>
        <v>801</v>
      </c>
      <c r="DHO35" s="68">
        <f>DHN35/$DHO$5</f>
        <v>133.5</v>
      </c>
      <c r="DHP35" s="321">
        <v>461</v>
      </c>
      <c r="DHQ35" s="322">
        <v>0</v>
      </c>
      <c r="DHR35" s="322"/>
      <c r="DHS35" s="322">
        <v>0</v>
      </c>
      <c r="DHT35" s="322">
        <v>0</v>
      </c>
      <c r="DHU35" s="322">
        <v>633</v>
      </c>
      <c r="DHV35" s="64">
        <f>SUM(DHP35:DHU35)</f>
        <v>1094</v>
      </c>
      <c r="DHW35" s="68">
        <f>DHV35/$DHW$5</f>
        <v>182.33333333333334</v>
      </c>
      <c r="DHX35" s="342">
        <v>0</v>
      </c>
      <c r="DHY35" s="343"/>
      <c r="DHZ35" s="343"/>
      <c r="DIA35" s="343">
        <v>0</v>
      </c>
      <c r="DIB35" s="343">
        <v>0</v>
      </c>
      <c r="DIC35" s="343">
        <v>802</v>
      </c>
      <c r="DID35" s="64">
        <f>SUM(DHX35:DIC35)</f>
        <v>802</v>
      </c>
      <c r="DIE35" s="68">
        <f>DID35/$DIE$5</f>
        <v>133.66666666666666</v>
      </c>
      <c r="DIF35" s="48">
        <v>0</v>
      </c>
      <c r="DIG35" s="49">
        <v>498</v>
      </c>
      <c r="DIH35" s="49">
        <v>73</v>
      </c>
      <c r="DII35" s="49">
        <v>0</v>
      </c>
      <c r="DIJ35" s="49">
        <v>0</v>
      </c>
      <c r="DIK35" s="49"/>
      <c r="DIL35" s="64">
        <f>SUM(DIF35:DIK35)</f>
        <v>571</v>
      </c>
      <c r="DIM35" s="68">
        <f>DIL35/$DIM$5</f>
        <v>95.166666666666671</v>
      </c>
      <c r="DIN35" s="321">
        <v>0</v>
      </c>
      <c r="DIO35" s="322"/>
      <c r="DIP35" s="322">
        <v>0</v>
      </c>
      <c r="DIQ35" s="322"/>
      <c r="DIR35" s="322">
        <v>0</v>
      </c>
      <c r="DIS35" s="322">
        <v>0</v>
      </c>
      <c r="DIT35" s="64">
        <f>SUM(DIN35:DIS35)</f>
        <v>0</v>
      </c>
      <c r="DIU35" s="68">
        <f>DIT35/$DIU$5</f>
        <v>0</v>
      </c>
      <c r="DIV35" s="342">
        <v>220</v>
      </c>
      <c r="DIW35" s="343">
        <v>0</v>
      </c>
      <c r="DIX35" s="343">
        <v>110</v>
      </c>
      <c r="DIY35" s="343">
        <v>91</v>
      </c>
      <c r="DIZ35" s="343">
        <v>0</v>
      </c>
      <c r="DJA35" s="343">
        <v>0</v>
      </c>
      <c r="DJB35" s="64">
        <f>SUM(DIV35:DJA35)</f>
        <v>421</v>
      </c>
      <c r="DJC35" s="68">
        <f>DJB35/$DJC$5</f>
        <v>70.166666666666671</v>
      </c>
      <c r="DJD35" s="342">
        <v>1031</v>
      </c>
      <c r="DJE35" s="343">
        <v>442</v>
      </c>
      <c r="DJF35" s="343">
        <v>0</v>
      </c>
      <c r="DJG35" s="343">
        <v>0</v>
      </c>
      <c r="DJH35" s="343">
        <v>0</v>
      </c>
      <c r="DJI35" s="343"/>
      <c r="DJJ35" s="64">
        <f>SUM(DJD35:DJI35)</f>
        <v>1473</v>
      </c>
      <c r="DJK35" s="68">
        <f>DJJ35/$DJK$5</f>
        <v>245.5</v>
      </c>
      <c r="DJL35" s="48">
        <v>719</v>
      </c>
      <c r="DJM35" s="49">
        <v>0</v>
      </c>
      <c r="DJN35" s="49">
        <v>330</v>
      </c>
      <c r="DJO35" s="49">
        <v>0</v>
      </c>
      <c r="DJP35" s="49">
        <v>0</v>
      </c>
      <c r="DJQ35" s="49">
        <v>801</v>
      </c>
      <c r="DJR35" s="64">
        <f>SUM(DJL35:DJQ35)</f>
        <v>1850</v>
      </c>
      <c r="DJS35" s="68">
        <f>DJR35/$DJS$5</f>
        <v>308.33333333333331</v>
      </c>
      <c r="DJT35" s="48"/>
      <c r="DJU35" s="49">
        <v>0</v>
      </c>
      <c r="DJV35" s="49">
        <v>0</v>
      </c>
      <c r="DJW35" s="49">
        <v>711</v>
      </c>
      <c r="DJX35" s="49">
        <v>0</v>
      </c>
      <c r="DJY35" s="49">
        <v>340</v>
      </c>
      <c r="DJZ35" s="64">
        <f>SUM(DJT35:DJY35)</f>
        <v>1051</v>
      </c>
      <c r="DKA35" s="68">
        <f>DJZ35/$DKA$5</f>
        <v>175.16666666666666</v>
      </c>
      <c r="DKB35" s="48">
        <v>330</v>
      </c>
      <c r="DKC35" s="49">
        <v>110</v>
      </c>
      <c r="DKD35" s="49">
        <v>0</v>
      </c>
      <c r="DKE35" s="49">
        <v>300</v>
      </c>
      <c r="DKF35" s="49">
        <v>0</v>
      </c>
      <c r="DKG35" s="49">
        <v>440</v>
      </c>
      <c r="DKH35" s="64">
        <f>SUM(DKB35:DKG35)</f>
        <v>1180</v>
      </c>
      <c r="DKI35" s="68">
        <f>DKH35/$DKI$5</f>
        <v>196.66666666666666</v>
      </c>
      <c r="DKJ35" s="342">
        <v>788</v>
      </c>
      <c r="DKK35" s="343">
        <v>0</v>
      </c>
      <c r="DKL35" s="343">
        <v>0</v>
      </c>
      <c r="DKM35" s="343"/>
      <c r="DKN35" s="343">
        <v>110</v>
      </c>
      <c r="DKO35" s="343"/>
      <c r="DKP35" s="64">
        <f>SUM(DKJ35:DKO35)</f>
        <v>898</v>
      </c>
      <c r="DKQ35" s="68">
        <f>DKP35/$DKQ$5</f>
        <v>149.66666666666666</v>
      </c>
      <c r="DKR35" s="48">
        <v>0</v>
      </c>
      <c r="DKS35" s="49">
        <v>0</v>
      </c>
      <c r="DKT35" s="49">
        <v>874</v>
      </c>
      <c r="DKU35" s="49">
        <v>0</v>
      </c>
      <c r="DKV35" s="49">
        <v>0</v>
      </c>
      <c r="DKW35" s="49">
        <v>441</v>
      </c>
      <c r="DKX35" s="64">
        <f>SUM(DKR35:DKW35)</f>
        <v>1315</v>
      </c>
      <c r="DKY35" s="68">
        <f>DKX35/$DKY$5</f>
        <v>219.16666666666666</v>
      </c>
      <c r="DKZ35" s="48"/>
      <c r="DLA35" s="49">
        <v>0</v>
      </c>
      <c r="DLB35" s="49">
        <v>720</v>
      </c>
      <c r="DLC35" s="49">
        <v>0</v>
      </c>
      <c r="DLD35" s="49"/>
      <c r="DLE35" s="49">
        <v>550</v>
      </c>
      <c r="DLF35" s="64">
        <f>SUM(DKZ35:DLE35)</f>
        <v>1270</v>
      </c>
      <c r="DLG35" s="68">
        <f>DLF35/$DLG$5</f>
        <v>211.66666666666666</v>
      </c>
      <c r="DLH35" s="48"/>
      <c r="DLI35" s="49">
        <v>0</v>
      </c>
      <c r="DLJ35" s="49">
        <v>0</v>
      </c>
      <c r="DLK35" s="49">
        <v>0</v>
      </c>
      <c r="DLL35" s="49"/>
      <c r="DLM35" s="49">
        <v>479</v>
      </c>
      <c r="DLN35" s="64">
        <f>SUM(DLH35:DLM35)</f>
        <v>479</v>
      </c>
      <c r="DLO35" s="68">
        <f>DLN35/$DLO$5</f>
        <v>79.833333333333329</v>
      </c>
      <c r="DLP35" s="342">
        <v>0</v>
      </c>
      <c r="DLQ35" s="343"/>
      <c r="DLR35" s="343">
        <v>0</v>
      </c>
      <c r="DLS35" s="343">
        <v>722</v>
      </c>
      <c r="DLT35" s="343">
        <v>0</v>
      </c>
      <c r="DLU35" s="343">
        <v>0</v>
      </c>
      <c r="DLV35" s="64">
        <f>SUM(DLP35:DLU35)</f>
        <v>722</v>
      </c>
      <c r="DLW35" s="68">
        <f>DLV35/$DLW$5</f>
        <v>120.33333333333333</v>
      </c>
      <c r="DLX35" s="48">
        <v>0</v>
      </c>
      <c r="DLY35" s="49">
        <v>442</v>
      </c>
      <c r="DLZ35" s="49"/>
      <c r="DMA35" s="49">
        <v>0</v>
      </c>
      <c r="DMB35" s="49"/>
      <c r="DMC35" s="49">
        <v>0</v>
      </c>
      <c r="DMD35" s="64">
        <f>SUM(DLX35:DMC35)</f>
        <v>442</v>
      </c>
      <c r="DME35" s="68">
        <f>DMD35/$DME$5</f>
        <v>73.666666666666671</v>
      </c>
      <c r="DMF35" s="342"/>
      <c r="DMG35" s="343">
        <v>0</v>
      </c>
      <c r="DMH35" s="343"/>
      <c r="DMI35" s="343">
        <v>0</v>
      </c>
      <c r="DMJ35" s="343">
        <v>594</v>
      </c>
      <c r="DMK35" s="343">
        <v>0</v>
      </c>
      <c r="DML35" s="64">
        <f>SUM(DMF35:DMK35)</f>
        <v>594</v>
      </c>
      <c r="DMM35" s="68">
        <f>DML35/$DMM$5</f>
        <v>99</v>
      </c>
      <c r="DMN35" s="48">
        <v>0</v>
      </c>
      <c r="DMO35" s="49"/>
      <c r="DMP35" s="49">
        <v>727</v>
      </c>
      <c r="DMQ35" s="49">
        <v>0</v>
      </c>
      <c r="DMR35" s="49">
        <v>0</v>
      </c>
      <c r="DMS35" s="49">
        <v>111</v>
      </c>
      <c r="DMT35" s="64">
        <f>SUM(DMN35:DMS35)</f>
        <v>838</v>
      </c>
      <c r="DMU35" s="68">
        <f>DMT35/$DMU$5</f>
        <v>139.66666666666666</v>
      </c>
      <c r="DMV35" s="342">
        <v>0</v>
      </c>
      <c r="DMW35" s="343">
        <v>110</v>
      </c>
      <c r="DMX35" s="343">
        <v>0</v>
      </c>
      <c r="DMY35" s="343">
        <v>0</v>
      </c>
      <c r="DMZ35" s="343">
        <v>0</v>
      </c>
      <c r="DNA35" s="343">
        <v>0</v>
      </c>
      <c r="DNB35" s="64">
        <f>SUM(DMV35:DNA35)</f>
        <v>110</v>
      </c>
      <c r="DNC35" s="68">
        <f>DNB35/$DNC$5</f>
        <v>18.333333333333332</v>
      </c>
      <c r="DND35" s="48">
        <v>0</v>
      </c>
      <c r="DNE35" s="49">
        <v>0</v>
      </c>
      <c r="DNF35" s="49">
        <v>0</v>
      </c>
      <c r="DNG35" s="49">
        <v>643</v>
      </c>
      <c r="DNH35" s="49">
        <v>0</v>
      </c>
      <c r="DNI35" s="49">
        <v>600</v>
      </c>
      <c r="DNJ35" s="64">
        <f>SUM(DND35:DNI35)</f>
        <v>1243</v>
      </c>
      <c r="DNK35" s="68">
        <f>DNJ35/$DNK$5</f>
        <v>207.16666666666666</v>
      </c>
      <c r="DNL35" s="48"/>
      <c r="DNM35" s="49"/>
      <c r="DNN35" s="49">
        <v>0</v>
      </c>
      <c r="DNO35" s="49">
        <v>399</v>
      </c>
      <c r="DNP35" s="49">
        <v>0</v>
      </c>
      <c r="DNQ35" s="49">
        <v>0</v>
      </c>
      <c r="DNR35" s="64">
        <f>SUM(DNL35:DNQ35)</f>
        <v>399</v>
      </c>
      <c r="DNS35" s="68">
        <f>DNR35/$DNS$5</f>
        <v>66.5</v>
      </c>
      <c r="DNT35" s="342">
        <v>442</v>
      </c>
      <c r="DNU35" s="343">
        <v>440</v>
      </c>
      <c r="DNV35" s="343">
        <v>0</v>
      </c>
      <c r="DNW35" s="343">
        <v>0</v>
      </c>
      <c r="DNX35" s="343">
        <v>360</v>
      </c>
      <c r="DNY35" s="343">
        <v>0</v>
      </c>
      <c r="DNZ35" s="64">
        <f>SUM(DNT35:DNY35)</f>
        <v>1242</v>
      </c>
      <c r="DOA35" s="68">
        <f>DNZ35/$DNZ$5</f>
        <v>207</v>
      </c>
      <c r="DOB35" s="63">
        <v>0</v>
      </c>
      <c r="DOC35" s="64"/>
      <c r="DOD35" s="64">
        <v>25</v>
      </c>
      <c r="DOE35" s="64">
        <v>0</v>
      </c>
      <c r="DOF35" s="64">
        <v>666</v>
      </c>
      <c r="DOG35" s="64">
        <v>0</v>
      </c>
      <c r="DOH35" s="64">
        <f>SUM(DOB35:DOG35)</f>
        <v>691</v>
      </c>
      <c r="DOI35" s="68">
        <f>DOH35/$DOI$5</f>
        <v>115.16666666666667</v>
      </c>
      <c r="DOJ35" s="342">
        <v>1209</v>
      </c>
      <c r="DOK35" s="343">
        <v>0</v>
      </c>
      <c r="DOL35" s="343">
        <v>0</v>
      </c>
      <c r="DOM35" s="343"/>
      <c r="DON35" s="343">
        <v>637</v>
      </c>
      <c r="DOO35" s="343">
        <v>0</v>
      </c>
      <c r="DOP35" s="64">
        <f>SUM(DOJ35:DOO35)</f>
        <v>1846</v>
      </c>
      <c r="DOQ35" s="68">
        <f>DOP35/$DOQ$5</f>
        <v>307.66666666666669</v>
      </c>
      <c r="DOR35" s="342">
        <v>0</v>
      </c>
      <c r="DOS35" s="343">
        <v>0</v>
      </c>
      <c r="DOT35" s="343">
        <v>0</v>
      </c>
      <c r="DOU35" s="343">
        <v>0</v>
      </c>
      <c r="DOV35" s="343"/>
      <c r="DOW35" s="343">
        <v>0</v>
      </c>
      <c r="DOX35" s="64">
        <f>SUM(DOR35:DOW35)</f>
        <v>0</v>
      </c>
      <c r="DOY35" s="68">
        <f>DOX35/$DOY$5</f>
        <v>0</v>
      </c>
      <c r="DOZ35" s="63"/>
      <c r="DPA35" s="64">
        <v>0</v>
      </c>
      <c r="DPB35" s="64"/>
      <c r="DPC35" s="64">
        <v>0</v>
      </c>
      <c r="DPD35" s="64"/>
      <c r="DPE35" s="64">
        <v>1020</v>
      </c>
      <c r="DPF35" s="64">
        <f>SUM(DOZ35:DPE35)</f>
        <v>1020</v>
      </c>
      <c r="DPG35" s="68">
        <f>DPF35/$DPG$5</f>
        <v>170</v>
      </c>
      <c r="DPH35" s="48">
        <v>0</v>
      </c>
      <c r="DPI35" s="49">
        <v>0</v>
      </c>
      <c r="DPJ35" s="49">
        <v>110</v>
      </c>
      <c r="DPK35" s="49">
        <v>0</v>
      </c>
      <c r="DPL35" s="49"/>
      <c r="DPM35" s="49"/>
      <c r="DPN35" s="64">
        <f>SUM(DPH35:DPM35)</f>
        <v>110</v>
      </c>
      <c r="DPO35" s="68">
        <f>DPN35/$DPO$5</f>
        <v>18.333333333333332</v>
      </c>
      <c r="DPP35" s="48">
        <v>330</v>
      </c>
      <c r="DPQ35" s="49">
        <v>225</v>
      </c>
      <c r="DPR35" s="49">
        <v>1000</v>
      </c>
      <c r="DPS35" s="49"/>
      <c r="DPT35" s="49"/>
      <c r="DPU35" s="49">
        <v>0</v>
      </c>
      <c r="DPV35" s="491">
        <f>SUM(DPP35:DPU35)</f>
        <v>1555</v>
      </c>
      <c r="DPW35" s="492">
        <f>DPV35/$DPW$5</f>
        <v>259.16666666666669</v>
      </c>
      <c r="DPX35" s="48">
        <v>0</v>
      </c>
      <c r="DPY35" s="49">
        <v>0</v>
      </c>
      <c r="DPZ35" s="49">
        <v>110</v>
      </c>
      <c r="DQA35" s="49">
        <v>0</v>
      </c>
      <c r="DQB35" s="49">
        <v>891</v>
      </c>
      <c r="DQC35" s="49">
        <v>891</v>
      </c>
      <c r="DQD35" s="491">
        <f>SUM(DPX35:DQC35)</f>
        <v>1892</v>
      </c>
      <c r="DQE35" s="492">
        <f>DQD35/$DQE$5</f>
        <v>315.33333333333331</v>
      </c>
      <c r="DQF35" s="342">
        <v>0</v>
      </c>
      <c r="DQG35" s="343">
        <v>0</v>
      </c>
      <c r="DQH35" s="343">
        <v>0</v>
      </c>
      <c r="DQI35" s="343">
        <v>453</v>
      </c>
      <c r="DQJ35" s="343">
        <v>0</v>
      </c>
      <c r="DQK35" s="343">
        <v>0</v>
      </c>
      <c r="DQL35" s="489">
        <f>SUM(DQF35:DQK35)</f>
        <v>453</v>
      </c>
      <c r="DQM35" s="492">
        <f>DQL35/$DQM$5</f>
        <v>75.5</v>
      </c>
      <c r="DQN35" s="48">
        <v>0</v>
      </c>
      <c r="DQO35" s="49">
        <v>0</v>
      </c>
      <c r="DQP35" s="49">
        <v>0</v>
      </c>
      <c r="DQQ35" s="49">
        <v>0</v>
      </c>
      <c r="DQR35" s="49">
        <v>670</v>
      </c>
      <c r="DQS35" s="49">
        <v>162</v>
      </c>
      <c r="DQT35" s="64">
        <f>SUM(DQN35:DQS35)</f>
        <v>832</v>
      </c>
      <c r="DQU35" s="68">
        <f>DQT35/$DQU$5</f>
        <v>138.66666666666666</v>
      </c>
      <c r="DQV35" s="48">
        <v>220</v>
      </c>
      <c r="DQW35" s="49">
        <v>0</v>
      </c>
      <c r="DQX35" s="49"/>
      <c r="DQY35" s="49">
        <v>330</v>
      </c>
      <c r="DQZ35" s="49">
        <v>0</v>
      </c>
      <c r="DRA35" s="49">
        <v>0</v>
      </c>
      <c r="DRB35" s="491">
        <f>SUM(DQV35:DRA35)</f>
        <v>550</v>
      </c>
      <c r="DRC35" s="492">
        <f>DRB35/$DRC$5</f>
        <v>91.666666666666671</v>
      </c>
      <c r="DRD35" s="63">
        <v>0</v>
      </c>
      <c r="DRE35" s="64">
        <v>0</v>
      </c>
      <c r="DRF35" s="64">
        <v>0</v>
      </c>
      <c r="DRG35" s="64">
        <v>0</v>
      </c>
      <c r="DRH35" s="64">
        <v>0</v>
      </c>
      <c r="DRI35" s="64"/>
      <c r="DRJ35" s="491">
        <f>SUM(DRD35:DRI35)</f>
        <v>0</v>
      </c>
      <c r="DRK35" s="492">
        <f>DRJ35/$DRK$5</f>
        <v>0</v>
      </c>
      <c r="DRL35" s="48">
        <v>443</v>
      </c>
      <c r="DRM35" s="49">
        <v>0</v>
      </c>
      <c r="DRN35" s="49">
        <v>613</v>
      </c>
      <c r="DRO35" s="49">
        <v>0</v>
      </c>
      <c r="DRP35" s="49">
        <v>1396</v>
      </c>
      <c r="DRQ35" s="49"/>
      <c r="DRR35" s="64">
        <f t="shared" ref="DRR35:DRR62" si="1601">SUM(DRL35:DRQ35)</f>
        <v>2452</v>
      </c>
      <c r="DRS35" s="68">
        <f t="shared" ref="DRS35:DRS62" si="1602">DRR35/$DRS$5</f>
        <v>408.66666666666669</v>
      </c>
      <c r="DRT35" s="48">
        <v>0</v>
      </c>
      <c r="DRU35" s="49">
        <v>0</v>
      </c>
      <c r="DRV35" s="49">
        <v>0</v>
      </c>
      <c r="DRW35" s="49">
        <v>1495</v>
      </c>
      <c r="DRX35" s="49">
        <v>441</v>
      </c>
      <c r="DRY35" s="49"/>
      <c r="DRZ35" s="491">
        <f t="shared" ref="DRZ35:DRZ62" si="1603">SUM(DRT35:DRY35)</f>
        <v>1936</v>
      </c>
      <c r="DSA35" s="68">
        <f t="shared" ref="DSA35:DSA62" si="1604">DRZ35/$DSA$5</f>
        <v>322.66666666666669</v>
      </c>
      <c r="DSB35" s="82"/>
      <c r="DSC35" s="83">
        <v>220</v>
      </c>
      <c r="DSD35" s="83">
        <v>0</v>
      </c>
      <c r="DSE35" s="83"/>
      <c r="DSF35" s="83">
        <v>503</v>
      </c>
      <c r="DSG35" s="83">
        <v>0</v>
      </c>
      <c r="DSH35" s="64">
        <f t="shared" ref="DSH35:DSH62" si="1605">SUM(DSB35:DSG35)</f>
        <v>723</v>
      </c>
      <c r="DSI35" s="68">
        <f t="shared" ref="DSI35:DSI62" si="1606">DSH35/$DSI$5</f>
        <v>120.5</v>
      </c>
      <c r="DSJ35" s="48">
        <v>0</v>
      </c>
      <c r="DSK35" s="49">
        <v>0</v>
      </c>
      <c r="DSL35" s="49">
        <v>439</v>
      </c>
      <c r="DSM35" s="49">
        <v>0</v>
      </c>
      <c r="DSN35" s="49">
        <v>688</v>
      </c>
      <c r="DSO35" s="49">
        <v>0</v>
      </c>
      <c r="DSP35" s="64">
        <f t="shared" ref="DSP35:DSP62" si="1607">SUM(DSJ35:DSO35)</f>
        <v>1127</v>
      </c>
      <c r="DSQ35" s="68">
        <f t="shared" ref="DSQ35:DSQ62" si="1608">DSP35/$DSQ$5</f>
        <v>187.83333333333334</v>
      </c>
      <c r="DSR35" s="48"/>
      <c r="DSS35" s="49">
        <v>683</v>
      </c>
      <c r="DST35" s="49">
        <v>0</v>
      </c>
      <c r="DSU35" s="49">
        <v>603</v>
      </c>
      <c r="DSV35" s="49">
        <v>0</v>
      </c>
      <c r="DSW35" s="49">
        <v>0</v>
      </c>
      <c r="DSX35" s="64">
        <f t="shared" ref="DSX35:DSX62" si="1609">SUM(DSR35:DSW35)</f>
        <v>1286</v>
      </c>
      <c r="DSY35" s="68">
        <f t="shared" ref="DSY35:DSY62" si="1610">DSX35/$DSY$5</f>
        <v>214.33333333333334</v>
      </c>
      <c r="DSZ35" s="48">
        <v>0</v>
      </c>
      <c r="DTA35" s="49">
        <v>0</v>
      </c>
      <c r="DTB35" s="49">
        <v>0</v>
      </c>
      <c r="DTC35" s="49">
        <v>866</v>
      </c>
      <c r="DTD35" s="49"/>
      <c r="DTE35" s="49">
        <v>0</v>
      </c>
      <c r="DTF35" s="64">
        <f t="shared" ref="DTF35:DTF62" si="1611">SUM(DSZ35:DTE35)</f>
        <v>866</v>
      </c>
      <c r="DTG35" s="68">
        <f t="shared" ref="DTG35:DTG62" si="1612">DTF35/$DTG$5</f>
        <v>144.33333333333334</v>
      </c>
      <c r="DTH35" s="48">
        <v>669</v>
      </c>
      <c r="DTI35" s="49">
        <v>0</v>
      </c>
      <c r="DTJ35" s="49">
        <v>0</v>
      </c>
      <c r="DTK35" s="49">
        <v>599</v>
      </c>
      <c r="DTL35" s="49">
        <v>0</v>
      </c>
      <c r="DTM35" s="49">
        <v>0</v>
      </c>
      <c r="DTN35" s="64">
        <f t="shared" ref="DTN35:DTN62" si="1613">SUM(DTH35:DTM35)</f>
        <v>1268</v>
      </c>
      <c r="DTO35" s="68">
        <f t="shared" ref="DTO35:DTO62" si="1614">DTN35/$DTO$5</f>
        <v>211.33333333333334</v>
      </c>
      <c r="DTP35" s="48">
        <v>0</v>
      </c>
      <c r="DTQ35" s="49"/>
      <c r="DTR35" s="49"/>
      <c r="DTS35" s="49">
        <v>793</v>
      </c>
      <c r="DTT35" s="49">
        <v>0</v>
      </c>
      <c r="DTU35" s="49">
        <v>682</v>
      </c>
      <c r="DTV35" s="64">
        <f t="shared" ref="DTV35:DTV62" si="1615">SUM(DTP35:DTU35)</f>
        <v>1475</v>
      </c>
      <c r="DTW35" s="68">
        <f t="shared" ref="DTW35:DTW62" si="1616">DTV35/$DTW$5</f>
        <v>245.83333333333334</v>
      </c>
      <c r="DTX35" s="48">
        <v>0</v>
      </c>
      <c r="DTY35" s="49">
        <v>1690</v>
      </c>
      <c r="DTZ35" s="49">
        <v>383</v>
      </c>
      <c r="DUA35" s="49">
        <v>0</v>
      </c>
      <c r="DUB35" s="49">
        <v>0</v>
      </c>
      <c r="DUC35" s="49">
        <v>681</v>
      </c>
      <c r="DUD35" s="64">
        <f t="shared" ref="DUD35:DUD62" si="1617">SUM(DTX35:DUC35)</f>
        <v>2754</v>
      </c>
      <c r="DUE35" s="68">
        <f t="shared" ref="DUE35:DUE62" si="1618">DUD35/$DUE$5</f>
        <v>459</v>
      </c>
      <c r="DUF35" s="48">
        <v>0</v>
      </c>
      <c r="DUG35" s="49">
        <v>0</v>
      </c>
      <c r="DUH35" s="49">
        <v>662</v>
      </c>
      <c r="DUI35" s="49">
        <v>441</v>
      </c>
      <c r="DUJ35" s="49">
        <v>0</v>
      </c>
      <c r="DUK35" s="49">
        <v>0</v>
      </c>
      <c r="DUL35" s="64">
        <f t="shared" ref="DUL35:DUL62" si="1619">SUM(DUF35:DUK35)</f>
        <v>1103</v>
      </c>
      <c r="DUM35" s="68">
        <f t="shared" ref="DUM35:DUM62" si="1620">DUL35/$DUM$5</f>
        <v>183.83333333333334</v>
      </c>
      <c r="DUN35" s="48"/>
      <c r="DUO35" s="49">
        <v>0</v>
      </c>
      <c r="DUP35" s="49">
        <v>0</v>
      </c>
      <c r="DUQ35" s="49">
        <v>484</v>
      </c>
      <c r="DUR35" s="49"/>
      <c r="DUS35" s="49">
        <v>531</v>
      </c>
      <c r="DUT35" s="64">
        <f t="shared" ref="DUT35:DUT62" si="1621">SUM(DUN35:DUS35)</f>
        <v>1015</v>
      </c>
      <c r="DUU35" s="68">
        <f t="shared" ref="DUU35:DUU62" si="1622">DUT35/$DUU$5</f>
        <v>169.16666666666666</v>
      </c>
      <c r="DUV35" s="48"/>
      <c r="DUW35" s="49">
        <v>0</v>
      </c>
      <c r="DUX35" s="49">
        <v>0</v>
      </c>
      <c r="DUY35" s="49">
        <v>0</v>
      </c>
      <c r="DUZ35" s="49">
        <v>0</v>
      </c>
      <c r="DVA35" s="49">
        <v>220</v>
      </c>
      <c r="DVB35" s="64">
        <f t="shared" ref="DVB35:DVB62" si="1623">SUM(DUV35:DVA35)</f>
        <v>220</v>
      </c>
      <c r="DVC35" s="68">
        <f t="shared" ref="DVC35:DVC62" si="1624">DVB35/$DVC$5</f>
        <v>36.666666666666664</v>
      </c>
      <c r="DVD35" s="48"/>
      <c r="DVE35" s="49">
        <v>0</v>
      </c>
      <c r="DVF35" s="49">
        <v>800</v>
      </c>
      <c r="DVG35" s="49">
        <v>2</v>
      </c>
      <c r="DVH35" s="49">
        <v>0</v>
      </c>
      <c r="DVI35" s="49">
        <v>975</v>
      </c>
      <c r="DVJ35" s="64">
        <f t="shared" ref="DVJ35:DVJ62" si="1625">SUM(DVD35:DVI35)</f>
        <v>1777</v>
      </c>
      <c r="DVK35" s="68">
        <f t="shared" ref="DVK35:DVK62" si="1626">DVJ35/$DVK$5</f>
        <v>296.16666666666669</v>
      </c>
      <c r="DVL35" s="48">
        <v>0</v>
      </c>
      <c r="DVM35" s="49">
        <v>0</v>
      </c>
      <c r="DVN35" s="49">
        <v>0</v>
      </c>
      <c r="DVO35" s="49">
        <v>0</v>
      </c>
      <c r="DVP35" s="49">
        <v>0</v>
      </c>
      <c r="DVQ35" s="49">
        <v>0</v>
      </c>
      <c r="DVR35" s="64">
        <f t="shared" ref="DVR35:DVR62" si="1627">SUM(DVL35:DVQ35)</f>
        <v>0</v>
      </c>
      <c r="DVS35" s="68">
        <f t="shared" ref="DVS35:DVS62" si="1628">DVR35/$DVS$5</f>
        <v>0</v>
      </c>
      <c r="DVT35" s="48"/>
      <c r="DVU35" s="49">
        <v>0</v>
      </c>
      <c r="DVV35" s="49">
        <v>1440</v>
      </c>
      <c r="DVW35" s="49">
        <v>0</v>
      </c>
      <c r="DVX35" s="49">
        <v>0</v>
      </c>
      <c r="DVY35" s="49">
        <v>0</v>
      </c>
      <c r="DVZ35" s="64">
        <f t="shared" ref="DVZ35:DVZ62" si="1629">SUM(DVT35:DVY35)</f>
        <v>1440</v>
      </c>
      <c r="DWA35" s="68">
        <f t="shared" ref="DWA35:DWA62" si="1630">DVZ35/$DWA$5</f>
        <v>240</v>
      </c>
      <c r="DWB35" s="48">
        <v>0</v>
      </c>
      <c r="DWC35" s="49">
        <v>804</v>
      </c>
      <c r="DWD35" s="49">
        <v>0</v>
      </c>
      <c r="DWE35" s="49">
        <v>0</v>
      </c>
      <c r="DWF35" s="49">
        <v>0</v>
      </c>
      <c r="DWG35" s="49"/>
      <c r="DWH35" s="64">
        <f t="shared" ref="DWH35:DWH62" si="1631">SUM(DWB35:DWG35)</f>
        <v>804</v>
      </c>
      <c r="DWI35" s="68">
        <f t="shared" ref="DWI35:DWI62" si="1632">DWH35/$DWI$5</f>
        <v>134</v>
      </c>
      <c r="DWJ35" s="48">
        <v>0</v>
      </c>
      <c r="DWK35" s="49">
        <v>0</v>
      </c>
      <c r="DWL35" s="49">
        <v>330</v>
      </c>
      <c r="DWM35" s="49">
        <v>0</v>
      </c>
      <c r="DWN35" s="49">
        <v>0</v>
      </c>
      <c r="DWO35" s="49">
        <v>0</v>
      </c>
      <c r="DWP35" s="64">
        <f t="shared" ref="DWP35:DWP62" si="1633">SUM(DWJ35:DWO35)</f>
        <v>330</v>
      </c>
      <c r="DWQ35" s="68">
        <f t="shared" ref="DWQ35:DWQ62" si="1634">DWP35/$DWQ$5</f>
        <v>55</v>
      </c>
      <c r="DWR35" s="48">
        <v>0</v>
      </c>
      <c r="DWS35" s="49"/>
      <c r="DWT35" s="49">
        <v>0</v>
      </c>
      <c r="DWU35" s="49">
        <v>880</v>
      </c>
      <c r="DWV35" s="49">
        <v>0</v>
      </c>
      <c r="DWW35" s="49">
        <v>0</v>
      </c>
      <c r="DWX35" s="64">
        <f t="shared" ref="DWX35:DWX62" si="1635">SUM(DWR35:DWW35)</f>
        <v>880</v>
      </c>
      <c r="DWY35" s="68">
        <f t="shared" ref="DWY35:DWY62" si="1636">DWX35/$DWY$29</f>
        <v>146.66666666666666</v>
      </c>
      <c r="DWZ35" s="48">
        <v>0</v>
      </c>
      <c r="DXA35" s="49">
        <v>0</v>
      </c>
      <c r="DXB35" s="49">
        <v>983</v>
      </c>
      <c r="DXC35" s="49">
        <v>0</v>
      </c>
      <c r="DXD35" s="49"/>
      <c r="DXE35" s="49"/>
      <c r="DXF35" s="64">
        <f t="shared" ref="DXF35:DXF62" si="1637">SUM(DWZ35:DXE35)</f>
        <v>983</v>
      </c>
      <c r="DXG35" s="68">
        <f t="shared" ref="DXG35:DXG62" si="1638">DXF35/$DXG$5</f>
        <v>163.83333333333334</v>
      </c>
      <c r="DXH35" s="48">
        <v>0</v>
      </c>
      <c r="DXI35" s="49">
        <v>0</v>
      </c>
      <c r="DXJ35" s="49">
        <v>0</v>
      </c>
      <c r="DXK35" s="49">
        <v>720</v>
      </c>
      <c r="DXL35" s="49">
        <v>0</v>
      </c>
      <c r="DXM35" s="49">
        <v>779</v>
      </c>
      <c r="DXN35" s="64">
        <f t="shared" ref="DXN35:DXN62" si="1639">SUM(DXH35:DXM35)</f>
        <v>1499</v>
      </c>
      <c r="DXO35" s="68">
        <f t="shared" ref="DXO35:DXO62" si="1640">DXN35/$DXO$5</f>
        <v>249.83333333333334</v>
      </c>
      <c r="DXP35" s="48">
        <v>0</v>
      </c>
      <c r="DXQ35" s="49">
        <v>0</v>
      </c>
      <c r="DXR35" s="49">
        <v>299</v>
      </c>
      <c r="DXS35" s="49">
        <v>0</v>
      </c>
      <c r="DXT35" s="49">
        <v>0</v>
      </c>
      <c r="DXU35" s="49">
        <v>0</v>
      </c>
      <c r="DXV35" s="64">
        <f t="shared" si="1330"/>
        <v>299</v>
      </c>
      <c r="DXW35" s="68">
        <f t="shared" si="1331"/>
        <v>49.833333333333336</v>
      </c>
      <c r="DXX35" s="48">
        <v>421</v>
      </c>
      <c r="DXY35" s="49">
        <v>0</v>
      </c>
      <c r="DXZ35" s="49">
        <v>0</v>
      </c>
      <c r="DYA35" s="49">
        <v>1033</v>
      </c>
      <c r="DYB35" s="49">
        <v>0</v>
      </c>
      <c r="DYC35" s="49">
        <v>0</v>
      </c>
      <c r="DYD35" s="64">
        <f t="shared" si="1332"/>
        <v>1454</v>
      </c>
      <c r="DYE35" s="68">
        <f t="shared" si="1333"/>
        <v>242.33333333333334</v>
      </c>
      <c r="DYF35" s="48">
        <v>0</v>
      </c>
      <c r="DYG35" s="49">
        <v>0</v>
      </c>
      <c r="DYH35" s="49">
        <v>0</v>
      </c>
      <c r="DYI35" s="49">
        <v>0</v>
      </c>
      <c r="DYJ35" s="49">
        <v>417</v>
      </c>
      <c r="DYK35" s="49"/>
      <c r="DYL35" s="64">
        <f t="shared" si="1334"/>
        <v>417</v>
      </c>
      <c r="DYM35" s="68">
        <f t="shared" si="1335"/>
        <v>69.5</v>
      </c>
      <c r="DYN35" s="48">
        <v>626</v>
      </c>
      <c r="DYO35" s="49">
        <v>0</v>
      </c>
      <c r="DYP35" s="49">
        <v>605</v>
      </c>
      <c r="DYQ35" s="49">
        <v>0</v>
      </c>
      <c r="DYR35" s="49"/>
      <c r="DYS35" s="49"/>
      <c r="DYT35" s="64">
        <f t="shared" si="1336"/>
        <v>1231</v>
      </c>
      <c r="DYU35" s="68">
        <f t="shared" si="1337"/>
        <v>205.16666666666666</v>
      </c>
      <c r="DYV35" s="48">
        <v>0</v>
      </c>
      <c r="DYW35" s="49">
        <v>773</v>
      </c>
      <c r="DYX35" s="49">
        <v>0</v>
      </c>
      <c r="DYY35" s="49">
        <v>0</v>
      </c>
      <c r="DYZ35" s="49">
        <v>0</v>
      </c>
      <c r="DZA35" s="49">
        <v>501</v>
      </c>
      <c r="DZB35" s="64">
        <f t="shared" si="1338"/>
        <v>1274</v>
      </c>
      <c r="DZC35" s="68">
        <f t="shared" si="1339"/>
        <v>212.33333333333334</v>
      </c>
      <c r="DZD35" s="48">
        <v>0</v>
      </c>
      <c r="DZE35" s="49">
        <v>698</v>
      </c>
      <c r="DZF35" s="49">
        <v>0</v>
      </c>
      <c r="DZG35" s="49">
        <v>0</v>
      </c>
      <c r="DZH35" s="49">
        <v>591</v>
      </c>
      <c r="DZI35" s="49">
        <v>0</v>
      </c>
      <c r="DZJ35" s="64">
        <f t="shared" si="1340"/>
        <v>1289</v>
      </c>
      <c r="DZK35" s="68">
        <f t="shared" si="1341"/>
        <v>214.83333333333334</v>
      </c>
      <c r="DZL35" s="48">
        <v>0</v>
      </c>
      <c r="DZM35" s="49">
        <v>627</v>
      </c>
      <c r="DZN35" s="49"/>
      <c r="DZO35" s="49">
        <v>0</v>
      </c>
      <c r="DZP35" s="49">
        <v>226</v>
      </c>
      <c r="DZQ35" s="49">
        <v>0</v>
      </c>
      <c r="DZR35" s="64">
        <f t="shared" si="1342"/>
        <v>853</v>
      </c>
      <c r="DZS35" s="68">
        <f t="shared" si="1343"/>
        <v>142.16666666666666</v>
      </c>
      <c r="DZT35" s="48">
        <v>0</v>
      </c>
      <c r="DZU35" s="49">
        <v>0</v>
      </c>
      <c r="DZV35" s="49"/>
      <c r="DZW35" s="49">
        <v>885</v>
      </c>
      <c r="DZX35" s="49">
        <v>0</v>
      </c>
      <c r="DZY35" s="49">
        <v>0</v>
      </c>
      <c r="DZZ35" s="64">
        <f t="shared" si="1344"/>
        <v>885</v>
      </c>
      <c r="EAA35" s="68">
        <f t="shared" si="1345"/>
        <v>147.5</v>
      </c>
      <c r="EAB35" s="48">
        <v>602</v>
      </c>
      <c r="EAC35" s="49">
        <v>506</v>
      </c>
      <c r="EAD35" s="49">
        <v>0</v>
      </c>
      <c r="EAE35" s="49"/>
      <c r="EAF35" s="49">
        <v>0</v>
      </c>
      <c r="EAG35" s="49">
        <v>607</v>
      </c>
      <c r="EAH35" s="64">
        <f t="shared" si="1346"/>
        <v>1715</v>
      </c>
      <c r="EAI35" s="68">
        <f t="shared" si="1347"/>
        <v>285.83333333333331</v>
      </c>
      <c r="EAJ35" s="48">
        <v>0</v>
      </c>
      <c r="EAK35" s="49">
        <v>0</v>
      </c>
      <c r="EAL35" s="49">
        <v>0</v>
      </c>
      <c r="EAM35" s="49">
        <v>162</v>
      </c>
      <c r="EAN35" s="49">
        <v>0</v>
      </c>
      <c r="EAO35" s="49">
        <v>0</v>
      </c>
      <c r="EAP35" s="64">
        <f t="shared" si="1348"/>
        <v>162</v>
      </c>
      <c r="EAQ35" s="68">
        <f t="shared" si="1349"/>
        <v>27</v>
      </c>
      <c r="EAR35" s="48">
        <v>0</v>
      </c>
      <c r="EAS35" s="49">
        <v>0</v>
      </c>
      <c r="EAT35" s="49">
        <v>0</v>
      </c>
      <c r="EAU35" s="49">
        <v>0</v>
      </c>
      <c r="EAV35" s="49">
        <v>540</v>
      </c>
      <c r="EAW35" s="49">
        <v>800</v>
      </c>
      <c r="EAX35" s="64">
        <f t="shared" si="1350"/>
        <v>1340</v>
      </c>
      <c r="EAY35" s="68">
        <f t="shared" si="1351"/>
        <v>223.33333333333334</v>
      </c>
      <c r="EAZ35" s="48">
        <v>0</v>
      </c>
      <c r="EBA35" s="49"/>
      <c r="EBB35" s="49">
        <v>0</v>
      </c>
      <c r="EBC35" s="49">
        <v>0</v>
      </c>
      <c r="EBD35" s="49">
        <v>218</v>
      </c>
      <c r="EBE35" s="49">
        <v>0</v>
      </c>
      <c r="EBF35" s="64">
        <f t="shared" si="1352"/>
        <v>218</v>
      </c>
      <c r="EBG35" s="68">
        <f t="shared" si="1353"/>
        <v>36.333333333333336</v>
      </c>
      <c r="EBH35" s="48">
        <v>0</v>
      </c>
      <c r="EBI35" s="49">
        <v>0</v>
      </c>
      <c r="EBJ35" s="49">
        <v>0</v>
      </c>
      <c r="EBK35" s="49">
        <v>112</v>
      </c>
      <c r="EBL35" s="49">
        <v>0</v>
      </c>
      <c r="EBM35" s="49">
        <v>0</v>
      </c>
      <c r="EBN35" s="64">
        <f t="shared" si="1354"/>
        <v>112</v>
      </c>
      <c r="EBO35" s="68">
        <f t="shared" si="1355"/>
        <v>18.666666666666668</v>
      </c>
      <c r="EBP35" s="48">
        <v>0</v>
      </c>
      <c r="EBQ35" s="49">
        <v>701</v>
      </c>
      <c r="EBR35" s="49"/>
      <c r="EBS35" s="49">
        <v>0</v>
      </c>
      <c r="EBT35" s="49"/>
      <c r="EBU35" s="49"/>
      <c r="EBV35" s="64">
        <f t="shared" si="1356"/>
        <v>701</v>
      </c>
      <c r="EBW35" s="68">
        <f t="shared" si="1357"/>
        <v>116.83333333333333</v>
      </c>
      <c r="EBX35" s="48">
        <v>0</v>
      </c>
      <c r="EBY35" s="49">
        <v>0</v>
      </c>
      <c r="EBZ35" s="49">
        <v>0</v>
      </c>
      <c r="ECA35" s="49"/>
      <c r="ECB35" s="49">
        <v>0</v>
      </c>
      <c r="ECC35" s="49">
        <v>0</v>
      </c>
      <c r="ECD35" s="64">
        <f t="shared" si="1358"/>
        <v>0</v>
      </c>
      <c r="ECE35" s="68">
        <f t="shared" si="1359"/>
        <v>0</v>
      </c>
      <c r="ECF35" s="48">
        <v>0</v>
      </c>
      <c r="ECG35" s="49">
        <v>400</v>
      </c>
      <c r="ECH35" s="49">
        <v>0</v>
      </c>
      <c r="ECI35" s="49">
        <v>0</v>
      </c>
      <c r="ECJ35" s="49">
        <v>0</v>
      </c>
      <c r="ECK35" s="49"/>
      <c r="ECL35" s="64">
        <f t="shared" si="1360"/>
        <v>400</v>
      </c>
      <c r="ECM35" s="68">
        <f t="shared" si="1361"/>
        <v>66.666666666666671</v>
      </c>
      <c r="ECN35" s="48">
        <v>0</v>
      </c>
      <c r="ECO35" s="49">
        <v>0</v>
      </c>
      <c r="ECP35" s="49">
        <v>560</v>
      </c>
      <c r="ECQ35" s="49"/>
      <c r="ECR35" s="49">
        <v>0</v>
      </c>
      <c r="ECS35" s="49">
        <v>0</v>
      </c>
      <c r="ECT35" s="64">
        <f t="shared" si="1362"/>
        <v>560</v>
      </c>
      <c r="ECU35" s="68">
        <f t="shared" si="1363"/>
        <v>93.333333333333329</v>
      </c>
      <c r="ECV35" s="48">
        <v>226</v>
      </c>
      <c r="ECW35" s="49">
        <v>0</v>
      </c>
      <c r="ECX35" s="49">
        <v>0</v>
      </c>
      <c r="ECY35" s="49">
        <v>500</v>
      </c>
      <c r="ECZ35" s="49"/>
      <c r="EDA35" s="49"/>
      <c r="EDB35" s="64">
        <f t="shared" si="1364"/>
        <v>726</v>
      </c>
      <c r="EDC35" s="68">
        <f t="shared" si="1365"/>
        <v>121</v>
      </c>
      <c r="EDD35" s="48">
        <v>320</v>
      </c>
      <c r="EDE35" s="49">
        <v>0</v>
      </c>
      <c r="EDF35" s="49">
        <v>256</v>
      </c>
      <c r="EDG35" s="49">
        <v>675</v>
      </c>
      <c r="EDH35" s="49"/>
      <c r="EDI35" s="49"/>
      <c r="EDJ35" s="64">
        <f t="shared" si="1366"/>
        <v>1251</v>
      </c>
      <c r="EDK35" s="68">
        <f t="shared" si="1367"/>
        <v>208.5</v>
      </c>
      <c r="EDL35" s="48">
        <v>0</v>
      </c>
      <c r="EDM35" s="49">
        <v>220</v>
      </c>
      <c r="EDN35" s="49"/>
      <c r="EDO35" s="49">
        <v>499</v>
      </c>
      <c r="EDP35" s="49">
        <v>0</v>
      </c>
      <c r="EDQ35" s="49">
        <v>627</v>
      </c>
      <c r="EDR35" s="64">
        <f t="shared" si="1368"/>
        <v>1346</v>
      </c>
      <c r="EDS35" s="68">
        <f t="shared" si="1369"/>
        <v>224.33333333333334</v>
      </c>
      <c r="EDT35" s="48">
        <v>302</v>
      </c>
      <c r="EDU35" s="49">
        <v>0</v>
      </c>
      <c r="EDV35" s="49">
        <v>0</v>
      </c>
      <c r="EDW35" s="49">
        <v>0</v>
      </c>
      <c r="EDX35" s="49">
        <v>176</v>
      </c>
      <c r="EDY35" s="49"/>
      <c r="EDZ35" s="64">
        <f t="shared" si="1370"/>
        <v>478</v>
      </c>
      <c r="EEA35" s="68">
        <f t="shared" si="1371"/>
        <v>79.666666666666671</v>
      </c>
      <c r="EEB35" s="48">
        <v>0</v>
      </c>
      <c r="EEC35" s="49">
        <v>642</v>
      </c>
      <c r="EED35" s="49">
        <v>0</v>
      </c>
      <c r="EEE35" s="49">
        <v>0</v>
      </c>
      <c r="EEF35" s="49">
        <v>333</v>
      </c>
      <c r="EEG35" s="49"/>
      <c r="EEH35" s="64">
        <f t="shared" si="1372"/>
        <v>975</v>
      </c>
      <c r="EEI35" s="68">
        <f t="shared" si="1373"/>
        <v>162.5</v>
      </c>
      <c r="EEJ35" s="48">
        <v>0</v>
      </c>
      <c r="EEK35" s="49">
        <v>970</v>
      </c>
      <c r="EEL35" s="49">
        <v>0</v>
      </c>
      <c r="EEM35" s="49">
        <v>0</v>
      </c>
      <c r="EEN35" s="49">
        <v>0</v>
      </c>
      <c r="EEO35" s="49">
        <v>0</v>
      </c>
      <c r="EEP35" s="64">
        <f t="shared" si="1374"/>
        <v>970</v>
      </c>
      <c r="EEQ35" s="68">
        <f t="shared" si="1375"/>
        <v>161.66666666666666</v>
      </c>
      <c r="EER35" s="48">
        <v>0</v>
      </c>
      <c r="EES35" s="49">
        <v>0</v>
      </c>
      <c r="EET35" s="49">
        <v>0</v>
      </c>
      <c r="EEU35" s="49">
        <v>0</v>
      </c>
      <c r="EEV35" s="49">
        <v>0</v>
      </c>
      <c r="EEW35" s="49"/>
      <c r="EEX35" s="64">
        <f t="shared" si="1376"/>
        <v>0</v>
      </c>
      <c r="EEY35" s="68">
        <f t="shared" si="1377"/>
        <v>0</v>
      </c>
      <c r="EEZ35" s="48">
        <v>1439</v>
      </c>
      <c r="EFA35" s="49"/>
      <c r="EFB35" s="49">
        <v>0</v>
      </c>
      <c r="EFC35" s="49">
        <v>0</v>
      </c>
      <c r="EFD35" s="49">
        <v>0</v>
      </c>
      <c r="EFE35" s="49">
        <v>0</v>
      </c>
      <c r="EFF35" s="64">
        <f t="shared" si="1378"/>
        <v>1439</v>
      </c>
      <c r="EFG35" s="68">
        <f t="shared" si="1379"/>
        <v>239.83333333333334</v>
      </c>
      <c r="EFH35" s="48">
        <v>0</v>
      </c>
      <c r="EFI35" s="49">
        <v>1870</v>
      </c>
      <c r="EFJ35" s="49">
        <v>187</v>
      </c>
      <c r="EFK35" s="49">
        <v>0</v>
      </c>
      <c r="EFL35" s="49">
        <v>0</v>
      </c>
      <c r="EFM35" s="49">
        <v>1230</v>
      </c>
      <c r="EFN35" s="64">
        <f t="shared" si="1380"/>
        <v>3287</v>
      </c>
      <c r="EFO35" s="68">
        <f t="shared" si="1381"/>
        <v>547.83333333333337</v>
      </c>
      <c r="EFP35" s="48">
        <v>0</v>
      </c>
      <c r="EFQ35" s="49"/>
      <c r="EFR35" s="49"/>
      <c r="EFS35" s="49">
        <v>0</v>
      </c>
      <c r="EFT35" s="49">
        <v>0</v>
      </c>
      <c r="EFU35" s="49">
        <v>0</v>
      </c>
      <c r="EFV35" s="64">
        <f t="shared" si="1382"/>
        <v>0</v>
      </c>
      <c r="EFW35" s="68">
        <f t="shared" si="1383"/>
        <v>0</v>
      </c>
      <c r="EFX35" s="48">
        <v>220</v>
      </c>
      <c r="EFY35" s="49">
        <v>0</v>
      </c>
      <c r="EFZ35" s="49">
        <v>220</v>
      </c>
      <c r="EGA35" s="49">
        <v>0</v>
      </c>
      <c r="EGB35" s="49">
        <v>0</v>
      </c>
      <c r="EGC35" s="49">
        <v>900</v>
      </c>
      <c r="EGD35" s="64">
        <f t="shared" si="1384"/>
        <v>1340</v>
      </c>
      <c r="EGE35" s="68">
        <f t="shared" si="1385"/>
        <v>223.33333333333334</v>
      </c>
      <c r="EGF35" s="48">
        <v>0</v>
      </c>
      <c r="EGG35" s="49">
        <v>0</v>
      </c>
      <c r="EGH35" s="49"/>
      <c r="EGI35" s="49">
        <v>80</v>
      </c>
      <c r="EGJ35" s="49">
        <v>0</v>
      </c>
      <c r="EGK35" s="49">
        <v>332</v>
      </c>
      <c r="EGL35" s="64">
        <f t="shared" si="1386"/>
        <v>412</v>
      </c>
      <c r="EGM35" s="68">
        <f t="shared" si="1387"/>
        <v>68.666666666666671</v>
      </c>
      <c r="EGN35" s="48">
        <v>0</v>
      </c>
      <c r="EGO35" s="49">
        <v>0</v>
      </c>
      <c r="EGP35" s="49"/>
      <c r="EGQ35" s="49">
        <v>0</v>
      </c>
      <c r="EGR35" s="49">
        <v>0</v>
      </c>
      <c r="EGS35" s="49">
        <v>109</v>
      </c>
      <c r="EGT35" s="64">
        <f t="shared" si="1388"/>
        <v>109</v>
      </c>
      <c r="EGU35" s="68">
        <f t="shared" si="1389"/>
        <v>18.166666666666668</v>
      </c>
      <c r="EGV35" s="48">
        <v>0</v>
      </c>
      <c r="EGW35" s="49">
        <v>260</v>
      </c>
      <c r="EGX35" s="49">
        <v>0</v>
      </c>
      <c r="EGY35" s="49">
        <v>217</v>
      </c>
      <c r="EGZ35" s="49">
        <v>0</v>
      </c>
      <c r="EHA35" s="49">
        <v>0</v>
      </c>
      <c r="EHB35" s="64">
        <f t="shared" si="1390"/>
        <v>477</v>
      </c>
      <c r="EHC35" s="68">
        <f t="shared" si="1391"/>
        <v>79.5</v>
      </c>
      <c r="EHD35" s="48">
        <v>0</v>
      </c>
      <c r="EHE35" s="49">
        <v>499</v>
      </c>
      <c r="EHF35" s="49"/>
      <c r="EHG35" s="49">
        <v>0</v>
      </c>
      <c r="EHH35" s="49">
        <v>0</v>
      </c>
      <c r="EHI35" s="49">
        <v>30</v>
      </c>
      <c r="EHJ35" s="64">
        <f t="shared" si="1392"/>
        <v>529</v>
      </c>
      <c r="EHK35" s="68">
        <f t="shared" si="1393"/>
        <v>88.166666666666671</v>
      </c>
      <c r="EHL35" s="48">
        <v>1191</v>
      </c>
      <c r="EHM35" s="49">
        <v>0</v>
      </c>
      <c r="EHN35" s="49"/>
      <c r="EHO35" s="49">
        <v>220</v>
      </c>
      <c r="EHP35" s="49"/>
      <c r="EHQ35" s="49">
        <v>0</v>
      </c>
      <c r="EHR35" s="64">
        <f t="shared" si="1394"/>
        <v>1411</v>
      </c>
      <c r="EHS35" s="68">
        <f t="shared" si="1395"/>
        <v>235.16666666666666</v>
      </c>
      <c r="EHT35" s="48">
        <v>218</v>
      </c>
      <c r="EHU35" s="49">
        <v>0</v>
      </c>
      <c r="EHV35" s="49"/>
      <c r="EHW35" s="49">
        <v>600</v>
      </c>
      <c r="EHX35" s="49">
        <v>709</v>
      </c>
      <c r="EHY35" s="49">
        <v>0</v>
      </c>
      <c r="EHZ35" s="64">
        <f t="shared" si="1396"/>
        <v>1527</v>
      </c>
      <c r="EIA35" s="68">
        <f t="shared" si="1397"/>
        <v>254.5</v>
      </c>
      <c r="EIB35" s="48">
        <v>0</v>
      </c>
      <c r="EIC35" s="49">
        <v>0</v>
      </c>
      <c r="EID35" s="49">
        <v>0</v>
      </c>
      <c r="EIE35" s="49">
        <v>0</v>
      </c>
      <c r="EIF35" s="49">
        <v>0</v>
      </c>
      <c r="EIG35" s="49">
        <v>0</v>
      </c>
      <c r="EIH35" s="64">
        <f t="shared" si="1398"/>
        <v>0</v>
      </c>
      <c r="EII35" s="68">
        <f t="shared" si="1399"/>
        <v>0</v>
      </c>
      <c r="EIJ35" s="48">
        <v>0</v>
      </c>
      <c r="EIK35" s="49">
        <v>0</v>
      </c>
      <c r="EIL35" s="49">
        <v>0</v>
      </c>
      <c r="EIM35" s="49">
        <v>0</v>
      </c>
      <c r="EIN35" s="49">
        <v>0</v>
      </c>
      <c r="EIO35" s="49">
        <v>875</v>
      </c>
      <c r="EIP35" s="64">
        <f t="shared" si="1400"/>
        <v>875</v>
      </c>
      <c r="EIQ35" s="68">
        <f t="shared" si="1401"/>
        <v>145.83333333333334</v>
      </c>
      <c r="EIR35" s="48">
        <v>0</v>
      </c>
      <c r="EIS35" s="49">
        <v>0</v>
      </c>
      <c r="EIT35" s="49">
        <v>0</v>
      </c>
      <c r="EIU35" s="49">
        <v>0</v>
      </c>
      <c r="EIV35" s="49">
        <v>108</v>
      </c>
      <c r="EIW35" s="49">
        <v>0</v>
      </c>
      <c r="EIX35" s="64">
        <f t="shared" si="1402"/>
        <v>108</v>
      </c>
      <c r="EIY35" s="68">
        <f t="shared" si="1403"/>
        <v>18</v>
      </c>
      <c r="EIZ35" s="48">
        <v>0</v>
      </c>
      <c r="EJA35" s="49">
        <v>110</v>
      </c>
      <c r="EJB35" s="49">
        <v>0</v>
      </c>
      <c r="EJC35" s="49">
        <v>0</v>
      </c>
      <c r="EJD35" s="49">
        <v>0</v>
      </c>
      <c r="EJE35" s="49">
        <v>0</v>
      </c>
      <c r="EJF35" s="64">
        <f t="shared" si="1404"/>
        <v>110</v>
      </c>
      <c r="EJG35" s="68">
        <f t="shared" si="1405"/>
        <v>18.333333333333332</v>
      </c>
      <c r="EJH35" s="48">
        <v>0</v>
      </c>
      <c r="EJI35" s="49">
        <v>220</v>
      </c>
      <c r="EJJ35" s="49"/>
      <c r="EJK35" s="49">
        <v>0</v>
      </c>
      <c r="EJL35" s="49"/>
      <c r="EJM35" s="49"/>
      <c r="EJN35" s="64">
        <f t="shared" si="1406"/>
        <v>220</v>
      </c>
      <c r="EJO35" s="68">
        <f t="shared" si="1407"/>
        <v>36.666666666666664</v>
      </c>
      <c r="EJP35" s="48">
        <v>0</v>
      </c>
      <c r="EJQ35" s="49">
        <v>0</v>
      </c>
      <c r="EJR35" s="49">
        <v>0</v>
      </c>
      <c r="EJS35" s="49">
        <v>220</v>
      </c>
      <c r="EJT35" s="49">
        <v>0</v>
      </c>
      <c r="EJU35" s="49">
        <v>0</v>
      </c>
      <c r="EJV35" s="64">
        <f t="shared" si="1408"/>
        <v>220</v>
      </c>
      <c r="EJW35" s="68">
        <f t="shared" si="1409"/>
        <v>36.666666666666664</v>
      </c>
      <c r="EJX35" s="48">
        <v>399</v>
      </c>
      <c r="EJY35" s="49">
        <v>0</v>
      </c>
      <c r="EJZ35" s="49">
        <v>0</v>
      </c>
      <c r="EKA35" s="49"/>
      <c r="EKB35" s="49">
        <v>0</v>
      </c>
      <c r="EKC35" s="49"/>
      <c r="EKD35" s="64">
        <f t="shared" si="1410"/>
        <v>399</v>
      </c>
      <c r="EKE35" s="68">
        <f t="shared" si="1411"/>
        <v>66.5</v>
      </c>
      <c r="EKF35" s="48">
        <v>0</v>
      </c>
      <c r="EKG35" s="49">
        <v>199</v>
      </c>
      <c r="EKH35" s="49">
        <v>0</v>
      </c>
      <c r="EKI35" s="49"/>
      <c r="EKJ35" s="49">
        <v>0</v>
      </c>
      <c r="EKK35" s="49">
        <v>218</v>
      </c>
      <c r="EKL35" s="64">
        <f t="shared" si="1412"/>
        <v>417</v>
      </c>
      <c r="EKM35" s="68">
        <f t="shared" si="1413"/>
        <v>69.5</v>
      </c>
      <c r="EKN35" s="48">
        <v>200</v>
      </c>
      <c r="EKO35" s="49">
        <v>0</v>
      </c>
      <c r="EKP35" s="49">
        <v>0</v>
      </c>
      <c r="EKQ35" s="49">
        <v>0</v>
      </c>
      <c r="EKR35" s="49">
        <v>0</v>
      </c>
      <c r="EKS35" s="49">
        <v>0</v>
      </c>
      <c r="EKT35" s="64">
        <f t="shared" si="1414"/>
        <v>200</v>
      </c>
      <c r="EKU35" s="184">
        <f t="shared" si="1415"/>
        <v>33.333333333333336</v>
      </c>
      <c r="EKV35" s="665"/>
      <c r="EKW35" s="195">
        <v>0</v>
      </c>
      <c r="EKX35" s="49">
        <v>0</v>
      </c>
      <c r="EKY35" s="49">
        <v>320</v>
      </c>
      <c r="EKZ35" s="49">
        <v>0</v>
      </c>
      <c r="ELA35" s="49">
        <v>0</v>
      </c>
      <c r="ELB35" s="49">
        <v>0</v>
      </c>
      <c r="ELC35" s="64">
        <f t="shared" si="1416"/>
        <v>320</v>
      </c>
      <c r="ELD35" s="211">
        <f t="shared" si="1417"/>
        <v>53.333333333333336</v>
      </c>
      <c r="ELE35" s="195">
        <v>0</v>
      </c>
      <c r="ELF35" s="49">
        <v>0</v>
      </c>
      <c r="ELG35" s="49">
        <v>462</v>
      </c>
      <c r="ELH35" s="49">
        <v>0</v>
      </c>
      <c r="ELI35" s="49">
        <v>0</v>
      </c>
      <c r="ELJ35" s="49">
        <v>0</v>
      </c>
      <c r="ELK35" s="64">
        <f t="shared" si="1418"/>
        <v>462</v>
      </c>
      <c r="ELL35" s="211">
        <f t="shared" si="1419"/>
        <v>77</v>
      </c>
      <c r="ELM35" s="195">
        <v>652</v>
      </c>
      <c r="ELN35" s="49">
        <v>0</v>
      </c>
      <c r="ELO35" s="49">
        <v>0</v>
      </c>
      <c r="ELP35" s="49">
        <v>0</v>
      </c>
      <c r="ELQ35" s="49">
        <v>0</v>
      </c>
      <c r="ELR35" s="49">
        <v>110</v>
      </c>
      <c r="ELS35" s="64">
        <f t="shared" si="1420"/>
        <v>762</v>
      </c>
      <c r="ELT35" s="211">
        <f t="shared" si="1421"/>
        <v>127</v>
      </c>
      <c r="ELU35" s="195">
        <v>0</v>
      </c>
      <c r="ELV35" s="49">
        <v>220</v>
      </c>
      <c r="ELW35" s="49">
        <v>319</v>
      </c>
      <c r="ELX35" s="49">
        <v>10</v>
      </c>
      <c r="ELY35" s="49">
        <v>329</v>
      </c>
      <c r="ELZ35" s="49">
        <v>220</v>
      </c>
      <c r="EMA35" s="64">
        <f t="shared" si="1422"/>
        <v>1098</v>
      </c>
      <c r="EMB35" s="211">
        <f t="shared" si="1423"/>
        <v>183</v>
      </c>
      <c r="EMC35" s="195">
        <v>464</v>
      </c>
      <c r="EMD35" s="49">
        <v>0</v>
      </c>
      <c r="EME35" s="49">
        <v>330</v>
      </c>
      <c r="EMF35" s="49">
        <v>0</v>
      </c>
      <c r="EMG35" s="49"/>
      <c r="EMH35" s="49">
        <v>0</v>
      </c>
      <c r="EMI35" s="64">
        <f t="shared" si="1424"/>
        <v>794</v>
      </c>
      <c r="EMJ35" s="211">
        <f t="shared" si="1425"/>
        <v>132.33333333333334</v>
      </c>
      <c r="EMK35" s="195">
        <v>909</v>
      </c>
      <c r="EML35" s="49">
        <v>0</v>
      </c>
      <c r="EMM35" s="49">
        <v>0</v>
      </c>
      <c r="EMN35" s="49">
        <v>0</v>
      </c>
      <c r="EMO35" s="49">
        <v>0</v>
      </c>
      <c r="EMP35" s="49">
        <v>0</v>
      </c>
      <c r="EMQ35" s="64">
        <f t="shared" si="1426"/>
        <v>909</v>
      </c>
      <c r="EMR35" s="211">
        <f t="shared" si="1427"/>
        <v>151.5</v>
      </c>
      <c r="EMS35" s="195">
        <v>0</v>
      </c>
      <c r="EMT35" s="49">
        <v>0</v>
      </c>
      <c r="EMU35" s="49">
        <v>0</v>
      </c>
      <c r="EMV35" s="49">
        <v>501</v>
      </c>
      <c r="EMW35" s="49">
        <v>0</v>
      </c>
      <c r="EMX35" s="49">
        <v>1025</v>
      </c>
      <c r="EMY35" s="64">
        <f t="shared" si="1428"/>
        <v>1526</v>
      </c>
      <c r="EMZ35" s="211">
        <f t="shared" si="1429"/>
        <v>254.33333333333334</v>
      </c>
      <c r="ENA35" s="195">
        <v>0</v>
      </c>
      <c r="ENB35" s="49">
        <v>0</v>
      </c>
      <c r="ENC35" s="49">
        <v>20</v>
      </c>
      <c r="END35" s="49">
        <v>20</v>
      </c>
      <c r="ENE35" s="49">
        <v>0</v>
      </c>
      <c r="ENF35" s="49">
        <v>0</v>
      </c>
      <c r="ENG35" s="64">
        <f t="shared" si="1430"/>
        <v>40</v>
      </c>
      <c r="ENH35" s="211">
        <f t="shared" si="1431"/>
        <v>6.666666666666667</v>
      </c>
      <c r="ENI35" s="195">
        <v>0</v>
      </c>
      <c r="ENJ35" s="49"/>
      <c r="ENK35" s="49">
        <v>20</v>
      </c>
      <c r="ENL35" s="49">
        <v>0</v>
      </c>
      <c r="ENM35" s="49">
        <v>221</v>
      </c>
      <c r="ENN35" s="49">
        <v>0</v>
      </c>
      <c r="ENO35" s="64">
        <f t="shared" si="1432"/>
        <v>241</v>
      </c>
      <c r="ENP35" s="211">
        <f t="shared" si="1433"/>
        <v>40.166666666666664</v>
      </c>
      <c r="ENQ35" s="195">
        <v>0</v>
      </c>
      <c r="ENR35" s="49"/>
      <c r="ENS35" s="49">
        <v>0</v>
      </c>
      <c r="ENT35" s="49">
        <v>465</v>
      </c>
      <c r="ENU35" s="49">
        <v>0</v>
      </c>
      <c r="ENV35" s="49">
        <v>110</v>
      </c>
      <c r="ENW35" s="64">
        <f t="shared" si="1434"/>
        <v>575</v>
      </c>
      <c r="ENX35" s="211">
        <f t="shared" si="1435"/>
        <v>95.833333333333329</v>
      </c>
      <c r="ENY35" s="195">
        <v>0</v>
      </c>
      <c r="ENZ35" s="49"/>
      <c r="EOA35" s="49">
        <v>0</v>
      </c>
      <c r="EOB35" s="49">
        <v>0</v>
      </c>
      <c r="EOC35" s="49">
        <v>0</v>
      </c>
      <c r="EOD35" s="49">
        <v>0</v>
      </c>
      <c r="EOE35" s="64">
        <f t="shared" si="1436"/>
        <v>0</v>
      </c>
      <c r="EOF35" s="211">
        <f t="shared" si="1437"/>
        <v>0</v>
      </c>
      <c r="EOH35" s="195"/>
      <c r="EOI35" s="49">
        <v>0</v>
      </c>
      <c r="EOJ35" s="49">
        <v>0</v>
      </c>
      <c r="EOK35" s="49">
        <v>0</v>
      </c>
      <c r="EOL35" s="49">
        <v>0</v>
      </c>
      <c r="EOM35" s="49">
        <v>220</v>
      </c>
      <c r="EON35" s="184">
        <f t="shared" si="1438"/>
        <v>220</v>
      </c>
      <c r="EOO35" s="244">
        <v>0</v>
      </c>
      <c r="EOP35" s="49">
        <v>0</v>
      </c>
      <c r="EOQ35" s="49">
        <v>0</v>
      </c>
      <c r="EOR35" s="49">
        <v>0</v>
      </c>
      <c r="EOS35" s="49">
        <v>0</v>
      </c>
      <c r="EOT35" s="49">
        <v>108</v>
      </c>
      <c r="EOU35" s="64">
        <f t="shared" si="1439"/>
        <v>108</v>
      </c>
      <c r="EOV35" s="211">
        <f t="shared" si="1440"/>
        <v>18</v>
      </c>
      <c r="EOW35" s="195">
        <v>0</v>
      </c>
      <c r="EOX35" s="49">
        <v>0</v>
      </c>
      <c r="EOY35" s="49">
        <v>0</v>
      </c>
      <c r="EOZ35" s="49"/>
      <c r="EPA35" s="49">
        <v>0</v>
      </c>
      <c r="EPB35" s="49">
        <v>0</v>
      </c>
      <c r="EPC35" s="64">
        <f t="shared" si="1441"/>
        <v>0</v>
      </c>
      <c r="EPD35" s="211">
        <f t="shared" si="1442"/>
        <v>0</v>
      </c>
      <c r="EPE35" s="195">
        <v>124</v>
      </c>
      <c r="EPF35" s="49">
        <v>0</v>
      </c>
      <c r="EPG35" s="49">
        <v>0</v>
      </c>
      <c r="EPH35" s="49">
        <v>0</v>
      </c>
      <c r="EPI35" s="49">
        <v>0</v>
      </c>
      <c r="EPJ35" s="49">
        <v>0</v>
      </c>
      <c r="EPK35" s="64">
        <f t="shared" si="1443"/>
        <v>124</v>
      </c>
      <c r="EPL35" s="211">
        <f t="shared" si="1444"/>
        <v>20.666666666666668</v>
      </c>
      <c r="EPM35" s="195">
        <v>0</v>
      </c>
      <c r="EPN35" s="49">
        <v>0</v>
      </c>
      <c r="EPO35" s="49">
        <v>502</v>
      </c>
      <c r="EPP35" s="49">
        <v>220</v>
      </c>
      <c r="EPQ35" s="49">
        <v>0</v>
      </c>
      <c r="EPR35" s="49">
        <v>0</v>
      </c>
      <c r="EPS35" s="64">
        <f t="shared" si="1445"/>
        <v>722</v>
      </c>
      <c r="EPT35" s="211">
        <f t="shared" si="1446"/>
        <v>120.33333333333333</v>
      </c>
      <c r="EPU35" s="195">
        <v>0</v>
      </c>
      <c r="EPV35" s="49">
        <v>0</v>
      </c>
      <c r="EPW35" s="49">
        <v>0</v>
      </c>
      <c r="EPX35" s="49">
        <v>0</v>
      </c>
      <c r="EPY35" s="49">
        <f>SUMIF(SUMPK!$B:$B,$B:$B,SUMPK!$O:$O)</f>
        <v>0</v>
      </c>
      <c r="EPZ35" s="49">
        <v>0</v>
      </c>
      <c r="EQA35" s="64">
        <f t="shared" si="1447"/>
        <v>0</v>
      </c>
      <c r="EQB35" s="211">
        <f t="shared" si="1448"/>
        <v>0</v>
      </c>
      <c r="EQC35" s="195">
        <v>0</v>
      </c>
      <c r="EQD35" s="49">
        <v>0</v>
      </c>
      <c r="EQE35" s="49">
        <v>0</v>
      </c>
      <c r="EQF35" s="49">
        <v>0</v>
      </c>
      <c r="EQG35" s="49">
        <v>0</v>
      </c>
      <c r="EQH35" s="49"/>
      <c r="EQI35" s="64">
        <f t="shared" si="1449"/>
        <v>0</v>
      </c>
      <c r="EQJ35" s="211">
        <f t="shared" si="1450"/>
        <v>0</v>
      </c>
      <c r="EQK35" s="195">
        <v>0</v>
      </c>
      <c r="EQL35" s="49">
        <v>330</v>
      </c>
      <c r="EQM35" s="49">
        <v>0</v>
      </c>
      <c r="EQN35" s="49"/>
      <c r="EQO35" s="49">
        <v>316</v>
      </c>
      <c r="EQP35" s="49">
        <v>0</v>
      </c>
      <c r="EQQ35" s="64">
        <f t="shared" si="1451"/>
        <v>646</v>
      </c>
      <c r="EQR35" s="211">
        <f t="shared" si="1452"/>
        <v>107.66666666666667</v>
      </c>
      <c r="EQS35" s="195">
        <v>0</v>
      </c>
      <c r="EQT35" s="49">
        <v>0</v>
      </c>
      <c r="EQU35" s="49">
        <v>30</v>
      </c>
      <c r="EQV35" s="49">
        <v>0</v>
      </c>
      <c r="EQW35" s="49"/>
      <c r="EQX35" s="49">
        <v>0</v>
      </c>
      <c r="EQY35" s="64">
        <f t="shared" si="1453"/>
        <v>30</v>
      </c>
      <c r="EQZ35" s="211">
        <f t="shared" si="1454"/>
        <v>5</v>
      </c>
      <c r="ERA35" s="195">
        <v>0</v>
      </c>
      <c r="ERB35" s="49">
        <v>0</v>
      </c>
      <c r="ERC35" s="49">
        <v>282</v>
      </c>
      <c r="ERD35" s="49">
        <v>0</v>
      </c>
      <c r="ERE35" s="49">
        <v>0</v>
      </c>
      <c r="ERF35" s="49"/>
      <c r="ERG35" s="64">
        <f t="shared" si="1455"/>
        <v>282</v>
      </c>
      <c r="ERH35" s="211">
        <f t="shared" si="1456"/>
        <v>47</v>
      </c>
      <c r="ERI35" s="195"/>
      <c r="ERJ35" s="49">
        <v>0</v>
      </c>
      <c r="ERK35" s="49">
        <v>899</v>
      </c>
      <c r="ERL35" s="49">
        <v>0</v>
      </c>
      <c r="ERM35" s="49">
        <v>220</v>
      </c>
      <c r="ERN35" s="49">
        <v>0</v>
      </c>
      <c r="ERO35" s="64">
        <f t="shared" si="1457"/>
        <v>1119</v>
      </c>
      <c r="ERP35" s="211">
        <f t="shared" si="1458"/>
        <v>186.5</v>
      </c>
      <c r="ERQ35" s="195"/>
      <c r="ERR35" s="49">
        <v>0</v>
      </c>
      <c r="ERS35" s="49"/>
      <c r="ERT35" s="49">
        <v>0</v>
      </c>
      <c r="ERU35" s="49">
        <v>0</v>
      </c>
      <c r="ERV35" s="49">
        <v>0</v>
      </c>
      <c r="ERW35" s="64">
        <f t="shared" si="1459"/>
        <v>0</v>
      </c>
      <c r="ERX35" s="211">
        <f t="shared" si="1460"/>
        <v>0</v>
      </c>
      <c r="ERY35" s="195">
        <v>0</v>
      </c>
      <c r="ERZ35" s="49">
        <v>110</v>
      </c>
      <c r="ESA35" s="49">
        <v>0</v>
      </c>
      <c r="ESB35" s="49">
        <v>0</v>
      </c>
      <c r="ESC35" s="49">
        <v>0</v>
      </c>
      <c r="ESD35" s="49">
        <v>111</v>
      </c>
      <c r="ESE35" s="64">
        <f t="shared" si="1461"/>
        <v>221</v>
      </c>
      <c r="ESF35" s="211">
        <f t="shared" si="1462"/>
        <v>36.833333333333336</v>
      </c>
      <c r="ESG35" s="195">
        <v>0</v>
      </c>
      <c r="ESH35" s="49">
        <v>520</v>
      </c>
      <c r="ESI35" s="49">
        <v>0</v>
      </c>
      <c r="ESJ35" s="49">
        <v>109</v>
      </c>
      <c r="ESK35" s="49"/>
      <c r="ESL35" s="49">
        <v>0</v>
      </c>
      <c r="ESM35" s="64">
        <f t="shared" si="1463"/>
        <v>629</v>
      </c>
      <c r="ESN35" s="211">
        <f t="shared" si="1464"/>
        <v>104.83333333333333</v>
      </c>
      <c r="ESO35" s="458">
        <v>0</v>
      </c>
      <c r="ESP35" s="83">
        <v>0</v>
      </c>
      <c r="ESQ35" s="83">
        <v>0</v>
      </c>
      <c r="ESR35" s="83">
        <v>0</v>
      </c>
      <c r="ESS35" s="83">
        <v>0</v>
      </c>
      <c r="EST35" s="83"/>
      <c r="ESU35" s="64">
        <f t="shared" si="1465"/>
        <v>0</v>
      </c>
      <c r="ESV35" s="211">
        <f t="shared" si="1466"/>
        <v>0</v>
      </c>
      <c r="ESW35" s="195"/>
      <c r="ESX35" s="49">
        <v>0</v>
      </c>
      <c r="ESY35" s="49">
        <v>0</v>
      </c>
      <c r="ESZ35" s="49">
        <v>0</v>
      </c>
      <c r="ETA35" s="49">
        <v>0</v>
      </c>
      <c r="ETB35" s="49">
        <v>0</v>
      </c>
      <c r="ETC35" s="808">
        <f t="shared" si="1467"/>
        <v>0</v>
      </c>
      <c r="ETD35" s="211">
        <f t="shared" si="1468"/>
        <v>0</v>
      </c>
      <c r="ETE35" s="195">
        <v>0</v>
      </c>
      <c r="ETF35" s="49">
        <v>0</v>
      </c>
      <c r="ETG35" s="49">
        <v>0</v>
      </c>
      <c r="ETH35" s="49">
        <v>42</v>
      </c>
      <c r="ETI35" s="49">
        <v>0</v>
      </c>
      <c r="ETJ35" s="49">
        <v>0</v>
      </c>
      <c r="ETK35" s="808">
        <f t="shared" si="1469"/>
        <v>42</v>
      </c>
      <c r="ETL35" s="211">
        <f t="shared" si="1470"/>
        <v>7</v>
      </c>
      <c r="ETM35" s="814">
        <v>0</v>
      </c>
      <c r="ETN35" s="815">
        <v>0</v>
      </c>
      <c r="ETO35" s="815">
        <v>80</v>
      </c>
      <c r="ETP35" s="815">
        <v>0</v>
      </c>
      <c r="ETQ35" s="815">
        <v>0</v>
      </c>
      <c r="ETR35" s="815">
        <v>0</v>
      </c>
      <c r="ETS35" s="808">
        <f t="shared" si="1471"/>
        <v>80</v>
      </c>
      <c r="ETT35" s="211">
        <f t="shared" si="1472"/>
        <v>13.333333333333334</v>
      </c>
      <c r="ETU35" s="458">
        <v>0</v>
      </c>
      <c r="ETV35" s="83">
        <v>0</v>
      </c>
      <c r="ETW35" s="83">
        <v>0</v>
      </c>
      <c r="ETX35" s="83">
        <v>279</v>
      </c>
      <c r="ETY35" s="83">
        <v>0</v>
      </c>
      <c r="ETZ35" s="83">
        <v>0</v>
      </c>
      <c r="EUA35" s="808">
        <f t="shared" si="1473"/>
        <v>279</v>
      </c>
      <c r="EUB35" s="211">
        <f t="shared" si="1474"/>
        <v>46.5</v>
      </c>
      <c r="EUC35" s="458"/>
      <c r="EUD35" s="83">
        <v>0</v>
      </c>
      <c r="EUE35" s="83"/>
      <c r="EUF35" s="83">
        <v>0</v>
      </c>
      <c r="EUG35" s="83">
        <v>280</v>
      </c>
      <c r="EUH35" s="83">
        <v>0</v>
      </c>
      <c r="EUI35" s="808">
        <f t="shared" si="1475"/>
        <v>280</v>
      </c>
      <c r="EUJ35" s="211">
        <f t="shared" si="1476"/>
        <v>46.666666666666664</v>
      </c>
      <c r="EUK35" s="195"/>
      <c r="EUL35" s="49">
        <v>79</v>
      </c>
      <c r="EUM35" s="49">
        <v>0</v>
      </c>
      <c r="EUN35" s="49">
        <v>0</v>
      </c>
      <c r="EUO35" s="49">
        <v>0</v>
      </c>
      <c r="EUP35" s="49">
        <v>0</v>
      </c>
      <c r="EUQ35" s="808">
        <f t="shared" si="1477"/>
        <v>79</v>
      </c>
      <c r="EUR35" s="211">
        <f t="shared" si="1478"/>
        <v>13.166666666666666</v>
      </c>
      <c r="EUS35" s="195">
        <v>114</v>
      </c>
      <c r="EUT35" s="49">
        <v>0</v>
      </c>
      <c r="EUU35" s="49">
        <v>0</v>
      </c>
      <c r="EUV35" s="49">
        <v>0</v>
      </c>
      <c r="EUW35" s="49">
        <v>0</v>
      </c>
      <c r="EUX35" s="49"/>
      <c r="EUY35" s="808">
        <f t="shared" si="1479"/>
        <v>114</v>
      </c>
      <c r="EUZ35" s="211">
        <f t="shared" si="1480"/>
        <v>19</v>
      </c>
      <c r="EVA35" s="195">
        <v>0</v>
      </c>
      <c r="EVB35" s="49">
        <v>0</v>
      </c>
      <c r="EVC35" s="49">
        <v>0</v>
      </c>
      <c r="EVD35" s="49"/>
      <c r="EVE35" s="49">
        <v>0</v>
      </c>
      <c r="EVF35" s="49"/>
      <c r="EVG35" s="808">
        <f t="shared" si="1481"/>
        <v>0</v>
      </c>
      <c r="EVH35" s="211">
        <f t="shared" si="1482"/>
        <v>0</v>
      </c>
      <c r="EVI35" s="195">
        <v>0</v>
      </c>
      <c r="EVJ35" s="49">
        <v>0</v>
      </c>
      <c r="EVK35" s="49">
        <f>SUMIF(SUMPK!$B:$B,$B:$B,SUMPK!$O:$O)</f>
        <v>0</v>
      </c>
      <c r="EVL35" s="49"/>
      <c r="EVM35" s="49"/>
      <c r="EVN35" s="49">
        <v>0</v>
      </c>
      <c r="EVO35" s="808">
        <f t="shared" si="1483"/>
        <v>0</v>
      </c>
      <c r="EVP35" s="211">
        <f t="shared" si="1484"/>
        <v>0</v>
      </c>
      <c r="EVQ35" s="195">
        <v>101</v>
      </c>
      <c r="EVR35" s="49">
        <v>0</v>
      </c>
      <c r="EVS35" s="49">
        <v>0</v>
      </c>
      <c r="EVT35" s="49"/>
      <c r="EVU35" s="49">
        <v>0</v>
      </c>
      <c r="EVV35" s="49">
        <v>0</v>
      </c>
      <c r="EVW35" s="808">
        <f t="shared" si="1485"/>
        <v>101</v>
      </c>
      <c r="EVX35" s="211">
        <f t="shared" si="1486"/>
        <v>16.833333333333332</v>
      </c>
      <c r="EVY35" s="195">
        <v>0</v>
      </c>
      <c r="EVZ35" s="49">
        <v>500</v>
      </c>
      <c r="EWA35" s="49">
        <v>0</v>
      </c>
      <c r="EWB35" s="49">
        <v>109</v>
      </c>
      <c r="EWC35" s="49">
        <v>0</v>
      </c>
      <c r="EWD35" s="49"/>
      <c r="EWE35" s="808">
        <f t="shared" si="1487"/>
        <v>609</v>
      </c>
      <c r="EWF35" s="211">
        <f t="shared" si="1488"/>
        <v>101.5</v>
      </c>
      <c r="EWG35" s="195">
        <v>399</v>
      </c>
      <c r="EWH35" s="49">
        <v>0</v>
      </c>
      <c r="EWI35" s="49"/>
      <c r="EWJ35" s="49">
        <v>0</v>
      </c>
      <c r="EWK35" s="49">
        <v>0</v>
      </c>
      <c r="EWL35" s="49"/>
      <c r="EWM35" s="808">
        <f t="shared" si="1489"/>
        <v>399</v>
      </c>
      <c r="EWN35" s="211">
        <f t="shared" si="1490"/>
        <v>66.5</v>
      </c>
      <c r="EWO35" s="195">
        <v>0</v>
      </c>
      <c r="EWP35" s="49"/>
      <c r="EWQ35" s="49"/>
      <c r="EWR35" s="49">
        <v>110</v>
      </c>
      <c r="EWS35" s="49">
        <v>598</v>
      </c>
      <c r="EWT35" s="49">
        <v>0</v>
      </c>
      <c r="EWU35" s="808">
        <f t="shared" si="1491"/>
        <v>708</v>
      </c>
      <c r="EWV35" s="211">
        <f t="shared" si="1492"/>
        <v>118</v>
      </c>
      <c r="EWW35" s="195"/>
      <c r="EWX35" s="49"/>
      <c r="EWY35" s="49">
        <v>781</v>
      </c>
      <c r="EWZ35" s="49">
        <v>0</v>
      </c>
      <c r="EXA35" s="49">
        <v>0</v>
      </c>
      <c r="EXB35" s="49"/>
      <c r="EXC35" s="808">
        <f t="shared" si="1493"/>
        <v>781</v>
      </c>
      <c r="EXD35" s="211">
        <f t="shared" si="1494"/>
        <v>130.16666666666666</v>
      </c>
      <c r="EXE35" s="195"/>
      <c r="EXF35" s="49">
        <v>200</v>
      </c>
      <c r="EXG35" s="49">
        <v>0</v>
      </c>
      <c r="EXH35" s="49"/>
      <c r="EXI35" s="49">
        <v>0</v>
      </c>
      <c r="EXJ35" s="49">
        <v>0</v>
      </c>
      <c r="EXK35" s="808">
        <f t="shared" si="1495"/>
        <v>200</v>
      </c>
      <c r="EXL35" s="211">
        <f t="shared" si="1496"/>
        <v>33.333333333333336</v>
      </c>
      <c r="EXM35" s="458">
        <v>0</v>
      </c>
      <c r="EXN35" s="83">
        <v>0</v>
      </c>
      <c r="EXO35" s="83">
        <v>0</v>
      </c>
      <c r="EXP35" s="83">
        <v>0</v>
      </c>
      <c r="EXQ35" s="83"/>
      <c r="EXR35" s="83">
        <v>300</v>
      </c>
      <c r="EXS35" s="808">
        <f t="shared" si="1497"/>
        <v>300</v>
      </c>
      <c r="EXT35" s="211">
        <f t="shared" si="1498"/>
        <v>50</v>
      </c>
      <c r="EXU35" s="195">
        <v>0</v>
      </c>
      <c r="EXV35" s="49">
        <v>0</v>
      </c>
      <c r="EXW35" s="49">
        <v>0</v>
      </c>
      <c r="EXX35" s="49">
        <v>0</v>
      </c>
      <c r="EXY35" s="49">
        <v>105</v>
      </c>
      <c r="EXZ35" s="49">
        <v>0</v>
      </c>
      <c r="EYA35" s="808">
        <f t="shared" si="1499"/>
        <v>105</v>
      </c>
      <c r="EYB35" s="211">
        <f t="shared" si="1500"/>
        <v>17.5</v>
      </c>
      <c r="EYC35" s="195">
        <v>0</v>
      </c>
      <c r="EYD35" s="49">
        <v>340</v>
      </c>
      <c r="EYE35" s="49">
        <v>0</v>
      </c>
      <c r="EYF35" s="49"/>
      <c r="EYG35" s="49">
        <v>0</v>
      </c>
      <c r="EYH35" s="49">
        <v>0</v>
      </c>
      <c r="EYI35" s="808">
        <f t="shared" si="1501"/>
        <v>340</v>
      </c>
      <c r="EYJ35" s="211">
        <f t="shared" si="1502"/>
        <v>56.666666666666664</v>
      </c>
      <c r="EYK35" s="195">
        <v>330</v>
      </c>
      <c r="EYL35" s="49">
        <v>0</v>
      </c>
      <c r="EYM35" s="49">
        <v>0</v>
      </c>
      <c r="EYN35" s="49">
        <v>0</v>
      </c>
      <c r="EYO35" s="49">
        <v>0</v>
      </c>
      <c r="EYP35" s="49">
        <v>115</v>
      </c>
      <c r="EYQ35" s="808">
        <f t="shared" si="1503"/>
        <v>445</v>
      </c>
      <c r="EYR35" s="211">
        <f t="shared" si="1504"/>
        <v>74.166666666666671</v>
      </c>
      <c r="EYS35" s="195">
        <v>298</v>
      </c>
      <c r="EYT35" s="49">
        <v>0</v>
      </c>
      <c r="EYU35" s="49">
        <v>0</v>
      </c>
      <c r="EYV35" s="49">
        <v>0</v>
      </c>
      <c r="EYW35" s="49"/>
      <c r="EYX35" s="49"/>
      <c r="EYY35" s="872">
        <f t="shared" si="1505"/>
        <v>298</v>
      </c>
      <c r="EYZ35" s="873">
        <f t="shared" si="1506"/>
        <v>49.666666666666664</v>
      </c>
      <c r="EZA35" s="195">
        <v>335</v>
      </c>
      <c r="EZB35" s="49">
        <v>0</v>
      </c>
      <c r="EZC35" s="49">
        <v>0</v>
      </c>
      <c r="EZD35" s="49"/>
      <c r="EZE35" s="49">
        <v>0</v>
      </c>
      <c r="EZF35" s="49">
        <v>0</v>
      </c>
      <c r="EZG35" s="872">
        <f t="shared" si="1507"/>
        <v>335</v>
      </c>
      <c r="EZH35" s="873">
        <f t="shared" si="1508"/>
        <v>55.833333333333336</v>
      </c>
      <c r="EZI35" s="195">
        <v>155</v>
      </c>
      <c r="EZJ35" s="49">
        <v>0</v>
      </c>
      <c r="EZK35" s="49"/>
      <c r="EZL35" s="49">
        <v>0</v>
      </c>
      <c r="EZM35" s="49">
        <v>100</v>
      </c>
      <c r="EZN35" s="49">
        <v>0</v>
      </c>
      <c r="EZO35" s="872">
        <f t="shared" si="1509"/>
        <v>255</v>
      </c>
      <c r="EZP35" s="873">
        <f t="shared" si="1510"/>
        <v>42.5</v>
      </c>
      <c r="EZQ35" s="458">
        <v>0</v>
      </c>
      <c r="EZR35" s="83"/>
      <c r="EZS35" s="83">
        <v>0</v>
      </c>
      <c r="EZT35" s="83">
        <v>0</v>
      </c>
      <c r="EZU35" s="83">
        <v>0</v>
      </c>
      <c r="EZV35" s="83">
        <v>0</v>
      </c>
      <c r="EZW35" s="872">
        <f t="shared" si="1511"/>
        <v>0</v>
      </c>
      <c r="EZX35" s="873">
        <f t="shared" si="1512"/>
        <v>0</v>
      </c>
      <c r="EZY35" s="195">
        <v>205</v>
      </c>
      <c r="EZZ35" s="49">
        <v>0</v>
      </c>
      <c r="FAA35" s="49">
        <v>0</v>
      </c>
      <c r="FAB35" s="49">
        <v>0</v>
      </c>
      <c r="FAC35" s="49">
        <v>0</v>
      </c>
      <c r="FAD35" s="49"/>
      <c r="FAE35" s="872">
        <f t="shared" si="1513"/>
        <v>205</v>
      </c>
      <c r="FAF35" s="873">
        <f t="shared" si="1514"/>
        <v>34.166666666666664</v>
      </c>
    </row>
    <row r="36" spans="1:4088" s="8" customFormat="1" ht="13.5" thickBot="1" x14ac:dyDescent="0.25">
      <c r="A36" s="21">
        <v>6</v>
      </c>
      <c r="B36" s="297" t="s">
        <v>44</v>
      </c>
      <c r="C36" s="725" t="s">
        <v>317</v>
      </c>
      <c r="D36" s="297">
        <v>25</v>
      </c>
      <c r="E36" s="24"/>
      <c r="F36" s="24">
        <v>0</v>
      </c>
      <c r="G36" s="24"/>
      <c r="H36" s="24"/>
      <c r="I36" s="24"/>
      <c r="J36" s="360">
        <f>SUMIF(SUMPK!$B:$B,$B:$B,SUMPK!$O:$O)</f>
        <v>0</v>
      </c>
      <c r="K36" s="24">
        <f t="shared" si="1228"/>
        <v>0</v>
      </c>
      <c r="L36" s="24">
        <f t="shared" si="1519"/>
        <v>0</v>
      </c>
      <c r="M36" s="15">
        <f t="shared" ref="M36:M49" si="1641">K36+L36</f>
        <v>0</v>
      </c>
      <c r="N36" s="15">
        <v>46.166666666666664</v>
      </c>
      <c r="O36" s="276">
        <f t="shared" si="1231"/>
        <v>0</v>
      </c>
      <c r="P36" s="712">
        <v>613.83333333333337</v>
      </c>
      <c r="Q36" s="276">
        <f t="shared" si="1520"/>
        <v>0</v>
      </c>
      <c r="R36" s="277">
        <f t="shared" si="1521"/>
        <v>169.23076923076923</v>
      </c>
      <c r="S36" s="222">
        <v>4400</v>
      </c>
      <c r="T36" s="276">
        <f t="shared" ref="T36:T52" si="1642">IF(R36=0,0,M36/R36)</f>
        <v>0</v>
      </c>
      <c r="U36" s="278"/>
      <c r="V36" s="276">
        <f t="shared" si="1235"/>
        <v>0</v>
      </c>
      <c r="W36" s="279" t="e">
        <f t="shared" si="1236"/>
        <v>#DIV/0!</v>
      </c>
      <c r="X36" s="278"/>
      <c r="Y36" s="7"/>
      <c r="Z36" s="7"/>
      <c r="AA36" s="7"/>
      <c r="AB36" s="7"/>
      <c r="AC36" s="662">
        <v>16</v>
      </c>
      <c r="AD36" s="648"/>
      <c r="AE36" s="49"/>
      <c r="AF36" s="49"/>
      <c r="AG36" s="49"/>
      <c r="AH36" s="49"/>
      <c r="AI36" s="49"/>
      <c r="AJ36" s="42"/>
      <c r="AK36" s="43"/>
      <c r="AL36" s="48"/>
      <c r="AM36" s="49"/>
      <c r="AN36" s="49"/>
      <c r="AO36" s="49"/>
      <c r="AP36" s="49"/>
      <c r="AQ36" s="49"/>
      <c r="AR36" s="42"/>
      <c r="AS36" s="43"/>
      <c r="AT36" s="48"/>
      <c r="AU36" s="49"/>
      <c r="AV36" s="49"/>
      <c r="AW36" s="49"/>
      <c r="AX36" s="49"/>
      <c r="AY36" s="49"/>
      <c r="AZ36" s="42"/>
      <c r="BA36" s="43"/>
      <c r="BB36" s="48"/>
      <c r="BC36" s="49"/>
      <c r="BD36" s="49"/>
      <c r="BE36" s="49"/>
      <c r="BF36" s="49"/>
      <c r="BG36" s="49"/>
      <c r="BH36" s="42"/>
      <c r="BI36" s="43"/>
      <c r="BJ36" s="48"/>
      <c r="BK36" s="49"/>
      <c r="BL36" s="49"/>
      <c r="BM36" s="49"/>
      <c r="BN36" s="49"/>
      <c r="BO36" s="49"/>
      <c r="BP36" s="42"/>
      <c r="BQ36" s="43"/>
      <c r="BR36" s="48"/>
      <c r="BS36" s="49"/>
      <c r="BT36" s="49"/>
      <c r="BU36" s="49"/>
      <c r="BV36" s="49"/>
      <c r="BW36" s="49"/>
      <c r="BX36" s="42"/>
      <c r="BY36" s="43"/>
      <c r="BZ36" s="48"/>
      <c r="CA36" s="49"/>
      <c r="CB36" s="49"/>
      <c r="CC36" s="49"/>
      <c r="CD36" s="49"/>
      <c r="CE36" s="49"/>
      <c r="CF36" s="42"/>
      <c r="CG36" s="43"/>
      <c r="CH36" s="48"/>
      <c r="CI36" s="49"/>
      <c r="CJ36" s="49"/>
      <c r="CK36" s="49"/>
      <c r="CL36" s="49"/>
      <c r="CM36" s="49"/>
      <c r="CN36" s="42"/>
      <c r="CO36" s="43"/>
      <c r="CP36" s="48"/>
      <c r="CQ36" s="49"/>
      <c r="CR36" s="49"/>
      <c r="CS36" s="49"/>
      <c r="CT36" s="49"/>
      <c r="CU36" s="49"/>
      <c r="CV36" s="42"/>
      <c r="CW36" s="43"/>
      <c r="CX36" s="48"/>
      <c r="CY36" s="49"/>
      <c r="CZ36" s="49"/>
      <c r="DA36" s="49"/>
      <c r="DB36" s="49"/>
      <c r="DC36" s="49"/>
      <c r="DD36" s="42"/>
      <c r="DE36" s="43"/>
      <c r="DF36" s="48"/>
      <c r="DG36" s="49"/>
      <c r="DH36" s="49"/>
      <c r="DI36" s="49"/>
      <c r="DJ36" s="49"/>
      <c r="DK36" s="49"/>
      <c r="DL36" s="42"/>
      <c r="DM36" s="43"/>
      <c r="DN36" s="48"/>
      <c r="DO36" s="49"/>
      <c r="DP36" s="49"/>
      <c r="DQ36" s="49"/>
      <c r="DR36" s="49"/>
      <c r="DS36" s="49"/>
      <c r="DT36" s="42"/>
      <c r="DU36" s="43"/>
      <c r="DV36" s="48"/>
      <c r="DW36" s="49"/>
      <c r="DX36" s="49"/>
      <c r="DY36" s="49"/>
      <c r="DZ36" s="49"/>
      <c r="EA36" s="49"/>
      <c r="EB36" s="42"/>
      <c r="EC36" s="43"/>
      <c r="ED36" s="272"/>
      <c r="EE36" s="273"/>
      <c r="EF36" s="273"/>
      <c r="EG36" s="273"/>
      <c r="EH36" s="273"/>
      <c r="EI36" s="273"/>
      <c r="EJ36" s="75"/>
      <c r="EK36" s="76"/>
      <c r="EL36" s="48"/>
      <c r="EM36" s="49"/>
      <c r="EN36" s="49"/>
      <c r="EO36" s="49"/>
      <c r="EP36" s="49"/>
      <c r="EQ36" s="49"/>
      <c r="ER36" s="42"/>
      <c r="ES36" s="43"/>
      <c r="ET36" s="48"/>
      <c r="EU36" s="49"/>
      <c r="EV36" s="49"/>
      <c r="EW36" s="49"/>
      <c r="EX36" s="49"/>
      <c r="EY36" s="49"/>
      <c r="EZ36" s="42"/>
      <c r="FA36" s="43"/>
      <c r="FB36" s="48"/>
      <c r="FC36" s="49"/>
      <c r="FD36" s="49"/>
      <c r="FE36" s="49"/>
      <c r="FF36" s="49"/>
      <c r="FG36" s="49"/>
      <c r="FH36" s="42"/>
      <c r="FI36" s="43"/>
      <c r="FJ36" s="48"/>
      <c r="FK36" s="49"/>
      <c r="FL36" s="49"/>
      <c r="FM36" s="49"/>
      <c r="FN36" s="49"/>
      <c r="FO36" s="49"/>
      <c r="FP36" s="42"/>
      <c r="FQ36" s="43"/>
      <c r="FR36" s="48"/>
      <c r="FS36" s="49"/>
      <c r="FT36" s="49"/>
      <c r="FU36" s="49"/>
      <c r="FV36" s="49"/>
      <c r="FW36" s="49"/>
      <c r="FX36" s="42"/>
      <c r="FY36" s="43"/>
      <c r="FZ36" s="48"/>
      <c r="GA36" s="49"/>
      <c r="GB36" s="49"/>
      <c r="GC36" s="49"/>
      <c r="GD36" s="49"/>
      <c r="GE36" s="49"/>
      <c r="GF36" s="42"/>
      <c r="GG36" s="43"/>
      <c r="GH36" s="48"/>
      <c r="GI36" s="49"/>
      <c r="GJ36" s="49"/>
      <c r="GK36" s="49"/>
      <c r="GL36" s="49"/>
      <c r="GM36" s="49"/>
      <c r="GN36" s="42"/>
      <c r="GO36" s="43"/>
      <c r="GP36" s="48"/>
      <c r="GQ36" s="49"/>
      <c r="GR36" s="49"/>
      <c r="GS36" s="49"/>
      <c r="GT36" s="49"/>
      <c r="GU36" s="49"/>
      <c r="GV36" s="42"/>
      <c r="GW36" s="43"/>
      <c r="GX36" s="48"/>
      <c r="GY36" s="49"/>
      <c r="GZ36" s="49"/>
      <c r="HA36" s="49"/>
      <c r="HB36" s="49"/>
      <c r="HC36" s="49"/>
      <c r="HD36" s="42"/>
      <c r="HE36" s="43"/>
      <c r="HF36" s="48"/>
      <c r="HG36" s="49"/>
      <c r="HH36" s="49"/>
      <c r="HI36" s="49"/>
      <c r="HJ36" s="49"/>
      <c r="HK36" s="49"/>
      <c r="HL36" s="42"/>
      <c r="HM36" s="43"/>
      <c r="HN36" s="82"/>
      <c r="HO36" s="83"/>
      <c r="HP36" s="83"/>
      <c r="HQ36" s="83"/>
      <c r="HR36" s="83"/>
      <c r="HS36" s="83"/>
      <c r="HT36" s="42"/>
      <c r="HU36" s="43"/>
      <c r="HV36" s="48"/>
      <c r="HW36" s="49"/>
      <c r="HX36" s="49"/>
      <c r="HY36" s="49"/>
      <c r="HZ36" s="49"/>
      <c r="IA36" s="49"/>
      <c r="IB36" s="42"/>
      <c r="IC36" s="43"/>
      <c r="ID36" s="48"/>
      <c r="IE36" s="49"/>
      <c r="IF36" s="49"/>
      <c r="IG36" s="49"/>
      <c r="IH36" s="49"/>
      <c r="II36" s="49"/>
      <c r="IJ36" s="42"/>
      <c r="IK36" s="43"/>
      <c r="IL36" s="48"/>
      <c r="IM36" s="49"/>
      <c r="IN36" s="49"/>
      <c r="IO36" s="49"/>
      <c r="IP36" s="49"/>
      <c r="IQ36" s="49"/>
      <c r="IR36" s="67"/>
      <c r="IS36" s="68"/>
      <c r="IT36" s="48"/>
      <c r="IU36" s="49"/>
      <c r="IV36" s="49"/>
      <c r="IW36" s="49"/>
      <c r="IX36" s="49"/>
      <c r="IY36" s="49"/>
      <c r="IZ36" s="67"/>
      <c r="JA36" s="68"/>
      <c r="JB36" s="48"/>
      <c r="JC36" s="49"/>
      <c r="JD36" s="49"/>
      <c r="JE36" s="49"/>
      <c r="JF36" s="49"/>
      <c r="JG36" s="49"/>
      <c r="JH36" s="67"/>
      <c r="JI36" s="68"/>
      <c r="JJ36" s="48"/>
      <c r="JK36" s="49"/>
      <c r="JL36" s="49"/>
      <c r="JM36" s="49"/>
      <c r="JN36" s="49"/>
      <c r="JO36" s="49"/>
      <c r="JP36" s="42"/>
      <c r="JQ36" s="43"/>
      <c r="JR36" s="48"/>
      <c r="JS36" s="49"/>
      <c r="JT36" s="49"/>
      <c r="JU36" s="49"/>
      <c r="JV36" s="49"/>
      <c r="JW36" s="49"/>
      <c r="JX36" s="42"/>
      <c r="JY36" s="43"/>
      <c r="JZ36" s="48"/>
      <c r="KA36" s="49"/>
      <c r="KB36" s="49"/>
      <c r="KC36" s="49"/>
      <c r="KD36" s="49"/>
      <c r="KE36" s="49"/>
      <c r="KF36" s="42"/>
      <c r="KG36" s="43"/>
      <c r="KH36" s="48"/>
      <c r="KI36" s="49"/>
      <c r="KJ36" s="49"/>
      <c r="KK36" s="49"/>
      <c r="KL36" s="49"/>
      <c r="KM36" s="49"/>
      <c r="KN36" s="67"/>
      <c r="KO36" s="68"/>
      <c r="KP36" s="48"/>
      <c r="KQ36" s="49"/>
      <c r="KR36" s="49"/>
      <c r="KS36" s="49"/>
      <c r="KT36" s="49"/>
      <c r="KU36" s="49"/>
      <c r="KV36" s="67"/>
      <c r="KW36" s="68"/>
      <c r="KX36" s="48"/>
      <c r="KY36" s="49"/>
      <c r="KZ36" s="49"/>
      <c r="LA36" s="49"/>
      <c r="LB36" s="49"/>
      <c r="LC36" s="49"/>
      <c r="LD36" s="67"/>
      <c r="LE36" s="68"/>
      <c r="LF36" s="48"/>
      <c r="LG36" s="49"/>
      <c r="LH36" s="49"/>
      <c r="LI36" s="49"/>
      <c r="LJ36" s="49"/>
      <c r="LK36" s="49"/>
      <c r="LL36" s="67"/>
      <c r="LM36" s="68"/>
      <c r="LN36" s="48"/>
      <c r="LO36" s="49"/>
      <c r="LP36" s="49"/>
      <c r="LQ36" s="49"/>
      <c r="LR36" s="49"/>
      <c r="LS36" s="49"/>
      <c r="LT36" s="67"/>
      <c r="LU36" s="68"/>
      <c r="LV36" s="48"/>
      <c r="LW36" s="49"/>
      <c r="LX36" s="49"/>
      <c r="LY36" s="49"/>
      <c r="LZ36" s="49"/>
      <c r="MA36" s="49"/>
      <c r="MB36" s="67"/>
      <c r="MC36" s="68"/>
      <c r="MD36" s="48"/>
      <c r="ME36" s="49"/>
      <c r="MF36" s="49"/>
      <c r="MG36" s="49"/>
      <c r="MH36" s="49"/>
      <c r="MI36" s="49"/>
      <c r="MJ36" s="67"/>
      <c r="MK36" s="68"/>
      <c r="ML36" s="48"/>
      <c r="MM36" s="49"/>
      <c r="MN36" s="49"/>
      <c r="MO36" s="49"/>
      <c r="MP36" s="49"/>
      <c r="MQ36" s="49"/>
      <c r="MR36" s="67"/>
      <c r="MS36" s="68"/>
      <c r="MT36" s="48"/>
      <c r="MU36" s="49"/>
      <c r="MV36" s="49"/>
      <c r="MW36" s="49"/>
      <c r="MX36" s="49"/>
      <c r="MY36" s="49"/>
      <c r="MZ36" s="67"/>
      <c r="NA36" s="68"/>
      <c r="NB36" s="48"/>
      <c r="NC36" s="49"/>
      <c r="ND36" s="49"/>
      <c r="NE36" s="49"/>
      <c r="NF36" s="49"/>
      <c r="NG36" s="49"/>
      <c r="NH36" s="67"/>
      <c r="NI36" s="68"/>
      <c r="NJ36" s="48"/>
      <c r="NK36" s="49"/>
      <c r="NL36" s="49"/>
      <c r="NM36" s="49"/>
      <c r="NN36" s="49"/>
      <c r="NO36" s="49"/>
      <c r="NP36" s="67"/>
      <c r="NQ36" s="68"/>
      <c r="NR36" s="48"/>
      <c r="NS36" s="49"/>
      <c r="NT36" s="49"/>
      <c r="NU36" s="49"/>
      <c r="NV36" s="49"/>
      <c r="NW36" s="49"/>
      <c r="NX36" s="67"/>
      <c r="NY36" s="68"/>
      <c r="NZ36" s="48"/>
      <c r="OA36" s="49"/>
      <c r="OB36" s="49"/>
      <c r="OC36" s="49"/>
      <c r="OD36" s="49"/>
      <c r="OE36" s="49"/>
      <c r="OF36" s="67"/>
      <c r="OG36" s="68"/>
      <c r="OH36" s="48"/>
      <c r="OI36" s="49"/>
      <c r="OJ36" s="49"/>
      <c r="OK36" s="49"/>
      <c r="OL36" s="49"/>
      <c r="OM36" s="49"/>
      <c r="ON36" s="67"/>
      <c r="OO36" s="68"/>
      <c r="OP36" s="48"/>
      <c r="OQ36" s="49"/>
      <c r="OR36" s="49"/>
      <c r="OS36" s="49"/>
      <c r="OT36" s="49"/>
      <c r="OU36" s="49"/>
      <c r="OV36" s="67"/>
      <c r="OW36" s="68"/>
      <c r="OX36" s="48"/>
      <c r="OY36" s="49"/>
      <c r="OZ36" s="49"/>
      <c r="PA36" s="49"/>
      <c r="PB36" s="49"/>
      <c r="PC36" s="49"/>
      <c r="PD36" s="67"/>
      <c r="PE36" s="68"/>
      <c r="PF36" s="48"/>
      <c r="PG36" s="49"/>
      <c r="PH36" s="49"/>
      <c r="PI36" s="49"/>
      <c r="PJ36" s="49"/>
      <c r="PK36" s="49"/>
      <c r="PL36" s="67"/>
      <c r="PM36" s="68"/>
      <c r="PN36" s="239"/>
      <c r="PO36" s="1"/>
      <c r="PP36" s="1"/>
      <c r="PQ36" s="1"/>
      <c r="PR36" s="1"/>
      <c r="PS36" s="1"/>
      <c r="PT36" s="169"/>
      <c r="PU36" s="274"/>
      <c r="PV36" s="106"/>
      <c r="PW36" s="107"/>
      <c r="PX36" s="107"/>
      <c r="PY36" s="107"/>
      <c r="PZ36" s="107"/>
      <c r="QA36" s="107"/>
      <c r="QB36" s="104"/>
      <c r="QC36" s="105"/>
      <c r="QD36" s="106"/>
      <c r="QE36" s="107"/>
      <c r="QF36" s="107"/>
      <c r="QG36" s="107"/>
      <c r="QH36" s="107"/>
      <c r="QI36" s="107"/>
      <c r="QJ36" s="104"/>
      <c r="QK36" s="105"/>
      <c r="QL36" s="106"/>
      <c r="QM36" s="107"/>
      <c r="QN36" s="107"/>
      <c r="QO36" s="107"/>
      <c r="QP36" s="107"/>
      <c r="QQ36" s="107"/>
      <c r="QR36" s="104"/>
      <c r="QS36" s="105"/>
      <c r="QT36" s="106"/>
      <c r="QU36" s="107"/>
      <c r="QV36" s="107"/>
      <c r="QW36" s="107"/>
      <c r="QX36" s="107"/>
      <c r="QY36" s="107"/>
      <c r="QZ36" s="104"/>
      <c r="RA36" s="105"/>
      <c r="RB36" s="106"/>
      <c r="RC36" s="107"/>
      <c r="RD36" s="107"/>
      <c r="RE36" s="107"/>
      <c r="RF36" s="107"/>
      <c r="RG36" s="107"/>
      <c r="RH36" s="104"/>
      <c r="RI36" s="105"/>
      <c r="RJ36" s="106"/>
      <c r="RK36" s="107"/>
      <c r="RL36" s="107"/>
      <c r="RM36" s="107"/>
      <c r="RN36" s="107"/>
      <c r="RO36" s="107"/>
      <c r="RP36" s="104"/>
      <c r="RQ36" s="105"/>
      <c r="RR36" s="106"/>
      <c r="RS36" s="107"/>
      <c r="RT36" s="107"/>
      <c r="RU36" s="107"/>
      <c r="RV36" s="107"/>
      <c r="RW36" s="107"/>
      <c r="RX36" s="104"/>
      <c r="RY36" s="105"/>
      <c r="RZ36" s="106"/>
      <c r="SA36" s="107"/>
      <c r="SB36" s="107"/>
      <c r="SC36" s="107"/>
      <c r="SD36" s="107"/>
      <c r="SE36" s="107"/>
      <c r="SF36" s="104"/>
      <c r="SG36" s="105"/>
      <c r="SH36" s="106"/>
      <c r="SI36" s="107"/>
      <c r="SJ36" s="107"/>
      <c r="SK36" s="107"/>
      <c r="SL36" s="107"/>
      <c r="SM36" s="107"/>
      <c r="SN36" s="104"/>
      <c r="SO36" s="105"/>
      <c r="SP36" s="106"/>
      <c r="SQ36" s="107"/>
      <c r="SR36" s="107"/>
      <c r="SS36" s="107"/>
      <c r="ST36" s="107"/>
      <c r="SU36" s="107"/>
      <c r="SV36" s="104"/>
      <c r="SW36" s="105"/>
      <c r="SX36" s="106"/>
      <c r="SY36" s="107"/>
      <c r="SZ36" s="107"/>
      <c r="TA36" s="107"/>
      <c r="TB36" s="107"/>
      <c r="TC36" s="107"/>
      <c r="TD36" s="104"/>
      <c r="TE36" s="105"/>
      <c r="TF36" s="106"/>
      <c r="TG36" s="107"/>
      <c r="TH36" s="107"/>
      <c r="TI36" s="107"/>
      <c r="TJ36" s="107"/>
      <c r="TK36" s="107"/>
      <c r="TL36" s="104"/>
      <c r="TM36" s="105"/>
      <c r="TN36" s="106"/>
      <c r="TO36" s="107"/>
      <c r="TP36" s="107"/>
      <c r="TQ36" s="107"/>
      <c r="TR36" s="107"/>
      <c r="TS36" s="107"/>
      <c r="TT36" s="104"/>
      <c r="TU36" s="105"/>
      <c r="TV36" s="106"/>
      <c r="TW36" s="107"/>
      <c r="TX36" s="107"/>
      <c r="TY36" s="107"/>
      <c r="TZ36" s="107"/>
      <c r="UA36" s="107"/>
      <c r="UB36" s="104"/>
      <c r="UC36" s="105"/>
      <c r="UD36" s="106"/>
      <c r="UE36" s="107"/>
      <c r="UF36" s="107"/>
      <c r="UG36" s="107"/>
      <c r="UH36" s="107"/>
      <c r="UI36" s="107"/>
      <c r="UJ36" s="104"/>
      <c r="UK36" s="105"/>
      <c r="UL36" s="106"/>
      <c r="UM36" s="107"/>
      <c r="UN36" s="107"/>
      <c r="UO36" s="107"/>
      <c r="UP36" s="107"/>
      <c r="UQ36" s="107"/>
      <c r="UR36" s="107"/>
      <c r="US36" s="104"/>
      <c r="UT36" s="105"/>
      <c r="UU36" s="106"/>
      <c r="UV36" s="107"/>
      <c r="UW36" s="107"/>
      <c r="UX36" s="107"/>
      <c r="UY36" s="107"/>
      <c r="UZ36" s="107"/>
      <c r="VA36" s="104"/>
      <c r="VB36" s="105"/>
      <c r="VC36" s="164"/>
      <c r="VD36" s="107"/>
      <c r="VE36" s="107"/>
      <c r="VF36" s="107"/>
      <c r="VG36" s="107"/>
      <c r="VH36" s="107"/>
      <c r="VI36" s="104"/>
      <c r="VJ36" s="105"/>
      <c r="VK36" s="48"/>
      <c r="VL36" s="49"/>
      <c r="VM36" s="49"/>
      <c r="VN36" s="49"/>
      <c r="VO36" s="49"/>
      <c r="VP36" s="49"/>
      <c r="VQ36" s="67"/>
      <c r="VR36" s="68"/>
      <c r="VS36" s="106"/>
      <c r="VT36" s="107"/>
      <c r="VU36" s="107"/>
      <c r="VV36" s="107"/>
      <c r="VW36" s="107"/>
      <c r="VX36" s="107"/>
      <c r="VY36" s="104"/>
      <c r="VZ36" s="105"/>
      <c r="WA36" s="63"/>
      <c r="WB36" s="64"/>
      <c r="WC36" s="64"/>
      <c r="WD36" s="64"/>
      <c r="WE36" s="64"/>
      <c r="WF36" s="64"/>
      <c r="WG36" s="67"/>
      <c r="WH36" s="68"/>
      <c r="WI36" s="173"/>
      <c r="WJ36" s="174"/>
      <c r="WK36" s="174"/>
      <c r="WL36" s="174"/>
      <c r="WM36" s="174"/>
      <c r="WN36" s="174"/>
      <c r="WO36" s="104"/>
      <c r="WP36" s="105"/>
      <c r="WQ36" s="48"/>
      <c r="WR36" s="49"/>
      <c r="WS36" s="49"/>
      <c r="WT36" s="49"/>
      <c r="WU36" s="49"/>
      <c r="WV36" s="49"/>
      <c r="WW36" s="49"/>
      <c r="WX36" s="67"/>
      <c r="WY36" s="68"/>
      <c r="WZ36" s="48"/>
      <c r="XA36" s="49"/>
      <c r="XB36" s="49"/>
      <c r="XC36" s="49"/>
      <c r="XD36" s="49"/>
      <c r="XE36" s="49"/>
      <c r="XF36" s="49"/>
      <c r="XG36" s="67"/>
      <c r="XH36" s="68"/>
      <c r="XI36" s="48"/>
      <c r="XJ36" s="49"/>
      <c r="XK36" s="49"/>
      <c r="XL36" s="49"/>
      <c r="XM36" s="49"/>
      <c r="XN36" s="49"/>
      <c r="XO36" s="49"/>
      <c r="XP36" s="67"/>
      <c r="XQ36" s="68"/>
      <c r="XR36" s="48"/>
      <c r="XS36" s="49"/>
      <c r="XT36" s="49"/>
      <c r="XU36" s="49"/>
      <c r="XV36" s="49"/>
      <c r="XW36" s="49"/>
      <c r="XX36" s="49"/>
      <c r="XY36" s="67"/>
      <c r="XZ36" s="68"/>
      <c r="YA36" s="48"/>
      <c r="YB36" s="49"/>
      <c r="YC36" s="49"/>
      <c r="YD36" s="49"/>
      <c r="YE36" s="49"/>
      <c r="YF36" s="49"/>
      <c r="YG36" s="49"/>
      <c r="YH36" s="67"/>
      <c r="YI36" s="68"/>
      <c r="YJ36" s="180"/>
      <c r="YK36" s="49"/>
      <c r="YL36" s="49"/>
      <c r="YM36" s="49"/>
      <c r="YN36" s="49"/>
      <c r="YO36" s="49"/>
      <c r="YP36" s="49"/>
      <c r="YQ36" s="67"/>
      <c r="YR36" s="68"/>
      <c r="YS36" s="48"/>
      <c r="YT36" s="49"/>
      <c r="YU36" s="49"/>
      <c r="YV36" s="49"/>
      <c r="YW36" s="49"/>
      <c r="YX36" s="49"/>
      <c r="YY36" s="67"/>
      <c r="YZ36" s="68"/>
      <c r="ZA36" s="48"/>
      <c r="ZB36" s="49"/>
      <c r="ZC36" s="49"/>
      <c r="ZD36" s="49"/>
      <c r="ZE36" s="49"/>
      <c r="ZF36" s="49"/>
      <c r="ZG36" s="67"/>
      <c r="ZH36" s="68"/>
      <c r="ZI36" s="63"/>
      <c r="ZJ36" s="64"/>
      <c r="ZK36" s="64"/>
      <c r="ZL36" s="64"/>
      <c r="ZM36" s="64"/>
      <c r="ZN36" s="24"/>
      <c r="ZO36" s="67"/>
      <c r="ZP36" s="68"/>
      <c r="ZQ36" s="48"/>
      <c r="ZR36" s="49"/>
      <c r="ZS36" s="49"/>
      <c r="ZT36" s="49"/>
      <c r="ZU36" s="49"/>
      <c r="ZV36" s="49"/>
      <c r="ZW36" s="49"/>
      <c r="ZX36" s="67"/>
      <c r="ZY36" s="70"/>
      <c r="ZZ36" s="48"/>
      <c r="AAA36" s="49"/>
      <c r="AAB36" s="49"/>
      <c r="AAC36" s="49"/>
      <c r="AAD36" s="49"/>
      <c r="AAE36" s="49"/>
      <c r="AAF36" s="49"/>
      <c r="AAG36" s="67"/>
      <c r="AAH36" s="68"/>
      <c r="AAI36" s="48"/>
      <c r="AAJ36" s="49"/>
      <c r="AAK36" s="49"/>
      <c r="AAL36" s="49"/>
      <c r="AAM36" s="49"/>
      <c r="AAN36" s="49"/>
      <c r="AAO36" s="67"/>
      <c r="AAP36" s="68"/>
      <c r="AAQ36" s="48"/>
      <c r="AAR36" s="49"/>
      <c r="AAS36" s="49"/>
      <c r="AAT36" s="49"/>
      <c r="AAU36" s="49"/>
      <c r="AAV36" s="49"/>
      <c r="AAW36" s="67"/>
      <c r="AAX36" s="68"/>
      <c r="AAY36" s="48"/>
      <c r="AAZ36" s="49"/>
      <c r="ABA36" s="49"/>
      <c r="ABB36" s="49"/>
      <c r="ABC36" s="49"/>
      <c r="ABD36" s="49"/>
      <c r="ABE36" s="67"/>
      <c r="ABF36" s="68"/>
      <c r="ABG36" s="48"/>
      <c r="ABH36" s="49"/>
      <c r="ABI36" s="49"/>
      <c r="ABJ36" s="49"/>
      <c r="ABK36" s="49"/>
      <c r="ABL36" s="49"/>
      <c r="ABM36" s="67"/>
      <c r="ABN36" s="68"/>
      <c r="ABO36" s="48"/>
      <c r="ABP36" s="49"/>
      <c r="ABQ36" s="49"/>
      <c r="ABR36" s="49"/>
      <c r="ABS36" s="49"/>
      <c r="ABT36" s="49"/>
      <c r="ABU36" s="67"/>
      <c r="ABV36" s="68"/>
      <c r="ABW36" s="48"/>
      <c r="ABX36" s="49"/>
      <c r="ABY36" s="49"/>
      <c r="ABZ36" s="49"/>
      <c r="ACA36" s="49"/>
      <c r="ACB36" s="49"/>
      <c r="ACC36" s="67"/>
      <c r="ACD36" s="68"/>
      <c r="ACE36" s="24"/>
      <c r="ACF36" s="49"/>
      <c r="ACG36" s="49"/>
      <c r="ACH36" s="49"/>
      <c r="ACI36" s="49"/>
      <c r="ACJ36" s="49"/>
      <c r="ACK36" s="67"/>
      <c r="ACL36" s="68"/>
      <c r="ACM36" s="48"/>
      <c r="ACN36" s="49"/>
      <c r="ACO36" s="49"/>
      <c r="ACP36" s="49"/>
      <c r="ACQ36" s="49"/>
      <c r="ACR36" s="49"/>
      <c r="ACS36" s="67"/>
      <c r="ACT36" s="68"/>
      <c r="ACU36" s="189"/>
      <c r="ACV36" s="49"/>
      <c r="ACW36" s="49"/>
      <c r="ACX36" s="49"/>
      <c r="ACY36" s="49"/>
      <c r="ACZ36" s="49"/>
      <c r="ADA36" s="67"/>
      <c r="ADB36" s="68"/>
      <c r="ADC36" s="48"/>
      <c r="ADD36" s="49"/>
      <c r="ADE36" s="49"/>
      <c r="ADF36" s="49"/>
      <c r="ADG36" s="49"/>
      <c r="ADH36" s="49"/>
      <c r="ADI36" s="67"/>
      <c r="ADJ36" s="68"/>
      <c r="ADK36" s="48"/>
      <c r="ADL36" s="49"/>
      <c r="ADM36" s="49"/>
      <c r="ADN36" s="49"/>
      <c r="ADO36" s="49"/>
      <c r="ADP36" s="49"/>
      <c r="ADQ36" s="67"/>
      <c r="ADR36" s="68"/>
      <c r="ADS36" s="48"/>
      <c r="ADT36" s="49"/>
      <c r="ADU36" s="49"/>
      <c r="ADV36" s="49"/>
      <c r="ADW36" s="49"/>
      <c r="ADX36" s="49"/>
      <c r="ADY36" s="67"/>
      <c r="ADZ36" s="68"/>
      <c r="AEA36" s="48"/>
      <c r="AEB36" s="49"/>
      <c r="AEC36" s="49"/>
      <c r="AED36" s="49"/>
      <c r="AEE36" s="49"/>
      <c r="AEF36" s="49"/>
      <c r="AEG36" s="67"/>
      <c r="AEH36" s="68"/>
      <c r="AEI36" s="48"/>
      <c r="AEJ36" s="49"/>
      <c r="AEK36" s="49"/>
      <c r="AEL36" s="49"/>
      <c r="AEM36" s="49"/>
      <c r="AEN36" s="49"/>
      <c r="AEO36" s="67"/>
      <c r="AEP36" s="68"/>
      <c r="AEQ36" s="48"/>
      <c r="AER36" s="49"/>
      <c r="AES36" s="49"/>
      <c r="AET36" s="49"/>
      <c r="AEU36" s="49"/>
      <c r="AEV36" s="49"/>
      <c r="AEW36" s="67"/>
      <c r="AEX36" s="68"/>
      <c r="AEY36" s="48"/>
      <c r="AEZ36" s="49"/>
      <c r="AFA36" s="49"/>
      <c r="AFB36" s="49"/>
      <c r="AFC36" s="49"/>
      <c r="AFD36" s="49"/>
      <c r="AFE36" s="67"/>
      <c r="AFF36" s="68"/>
      <c r="AFG36" s="48"/>
      <c r="AFH36" s="49"/>
      <c r="AFI36" s="49"/>
      <c r="AFJ36" s="49"/>
      <c r="AFK36" s="49"/>
      <c r="AFL36" s="49"/>
      <c r="AFM36" s="67"/>
      <c r="AFN36" s="68"/>
      <c r="AFO36" s="48"/>
      <c r="AFP36" s="49"/>
      <c r="AFQ36" s="49"/>
      <c r="AFR36" s="49"/>
      <c r="AFS36" s="49"/>
      <c r="AFT36" s="49"/>
      <c r="AFU36" s="67"/>
      <c r="AFV36" s="68"/>
      <c r="AFW36" s="48"/>
      <c r="AFX36" s="49"/>
      <c r="AFY36" s="49"/>
      <c r="AFZ36" s="49"/>
      <c r="AGA36" s="49"/>
      <c r="AGB36" s="49"/>
      <c r="AGC36" s="67"/>
      <c r="AGD36" s="68"/>
      <c r="AGE36" s="48"/>
      <c r="AGF36" s="49"/>
      <c r="AGG36" s="49"/>
      <c r="AGH36" s="49"/>
      <c r="AGI36" s="49"/>
      <c r="AGJ36" s="49"/>
      <c r="AGK36" s="67"/>
      <c r="AGL36" s="68"/>
      <c r="AGM36" s="48"/>
      <c r="AGN36" s="49"/>
      <c r="AGO36" s="49"/>
      <c r="AGP36" s="49"/>
      <c r="AGQ36" s="49"/>
      <c r="AGR36" s="49"/>
      <c r="AGS36" s="49"/>
      <c r="AGT36" s="67"/>
      <c r="AGU36" s="68"/>
      <c r="AGV36" s="48"/>
      <c r="AGW36" s="49"/>
      <c r="AGX36" s="49"/>
      <c r="AGY36" s="49"/>
      <c r="AGZ36" s="49"/>
      <c r="AHA36" s="49"/>
      <c r="AHB36" s="67"/>
      <c r="AHC36" s="68"/>
      <c r="AHD36" s="48"/>
      <c r="AHE36" s="49"/>
      <c r="AHF36" s="49"/>
      <c r="AHG36" s="49"/>
      <c r="AHH36" s="49"/>
      <c r="AHI36" s="49"/>
      <c r="AHJ36" s="67"/>
      <c r="AHK36" s="68"/>
      <c r="AHL36" s="48"/>
      <c r="AHM36" s="49"/>
      <c r="AHN36" s="49"/>
      <c r="AHO36" s="49"/>
      <c r="AHP36" s="49"/>
      <c r="AHQ36" s="49"/>
      <c r="AHR36" s="67"/>
      <c r="AHS36" s="68"/>
      <c r="AHT36" s="48"/>
      <c r="AHU36" s="49"/>
      <c r="AHV36" s="49"/>
      <c r="AHW36" s="49"/>
      <c r="AHX36" s="49"/>
      <c r="AHY36" s="49"/>
      <c r="AHZ36" s="67"/>
      <c r="AIA36" s="68"/>
      <c r="AIB36" s="48"/>
      <c r="AIC36" s="49"/>
      <c r="AID36" s="49"/>
      <c r="AIE36" s="49"/>
      <c r="AIF36" s="49"/>
      <c r="AIG36" s="49"/>
      <c r="AIH36" s="67"/>
      <c r="AII36" s="68"/>
      <c r="AIJ36" s="48"/>
      <c r="AIK36" s="49"/>
      <c r="AIL36" s="49"/>
      <c r="AIM36" s="49"/>
      <c r="AIN36" s="49"/>
      <c r="AIO36" s="49"/>
      <c r="AIP36" s="67"/>
      <c r="AIQ36" s="68"/>
      <c r="AIR36" s="48"/>
      <c r="AIS36" s="49"/>
      <c r="AIT36" s="49"/>
      <c r="AIU36" s="49"/>
      <c r="AIV36" s="49"/>
      <c r="AIW36" s="49"/>
      <c r="AIX36" s="67"/>
      <c r="AIY36" s="68"/>
      <c r="AIZ36" s="54"/>
      <c r="AJA36" s="127"/>
      <c r="AJB36" s="127"/>
      <c r="AJC36" s="127"/>
      <c r="AJD36" s="127"/>
      <c r="AJE36" s="127"/>
      <c r="AJF36" s="67"/>
      <c r="AJG36" s="68"/>
      <c r="AJH36" s="48"/>
      <c r="AJI36" s="49"/>
      <c r="AJJ36" s="49"/>
      <c r="AJK36" s="49"/>
      <c r="AJL36" s="49"/>
      <c r="AJM36" s="49"/>
      <c r="AJN36" s="42"/>
      <c r="AJO36" s="43"/>
      <c r="AJP36" s="48"/>
      <c r="AJQ36" s="49"/>
      <c r="AJR36" s="49"/>
      <c r="AJS36" s="49"/>
      <c r="AJT36" s="49"/>
      <c r="AJU36" s="49"/>
      <c r="AJV36" s="42"/>
      <c r="AJW36" s="43"/>
      <c r="AJX36" s="48"/>
      <c r="AJY36" s="49"/>
      <c r="AJZ36" s="49"/>
      <c r="AKA36" s="49"/>
      <c r="AKB36" s="49"/>
      <c r="AKC36" s="49"/>
      <c r="AKD36" s="67"/>
      <c r="AKE36" s="68"/>
      <c r="AKF36" s="48"/>
      <c r="AKG36" s="49"/>
      <c r="AKH36" s="49"/>
      <c r="AKI36" s="49"/>
      <c r="AKJ36" s="49"/>
      <c r="AKK36" s="49"/>
      <c r="AKL36" s="67"/>
      <c r="AKM36" s="184"/>
      <c r="AKN36" s="195"/>
      <c r="AKO36" s="49"/>
      <c r="AKP36" s="49"/>
      <c r="AKQ36" s="49"/>
      <c r="AKR36" s="49"/>
      <c r="AKS36" s="49"/>
      <c r="AKT36" s="67"/>
      <c r="AKU36" s="184"/>
      <c r="AKV36" s="48"/>
      <c r="AKW36" s="49"/>
      <c r="AKX36" s="49"/>
      <c r="AKY36" s="49"/>
      <c r="AKZ36" s="49"/>
      <c r="ALA36" s="49"/>
      <c r="ALB36" s="67"/>
      <c r="ALC36" s="68"/>
      <c r="ALD36" s="54"/>
      <c r="ALE36" s="127"/>
      <c r="ALF36" s="127"/>
      <c r="ALG36" s="127"/>
      <c r="ALH36" s="127"/>
      <c r="ALI36" s="127"/>
      <c r="ALJ36" s="67"/>
      <c r="ALK36" s="68"/>
      <c r="ALL36" s="54"/>
      <c r="ALM36" s="127"/>
      <c r="ALN36" s="127"/>
      <c r="ALO36" s="127"/>
      <c r="ALP36" s="127"/>
      <c r="ALQ36" s="127"/>
      <c r="ALR36" s="67"/>
      <c r="ALS36" s="68"/>
      <c r="ALT36" s="48"/>
      <c r="ALU36" s="49"/>
      <c r="ALV36" s="49"/>
      <c r="ALW36" s="49"/>
      <c r="ALX36" s="49"/>
      <c r="ALY36" s="49"/>
      <c r="ALZ36" s="67"/>
      <c r="AMA36" s="68"/>
      <c r="AMB36" s="24"/>
      <c r="AMC36" s="49"/>
      <c r="AMD36" s="49"/>
      <c r="AME36" s="49"/>
      <c r="AMF36" s="49"/>
      <c r="AMG36" s="49"/>
      <c r="AMH36" s="67"/>
      <c r="AMI36" s="68"/>
      <c r="AMJ36" s="48"/>
      <c r="AMK36" s="49"/>
      <c r="AML36" s="49"/>
      <c r="AMM36" s="49"/>
      <c r="AMN36" s="49"/>
      <c r="AMO36" s="49"/>
      <c r="AMP36" s="67"/>
      <c r="AMQ36" s="68"/>
      <c r="AMR36" s="48"/>
      <c r="AMS36" s="49"/>
      <c r="AMT36" s="49"/>
      <c r="AMU36" s="49"/>
      <c r="AMV36" s="49"/>
      <c r="AMW36" s="49"/>
      <c r="AMX36" s="67"/>
      <c r="AMY36" s="68"/>
      <c r="AMZ36" s="48"/>
      <c r="ANA36" s="49"/>
      <c r="ANB36" s="49"/>
      <c r="ANC36" s="49"/>
      <c r="AND36" s="49"/>
      <c r="ANE36" s="49"/>
      <c r="ANF36" s="67"/>
      <c r="ANG36" s="68"/>
      <c r="ANH36" s="48"/>
      <c r="ANI36" s="49"/>
      <c r="ANJ36" s="49"/>
      <c r="ANK36" s="49"/>
      <c r="ANL36" s="49"/>
      <c r="ANM36" s="47"/>
      <c r="ANN36" s="67"/>
      <c r="ANO36" s="68"/>
      <c r="ANP36" s="48"/>
      <c r="ANQ36" s="49"/>
      <c r="ANR36" s="49"/>
      <c r="ANS36" s="49"/>
      <c r="ANT36" s="49"/>
      <c r="ANU36" s="49"/>
      <c r="ANV36" s="67"/>
      <c r="ANW36" s="68"/>
      <c r="ANX36" s="82"/>
      <c r="ANY36" s="83"/>
      <c r="ANZ36" s="83"/>
      <c r="AOA36" s="83"/>
      <c r="AOB36" s="83"/>
      <c r="AOC36" s="83"/>
      <c r="AOD36" s="67"/>
      <c r="AOE36" s="68"/>
      <c r="AOF36" s="48"/>
      <c r="AOG36" s="49"/>
      <c r="AOH36" s="49"/>
      <c r="AOI36" s="49"/>
      <c r="AOJ36" s="49"/>
      <c r="AOK36" s="49"/>
      <c r="AOL36" s="67"/>
      <c r="AOM36" s="68"/>
      <c r="AON36" s="48"/>
      <c r="AOO36" s="49"/>
      <c r="AOP36" s="49"/>
      <c r="AOQ36" s="49"/>
      <c r="AOR36" s="49"/>
      <c r="AOS36" s="49"/>
      <c r="AOT36" s="67"/>
      <c r="AOU36" s="68"/>
      <c r="AOV36" s="63"/>
      <c r="AOW36" s="64"/>
      <c r="AOX36" s="64"/>
      <c r="AOY36" s="64"/>
      <c r="AOZ36" s="64"/>
      <c r="APA36" s="64"/>
      <c r="APB36" s="67"/>
      <c r="APC36" s="68"/>
      <c r="APD36" s="48"/>
      <c r="APE36" s="49"/>
      <c r="APF36" s="49"/>
      <c r="APG36" s="49"/>
      <c r="APH36" s="49"/>
      <c r="API36" s="49"/>
      <c r="APJ36" s="67"/>
      <c r="APK36" s="68"/>
      <c r="APL36" s="48"/>
      <c r="APM36" s="49"/>
      <c r="APN36" s="49"/>
      <c r="APO36" s="49"/>
      <c r="APP36" s="49"/>
      <c r="APQ36" s="49"/>
      <c r="APR36" s="67"/>
      <c r="APS36" s="68"/>
      <c r="APT36" s="48"/>
      <c r="APU36" s="49"/>
      <c r="APV36" s="49"/>
      <c r="APW36" s="49"/>
      <c r="APX36" s="49"/>
      <c r="APY36" s="49"/>
      <c r="APZ36" s="67"/>
      <c r="AQA36" s="68"/>
      <c r="AQB36" s="48"/>
      <c r="AQC36" s="49"/>
      <c r="AQD36" s="49"/>
      <c r="AQE36" s="49"/>
      <c r="AQF36" s="49"/>
      <c r="AQG36" s="49"/>
      <c r="AQH36" s="67"/>
      <c r="AQI36" s="68"/>
      <c r="AQJ36" s="48"/>
      <c r="AQK36" s="49"/>
      <c r="AQL36" s="49"/>
      <c r="AQM36" s="49"/>
      <c r="AQN36" s="49"/>
      <c r="AQO36" s="49"/>
      <c r="AQP36" s="67"/>
      <c r="AQQ36" s="68"/>
      <c r="AQR36" s="48"/>
      <c r="AQS36" s="49"/>
      <c r="AQT36" s="49"/>
      <c r="AQU36" s="49"/>
      <c r="AQV36" s="49"/>
      <c r="AQW36" s="49"/>
      <c r="AQX36" s="67"/>
      <c r="AQY36" s="68"/>
      <c r="AQZ36" s="48"/>
      <c r="ARA36" s="49"/>
      <c r="ARB36" s="49"/>
      <c r="ARC36" s="49"/>
      <c r="ARD36" s="49"/>
      <c r="ARE36" s="49"/>
      <c r="ARF36" s="67"/>
      <c r="ARG36" s="68"/>
      <c r="ARH36" s="48"/>
      <c r="ARI36" s="49"/>
      <c r="ARJ36" s="49"/>
      <c r="ARK36" s="49"/>
      <c r="ARL36" s="49"/>
      <c r="ARM36" s="49"/>
      <c r="ARN36" s="67"/>
      <c r="ARO36" s="68"/>
      <c r="ARP36" s="48"/>
      <c r="ARQ36" s="49"/>
      <c r="ARR36" s="49"/>
      <c r="ARS36" s="49"/>
      <c r="ART36" s="49"/>
      <c r="ARU36" s="49"/>
      <c r="ARV36" s="67"/>
      <c r="ARW36" s="68"/>
      <c r="ARX36" s="48"/>
      <c r="ARY36" s="49"/>
      <c r="ARZ36" s="49"/>
      <c r="ASA36" s="49"/>
      <c r="ASB36" s="49"/>
      <c r="ASC36" s="49"/>
      <c r="ASD36" s="67"/>
      <c r="ASE36" s="68"/>
      <c r="ASF36" s="48"/>
      <c r="ASG36" s="49"/>
      <c r="ASH36" s="49"/>
      <c r="ASI36" s="49"/>
      <c r="ASJ36" s="49"/>
      <c r="ASK36" s="49"/>
      <c r="ASL36" s="67"/>
      <c r="ASM36" s="68"/>
      <c r="ASN36" s="48"/>
      <c r="ASO36" s="49"/>
      <c r="ASP36" s="49"/>
      <c r="ASQ36" s="49"/>
      <c r="ASR36" s="49"/>
      <c r="ASS36" s="49"/>
      <c r="AST36" s="67"/>
      <c r="ASU36" s="68"/>
      <c r="ASV36" s="48"/>
      <c r="ASW36" s="49"/>
      <c r="ASX36" s="49"/>
      <c r="ASY36" s="49"/>
      <c r="ASZ36" s="49"/>
      <c r="ATA36" s="49"/>
      <c r="ATB36" s="67"/>
      <c r="ATC36" s="68"/>
      <c r="ATD36" s="48"/>
      <c r="ATE36" s="49"/>
      <c r="ATF36" s="49"/>
      <c r="ATG36" s="49"/>
      <c r="ATH36" s="49"/>
      <c r="ATI36" s="49"/>
      <c r="ATJ36" s="67"/>
      <c r="ATK36" s="68"/>
      <c r="ATL36" s="48"/>
      <c r="ATM36" s="49"/>
      <c r="ATN36" s="49"/>
      <c r="ATO36" s="49"/>
      <c r="ATP36" s="49"/>
      <c r="ATQ36" s="49"/>
      <c r="ATR36" s="67"/>
      <c r="ATS36" s="68"/>
      <c r="ATT36" s="48"/>
      <c r="ATU36" s="49"/>
      <c r="ATV36" s="49"/>
      <c r="ATW36" s="49"/>
      <c r="ATX36" s="49"/>
      <c r="ATY36" s="49"/>
      <c r="ATZ36" s="67"/>
      <c r="AUA36" s="68"/>
      <c r="AUB36" s="48"/>
      <c r="AUC36" s="49"/>
      <c r="AUD36" s="49"/>
      <c r="AUE36" s="49"/>
      <c r="AUF36" s="49"/>
      <c r="AUG36" s="49"/>
      <c r="AUH36" s="67"/>
      <c r="AUI36" s="68"/>
      <c r="AUJ36" s="54"/>
      <c r="AUK36" s="127"/>
      <c r="AUL36" s="127"/>
      <c r="AUM36" s="127"/>
      <c r="AUN36" s="127"/>
      <c r="AUO36" s="127"/>
      <c r="AUP36" s="67"/>
      <c r="AUQ36" s="68"/>
      <c r="AUR36" s="48"/>
      <c r="AUS36" s="49"/>
      <c r="AUT36" s="49"/>
      <c r="AUU36" s="49"/>
      <c r="AUV36" s="49"/>
      <c r="AUW36" s="49"/>
      <c r="AUX36" s="67"/>
      <c r="AUY36" s="68"/>
      <c r="AUZ36" s="48"/>
      <c r="AVA36" s="49"/>
      <c r="AVB36" s="49"/>
      <c r="AVC36" s="49"/>
      <c r="AVD36" s="49"/>
      <c r="AVE36" s="49"/>
      <c r="AVF36" s="67"/>
      <c r="AVG36" s="68"/>
      <c r="AVH36" s="48"/>
      <c r="AVI36" s="49"/>
      <c r="AVJ36" s="49"/>
      <c r="AVK36" s="49"/>
      <c r="AVL36" s="49"/>
      <c r="AVM36" s="49"/>
      <c r="AVN36" s="67"/>
      <c r="AVO36" s="68"/>
      <c r="AVP36" s="48"/>
      <c r="AVQ36" s="49"/>
      <c r="AVR36" s="49"/>
      <c r="AVS36" s="49"/>
      <c r="AVT36" s="49"/>
      <c r="AVU36" s="49"/>
      <c r="AVV36" s="67"/>
      <c r="AVW36" s="68"/>
      <c r="AVX36" s="48"/>
      <c r="AVY36" s="49"/>
      <c r="AVZ36" s="49"/>
      <c r="AWA36" s="49"/>
      <c r="AWB36" s="49"/>
      <c r="AWC36" s="49"/>
      <c r="AWD36" s="67"/>
      <c r="AWE36" s="68"/>
      <c r="AWF36" s="48"/>
      <c r="AWG36" s="49"/>
      <c r="AWH36" s="49"/>
      <c r="AWI36" s="49"/>
      <c r="AWJ36" s="49"/>
      <c r="AWK36" s="49"/>
      <c r="AWL36" s="67"/>
      <c r="AWM36" s="184"/>
      <c r="AWN36" s="48"/>
      <c r="AWO36" s="49"/>
      <c r="AWP36" s="49"/>
      <c r="AWQ36" s="49"/>
      <c r="AWR36" s="49"/>
      <c r="AWS36" s="49"/>
      <c r="AWT36" s="42"/>
      <c r="AWU36" s="43"/>
      <c r="AWV36" s="48"/>
      <c r="AWW36" s="49"/>
      <c r="AWX36" s="49"/>
      <c r="AWY36" s="49"/>
      <c r="AWZ36" s="49"/>
      <c r="AXA36" s="49"/>
      <c r="AXB36" s="42"/>
      <c r="AXC36" s="43"/>
      <c r="AXD36" s="48"/>
      <c r="AXE36" s="49"/>
      <c r="AXF36" s="49"/>
      <c r="AXG36" s="49"/>
      <c r="AXH36" s="49"/>
      <c r="AXI36" s="49"/>
      <c r="AXJ36" s="42"/>
      <c r="AXK36" s="43"/>
      <c r="AXL36" s="48"/>
      <c r="AXM36" s="49"/>
      <c r="AXN36" s="49"/>
      <c r="AXO36" s="49"/>
      <c r="AXP36" s="49"/>
      <c r="AXQ36" s="49"/>
      <c r="AXR36" s="42"/>
      <c r="AXS36" s="43"/>
      <c r="AXT36" s="48"/>
      <c r="AXU36" s="49"/>
      <c r="AXV36" s="49"/>
      <c r="AXW36" s="49"/>
      <c r="AXX36" s="49"/>
      <c r="AXY36" s="49"/>
      <c r="AXZ36" s="42"/>
      <c r="AYA36" s="43"/>
      <c r="AYB36" s="48"/>
      <c r="AYC36" s="49"/>
      <c r="AYD36" s="49"/>
      <c r="AYE36" s="49"/>
      <c r="AYF36" s="49"/>
      <c r="AYG36" s="49"/>
      <c r="AYH36" s="42"/>
      <c r="AYI36" s="43"/>
      <c r="AYJ36" s="48"/>
      <c r="AYK36" s="49"/>
      <c r="AYL36" s="49"/>
      <c r="AYM36" s="49"/>
      <c r="AYN36" s="49"/>
      <c r="AYO36" s="49"/>
      <c r="AYP36" s="42"/>
      <c r="AYQ36" s="43"/>
      <c r="AYR36" s="48"/>
      <c r="AYS36" s="49"/>
      <c r="AYT36" s="49"/>
      <c r="AYU36" s="49"/>
      <c r="AYV36" s="49"/>
      <c r="AYW36" s="49"/>
      <c r="AYX36" s="42"/>
      <c r="AYY36" s="43"/>
      <c r="AYZ36" s="48"/>
      <c r="AZA36" s="49"/>
      <c r="AZB36" s="49"/>
      <c r="AZC36" s="49"/>
      <c r="AZD36" s="49"/>
      <c r="AZE36" s="49"/>
      <c r="AZF36" s="42"/>
      <c r="AZG36" s="43"/>
      <c r="AZH36" s="48"/>
      <c r="AZI36" s="49"/>
      <c r="AZJ36" s="49"/>
      <c r="AZK36" s="49"/>
      <c r="AZL36" s="49"/>
      <c r="AZM36" s="49"/>
      <c r="AZN36" s="42"/>
      <c r="AZO36" s="43"/>
      <c r="AZP36" s="48"/>
      <c r="AZQ36" s="49"/>
      <c r="AZR36" s="49"/>
      <c r="AZS36" s="49"/>
      <c r="AZT36" s="49"/>
      <c r="AZU36" s="49"/>
      <c r="AZV36" s="42"/>
      <c r="AZW36" s="43"/>
      <c r="AZX36" s="82"/>
      <c r="AZY36" s="83"/>
      <c r="AZZ36" s="83"/>
      <c r="BAA36" s="83"/>
      <c r="BAB36" s="83"/>
      <c r="BAC36" s="83"/>
      <c r="BAD36" s="42"/>
      <c r="BAE36" s="43"/>
      <c r="BAF36" s="48"/>
      <c r="BAG36" s="49"/>
      <c r="BAH36" s="49"/>
      <c r="BAI36" s="49"/>
      <c r="BAJ36" s="49"/>
      <c r="BAK36" s="49"/>
      <c r="BAL36" s="42"/>
      <c r="BAM36" s="43"/>
      <c r="BAN36" s="48"/>
      <c r="BAO36" s="49"/>
      <c r="BAP36" s="49"/>
      <c r="BAQ36" s="49"/>
      <c r="BAR36" s="49"/>
      <c r="BAS36" s="49"/>
      <c r="BAT36" s="42"/>
      <c r="BAU36" s="43"/>
      <c r="BAV36" s="48"/>
      <c r="BAW36" s="49"/>
      <c r="BAX36" s="49"/>
      <c r="BAY36" s="49"/>
      <c r="BAZ36" s="49"/>
      <c r="BBA36" s="49"/>
      <c r="BBB36" s="42"/>
      <c r="BBC36" s="43"/>
      <c r="BBD36" s="48"/>
      <c r="BBE36" s="49"/>
      <c r="BBF36" s="49"/>
      <c r="BBG36" s="49"/>
      <c r="BBH36" s="49"/>
      <c r="BBI36" s="49"/>
      <c r="BBJ36" s="42"/>
      <c r="BBK36" s="43"/>
      <c r="BBL36" s="48"/>
      <c r="BBM36" s="49"/>
      <c r="BBN36" s="49"/>
      <c r="BBO36" s="49"/>
      <c r="BBP36" s="49"/>
      <c r="BBQ36" s="49"/>
      <c r="BBR36" s="42"/>
      <c r="BBS36" s="43"/>
      <c r="BBT36" s="48"/>
      <c r="BBU36" s="49"/>
      <c r="BBV36" s="49"/>
      <c r="BBW36" s="49"/>
      <c r="BBX36" s="49"/>
      <c r="BBY36" s="49"/>
      <c r="BBZ36" s="42"/>
      <c r="BCA36" s="43"/>
      <c r="BCB36" s="48"/>
      <c r="BCC36" s="49"/>
      <c r="BCD36" s="49"/>
      <c r="BCE36" s="49"/>
      <c r="BCF36" s="49"/>
      <c r="BCG36" s="49"/>
      <c r="BCH36" s="42"/>
      <c r="BCI36" s="43"/>
      <c r="BCJ36" s="48"/>
      <c r="BCK36" s="49"/>
      <c r="BCL36" s="49"/>
      <c r="BCM36" s="49"/>
      <c r="BCN36" s="49"/>
      <c r="BCO36" s="49"/>
      <c r="BCP36" s="42"/>
      <c r="BCQ36" s="43"/>
      <c r="BCR36" s="48"/>
      <c r="BCS36" s="49"/>
      <c r="BCT36" s="49"/>
      <c r="BCU36" s="49"/>
      <c r="BCV36" s="49"/>
      <c r="BCW36" s="49"/>
      <c r="BCX36" s="42"/>
      <c r="BCY36" s="43"/>
      <c r="BCZ36" s="48"/>
      <c r="BDA36" s="49"/>
      <c r="BDB36" s="49"/>
      <c r="BDC36" s="49"/>
      <c r="BDD36" s="49"/>
      <c r="BDE36" s="49"/>
      <c r="BDF36" s="42"/>
      <c r="BDG36" s="43"/>
      <c r="BDH36" s="48"/>
      <c r="BDI36" s="49"/>
      <c r="BDJ36" s="49"/>
      <c r="BDK36" s="49"/>
      <c r="BDL36" s="49"/>
      <c r="BDM36" s="49"/>
      <c r="BDN36" s="42"/>
      <c r="BDO36" s="43"/>
      <c r="BDP36" s="48"/>
      <c r="BDQ36" s="49"/>
      <c r="BDR36" s="49"/>
      <c r="BDS36" s="49"/>
      <c r="BDT36" s="49"/>
      <c r="BDU36" s="49"/>
      <c r="BDV36" s="42"/>
      <c r="BDW36" s="43"/>
      <c r="BDX36" s="48"/>
      <c r="BDY36" s="49"/>
      <c r="BDZ36" s="49"/>
      <c r="BEA36" s="49"/>
      <c r="BEB36" s="49"/>
      <c r="BEC36" s="49"/>
      <c r="BED36" s="42"/>
      <c r="BEE36" s="43"/>
      <c r="BEF36" s="48"/>
      <c r="BEG36" s="49"/>
      <c r="BEH36" s="49"/>
      <c r="BEI36" s="49"/>
      <c r="BEJ36" s="49"/>
      <c r="BEK36" s="49"/>
      <c r="BEL36" s="42"/>
      <c r="BEM36" s="43"/>
      <c r="BEN36" s="48"/>
      <c r="BEO36" s="49"/>
      <c r="BEP36" s="49"/>
      <c r="BEQ36" s="49"/>
      <c r="BER36" s="49"/>
      <c r="BES36" s="49"/>
      <c r="BET36" s="42"/>
      <c r="BEU36" s="43"/>
      <c r="BEV36" s="82"/>
      <c r="BEW36" s="83"/>
      <c r="BEX36" s="83"/>
      <c r="BEY36" s="83"/>
      <c r="BEZ36" s="83"/>
      <c r="BFA36" s="83"/>
      <c r="BFB36" s="42"/>
      <c r="BFC36" s="43"/>
      <c r="BFD36" s="48"/>
      <c r="BFE36" s="49"/>
      <c r="BFF36" s="49"/>
      <c r="BFG36" s="49"/>
      <c r="BFH36" s="49"/>
      <c r="BFI36" s="49"/>
      <c r="BFJ36" s="42"/>
      <c r="BFK36" s="43"/>
      <c r="BFL36" s="48"/>
      <c r="BFM36" s="49"/>
      <c r="BFN36" s="49"/>
      <c r="BFO36" s="49"/>
      <c r="BFP36" s="49"/>
      <c r="BFQ36" s="49"/>
      <c r="BFR36" s="42"/>
      <c r="BFS36" s="43"/>
      <c r="BFT36" s="48"/>
      <c r="BFU36" s="49"/>
      <c r="BFV36" s="49"/>
      <c r="BFW36" s="49"/>
      <c r="BFX36" s="49"/>
      <c r="BFY36" s="49"/>
      <c r="BFZ36" s="42"/>
      <c r="BGA36" s="43"/>
      <c r="BGB36" s="48"/>
      <c r="BGC36" s="49"/>
      <c r="BGD36" s="49"/>
      <c r="BGE36" s="49"/>
      <c r="BGF36" s="49"/>
      <c r="BGG36" s="49"/>
      <c r="BGH36" s="42"/>
      <c r="BGI36" s="43"/>
      <c r="BGJ36" s="48"/>
      <c r="BGK36" s="49"/>
      <c r="BGL36" s="49"/>
      <c r="BGM36" s="49"/>
      <c r="BGN36" s="49"/>
      <c r="BGO36" s="49"/>
      <c r="BGP36" s="42"/>
      <c r="BGQ36" s="43"/>
      <c r="BGR36" s="48"/>
      <c r="BGS36" s="49"/>
      <c r="BGT36" s="49"/>
      <c r="BGU36" s="49"/>
      <c r="BGV36" s="49"/>
      <c r="BGW36" s="49"/>
      <c r="BGX36" s="42"/>
      <c r="BGY36" s="43"/>
      <c r="BGZ36" s="239"/>
      <c r="BHA36" s="1"/>
      <c r="BHB36" s="1"/>
      <c r="BHC36" s="1"/>
      <c r="BHD36" s="1"/>
      <c r="BHE36" s="1"/>
      <c r="BHF36" s="42"/>
      <c r="BHG36" s="43"/>
      <c r="BHH36" s="48"/>
      <c r="BHI36" s="49"/>
      <c r="BHJ36" s="49"/>
      <c r="BHK36" s="49"/>
      <c r="BHL36" s="49"/>
      <c r="BHM36" s="49"/>
      <c r="BHN36" s="42"/>
      <c r="BHO36" s="43"/>
      <c r="BHP36" s="48"/>
      <c r="BHQ36" s="49"/>
      <c r="BHR36" s="49"/>
      <c r="BHS36" s="49"/>
      <c r="BHT36" s="49"/>
      <c r="BHU36" s="49"/>
      <c r="BHV36" s="42"/>
      <c r="BHW36" s="43"/>
      <c r="BHX36" s="48"/>
      <c r="BHY36" s="49"/>
      <c r="BHZ36" s="49"/>
      <c r="BIA36" s="49"/>
      <c r="BIB36" s="49"/>
      <c r="BIC36" s="49"/>
      <c r="BID36" s="42"/>
      <c r="BIE36" s="43"/>
      <c r="BIF36" s="48"/>
      <c r="BIG36" s="49"/>
      <c r="BIH36" s="49"/>
      <c r="BII36" s="49"/>
      <c r="BIJ36" s="49"/>
      <c r="BIK36" s="49"/>
      <c r="BIL36" s="42"/>
      <c r="BIM36" s="43"/>
      <c r="BIN36" s="48"/>
      <c r="BIO36" s="49"/>
      <c r="BIP36" s="49"/>
      <c r="BIQ36" s="49"/>
      <c r="BIR36" s="49"/>
      <c r="BIS36" s="49"/>
      <c r="BIT36" s="42"/>
      <c r="BIU36" s="101"/>
      <c r="BIV36" s="195"/>
      <c r="BIW36" s="49"/>
      <c r="BIX36" s="49"/>
      <c r="BIY36" s="49"/>
      <c r="BIZ36" s="49"/>
      <c r="BJA36" s="49"/>
      <c r="BJB36" s="42"/>
      <c r="BJC36" s="101"/>
      <c r="BJD36" s="48"/>
      <c r="BJE36" s="49"/>
      <c r="BJF36" s="49"/>
      <c r="BJG36" s="49"/>
      <c r="BJH36" s="49"/>
      <c r="BJI36" s="49"/>
      <c r="BJJ36" s="42"/>
      <c r="BJK36" s="43"/>
      <c r="BJL36" s="48"/>
      <c r="BJM36" s="49"/>
      <c r="BJN36" s="49"/>
      <c r="BJO36" s="49"/>
      <c r="BJP36" s="49"/>
      <c r="BJQ36" s="49"/>
      <c r="BJR36" s="42"/>
      <c r="BJS36" s="43"/>
      <c r="BJT36" s="48"/>
      <c r="BJU36" s="49"/>
      <c r="BJV36" s="49"/>
      <c r="BJW36" s="49"/>
      <c r="BJX36" s="49"/>
      <c r="BJY36" s="49"/>
      <c r="BJZ36" s="42"/>
      <c r="BKA36" s="43"/>
      <c r="BKB36" s="48"/>
      <c r="BKC36" s="49"/>
      <c r="BKD36" s="49"/>
      <c r="BKE36" s="49"/>
      <c r="BKF36" s="49"/>
      <c r="BKG36" s="49"/>
      <c r="BKH36" s="67"/>
      <c r="BKI36" s="68"/>
      <c r="BKJ36" s="48"/>
      <c r="BKK36" s="49"/>
      <c r="BKL36" s="49"/>
      <c r="BKM36" s="49"/>
      <c r="BKN36" s="49"/>
      <c r="BKO36" s="49"/>
      <c r="BKP36" s="42"/>
      <c r="BKQ36" s="43"/>
      <c r="BKR36" s="48"/>
      <c r="BKS36" s="49"/>
      <c r="BKT36" s="49"/>
      <c r="BKU36" s="49"/>
      <c r="BKV36" s="49"/>
      <c r="BKW36" s="49"/>
      <c r="BKX36" s="42"/>
      <c r="BKY36" s="43"/>
      <c r="BKZ36" s="48"/>
      <c r="BLA36" s="49"/>
      <c r="BLB36" s="49"/>
      <c r="BLC36" s="49"/>
      <c r="BLD36" s="49"/>
      <c r="BLE36" s="49"/>
      <c r="BLF36" s="42"/>
      <c r="BLG36" s="43"/>
      <c r="BLH36" s="48"/>
      <c r="BLI36" s="49"/>
      <c r="BLJ36" s="49"/>
      <c r="BLK36" s="49"/>
      <c r="BLL36" s="49"/>
      <c r="BLM36" s="49"/>
      <c r="BLN36" s="42"/>
      <c r="BLO36" s="43"/>
      <c r="BLP36" s="48"/>
      <c r="BLQ36" s="49"/>
      <c r="BLR36" s="49"/>
      <c r="BLS36" s="49"/>
      <c r="BLT36" s="49"/>
      <c r="BLU36" s="49"/>
      <c r="BLV36" s="42"/>
      <c r="BLW36" s="43"/>
      <c r="BLX36" s="48"/>
      <c r="BLY36" s="49"/>
      <c r="BLZ36" s="49"/>
      <c r="BMA36" s="49"/>
      <c r="BMB36" s="49"/>
      <c r="BMC36" s="49"/>
      <c r="BMD36" s="42"/>
      <c r="BME36" s="43"/>
      <c r="BMF36" s="48"/>
      <c r="BMG36" s="49"/>
      <c r="BMH36" s="49"/>
      <c r="BMI36" s="49"/>
      <c r="BMJ36" s="49"/>
      <c r="BMK36" s="49"/>
      <c r="BML36" s="42"/>
      <c r="BMM36" s="43"/>
      <c r="BMN36" s="48"/>
      <c r="BMO36" s="49"/>
      <c r="BMP36" s="49"/>
      <c r="BMQ36" s="49"/>
      <c r="BMR36" s="49"/>
      <c r="BMS36" s="49"/>
      <c r="BMT36" s="42"/>
      <c r="BMU36" s="43"/>
      <c r="BMV36" s="48"/>
      <c r="BMW36" s="49"/>
      <c r="BMX36" s="49"/>
      <c r="BMY36" s="49"/>
      <c r="BMZ36" s="49"/>
      <c r="BNA36" s="49"/>
      <c r="BNB36" s="42"/>
      <c r="BNC36" s="43"/>
      <c r="BND36" s="48"/>
      <c r="BNE36" s="49"/>
      <c r="BNF36" s="49"/>
      <c r="BNG36" s="49"/>
      <c r="BNH36" s="49"/>
      <c r="BNI36" s="49"/>
      <c r="BNJ36" s="42"/>
      <c r="BNK36" s="43"/>
      <c r="BNL36" s="48"/>
      <c r="BNM36" s="49"/>
      <c r="BNN36" s="49"/>
      <c r="BNO36" s="49"/>
      <c r="BNP36" s="49"/>
      <c r="BNQ36" s="49"/>
      <c r="BNR36" s="42"/>
      <c r="BNS36" s="43"/>
      <c r="BNT36" s="48"/>
      <c r="BNU36" s="49"/>
      <c r="BNV36" s="49"/>
      <c r="BNW36" s="49"/>
      <c r="BNX36" s="49"/>
      <c r="BNY36" s="49"/>
      <c r="BNZ36" s="42"/>
      <c r="BOA36" s="43"/>
      <c r="BOB36" s="48"/>
      <c r="BOC36" s="49"/>
      <c r="BOD36" s="49"/>
      <c r="BOE36" s="49"/>
      <c r="BOF36" s="49"/>
      <c r="BOG36" s="49"/>
      <c r="BOH36" s="42"/>
      <c r="BOI36" s="43"/>
      <c r="BOJ36" s="48"/>
      <c r="BOK36" s="49"/>
      <c r="BOL36" s="49"/>
      <c r="BOM36" s="49"/>
      <c r="BON36" s="49"/>
      <c r="BOO36" s="49"/>
      <c r="BOP36" s="42"/>
      <c r="BOQ36" s="43"/>
      <c r="BOR36" s="48"/>
      <c r="BOS36" s="49"/>
      <c r="BOT36" s="49"/>
      <c r="BOU36" s="49"/>
      <c r="BOV36" s="49"/>
      <c r="BOW36" s="49"/>
      <c r="BOX36" s="42"/>
      <c r="BOY36" s="43"/>
      <c r="BOZ36" s="48"/>
      <c r="BPA36" s="49"/>
      <c r="BPB36" s="49"/>
      <c r="BPC36" s="49"/>
      <c r="BPD36" s="49"/>
      <c r="BPE36" s="49"/>
      <c r="BPF36" s="42"/>
      <c r="BPG36" s="43"/>
      <c r="BPH36" s="48"/>
      <c r="BPI36" s="49"/>
      <c r="BPJ36" s="49"/>
      <c r="BPK36" s="49"/>
      <c r="BPL36" s="49"/>
      <c r="BPM36" s="49"/>
      <c r="BPN36" s="42"/>
      <c r="BPO36" s="43"/>
      <c r="BPP36" s="48"/>
      <c r="BPQ36" s="49"/>
      <c r="BPR36" s="49"/>
      <c r="BPS36" s="49"/>
      <c r="BPT36" s="49"/>
      <c r="BPU36" s="49"/>
      <c r="BPV36" s="42"/>
      <c r="BPW36" s="43"/>
      <c r="BPX36" s="48"/>
      <c r="BPY36" s="49"/>
      <c r="BPZ36" s="49"/>
      <c r="BQA36" s="49"/>
      <c r="BQB36" s="49"/>
      <c r="BQC36" s="49"/>
      <c r="BQD36" s="67"/>
      <c r="BQE36" s="43"/>
      <c r="BQF36" s="48"/>
      <c r="BQG36" s="49"/>
      <c r="BQH36" s="49"/>
      <c r="BQI36" s="49"/>
      <c r="BQJ36" s="49"/>
      <c r="BQK36" s="49"/>
      <c r="BQL36" s="67"/>
      <c r="BQM36" s="43"/>
      <c r="BQN36" s="48"/>
      <c r="BQO36" s="49"/>
      <c r="BQP36" s="49"/>
      <c r="BQQ36" s="49"/>
      <c r="BQR36" s="49"/>
      <c r="BQS36" s="49"/>
      <c r="BQT36" s="67"/>
      <c r="BQU36" s="43"/>
      <c r="BQV36" s="48"/>
      <c r="BQW36" s="49"/>
      <c r="BQX36" s="49"/>
      <c r="BQY36" s="49"/>
      <c r="BQZ36" s="49"/>
      <c r="BRA36" s="49"/>
      <c r="BRB36" s="67"/>
      <c r="BRC36" s="43"/>
      <c r="BRD36" s="48"/>
      <c r="BRE36" s="49"/>
      <c r="BRF36" s="49"/>
      <c r="BRG36" s="49"/>
      <c r="BRH36" s="49"/>
      <c r="BRI36" s="49"/>
      <c r="BRJ36" s="67"/>
      <c r="BRK36" s="43"/>
      <c r="BRL36" s="63"/>
      <c r="BRM36" s="64"/>
      <c r="BRN36" s="64"/>
      <c r="BRO36" s="64"/>
      <c r="BRP36" s="64"/>
      <c r="BRQ36" s="64"/>
      <c r="BRR36" s="67"/>
      <c r="BRS36" s="68"/>
      <c r="BRT36" s="63"/>
      <c r="BRU36" s="64"/>
      <c r="BRV36" s="64"/>
      <c r="BRW36" s="64"/>
      <c r="BRX36" s="64"/>
      <c r="BRY36" s="64"/>
      <c r="BRZ36" s="67"/>
      <c r="BSA36" s="43"/>
      <c r="BSB36" s="48"/>
      <c r="BSC36" s="49"/>
      <c r="BSD36" s="49"/>
      <c r="BSE36" s="49"/>
      <c r="BSF36" s="49"/>
      <c r="BSG36" s="49"/>
      <c r="BSH36" s="67"/>
      <c r="BSI36" s="43"/>
      <c r="BSJ36" s="48"/>
      <c r="BSK36" s="49"/>
      <c r="BSL36" s="49"/>
      <c r="BSM36" s="49"/>
      <c r="BSN36" s="49"/>
      <c r="BSO36" s="49"/>
      <c r="BSP36" s="67"/>
      <c r="BSQ36" s="43"/>
      <c r="BSR36" s="48"/>
      <c r="BSS36" s="49"/>
      <c r="BST36" s="49"/>
      <c r="BSU36" s="49"/>
      <c r="BSV36" s="49"/>
      <c r="BSW36" s="49"/>
      <c r="BSX36" s="67"/>
      <c r="BSY36" s="43"/>
      <c r="BSZ36" s="48"/>
      <c r="BTA36" s="49"/>
      <c r="BTB36" s="49"/>
      <c r="BTC36" s="49"/>
      <c r="BTD36" s="49"/>
      <c r="BTE36" s="49"/>
      <c r="BTF36" s="67"/>
      <c r="BTG36" s="43"/>
      <c r="BTH36" s="48"/>
      <c r="BTI36" s="49"/>
      <c r="BTJ36" s="49"/>
      <c r="BTK36" s="49"/>
      <c r="BTL36" s="49"/>
      <c r="BTM36" s="49"/>
      <c r="BTN36" s="67"/>
      <c r="BTO36" s="68"/>
      <c r="BTP36" s="48"/>
      <c r="BTQ36" s="49"/>
      <c r="BTR36" s="49"/>
      <c r="BTS36" s="49"/>
      <c r="BTT36" s="49"/>
      <c r="BTU36" s="49"/>
      <c r="BTV36" s="67"/>
      <c r="BTW36" s="43"/>
      <c r="BTX36" s="48"/>
      <c r="BTY36" s="49"/>
      <c r="BTZ36" s="49"/>
      <c r="BUA36" s="49"/>
      <c r="BUB36" s="49"/>
      <c r="BUC36" s="49"/>
      <c r="BUD36" s="67"/>
      <c r="BUE36" s="68"/>
      <c r="BUF36" s="48"/>
      <c r="BUG36" s="49"/>
      <c r="BUH36" s="49"/>
      <c r="BUI36" s="49"/>
      <c r="BUJ36" s="49"/>
      <c r="BUK36" s="49"/>
      <c r="BUL36" s="67"/>
      <c r="BUM36" s="68"/>
      <c r="BUN36" s="48"/>
      <c r="BUO36" s="49"/>
      <c r="BUP36" s="49"/>
      <c r="BUQ36" s="49"/>
      <c r="BUR36" s="49"/>
      <c r="BUS36" s="49"/>
      <c r="BUT36" s="67"/>
      <c r="BUU36" s="68"/>
      <c r="BUV36" s="48"/>
      <c r="BUW36" s="49"/>
      <c r="BUX36" s="49"/>
      <c r="BUY36" s="49"/>
      <c r="BUZ36" s="49"/>
      <c r="BVA36" s="49"/>
      <c r="BVB36" s="67"/>
      <c r="BVC36" s="68"/>
      <c r="BVD36" s="48"/>
      <c r="BVE36" s="49"/>
      <c r="BVF36" s="49"/>
      <c r="BVG36" s="49"/>
      <c r="BVH36" s="49"/>
      <c r="BVI36" s="49"/>
      <c r="BVJ36" s="67"/>
      <c r="BVK36" s="68"/>
      <c r="BVL36" s="48"/>
      <c r="BVM36" s="49"/>
      <c r="BVN36" s="49"/>
      <c r="BVO36" s="49"/>
      <c r="BVP36" s="49"/>
      <c r="BVQ36" s="49"/>
      <c r="BVR36" s="67"/>
      <c r="BVS36" s="68"/>
      <c r="BVT36" s="48"/>
      <c r="BVU36" s="49"/>
      <c r="BVV36" s="49"/>
      <c r="BVW36" s="49"/>
      <c r="BVX36" s="49"/>
      <c r="BVY36" s="49"/>
      <c r="BVZ36" s="67"/>
      <c r="BWA36" s="68"/>
      <c r="BWB36" s="48"/>
      <c r="BWC36" s="49"/>
      <c r="BWD36" s="49"/>
      <c r="BWE36" s="49"/>
      <c r="BWF36" s="49"/>
      <c r="BWG36" s="49"/>
      <c r="BWH36" s="67"/>
      <c r="BWI36" s="68"/>
      <c r="BWJ36" s="48"/>
      <c r="BWK36" s="49"/>
      <c r="BWL36" s="49"/>
      <c r="BWM36" s="49"/>
      <c r="BWN36" s="49"/>
      <c r="BWO36" s="49"/>
      <c r="BWP36" s="67"/>
      <c r="BWQ36" s="68"/>
      <c r="BWR36" s="48"/>
      <c r="BWS36" s="49"/>
      <c r="BWT36" s="49"/>
      <c r="BWU36" s="49"/>
      <c r="BWV36" s="49"/>
      <c r="BWW36" s="49"/>
      <c r="BWX36" s="67"/>
      <c r="BWY36" s="68"/>
      <c r="BWZ36" s="48"/>
      <c r="BXA36" s="49"/>
      <c r="BXB36" s="49"/>
      <c r="BXC36" s="49"/>
      <c r="BXD36" s="49"/>
      <c r="BXE36" s="49"/>
      <c r="BXF36" s="67"/>
      <c r="BXG36" s="68"/>
      <c r="BXH36" s="48"/>
      <c r="BXI36" s="49"/>
      <c r="BXJ36" s="49"/>
      <c r="BXK36" s="49"/>
      <c r="BXL36" s="49"/>
      <c r="BXM36" s="49"/>
      <c r="BXN36" s="67"/>
      <c r="BXO36" s="68"/>
      <c r="BXP36" s="63"/>
      <c r="BXQ36" s="64"/>
      <c r="BXR36" s="64"/>
      <c r="BXS36" s="64"/>
      <c r="BXT36" s="64"/>
      <c r="BXU36" s="64"/>
      <c r="BXV36" s="67"/>
      <c r="BXW36" s="68"/>
      <c r="BXX36" s="48"/>
      <c r="BXY36" s="49"/>
      <c r="BXZ36" s="49"/>
      <c r="BYA36" s="49"/>
      <c r="BYB36" s="49"/>
      <c r="BYC36" s="49"/>
      <c r="BYD36" s="67"/>
      <c r="BYE36" s="68"/>
      <c r="BYF36" s="48"/>
      <c r="BYG36" s="49"/>
      <c r="BYH36" s="49"/>
      <c r="BYI36" s="49"/>
      <c r="BYJ36" s="49"/>
      <c r="BYK36" s="49"/>
      <c r="BYL36" s="67"/>
      <c r="BYM36" s="68"/>
      <c r="BYN36" s="48"/>
      <c r="BYO36" s="49"/>
      <c r="BYP36" s="49"/>
      <c r="BYQ36" s="49"/>
      <c r="BYR36" s="49"/>
      <c r="BYS36" s="49"/>
      <c r="BYT36" s="67"/>
      <c r="BYU36" s="68"/>
      <c r="BYV36" s="48"/>
      <c r="BYW36" s="49"/>
      <c r="BYX36" s="49"/>
      <c r="BYY36" s="49"/>
      <c r="BYZ36" s="49"/>
      <c r="BZA36" s="49"/>
      <c r="BZB36" s="67"/>
      <c r="BZC36" s="68"/>
      <c r="BZD36" s="48"/>
      <c r="BZE36" s="49"/>
      <c r="BZF36" s="49"/>
      <c r="BZG36" s="49"/>
      <c r="BZH36" s="49"/>
      <c r="BZI36" s="49"/>
      <c r="BZJ36" s="67"/>
      <c r="BZK36" s="68"/>
      <c r="BZL36" s="48"/>
      <c r="BZM36" s="49"/>
      <c r="BZN36" s="49"/>
      <c r="BZO36" s="49"/>
      <c r="BZP36" s="49"/>
      <c r="BZQ36" s="49"/>
      <c r="BZR36" s="67"/>
      <c r="BZS36" s="68"/>
      <c r="BZT36" s="48"/>
      <c r="BZU36" s="49"/>
      <c r="BZV36" s="49"/>
      <c r="BZW36" s="49"/>
      <c r="BZX36" s="49"/>
      <c r="BZY36" s="49"/>
      <c r="BZZ36" s="67"/>
      <c r="CAA36" s="68"/>
      <c r="CAB36" s="48"/>
      <c r="CAC36" s="49"/>
      <c r="CAD36" s="49"/>
      <c r="CAE36" s="49"/>
      <c r="CAF36" s="49"/>
      <c r="CAG36" s="49"/>
      <c r="CAH36" s="67"/>
      <c r="CAI36" s="68"/>
      <c r="CAJ36" s="48"/>
      <c r="CAK36" s="49"/>
      <c r="CAL36" s="49"/>
      <c r="CAM36" s="49"/>
      <c r="CAN36" s="49"/>
      <c r="CAO36" s="49"/>
      <c r="CAP36" s="67"/>
      <c r="CAQ36" s="68"/>
      <c r="CAR36" s="48"/>
      <c r="CAS36" s="49"/>
      <c r="CAT36" s="49"/>
      <c r="CAU36" s="49"/>
      <c r="CAV36" s="49"/>
      <c r="CAW36" s="49"/>
      <c r="CAX36" s="67"/>
      <c r="CAY36" s="68"/>
      <c r="CAZ36" s="48"/>
      <c r="CBA36" s="49"/>
      <c r="CBB36" s="49"/>
      <c r="CBC36" s="49"/>
      <c r="CBD36" s="49"/>
      <c r="CBE36" s="49"/>
      <c r="CBF36" s="67"/>
      <c r="CBG36" s="68"/>
      <c r="CBH36" s="48"/>
      <c r="CBI36" s="49"/>
      <c r="CBJ36" s="49"/>
      <c r="CBK36" s="49"/>
      <c r="CBL36" s="49"/>
      <c r="CBM36" s="49"/>
      <c r="CBN36" s="67"/>
      <c r="CBO36" s="68"/>
      <c r="CBP36" s="48"/>
      <c r="CBQ36" s="49"/>
      <c r="CBR36" s="49"/>
      <c r="CBS36" s="49"/>
      <c r="CBT36" s="49"/>
      <c r="CBU36" s="49"/>
      <c r="CBV36" s="67"/>
      <c r="CBW36" s="68"/>
      <c r="CBX36" s="48"/>
      <c r="CBY36" s="49"/>
      <c r="CBZ36" s="49"/>
      <c r="CCA36" s="49"/>
      <c r="CCB36" s="49"/>
      <c r="CCC36" s="49"/>
      <c r="CCD36" s="67"/>
      <c r="CCE36" s="68"/>
      <c r="CCF36" s="48"/>
      <c r="CCG36" s="49"/>
      <c r="CCH36" s="49"/>
      <c r="CCI36" s="49"/>
      <c r="CCJ36" s="49"/>
      <c r="CCK36" s="49"/>
      <c r="CCL36" s="67"/>
      <c r="CCM36" s="68"/>
      <c r="CCN36" s="48"/>
      <c r="CCO36" s="49"/>
      <c r="CCP36" s="49"/>
      <c r="CCQ36" s="49"/>
      <c r="CCR36" s="49"/>
      <c r="CCS36" s="49"/>
      <c r="CCT36" s="67"/>
      <c r="CCU36" s="68"/>
      <c r="CCV36" s="48"/>
      <c r="CCW36" s="49"/>
      <c r="CCX36" s="49"/>
      <c r="CCY36" s="49"/>
      <c r="CCZ36" s="49"/>
      <c r="CDA36" s="49"/>
      <c r="CDB36" s="67">
        <f t="shared" ref="CDB36:CDB46" si="1643">SUM(CCV36:CDA36)</f>
        <v>0</v>
      </c>
      <c r="CDC36" s="68">
        <f t="shared" ref="CDC36:CDC46" si="1644">CDB36/$CDC$5</f>
        <v>0</v>
      </c>
      <c r="CDD36" s="48"/>
      <c r="CDE36" s="49">
        <v>498</v>
      </c>
      <c r="CDF36" s="49"/>
      <c r="CDG36" s="49"/>
      <c r="CDH36" s="49"/>
      <c r="CDI36" s="49"/>
      <c r="CDJ36" s="67">
        <f t="shared" ref="CDJ36:CDJ46" si="1645">SUM(CDD36:CDI36)</f>
        <v>498</v>
      </c>
      <c r="CDK36" s="68">
        <f t="shared" ref="CDK36:CDK46" si="1646">CDJ36/$CDK$5</f>
        <v>83</v>
      </c>
      <c r="CDL36" s="48"/>
      <c r="CDM36" s="49"/>
      <c r="CDN36" s="49"/>
      <c r="CDO36" s="49"/>
      <c r="CDP36" s="49"/>
      <c r="CDQ36" s="49"/>
      <c r="CDR36" s="67">
        <f t="shared" ref="CDR36:CDR46" si="1647">SUM(CDL36:CDQ36)</f>
        <v>0</v>
      </c>
      <c r="CDS36" s="68">
        <f t="shared" ref="CDS36:CDS46" si="1648">CDR36/$CDS$5</f>
        <v>0</v>
      </c>
      <c r="CDT36" s="48"/>
      <c r="CDU36" s="49"/>
      <c r="CDV36" s="49"/>
      <c r="CDW36" s="49">
        <v>399</v>
      </c>
      <c r="CDX36" s="49"/>
      <c r="CDY36" s="49">
        <v>110</v>
      </c>
      <c r="CDZ36" s="67">
        <f t="shared" ref="CDZ36:CDZ46" si="1649">SUM(CDT36:CDY36)</f>
        <v>509</v>
      </c>
      <c r="CEA36" s="68">
        <f t="shared" ref="CEA36:CEA46" si="1650">CDZ36/$CEA$5</f>
        <v>84.833333333333329</v>
      </c>
      <c r="CEB36" s="48"/>
      <c r="CEC36" s="49"/>
      <c r="CED36" s="49"/>
      <c r="CEE36" s="49">
        <v>400</v>
      </c>
      <c r="CEF36" s="49"/>
      <c r="CEG36" s="49"/>
      <c r="CEH36" s="67">
        <f t="shared" ref="CEH36:CEH46" si="1651">SUM(CEB36:CEG36)</f>
        <v>400</v>
      </c>
      <c r="CEI36" s="68">
        <f t="shared" ref="CEI36:CEI46" si="1652">CEH36/$CEI$5</f>
        <v>66.666666666666671</v>
      </c>
      <c r="CEJ36" s="48"/>
      <c r="CEK36" s="49"/>
      <c r="CEL36" s="49">
        <v>327</v>
      </c>
      <c r="CEM36" s="49"/>
      <c r="CEN36" s="49"/>
      <c r="CEO36" s="49">
        <v>400</v>
      </c>
      <c r="CEP36" s="67">
        <f t="shared" ref="CEP36:CEP46" si="1653">SUM(CEJ36:CEO36)</f>
        <v>727</v>
      </c>
      <c r="CEQ36" s="68">
        <f t="shared" ref="CEQ36:CEQ46" si="1654">CEP36/$BXO$5</f>
        <v>121.16666666666667</v>
      </c>
      <c r="CER36" s="48"/>
      <c r="CES36" s="49">
        <v>301</v>
      </c>
      <c r="CET36" s="49"/>
      <c r="CEU36" s="49"/>
      <c r="CEV36" s="49"/>
      <c r="CEW36" s="49"/>
      <c r="CEX36" s="67">
        <f t="shared" ref="CEX36:CEX46" si="1655">SUM(CER36:CEW36)</f>
        <v>301</v>
      </c>
      <c r="CEY36" s="68">
        <f t="shared" ref="CEY36:CEY46" si="1656">CEX36/$CEY$5</f>
        <v>50.166666666666664</v>
      </c>
      <c r="CEZ36" s="48"/>
      <c r="CFA36" s="49"/>
      <c r="CFB36" s="49"/>
      <c r="CFC36" s="49">
        <v>110</v>
      </c>
      <c r="CFD36" s="49">
        <v>532</v>
      </c>
      <c r="CFE36" s="49"/>
      <c r="CFF36" s="67">
        <f t="shared" ref="CFF36:CFF46" si="1657">SUM(CEZ36:CFE36)</f>
        <v>642</v>
      </c>
      <c r="CFG36" s="68">
        <f t="shared" ref="CFG36:CFG46" si="1658">CFF36/$CFG$5</f>
        <v>107</v>
      </c>
      <c r="CFH36" s="48"/>
      <c r="CFI36" s="49"/>
      <c r="CFJ36" s="49"/>
      <c r="CFK36" s="49"/>
      <c r="CFL36" s="49"/>
      <c r="CFM36" s="49"/>
      <c r="CFN36" s="67">
        <f t="shared" ref="CFN36:CFN46" si="1659">SUM(CFH36:CFM36)</f>
        <v>0</v>
      </c>
      <c r="CFO36" s="68">
        <f t="shared" ref="CFO36:CFO46" si="1660">CFN36/$BYM$5</f>
        <v>0</v>
      </c>
      <c r="CFP36" s="48"/>
      <c r="CFQ36" s="49">
        <v>369</v>
      </c>
      <c r="CFR36" s="49"/>
      <c r="CFS36" s="49"/>
      <c r="CFT36" s="49">
        <v>8</v>
      </c>
      <c r="CFU36" s="49">
        <v>600</v>
      </c>
      <c r="CFV36" s="67">
        <f t="shared" ref="CFV36:CFV46" si="1661">SUM(CFP36:CFU36)</f>
        <v>977</v>
      </c>
      <c r="CFW36" s="68">
        <f t="shared" ref="CFW36:CFW46" si="1662">CFV36/$CFW$5</f>
        <v>162.83333333333334</v>
      </c>
      <c r="CFX36" s="48"/>
      <c r="CFY36" s="49"/>
      <c r="CFZ36" s="49"/>
      <c r="CGA36" s="49"/>
      <c r="CGB36" s="49"/>
      <c r="CGC36" s="49"/>
      <c r="CGD36" s="67">
        <f t="shared" ref="CGD36:CGD46" si="1663">SUM(CFX36:CGC36)</f>
        <v>0</v>
      </c>
      <c r="CGE36" s="68">
        <f t="shared" ref="CGE36:CGE46" si="1664">CGD36/$CGE$5</f>
        <v>0</v>
      </c>
      <c r="CGF36" s="48"/>
      <c r="CGG36" s="49"/>
      <c r="CGH36" s="49"/>
      <c r="CGI36" s="49"/>
      <c r="CGJ36" s="49"/>
      <c r="CGK36" s="49">
        <v>215</v>
      </c>
      <c r="CGL36" s="67">
        <f t="shared" ref="CGL36:CGL46" si="1665">SUM(CGF36:CGK36)</f>
        <v>215</v>
      </c>
      <c r="CGM36" s="68">
        <f t="shared" ref="CGM36:CGM46" si="1666">CGL36/$CGM$5</f>
        <v>35.833333333333336</v>
      </c>
      <c r="CGN36" s="48">
        <v>183</v>
      </c>
      <c r="CGO36" s="49"/>
      <c r="CGP36" s="49">
        <v>637</v>
      </c>
      <c r="CGQ36" s="49"/>
      <c r="CGR36" s="49"/>
      <c r="CGS36" s="49">
        <v>200</v>
      </c>
      <c r="CGT36" s="67">
        <f t="shared" ref="CGT36:CGT46" si="1667">SUM(CGN36:CGS36)</f>
        <v>1020</v>
      </c>
      <c r="CGU36" s="68">
        <f t="shared" ref="CGU36:CGU46" si="1668">CGT36/$CGU$29</f>
        <v>170</v>
      </c>
      <c r="CGV36" s="48"/>
      <c r="CGW36" s="49"/>
      <c r="CGX36" s="49"/>
      <c r="CGY36" s="49"/>
      <c r="CGZ36" s="49"/>
      <c r="CHA36" s="49">
        <v>604</v>
      </c>
      <c r="CHB36" s="67">
        <f t="shared" ref="CHB36:CHB46" si="1669">SUM(CGV36:CHA36)</f>
        <v>604</v>
      </c>
      <c r="CHC36" s="68">
        <f t="shared" ref="CHC36:CHC46" si="1670">CHB36/$CHC$5</f>
        <v>100.66666666666667</v>
      </c>
      <c r="CHD36" s="48"/>
      <c r="CHE36" s="49">
        <v>109</v>
      </c>
      <c r="CHF36" s="49"/>
      <c r="CHG36" s="49"/>
      <c r="CHH36" s="49"/>
      <c r="CHI36" s="49"/>
      <c r="CHJ36" s="67">
        <f t="shared" ref="CHJ36:CHJ46" si="1671">SUM(CHD36:CHI36)</f>
        <v>109</v>
      </c>
      <c r="CHK36" s="68">
        <f t="shared" ref="CHK36:CHK46" si="1672">CHJ36/$CHK$5</f>
        <v>18.166666666666668</v>
      </c>
      <c r="CHL36" s="48">
        <v>988</v>
      </c>
      <c r="CHM36" s="49"/>
      <c r="CHN36" s="49"/>
      <c r="CHO36" s="49"/>
      <c r="CHP36" s="49"/>
      <c r="CHQ36" s="49">
        <v>638</v>
      </c>
      <c r="CHR36" s="67">
        <f t="shared" ref="CHR36:CHR46" si="1673">SUM(CHL36:CHQ36)</f>
        <v>1626</v>
      </c>
      <c r="CHS36" s="68">
        <f t="shared" ref="CHS36:CHS46" si="1674">CHR36/$CHS$5</f>
        <v>271</v>
      </c>
      <c r="CHT36" s="48">
        <v>638</v>
      </c>
      <c r="CHU36" s="49"/>
      <c r="CHV36" s="49">
        <v>702</v>
      </c>
      <c r="CHW36" s="49"/>
      <c r="CHX36" s="49"/>
      <c r="CHY36" s="49"/>
      <c r="CHZ36" s="67">
        <f t="shared" ref="CHZ36:CHZ46" si="1675">SUM(CHT36:CHY36)</f>
        <v>1340</v>
      </c>
      <c r="CIA36" s="68">
        <f t="shared" ref="CIA36:CIA46" si="1676">CHZ36/CIA$5</f>
        <v>223.33333333333334</v>
      </c>
      <c r="CIB36" s="48">
        <v>394</v>
      </c>
      <c r="CIC36" s="49"/>
      <c r="CID36" s="49"/>
      <c r="CIE36" s="49"/>
      <c r="CIF36" s="49"/>
      <c r="CIG36" s="49"/>
      <c r="CIH36" s="67">
        <f t="shared" ref="CIH36:CIH46" si="1677">SUM(CIB36:CIG36)</f>
        <v>394</v>
      </c>
      <c r="CII36" s="68">
        <f t="shared" ref="CII36:CII46" si="1678">CIH36/$CII$5</f>
        <v>65.666666666666671</v>
      </c>
      <c r="CIJ36" s="48"/>
      <c r="CIK36" s="49">
        <v>211</v>
      </c>
      <c r="CIL36" s="49"/>
      <c r="CIM36" s="49"/>
      <c r="CIN36" s="49"/>
      <c r="CIO36" s="49"/>
      <c r="CIP36" s="67">
        <f t="shared" ref="CIP36:CIP46" si="1679">SUM(CIJ36:CIO36)</f>
        <v>211</v>
      </c>
      <c r="CIQ36" s="68">
        <f t="shared" ref="CIQ36:CIQ46" si="1680">CIP36/$CIQ$5</f>
        <v>35.166666666666664</v>
      </c>
      <c r="CIR36" s="48">
        <v>1599</v>
      </c>
      <c r="CIS36" s="49"/>
      <c r="CIT36" s="49"/>
      <c r="CIU36" s="49"/>
      <c r="CIV36" s="49"/>
      <c r="CIW36" s="49"/>
      <c r="CIX36" s="67">
        <f t="shared" ref="CIX36:CIX46" si="1681">SUM(CIR36:CIW36)</f>
        <v>1599</v>
      </c>
      <c r="CIY36" s="68">
        <f t="shared" ref="CIY36:CIY46" si="1682">CIX36/$CIY$5</f>
        <v>266.5</v>
      </c>
      <c r="CIZ36" s="63">
        <v>1000</v>
      </c>
      <c r="CJA36" s="64"/>
      <c r="CJB36" s="64"/>
      <c r="CJC36" s="64"/>
      <c r="CJD36" s="64">
        <v>199</v>
      </c>
      <c r="CJE36" s="64"/>
      <c r="CJF36" s="67">
        <f t="shared" ref="CJF36:CJF46" si="1683">SUM(CIZ36:CJE36)</f>
        <v>1199</v>
      </c>
      <c r="CJG36" s="68">
        <f t="shared" ref="CJG36:CJG46" si="1684">CJF36/$CJG$29</f>
        <v>199.83333333333334</v>
      </c>
      <c r="CJH36" s="48"/>
      <c r="CJI36" s="49">
        <v>1589</v>
      </c>
      <c r="CJJ36" s="49"/>
      <c r="CJK36" s="49">
        <v>303</v>
      </c>
      <c r="CJL36" s="49"/>
      <c r="CJM36" s="49"/>
      <c r="CJN36" s="67">
        <f t="shared" ref="CJN36:CJN46" si="1685">SUM(CJH36:CJM36)</f>
        <v>1892</v>
      </c>
      <c r="CJO36" s="184">
        <f t="shared" ref="CJO36:CJO46" si="1686">CJN36/$CJO$5</f>
        <v>315.33333333333331</v>
      </c>
      <c r="CJP36" s="48"/>
      <c r="CJQ36" s="49"/>
      <c r="CJR36" s="49"/>
      <c r="CJS36" s="49">
        <v>1100</v>
      </c>
      <c r="CJT36" s="49">
        <v>169</v>
      </c>
      <c r="CJU36" s="49"/>
      <c r="CJV36" s="67">
        <f t="shared" ref="CJV36:CJV46" si="1687">SUM(CJP36:CJU36)</f>
        <v>1269</v>
      </c>
      <c r="CJW36" s="68">
        <f t="shared" ref="CJW36:CJW46" si="1688">CJV36/$CJW$5</f>
        <v>211.5</v>
      </c>
      <c r="CJX36" s="48">
        <v>412</v>
      </c>
      <c r="CJY36" s="49"/>
      <c r="CJZ36" s="49"/>
      <c r="CKA36" s="49">
        <v>76</v>
      </c>
      <c r="CKB36" s="49"/>
      <c r="CKC36" s="49"/>
      <c r="CKD36" s="67">
        <f>SUM(CJX36:CKC36)+226</f>
        <v>714</v>
      </c>
      <c r="CKE36" s="68">
        <f t="shared" ref="CKE36:CKE46" si="1689">CKD36/$CKE$5</f>
        <v>119</v>
      </c>
      <c r="CKF36" s="48"/>
      <c r="CKG36" s="49"/>
      <c r="CKH36" s="49"/>
      <c r="CKI36" s="49"/>
      <c r="CKJ36" s="49"/>
      <c r="CKK36" s="49"/>
      <c r="CKL36" s="67">
        <f t="shared" ref="CKL36:CKL46" si="1690">SUM(CKF36:CKK36)</f>
        <v>0</v>
      </c>
      <c r="CKM36" s="68">
        <f t="shared" ref="CKM36:CKM46" si="1691">CKL36/$CKM$5</f>
        <v>0</v>
      </c>
      <c r="CKN36" s="48"/>
      <c r="CKO36" s="49">
        <v>1195</v>
      </c>
      <c r="CKP36" s="49"/>
      <c r="CKQ36" s="49"/>
      <c r="CKR36" s="49"/>
      <c r="CKS36" s="47"/>
      <c r="CKT36" s="67">
        <f t="shared" ref="CKT36:CKT46" si="1692">SUM(CKN36:CKS36)</f>
        <v>1195</v>
      </c>
      <c r="CKU36" s="68">
        <f t="shared" ref="CKU36:CKU46" si="1693">CKT36/$CKU$5</f>
        <v>199.16666666666666</v>
      </c>
      <c r="CKV36" s="48"/>
      <c r="CKW36" s="49"/>
      <c r="CKX36" s="49">
        <v>1491</v>
      </c>
      <c r="CKY36" s="49"/>
      <c r="CKZ36" s="49"/>
      <c r="CLA36" s="49">
        <v>1102</v>
      </c>
      <c r="CLB36" s="67">
        <f t="shared" ref="CLB36:CLB46" si="1694">SUM(CKV36:CLA36)</f>
        <v>2593</v>
      </c>
      <c r="CLC36" s="68">
        <f t="shared" ref="CLC36:CLC46" si="1695">CLB36/$CLC$5</f>
        <v>432.16666666666669</v>
      </c>
      <c r="CLD36" s="48"/>
      <c r="CLE36" s="49"/>
      <c r="CLF36" s="49"/>
      <c r="CLG36" s="49"/>
      <c r="CLH36" s="49"/>
      <c r="CLI36" s="49"/>
      <c r="CLJ36" s="67">
        <f t="shared" ref="CLJ36:CLJ46" si="1696">SUM(CLD36:CLI36)</f>
        <v>0</v>
      </c>
      <c r="CLK36" s="68">
        <f t="shared" ref="CLK36:CLK46" si="1697">CLJ36/$CLK$5</f>
        <v>0</v>
      </c>
      <c r="CLL36" s="48">
        <v>440</v>
      </c>
      <c r="CLM36" s="49"/>
      <c r="CLN36" s="49"/>
      <c r="CLO36" s="49"/>
      <c r="CLP36" s="49"/>
      <c r="CLQ36" s="49"/>
      <c r="CLR36" s="67">
        <f t="shared" ref="CLR36:CLR46" si="1698">SUM(CLL36:CLQ36)</f>
        <v>440</v>
      </c>
      <c r="CLS36" s="68">
        <f t="shared" ref="CLS36:CLS46" si="1699">CLR36/$CLS$5</f>
        <v>73.333333333333329</v>
      </c>
      <c r="CLT36" s="48">
        <v>300</v>
      </c>
      <c r="CLU36" s="49"/>
      <c r="CLV36" s="49"/>
      <c r="CLW36" s="49">
        <v>667</v>
      </c>
      <c r="CLX36" s="49">
        <v>594</v>
      </c>
      <c r="CLY36" s="49"/>
      <c r="CLZ36" s="67">
        <f t="shared" ref="CLZ36:CLZ46" si="1700">SUM(CLT36:CLY36)</f>
        <v>1561</v>
      </c>
      <c r="CMA36" s="68">
        <f t="shared" ref="CMA36:CMA46" si="1701">CLZ36/$CMA$5</f>
        <v>260.16666666666669</v>
      </c>
      <c r="CMB36" s="48"/>
      <c r="CMC36" s="49"/>
      <c r="CMD36" s="49"/>
      <c r="CME36" s="49"/>
      <c r="CMF36" s="49"/>
      <c r="CMG36" s="49"/>
      <c r="CMH36" s="67">
        <f t="shared" ref="CMH36:CMH46" si="1702">SUM(CMB36:CMG36)</f>
        <v>0</v>
      </c>
      <c r="CMI36" s="68">
        <f t="shared" ref="CMI36:CMI46" si="1703">CMH36/$CMI$5</f>
        <v>0</v>
      </c>
      <c r="CMJ36" s="48">
        <v>729</v>
      </c>
      <c r="CMK36" s="49"/>
      <c r="CML36" s="49"/>
      <c r="CMM36" s="49"/>
      <c r="CMN36" s="49"/>
      <c r="CMO36" s="49">
        <v>430</v>
      </c>
      <c r="CMP36" s="67">
        <f t="shared" ref="CMP36:CMP46" si="1704">SUM(CMJ36:CMO36)</f>
        <v>1159</v>
      </c>
      <c r="CMQ36" s="68">
        <f t="shared" ref="CMQ36:CMQ46" si="1705">CMP36/$CMQ$5</f>
        <v>193.16666666666666</v>
      </c>
      <c r="CMR36" s="48"/>
      <c r="CMS36" s="49">
        <v>397</v>
      </c>
      <c r="CMT36" s="49"/>
      <c r="CMU36" s="49">
        <v>469</v>
      </c>
      <c r="CMV36" s="49"/>
      <c r="CMW36" s="49"/>
      <c r="CMX36" s="67">
        <f t="shared" ref="CMX36:CMX46" si="1706">SUM(CMR36:CMW36)</f>
        <v>866</v>
      </c>
      <c r="CMY36" s="68">
        <f t="shared" ref="CMY36:CMY46" si="1707">CMX36/$CMY$5</f>
        <v>144.33333333333334</v>
      </c>
      <c r="CMZ36" s="48">
        <v>660</v>
      </c>
      <c r="CNA36" s="49"/>
      <c r="CNB36" s="49"/>
      <c r="CNC36" s="49">
        <v>811</v>
      </c>
      <c r="CND36" s="49"/>
      <c r="CNE36" s="49"/>
      <c r="CNF36" s="67">
        <f t="shared" ref="CNF36:CNF46" si="1708">SUM(CMZ36:CNE36)</f>
        <v>1471</v>
      </c>
      <c r="CNG36" s="68">
        <f t="shared" ref="CNG36:CNG46" si="1709">CNF36/$CNG$5</f>
        <v>245.16666666666666</v>
      </c>
      <c r="CNH36" s="48"/>
      <c r="CNI36" s="49">
        <v>330</v>
      </c>
      <c r="CNJ36" s="49"/>
      <c r="CNK36" s="49"/>
      <c r="CNL36" s="49">
        <v>317</v>
      </c>
      <c r="CNM36" s="49"/>
      <c r="CNN36" s="67">
        <f t="shared" ref="CNN36:CNN46" si="1710">SUM(CNH36:CNM36)</f>
        <v>647</v>
      </c>
      <c r="CNO36" s="68">
        <f t="shared" ref="CNO36:CNO46" si="1711">CNN36/$CNO$5</f>
        <v>107.83333333333333</v>
      </c>
      <c r="CNP36" s="48"/>
      <c r="CNQ36" s="49">
        <v>672</v>
      </c>
      <c r="CNR36" s="49"/>
      <c r="CNS36" s="49"/>
      <c r="CNT36" s="49">
        <v>656</v>
      </c>
      <c r="CNU36" s="49"/>
      <c r="CNV36" s="67">
        <f t="shared" ref="CNV36:CNV46" si="1712">SUM(CNP36:CNU36)</f>
        <v>1328</v>
      </c>
      <c r="CNW36" s="68">
        <f t="shared" ref="CNW36:CNW46" si="1713">CNV36/$CNW$5</f>
        <v>221.33333333333334</v>
      </c>
      <c r="CNX36" s="48"/>
      <c r="CNY36" s="49"/>
      <c r="CNZ36" s="49"/>
      <c r="COA36" s="49">
        <v>655</v>
      </c>
      <c r="COB36" s="49"/>
      <c r="COC36" s="49"/>
      <c r="COD36" s="67">
        <f t="shared" ref="COD36:COD46" si="1714">SUM(CNX36:COC36)</f>
        <v>655</v>
      </c>
      <c r="COE36" s="68">
        <f t="shared" ref="COE36:COE46" si="1715">COD36/$COE$5</f>
        <v>109.16666666666667</v>
      </c>
      <c r="COF36" s="48"/>
      <c r="COG36" s="49"/>
      <c r="COH36" s="49"/>
      <c r="COI36" s="49">
        <v>660</v>
      </c>
      <c r="COJ36" s="49"/>
      <c r="COK36" s="49"/>
      <c r="COL36" s="67">
        <f t="shared" ref="COL36:COL62" si="1716">SUM(COF36:COK36)</f>
        <v>660</v>
      </c>
      <c r="COM36" s="68">
        <f t="shared" ref="COM36:COM62" si="1717">COL36/$COM$5</f>
        <v>110</v>
      </c>
      <c r="CON36" s="48"/>
      <c r="COO36" s="49"/>
      <c r="COP36" s="49"/>
      <c r="COQ36" s="49"/>
      <c r="COR36" s="49"/>
      <c r="COS36" s="49"/>
      <c r="COT36" s="67">
        <f t="shared" ref="COT36:COT62" si="1718">SUM(CON36:COS36)</f>
        <v>0</v>
      </c>
      <c r="COU36" s="68">
        <f t="shared" ref="COU36:COU62" si="1719">COT36/$COU$5</f>
        <v>0</v>
      </c>
      <c r="COV36" s="48"/>
      <c r="COW36" s="49"/>
      <c r="COX36" s="49">
        <v>433</v>
      </c>
      <c r="COY36" s="49">
        <v>1215</v>
      </c>
      <c r="COZ36" s="49"/>
      <c r="CPA36" s="49">
        <v>0</v>
      </c>
      <c r="CPB36" s="67">
        <f t="shared" ref="CPB36:CPB62" si="1720">SUM(COV36:CPA36)</f>
        <v>1648</v>
      </c>
      <c r="CPC36" s="68">
        <f t="shared" ref="CPC36:CPC62" si="1721">CPB36/$CPC$5</f>
        <v>274.66666666666669</v>
      </c>
      <c r="CPD36" s="48"/>
      <c r="CPE36" s="49">
        <v>0</v>
      </c>
      <c r="CPF36" s="49">
        <v>654</v>
      </c>
      <c r="CPG36" s="49">
        <v>0</v>
      </c>
      <c r="CPH36" s="49">
        <v>0</v>
      </c>
      <c r="CPI36" s="49">
        <v>0</v>
      </c>
      <c r="CPJ36" s="67">
        <f t="shared" ref="CPJ36:CPJ62" si="1722">SUM(CPD36:CPI36)</f>
        <v>654</v>
      </c>
      <c r="CPK36" s="68">
        <f t="shared" ref="CPK36:CPK62" si="1723">CPJ36/$CPK$5</f>
        <v>109</v>
      </c>
      <c r="CPL36" s="48"/>
      <c r="CPM36" s="49">
        <v>0</v>
      </c>
      <c r="CPN36" s="49">
        <v>0</v>
      </c>
      <c r="CPO36" s="49"/>
      <c r="CPP36" s="49">
        <v>0</v>
      </c>
      <c r="CPQ36" s="49"/>
      <c r="CPR36" s="67">
        <f t="shared" ref="CPR36:CPR62" si="1724">SUM(CPL36:CPQ36)</f>
        <v>0</v>
      </c>
      <c r="CPS36" s="68">
        <f t="shared" ref="CPS36:CPS62" si="1725">CPR36/$CPS$5</f>
        <v>0</v>
      </c>
      <c r="CPT36" s="48">
        <v>577</v>
      </c>
      <c r="CPU36" s="49">
        <v>220</v>
      </c>
      <c r="CPV36" s="49">
        <v>429</v>
      </c>
      <c r="CPW36" s="49"/>
      <c r="CPX36" s="49">
        <v>0</v>
      </c>
      <c r="CPY36" s="49">
        <v>0</v>
      </c>
      <c r="CPZ36" s="67">
        <f t="shared" ref="CPZ36:CPZ62" si="1726">SUM(CPT36:CPY36)</f>
        <v>1226</v>
      </c>
      <c r="CQA36" s="68">
        <f t="shared" ref="CQA36:CQA62" si="1727">CPZ36/$CQA$5</f>
        <v>204.33333333333334</v>
      </c>
      <c r="CQB36" s="48">
        <v>0</v>
      </c>
      <c r="CQC36" s="49">
        <v>645</v>
      </c>
      <c r="CQD36" s="49">
        <v>0</v>
      </c>
      <c r="CQE36" s="49">
        <v>0</v>
      </c>
      <c r="CQF36" s="49">
        <v>502</v>
      </c>
      <c r="CQG36" s="49">
        <v>0</v>
      </c>
      <c r="CQH36" s="67">
        <f t="shared" ref="CQH36:CQH62" si="1728">SUM(CQB36:CQG36)</f>
        <v>1147</v>
      </c>
      <c r="CQI36" s="68">
        <f t="shared" ref="CQI36:CQI62" si="1729">CQH36/$CQI$5</f>
        <v>191.16666666666666</v>
      </c>
      <c r="CQJ36" s="82">
        <v>0</v>
      </c>
      <c r="CQK36" s="83">
        <v>0</v>
      </c>
      <c r="CQL36" s="83">
        <v>0</v>
      </c>
      <c r="CQM36" s="83">
        <v>0</v>
      </c>
      <c r="CQN36" s="83">
        <v>475</v>
      </c>
      <c r="CQO36" s="83"/>
      <c r="CQP36" s="67">
        <f t="shared" ref="CQP36:CQP62" si="1730">SUM(CQJ36:CQO36)</f>
        <v>475</v>
      </c>
      <c r="CQQ36" s="68">
        <f t="shared" ref="CQQ36:CQQ62" si="1731">CQP36/$CQQ$5</f>
        <v>79.166666666666671</v>
      </c>
      <c r="CQR36" s="239"/>
      <c r="CQS36" s="1">
        <v>0</v>
      </c>
      <c r="CQT36" s="1">
        <v>0</v>
      </c>
      <c r="CQU36" s="1">
        <v>0</v>
      </c>
      <c r="CQV36" s="1">
        <v>0</v>
      </c>
      <c r="CQW36" s="1"/>
      <c r="CQX36" s="67">
        <f t="shared" ref="CQX36:CQX62" si="1732">SUM(CQR36:CQW36)</f>
        <v>0</v>
      </c>
      <c r="CQY36" s="68">
        <f t="shared" ref="CQY36:CQY62" si="1733">CQX36/$CQY$5</f>
        <v>0</v>
      </c>
      <c r="CQZ36" s="48">
        <v>394</v>
      </c>
      <c r="CRA36" s="49"/>
      <c r="CRB36" s="49">
        <v>0</v>
      </c>
      <c r="CRC36" s="49">
        <v>0</v>
      </c>
      <c r="CRD36" s="49">
        <v>0</v>
      </c>
      <c r="CRE36" s="49">
        <v>0</v>
      </c>
      <c r="CRF36" s="67">
        <f t="shared" ref="CRF36:CRF62" si="1734">SUM(CQZ36:CRE36)</f>
        <v>394</v>
      </c>
      <c r="CRG36" s="68">
        <f t="shared" ref="CRG36:CRG62" si="1735">CRF36/$CRG$5</f>
        <v>65.666666666666671</v>
      </c>
      <c r="CRH36" s="48">
        <v>0</v>
      </c>
      <c r="CRI36" s="49">
        <v>0</v>
      </c>
      <c r="CRJ36" s="49">
        <v>440</v>
      </c>
      <c r="CRK36" s="49">
        <v>0</v>
      </c>
      <c r="CRL36" s="49">
        <v>0</v>
      </c>
      <c r="CRM36" s="49">
        <v>0</v>
      </c>
      <c r="CRN36" s="67">
        <f t="shared" ref="CRN36:CRN62" si="1736">SUM(CRH36:CRM36)</f>
        <v>440</v>
      </c>
      <c r="CRO36" s="68">
        <f t="shared" ref="CRO36:CRO62" si="1737">CRN36/$CRO$5</f>
        <v>73.333333333333329</v>
      </c>
      <c r="CRP36" s="48"/>
      <c r="CRQ36" s="49">
        <v>0</v>
      </c>
      <c r="CRR36" s="49">
        <v>0</v>
      </c>
      <c r="CRS36" s="49">
        <v>767</v>
      </c>
      <c r="CRT36" s="49">
        <v>0</v>
      </c>
      <c r="CRU36" s="49">
        <v>552</v>
      </c>
      <c r="CRV36" s="47">
        <f t="shared" ref="CRV36:CRV62" si="1738">SUM(CRP36:CRU36)</f>
        <v>1319</v>
      </c>
      <c r="CRW36" s="68">
        <f t="shared" ref="CRW36:CRW62" si="1739">CRV36/$CRW$5</f>
        <v>219.83333333333334</v>
      </c>
      <c r="CRX36" s="48">
        <v>0</v>
      </c>
      <c r="CRY36" s="49">
        <v>0</v>
      </c>
      <c r="CRZ36" s="49">
        <v>0</v>
      </c>
      <c r="CSA36" s="49">
        <v>650</v>
      </c>
      <c r="CSB36" s="49">
        <v>0</v>
      </c>
      <c r="CSC36" s="49">
        <v>0</v>
      </c>
      <c r="CSD36" s="67">
        <f t="shared" ref="CSD36:CSD62" si="1740">SUM(CRX36:CSC36)</f>
        <v>650</v>
      </c>
      <c r="CSE36" s="68">
        <f t="shared" ref="CSE36:CSE62" si="1741">CSD36/$CSE$5</f>
        <v>108.33333333333333</v>
      </c>
      <c r="CSF36" s="48">
        <v>440</v>
      </c>
      <c r="CSG36" s="49">
        <v>0</v>
      </c>
      <c r="CSH36" s="49">
        <v>0</v>
      </c>
      <c r="CSI36" s="49">
        <v>0</v>
      </c>
      <c r="CSJ36" s="49">
        <v>0</v>
      </c>
      <c r="CSK36" s="360">
        <f>SUMIF(SUMPK!$B:$B,$B:$B,SUMPK!$O:$O)</f>
        <v>0</v>
      </c>
      <c r="CSL36" s="64">
        <f t="shared" ref="CSL36:CSL62" si="1742">SUM(CSF36:CSK36)</f>
        <v>440</v>
      </c>
      <c r="CSM36" s="68">
        <f t="shared" ref="CSM36:CSM62" si="1743">CSL36/$CSM$5</f>
        <v>73.333333333333329</v>
      </c>
      <c r="CSN36" s="48">
        <v>0</v>
      </c>
      <c r="CSO36" s="49">
        <v>0</v>
      </c>
      <c r="CSP36" s="49">
        <v>629</v>
      </c>
      <c r="CSQ36" s="49"/>
      <c r="CSR36" s="49">
        <v>369</v>
      </c>
      <c r="CSS36" s="49">
        <v>0</v>
      </c>
      <c r="CST36" s="64">
        <f t="shared" ref="CST36:CST62" si="1744">SUM(CSN36:CSS36)</f>
        <v>998</v>
      </c>
      <c r="CSU36" s="68">
        <f t="shared" ref="CSU36:CSU62" si="1745">CST36/$CSU$5</f>
        <v>166.33333333333334</v>
      </c>
      <c r="CSV36" s="48">
        <v>0</v>
      </c>
      <c r="CSW36" s="49">
        <v>511</v>
      </c>
      <c r="CSX36" s="49">
        <v>342</v>
      </c>
      <c r="CSY36" s="49">
        <v>0</v>
      </c>
      <c r="CSZ36" s="49">
        <v>0</v>
      </c>
      <c r="CTA36" s="49">
        <v>0</v>
      </c>
      <c r="CTB36" s="64">
        <f t="shared" ref="CTB36:CTB62" si="1746">SUM(CSV36:CTA36)</f>
        <v>853</v>
      </c>
      <c r="CTC36" s="68">
        <f t="shared" ref="CTC36:CTC62" si="1747">CTB36/$CTC$5</f>
        <v>142.16666666666666</v>
      </c>
      <c r="CTD36" s="48">
        <v>0</v>
      </c>
      <c r="CTE36" s="49">
        <v>434</v>
      </c>
      <c r="CTF36" s="49">
        <v>0</v>
      </c>
      <c r="CTG36" s="49">
        <v>0</v>
      </c>
      <c r="CTH36" s="49"/>
      <c r="CTI36" s="49"/>
      <c r="CTJ36" s="64">
        <f t="shared" ref="CTJ36:CTJ62" si="1748">SUM(CTD36:CTI36)</f>
        <v>434</v>
      </c>
      <c r="CTK36" s="68">
        <f t="shared" ref="CTK36:CTK62" si="1749">CTJ36/$CTK$5</f>
        <v>72.333333333333329</v>
      </c>
      <c r="CTL36" s="48">
        <v>0</v>
      </c>
      <c r="CTM36" s="49">
        <v>440</v>
      </c>
      <c r="CTN36" s="49">
        <v>0</v>
      </c>
      <c r="CTO36" s="49">
        <v>0</v>
      </c>
      <c r="CTP36" s="49">
        <v>0</v>
      </c>
      <c r="CTQ36" s="49">
        <v>0</v>
      </c>
      <c r="CTR36" s="64">
        <f t="shared" ref="CTR36:CTR62" si="1750">SUM(CTL36:CTQ36)</f>
        <v>440</v>
      </c>
      <c r="CTS36" s="68">
        <f t="shared" ref="CTS36:CTS62" si="1751">CTR36/$CTS$5</f>
        <v>73.333333333333329</v>
      </c>
      <c r="CTT36" s="48">
        <v>0</v>
      </c>
      <c r="CTU36" s="49"/>
      <c r="CTV36" s="49">
        <v>675</v>
      </c>
      <c r="CTW36" s="49"/>
      <c r="CTX36" s="49">
        <v>469</v>
      </c>
      <c r="CTY36" s="49"/>
      <c r="CTZ36" s="64">
        <f t="shared" ref="CTZ36:CTZ62" si="1752">SUM(CTT36:CTY36)</f>
        <v>1144</v>
      </c>
      <c r="CUA36" s="68">
        <f t="shared" ref="CUA36:CUA62" si="1753">CTZ36/$CUA$5</f>
        <v>190.66666666666666</v>
      </c>
      <c r="CUB36" s="48">
        <v>0</v>
      </c>
      <c r="CUC36" s="49">
        <v>562</v>
      </c>
      <c r="CUD36" s="49"/>
      <c r="CUE36" s="49"/>
      <c r="CUF36" s="49">
        <v>0</v>
      </c>
      <c r="CUG36" s="49">
        <v>0</v>
      </c>
      <c r="CUH36" s="64">
        <f t="shared" ref="CUH36:CUH62" si="1754">SUM(CUB36:CUG36)</f>
        <v>562</v>
      </c>
      <c r="CUI36" s="68">
        <f t="shared" ref="CUI36:CUI62" si="1755">CUH36/$CUI$5</f>
        <v>93.666666666666671</v>
      </c>
      <c r="CUJ36" s="48">
        <v>209</v>
      </c>
      <c r="CUK36" s="49">
        <v>0</v>
      </c>
      <c r="CUL36" s="49">
        <v>0</v>
      </c>
      <c r="CUM36" s="49">
        <v>0</v>
      </c>
      <c r="CUN36" s="49">
        <v>0</v>
      </c>
      <c r="CUO36" s="49">
        <v>0</v>
      </c>
      <c r="CUP36" s="64">
        <f t="shared" ref="CUP36:CUP62" si="1756">SUM(CUJ36:CUO36)</f>
        <v>209</v>
      </c>
      <c r="CUQ36" s="68">
        <f t="shared" ref="CUQ36:CUQ62" si="1757">CUP36/$CUQ$5</f>
        <v>34.833333333333336</v>
      </c>
      <c r="CUR36" s="48">
        <v>660</v>
      </c>
      <c r="CUS36" s="49"/>
      <c r="CUT36" s="49"/>
      <c r="CUU36" s="49">
        <v>0</v>
      </c>
      <c r="CUV36" s="49">
        <v>0</v>
      </c>
      <c r="CUW36" s="49">
        <v>400</v>
      </c>
      <c r="CUX36" s="64">
        <f t="shared" ref="CUX36:CUX62" si="1758">SUM(CUR36:CUW36)</f>
        <v>1060</v>
      </c>
      <c r="CUY36" s="68">
        <f t="shared" ref="CUY36:CUY62" si="1759">CUX36/$CUY$5</f>
        <v>176.66666666666666</v>
      </c>
      <c r="CUZ36" s="48">
        <v>0</v>
      </c>
      <c r="CVA36" s="49">
        <v>468</v>
      </c>
      <c r="CVB36" s="49"/>
      <c r="CVC36" s="49">
        <v>0</v>
      </c>
      <c r="CVD36" s="49">
        <v>0</v>
      </c>
      <c r="CVE36" s="49">
        <v>0</v>
      </c>
      <c r="CVF36" s="64">
        <f t="shared" ref="CVF36:CVF62" si="1760">SUM(CUZ36:CVE36)</f>
        <v>468</v>
      </c>
      <c r="CVG36" s="68">
        <f t="shared" ref="CVG36:CVG62" si="1761">CVF36/$CVG$5</f>
        <v>78</v>
      </c>
      <c r="CVH36" s="48">
        <v>653</v>
      </c>
      <c r="CVI36" s="49">
        <v>0</v>
      </c>
      <c r="CVJ36" s="49">
        <v>0</v>
      </c>
      <c r="CVK36" s="49">
        <v>0</v>
      </c>
      <c r="CVL36" s="49">
        <v>0</v>
      </c>
      <c r="CVM36" s="49"/>
      <c r="CVN36" s="64">
        <f t="shared" ref="CVN36:CVN62" si="1762">SUM(CVH36:CVM36)</f>
        <v>653</v>
      </c>
      <c r="CVO36" s="68">
        <f t="shared" ref="CVO36:CVO62" si="1763">CVN36/$CVO$5</f>
        <v>108.83333333333333</v>
      </c>
      <c r="CVP36" s="48">
        <v>0</v>
      </c>
      <c r="CVQ36" s="49">
        <v>660</v>
      </c>
      <c r="CVR36" s="49">
        <v>0</v>
      </c>
      <c r="CVS36" s="49">
        <v>0</v>
      </c>
      <c r="CVT36" s="49">
        <v>235</v>
      </c>
      <c r="CVU36" s="49">
        <v>0</v>
      </c>
      <c r="CVV36" s="64">
        <f t="shared" ref="CVV36:CVV62" si="1764">SUM(CVP36:CVU36)</f>
        <v>895</v>
      </c>
      <c r="CVW36" s="68">
        <f t="shared" ref="CVW36:CVW62" si="1765">CVV36/$CVW$5</f>
        <v>149.16666666666666</v>
      </c>
      <c r="CVX36" s="48">
        <v>0</v>
      </c>
      <c r="CVY36" s="49">
        <v>109</v>
      </c>
      <c r="CVZ36" s="49">
        <v>0</v>
      </c>
      <c r="CWA36" s="49">
        <v>0</v>
      </c>
      <c r="CWB36" s="49">
        <v>0</v>
      </c>
      <c r="CWC36" s="49">
        <v>381</v>
      </c>
      <c r="CWD36" s="64">
        <f t="shared" ref="CWD36:CWD62" si="1766">SUM(CVX36:CWC36)</f>
        <v>490</v>
      </c>
      <c r="CWE36" s="68">
        <f t="shared" ref="CWE36:CWE62" si="1767">CWD36/$CWE$5</f>
        <v>81.666666666666671</v>
      </c>
      <c r="CWF36" s="48">
        <v>468</v>
      </c>
      <c r="CWG36" s="49">
        <v>0</v>
      </c>
      <c r="CWH36" s="49">
        <v>723</v>
      </c>
      <c r="CWI36" s="49">
        <v>0</v>
      </c>
      <c r="CWJ36" s="49">
        <v>0</v>
      </c>
      <c r="CWK36" s="49"/>
      <c r="CWL36" s="64">
        <f t="shared" ref="CWL36:CWL62" si="1768">SUM(CWF36:CWK36)</f>
        <v>1191</v>
      </c>
      <c r="CWM36" s="68">
        <f t="shared" ref="CWM36:CWM62" si="1769">CWL36/$CWM$5</f>
        <v>198.5</v>
      </c>
      <c r="CWN36" s="48">
        <v>0</v>
      </c>
      <c r="CWO36" s="49">
        <v>0</v>
      </c>
      <c r="CWP36" s="49">
        <v>578</v>
      </c>
      <c r="CWQ36" s="49">
        <v>0</v>
      </c>
      <c r="CWR36" s="49">
        <v>0</v>
      </c>
      <c r="CWS36" s="49">
        <v>0</v>
      </c>
      <c r="CWT36" s="64">
        <f t="shared" ref="CWT36:CWT62" si="1770">SUM(CWN36:CWS36)</f>
        <v>578</v>
      </c>
      <c r="CWU36" s="68">
        <f t="shared" ref="CWU36:CWU62" si="1771">CWT36/$CWU$5</f>
        <v>96.333333333333329</v>
      </c>
      <c r="CWV36" s="48">
        <v>677</v>
      </c>
      <c r="CWW36" s="49">
        <v>0</v>
      </c>
      <c r="CWX36" s="49">
        <v>0</v>
      </c>
      <c r="CWY36" s="49"/>
      <c r="CWZ36" s="49">
        <v>0</v>
      </c>
      <c r="CXA36" s="49">
        <v>0</v>
      </c>
      <c r="CXB36" s="127">
        <f t="shared" ref="CXB36:CXB62" si="1772">SUM(CWV36:CXA36)</f>
        <v>677</v>
      </c>
      <c r="CXC36" s="43">
        <f t="shared" ref="CXC36:CXC62" si="1773">CXB36/$CXC$5</f>
        <v>112.83333333333333</v>
      </c>
      <c r="CXD36" s="48">
        <v>0</v>
      </c>
      <c r="CXE36" s="49">
        <v>0</v>
      </c>
      <c r="CXF36" s="49">
        <v>640</v>
      </c>
      <c r="CXG36" s="49">
        <v>0</v>
      </c>
      <c r="CXH36" s="49">
        <v>0</v>
      </c>
      <c r="CXI36" s="49">
        <v>0</v>
      </c>
      <c r="CXJ36" s="127">
        <f t="shared" ref="CXJ36:CXJ62" si="1774">SUM(CXD36:CXI36)</f>
        <v>640</v>
      </c>
      <c r="CXK36" s="43">
        <f t="shared" ref="CXK36:CXK62" si="1775">CXJ36/$CXK$5</f>
        <v>106.66666666666667</v>
      </c>
      <c r="CXL36" s="48">
        <v>0</v>
      </c>
      <c r="CXM36" s="49">
        <v>110</v>
      </c>
      <c r="CXN36" s="49">
        <v>592</v>
      </c>
      <c r="CXO36" s="49">
        <v>0</v>
      </c>
      <c r="CXP36" s="49">
        <v>0</v>
      </c>
      <c r="CXQ36" s="49">
        <v>0</v>
      </c>
      <c r="CXR36" s="127">
        <f t="shared" ref="CXR36:CXR62" si="1776">SUM(CXL36:CXQ36)</f>
        <v>702</v>
      </c>
      <c r="CXS36" s="43">
        <f t="shared" ref="CXS36:CXS62" si="1777">CXR36/$CXS$5</f>
        <v>117</v>
      </c>
      <c r="CXT36" s="48">
        <v>0</v>
      </c>
      <c r="CXU36" s="49">
        <v>0</v>
      </c>
      <c r="CXV36" s="49">
        <v>0</v>
      </c>
      <c r="CXW36" s="49"/>
      <c r="CXX36" s="49">
        <v>0</v>
      </c>
      <c r="CXY36" s="49">
        <v>0</v>
      </c>
      <c r="CXZ36" s="127">
        <f t="shared" ref="CXZ36:CXZ62" si="1778">SUM(CXT36:CXY36)</f>
        <v>0</v>
      </c>
      <c r="CYA36" s="43">
        <f t="shared" ref="CYA36:CYA62" si="1779">CXZ36/$CYA$5</f>
        <v>0</v>
      </c>
      <c r="CYB36" s="48">
        <v>330</v>
      </c>
      <c r="CYC36" s="49">
        <v>0</v>
      </c>
      <c r="CYD36" s="49">
        <v>0</v>
      </c>
      <c r="CYE36" s="49">
        <v>0</v>
      </c>
      <c r="CYF36" s="49">
        <v>288</v>
      </c>
      <c r="CYG36" s="49">
        <v>0</v>
      </c>
      <c r="CYH36" s="127">
        <f t="shared" ref="CYH36:CYH62" si="1780">SUM(CYB36:CYG36)</f>
        <v>618</v>
      </c>
      <c r="CYI36" s="43">
        <f t="shared" ref="CYI36:CYI62" si="1781">CYH36/$CYI$5</f>
        <v>103</v>
      </c>
      <c r="CYJ36" s="48"/>
      <c r="CYK36" s="49">
        <v>289</v>
      </c>
      <c r="CYL36" s="49">
        <v>0</v>
      </c>
      <c r="CYM36" s="49">
        <v>0</v>
      </c>
      <c r="CYN36" s="49">
        <v>0</v>
      </c>
      <c r="CYO36" s="49">
        <v>220</v>
      </c>
      <c r="CYP36" s="127">
        <f t="shared" ref="CYP36:CYP62" si="1782">SUM(CYJ36:CYO36)</f>
        <v>509</v>
      </c>
      <c r="CYQ36" s="43">
        <f t="shared" ref="CYQ36:CYQ62" si="1783">CYP36/$CYQ$5</f>
        <v>84.833333333333329</v>
      </c>
      <c r="CYR36" s="48">
        <v>0</v>
      </c>
      <c r="CYS36" s="49">
        <v>0</v>
      </c>
      <c r="CYT36" s="49">
        <v>0</v>
      </c>
      <c r="CYU36" s="49">
        <v>0</v>
      </c>
      <c r="CYV36" s="49">
        <v>0</v>
      </c>
      <c r="CYW36" s="49">
        <v>626</v>
      </c>
      <c r="CYX36" s="127">
        <f t="shared" ref="CYX36:CYX62" si="1784">SUM(CYR36:CYW36)</f>
        <v>626</v>
      </c>
      <c r="CYY36" s="43">
        <f t="shared" ref="CYY36:CYY62" si="1785">CYX36/$CYY$5</f>
        <v>104.33333333333333</v>
      </c>
      <c r="CYZ36" s="48"/>
      <c r="CZA36" s="49">
        <v>220</v>
      </c>
      <c r="CZB36" s="49">
        <v>0</v>
      </c>
      <c r="CZC36" s="49">
        <v>640</v>
      </c>
      <c r="CZD36" s="49">
        <v>0</v>
      </c>
      <c r="CZE36" s="49">
        <v>0</v>
      </c>
      <c r="CZF36" s="127">
        <f t="shared" ref="CZF36:CZF62" si="1786">SUM(CYZ36:CZE36)</f>
        <v>860</v>
      </c>
      <c r="CZG36" s="43">
        <f t="shared" ref="CZG36:CZG62" si="1787">CZF36/$CZG$5</f>
        <v>172</v>
      </c>
      <c r="CZH36" s="48">
        <v>0</v>
      </c>
      <c r="CZI36" s="49">
        <v>0</v>
      </c>
      <c r="CZJ36" s="49">
        <v>0</v>
      </c>
      <c r="CZK36" s="49">
        <v>1061</v>
      </c>
      <c r="CZL36" s="49">
        <v>0</v>
      </c>
      <c r="CZM36" s="49">
        <v>0</v>
      </c>
      <c r="CZN36" s="127">
        <f t="shared" ref="CZN36:CZN62" si="1788">SUM(CZH36:CZM36)</f>
        <v>1061</v>
      </c>
      <c r="CZO36" s="43">
        <f t="shared" ref="CZO36:CZO62" si="1789">CZN36/$CZO$5</f>
        <v>176.83333333333334</v>
      </c>
      <c r="CZP36" s="48"/>
      <c r="CZQ36" s="49">
        <v>619</v>
      </c>
      <c r="CZR36" s="49"/>
      <c r="CZS36" s="49">
        <v>1049</v>
      </c>
      <c r="CZT36" s="49">
        <v>0</v>
      </c>
      <c r="CZU36" s="49">
        <v>0</v>
      </c>
      <c r="CZV36" s="127">
        <f t="shared" ref="CZV36:CZV62" si="1790">SUM(CZP36:CZU36)</f>
        <v>1668</v>
      </c>
      <c r="CZW36" s="43">
        <f t="shared" ref="CZW36:CZW62" si="1791">CZV36/$CZW$5</f>
        <v>278</v>
      </c>
      <c r="CZX36" s="48">
        <v>0</v>
      </c>
      <c r="CZY36" s="49">
        <v>0</v>
      </c>
      <c r="CZZ36" s="49">
        <v>0</v>
      </c>
      <c r="DAA36" s="49">
        <v>0</v>
      </c>
      <c r="DAB36" s="49">
        <v>149</v>
      </c>
      <c r="DAC36" s="49">
        <v>0</v>
      </c>
      <c r="DAD36" s="64">
        <f t="shared" ref="DAD36:DAD62" si="1792">SUM(CZX36:DAC36)</f>
        <v>149</v>
      </c>
      <c r="DAE36" s="68">
        <f t="shared" ref="DAE36:DAE62" si="1793">DAD36/$DAE$5</f>
        <v>24.833333333333332</v>
      </c>
      <c r="DAF36" s="48">
        <v>0</v>
      </c>
      <c r="DAG36" s="49">
        <v>0</v>
      </c>
      <c r="DAH36" s="49">
        <v>0</v>
      </c>
      <c r="DAI36" s="49">
        <v>660</v>
      </c>
      <c r="DAJ36" s="49">
        <v>0</v>
      </c>
      <c r="DAK36" s="49">
        <v>0</v>
      </c>
      <c r="DAL36" s="64">
        <f t="shared" ref="DAL36:DAL62" si="1794">SUM(DAF36:DAK36)</f>
        <v>660</v>
      </c>
      <c r="DAM36" s="68">
        <f t="shared" ref="DAM36:DAM62" si="1795">DAL36/$DAM$5</f>
        <v>110</v>
      </c>
      <c r="DAN36" s="48">
        <v>0</v>
      </c>
      <c r="DAO36" s="49">
        <v>0</v>
      </c>
      <c r="DAP36" s="49">
        <v>0</v>
      </c>
      <c r="DAQ36" s="49">
        <v>0</v>
      </c>
      <c r="DAR36" s="49">
        <v>0</v>
      </c>
      <c r="DAS36" s="49">
        <v>0</v>
      </c>
      <c r="DAT36" s="64">
        <f t="shared" ref="DAT36:DAT62" si="1796">SUM(DAN36:DAS36)</f>
        <v>0</v>
      </c>
      <c r="DAU36" s="68">
        <f t="shared" ref="DAU36:DAU62" si="1797">DAT36/$DAU$5</f>
        <v>0</v>
      </c>
      <c r="DAV36" s="48">
        <v>330</v>
      </c>
      <c r="DAW36" s="49">
        <v>423</v>
      </c>
      <c r="DAX36" s="49">
        <v>105</v>
      </c>
      <c r="DAY36" s="49">
        <v>0</v>
      </c>
      <c r="DAZ36" s="49">
        <v>340</v>
      </c>
      <c r="DBA36" s="49">
        <v>0</v>
      </c>
      <c r="DBB36" s="64">
        <f t="shared" ref="DBB36:DBB62" si="1798">SUM(DAV36:DBA36)</f>
        <v>1198</v>
      </c>
      <c r="DBC36" s="68">
        <f t="shared" ref="DBC36:DBC62" si="1799">DBB36/$DBC$5</f>
        <v>199.66666666666666</v>
      </c>
      <c r="DBD36" s="48"/>
      <c r="DBE36" s="49">
        <v>0</v>
      </c>
      <c r="DBF36" s="49">
        <v>0</v>
      </c>
      <c r="DBG36" s="49">
        <v>0</v>
      </c>
      <c r="DBH36" s="49">
        <v>0</v>
      </c>
      <c r="DBI36" s="49">
        <v>0</v>
      </c>
      <c r="DBJ36" s="64">
        <f t="shared" ref="DBJ36:DBJ62" si="1800">SUM(DBD36:DBI36)</f>
        <v>0</v>
      </c>
      <c r="DBK36" s="68">
        <f t="shared" ref="DBK36:DBK62" si="1801">DBJ36/$DBK$5</f>
        <v>0</v>
      </c>
      <c r="DBL36" s="48">
        <v>1318</v>
      </c>
      <c r="DBM36" s="49">
        <v>0</v>
      </c>
      <c r="DBN36" s="49">
        <v>0</v>
      </c>
      <c r="DBO36" s="49">
        <v>404</v>
      </c>
      <c r="DBP36" s="49">
        <v>220</v>
      </c>
      <c r="DBQ36" s="49">
        <v>0</v>
      </c>
      <c r="DBR36" s="64">
        <f t="shared" ref="DBR36:DBR62" si="1802">SUM(DBL36:DBQ36)</f>
        <v>1942</v>
      </c>
      <c r="DBS36" s="68">
        <f t="shared" ref="DBS36:DBS62" si="1803">DBR36/$DBS$5</f>
        <v>323.66666666666669</v>
      </c>
      <c r="DBT36" s="48">
        <v>0</v>
      </c>
      <c r="DBU36" s="49"/>
      <c r="DBV36" s="49"/>
      <c r="DBW36" s="49">
        <v>330</v>
      </c>
      <c r="DBX36" s="49"/>
      <c r="DBY36" s="49"/>
      <c r="DBZ36" s="64">
        <f t="shared" ref="DBZ36:DBZ62" si="1804">SUM(DBT36:DBY36)</f>
        <v>330</v>
      </c>
      <c r="DCA36" s="68">
        <f t="shared" ref="DCA36:DCA62" si="1805">DBZ36/$DCA$5</f>
        <v>66</v>
      </c>
      <c r="DCB36" s="48">
        <v>704</v>
      </c>
      <c r="DCC36" s="49"/>
      <c r="DCD36" s="49">
        <v>788</v>
      </c>
      <c r="DCE36" s="49">
        <v>0</v>
      </c>
      <c r="DCF36" s="49">
        <v>390</v>
      </c>
      <c r="DCG36" s="49">
        <v>0</v>
      </c>
      <c r="DCH36" s="64">
        <f t="shared" ref="DCH36:DCH62" si="1806">SUM(DCB36:DCG36)</f>
        <v>1882</v>
      </c>
      <c r="DCI36" s="68">
        <f t="shared" ref="DCI36:DCI62" si="1807">DCH36/$DCI$5</f>
        <v>313.66666666666669</v>
      </c>
      <c r="DCJ36" s="48"/>
      <c r="DCK36" s="49">
        <v>0</v>
      </c>
      <c r="DCL36" s="49">
        <v>0</v>
      </c>
      <c r="DCM36" s="49">
        <v>710</v>
      </c>
      <c r="DCN36" s="49">
        <v>0</v>
      </c>
      <c r="DCO36" s="49">
        <v>0</v>
      </c>
      <c r="DCP36" s="64">
        <f t="shared" ref="DCP36:DCP62" si="1808">SUM(DCJ36:DCO36)</f>
        <v>710</v>
      </c>
      <c r="DCQ36" s="68">
        <f t="shared" ref="DCQ36:DCQ62" si="1809">DCP36/$DCQ$5</f>
        <v>118.33333333333333</v>
      </c>
      <c r="DCR36" s="48">
        <v>0</v>
      </c>
      <c r="DCS36" s="49">
        <v>109</v>
      </c>
      <c r="DCT36" s="49">
        <v>0</v>
      </c>
      <c r="DCU36" s="49">
        <v>0</v>
      </c>
      <c r="DCV36" s="49">
        <v>657</v>
      </c>
      <c r="DCW36" s="49">
        <v>0</v>
      </c>
      <c r="DCX36" s="64">
        <f t="shared" ref="DCX36:DCX62" si="1810">SUM(DCR36:DCW36)</f>
        <v>766</v>
      </c>
      <c r="DCY36" s="68">
        <f t="shared" ref="DCY36:DCY62" si="1811">DCX36/$DCY$5</f>
        <v>127.66666666666667</v>
      </c>
      <c r="DCZ36" s="48">
        <v>0</v>
      </c>
      <c r="DDA36" s="49">
        <v>1003</v>
      </c>
      <c r="DDB36" s="49">
        <v>0</v>
      </c>
      <c r="DDC36" s="49">
        <v>0</v>
      </c>
      <c r="DDD36" s="49">
        <v>663</v>
      </c>
      <c r="DDE36" s="49">
        <v>0</v>
      </c>
      <c r="DDF36" s="64">
        <f t="shared" ref="DDF36:DDF62" si="1812">SUM(DCZ36:DDE36)</f>
        <v>1666</v>
      </c>
      <c r="DDG36" s="68">
        <f t="shared" ref="DDG36:DDG62" si="1813">DDF36/$DDG$5</f>
        <v>277.66666666666669</v>
      </c>
      <c r="DDH36" s="48">
        <v>0</v>
      </c>
      <c r="DDI36" s="49"/>
      <c r="DDJ36" s="49">
        <v>0</v>
      </c>
      <c r="DDK36" s="49">
        <v>0</v>
      </c>
      <c r="DDL36" s="49">
        <v>0</v>
      </c>
      <c r="DDM36" s="49">
        <v>639</v>
      </c>
      <c r="DDN36" s="127">
        <f t="shared" ref="DDN36:DDN62" si="1814">SUM(DDH36:DDM36)</f>
        <v>639</v>
      </c>
      <c r="DDO36" s="43">
        <f t="shared" ref="DDO36:DDO62" si="1815">DDN36/$DDO$5</f>
        <v>106.5</v>
      </c>
      <c r="DDP36" s="48">
        <v>0</v>
      </c>
      <c r="DDQ36" s="49">
        <v>0</v>
      </c>
      <c r="DDR36" s="49">
        <v>0</v>
      </c>
      <c r="DDS36" s="49">
        <v>0</v>
      </c>
      <c r="DDT36" s="49">
        <v>0</v>
      </c>
      <c r="DDU36" s="49"/>
      <c r="DDV36" s="127">
        <f t="shared" ref="DDV36:DDV62" si="1816">SUM(DDP36:DDU36)</f>
        <v>0</v>
      </c>
      <c r="DDW36" s="43">
        <f t="shared" ref="DDW36:DDW62" si="1817">DDV36/$DDW$5</f>
        <v>0</v>
      </c>
      <c r="DDX36" s="48">
        <v>0</v>
      </c>
      <c r="DDY36" s="49">
        <v>0</v>
      </c>
      <c r="DDZ36" s="49">
        <v>0</v>
      </c>
      <c r="DEA36" s="49">
        <v>0</v>
      </c>
      <c r="DEB36" s="49">
        <v>0</v>
      </c>
      <c r="DEC36" s="49">
        <v>0</v>
      </c>
      <c r="DED36" s="127">
        <f t="shared" ref="DED36:DED62" si="1818">SUM(DDX36:DEC36)</f>
        <v>0</v>
      </c>
      <c r="DEE36" s="43">
        <f t="shared" ref="DEE36:DEE62" si="1819">DED36/$DEE$5</f>
        <v>0</v>
      </c>
      <c r="DEF36" s="48">
        <v>0</v>
      </c>
      <c r="DEG36" s="49"/>
      <c r="DEH36" s="49">
        <v>0</v>
      </c>
      <c r="DEI36" s="49">
        <v>0</v>
      </c>
      <c r="DEJ36" s="49">
        <v>0</v>
      </c>
      <c r="DEK36" s="49">
        <f>SUMIF(SUMPK!$B:$B,$B:$B,SUMPK!$O:$O)</f>
        <v>0</v>
      </c>
      <c r="DEL36" s="127">
        <f t="shared" ref="DEL36:DEL62" si="1820">SUM(DEF36:DEK36)</f>
        <v>0</v>
      </c>
      <c r="DEM36" s="43">
        <f t="shared" ref="DEM36:DEM62" si="1821">DEL36/$DEM$5</f>
        <v>0</v>
      </c>
      <c r="DEN36" s="48">
        <v>0</v>
      </c>
      <c r="DEO36" s="49">
        <v>0</v>
      </c>
      <c r="DEP36" s="49">
        <v>0</v>
      </c>
      <c r="DEQ36" s="49">
        <v>0</v>
      </c>
      <c r="DER36" s="49"/>
      <c r="DES36" s="49"/>
      <c r="DET36" s="127">
        <f t="shared" ref="DET36:DET62" si="1822">SUM(DEN36:DES36)</f>
        <v>0</v>
      </c>
      <c r="DEU36" s="43">
        <f t="shared" ref="DEU36:DEU62" si="1823">DET36/$DEU$5</f>
        <v>0</v>
      </c>
      <c r="DEV36" s="48">
        <v>0</v>
      </c>
      <c r="DEW36" s="49">
        <v>0</v>
      </c>
      <c r="DEX36" s="49">
        <v>550</v>
      </c>
      <c r="DEY36" s="49">
        <v>0</v>
      </c>
      <c r="DEZ36" s="49">
        <v>0</v>
      </c>
      <c r="DFA36" s="49">
        <v>0</v>
      </c>
      <c r="DFB36" s="127">
        <f t="shared" ref="DFB36:DFB62" si="1824">SUM(DEV36:DFA36)</f>
        <v>550</v>
      </c>
      <c r="DFC36" s="43">
        <f t="shared" ref="DFC36:DFC62" si="1825">DFB36/$DFC$5</f>
        <v>91.666666666666671</v>
      </c>
      <c r="DFD36" s="48"/>
      <c r="DFE36" s="49">
        <v>0</v>
      </c>
      <c r="DFF36" s="49">
        <v>0</v>
      </c>
      <c r="DFG36" s="49">
        <v>0</v>
      </c>
      <c r="DFH36" s="49">
        <v>0</v>
      </c>
      <c r="DFI36" s="49">
        <v>749</v>
      </c>
      <c r="DFJ36" s="127">
        <f t="shared" ref="DFJ36:DFJ62" si="1826">SUM(DFD36:DFI36)</f>
        <v>749</v>
      </c>
      <c r="DFK36" s="43">
        <f t="shared" ref="DFK36:DFK62" si="1827">DFJ36/$DFK$5</f>
        <v>124.83333333333333</v>
      </c>
      <c r="DFL36" s="63">
        <v>220</v>
      </c>
      <c r="DFM36" s="64">
        <v>0</v>
      </c>
      <c r="DFN36" s="64">
        <v>0</v>
      </c>
      <c r="DFO36" s="64">
        <v>0</v>
      </c>
      <c r="DFP36" s="64">
        <v>0</v>
      </c>
      <c r="DFQ36" s="64">
        <v>0</v>
      </c>
      <c r="DFR36" s="64">
        <f t="shared" ref="DFR36:DFR62" si="1828">SUM(DFL36:DFQ36)</f>
        <v>220</v>
      </c>
      <c r="DFS36" s="68">
        <f t="shared" ref="DFS36:DFS62" si="1829">DFR36/$DFS$5</f>
        <v>36.666666666666664</v>
      </c>
      <c r="DFT36" s="48">
        <v>0</v>
      </c>
      <c r="DFU36" s="49">
        <v>0</v>
      </c>
      <c r="DFV36" s="49">
        <v>440</v>
      </c>
      <c r="DFW36" s="49">
        <v>0</v>
      </c>
      <c r="DFX36" s="49"/>
      <c r="DFY36" s="49">
        <v>0</v>
      </c>
      <c r="DFZ36" s="127">
        <f t="shared" ref="DFZ36:DFZ62" si="1830">SUM(DFT36:DFY36)</f>
        <v>440</v>
      </c>
      <c r="DGA36" s="43">
        <f t="shared" ref="DGA36:DGA62" si="1831">DFZ36/$DGA$5</f>
        <v>73.333333333333329</v>
      </c>
      <c r="DGB36" s="48">
        <v>0</v>
      </c>
      <c r="DGC36" s="49">
        <v>0</v>
      </c>
      <c r="DGD36" s="49">
        <v>388</v>
      </c>
      <c r="DGE36" s="49">
        <v>0</v>
      </c>
      <c r="DGF36" s="49">
        <v>0</v>
      </c>
      <c r="DGG36" s="49">
        <v>0</v>
      </c>
      <c r="DGH36" s="127">
        <f t="shared" ref="DGH36:DGH62" si="1832">SUM(DGB36:DGG36)</f>
        <v>388</v>
      </c>
      <c r="DGI36" s="43">
        <f t="shared" ref="DGI36:DGI62" si="1833">DGH36/$DGI$5</f>
        <v>64.666666666666671</v>
      </c>
      <c r="DGJ36" s="48">
        <v>0</v>
      </c>
      <c r="DGK36" s="49">
        <v>0</v>
      </c>
      <c r="DGL36" s="49">
        <v>0</v>
      </c>
      <c r="DGM36" s="49">
        <v>0</v>
      </c>
      <c r="DGN36" s="49">
        <v>331</v>
      </c>
      <c r="DGO36" s="49">
        <v>289</v>
      </c>
      <c r="DGP36" s="64">
        <f t="shared" ref="DGP36:DGP62" si="1834">SUM(DGJ36:DGO36)</f>
        <v>620</v>
      </c>
      <c r="DGQ36" s="68">
        <f t="shared" ref="DGQ36:DGQ62" si="1835">DGP36/$DGQ$5</f>
        <v>103.33333333333333</v>
      </c>
      <c r="DGR36" s="48">
        <v>0</v>
      </c>
      <c r="DGS36" s="49">
        <v>0</v>
      </c>
      <c r="DGT36" s="49">
        <v>0</v>
      </c>
      <c r="DGU36" s="49">
        <v>683</v>
      </c>
      <c r="DGV36" s="49">
        <v>110</v>
      </c>
      <c r="DGW36" s="49">
        <v>0</v>
      </c>
      <c r="DGX36" s="64">
        <f t="shared" ref="DGX36:DGX62" si="1836">SUM(DGR36:DGW36)</f>
        <v>793</v>
      </c>
      <c r="DGY36" s="68">
        <f t="shared" ref="DGY36:DGY62" si="1837">DGX36/$DGY$5</f>
        <v>132.16666666666666</v>
      </c>
      <c r="DGZ36" s="48">
        <v>1064</v>
      </c>
      <c r="DHA36" s="49">
        <v>0</v>
      </c>
      <c r="DHB36" s="49">
        <v>0</v>
      </c>
      <c r="DHC36" s="49"/>
      <c r="DHD36" s="49">
        <v>0</v>
      </c>
      <c r="DHE36" s="49">
        <v>0</v>
      </c>
      <c r="DHF36" s="64">
        <f t="shared" ref="DHF36:DHF62" si="1838">SUM(DGZ36:DHE36)</f>
        <v>1064</v>
      </c>
      <c r="DHG36" s="68">
        <f t="shared" ref="DHG36:DHG62" si="1839">DHF36/$DHG$5</f>
        <v>177.33333333333334</v>
      </c>
      <c r="DHH36" s="63">
        <v>0</v>
      </c>
      <c r="DHI36" s="64">
        <v>0</v>
      </c>
      <c r="DHJ36" s="64">
        <v>0</v>
      </c>
      <c r="DHK36" s="64">
        <v>330</v>
      </c>
      <c r="DHL36" s="64">
        <v>660</v>
      </c>
      <c r="DHM36" s="64">
        <v>0</v>
      </c>
      <c r="DHN36" s="64">
        <f t="shared" ref="DHN36:DHN62" si="1840">SUM(DHH36:DHM36)</f>
        <v>990</v>
      </c>
      <c r="DHO36" s="68">
        <f t="shared" ref="DHO36:DHO62" si="1841">DHN36/$DHO$5</f>
        <v>165</v>
      </c>
      <c r="DHP36" s="48">
        <v>220</v>
      </c>
      <c r="DHQ36" s="49">
        <v>837</v>
      </c>
      <c r="DHR36" s="49"/>
      <c r="DHS36" s="49">
        <v>0</v>
      </c>
      <c r="DHT36" s="49">
        <v>0</v>
      </c>
      <c r="DHU36" s="49">
        <v>112</v>
      </c>
      <c r="DHV36" s="64">
        <f t="shared" ref="DHV36:DHV62" si="1842">SUM(DHP36:DHU36)</f>
        <v>1169</v>
      </c>
      <c r="DHW36" s="68">
        <f t="shared" ref="DHW36:DHW62" si="1843">DHV36/$DHW$5</f>
        <v>194.83333333333334</v>
      </c>
      <c r="DHX36" s="48">
        <v>0</v>
      </c>
      <c r="DHY36" s="49">
        <v>220</v>
      </c>
      <c r="DHZ36" s="49"/>
      <c r="DIA36" s="49">
        <v>0</v>
      </c>
      <c r="DIB36" s="49">
        <v>0</v>
      </c>
      <c r="DIC36" s="49">
        <v>0</v>
      </c>
      <c r="DID36" s="64">
        <f t="shared" ref="DID36:DID62" si="1844">SUM(DHX36:DIC36)</f>
        <v>220</v>
      </c>
      <c r="DIE36" s="68">
        <f t="shared" ref="DIE36:DIE62" si="1845">DID36/$DIE$5</f>
        <v>36.666666666666664</v>
      </c>
      <c r="DIF36" s="48">
        <v>0</v>
      </c>
      <c r="DIG36" s="49">
        <v>0</v>
      </c>
      <c r="DIH36" s="49"/>
      <c r="DII36" s="49">
        <v>330</v>
      </c>
      <c r="DIJ36" s="49">
        <v>0</v>
      </c>
      <c r="DIK36" s="49"/>
      <c r="DIL36" s="64">
        <f t="shared" ref="DIL36:DIL62" si="1846">SUM(DIF36:DIK36)</f>
        <v>330</v>
      </c>
      <c r="DIM36" s="68">
        <f t="shared" ref="DIM36:DIM62" si="1847">DIL36/$DIM$5</f>
        <v>55</v>
      </c>
      <c r="DIN36" s="48">
        <v>0</v>
      </c>
      <c r="DIO36" s="49"/>
      <c r="DIP36" s="49">
        <v>0</v>
      </c>
      <c r="DIQ36" s="49"/>
      <c r="DIR36" s="49">
        <v>0</v>
      </c>
      <c r="DIS36" s="49">
        <v>109</v>
      </c>
      <c r="DIT36" s="64">
        <f t="shared" ref="DIT36:DIT62" si="1848">SUM(DIN36:DIS36)</f>
        <v>109</v>
      </c>
      <c r="DIU36" s="68">
        <f t="shared" ref="DIU36:DIU62" si="1849">DIT36/$DIU$5</f>
        <v>18.166666666666668</v>
      </c>
      <c r="DIV36" s="48">
        <v>0</v>
      </c>
      <c r="DIW36" s="49">
        <v>0</v>
      </c>
      <c r="DIX36" s="49">
        <v>0</v>
      </c>
      <c r="DIY36" s="49">
        <v>0</v>
      </c>
      <c r="DIZ36" s="49">
        <v>0</v>
      </c>
      <c r="DJA36" s="49">
        <v>0</v>
      </c>
      <c r="DJB36" s="64">
        <f t="shared" ref="DJB36:DJB62" si="1850">SUM(DIV36:DJA36)</f>
        <v>0</v>
      </c>
      <c r="DJC36" s="68">
        <f t="shared" ref="DJC36:DJC62" si="1851">DJB36/$DJC$5</f>
        <v>0</v>
      </c>
      <c r="DJD36" s="48">
        <v>0</v>
      </c>
      <c r="DJE36" s="49">
        <v>0</v>
      </c>
      <c r="DJF36" s="49">
        <v>321</v>
      </c>
      <c r="DJG36" s="49">
        <v>0</v>
      </c>
      <c r="DJH36" s="49">
        <v>0</v>
      </c>
      <c r="DJI36" s="49"/>
      <c r="DJJ36" s="64">
        <f t="shared" ref="DJJ36:DJJ62" si="1852">SUM(DJD36:DJI36)</f>
        <v>321</v>
      </c>
      <c r="DJK36" s="68">
        <f t="shared" ref="DJK36:DJK62" si="1853">DJJ36/$DJK$5</f>
        <v>53.5</v>
      </c>
      <c r="DJL36" s="48">
        <v>1058</v>
      </c>
      <c r="DJM36" s="49">
        <v>0</v>
      </c>
      <c r="DJN36" s="49">
        <v>0</v>
      </c>
      <c r="DJO36" s="49">
        <v>0</v>
      </c>
      <c r="DJP36" s="49">
        <v>0</v>
      </c>
      <c r="DJQ36" s="49">
        <v>0</v>
      </c>
      <c r="DJR36" s="64">
        <f t="shared" ref="DJR36:DJR62" si="1854">SUM(DJL36:DJQ36)</f>
        <v>1058</v>
      </c>
      <c r="DJS36" s="68">
        <f t="shared" ref="DJS36:DJS62" si="1855">DJR36/$DJS$5</f>
        <v>176.33333333333334</v>
      </c>
      <c r="DJT36" s="48"/>
      <c r="DJU36" s="49">
        <v>353</v>
      </c>
      <c r="DJV36" s="49">
        <v>0</v>
      </c>
      <c r="DJW36" s="49">
        <v>0</v>
      </c>
      <c r="DJX36" s="49">
        <v>296</v>
      </c>
      <c r="DJY36" s="49">
        <v>0</v>
      </c>
      <c r="DJZ36" s="64">
        <f t="shared" ref="DJZ36:DJZ62" si="1856">SUM(DJT36:DJY36)</f>
        <v>649</v>
      </c>
      <c r="DKA36" s="68">
        <f t="shared" ref="DKA36:DKA62" si="1857">DJZ36/$DKA$5</f>
        <v>108.16666666666667</v>
      </c>
      <c r="DKB36" s="48">
        <v>0</v>
      </c>
      <c r="DKC36" s="49">
        <v>0</v>
      </c>
      <c r="DKD36" s="49">
        <v>0</v>
      </c>
      <c r="DKE36" s="49">
        <v>104</v>
      </c>
      <c r="DKF36" s="49">
        <v>0</v>
      </c>
      <c r="DKG36" s="49">
        <v>0</v>
      </c>
      <c r="DKH36" s="64">
        <f t="shared" ref="DKH36:DKH62" si="1858">SUM(DKB36:DKG36)</f>
        <v>104</v>
      </c>
      <c r="DKI36" s="68">
        <f t="shared" ref="DKI36:DKI62" si="1859">DKH36/$DKI$5</f>
        <v>17.333333333333332</v>
      </c>
      <c r="DKJ36" s="48">
        <v>440</v>
      </c>
      <c r="DKK36" s="49">
        <v>40</v>
      </c>
      <c r="DKL36" s="49">
        <v>0</v>
      </c>
      <c r="DKM36" s="49"/>
      <c r="DKN36" s="49">
        <v>0</v>
      </c>
      <c r="DKO36" s="49"/>
      <c r="DKP36" s="64">
        <f t="shared" ref="DKP36:DKP62" si="1860">SUM(DKJ36:DKO36)</f>
        <v>480</v>
      </c>
      <c r="DKQ36" s="68">
        <f t="shared" ref="DKQ36:DKQ62" si="1861">DKP36/$DKQ$5</f>
        <v>80</v>
      </c>
      <c r="DKR36" s="48">
        <v>0</v>
      </c>
      <c r="DKS36" s="49">
        <v>660</v>
      </c>
      <c r="DKT36" s="49">
        <v>0</v>
      </c>
      <c r="DKU36" s="49">
        <v>0</v>
      </c>
      <c r="DKV36" s="49">
        <v>0</v>
      </c>
      <c r="DKW36" s="49">
        <v>0</v>
      </c>
      <c r="DKX36" s="64">
        <f t="shared" ref="DKX36:DKX62" si="1862">SUM(DKR36:DKW36)</f>
        <v>660</v>
      </c>
      <c r="DKY36" s="68">
        <f t="shared" ref="DKY36:DKY62" si="1863">DKX36/$DKY$5</f>
        <v>110</v>
      </c>
      <c r="DKZ36" s="48"/>
      <c r="DLA36" s="49">
        <v>1014</v>
      </c>
      <c r="DLB36" s="49">
        <v>0</v>
      </c>
      <c r="DLC36" s="49">
        <v>0</v>
      </c>
      <c r="DLD36" s="49"/>
      <c r="DLE36" s="49">
        <v>0</v>
      </c>
      <c r="DLF36" s="64">
        <f t="shared" ref="DLF36:DLF62" si="1864">SUM(DKZ36:DLE36)</f>
        <v>1014</v>
      </c>
      <c r="DLG36" s="68">
        <f t="shared" ref="DLG36:DLG62" si="1865">DLF36/$DLG$5</f>
        <v>169</v>
      </c>
      <c r="DLH36" s="48"/>
      <c r="DLI36" s="49">
        <v>0</v>
      </c>
      <c r="DLJ36" s="49">
        <v>0</v>
      </c>
      <c r="DLK36" s="49">
        <v>708</v>
      </c>
      <c r="DLL36" s="49"/>
      <c r="DLM36" s="49">
        <v>0</v>
      </c>
      <c r="DLN36" s="64">
        <f t="shared" ref="DLN36:DLN62" si="1866">SUM(DLH36:DLM36)</f>
        <v>708</v>
      </c>
      <c r="DLO36" s="68">
        <f t="shared" ref="DLO36:DLO62" si="1867">DLN36/$DLO$5</f>
        <v>118</v>
      </c>
      <c r="DLP36" s="48">
        <v>380</v>
      </c>
      <c r="DLQ36" s="49"/>
      <c r="DLR36" s="49">
        <v>0</v>
      </c>
      <c r="DLS36" s="49">
        <v>0</v>
      </c>
      <c r="DLT36" s="49">
        <v>0</v>
      </c>
      <c r="DLU36" s="49">
        <v>0</v>
      </c>
      <c r="DLV36" s="64">
        <f t="shared" ref="DLV36:DLV62" si="1868">SUM(DLP36:DLU36)</f>
        <v>380</v>
      </c>
      <c r="DLW36" s="68">
        <f t="shared" ref="DLW36:DLW62" si="1869">DLV36/$DLW$5</f>
        <v>63.333333333333336</v>
      </c>
      <c r="DLX36" s="48">
        <v>0</v>
      </c>
      <c r="DLY36" s="49">
        <v>0</v>
      </c>
      <c r="DLZ36" s="49"/>
      <c r="DMA36" s="49">
        <v>0</v>
      </c>
      <c r="DMB36" s="49"/>
      <c r="DMC36" s="49">
        <v>0</v>
      </c>
      <c r="DMD36" s="64">
        <f t="shared" ref="DMD36:DMD62" si="1870">SUM(DLX36:DMC36)</f>
        <v>0</v>
      </c>
      <c r="DME36" s="68">
        <f t="shared" ref="DME36:DME62" si="1871">DMD36/$DME$5</f>
        <v>0</v>
      </c>
      <c r="DMF36" s="48"/>
      <c r="DMG36" s="49">
        <v>0</v>
      </c>
      <c r="DMH36" s="49"/>
      <c r="DMI36" s="49">
        <v>0</v>
      </c>
      <c r="DMJ36" s="49">
        <v>100</v>
      </c>
      <c r="DMK36" s="49">
        <v>0</v>
      </c>
      <c r="DML36" s="64">
        <f t="shared" ref="DML36:DML62" si="1872">SUM(DMF36:DMK36)</f>
        <v>100</v>
      </c>
      <c r="DMM36" s="68">
        <f t="shared" ref="DMM36:DMM62" si="1873">DML36/$DMM$5</f>
        <v>16.666666666666668</v>
      </c>
      <c r="DMN36" s="48">
        <v>0</v>
      </c>
      <c r="DMO36" s="49"/>
      <c r="DMP36" s="49">
        <v>0</v>
      </c>
      <c r="DMQ36" s="49">
        <v>0</v>
      </c>
      <c r="DMR36" s="49">
        <v>0</v>
      </c>
      <c r="DMS36" s="49">
        <v>0</v>
      </c>
      <c r="DMT36" s="64">
        <f t="shared" ref="DMT36:DMT62" si="1874">SUM(DMN36:DMS36)</f>
        <v>0</v>
      </c>
      <c r="DMU36" s="68">
        <f t="shared" ref="DMU36:DMU62" si="1875">DMT36/$DMU$5</f>
        <v>0</v>
      </c>
      <c r="DMV36" s="48">
        <v>0</v>
      </c>
      <c r="DMW36" s="49">
        <v>0</v>
      </c>
      <c r="DMX36" s="49">
        <v>0</v>
      </c>
      <c r="DMY36" s="49">
        <v>709</v>
      </c>
      <c r="DMZ36" s="49">
        <v>0</v>
      </c>
      <c r="DNA36" s="49">
        <v>0</v>
      </c>
      <c r="DNB36" s="64">
        <f t="shared" ref="DNB36:DNB62" si="1876">SUM(DMV36:DNA36)</f>
        <v>709</v>
      </c>
      <c r="DNC36" s="68">
        <f t="shared" ref="DNC36:DNC62" si="1877">DNB36/$DNC$5</f>
        <v>118.16666666666667</v>
      </c>
      <c r="DND36" s="48">
        <v>0</v>
      </c>
      <c r="DNE36" s="49">
        <v>0</v>
      </c>
      <c r="DNF36" s="49">
        <v>0</v>
      </c>
      <c r="DNG36" s="49"/>
      <c r="DNH36" s="49">
        <v>0</v>
      </c>
      <c r="DNI36" s="49">
        <v>619</v>
      </c>
      <c r="DNJ36" s="64">
        <f t="shared" ref="DNJ36:DNJ62" si="1878">SUM(DND36:DNI36)</f>
        <v>619</v>
      </c>
      <c r="DNK36" s="68">
        <f t="shared" ref="DNK36:DNK62" si="1879">DNJ36/$DNK$5</f>
        <v>103.16666666666667</v>
      </c>
      <c r="DNL36" s="48"/>
      <c r="DNM36" s="49"/>
      <c r="DNN36" s="49">
        <v>546</v>
      </c>
      <c r="DNO36" s="49">
        <v>0</v>
      </c>
      <c r="DNP36" s="49">
        <v>0</v>
      </c>
      <c r="DNQ36" s="49">
        <v>319</v>
      </c>
      <c r="DNR36" s="64">
        <f t="shared" ref="DNR36:DNR62" si="1880">SUM(DNL36:DNQ36)</f>
        <v>865</v>
      </c>
      <c r="DNS36" s="68">
        <f t="shared" ref="DNS36:DNS62" si="1881">DNR36/$DNS$5</f>
        <v>144.16666666666666</v>
      </c>
      <c r="DNT36" s="48">
        <v>0</v>
      </c>
      <c r="DNU36" s="49">
        <v>0</v>
      </c>
      <c r="DNV36" s="49">
        <v>0</v>
      </c>
      <c r="DNW36" s="49">
        <v>330</v>
      </c>
      <c r="DNX36" s="49">
        <v>870</v>
      </c>
      <c r="DNY36" s="49">
        <v>0</v>
      </c>
      <c r="DNZ36" s="64">
        <f t="shared" ref="DNZ36:DNZ62" si="1882">SUM(DNT36:DNY36)</f>
        <v>1200</v>
      </c>
      <c r="DOA36" s="68">
        <f t="shared" ref="DOA36:DOA62" si="1883">DNZ36/$DNZ$5</f>
        <v>200</v>
      </c>
      <c r="DOB36" s="48">
        <v>0</v>
      </c>
      <c r="DOC36" s="49"/>
      <c r="DOD36" s="49">
        <v>0</v>
      </c>
      <c r="DOE36" s="49">
        <v>0</v>
      </c>
      <c r="DOF36" s="49">
        <v>800</v>
      </c>
      <c r="DOG36" s="49">
        <v>0</v>
      </c>
      <c r="DOH36" s="64">
        <f t="shared" ref="DOH36:DOH62" si="1884">SUM(DOB36:DOG36)</f>
        <v>800</v>
      </c>
      <c r="DOI36" s="68">
        <f t="shared" ref="DOI36:DOI62" si="1885">DOH36/$DOI$5</f>
        <v>133.33333333333334</v>
      </c>
      <c r="DOJ36" s="48">
        <v>581</v>
      </c>
      <c r="DOK36" s="49">
        <v>0</v>
      </c>
      <c r="DOL36" s="49">
        <v>0</v>
      </c>
      <c r="DOM36" s="49"/>
      <c r="DON36" s="49">
        <v>0</v>
      </c>
      <c r="DOO36" s="49">
        <v>1002</v>
      </c>
      <c r="DOP36" s="64">
        <f t="shared" ref="DOP36:DOP62" si="1886">SUM(DOJ36:DOO36)</f>
        <v>1583</v>
      </c>
      <c r="DOQ36" s="68">
        <f t="shared" ref="DOQ36:DOQ62" si="1887">DOP36/$DOQ$5</f>
        <v>263.83333333333331</v>
      </c>
      <c r="DOR36" s="48">
        <v>0</v>
      </c>
      <c r="DOS36" s="49">
        <v>0</v>
      </c>
      <c r="DOT36" s="49">
        <v>0</v>
      </c>
      <c r="DOU36" s="49">
        <v>0</v>
      </c>
      <c r="DOV36" s="49"/>
      <c r="DOW36" s="49">
        <v>0</v>
      </c>
      <c r="DOX36" s="64">
        <f t="shared" ref="DOX36:DOX62" si="1888">SUM(DOR36:DOW36)</f>
        <v>0</v>
      </c>
      <c r="DOY36" s="68">
        <f t="shared" ref="DOY36:DOY62" si="1889">DOX36/$DOY$5</f>
        <v>0</v>
      </c>
      <c r="DOZ36" s="48"/>
      <c r="DPA36" s="49">
        <v>680</v>
      </c>
      <c r="DPB36" s="49"/>
      <c r="DPC36" s="49">
        <v>0</v>
      </c>
      <c r="DPD36" s="49"/>
      <c r="DPE36" s="49">
        <v>0</v>
      </c>
      <c r="DPF36" s="64">
        <f t="shared" ref="DPF36:DPF62" si="1890">SUM(DOZ36:DPE36)</f>
        <v>680</v>
      </c>
      <c r="DPG36" s="68">
        <f t="shared" ref="DPG36:DPG62" si="1891">DPF36/$DPG$5</f>
        <v>113.33333333333333</v>
      </c>
      <c r="DPH36" s="48">
        <v>0</v>
      </c>
      <c r="DPI36" s="49">
        <v>180</v>
      </c>
      <c r="DPJ36" s="49">
        <v>0</v>
      </c>
      <c r="DPK36" s="49">
        <v>0</v>
      </c>
      <c r="DPL36" s="49"/>
      <c r="DPM36" s="49"/>
      <c r="DPN36" s="64">
        <f t="shared" ref="DPN36:DPN62" si="1892">SUM(DPH36:DPM36)</f>
        <v>180</v>
      </c>
      <c r="DPO36" s="68">
        <f t="shared" ref="DPO36:DPO62" si="1893">DPN36/$DPO$5</f>
        <v>30</v>
      </c>
      <c r="DPP36" s="48">
        <v>0</v>
      </c>
      <c r="DPQ36" s="49">
        <v>217</v>
      </c>
      <c r="DPR36" s="49">
        <v>0</v>
      </c>
      <c r="DPS36" s="49"/>
      <c r="DPT36" s="49"/>
      <c r="DPU36" s="49">
        <v>0</v>
      </c>
      <c r="DPV36" s="491">
        <f t="shared" ref="DPV36:DPV62" si="1894">SUM(DPP36:DPU36)</f>
        <v>217</v>
      </c>
      <c r="DPW36" s="492">
        <f t="shared" ref="DPW36:DPW62" si="1895">DPV36/$DPW$5</f>
        <v>36.166666666666664</v>
      </c>
      <c r="DPX36" s="48">
        <v>550</v>
      </c>
      <c r="DPY36" s="49">
        <v>1449</v>
      </c>
      <c r="DPZ36" s="49">
        <v>486</v>
      </c>
      <c r="DQA36" s="49">
        <v>0</v>
      </c>
      <c r="DQB36" s="49">
        <v>0</v>
      </c>
      <c r="DQC36" s="49">
        <v>0</v>
      </c>
      <c r="DQD36" s="491">
        <f t="shared" ref="DQD36:DQD62" si="1896">SUM(DPX36:DQC36)</f>
        <v>2485</v>
      </c>
      <c r="DQE36" s="492">
        <f t="shared" ref="DQE36:DQE62" si="1897">DQD36/$DQE$5</f>
        <v>414.16666666666669</v>
      </c>
      <c r="DQF36" s="48">
        <v>0</v>
      </c>
      <c r="DQG36" s="49">
        <v>0</v>
      </c>
      <c r="DQH36" s="49">
        <v>0</v>
      </c>
      <c r="DQI36" s="49"/>
      <c r="DQJ36" s="49">
        <v>0</v>
      </c>
      <c r="DQK36" s="49">
        <v>0</v>
      </c>
      <c r="DQL36" s="489">
        <f t="shared" ref="DQL36:DQL62" si="1898">SUM(DQF36:DQK36)</f>
        <v>0</v>
      </c>
      <c r="DQM36" s="492">
        <f t="shared" ref="DQM36:DQM62" si="1899">DQL36/$DQM$5</f>
        <v>0</v>
      </c>
      <c r="DQN36" s="48">
        <v>0</v>
      </c>
      <c r="DQO36" s="49">
        <v>0</v>
      </c>
      <c r="DQP36" s="49">
        <v>330</v>
      </c>
      <c r="DQQ36" s="49">
        <v>0</v>
      </c>
      <c r="DQR36" s="49">
        <v>0</v>
      </c>
      <c r="DQS36" s="49">
        <v>120</v>
      </c>
      <c r="DQT36" s="64">
        <f t="shared" ref="DQT36:DQT62" si="1900">SUM(DQN36:DQS36)</f>
        <v>450</v>
      </c>
      <c r="DQU36" s="68">
        <f t="shared" ref="DQU36:DQU62" si="1901">DQT36/$DQU$5</f>
        <v>75</v>
      </c>
      <c r="DQV36" s="48">
        <v>0</v>
      </c>
      <c r="DQW36" s="49">
        <v>0</v>
      </c>
      <c r="DQX36" s="49"/>
      <c r="DQY36" s="49">
        <v>879</v>
      </c>
      <c r="DQZ36" s="49">
        <v>0</v>
      </c>
      <c r="DRA36" s="49">
        <v>0</v>
      </c>
      <c r="DRB36" s="491">
        <f t="shared" ref="DRB36:DRB62" si="1902">SUM(DQV36:DRA36)</f>
        <v>879</v>
      </c>
      <c r="DRC36" s="492">
        <f t="shared" ref="DRC36:DRC62" si="1903">DRB36/$DRC$5</f>
        <v>146.5</v>
      </c>
      <c r="DRD36" s="48">
        <v>0</v>
      </c>
      <c r="DRE36" s="49">
        <v>0</v>
      </c>
      <c r="DRF36" s="49">
        <v>0</v>
      </c>
      <c r="DRG36" s="49">
        <v>0</v>
      </c>
      <c r="DRH36" s="49">
        <v>0</v>
      </c>
      <c r="DRI36" s="49"/>
      <c r="DRJ36" s="491">
        <f t="shared" ref="DRJ36:DRJ62" si="1904">SUM(DRD36:DRI36)</f>
        <v>0</v>
      </c>
      <c r="DRK36" s="492">
        <f t="shared" ref="DRK36:DRK62" si="1905">DRJ36/$DRK$5</f>
        <v>0</v>
      </c>
      <c r="DRL36" s="48">
        <v>450</v>
      </c>
      <c r="DRM36" s="49">
        <v>0</v>
      </c>
      <c r="DRN36" s="49">
        <v>0</v>
      </c>
      <c r="DRO36" s="49">
        <v>0</v>
      </c>
      <c r="DRP36" s="49">
        <v>330</v>
      </c>
      <c r="DRQ36" s="49"/>
      <c r="DRR36" s="64">
        <f t="shared" si="1601"/>
        <v>780</v>
      </c>
      <c r="DRS36" s="68">
        <f t="shared" si="1602"/>
        <v>130</v>
      </c>
      <c r="DRT36" s="48">
        <v>0</v>
      </c>
      <c r="DRU36" s="49">
        <v>0</v>
      </c>
      <c r="DRV36" s="49">
        <v>0</v>
      </c>
      <c r="DRW36" s="49">
        <v>0</v>
      </c>
      <c r="DRX36" s="49">
        <v>0</v>
      </c>
      <c r="DRY36" s="49"/>
      <c r="DRZ36" s="491">
        <f t="shared" si="1603"/>
        <v>0</v>
      </c>
      <c r="DSA36" s="68">
        <f t="shared" si="1604"/>
        <v>0</v>
      </c>
      <c r="DSB36" s="82">
        <v>334</v>
      </c>
      <c r="DSC36" s="83">
        <v>0</v>
      </c>
      <c r="DSD36" s="83">
        <v>0</v>
      </c>
      <c r="DSE36" s="83"/>
      <c r="DSF36" s="83">
        <v>0</v>
      </c>
      <c r="DSG36" s="83">
        <v>0</v>
      </c>
      <c r="DSH36" s="64">
        <f t="shared" si="1605"/>
        <v>334</v>
      </c>
      <c r="DSI36" s="68">
        <f t="shared" si="1606"/>
        <v>55.666666666666664</v>
      </c>
      <c r="DSJ36" s="48">
        <v>1914</v>
      </c>
      <c r="DSK36" s="49">
        <v>0</v>
      </c>
      <c r="DSL36" s="49">
        <v>0</v>
      </c>
      <c r="DSM36" s="49">
        <v>95</v>
      </c>
      <c r="DSN36" s="49">
        <v>0</v>
      </c>
      <c r="DSO36" s="49">
        <v>0</v>
      </c>
      <c r="DSP36" s="64">
        <f t="shared" si="1607"/>
        <v>2009</v>
      </c>
      <c r="DSQ36" s="68">
        <f t="shared" si="1608"/>
        <v>334.83333333333331</v>
      </c>
      <c r="DSR36" s="48"/>
      <c r="DSS36" s="49">
        <v>0</v>
      </c>
      <c r="DST36" s="49">
        <v>2</v>
      </c>
      <c r="DSU36" s="49">
        <v>0</v>
      </c>
      <c r="DSV36" s="49">
        <v>946</v>
      </c>
      <c r="DSW36" s="49">
        <v>1554</v>
      </c>
      <c r="DSX36" s="64">
        <f t="shared" si="1609"/>
        <v>2502</v>
      </c>
      <c r="DSY36" s="68">
        <f t="shared" si="1610"/>
        <v>417</v>
      </c>
      <c r="DSZ36" s="48">
        <v>0</v>
      </c>
      <c r="DTA36" s="49">
        <v>0</v>
      </c>
      <c r="DTB36" s="49">
        <v>904</v>
      </c>
      <c r="DTC36" s="49">
        <v>1081</v>
      </c>
      <c r="DTD36" s="49"/>
      <c r="DTE36" s="49">
        <v>0</v>
      </c>
      <c r="DTF36" s="64">
        <f t="shared" si="1611"/>
        <v>1985</v>
      </c>
      <c r="DTG36" s="68">
        <f t="shared" si="1612"/>
        <v>330.83333333333331</v>
      </c>
      <c r="DTH36" s="48">
        <v>0</v>
      </c>
      <c r="DTI36" s="49">
        <v>133</v>
      </c>
      <c r="DTJ36" s="49">
        <v>330</v>
      </c>
      <c r="DTK36" s="49">
        <v>334</v>
      </c>
      <c r="DTL36" s="49">
        <v>0</v>
      </c>
      <c r="DTM36" s="49">
        <v>0</v>
      </c>
      <c r="DTN36" s="64">
        <f t="shared" si="1613"/>
        <v>797</v>
      </c>
      <c r="DTO36" s="68">
        <f t="shared" si="1614"/>
        <v>132.83333333333334</v>
      </c>
      <c r="DTP36" s="48">
        <v>1210</v>
      </c>
      <c r="DTQ36" s="49">
        <v>814</v>
      </c>
      <c r="DTR36" s="49"/>
      <c r="DTS36" s="49">
        <v>0</v>
      </c>
      <c r="DTT36" s="49">
        <v>445</v>
      </c>
      <c r="DTU36" s="49">
        <v>0</v>
      </c>
      <c r="DTV36" s="64">
        <f t="shared" si="1615"/>
        <v>2469</v>
      </c>
      <c r="DTW36" s="68">
        <f t="shared" si="1616"/>
        <v>411.5</v>
      </c>
      <c r="DTX36" s="48">
        <v>0</v>
      </c>
      <c r="DTY36" s="49">
        <v>1263</v>
      </c>
      <c r="DTZ36" s="49">
        <v>0</v>
      </c>
      <c r="DUA36" s="49">
        <v>0</v>
      </c>
      <c r="DUB36" s="49">
        <v>0</v>
      </c>
      <c r="DUC36" s="49">
        <v>0</v>
      </c>
      <c r="DUD36" s="64">
        <f t="shared" si="1617"/>
        <v>1263</v>
      </c>
      <c r="DUE36" s="68">
        <f t="shared" si="1618"/>
        <v>210.5</v>
      </c>
      <c r="DUF36" s="48">
        <v>1297</v>
      </c>
      <c r="DUG36" s="49">
        <v>986</v>
      </c>
      <c r="DUH36" s="49"/>
      <c r="DUI36" s="49">
        <v>0</v>
      </c>
      <c r="DUJ36" s="49">
        <v>0</v>
      </c>
      <c r="DUK36" s="49">
        <v>0</v>
      </c>
      <c r="DUL36" s="64">
        <f t="shared" si="1619"/>
        <v>2283</v>
      </c>
      <c r="DUM36" s="68">
        <f t="shared" si="1620"/>
        <v>380.5</v>
      </c>
      <c r="DUN36" s="48"/>
      <c r="DUO36" s="49">
        <v>0</v>
      </c>
      <c r="DUP36" s="49">
        <v>2688</v>
      </c>
      <c r="DUQ36" s="49">
        <v>0</v>
      </c>
      <c r="DUR36" s="49"/>
      <c r="DUS36" s="49">
        <v>0</v>
      </c>
      <c r="DUT36" s="64">
        <f t="shared" si="1621"/>
        <v>2688</v>
      </c>
      <c r="DUU36" s="68">
        <f t="shared" si="1622"/>
        <v>448</v>
      </c>
      <c r="DUV36" s="48">
        <v>549</v>
      </c>
      <c r="DUW36" s="49">
        <v>487</v>
      </c>
      <c r="DUX36" s="49">
        <v>378</v>
      </c>
      <c r="DUY36" s="49">
        <v>567</v>
      </c>
      <c r="DUZ36" s="49">
        <v>1459</v>
      </c>
      <c r="DVA36" s="49">
        <v>0</v>
      </c>
      <c r="DVB36" s="64">
        <f t="shared" si="1623"/>
        <v>3440</v>
      </c>
      <c r="DVC36" s="68">
        <f t="shared" si="1624"/>
        <v>573.33333333333337</v>
      </c>
      <c r="DVD36" s="48"/>
      <c r="DVE36" s="49">
        <v>0</v>
      </c>
      <c r="DVF36" s="49">
        <v>770</v>
      </c>
      <c r="DVG36" s="49">
        <v>1804</v>
      </c>
      <c r="DVH36" s="49">
        <v>0</v>
      </c>
      <c r="DVI36" s="49">
        <v>0</v>
      </c>
      <c r="DVJ36" s="64">
        <f t="shared" si="1625"/>
        <v>2574</v>
      </c>
      <c r="DVK36" s="68">
        <f t="shared" si="1626"/>
        <v>429</v>
      </c>
      <c r="DVL36" s="48">
        <v>0</v>
      </c>
      <c r="DVM36" s="49">
        <v>0</v>
      </c>
      <c r="DVN36" s="49">
        <v>1578</v>
      </c>
      <c r="DVO36" s="49">
        <v>0</v>
      </c>
      <c r="DVP36" s="49">
        <v>0</v>
      </c>
      <c r="DVQ36" s="49">
        <v>0</v>
      </c>
      <c r="DVR36" s="64">
        <f t="shared" si="1627"/>
        <v>1578</v>
      </c>
      <c r="DVS36" s="68">
        <f t="shared" si="1628"/>
        <v>263</v>
      </c>
      <c r="DVT36" s="48"/>
      <c r="DVU36" s="49">
        <v>0</v>
      </c>
      <c r="DVV36" s="49">
        <v>2691</v>
      </c>
      <c r="DVW36" s="49">
        <v>0</v>
      </c>
      <c r="DVX36" s="49">
        <v>230</v>
      </c>
      <c r="DVY36" s="49">
        <v>0</v>
      </c>
      <c r="DVZ36" s="64">
        <f t="shared" si="1629"/>
        <v>2921</v>
      </c>
      <c r="DWA36" s="68">
        <f t="shared" si="1630"/>
        <v>486.83333333333331</v>
      </c>
      <c r="DWB36" s="48">
        <v>0</v>
      </c>
      <c r="DWC36" s="49">
        <v>550</v>
      </c>
      <c r="DWD36" s="49">
        <v>1971</v>
      </c>
      <c r="DWE36" s="49">
        <v>0</v>
      </c>
      <c r="DWF36" s="49">
        <v>0</v>
      </c>
      <c r="DWG36" s="49"/>
      <c r="DWH36" s="64">
        <f t="shared" si="1631"/>
        <v>2521</v>
      </c>
      <c r="DWI36" s="68">
        <f t="shared" si="1632"/>
        <v>420.16666666666669</v>
      </c>
      <c r="DWJ36" s="48">
        <v>0</v>
      </c>
      <c r="DWK36" s="49">
        <v>0</v>
      </c>
      <c r="DWL36" s="49">
        <v>0</v>
      </c>
      <c r="DWM36" s="49">
        <v>1505</v>
      </c>
      <c r="DWN36" s="49">
        <v>0</v>
      </c>
      <c r="DWO36" s="49">
        <v>0</v>
      </c>
      <c r="DWP36" s="64">
        <f t="shared" si="1633"/>
        <v>1505</v>
      </c>
      <c r="DWQ36" s="68">
        <f t="shared" si="1634"/>
        <v>250.83333333333334</v>
      </c>
      <c r="DWR36" s="48">
        <v>0</v>
      </c>
      <c r="DWS36" s="49"/>
      <c r="DWT36" s="49">
        <v>0</v>
      </c>
      <c r="DWU36" s="49">
        <v>2090</v>
      </c>
      <c r="DWV36" s="49">
        <v>1593</v>
      </c>
      <c r="DWW36" s="49">
        <v>0</v>
      </c>
      <c r="DWX36" s="64">
        <f t="shared" si="1635"/>
        <v>3683</v>
      </c>
      <c r="DWY36" s="68">
        <f t="shared" si="1636"/>
        <v>613.83333333333337</v>
      </c>
      <c r="DWZ36" s="48">
        <v>0</v>
      </c>
      <c r="DXA36" s="49">
        <v>0</v>
      </c>
      <c r="DXB36" s="49">
        <v>1320</v>
      </c>
      <c r="DXC36" s="49">
        <v>0</v>
      </c>
      <c r="DXD36" s="49"/>
      <c r="DXE36" s="49"/>
      <c r="DXF36" s="64">
        <f t="shared" si="1637"/>
        <v>1320</v>
      </c>
      <c r="DXG36" s="68">
        <f t="shared" si="1638"/>
        <v>220</v>
      </c>
      <c r="DXH36" s="48">
        <v>0</v>
      </c>
      <c r="DXI36" s="49">
        <v>0</v>
      </c>
      <c r="DXJ36" s="49">
        <v>0</v>
      </c>
      <c r="DXK36" s="49">
        <v>0</v>
      </c>
      <c r="DXL36" s="49">
        <v>0</v>
      </c>
      <c r="DXM36" s="49">
        <v>1272</v>
      </c>
      <c r="DXN36" s="64">
        <f t="shared" si="1639"/>
        <v>1272</v>
      </c>
      <c r="DXO36" s="68">
        <f t="shared" si="1640"/>
        <v>212</v>
      </c>
      <c r="DXP36" s="48">
        <v>0</v>
      </c>
      <c r="DXQ36" s="49">
        <v>0</v>
      </c>
      <c r="DXR36" s="49">
        <v>478</v>
      </c>
      <c r="DXS36" s="49">
        <v>0</v>
      </c>
      <c r="DXT36" s="49">
        <v>0</v>
      </c>
      <c r="DXU36" s="49">
        <v>0</v>
      </c>
      <c r="DXV36" s="64">
        <f t="shared" si="1330"/>
        <v>478</v>
      </c>
      <c r="DXW36" s="68">
        <f t="shared" si="1331"/>
        <v>79.666666666666671</v>
      </c>
      <c r="DXX36" s="48">
        <v>518</v>
      </c>
      <c r="DXY36" s="49">
        <v>0</v>
      </c>
      <c r="DXZ36" s="49">
        <v>0</v>
      </c>
      <c r="DYA36" s="49">
        <v>0</v>
      </c>
      <c r="DYB36" s="49">
        <v>2042</v>
      </c>
      <c r="DYC36" s="49">
        <v>80</v>
      </c>
      <c r="DYD36" s="64">
        <f t="shared" si="1332"/>
        <v>2640</v>
      </c>
      <c r="DYE36" s="68">
        <f t="shared" si="1333"/>
        <v>440</v>
      </c>
      <c r="DYF36" s="48">
        <v>810</v>
      </c>
      <c r="DYG36" s="49">
        <v>0</v>
      </c>
      <c r="DYH36" s="49">
        <v>0</v>
      </c>
      <c r="DYI36" s="49">
        <v>0</v>
      </c>
      <c r="DYJ36" s="49">
        <v>0</v>
      </c>
      <c r="DYK36" s="49"/>
      <c r="DYL36" s="64">
        <f t="shared" si="1334"/>
        <v>810</v>
      </c>
      <c r="DYM36" s="68">
        <f t="shared" si="1335"/>
        <v>135</v>
      </c>
      <c r="DYN36" s="48">
        <v>0</v>
      </c>
      <c r="DYO36" s="49">
        <v>1862</v>
      </c>
      <c r="DYP36" s="49">
        <v>0</v>
      </c>
      <c r="DYQ36" s="49">
        <v>720</v>
      </c>
      <c r="DYR36" s="49"/>
      <c r="DYS36" s="49"/>
      <c r="DYT36" s="64">
        <f t="shared" si="1336"/>
        <v>2582</v>
      </c>
      <c r="DYU36" s="68">
        <f t="shared" si="1337"/>
        <v>430.33333333333331</v>
      </c>
      <c r="DYV36" s="48">
        <v>0</v>
      </c>
      <c r="DYW36" s="49">
        <v>1613</v>
      </c>
      <c r="DYX36" s="49">
        <v>0</v>
      </c>
      <c r="DYY36" s="49">
        <v>0</v>
      </c>
      <c r="DYZ36" s="49">
        <v>0</v>
      </c>
      <c r="DZA36" s="49">
        <v>401</v>
      </c>
      <c r="DZB36" s="64">
        <f t="shared" si="1338"/>
        <v>2014</v>
      </c>
      <c r="DZC36" s="68">
        <f t="shared" si="1339"/>
        <v>335.66666666666669</v>
      </c>
      <c r="DZD36" s="48">
        <v>0</v>
      </c>
      <c r="DZE36" s="49">
        <v>821</v>
      </c>
      <c r="DZF36" s="49">
        <v>0</v>
      </c>
      <c r="DZG36" s="49">
        <v>0</v>
      </c>
      <c r="DZH36" s="49">
        <v>0</v>
      </c>
      <c r="DZI36" s="49">
        <v>0</v>
      </c>
      <c r="DZJ36" s="64">
        <f t="shared" si="1340"/>
        <v>821</v>
      </c>
      <c r="DZK36" s="68">
        <f t="shared" si="1341"/>
        <v>136.83333333333334</v>
      </c>
      <c r="DZL36" s="48">
        <v>0</v>
      </c>
      <c r="DZM36" s="49">
        <v>680</v>
      </c>
      <c r="DZN36" s="49"/>
      <c r="DZO36" s="49">
        <v>0</v>
      </c>
      <c r="DZP36" s="49">
        <v>1320</v>
      </c>
      <c r="DZQ36" s="49">
        <v>0</v>
      </c>
      <c r="DZR36" s="64">
        <f t="shared" si="1342"/>
        <v>2000</v>
      </c>
      <c r="DZS36" s="68">
        <f t="shared" si="1343"/>
        <v>333.33333333333331</v>
      </c>
      <c r="DZT36" s="48">
        <v>0</v>
      </c>
      <c r="DZU36" s="49">
        <v>628</v>
      </c>
      <c r="DZV36" s="49"/>
      <c r="DZW36" s="49">
        <v>0</v>
      </c>
      <c r="DZX36" s="49">
        <v>0</v>
      </c>
      <c r="DZY36" s="49">
        <v>0</v>
      </c>
      <c r="DZZ36" s="64">
        <f t="shared" si="1344"/>
        <v>628</v>
      </c>
      <c r="EAA36" s="68">
        <f t="shared" si="1345"/>
        <v>104.66666666666667</v>
      </c>
      <c r="EAB36" s="48"/>
      <c r="EAC36" s="49">
        <v>0</v>
      </c>
      <c r="EAD36" s="49">
        <v>2693</v>
      </c>
      <c r="EAE36" s="49"/>
      <c r="EAF36" s="49">
        <v>554</v>
      </c>
      <c r="EAG36" s="49">
        <v>220</v>
      </c>
      <c r="EAH36" s="64">
        <f t="shared" si="1346"/>
        <v>3467</v>
      </c>
      <c r="EAI36" s="68">
        <f t="shared" si="1347"/>
        <v>577.83333333333337</v>
      </c>
      <c r="EAJ36" s="48">
        <v>546</v>
      </c>
      <c r="EAK36" s="49">
        <v>0</v>
      </c>
      <c r="EAL36" s="49">
        <v>0</v>
      </c>
      <c r="EAM36" s="49">
        <v>0</v>
      </c>
      <c r="EAN36" s="49">
        <v>0</v>
      </c>
      <c r="EAO36" s="49">
        <v>0</v>
      </c>
      <c r="EAP36" s="64">
        <f t="shared" si="1348"/>
        <v>546</v>
      </c>
      <c r="EAQ36" s="68">
        <f t="shared" si="1349"/>
        <v>91</v>
      </c>
      <c r="EAR36" s="48">
        <v>0</v>
      </c>
      <c r="EAS36" s="49">
        <v>1430</v>
      </c>
      <c r="EAT36" s="49">
        <v>0</v>
      </c>
      <c r="EAU36" s="49">
        <v>0</v>
      </c>
      <c r="EAV36" s="49">
        <v>467</v>
      </c>
      <c r="EAW36" s="49">
        <v>0</v>
      </c>
      <c r="EAX36" s="64">
        <f t="shared" si="1350"/>
        <v>1897</v>
      </c>
      <c r="EAY36" s="68">
        <f t="shared" si="1351"/>
        <v>316.16666666666669</v>
      </c>
      <c r="EAZ36" s="48">
        <v>0</v>
      </c>
      <c r="EBA36" s="49"/>
      <c r="EBB36" s="49">
        <v>0</v>
      </c>
      <c r="EBC36" s="49">
        <v>0</v>
      </c>
      <c r="EBD36" s="49">
        <v>0</v>
      </c>
      <c r="EBE36" s="49">
        <v>0</v>
      </c>
      <c r="EBF36" s="64">
        <f t="shared" si="1352"/>
        <v>0</v>
      </c>
      <c r="EBG36" s="68">
        <f t="shared" si="1353"/>
        <v>0</v>
      </c>
      <c r="EBH36" s="48">
        <v>0</v>
      </c>
      <c r="EBI36" s="49">
        <v>0</v>
      </c>
      <c r="EBJ36" s="49">
        <v>0</v>
      </c>
      <c r="EBK36" s="49">
        <v>0</v>
      </c>
      <c r="EBL36" s="49">
        <v>1338</v>
      </c>
      <c r="EBM36" s="49">
        <v>0</v>
      </c>
      <c r="EBN36" s="64">
        <f t="shared" si="1354"/>
        <v>1338</v>
      </c>
      <c r="EBO36" s="68">
        <f t="shared" si="1355"/>
        <v>223</v>
      </c>
      <c r="EBP36" s="48">
        <v>0</v>
      </c>
      <c r="EBQ36" s="49">
        <v>0</v>
      </c>
      <c r="EBR36" s="49"/>
      <c r="EBS36" s="49">
        <v>0</v>
      </c>
      <c r="EBT36" s="49"/>
      <c r="EBU36" s="49"/>
      <c r="EBV36" s="64">
        <f t="shared" si="1356"/>
        <v>0</v>
      </c>
      <c r="EBW36" s="68">
        <f t="shared" si="1357"/>
        <v>0</v>
      </c>
      <c r="EBX36" s="48">
        <v>0</v>
      </c>
      <c r="EBY36" s="49">
        <v>0</v>
      </c>
      <c r="EBZ36" s="49">
        <v>0</v>
      </c>
      <c r="ECA36" s="49">
        <v>1002</v>
      </c>
      <c r="ECB36" s="49">
        <v>317</v>
      </c>
      <c r="ECC36" s="49">
        <v>0</v>
      </c>
      <c r="ECD36" s="64">
        <f t="shared" si="1358"/>
        <v>1319</v>
      </c>
      <c r="ECE36" s="68">
        <f t="shared" si="1359"/>
        <v>219.83333333333334</v>
      </c>
      <c r="ECF36" s="48">
        <v>0</v>
      </c>
      <c r="ECG36" s="49">
        <v>0</v>
      </c>
      <c r="ECH36" s="49">
        <v>0</v>
      </c>
      <c r="ECI36" s="49">
        <v>0</v>
      </c>
      <c r="ECJ36" s="49">
        <v>347</v>
      </c>
      <c r="ECK36" s="49"/>
      <c r="ECL36" s="64">
        <f t="shared" si="1360"/>
        <v>347</v>
      </c>
      <c r="ECM36" s="68">
        <f t="shared" si="1361"/>
        <v>57.833333333333336</v>
      </c>
      <c r="ECN36" s="48">
        <v>412</v>
      </c>
      <c r="ECO36" s="49">
        <v>0</v>
      </c>
      <c r="ECP36" s="49">
        <v>0</v>
      </c>
      <c r="ECQ36" s="49"/>
      <c r="ECR36" s="49">
        <v>0</v>
      </c>
      <c r="ECS36" s="49">
        <v>0</v>
      </c>
      <c r="ECT36" s="64">
        <f t="shared" si="1362"/>
        <v>412</v>
      </c>
      <c r="ECU36" s="68">
        <f t="shared" si="1363"/>
        <v>68.666666666666671</v>
      </c>
      <c r="ECV36" s="48">
        <v>0</v>
      </c>
      <c r="ECW36" s="49">
        <v>0</v>
      </c>
      <c r="ECX36" s="49">
        <v>0</v>
      </c>
      <c r="ECY36" s="49">
        <v>820</v>
      </c>
      <c r="ECZ36" s="49"/>
      <c r="EDA36" s="49"/>
      <c r="EDB36" s="64">
        <f t="shared" si="1364"/>
        <v>820</v>
      </c>
      <c r="EDC36" s="68">
        <f t="shared" si="1365"/>
        <v>136.66666666666666</v>
      </c>
      <c r="EDD36" s="48"/>
      <c r="EDE36" s="49">
        <v>0</v>
      </c>
      <c r="EDF36" s="49">
        <v>0</v>
      </c>
      <c r="EDG36" s="49">
        <v>1320</v>
      </c>
      <c r="EDH36" s="49"/>
      <c r="EDI36" s="49"/>
      <c r="EDJ36" s="64">
        <f t="shared" si="1366"/>
        <v>1320</v>
      </c>
      <c r="EDK36" s="68">
        <f t="shared" si="1367"/>
        <v>220</v>
      </c>
      <c r="EDL36" s="48">
        <v>0</v>
      </c>
      <c r="EDM36" s="49">
        <v>0</v>
      </c>
      <c r="EDN36" s="49"/>
      <c r="EDO36" s="49">
        <v>0</v>
      </c>
      <c r="EDP36" s="49">
        <v>0</v>
      </c>
      <c r="EDQ36" s="49">
        <v>0</v>
      </c>
      <c r="EDR36" s="64">
        <f t="shared" si="1368"/>
        <v>0</v>
      </c>
      <c r="EDS36" s="68">
        <f t="shared" si="1369"/>
        <v>0</v>
      </c>
      <c r="EDT36" s="48">
        <v>729</v>
      </c>
      <c r="EDU36" s="49">
        <v>0</v>
      </c>
      <c r="EDV36" s="49">
        <v>0</v>
      </c>
      <c r="EDW36" s="49">
        <v>0</v>
      </c>
      <c r="EDX36" s="49">
        <v>0</v>
      </c>
      <c r="EDY36" s="49"/>
      <c r="EDZ36" s="64">
        <f t="shared" si="1370"/>
        <v>729</v>
      </c>
      <c r="EEA36" s="68">
        <f t="shared" si="1371"/>
        <v>121.5</v>
      </c>
      <c r="EEB36" s="48">
        <v>0</v>
      </c>
      <c r="EEC36" s="49">
        <v>0</v>
      </c>
      <c r="EED36" s="49">
        <v>1320</v>
      </c>
      <c r="EEE36" s="49">
        <v>0</v>
      </c>
      <c r="EEF36" s="49">
        <v>0</v>
      </c>
      <c r="EEG36" s="49"/>
      <c r="EEH36" s="64">
        <f t="shared" si="1372"/>
        <v>1320</v>
      </c>
      <c r="EEI36" s="68">
        <f t="shared" si="1373"/>
        <v>220</v>
      </c>
      <c r="EEJ36" s="48">
        <v>185</v>
      </c>
      <c r="EEK36" s="49">
        <v>80</v>
      </c>
      <c r="EEL36" s="49">
        <v>0</v>
      </c>
      <c r="EEM36" s="49">
        <v>0</v>
      </c>
      <c r="EEN36" s="49">
        <v>0</v>
      </c>
      <c r="EEO36" s="49">
        <v>0</v>
      </c>
      <c r="EEP36" s="64">
        <f t="shared" si="1374"/>
        <v>265</v>
      </c>
      <c r="EEQ36" s="68">
        <f t="shared" si="1375"/>
        <v>44.166666666666664</v>
      </c>
      <c r="EER36" s="48">
        <v>0</v>
      </c>
      <c r="EES36" s="49">
        <v>0</v>
      </c>
      <c r="EET36" s="49">
        <v>0</v>
      </c>
      <c r="EEU36" s="49">
        <v>0</v>
      </c>
      <c r="EEV36" s="49">
        <v>1356</v>
      </c>
      <c r="EEW36" s="49"/>
      <c r="EEX36" s="64">
        <f t="shared" si="1376"/>
        <v>1356</v>
      </c>
      <c r="EEY36" s="68">
        <f t="shared" si="1377"/>
        <v>226</v>
      </c>
      <c r="EEZ36" s="48">
        <v>0</v>
      </c>
      <c r="EFA36" s="49"/>
      <c r="EFB36" s="49">
        <v>0</v>
      </c>
      <c r="EFC36" s="49">
        <v>0</v>
      </c>
      <c r="EFD36" s="49">
        <v>0</v>
      </c>
      <c r="EFE36" s="49">
        <v>0</v>
      </c>
      <c r="EFF36" s="64">
        <f t="shared" si="1378"/>
        <v>0</v>
      </c>
      <c r="EFG36" s="68">
        <f t="shared" si="1379"/>
        <v>0</v>
      </c>
      <c r="EFH36" s="48">
        <v>0</v>
      </c>
      <c r="EFI36" s="49">
        <v>0</v>
      </c>
      <c r="EFJ36" s="49">
        <v>2204</v>
      </c>
      <c r="EFK36" s="49">
        <v>0</v>
      </c>
      <c r="EFL36" s="49">
        <v>0</v>
      </c>
      <c r="EFM36" s="49">
        <v>0</v>
      </c>
      <c r="EFN36" s="64">
        <f t="shared" si="1380"/>
        <v>2204</v>
      </c>
      <c r="EFO36" s="68">
        <f t="shared" si="1381"/>
        <v>367.33333333333331</v>
      </c>
      <c r="EFP36" s="48">
        <v>0</v>
      </c>
      <c r="EFQ36" s="49"/>
      <c r="EFR36" s="49"/>
      <c r="EFS36" s="49">
        <v>0</v>
      </c>
      <c r="EFT36" s="49">
        <v>0</v>
      </c>
      <c r="EFU36" s="49">
        <v>0</v>
      </c>
      <c r="EFV36" s="64">
        <f t="shared" si="1382"/>
        <v>0</v>
      </c>
      <c r="EFW36" s="68">
        <f t="shared" si="1383"/>
        <v>0</v>
      </c>
      <c r="EFX36" s="48">
        <v>0</v>
      </c>
      <c r="EFY36" s="49">
        <v>1171</v>
      </c>
      <c r="EFZ36" s="49"/>
      <c r="EGA36" s="49">
        <v>0</v>
      </c>
      <c r="EGB36" s="49">
        <v>0</v>
      </c>
      <c r="EGC36" s="49">
        <v>0</v>
      </c>
      <c r="EGD36" s="64">
        <f t="shared" si="1384"/>
        <v>1171</v>
      </c>
      <c r="EGE36" s="68">
        <f t="shared" si="1385"/>
        <v>195.16666666666666</v>
      </c>
      <c r="EGF36" s="48">
        <v>0</v>
      </c>
      <c r="EGG36" s="49">
        <v>0</v>
      </c>
      <c r="EGH36" s="49"/>
      <c r="EGI36" s="49">
        <v>0</v>
      </c>
      <c r="EGJ36" s="49">
        <v>0</v>
      </c>
      <c r="EGK36" s="49">
        <v>0</v>
      </c>
      <c r="EGL36" s="64">
        <f t="shared" si="1386"/>
        <v>0</v>
      </c>
      <c r="EGM36" s="68">
        <f t="shared" si="1387"/>
        <v>0</v>
      </c>
      <c r="EGN36" s="48">
        <v>504</v>
      </c>
      <c r="EGO36" s="49">
        <v>0</v>
      </c>
      <c r="EGP36" s="49"/>
      <c r="EGQ36" s="49">
        <v>0</v>
      </c>
      <c r="EGR36" s="49">
        <v>0</v>
      </c>
      <c r="EGS36" s="49">
        <v>0</v>
      </c>
      <c r="EGT36" s="64">
        <f t="shared" si="1388"/>
        <v>504</v>
      </c>
      <c r="EGU36" s="68">
        <f t="shared" si="1389"/>
        <v>84</v>
      </c>
      <c r="EGV36" s="48">
        <v>0</v>
      </c>
      <c r="EGW36" s="49">
        <v>0</v>
      </c>
      <c r="EGX36" s="49">
        <v>0</v>
      </c>
      <c r="EGY36" s="49">
        <v>0</v>
      </c>
      <c r="EGZ36" s="49">
        <v>0</v>
      </c>
      <c r="EHA36" s="49">
        <v>0</v>
      </c>
      <c r="EHB36" s="64">
        <f t="shared" si="1390"/>
        <v>0</v>
      </c>
      <c r="EHC36" s="68">
        <f t="shared" si="1391"/>
        <v>0</v>
      </c>
      <c r="EHD36" s="48">
        <v>0</v>
      </c>
      <c r="EHE36" s="49">
        <v>0</v>
      </c>
      <c r="EHF36" s="49"/>
      <c r="EHG36" s="49">
        <v>0</v>
      </c>
      <c r="EHH36" s="49">
        <v>0</v>
      </c>
      <c r="EHI36" s="49">
        <v>0</v>
      </c>
      <c r="EHJ36" s="64">
        <f t="shared" si="1392"/>
        <v>0</v>
      </c>
      <c r="EHK36" s="68">
        <f t="shared" si="1393"/>
        <v>0</v>
      </c>
      <c r="EHL36" s="48">
        <v>0</v>
      </c>
      <c r="EHM36" s="49">
        <v>0</v>
      </c>
      <c r="EHN36" s="49"/>
      <c r="EHO36" s="49">
        <v>0</v>
      </c>
      <c r="EHP36" s="49"/>
      <c r="EHQ36" s="49">
        <v>0</v>
      </c>
      <c r="EHR36" s="64">
        <f t="shared" si="1394"/>
        <v>0</v>
      </c>
      <c r="EHS36" s="68">
        <f t="shared" si="1395"/>
        <v>0</v>
      </c>
      <c r="EHT36" s="48">
        <v>0</v>
      </c>
      <c r="EHU36" s="49">
        <v>0</v>
      </c>
      <c r="EHV36" s="49"/>
      <c r="EHW36" s="49">
        <v>0</v>
      </c>
      <c r="EHX36" s="49">
        <v>0</v>
      </c>
      <c r="EHY36" s="49">
        <v>0</v>
      </c>
      <c r="EHZ36" s="64">
        <f t="shared" si="1396"/>
        <v>0</v>
      </c>
      <c r="EIA36" s="68">
        <f t="shared" si="1397"/>
        <v>0</v>
      </c>
      <c r="EIB36" s="48">
        <v>0</v>
      </c>
      <c r="EIC36" s="49">
        <v>0</v>
      </c>
      <c r="EID36" s="49">
        <v>0</v>
      </c>
      <c r="EIE36" s="49">
        <v>908</v>
      </c>
      <c r="EIF36" s="49">
        <v>0</v>
      </c>
      <c r="EIG36" s="49">
        <v>0</v>
      </c>
      <c r="EIH36" s="64">
        <f t="shared" si="1398"/>
        <v>908</v>
      </c>
      <c r="EII36" s="68">
        <f t="shared" si="1399"/>
        <v>151.33333333333334</v>
      </c>
      <c r="EIJ36" s="48">
        <v>0</v>
      </c>
      <c r="EIK36" s="49">
        <v>0</v>
      </c>
      <c r="EIL36" s="49">
        <v>0</v>
      </c>
      <c r="EIM36" s="49">
        <v>0</v>
      </c>
      <c r="EIN36" s="49">
        <v>0</v>
      </c>
      <c r="EIO36" s="49">
        <v>0</v>
      </c>
      <c r="EIP36" s="64">
        <f t="shared" si="1400"/>
        <v>0</v>
      </c>
      <c r="EIQ36" s="68">
        <f t="shared" si="1401"/>
        <v>0</v>
      </c>
      <c r="EIR36" s="48">
        <v>0</v>
      </c>
      <c r="EIS36" s="49">
        <v>0</v>
      </c>
      <c r="EIT36" s="49">
        <v>0</v>
      </c>
      <c r="EIU36" s="49">
        <v>0</v>
      </c>
      <c r="EIV36" s="49">
        <v>0</v>
      </c>
      <c r="EIW36" s="49">
        <v>0</v>
      </c>
      <c r="EIX36" s="64">
        <f t="shared" si="1402"/>
        <v>0</v>
      </c>
      <c r="EIY36" s="68">
        <f t="shared" si="1403"/>
        <v>0</v>
      </c>
      <c r="EIZ36" s="48">
        <v>0</v>
      </c>
      <c r="EJA36" s="49">
        <v>0</v>
      </c>
      <c r="EJB36" s="49">
        <v>0</v>
      </c>
      <c r="EJC36" s="49">
        <v>0</v>
      </c>
      <c r="EJD36" s="49">
        <v>0</v>
      </c>
      <c r="EJE36" s="49">
        <v>0</v>
      </c>
      <c r="EJF36" s="64">
        <f t="shared" si="1404"/>
        <v>0</v>
      </c>
      <c r="EJG36" s="68">
        <f t="shared" si="1405"/>
        <v>0</v>
      </c>
      <c r="EJH36" s="48">
        <v>0</v>
      </c>
      <c r="EJI36" s="49">
        <v>0</v>
      </c>
      <c r="EJJ36" s="49"/>
      <c r="EJK36" s="49">
        <v>0</v>
      </c>
      <c r="EJL36" s="49"/>
      <c r="EJM36" s="49"/>
      <c r="EJN36" s="64">
        <f t="shared" si="1406"/>
        <v>0</v>
      </c>
      <c r="EJO36" s="68">
        <f t="shared" si="1407"/>
        <v>0</v>
      </c>
      <c r="EJP36" s="48">
        <v>0</v>
      </c>
      <c r="EJQ36" s="49">
        <v>0</v>
      </c>
      <c r="EJR36" s="49">
        <v>0</v>
      </c>
      <c r="EJS36" s="49">
        <v>0</v>
      </c>
      <c r="EJT36" s="49">
        <v>0</v>
      </c>
      <c r="EJU36" s="49">
        <v>0</v>
      </c>
      <c r="EJV36" s="64">
        <f t="shared" si="1408"/>
        <v>0</v>
      </c>
      <c r="EJW36" s="68">
        <f t="shared" si="1409"/>
        <v>0</v>
      </c>
      <c r="EJX36" s="48">
        <v>0</v>
      </c>
      <c r="EJY36" s="49">
        <v>0</v>
      </c>
      <c r="EJZ36" s="49">
        <v>0</v>
      </c>
      <c r="EKA36" s="49"/>
      <c r="EKB36" s="49">
        <v>0</v>
      </c>
      <c r="EKC36" s="49"/>
      <c r="EKD36" s="64">
        <f t="shared" si="1410"/>
        <v>0</v>
      </c>
      <c r="EKE36" s="68">
        <f t="shared" si="1411"/>
        <v>0</v>
      </c>
      <c r="EKF36" s="48">
        <v>0</v>
      </c>
      <c r="EKG36" s="49">
        <v>0</v>
      </c>
      <c r="EKH36" s="49">
        <v>0</v>
      </c>
      <c r="EKI36" s="49"/>
      <c r="EKJ36" s="49">
        <v>0</v>
      </c>
      <c r="EKK36" s="49">
        <v>0</v>
      </c>
      <c r="EKL36" s="64">
        <f t="shared" si="1412"/>
        <v>0</v>
      </c>
      <c r="EKM36" s="68">
        <f t="shared" si="1413"/>
        <v>0</v>
      </c>
      <c r="EKN36" s="48">
        <v>0</v>
      </c>
      <c r="EKO36" s="49">
        <v>0</v>
      </c>
      <c r="EKP36" s="49">
        <v>0</v>
      </c>
      <c r="EKQ36" s="49">
        <v>0</v>
      </c>
      <c r="EKR36" s="49">
        <v>0</v>
      </c>
      <c r="EKS36" s="49">
        <v>0</v>
      </c>
      <c r="EKT36" s="64">
        <f t="shared" si="1414"/>
        <v>0</v>
      </c>
      <c r="EKU36" s="184">
        <f t="shared" si="1415"/>
        <v>0</v>
      </c>
      <c r="EKV36" s="665"/>
      <c r="EKW36" s="195">
        <v>0</v>
      </c>
      <c r="EKX36" s="49">
        <v>0</v>
      </c>
      <c r="EKY36" s="49">
        <v>110</v>
      </c>
      <c r="EKZ36" s="49">
        <v>127</v>
      </c>
      <c r="ELA36" s="49">
        <v>0</v>
      </c>
      <c r="ELB36" s="49">
        <v>0</v>
      </c>
      <c r="ELC36" s="64">
        <f t="shared" si="1416"/>
        <v>237</v>
      </c>
      <c r="ELD36" s="211">
        <f t="shared" si="1417"/>
        <v>39.5</v>
      </c>
      <c r="ELE36" s="195">
        <v>0</v>
      </c>
      <c r="ELF36" s="49">
        <v>721</v>
      </c>
      <c r="ELG36" s="49">
        <v>0</v>
      </c>
      <c r="ELH36" s="49">
        <v>0</v>
      </c>
      <c r="ELI36" s="49">
        <v>0</v>
      </c>
      <c r="ELJ36" s="49">
        <v>0</v>
      </c>
      <c r="ELK36" s="64">
        <f t="shared" si="1418"/>
        <v>721</v>
      </c>
      <c r="ELL36" s="211">
        <f t="shared" si="1419"/>
        <v>120.16666666666667</v>
      </c>
      <c r="ELM36" s="195">
        <v>0</v>
      </c>
      <c r="ELN36" s="49">
        <v>250</v>
      </c>
      <c r="ELO36" s="49">
        <v>0</v>
      </c>
      <c r="ELP36" s="49">
        <v>0</v>
      </c>
      <c r="ELQ36" s="49">
        <v>0</v>
      </c>
      <c r="ELR36" s="49">
        <v>0</v>
      </c>
      <c r="ELS36" s="64">
        <f t="shared" si="1420"/>
        <v>250</v>
      </c>
      <c r="ELT36" s="211">
        <f t="shared" si="1421"/>
        <v>41.666666666666664</v>
      </c>
      <c r="ELU36" s="195">
        <v>298</v>
      </c>
      <c r="ELV36" s="49">
        <v>0</v>
      </c>
      <c r="ELW36" s="49">
        <v>0</v>
      </c>
      <c r="ELX36" s="49">
        <v>0</v>
      </c>
      <c r="ELY36" s="49">
        <v>0</v>
      </c>
      <c r="ELZ36" s="49">
        <v>0</v>
      </c>
      <c r="EMA36" s="64">
        <f t="shared" si="1422"/>
        <v>298</v>
      </c>
      <c r="EMB36" s="211">
        <f t="shared" si="1423"/>
        <v>49.666666666666664</v>
      </c>
      <c r="EMC36" s="195">
        <v>0</v>
      </c>
      <c r="EMD36" s="49">
        <v>300</v>
      </c>
      <c r="EME36" s="49">
        <v>0</v>
      </c>
      <c r="EMF36" s="49">
        <v>596</v>
      </c>
      <c r="EMG36" s="49"/>
      <c r="EMH36" s="49">
        <v>0</v>
      </c>
      <c r="EMI36" s="64">
        <f t="shared" si="1424"/>
        <v>896</v>
      </c>
      <c r="EMJ36" s="211">
        <f t="shared" si="1425"/>
        <v>149.33333333333334</v>
      </c>
      <c r="EMK36" s="195">
        <v>0</v>
      </c>
      <c r="EML36" s="49">
        <v>799</v>
      </c>
      <c r="EMM36" s="49">
        <v>0</v>
      </c>
      <c r="EMN36" s="49">
        <v>0</v>
      </c>
      <c r="EMO36" s="49">
        <v>667</v>
      </c>
      <c r="EMP36" s="49">
        <v>0</v>
      </c>
      <c r="EMQ36" s="64">
        <f t="shared" si="1426"/>
        <v>1466</v>
      </c>
      <c r="EMR36" s="211">
        <f t="shared" si="1427"/>
        <v>244.33333333333334</v>
      </c>
      <c r="EMS36" s="195">
        <v>0</v>
      </c>
      <c r="EMT36" s="49">
        <v>0</v>
      </c>
      <c r="EMU36" s="49">
        <v>0</v>
      </c>
      <c r="EMV36" s="49">
        <v>335</v>
      </c>
      <c r="EMW36" s="49">
        <v>0</v>
      </c>
      <c r="EMX36" s="49">
        <v>0</v>
      </c>
      <c r="EMY36" s="64">
        <f t="shared" si="1428"/>
        <v>335</v>
      </c>
      <c r="EMZ36" s="211">
        <f t="shared" si="1429"/>
        <v>55.833333333333336</v>
      </c>
      <c r="ENA36" s="195">
        <v>0</v>
      </c>
      <c r="ENB36" s="49">
        <v>0</v>
      </c>
      <c r="ENC36" s="49">
        <v>0</v>
      </c>
      <c r="END36" s="49">
        <v>0</v>
      </c>
      <c r="ENE36" s="49">
        <v>0</v>
      </c>
      <c r="ENF36" s="49">
        <v>0</v>
      </c>
      <c r="ENG36" s="64">
        <f t="shared" si="1430"/>
        <v>0</v>
      </c>
      <c r="ENH36" s="211">
        <f t="shared" si="1431"/>
        <v>0</v>
      </c>
      <c r="ENI36" s="195">
        <v>0</v>
      </c>
      <c r="ENJ36" s="49"/>
      <c r="ENK36" s="49">
        <v>0</v>
      </c>
      <c r="ENL36" s="49">
        <v>0</v>
      </c>
      <c r="ENM36" s="49">
        <v>0</v>
      </c>
      <c r="ENN36" s="49">
        <v>0</v>
      </c>
      <c r="ENO36" s="64">
        <f t="shared" si="1432"/>
        <v>0</v>
      </c>
      <c r="ENP36" s="211">
        <f t="shared" si="1433"/>
        <v>0</v>
      </c>
      <c r="ENQ36" s="195">
        <v>0</v>
      </c>
      <c r="ENR36" s="49"/>
      <c r="ENS36" s="49">
        <v>0</v>
      </c>
      <c r="ENT36" s="49">
        <v>0</v>
      </c>
      <c r="ENU36" s="49">
        <v>0</v>
      </c>
      <c r="ENV36" s="49">
        <v>0</v>
      </c>
      <c r="ENW36" s="64">
        <f t="shared" si="1434"/>
        <v>0</v>
      </c>
      <c r="ENX36" s="211">
        <f t="shared" si="1435"/>
        <v>0</v>
      </c>
      <c r="ENY36" s="195">
        <v>0</v>
      </c>
      <c r="ENZ36" s="49"/>
      <c r="EOA36" s="49">
        <v>0</v>
      </c>
      <c r="EOB36" s="49">
        <v>0</v>
      </c>
      <c r="EOC36" s="49">
        <v>0</v>
      </c>
      <c r="EOD36" s="49">
        <v>0</v>
      </c>
      <c r="EOE36" s="64">
        <f t="shared" si="1436"/>
        <v>0</v>
      </c>
      <c r="EOF36" s="211">
        <f t="shared" si="1437"/>
        <v>0</v>
      </c>
      <c r="EOG36" s="1"/>
      <c r="EOH36" s="195"/>
      <c r="EOI36" s="49">
        <v>0</v>
      </c>
      <c r="EOJ36" s="49">
        <v>0</v>
      </c>
      <c r="EOK36" s="49">
        <v>0</v>
      </c>
      <c r="EOL36" s="49">
        <v>0</v>
      </c>
      <c r="EOM36" s="49">
        <v>0</v>
      </c>
      <c r="EON36" s="184">
        <f t="shared" si="1438"/>
        <v>0</v>
      </c>
      <c r="EOO36" s="244">
        <v>0</v>
      </c>
      <c r="EOP36" s="49">
        <v>0</v>
      </c>
      <c r="EOQ36" s="49">
        <v>0</v>
      </c>
      <c r="EOR36" s="49">
        <v>0</v>
      </c>
      <c r="EOS36" s="49">
        <v>0</v>
      </c>
      <c r="EOT36" s="49">
        <v>823</v>
      </c>
      <c r="EOU36" s="64">
        <f t="shared" si="1439"/>
        <v>823</v>
      </c>
      <c r="EOV36" s="211">
        <f t="shared" si="1440"/>
        <v>137.16666666666666</v>
      </c>
      <c r="EOW36" s="195">
        <v>0</v>
      </c>
      <c r="EOX36" s="49">
        <v>0</v>
      </c>
      <c r="EOY36" s="49">
        <v>0</v>
      </c>
      <c r="EOZ36" s="49"/>
      <c r="EPA36" s="49">
        <v>0</v>
      </c>
      <c r="EPB36" s="49">
        <v>0</v>
      </c>
      <c r="EPC36" s="64">
        <f t="shared" si="1441"/>
        <v>0</v>
      </c>
      <c r="EPD36" s="211">
        <f t="shared" si="1442"/>
        <v>0</v>
      </c>
      <c r="EPE36" s="195">
        <v>0</v>
      </c>
      <c r="EPF36" s="49">
        <v>0</v>
      </c>
      <c r="EPG36" s="49">
        <v>0</v>
      </c>
      <c r="EPH36" s="49">
        <v>0</v>
      </c>
      <c r="EPI36" s="49">
        <v>885</v>
      </c>
      <c r="EPJ36" s="49">
        <v>0</v>
      </c>
      <c r="EPK36" s="64">
        <f t="shared" si="1443"/>
        <v>885</v>
      </c>
      <c r="EPL36" s="211">
        <f t="shared" si="1444"/>
        <v>147.5</v>
      </c>
      <c r="EPM36" s="195">
        <v>0</v>
      </c>
      <c r="EPN36" s="49">
        <v>0</v>
      </c>
      <c r="EPO36" s="49">
        <v>0</v>
      </c>
      <c r="EPP36" s="49">
        <v>0</v>
      </c>
      <c r="EPQ36" s="49">
        <v>0</v>
      </c>
      <c r="EPR36" s="49">
        <v>0</v>
      </c>
      <c r="EPS36" s="64">
        <f t="shared" si="1445"/>
        <v>0</v>
      </c>
      <c r="EPT36" s="211">
        <f t="shared" si="1446"/>
        <v>0</v>
      </c>
      <c r="EPU36" s="195">
        <v>0</v>
      </c>
      <c r="EPV36" s="49">
        <v>1007</v>
      </c>
      <c r="EPW36" s="49">
        <v>1070</v>
      </c>
      <c r="EPX36" s="49">
        <v>0</v>
      </c>
      <c r="EPY36" s="49">
        <f>SUMIF(SUMPK!$B:$B,$B:$B,SUMPK!$O:$O)</f>
        <v>0</v>
      </c>
      <c r="EPZ36" s="49">
        <v>656</v>
      </c>
      <c r="EQA36" s="64">
        <f t="shared" si="1447"/>
        <v>2733</v>
      </c>
      <c r="EQB36" s="211">
        <f t="shared" si="1448"/>
        <v>455.5</v>
      </c>
      <c r="EQC36" s="195">
        <v>0</v>
      </c>
      <c r="EQD36" s="49">
        <v>0</v>
      </c>
      <c r="EQE36" s="49">
        <v>0</v>
      </c>
      <c r="EQF36" s="49">
        <v>870</v>
      </c>
      <c r="EQG36" s="49">
        <v>0</v>
      </c>
      <c r="EQH36" s="49"/>
      <c r="EQI36" s="64">
        <f t="shared" si="1449"/>
        <v>870</v>
      </c>
      <c r="EQJ36" s="211">
        <f t="shared" si="1450"/>
        <v>145</v>
      </c>
      <c r="EQK36" s="195">
        <v>0</v>
      </c>
      <c r="EQL36" s="49">
        <v>0</v>
      </c>
      <c r="EQM36" s="49">
        <v>0</v>
      </c>
      <c r="EQN36" s="49"/>
      <c r="EQO36" s="49">
        <v>0</v>
      </c>
      <c r="EQP36" s="49">
        <v>0</v>
      </c>
      <c r="EQQ36" s="64">
        <f t="shared" si="1451"/>
        <v>0</v>
      </c>
      <c r="EQR36" s="211">
        <f t="shared" si="1452"/>
        <v>0</v>
      </c>
      <c r="EQS36" s="195">
        <v>578</v>
      </c>
      <c r="EQT36" s="49">
        <v>739</v>
      </c>
      <c r="EQU36" s="49">
        <v>0</v>
      </c>
      <c r="EQV36" s="49">
        <v>0</v>
      </c>
      <c r="EQW36" s="49"/>
      <c r="EQX36" s="49">
        <v>0</v>
      </c>
      <c r="EQY36" s="64">
        <f t="shared" si="1453"/>
        <v>1317</v>
      </c>
      <c r="EQZ36" s="211">
        <f t="shared" si="1454"/>
        <v>219.5</v>
      </c>
      <c r="ERA36" s="195">
        <v>0</v>
      </c>
      <c r="ERB36" s="49">
        <v>0</v>
      </c>
      <c r="ERC36" s="49">
        <v>836</v>
      </c>
      <c r="ERD36" s="49">
        <v>0</v>
      </c>
      <c r="ERE36" s="49">
        <v>221</v>
      </c>
      <c r="ERF36" s="49"/>
      <c r="ERG36" s="64">
        <f t="shared" si="1455"/>
        <v>1057</v>
      </c>
      <c r="ERH36" s="211">
        <f t="shared" si="1456"/>
        <v>176.16666666666666</v>
      </c>
      <c r="ERI36" s="195"/>
      <c r="ERJ36" s="49">
        <v>0</v>
      </c>
      <c r="ERK36" s="49">
        <v>0</v>
      </c>
      <c r="ERL36" s="49">
        <v>0</v>
      </c>
      <c r="ERM36" s="49">
        <v>0</v>
      </c>
      <c r="ERN36" s="49">
        <v>0</v>
      </c>
      <c r="ERO36" s="64">
        <f t="shared" si="1457"/>
        <v>0</v>
      </c>
      <c r="ERP36" s="211">
        <f t="shared" si="1458"/>
        <v>0</v>
      </c>
      <c r="ERQ36" s="195"/>
      <c r="ERR36" s="49">
        <v>0</v>
      </c>
      <c r="ERS36" s="49"/>
      <c r="ERT36" s="49">
        <v>0</v>
      </c>
      <c r="ERU36" s="49">
        <v>0</v>
      </c>
      <c r="ERV36" s="49">
        <v>0</v>
      </c>
      <c r="ERW36" s="64">
        <f t="shared" si="1459"/>
        <v>0</v>
      </c>
      <c r="ERX36" s="211">
        <f t="shared" si="1460"/>
        <v>0</v>
      </c>
      <c r="ERY36" s="195">
        <v>0</v>
      </c>
      <c r="ERZ36" s="49">
        <v>0</v>
      </c>
      <c r="ESA36" s="49">
        <v>0</v>
      </c>
      <c r="ESB36" s="49">
        <v>0</v>
      </c>
      <c r="ESC36" s="49">
        <v>0</v>
      </c>
      <c r="ESD36" s="49">
        <v>0</v>
      </c>
      <c r="ESE36" s="64">
        <f t="shared" si="1461"/>
        <v>0</v>
      </c>
      <c r="ESF36" s="211">
        <f t="shared" si="1462"/>
        <v>0</v>
      </c>
      <c r="ESG36" s="195">
        <v>790</v>
      </c>
      <c r="ESH36" s="49">
        <v>0</v>
      </c>
      <c r="ESI36" s="49">
        <v>0</v>
      </c>
      <c r="ESJ36" s="49">
        <v>0</v>
      </c>
      <c r="ESK36" s="49"/>
      <c r="ESL36" s="49">
        <v>0</v>
      </c>
      <c r="ESM36" s="64">
        <f t="shared" si="1463"/>
        <v>790</v>
      </c>
      <c r="ESN36" s="211">
        <f t="shared" si="1464"/>
        <v>131.66666666666666</v>
      </c>
      <c r="ESO36" s="458">
        <v>0</v>
      </c>
      <c r="ESP36" s="83">
        <v>0</v>
      </c>
      <c r="ESQ36" s="83">
        <v>0</v>
      </c>
      <c r="ESR36" s="83">
        <v>0</v>
      </c>
      <c r="ESS36" s="83">
        <v>0</v>
      </c>
      <c r="EST36" s="83"/>
      <c r="ESU36" s="64">
        <f t="shared" si="1465"/>
        <v>0</v>
      </c>
      <c r="ESV36" s="211">
        <f t="shared" si="1466"/>
        <v>0</v>
      </c>
      <c r="ESW36" s="195"/>
      <c r="ESX36" s="49">
        <v>0</v>
      </c>
      <c r="ESY36" s="49">
        <v>0</v>
      </c>
      <c r="ESZ36" s="49">
        <v>0</v>
      </c>
      <c r="ETA36" s="49">
        <v>0</v>
      </c>
      <c r="ETB36" s="49">
        <v>0</v>
      </c>
      <c r="ETC36" s="808">
        <f t="shared" si="1467"/>
        <v>0</v>
      </c>
      <c r="ETD36" s="211">
        <f t="shared" si="1468"/>
        <v>0</v>
      </c>
      <c r="ETE36" s="195">
        <v>0</v>
      </c>
      <c r="ETF36" s="49">
        <v>0</v>
      </c>
      <c r="ETG36" s="49">
        <v>0</v>
      </c>
      <c r="ETH36" s="49">
        <v>0</v>
      </c>
      <c r="ETI36" s="49">
        <v>0</v>
      </c>
      <c r="ETJ36" s="49">
        <v>0</v>
      </c>
      <c r="ETK36" s="808">
        <f t="shared" si="1469"/>
        <v>0</v>
      </c>
      <c r="ETL36" s="211">
        <f t="shared" si="1470"/>
        <v>0</v>
      </c>
      <c r="ETM36" s="814">
        <v>0</v>
      </c>
      <c r="ETN36" s="815">
        <v>0</v>
      </c>
      <c r="ETO36" s="815">
        <v>0</v>
      </c>
      <c r="ETP36" s="815">
        <v>0</v>
      </c>
      <c r="ETQ36" s="815">
        <v>0</v>
      </c>
      <c r="ETR36" s="815">
        <v>0</v>
      </c>
      <c r="ETS36" s="808">
        <f t="shared" si="1471"/>
        <v>0</v>
      </c>
      <c r="ETT36" s="211">
        <f t="shared" si="1472"/>
        <v>0</v>
      </c>
      <c r="ETU36" s="458">
        <v>0</v>
      </c>
      <c r="ETV36" s="83">
        <v>0</v>
      </c>
      <c r="ETW36" s="83">
        <v>0</v>
      </c>
      <c r="ETX36" s="83">
        <v>0</v>
      </c>
      <c r="ETY36" s="83">
        <v>0</v>
      </c>
      <c r="ETZ36" s="83">
        <v>0</v>
      </c>
      <c r="EUA36" s="808">
        <f t="shared" si="1473"/>
        <v>0</v>
      </c>
      <c r="EUB36" s="211">
        <f t="shared" si="1474"/>
        <v>0</v>
      </c>
      <c r="EUC36" s="458"/>
      <c r="EUD36" s="83">
        <v>0</v>
      </c>
      <c r="EUE36" s="83"/>
      <c r="EUF36" s="83">
        <v>0</v>
      </c>
      <c r="EUG36" s="83">
        <v>0</v>
      </c>
      <c r="EUH36" s="83">
        <v>0</v>
      </c>
      <c r="EUI36" s="808">
        <f t="shared" si="1475"/>
        <v>0</v>
      </c>
      <c r="EUJ36" s="211">
        <f t="shared" si="1476"/>
        <v>0</v>
      </c>
      <c r="EUK36" s="195"/>
      <c r="EUL36" s="49">
        <v>0</v>
      </c>
      <c r="EUM36" s="49">
        <v>0</v>
      </c>
      <c r="EUN36" s="49">
        <v>0</v>
      </c>
      <c r="EUO36" s="49">
        <v>0</v>
      </c>
      <c r="EUP36" s="49">
        <v>0</v>
      </c>
      <c r="EUQ36" s="808">
        <f t="shared" si="1477"/>
        <v>0</v>
      </c>
      <c r="EUR36" s="211">
        <f t="shared" si="1478"/>
        <v>0</v>
      </c>
      <c r="EUS36" s="195">
        <v>0</v>
      </c>
      <c r="EUT36" s="49">
        <v>0</v>
      </c>
      <c r="EUU36" s="49">
        <v>0</v>
      </c>
      <c r="EUV36" s="49">
        <v>0</v>
      </c>
      <c r="EUW36" s="49">
        <v>0</v>
      </c>
      <c r="EUX36" s="49"/>
      <c r="EUY36" s="808">
        <f t="shared" si="1479"/>
        <v>0</v>
      </c>
      <c r="EUZ36" s="211">
        <f t="shared" si="1480"/>
        <v>0</v>
      </c>
      <c r="EVA36" s="195">
        <v>0</v>
      </c>
      <c r="EVB36" s="49">
        <v>0</v>
      </c>
      <c r="EVC36" s="49">
        <v>0</v>
      </c>
      <c r="EVD36" s="49"/>
      <c r="EVE36" s="49">
        <v>0</v>
      </c>
      <c r="EVF36" s="49"/>
      <c r="EVG36" s="808">
        <f t="shared" si="1481"/>
        <v>0</v>
      </c>
      <c r="EVH36" s="211">
        <f t="shared" si="1482"/>
        <v>0</v>
      </c>
      <c r="EVI36" s="195">
        <v>0</v>
      </c>
      <c r="EVJ36" s="49">
        <v>0</v>
      </c>
      <c r="EVK36" s="49">
        <f>SUMIF(SUMPK!$B:$B,$B:$B,SUMPK!$O:$O)</f>
        <v>0</v>
      </c>
      <c r="EVL36" s="49"/>
      <c r="EVM36" s="49"/>
      <c r="EVN36" s="49">
        <v>0</v>
      </c>
      <c r="EVO36" s="808">
        <f t="shared" si="1483"/>
        <v>0</v>
      </c>
      <c r="EVP36" s="211">
        <f t="shared" si="1484"/>
        <v>0</v>
      </c>
      <c r="EVQ36" s="195">
        <v>0</v>
      </c>
      <c r="EVR36" s="49">
        <v>0</v>
      </c>
      <c r="EVS36" s="49">
        <v>0</v>
      </c>
      <c r="EVT36" s="49"/>
      <c r="EVU36" s="49">
        <v>0</v>
      </c>
      <c r="EVV36" s="49">
        <v>0</v>
      </c>
      <c r="EVW36" s="808">
        <f t="shared" si="1485"/>
        <v>0</v>
      </c>
      <c r="EVX36" s="211">
        <f t="shared" si="1486"/>
        <v>0</v>
      </c>
      <c r="EVY36" s="195">
        <v>0</v>
      </c>
      <c r="EVZ36" s="49">
        <v>0</v>
      </c>
      <c r="EWA36" s="49">
        <v>0</v>
      </c>
      <c r="EWB36" s="49">
        <v>0</v>
      </c>
      <c r="EWC36" s="49">
        <v>0</v>
      </c>
      <c r="EWD36" s="49"/>
      <c r="EWE36" s="808">
        <f t="shared" si="1487"/>
        <v>0</v>
      </c>
      <c r="EWF36" s="211">
        <f t="shared" si="1488"/>
        <v>0</v>
      </c>
      <c r="EWG36" s="195">
        <v>0</v>
      </c>
      <c r="EWH36" s="49">
        <v>0</v>
      </c>
      <c r="EWI36" s="49"/>
      <c r="EWJ36" s="49">
        <v>0</v>
      </c>
      <c r="EWK36" s="49">
        <v>0</v>
      </c>
      <c r="EWL36" s="49"/>
      <c r="EWM36" s="808">
        <f t="shared" si="1489"/>
        <v>0</v>
      </c>
      <c r="EWN36" s="211">
        <f t="shared" si="1490"/>
        <v>0</v>
      </c>
      <c r="EWO36" s="195">
        <v>0</v>
      </c>
      <c r="EWP36" s="49"/>
      <c r="EWQ36" s="49"/>
      <c r="EWR36" s="49">
        <v>0</v>
      </c>
      <c r="EWS36" s="49">
        <v>121</v>
      </c>
      <c r="EWT36" s="49">
        <v>0</v>
      </c>
      <c r="EWU36" s="808">
        <f t="shared" si="1491"/>
        <v>121</v>
      </c>
      <c r="EWV36" s="211">
        <f t="shared" si="1492"/>
        <v>20.166666666666668</v>
      </c>
      <c r="EWW36" s="195"/>
      <c r="EWX36" s="49"/>
      <c r="EWY36" s="49">
        <v>0</v>
      </c>
      <c r="EWZ36" s="49">
        <v>0</v>
      </c>
      <c r="EXA36" s="49">
        <v>0</v>
      </c>
      <c r="EXB36" s="49"/>
      <c r="EXC36" s="808">
        <f t="shared" si="1493"/>
        <v>0</v>
      </c>
      <c r="EXD36" s="211">
        <f t="shared" si="1494"/>
        <v>0</v>
      </c>
      <c r="EXE36" s="195"/>
      <c r="EXF36" s="49">
        <v>0</v>
      </c>
      <c r="EXG36" s="49">
        <v>0</v>
      </c>
      <c r="EXH36" s="49"/>
      <c r="EXI36" s="49">
        <v>422</v>
      </c>
      <c r="EXJ36" s="49">
        <v>0</v>
      </c>
      <c r="EXK36" s="808">
        <f t="shared" si="1495"/>
        <v>422</v>
      </c>
      <c r="EXL36" s="211">
        <f t="shared" si="1496"/>
        <v>70.333333333333329</v>
      </c>
      <c r="EXM36" s="458">
        <v>0</v>
      </c>
      <c r="EXN36" s="83">
        <v>0</v>
      </c>
      <c r="EXO36" s="83">
        <v>0</v>
      </c>
      <c r="EXP36" s="83">
        <v>0</v>
      </c>
      <c r="EXQ36" s="83"/>
      <c r="EXR36" s="83">
        <v>0</v>
      </c>
      <c r="EXS36" s="808">
        <f t="shared" si="1497"/>
        <v>0</v>
      </c>
      <c r="EXT36" s="211">
        <f t="shared" si="1498"/>
        <v>0</v>
      </c>
      <c r="EXU36" s="195">
        <v>0</v>
      </c>
      <c r="EXV36" s="49">
        <v>0</v>
      </c>
      <c r="EXW36" s="49">
        <v>0</v>
      </c>
      <c r="EXX36" s="49">
        <v>0</v>
      </c>
      <c r="EXY36" s="49">
        <v>0</v>
      </c>
      <c r="EXZ36" s="49">
        <v>0</v>
      </c>
      <c r="EYA36" s="808">
        <f t="shared" si="1499"/>
        <v>0</v>
      </c>
      <c r="EYB36" s="211">
        <f t="shared" si="1500"/>
        <v>0</v>
      </c>
      <c r="EYC36" s="195">
        <v>0</v>
      </c>
      <c r="EYD36" s="49"/>
      <c r="EYE36" s="49">
        <v>0</v>
      </c>
      <c r="EYF36" s="49"/>
      <c r="EYG36" s="49">
        <v>0</v>
      </c>
      <c r="EYH36" s="49">
        <v>0</v>
      </c>
      <c r="EYI36" s="808">
        <f t="shared" si="1501"/>
        <v>0</v>
      </c>
      <c r="EYJ36" s="211">
        <f t="shared" si="1502"/>
        <v>0</v>
      </c>
      <c r="EYK36" s="195">
        <v>0</v>
      </c>
      <c r="EYL36" s="49">
        <v>197</v>
      </c>
      <c r="EYM36" s="49">
        <v>0</v>
      </c>
      <c r="EYN36" s="49">
        <v>0</v>
      </c>
      <c r="EYO36" s="49">
        <v>0</v>
      </c>
      <c r="EYP36" s="49">
        <v>0</v>
      </c>
      <c r="EYQ36" s="808">
        <f t="shared" si="1503"/>
        <v>197</v>
      </c>
      <c r="EYR36" s="211">
        <f t="shared" si="1504"/>
        <v>32.833333333333336</v>
      </c>
      <c r="EYS36" s="195">
        <v>0</v>
      </c>
      <c r="EYT36" s="49">
        <v>70</v>
      </c>
      <c r="EYU36" s="49">
        <v>0</v>
      </c>
      <c r="EYV36" s="49">
        <v>0</v>
      </c>
      <c r="EYW36" s="49"/>
      <c r="EYX36" s="49"/>
      <c r="EYY36" s="872">
        <f t="shared" si="1505"/>
        <v>70</v>
      </c>
      <c r="EYZ36" s="873">
        <f t="shared" si="1506"/>
        <v>11.666666666666666</v>
      </c>
      <c r="EZA36" s="195">
        <v>434</v>
      </c>
      <c r="EZB36" s="49">
        <v>0</v>
      </c>
      <c r="EZC36" s="49">
        <v>0</v>
      </c>
      <c r="EZD36" s="49"/>
      <c r="EZE36" s="49">
        <v>0</v>
      </c>
      <c r="EZF36" s="49">
        <v>0</v>
      </c>
      <c r="EZG36" s="872">
        <f t="shared" si="1507"/>
        <v>434</v>
      </c>
      <c r="EZH36" s="873">
        <f t="shared" si="1508"/>
        <v>72.333333333333329</v>
      </c>
      <c r="EZI36" s="195">
        <v>271</v>
      </c>
      <c r="EZJ36" s="49">
        <v>0</v>
      </c>
      <c r="EZK36" s="49"/>
      <c r="EZL36" s="49">
        <v>0</v>
      </c>
      <c r="EZM36" s="49">
        <v>0</v>
      </c>
      <c r="EZN36" s="49">
        <v>315</v>
      </c>
      <c r="EZO36" s="872">
        <f t="shared" si="1509"/>
        <v>586</v>
      </c>
      <c r="EZP36" s="873">
        <f t="shared" si="1510"/>
        <v>97.666666666666671</v>
      </c>
      <c r="EZQ36" s="458">
        <v>0</v>
      </c>
      <c r="EZR36" s="83"/>
      <c r="EZS36" s="83">
        <v>0</v>
      </c>
      <c r="EZT36" s="83">
        <v>0</v>
      </c>
      <c r="EZU36" s="83">
        <v>0</v>
      </c>
      <c r="EZV36" s="83">
        <v>277</v>
      </c>
      <c r="EZW36" s="872">
        <f t="shared" si="1511"/>
        <v>277</v>
      </c>
      <c r="EZX36" s="873">
        <f t="shared" si="1512"/>
        <v>46.166666666666664</v>
      </c>
      <c r="EZY36" s="195">
        <v>0</v>
      </c>
      <c r="EZZ36" s="49">
        <v>0</v>
      </c>
      <c r="FAA36" s="49">
        <v>241</v>
      </c>
      <c r="FAB36" s="49">
        <v>0</v>
      </c>
      <c r="FAC36" s="49">
        <v>0</v>
      </c>
      <c r="FAD36" s="49"/>
      <c r="FAE36" s="872">
        <f t="shared" si="1513"/>
        <v>241</v>
      </c>
      <c r="FAF36" s="873">
        <f t="shared" si="1514"/>
        <v>40.166666666666664</v>
      </c>
    </row>
    <row r="37" spans="1:4088" s="8" customFormat="1" ht="13.5" thickBot="1" x14ac:dyDescent="0.25">
      <c r="A37" s="21">
        <v>7</v>
      </c>
      <c r="B37" s="297" t="s">
        <v>33</v>
      </c>
      <c r="C37" s="725" t="s">
        <v>318</v>
      </c>
      <c r="D37" s="297">
        <v>25</v>
      </c>
      <c r="E37" s="24"/>
      <c r="F37" s="24">
        <v>110</v>
      </c>
      <c r="G37" s="24"/>
      <c r="H37" s="24"/>
      <c r="I37" s="24"/>
      <c r="J37" s="360">
        <f>SUMIF(SUMPK!$B:$B,$B:$B,SUMPK!$O:$O)</f>
        <v>0</v>
      </c>
      <c r="K37" s="24">
        <f t="shared" si="1228"/>
        <v>0</v>
      </c>
      <c r="L37" s="24">
        <f t="shared" si="1519"/>
        <v>110</v>
      </c>
      <c r="M37" s="15">
        <f t="shared" si="1641"/>
        <v>110</v>
      </c>
      <c r="N37" s="15">
        <v>198.33333333333334</v>
      </c>
      <c r="O37" s="276">
        <f t="shared" si="1231"/>
        <v>0.55462184873949583</v>
      </c>
      <c r="P37" s="712">
        <v>55.166666666666664</v>
      </c>
      <c r="Q37" s="276">
        <f t="shared" si="1520"/>
        <v>11.963746223564955</v>
      </c>
      <c r="R37" s="277">
        <f t="shared" si="1521"/>
        <v>92.307692307692307</v>
      </c>
      <c r="S37" s="222">
        <v>2400</v>
      </c>
      <c r="T37" s="276">
        <f t="shared" si="1642"/>
        <v>1.1916666666666667</v>
      </c>
      <c r="U37" s="278"/>
      <c r="V37" s="276">
        <f t="shared" si="1235"/>
        <v>1.1916666666666667</v>
      </c>
      <c r="W37" s="279">
        <f t="shared" si="1236"/>
        <v>1</v>
      </c>
      <c r="X37" s="278"/>
      <c r="Y37" s="7"/>
      <c r="Z37" s="7"/>
      <c r="AA37" s="7"/>
      <c r="AB37" s="7"/>
      <c r="AC37" s="662">
        <v>17</v>
      </c>
      <c r="AD37" s="649">
        <v>200</v>
      </c>
      <c r="AE37" s="49"/>
      <c r="AF37" s="49"/>
      <c r="AG37" s="49"/>
      <c r="AH37" s="49"/>
      <c r="AI37" s="49">
        <v>299</v>
      </c>
      <c r="AJ37" s="42">
        <f t="shared" ref="AJ37:AJ46" si="1906">SUM(AD37:AI37)</f>
        <v>499</v>
      </c>
      <c r="AK37" s="43">
        <f t="shared" ref="AK37:AK46" si="1907">AJ37/$AK$5</f>
        <v>83.166666666666671</v>
      </c>
      <c r="AL37" s="48"/>
      <c r="AM37" s="49"/>
      <c r="AN37" s="49">
        <v>1186</v>
      </c>
      <c r="AO37" s="49"/>
      <c r="AP37" s="49"/>
      <c r="AQ37" s="49"/>
      <c r="AR37" s="42">
        <f t="shared" ref="AR37:AR46" si="1908">SUM(AL37:AQ37)</f>
        <v>1186</v>
      </c>
      <c r="AS37" s="43">
        <f t="shared" ref="AS37:AS46" si="1909">AR37/$AK$5</f>
        <v>197.66666666666666</v>
      </c>
      <c r="AT37" s="48"/>
      <c r="AU37" s="49"/>
      <c r="AV37" s="49">
        <v>199</v>
      </c>
      <c r="AW37" s="49"/>
      <c r="AX37" s="49"/>
      <c r="AY37" s="49"/>
      <c r="AZ37" s="42">
        <f t="shared" ref="AZ37:AZ46" si="1910">SUM(AT37:AY37)</f>
        <v>199</v>
      </c>
      <c r="BA37" s="43">
        <f t="shared" ref="BA37:BA46" si="1911">AZ37/$AK$5</f>
        <v>33.166666666666664</v>
      </c>
      <c r="BB37" s="48">
        <v>481</v>
      </c>
      <c r="BC37" s="49"/>
      <c r="BD37" s="49"/>
      <c r="BE37" s="49">
        <v>399</v>
      </c>
      <c r="BF37" s="49">
        <v>801</v>
      </c>
      <c r="BG37" s="49"/>
      <c r="BH37" s="42">
        <f t="shared" ref="BH37:BH46" si="1912">SUM(BB37:BG37)</f>
        <v>1681</v>
      </c>
      <c r="BI37" s="43">
        <f t="shared" ref="BI37:BI46" si="1913">BH37/$BI$5</f>
        <v>280.16666666666669</v>
      </c>
      <c r="BJ37" s="48"/>
      <c r="BK37" s="49">
        <v>407</v>
      </c>
      <c r="BL37" s="49"/>
      <c r="BM37" s="49"/>
      <c r="BN37" s="49">
        <v>399</v>
      </c>
      <c r="BO37" s="49"/>
      <c r="BP37" s="42">
        <f t="shared" ref="BP37:BP46" si="1914">SUM(BJ37:BO37)</f>
        <v>806</v>
      </c>
      <c r="BQ37" s="43">
        <f t="shared" ref="BQ37:BQ46" si="1915">BP37/$BI$5</f>
        <v>134.33333333333334</v>
      </c>
      <c r="BR37" s="48"/>
      <c r="BS37" s="49"/>
      <c r="BT37" s="49">
        <v>788</v>
      </c>
      <c r="BU37" s="49"/>
      <c r="BV37" s="49">
        <v>800</v>
      </c>
      <c r="BW37" s="49"/>
      <c r="BX37" s="42">
        <f t="shared" ref="BX37:BX46" si="1916">SUM(BR37:BW37)</f>
        <v>1588</v>
      </c>
      <c r="BY37" s="43">
        <f t="shared" ref="BY37:BY46" si="1917">BX37/$BI$5</f>
        <v>264.66666666666669</v>
      </c>
      <c r="BZ37" s="48"/>
      <c r="CA37" s="49"/>
      <c r="CB37" s="49"/>
      <c r="CC37" s="49"/>
      <c r="CD37" s="49"/>
      <c r="CE37" s="49"/>
      <c r="CF37" s="42">
        <f t="shared" ref="CF37:CF46" si="1918">SUM(BZ37:CE37)</f>
        <v>0</v>
      </c>
      <c r="CG37" s="43">
        <f t="shared" ref="CG37:CG46" si="1919">CF37/$BI$5</f>
        <v>0</v>
      </c>
      <c r="CH37" s="48"/>
      <c r="CI37" s="49">
        <v>203</v>
      </c>
      <c r="CJ37" s="49"/>
      <c r="CK37" s="49"/>
      <c r="CL37" s="49"/>
      <c r="CM37" s="49">
        <v>999</v>
      </c>
      <c r="CN37" s="42">
        <f t="shared" ref="CN37:CN46" si="1920">SUM(CH37:CM37)</f>
        <v>1202</v>
      </c>
      <c r="CO37" s="43">
        <f t="shared" ref="CO37:CO46" si="1921">CN37/$BI$5</f>
        <v>200.33333333333334</v>
      </c>
      <c r="CP37" s="48"/>
      <c r="CQ37" s="49"/>
      <c r="CR37" s="49"/>
      <c r="CS37" s="49"/>
      <c r="CT37" s="49">
        <v>500</v>
      </c>
      <c r="CU37" s="49"/>
      <c r="CV37" s="42">
        <f t="shared" ref="CV37:CV46" si="1922">SUM(CP37:CU37)</f>
        <v>500</v>
      </c>
      <c r="CW37" s="43">
        <f t="shared" ref="CW37:CW46" si="1923">CV37/$BI$5</f>
        <v>83.333333333333329</v>
      </c>
      <c r="CX37" s="48"/>
      <c r="CY37" s="49"/>
      <c r="CZ37" s="49"/>
      <c r="DA37" s="49"/>
      <c r="DB37" s="49"/>
      <c r="DC37" s="49"/>
      <c r="DD37" s="42">
        <f t="shared" ref="DD37:DD46" si="1924">SUM(CX37:DC37)</f>
        <v>0</v>
      </c>
      <c r="DE37" s="43">
        <f t="shared" ref="DE37:DE46" si="1925">DD37/$BI$5</f>
        <v>0</v>
      </c>
      <c r="DF37" s="48">
        <v>600</v>
      </c>
      <c r="DG37" s="49"/>
      <c r="DH37" s="49"/>
      <c r="DI37" s="49">
        <v>596</v>
      </c>
      <c r="DJ37" s="49"/>
      <c r="DK37" s="49">
        <v>200</v>
      </c>
      <c r="DL37" s="42">
        <f t="shared" ref="DL37:DL46" si="1926">SUM(DF37:DK37)</f>
        <v>1396</v>
      </c>
      <c r="DM37" s="43">
        <f t="shared" ref="DM37:DM46" si="1927">DL37/$BI$5</f>
        <v>232.66666666666666</v>
      </c>
      <c r="DN37" s="48"/>
      <c r="DO37" s="49">
        <v>397</v>
      </c>
      <c r="DP37" s="49"/>
      <c r="DQ37" s="49"/>
      <c r="DR37" s="49"/>
      <c r="DS37" s="49">
        <v>594</v>
      </c>
      <c r="DT37" s="42">
        <f t="shared" ref="DT37:DT46" si="1928">SUM(DN37:DS37)</f>
        <v>991</v>
      </c>
      <c r="DU37" s="43">
        <f t="shared" ref="DU37:DU46" si="1929">DT37/$BI$5</f>
        <v>165.16666666666666</v>
      </c>
      <c r="DV37" s="48"/>
      <c r="DW37" s="49"/>
      <c r="DX37" s="49"/>
      <c r="DY37" s="49"/>
      <c r="DZ37" s="49">
        <v>600</v>
      </c>
      <c r="EA37" s="49"/>
      <c r="EB37" s="42">
        <f t="shared" ref="EB37:EB46" si="1930">SUM(DV37:EA37)</f>
        <v>600</v>
      </c>
      <c r="EC37" s="43">
        <f t="shared" ref="EC37:EC46" si="1931">EB37/$BI$5</f>
        <v>100</v>
      </c>
      <c r="ED37" s="48"/>
      <c r="EE37" s="49">
        <v>616</v>
      </c>
      <c r="EF37" s="49"/>
      <c r="EG37" s="49"/>
      <c r="EH37" s="49"/>
      <c r="EI37" s="49">
        <v>404</v>
      </c>
      <c r="EJ37" s="42">
        <f t="shared" ref="EJ37:EJ46" si="1932">SUM(ED37:EI37)</f>
        <v>1020</v>
      </c>
      <c r="EK37" s="43">
        <f t="shared" ref="EK37:EK46" si="1933">EJ37/$BI$5</f>
        <v>170</v>
      </c>
      <c r="EL37" s="48"/>
      <c r="EM37" s="49">
        <v>200</v>
      </c>
      <c r="EN37" s="49"/>
      <c r="EO37" s="49"/>
      <c r="EP37" s="49"/>
      <c r="EQ37" s="49">
        <v>770</v>
      </c>
      <c r="ER37" s="42">
        <f t="shared" ref="ER37:ER46" si="1934">SUM(EL37:EQ37)</f>
        <v>970</v>
      </c>
      <c r="ES37" s="43">
        <f t="shared" ref="ES37:ES46" si="1935">ER37/$BI$5</f>
        <v>161.66666666666666</v>
      </c>
      <c r="ET37" s="48"/>
      <c r="EU37" s="49">
        <v>400</v>
      </c>
      <c r="EV37" s="49"/>
      <c r="EW37" s="49"/>
      <c r="EX37" s="49"/>
      <c r="EY37" s="49">
        <v>600</v>
      </c>
      <c r="EZ37" s="42">
        <f t="shared" ref="EZ37:EZ46" si="1936">SUM(ET37:EY37)</f>
        <v>1000</v>
      </c>
      <c r="FA37" s="43">
        <f t="shared" ref="FA37:FA46" si="1937">EZ37/$BI$5</f>
        <v>166.66666666666666</v>
      </c>
      <c r="FB37" s="48"/>
      <c r="FC37" s="49">
        <v>400</v>
      </c>
      <c r="FD37" s="49"/>
      <c r="FE37" s="49">
        <v>800</v>
      </c>
      <c r="FF37" s="49"/>
      <c r="FG37" s="49"/>
      <c r="FH37" s="42">
        <f t="shared" ref="FH37:FH46" si="1938">SUM(FB37:FG37)</f>
        <v>1200</v>
      </c>
      <c r="FI37" s="43">
        <f t="shared" ref="FI37:FI46" si="1939">FH37/$BI$5</f>
        <v>200</v>
      </c>
      <c r="FJ37" s="48">
        <v>200</v>
      </c>
      <c r="FK37" s="49"/>
      <c r="FL37" s="49"/>
      <c r="FM37" s="49"/>
      <c r="FN37" s="49"/>
      <c r="FO37" s="49">
        <v>200</v>
      </c>
      <c r="FP37" s="42">
        <f t="shared" ref="FP37:FP46" si="1940">SUM(FJ37:FO37)</f>
        <v>400</v>
      </c>
      <c r="FQ37" s="43">
        <f t="shared" ref="FQ37:FQ46" si="1941">FP37/$BI$5</f>
        <v>66.666666666666671</v>
      </c>
      <c r="FR37" s="48"/>
      <c r="FS37" s="49">
        <v>417</v>
      </c>
      <c r="FT37" s="49"/>
      <c r="FU37" s="49">
        <v>200</v>
      </c>
      <c r="FV37" s="49"/>
      <c r="FW37" s="49"/>
      <c r="FX37" s="42">
        <f t="shared" ref="FX37:FX46" si="1942">SUM(FR37:FW37)</f>
        <v>617</v>
      </c>
      <c r="FY37" s="43">
        <f t="shared" ref="FY37:FY46" si="1943">FX37/$BI$5</f>
        <v>102.83333333333333</v>
      </c>
      <c r="FZ37" s="48">
        <v>381</v>
      </c>
      <c r="GA37" s="49">
        <v>400</v>
      </c>
      <c r="GB37" s="49"/>
      <c r="GC37" s="49"/>
      <c r="GD37" s="49">
        <v>776</v>
      </c>
      <c r="GE37" s="49"/>
      <c r="GF37" s="42">
        <f t="shared" ref="GF37:GF46" si="1944">SUM(FZ37:GE37)</f>
        <v>1557</v>
      </c>
      <c r="GG37" s="43">
        <f t="shared" ref="GG37:GG46" si="1945">GF37/$BI$5</f>
        <v>259.5</v>
      </c>
      <c r="GH37" s="48"/>
      <c r="GI37" s="49"/>
      <c r="GJ37" s="49">
        <v>397</v>
      </c>
      <c r="GK37" s="49"/>
      <c r="GL37" s="49">
        <v>600</v>
      </c>
      <c r="GM37" s="49"/>
      <c r="GN37" s="42">
        <f t="shared" ref="GN37:GN46" si="1946">SUM(GH37:GM37)</f>
        <v>997</v>
      </c>
      <c r="GO37" s="43">
        <f t="shared" ref="GO37:GO46" si="1947">GN37/$BI$5</f>
        <v>166.16666666666666</v>
      </c>
      <c r="GP37" s="48"/>
      <c r="GQ37" s="49">
        <v>402</v>
      </c>
      <c r="GR37" s="49"/>
      <c r="GS37" s="49"/>
      <c r="GT37" s="49"/>
      <c r="GU37" s="49"/>
      <c r="GV37" s="42">
        <f t="shared" ref="GV37:GV46" si="1948">SUM(GP37:GU37)</f>
        <v>402</v>
      </c>
      <c r="GW37" s="43">
        <f t="shared" ref="GW37:GW46" si="1949">GV37/$BI$5</f>
        <v>67</v>
      </c>
      <c r="GX37" s="48"/>
      <c r="GY37" s="49">
        <v>400</v>
      </c>
      <c r="GZ37" s="49"/>
      <c r="HA37" s="49"/>
      <c r="HB37" s="49">
        <v>1200</v>
      </c>
      <c r="HC37" s="49"/>
      <c r="HD37" s="42">
        <f t="shared" ref="HD37:HD46" si="1950">SUM(GX37:HC37)</f>
        <v>1600</v>
      </c>
      <c r="HE37" s="43">
        <f t="shared" ref="HE37:HE46" si="1951">HD37/$BI$5</f>
        <v>266.66666666666669</v>
      </c>
      <c r="HF37" s="48"/>
      <c r="HG37" s="49"/>
      <c r="HH37" s="49">
        <v>197</v>
      </c>
      <c r="HI37" s="49"/>
      <c r="HJ37" s="49"/>
      <c r="HK37" s="49"/>
      <c r="HL37" s="42">
        <f t="shared" ref="HL37:HL46" si="1952">SUM(HF37:HK37)</f>
        <v>197</v>
      </c>
      <c r="HM37" s="43">
        <f t="shared" ref="HM37:HM46" si="1953">HL37/$BI$5</f>
        <v>32.833333333333336</v>
      </c>
      <c r="HN37" s="82"/>
      <c r="HO37" s="83"/>
      <c r="HP37" s="83"/>
      <c r="HQ37" s="83">
        <v>299</v>
      </c>
      <c r="HR37" s="83"/>
      <c r="HS37" s="83"/>
      <c r="HT37" s="42">
        <f t="shared" ref="HT37:HT46" si="1954">SUM(HN37:HS37)</f>
        <v>299</v>
      </c>
      <c r="HU37" s="43">
        <f t="shared" ref="HU37:HU46" si="1955">HT37/$AK$5</f>
        <v>49.833333333333336</v>
      </c>
      <c r="HV37" s="48"/>
      <c r="HW37" s="49">
        <v>200</v>
      </c>
      <c r="HX37" s="49"/>
      <c r="HY37" s="49"/>
      <c r="HZ37" s="49"/>
      <c r="IA37" s="49">
        <v>400</v>
      </c>
      <c r="IB37" s="42">
        <f t="shared" ref="IB37:IB46" si="1956">SUM(HV37:IA37)</f>
        <v>600</v>
      </c>
      <c r="IC37" s="43">
        <f t="shared" ref="IC37:IC46" si="1957">IB37/$AK$5</f>
        <v>100</v>
      </c>
      <c r="ID37" s="48"/>
      <c r="IE37" s="49"/>
      <c r="IF37" s="49">
        <v>800</v>
      </c>
      <c r="IG37" s="49"/>
      <c r="IH37" s="49"/>
      <c r="II37" s="49">
        <v>200</v>
      </c>
      <c r="IJ37" s="42">
        <f t="shared" ref="IJ37:IJ46" si="1958">SUM(ID37:II37)</f>
        <v>1000</v>
      </c>
      <c r="IK37" s="43">
        <f t="shared" ref="IK37:IK46" si="1959">IJ37/$AK$5</f>
        <v>166.66666666666666</v>
      </c>
      <c r="IL37" s="48"/>
      <c r="IM37" s="49"/>
      <c r="IN37" s="49"/>
      <c r="IO37" s="49"/>
      <c r="IP37" s="49"/>
      <c r="IQ37" s="49">
        <v>399</v>
      </c>
      <c r="IR37" s="67">
        <f t="shared" ref="IR37:IR46" si="1960">SUM(IL37:IQ37)</f>
        <v>399</v>
      </c>
      <c r="IS37" s="68">
        <f t="shared" ref="IS37:IS46" si="1961">IR37/$IS$5</f>
        <v>66.5</v>
      </c>
      <c r="IT37" s="48"/>
      <c r="IU37" s="49"/>
      <c r="IV37" s="49">
        <v>400</v>
      </c>
      <c r="IW37" s="49"/>
      <c r="IX37" s="49"/>
      <c r="IY37" s="49">
        <v>100</v>
      </c>
      <c r="IZ37" s="67">
        <f t="shared" ref="IZ37:IZ46" si="1962">SUM(IT37:IY37)</f>
        <v>500</v>
      </c>
      <c r="JA37" s="68">
        <f t="shared" ref="JA37:JA46" si="1963">IZ37/$IS$5</f>
        <v>83.333333333333329</v>
      </c>
      <c r="JB37" s="48"/>
      <c r="JC37" s="49">
        <v>400</v>
      </c>
      <c r="JD37" s="49"/>
      <c r="JE37" s="49"/>
      <c r="JF37" s="49">
        <v>204</v>
      </c>
      <c r="JG37" s="49"/>
      <c r="JH37" s="67">
        <f t="shared" ref="JH37:JH46" si="1964">SUM(JB37:JG37)</f>
        <v>604</v>
      </c>
      <c r="JI37" s="68">
        <f t="shared" ref="JI37:JI46" si="1965">JH37/$IS$5</f>
        <v>100.66666666666667</v>
      </c>
      <c r="JJ37" s="48">
        <v>400</v>
      </c>
      <c r="JK37" s="49"/>
      <c r="JL37" s="49">
        <v>208</v>
      </c>
      <c r="JM37" s="49"/>
      <c r="JN37" s="49">
        <v>310</v>
      </c>
      <c r="JO37" s="49"/>
      <c r="JP37" s="42">
        <f t="shared" ref="JP37:JP46" si="1966">SUM(JJ37:JO37)</f>
        <v>918</v>
      </c>
      <c r="JQ37" s="43">
        <f t="shared" ref="JQ37:JQ46" si="1967">JP37/$JQ$5</f>
        <v>153</v>
      </c>
      <c r="JR37" s="48"/>
      <c r="JS37" s="49">
        <v>427</v>
      </c>
      <c r="JT37" s="49">
        <v>600</v>
      </c>
      <c r="JU37" s="49"/>
      <c r="JV37" s="49">
        <v>799</v>
      </c>
      <c r="JW37" s="49"/>
      <c r="JX37" s="42">
        <f t="shared" ref="JX37:JX46" si="1968">SUM(JR37:JW37)</f>
        <v>1826</v>
      </c>
      <c r="JY37" s="43">
        <f t="shared" ref="JY37:JY46" si="1969">JX37/$JQ$5</f>
        <v>304.33333333333331</v>
      </c>
      <c r="JZ37" s="48"/>
      <c r="KA37" s="49">
        <v>400</v>
      </c>
      <c r="KB37" s="49"/>
      <c r="KC37" s="49"/>
      <c r="KD37" s="49">
        <v>200</v>
      </c>
      <c r="KE37" s="49"/>
      <c r="KF37" s="42">
        <f t="shared" ref="KF37:KF46" si="1970">SUM(JZ37:KE37)</f>
        <v>600</v>
      </c>
      <c r="KG37" s="43">
        <f t="shared" ref="KG37:KG46" si="1971">KF37/$JQ$5</f>
        <v>100</v>
      </c>
      <c r="KH37" s="48"/>
      <c r="KI37" s="49">
        <v>403</v>
      </c>
      <c r="KJ37" s="49"/>
      <c r="KK37" s="49">
        <v>400</v>
      </c>
      <c r="KL37" s="49"/>
      <c r="KM37" s="49"/>
      <c r="KN37" s="67">
        <f t="shared" ref="KN37:KN46" si="1972">SUM(KH37:KM37)</f>
        <v>803</v>
      </c>
      <c r="KO37" s="68">
        <f t="shared" ref="KO37:KO46" si="1973">KN37/$KN$5</f>
        <v>133.83333333333334</v>
      </c>
      <c r="KP37" s="48"/>
      <c r="KQ37" s="49"/>
      <c r="KR37" s="49">
        <v>801</v>
      </c>
      <c r="KS37" s="49">
        <v>402</v>
      </c>
      <c r="KT37" s="49"/>
      <c r="KU37" s="49"/>
      <c r="KV37" s="67">
        <f t="shared" ref="KV37:KV46" si="1974">SUM(KP37:KU37)</f>
        <v>1203</v>
      </c>
      <c r="KW37" s="68">
        <f t="shared" ref="KW37:KW46" si="1975">KV37/$KN$5</f>
        <v>200.5</v>
      </c>
      <c r="KX37" s="48">
        <v>400</v>
      </c>
      <c r="KY37" s="49">
        <v>806</v>
      </c>
      <c r="KZ37" s="49"/>
      <c r="LA37" s="49">
        <v>400</v>
      </c>
      <c r="LB37" s="49"/>
      <c r="LC37" s="49"/>
      <c r="LD37" s="67">
        <f t="shared" ref="LD37:LD46" si="1976">SUM(KX37:LC37)</f>
        <v>1606</v>
      </c>
      <c r="LE37" s="68">
        <f t="shared" ref="LE37:LE46" si="1977">LD37/$KN$5</f>
        <v>267.66666666666669</v>
      </c>
      <c r="LF37" s="48"/>
      <c r="LG37" s="49"/>
      <c r="LH37" s="49">
        <v>600</v>
      </c>
      <c r="LI37" s="49"/>
      <c r="LJ37" s="49"/>
      <c r="LK37" s="49"/>
      <c r="LL37" s="67">
        <f t="shared" ref="LL37:LL46" si="1978">SUM(LF37:LK37)</f>
        <v>600</v>
      </c>
      <c r="LM37" s="68">
        <f t="shared" ref="LM37:LM46" si="1979">LL37/$KN$5</f>
        <v>100</v>
      </c>
      <c r="LN37" s="48">
        <v>500</v>
      </c>
      <c r="LO37" s="49"/>
      <c r="LP37" s="49"/>
      <c r="LQ37" s="49">
        <v>403</v>
      </c>
      <c r="LR37" s="49">
        <v>2028</v>
      </c>
      <c r="LS37" s="49"/>
      <c r="LT37" s="67">
        <f t="shared" ref="LT37:LT46" si="1980">SUM(LN37:LS37)</f>
        <v>2931</v>
      </c>
      <c r="LU37" s="68">
        <f t="shared" ref="LU37:LU46" si="1981">LT37/$KN$5</f>
        <v>488.5</v>
      </c>
      <c r="LV37" s="48"/>
      <c r="LW37" s="49"/>
      <c r="LX37" s="49"/>
      <c r="LY37" s="49"/>
      <c r="LZ37" s="49"/>
      <c r="MA37" s="49"/>
      <c r="MB37" s="67">
        <f t="shared" ref="MB37:MB46" si="1982">SUM(LV37:MA37)</f>
        <v>0</v>
      </c>
      <c r="MC37" s="68">
        <f t="shared" ref="MC37:MC46" si="1983">MB37/$KN$5</f>
        <v>0</v>
      </c>
      <c r="MD37" s="48"/>
      <c r="ME37" s="49"/>
      <c r="MF37" s="49"/>
      <c r="MG37" s="49"/>
      <c r="MH37" s="49"/>
      <c r="MI37" s="49"/>
      <c r="MJ37" s="67">
        <f t="shared" ref="MJ37:MJ46" si="1984">SUM(MD37:MI37)</f>
        <v>0</v>
      </c>
      <c r="MK37" s="68">
        <f t="shared" ref="MK37:MK46" si="1985">MJ37/$KN$5</f>
        <v>0</v>
      </c>
      <c r="ML37" s="48"/>
      <c r="MM37" s="49"/>
      <c r="MN37" s="49">
        <v>175</v>
      </c>
      <c r="MO37" s="49"/>
      <c r="MP37" s="49"/>
      <c r="MQ37" s="49">
        <v>403</v>
      </c>
      <c r="MR37" s="67">
        <f t="shared" ref="MR37:MR46" si="1986">SUM(ML37:MQ37)</f>
        <v>578</v>
      </c>
      <c r="MS37" s="68">
        <f t="shared" ref="MS37:MS46" si="1987">MR37/$KN$5</f>
        <v>96.333333333333329</v>
      </c>
      <c r="MT37" s="48"/>
      <c r="MU37" s="49"/>
      <c r="MV37" s="49">
        <v>203</v>
      </c>
      <c r="MW37" s="49"/>
      <c r="MX37" s="49"/>
      <c r="MY37" s="49"/>
      <c r="MZ37" s="67">
        <f t="shared" ref="MZ37:MZ46" si="1988">SUM(MT37:MY37)</f>
        <v>203</v>
      </c>
      <c r="NA37" s="68">
        <f t="shared" ref="NA37:NA46" si="1989">MZ37/$KN$5</f>
        <v>33.833333333333336</v>
      </c>
      <c r="NB37" s="48">
        <v>404</v>
      </c>
      <c r="NC37" s="49"/>
      <c r="ND37" s="49"/>
      <c r="NE37" s="49">
        <v>402</v>
      </c>
      <c r="NF37" s="49"/>
      <c r="NG37" s="49"/>
      <c r="NH37" s="67">
        <f t="shared" ref="NH37:NH46" si="1990">SUM(NB37:NG37)</f>
        <v>806</v>
      </c>
      <c r="NI37" s="68">
        <f t="shared" ref="NI37:NI46" si="1991">NH37/$KN$5</f>
        <v>134.33333333333334</v>
      </c>
      <c r="NJ37" s="48">
        <v>300</v>
      </c>
      <c r="NK37" s="49"/>
      <c r="NL37" s="49">
        <v>300</v>
      </c>
      <c r="NM37" s="49"/>
      <c r="NN37" s="49"/>
      <c r="NO37" s="49">
        <v>240</v>
      </c>
      <c r="NP37" s="67">
        <f t="shared" ref="NP37:NP46" si="1992">SUM(NJ37:NO37)</f>
        <v>840</v>
      </c>
      <c r="NQ37" s="68">
        <f t="shared" ref="NQ37:NQ46" si="1993">NP37/$KN$5</f>
        <v>140</v>
      </c>
      <c r="NR37" s="48"/>
      <c r="NS37" s="49">
        <v>400</v>
      </c>
      <c r="NT37" s="49"/>
      <c r="NU37" s="49"/>
      <c r="NV37" s="49"/>
      <c r="NW37" s="49">
        <v>794</v>
      </c>
      <c r="NX37" s="67">
        <f t="shared" ref="NX37:NX46" si="1994">SUM(NR37:NW37)</f>
        <v>1194</v>
      </c>
      <c r="NY37" s="68">
        <f t="shared" ref="NY37:NY46" si="1995">NX37/$KN$5</f>
        <v>199</v>
      </c>
      <c r="NZ37" s="48"/>
      <c r="OA37" s="49"/>
      <c r="OB37" s="49"/>
      <c r="OC37" s="49">
        <v>400</v>
      </c>
      <c r="OD37" s="49"/>
      <c r="OE37" s="49"/>
      <c r="OF37" s="67">
        <f t="shared" ref="OF37:OF46" si="1996">SUM(NZ37:OE37)</f>
        <v>400</v>
      </c>
      <c r="OG37" s="68">
        <f t="shared" ref="OG37:OG46" si="1997">OF37/$KN$5</f>
        <v>66.666666666666671</v>
      </c>
      <c r="OH37" s="48"/>
      <c r="OI37" s="49"/>
      <c r="OJ37" s="49"/>
      <c r="OK37" s="49"/>
      <c r="OL37" s="49"/>
      <c r="OM37" s="49"/>
      <c r="ON37" s="67">
        <f t="shared" ref="ON37:ON46" si="1998">SUM(OH37:OM37)</f>
        <v>0</v>
      </c>
      <c r="OO37" s="68">
        <f t="shared" ref="OO37:OO46" si="1999">ON37/$KN$5</f>
        <v>0</v>
      </c>
      <c r="OP37" s="48">
        <v>401</v>
      </c>
      <c r="OQ37" s="49"/>
      <c r="OR37" s="49"/>
      <c r="OS37" s="49"/>
      <c r="OT37" s="49">
        <v>600</v>
      </c>
      <c r="OU37" s="49"/>
      <c r="OV37" s="67">
        <f t="shared" ref="OV37:OV46" si="2000">SUM(OP37:OU37)</f>
        <v>1001</v>
      </c>
      <c r="OW37" s="68">
        <f t="shared" ref="OW37:OW46" si="2001">OV37/$KN$5</f>
        <v>166.83333333333334</v>
      </c>
      <c r="OX37" s="48"/>
      <c r="OY37" s="49">
        <v>410</v>
      </c>
      <c r="OZ37" s="49"/>
      <c r="PA37" s="49"/>
      <c r="PB37" s="49"/>
      <c r="PC37" s="49">
        <v>401</v>
      </c>
      <c r="PD37" s="67">
        <f t="shared" ref="PD37:PD46" si="2002">SUM(OX37:PC37)</f>
        <v>811</v>
      </c>
      <c r="PE37" s="68">
        <f t="shared" ref="PE37:PE46" si="2003">PD37/$PE$5</f>
        <v>135.16666666666666</v>
      </c>
      <c r="PF37" s="48"/>
      <c r="PG37" s="49"/>
      <c r="PH37" s="49">
        <v>1000</v>
      </c>
      <c r="PI37" s="49"/>
      <c r="PJ37" s="49"/>
      <c r="PK37" s="49"/>
      <c r="PL37" s="67">
        <f t="shared" ref="PL37:PL46" si="2004">SUM(PF37:PK37)</f>
        <v>1000</v>
      </c>
      <c r="PM37" s="68">
        <f t="shared" ref="PM37:PM46" si="2005">PL37/$PE$5</f>
        <v>166.66666666666666</v>
      </c>
      <c r="PN37" s="48"/>
      <c r="PO37" s="49"/>
      <c r="PP37" s="49">
        <v>403</v>
      </c>
      <c r="PQ37" s="49"/>
      <c r="PR37" s="49"/>
      <c r="PS37" s="49"/>
      <c r="PT37" s="67">
        <f t="shared" ref="PT37:PT46" si="2006">SUM(PN37:PS37)</f>
        <v>403</v>
      </c>
      <c r="PU37" s="68">
        <f t="shared" ref="PU37:PU46" si="2007">PT37/$PE$5</f>
        <v>67.166666666666671</v>
      </c>
      <c r="PV37" s="106"/>
      <c r="PW37" s="107">
        <v>400</v>
      </c>
      <c r="PX37" s="107"/>
      <c r="PY37" s="107"/>
      <c r="PZ37" s="107"/>
      <c r="QA37" s="107">
        <v>800</v>
      </c>
      <c r="QB37" s="104">
        <f t="shared" ref="QB37:QB46" si="2008">SUM(PV37:QA37)</f>
        <v>1200</v>
      </c>
      <c r="QC37" s="105">
        <f t="shared" ref="QC37:QC46" si="2009">QB37/$PU$5</f>
        <v>200</v>
      </c>
      <c r="QD37" s="106"/>
      <c r="QE37" s="107"/>
      <c r="QF37" s="107"/>
      <c r="QG37" s="107"/>
      <c r="QH37" s="107"/>
      <c r="QI37" s="107"/>
      <c r="QJ37" s="104">
        <f t="shared" ref="QJ37:QJ46" si="2010">SUM(QD37:QI37)</f>
        <v>0</v>
      </c>
      <c r="QK37" s="105">
        <f t="shared" ref="QK37:QK46" si="2011">QJ37/$PU$5</f>
        <v>0</v>
      </c>
      <c r="QL37" s="106"/>
      <c r="QM37" s="107">
        <v>400</v>
      </c>
      <c r="QN37" s="107"/>
      <c r="QO37" s="107">
        <v>200</v>
      </c>
      <c r="QP37" s="107"/>
      <c r="QQ37" s="107"/>
      <c r="QR37" s="104">
        <f t="shared" ref="QR37:QR46" si="2012">SUM(QL37:QQ37)</f>
        <v>600</v>
      </c>
      <c r="QS37" s="105">
        <f t="shared" ref="QS37:QS46" si="2013">QR37/$PU$5</f>
        <v>100</v>
      </c>
      <c r="QT37" s="106"/>
      <c r="QU37" s="107">
        <v>206</v>
      </c>
      <c r="QV37" s="107"/>
      <c r="QW37" s="107"/>
      <c r="QX37" s="107">
        <v>400</v>
      </c>
      <c r="QY37" s="107"/>
      <c r="QZ37" s="104">
        <f t="shared" ref="QZ37:QZ46" si="2014">SUM(QT37:QY37)</f>
        <v>606</v>
      </c>
      <c r="RA37" s="105">
        <f t="shared" ref="RA37:RA46" si="2015">QZ37/$PU$5</f>
        <v>101</v>
      </c>
      <c r="RB37" s="106">
        <v>458</v>
      </c>
      <c r="RC37" s="107"/>
      <c r="RD37" s="107">
        <v>431</v>
      </c>
      <c r="RE37" s="107">
        <v>407</v>
      </c>
      <c r="RF37" s="107"/>
      <c r="RG37" s="107"/>
      <c r="RH37" s="104">
        <f t="shared" ref="RH37:RH46" si="2016">SUM(RB37:RG37)</f>
        <v>1296</v>
      </c>
      <c r="RI37" s="105">
        <f t="shared" ref="RI37:RI46" si="2017">RH37/$PU$5</f>
        <v>216</v>
      </c>
      <c r="RJ37" s="106"/>
      <c r="RK37" s="107"/>
      <c r="RL37" s="107"/>
      <c r="RM37" s="107"/>
      <c r="RN37" s="107"/>
      <c r="RO37" s="107"/>
      <c r="RP37" s="104">
        <f t="shared" ref="RP37:RP46" si="2018">SUM(RJ37:RO37)</f>
        <v>0</v>
      </c>
      <c r="RQ37" s="105">
        <f t="shared" ref="RQ37:RQ46" si="2019">RP37/$PU$5</f>
        <v>0</v>
      </c>
      <c r="RR37" s="106">
        <v>189</v>
      </c>
      <c r="RS37" s="107"/>
      <c r="RT37" s="107">
        <v>1598</v>
      </c>
      <c r="RU37" s="107"/>
      <c r="RV37" s="107"/>
      <c r="RW37" s="107"/>
      <c r="RX37" s="104">
        <f t="shared" ref="RX37:RX46" si="2020">SUM(RR37:RW37)</f>
        <v>1787</v>
      </c>
      <c r="RY37" s="105">
        <f t="shared" ref="RY37:RY46" si="2021">RX37/$PU$5</f>
        <v>297.83333333333331</v>
      </c>
      <c r="RZ37" s="106"/>
      <c r="SA37" s="107"/>
      <c r="SB37" s="107"/>
      <c r="SC37" s="107"/>
      <c r="SD37" s="107"/>
      <c r="SE37" s="107"/>
      <c r="SF37" s="104">
        <f t="shared" ref="SF37:SF46" si="2022">SUM(RZ37:SE37)</f>
        <v>0</v>
      </c>
      <c r="SG37" s="105">
        <f t="shared" ref="SG37:SG46" si="2023">SF37/$PU$5</f>
        <v>0</v>
      </c>
      <c r="SH37" s="106">
        <v>797</v>
      </c>
      <c r="SI37" s="107"/>
      <c r="SJ37" s="107">
        <v>200</v>
      </c>
      <c r="SK37" s="107"/>
      <c r="SL37" s="107"/>
      <c r="SM37" s="107">
        <v>199</v>
      </c>
      <c r="SN37" s="104">
        <f t="shared" ref="SN37:SN46" si="2024">SUM(SH37:SM37)</f>
        <v>1196</v>
      </c>
      <c r="SO37" s="105">
        <f t="shared" ref="SO37:SO46" si="2025">SN37/$PU$5</f>
        <v>199.33333333333334</v>
      </c>
      <c r="SP37" s="106">
        <v>600</v>
      </c>
      <c r="SQ37" s="107"/>
      <c r="SR37" s="107">
        <v>300</v>
      </c>
      <c r="SS37" s="107"/>
      <c r="ST37" s="107"/>
      <c r="SU37" s="107"/>
      <c r="SV37" s="104">
        <f t="shared" ref="SV37:SV46" si="2026">SUM(SP37:SU37)</f>
        <v>900</v>
      </c>
      <c r="SW37" s="105">
        <f t="shared" ref="SW37:SW46" si="2027">SV37/$PU$5</f>
        <v>150</v>
      </c>
      <c r="SX37" s="106"/>
      <c r="SY37" s="107"/>
      <c r="SZ37" s="107">
        <v>597</v>
      </c>
      <c r="TA37" s="107"/>
      <c r="TB37" s="107">
        <v>200</v>
      </c>
      <c r="TC37" s="107">
        <v>300</v>
      </c>
      <c r="TD37" s="104">
        <f t="shared" ref="TD37:TD46" si="2028">SUM(SX37:TC37)</f>
        <v>1097</v>
      </c>
      <c r="TE37" s="105">
        <f t="shared" ref="TE37:TE46" si="2029">TD37/$PU$5</f>
        <v>182.83333333333334</v>
      </c>
      <c r="TF37" s="106"/>
      <c r="TG37" s="107"/>
      <c r="TH37" s="107"/>
      <c r="TI37" s="107"/>
      <c r="TJ37" s="107"/>
      <c r="TK37" s="107"/>
      <c r="TL37" s="104">
        <f t="shared" ref="TL37:TL46" si="2030">SUM(TF37:TK37)</f>
        <v>0</v>
      </c>
      <c r="TM37" s="105">
        <f t="shared" ref="TM37:TM46" si="2031">TL37/$PU$5</f>
        <v>0</v>
      </c>
      <c r="TN37" s="130"/>
      <c r="TO37" s="107"/>
      <c r="TP37" s="107">
        <v>301</v>
      </c>
      <c r="TQ37" s="107"/>
      <c r="TR37" s="107"/>
      <c r="TS37" s="107">
        <v>200</v>
      </c>
      <c r="TT37" s="104">
        <f t="shared" ref="TT37:TT46" si="2032">SUM(TN37:TS37)</f>
        <v>501</v>
      </c>
      <c r="TU37" s="105">
        <f t="shared" ref="TU37:TU46" si="2033">TT37/$PU$5</f>
        <v>83.5</v>
      </c>
      <c r="TV37" s="106"/>
      <c r="TW37" s="107"/>
      <c r="TX37" s="107">
        <v>598</v>
      </c>
      <c r="TY37" s="107"/>
      <c r="TZ37" s="107">
        <v>200</v>
      </c>
      <c r="UA37" s="107"/>
      <c r="UB37" s="104">
        <f t="shared" ref="UB37:UB46" si="2034">SUM(TV37:UA37)</f>
        <v>798</v>
      </c>
      <c r="UC37" s="105">
        <f t="shared" ref="UC37:UC46" si="2035">UB37/$PU$5</f>
        <v>133</v>
      </c>
      <c r="UD37" s="106"/>
      <c r="UE37" s="107"/>
      <c r="UF37" s="107">
        <v>404</v>
      </c>
      <c r="UG37" s="107"/>
      <c r="UH37" s="107"/>
      <c r="UI37" s="107">
        <v>401</v>
      </c>
      <c r="UJ37" s="104">
        <f t="shared" ref="UJ37:UJ46" si="2036">SUM(UD37:UI37)</f>
        <v>805</v>
      </c>
      <c r="UK37" s="105">
        <f t="shared" ref="UK37:UK46" si="2037">UJ37/$PU$5</f>
        <v>134.16666666666666</v>
      </c>
      <c r="UL37" s="106">
        <v>200</v>
      </c>
      <c r="UM37" s="107"/>
      <c r="UN37" s="107"/>
      <c r="UO37" s="107"/>
      <c r="UP37" s="107"/>
      <c r="UQ37" s="107"/>
      <c r="UR37" s="107"/>
      <c r="US37" s="104">
        <f t="shared" si="1593"/>
        <v>200</v>
      </c>
      <c r="UT37" s="105">
        <f t="shared" ref="UT37:UT46" si="2038">US37/$PU$5</f>
        <v>33.333333333333336</v>
      </c>
      <c r="UU37" s="106">
        <v>600</v>
      </c>
      <c r="UV37" s="107"/>
      <c r="UW37" s="107"/>
      <c r="UX37" s="107"/>
      <c r="UY37" s="107">
        <v>200</v>
      </c>
      <c r="UZ37" s="107"/>
      <c r="VA37" s="104">
        <f t="shared" ref="VA37:VA46" si="2039">SUM(UU37:UZ37)</f>
        <v>800</v>
      </c>
      <c r="VB37" s="105">
        <f t="shared" ref="VB37:VB46" si="2040">VA37/$VB$5</f>
        <v>133.33333333333334</v>
      </c>
      <c r="VC37" s="106"/>
      <c r="VD37" s="107"/>
      <c r="VE37" s="107"/>
      <c r="VF37" s="107">
        <v>434</v>
      </c>
      <c r="VG37" s="107"/>
      <c r="VH37" s="107">
        <v>600</v>
      </c>
      <c r="VI37" s="104">
        <f t="shared" ref="VI37:VI46" si="2041">SUM(VC37:VH37)</f>
        <v>1034</v>
      </c>
      <c r="VJ37" s="105">
        <f t="shared" ref="VJ37:VJ46" si="2042">VI37/$VJ$5</f>
        <v>172.33333333333334</v>
      </c>
      <c r="VK37" s="48"/>
      <c r="VL37" s="49"/>
      <c r="VM37" s="49"/>
      <c r="VN37" s="49">
        <v>354</v>
      </c>
      <c r="VO37" s="49"/>
      <c r="VP37" s="49">
        <v>400</v>
      </c>
      <c r="VQ37" s="67">
        <f t="shared" ref="VQ37:VQ46" si="2043">SUM(VK37:VP37)</f>
        <v>754</v>
      </c>
      <c r="VR37" s="68">
        <f t="shared" ref="VR37:VR46" si="2044">VQ37/$VJ$5</f>
        <v>125.66666666666667</v>
      </c>
      <c r="VS37" s="106"/>
      <c r="VT37" s="107">
        <v>600</v>
      </c>
      <c r="VU37" s="107"/>
      <c r="VV37" s="107"/>
      <c r="VW37" s="107"/>
      <c r="VX37" s="107"/>
      <c r="VY37" s="104">
        <f t="shared" ref="VY37:VY46" si="2045">SUM(VS37:VX37)</f>
        <v>600</v>
      </c>
      <c r="VZ37" s="105">
        <f t="shared" ref="VZ37:VZ46" si="2046">VY37/$VJ$5</f>
        <v>100</v>
      </c>
      <c r="WA37" s="63">
        <v>598</v>
      </c>
      <c r="WB37" s="64"/>
      <c r="WC37" s="64"/>
      <c r="WD37" s="64"/>
      <c r="WE37" s="64"/>
      <c r="WF37" s="64"/>
      <c r="WG37" s="67">
        <f t="shared" ref="WG37:WG46" si="2047">SUM(WA37:WF37)</f>
        <v>598</v>
      </c>
      <c r="WH37" s="68">
        <f t="shared" ref="WH37:WH46" si="2048">WG37/$VJ$5</f>
        <v>99.666666666666671</v>
      </c>
      <c r="WI37" s="106">
        <v>400</v>
      </c>
      <c r="WJ37" s="107"/>
      <c r="WK37" s="107"/>
      <c r="WL37" s="107"/>
      <c r="WM37" s="107">
        <v>200</v>
      </c>
      <c r="WN37" s="107"/>
      <c r="WO37" s="104">
        <f t="shared" ref="WO37:WO46" si="2049">SUM(WI37:WN37)</f>
        <v>600</v>
      </c>
      <c r="WP37" s="105">
        <f t="shared" ref="WP37:WP46" si="2050">WO37/$VJ$5</f>
        <v>100</v>
      </c>
      <c r="WQ37" s="48">
        <v>200</v>
      </c>
      <c r="WR37" s="49"/>
      <c r="WS37" s="49">
        <v>201</v>
      </c>
      <c r="WT37" s="49"/>
      <c r="WU37" s="49"/>
      <c r="WV37" s="49">
        <v>400</v>
      </c>
      <c r="WW37" s="49">
        <v>400</v>
      </c>
      <c r="WX37" s="67">
        <f t="shared" ref="WX37:WX46" si="2051">SUM(WR37:WW37)</f>
        <v>1001</v>
      </c>
      <c r="WY37" s="68">
        <f t="shared" ref="WY37:WY46" si="2052">WX37/$VJ$5</f>
        <v>166.83333333333334</v>
      </c>
      <c r="WZ37" s="48"/>
      <c r="XA37" s="49"/>
      <c r="XB37" s="49"/>
      <c r="XC37" s="49"/>
      <c r="XD37" s="49">
        <v>600</v>
      </c>
      <c r="XE37" s="49"/>
      <c r="XF37" s="49"/>
      <c r="XG37" s="67">
        <f t="shared" ref="XG37:XG46" si="2053">SUM(XA37:XF37)</f>
        <v>600</v>
      </c>
      <c r="XH37" s="68">
        <f t="shared" ref="XH37:XH46" si="2054">XG37/$VJ$5</f>
        <v>100</v>
      </c>
      <c r="XI37" s="48"/>
      <c r="XJ37" s="49">
        <v>389</v>
      </c>
      <c r="XK37" s="49"/>
      <c r="XL37" s="49">
        <v>620</v>
      </c>
      <c r="XM37" s="49"/>
      <c r="XN37" s="49"/>
      <c r="XO37" s="49"/>
      <c r="XP37" s="67">
        <f t="shared" ref="XP37:XP46" si="2055">SUM(XJ37:XO37)</f>
        <v>1009</v>
      </c>
      <c r="XQ37" s="68">
        <f t="shared" ref="XQ37:XQ46" si="2056">XP37/$VJ$5</f>
        <v>168.16666666666666</v>
      </c>
      <c r="XR37" s="48">
        <v>200</v>
      </c>
      <c r="XS37" s="49"/>
      <c r="XT37" s="49"/>
      <c r="XU37" s="49"/>
      <c r="XV37" s="49"/>
      <c r="XW37" s="49"/>
      <c r="XX37" s="49"/>
      <c r="XY37" s="67">
        <f t="shared" ref="XY37:XY46" si="2057">SUM(XS37:XX37)</f>
        <v>0</v>
      </c>
      <c r="XZ37" s="68">
        <f t="shared" ref="XZ37:XZ46" si="2058">XY37/$VJ$5</f>
        <v>0</v>
      </c>
      <c r="YA37" s="48"/>
      <c r="YB37" s="49">
        <v>199</v>
      </c>
      <c r="YC37" s="49"/>
      <c r="YD37" s="49"/>
      <c r="YE37" s="49">
        <v>197</v>
      </c>
      <c r="YF37" s="49"/>
      <c r="YG37" s="49"/>
      <c r="YH37" s="67">
        <f t="shared" ref="YH37:YH46" si="2059">SUM(YB37:YG37)</f>
        <v>396</v>
      </c>
      <c r="YI37" s="68">
        <f t="shared" ref="YI37:YI46" si="2060">YH37/$VJ$5</f>
        <v>66</v>
      </c>
      <c r="YJ37" s="48"/>
      <c r="YK37" s="49">
        <v>199</v>
      </c>
      <c r="YL37" s="49"/>
      <c r="YM37" s="49">
        <v>200</v>
      </c>
      <c r="YN37" s="49"/>
      <c r="YO37" s="49"/>
      <c r="YP37" s="49">
        <v>389</v>
      </c>
      <c r="YQ37" s="67">
        <f t="shared" ref="YQ37:YQ46" si="2061">SUM(YJ37:YP37)</f>
        <v>788</v>
      </c>
      <c r="YR37" s="68">
        <f t="shared" ref="YR37:YR46" si="2062">YQ37/$VJ$5</f>
        <v>131.33333333333334</v>
      </c>
      <c r="YS37" s="48"/>
      <c r="YT37" s="49"/>
      <c r="YU37" s="49"/>
      <c r="YV37" s="49">
        <v>300</v>
      </c>
      <c r="YW37" s="49">
        <v>100</v>
      </c>
      <c r="YX37" s="49">
        <v>200</v>
      </c>
      <c r="YY37" s="67">
        <f t="shared" ref="YY37:YY46" si="2063">SUM(YS37:YX37)</f>
        <v>600</v>
      </c>
      <c r="YZ37" s="68">
        <f t="shared" ref="YZ37:YZ46" si="2064">YY37/$VJ$5</f>
        <v>100</v>
      </c>
      <c r="ZA37" s="48"/>
      <c r="ZB37" s="49">
        <v>413</v>
      </c>
      <c r="ZC37" s="49">
        <v>200</v>
      </c>
      <c r="ZD37" s="49"/>
      <c r="ZE37" s="49"/>
      <c r="ZF37" s="49"/>
      <c r="ZG37" s="67">
        <f t="shared" ref="ZG37:ZG46" si="2065">SUM(ZA37:ZF37)</f>
        <v>613</v>
      </c>
      <c r="ZH37" s="68">
        <f t="shared" ref="ZH37:ZH46" si="2066">ZG37/$VJ$5</f>
        <v>102.16666666666667</v>
      </c>
      <c r="ZI37" s="48">
        <v>200</v>
      </c>
      <c r="ZJ37" s="49"/>
      <c r="ZK37" s="49"/>
      <c r="ZL37" s="49"/>
      <c r="ZM37" s="49"/>
      <c r="ZN37" s="24">
        <v>199</v>
      </c>
      <c r="ZO37" s="67">
        <f t="shared" ref="ZO37:ZO46" si="2067">SUM(ZI37:ZN37)</f>
        <v>399</v>
      </c>
      <c r="ZP37" s="68">
        <f t="shared" ref="ZP37:ZP46" si="2068">ZO37/$VJ$5</f>
        <v>66.5</v>
      </c>
      <c r="ZQ37" s="48"/>
      <c r="ZR37" s="49">
        <v>400</v>
      </c>
      <c r="ZS37" s="49"/>
      <c r="ZT37" s="49"/>
      <c r="ZU37" s="49"/>
      <c r="ZV37" s="49">
        <v>571</v>
      </c>
      <c r="ZW37" s="49">
        <v>400</v>
      </c>
      <c r="ZX37" s="67">
        <f t="shared" ref="ZX37:ZX46" si="2069">SUM(ZQ37:ZW37)</f>
        <v>1371</v>
      </c>
      <c r="ZY37" s="70">
        <f t="shared" ref="ZY37:ZY46" si="2070">ZX37/$VJ$5</f>
        <v>228.5</v>
      </c>
      <c r="ZZ37" s="48"/>
      <c r="AAA37" s="49"/>
      <c r="AAB37" s="49">
        <v>400</v>
      </c>
      <c r="AAC37" s="49">
        <v>200</v>
      </c>
      <c r="AAD37" s="49"/>
      <c r="AAE37" s="49"/>
      <c r="AAF37" s="49">
        <v>197</v>
      </c>
      <c r="AAG37" s="67">
        <f t="shared" ref="AAG37:AAG46" si="2071">SUM(ZZ37:AAF37)</f>
        <v>797</v>
      </c>
      <c r="AAH37" s="68">
        <f t="shared" ref="AAH37:AAH46" si="2072">AAG37/$VJ$5</f>
        <v>132.83333333333334</v>
      </c>
      <c r="AAI37" s="48"/>
      <c r="AAJ37" s="49"/>
      <c r="AAK37" s="49"/>
      <c r="AAL37" s="49"/>
      <c r="AAM37" s="49">
        <v>800</v>
      </c>
      <c r="AAN37" s="49"/>
      <c r="AAO37" s="67">
        <f t="shared" ref="AAO37:AAO46" si="2073">SUM(AAI37:AAN37)</f>
        <v>800</v>
      </c>
      <c r="AAP37" s="68">
        <f t="shared" ref="AAP37:AAP46" si="2074">AAO37/$VJ$5</f>
        <v>133.33333333333334</v>
      </c>
      <c r="AAQ37" s="48">
        <v>380</v>
      </c>
      <c r="AAR37" s="49"/>
      <c r="AAS37" s="49">
        <v>197</v>
      </c>
      <c r="AAT37" s="49">
        <v>597</v>
      </c>
      <c r="AAU37" s="49"/>
      <c r="AAV37" s="49"/>
      <c r="AAW37" s="67">
        <f t="shared" ref="AAW37:AAW46" si="2075">SUM(AAQ37:AAV37)</f>
        <v>1174</v>
      </c>
      <c r="AAX37" s="68">
        <f t="shared" ref="AAX37:AAX46" si="2076">AAW37/$VJ$5</f>
        <v>195.66666666666666</v>
      </c>
      <c r="AAY37" s="48"/>
      <c r="AAZ37" s="49">
        <v>100</v>
      </c>
      <c r="ABA37" s="49"/>
      <c r="ABB37" s="49">
        <v>199</v>
      </c>
      <c r="ABC37" s="49">
        <v>200</v>
      </c>
      <c r="ABD37" s="49"/>
      <c r="ABE37" s="67">
        <f t="shared" ref="ABE37:ABE46" si="2077">SUM(AAY37:ABD37)</f>
        <v>499</v>
      </c>
      <c r="ABF37" s="68">
        <f t="shared" ref="ABF37:ABF46" si="2078">ABE37/$VJ$5</f>
        <v>83.166666666666671</v>
      </c>
      <c r="ABG37" s="48">
        <v>438</v>
      </c>
      <c r="ABH37" s="49"/>
      <c r="ABI37" s="49">
        <v>200</v>
      </c>
      <c r="ABJ37" s="49"/>
      <c r="ABK37" s="49"/>
      <c r="ABL37" s="49">
        <v>800</v>
      </c>
      <c r="ABM37" s="67">
        <f t="shared" ref="ABM37:ABM46" si="2079">SUM(ABG37:ABL37)</f>
        <v>1438</v>
      </c>
      <c r="ABN37" s="68">
        <f t="shared" ref="ABN37:ABN46" si="2080">ABM37/$VJ$5</f>
        <v>239.66666666666666</v>
      </c>
      <c r="ABO37" s="48"/>
      <c r="ABP37" s="49"/>
      <c r="ABQ37" s="49"/>
      <c r="ABR37" s="49"/>
      <c r="ABS37" s="49">
        <v>100</v>
      </c>
      <c r="ABT37" s="49">
        <v>201</v>
      </c>
      <c r="ABU37" s="67">
        <f t="shared" ref="ABU37:ABU46" si="2081">SUM(ABO37:ABT37)</f>
        <v>301</v>
      </c>
      <c r="ABV37" s="68">
        <f t="shared" ref="ABV37:ABV46" si="2082">ABU37/$VJ$5</f>
        <v>50.166666666666664</v>
      </c>
      <c r="ABW37" s="48">
        <v>406</v>
      </c>
      <c r="ABX37" s="49"/>
      <c r="ABY37" s="49">
        <v>400</v>
      </c>
      <c r="ABZ37" s="49"/>
      <c r="ACA37" s="49"/>
      <c r="ACB37" s="49"/>
      <c r="ACC37" s="67">
        <f t="shared" ref="ACC37:ACC46" si="2083">SUM(ABW37:ACB37)</f>
        <v>806</v>
      </c>
      <c r="ACD37" s="68">
        <f t="shared" ref="ACD37:ACD46" si="2084">ACC37/$VJ$5</f>
        <v>134.33333333333334</v>
      </c>
      <c r="ACE37" s="24"/>
      <c r="ACF37" s="49">
        <v>100</v>
      </c>
      <c r="ACG37" s="49"/>
      <c r="ACH37" s="49">
        <v>660</v>
      </c>
      <c r="ACI37" s="49"/>
      <c r="ACJ37" s="49"/>
      <c r="ACK37" s="67">
        <f t="shared" ref="ACK37:ACK46" si="2085">SUM(ACE37:ACJ37)</f>
        <v>760</v>
      </c>
      <c r="ACL37" s="68">
        <f t="shared" ref="ACL37:ACL46" si="2086">ACK37/$VJ$5</f>
        <v>126.66666666666667</v>
      </c>
      <c r="ACM37" s="48"/>
      <c r="ACN37" s="49"/>
      <c r="ACO37" s="49">
        <v>99</v>
      </c>
      <c r="ACP37" s="49"/>
      <c r="ACQ37" s="49"/>
      <c r="ACR37" s="49"/>
      <c r="ACS37" s="67">
        <f t="shared" ref="ACS37:ACS46" si="2087">SUM(ACM37:ACR37)</f>
        <v>99</v>
      </c>
      <c r="ACT37" s="68">
        <f t="shared" ref="ACT37:ACT46" si="2088">ACS37/$VJ$5</f>
        <v>16.5</v>
      </c>
      <c r="ACU37" s="48"/>
      <c r="ACV37" s="49">
        <v>220</v>
      </c>
      <c r="ACW37" s="49"/>
      <c r="ACX37" s="49">
        <v>450</v>
      </c>
      <c r="ACY37" s="49"/>
      <c r="ACZ37" s="49">
        <v>488</v>
      </c>
      <c r="ADA37" s="67">
        <f t="shared" ref="ADA37:ADA46" si="2089">SUM(ACU37:ACZ37)</f>
        <v>1158</v>
      </c>
      <c r="ADB37" s="68">
        <f t="shared" ref="ADB37:ADB46" si="2090">ADA37/$VJ$5</f>
        <v>193</v>
      </c>
      <c r="ADC37" s="48"/>
      <c r="ADD37" s="49">
        <v>213</v>
      </c>
      <c r="ADE37" s="49"/>
      <c r="ADF37" s="49">
        <v>593</v>
      </c>
      <c r="ADG37" s="49"/>
      <c r="ADH37" s="49"/>
      <c r="ADI37" s="67">
        <f t="shared" ref="ADI37:ADI46" si="2091">SUM(ADC37:ADH37)</f>
        <v>806</v>
      </c>
      <c r="ADJ37" s="68">
        <f t="shared" ref="ADJ37:ADJ46" si="2092">ADI37/$VJ$5</f>
        <v>134.33333333333334</v>
      </c>
      <c r="ADK37" s="48">
        <v>213</v>
      </c>
      <c r="ADL37" s="49">
        <v>214</v>
      </c>
      <c r="ADM37" s="49"/>
      <c r="ADN37" s="49"/>
      <c r="ADO37" s="49"/>
      <c r="ADP37" s="49"/>
      <c r="ADQ37" s="67">
        <f t="shared" ref="ADQ37:ADQ46" si="2093">SUM(ADK37:ADP37)</f>
        <v>427</v>
      </c>
      <c r="ADR37" s="68">
        <f t="shared" ref="ADR37:ADR46" si="2094">ADQ37/$VJ$5</f>
        <v>71.166666666666671</v>
      </c>
      <c r="ADS37" s="48"/>
      <c r="ADT37" s="49"/>
      <c r="ADU37" s="49"/>
      <c r="ADV37" s="49"/>
      <c r="ADW37" s="49"/>
      <c r="ADX37" s="49"/>
      <c r="ADY37" s="67">
        <f t="shared" ref="ADY37:ADY46" si="2095">SUM(ADS37:ADX37)</f>
        <v>0</v>
      </c>
      <c r="ADZ37" s="68">
        <f t="shared" ref="ADZ37:ADZ46" si="2096">ADY37/$VJ$5</f>
        <v>0</v>
      </c>
      <c r="AEA37" s="48">
        <v>200</v>
      </c>
      <c r="AEB37" s="49"/>
      <c r="AEC37" s="49">
        <v>199</v>
      </c>
      <c r="AED37" s="49"/>
      <c r="AEE37" s="49">
        <v>220</v>
      </c>
      <c r="AEF37" s="49"/>
      <c r="AEG37" s="67">
        <f t="shared" ref="AEG37:AEG46" si="2097">SUM(AEA37:AEF37)</f>
        <v>619</v>
      </c>
      <c r="AEH37" s="68">
        <f t="shared" ref="AEH37:AEH46" si="2098">AEG37/$VJ$5</f>
        <v>103.16666666666667</v>
      </c>
      <c r="AEI37" s="48">
        <v>399</v>
      </c>
      <c r="AEJ37" s="49"/>
      <c r="AEK37" s="49"/>
      <c r="AEL37" s="49">
        <v>444</v>
      </c>
      <c r="AEM37" s="49"/>
      <c r="AEN37" s="49"/>
      <c r="AEO37" s="67">
        <f t="shared" ref="AEO37:AEO46" si="2099">SUM(AEI37:AEN37)</f>
        <v>843</v>
      </c>
      <c r="AEP37" s="68">
        <f t="shared" ref="AEP37:AEP46" si="2100">AEO37/$VJ$5</f>
        <v>140.5</v>
      </c>
      <c r="AEQ37" s="48">
        <v>440</v>
      </c>
      <c r="AER37" s="49"/>
      <c r="AES37" s="49">
        <v>198</v>
      </c>
      <c r="AET37" s="49"/>
      <c r="AEU37" s="49">
        <v>220</v>
      </c>
      <c r="AEV37" s="49"/>
      <c r="AEW37" s="67">
        <f t="shared" ref="AEW37:AEW46" si="2101">SUM(AEQ37:AEV37)</f>
        <v>858</v>
      </c>
      <c r="AEX37" s="68">
        <f t="shared" ref="AEX37:AEX46" si="2102">AEW37/$VJ$5</f>
        <v>143</v>
      </c>
      <c r="AEY37" s="48"/>
      <c r="AEZ37" s="49">
        <v>330</v>
      </c>
      <c r="AFA37" s="49"/>
      <c r="AFB37" s="49"/>
      <c r="AFC37" s="49"/>
      <c r="AFD37" s="49"/>
      <c r="AFE37" s="67">
        <f t="shared" ref="AFE37:AFE46" si="2103">SUM(AEY37:AFD37)</f>
        <v>330</v>
      </c>
      <c r="AFF37" s="68">
        <f t="shared" ref="AFF37:AFF46" si="2104">AFE37/$VJ$5</f>
        <v>55</v>
      </c>
      <c r="AFG37" s="48">
        <v>301</v>
      </c>
      <c r="AFH37" s="49">
        <v>220</v>
      </c>
      <c r="AFI37" s="49"/>
      <c r="AFJ37" s="49"/>
      <c r="AFK37" s="49">
        <v>98</v>
      </c>
      <c r="AFL37" s="49"/>
      <c r="AFM37" s="67">
        <f t="shared" ref="AFM37:AFM46" si="2105">SUM(AFG37:AFL37)</f>
        <v>619</v>
      </c>
      <c r="AFN37" s="68">
        <f t="shared" ref="AFN37:AFN46" si="2106">AFM37/$VJ$5</f>
        <v>103.16666666666667</v>
      </c>
      <c r="AFO37" s="48"/>
      <c r="AFP37" s="49">
        <v>330</v>
      </c>
      <c r="AFQ37" s="49"/>
      <c r="AFR37" s="49"/>
      <c r="AFS37" s="49"/>
      <c r="AFT37" s="49">
        <v>190</v>
      </c>
      <c r="AFU37" s="67">
        <f t="shared" ref="AFU37:AFU46" si="2107">SUM(AFO37:AFT37)</f>
        <v>520</v>
      </c>
      <c r="AFV37" s="68">
        <f t="shared" ref="AFV37:AFV46" si="2108">AFU37/$VJ$5</f>
        <v>86.666666666666671</v>
      </c>
      <c r="AFW37" s="48"/>
      <c r="AFX37" s="49"/>
      <c r="AFY37" s="49"/>
      <c r="AFZ37" s="49">
        <v>401</v>
      </c>
      <c r="AGA37" s="49"/>
      <c r="AGB37" s="49"/>
      <c r="AGC37" s="67">
        <f t="shared" ref="AGC37:AGC46" si="2109">SUM(AFW37:AGB37)</f>
        <v>401</v>
      </c>
      <c r="AGD37" s="68">
        <f t="shared" ref="AGD37:AGD46" si="2110">AGC37/$VJ$5</f>
        <v>66.833333333333329</v>
      </c>
      <c r="AGE37" s="48">
        <v>658</v>
      </c>
      <c r="AGF37" s="49"/>
      <c r="AGG37" s="49"/>
      <c r="AGH37" s="49"/>
      <c r="AGI37" s="49">
        <v>220</v>
      </c>
      <c r="AGJ37" s="49"/>
      <c r="AGK37" s="67">
        <f t="shared" ref="AGK37:AGK46" si="2111">SUM(AGE37:AGJ37)</f>
        <v>878</v>
      </c>
      <c r="AGL37" s="68">
        <f t="shared" ref="AGL37:AGL46" si="2112">AGK37/$VJ$5</f>
        <v>146.33333333333334</v>
      </c>
      <c r="AGM37" s="48"/>
      <c r="AGN37" s="49"/>
      <c r="AGO37" s="49"/>
      <c r="AGP37" s="49">
        <v>218</v>
      </c>
      <c r="AGQ37" s="49">
        <v>220</v>
      </c>
      <c r="AGR37" s="49"/>
      <c r="AGS37" s="49"/>
      <c r="AGT37" s="67">
        <f t="shared" ref="AGT37:AGT46" si="2113">SUM(AGN37:AGS37)</f>
        <v>438</v>
      </c>
      <c r="AGU37" s="68">
        <f t="shared" ref="AGU37:AGU46" si="2114">AGT37/$VJ$5</f>
        <v>73</v>
      </c>
      <c r="AGV37" s="48">
        <v>440</v>
      </c>
      <c r="AGW37" s="49"/>
      <c r="AGX37" s="49"/>
      <c r="AGY37" s="49"/>
      <c r="AGZ37" s="49">
        <v>660</v>
      </c>
      <c r="AHA37" s="49"/>
      <c r="AHB37" s="67">
        <f t="shared" ref="AHB37:AHB46" si="2115">SUM(AGV37:AHA37)</f>
        <v>1100</v>
      </c>
      <c r="AHC37" s="68">
        <f t="shared" ref="AHC37:AHC46" si="2116">AHB37/$AEZ$6</f>
        <v>37.931034482758619</v>
      </c>
      <c r="AHD37" s="48">
        <v>218</v>
      </c>
      <c r="AHE37" s="49"/>
      <c r="AHF37" s="49"/>
      <c r="AHG37" s="49"/>
      <c r="AHH37" s="49"/>
      <c r="AHI37" s="49"/>
      <c r="AHJ37" s="67">
        <f t="shared" ref="AHJ37:AHJ46" si="2117">SUM(AHD37:AHI37)</f>
        <v>218</v>
      </c>
      <c r="AHK37" s="68">
        <f t="shared" ref="AHK37:AHK46" si="2118">AHJ37/$AEZ$6</f>
        <v>7.5172413793103452</v>
      </c>
      <c r="AHL37" s="48"/>
      <c r="AHM37" s="49">
        <v>220</v>
      </c>
      <c r="AHN37" s="49"/>
      <c r="AHO37" s="49">
        <v>330</v>
      </c>
      <c r="AHP37" s="49"/>
      <c r="AHQ37" s="49"/>
      <c r="AHR37" s="67">
        <f t="shared" ref="AHR37:AHR46" si="2119">SUM(AHL37:AHQ37)</f>
        <v>550</v>
      </c>
      <c r="AHS37" s="68">
        <f t="shared" ref="AHS37:AHS46" si="2120">AHR37/$AEZ$6</f>
        <v>18.96551724137931</v>
      </c>
      <c r="AHT37" s="48"/>
      <c r="AHU37" s="49"/>
      <c r="AHV37" s="49">
        <v>440</v>
      </c>
      <c r="AHW37" s="49"/>
      <c r="AHX37" s="49">
        <v>440</v>
      </c>
      <c r="AHY37" s="49">
        <v>110</v>
      </c>
      <c r="AHZ37" s="67">
        <f t="shared" ref="AHZ37:AHZ46" si="2121">SUM(AHT37:AHY37)</f>
        <v>990</v>
      </c>
      <c r="AIA37" s="68">
        <f t="shared" ref="AIA37:AIA46" si="2122">AHZ37/$AEZ$6</f>
        <v>34.137931034482762</v>
      </c>
      <c r="AIB37" s="48"/>
      <c r="AIC37" s="49"/>
      <c r="AID37" s="49"/>
      <c r="AIE37" s="49"/>
      <c r="AIF37" s="49"/>
      <c r="AIG37" s="49"/>
      <c r="AIH37" s="67">
        <f t="shared" ref="AIH37:AIH46" si="2123">SUM(AIB37:AIG37)</f>
        <v>0</v>
      </c>
      <c r="AII37" s="68">
        <f t="shared" ref="AII37:AII46" si="2124">AIH37/$AEZ$6</f>
        <v>0</v>
      </c>
      <c r="AIJ37" s="48">
        <v>220</v>
      </c>
      <c r="AIK37" s="49"/>
      <c r="AIL37" s="49"/>
      <c r="AIM37" s="49">
        <v>439</v>
      </c>
      <c r="AIN37" s="49"/>
      <c r="AIO37" s="49">
        <v>436</v>
      </c>
      <c r="AIP37" s="67">
        <f t="shared" ref="AIP37:AIP46" si="2125">SUM(AIJ37:AIO37)</f>
        <v>1095</v>
      </c>
      <c r="AIQ37" s="68">
        <f t="shared" ref="AIQ37:AIQ46" si="2126">AIP37/$AEZ$6</f>
        <v>37.758620689655174</v>
      </c>
      <c r="AIR37" s="48"/>
      <c r="AIS37" s="49"/>
      <c r="AIT37" s="49">
        <v>220</v>
      </c>
      <c r="AIU37" s="49">
        <v>440</v>
      </c>
      <c r="AIV37" s="49"/>
      <c r="AIW37" s="49"/>
      <c r="AIX37" s="67">
        <f t="shared" ref="AIX37:AIX46" si="2127">SUM(AIR37:AIW37)</f>
        <v>660</v>
      </c>
      <c r="AIY37" s="68">
        <f t="shared" ref="AIY37:AIY46" si="2128">AIX37/$AEZ$6</f>
        <v>22.758620689655171</v>
      </c>
      <c r="AIZ37" s="48"/>
      <c r="AJA37" s="49">
        <v>500</v>
      </c>
      <c r="AJB37" s="49"/>
      <c r="AJC37" s="49"/>
      <c r="AJD37" s="49"/>
      <c r="AJE37" s="49"/>
      <c r="AJF37" s="67">
        <f t="shared" ref="AJF37:AJF46" si="2129">SUM(AIZ37:AJE37)</f>
        <v>500</v>
      </c>
      <c r="AJG37" s="68">
        <f t="shared" ref="AJG37:AJG46" si="2130">AJF37/$AEZ$6</f>
        <v>17.241379310344829</v>
      </c>
      <c r="AJH37" s="48"/>
      <c r="AJI37" s="49"/>
      <c r="AJJ37" s="49"/>
      <c r="AJK37" s="49"/>
      <c r="AJL37" s="49"/>
      <c r="AJM37" s="49"/>
      <c r="AJN37" s="42">
        <f t="shared" ref="AJN37:AJN46" si="2131">SUM(AJH37:AJM37)</f>
        <v>0</v>
      </c>
      <c r="AJO37" s="43">
        <f t="shared" ref="AJO37:AJO46" si="2132">AJN37/$AEZ$6</f>
        <v>0</v>
      </c>
      <c r="AJP37" s="48">
        <v>213</v>
      </c>
      <c r="AJQ37" s="49"/>
      <c r="AJR37" s="49">
        <v>330</v>
      </c>
      <c r="AJS37" s="49">
        <v>407</v>
      </c>
      <c r="AJT37" s="49"/>
      <c r="AJU37" s="49"/>
      <c r="AJV37" s="42">
        <f t="shared" ref="AJV37:AJV46" si="2133">SUM(AJP37:AJU37)</f>
        <v>950</v>
      </c>
      <c r="AJW37" s="43">
        <f t="shared" ref="AJW37:AJW46" si="2134">AJV37/$AEZ$6</f>
        <v>32.758620689655174</v>
      </c>
      <c r="AJX37" s="48">
        <v>220</v>
      </c>
      <c r="AJY37" s="49"/>
      <c r="AJZ37" s="49"/>
      <c r="AKA37" s="49"/>
      <c r="AKB37" s="49">
        <v>435</v>
      </c>
      <c r="AKC37" s="49"/>
      <c r="AKD37" s="67">
        <f t="shared" ref="AKD37:AKD46" si="2135">SUM(AJX37:AKC37)</f>
        <v>655</v>
      </c>
      <c r="AKE37" s="68">
        <f t="shared" ref="AKE37:AKE46" si="2136">AKD37/$AEZ$6</f>
        <v>22.586206896551722</v>
      </c>
      <c r="AKF37" s="48">
        <v>429</v>
      </c>
      <c r="AKG37" s="49"/>
      <c r="AKH37" s="49">
        <v>401</v>
      </c>
      <c r="AKI37" s="49"/>
      <c r="AKJ37" s="49"/>
      <c r="AKK37" s="49"/>
      <c r="AKL37" s="67">
        <f t="shared" ref="AKL37:AKL46" si="2137">SUM(AKF37:AKK37)</f>
        <v>830</v>
      </c>
      <c r="AKM37" s="184">
        <f t="shared" ref="AKM37:AKM46" si="2138">AKL37/$AKM$5</f>
        <v>138.33333333333334</v>
      </c>
      <c r="AKN37" s="195"/>
      <c r="AKO37" s="49">
        <v>220</v>
      </c>
      <c r="AKP37" s="49"/>
      <c r="AKQ37" s="49"/>
      <c r="AKR37" s="49"/>
      <c r="AKS37" s="49"/>
      <c r="AKT37" s="67">
        <f t="shared" ref="AKT37:AKT46" si="2139">SUM(AKN37:AKS37)</f>
        <v>220</v>
      </c>
      <c r="AKU37" s="184">
        <f t="shared" ref="AKU37:AKU46" si="2140">AKT37/$AKM$5</f>
        <v>36.666666666666664</v>
      </c>
      <c r="AKV37" s="48">
        <v>220</v>
      </c>
      <c r="AKW37" s="49">
        <v>330</v>
      </c>
      <c r="AKX37" s="49"/>
      <c r="AKY37" s="49"/>
      <c r="AKZ37" s="49"/>
      <c r="ALA37" s="49"/>
      <c r="ALB37" s="67">
        <f t="shared" ref="ALB37:ALB46" si="2141">SUM(AKV37:ALA37)</f>
        <v>550</v>
      </c>
      <c r="ALC37" s="68">
        <f t="shared" ref="ALC37:ALC46" si="2142">ALB37/$AKM$5</f>
        <v>91.666666666666671</v>
      </c>
      <c r="ALD37" s="48"/>
      <c r="ALE37" s="49"/>
      <c r="ALF37" s="49">
        <v>220</v>
      </c>
      <c r="ALG37" s="49"/>
      <c r="ALH37" s="49">
        <v>220</v>
      </c>
      <c r="ALI37" s="49"/>
      <c r="ALJ37" s="67">
        <f t="shared" ref="ALJ37:ALJ46" si="2143">SUM(ALD37:ALI37)</f>
        <v>440</v>
      </c>
      <c r="ALK37" s="68">
        <f t="shared" ref="ALK37:ALK46" si="2144">ALJ37/$AKM$5</f>
        <v>73.333333333333329</v>
      </c>
      <c r="ALL37" s="48"/>
      <c r="ALM37" s="49">
        <v>110</v>
      </c>
      <c r="ALN37" s="49"/>
      <c r="ALO37" s="49"/>
      <c r="ALP37" s="49"/>
      <c r="ALQ37" s="49">
        <v>440</v>
      </c>
      <c r="ALR37" s="67">
        <f t="shared" ref="ALR37:ALR46" si="2145">SUM(ALL37:ALQ37)</f>
        <v>550</v>
      </c>
      <c r="ALS37" s="68">
        <f t="shared" ref="ALS37:ALS46" si="2146">ALR37/$AKM$5</f>
        <v>91.666666666666671</v>
      </c>
      <c r="ALT37" s="48"/>
      <c r="ALU37" s="49"/>
      <c r="ALV37" s="49"/>
      <c r="ALW37" s="49"/>
      <c r="ALX37" s="49"/>
      <c r="ALY37" s="49">
        <v>400</v>
      </c>
      <c r="ALZ37" s="67">
        <f t="shared" ref="ALZ37:ALZ46" si="2147">SUM(ALT37:ALY37)</f>
        <v>400</v>
      </c>
      <c r="AMA37" s="68">
        <f t="shared" ref="AMA37:AMA46" si="2148">ALZ37/$AKM$5</f>
        <v>66.666666666666671</v>
      </c>
      <c r="AMB37" s="24">
        <v>440</v>
      </c>
      <c r="AMC37" s="49"/>
      <c r="AMD37" s="49"/>
      <c r="AME37" s="49"/>
      <c r="AMF37" s="49"/>
      <c r="AMG37" s="49"/>
      <c r="AMH37" s="67">
        <f t="shared" ref="AMH37:AMH46" si="2149">SUM(AMB37:AMG37)</f>
        <v>440</v>
      </c>
      <c r="AMI37" s="68">
        <f t="shared" ref="AMI37:AMI46" si="2150">AMH37/$AKM$5</f>
        <v>73.333333333333329</v>
      </c>
      <c r="AMJ37" s="48"/>
      <c r="AMK37" s="49"/>
      <c r="AML37" s="49"/>
      <c r="AMM37" s="49"/>
      <c r="AMN37" s="49">
        <v>220</v>
      </c>
      <c r="AMO37" s="49"/>
      <c r="AMP37" s="67">
        <f t="shared" ref="AMP37:AMP46" si="2151">SUM(AMJ37:AMO37)</f>
        <v>220</v>
      </c>
      <c r="AMQ37" s="68">
        <f t="shared" ref="AMQ37:AMQ46" si="2152">AMP37/$AKM$5</f>
        <v>36.666666666666664</v>
      </c>
      <c r="AMR37" s="48"/>
      <c r="AMS37" s="49"/>
      <c r="AMT37" s="49"/>
      <c r="AMU37" s="49">
        <v>218</v>
      </c>
      <c r="AMV37" s="49"/>
      <c r="AMW37" s="49">
        <v>219</v>
      </c>
      <c r="AMX37" s="67">
        <f t="shared" ref="AMX37:AMX46" si="2153">SUM(AMR37:AMW37)</f>
        <v>437</v>
      </c>
      <c r="AMY37" s="68">
        <f t="shared" ref="AMY37:AMY46" si="2154">AMX37/$AKM$5</f>
        <v>72.833333333333329</v>
      </c>
      <c r="AMZ37" s="48"/>
      <c r="ANA37" s="49"/>
      <c r="ANB37" s="49"/>
      <c r="ANC37" s="49"/>
      <c r="AND37" s="49"/>
      <c r="ANE37" s="49"/>
      <c r="ANF37" s="67">
        <f t="shared" ref="ANF37:ANF46" si="2155">SUM(AMZ37:ANE37)</f>
        <v>0</v>
      </c>
      <c r="ANG37" s="68">
        <f t="shared" ref="ANG37:ANG46" si="2156">ANF37/$AKM$5</f>
        <v>0</v>
      </c>
      <c r="ANH37" s="48"/>
      <c r="ANI37" s="49"/>
      <c r="ANJ37" s="49"/>
      <c r="ANK37" s="49"/>
      <c r="ANL37" s="49"/>
      <c r="ANM37" s="49"/>
      <c r="ANN37" s="67">
        <f t="shared" ref="ANN37:ANN46" si="2157">SUM(ANH37:ANM37)</f>
        <v>0</v>
      </c>
      <c r="ANO37" s="68">
        <f t="shared" ref="ANO37:ANO46" si="2158">ANN37/$AKM$5</f>
        <v>0</v>
      </c>
      <c r="ANP37" s="48"/>
      <c r="ANQ37" s="49"/>
      <c r="ANR37" s="49"/>
      <c r="ANS37" s="49">
        <v>220</v>
      </c>
      <c r="ANT37" s="49"/>
      <c r="ANU37" s="49"/>
      <c r="ANV37" s="67">
        <f t="shared" ref="ANV37:ANV46" si="2159">SUM(ANP37:ANU37)</f>
        <v>220</v>
      </c>
      <c r="ANW37" s="68">
        <f t="shared" ref="ANW37:ANW46" si="2160">ANV37/$AKM$5</f>
        <v>36.666666666666664</v>
      </c>
      <c r="ANX37" s="82"/>
      <c r="ANY37" s="83">
        <v>879</v>
      </c>
      <c r="ANZ37" s="83"/>
      <c r="AOA37" s="83"/>
      <c r="AOB37" s="83"/>
      <c r="AOC37" s="83"/>
      <c r="AOD37" s="67">
        <f t="shared" ref="AOD37:AOD46" si="2161">SUM(ANX37:AOC37)</f>
        <v>879</v>
      </c>
      <c r="AOE37" s="68">
        <f t="shared" ref="AOE37:AOE46" si="2162">AOD37/$AKM$5</f>
        <v>146.5</v>
      </c>
      <c r="AOF37" s="48"/>
      <c r="AOG37" s="49"/>
      <c r="AOH37" s="49">
        <v>442</v>
      </c>
      <c r="AOI37" s="49"/>
      <c r="AOJ37" s="49"/>
      <c r="AOK37" s="49"/>
      <c r="AOL37" s="67">
        <f t="shared" ref="AOL37:AOL46" si="2163">SUM(AOF37:AOK37)</f>
        <v>442</v>
      </c>
      <c r="AOM37" s="68">
        <f t="shared" ref="AOM37:AOM46" si="2164">AOL37/$AKM$5</f>
        <v>73.666666666666671</v>
      </c>
      <c r="AON37" s="48"/>
      <c r="AOO37" s="49">
        <v>20</v>
      </c>
      <c r="AOP37" s="49">
        <v>200</v>
      </c>
      <c r="AOQ37" s="49"/>
      <c r="AOR37" s="49">
        <v>440</v>
      </c>
      <c r="AOS37" s="49"/>
      <c r="AOT37" s="67">
        <f t="shared" ref="AOT37:AOT46" si="2165">SUM(AON37:AOS37)</f>
        <v>660</v>
      </c>
      <c r="AOU37" s="68">
        <f t="shared" ref="AOU37:AOU46" si="2166">AOT37/$AKM$5</f>
        <v>110</v>
      </c>
      <c r="AOV37" s="48"/>
      <c r="AOW37" s="49"/>
      <c r="AOX37" s="49"/>
      <c r="AOY37" s="49">
        <v>111</v>
      </c>
      <c r="AOZ37" s="49"/>
      <c r="APA37" s="49"/>
      <c r="APB37" s="67">
        <f t="shared" ref="APB37:APB46" si="2167">SUM(AOV37:APA37)</f>
        <v>111</v>
      </c>
      <c r="APC37" s="68">
        <f t="shared" ref="APC37:APC46" si="2168">APB37/$AKM$5</f>
        <v>18.5</v>
      </c>
      <c r="APD37" s="48">
        <v>330</v>
      </c>
      <c r="APE37" s="49"/>
      <c r="APF37" s="49"/>
      <c r="APG37" s="49"/>
      <c r="APH37" s="49">
        <v>471</v>
      </c>
      <c r="API37" s="49"/>
      <c r="APJ37" s="67">
        <f t="shared" ref="APJ37:APJ46" si="2169">SUM(APD37:API37)</f>
        <v>801</v>
      </c>
      <c r="APK37" s="68">
        <f t="shared" ref="APK37:APK46" si="2170">APJ37/$AKM$5</f>
        <v>133.5</v>
      </c>
      <c r="APL37" s="48"/>
      <c r="APM37" s="49"/>
      <c r="APN37" s="49"/>
      <c r="APO37" s="49">
        <v>220</v>
      </c>
      <c r="APP37" s="49"/>
      <c r="APQ37" s="49"/>
      <c r="APR37" s="67">
        <f t="shared" ref="APR37:APR46" si="2171">SUM(APL37:APQ37)</f>
        <v>220</v>
      </c>
      <c r="APS37" s="68">
        <f t="shared" ref="APS37:APS46" si="2172">APR37/$AKM$5</f>
        <v>36.666666666666664</v>
      </c>
      <c r="APT37" s="48"/>
      <c r="APU37" s="49"/>
      <c r="APV37" s="49"/>
      <c r="APW37" s="49">
        <v>330</v>
      </c>
      <c r="APX37" s="49"/>
      <c r="APY37" s="49"/>
      <c r="APZ37" s="67">
        <f t="shared" ref="APZ37:APZ46" si="2173">SUM(APT37:APY37)</f>
        <v>330</v>
      </c>
      <c r="AQA37" s="68">
        <f t="shared" ref="AQA37:AQA46" si="2174">APZ37/$AKM$5</f>
        <v>55</v>
      </c>
      <c r="AQB37" s="48">
        <v>440</v>
      </c>
      <c r="AQC37" s="49"/>
      <c r="AQD37" s="49"/>
      <c r="AQE37" s="49"/>
      <c r="AQF37" s="49"/>
      <c r="AQG37" s="49">
        <v>550</v>
      </c>
      <c r="AQH37" s="67">
        <f t="shared" ref="AQH37:AQH46" si="2175">SUM(AQB37:AQG37)</f>
        <v>990</v>
      </c>
      <c r="AQI37" s="68">
        <f t="shared" ref="AQI37:AQI46" si="2176">AQH37/$AKM$5</f>
        <v>165</v>
      </c>
      <c r="AQJ37" s="48"/>
      <c r="AQK37" s="49"/>
      <c r="AQL37" s="49">
        <v>330</v>
      </c>
      <c r="AQM37" s="49">
        <v>330</v>
      </c>
      <c r="AQN37" s="49"/>
      <c r="AQO37" s="49"/>
      <c r="AQP37" s="67">
        <f t="shared" ref="AQP37:AQP46" si="2177">SUM(AQJ37:AQO37)</f>
        <v>660</v>
      </c>
      <c r="AQQ37" s="68">
        <f t="shared" ref="AQQ37:AQQ46" si="2178">AQP37/$AKM$5</f>
        <v>110</v>
      </c>
      <c r="AQR37" s="48">
        <v>295</v>
      </c>
      <c r="AQS37" s="49"/>
      <c r="AQT37" s="49"/>
      <c r="AQU37" s="49"/>
      <c r="AQV37" s="49"/>
      <c r="AQW37" s="49">
        <v>330</v>
      </c>
      <c r="AQX37" s="67">
        <f t="shared" ref="AQX37:AQX46" si="2179">SUM(AQR37:AQW37)</f>
        <v>625</v>
      </c>
      <c r="AQY37" s="68">
        <f t="shared" ref="AQY37:AQY46" si="2180">AQX37/$AKM$5</f>
        <v>104.16666666666667</v>
      </c>
      <c r="AQZ37" s="48">
        <v>330</v>
      </c>
      <c r="ARA37" s="49"/>
      <c r="ARB37" s="49"/>
      <c r="ARC37" s="49"/>
      <c r="ARD37" s="49"/>
      <c r="ARE37" s="49"/>
      <c r="ARF37" s="67">
        <f t="shared" ref="ARF37:ARF46" si="2181">SUM(AQZ37:ARE37)</f>
        <v>330</v>
      </c>
      <c r="ARG37" s="68">
        <f t="shared" ref="ARG37:ARG46" si="2182">ARF37/$AKM$5</f>
        <v>55</v>
      </c>
      <c r="ARH37" s="48">
        <v>440</v>
      </c>
      <c r="ARI37" s="49"/>
      <c r="ARJ37" s="49"/>
      <c r="ARK37" s="49"/>
      <c r="ARL37" s="49"/>
      <c r="ARM37" s="49">
        <v>200</v>
      </c>
      <c r="ARN37" s="67">
        <f t="shared" ref="ARN37:ARN46" si="2183">SUM(ARH37:ARM37)</f>
        <v>640</v>
      </c>
      <c r="ARO37" s="68">
        <f t="shared" ref="ARO37:ARO46" si="2184">ARN37/$ARO$5</f>
        <v>106.66666666666667</v>
      </c>
      <c r="ARP37" s="48"/>
      <c r="ARQ37" s="49"/>
      <c r="ARR37" s="49">
        <v>440</v>
      </c>
      <c r="ARS37" s="49"/>
      <c r="ART37" s="49"/>
      <c r="ARU37" s="49"/>
      <c r="ARV37" s="67">
        <f t="shared" ref="ARV37:ARV46" si="2185">SUM(ARP37:ARU37)</f>
        <v>440</v>
      </c>
      <c r="ARW37" s="68">
        <f t="shared" ref="ARW37:ARW46" si="2186">ARV37/$ARO$5</f>
        <v>73.333333333333329</v>
      </c>
      <c r="ARX37" s="48"/>
      <c r="ARY37" s="49">
        <v>108</v>
      </c>
      <c r="ARZ37" s="49">
        <v>220</v>
      </c>
      <c r="ASA37" s="49"/>
      <c r="ASB37" s="49"/>
      <c r="ASC37" s="49"/>
      <c r="ASD37" s="67">
        <f t="shared" ref="ASD37:ASD46" si="2187">SUM(ARX37:ASC37)</f>
        <v>328</v>
      </c>
      <c r="ASE37" s="68">
        <f t="shared" ref="ASE37:ASE46" si="2188">ASD37/$ARO$5</f>
        <v>54.666666666666664</v>
      </c>
      <c r="ASF37" s="48">
        <v>440</v>
      </c>
      <c r="ASG37" s="49">
        <v>110</v>
      </c>
      <c r="ASH37" s="49"/>
      <c r="ASI37" s="49"/>
      <c r="ASJ37" s="49"/>
      <c r="ASK37" s="49"/>
      <c r="ASL37" s="67">
        <f t="shared" ref="ASL37:ASL46" si="2189">SUM(ASF37:ASK37)</f>
        <v>550</v>
      </c>
      <c r="ASM37" s="68">
        <f t="shared" ref="ASM37:ASM46" si="2190">ASL37/$ARO$5</f>
        <v>91.666666666666671</v>
      </c>
      <c r="ASN37" s="48"/>
      <c r="ASO37" s="49"/>
      <c r="ASP37" s="49">
        <v>440</v>
      </c>
      <c r="ASQ37" s="49"/>
      <c r="ASR37" s="49">
        <v>440</v>
      </c>
      <c r="ASS37" s="49"/>
      <c r="AST37" s="67">
        <f t="shared" ref="AST37:AST46" si="2191">SUM(ASN37:ASS37)</f>
        <v>880</v>
      </c>
      <c r="ASU37" s="68">
        <f t="shared" ref="ASU37:ASU46" si="2192">AST37/$ARO$5</f>
        <v>146.66666666666666</v>
      </c>
      <c r="ASV37" s="48"/>
      <c r="ASW37" s="49"/>
      <c r="ASX37" s="49">
        <v>110</v>
      </c>
      <c r="ASY37" s="49"/>
      <c r="ASZ37" s="49"/>
      <c r="ATA37" s="49"/>
      <c r="ATB37" s="67">
        <f t="shared" ref="ATB37:ATB46" si="2193">SUM(ASV37:ATA37)</f>
        <v>110</v>
      </c>
      <c r="ATC37" s="68">
        <f t="shared" ref="ATC37:ATC46" si="2194">ATB37/$ARO$5</f>
        <v>18.333333333333332</v>
      </c>
      <c r="ATD37" s="48"/>
      <c r="ATE37" s="49"/>
      <c r="ATF37" s="49"/>
      <c r="ATG37" s="49"/>
      <c r="ATH37" s="49">
        <v>440</v>
      </c>
      <c r="ATI37" s="49"/>
      <c r="ATJ37" s="67">
        <f t="shared" ref="ATJ37:ATJ46" si="2195">SUM(ATD37:ATI37)</f>
        <v>440</v>
      </c>
      <c r="ATK37" s="68">
        <f t="shared" ref="ATK37:ATK46" si="2196">ATJ37/$ARO$5</f>
        <v>73.333333333333329</v>
      </c>
      <c r="ATL37" s="48"/>
      <c r="ATM37" s="49"/>
      <c r="ATN37" s="49">
        <v>440</v>
      </c>
      <c r="ATO37" s="49"/>
      <c r="ATP37" s="49"/>
      <c r="ATQ37" s="49"/>
      <c r="ATR37" s="67">
        <f t="shared" ref="ATR37:ATR46" si="2197">SUM(ATL37:ATQ37)</f>
        <v>440</v>
      </c>
      <c r="ATS37" s="68">
        <f t="shared" ref="ATS37:ATS46" si="2198">ATR37/$ARO$5</f>
        <v>73.333333333333329</v>
      </c>
      <c r="ATT37" s="48"/>
      <c r="ATU37" s="49"/>
      <c r="ATV37" s="49">
        <v>220</v>
      </c>
      <c r="ATW37" s="49"/>
      <c r="ATX37" s="49"/>
      <c r="ATY37" s="49"/>
      <c r="ATZ37" s="67">
        <f t="shared" ref="ATZ37:ATZ46" si="2199">SUM(ATT37:ATY37)</f>
        <v>220</v>
      </c>
      <c r="AUA37" s="68">
        <f t="shared" ref="AUA37:AUA46" si="2200">ATZ37/$ARO$5</f>
        <v>36.666666666666664</v>
      </c>
      <c r="AUB37" s="48"/>
      <c r="AUC37" s="49"/>
      <c r="AUD37" s="49"/>
      <c r="AUE37" s="49"/>
      <c r="AUF37" s="49">
        <v>440</v>
      </c>
      <c r="AUG37" s="49"/>
      <c r="AUH37" s="67">
        <f t="shared" ref="AUH37:AUH46" si="2201">SUM(AUB37:AUG37)</f>
        <v>440</v>
      </c>
      <c r="AUI37" s="68">
        <f t="shared" ref="AUI37:AUI46" si="2202">AUH37/$ARO$5</f>
        <v>73.333333333333329</v>
      </c>
      <c r="AUJ37" s="48"/>
      <c r="AUK37" s="49">
        <v>440</v>
      </c>
      <c r="AUL37" s="49"/>
      <c r="AUM37" s="49"/>
      <c r="AUN37" s="49"/>
      <c r="AUO37" s="49"/>
      <c r="AUP37" s="67">
        <f t="shared" ref="AUP37:AUP46" si="2203">SUM(AUJ37:AUO37)</f>
        <v>440</v>
      </c>
      <c r="AUQ37" s="68">
        <f t="shared" ref="AUQ37:AUQ46" si="2204">AUP37/$ARO$5</f>
        <v>73.333333333333329</v>
      </c>
      <c r="AUR37" s="48"/>
      <c r="AUS37" s="49">
        <v>110</v>
      </c>
      <c r="AUT37" s="49"/>
      <c r="AUU37" s="49"/>
      <c r="AUV37" s="49"/>
      <c r="AUW37" s="49"/>
      <c r="AUX37" s="67">
        <f t="shared" ref="AUX37:AUX46" si="2205">SUM(AUR37:AUW37)</f>
        <v>110</v>
      </c>
      <c r="AUY37" s="68">
        <f t="shared" ref="AUY37:AUY46" si="2206">AUX37/$ARO$5</f>
        <v>18.333333333333332</v>
      </c>
      <c r="AUZ37" s="48"/>
      <c r="AVA37" s="49"/>
      <c r="AVB37" s="49">
        <v>220</v>
      </c>
      <c r="AVC37" s="49"/>
      <c r="AVD37" s="49"/>
      <c r="AVE37" s="49">
        <v>330</v>
      </c>
      <c r="AVF37" s="67">
        <f t="shared" ref="AVF37:AVF46" si="2207">SUM(AUZ37:AVE37)</f>
        <v>550</v>
      </c>
      <c r="AVG37" s="68">
        <f t="shared" ref="AVG37:AVG46" si="2208">AVF37/$ARO$5</f>
        <v>91.666666666666671</v>
      </c>
      <c r="AVH37" s="48"/>
      <c r="AVI37" s="49"/>
      <c r="AVJ37" s="49"/>
      <c r="AVK37" s="49"/>
      <c r="AVL37" s="49"/>
      <c r="AVM37" s="49"/>
      <c r="AVN37" s="67">
        <f t="shared" ref="AVN37:AVN46" si="2209">SUM(AVH37:AVM37)</f>
        <v>0</v>
      </c>
      <c r="AVO37" s="68">
        <f t="shared" ref="AVO37:AVO46" si="2210">AVN37/$ARO$5</f>
        <v>0</v>
      </c>
      <c r="AVP37" s="48"/>
      <c r="AVQ37" s="49">
        <v>110</v>
      </c>
      <c r="AVR37" s="49">
        <v>220</v>
      </c>
      <c r="AVS37" s="49"/>
      <c r="AVT37" s="49"/>
      <c r="AVU37" s="49"/>
      <c r="AVV37" s="67">
        <f t="shared" ref="AVV37:AVV46" si="2211">SUM(AVP37:AVU37)</f>
        <v>330</v>
      </c>
      <c r="AVW37" s="68">
        <f t="shared" ref="AVW37:AVW46" si="2212">AVV37/$ARO$5</f>
        <v>55</v>
      </c>
      <c r="AVX37" s="48"/>
      <c r="AVY37" s="49"/>
      <c r="AVZ37" s="49"/>
      <c r="AWA37" s="49"/>
      <c r="AWB37" s="49">
        <v>330</v>
      </c>
      <c r="AWC37" s="49"/>
      <c r="AWD37" s="67">
        <f t="shared" ref="AWD37:AWD46" si="2213">SUM(AVX37:AWC37)</f>
        <v>330</v>
      </c>
      <c r="AWE37" s="68">
        <f t="shared" ref="AWE37:AWE46" si="2214">AWD37/$ARO$5</f>
        <v>55</v>
      </c>
      <c r="AWF37" s="48"/>
      <c r="AWG37" s="49"/>
      <c r="AWH37" s="49"/>
      <c r="AWI37" s="49"/>
      <c r="AWJ37" s="49"/>
      <c r="AWK37" s="49"/>
      <c r="AWL37" s="67">
        <f t="shared" ref="AWL37:AWL46" si="2215">SUM(AWF37:AWK37)</f>
        <v>0</v>
      </c>
      <c r="AWM37" s="184">
        <f t="shared" ref="AWM37:AWM46" si="2216">AWL37/$ARO$5</f>
        <v>0</v>
      </c>
      <c r="AWN37" s="48"/>
      <c r="AWO37" s="49">
        <v>220</v>
      </c>
      <c r="AWP37" s="49"/>
      <c r="AWQ37" s="49"/>
      <c r="AWR37" s="49"/>
      <c r="AWS37" s="49"/>
      <c r="AWT37" s="42">
        <f t="shared" ref="AWT37:AWT63" si="2217">SUM(AWN37:AWS37)</f>
        <v>220</v>
      </c>
      <c r="AWU37" s="43">
        <f t="shared" ref="AWU37:AWU63" si="2218">AWT37/$ARO$5</f>
        <v>36.666666666666664</v>
      </c>
      <c r="AWV37" s="48"/>
      <c r="AWW37" s="49"/>
      <c r="AWX37" s="49"/>
      <c r="AWY37" s="49"/>
      <c r="AWZ37" s="49"/>
      <c r="AXA37" s="49"/>
      <c r="AXB37" s="42">
        <f t="shared" ref="AXB37:AXB63" si="2219">SUM(AWV37:AXA37)</f>
        <v>0</v>
      </c>
      <c r="AXC37" s="43">
        <f t="shared" ref="AXC37:AXC63" si="2220">AXB37/$ARO$5</f>
        <v>0</v>
      </c>
      <c r="AXD37" s="48">
        <v>220</v>
      </c>
      <c r="AXE37" s="49"/>
      <c r="AXF37" s="49"/>
      <c r="AXG37" s="49"/>
      <c r="AXH37" s="49"/>
      <c r="AXI37" s="49"/>
      <c r="AXJ37" s="42">
        <f t="shared" ref="AXJ37:AXJ46" si="2221">SUM(AXD37:AXI37)</f>
        <v>220</v>
      </c>
      <c r="AXK37" s="43">
        <f t="shared" ref="AXK37:AXK46" si="2222">AXJ37/$ARO$5</f>
        <v>36.666666666666664</v>
      </c>
      <c r="AXL37" s="48"/>
      <c r="AXM37" s="49">
        <v>220</v>
      </c>
      <c r="AXN37" s="49"/>
      <c r="AXO37" s="49"/>
      <c r="AXP37" s="49"/>
      <c r="AXQ37" s="49"/>
      <c r="AXR37" s="42">
        <f t="shared" ref="AXR37:AXR46" si="2223">SUM(AXL37:AXQ37)</f>
        <v>220</v>
      </c>
      <c r="AXS37" s="43">
        <f t="shared" ref="AXS37:AXS46" si="2224">AXR37/$ARO$5</f>
        <v>36.666666666666664</v>
      </c>
      <c r="AXT37" s="48"/>
      <c r="AXU37" s="49"/>
      <c r="AXV37" s="49">
        <v>110</v>
      </c>
      <c r="AXW37" s="49"/>
      <c r="AXX37" s="49"/>
      <c r="AXY37" s="49">
        <v>108</v>
      </c>
      <c r="AXZ37" s="42">
        <f t="shared" ref="AXZ37:AXZ46" si="2225">SUM(AXT37:AXY37)</f>
        <v>218</v>
      </c>
      <c r="AYA37" s="43">
        <f t="shared" ref="AYA37:AYA46" si="2226">AXZ37/$ARO$5</f>
        <v>36.333333333333336</v>
      </c>
      <c r="AYB37" s="48">
        <v>108</v>
      </c>
      <c r="AYC37" s="49"/>
      <c r="AYD37" s="49"/>
      <c r="AYE37" s="49">
        <v>220</v>
      </c>
      <c r="AYF37" s="49"/>
      <c r="AYG37" s="49">
        <v>110</v>
      </c>
      <c r="AYH37" s="42">
        <f t="shared" ref="AYH37:AYH46" si="2227">SUM(AYB37:AYG37)</f>
        <v>438</v>
      </c>
      <c r="AYI37" s="43">
        <f t="shared" ref="AYI37:AYI46" si="2228">AYH37/$ARO$5</f>
        <v>73</v>
      </c>
      <c r="AYJ37" s="48"/>
      <c r="AYK37" s="49">
        <v>229</v>
      </c>
      <c r="AYL37" s="49"/>
      <c r="AYM37" s="49"/>
      <c r="AYN37" s="49"/>
      <c r="AYO37" s="49"/>
      <c r="AYP37" s="42">
        <f t="shared" ref="AYP37:AYP46" si="2229">SUM(AYJ37:AYO37)</f>
        <v>229</v>
      </c>
      <c r="AYQ37" s="43">
        <f t="shared" ref="AYQ37:AYQ46" si="2230">AYP37/$ARO$5</f>
        <v>38.166666666666664</v>
      </c>
      <c r="AYR37" s="48"/>
      <c r="AYS37" s="49"/>
      <c r="AYT37" s="49"/>
      <c r="AYU37" s="49"/>
      <c r="AYV37" s="49"/>
      <c r="AYW37" s="49"/>
      <c r="AYX37" s="42">
        <f t="shared" ref="AYX37:AYX46" si="2231">SUM(AYR37:AYW37)</f>
        <v>0</v>
      </c>
      <c r="AYY37" s="43">
        <f t="shared" ref="AYY37:AYY46" si="2232">AYX37/$ARO$5</f>
        <v>0</v>
      </c>
      <c r="AYZ37" s="48"/>
      <c r="AZA37" s="49"/>
      <c r="AZB37" s="49"/>
      <c r="AZC37" s="49"/>
      <c r="AZD37" s="49"/>
      <c r="AZE37" s="49"/>
      <c r="AZF37" s="42">
        <f t="shared" ref="AZF37:AZF46" si="2233">SUM(AYZ37:AZE37)</f>
        <v>0</v>
      </c>
      <c r="AZG37" s="43">
        <f t="shared" ref="AZG37:AZG46" si="2234">AZF37/$ARO$5</f>
        <v>0</v>
      </c>
      <c r="AZH37" s="48"/>
      <c r="AZI37" s="49"/>
      <c r="AZJ37" s="49"/>
      <c r="AZK37" s="49">
        <v>220</v>
      </c>
      <c r="AZL37" s="49"/>
      <c r="AZM37" s="49"/>
      <c r="AZN37" s="42">
        <f t="shared" ref="AZN37:AZN46" si="2235">SUM(AZH37:AZM37)</f>
        <v>220</v>
      </c>
      <c r="AZO37" s="43">
        <f t="shared" ref="AZO37:AZO46" si="2236">AZN37/$ARO$5</f>
        <v>36.666666666666664</v>
      </c>
      <c r="AZP37" s="48">
        <v>330</v>
      </c>
      <c r="AZQ37" s="49">
        <v>330</v>
      </c>
      <c r="AZR37" s="49"/>
      <c r="AZS37" s="49"/>
      <c r="AZT37" s="49"/>
      <c r="AZU37" s="49"/>
      <c r="AZV37" s="42">
        <f t="shared" ref="AZV37:AZV46" si="2237">SUM(AZP37:AZU37)</f>
        <v>660</v>
      </c>
      <c r="AZW37" s="43">
        <f t="shared" ref="AZW37:AZW46" si="2238">AZV37/$ARO$5</f>
        <v>110</v>
      </c>
      <c r="AZX37" s="82"/>
      <c r="AZY37" s="83"/>
      <c r="AZZ37" s="83"/>
      <c r="BAA37" s="83"/>
      <c r="BAB37" s="83"/>
      <c r="BAC37" s="83"/>
      <c r="BAD37" s="42">
        <f t="shared" ref="BAD37:BAD46" si="2239">SUM(AZX37:BAC37)</f>
        <v>0</v>
      </c>
      <c r="BAE37" s="43">
        <f t="shared" ref="BAE37:BAE46" si="2240">BAD37/$ARO$5</f>
        <v>0</v>
      </c>
      <c r="BAF37" s="48"/>
      <c r="BAG37" s="49"/>
      <c r="BAH37" s="49"/>
      <c r="BAI37" s="49"/>
      <c r="BAJ37" s="49">
        <v>219</v>
      </c>
      <c r="BAK37" s="49"/>
      <c r="BAL37" s="42">
        <f t="shared" ref="BAL37:BAL46" si="2241">SUM(BAF37:BAK37)</f>
        <v>219</v>
      </c>
      <c r="BAM37" s="43">
        <f t="shared" ref="BAM37:BAM46" si="2242">BAL37/$BAM$5</f>
        <v>36.5</v>
      </c>
      <c r="BAN37" s="48"/>
      <c r="BAO37" s="49"/>
      <c r="BAP37" s="49"/>
      <c r="BAQ37" s="49"/>
      <c r="BAR37" s="49">
        <v>220</v>
      </c>
      <c r="BAS37" s="49"/>
      <c r="BAT37" s="42">
        <f t="shared" ref="BAT37:BAT46" si="2243">SUM(BAN37:BAS37)</f>
        <v>220</v>
      </c>
      <c r="BAU37" s="43">
        <f t="shared" ref="BAU37:BAU46" si="2244">BAT37/$BAM$5</f>
        <v>36.666666666666664</v>
      </c>
      <c r="BAV37" s="48"/>
      <c r="BAW37" s="49"/>
      <c r="BAX37" s="49"/>
      <c r="BAY37" s="49"/>
      <c r="BAZ37" s="49"/>
      <c r="BBA37" s="49"/>
      <c r="BBB37" s="42">
        <f t="shared" ref="BBB37:BBB46" si="2245">SUM(BAV37:BBA37)</f>
        <v>0</v>
      </c>
      <c r="BBC37" s="43">
        <f t="shared" ref="BBC37:BBC46" si="2246">BBB37/$BBC$5</f>
        <v>0</v>
      </c>
      <c r="BBD37" s="48"/>
      <c r="BBE37" s="49">
        <v>110</v>
      </c>
      <c r="BBF37" s="49"/>
      <c r="BBG37" s="49"/>
      <c r="BBH37" s="49"/>
      <c r="BBI37" s="49"/>
      <c r="BBJ37" s="42">
        <f t="shared" ref="BBJ37:BBJ46" si="2247">SUM(BBD37:BBI37)</f>
        <v>110</v>
      </c>
      <c r="BBK37" s="43">
        <f t="shared" ref="BBK37:BBK46" si="2248">BBJ37/$BBC$5</f>
        <v>18.333333333333332</v>
      </c>
      <c r="BBL37" s="48"/>
      <c r="BBM37" s="49">
        <v>106</v>
      </c>
      <c r="BBN37" s="49">
        <v>220</v>
      </c>
      <c r="BBO37" s="49"/>
      <c r="BBP37" s="49"/>
      <c r="BBQ37" s="49"/>
      <c r="BBR37" s="42">
        <f t="shared" ref="BBR37:BBR46" si="2249">SUM(BBL37:BBQ37)</f>
        <v>326</v>
      </c>
      <c r="BBS37" s="43">
        <f t="shared" ref="BBS37:BBS46" si="2250">BBR37/$BBC$5</f>
        <v>54.333333333333336</v>
      </c>
      <c r="BBT37" s="48"/>
      <c r="BBU37" s="49"/>
      <c r="BBV37" s="49">
        <v>215</v>
      </c>
      <c r="BBW37" s="49"/>
      <c r="BBX37" s="49"/>
      <c r="BBY37" s="49"/>
      <c r="BBZ37" s="42">
        <f t="shared" ref="BBZ37:BBZ46" si="2251">SUM(BBT37:BBY37)</f>
        <v>215</v>
      </c>
      <c r="BCA37" s="43">
        <f t="shared" ref="BCA37:BCA46" si="2252">BBZ37/$BBC$5</f>
        <v>35.833333333333336</v>
      </c>
      <c r="BCB37" s="48"/>
      <c r="BCC37" s="49"/>
      <c r="BCD37" s="49"/>
      <c r="BCE37" s="49"/>
      <c r="BCF37" s="49"/>
      <c r="BCG37" s="49"/>
      <c r="BCH37" s="42">
        <f t="shared" ref="BCH37:BCH46" si="2253">SUM(BCB37:BCG37)</f>
        <v>0</v>
      </c>
      <c r="BCI37" s="43">
        <f t="shared" ref="BCI37:BCI46" si="2254">BCH37/$BBC$5</f>
        <v>0</v>
      </c>
      <c r="BCJ37" s="48">
        <v>214</v>
      </c>
      <c r="BCK37" s="49"/>
      <c r="BCL37" s="49"/>
      <c r="BCM37" s="49"/>
      <c r="BCN37" s="49"/>
      <c r="BCO37" s="49"/>
      <c r="BCP37" s="42">
        <f t="shared" ref="BCP37:BCP46" si="2255">SUM(BCJ37:BCO37)</f>
        <v>214</v>
      </c>
      <c r="BCQ37" s="43">
        <f t="shared" ref="BCQ37:BCQ46" si="2256">BCP37/$BBC$5</f>
        <v>35.666666666666664</v>
      </c>
      <c r="BCR37" s="48"/>
      <c r="BCS37" s="49"/>
      <c r="BCT37" s="49"/>
      <c r="BCU37" s="49"/>
      <c r="BCV37" s="49"/>
      <c r="BCW37" s="49">
        <v>220</v>
      </c>
      <c r="BCX37" s="42">
        <f t="shared" ref="BCX37:BCX46" si="2257">SUM(BCR37:BCW37)</f>
        <v>220</v>
      </c>
      <c r="BCY37" s="43">
        <f t="shared" ref="BCY37:BCY46" si="2258">BCX37/$BBC$5</f>
        <v>36.666666666666664</v>
      </c>
      <c r="BCZ37" s="48"/>
      <c r="BDA37" s="49"/>
      <c r="BDB37" s="49"/>
      <c r="BDC37" s="49"/>
      <c r="BDD37" s="49"/>
      <c r="BDE37" s="49"/>
      <c r="BDF37" s="42">
        <f t="shared" ref="BDF37:BDF46" si="2259">SUM(BCZ37:BDE37)</f>
        <v>0</v>
      </c>
      <c r="BDG37" s="43">
        <f t="shared" ref="BDG37:BDG46" si="2260">BDF37/$BBC$5</f>
        <v>0</v>
      </c>
      <c r="BDH37" s="48"/>
      <c r="BDI37" s="49"/>
      <c r="BDJ37" s="49"/>
      <c r="BDK37" s="49"/>
      <c r="BDL37" s="49"/>
      <c r="BDM37" s="49"/>
      <c r="BDN37" s="42">
        <f t="shared" ref="BDN37:BDN46" si="2261">SUM(BDH37:BDM37)</f>
        <v>0</v>
      </c>
      <c r="BDO37" s="43">
        <f t="shared" ref="BDO37:BDO46" si="2262">BDN37/$BBC$5</f>
        <v>0</v>
      </c>
      <c r="BDP37" s="48">
        <v>222</v>
      </c>
      <c r="BDQ37" s="49"/>
      <c r="BDR37" s="49"/>
      <c r="BDS37" s="49"/>
      <c r="BDT37" s="49">
        <v>111</v>
      </c>
      <c r="BDU37" s="49">
        <v>108</v>
      </c>
      <c r="BDV37" s="42">
        <f t="shared" ref="BDV37:BDV46" si="2263">SUM(BDP37:BDU37)</f>
        <v>441</v>
      </c>
      <c r="BDW37" s="43">
        <f t="shared" ref="BDW37:BDW46" si="2264">BDV37/$BBC$5</f>
        <v>73.5</v>
      </c>
      <c r="BDX37" s="48"/>
      <c r="BDY37" s="49"/>
      <c r="BDZ37" s="49"/>
      <c r="BEA37" s="49">
        <v>110</v>
      </c>
      <c r="BEB37" s="49"/>
      <c r="BEC37" s="49"/>
      <c r="BED37" s="42">
        <f t="shared" ref="BED37:BED46" si="2265">SUM(BDX37:BEC37)</f>
        <v>110</v>
      </c>
      <c r="BEE37" s="43">
        <f t="shared" ref="BEE37:BEE46" si="2266">BED37/$BBC$5</f>
        <v>18.333333333333332</v>
      </c>
      <c r="BEF37" s="48"/>
      <c r="BEG37" s="49"/>
      <c r="BEH37" s="49">
        <v>100</v>
      </c>
      <c r="BEI37" s="49">
        <v>110</v>
      </c>
      <c r="BEJ37" s="49"/>
      <c r="BEK37" s="49"/>
      <c r="BEL37" s="42">
        <f t="shared" ref="BEL37:BEL46" si="2267">SUM(BEF37:BEK37)</f>
        <v>210</v>
      </c>
      <c r="BEM37" s="43">
        <f t="shared" ref="BEM37:BEM46" si="2268">BEL37/$BBC$5</f>
        <v>35</v>
      </c>
      <c r="BEN37" s="48"/>
      <c r="BEO37" s="49">
        <v>110</v>
      </c>
      <c r="BEP37" s="49"/>
      <c r="BEQ37" s="49"/>
      <c r="BER37" s="49"/>
      <c r="BES37" s="49"/>
      <c r="BET37" s="42">
        <f t="shared" ref="BET37:BET46" si="2269">SUM(BEN37:BES37)</f>
        <v>110</v>
      </c>
      <c r="BEU37" s="43">
        <f t="shared" ref="BEU37:BEU46" si="2270">BET37/$BBC$5</f>
        <v>18.333333333333332</v>
      </c>
      <c r="BEV37" s="82"/>
      <c r="BEW37" s="83">
        <v>219</v>
      </c>
      <c r="BEX37" s="83">
        <v>108</v>
      </c>
      <c r="BEY37" s="83"/>
      <c r="BEZ37" s="83"/>
      <c r="BFA37" s="83"/>
      <c r="BFB37" s="42">
        <f t="shared" ref="BFB37:BFB46" si="2271">SUM(BEV37:BFA37)</f>
        <v>327</v>
      </c>
      <c r="BFC37" s="43">
        <f t="shared" ref="BFC37:BFC46" si="2272">BFB37/$BBC$5</f>
        <v>54.5</v>
      </c>
      <c r="BFD37" s="48"/>
      <c r="BFE37" s="49"/>
      <c r="BFF37" s="49"/>
      <c r="BFG37" s="49"/>
      <c r="BFH37" s="49"/>
      <c r="BFI37" s="49">
        <v>220</v>
      </c>
      <c r="BFJ37" s="42">
        <f t="shared" ref="BFJ37:BFJ46" si="2273">SUM(BFD37:BFI37)</f>
        <v>220</v>
      </c>
      <c r="BFK37" s="43">
        <f t="shared" ref="BFK37:BFK46" si="2274">BFJ37/$BBC$5</f>
        <v>36.666666666666664</v>
      </c>
      <c r="BFL37" s="48"/>
      <c r="BFM37" s="49"/>
      <c r="BFN37" s="49"/>
      <c r="BFO37" s="49"/>
      <c r="BFP37" s="49"/>
      <c r="BFQ37" s="49"/>
      <c r="BFR37" s="42">
        <f t="shared" ref="BFR37:BFR46" si="2275">SUM(BFL37:BFQ37)</f>
        <v>0</v>
      </c>
      <c r="BFS37" s="43">
        <f t="shared" ref="BFS37:BFS46" si="2276">BFR37/$BBC$5</f>
        <v>0</v>
      </c>
      <c r="BFT37" s="48">
        <v>220</v>
      </c>
      <c r="BFU37" s="49"/>
      <c r="BFV37" s="49"/>
      <c r="BFW37" s="49">
        <v>120</v>
      </c>
      <c r="BFX37" s="49"/>
      <c r="BFY37" s="49"/>
      <c r="BFZ37" s="42">
        <f t="shared" ref="BFZ37:BFZ46" si="2277">SUM(BFT37:BFY37)</f>
        <v>340</v>
      </c>
      <c r="BGA37" s="43">
        <f t="shared" ref="BGA37:BGA46" si="2278">BFZ37/$BBC$5</f>
        <v>56.666666666666664</v>
      </c>
      <c r="BGB37" s="48"/>
      <c r="BGC37" s="49"/>
      <c r="BGD37" s="49">
        <v>29</v>
      </c>
      <c r="BGE37" s="49"/>
      <c r="BGF37" s="49">
        <v>220</v>
      </c>
      <c r="BGG37" s="49"/>
      <c r="BGH37" s="42">
        <f t="shared" ref="BGH37:BGH46" si="2279">SUM(BGB37:BGG37)</f>
        <v>249</v>
      </c>
      <c r="BGI37" s="43">
        <f t="shared" ref="BGI37:BGI46" si="2280">BGH37/$BBC$5</f>
        <v>41.5</v>
      </c>
      <c r="BGJ37" s="48"/>
      <c r="BGK37" s="49"/>
      <c r="BGL37" s="49">
        <v>220</v>
      </c>
      <c r="BGM37" s="49"/>
      <c r="BGN37" s="49"/>
      <c r="BGO37" s="49"/>
      <c r="BGP37" s="42">
        <f t="shared" ref="BGP37:BGP46" si="2281">SUM(BGJ37:BGO37)</f>
        <v>220</v>
      </c>
      <c r="BGQ37" s="43">
        <f t="shared" ref="BGQ37:BGQ46" si="2282">BGP37/$BBC$5</f>
        <v>36.666666666666664</v>
      </c>
      <c r="BGR37" s="48"/>
      <c r="BGS37" s="49"/>
      <c r="BGT37" s="49"/>
      <c r="BGU37" s="49">
        <v>220</v>
      </c>
      <c r="BGV37" s="49"/>
      <c r="BGW37" s="49"/>
      <c r="BGX37" s="42">
        <f t="shared" ref="BGX37:BGX46" si="2283">SUM(BGR37:BGW37)</f>
        <v>220</v>
      </c>
      <c r="BGY37" s="43">
        <f t="shared" ref="BGY37:BGY46" si="2284">BGX37/$BBC$5</f>
        <v>36.666666666666664</v>
      </c>
      <c r="BGZ37" s="239"/>
      <c r="BHA37" s="1"/>
      <c r="BHB37" s="1"/>
      <c r="BHC37" s="1">
        <v>110</v>
      </c>
      <c r="BHD37" s="1"/>
      <c r="BHE37" s="1"/>
      <c r="BHF37" s="42">
        <f t="shared" ref="BHF37:BHF46" si="2285">SUM(BGZ37:BHE37)</f>
        <v>110</v>
      </c>
      <c r="BHG37" s="43">
        <f t="shared" ref="BHG37:BHG46" si="2286">BHF37/$BBC$5</f>
        <v>18.333333333333332</v>
      </c>
      <c r="BHH37" s="48"/>
      <c r="BHI37" s="49">
        <v>109</v>
      </c>
      <c r="BHJ37" s="49"/>
      <c r="BHK37" s="49"/>
      <c r="BHL37" s="49"/>
      <c r="BHM37" s="49"/>
      <c r="BHN37" s="42">
        <f t="shared" ref="BHN37:BHN46" si="2287">SUM(BHH37:BHM37)</f>
        <v>109</v>
      </c>
      <c r="BHO37" s="43">
        <f t="shared" ref="BHO37:BHO46" si="2288">BHN37/$BBC$5</f>
        <v>18.166666666666668</v>
      </c>
      <c r="BHP37" s="48"/>
      <c r="BHQ37" s="49">
        <v>110</v>
      </c>
      <c r="BHR37" s="49"/>
      <c r="BHS37" s="49"/>
      <c r="BHT37" s="49"/>
      <c r="BHU37" s="49">
        <v>110</v>
      </c>
      <c r="BHV37" s="42">
        <f t="shared" ref="BHV37:BHV46" si="2289">SUM(BHP37:BHU37)</f>
        <v>220</v>
      </c>
      <c r="BHW37" s="43">
        <f t="shared" ref="BHW37:BHW46" si="2290">BHV37/$BBC$5</f>
        <v>36.666666666666664</v>
      </c>
      <c r="BHX37" s="48"/>
      <c r="BHY37" s="49">
        <v>220</v>
      </c>
      <c r="BHZ37" s="49"/>
      <c r="BIA37" s="49"/>
      <c r="BIB37" s="49"/>
      <c r="BIC37" s="49">
        <v>107</v>
      </c>
      <c r="BID37" s="42">
        <f t="shared" ref="BID37:BID46" si="2291">SUM(BHX37:BIC37)</f>
        <v>327</v>
      </c>
      <c r="BIE37" s="43">
        <f t="shared" ref="BIE37:BIE46" si="2292">BID37/$BBC$5</f>
        <v>54.5</v>
      </c>
      <c r="BIF37" s="48"/>
      <c r="BIG37" s="49"/>
      <c r="BIH37" s="49"/>
      <c r="BII37" s="49"/>
      <c r="BIJ37" s="49"/>
      <c r="BIK37" s="49"/>
      <c r="BIL37" s="42">
        <f t="shared" ref="BIL37:BIL46" si="2293">SUM(BIF37:BIK37)</f>
        <v>0</v>
      </c>
      <c r="BIM37" s="43">
        <f t="shared" ref="BIM37:BIM46" si="2294">BIL37/$BBC$5</f>
        <v>0</v>
      </c>
      <c r="BIN37" s="48">
        <v>340</v>
      </c>
      <c r="BIO37" s="49"/>
      <c r="BIP37" s="49"/>
      <c r="BIQ37" s="49"/>
      <c r="BIR37" s="49"/>
      <c r="BIS37" s="49"/>
      <c r="BIT37" s="42">
        <f t="shared" ref="BIT37:BIT46" si="2295">SUM(BIN37:BIS37)</f>
        <v>340</v>
      </c>
      <c r="BIU37" s="101">
        <f t="shared" ref="BIU37:BIU46" si="2296">BIT37/$BBC$5</f>
        <v>56.666666666666664</v>
      </c>
      <c r="BIV37" s="195"/>
      <c r="BIW37" s="49"/>
      <c r="BIX37" s="49">
        <v>110</v>
      </c>
      <c r="BIY37" s="49">
        <v>110</v>
      </c>
      <c r="BIZ37" s="49"/>
      <c r="BJA37" s="49"/>
      <c r="BJB37" s="42">
        <f t="shared" ref="BJB37:BJB46" si="2297">SUM(BIV37:BJA37)</f>
        <v>220</v>
      </c>
      <c r="BJC37" s="101">
        <f t="shared" ref="BJC37:BJC46" si="2298">BJB37/$BBC$5</f>
        <v>36.666666666666664</v>
      </c>
      <c r="BJD37" s="48"/>
      <c r="BJE37" s="49"/>
      <c r="BJF37" s="49">
        <v>172</v>
      </c>
      <c r="BJG37" s="49"/>
      <c r="BJH37" s="49"/>
      <c r="BJI37" s="49"/>
      <c r="BJJ37" s="42">
        <f t="shared" ref="BJJ37:BJJ46" si="2299">SUM(BJD37:BJI37)</f>
        <v>172</v>
      </c>
      <c r="BJK37" s="43">
        <f t="shared" ref="BJK37:BJK46" si="2300">BJJ37/$BBC$5</f>
        <v>28.666666666666668</v>
      </c>
      <c r="BJL37" s="48"/>
      <c r="BJM37" s="49">
        <v>110</v>
      </c>
      <c r="BJN37" s="49"/>
      <c r="BJO37" s="49"/>
      <c r="BJP37" s="49"/>
      <c r="BJQ37" s="49"/>
      <c r="BJR37" s="42">
        <f t="shared" ref="BJR37:BJR46" si="2301">SUM(BJL37:BJQ37)</f>
        <v>110</v>
      </c>
      <c r="BJS37" s="43">
        <f t="shared" ref="BJS37:BJS46" si="2302">BJR37/$BBC$5</f>
        <v>18.333333333333332</v>
      </c>
      <c r="BJT37" s="48"/>
      <c r="BJU37" s="49"/>
      <c r="BJV37" s="49"/>
      <c r="BJW37" s="49"/>
      <c r="BJX37" s="49"/>
      <c r="BJY37" s="49">
        <v>220</v>
      </c>
      <c r="BJZ37" s="42">
        <f t="shared" ref="BJZ37:BJZ46" si="2303">SUM(BJT37:BJY37)</f>
        <v>220</v>
      </c>
      <c r="BKA37" s="43">
        <f t="shared" ref="BKA37:BKA46" si="2304">BJZ37/$BKA$4</f>
        <v>44</v>
      </c>
      <c r="BKB37" s="48"/>
      <c r="BKC37" s="49">
        <v>199</v>
      </c>
      <c r="BKD37" s="49"/>
      <c r="BKE37" s="49"/>
      <c r="BKF37" s="49"/>
      <c r="BKG37" s="49"/>
      <c r="BKH37" s="67">
        <f t="shared" ref="BKH37:BKH46" si="2305">SUM(BKB37:BKG37)</f>
        <v>199</v>
      </c>
      <c r="BKI37" s="68">
        <f t="shared" ref="BKI37:BKI46" si="2306">BKH37/$BKI$5</f>
        <v>33.166666666666664</v>
      </c>
      <c r="BKJ37" s="48"/>
      <c r="BKK37" s="49"/>
      <c r="BKL37" s="49"/>
      <c r="BKM37" s="49"/>
      <c r="BKN37" s="49"/>
      <c r="BKO37" s="49"/>
      <c r="BKP37" s="42">
        <f t="shared" ref="BKP37:BKP46" si="2307">SUM(BKJ37:BKO37)</f>
        <v>0</v>
      </c>
      <c r="BKQ37" s="43">
        <f t="shared" ref="BKQ37:BKQ46" si="2308">BKP37/$BKQ$5</f>
        <v>0</v>
      </c>
      <c r="BKR37" s="48"/>
      <c r="BKS37" s="49"/>
      <c r="BKT37" s="49">
        <v>225</v>
      </c>
      <c r="BKU37" s="49"/>
      <c r="BKV37" s="49"/>
      <c r="BKW37" s="49"/>
      <c r="BKX37" s="42">
        <f t="shared" ref="BKX37:BKX46" si="2309">SUM(BKR37:BKW37)</f>
        <v>225</v>
      </c>
      <c r="BKY37" s="43">
        <f t="shared" ref="BKY37:BKY46" si="2310">BKX37/$BKY$5</f>
        <v>37.5</v>
      </c>
      <c r="BKZ37" s="48"/>
      <c r="BLA37" s="49"/>
      <c r="BLB37" s="49"/>
      <c r="BLC37" s="49">
        <v>220</v>
      </c>
      <c r="BLD37" s="49"/>
      <c r="BLE37" s="49"/>
      <c r="BLF37" s="42">
        <f t="shared" ref="BLF37:BLF46" si="2311">SUM(BKZ37:BLE37)</f>
        <v>220</v>
      </c>
      <c r="BLG37" s="43">
        <f t="shared" ref="BLG37:BLG46" si="2312">BLF37/$BLG$5</f>
        <v>36.666666666666664</v>
      </c>
      <c r="BLH37" s="48"/>
      <c r="BLI37" s="49"/>
      <c r="BLJ37" s="49"/>
      <c r="BLK37" s="49"/>
      <c r="BLL37" s="49"/>
      <c r="BLM37" s="49"/>
      <c r="BLN37" s="42">
        <f t="shared" ref="BLN37:BLN46" si="2313">SUM(BLH37:BLM37)</f>
        <v>0</v>
      </c>
      <c r="BLO37" s="43">
        <f t="shared" ref="BLO37:BLO46" si="2314">BLN37/$BLO$5</f>
        <v>0</v>
      </c>
      <c r="BLP37" s="48">
        <v>216</v>
      </c>
      <c r="BLQ37" s="49"/>
      <c r="BLR37" s="49"/>
      <c r="BLS37" s="49"/>
      <c r="BLT37" s="49"/>
      <c r="BLU37" s="49"/>
      <c r="BLV37" s="42">
        <f t="shared" ref="BLV37:BLV46" si="2315">SUM(BLP37:BLU37)</f>
        <v>216</v>
      </c>
      <c r="BLW37" s="43">
        <f t="shared" ref="BLW37:BLW46" si="2316">BLV37/$BLW$5</f>
        <v>36</v>
      </c>
      <c r="BLX37" s="48">
        <v>330</v>
      </c>
      <c r="BLY37" s="49"/>
      <c r="BLZ37" s="49"/>
      <c r="BMA37" s="49"/>
      <c r="BMB37" s="49"/>
      <c r="BMC37" s="49"/>
      <c r="BMD37" s="42">
        <f t="shared" ref="BMD37:BMD46" si="2317">SUM(BLX37:BMC37)</f>
        <v>330</v>
      </c>
      <c r="BME37" s="43">
        <f t="shared" ref="BME37:BME46" si="2318">BMD37/$BME$5</f>
        <v>55</v>
      </c>
      <c r="BMF37" s="48"/>
      <c r="BMG37" s="49"/>
      <c r="BMH37" s="49"/>
      <c r="BMI37" s="49">
        <v>110</v>
      </c>
      <c r="BMJ37" s="49"/>
      <c r="BMK37" s="49"/>
      <c r="BML37" s="42">
        <f t="shared" ref="BML37:BML46" si="2319">SUM(BMF37:BMK37)</f>
        <v>110</v>
      </c>
      <c r="BMM37" s="43">
        <f t="shared" ref="BMM37:BMM46" si="2320">BML37/$BMM$5</f>
        <v>18.333333333333332</v>
      </c>
      <c r="BMN37" s="48">
        <v>110</v>
      </c>
      <c r="BMO37" s="49"/>
      <c r="BMP37" s="49"/>
      <c r="BMQ37" s="49"/>
      <c r="BMR37" s="49"/>
      <c r="BMS37" s="49"/>
      <c r="BMT37" s="42">
        <f t="shared" ref="BMT37:BMT46" si="2321">SUM(BMN37:BMS37)</f>
        <v>110</v>
      </c>
      <c r="BMU37" s="43">
        <f t="shared" ref="BMU37:BMU46" si="2322">BMT37/$BMU$5</f>
        <v>18.333333333333332</v>
      </c>
      <c r="BMV37" s="48">
        <v>179</v>
      </c>
      <c r="BMW37" s="49">
        <v>208</v>
      </c>
      <c r="BMX37" s="49"/>
      <c r="BMY37" s="49"/>
      <c r="BMZ37" s="49">
        <v>110</v>
      </c>
      <c r="BNA37" s="49"/>
      <c r="BNB37" s="42">
        <f t="shared" ref="BNB37:BNB46" si="2323">SUM(BMV37:BNA37)</f>
        <v>497</v>
      </c>
      <c r="BNC37" s="43">
        <f t="shared" ref="BNC37:BNC46" si="2324">BNB37/$BNC$5</f>
        <v>82.833333333333329</v>
      </c>
      <c r="BND37" s="48"/>
      <c r="BNE37" s="49"/>
      <c r="BNF37" s="49"/>
      <c r="BNG37" s="49"/>
      <c r="BNH37" s="49">
        <v>220</v>
      </c>
      <c r="BNI37" s="49"/>
      <c r="BNJ37" s="42">
        <f t="shared" ref="BNJ37:BNJ46" si="2325">SUM(BND37:BNI37)</f>
        <v>220</v>
      </c>
      <c r="BNK37" s="43">
        <f t="shared" ref="BNK37:BNK46" si="2326">BNJ37/$BNK$5</f>
        <v>36.666666666666664</v>
      </c>
      <c r="BNL37" s="48"/>
      <c r="BNM37" s="49"/>
      <c r="BNN37" s="49">
        <v>109</v>
      </c>
      <c r="BNO37" s="49"/>
      <c r="BNP37" s="49"/>
      <c r="BNQ37" s="49"/>
      <c r="BNR37" s="42">
        <f t="shared" ref="BNR37:BNR46" si="2327">SUM(BNL37:BNQ37)</f>
        <v>109</v>
      </c>
      <c r="BNS37" s="43">
        <f t="shared" ref="BNS37:BNS46" si="2328">BNR37/$BNS$5</f>
        <v>18.166666666666668</v>
      </c>
      <c r="BNT37" s="48"/>
      <c r="BNU37" s="49"/>
      <c r="BNV37" s="49"/>
      <c r="BNW37" s="49"/>
      <c r="BNX37" s="49"/>
      <c r="BNY37" s="49"/>
      <c r="BNZ37" s="42">
        <f t="shared" ref="BNZ37:BNZ46" si="2329">SUM(BNT37:BNY37)</f>
        <v>0</v>
      </c>
      <c r="BOA37" s="43">
        <f t="shared" ref="BOA37:BOA46" si="2330">BNZ37/$BOA$5</f>
        <v>0</v>
      </c>
      <c r="BOB37" s="48">
        <v>220</v>
      </c>
      <c r="BOC37" s="49"/>
      <c r="BOD37" s="49"/>
      <c r="BOE37" s="49"/>
      <c r="BOF37" s="49"/>
      <c r="BOG37" s="49"/>
      <c r="BOH37" s="42">
        <f t="shared" ref="BOH37:BOH46" si="2331">SUM(BOB37:BOG37)</f>
        <v>220</v>
      </c>
      <c r="BOI37" s="43">
        <f t="shared" ref="BOI37:BOI46" si="2332">BOH37/BOA$5</f>
        <v>36.666666666666664</v>
      </c>
      <c r="BOJ37" s="48"/>
      <c r="BOK37" s="49"/>
      <c r="BOL37" s="49"/>
      <c r="BOM37" s="49">
        <v>200</v>
      </c>
      <c r="BON37" s="49"/>
      <c r="BOO37" s="49"/>
      <c r="BOP37" s="42">
        <f t="shared" ref="BOP37:BOP46" si="2333">SUM(BOJ37:BOO37)</f>
        <v>200</v>
      </c>
      <c r="BOQ37" s="43">
        <f t="shared" ref="BOQ37:BOQ46" si="2334">BOP37/BOI$5</f>
        <v>33.333333333333336</v>
      </c>
      <c r="BOR37" s="48"/>
      <c r="BOS37" s="49">
        <v>110</v>
      </c>
      <c r="BOT37" s="49"/>
      <c r="BOU37" s="49"/>
      <c r="BOV37" s="49">
        <v>108</v>
      </c>
      <c r="BOW37" s="49"/>
      <c r="BOX37" s="42">
        <f t="shared" ref="BOX37:BOX46" si="2335">SUM(BOR37:BOW37)</f>
        <v>218</v>
      </c>
      <c r="BOY37" s="43">
        <f t="shared" ref="BOY37:BOY46" si="2336">BOX37/$BOY$5</f>
        <v>36.333333333333336</v>
      </c>
      <c r="BOZ37" s="48">
        <v>107</v>
      </c>
      <c r="BPA37" s="49"/>
      <c r="BPB37" s="49"/>
      <c r="BPC37" s="49">
        <v>110</v>
      </c>
      <c r="BPD37" s="49"/>
      <c r="BPE37" s="49"/>
      <c r="BPF37" s="42">
        <f t="shared" ref="BPF37:BPF46" si="2337">SUM(BOZ37:BPE37)</f>
        <v>217</v>
      </c>
      <c r="BPG37" s="43">
        <f t="shared" ref="BPG37:BPG46" si="2338">BPF37/$BPG$5</f>
        <v>36.166666666666664</v>
      </c>
      <c r="BPH37" s="48"/>
      <c r="BPI37" s="49"/>
      <c r="BPJ37" s="49">
        <v>110</v>
      </c>
      <c r="BPK37" s="49"/>
      <c r="BPL37" s="49"/>
      <c r="BPM37" s="49">
        <v>221</v>
      </c>
      <c r="BPN37" s="42">
        <f t="shared" ref="BPN37:BPN46" si="2339">SUM(BPH37:BPM37)</f>
        <v>331</v>
      </c>
      <c r="BPO37" s="43">
        <f t="shared" ref="BPO37:BPO46" si="2340">BPN37/$BPO$5</f>
        <v>55.166666666666664</v>
      </c>
      <c r="BPP37" s="48"/>
      <c r="BPQ37" s="49">
        <v>110</v>
      </c>
      <c r="BPR37" s="49"/>
      <c r="BPS37" s="49"/>
      <c r="BPT37" s="49"/>
      <c r="BPU37" s="49"/>
      <c r="BPV37" s="42">
        <f t="shared" ref="BPV37:BPV46" si="2341">SUM(BPP37:BPU37)</f>
        <v>110</v>
      </c>
      <c r="BPW37" s="43">
        <f t="shared" ref="BPW37:BPW46" si="2342">BPV37/$BPW$5</f>
        <v>18.333333333333332</v>
      </c>
      <c r="BPX37" s="48"/>
      <c r="BPY37" s="49"/>
      <c r="BPZ37" s="49"/>
      <c r="BQA37" s="49"/>
      <c r="BQB37" s="49">
        <v>97</v>
      </c>
      <c r="BQC37" s="49"/>
      <c r="BQD37" s="67">
        <f t="shared" ref="BQD37:BQD46" si="2343">SUM(BPX37:BQC37)</f>
        <v>97</v>
      </c>
      <c r="BQE37" s="43">
        <f t="shared" ref="BQE37:BQE46" si="2344">BQD37/$BQE$5</f>
        <v>16.166666666666668</v>
      </c>
      <c r="BQF37" s="48"/>
      <c r="BQG37" s="49">
        <v>343</v>
      </c>
      <c r="BQH37" s="49">
        <v>120</v>
      </c>
      <c r="BQI37" s="49"/>
      <c r="BQJ37" s="49"/>
      <c r="BQK37" s="49"/>
      <c r="BQL37" s="67">
        <f t="shared" ref="BQL37:BQL46" si="2345">SUM(BQF37:BQK37)</f>
        <v>463</v>
      </c>
      <c r="BQM37" s="43">
        <f t="shared" ref="BQM37:BQM46" si="2346">BQL37/$BQM$5</f>
        <v>77.166666666666671</v>
      </c>
      <c r="BQN37" s="48"/>
      <c r="BQO37" s="49"/>
      <c r="BQP37" s="49"/>
      <c r="BQQ37" s="49">
        <v>110</v>
      </c>
      <c r="BQR37" s="49"/>
      <c r="BQS37" s="49"/>
      <c r="BQT37" s="67">
        <f t="shared" ref="BQT37:BQT46" si="2347">SUM(BQN37:BQS37)</f>
        <v>110</v>
      </c>
      <c r="BQU37" s="43">
        <f t="shared" ref="BQU37:BQU46" si="2348">BQT37/$BQU$5</f>
        <v>18.333333333333332</v>
      </c>
      <c r="BQV37" s="48"/>
      <c r="BQW37" s="49"/>
      <c r="BQX37" s="49"/>
      <c r="BQY37" s="49"/>
      <c r="BQZ37" s="49">
        <v>120</v>
      </c>
      <c r="BRA37" s="49"/>
      <c r="BRB37" s="67">
        <f t="shared" ref="BRB37:BRB46" si="2349">SUM(BQV37:BRA37)</f>
        <v>120</v>
      </c>
      <c r="BRC37" s="43">
        <f t="shared" ref="BRC37:BRC46" si="2350">BRB37/$BKI$5</f>
        <v>20</v>
      </c>
      <c r="BRD37" s="48">
        <v>109</v>
      </c>
      <c r="BRE37" s="49"/>
      <c r="BRF37" s="49">
        <v>220</v>
      </c>
      <c r="BRG37" s="49"/>
      <c r="BRH37" s="49"/>
      <c r="BRI37" s="49"/>
      <c r="BRJ37" s="67">
        <f t="shared" ref="BRJ37:BRJ46" si="2351">SUM(BRD37:BRI37)</f>
        <v>329</v>
      </c>
      <c r="BRK37" s="43">
        <f t="shared" ref="BRK37:BRK46" si="2352">BRJ37/$BRK$5</f>
        <v>54.833333333333336</v>
      </c>
      <c r="BRL37" s="48"/>
      <c r="BRM37" s="49"/>
      <c r="BRN37" s="49"/>
      <c r="BRO37" s="49"/>
      <c r="BRP37" s="49"/>
      <c r="BRQ37" s="49">
        <v>220</v>
      </c>
      <c r="BRR37" s="67">
        <f t="shared" ref="BRR37:BRR46" si="2353">SUM(BRL37:BRQ37)</f>
        <v>220</v>
      </c>
      <c r="BRS37" s="68">
        <f t="shared" ref="BRS37:BRS46" si="2354">BRR37/$BRS$5</f>
        <v>36.666666666666664</v>
      </c>
      <c r="BRT37" s="63"/>
      <c r="BRU37" s="64"/>
      <c r="BRV37" s="64"/>
      <c r="BRW37" s="64"/>
      <c r="BRX37" s="64"/>
      <c r="BRY37" s="64"/>
      <c r="BRZ37" s="67">
        <f t="shared" ref="BRZ37:BRZ46" si="2355">SUM(BRT37:BRY37)</f>
        <v>0</v>
      </c>
      <c r="BSA37" s="43">
        <f t="shared" ref="BSA37:BSA46" si="2356">BRZ37/$BSA$5</f>
        <v>0</v>
      </c>
      <c r="BSB37" s="48"/>
      <c r="BSC37" s="49">
        <v>110</v>
      </c>
      <c r="BSD37" s="49"/>
      <c r="BSE37" s="49"/>
      <c r="BSF37" s="49">
        <v>106</v>
      </c>
      <c r="BSG37" s="49"/>
      <c r="BSH37" s="67">
        <f t="shared" ref="BSH37:BSH46" si="2357">SUM(BSB37:BSG37)</f>
        <v>216</v>
      </c>
      <c r="BSI37" s="43">
        <f t="shared" ref="BSI37:BSI46" si="2358">BSH37/$BSI$5</f>
        <v>36</v>
      </c>
      <c r="BSJ37" s="48"/>
      <c r="BSK37" s="49"/>
      <c r="BSL37" s="49"/>
      <c r="BSM37" s="49"/>
      <c r="BSN37" s="49"/>
      <c r="BSO37" s="49">
        <v>220</v>
      </c>
      <c r="BSP37" s="67">
        <f t="shared" ref="BSP37:BSP46" si="2359">SUM(BSJ37:BSO37)</f>
        <v>220</v>
      </c>
      <c r="BSQ37" s="43">
        <f t="shared" ref="BSQ37:BSQ46" si="2360">BSP37/$BSQ$5</f>
        <v>36.666666666666664</v>
      </c>
      <c r="BSR37" s="48"/>
      <c r="BSS37" s="49"/>
      <c r="BST37" s="49">
        <v>102</v>
      </c>
      <c r="BSU37" s="49"/>
      <c r="BSV37" s="49"/>
      <c r="BSW37" s="49"/>
      <c r="BSX37" s="67">
        <f t="shared" ref="BSX37:BSX46" si="2361">SUM(BSR37:BSW37)</f>
        <v>102</v>
      </c>
      <c r="BSY37" s="43">
        <f t="shared" ref="BSY37:BSY46" si="2362">BSX37/$BSY$5</f>
        <v>17</v>
      </c>
      <c r="BSZ37" s="48">
        <v>220</v>
      </c>
      <c r="BTA37" s="49"/>
      <c r="BTB37" s="49"/>
      <c r="BTC37" s="49"/>
      <c r="BTD37" s="49">
        <v>102</v>
      </c>
      <c r="BTE37" s="49"/>
      <c r="BTF37" s="67">
        <f t="shared" ref="BTF37:BTF46" si="2363">SUM(BSZ37:BTE37)</f>
        <v>322</v>
      </c>
      <c r="BTG37" s="43">
        <f t="shared" ref="BTG37:BTG46" si="2364">BTF37/$BTG$5</f>
        <v>53.666666666666664</v>
      </c>
      <c r="BTH37" s="48"/>
      <c r="BTI37" s="49"/>
      <c r="BTJ37" s="49"/>
      <c r="BTK37" s="49"/>
      <c r="BTL37" s="49"/>
      <c r="BTM37" s="49"/>
      <c r="BTN37" s="67">
        <f t="shared" ref="BTN37:BTN46" si="2365">SUM(BTH37:BTM37)</f>
        <v>0</v>
      </c>
      <c r="BTO37" s="68">
        <f t="shared" ref="BTO37:BTO46" si="2366">BTN37/$BTO$5</f>
        <v>0</v>
      </c>
      <c r="BTP37" s="48"/>
      <c r="BTQ37" s="49"/>
      <c r="BTR37" s="49"/>
      <c r="BTS37" s="49"/>
      <c r="BTT37" s="49"/>
      <c r="BTU37" s="49">
        <v>544</v>
      </c>
      <c r="BTV37" s="67">
        <f t="shared" ref="BTV37:BTV46" si="2367">SUM(BTP37:BTU37)</f>
        <v>544</v>
      </c>
      <c r="BTW37" s="43">
        <f t="shared" ref="BTW37:BTW46" si="2368">BTV37/$BTW$5</f>
        <v>90.666666666666671</v>
      </c>
      <c r="BTX37" s="48"/>
      <c r="BTY37" s="49"/>
      <c r="BTZ37" s="49"/>
      <c r="BUA37" s="49"/>
      <c r="BUB37" s="49"/>
      <c r="BUC37" s="49"/>
      <c r="BUD37" s="67">
        <f t="shared" ref="BUD37:BUD46" si="2369">SUM(BTX37:BUC37)</f>
        <v>0</v>
      </c>
      <c r="BUE37" s="68">
        <f t="shared" ref="BUE37:BUE46" si="2370">BUD37/$BUE$5</f>
        <v>0</v>
      </c>
      <c r="BUF37" s="48"/>
      <c r="BUG37" s="49">
        <v>110</v>
      </c>
      <c r="BUH37" s="49"/>
      <c r="BUI37" s="49"/>
      <c r="BUJ37" s="49">
        <v>110</v>
      </c>
      <c r="BUK37" s="49"/>
      <c r="BUL37" s="67">
        <f t="shared" ref="BUL37:BUL46" si="2371">SUM(BUF37:BUK37)</f>
        <v>220</v>
      </c>
      <c r="BUM37" s="68">
        <f t="shared" ref="BUM37:BUM46" si="2372">BUL37/$BUM$5</f>
        <v>36.666666666666664</v>
      </c>
      <c r="BUN37" s="48">
        <v>220</v>
      </c>
      <c r="BUO37" s="49"/>
      <c r="BUP37" s="49"/>
      <c r="BUQ37" s="49"/>
      <c r="BUR37" s="49"/>
      <c r="BUS37" s="49">
        <v>110</v>
      </c>
      <c r="BUT37" s="67">
        <f t="shared" ref="BUT37:BUT46" si="2373">SUM(BUN37:BUS37)</f>
        <v>330</v>
      </c>
      <c r="BUU37" s="68">
        <f t="shared" ref="BUU37:BUU46" si="2374">BUT37/$BUU$5</f>
        <v>55</v>
      </c>
      <c r="BUV37" s="48"/>
      <c r="BUW37" s="49"/>
      <c r="BUX37" s="49"/>
      <c r="BUY37" s="49"/>
      <c r="BUZ37" s="49">
        <v>99</v>
      </c>
      <c r="BVA37" s="49"/>
      <c r="BVB37" s="67">
        <f t="shared" ref="BVB37:BVB46" si="2375">SUM(BUV37:BVA37)</f>
        <v>99</v>
      </c>
      <c r="BVC37" s="68">
        <f t="shared" ref="BVC37:BVC46" si="2376">BVB37/$BVC$5</f>
        <v>16.5</v>
      </c>
      <c r="BVD37" s="48"/>
      <c r="BVE37" s="49">
        <v>107</v>
      </c>
      <c r="BVF37" s="49"/>
      <c r="BVG37" s="49"/>
      <c r="BVH37" s="49"/>
      <c r="BVI37" s="49"/>
      <c r="BVJ37" s="67">
        <f t="shared" ref="BVJ37:BVJ46" si="2377">SUM(BVD37:BVI37)</f>
        <v>107</v>
      </c>
      <c r="BVK37" s="68">
        <f t="shared" ref="BVK37:BVK46" si="2378">BVJ37/$BVK$5</f>
        <v>17.833333333333332</v>
      </c>
      <c r="BVL37" s="48">
        <v>219</v>
      </c>
      <c r="BVM37" s="49"/>
      <c r="BVN37" s="49"/>
      <c r="BVO37" s="49"/>
      <c r="BVP37" s="49"/>
      <c r="BVQ37" s="49"/>
      <c r="BVR37" s="67">
        <f t="shared" ref="BVR37:BVR46" si="2379">SUM(BVL37:BVQ37)</f>
        <v>219</v>
      </c>
      <c r="BVS37" s="68">
        <f t="shared" ref="BVS37:BVS46" si="2380">BVR37/$BVS$5</f>
        <v>36.5</v>
      </c>
      <c r="BVT37" s="48"/>
      <c r="BVU37" s="49">
        <v>329</v>
      </c>
      <c r="BVV37" s="49"/>
      <c r="BVW37" s="49"/>
      <c r="BVX37" s="49">
        <v>225</v>
      </c>
      <c r="BVY37" s="49"/>
      <c r="BVZ37" s="67">
        <f t="shared" ref="BVZ37:BVZ46" si="2381">SUM(BVT37:BVY37)</f>
        <v>554</v>
      </c>
      <c r="BWA37" s="68">
        <f t="shared" ref="BWA37:BWA46" si="2382">BVZ37/$BWA$5</f>
        <v>92.333333333333329</v>
      </c>
      <c r="BWB37" s="48"/>
      <c r="BWC37" s="49"/>
      <c r="BWD37" s="49">
        <v>110</v>
      </c>
      <c r="BWE37" s="49"/>
      <c r="BWF37" s="49">
        <v>108</v>
      </c>
      <c r="BWG37" s="49"/>
      <c r="BWH37" s="67">
        <f t="shared" ref="BWH37:BWH46" si="2383">SUM(BWB37:BWG37)</f>
        <v>218</v>
      </c>
      <c r="BWI37" s="68">
        <f t="shared" ref="BWI37:BWI46" si="2384">BWH37/$BWI$5</f>
        <v>36.333333333333336</v>
      </c>
      <c r="BWJ37" s="48"/>
      <c r="BWK37" s="49"/>
      <c r="BWL37" s="49"/>
      <c r="BWM37" s="49">
        <v>199</v>
      </c>
      <c r="BWN37" s="49">
        <v>222</v>
      </c>
      <c r="BWO37" s="49"/>
      <c r="BWP37" s="67">
        <f t="shared" ref="BWP37:BWP46" si="2385">SUM(BWJ37:BWO37)</f>
        <v>421</v>
      </c>
      <c r="BWQ37" s="68">
        <f t="shared" ref="BWQ37:BWQ46" si="2386">BWP37/$BWI$5</f>
        <v>70.166666666666671</v>
      </c>
      <c r="BWR37" s="48"/>
      <c r="BWS37" s="49"/>
      <c r="BWT37" s="49"/>
      <c r="BWU37" s="49"/>
      <c r="BWV37" s="49"/>
      <c r="BWW37" s="49"/>
      <c r="BWX37" s="67">
        <f t="shared" ref="BWX37:BWX46" si="2387">SUM(BWR37:BWW37)</f>
        <v>0</v>
      </c>
      <c r="BWY37" s="68">
        <f t="shared" ref="BWY37:BWY46" si="2388">BWX37/$BWY$5</f>
        <v>0</v>
      </c>
      <c r="BWZ37" s="48">
        <v>220</v>
      </c>
      <c r="BXA37" s="49"/>
      <c r="BXB37" s="49"/>
      <c r="BXC37" s="49"/>
      <c r="BXD37" s="49"/>
      <c r="BXE37" s="49">
        <v>223</v>
      </c>
      <c r="BXF37" s="67">
        <f t="shared" ref="BXF37:BXF46" si="2389">SUM(BWZ37:BXE37)</f>
        <v>443</v>
      </c>
      <c r="BXG37" s="68">
        <f t="shared" ref="BXG37:BXG46" si="2390">BXF37/$BXG$5</f>
        <v>73.833333333333329</v>
      </c>
      <c r="BXH37" s="48"/>
      <c r="BXI37" s="49"/>
      <c r="BXJ37" s="49">
        <v>110</v>
      </c>
      <c r="BXK37" s="49"/>
      <c r="BXL37" s="49"/>
      <c r="BXM37" s="49"/>
      <c r="BXN37" s="67">
        <f t="shared" ref="BXN37:BXN46" si="2391">SUM(BXH37:BXM37)</f>
        <v>110</v>
      </c>
      <c r="BXO37" s="68">
        <f t="shared" ref="BXO37:BXO46" si="2392">BXN37/$BXO$5</f>
        <v>18.333333333333332</v>
      </c>
      <c r="BXP37" s="48">
        <v>220</v>
      </c>
      <c r="BXQ37" s="49"/>
      <c r="BXR37" s="49"/>
      <c r="BXS37" s="49"/>
      <c r="BXT37" s="49"/>
      <c r="BXU37" s="49"/>
      <c r="BXV37" s="67">
        <f t="shared" ref="BXV37:BXV46" si="2393">SUM(BXP37:BXU37)</f>
        <v>220</v>
      </c>
      <c r="BXW37" s="68">
        <f t="shared" si="1598"/>
        <v>36.666666666666664</v>
      </c>
      <c r="BXX37" s="48"/>
      <c r="BXY37" s="49">
        <v>220</v>
      </c>
      <c r="BXZ37" s="49"/>
      <c r="BYA37" s="49">
        <v>110</v>
      </c>
      <c r="BYB37" s="49"/>
      <c r="BYC37" s="49"/>
      <c r="BYD37" s="67">
        <f t="shared" ref="BYD37:BYD46" si="2394">SUM(BXX37:BYC37)</f>
        <v>330</v>
      </c>
      <c r="BYE37" s="68">
        <f t="shared" ref="BYE37:BYE46" si="2395">BYD37/$BYE$5</f>
        <v>55</v>
      </c>
      <c r="BYF37" s="48">
        <v>110</v>
      </c>
      <c r="BYG37" s="49"/>
      <c r="BYH37" s="49"/>
      <c r="BYI37" s="49"/>
      <c r="BYJ37" s="49">
        <v>196</v>
      </c>
      <c r="BYK37" s="49"/>
      <c r="BYL37" s="67">
        <f t="shared" ref="BYL37:BYL46" si="2396">SUM(BYF37:BYK37)</f>
        <v>306</v>
      </c>
      <c r="BYM37" s="68">
        <f t="shared" ref="BYM37:BYM46" si="2397">BYL37/$BYM$5</f>
        <v>51</v>
      </c>
      <c r="BYN37" s="48"/>
      <c r="BYO37" s="49"/>
      <c r="BYP37" s="49">
        <v>109</v>
      </c>
      <c r="BYQ37" s="49">
        <v>220</v>
      </c>
      <c r="BYR37" s="49">
        <v>329</v>
      </c>
      <c r="BYS37" s="49"/>
      <c r="BYT37" s="67">
        <f t="shared" ref="BYT37:BYT46" si="2398">SUM(BYN37:BYS37)</f>
        <v>658</v>
      </c>
      <c r="BYU37" s="68">
        <f t="shared" ref="BYU37:BYU46" si="2399">BYT37/$BYU$5</f>
        <v>109.66666666666667</v>
      </c>
      <c r="BYV37" s="48">
        <v>200</v>
      </c>
      <c r="BYW37" s="49"/>
      <c r="BYX37" s="49"/>
      <c r="BYY37" s="49"/>
      <c r="BYZ37" s="49"/>
      <c r="BZA37" s="49"/>
      <c r="BZB37" s="67">
        <f t="shared" ref="BZB37:BZB46" si="2400">SUM(BYV37:BZA37)</f>
        <v>200</v>
      </c>
      <c r="BZC37" s="68">
        <f t="shared" ref="BZC37:BZC46" si="2401">BZB37/$BYU$5</f>
        <v>33.333333333333336</v>
      </c>
      <c r="BZD37" s="48"/>
      <c r="BZE37" s="49">
        <v>330</v>
      </c>
      <c r="BZF37" s="49">
        <v>442</v>
      </c>
      <c r="BZG37" s="49"/>
      <c r="BZH37" s="49"/>
      <c r="BZI37" s="49"/>
      <c r="BZJ37" s="67">
        <f t="shared" ref="BZJ37:BZJ46" si="2402">SUM(BZD37:BZI37)</f>
        <v>772</v>
      </c>
      <c r="BZK37" s="68">
        <f t="shared" ref="BZK37:BZK46" si="2403">BZJ37/$BZK$5</f>
        <v>128.66666666666666</v>
      </c>
      <c r="BZL37" s="48">
        <v>329</v>
      </c>
      <c r="BZM37" s="49">
        <v>220</v>
      </c>
      <c r="BZN37" s="49"/>
      <c r="BZO37" s="49">
        <v>220</v>
      </c>
      <c r="BZP37" s="49"/>
      <c r="BZQ37" s="49"/>
      <c r="BZR37" s="67">
        <f t="shared" ref="BZR37:BZR46" si="2404">SUM(BZL37:BZQ37)</f>
        <v>769</v>
      </c>
      <c r="BZS37" s="68">
        <f t="shared" ref="BZS37:BZS46" si="2405">BZR37/$BZS$5</f>
        <v>128.16666666666666</v>
      </c>
      <c r="BZT37" s="48"/>
      <c r="BZU37" s="49"/>
      <c r="BZV37" s="49">
        <v>230</v>
      </c>
      <c r="BZW37" s="49"/>
      <c r="BZX37" s="49"/>
      <c r="BZY37" s="49">
        <v>330</v>
      </c>
      <c r="BZZ37" s="67">
        <f t="shared" ref="BZZ37:BZZ46" si="2406">SUM(BZT37:BZY37)</f>
        <v>560</v>
      </c>
      <c r="CAA37" s="68">
        <f t="shared" ref="CAA37:CAA46" si="2407">BZZ37/$CAA$5</f>
        <v>93.333333333333329</v>
      </c>
      <c r="CAB37" s="48"/>
      <c r="CAC37" s="49">
        <v>127</v>
      </c>
      <c r="CAD37" s="49"/>
      <c r="CAE37" s="49"/>
      <c r="CAF37" s="49"/>
      <c r="CAG37" s="49"/>
      <c r="CAH37" s="67">
        <f t="shared" ref="CAH37:CAH46" si="2408">SUM(CAB37:CAG37)</f>
        <v>127</v>
      </c>
      <c r="CAI37" s="68">
        <f t="shared" ref="CAI37:CAI46" si="2409">CAH37/$CAI$5</f>
        <v>21.166666666666668</v>
      </c>
      <c r="CAJ37" s="48">
        <v>108</v>
      </c>
      <c r="CAK37" s="49"/>
      <c r="CAL37" s="49">
        <v>318</v>
      </c>
      <c r="CAM37" s="49"/>
      <c r="CAN37" s="49"/>
      <c r="CAO37" s="49"/>
      <c r="CAP37" s="67">
        <f t="shared" ref="CAP37:CAP46" si="2410">SUM(CAJ37:CAO37)</f>
        <v>426</v>
      </c>
      <c r="CAQ37" s="68">
        <f t="shared" ref="CAQ37:CAQ46" si="2411">CAP37/$CAQ$5</f>
        <v>71</v>
      </c>
      <c r="CAR37" s="48"/>
      <c r="CAS37" s="49">
        <v>206</v>
      </c>
      <c r="CAT37" s="49"/>
      <c r="CAU37" s="49"/>
      <c r="CAV37" s="49"/>
      <c r="CAW37" s="49"/>
      <c r="CAX37" s="67">
        <f t="shared" ref="CAX37:CAX46" si="2412">SUM(CAR37:CAW37)</f>
        <v>206</v>
      </c>
      <c r="CAY37" s="68">
        <f t="shared" ref="CAY37:CAY46" si="2413">CAX37/$CAY$5</f>
        <v>34.333333333333336</v>
      </c>
      <c r="CAZ37" s="48">
        <v>329</v>
      </c>
      <c r="CBA37" s="49"/>
      <c r="CBB37" s="49"/>
      <c r="CBC37" s="49">
        <v>220</v>
      </c>
      <c r="CBD37" s="49"/>
      <c r="CBE37" s="49">
        <v>107</v>
      </c>
      <c r="CBF37" s="67">
        <f t="shared" ref="CBF37:CBF46" si="2414">SUM(CAZ37:CBE37)</f>
        <v>656</v>
      </c>
      <c r="CBG37" s="68">
        <f t="shared" ref="CBG37:CBG46" si="2415">CBF37/$CBG$5</f>
        <v>109.33333333333333</v>
      </c>
      <c r="CBH37" s="48"/>
      <c r="CBI37" s="49">
        <v>110</v>
      </c>
      <c r="CBJ37" s="49"/>
      <c r="CBK37" s="49"/>
      <c r="CBL37" s="49">
        <v>240</v>
      </c>
      <c r="CBM37" s="49">
        <v>110</v>
      </c>
      <c r="CBN37" s="67">
        <f t="shared" ref="CBN37:CBN46" si="2416">SUM(CBH37:CBM37)</f>
        <v>460</v>
      </c>
      <c r="CBO37" s="68">
        <f t="shared" ref="CBO37:CBO46" si="2417">CBN37/$CBG$5</f>
        <v>76.666666666666671</v>
      </c>
      <c r="CBP37" s="48"/>
      <c r="CBQ37" s="49"/>
      <c r="CBR37" s="49"/>
      <c r="CBS37" s="49">
        <v>327</v>
      </c>
      <c r="CBT37" s="49"/>
      <c r="CBU37" s="49"/>
      <c r="CBV37" s="67">
        <f t="shared" ref="CBV37:CBV46" si="2418">SUM(CBP37:CBU37)</f>
        <v>327</v>
      </c>
      <c r="CBW37" s="68">
        <f t="shared" ref="CBW37:CBW46" si="2419">CBV37/$CBW$5</f>
        <v>54.5</v>
      </c>
      <c r="CBX37" s="48"/>
      <c r="CBY37" s="49"/>
      <c r="CBZ37" s="49"/>
      <c r="CCA37" s="49"/>
      <c r="CCB37" s="49"/>
      <c r="CCC37" s="49">
        <v>109</v>
      </c>
      <c r="CCD37" s="67">
        <f t="shared" ref="CCD37:CCD46" si="2420">SUM(CBX37:CCC37)</f>
        <v>109</v>
      </c>
      <c r="CCE37" s="68">
        <f t="shared" ref="CCE37:CCE46" si="2421">CCD37/$CCE$5</f>
        <v>18.166666666666668</v>
      </c>
      <c r="CCF37" s="48">
        <v>110</v>
      </c>
      <c r="CCG37" s="49"/>
      <c r="CCH37" s="49">
        <v>110</v>
      </c>
      <c r="CCI37" s="49"/>
      <c r="CCJ37" s="49"/>
      <c r="CCK37" s="49"/>
      <c r="CCL37" s="67">
        <f t="shared" ref="CCL37:CCL46" si="2422">SUM(CCF37:CCK37)</f>
        <v>220</v>
      </c>
      <c r="CCM37" s="68">
        <f t="shared" ref="CCM37:CCM46" si="2423">CCL37/$CCM$5</f>
        <v>36.666666666666664</v>
      </c>
      <c r="CCN37" s="48"/>
      <c r="CCO37" s="49"/>
      <c r="CCP37" s="49"/>
      <c r="CCQ37" s="49"/>
      <c r="CCR37" s="49"/>
      <c r="CCS37" s="49"/>
      <c r="CCT37" s="67">
        <f t="shared" ref="CCT37:CCT46" si="2424">SUM(CCN37:CCS37)</f>
        <v>0</v>
      </c>
      <c r="CCU37" s="68">
        <f t="shared" ref="CCU37:CCU46" si="2425">CCT37/$CCU$5</f>
        <v>0</v>
      </c>
      <c r="CCV37" s="48"/>
      <c r="CCW37" s="49"/>
      <c r="CCX37" s="49"/>
      <c r="CCY37" s="49">
        <v>439</v>
      </c>
      <c r="CCZ37" s="49"/>
      <c r="CDA37" s="49"/>
      <c r="CDB37" s="67">
        <f t="shared" si="1643"/>
        <v>439</v>
      </c>
      <c r="CDC37" s="68">
        <f t="shared" si="1644"/>
        <v>73.166666666666671</v>
      </c>
      <c r="CDD37" s="48"/>
      <c r="CDE37" s="49">
        <v>220</v>
      </c>
      <c r="CDF37" s="49"/>
      <c r="CDG37" s="49"/>
      <c r="CDH37" s="49"/>
      <c r="CDI37" s="49">
        <v>812</v>
      </c>
      <c r="CDJ37" s="67">
        <f t="shared" si="1645"/>
        <v>1032</v>
      </c>
      <c r="CDK37" s="68">
        <f t="shared" si="1646"/>
        <v>172</v>
      </c>
      <c r="CDL37" s="48">
        <v>200</v>
      </c>
      <c r="CDM37" s="49"/>
      <c r="CDN37" s="49"/>
      <c r="CDO37" s="49"/>
      <c r="CDP37" s="49"/>
      <c r="CDQ37" s="49"/>
      <c r="CDR37" s="67">
        <f t="shared" si="1647"/>
        <v>200</v>
      </c>
      <c r="CDS37" s="68">
        <f t="shared" si="1648"/>
        <v>33.333333333333336</v>
      </c>
      <c r="CDT37" s="48"/>
      <c r="CDU37" s="49"/>
      <c r="CDV37" s="49"/>
      <c r="CDW37" s="49">
        <v>219</v>
      </c>
      <c r="CDX37" s="49"/>
      <c r="CDY37" s="49"/>
      <c r="CDZ37" s="67">
        <f t="shared" si="1649"/>
        <v>219</v>
      </c>
      <c r="CEA37" s="68">
        <f t="shared" si="1650"/>
        <v>36.5</v>
      </c>
      <c r="CEB37" s="48"/>
      <c r="CEC37" s="49"/>
      <c r="CED37" s="49"/>
      <c r="CEE37" s="49"/>
      <c r="CEF37" s="49"/>
      <c r="CEG37" s="49"/>
      <c r="CEH37" s="67">
        <f t="shared" si="1651"/>
        <v>0</v>
      </c>
      <c r="CEI37" s="68">
        <f t="shared" si="1652"/>
        <v>0</v>
      </c>
      <c r="CEJ37" s="48"/>
      <c r="CEK37" s="49"/>
      <c r="CEL37" s="49"/>
      <c r="CEM37" s="49">
        <v>318</v>
      </c>
      <c r="CEN37" s="49"/>
      <c r="CEO37" s="49"/>
      <c r="CEP37" s="67">
        <f t="shared" si="1653"/>
        <v>318</v>
      </c>
      <c r="CEQ37" s="68">
        <f t="shared" si="1654"/>
        <v>53</v>
      </c>
      <c r="CER37" s="48"/>
      <c r="CES37" s="49">
        <v>220</v>
      </c>
      <c r="CET37" s="49"/>
      <c r="CEU37" s="49"/>
      <c r="CEV37" s="49"/>
      <c r="CEW37" s="49"/>
      <c r="CEX37" s="67">
        <f t="shared" si="1655"/>
        <v>220</v>
      </c>
      <c r="CEY37" s="68">
        <f t="shared" si="1656"/>
        <v>36.666666666666664</v>
      </c>
      <c r="CEZ37" s="48"/>
      <c r="CFA37" s="49">
        <v>371</v>
      </c>
      <c r="CFB37" s="49"/>
      <c r="CFC37" s="49">
        <v>199</v>
      </c>
      <c r="CFD37" s="49"/>
      <c r="CFE37" s="49"/>
      <c r="CFF37" s="67">
        <f t="shared" si="1657"/>
        <v>570</v>
      </c>
      <c r="CFG37" s="68">
        <f t="shared" si="1658"/>
        <v>95</v>
      </c>
      <c r="CFH37" s="48"/>
      <c r="CFI37" s="49"/>
      <c r="CFJ37" s="49"/>
      <c r="CFK37" s="49"/>
      <c r="CFL37" s="49"/>
      <c r="CFM37" s="49"/>
      <c r="CFN37" s="67">
        <f t="shared" si="1659"/>
        <v>0</v>
      </c>
      <c r="CFO37" s="68">
        <f t="shared" si="1660"/>
        <v>0</v>
      </c>
      <c r="CFP37" s="48"/>
      <c r="CFQ37" s="49">
        <v>342</v>
      </c>
      <c r="CFR37" s="49">
        <v>90</v>
      </c>
      <c r="CFS37" s="49"/>
      <c r="CFT37" s="49"/>
      <c r="CFU37" s="49"/>
      <c r="CFV37" s="67">
        <f t="shared" si="1661"/>
        <v>432</v>
      </c>
      <c r="CFW37" s="68">
        <f t="shared" si="1662"/>
        <v>72</v>
      </c>
      <c r="CFX37" s="48"/>
      <c r="CFY37" s="49">
        <v>10</v>
      </c>
      <c r="CFZ37" s="49"/>
      <c r="CGA37" s="49"/>
      <c r="CGB37" s="49"/>
      <c r="CGC37" s="49"/>
      <c r="CGD37" s="67">
        <f t="shared" si="1663"/>
        <v>10</v>
      </c>
      <c r="CGE37" s="68">
        <f t="shared" si="1664"/>
        <v>1.6666666666666667</v>
      </c>
      <c r="CGF37" s="48"/>
      <c r="CGG37" s="49">
        <v>217</v>
      </c>
      <c r="CGH37" s="49"/>
      <c r="CGI37" s="49"/>
      <c r="CGJ37" s="49"/>
      <c r="CGK37" s="49"/>
      <c r="CGL37" s="67">
        <f t="shared" si="1665"/>
        <v>217</v>
      </c>
      <c r="CGM37" s="68">
        <f t="shared" si="1666"/>
        <v>36.166666666666664</v>
      </c>
      <c r="CGN37" s="48">
        <v>88</v>
      </c>
      <c r="CGO37" s="49"/>
      <c r="CGP37" s="49"/>
      <c r="CGQ37" s="49"/>
      <c r="CGR37" s="49"/>
      <c r="CGS37" s="49">
        <v>208</v>
      </c>
      <c r="CGT37" s="67">
        <f t="shared" si="1667"/>
        <v>296</v>
      </c>
      <c r="CGU37" s="68">
        <f t="shared" si="1668"/>
        <v>49.333333333333336</v>
      </c>
      <c r="CGV37" s="48"/>
      <c r="CGW37" s="49"/>
      <c r="CGX37" s="49"/>
      <c r="CGY37" s="49"/>
      <c r="CGZ37" s="49"/>
      <c r="CHA37" s="49"/>
      <c r="CHB37" s="67">
        <f t="shared" si="1669"/>
        <v>0</v>
      </c>
      <c r="CHC37" s="68">
        <f t="shared" si="1670"/>
        <v>0</v>
      </c>
      <c r="CHD37" s="48">
        <v>108</v>
      </c>
      <c r="CHE37" s="49"/>
      <c r="CHF37" s="49"/>
      <c r="CHG37" s="49"/>
      <c r="CHH37" s="49"/>
      <c r="CHI37" s="49"/>
      <c r="CHJ37" s="67">
        <f t="shared" si="1671"/>
        <v>108</v>
      </c>
      <c r="CHK37" s="68">
        <f t="shared" si="1672"/>
        <v>18</v>
      </c>
      <c r="CHL37" s="48"/>
      <c r="CHM37" s="49"/>
      <c r="CHN37" s="49"/>
      <c r="CHO37" s="49">
        <v>330</v>
      </c>
      <c r="CHP37" s="49"/>
      <c r="CHQ37" s="49"/>
      <c r="CHR37" s="67">
        <f t="shared" si="1673"/>
        <v>330</v>
      </c>
      <c r="CHS37" s="68">
        <f t="shared" si="1674"/>
        <v>55</v>
      </c>
      <c r="CHT37" s="48"/>
      <c r="CHU37" s="49"/>
      <c r="CHV37" s="49"/>
      <c r="CHW37" s="49"/>
      <c r="CHX37" s="49"/>
      <c r="CHY37" s="49"/>
      <c r="CHZ37" s="67">
        <f t="shared" si="1675"/>
        <v>0</v>
      </c>
      <c r="CIA37" s="68">
        <f t="shared" si="1676"/>
        <v>0</v>
      </c>
      <c r="CIB37" s="48"/>
      <c r="CIC37" s="49"/>
      <c r="CID37" s="49">
        <v>359</v>
      </c>
      <c r="CIE37" s="49"/>
      <c r="CIF37" s="49"/>
      <c r="CIG37" s="49"/>
      <c r="CIH37" s="67">
        <f t="shared" si="1677"/>
        <v>359</v>
      </c>
      <c r="CII37" s="68">
        <f t="shared" si="1678"/>
        <v>59.833333333333336</v>
      </c>
      <c r="CIJ37" s="48"/>
      <c r="CIK37" s="49"/>
      <c r="CIL37" s="49"/>
      <c r="CIM37" s="49"/>
      <c r="CIN37" s="49"/>
      <c r="CIO37" s="49"/>
      <c r="CIP37" s="67">
        <f t="shared" si="1679"/>
        <v>0</v>
      </c>
      <c r="CIQ37" s="68">
        <f t="shared" si="1680"/>
        <v>0</v>
      </c>
      <c r="CIR37" s="48"/>
      <c r="CIS37" s="49"/>
      <c r="CIT37" s="49"/>
      <c r="CIU37" s="49"/>
      <c r="CIV37" s="49"/>
      <c r="CIW37" s="49"/>
      <c r="CIX37" s="67">
        <f t="shared" si="1681"/>
        <v>0</v>
      </c>
      <c r="CIY37" s="68">
        <f t="shared" si="1682"/>
        <v>0</v>
      </c>
      <c r="CIZ37" s="63"/>
      <c r="CJA37" s="64"/>
      <c r="CJB37" s="64">
        <v>111</v>
      </c>
      <c r="CJC37" s="64">
        <v>171</v>
      </c>
      <c r="CJD37" s="64"/>
      <c r="CJE37" s="64"/>
      <c r="CJF37" s="67">
        <f t="shared" si="1683"/>
        <v>282</v>
      </c>
      <c r="CJG37" s="68">
        <f t="shared" si="1684"/>
        <v>47</v>
      </c>
      <c r="CJH37" s="48"/>
      <c r="CJI37" s="49">
        <v>115</v>
      </c>
      <c r="CJJ37" s="49">
        <v>116</v>
      </c>
      <c r="CJK37" s="49"/>
      <c r="CJL37" s="49"/>
      <c r="CJM37" s="49"/>
      <c r="CJN37" s="67">
        <f t="shared" si="1685"/>
        <v>231</v>
      </c>
      <c r="CJO37" s="184">
        <f t="shared" si="1686"/>
        <v>38.5</v>
      </c>
      <c r="CJP37" s="48"/>
      <c r="CJQ37" s="49"/>
      <c r="CJR37" s="49">
        <v>109</v>
      </c>
      <c r="CJS37" s="49"/>
      <c r="CJT37" s="49"/>
      <c r="CJU37" s="49"/>
      <c r="CJV37" s="67">
        <f t="shared" si="1687"/>
        <v>109</v>
      </c>
      <c r="CJW37" s="68">
        <f t="shared" si="1688"/>
        <v>18.166666666666668</v>
      </c>
      <c r="CJX37" s="48"/>
      <c r="CJY37" s="49"/>
      <c r="CJZ37" s="49"/>
      <c r="CKA37" s="49"/>
      <c r="CKB37" s="49"/>
      <c r="CKC37" s="49"/>
      <c r="CKD37" s="67">
        <v>220</v>
      </c>
      <c r="CKE37" s="68">
        <f t="shared" si="1689"/>
        <v>36.666666666666664</v>
      </c>
      <c r="CKF37" s="48">
        <v>110</v>
      </c>
      <c r="CKG37" s="49">
        <v>110</v>
      </c>
      <c r="CKH37" s="49"/>
      <c r="CKI37" s="49"/>
      <c r="CKJ37" s="49"/>
      <c r="CKK37" s="49">
        <v>107</v>
      </c>
      <c r="CKL37" s="67">
        <f t="shared" si="1690"/>
        <v>327</v>
      </c>
      <c r="CKM37" s="68">
        <f t="shared" si="1691"/>
        <v>54.5</v>
      </c>
      <c r="CKN37" s="48"/>
      <c r="CKO37" s="49">
        <v>4</v>
      </c>
      <c r="CKP37" s="49"/>
      <c r="CKQ37" s="49"/>
      <c r="CKR37" s="49"/>
      <c r="CKS37" s="47"/>
      <c r="CKT37" s="67">
        <f t="shared" si="1692"/>
        <v>4</v>
      </c>
      <c r="CKU37" s="68">
        <f t="shared" si="1693"/>
        <v>0.66666666666666663</v>
      </c>
      <c r="CKV37" s="48">
        <v>206</v>
      </c>
      <c r="CKW37" s="49"/>
      <c r="CKX37" s="49"/>
      <c r="CKY37" s="49"/>
      <c r="CKZ37" s="49">
        <v>200</v>
      </c>
      <c r="CLA37" s="49"/>
      <c r="CLB37" s="67">
        <f t="shared" si="1694"/>
        <v>406</v>
      </c>
      <c r="CLC37" s="68">
        <f t="shared" si="1695"/>
        <v>67.666666666666671</v>
      </c>
      <c r="CLD37" s="48"/>
      <c r="CLE37" s="49"/>
      <c r="CLF37" s="49"/>
      <c r="CLG37" s="49"/>
      <c r="CLH37" s="49"/>
      <c r="CLI37" s="49"/>
      <c r="CLJ37" s="67">
        <f t="shared" si="1696"/>
        <v>0</v>
      </c>
      <c r="CLK37" s="68">
        <f t="shared" si="1697"/>
        <v>0</v>
      </c>
      <c r="CLL37" s="48">
        <v>54</v>
      </c>
      <c r="CLM37" s="49">
        <v>224</v>
      </c>
      <c r="CLN37" s="49">
        <v>219</v>
      </c>
      <c r="CLO37" s="49"/>
      <c r="CLP37" s="49"/>
      <c r="CLQ37" s="49"/>
      <c r="CLR37" s="67">
        <f t="shared" si="1698"/>
        <v>497</v>
      </c>
      <c r="CLS37" s="68">
        <f t="shared" si="1699"/>
        <v>82.833333333333329</v>
      </c>
      <c r="CLT37" s="48"/>
      <c r="CLU37" s="49"/>
      <c r="CLV37" s="49"/>
      <c r="CLW37" s="49"/>
      <c r="CLX37" s="49"/>
      <c r="CLY37" s="49"/>
      <c r="CLZ37" s="67">
        <f t="shared" si="1700"/>
        <v>0</v>
      </c>
      <c r="CMA37" s="68">
        <f t="shared" si="1701"/>
        <v>0</v>
      </c>
      <c r="CMB37" s="48"/>
      <c r="CMC37" s="49">
        <v>200</v>
      </c>
      <c r="CMD37" s="49"/>
      <c r="CME37" s="49"/>
      <c r="CMF37" s="49"/>
      <c r="CMG37" s="49"/>
      <c r="CMH37" s="67">
        <f t="shared" si="1702"/>
        <v>200</v>
      </c>
      <c r="CMI37" s="68">
        <f t="shared" si="1703"/>
        <v>33.333333333333336</v>
      </c>
      <c r="CMJ37" s="48">
        <v>218</v>
      </c>
      <c r="CMK37" s="49"/>
      <c r="CML37" s="49"/>
      <c r="CMM37" s="49"/>
      <c r="CMN37" s="49"/>
      <c r="CMO37" s="49"/>
      <c r="CMP37" s="67">
        <f t="shared" si="1704"/>
        <v>218</v>
      </c>
      <c r="CMQ37" s="68">
        <f t="shared" si="1705"/>
        <v>36.333333333333336</v>
      </c>
      <c r="CMR37" s="48">
        <v>109</v>
      </c>
      <c r="CMS37" s="49"/>
      <c r="CMT37" s="49"/>
      <c r="CMU37" s="49">
        <v>220</v>
      </c>
      <c r="CMV37" s="49"/>
      <c r="CMW37" s="49"/>
      <c r="CMX37" s="67">
        <f t="shared" si="1706"/>
        <v>329</v>
      </c>
      <c r="CMY37" s="68">
        <f t="shared" si="1707"/>
        <v>54.833333333333336</v>
      </c>
      <c r="CMZ37" s="48"/>
      <c r="CNA37" s="49">
        <v>157</v>
      </c>
      <c r="CNB37" s="49"/>
      <c r="CNC37" s="49"/>
      <c r="CND37" s="49"/>
      <c r="CNE37" s="49"/>
      <c r="CNF37" s="67">
        <f t="shared" si="1708"/>
        <v>157</v>
      </c>
      <c r="CNG37" s="68">
        <f t="shared" si="1709"/>
        <v>26.166666666666668</v>
      </c>
      <c r="CNH37" s="48"/>
      <c r="CNI37" s="49"/>
      <c r="CNJ37" s="49"/>
      <c r="CNK37" s="49"/>
      <c r="CNL37" s="49">
        <v>222</v>
      </c>
      <c r="CNM37" s="49"/>
      <c r="CNN37" s="67">
        <f t="shared" si="1710"/>
        <v>222</v>
      </c>
      <c r="CNO37" s="68">
        <f t="shared" si="1711"/>
        <v>37</v>
      </c>
      <c r="CNP37" s="48"/>
      <c r="CNQ37" s="49"/>
      <c r="CNR37" s="49">
        <v>110</v>
      </c>
      <c r="CNS37" s="49"/>
      <c r="CNT37" s="49"/>
      <c r="CNU37" s="49"/>
      <c r="CNV37" s="67">
        <f t="shared" si="1712"/>
        <v>110</v>
      </c>
      <c r="CNW37" s="68">
        <f t="shared" si="1713"/>
        <v>18.333333333333332</v>
      </c>
      <c r="CNX37" s="48"/>
      <c r="CNY37" s="49"/>
      <c r="CNZ37" s="49"/>
      <c r="COA37" s="49"/>
      <c r="COB37" s="49">
        <v>110</v>
      </c>
      <c r="COC37" s="49"/>
      <c r="COD37" s="67">
        <f t="shared" si="1714"/>
        <v>110</v>
      </c>
      <c r="COE37" s="68">
        <f t="shared" si="1715"/>
        <v>18.333333333333332</v>
      </c>
      <c r="COF37" s="48"/>
      <c r="COG37" s="49"/>
      <c r="COH37" s="49"/>
      <c r="COI37" s="49"/>
      <c r="COJ37" s="49">
        <v>159</v>
      </c>
      <c r="COK37" s="49"/>
      <c r="COL37" s="67">
        <f t="shared" si="1716"/>
        <v>159</v>
      </c>
      <c r="COM37" s="68">
        <f t="shared" si="1717"/>
        <v>26.5</v>
      </c>
      <c r="CON37" s="48"/>
      <c r="COO37" s="49"/>
      <c r="COP37" s="49"/>
      <c r="COQ37" s="49">
        <v>109</v>
      </c>
      <c r="COR37" s="49"/>
      <c r="COS37" s="49"/>
      <c r="COT37" s="67">
        <f t="shared" si="1718"/>
        <v>109</v>
      </c>
      <c r="COU37" s="68">
        <f t="shared" si="1719"/>
        <v>18.166666666666668</v>
      </c>
      <c r="COV37" s="48">
        <v>148</v>
      </c>
      <c r="COW37" s="49"/>
      <c r="COX37" s="49"/>
      <c r="COY37" s="49"/>
      <c r="COZ37" s="49"/>
      <c r="CPA37" s="49">
        <v>0</v>
      </c>
      <c r="CPB37" s="67">
        <f t="shared" si="1720"/>
        <v>148</v>
      </c>
      <c r="CPC37" s="68">
        <f t="shared" si="1721"/>
        <v>24.666666666666668</v>
      </c>
      <c r="CPD37" s="48"/>
      <c r="CPE37" s="49">
        <v>0</v>
      </c>
      <c r="CPF37" s="49">
        <v>0</v>
      </c>
      <c r="CPG37" s="49">
        <v>0</v>
      </c>
      <c r="CPH37" s="49">
        <v>0</v>
      </c>
      <c r="CPI37" s="49">
        <v>225</v>
      </c>
      <c r="CPJ37" s="67">
        <f t="shared" si="1722"/>
        <v>225</v>
      </c>
      <c r="CPK37" s="68">
        <f t="shared" si="1723"/>
        <v>37.5</v>
      </c>
      <c r="CPL37" s="48"/>
      <c r="CPM37" s="49">
        <v>0</v>
      </c>
      <c r="CPN37" s="49">
        <v>0</v>
      </c>
      <c r="CPO37" s="49"/>
      <c r="CPP37" s="49">
        <v>0</v>
      </c>
      <c r="CPQ37" s="49"/>
      <c r="CPR37" s="67">
        <f t="shared" si="1724"/>
        <v>0</v>
      </c>
      <c r="CPS37" s="68">
        <f t="shared" si="1725"/>
        <v>0</v>
      </c>
      <c r="CPT37" s="48">
        <v>130</v>
      </c>
      <c r="CPU37" s="49">
        <v>0</v>
      </c>
      <c r="CPV37" s="49">
        <v>0</v>
      </c>
      <c r="CPW37" s="49"/>
      <c r="CPX37" s="49">
        <v>155</v>
      </c>
      <c r="CPY37" s="49">
        <v>0</v>
      </c>
      <c r="CPZ37" s="67">
        <f t="shared" si="1726"/>
        <v>285</v>
      </c>
      <c r="CQA37" s="68">
        <f t="shared" si="1727"/>
        <v>47.5</v>
      </c>
      <c r="CQB37" s="48">
        <v>0</v>
      </c>
      <c r="CQC37" s="49">
        <v>0</v>
      </c>
      <c r="CQD37" s="49">
        <v>0</v>
      </c>
      <c r="CQE37" s="49">
        <v>0</v>
      </c>
      <c r="CQF37" s="49">
        <v>0</v>
      </c>
      <c r="CQG37" s="49">
        <v>0</v>
      </c>
      <c r="CQH37" s="67">
        <f t="shared" si="1728"/>
        <v>0</v>
      </c>
      <c r="CQI37" s="68">
        <f t="shared" si="1729"/>
        <v>0</v>
      </c>
      <c r="CQJ37" s="82">
        <v>107</v>
      </c>
      <c r="CQK37" s="83">
        <v>0</v>
      </c>
      <c r="CQL37" s="83">
        <v>231</v>
      </c>
      <c r="CQM37" s="83">
        <v>0</v>
      </c>
      <c r="CQN37" s="83"/>
      <c r="CQO37" s="83"/>
      <c r="CQP37" s="67">
        <f t="shared" si="1730"/>
        <v>338</v>
      </c>
      <c r="CQQ37" s="68">
        <f t="shared" si="1731"/>
        <v>56.333333333333336</v>
      </c>
      <c r="CQR37" s="239"/>
      <c r="CQS37" s="1">
        <v>0</v>
      </c>
      <c r="CQT37" s="1">
        <v>0</v>
      </c>
      <c r="CQU37" s="1">
        <v>0</v>
      </c>
      <c r="CQV37" s="1">
        <v>221</v>
      </c>
      <c r="CQW37" s="1"/>
      <c r="CQX37" s="67">
        <f t="shared" si="1732"/>
        <v>221</v>
      </c>
      <c r="CQY37" s="68">
        <f t="shared" si="1733"/>
        <v>36.833333333333336</v>
      </c>
      <c r="CQZ37" s="48">
        <v>0</v>
      </c>
      <c r="CRA37" s="49"/>
      <c r="CRB37" s="49">
        <v>0</v>
      </c>
      <c r="CRC37" s="49">
        <v>0</v>
      </c>
      <c r="CRD37" s="49">
        <v>221</v>
      </c>
      <c r="CRE37" s="49">
        <v>0</v>
      </c>
      <c r="CRF37" s="67">
        <f t="shared" si="1734"/>
        <v>221</v>
      </c>
      <c r="CRG37" s="68">
        <f t="shared" si="1735"/>
        <v>36.833333333333336</v>
      </c>
      <c r="CRH37" s="48">
        <v>0</v>
      </c>
      <c r="CRI37" s="49">
        <v>0</v>
      </c>
      <c r="CRJ37" s="49">
        <v>0</v>
      </c>
      <c r="CRK37" s="49">
        <v>0</v>
      </c>
      <c r="CRL37" s="49">
        <v>221</v>
      </c>
      <c r="CRM37" s="49">
        <v>2</v>
      </c>
      <c r="CRN37" s="67">
        <f t="shared" si="1736"/>
        <v>223</v>
      </c>
      <c r="CRO37" s="68">
        <f t="shared" si="1737"/>
        <v>37.166666666666664</v>
      </c>
      <c r="CRP37" s="48"/>
      <c r="CRQ37" s="49">
        <v>0</v>
      </c>
      <c r="CRR37" s="49">
        <v>222</v>
      </c>
      <c r="CRS37" s="49">
        <v>0</v>
      </c>
      <c r="CRT37" s="49">
        <v>0</v>
      </c>
      <c r="CRU37" s="49">
        <v>0</v>
      </c>
      <c r="CRV37" s="47">
        <f t="shared" si="1738"/>
        <v>222</v>
      </c>
      <c r="CRW37" s="68">
        <f t="shared" si="1739"/>
        <v>37</v>
      </c>
      <c r="CRX37" s="48">
        <v>0</v>
      </c>
      <c r="CRY37" s="49">
        <v>0</v>
      </c>
      <c r="CRZ37" s="49">
        <v>0</v>
      </c>
      <c r="CSA37" s="49">
        <v>0</v>
      </c>
      <c r="CSB37" s="49">
        <v>0</v>
      </c>
      <c r="CSC37" s="49">
        <v>0</v>
      </c>
      <c r="CSD37" s="67">
        <f t="shared" si="1740"/>
        <v>0</v>
      </c>
      <c r="CSE37" s="68">
        <f t="shared" si="1741"/>
        <v>0</v>
      </c>
      <c r="CSF37" s="48">
        <v>0</v>
      </c>
      <c r="CSG37" s="49">
        <v>0</v>
      </c>
      <c r="CSH37" s="49">
        <v>0</v>
      </c>
      <c r="CSI37" s="49">
        <v>189</v>
      </c>
      <c r="CSJ37" s="49">
        <v>133</v>
      </c>
      <c r="CSK37" s="360">
        <f>SUMIF(SUMPK!$B:$B,$B:$B,SUMPK!$O:$O)</f>
        <v>0</v>
      </c>
      <c r="CSL37" s="64">
        <f t="shared" si="1742"/>
        <v>322</v>
      </c>
      <c r="CSM37" s="68">
        <f t="shared" si="1743"/>
        <v>53.666666666666664</v>
      </c>
      <c r="CSN37" s="48">
        <v>0</v>
      </c>
      <c r="CSO37" s="49">
        <v>0</v>
      </c>
      <c r="CSP37" s="49">
        <v>0</v>
      </c>
      <c r="CSQ37" s="49">
        <v>110</v>
      </c>
      <c r="CSR37" s="49">
        <v>0</v>
      </c>
      <c r="CSS37" s="49">
        <v>0</v>
      </c>
      <c r="CST37" s="64">
        <f t="shared" si="1744"/>
        <v>110</v>
      </c>
      <c r="CSU37" s="68">
        <f t="shared" si="1745"/>
        <v>18.333333333333332</v>
      </c>
      <c r="CSV37" s="48">
        <v>0</v>
      </c>
      <c r="CSW37" s="49">
        <v>0</v>
      </c>
      <c r="CSX37" s="49">
        <v>0</v>
      </c>
      <c r="CSY37" s="49">
        <v>0</v>
      </c>
      <c r="CSZ37" s="49">
        <v>0</v>
      </c>
      <c r="CTA37" s="49">
        <v>219</v>
      </c>
      <c r="CTB37" s="64">
        <f t="shared" si="1746"/>
        <v>219</v>
      </c>
      <c r="CTC37" s="68">
        <f t="shared" si="1747"/>
        <v>36.5</v>
      </c>
      <c r="CTD37" s="48">
        <v>0</v>
      </c>
      <c r="CTE37" s="49">
        <v>0</v>
      </c>
      <c r="CTF37" s="49">
        <v>0</v>
      </c>
      <c r="CTG37" s="49">
        <v>0</v>
      </c>
      <c r="CTH37" s="49"/>
      <c r="CTI37" s="49"/>
      <c r="CTJ37" s="64">
        <f t="shared" si="1748"/>
        <v>0</v>
      </c>
      <c r="CTK37" s="68">
        <f t="shared" si="1749"/>
        <v>0</v>
      </c>
      <c r="CTL37" s="48">
        <v>0</v>
      </c>
      <c r="CTM37" s="49">
        <v>0</v>
      </c>
      <c r="CTN37" s="49">
        <v>0</v>
      </c>
      <c r="CTO37" s="49">
        <v>110</v>
      </c>
      <c r="CTP37" s="49">
        <v>0</v>
      </c>
      <c r="CTQ37" s="49">
        <v>0</v>
      </c>
      <c r="CTR37" s="64">
        <f t="shared" si="1750"/>
        <v>110</v>
      </c>
      <c r="CTS37" s="68">
        <f t="shared" si="1751"/>
        <v>18.333333333333332</v>
      </c>
      <c r="CTT37" s="48">
        <v>110</v>
      </c>
      <c r="CTU37" s="49"/>
      <c r="CTV37" s="49">
        <v>0</v>
      </c>
      <c r="CTW37" s="49"/>
      <c r="CTX37" s="49">
        <v>0</v>
      </c>
      <c r="CTY37" s="49"/>
      <c r="CTZ37" s="64">
        <f t="shared" si="1752"/>
        <v>110</v>
      </c>
      <c r="CUA37" s="68">
        <f t="shared" si="1753"/>
        <v>18.333333333333332</v>
      </c>
      <c r="CUB37" s="48">
        <v>0</v>
      </c>
      <c r="CUC37" s="49">
        <v>2</v>
      </c>
      <c r="CUD37" s="49"/>
      <c r="CUE37" s="49"/>
      <c r="CUF37" s="49">
        <v>0</v>
      </c>
      <c r="CUG37" s="49">
        <v>109</v>
      </c>
      <c r="CUH37" s="64">
        <f t="shared" si="1754"/>
        <v>111</v>
      </c>
      <c r="CUI37" s="68">
        <f t="shared" si="1755"/>
        <v>18.5</v>
      </c>
      <c r="CUJ37" s="48">
        <v>0</v>
      </c>
      <c r="CUK37" s="49">
        <v>0</v>
      </c>
      <c r="CUL37" s="49">
        <v>0</v>
      </c>
      <c r="CUM37" s="49">
        <v>0</v>
      </c>
      <c r="CUN37" s="49">
        <v>219</v>
      </c>
      <c r="CUO37" s="49">
        <v>0</v>
      </c>
      <c r="CUP37" s="64">
        <f t="shared" si="1756"/>
        <v>219</v>
      </c>
      <c r="CUQ37" s="68">
        <f t="shared" si="1757"/>
        <v>36.5</v>
      </c>
      <c r="CUR37" s="48">
        <v>0</v>
      </c>
      <c r="CUS37" s="49"/>
      <c r="CUT37" s="49"/>
      <c r="CUU37" s="49">
        <v>0</v>
      </c>
      <c r="CUV37" s="49">
        <v>0</v>
      </c>
      <c r="CUW37" s="49">
        <v>111</v>
      </c>
      <c r="CUX37" s="64">
        <f t="shared" si="1758"/>
        <v>111</v>
      </c>
      <c r="CUY37" s="68">
        <f t="shared" si="1759"/>
        <v>18.5</v>
      </c>
      <c r="CUZ37" s="48">
        <v>0</v>
      </c>
      <c r="CVA37" s="49">
        <v>0</v>
      </c>
      <c r="CVB37" s="49"/>
      <c r="CVC37" s="49">
        <v>110</v>
      </c>
      <c r="CVD37" s="49">
        <v>0</v>
      </c>
      <c r="CVE37" s="49">
        <v>110</v>
      </c>
      <c r="CVF37" s="64">
        <f t="shared" si="1760"/>
        <v>220</v>
      </c>
      <c r="CVG37" s="68">
        <f t="shared" si="1761"/>
        <v>36.666666666666664</v>
      </c>
      <c r="CVH37" s="48">
        <v>0</v>
      </c>
      <c r="CVI37" s="49">
        <v>0</v>
      </c>
      <c r="CVJ37" s="49">
        <v>0</v>
      </c>
      <c r="CVK37" s="49">
        <v>4</v>
      </c>
      <c r="CVL37" s="49">
        <v>184</v>
      </c>
      <c r="CVM37" s="49"/>
      <c r="CVN37" s="64">
        <f t="shared" si="1762"/>
        <v>188</v>
      </c>
      <c r="CVO37" s="68">
        <f t="shared" si="1763"/>
        <v>31.333333333333332</v>
      </c>
      <c r="CVP37" s="48">
        <v>111</v>
      </c>
      <c r="CVQ37" s="49">
        <v>0</v>
      </c>
      <c r="CVR37" s="49">
        <v>0</v>
      </c>
      <c r="CVS37" s="49">
        <v>0</v>
      </c>
      <c r="CVT37" s="49">
        <v>110</v>
      </c>
      <c r="CVU37" s="49">
        <v>0</v>
      </c>
      <c r="CVV37" s="64">
        <f t="shared" si="1764"/>
        <v>221</v>
      </c>
      <c r="CVW37" s="68">
        <f t="shared" si="1765"/>
        <v>36.833333333333336</v>
      </c>
      <c r="CVX37" s="48">
        <v>0</v>
      </c>
      <c r="CVY37" s="49">
        <v>0</v>
      </c>
      <c r="CVZ37" s="49">
        <v>110</v>
      </c>
      <c r="CWA37" s="49">
        <v>0</v>
      </c>
      <c r="CWB37" s="49">
        <v>0</v>
      </c>
      <c r="CWC37" s="49">
        <v>100</v>
      </c>
      <c r="CWD37" s="64">
        <f t="shared" si="1766"/>
        <v>210</v>
      </c>
      <c r="CWE37" s="68">
        <f t="shared" si="1767"/>
        <v>35</v>
      </c>
      <c r="CWF37" s="48">
        <v>0</v>
      </c>
      <c r="CWG37" s="49">
        <v>220</v>
      </c>
      <c r="CWH37" s="49">
        <v>0</v>
      </c>
      <c r="CWI37" s="49">
        <v>0</v>
      </c>
      <c r="CWJ37" s="49">
        <v>0</v>
      </c>
      <c r="CWK37" s="49"/>
      <c r="CWL37" s="64">
        <f t="shared" si="1768"/>
        <v>220</v>
      </c>
      <c r="CWM37" s="68">
        <f t="shared" si="1769"/>
        <v>36.666666666666664</v>
      </c>
      <c r="CWN37" s="48">
        <v>0</v>
      </c>
      <c r="CWO37" s="49">
        <v>0</v>
      </c>
      <c r="CWP37" s="49">
        <v>0</v>
      </c>
      <c r="CWQ37" s="49">
        <v>0</v>
      </c>
      <c r="CWR37" s="49">
        <v>330</v>
      </c>
      <c r="CWS37" s="49">
        <v>0</v>
      </c>
      <c r="CWT37" s="64">
        <f t="shared" si="1770"/>
        <v>330</v>
      </c>
      <c r="CWU37" s="68">
        <f t="shared" si="1771"/>
        <v>55</v>
      </c>
      <c r="CWV37" s="48">
        <v>331</v>
      </c>
      <c r="CWW37" s="49">
        <v>2</v>
      </c>
      <c r="CWX37" s="49">
        <v>0</v>
      </c>
      <c r="CWY37" s="49"/>
      <c r="CWZ37" s="49">
        <v>0</v>
      </c>
      <c r="CXA37" s="49">
        <v>0</v>
      </c>
      <c r="CXB37" s="127">
        <f t="shared" si="1772"/>
        <v>333</v>
      </c>
      <c r="CXC37" s="43">
        <f t="shared" si="1773"/>
        <v>55.5</v>
      </c>
      <c r="CXD37" s="48">
        <v>0</v>
      </c>
      <c r="CXE37" s="49">
        <v>0</v>
      </c>
      <c r="CXF37" s="49">
        <v>0</v>
      </c>
      <c r="CXG37" s="49">
        <v>0</v>
      </c>
      <c r="CXH37" s="49">
        <v>109</v>
      </c>
      <c r="CXI37" s="49">
        <v>0</v>
      </c>
      <c r="CXJ37" s="127">
        <f t="shared" si="1774"/>
        <v>109</v>
      </c>
      <c r="CXK37" s="43">
        <f t="shared" si="1775"/>
        <v>18.166666666666668</v>
      </c>
      <c r="CXL37" s="48">
        <v>220</v>
      </c>
      <c r="CXM37" s="49">
        <v>0</v>
      </c>
      <c r="CXN37" s="49">
        <v>0</v>
      </c>
      <c r="CXO37" s="49">
        <v>0</v>
      </c>
      <c r="CXP37" s="49">
        <v>0</v>
      </c>
      <c r="CXQ37" s="49">
        <v>220</v>
      </c>
      <c r="CXR37" s="127">
        <f t="shared" si="1776"/>
        <v>440</v>
      </c>
      <c r="CXS37" s="43">
        <f t="shared" si="1777"/>
        <v>73.333333333333329</v>
      </c>
      <c r="CXT37" s="48">
        <v>0</v>
      </c>
      <c r="CXU37" s="49">
        <v>0</v>
      </c>
      <c r="CXV37" s="49">
        <v>0</v>
      </c>
      <c r="CXW37" s="49"/>
      <c r="CXX37" s="49">
        <v>0</v>
      </c>
      <c r="CXY37" s="49">
        <v>0</v>
      </c>
      <c r="CXZ37" s="127">
        <f t="shared" si="1778"/>
        <v>0</v>
      </c>
      <c r="CYA37" s="43">
        <f t="shared" si="1779"/>
        <v>0</v>
      </c>
      <c r="CYB37" s="48">
        <v>222</v>
      </c>
      <c r="CYC37" s="49">
        <v>0</v>
      </c>
      <c r="CYD37" s="49">
        <v>0</v>
      </c>
      <c r="CYE37" s="49">
        <v>0</v>
      </c>
      <c r="CYF37" s="49">
        <v>0</v>
      </c>
      <c r="CYG37" s="49">
        <v>0</v>
      </c>
      <c r="CYH37" s="127">
        <f t="shared" si="1780"/>
        <v>222</v>
      </c>
      <c r="CYI37" s="43">
        <f t="shared" si="1781"/>
        <v>37</v>
      </c>
      <c r="CYJ37" s="48"/>
      <c r="CYK37" s="49">
        <v>0</v>
      </c>
      <c r="CYL37" s="49">
        <v>110</v>
      </c>
      <c r="CYM37" s="49">
        <v>331</v>
      </c>
      <c r="CYN37" s="49">
        <v>0</v>
      </c>
      <c r="CYO37" s="49">
        <v>0</v>
      </c>
      <c r="CYP37" s="127">
        <f t="shared" si="1782"/>
        <v>441</v>
      </c>
      <c r="CYQ37" s="43">
        <f t="shared" si="1783"/>
        <v>73.5</v>
      </c>
      <c r="CYR37" s="48">
        <v>188</v>
      </c>
      <c r="CYS37" s="49">
        <v>0</v>
      </c>
      <c r="CYT37" s="49">
        <v>111</v>
      </c>
      <c r="CYU37" s="49">
        <v>220</v>
      </c>
      <c r="CYV37" s="49">
        <v>220</v>
      </c>
      <c r="CYW37" s="49">
        <v>0</v>
      </c>
      <c r="CYX37" s="127">
        <f t="shared" si="1784"/>
        <v>739</v>
      </c>
      <c r="CYY37" s="43">
        <f t="shared" si="1785"/>
        <v>123.16666666666667</v>
      </c>
      <c r="CYZ37" s="48"/>
      <c r="CZA37" s="49">
        <v>0</v>
      </c>
      <c r="CZB37" s="49">
        <v>0</v>
      </c>
      <c r="CZC37" s="49">
        <v>374</v>
      </c>
      <c r="CZD37" s="49">
        <v>0</v>
      </c>
      <c r="CZE37" s="49">
        <v>0</v>
      </c>
      <c r="CZF37" s="127">
        <f t="shared" si="1786"/>
        <v>374</v>
      </c>
      <c r="CZG37" s="43">
        <f t="shared" si="1787"/>
        <v>74.8</v>
      </c>
      <c r="CZH37" s="48">
        <v>0</v>
      </c>
      <c r="CZI37" s="49">
        <v>110</v>
      </c>
      <c r="CZJ37" s="49">
        <v>222</v>
      </c>
      <c r="CZK37" s="49">
        <v>0</v>
      </c>
      <c r="CZL37" s="49">
        <v>329</v>
      </c>
      <c r="CZM37" s="49">
        <v>220</v>
      </c>
      <c r="CZN37" s="127">
        <f t="shared" si="1788"/>
        <v>881</v>
      </c>
      <c r="CZO37" s="43">
        <f t="shared" si="1789"/>
        <v>146.83333333333334</v>
      </c>
      <c r="CZP37" s="48"/>
      <c r="CZQ37" s="49">
        <v>0</v>
      </c>
      <c r="CZR37" s="49"/>
      <c r="CZS37" s="49">
        <v>220</v>
      </c>
      <c r="CZT37" s="49">
        <v>0</v>
      </c>
      <c r="CZU37" s="49">
        <v>108</v>
      </c>
      <c r="CZV37" s="127">
        <f t="shared" si="1790"/>
        <v>328</v>
      </c>
      <c r="CZW37" s="43">
        <f t="shared" si="1791"/>
        <v>54.666666666666664</v>
      </c>
      <c r="CZX37" s="48">
        <v>0</v>
      </c>
      <c r="CZY37" s="49">
        <v>221</v>
      </c>
      <c r="CZZ37" s="49">
        <v>121</v>
      </c>
      <c r="DAA37" s="49">
        <v>0</v>
      </c>
      <c r="DAB37" s="49"/>
      <c r="DAC37" s="49">
        <v>110</v>
      </c>
      <c r="DAD37" s="64">
        <f t="shared" si="1792"/>
        <v>452</v>
      </c>
      <c r="DAE37" s="68">
        <f t="shared" si="1793"/>
        <v>75.333333333333329</v>
      </c>
      <c r="DAF37" s="48">
        <v>357</v>
      </c>
      <c r="DAG37" s="49">
        <v>0</v>
      </c>
      <c r="DAH37" s="49">
        <v>0</v>
      </c>
      <c r="DAI37" s="49">
        <v>110</v>
      </c>
      <c r="DAJ37" s="49">
        <v>0</v>
      </c>
      <c r="DAK37" s="49">
        <v>0</v>
      </c>
      <c r="DAL37" s="64">
        <f t="shared" si="1794"/>
        <v>467</v>
      </c>
      <c r="DAM37" s="68">
        <f t="shared" si="1795"/>
        <v>77.833333333333329</v>
      </c>
      <c r="DAN37" s="48">
        <v>0</v>
      </c>
      <c r="DAO37" s="49">
        <v>110</v>
      </c>
      <c r="DAP37" s="49">
        <v>0</v>
      </c>
      <c r="DAQ37" s="49">
        <v>0</v>
      </c>
      <c r="DAR37" s="49">
        <v>0</v>
      </c>
      <c r="DAS37" s="49">
        <v>0</v>
      </c>
      <c r="DAT37" s="64">
        <f t="shared" si="1796"/>
        <v>110</v>
      </c>
      <c r="DAU37" s="68">
        <f t="shared" si="1797"/>
        <v>18.333333333333332</v>
      </c>
      <c r="DAV37" s="48"/>
      <c r="DAW37" s="49">
        <v>0</v>
      </c>
      <c r="DAX37" s="49">
        <v>0</v>
      </c>
      <c r="DAY37" s="49">
        <v>333</v>
      </c>
      <c r="DAZ37" s="49">
        <v>0</v>
      </c>
      <c r="DBA37" s="49">
        <v>0</v>
      </c>
      <c r="DBB37" s="64">
        <f t="shared" si="1798"/>
        <v>333</v>
      </c>
      <c r="DBC37" s="68">
        <f t="shared" si="1799"/>
        <v>55.5</v>
      </c>
      <c r="DBD37" s="48"/>
      <c r="DBE37" s="49">
        <v>221</v>
      </c>
      <c r="DBF37" s="49">
        <v>126</v>
      </c>
      <c r="DBG37" s="49">
        <v>0</v>
      </c>
      <c r="DBH37" s="49">
        <v>0</v>
      </c>
      <c r="DBI37" s="49">
        <v>0</v>
      </c>
      <c r="DBJ37" s="64">
        <f t="shared" si="1800"/>
        <v>347</v>
      </c>
      <c r="DBK37" s="68">
        <f t="shared" si="1801"/>
        <v>57.833333333333336</v>
      </c>
      <c r="DBL37" s="48">
        <v>0</v>
      </c>
      <c r="DBM37" s="49">
        <v>321</v>
      </c>
      <c r="DBN37" s="49">
        <v>0</v>
      </c>
      <c r="DBO37" s="49">
        <v>0</v>
      </c>
      <c r="DBP37" s="49"/>
      <c r="DBQ37" s="49">
        <v>330</v>
      </c>
      <c r="DBR37" s="64">
        <f t="shared" si="1802"/>
        <v>651</v>
      </c>
      <c r="DBS37" s="68">
        <f t="shared" si="1803"/>
        <v>108.5</v>
      </c>
      <c r="DBT37" s="48">
        <v>0</v>
      </c>
      <c r="DBU37" s="49"/>
      <c r="DBV37" s="49"/>
      <c r="DBW37" s="49">
        <v>0</v>
      </c>
      <c r="DBX37" s="49">
        <v>112</v>
      </c>
      <c r="DBY37" s="49">
        <v>0</v>
      </c>
      <c r="DBZ37" s="64">
        <f t="shared" si="1804"/>
        <v>112</v>
      </c>
      <c r="DCA37" s="68">
        <f t="shared" si="1805"/>
        <v>22.4</v>
      </c>
      <c r="DCB37" s="48">
        <v>0</v>
      </c>
      <c r="DCC37" s="49">
        <v>115</v>
      </c>
      <c r="DCD37" s="49"/>
      <c r="DCE37" s="49">
        <v>0</v>
      </c>
      <c r="DCF37" s="49">
        <v>110</v>
      </c>
      <c r="DCG37" s="49">
        <v>0</v>
      </c>
      <c r="DCH37" s="64">
        <f t="shared" si="1806"/>
        <v>225</v>
      </c>
      <c r="DCI37" s="68">
        <f t="shared" si="1807"/>
        <v>37.5</v>
      </c>
      <c r="DCJ37" s="48"/>
      <c r="DCK37" s="49">
        <v>114</v>
      </c>
      <c r="DCL37" s="49">
        <v>0</v>
      </c>
      <c r="DCM37" s="49">
        <v>0</v>
      </c>
      <c r="DCN37" s="49">
        <v>0</v>
      </c>
      <c r="DCO37" s="49">
        <v>0</v>
      </c>
      <c r="DCP37" s="64">
        <f t="shared" si="1808"/>
        <v>114</v>
      </c>
      <c r="DCQ37" s="68">
        <f t="shared" si="1809"/>
        <v>19</v>
      </c>
      <c r="DCR37" s="48">
        <v>335</v>
      </c>
      <c r="DCS37" s="49">
        <v>116</v>
      </c>
      <c r="DCT37" s="49">
        <v>0</v>
      </c>
      <c r="DCU37" s="49">
        <v>334</v>
      </c>
      <c r="DCV37" s="49">
        <v>0</v>
      </c>
      <c r="DCW37" s="49">
        <v>224</v>
      </c>
      <c r="DCX37" s="64">
        <f t="shared" si="1810"/>
        <v>1009</v>
      </c>
      <c r="DCY37" s="68">
        <f t="shared" si="1811"/>
        <v>168.16666666666666</v>
      </c>
      <c r="DCZ37" s="48">
        <v>0</v>
      </c>
      <c r="DDA37" s="49">
        <v>226</v>
      </c>
      <c r="DDB37" s="49">
        <v>0</v>
      </c>
      <c r="DDC37" s="49">
        <v>0</v>
      </c>
      <c r="DDD37" s="49">
        <v>0</v>
      </c>
      <c r="DDE37" s="49">
        <v>0</v>
      </c>
      <c r="DDF37" s="64">
        <f t="shared" si="1812"/>
        <v>226</v>
      </c>
      <c r="DDG37" s="68">
        <f t="shared" si="1813"/>
        <v>37.666666666666664</v>
      </c>
      <c r="DDH37" s="48">
        <v>222</v>
      </c>
      <c r="DDI37" s="49"/>
      <c r="DDJ37" s="49">
        <v>0</v>
      </c>
      <c r="DDK37" s="49">
        <v>0</v>
      </c>
      <c r="DDL37" s="49">
        <v>110</v>
      </c>
      <c r="DDM37" s="49">
        <v>220</v>
      </c>
      <c r="DDN37" s="127">
        <f t="shared" si="1814"/>
        <v>552</v>
      </c>
      <c r="DDO37" s="43">
        <f t="shared" si="1815"/>
        <v>92</v>
      </c>
      <c r="DDP37" s="48">
        <v>0</v>
      </c>
      <c r="DDQ37" s="49">
        <v>796</v>
      </c>
      <c r="DDR37" s="49">
        <v>0</v>
      </c>
      <c r="DDS37" s="49">
        <v>0</v>
      </c>
      <c r="DDT37" s="49">
        <v>468</v>
      </c>
      <c r="DDU37" s="49"/>
      <c r="DDV37" s="127">
        <f t="shared" si="1816"/>
        <v>1264</v>
      </c>
      <c r="DDW37" s="43">
        <f t="shared" si="1817"/>
        <v>210.66666666666666</v>
      </c>
      <c r="DDX37" s="48">
        <v>0</v>
      </c>
      <c r="DDY37" s="49">
        <v>0</v>
      </c>
      <c r="DDZ37" s="49">
        <v>0</v>
      </c>
      <c r="DEA37" s="49">
        <v>416</v>
      </c>
      <c r="DEB37" s="49">
        <v>301</v>
      </c>
      <c r="DEC37" s="49">
        <v>0</v>
      </c>
      <c r="DED37" s="127">
        <f t="shared" si="1818"/>
        <v>717</v>
      </c>
      <c r="DEE37" s="43">
        <f t="shared" si="1819"/>
        <v>119.5</v>
      </c>
      <c r="DEF37" s="48">
        <v>439</v>
      </c>
      <c r="DEG37" s="49"/>
      <c r="DEH37" s="49">
        <v>0</v>
      </c>
      <c r="DEI37" s="49">
        <v>150</v>
      </c>
      <c r="DEJ37" s="49">
        <v>0</v>
      </c>
      <c r="DEK37" s="49">
        <f>SUMIF(SUMPK!$B:$B,$B:$B,SUMPK!$O:$O)</f>
        <v>0</v>
      </c>
      <c r="DEL37" s="127">
        <f t="shared" si="1820"/>
        <v>589</v>
      </c>
      <c r="DEM37" s="43">
        <f t="shared" si="1821"/>
        <v>98.166666666666671</v>
      </c>
      <c r="DEN37" s="48">
        <v>1326</v>
      </c>
      <c r="DEO37" s="49">
        <v>0</v>
      </c>
      <c r="DEP37" s="49">
        <v>0</v>
      </c>
      <c r="DEQ37" s="49">
        <v>223</v>
      </c>
      <c r="DER37" s="49"/>
      <c r="DES37" s="49"/>
      <c r="DET37" s="127">
        <f t="shared" si="1822"/>
        <v>1549</v>
      </c>
      <c r="DEU37" s="43">
        <f t="shared" si="1823"/>
        <v>258.16666666666669</v>
      </c>
      <c r="DEV37" s="48">
        <v>0</v>
      </c>
      <c r="DEW37" s="49">
        <v>0</v>
      </c>
      <c r="DEX37" s="49">
        <v>548</v>
      </c>
      <c r="DEY37" s="49">
        <v>0</v>
      </c>
      <c r="DEZ37" s="49">
        <v>0</v>
      </c>
      <c r="DFA37" s="49">
        <v>0</v>
      </c>
      <c r="DFB37" s="127">
        <f t="shared" si="1824"/>
        <v>548</v>
      </c>
      <c r="DFC37" s="43">
        <f t="shared" si="1825"/>
        <v>91.333333333333329</v>
      </c>
      <c r="DFD37" s="48">
        <v>220</v>
      </c>
      <c r="DFE37" s="49">
        <v>0</v>
      </c>
      <c r="DFF37" s="49">
        <v>0</v>
      </c>
      <c r="DFG37" s="49">
        <v>300</v>
      </c>
      <c r="DFH37" s="49">
        <v>0</v>
      </c>
      <c r="DFI37" s="49">
        <v>0</v>
      </c>
      <c r="DFJ37" s="127">
        <f t="shared" si="1826"/>
        <v>520</v>
      </c>
      <c r="DFK37" s="43">
        <f t="shared" si="1827"/>
        <v>86.666666666666671</v>
      </c>
      <c r="DFL37" s="63">
        <v>0</v>
      </c>
      <c r="DFM37" s="64">
        <v>300</v>
      </c>
      <c r="DFN37" s="64">
        <v>0</v>
      </c>
      <c r="DFO37" s="64">
        <v>880</v>
      </c>
      <c r="DFP37" s="64">
        <v>0</v>
      </c>
      <c r="DFQ37" s="64">
        <v>339</v>
      </c>
      <c r="DFR37" s="64">
        <f t="shared" si="1828"/>
        <v>1519</v>
      </c>
      <c r="DFS37" s="68">
        <f t="shared" si="1829"/>
        <v>253.16666666666666</v>
      </c>
      <c r="DFT37" s="48">
        <v>0</v>
      </c>
      <c r="DFU37" s="49">
        <v>0</v>
      </c>
      <c r="DFV37" s="49">
        <v>0</v>
      </c>
      <c r="DFW37" s="49">
        <v>0</v>
      </c>
      <c r="DFX37" s="49"/>
      <c r="DFY37" s="49">
        <v>0</v>
      </c>
      <c r="DFZ37" s="127">
        <f t="shared" si="1830"/>
        <v>0</v>
      </c>
      <c r="DGA37" s="43">
        <f t="shared" si="1831"/>
        <v>0</v>
      </c>
      <c r="DGB37" s="48">
        <v>0</v>
      </c>
      <c r="DGC37" s="49">
        <v>553</v>
      </c>
      <c r="DGD37" s="49">
        <v>0</v>
      </c>
      <c r="DGE37" s="49">
        <v>811</v>
      </c>
      <c r="DGF37" s="49">
        <v>0</v>
      </c>
      <c r="DGG37" s="49">
        <v>0</v>
      </c>
      <c r="DGH37" s="127">
        <f t="shared" si="1832"/>
        <v>1364</v>
      </c>
      <c r="DGI37" s="43">
        <f t="shared" si="1833"/>
        <v>227.33333333333334</v>
      </c>
      <c r="DGJ37" s="48">
        <v>0</v>
      </c>
      <c r="DGK37" s="49">
        <v>0</v>
      </c>
      <c r="DGL37" s="49">
        <v>408</v>
      </c>
      <c r="DGM37" s="49">
        <v>0</v>
      </c>
      <c r="DGN37" s="49">
        <v>410</v>
      </c>
      <c r="DGO37" s="49">
        <v>0</v>
      </c>
      <c r="DGP37" s="64">
        <f t="shared" si="1834"/>
        <v>818</v>
      </c>
      <c r="DGQ37" s="68">
        <f t="shared" si="1835"/>
        <v>136.33333333333334</v>
      </c>
      <c r="DGR37" s="48">
        <v>0</v>
      </c>
      <c r="DGS37" s="49">
        <v>223</v>
      </c>
      <c r="DGT37" s="49">
        <v>0</v>
      </c>
      <c r="DGU37" s="49">
        <v>0</v>
      </c>
      <c r="DGV37" s="49">
        <v>0</v>
      </c>
      <c r="DGW37" s="49">
        <v>0</v>
      </c>
      <c r="DGX37" s="64">
        <f t="shared" si="1836"/>
        <v>223</v>
      </c>
      <c r="DGY37" s="68">
        <f t="shared" si="1837"/>
        <v>37.166666666666664</v>
      </c>
      <c r="DGZ37" s="48">
        <v>439</v>
      </c>
      <c r="DHA37" s="49">
        <v>319</v>
      </c>
      <c r="DHB37" s="49">
        <v>0</v>
      </c>
      <c r="DHC37" s="49"/>
      <c r="DHD37" s="49">
        <v>328</v>
      </c>
      <c r="DHE37" s="49">
        <v>0</v>
      </c>
      <c r="DHF37" s="64">
        <f t="shared" si="1838"/>
        <v>1086</v>
      </c>
      <c r="DHG37" s="68">
        <f t="shared" si="1839"/>
        <v>181</v>
      </c>
      <c r="DHH37" s="63">
        <v>0</v>
      </c>
      <c r="DHI37" s="64">
        <v>0</v>
      </c>
      <c r="DHJ37" s="64">
        <v>573</v>
      </c>
      <c r="DHK37" s="64">
        <v>0</v>
      </c>
      <c r="DHL37" s="64">
        <v>0</v>
      </c>
      <c r="DHM37" s="64">
        <v>114</v>
      </c>
      <c r="DHN37" s="64">
        <f t="shared" si="1840"/>
        <v>687</v>
      </c>
      <c r="DHO37" s="68">
        <f t="shared" si="1841"/>
        <v>114.5</v>
      </c>
      <c r="DHP37" s="48">
        <v>442</v>
      </c>
      <c r="DHQ37" s="49">
        <v>0</v>
      </c>
      <c r="DHR37" s="49"/>
      <c r="DHS37" s="49">
        <v>0</v>
      </c>
      <c r="DHT37" s="49">
        <v>0</v>
      </c>
      <c r="DHU37" s="49">
        <v>0</v>
      </c>
      <c r="DHV37" s="64">
        <f t="shared" si="1842"/>
        <v>442</v>
      </c>
      <c r="DHW37" s="68">
        <f t="shared" si="1843"/>
        <v>73.666666666666671</v>
      </c>
      <c r="DHX37" s="48">
        <v>0</v>
      </c>
      <c r="DHY37" s="49"/>
      <c r="DHZ37" s="49"/>
      <c r="DIA37" s="49">
        <v>0</v>
      </c>
      <c r="DIB37" s="49">
        <v>0</v>
      </c>
      <c r="DIC37" s="49">
        <v>107</v>
      </c>
      <c r="DID37" s="64">
        <f t="shared" si="1844"/>
        <v>107</v>
      </c>
      <c r="DIE37" s="68">
        <f t="shared" si="1845"/>
        <v>17.833333333333332</v>
      </c>
      <c r="DIF37" s="48">
        <v>110</v>
      </c>
      <c r="DIG37" s="49">
        <v>0</v>
      </c>
      <c r="DIH37" s="49"/>
      <c r="DII37" s="49">
        <v>0</v>
      </c>
      <c r="DIJ37" s="49">
        <v>0</v>
      </c>
      <c r="DIK37" s="49"/>
      <c r="DIL37" s="64">
        <f t="shared" si="1846"/>
        <v>110</v>
      </c>
      <c r="DIM37" s="68">
        <f t="shared" si="1847"/>
        <v>18.333333333333332</v>
      </c>
      <c r="DIN37" s="48">
        <v>220</v>
      </c>
      <c r="DIO37" s="49"/>
      <c r="DIP37" s="49">
        <v>0</v>
      </c>
      <c r="DIQ37" s="49"/>
      <c r="DIR37" s="49">
        <v>0</v>
      </c>
      <c r="DIS37" s="49">
        <v>0</v>
      </c>
      <c r="DIT37" s="64">
        <f t="shared" si="1848"/>
        <v>220</v>
      </c>
      <c r="DIU37" s="68">
        <f t="shared" si="1849"/>
        <v>36.666666666666664</v>
      </c>
      <c r="DIV37" s="48">
        <v>0</v>
      </c>
      <c r="DIW37" s="49">
        <v>330</v>
      </c>
      <c r="DIX37" s="49">
        <v>0</v>
      </c>
      <c r="DIY37" s="49">
        <v>0</v>
      </c>
      <c r="DIZ37" s="49">
        <v>112</v>
      </c>
      <c r="DJA37" s="49">
        <v>0</v>
      </c>
      <c r="DJB37" s="64">
        <f t="shared" si="1850"/>
        <v>442</v>
      </c>
      <c r="DJC37" s="68">
        <f t="shared" si="1851"/>
        <v>73.666666666666671</v>
      </c>
      <c r="DJD37" s="48">
        <v>789</v>
      </c>
      <c r="DJE37" s="49">
        <v>0</v>
      </c>
      <c r="DJF37" s="49">
        <v>0</v>
      </c>
      <c r="DJG37" s="49">
        <v>0</v>
      </c>
      <c r="DJH37" s="49">
        <v>0</v>
      </c>
      <c r="DJI37" s="49">
        <v>110</v>
      </c>
      <c r="DJJ37" s="64">
        <f t="shared" si="1852"/>
        <v>899</v>
      </c>
      <c r="DJK37" s="68">
        <f t="shared" si="1853"/>
        <v>149.83333333333334</v>
      </c>
      <c r="DJL37" s="48">
        <v>0</v>
      </c>
      <c r="DJM37" s="49">
        <v>110</v>
      </c>
      <c r="DJN37" s="49">
        <v>359</v>
      </c>
      <c r="DJO37" s="49">
        <v>0</v>
      </c>
      <c r="DJP37" s="49">
        <v>0</v>
      </c>
      <c r="DJQ37" s="49">
        <v>109</v>
      </c>
      <c r="DJR37" s="64">
        <f t="shared" si="1854"/>
        <v>578</v>
      </c>
      <c r="DJS37" s="68">
        <f t="shared" si="1855"/>
        <v>96.333333333333329</v>
      </c>
      <c r="DJT37" s="48"/>
      <c r="DJU37" s="49">
        <v>0</v>
      </c>
      <c r="DJV37" s="49">
        <v>106</v>
      </c>
      <c r="DJW37" s="49">
        <v>0</v>
      </c>
      <c r="DJX37" s="49">
        <v>0</v>
      </c>
      <c r="DJY37" s="49">
        <v>0</v>
      </c>
      <c r="DJZ37" s="64">
        <f t="shared" si="1856"/>
        <v>106</v>
      </c>
      <c r="DKA37" s="68">
        <f t="shared" si="1857"/>
        <v>17.666666666666668</v>
      </c>
      <c r="DKB37" s="48">
        <v>0</v>
      </c>
      <c r="DKC37" s="49">
        <v>295</v>
      </c>
      <c r="DKD37" s="49">
        <v>0</v>
      </c>
      <c r="DKE37" s="49">
        <v>0</v>
      </c>
      <c r="DKF37" s="49">
        <v>328</v>
      </c>
      <c r="DKG37" s="49">
        <v>0</v>
      </c>
      <c r="DKH37" s="64">
        <f t="shared" si="1858"/>
        <v>623</v>
      </c>
      <c r="DKI37" s="68">
        <f t="shared" si="1859"/>
        <v>103.83333333333333</v>
      </c>
      <c r="DKJ37" s="48">
        <v>0</v>
      </c>
      <c r="DKK37" s="49">
        <v>0</v>
      </c>
      <c r="DKL37" s="49">
        <v>110</v>
      </c>
      <c r="DKM37" s="49"/>
      <c r="DKN37" s="49">
        <v>0</v>
      </c>
      <c r="DKO37" s="49"/>
      <c r="DKP37" s="64">
        <f t="shared" si="1860"/>
        <v>110</v>
      </c>
      <c r="DKQ37" s="68">
        <f t="shared" si="1861"/>
        <v>18.333333333333332</v>
      </c>
      <c r="DKR37" s="48">
        <v>110</v>
      </c>
      <c r="DKS37" s="49">
        <v>0</v>
      </c>
      <c r="DKT37" s="49">
        <v>15</v>
      </c>
      <c r="DKU37" s="49">
        <v>439</v>
      </c>
      <c r="DKV37" s="49">
        <v>0</v>
      </c>
      <c r="DKW37" s="49">
        <v>0</v>
      </c>
      <c r="DKX37" s="64">
        <f t="shared" si="1862"/>
        <v>564</v>
      </c>
      <c r="DKY37" s="68">
        <f t="shared" si="1863"/>
        <v>94</v>
      </c>
      <c r="DKZ37" s="48"/>
      <c r="DLA37" s="49">
        <v>1</v>
      </c>
      <c r="DLB37" s="49">
        <v>330</v>
      </c>
      <c r="DLC37" s="49">
        <v>0</v>
      </c>
      <c r="DLD37" s="49">
        <v>322</v>
      </c>
      <c r="DLE37" s="49">
        <v>0</v>
      </c>
      <c r="DLF37" s="64">
        <f t="shared" si="1864"/>
        <v>653</v>
      </c>
      <c r="DLG37" s="68">
        <f t="shared" si="1865"/>
        <v>108.83333333333333</v>
      </c>
      <c r="DLH37" s="48"/>
      <c r="DLI37" s="49">
        <v>0</v>
      </c>
      <c r="DLJ37" s="49">
        <v>0</v>
      </c>
      <c r="DLK37" s="49">
        <v>110</v>
      </c>
      <c r="DLL37" s="49"/>
      <c r="DLM37" s="49">
        <v>219</v>
      </c>
      <c r="DLN37" s="64">
        <f t="shared" si="1866"/>
        <v>329</v>
      </c>
      <c r="DLO37" s="68">
        <f t="shared" si="1867"/>
        <v>54.833333333333336</v>
      </c>
      <c r="DLP37" s="48">
        <v>0</v>
      </c>
      <c r="DLQ37" s="49"/>
      <c r="DLR37" s="49">
        <v>218</v>
      </c>
      <c r="DLS37" s="49">
        <v>220</v>
      </c>
      <c r="DLT37" s="49">
        <v>110</v>
      </c>
      <c r="DLU37" s="49">
        <v>0</v>
      </c>
      <c r="DLV37" s="64">
        <f t="shared" si="1868"/>
        <v>548</v>
      </c>
      <c r="DLW37" s="68">
        <f t="shared" si="1869"/>
        <v>91.333333333333329</v>
      </c>
      <c r="DLX37" s="48">
        <v>319</v>
      </c>
      <c r="DLY37" s="49">
        <v>0</v>
      </c>
      <c r="DLZ37" s="49"/>
      <c r="DMA37" s="49">
        <v>0</v>
      </c>
      <c r="DMB37" s="49"/>
      <c r="DMC37" s="49">
        <v>220</v>
      </c>
      <c r="DMD37" s="64">
        <f t="shared" si="1870"/>
        <v>539</v>
      </c>
      <c r="DME37" s="68">
        <f t="shared" si="1871"/>
        <v>89.833333333333329</v>
      </c>
      <c r="DMF37" s="48"/>
      <c r="DMG37" s="49">
        <v>199</v>
      </c>
      <c r="DMH37" s="49"/>
      <c r="DMI37" s="49">
        <v>219</v>
      </c>
      <c r="DMJ37" s="49">
        <v>713</v>
      </c>
      <c r="DMK37" s="49">
        <v>0</v>
      </c>
      <c r="DML37" s="64">
        <f t="shared" si="1872"/>
        <v>1131</v>
      </c>
      <c r="DMM37" s="68">
        <f t="shared" si="1873"/>
        <v>188.5</v>
      </c>
      <c r="DMN37" s="48">
        <v>0</v>
      </c>
      <c r="DMO37" s="49"/>
      <c r="DMP37" s="49">
        <v>0</v>
      </c>
      <c r="DMQ37" s="49">
        <v>109</v>
      </c>
      <c r="DMR37" s="49">
        <v>0</v>
      </c>
      <c r="DMS37" s="49">
        <v>0</v>
      </c>
      <c r="DMT37" s="64">
        <f t="shared" si="1874"/>
        <v>109</v>
      </c>
      <c r="DMU37" s="68">
        <f t="shared" si="1875"/>
        <v>18.166666666666668</v>
      </c>
      <c r="DMV37" s="48">
        <v>109</v>
      </c>
      <c r="DMW37" s="49">
        <v>110</v>
      </c>
      <c r="DMX37" s="49">
        <v>0</v>
      </c>
      <c r="DMY37" s="49">
        <v>0</v>
      </c>
      <c r="DMZ37" s="49">
        <v>1118</v>
      </c>
      <c r="DNA37" s="49">
        <v>0</v>
      </c>
      <c r="DNB37" s="64">
        <f t="shared" si="1876"/>
        <v>1337</v>
      </c>
      <c r="DNC37" s="68">
        <f t="shared" si="1877"/>
        <v>222.83333333333334</v>
      </c>
      <c r="DND37" s="48">
        <v>401</v>
      </c>
      <c r="DNE37" s="49">
        <v>0</v>
      </c>
      <c r="DNF37" s="49">
        <v>0</v>
      </c>
      <c r="DNG37" s="49"/>
      <c r="DNH37" s="49">
        <v>0</v>
      </c>
      <c r="DNI37" s="49">
        <v>331</v>
      </c>
      <c r="DNJ37" s="64">
        <f t="shared" si="1878"/>
        <v>732</v>
      </c>
      <c r="DNK37" s="68">
        <f t="shared" si="1879"/>
        <v>122</v>
      </c>
      <c r="DNL37" s="48"/>
      <c r="DNM37" s="49"/>
      <c r="DNN37" s="49">
        <v>0</v>
      </c>
      <c r="DNO37" s="49">
        <v>0</v>
      </c>
      <c r="DNP37" s="49">
        <v>519</v>
      </c>
      <c r="DNQ37" s="49">
        <v>0</v>
      </c>
      <c r="DNR37" s="64">
        <f t="shared" si="1880"/>
        <v>519</v>
      </c>
      <c r="DNS37" s="68">
        <f t="shared" si="1881"/>
        <v>86.5</v>
      </c>
      <c r="DNT37" s="48">
        <v>0</v>
      </c>
      <c r="DNU37" s="49">
        <v>0</v>
      </c>
      <c r="DNV37" s="49">
        <v>220</v>
      </c>
      <c r="DNW37" s="49">
        <v>0</v>
      </c>
      <c r="DNX37" s="49">
        <v>0</v>
      </c>
      <c r="DNY37" s="49">
        <v>0</v>
      </c>
      <c r="DNZ37" s="64">
        <f t="shared" si="1882"/>
        <v>220</v>
      </c>
      <c r="DOA37" s="68">
        <f t="shared" si="1883"/>
        <v>36.666666666666664</v>
      </c>
      <c r="DOB37" s="48">
        <v>0</v>
      </c>
      <c r="DOC37" s="49"/>
      <c r="DOD37" s="49">
        <v>110</v>
      </c>
      <c r="DOE37" s="49">
        <v>0</v>
      </c>
      <c r="DOF37" s="49">
        <v>0</v>
      </c>
      <c r="DOG37" s="49">
        <v>1100</v>
      </c>
      <c r="DOH37" s="64">
        <f t="shared" si="1884"/>
        <v>1210</v>
      </c>
      <c r="DOI37" s="68">
        <f t="shared" si="1885"/>
        <v>201.66666666666666</v>
      </c>
      <c r="DOJ37" s="48">
        <v>842</v>
      </c>
      <c r="DOK37" s="49">
        <v>876</v>
      </c>
      <c r="DOL37" s="49">
        <v>0</v>
      </c>
      <c r="DOM37" s="49"/>
      <c r="DON37" s="49">
        <v>0</v>
      </c>
      <c r="DOO37" s="49">
        <v>0</v>
      </c>
      <c r="DOP37" s="64">
        <f t="shared" si="1886"/>
        <v>1718</v>
      </c>
      <c r="DOQ37" s="68">
        <f t="shared" si="1887"/>
        <v>286.33333333333331</v>
      </c>
      <c r="DOR37" s="48">
        <v>0</v>
      </c>
      <c r="DOS37" s="49">
        <v>0</v>
      </c>
      <c r="DOT37" s="49">
        <v>0</v>
      </c>
      <c r="DOU37" s="49">
        <v>0</v>
      </c>
      <c r="DOV37" s="49"/>
      <c r="DOW37" s="49">
        <v>0</v>
      </c>
      <c r="DOX37" s="64">
        <f t="shared" si="1888"/>
        <v>0</v>
      </c>
      <c r="DOY37" s="68">
        <f t="shared" si="1889"/>
        <v>0</v>
      </c>
      <c r="DOZ37" s="48"/>
      <c r="DPA37" s="49">
        <v>0</v>
      </c>
      <c r="DPB37" s="49"/>
      <c r="DPC37" s="49">
        <v>0</v>
      </c>
      <c r="DPD37" s="49"/>
      <c r="DPE37" s="49">
        <v>330</v>
      </c>
      <c r="DPF37" s="64">
        <f t="shared" si="1890"/>
        <v>330</v>
      </c>
      <c r="DPG37" s="68">
        <f t="shared" si="1891"/>
        <v>55</v>
      </c>
      <c r="DPH37" s="48">
        <v>0</v>
      </c>
      <c r="DPI37" s="49">
        <v>0</v>
      </c>
      <c r="DPJ37" s="49">
        <v>0</v>
      </c>
      <c r="DPK37" s="49">
        <v>329</v>
      </c>
      <c r="DPL37" s="49"/>
      <c r="DPM37" s="49"/>
      <c r="DPN37" s="64">
        <f t="shared" si="1892"/>
        <v>329</v>
      </c>
      <c r="DPO37" s="68">
        <f t="shared" si="1893"/>
        <v>54.833333333333336</v>
      </c>
      <c r="DPP37" s="48">
        <v>0</v>
      </c>
      <c r="DPQ37" s="49">
        <v>0</v>
      </c>
      <c r="DPR37" s="49">
        <v>401</v>
      </c>
      <c r="DPS37" s="49"/>
      <c r="DPT37" s="49"/>
      <c r="DPU37" s="49">
        <v>0</v>
      </c>
      <c r="DPV37" s="491">
        <f t="shared" si="1894"/>
        <v>401</v>
      </c>
      <c r="DPW37" s="492">
        <f t="shared" si="1895"/>
        <v>66.833333333333329</v>
      </c>
      <c r="DPX37" s="48">
        <v>110</v>
      </c>
      <c r="DPY37" s="49">
        <v>0</v>
      </c>
      <c r="DPZ37" s="49">
        <v>0</v>
      </c>
      <c r="DQA37" s="49">
        <v>1038</v>
      </c>
      <c r="DQB37" s="49">
        <v>0</v>
      </c>
      <c r="DQC37" s="49">
        <v>333</v>
      </c>
      <c r="DQD37" s="491">
        <f t="shared" si="1896"/>
        <v>1481</v>
      </c>
      <c r="DQE37" s="492">
        <f t="shared" si="1897"/>
        <v>246.83333333333334</v>
      </c>
      <c r="DQF37" s="48">
        <v>0</v>
      </c>
      <c r="DQG37" s="49">
        <v>0</v>
      </c>
      <c r="DQH37" s="49">
        <v>1303</v>
      </c>
      <c r="DQI37" s="49"/>
      <c r="DQJ37" s="49">
        <v>0</v>
      </c>
      <c r="DQK37" s="49">
        <v>680</v>
      </c>
      <c r="DQL37" s="489">
        <f t="shared" si="1898"/>
        <v>1983</v>
      </c>
      <c r="DQM37" s="492">
        <f t="shared" si="1899"/>
        <v>330.5</v>
      </c>
      <c r="DQN37" s="48">
        <v>0</v>
      </c>
      <c r="DQO37" s="49">
        <v>0</v>
      </c>
      <c r="DQP37" s="49">
        <v>700</v>
      </c>
      <c r="DQQ37" s="49">
        <v>0</v>
      </c>
      <c r="DQR37" s="49">
        <v>0</v>
      </c>
      <c r="DQS37" s="49">
        <v>0</v>
      </c>
      <c r="DQT37" s="64">
        <f t="shared" si="1900"/>
        <v>700</v>
      </c>
      <c r="DQU37" s="68">
        <f t="shared" si="1901"/>
        <v>116.66666666666667</v>
      </c>
      <c r="DQV37" s="48">
        <v>0</v>
      </c>
      <c r="DQW37" s="49">
        <v>330</v>
      </c>
      <c r="DQX37" s="49"/>
      <c r="DQY37" s="49">
        <v>110</v>
      </c>
      <c r="DQZ37" s="49">
        <v>0</v>
      </c>
      <c r="DRA37" s="49">
        <v>0</v>
      </c>
      <c r="DRB37" s="491">
        <f t="shared" si="1902"/>
        <v>440</v>
      </c>
      <c r="DRC37" s="492">
        <f t="shared" si="1903"/>
        <v>73.333333333333329</v>
      </c>
      <c r="DRD37" s="48">
        <v>0</v>
      </c>
      <c r="DRE37" s="49">
        <v>0</v>
      </c>
      <c r="DRF37" s="49">
        <v>330</v>
      </c>
      <c r="DRG37" s="49">
        <v>0</v>
      </c>
      <c r="DRH37" s="49">
        <v>0</v>
      </c>
      <c r="DRI37" s="49"/>
      <c r="DRJ37" s="491">
        <f t="shared" si="1904"/>
        <v>330</v>
      </c>
      <c r="DRK37" s="492">
        <f t="shared" si="1905"/>
        <v>55</v>
      </c>
      <c r="DRL37" s="48">
        <v>0</v>
      </c>
      <c r="DRM37" s="49">
        <v>441</v>
      </c>
      <c r="DRN37" s="49">
        <v>0</v>
      </c>
      <c r="DRO37" s="49">
        <v>219</v>
      </c>
      <c r="DRP37" s="49">
        <v>1230</v>
      </c>
      <c r="DRQ37" s="49"/>
      <c r="DRR37" s="64">
        <f t="shared" si="1601"/>
        <v>1890</v>
      </c>
      <c r="DRS37" s="68">
        <f t="shared" si="1602"/>
        <v>315</v>
      </c>
      <c r="DRT37" s="48">
        <v>0</v>
      </c>
      <c r="DRU37" s="49">
        <v>0</v>
      </c>
      <c r="DRV37" s="49">
        <v>0</v>
      </c>
      <c r="DRW37" s="49">
        <v>0</v>
      </c>
      <c r="DRX37" s="49">
        <v>0</v>
      </c>
      <c r="DRY37" s="49"/>
      <c r="DRZ37" s="491">
        <f t="shared" si="1603"/>
        <v>0</v>
      </c>
      <c r="DSA37" s="68">
        <f t="shared" si="1604"/>
        <v>0</v>
      </c>
      <c r="DSB37" s="82"/>
      <c r="DSC37" s="83">
        <v>1210</v>
      </c>
      <c r="DSD37" s="83">
        <v>0</v>
      </c>
      <c r="DSE37" s="83"/>
      <c r="DSF37" s="83">
        <v>0</v>
      </c>
      <c r="DSG37" s="83">
        <v>0</v>
      </c>
      <c r="DSH37" s="64">
        <f t="shared" si="1605"/>
        <v>1210</v>
      </c>
      <c r="DSI37" s="68">
        <f t="shared" si="1606"/>
        <v>201.66666666666666</v>
      </c>
      <c r="DSJ37" s="48">
        <v>202</v>
      </c>
      <c r="DSK37" s="49">
        <v>110</v>
      </c>
      <c r="DSL37" s="49">
        <v>0</v>
      </c>
      <c r="DSM37" s="49">
        <v>0</v>
      </c>
      <c r="DSN37" s="49">
        <v>0</v>
      </c>
      <c r="DSO37" s="49">
        <v>0</v>
      </c>
      <c r="DSP37" s="64">
        <f t="shared" si="1607"/>
        <v>312</v>
      </c>
      <c r="DSQ37" s="68">
        <f t="shared" si="1608"/>
        <v>52</v>
      </c>
      <c r="DSR37" s="48"/>
      <c r="DSS37" s="49">
        <v>0</v>
      </c>
      <c r="DST37" s="49">
        <v>0</v>
      </c>
      <c r="DSU37" s="49">
        <v>0</v>
      </c>
      <c r="DSV37" s="49">
        <v>0</v>
      </c>
      <c r="DSW37" s="49">
        <v>0</v>
      </c>
      <c r="DSX37" s="64">
        <f t="shared" si="1609"/>
        <v>0</v>
      </c>
      <c r="DSY37" s="68">
        <f t="shared" si="1610"/>
        <v>0</v>
      </c>
      <c r="DSZ37" s="48">
        <v>0</v>
      </c>
      <c r="DTA37" s="49">
        <v>0</v>
      </c>
      <c r="DTB37" s="49">
        <v>0</v>
      </c>
      <c r="DTC37" s="49">
        <v>500</v>
      </c>
      <c r="DTD37" s="49"/>
      <c r="DTE37" s="49">
        <v>680</v>
      </c>
      <c r="DTF37" s="64">
        <f t="shared" si="1611"/>
        <v>1180</v>
      </c>
      <c r="DTG37" s="68">
        <f t="shared" si="1612"/>
        <v>196.66666666666666</v>
      </c>
      <c r="DTH37" s="48">
        <v>0</v>
      </c>
      <c r="DTI37" s="49">
        <v>0</v>
      </c>
      <c r="DTJ37" s="49">
        <v>0</v>
      </c>
      <c r="DTK37" s="49">
        <v>0</v>
      </c>
      <c r="DTL37" s="49">
        <v>0</v>
      </c>
      <c r="DTM37" s="49">
        <v>438</v>
      </c>
      <c r="DTN37" s="64">
        <f t="shared" si="1613"/>
        <v>438</v>
      </c>
      <c r="DTO37" s="68">
        <f t="shared" si="1614"/>
        <v>73</v>
      </c>
      <c r="DTP37" s="48">
        <v>791</v>
      </c>
      <c r="DTQ37" s="49"/>
      <c r="DTR37" s="49"/>
      <c r="DTS37" s="49">
        <v>0</v>
      </c>
      <c r="DTT37" s="49">
        <v>327</v>
      </c>
      <c r="DTU37" s="49">
        <v>682</v>
      </c>
      <c r="DTV37" s="64">
        <f t="shared" si="1615"/>
        <v>1800</v>
      </c>
      <c r="DTW37" s="68">
        <f t="shared" si="1616"/>
        <v>300</v>
      </c>
      <c r="DTX37" s="48">
        <v>0</v>
      </c>
      <c r="DTY37" s="49">
        <v>0</v>
      </c>
      <c r="DTZ37" s="49">
        <v>0</v>
      </c>
      <c r="DUA37" s="49">
        <v>403</v>
      </c>
      <c r="DUB37" s="49">
        <v>0</v>
      </c>
      <c r="DUC37" s="49">
        <v>0</v>
      </c>
      <c r="DUD37" s="64">
        <f t="shared" si="1617"/>
        <v>403</v>
      </c>
      <c r="DUE37" s="68">
        <f t="shared" si="1618"/>
        <v>67.166666666666671</v>
      </c>
      <c r="DUF37" s="48">
        <v>0</v>
      </c>
      <c r="DUG37" s="49">
        <v>0</v>
      </c>
      <c r="DUH37" s="49"/>
      <c r="DUI37" s="49">
        <v>0</v>
      </c>
      <c r="DUJ37" s="49">
        <v>0</v>
      </c>
      <c r="DUK37" s="49">
        <v>0</v>
      </c>
      <c r="DUL37" s="64">
        <f t="shared" si="1619"/>
        <v>0</v>
      </c>
      <c r="DUM37" s="68">
        <f t="shared" si="1620"/>
        <v>0</v>
      </c>
      <c r="DUN37" s="48"/>
      <c r="DUO37" s="49">
        <v>0</v>
      </c>
      <c r="DUP37" s="49">
        <v>332</v>
      </c>
      <c r="DUQ37" s="49">
        <v>0</v>
      </c>
      <c r="DUR37" s="49"/>
      <c r="DUS37" s="49">
        <v>0</v>
      </c>
      <c r="DUT37" s="64">
        <f t="shared" si="1621"/>
        <v>332</v>
      </c>
      <c r="DUU37" s="68">
        <f t="shared" si="1622"/>
        <v>55.333333333333336</v>
      </c>
      <c r="DUV37" s="48"/>
      <c r="DUW37" s="49">
        <v>333</v>
      </c>
      <c r="DUX37" s="49">
        <v>0</v>
      </c>
      <c r="DUY37" s="49">
        <v>0</v>
      </c>
      <c r="DUZ37" s="49">
        <v>0</v>
      </c>
      <c r="DVA37" s="49">
        <v>220</v>
      </c>
      <c r="DVB37" s="64">
        <f t="shared" si="1623"/>
        <v>553</v>
      </c>
      <c r="DVC37" s="68">
        <f t="shared" si="1624"/>
        <v>92.166666666666671</v>
      </c>
      <c r="DVD37" s="48"/>
      <c r="DVE37" s="49">
        <v>0</v>
      </c>
      <c r="DVF37" s="49">
        <v>0</v>
      </c>
      <c r="DVG37" s="49">
        <v>0</v>
      </c>
      <c r="DVH37" s="49">
        <v>0</v>
      </c>
      <c r="DVI37" s="49">
        <v>220</v>
      </c>
      <c r="DVJ37" s="64">
        <f t="shared" si="1625"/>
        <v>220</v>
      </c>
      <c r="DVK37" s="68">
        <f t="shared" si="1626"/>
        <v>36.666666666666664</v>
      </c>
      <c r="DVL37" s="48">
        <v>0</v>
      </c>
      <c r="DVM37" s="49">
        <v>224</v>
      </c>
      <c r="DVN37" s="49">
        <v>0</v>
      </c>
      <c r="DVO37" s="49">
        <v>0</v>
      </c>
      <c r="DVP37" s="49">
        <v>0</v>
      </c>
      <c r="DVQ37" s="49">
        <v>0</v>
      </c>
      <c r="DVR37" s="64">
        <f t="shared" si="1627"/>
        <v>224</v>
      </c>
      <c r="DVS37" s="68">
        <f t="shared" si="1628"/>
        <v>37.333333333333336</v>
      </c>
      <c r="DVT37" s="48"/>
      <c r="DVU37" s="49">
        <v>664</v>
      </c>
      <c r="DVV37" s="49">
        <v>0</v>
      </c>
      <c r="DVW37" s="49">
        <v>0</v>
      </c>
      <c r="DVX37" s="49">
        <v>110</v>
      </c>
      <c r="DVY37" s="49">
        <v>0</v>
      </c>
      <c r="DVZ37" s="64">
        <f t="shared" si="1629"/>
        <v>774</v>
      </c>
      <c r="DWA37" s="68">
        <f t="shared" si="1630"/>
        <v>129</v>
      </c>
      <c r="DWB37" s="48">
        <v>0</v>
      </c>
      <c r="DWC37" s="49">
        <v>0</v>
      </c>
      <c r="DWD37" s="49">
        <v>220</v>
      </c>
      <c r="DWE37" s="49">
        <v>0</v>
      </c>
      <c r="DWF37" s="49">
        <v>0</v>
      </c>
      <c r="DWG37" s="49"/>
      <c r="DWH37" s="64">
        <f t="shared" si="1631"/>
        <v>220</v>
      </c>
      <c r="DWI37" s="68">
        <f t="shared" si="1632"/>
        <v>36.666666666666664</v>
      </c>
      <c r="DWJ37" s="48">
        <v>220</v>
      </c>
      <c r="DWK37" s="49">
        <v>0</v>
      </c>
      <c r="DWL37" s="49">
        <v>0</v>
      </c>
      <c r="DWM37" s="49">
        <v>0</v>
      </c>
      <c r="DWN37" s="49">
        <v>0</v>
      </c>
      <c r="DWO37" s="49">
        <v>109</v>
      </c>
      <c r="DWP37" s="64">
        <f t="shared" si="1633"/>
        <v>329</v>
      </c>
      <c r="DWQ37" s="68">
        <f t="shared" si="1634"/>
        <v>54.833333333333336</v>
      </c>
      <c r="DWR37" s="48">
        <v>0</v>
      </c>
      <c r="DWS37" s="49"/>
      <c r="DWT37" s="49">
        <v>111</v>
      </c>
      <c r="DWU37" s="49">
        <v>0</v>
      </c>
      <c r="DWV37" s="49">
        <v>220</v>
      </c>
      <c r="DWW37" s="49">
        <v>0</v>
      </c>
      <c r="DWX37" s="64">
        <f t="shared" si="1635"/>
        <v>331</v>
      </c>
      <c r="DWY37" s="68">
        <f t="shared" si="1636"/>
        <v>55.166666666666664</v>
      </c>
      <c r="DWZ37" s="48">
        <v>0</v>
      </c>
      <c r="DXA37" s="49">
        <v>0</v>
      </c>
      <c r="DXB37" s="49">
        <v>0</v>
      </c>
      <c r="DXC37" s="49">
        <v>223</v>
      </c>
      <c r="DXD37" s="49"/>
      <c r="DXE37" s="49"/>
      <c r="DXF37" s="64">
        <f t="shared" si="1637"/>
        <v>223</v>
      </c>
      <c r="DXG37" s="68">
        <f t="shared" si="1638"/>
        <v>37.166666666666664</v>
      </c>
      <c r="DXH37" s="48">
        <v>220</v>
      </c>
      <c r="DXI37" s="49">
        <v>0</v>
      </c>
      <c r="DXJ37" s="49">
        <v>0</v>
      </c>
      <c r="DXK37" s="49">
        <v>0</v>
      </c>
      <c r="DXL37" s="49">
        <v>221</v>
      </c>
      <c r="DXM37" s="49">
        <v>0</v>
      </c>
      <c r="DXN37" s="64">
        <f t="shared" si="1639"/>
        <v>441</v>
      </c>
      <c r="DXO37" s="68">
        <f t="shared" si="1640"/>
        <v>73.5</v>
      </c>
      <c r="DXP37" s="48">
        <v>0</v>
      </c>
      <c r="DXQ37" s="49">
        <v>0</v>
      </c>
      <c r="DXR37" s="49">
        <v>0</v>
      </c>
      <c r="DXS37" s="49">
        <v>247</v>
      </c>
      <c r="DXT37" s="49">
        <v>0</v>
      </c>
      <c r="DXU37" s="49">
        <v>0</v>
      </c>
      <c r="DXV37" s="64">
        <f t="shared" si="1330"/>
        <v>247</v>
      </c>
      <c r="DXW37" s="68">
        <f t="shared" si="1331"/>
        <v>41.166666666666664</v>
      </c>
      <c r="DXX37" s="48">
        <v>0</v>
      </c>
      <c r="DXY37" s="49">
        <v>331</v>
      </c>
      <c r="DXZ37" s="49">
        <v>0</v>
      </c>
      <c r="DYA37" s="49">
        <v>0</v>
      </c>
      <c r="DYB37" s="49">
        <v>0</v>
      </c>
      <c r="DYC37" s="49">
        <v>0</v>
      </c>
      <c r="DYD37" s="64">
        <f t="shared" si="1332"/>
        <v>331</v>
      </c>
      <c r="DYE37" s="68">
        <f t="shared" si="1333"/>
        <v>55.166666666666664</v>
      </c>
      <c r="DYF37" s="48">
        <v>0</v>
      </c>
      <c r="DYG37" s="49">
        <v>0</v>
      </c>
      <c r="DYH37" s="49">
        <v>220</v>
      </c>
      <c r="DYI37" s="49">
        <v>0</v>
      </c>
      <c r="DYJ37" s="49">
        <v>330</v>
      </c>
      <c r="DYK37" s="49"/>
      <c r="DYL37" s="64">
        <f t="shared" si="1334"/>
        <v>550</v>
      </c>
      <c r="DYM37" s="68">
        <f t="shared" si="1335"/>
        <v>91.666666666666671</v>
      </c>
      <c r="DYN37" s="48">
        <v>0</v>
      </c>
      <c r="DYO37" s="49">
        <v>0</v>
      </c>
      <c r="DYP37" s="49">
        <v>0</v>
      </c>
      <c r="DYQ37" s="49">
        <v>0</v>
      </c>
      <c r="DYR37" s="49"/>
      <c r="DYS37" s="49"/>
      <c r="DYT37" s="64">
        <f t="shared" si="1336"/>
        <v>0</v>
      </c>
      <c r="DYU37" s="68">
        <f t="shared" si="1337"/>
        <v>0</v>
      </c>
      <c r="DYV37" s="48">
        <v>220</v>
      </c>
      <c r="DYW37" s="49">
        <v>0</v>
      </c>
      <c r="DYX37" s="49">
        <v>0</v>
      </c>
      <c r="DYY37" s="49">
        <v>337</v>
      </c>
      <c r="DYZ37" s="49">
        <v>0</v>
      </c>
      <c r="DZA37" s="49">
        <v>0</v>
      </c>
      <c r="DZB37" s="64">
        <f t="shared" si="1338"/>
        <v>557</v>
      </c>
      <c r="DZC37" s="68">
        <f t="shared" si="1339"/>
        <v>92.833333333333329</v>
      </c>
      <c r="DZD37" s="48">
        <v>0</v>
      </c>
      <c r="DZE37" s="49">
        <v>332</v>
      </c>
      <c r="DZF37" s="49">
        <v>0</v>
      </c>
      <c r="DZG37" s="49">
        <v>0</v>
      </c>
      <c r="DZH37" s="49">
        <v>226</v>
      </c>
      <c r="DZI37" s="49">
        <v>0</v>
      </c>
      <c r="DZJ37" s="64">
        <f t="shared" si="1340"/>
        <v>558</v>
      </c>
      <c r="DZK37" s="68">
        <f t="shared" si="1341"/>
        <v>93</v>
      </c>
      <c r="DZL37" s="48">
        <v>0</v>
      </c>
      <c r="DZM37" s="49">
        <v>0</v>
      </c>
      <c r="DZN37" s="49"/>
      <c r="DZO37" s="49">
        <v>92</v>
      </c>
      <c r="DZP37" s="49">
        <v>0</v>
      </c>
      <c r="DZQ37" s="49">
        <v>0</v>
      </c>
      <c r="DZR37" s="64">
        <f t="shared" si="1342"/>
        <v>92</v>
      </c>
      <c r="DZS37" s="68">
        <f t="shared" si="1343"/>
        <v>15.333333333333334</v>
      </c>
      <c r="DZT37" s="48">
        <v>328</v>
      </c>
      <c r="DZU37" s="49">
        <v>0</v>
      </c>
      <c r="DZV37" s="49"/>
      <c r="DZW37" s="49">
        <v>0</v>
      </c>
      <c r="DZX37" s="49">
        <v>412</v>
      </c>
      <c r="DZY37" s="49">
        <v>0</v>
      </c>
      <c r="DZZ37" s="64">
        <f t="shared" si="1344"/>
        <v>740</v>
      </c>
      <c r="EAA37" s="68">
        <f t="shared" si="1345"/>
        <v>123.33333333333333</v>
      </c>
      <c r="EAB37" s="48"/>
      <c r="EAC37" s="49">
        <v>219</v>
      </c>
      <c r="EAD37" s="49">
        <v>0</v>
      </c>
      <c r="EAE37" s="49"/>
      <c r="EAF37" s="49">
        <v>0</v>
      </c>
      <c r="EAG37" s="49">
        <v>0</v>
      </c>
      <c r="EAH37" s="64">
        <f t="shared" si="1346"/>
        <v>219</v>
      </c>
      <c r="EAI37" s="68">
        <f t="shared" si="1347"/>
        <v>36.5</v>
      </c>
      <c r="EAJ37" s="48">
        <v>222</v>
      </c>
      <c r="EAK37" s="49">
        <v>0</v>
      </c>
      <c r="EAL37" s="49">
        <v>0</v>
      </c>
      <c r="EAM37" s="49">
        <v>0</v>
      </c>
      <c r="EAN37" s="49">
        <v>0</v>
      </c>
      <c r="EAO37" s="49">
        <v>222</v>
      </c>
      <c r="EAP37" s="64">
        <f t="shared" si="1348"/>
        <v>444</v>
      </c>
      <c r="EAQ37" s="68">
        <f t="shared" si="1349"/>
        <v>74</v>
      </c>
      <c r="EAR37" s="48">
        <v>0</v>
      </c>
      <c r="EAS37" s="49">
        <v>0</v>
      </c>
      <c r="EAT37" s="49">
        <v>0</v>
      </c>
      <c r="EAU37" s="49">
        <v>0</v>
      </c>
      <c r="EAV37" s="49">
        <v>0</v>
      </c>
      <c r="EAW37" s="49">
        <v>362</v>
      </c>
      <c r="EAX37" s="64">
        <f t="shared" si="1350"/>
        <v>362</v>
      </c>
      <c r="EAY37" s="68">
        <f t="shared" si="1351"/>
        <v>60.333333333333336</v>
      </c>
      <c r="EAZ37" s="48">
        <v>0</v>
      </c>
      <c r="EBA37" s="49"/>
      <c r="EBB37" s="49">
        <v>0</v>
      </c>
      <c r="EBC37" s="49">
        <v>0</v>
      </c>
      <c r="EBD37" s="49">
        <v>112</v>
      </c>
      <c r="EBE37" s="49">
        <v>0</v>
      </c>
      <c r="EBF37" s="64">
        <f t="shared" si="1352"/>
        <v>112</v>
      </c>
      <c r="EBG37" s="68">
        <f t="shared" si="1353"/>
        <v>18.666666666666668</v>
      </c>
      <c r="EBH37" s="48">
        <v>0</v>
      </c>
      <c r="EBI37" s="49">
        <v>0</v>
      </c>
      <c r="EBJ37" s="49">
        <v>0</v>
      </c>
      <c r="EBK37" s="49">
        <v>112</v>
      </c>
      <c r="EBL37" s="49">
        <v>0</v>
      </c>
      <c r="EBM37" s="49">
        <v>0</v>
      </c>
      <c r="EBN37" s="64">
        <f t="shared" si="1354"/>
        <v>112</v>
      </c>
      <c r="EBO37" s="68">
        <f t="shared" si="1355"/>
        <v>18.666666666666668</v>
      </c>
      <c r="EBP37" s="48">
        <v>223</v>
      </c>
      <c r="EBQ37" s="49">
        <v>225</v>
      </c>
      <c r="EBR37" s="49"/>
      <c r="EBS37" s="49">
        <v>0</v>
      </c>
      <c r="EBT37" s="49"/>
      <c r="EBU37" s="49"/>
      <c r="EBV37" s="64">
        <f t="shared" si="1356"/>
        <v>448</v>
      </c>
      <c r="EBW37" s="68">
        <f t="shared" si="1357"/>
        <v>74.666666666666671</v>
      </c>
      <c r="EBX37" s="48">
        <v>0</v>
      </c>
      <c r="EBY37" s="49">
        <v>229</v>
      </c>
      <c r="EBZ37" s="49">
        <v>0</v>
      </c>
      <c r="ECA37" s="49"/>
      <c r="ECB37" s="49">
        <v>439</v>
      </c>
      <c r="ECC37" s="49">
        <v>300</v>
      </c>
      <c r="ECD37" s="64">
        <f t="shared" si="1358"/>
        <v>968</v>
      </c>
      <c r="ECE37" s="68">
        <f t="shared" si="1359"/>
        <v>161.33333333333334</v>
      </c>
      <c r="ECF37" s="48">
        <v>0</v>
      </c>
      <c r="ECG37" s="49">
        <v>0</v>
      </c>
      <c r="ECH37" s="49">
        <v>0</v>
      </c>
      <c r="ECI37" s="49">
        <v>0</v>
      </c>
      <c r="ECJ37" s="49">
        <v>0</v>
      </c>
      <c r="ECK37" s="49">
        <v>220</v>
      </c>
      <c r="ECL37" s="64">
        <f t="shared" si="1360"/>
        <v>220</v>
      </c>
      <c r="ECM37" s="68">
        <f t="shared" si="1361"/>
        <v>36.666666666666664</v>
      </c>
      <c r="ECN37" s="48">
        <v>0</v>
      </c>
      <c r="ECO37" s="49">
        <v>329</v>
      </c>
      <c r="ECP37" s="49">
        <v>0</v>
      </c>
      <c r="ECQ37" s="49"/>
      <c r="ECR37" s="49">
        <v>0</v>
      </c>
      <c r="ECS37" s="49">
        <v>0</v>
      </c>
      <c r="ECT37" s="64">
        <f t="shared" si="1362"/>
        <v>329</v>
      </c>
      <c r="ECU37" s="68">
        <f t="shared" si="1363"/>
        <v>54.833333333333336</v>
      </c>
      <c r="ECV37" s="48">
        <v>330</v>
      </c>
      <c r="ECW37" s="49">
        <v>0</v>
      </c>
      <c r="ECX37" s="49">
        <v>0</v>
      </c>
      <c r="ECY37" s="49">
        <v>0</v>
      </c>
      <c r="ECZ37" s="49"/>
      <c r="EDA37" s="49"/>
      <c r="EDB37" s="64">
        <f t="shared" si="1364"/>
        <v>330</v>
      </c>
      <c r="EDC37" s="68">
        <f t="shared" si="1365"/>
        <v>55</v>
      </c>
      <c r="EDD37" s="48"/>
      <c r="EDE37" s="49">
        <v>223</v>
      </c>
      <c r="EDF37" s="49">
        <v>0</v>
      </c>
      <c r="EDG37" s="49">
        <v>0</v>
      </c>
      <c r="EDH37" s="49">
        <v>329</v>
      </c>
      <c r="EDI37" s="49"/>
      <c r="EDJ37" s="64">
        <f t="shared" si="1366"/>
        <v>552</v>
      </c>
      <c r="EDK37" s="68">
        <f t="shared" si="1367"/>
        <v>92</v>
      </c>
      <c r="EDL37" s="48">
        <v>0</v>
      </c>
      <c r="EDM37" s="49">
        <v>0</v>
      </c>
      <c r="EDN37" s="49"/>
      <c r="EDO37" s="49">
        <v>0</v>
      </c>
      <c r="EDP37" s="49">
        <v>0</v>
      </c>
      <c r="EDQ37" s="49">
        <v>0</v>
      </c>
      <c r="EDR37" s="64">
        <f t="shared" si="1368"/>
        <v>0</v>
      </c>
      <c r="EDS37" s="68">
        <f t="shared" si="1369"/>
        <v>0</v>
      </c>
      <c r="EDT37" s="48">
        <v>219</v>
      </c>
      <c r="EDU37" s="49">
        <v>0</v>
      </c>
      <c r="EDV37" s="49">
        <v>0</v>
      </c>
      <c r="EDW37" s="49">
        <v>0</v>
      </c>
      <c r="EDX37" s="49">
        <v>219</v>
      </c>
      <c r="EDY37" s="49"/>
      <c r="EDZ37" s="64">
        <f t="shared" si="1370"/>
        <v>438</v>
      </c>
      <c r="EEA37" s="68">
        <f t="shared" si="1371"/>
        <v>73</v>
      </c>
      <c r="EEB37" s="48">
        <v>0</v>
      </c>
      <c r="EEC37" s="49">
        <v>0</v>
      </c>
      <c r="EED37" s="49">
        <v>0</v>
      </c>
      <c r="EEE37" s="49">
        <v>0</v>
      </c>
      <c r="EEF37" s="49">
        <v>442</v>
      </c>
      <c r="EEG37" s="49"/>
      <c r="EEH37" s="64">
        <f t="shared" si="1372"/>
        <v>442</v>
      </c>
      <c r="EEI37" s="68">
        <f t="shared" si="1373"/>
        <v>73.666666666666671</v>
      </c>
      <c r="EEJ37" s="48">
        <v>0</v>
      </c>
      <c r="EEK37" s="49">
        <v>0</v>
      </c>
      <c r="EEL37" s="49">
        <v>0</v>
      </c>
      <c r="EEM37" s="49">
        <v>0</v>
      </c>
      <c r="EEN37" s="49">
        <v>0</v>
      </c>
      <c r="EEO37" s="49">
        <v>0</v>
      </c>
      <c r="EEP37" s="64">
        <f t="shared" si="1374"/>
        <v>0</v>
      </c>
      <c r="EEQ37" s="68">
        <f t="shared" si="1375"/>
        <v>0</v>
      </c>
      <c r="EER37" s="48">
        <v>0</v>
      </c>
      <c r="EES37" s="49">
        <v>0</v>
      </c>
      <c r="EET37" s="49">
        <v>220</v>
      </c>
      <c r="EEU37" s="49">
        <v>0</v>
      </c>
      <c r="EEV37" s="49">
        <v>0</v>
      </c>
      <c r="EEW37" s="49"/>
      <c r="EEX37" s="64">
        <f t="shared" si="1376"/>
        <v>220</v>
      </c>
      <c r="EEY37" s="68">
        <f t="shared" si="1377"/>
        <v>36.666666666666664</v>
      </c>
      <c r="EEZ37" s="48">
        <v>0</v>
      </c>
      <c r="EFA37" s="49"/>
      <c r="EFB37" s="49">
        <v>229</v>
      </c>
      <c r="EFC37" s="49">
        <v>0</v>
      </c>
      <c r="EFD37" s="49">
        <v>0</v>
      </c>
      <c r="EFE37" s="49">
        <v>0</v>
      </c>
      <c r="EFF37" s="64">
        <f t="shared" si="1378"/>
        <v>229</v>
      </c>
      <c r="EFG37" s="68">
        <f t="shared" si="1379"/>
        <v>38.166666666666664</v>
      </c>
      <c r="EFH37" s="48">
        <v>0</v>
      </c>
      <c r="EFI37" s="49">
        <v>0</v>
      </c>
      <c r="EFJ37" s="49">
        <v>0</v>
      </c>
      <c r="EFK37" s="49">
        <v>0</v>
      </c>
      <c r="EFL37" s="49">
        <v>344</v>
      </c>
      <c r="EFM37" s="49">
        <v>0</v>
      </c>
      <c r="EFN37" s="64">
        <f t="shared" si="1380"/>
        <v>344</v>
      </c>
      <c r="EFO37" s="68">
        <f t="shared" si="1381"/>
        <v>57.333333333333336</v>
      </c>
      <c r="EFP37" s="48">
        <v>0</v>
      </c>
      <c r="EFQ37" s="49">
        <v>229</v>
      </c>
      <c r="EFR37" s="49"/>
      <c r="EFS37" s="49">
        <v>0</v>
      </c>
      <c r="EFT37" s="49">
        <v>0</v>
      </c>
      <c r="EFU37" s="49">
        <v>0</v>
      </c>
      <c r="EFV37" s="64">
        <f t="shared" si="1382"/>
        <v>229</v>
      </c>
      <c r="EFW37" s="68">
        <f t="shared" si="1383"/>
        <v>38.166666666666664</v>
      </c>
      <c r="EFX37" s="48">
        <v>0</v>
      </c>
      <c r="EFY37" s="49">
        <v>220</v>
      </c>
      <c r="EFZ37" s="49"/>
      <c r="EGA37" s="49">
        <v>0</v>
      </c>
      <c r="EGB37" s="49">
        <v>0</v>
      </c>
      <c r="EGC37" s="49">
        <v>0</v>
      </c>
      <c r="EGD37" s="64">
        <f t="shared" si="1384"/>
        <v>220</v>
      </c>
      <c r="EGE37" s="68">
        <f t="shared" si="1385"/>
        <v>36.666666666666664</v>
      </c>
      <c r="EGF37" s="48">
        <v>341</v>
      </c>
      <c r="EGG37" s="49">
        <v>0</v>
      </c>
      <c r="EGH37" s="49"/>
      <c r="EGI37" s="49">
        <v>0</v>
      </c>
      <c r="EGJ37" s="49">
        <v>0</v>
      </c>
      <c r="EGK37" s="49">
        <v>0</v>
      </c>
      <c r="EGL37" s="64">
        <f t="shared" si="1386"/>
        <v>341</v>
      </c>
      <c r="EGM37" s="68">
        <f t="shared" si="1387"/>
        <v>56.833333333333336</v>
      </c>
      <c r="EGN37" s="48">
        <v>116</v>
      </c>
      <c r="EGO37" s="49">
        <v>0</v>
      </c>
      <c r="EGP37" s="49"/>
      <c r="EGQ37" s="49">
        <v>344</v>
      </c>
      <c r="EGR37" s="49">
        <v>0</v>
      </c>
      <c r="EGS37" s="49">
        <v>328</v>
      </c>
      <c r="EGT37" s="64">
        <f t="shared" si="1388"/>
        <v>788</v>
      </c>
      <c r="EGU37" s="68">
        <f t="shared" si="1389"/>
        <v>131.33333333333334</v>
      </c>
      <c r="EGV37" s="48">
        <v>0</v>
      </c>
      <c r="EGW37" s="49">
        <v>0</v>
      </c>
      <c r="EGX37" s="49">
        <v>0</v>
      </c>
      <c r="EGY37" s="49">
        <v>0</v>
      </c>
      <c r="EGZ37" s="49">
        <v>0</v>
      </c>
      <c r="EHA37" s="49">
        <v>220</v>
      </c>
      <c r="EHB37" s="64">
        <f t="shared" si="1390"/>
        <v>220</v>
      </c>
      <c r="EHC37" s="68">
        <f t="shared" si="1391"/>
        <v>36.666666666666664</v>
      </c>
      <c r="EHD37" s="48">
        <v>0</v>
      </c>
      <c r="EHE37" s="49">
        <v>329</v>
      </c>
      <c r="EHF37" s="49"/>
      <c r="EHG37" s="49">
        <v>0</v>
      </c>
      <c r="EHH37" s="49">
        <v>0</v>
      </c>
      <c r="EHI37" s="49">
        <v>0</v>
      </c>
      <c r="EHJ37" s="64">
        <f t="shared" si="1392"/>
        <v>329</v>
      </c>
      <c r="EHK37" s="68">
        <f t="shared" si="1393"/>
        <v>54.833333333333336</v>
      </c>
      <c r="EHL37" s="48">
        <v>334</v>
      </c>
      <c r="EHM37" s="49">
        <v>0</v>
      </c>
      <c r="EHN37" s="49"/>
      <c r="EHO37" s="49">
        <v>0</v>
      </c>
      <c r="EHP37" s="49"/>
      <c r="EHQ37" s="49">
        <v>337</v>
      </c>
      <c r="EHR37" s="64">
        <f t="shared" si="1394"/>
        <v>671</v>
      </c>
      <c r="EHS37" s="68">
        <f t="shared" si="1395"/>
        <v>111.83333333333333</v>
      </c>
      <c r="EHT37" s="48">
        <v>0</v>
      </c>
      <c r="EHU37" s="49">
        <v>0</v>
      </c>
      <c r="EHV37" s="49"/>
      <c r="EHW37" s="49">
        <v>330</v>
      </c>
      <c r="EHX37" s="49">
        <v>0</v>
      </c>
      <c r="EHY37" s="49">
        <v>0</v>
      </c>
      <c r="EHZ37" s="64">
        <f t="shared" si="1396"/>
        <v>330</v>
      </c>
      <c r="EIA37" s="68">
        <f t="shared" si="1397"/>
        <v>55</v>
      </c>
      <c r="EIB37" s="48">
        <v>390</v>
      </c>
      <c r="EIC37" s="49">
        <v>0</v>
      </c>
      <c r="EID37" s="49">
        <v>0</v>
      </c>
      <c r="EIE37" s="49">
        <v>0</v>
      </c>
      <c r="EIF37" s="49">
        <v>219</v>
      </c>
      <c r="EIG37" s="49">
        <v>0</v>
      </c>
      <c r="EIH37" s="64">
        <f t="shared" si="1398"/>
        <v>609</v>
      </c>
      <c r="EII37" s="68">
        <f t="shared" si="1399"/>
        <v>101.5</v>
      </c>
      <c r="EIJ37" s="48">
        <v>0</v>
      </c>
      <c r="EIK37" s="49">
        <v>330</v>
      </c>
      <c r="EIL37" s="49">
        <v>0</v>
      </c>
      <c r="EIM37" s="49">
        <v>0</v>
      </c>
      <c r="EIN37" s="49">
        <v>110</v>
      </c>
      <c r="EIO37" s="49">
        <v>0</v>
      </c>
      <c r="EIP37" s="64">
        <f t="shared" si="1400"/>
        <v>440</v>
      </c>
      <c r="EIQ37" s="68">
        <f t="shared" si="1401"/>
        <v>73.333333333333329</v>
      </c>
      <c r="EIR37" s="48">
        <v>0</v>
      </c>
      <c r="EIS37" s="49">
        <v>402</v>
      </c>
      <c r="EIT37" s="49">
        <v>0</v>
      </c>
      <c r="EIU37" s="49">
        <v>0</v>
      </c>
      <c r="EIV37" s="49">
        <v>0</v>
      </c>
      <c r="EIW37" s="49">
        <v>0</v>
      </c>
      <c r="EIX37" s="64">
        <f t="shared" si="1402"/>
        <v>402</v>
      </c>
      <c r="EIY37" s="68">
        <f t="shared" si="1403"/>
        <v>67</v>
      </c>
      <c r="EIZ37" s="48">
        <v>110</v>
      </c>
      <c r="EJA37" s="49">
        <v>0</v>
      </c>
      <c r="EJB37" s="49">
        <v>330</v>
      </c>
      <c r="EJC37" s="49">
        <v>0</v>
      </c>
      <c r="EJD37" s="49">
        <v>0</v>
      </c>
      <c r="EJE37" s="49">
        <v>500</v>
      </c>
      <c r="EJF37" s="64">
        <f t="shared" si="1404"/>
        <v>940</v>
      </c>
      <c r="EJG37" s="68">
        <f t="shared" si="1405"/>
        <v>156.66666666666666</v>
      </c>
      <c r="EJH37" s="48">
        <v>0</v>
      </c>
      <c r="EJI37" s="49">
        <v>0</v>
      </c>
      <c r="EJJ37" s="49">
        <v>220</v>
      </c>
      <c r="EJK37" s="49">
        <v>0</v>
      </c>
      <c r="EJL37" s="49"/>
      <c r="EJM37" s="49"/>
      <c r="EJN37" s="64">
        <f t="shared" si="1406"/>
        <v>220</v>
      </c>
      <c r="EJO37" s="68">
        <f t="shared" si="1407"/>
        <v>36.666666666666664</v>
      </c>
      <c r="EJP37" s="48">
        <v>439</v>
      </c>
      <c r="EJQ37" s="49">
        <v>0</v>
      </c>
      <c r="EJR37" s="49">
        <v>0</v>
      </c>
      <c r="EJS37" s="49">
        <v>0</v>
      </c>
      <c r="EJT37" s="49">
        <v>440</v>
      </c>
      <c r="EJU37" s="49">
        <v>0</v>
      </c>
      <c r="EJV37" s="64">
        <f t="shared" si="1408"/>
        <v>879</v>
      </c>
      <c r="EJW37" s="68">
        <f t="shared" si="1409"/>
        <v>146.5</v>
      </c>
      <c r="EJX37" s="48">
        <v>0</v>
      </c>
      <c r="EJY37" s="49">
        <v>0</v>
      </c>
      <c r="EJZ37" s="49">
        <v>0</v>
      </c>
      <c r="EKA37" s="49"/>
      <c r="EKB37" s="49">
        <v>0</v>
      </c>
      <c r="EKC37" s="49"/>
      <c r="EKD37" s="64">
        <f t="shared" si="1410"/>
        <v>0</v>
      </c>
      <c r="EKE37" s="68">
        <f t="shared" si="1411"/>
        <v>0</v>
      </c>
      <c r="EKF37" s="48">
        <v>0</v>
      </c>
      <c r="EKG37" s="49">
        <v>0</v>
      </c>
      <c r="EKH37" s="49">
        <v>0</v>
      </c>
      <c r="EKI37" s="49"/>
      <c r="EKJ37" s="49">
        <v>0</v>
      </c>
      <c r="EKK37" s="49">
        <v>0</v>
      </c>
      <c r="EKL37" s="64">
        <f t="shared" si="1412"/>
        <v>0</v>
      </c>
      <c r="EKM37" s="68">
        <f t="shared" si="1413"/>
        <v>0</v>
      </c>
      <c r="EKN37" s="48">
        <v>0</v>
      </c>
      <c r="EKO37" s="49">
        <v>221</v>
      </c>
      <c r="EKP37" s="49">
        <v>0</v>
      </c>
      <c r="EKQ37" s="49">
        <v>0</v>
      </c>
      <c r="EKR37" s="49">
        <v>218</v>
      </c>
      <c r="EKS37" s="49">
        <v>0</v>
      </c>
      <c r="EKT37" s="64">
        <f t="shared" si="1414"/>
        <v>439</v>
      </c>
      <c r="EKU37" s="184">
        <f t="shared" si="1415"/>
        <v>73.166666666666671</v>
      </c>
      <c r="EKV37" s="665"/>
      <c r="EKW37" s="195">
        <v>0</v>
      </c>
      <c r="EKX37" s="49">
        <v>0</v>
      </c>
      <c r="EKY37" s="49">
        <v>250</v>
      </c>
      <c r="EKZ37" s="49">
        <v>0</v>
      </c>
      <c r="ELA37" s="49">
        <v>0</v>
      </c>
      <c r="ELB37" s="49">
        <v>0</v>
      </c>
      <c r="ELC37" s="64">
        <f t="shared" si="1416"/>
        <v>250</v>
      </c>
      <c r="ELD37" s="211">
        <f t="shared" si="1417"/>
        <v>41.666666666666664</v>
      </c>
      <c r="ELE37" s="195">
        <v>701</v>
      </c>
      <c r="ELF37" s="49">
        <v>0</v>
      </c>
      <c r="ELG37" s="49">
        <v>0</v>
      </c>
      <c r="ELH37" s="49">
        <v>0</v>
      </c>
      <c r="ELI37" s="49">
        <v>0</v>
      </c>
      <c r="ELJ37" s="49">
        <v>0</v>
      </c>
      <c r="ELK37" s="64">
        <f t="shared" si="1418"/>
        <v>701</v>
      </c>
      <c r="ELL37" s="211">
        <f t="shared" si="1419"/>
        <v>116.83333333333333</v>
      </c>
      <c r="ELM37" s="195">
        <v>647</v>
      </c>
      <c r="ELN37" s="49">
        <v>0</v>
      </c>
      <c r="ELO37" s="49">
        <v>0</v>
      </c>
      <c r="ELP37" s="49">
        <v>330</v>
      </c>
      <c r="ELQ37" s="49">
        <v>0</v>
      </c>
      <c r="ELR37" s="49">
        <v>0</v>
      </c>
      <c r="ELS37" s="64">
        <f t="shared" si="1420"/>
        <v>977</v>
      </c>
      <c r="ELT37" s="211">
        <f t="shared" si="1421"/>
        <v>162.83333333333334</v>
      </c>
      <c r="ELU37" s="195">
        <v>600</v>
      </c>
      <c r="ELV37" s="49">
        <v>0</v>
      </c>
      <c r="ELW37" s="49">
        <v>0</v>
      </c>
      <c r="ELX37" s="49">
        <v>0</v>
      </c>
      <c r="ELY37" s="49">
        <v>0</v>
      </c>
      <c r="ELZ37" s="49">
        <v>0</v>
      </c>
      <c r="EMA37" s="64">
        <f t="shared" si="1422"/>
        <v>600</v>
      </c>
      <c r="EMB37" s="211">
        <f t="shared" si="1423"/>
        <v>100</v>
      </c>
      <c r="EMC37" s="195">
        <v>555</v>
      </c>
      <c r="EMD37" s="49">
        <v>0</v>
      </c>
      <c r="EME37" s="49">
        <v>600</v>
      </c>
      <c r="EMF37" s="49">
        <v>0</v>
      </c>
      <c r="EMG37" s="49"/>
      <c r="EMH37" s="49">
        <v>100</v>
      </c>
      <c r="EMI37" s="64">
        <f t="shared" si="1424"/>
        <v>1255</v>
      </c>
      <c r="EMJ37" s="211">
        <f t="shared" si="1425"/>
        <v>209.16666666666666</v>
      </c>
      <c r="EMK37" s="195">
        <v>560</v>
      </c>
      <c r="EML37" s="49">
        <v>0</v>
      </c>
      <c r="EMM37" s="49">
        <v>0</v>
      </c>
      <c r="EMN37" s="49">
        <v>111</v>
      </c>
      <c r="EMO37" s="49">
        <v>0</v>
      </c>
      <c r="EMP37" s="49">
        <v>0</v>
      </c>
      <c r="EMQ37" s="64">
        <f t="shared" si="1426"/>
        <v>671</v>
      </c>
      <c r="EMR37" s="211">
        <f t="shared" si="1427"/>
        <v>111.83333333333333</v>
      </c>
      <c r="EMS37" s="195">
        <v>879</v>
      </c>
      <c r="EMT37" s="49">
        <v>0</v>
      </c>
      <c r="EMU37" s="49">
        <v>0</v>
      </c>
      <c r="EMV37" s="49">
        <v>0</v>
      </c>
      <c r="EMW37" s="49">
        <v>691</v>
      </c>
      <c r="EMX37" s="49">
        <v>0</v>
      </c>
      <c r="EMY37" s="64">
        <f t="shared" si="1428"/>
        <v>1570</v>
      </c>
      <c r="EMZ37" s="211">
        <f t="shared" si="1429"/>
        <v>261.66666666666669</v>
      </c>
      <c r="ENA37" s="195">
        <v>794</v>
      </c>
      <c r="ENB37" s="49">
        <v>0</v>
      </c>
      <c r="ENC37" s="49">
        <v>0</v>
      </c>
      <c r="END37" s="49">
        <v>0</v>
      </c>
      <c r="ENE37" s="49">
        <v>339</v>
      </c>
      <c r="ENF37" s="49">
        <v>0</v>
      </c>
      <c r="ENG37" s="64">
        <f t="shared" si="1430"/>
        <v>1133</v>
      </c>
      <c r="ENH37" s="211">
        <f t="shared" si="1431"/>
        <v>188.83333333333334</v>
      </c>
      <c r="ENI37" s="195">
        <v>0</v>
      </c>
      <c r="ENJ37" s="49"/>
      <c r="ENK37" s="49">
        <v>199</v>
      </c>
      <c r="ENL37" s="49">
        <v>0</v>
      </c>
      <c r="ENM37" s="49">
        <v>0</v>
      </c>
      <c r="ENN37" s="49">
        <v>0</v>
      </c>
      <c r="ENO37" s="64">
        <f t="shared" si="1432"/>
        <v>199</v>
      </c>
      <c r="ENP37" s="211">
        <f t="shared" si="1433"/>
        <v>33.166666666666664</v>
      </c>
      <c r="ENQ37" s="195">
        <v>110</v>
      </c>
      <c r="ENR37" s="49"/>
      <c r="ENS37" s="49">
        <v>0</v>
      </c>
      <c r="ENT37" s="49">
        <v>0</v>
      </c>
      <c r="ENU37" s="49">
        <v>0</v>
      </c>
      <c r="ENV37" s="49">
        <v>110</v>
      </c>
      <c r="ENW37" s="64">
        <f t="shared" si="1434"/>
        <v>220</v>
      </c>
      <c r="ENX37" s="211">
        <f t="shared" si="1435"/>
        <v>36.666666666666664</v>
      </c>
      <c r="ENY37" s="195">
        <v>0</v>
      </c>
      <c r="ENZ37" s="49"/>
      <c r="EOA37" s="49">
        <v>220</v>
      </c>
      <c r="EOB37" s="49">
        <v>0</v>
      </c>
      <c r="EOC37" s="49">
        <v>0</v>
      </c>
      <c r="EOD37" s="49">
        <v>0</v>
      </c>
      <c r="EOE37" s="64">
        <f t="shared" si="1436"/>
        <v>220</v>
      </c>
      <c r="EOF37" s="211">
        <f t="shared" si="1437"/>
        <v>36.666666666666664</v>
      </c>
      <c r="EOG37" s="1"/>
      <c r="EOH37" s="195"/>
      <c r="EOI37" s="49">
        <v>220</v>
      </c>
      <c r="EOJ37" s="49">
        <v>0</v>
      </c>
      <c r="EOK37" s="49">
        <v>0</v>
      </c>
      <c r="EOL37" s="49">
        <v>0</v>
      </c>
      <c r="EOM37" s="49">
        <v>331</v>
      </c>
      <c r="EON37" s="184">
        <f t="shared" si="1438"/>
        <v>551</v>
      </c>
      <c r="EOO37" s="244">
        <v>0</v>
      </c>
      <c r="EOP37" s="49">
        <v>0</v>
      </c>
      <c r="EOQ37" s="49">
        <v>0</v>
      </c>
      <c r="EOR37" s="49">
        <v>0</v>
      </c>
      <c r="EOS37" s="49">
        <v>0</v>
      </c>
      <c r="EOT37" s="49">
        <v>0</v>
      </c>
      <c r="EOU37" s="64">
        <f t="shared" si="1439"/>
        <v>0</v>
      </c>
      <c r="EOV37" s="211">
        <f t="shared" si="1440"/>
        <v>0</v>
      </c>
      <c r="EOW37" s="195">
        <v>0</v>
      </c>
      <c r="EOX37" s="49">
        <v>321</v>
      </c>
      <c r="EOY37" s="49">
        <v>319</v>
      </c>
      <c r="EOZ37" s="49"/>
      <c r="EPA37" s="49">
        <v>0</v>
      </c>
      <c r="EPB37" s="49">
        <v>0</v>
      </c>
      <c r="EPC37" s="64">
        <f t="shared" si="1441"/>
        <v>640</v>
      </c>
      <c r="EPD37" s="211">
        <f t="shared" si="1442"/>
        <v>106.66666666666667</v>
      </c>
      <c r="EPE37" s="195">
        <v>0</v>
      </c>
      <c r="EPF37" s="49">
        <v>0</v>
      </c>
      <c r="EPG37" s="49">
        <v>0</v>
      </c>
      <c r="EPH37" s="49">
        <v>0</v>
      </c>
      <c r="EPI37" s="49">
        <v>0</v>
      </c>
      <c r="EPJ37" s="49">
        <v>0</v>
      </c>
      <c r="EPK37" s="64">
        <f t="shared" si="1443"/>
        <v>0</v>
      </c>
      <c r="EPL37" s="211">
        <f t="shared" si="1444"/>
        <v>0</v>
      </c>
      <c r="EPM37" s="195">
        <v>0</v>
      </c>
      <c r="EPN37" s="49">
        <v>0</v>
      </c>
      <c r="EPO37" s="49">
        <v>0</v>
      </c>
      <c r="EPP37" s="49">
        <v>0</v>
      </c>
      <c r="EPQ37" s="49">
        <v>242</v>
      </c>
      <c r="EPR37" s="49">
        <v>0</v>
      </c>
      <c r="EPS37" s="64">
        <f t="shared" si="1445"/>
        <v>242</v>
      </c>
      <c r="EPT37" s="211">
        <f t="shared" si="1446"/>
        <v>40.333333333333336</v>
      </c>
      <c r="EPU37" s="195">
        <v>0</v>
      </c>
      <c r="EPV37" s="49">
        <v>0</v>
      </c>
      <c r="EPW37" s="49">
        <v>0</v>
      </c>
      <c r="EPX37" s="49">
        <v>0</v>
      </c>
      <c r="EPY37" s="49">
        <f>SUMIF(SUMPK!$B:$B,$B:$B,SUMPK!$O:$O)</f>
        <v>0</v>
      </c>
      <c r="EPZ37" s="49">
        <v>0</v>
      </c>
      <c r="EQA37" s="64">
        <f t="shared" si="1447"/>
        <v>0</v>
      </c>
      <c r="EQB37" s="211">
        <f t="shared" si="1448"/>
        <v>0</v>
      </c>
      <c r="EQC37" s="195">
        <v>222</v>
      </c>
      <c r="EQD37" s="49">
        <v>0</v>
      </c>
      <c r="EQE37" s="49">
        <v>0</v>
      </c>
      <c r="EQF37" s="49">
        <v>0</v>
      </c>
      <c r="EQG37" s="49">
        <v>0</v>
      </c>
      <c r="EQH37" s="49"/>
      <c r="EQI37" s="64">
        <f t="shared" si="1449"/>
        <v>222</v>
      </c>
      <c r="EQJ37" s="211">
        <f t="shared" si="1450"/>
        <v>37</v>
      </c>
      <c r="EQK37" s="195">
        <v>0</v>
      </c>
      <c r="EQL37" s="49">
        <v>330</v>
      </c>
      <c r="EQM37" s="49">
        <v>0</v>
      </c>
      <c r="EQN37" s="49"/>
      <c r="EQO37" s="49">
        <v>0</v>
      </c>
      <c r="EQP37" s="49">
        <v>0</v>
      </c>
      <c r="EQQ37" s="64">
        <f t="shared" si="1451"/>
        <v>330</v>
      </c>
      <c r="EQR37" s="211">
        <f t="shared" si="1452"/>
        <v>55</v>
      </c>
      <c r="EQS37" s="195">
        <v>0</v>
      </c>
      <c r="EQT37" s="49">
        <v>109</v>
      </c>
      <c r="EQU37" s="49">
        <v>230</v>
      </c>
      <c r="EQV37" s="49">
        <v>0</v>
      </c>
      <c r="EQW37" s="49"/>
      <c r="EQX37" s="49">
        <v>0</v>
      </c>
      <c r="EQY37" s="64">
        <f t="shared" si="1453"/>
        <v>339</v>
      </c>
      <c r="EQZ37" s="211">
        <f t="shared" si="1454"/>
        <v>56.5</v>
      </c>
      <c r="ERA37" s="195">
        <v>0</v>
      </c>
      <c r="ERB37" s="49">
        <v>0</v>
      </c>
      <c r="ERC37" s="49">
        <v>0</v>
      </c>
      <c r="ERD37" s="49">
        <v>879</v>
      </c>
      <c r="ERE37" s="49">
        <v>0</v>
      </c>
      <c r="ERF37" s="49"/>
      <c r="ERG37" s="64">
        <f t="shared" si="1455"/>
        <v>879</v>
      </c>
      <c r="ERH37" s="211">
        <f t="shared" si="1456"/>
        <v>146.5</v>
      </c>
      <c r="ERI37" s="195"/>
      <c r="ERJ37" s="49">
        <v>0</v>
      </c>
      <c r="ERK37" s="49">
        <v>0</v>
      </c>
      <c r="ERL37" s="49">
        <v>227</v>
      </c>
      <c r="ERM37" s="49">
        <v>0</v>
      </c>
      <c r="ERN37" s="49">
        <v>0</v>
      </c>
      <c r="ERO37" s="64">
        <f t="shared" si="1457"/>
        <v>227</v>
      </c>
      <c r="ERP37" s="211">
        <f t="shared" si="1458"/>
        <v>37.833333333333336</v>
      </c>
      <c r="ERQ37" s="195"/>
      <c r="ERR37" s="49">
        <v>0</v>
      </c>
      <c r="ERS37" s="49"/>
      <c r="ERT37" s="49">
        <v>220</v>
      </c>
      <c r="ERU37" s="49">
        <v>0</v>
      </c>
      <c r="ERV37" s="49">
        <v>0</v>
      </c>
      <c r="ERW37" s="64">
        <f t="shared" si="1459"/>
        <v>220</v>
      </c>
      <c r="ERX37" s="211">
        <f t="shared" si="1460"/>
        <v>36.666666666666664</v>
      </c>
      <c r="ERY37" s="195">
        <v>0</v>
      </c>
      <c r="ERZ37" s="49">
        <v>0</v>
      </c>
      <c r="ESA37" s="49">
        <v>0</v>
      </c>
      <c r="ESB37" s="49">
        <v>0</v>
      </c>
      <c r="ESC37" s="49">
        <v>372</v>
      </c>
      <c r="ESD37" s="49">
        <v>0</v>
      </c>
      <c r="ESE37" s="64">
        <f t="shared" si="1461"/>
        <v>372</v>
      </c>
      <c r="ESF37" s="211">
        <f t="shared" si="1462"/>
        <v>62</v>
      </c>
      <c r="ESG37" s="195">
        <v>570</v>
      </c>
      <c r="ESH37" s="49">
        <v>0</v>
      </c>
      <c r="ESI37" s="49">
        <v>0</v>
      </c>
      <c r="ESJ37" s="49">
        <v>0</v>
      </c>
      <c r="ESK37" s="49"/>
      <c r="ESL37" s="49">
        <v>0</v>
      </c>
      <c r="ESM37" s="64">
        <f t="shared" si="1463"/>
        <v>570</v>
      </c>
      <c r="ESN37" s="211">
        <f t="shared" si="1464"/>
        <v>95</v>
      </c>
      <c r="ESO37" s="458">
        <v>0</v>
      </c>
      <c r="ESP37" s="83">
        <v>0</v>
      </c>
      <c r="ESQ37" s="83">
        <v>0</v>
      </c>
      <c r="ESR37" s="83">
        <v>0</v>
      </c>
      <c r="ESS37" s="83">
        <v>0</v>
      </c>
      <c r="EST37" s="83"/>
      <c r="ESU37" s="64">
        <f t="shared" si="1465"/>
        <v>0</v>
      </c>
      <c r="ESV37" s="211">
        <f t="shared" si="1466"/>
        <v>0</v>
      </c>
      <c r="ESW37" s="195"/>
      <c r="ESX37" s="49">
        <v>0</v>
      </c>
      <c r="ESY37" s="49">
        <v>0</v>
      </c>
      <c r="ESZ37" s="49">
        <v>0</v>
      </c>
      <c r="ETA37" s="49">
        <v>0</v>
      </c>
      <c r="ETB37" s="49">
        <v>0</v>
      </c>
      <c r="ETC37" s="808">
        <f t="shared" si="1467"/>
        <v>0</v>
      </c>
      <c r="ETD37" s="211">
        <f t="shared" si="1468"/>
        <v>0</v>
      </c>
      <c r="ETE37" s="195">
        <v>0</v>
      </c>
      <c r="ETF37" s="49">
        <v>0</v>
      </c>
      <c r="ETG37" s="49">
        <v>339</v>
      </c>
      <c r="ETH37" s="49">
        <v>0</v>
      </c>
      <c r="ETI37" s="49">
        <v>0</v>
      </c>
      <c r="ETJ37" s="49">
        <v>344</v>
      </c>
      <c r="ETK37" s="808">
        <f t="shared" si="1469"/>
        <v>683</v>
      </c>
      <c r="ETL37" s="211">
        <f t="shared" si="1470"/>
        <v>113.83333333333333</v>
      </c>
      <c r="ETM37" s="814">
        <v>0</v>
      </c>
      <c r="ETN37" s="815">
        <v>0</v>
      </c>
      <c r="ETO37" s="815">
        <v>0</v>
      </c>
      <c r="ETP37" s="815">
        <v>0</v>
      </c>
      <c r="ETQ37" s="815">
        <v>0</v>
      </c>
      <c r="ETR37" s="815">
        <v>0</v>
      </c>
      <c r="ETS37" s="808">
        <f t="shared" si="1471"/>
        <v>0</v>
      </c>
      <c r="ETT37" s="211">
        <f t="shared" si="1472"/>
        <v>0</v>
      </c>
      <c r="ETU37" s="458">
        <v>0</v>
      </c>
      <c r="ETV37" s="83">
        <v>330</v>
      </c>
      <c r="ETW37" s="83">
        <v>584</v>
      </c>
      <c r="ETX37" s="83">
        <v>0</v>
      </c>
      <c r="ETY37" s="83">
        <v>0</v>
      </c>
      <c r="ETZ37" s="83">
        <v>0</v>
      </c>
      <c r="EUA37" s="808">
        <f t="shared" si="1473"/>
        <v>914</v>
      </c>
      <c r="EUB37" s="211">
        <f t="shared" si="1474"/>
        <v>152.33333333333334</v>
      </c>
      <c r="EUC37" s="458"/>
      <c r="EUD37" s="83">
        <v>0</v>
      </c>
      <c r="EUE37" s="83"/>
      <c r="EUF37" s="83">
        <v>0</v>
      </c>
      <c r="EUG37" s="83">
        <v>0</v>
      </c>
      <c r="EUH37" s="83">
        <v>344</v>
      </c>
      <c r="EUI37" s="808">
        <f t="shared" si="1475"/>
        <v>344</v>
      </c>
      <c r="EUJ37" s="211">
        <f t="shared" si="1476"/>
        <v>57.333333333333336</v>
      </c>
      <c r="EUK37" s="195"/>
      <c r="EUL37" s="49">
        <v>0</v>
      </c>
      <c r="EUM37" s="49">
        <v>0</v>
      </c>
      <c r="EUN37" s="49">
        <v>0</v>
      </c>
      <c r="EUO37" s="49">
        <v>0</v>
      </c>
      <c r="EUP37" s="49">
        <v>0</v>
      </c>
      <c r="EUQ37" s="808">
        <f t="shared" si="1477"/>
        <v>0</v>
      </c>
      <c r="EUR37" s="211">
        <f t="shared" si="1478"/>
        <v>0</v>
      </c>
      <c r="EUS37" s="195">
        <v>0</v>
      </c>
      <c r="EUT37" s="49">
        <v>0</v>
      </c>
      <c r="EUU37" s="49">
        <v>6</v>
      </c>
      <c r="EUV37" s="49">
        <v>0</v>
      </c>
      <c r="EUW37" s="49">
        <v>0</v>
      </c>
      <c r="EUX37" s="49"/>
      <c r="EUY37" s="808">
        <f t="shared" si="1479"/>
        <v>6</v>
      </c>
      <c r="EUZ37" s="211">
        <f t="shared" si="1480"/>
        <v>1</v>
      </c>
      <c r="EVA37" s="195">
        <v>0</v>
      </c>
      <c r="EVB37" s="49">
        <v>0</v>
      </c>
      <c r="EVC37" s="49">
        <v>0</v>
      </c>
      <c r="EVD37" s="49"/>
      <c r="EVE37" s="49">
        <v>113</v>
      </c>
      <c r="EVF37" s="49"/>
      <c r="EVG37" s="808">
        <f t="shared" si="1481"/>
        <v>113</v>
      </c>
      <c r="EVH37" s="211">
        <f t="shared" si="1482"/>
        <v>18.833333333333332</v>
      </c>
      <c r="EVI37" s="195">
        <v>0</v>
      </c>
      <c r="EVJ37" s="49">
        <v>0</v>
      </c>
      <c r="EVK37" s="49">
        <f>SUMIF(SUMPK!$B:$B,$B:$B,SUMPK!$O:$O)</f>
        <v>0</v>
      </c>
      <c r="EVL37" s="49"/>
      <c r="EVM37" s="49"/>
      <c r="EVN37" s="49">
        <v>0</v>
      </c>
      <c r="EVO37" s="808">
        <f t="shared" si="1483"/>
        <v>0</v>
      </c>
      <c r="EVP37" s="211">
        <f t="shared" si="1484"/>
        <v>0</v>
      </c>
      <c r="EVQ37" s="195">
        <v>102</v>
      </c>
      <c r="EVR37" s="49">
        <v>0</v>
      </c>
      <c r="EVS37" s="49">
        <v>0</v>
      </c>
      <c r="EVT37" s="49"/>
      <c r="EVU37" s="49">
        <v>0</v>
      </c>
      <c r="EVV37" s="49">
        <v>0</v>
      </c>
      <c r="EVW37" s="808">
        <f t="shared" si="1485"/>
        <v>102</v>
      </c>
      <c r="EVX37" s="211">
        <f t="shared" si="1486"/>
        <v>17</v>
      </c>
      <c r="EVY37" s="195">
        <v>0</v>
      </c>
      <c r="EVZ37" s="49">
        <v>0</v>
      </c>
      <c r="EWA37" s="49">
        <v>0</v>
      </c>
      <c r="EWB37" s="49">
        <v>0</v>
      </c>
      <c r="EWC37" s="49">
        <v>115</v>
      </c>
      <c r="EWD37" s="49"/>
      <c r="EWE37" s="808">
        <f t="shared" si="1487"/>
        <v>115</v>
      </c>
      <c r="EWF37" s="211">
        <f t="shared" si="1488"/>
        <v>19.166666666666668</v>
      </c>
      <c r="EWG37" s="195">
        <v>0</v>
      </c>
      <c r="EWH37" s="49">
        <v>0</v>
      </c>
      <c r="EWI37" s="49"/>
      <c r="EWJ37" s="49">
        <v>0</v>
      </c>
      <c r="EWK37" s="49">
        <v>101</v>
      </c>
      <c r="EWL37" s="49"/>
      <c r="EWM37" s="808">
        <f t="shared" si="1489"/>
        <v>101</v>
      </c>
      <c r="EWN37" s="211">
        <f t="shared" si="1490"/>
        <v>16.833333333333332</v>
      </c>
      <c r="EWO37" s="195">
        <v>0</v>
      </c>
      <c r="EWP37" s="49"/>
      <c r="EWQ37" s="49"/>
      <c r="EWR37" s="49">
        <v>0</v>
      </c>
      <c r="EWS37" s="49">
        <v>0</v>
      </c>
      <c r="EWT37" s="49">
        <v>0</v>
      </c>
      <c r="EWU37" s="808">
        <f t="shared" si="1491"/>
        <v>0</v>
      </c>
      <c r="EWV37" s="211">
        <f t="shared" si="1492"/>
        <v>0</v>
      </c>
      <c r="EWW37" s="195"/>
      <c r="EWX37" s="49"/>
      <c r="EWY37" s="49">
        <v>530</v>
      </c>
      <c r="EWZ37" s="49">
        <v>0</v>
      </c>
      <c r="EXA37" s="49">
        <v>0</v>
      </c>
      <c r="EXB37" s="49"/>
      <c r="EXC37" s="808">
        <f t="shared" si="1493"/>
        <v>530</v>
      </c>
      <c r="EXD37" s="211">
        <f t="shared" si="1494"/>
        <v>88.333333333333329</v>
      </c>
      <c r="EXE37" s="195"/>
      <c r="EXF37" s="49">
        <v>0</v>
      </c>
      <c r="EXG37" s="49">
        <v>0</v>
      </c>
      <c r="EXH37" s="49"/>
      <c r="EXI37" s="49">
        <v>0</v>
      </c>
      <c r="EXJ37" s="49">
        <v>0</v>
      </c>
      <c r="EXK37" s="808">
        <f t="shared" si="1495"/>
        <v>0</v>
      </c>
      <c r="EXL37" s="211">
        <f t="shared" si="1496"/>
        <v>0</v>
      </c>
      <c r="EXM37" s="458">
        <v>0</v>
      </c>
      <c r="EXN37" s="83">
        <v>0</v>
      </c>
      <c r="EXO37" s="83">
        <v>0</v>
      </c>
      <c r="EXP37" s="83">
        <v>0</v>
      </c>
      <c r="EXQ37" s="83"/>
      <c r="EXR37" s="83">
        <v>0</v>
      </c>
      <c r="EXS37" s="808">
        <f t="shared" si="1497"/>
        <v>0</v>
      </c>
      <c r="EXT37" s="211">
        <f t="shared" si="1498"/>
        <v>0</v>
      </c>
      <c r="EXU37" s="195">
        <v>40</v>
      </c>
      <c r="EXV37" s="49">
        <v>0</v>
      </c>
      <c r="EXW37" s="49">
        <v>0</v>
      </c>
      <c r="EXX37" s="49">
        <v>0</v>
      </c>
      <c r="EXY37" s="49">
        <v>0</v>
      </c>
      <c r="EXZ37" s="49">
        <v>0</v>
      </c>
      <c r="EYA37" s="808">
        <f t="shared" si="1499"/>
        <v>40</v>
      </c>
      <c r="EYB37" s="211">
        <f t="shared" si="1500"/>
        <v>6.666666666666667</v>
      </c>
      <c r="EYC37" s="195">
        <v>199</v>
      </c>
      <c r="EYD37" s="49"/>
      <c r="EYE37" s="49">
        <v>0</v>
      </c>
      <c r="EYF37" s="49"/>
      <c r="EYG37" s="49">
        <v>0</v>
      </c>
      <c r="EYH37" s="49">
        <v>0</v>
      </c>
      <c r="EYI37" s="808">
        <f t="shared" si="1501"/>
        <v>199</v>
      </c>
      <c r="EYJ37" s="211">
        <f t="shared" si="1502"/>
        <v>33.166666666666664</v>
      </c>
      <c r="EYK37" s="195">
        <v>0</v>
      </c>
      <c r="EYL37" s="49">
        <v>0</v>
      </c>
      <c r="EYM37" s="49">
        <v>0</v>
      </c>
      <c r="EYN37" s="49">
        <v>0</v>
      </c>
      <c r="EYO37" s="49">
        <v>0</v>
      </c>
      <c r="EYP37" s="49">
        <v>0</v>
      </c>
      <c r="EYQ37" s="808">
        <f t="shared" si="1503"/>
        <v>0</v>
      </c>
      <c r="EYR37" s="211">
        <f t="shared" si="1504"/>
        <v>0</v>
      </c>
      <c r="EYS37" s="195">
        <v>110</v>
      </c>
      <c r="EYT37" s="49">
        <v>0</v>
      </c>
      <c r="EYU37" s="49">
        <v>0</v>
      </c>
      <c r="EYV37" s="49">
        <v>0</v>
      </c>
      <c r="EYW37" s="49"/>
      <c r="EYX37" s="49"/>
      <c r="EYY37" s="872">
        <f t="shared" si="1505"/>
        <v>110</v>
      </c>
      <c r="EYZ37" s="873">
        <f t="shared" si="1506"/>
        <v>18.333333333333332</v>
      </c>
      <c r="EZA37" s="195">
        <v>100</v>
      </c>
      <c r="EZB37" s="49">
        <v>0</v>
      </c>
      <c r="EZC37" s="49">
        <v>0</v>
      </c>
      <c r="EZD37" s="49"/>
      <c r="EZE37" s="49">
        <v>0</v>
      </c>
      <c r="EZF37" s="49">
        <v>0</v>
      </c>
      <c r="EZG37" s="872">
        <f t="shared" si="1507"/>
        <v>100</v>
      </c>
      <c r="EZH37" s="873">
        <f t="shared" si="1508"/>
        <v>16.666666666666668</v>
      </c>
      <c r="EZI37" s="195">
        <v>0</v>
      </c>
      <c r="EZJ37" s="49">
        <v>520</v>
      </c>
      <c r="EZK37" s="49"/>
      <c r="EZL37" s="49">
        <v>0</v>
      </c>
      <c r="EZM37" s="49">
        <v>0</v>
      </c>
      <c r="EZN37" s="49">
        <v>399</v>
      </c>
      <c r="EZO37" s="872">
        <f t="shared" si="1509"/>
        <v>919</v>
      </c>
      <c r="EZP37" s="873">
        <f t="shared" si="1510"/>
        <v>153.16666666666666</v>
      </c>
      <c r="EZQ37" s="458">
        <v>0</v>
      </c>
      <c r="EZR37" s="83"/>
      <c r="EZS37" s="83">
        <v>0</v>
      </c>
      <c r="EZT37" s="83">
        <v>494</v>
      </c>
      <c r="EZU37" s="83">
        <v>0</v>
      </c>
      <c r="EZV37" s="83">
        <v>696</v>
      </c>
      <c r="EZW37" s="872">
        <f t="shared" si="1511"/>
        <v>1190</v>
      </c>
      <c r="EZX37" s="873">
        <f t="shared" si="1512"/>
        <v>198.33333333333334</v>
      </c>
      <c r="EZY37" s="195">
        <v>394</v>
      </c>
      <c r="EZZ37" s="49">
        <v>0</v>
      </c>
      <c r="FAA37" s="49">
        <v>398</v>
      </c>
      <c r="FAB37" s="49">
        <v>0</v>
      </c>
      <c r="FAC37" s="49">
        <v>0</v>
      </c>
      <c r="FAD37" s="49"/>
      <c r="FAE37" s="872">
        <f t="shared" si="1513"/>
        <v>792</v>
      </c>
      <c r="FAF37" s="873">
        <f t="shared" si="1514"/>
        <v>132</v>
      </c>
    </row>
    <row r="38" spans="1:4088" s="8" customFormat="1" ht="13.5" thickBot="1" x14ac:dyDescent="0.25">
      <c r="A38" s="21">
        <v>8</v>
      </c>
      <c r="B38" s="297" t="s">
        <v>34</v>
      </c>
      <c r="C38" s="725" t="s">
        <v>319</v>
      </c>
      <c r="D38" s="297">
        <v>25</v>
      </c>
      <c r="E38" s="24"/>
      <c r="F38" s="24">
        <v>967</v>
      </c>
      <c r="G38" s="24"/>
      <c r="H38" s="24"/>
      <c r="I38" s="24"/>
      <c r="J38" s="360">
        <f>SUMIF(SUMPK!$B:$B,$B:$B,SUMPK!$O:$O)</f>
        <v>0</v>
      </c>
      <c r="K38" s="24">
        <f t="shared" si="1228"/>
        <v>0</v>
      </c>
      <c r="L38" s="24">
        <f t="shared" si="1519"/>
        <v>967</v>
      </c>
      <c r="M38" s="15">
        <f t="shared" si="1641"/>
        <v>967</v>
      </c>
      <c r="N38" s="15">
        <v>251.83333333333334</v>
      </c>
      <c r="O38" s="276">
        <f t="shared" si="1231"/>
        <v>3.8398411647915287</v>
      </c>
      <c r="P38" s="712">
        <v>36.5</v>
      </c>
      <c r="Q38" s="276">
        <f t="shared" si="1520"/>
        <v>158.95890410958904</v>
      </c>
      <c r="R38" s="277">
        <f t="shared" si="1521"/>
        <v>15.384615384615385</v>
      </c>
      <c r="S38" s="222">
        <v>400</v>
      </c>
      <c r="T38" s="276">
        <f t="shared" si="1642"/>
        <v>62.854999999999997</v>
      </c>
      <c r="U38" s="278"/>
      <c r="V38" s="276">
        <f t="shared" si="1235"/>
        <v>62.854999999999997</v>
      </c>
      <c r="W38" s="279">
        <f t="shared" si="1236"/>
        <v>1</v>
      </c>
      <c r="X38" s="278"/>
      <c r="Y38" s="7"/>
      <c r="Z38" s="7"/>
      <c r="AA38" s="7"/>
      <c r="AB38" s="7"/>
      <c r="AC38" s="662">
        <v>18</v>
      </c>
      <c r="AD38" s="649"/>
      <c r="AE38" s="49"/>
      <c r="AF38" s="49"/>
      <c r="AG38" s="49"/>
      <c r="AH38" s="49"/>
      <c r="AI38" s="49"/>
      <c r="AJ38" s="42">
        <f t="shared" si="1906"/>
        <v>0</v>
      </c>
      <c r="AK38" s="43">
        <f t="shared" si="1907"/>
        <v>0</v>
      </c>
      <c r="AL38" s="48">
        <v>1000</v>
      </c>
      <c r="AM38" s="49"/>
      <c r="AN38" s="49"/>
      <c r="AO38" s="49"/>
      <c r="AP38" s="49"/>
      <c r="AQ38" s="49">
        <v>201</v>
      </c>
      <c r="AR38" s="42">
        <f t="shared" si="1908"/>
        <v>1201</v>
      </c>
      <c r="AS38" s="43">
        <f t="shared" si="1909"/>
        <v>200.16666666666666</v>
      </c>
      <c r="AT38" s="48"/>
      <c r="AU38" s="49">
        <v>411</v>
      </c>
      <c r="AV38" s="49"/>
      <c r="AW38" s="49"/>
      <c r="AX38" s="49"/>
      <c r="AY38" s="49"/>
      <c r="AZ38" s="42">
        <f t="shared" si="1910"/>
        <v>411</v>
      </c>
      <c r="BA38" s="43">
        <f t="shared" si="1911"/>
        <v>68.5</v>
      </c>
      <c r="BB38" s="48"/>
      <c r="BC38" s="49"/>
      <c r="BD38" s="49">
        <v>600</v>
      </c>
      <c r="BE38" s="49"/>
      <c r="BF38" s="49"/>
      <c r="BG38" s="49">
        <v>592</v>
      </c>
      <c r="BH38" s="42">
        <f t="shared" si="1912"/>
        <v>1192</v>
      </c>
      <c r="BI38" s="43">
        <f t="shared" si="1913"/>
        <v>198.66666666666666</v>
      </c>
      <c r="BJ38" s="48"/>
      <c r="BK38" s="49"/>
      <c r="BL38" s="49"/>
      <c r="BM38" s="49">
        <v>783</v>
      </c>
      <c r="BN38" s="49"/>
      <c r="BO38" s="49"/>
      <c r="BP38" s="42">
        <f t="shared" si="1914"/>
        <v>783</v>
      </c>
      <c r="BQ38" s="43">
        <f t="shared" si="1915"/>
        <v>130.5</v>
      </c>
      <c r="BR38" s="48"/>
      <c r="BS38" s="49"/>
      <c r="BT38" s="49">
        <v>600</v>
      </c>
      <c r="BU38" s="49"/>
      <c r="BV38" s="49"/>
      <c r="BW38" s="49"/>
      <c r="BX38" s="42">
        <f t="shared" si="1916"/>
        <v>600</v>
      </c>
      <c r="BY38" s="43">
        <f t="shared" si="1917"/>
        <v>100</v>
      </c>
      <c r="BZ38" s="48"/>
      <c r="CA38" s="49"/>
      <c r="CB38" s="49"/>
      <c r="CC38" s="49"/>
      <c r="CD38" s="49"/>
      <c r="CE38" s="49"/>
      <c r="CF38" s="42">
        <f t="shared" si="1918"/>
        <v>0</v>
      </c>
      <c r="CG38" s="43">
        <f t="shared" si="1919"/>
        <v>0</v>
      </c>
      <c r="CH38" s="48"/>
      <c r="CI38" s="49">
        <v>602</v>
      </c>
      <c r="CJ38" s="49"/>
      <c r="CK38" s="49"/>
      <c r="CL38" s="49"/>
      <c r="CM38" s="49">
        <v>156</v>
      </c>
      <c r="CN38" s="42">
        <f t="shared" si="1920"/>
        <v>758</v>
      </c>
      <c r="CO38" s="43">
        <f t="shared" si="1921"/>
        <v>126.33333333333333</v>
      </c>
      <c r="CP38" s="48">
        <v>635</v>
      </c>
      <c r="CQ38" s="49"/>
      <c r="CR38" s="49"/>
      <c r="CS38" s="49"/>
      <c r="CT38" s="49">
        <v>576</v>
      </c>
      <c r="CU38" s="49"/>
      <c r="CV38" s="42">
        <f t="shared" si="1922"/>
        <v>1211</v>
      </c>
      <c r="CW38" s="43">
        <f t="shared" si="1923"/>
        <v>201.83333333333334</v>
      </c>
      <c r="CX38" s="48"/>
      <c r="CY38" s="49"/>
      <c r="CZ38" s="49"/>
      <c r="DA38" s="49">
        <v>401</v>
      </c>
      <c r="DB38" s="49"/>
      <c r="DC38" s="49"/>
      <c r="DD38" s="42">
        <f t="shared" si="1924"/>
        <v>401</v>
      </c>
      <c r="DE38" s="43">
        <f t="shared" si="1925"/>
        <v>66.833333333333329</v>
      </c>
      <c r="DF38" s="48"/>
      <c r="DG38" s="49"/>
      <c r="DH38" s="49">
        <v>800</v>
      </c>
      <c r="DI38" s="49"/>
      <c r="DJ38" s="49"/>
      <c r="DK38" s="49"/>
      <c r="DL38" s="42">
        <f t="shared" si="1926"/>
        <v>800</v>
      </c>
      <c r="DM38" s="43">
        <f t="shared" si="1927"/>
        <v>133.33333333333334</v>
      </c>
      <c r="DN38" s="48">
        <v>210</v>
      </c>
      <c r="DO38" s="49"/>
      <c r="DP38" s="49"/>
      <c r="DQ38" s="49">
        <v>786</v>
      </c>
      <c r="DR38" s="49"/>
      <c r="DS38" s="49">
        <v>399</v>
      </c>
      <c r="DT38" s="42">
        <f t="shared" si="1928"/>
        <v>1395</v>
      </c>
      <c r="DU38" s="43">
        <f t="shared" si="1929"/>
        <v>232.5</v>
      </c>
      <c r="DV38" s="48"/>
      <c r="DW38" s="49"/>
      <c r="DX38" s="49"/>
      <c r="DY38" s="49"/>
      <c r="DZ38" s="49">
        <v>201</v>
      </c>
      <c r="EA38" s="49"/>
      <c r="EB38" s="42">
        <f t="shared" si="1930"/>
        <v>201</v>
      </c>
      <c r="EC38" s="43">
        <f t="shared" si="1931"/>
        <v>33.5</v>
      </c>
      <c r="ED38" s="48"/>
      <c r="EE38" s="49">
        <f>169+241</f>
        <v>410</v>
      </c>
      <c r="EF38" s="49"/>
      <c r="EG38" s="49"/>
      <c r="EH38" s="49"/>
      <c r="EI38" s="49">
        <v>793</v>
      </c>
      <c r="EJ38" s="42">
        <f t="shared" si="1932"/>
        <v>1203</v>
      </c>
      <c r="EK38" s="43">
        <f t="shared" si="1933"/>
        <v>200.5</v>
      </c>
      <c r="EL38" s="48"/>
      <c r="EM38" s="49"/>
      <c r="EN38" s="49">
        <v>394</v>
      </c>
      <c r="EO38" s="49"/>
      <c r="EP38" s="49"/>
      <c r="EQ38" s="49"/>
      <c r="ER38" s="42">
        <f t="shared" si="1934"/>
        <v>394</v>
      </c>
      <c r="ES38" s="43">
        <f t="shared" si="1935"/>
        <v>65.666666666666671</v>
      </c>
      <c r="ET38" s="48"/>
      <c r="EU38" s="49">
        <v>795</v>
      </c>
      <c r="EV38" s="49"/>
      <c r="EW38" s="49"/>
      <c r="EX38" s="49"/>
      <c r="EY38" s="49"/>
      <c r="EZ38" s="42">
        <f t="shared" si="1936"/>
        <v>795</v>
      </c>
      <c r="FA38" s="43">
        <f t="shared" si="1937"/>
        <v>132.5</v>
      </c>
      <c r="FB38" s="48"/>
      <c r="FC38" s="49">
        <v>656</v>
      </c>
      <c r="FD38" s="49"/>
      <c r="FE38" s="49"/>
      <c r="FF38" s="49">
        <v>569</v>
      </c>
      <c r="FG38" s="49"/>
      <c r="FH38" s="42">
        <f t="shared" si="1938"/>
        <v>1225</v>
      </c>
      <c r="FI38" s="43">
        <f t="shared" si="1939"/>
        <v>204.16666666666666</v>
      </c>
      <c r="FJ38" s="48"/>
      <c r="FK38" s="49"/>
      <c r="FL38" s="49"/>
      <c r="FM38" s="49">
        <v>400</v>
      </c>
      <c r="FN38" s="49"/>
      <c r="FO38" s="49"/>
      <c r="FP38" s="42">
        <f t="shared" si="1940"/>
        <v>400</v>
      </c>
      <c r="FQ38" s="43">
        <f t="shared" si="1941"/>
        <v>66.666666666666671</v>
      </c>
      <c r="FR38" s="48"/>
      <c r="FS38" s="49"/>
      <c r="FT38" s="49">
        <v>589</v>
      </c>
      <c r="FU38" s="49"/>
      <c r="FV38" s="49"/>
      <c r="FW38" s="49"/>
      <c r="FX38" s="42">
        <f t="shared" si="1942"/>
        <v>589</v>
      </c>
      <c r="FY38" s="43">
        <f t="shared" si="1943"/>
        <v>98.166666666666671</v>
      </c>
      <c r="FZ38" s="48"/>
      <c r="GA38" s="49">
        <v>400</v>
      </c>
      <c r="GB38" s="49"/>
      <c r="GC38" s="49"/>
      <c r="GD38" s="49"/>
      <c r="GE38" s="49">
        <v>802</v>
      </c>
      <c r="GF38" s="42">
        <f t="shared" si="1944"/>
        <v>1202</v>
      </c>
      <c r="GG38" s="43">
        <f t="shared" si="1945"/>
        <v>200.33333333333334</v>
      </c>
      <c r="GH38" s="48"/>
      <c r="GI38" s="49"/>
      <c r="GJ38" s="49"/>
      <c r="GK38" s="49">
        <v>198</v>
      </c>
      <c r="GL38" s="49"/>
      <c r="GM38" s="49">
        <v>611</v>
      </c>
      <c r="GN38" s="42">
        <f t="shared" si="1946"/>
        <v>809</v>
      </c>
      <c r="GO38" s="43">
        <f t="shared" si="1947"/>
        <v>134.83333333333334</v>
      </c>
      <c r="GP38" s="48"/>
      <c r="GQ38" s="49"/>
      <c r="GR38" s="49"/>
      <c r="GS38" s="49"/>
      <c r="GT38" s="49"/>
      <c r="GU38" s="49">
        <v>790</v>
      </c>
      <c r="GV38" s="42">
        <f t="shared" si="1948"/>
        <v>790</v>
      </c>
      <c r="GW38" s="43">
        <f t="shared" si="1949"/>
        <v>131.66666666666666</v>
      </c>
      <c r="GX38" s="48"/>
      <c r="GY38" s="49"/>
      <c r="GZ38" s="49"/>
      <c r="HA38" s="49"/>
      <c r="HB38" s="49"/>
      <c r="HC38" s="49"/>
      <c r="HD38" s="42">
        <f t="shared" si="1950"/>
        <v>0</v>
      </c>
      <c r="HE38" s="43">
        <f t="shared" si="1951"/>
        <v>0</v>
      </c>
      <c r="HF38" s="48"/>
      <c r="HG38" s="49"/>
      <c r="HH38" s="49"/>
      <c r="HI38" s="49"/>
      <c r="HJ38" s="49"/>
      <c r="HK38" s="49">
        <v>780</v>
      </c>
      <c r="HL38" s="42">
        <f t="shared" si="1952"/>
        <v>780</v>
      </c>
      <c r="HM38" s="43">
        <f t="shared" si="1953"/>
        <v>130</v>
      </c>
      <c r="HN38" s="82"/>
      <c r="HO38" s="83"/>
      <c r="HP38" s="83">
        <v>302</v>
      </c>
      <c r="HQ38" s="83"/>
      <c r="HR38" s="83"/>
      <c r="HS38" s="83"/>
      <c r="HT38" s="42">
        <f t="shared" si="1954"/>
        <v>302</v>
      </c>
      <c r="HU38" s="43">
        <f t="shared" si="1955"/>
        <v>50.333333333333336</v>
      </c>
      <c r="HV38" s="48">
        <v>200</v>
      </c>
      <c r="HW38" s="49"/>
      <c r="HX38" s="49"/>
      <c r="HY38" s="49"/>
      <c r="HZ38" s="49"/>
      <c r="IA38" s="49">
        <v>1011</v>
      </c>
      <c r="IB38" s="42">
        <f t="shared" si="1956"/>
        <v>1211</v>
      </c>
      <c r="IC38" s="43">
        <f t="shared" si="1957"/>
        <v>201.83333333333334</v>
      </c>
      <c r="ID38" s="48"/>
      <c r="IE38" s="49"/>
      <c r="IF38" s="49"/>
      <c r="IG38" s="49"/>
      <c r="IH38" s="49"/>
      <c r="II38" s="49">
        <v>193</v>
      </c>
      <c r="IJ38" s="42">
        <f t="shared" si="1958"/>
        <v>193</v>
      </c>
      <c r="IK38" s="43">
        <f t="shared" si="1959"/>
        <v>32.166666666666664</v>
      </c>
      <c r="IL38" s="48"/>
      <c r="IM38" s="49"/>
      <c r="IN38" s="49"/>
      <c r="IO38" s="49"/>
      <c r="IP38" s="49"/>
      <c r="IQ38" s="49"/>
      <c r="IR38" s="67">
        <f t="shared" si="1960"/>
        <v>0</v>
      </c>
      <c r="IS38" s="68">
        <f t="shared" si="1961"/>
        <v>0</v>
      </c>
      <c r="IT38" s="48">
        <v>195</v>
      </c>
      <c r="IU38" s="49"/>
      <c r="IV38" s="49"/>
      <c r="IW38" s="49"/>
      <c r="IX38" s="49"/>
      <c r="IY38" s="49"/>
      <c r="IZ38" s="67">
        <f t="shared" si="1962"/>
        <v>195</v>
      </c>
      <c r="JA38" s="68">
        <f t="shared" si="1963"/>
        <v>32.5</v>
      </c>
      <c r="JB38" s="48"/>
      <c r="JC38" s="49"/>
      <c r="JD38" s="49"/>
      <c r="JE38" s="49">
        <v>405</v>
      </c>
      <c r="JF38" s="49"/>
      <c r="JG38" s="49"/>
      <c r="JH38" s="67">
        <f t="shared" si="1964"/>
        <v>405</v>
      </c>
      <c r="JI38" s="68">
        <f t="shared" si="1965"/>
        <v>67.5</v>
      </c>
      <c r="JJ38" s="48"/>
      <c r="JK38" s="49">
        <v>405</v>
      </c>
      <c r="JL38" s="49"/>
      <c r="JM38" s="49"/>
      <c r="JN38" s="49"/>
      <c r="JO38" s="49"/>
      <c r="JP38" s="42">
        <f t="shared" si="1966"/>
        <v>405</v>
      </c>
      <c r="JQ38" s="43">
        <f t="shared" si="1967"/>
        <v>67.5</v>
      </c>
      <c r="JR38" s="48">
        <v>210</v>
      </c>
      <c r="JS38" s="49"/>
      <c r="JT38" s="49"/>
      <c r="JU38" s="49">
        <v>604</v>
      </c>
      <c r="JV38" s="49"/>
      <c r="JW38" s="49"/>
      <c r="JX38" s="42">
        <f t="shared" si="1968"/>
        <v>814</v>
      </c>
      <c r="JY38" s="43">
        <f t="shared" si="1969"/>
        <v>135.66666666666666</v>
      </c>
      <c r="JZ38" s="48"/>
      <c r="KA38" s="49">
        <v>808</v>
      </c>
      <c r="KB38" s="49"/>
      <c r="KC38" s="49"/>
      <c r="KD38" s="49"/>
      <c r="KE38" s="49">
        <v>213</v>
      </c>
      <c r="KF38" s="42">
        <f t="shared" si="1970"/>
        <v>1021</v>
      </c>
      <c r="KG38" s="43">
        <f t="shared" si="1971"/>
        <v>170.16666666666666</v>
      </c>
      <c r="KH38" s="48"/>
      <c r="KI38" s="49">
        <v>202</v>
      </c>
      <c r="KJ38" s="49">
        <v>598</v>
      </c>
      <c r="KK38" s="49"/>
      <c r="KL38" s="49"/>
      <c r="KM38" s="49"/>
      <c r="KN38" s="67">
        <f t="shared" si="1972"/>
        <v>800</v>
      </c>
      <c r="KO38" s="68">
        <f t="shared" si="1973"/>
        <v>133.33333333333334</v>
      </c>
      <c r="KP38" s="48"/>
      <c r="KQ38" s="49">
        <v>458</v>
      </c>
      <c r="KR38" s="49"/>
      <c r="KS38" s="49"/>
      <c r="KT38" s="49">
        <v>307</v>
      </c>
      <c r="KU38" s="49"/>
      <c r="KV38" s="67">
        <f t="shared" si="1974"/>
        <v>765</v>
      </c>
      <c r="KW38" s="68">
        <f t="shared" si="1975"/>
        <v>127.5</v>
      </c>
      <c r="KX38" s="48"/>
      <c r="KY38" s="49"/>
      <c r="KZ38" s="49"/>
      <c r="LA38" s="49">
        <v>400</v>
      </c>
      <c r="LB38" s="49"/>
      <c r="LC38" s="49"/>
      <c r="LD38" s="67">
        <f t="shared" si="1976"/>
        <v>400</v>
      </c>
      <c r="LE38" s="68">
        <f t="shared" si="1977"/>
        <v>66.666666666666671</v>
      </c>
      <c r="LF38" s="48">
        <v>299</v>
      </c>
      <c r="LG38" s="49"/>
      <c r="LH38" s="49"/>
      <c r="LI38" s="49"/>
      <c r="LJ38" s="49"/>
      <c r="LK38" s="49">
        <f>287+113</f>
        <v>400</v>
      </c>
      <c r="LL38" s="67">
        <f t="shared" si="1978"/>
        <v>699</v>
      </c>
      <c r="LM38" s="68">
        <f t="shared" si="1979"/>
        <v>116.5</v>
      </c>
      <c r="LN38" s="48"/>
      <c r="LO38" s="49"/>
      <c r="LP38" s="49"/>
      <c r="LQ38" s="49"/>
      <c r="LR38" s="49"/>
      <c r="LS38" s="49">
        <v>405</v>
      </c>
      <c r="LT38" s="67">
        <f t="shared" si="1980"/>
        <v>405</v>
      </c>
      <c r="LU38" s="68">
        <f t="shared" si="1981"/>
        <v>67.5</v>
      </c>
      <c r="LV38" s="48">
        <v>399</v>
      </c>
      <c r="LW38" s="49"/>
      <c r="LX38" s="49">
        <v>301</v>
      </c>
      <c r="LY38" s="49"/>
      <c r="LZ38" s="49"/>
      <c r="MA38" s="49"/>
      <c r="MB38" s="67">
        <f t="shared" si="1982"/>
        <v>700</v>
      </c>
      <c r="MC38" s="68">
        <f t="shared" si="1983"/>
        <v>116.66666666666667</v>
      </c>
      <c r="MD38" s="48"/>
      <c r="ME38" s="49"/>
      <c r="MF38" s="49"/>
      <c r="MG38" s="49"/>
      <c r="MH38" s="49"/>
      <c r="MI38" s="49">
        <v>299</v>
      </c>
      <c r="MJ38" s="67">
        <f t="shared" si="1984"/>
        <v>299</v>
      </c>
      <c r="MK38" s="68">
        <f t="shared" si="1985"/>
        <v>49.833333333333336</v>
      </c>
      <c r="ML38" s="48"/>
      <c r="MM38" s="49"/>
      <c r="MN38" s="49"/>
      <c r="MO38" s="49"/>
      <c r="MP38" s="49">
        <v>400</v>
      </c>
      <c r="MQ38" s="49"/>
      <c r="MR38" s="67">
        <f t="shared" si="1986"/>
        <v>400</v>
      </c>
      <c r="MS38" s="68">
        <f t="shared" si="1987"/>
        <v>66.666666666666671</v>
      </c>
      <c r="MT38" s="48"/>
      <c r="MU38" s="49"/>
      <c r="MV38" s="49"/>
      <c r="MW38" s="49"/>
      <c r="MX38" s="49"/>
      <c r="MY38" s="49"/>
      <c r="MZ38" s="67">
        <f t="shared" si="1988"/>
        <v>0</v>
      </c>
      <c r="NA38" s="68">
        <f t="shared" si="1989"/>
        <v>0</v>
      </c>
      <c r="NB38" s="48"/>
      <c r="NC38" s="49"/>
      <c r="ND38" s="49"/>
      <c r="NE38" s="49">
        <v>400</v>
      </c>
      <c r="NF38" s="49"/>
      <c r="NG38" s="49">
        <v>861</v>
      </c>
      <c r="NH38" s="67">
        <f t="shared" si="1990"/>
        <v>1261</v>
      </c>
      <c r="NI38" s="68">
        <f t="shared" si="1991"/>
        <v>210.16666666666666</v>
      </c>
      <c r="NJ38" s="48">
        <v>200</v>
      </c>
      <c r="NK38" s="49"/>
      <c r="NL38" s="49"/>
      <c r="NM38" s="49"/>
      <c r="NN38" s="49"/>
      <c r="NO38" s="49"/>
      <c r="NP38" s="67">
        <f t="shared" si="1992"/>
        <v>200</v>
      </c>
      <c r="NQ38" s="68">
        <f t="shared" si="1993"/>
        <v>33.333333333333336</v>
      </c>
      <c r="NR38" s="48"/>
      <c r="NS38" s="49"/>
      <c r="NT38" s="49"/>
      <c r="NU38" s="49"/>
      <c r="NV38" s="49">
        <v>299</v>
      </c>
      <c r="NW38" s="49"/>
      <c r="NX38" s="67">
        <f t="shared" si="1994"/>
        <v>299</v>
      </c>
      <c r="NY38" s="68">
        <f t="shared" si="1995"/>
        <v>49.833333333333336</v>
      </c>
      <c r="NZ38" s="48"/>
      <c r="OA38" s="49">
        <v>605</v>
      </c>
      <c r="OB38" s="49">
        <v>605</v>
      </c>
      <c r="OC38" s="49"/>
      <c r="OD38" s="49">
        <v>398</v>
      </c>
      <c r="OE38" s="49"/>
      <c r="OF38" s="67">
        <f t="shared" si="1996"/>
        <v>1608</v>
      </c>
      <c r="OG38" s="68">
        <f t="shared" si="1997"/>
        <v>268</v>
      </c>
      <c r="OH38" s="48"/>
      <c r="OI38" s="49"/>
      <c r="OJ38" s="49">
        <v>400</v>
      </c>
      <c r="OK38" s="49"/>
      <c r="OL38" s="49"/>
      <c r="OM38" s="49">
        <v>386</v>
      </c>
      <c r="ON38" s="67">
        <f t="shared" si="1998"/>
        <v>786</v>
      </c>
      <c r="OO38" s="68">
        <f t="shared" si="1999"/>
        <v>131</v>
      </c>
      <c r="OP38" s="48"/>
      <c r="OQ38" s="49"/>
      <c r="OR38" s="49"/>
      <c r="OS38" s="49"/>
      <c r="OT38" s="49"/>
      <c r="OU38" s="49"/>
      <c r="OV38" s="67">
        <f t="shared" si="2000"/>
        <v>0</v>
      </c>
      <c r="OW38" s="68">
        <f t="shared" si="2001"/>
        <v>0</v>
      </c>
      <c r="OX38" s="48"/>
      <c r="OY38" s="49">
        <v>581</v>
      </c>
      <c r="OZ38" s="49"/>
      <c r="PA38" s="49"/>
      <c r="PB38" s="49"/>
      <c r="PC38" s="49">
        <v>399</v>
      </c>
      <c r="PD38" s="67">
        <f t="shared" si="2002"/>
        <v>980</v>
      </c>
      <c r="PE38" s="68">
        <f t="shared" si="2003"/>
        <v>163.33333333333334</v>
      </c>
      <c r="PF38" s="48"/>
      <c r="PG38" s="49"/>
      <c r="PH38" s="49">
        <v>405</v>
      </c>
      <c r="PI38" s="49"/>
      <c r="PJ38" s="49"/>
      <c r="PK38" s="49"/>
      <c r="PL38" s="67">
        <f t="shared" si="2004"/>
        <v>405</v>
      </c>
      <c r="PM38" s="68">
        <f t="shared" si="2005"/>
        <v>67.5</v>
      </c>
      <c r="PN38" s="48"/>
      <c r="PO38" s="49"/>
      <c r="PP38" s="49"/>
      <c r="PQ38" s="49"/>
      <c r="PR38" s="49"/>
      <c r="PS38" s="49"/>
      <c r="PT38" s="67">
        <f t="shared" si="2006"/>
        <v>0</v>
      </c>
      <c r="PU38" s="68">
        <f t="shared" si="2007"/>
        <v>0</v>
      </c>
      <c r="PV38" s="106"/>
      <c r="PW38" s="107">
        <v>590</v>
      </c>
      <c r="PX38" s="107"/>
      <c r="PY38" s="107"/>
      <c r="PZ38" s="107"/>
      <c r="QA38" s="107"/>
      <c r="QB38" s="104">
        <f t="shared" si="2008"/>
        <v>590</v>
      </c>
      <c r="QC38" s="105">
        <f t="shared" si="2009"/>
        <v>98.333333333333329</v>
      </c>
      <c r="QD38" s="106">
        <v>605</v>
      </c>
      <c r="QE38" s="107"/>
      <c r="QF38" s="107"/>
      <c r="QG38" s="107"/>
      <c r="QH38" s="107"/>
      <c r="QI38" s="107"/>
      <c r="QJ38" s="104">
        <f t="shared" si="2010"/>
        <v>605</v>
      </c>
      <c r="QK38" s="105">
        <f t="shared" si="2011"/>
        <v>100.83333333333333</v>
      </c>
      <c r="QL38" s="106">
        <v>403</v>
      </c>
      <c r="QM38" s="107"/>
      <c r="QN38" s="107"/>
      <c r="QO38" s="107"/>
      <c r="QP38" s="107"/>
      <c r="QQ38" s="107"/>
      <c r="QR38" s="104">
        <f t="shared" si="2012"/>
        <v>403</v>
      </c>
      <c r="QS38" s="105">
        <f t="shared" si="2013"/>
        <v>67.166666666666671</v>
      </c>
      <c r="QT38" s="106">
        <v>400</v>
      </c>
      <c r="QU38" s="107"/>
      <c r="QV38" s="107"/>
      <c r="QW38" s="107"/>
      <c r="QX38" s="107"/>
      <c r="QY38" s="107"/>
      <c r="QZ38" s="104">
        <f t="shared" si="2014"/>
        <v>400</v>
      </c>
      <c r="RA38" s="105">
        <f t="shared" si="2015"/>
        <v>66.666666666666671</v>
      </c>
      <c r="RB38" s="106">
        <v>394</v>
      </c>
      <c r="RC38" s="107"/>
      <c r="RD38" s="107"/>
      <c r="RE38" s="107">
        <v>806</v>
      </c>
      <c r="RF38" s="107"/>
      <c r="RG38" s="107"/>
      <c r="RH38" s="104">
        <f t="shared" si="2016"/>
        <v>1200</v>
      </c>
      <c r="RI38" s="105">
        <f t="shared" si="2017"/>
        <v>200</v>
      </c>
      <c r="RJ38" s="106"/>
      <c r="RK38" s="107"/>
      <c r="RL38" s="107"/>
      <c r="RM38" s="107"/>
      <c r="RN38" s="107"/>
      <c r="RO38" s="107"/>
      <c r="RP38" s="104">
        <f t="shared" si="2018"/>
        <v>0</v>
      </c>
      <c r="RQ38" s="105">
        <f t="shared" si="2019"/>
        <v>0</v>
      </c>
      <c r="RR38" s="106"/>
      <c r="RS38" s="107">
        <v>597</v>
      </c>
      <c r="RT38" s="107"/>
      <c r="RU38" s="107"/>
      <c r="RV38" s="107"/>
      <c r="RW38" s="107"/>
      <c r="RX38" s="104">
        <f t="shared" si="2020"/>
        <v>597</v>
      </c>
      <c r="RY38" s="105">
        <f t="shared" si="2021"/>
        <v>99.5</v>
      </c>
      <c r="RZ38" s="106"/>
      <c r="SA38" s="107">
        <v>101</v>
      </c>
      <c r="SB38" s="107"/>
      <c r="SC38" s="107"/>
      <c r="SD38" s="107"/>
      <c r="SE38" s="107">
        <v>206</v>
      </c>
      <c r="SF38" s="104">
        <f t="shared" si="2022"/>
        <v>307</v>
      </c>
      <c r="SG38" s="105">
        <f t="shared" si="2023"/>
        <v>51.166666666666664</v>
      </c>
      <c r="SH38" s="106"/>
      <c r="SI38" s="107"/>
      <c r="SJ38" s="107"/>
      <c r="SK38" s="107">
        <v>677</v>
      </c>
      <c r="SL38" s="107"/>
      <c r="SM38" s="107"/>
      <c r="SN38" s="104">
        <f t="shared" si="2024"/>
        <v>677</v>
      </c>
      <c r="SO38" s="105">
        <f t="shared" si="2025"/>
        <v>112.83333333333333</v>
      </c>
      <c r="SP38" s="106">
        <v>299</v>
      </c>
      <c r="SQ38" s="107"/>
      <c r="SR38" s="107"/>
      <c r="SS38" s="107"/>
      <c r="ST38" s="107"/>
      <c r="SU38" s="107"/>
      <c r="SV38" s="104">
        <f t="shared" si="2026"/>
        <v>299</v>
      </c>
      <c r="SW38" s="105">
        <f t="shared" si="2027"/>
        <v>49.833333333333336</v>
      </c>
      <c r="SX38" s="106"/>
      <c r="SY38" s="107"/>
      <c r="SZ38" s="107">
        <v>590</v>
      </c>
      <c r="TA38" s="107"/>
      <c r="TB38" s="107"/>
      <c r="TC38" s="107">
        <v>199</v>
      </c>
      <c r="TD38" s="104">
        <f t="shared" si="2028"/>
        <v>789</v>
      </c>
      <c r="TE38" s="105">
        <f t="shared" si="2029"/>
        <v>131.5</v>
      </c>
      <c r="TF38" s="106"/>
      <c r="TG38" s="107"/>
      <c r="TH38" s="107"/>
      <c r="TI38" s="107"/>
      <c r="TJ38" s="107">
        <v>212</v>
      </c>
      <c r="TK38" s="107"/>
      <c r="TL38" s="104">
        <f t="shared" si="2030"/>
        <v>212</v>
      </c>
      <c r="TM38" s="105">
        <f t="shared" si="2031"/>
        <v>35.333333333333336</v>
      </c>
      <c r="TN38" s="130"/>
      <c r="TO38" s="107">
        <v>300</v>
      </c>
      <c r="TP38" s="107"/>
      <c r="TQ38" s="107">
        <v>3</v>
      </c>
      <c r="TR38" s="107"/>
      <c r="TS38" s="107"/>
      <c r="TT38" s="104">
        <f t="shared" si="2032"/>
        <v>303</v>
      </c>
      <c r="TU38" s="105">
        <f t="shared" si="2033"/>
        <v>50.5</v>
      </c>
      <c r="TV38" s="106"/>
      <c r="TW38" s="107">
        <v>1000</v>
      </c>
      <c r="TX38" s="107"/>
      <c r="TY38" s="107"/>
      <c r="TZ38" s="107"/>
      <c r="UA38" s="107"/>
      <c r="UB38" s="104">
        <f t="shared" si="2034"/>
        <v>1000</v>
      </c>
      <c r="UC38" s="105">
        <f t="shared" si="2035"/>
        <v>166.66666666666666</v>
      </c>
      <c r="UD38" s="106"/>
      <c r="UE38" s="107"/>
      <c r="UF38" s="107">
        <v>400</v>
      </c>
      <c r="UG38" s="107"/>
      <c r="UH38" s="107"/>
      <c r="UI38" s="107"/>
      <c r="UJ38" s="104">
        <f t="shared" si="2036"/>
        <v>400</v>
      </c>
      <c r="UK38" s="105">
        <f t="shared" si="2037"/>
        <v>66.666666666666671</v>
      </c>
      <c r="UL38" s="106">
        <v>399</v>
      </c>
      <c r="UM38" s="107"/>
      <c r="UN38" s="107"/>
      <c r="UO38" s="107"/>
      <c r="UP38" s="107"/>
      <c r="UQ38" s="107"/>
      <c r="UR38" s="107"/>
      <c r="US38" s="104">
        <f t="shared" si="1593"/>
        <v>399</v>
      </c>
      <c r="UT38" s="105">
        <f t="shared" si="2038"/>
        <v>66.5</v>
      </c>
      <c r="UU38" s="106"/>
      <c r="UV38" s="107">
        <v>200</v>
      </c>
      <c r="UW38" s="107"/>
      <c r="UX38" s="107"/>
      <c r="UY38" s="107">
        <v>403</v>
      </c>
      <c r="UZ38" s="107"/>
      <c r="VA38" s="104">
        <f t="shared" si="2039"/>
        <v>603</v>
      </c>
      <c r="VB38" s="105">
        <f t="shared" si="2040"/>
        <v>100.5</v>
      </c>
      <c r="VC38" s="106"/>
      <c r="VD38" s="107"/>
      <c r="VE38" s="107"/>
      <c r="VF38" s="107"/>
      <c r="VG38" s="107">
        <v>386</v>
      </c>
      <c r="VH38" s="107"/>
      <c r="VI38" s="104">
        <f t="shared" si="2041"/>
        <v>386</v>
      </c>
      <c r="VJ38" s="105">
        <f t="shared" si="2042"/>
        <v>64.333333333333329</v>
      </c>
      <c r="VK38" s="48"/>
      <c r="VL38" s="49"/>
      <c r="VM38" s="49"/>
      <c r="VN38" s="49"/>
      <c r="VO38" s="49">
        <v>406</v>
      </c>
      <c r="VP38" s="49"/>
      <c r="VQ38" s="67">
        <f t="shared" si="2043"/>
        <v>406</v>
      </c>
      <c r="VR38" s="68">
        <f t="shared" si="2044"/>
        <v>67.666666666666671</v>
      </c>
      <c r="VS38" s="106">
        <v>389</v>
      </c>
      <c r="VT38" s="107"/>
      <c r="VU38" s="107"/>
      <c r="VV38" s="107"/>
      <c r="VW38" s="107"/>
      <c r="VX38" s="107"/>
      <c r="VY38" s="104">
        <f t="shared" si="2045"/>
        <v>389</v>
      </c>
      <c r="VZ38" s="105">
        <f t="shared" si="2046"/>
        <v>64.833333333333329</v>
      </c>
      <c r="WA38" s="63">
        <v>281</v>
      </c>
      <c r="WB38" s="64"/>
      <c r="WC38" s="64"/>
      <c r="WD38" s="64"/>
      <c r="WE38" s="64">
        <v>222</v>
      </c>
      <c r="WF38" s="64"/>
      <c r="WG38" s="67">
        <f t="shared" si="2047"/>
        <v>503</v>
      </c>
      <c r="WH38" s="68">
        <f t="shared" si="2048"/>
        <v>83.833333333333329</v>
      </c>
      <c r="WI38" s="106"/>
      <c r="WJ38" s="107"/>
      <c r="WK38" s="107">
        <v>200</v>
      </c>
      <c r="WL38" s="107"/>
      <c r="WM38" s="107"/>
      <c r="WN38" s="107"/>
      <c r="WO38" s="104">
        <f t="shared" si="2049"/>
        <v>200</v>
      </c>
      <c r="WP38" s="105">
        <f t="shared" si="2050"/>
        <v>33.333333333333336</v>
      </c>
      <c r="WQ38" s="48"/>
      <c r="WR38" s="49"/>
      <c r="WS38" s="49">
        <v>234</v>
      </c>
      <c r="WT38" s="49"/>
      <c r="WU38" s="49">
        <v>316</v>
      </c>
      <c r="WV38" s="49">
        <v>287</v>
      </c>
      <c r="WW38" s="49"/>
      <c r="WX38" s="67">
        <f t="shared" si="2051"/>
        <v>837</v>
      </c>
      <c r="WY38" s="68">
        <f t="shared" si="2052"/>
        <v>139.5</v>
      </c>
      <c r="WZ38" s="48"/>
      <c r="XA38" s="49"/>
      <c r="XB38" s="49"/>
      <c r="XC38" s="49"/>
      <c r="XD38" s="49"/>
      <c r="XE38" s="49"/>
      <c r="XF38" s="49">
        <v>302</v>
      </c>
      <c r="XG38" s="67">
        <f t="shared" si="2053"/>
        <v>302</v>
      </c>
      <c r="XH38" s="68">
        <f t="shared" si="2054"/>
        <v>50.333333333333336</v>
      </c>
      <c r="XI38" s="48"/>
      <c r="XJ38" s="49">
        <v>198</v>
      </c>
      <c r="XK38" s="49"/>
      <c r="XL38" s="49"/>
      <c r="XM38" s="49"/>
      <c r="XN38" s="49">
        <v>105</v>
      </c>
      <c r="XO38" s="49"/>
      <c r="XP38" s="67">
        <f t="shared" si="2055"/>
        <v>303</v>
      </c>
      <c r="XQ38" s="68">
        <f t="shared" si="2056"/>
        <v>50.5</v>
      </c>
      <c r="XR38" s="48"/>
      <c r="XS38" s="49"/>
      <c r="XT38" s="49"/>
      <c r="XU38" s="49">
        <v>574</v>
      </c>
      <c r="XV38" s="49"/>
      <c r="XW38" s="49"/>
      <c r="XX38" s="49"/>
      <c r="XY38" s="67">
        <f t="shared" si="2057"/>
        <v>574</v>
      </c>
      <c r="XZ38" s="68">
        <f t="shared" si="2058"/>
        <v>95.666666666666671</v>
      </c>
      <c r="YA38" s="48"/>
      <c r="YB38" s="49"/>
      <c r="YC38" s="49"/>
      <c r="YD38" s="49"/>
      <c r="YE38" s="49"/>
      <c r="YF38" s="49"/>
      <c r="YG38" s="49">
        <v>193</v>
      </c>
      <c r="YH38" s="67">
        <f t="shared" si="2059"/>
        <v>193</v>
      </c>
      <c r="YI38" s="68">
        <f t="shared" si="2060"/>
        <v>32.166666666666664</v>
      </c>
      <c r="YJ38" s="48"/>
      <c r="YK38" s="49"/>
      <c r="YL38" s="49"/>
      <c r="YM38" s="49"/>
      <c r="YN38" s="49">
        <v>200</v>
      </c>
      <c r="YO38" s="49"/>
      <c r="YP38" s="49"/>
      <c r="YQ38" s="67">
        <f t="shared" si="2061"/>
        <v>200</v>
      </c>
      <c r="YR38" s="68">
        <f t="shared" si="2062"/>
        <v>33.333333333333336</v>
      </c>
      <c r="YS38" s="48">
        <v>399</v>
      </c>
      <c r="YT38" s="49"/>
      <c r="YU38" s="49"/>
      <c r="YV38" s="49">
        <v>425</v>
      </c>
      <c r="YW38" s="49"/>
      <c r="YX38" s="49"/>
      <c r="YY38" s="67">
        <f t="shared" si="2063"/>
        <v>824</v>
      </c>
      <c r="YZ38" s="68">
        <f t="shared" si="2064"/>
        <v>137.33333333333334</v>
      </c>
      <c r="ZA38" s="48">
        <v>917</v>
      </c>
      <c r="ZB38" s="49"/>
      <c r="ZC38" s="49"/>
      <c r="ZD38" s="49"/>
      <c r="ZE38" s="49"/>
      <c r="ZF38" s="49"/>
      <c r="ZG38" s="67">
        <f t="shared" si="2065"/>
        <v>917</v>
      </c>
      <c r="ZH38" s="68">
        <f t="shared" si="2066"/>
        <v>152.83333333333334</v>
      </c>
      <c r="ZI38" s="48">
        <v>206</v>
      </c>
      <c r="ZJ38" s="49"/>
      <c r="ZK38" s="49"/>
      <c r="ZL38" s="49"/>
      <c r="ZM38" s="49"/>
      <c r="ZN38" s="24">
        <v>206</v>
      </c>
      <c r="ZO38" s="67">
        <f t="shared" si="2067"/>
        <v>412</v>
      </c>
      <c r="ZP38" s="68">
        <f t="shared" si="2068"/>
        <v>68.666666666666671</v>
      </c>
      <c r="ZQ38" s="48"/>
      <c r="ZR38" s="49">
        <v>599</v>
      </c>
      <c r="ZS38" s="49"/>
      <c r="ZT38" s="49"/>
      <c r="ZU38" s="49">
        <v>200</v>
      </c>
      <c r="ZV38" s="49"/>
      <c r="ZW38" s="49"/>
      <c r="ZX38" s="67">
        <f t="shared" si="2069"/>
        <v>799</v>
      </c>
      <c r="ZY38" s="70">
        <f t="shared" si="2070"/>
        <v>133.16666666666666</v>
      </c>
      <c r="ZZ38" s="48"/>
      <c r="AAA38" s="49">
        <v>300</v>
      </c>
      <c r="AAB38" s="49"/>
      <c r="AAC38" s="49"/>
      <c r="AAD38" s="49">
        <v>400</v>
      </c>
      <c r="AAE38" s="49"/>
      <c r="AAF38" s="49">
        <v>400</v>
      </c>
      <c r="AAG38" s="67">
        <f t="shared" si="2071"/>
        <v>1100</v>
      </c>
      <c r="AAH38" s="68">
        <f t="shared" si="2072"/>
        <v>183.33333333333334</v>
      </c>
      <c r="AAI38" s="48"/>
      <c r="AAJ38" s="49"/>
      <c r="AAK38" s="49"/>
      <c r="AAL38" s="49">
        <v>400</v>
      </c>
      <c r="AAM38" s="49"/>
      <c r="AAN38" s="49"/>
      <c r="AAO38" s="67">
        <f t="shared" si="2073"/>
        <v>400</v>
      </c>
      <c r="AAP38" s="68">
        <f t="shared" si="2074"/>
        <v>66.666666666666671</v>
      </c>
      <c r="AAQ38" s="48"/>
      <c r="AAR38" s="49">
        <v>417</v>
      </c>
      <c r="AAS38" s="49"/>
      <c r="AAT38" s="49"/>
      <c r="AAU38" s="49">
        <v>399</v>
      </c>
      <c r="AAV38" s="49"/>
      <c r="AAW38" s="67">
        <f t="shared" si="2075"/>
        <v>816</v>
      </c>
      <c r="AAX38" s="68">
        <f t="shared" si="2076"/>
        <v>136</v>
      </c>
      <c r="AAY38" s="48"/>
      <c r="AAZ38" s="49"/>
      <c r="ABA38" s="49"/>
      <c r="ABB38" s="49"/>
      <c r="ABC38" s="49">
        <v>403</v>
      </c>
      <c r="ABD38" s="49"/>
      <c r="ABE38" s="67">
        <f t="shared" si="2077"/>
        <v>403</v>
      </c>
      <c r="ABF38" s="68">
        <f t="shared" si="2078"/>
        <v>67.166666666666671</v>
      </c>
      <c r="ABG38" s="48">
        <v>597</v>
      </c>
      <c r="ABH38" s="49"/>
      <c r="ABI38" s="49"/>
      <c r="ABJ38" s="49">
        <v>200</v>
      </c>
      <c r="ABK38" s="49"/>
      <c r="ABL38" s="49"/>
      <c r="ABM38" s="67">
        <f t="shared" si="2079"/>
        <v>797</v>
      </c>
      <c r="ABN38" s="68">
        <f t="shared" si="2080"/>
        <v>132.83333333333334</v>
      </c>
      <c r="ABO38" s="48"/>
      <c r="ABP38" s="49"/>
      <c r="ABQ38" s="49"/>
      <c r="ABR38" s="49">
        <v>304</v>
      </c>
      <c r="ABS38" s="49"/>
      <c r="ABT38" s="49">
        <v>120</v>
      </c>
      <c r="ABU38" s="67">
        <f t="shared" si="2081"/>
        <v>424</v>
      </c>
      <c r="ABV38" s="68">
        <f t="shared" si="2082"/>
        <v>70.666666666666671</v>
      </c>
      <c r="ABW38" s="48">
        <v>440</v>
      </c>
      <c r="ABX38" s="49">
        <v>405</v>
      </c>
      <c r="ABY38" s="49"/>
      <c r="ABZ38" s="49"/>
      <c r="ACA38" s="49"/>
      <c r="ACB38" s="49"/>
      <c r="ACC38" s="67">
        <f t="shared" si="2083"/>
        <v>845</v>
      </c>
      <c r="ACD38" s="68">
        <f t="shared" si="2084"/>
        <v>140.83333333333334</v>
      </c>
      <c r="ACE38" s="24">
        <v>310</v>
      </c>
      <c r="ACF38" s="49"/>
      <c r="ACG38" s="49"/>
      <c r="ACH38" s="49"/>
      <c r="ACI38" s="49"/>
      <c r="ACJ38" s="49"/>
      <c r="ACK38" s="67">
        <f t="shared" si="2085"/>
        <v>310</v>
      </c>
      <c r="ACL38" s="68">
        <f t="shared" si="2086"/>
        <v>51.666666666666664</v>
      </c>
      <c r="ACM38" s="48"/>
      <c r="ACN38" s="49"/>
      <c r="ACO38" s="49">
        <v>345</v>
      </c>
      <c r="ACP38" s="49"/>
      <c r="ACQ38" s="49"/>
      <c r="ACR38" s="49"/>
      <c r="ACS38" s="67">
        <f t="shared" si="2087"/>
        <v>345</v>
      </c>
      <c r="ACT38" s="68">
        <f t="shared" si="2088"/>
        <v>57.5</v>
      </c>
      <c r="ACU38" s="48">
        <v>427</v>
      </c>
      <c r="ACV38" s="49"/>
      <c r="ACW38" s="49"/>
      <c r="ACX38" s="49"/>
      <c r="ACY38" s="49">
        <v>401</v>
      </c>
      <c r="ACZ38" s="49"/>
      <c r="ADA38" s="67">
        <f t="shared" si="2089"/>
        <v>828</v>
      </c>
      <c r="ADB38" s="68">
        <f t="shared" si="2090"/>
        <v>138</v>
      </c>
      <c r="ADC38" s="48">
        <v>299</v>
      </c>
      <c r="ADD38" s="49"/>
      <c r="ADE38" s="49"/>
      <c r="ADF38" s="49">
        <v>299</v>
      </c>
      <c r="ADG38" s="49"/>
      <c r="ADH38" s="49"/>
      <c r="ADI38" s="67">
        <f t="shared" si="2091"/>
        <v>598</v>
      </c>
      <c r="ADJ38" s="68">
        <f t="shared" si="2092"/>
        <v>99.666666666666671</v>
      </c>
      <c r="ADK38" s="48"/>
      <c r="ADL38" s="49"/>
      <c r="ADM38" s="49">
        <v>401</v>
      </c>
      <c r="ADN38" s="49"/>
      <c r="ADO38" s="49"/>
      <c r="ADP38" s="49"/>
      <c r="ADQ38" s="67">
        <f t="shared" si="2093"/>
        <v>401</v>
      </c>
      <c r="ADR38" s="68">
        <f t="shared" si="2094"/>
        <v>66.833333333333329</v>
      </c>
      <c r="ADS38" s="48"/>
      <c r="ADT38" s="49">
        <v>233</v>
      </c>
      <c r="ADU38" s="49"/>
      <c r="ADV38" s="49">
        <v>201</v>
      </c>
      <c r="ADW38" s="49">
        <v>300</v>
      </c>
      <c r="ADX38" s="49"/>
      <c r="ADY38" s="67">
        <f t="shared" si="2095"/>
        <v>734</v>
      </c>
      <c r="ADZ38" s="68">
        <f t="shared" si="2096"/>
        <v>122.33333333333333</v>
      </c>
      <c r="AEA38" s="48">
        <v>100</v>
      </c>
      <c r="AEB38" s="49"/>
      <c r="AEC38" s="49"/>
      <c r="AED38" s="49"/>
      <c r="AEE38" s="49">
        <v>200</v>
      </c>
      <c r="AEF38" s="49"/>
      <c r="AEG38" s="67">
        <f t="shared" si="2097"/>
        <v>300</v>
      </c>
      <c r="AEH38" s="68">
        <f t="shared" si="2098"/>
        <v>50</v>
      </c>
      <c r="AEI38" s="48">
        <v>200</v>
      </c>
      <c r="AEJ38" s="49"/>
      <c r="AEK38" s="49"/>
      <c r="AEL38" s="49"/>
      <c r="AEM38" s="49">
        <v>199</v>
      </c>
      <c r="AEN38" s="49"/>
      <c r="AEO38" s="67">
        <f t="shared" si="2099"/>
        <v>399</v>
      </c>
      <c r="AEP38" s="68">
        <f t="shared" si="2100"/>
        <v>66.5</v>
      </c>
      <c r="AEQ38" s="48"/>
      <c r="AER38" s="49"/>
      <c r="AES38" s="49">
        <v>400</v>
      </c>
      <c r="AET38" s="49"/>
      <c r="AEU38" s="49"/>
      <c r="AEV38" s="49">
        <v>440</v>
      </c>
      <c r="AEW38" s="67">
        <f t="shared" si="2101"/>
        <v>840</v>
      </c>
      <c r="AEX38" s="68">
        <f t="shared" si="2102"/>
        <v>140</v>
      </c>
      <c r="AEY38" s="48"/>
      <c r="AEZ38" s="49"/>
      <c r="AFA38" s="49">
        <v>100</v>
      </c>
      <c r="AFB38" s="49"/>
      <c r="AFC38" s="49"/>
      <c r="AFD38" s="49">
        <v>109</v>
      </c>
      <c r="AFE38" s="67">
        <f t="shared" si="2103"/>
        <v>209</v>
      </c>
      <c r="AFF38" s="68">
        <f t="shared" si="2104"/>
        <v>34.833333333333336</v>
      </c>
      <c r="AFG38" s="48"/>
      <c r="AFH38" s="49"/>
      <c r="AFI38" s="49"/>
      <c r="AFJ38" s="49">
        <v>183</v>
      </c>
      <c r="AFK38" s="49"/>
      <c r="AFL38" s="49">
        <v>364</v>
      </c>
      <c r="AFM38" s="67">
        <f t="shared" si="2105"/>
        <v>547</v>
      </c>
      <c r="AFN38" s="68">
        <f t="shared" si="2106"/>
        <v>91.166666666666671</v>
      </c>
      <c r="AFO38" s="48">
        <v>414</v>
      </c>
      <c r="AFP38" s="49"/>
      <c r="AFQ38" s="49"/>
      <c r="AFR38" s="49"/>
      <c r="AFS38" s="49"/>
      <c r="AFT38" s="49"/>
      <c r="AFU38" s="67">
        <f t="shared" si="2107"/>
        <v>414</v>
      </c>
      <c r="AFV38" s="68">
        <f t="shared" si="2108"/>
        <v>69</v>
      </c>
      <c r="AFW38" s="48"/>
      <c r="AFX38" s="49">
        <v>402</v>
      </c>
      <c r="AFY38" s="49"/>
      <c r="AFZ38" s="49"/>
      <c r="AGA38" s="49"/>
      <c r="AGB38" s="49"/>
      <c r="AGC38" s="67">
        <f t="shared" si="2109"/>
        <v>402</v>
      </c>
      <c r="AGD38" s="68">
        <f t="shared" si="2110"/>
        <v>67</v>
      </c>
      <c r="AGE38" s="48"/>
      <c r="AGF38" s="49"/>
      <c r="AGG38" s="49">
        <v>200</v>
      </c>
      <c r="AGH38" s="49"/>
      <c r="AGI38" s="49"/>
      <c r="AGJ38" s="49"/>
      <c r="AGK38" s="67">
        <f t="shared" si="2111"/>
        <v>200</v>
      </c>
      <c r="AGL38" s="68">
        <f t="shared" si="2112"/>
        <v>33.333333333333336</v>
      </c>
      <c r="AGM38" s="48"/>
      <c r="AGN38" s="49">
        <v>258</v>
      </c>
      <c r="AGO38" s="49"/>
      <c r="AGP38" s="49"/>
      <c r="AGQ38" s="49">
        <v>100</v>
      </c>
      <c r="AGR38" s="49"/>
      <c r="AGS38" s="49"/>
      <c r="AGT38" s="67">
        <f t="shared" si="2113"/>
        <v>358</v>
      </c>
      <c r="AGU38" s="68">
        <f t="shared" si="2114"/>
        <v>59.666666666666664</v>
      </c>
      <c r="AGV38" s="48"/>
      <c r="AGW38" s="49"/>
      <c r="AGX38" s="49"/>
      <c r="AGY38" s="49">
        <v>218</v>
      </c>
      <c r="AGZ38" s="49"/>
      <c r="AHA38" s="49"/>
      <c r="AHB38" s="67">
        <f t="shared" si="2115"/>
        <v>218</v>
      </c>
      <c r="AHC38" s="68">
        <f t="shared" si="2116"/>
        <v>7.5172413793103452</v>
      </c>
      <c r="AHD38" s="48">
        <v>100</v>
      </c>
      <c r="AHE38" s="49"/>
      <c r="AHF38" s="49"/>
      <c r="AHG38" s="49">
        <v>399</v>
      </c>
      <c r="AHH38" s="49"/>
      <c r="AHI38" s="49"/>
      <c r="AHJ38" s="67">
        <f t="shared" si="2117"/>
        <v>499</v>
      </c>
      <c r="AHK38" s="68">
        <f t="shared" si="2118"/>
        <v>17.206896551724139</v>
      </c>
      <c r="AHL38" s="48"/>
      <c r="AHM38" s="49"/>
      <c r="AHN38" s="49"/>
      <c r="AHO38" s="49">
        <v>100</v>
      </c>
      <c r="AHP38" s="49"/>
      <c r="AHQ38" s="49"/>
      <c r="AHR38" s="67">
        <f t="shared" si="2119"/>
        <v>100</v>
      </c>
      <c r="AHS38" s="68">
        <f t="shared" si="2120"/>
        <v>3.4482758620689653</v>
      </c>
      <c r="AHT38" s="48"/>
      <c r="AHU38" s="49"/>
      <c r="AHV38" s="49">
        <v>400</v>
      </c>
      <c r="AHW38" s="49"/>
      <c r="AHX38" s="49">
        <v>399</v>
      </c>
      <c r="AHY38" s="49"/>
      <c r="AHZ38" s="67">
        <f t="shared" si="2121"/>
        <v>799</v>
      </c>
      <c r="AIA38" s="68">
        <f t="shared" si="2122"/>
        <v>27.551724137931036</v>
      </c>
      <c r="AIB38" s="48"/>
      <c r="AIC38" s="49"/>
      <c r="AID38" s="49"/>
      <c r="AIE38" s="49"/>
      <c r="AIF38" s="49"/>
      <c r="AIG38" s="49"/>
      <c r="AIH38" s="67">
        <f t="shared" si="2123"/>
        <v>0</v>
      </c>
      <c r="AII38" s="68">
        <f t="shared" si="2124"/>
        <v>0</v>
      </c>
      <c r="AIJ38" s="48">
        <v>197</v>
      </c>
      <c r="AIK38" s="49"/>
      <c r="AIL38" s="49"/>
      <c r="AIM38" s="49"/>
      <c r="AIN38" s="49"/>
      <c r="AIO38" s="49">
        <v>197</v>
      </c>
      <c r="AIP38" s="67">
        <f t="shared" si="2125"/>
        <v>394</v>
      </c>
      <c r="AIQ38" s="68">
        <f t="shared" si="2126"/>
        <v>13.586206896551724</v>
      </c>
      <c r="AIR38" s="48"/>
      <c r="AIS38" s="49">
        <v>100</v>
      </c>
      <c r="AIT38" s="49"/>
      <c r="AIU38" s="49">
        <v>222</v>
      </c>
      <c r="AIV38" s="49"/>
      <c r="AIW38" s="49"/>
      <c r="AIX38" s="67">
        <f t="shared" si="2127"/>
        <v>322</v>
      </c>
      <c r="AIY38" s="68">
        <f t="shared" si="2128"/>
        <v>11.103448275862069</v>
      </c>
      <c r="AIZ38" s="48"/>
      <c r="AJA38" s="49"/>
      <c r="AJB38" s="49"/>
      <c r="AJC38" s="49">
        <v>204</v>
      </c>
      <c r="AJD38" s="49"/>
      <c r="AJE38" s="49"/>
      <c r="AJF38" s="67">
        <f t="shared" si="2129"/>
        <v>204</v>
      </c>
      <c r="AJG38" s="68">
        <f t="shared" si="2130"/>
        <v>7.0344827586206895</v>
      </c>
      <c r="AJH38" s="48"/>
      <c r="AJI38" s="49">
        <v>276</v>
      </c>
      <c r="AJJ38" s="49"/>
      <c r="AJK38" s="49"/>
      <c r="AJL38" s="49"/>
      <c r="AJM38" s="49"/>
      <c r="AJN38" s="42">
        <f t="shared" si="2131"/>
        <v>276</v>
      </c>
      <c r="AJO38" s="43">
        <f t="shared" si="2132"/>
        <v>9.5172413793103452</v>
      </c>
      <c r="AJP38" s="48">
        <v>100</v>
      </c>
      <c r="AJQ38" s="49"/>
      <c r="AJR38" s="49">
        <v>80</v>
      </c>
      <c r="AJS38" s="49"/>
      <c r="AJT38" s="49"/>
      <c r="AJU38" s="49"/>
      <c r="AJV38" s="42">
        <f t="shared" si="2133"/>
        <v>180</v>
      </c>
      <c r="AJW38" s="43">
        <f t="shared" si="2134"/>
        <v>6.2068965517241379</v>
      </c>
      <c r="AJX38" s="48">
        <v>311</v>
      </c>
      <c r="AJY38" s="49"/>
      <c r="AJZ38" s="49"/>
      <c r="AKA38" s="49"/>
      <c r="AKB38" s="49">
        <v>193</v>
      </c>
      <c r="AKC38" s="49"/>
      <c r="AKD38" s="67">
        <f t="shared" si="2135"/>
        <v>504</v>
      </c>
      <c r="AKE38" s="68">
        <f t="shared" si="2136"/>
        <v>17.379310344827587</v>
      </c>
      <c r="AKF38" s="48"/>
      <c r="AKG38" s="49"/>
      <c r="AKH38" s="49"/>
      <c r="AKI38" s="49">
        <v>419</v>
      </c>
      <c r="AKJ38" s="49"/>
      <c r="AKK38" s="49"/>
      <c r="AKL38" s="67">
        <f t="shared" si="2137"/>
        <v>419</v>
      </c>
      <c r="AKM38" s="184">
        <f t="shared" si="2138"/>
        <v>69.833333333333329</v>
      </c>
      <c r="AKN38" s="195"/>
      <c r="AKO38" s="49"/>
      <c r="AKP38" s="49"/>
      <c r="AKQ38" s="49">
        <v>317</v>
      </c>
      <c r="AKR38" s="49"/>
      <c r="AKS38" s="49">
        <v>206</v>
      </c>
      <c r="AKT38" s="67">
        <f t="shared" si="2139"/>
        <v>523</v>
      </c>
      <c r="AKU38" s="184">
        <f t="shared" si="2140"/>
        <v>87.166666666666671</v>
      </c>
      <c r="AKV38" s="48"/>
      <c r="AKW38" s="49">
        <v>202</v>
      </c>
      <c r="AKX38" s="49"/>
      <c r="AKY38" s="49"/>
      <c r="AKZ38" s="49"/>
      <c r="ALA38" s="49"/>
      <c r="ALB38" s="67">
        <f t="shared" si="2141"/>
        <v>202</v>
      </c>
      <c r="ALC38" s="68">
        <f t="shared" si="2142"/>
        <v>33.666666666666664</v>
      </c>
      <c r="ALD38" s="48"/>
      <c r="ALE38" s="49"/>
      <c r="ALF38" s="49"/>
      <c r="ALG38" s="49"/>
      <c r="ALH38" s="49"/>
      <c r="ALI38" s="49"/>
      <c r="ALJ38" s="67">
        <f t="shared" si="2143"/>
        <v>0</v>
      </c>
      <c r="ALK38" s="68">
        <f t="shared" si="2144"/>
        <v>0</v>
      </c>
      <c r="ALL38" s="48"/>
      <c r="ALM38" s="49"/>
      <c r="ALN38" s="49"/>
      <c r="ALO38" s="49"/>
      <c r="ALP38" s="49"/>
      <c r="ALQ38" s="49"/>
      <c r="ALR38" s="67">
        <f t="shared" si="2145"/>
        <v>0</v>
      </c>
      <c r="ALS38" s="68">
        <f t="shared" si="2146"/>
        <v>0</v>
      </c>
      <c r="ALT38" s="48"/>
      <c r="ALU38" s="49">
        <v>286</v>
      </c>
      <c r="ALV38" s="49"/>
      <c r="ALW38" s="49"/>
      <c r="ALX38" s="49"/>
      <c r="ALY38" s="49"/>
      <c r="ALZ38" s="67">
        <f t="shared" si="2147"/>
        <v>286</v>
      </c>
      <c r="AMA38" s="68">
        <f t="shared" si="2148"/>
        <v>47.666666666666664</v>
      </c>
      <c r="AMB38" s="24"/>
      <c r="AMC38" s="49"/>
      <c r="AMD38" s="49"/>
      <c r="AME38" s="49">
        <v>99</v>
      </c>
      <c r="AMF38" s="49"/>
      <c r="AMG38" s="49"/>
      <c r="AMH38" s="67">
        <f t="shared" si="2149"/>
        <v>99</v>
      </c>
      <c r="AMI38" s="68">
        <f t="shared" si="2150"/>
        <v>16.5</v>
      </c>
      <c r="AMJ38" s="48"/>
      <c r="AMK38" s="49"/>
      <c r="AML38" s="49"/>
      <c r="AMM38" s="49">
        <v>200</v>
      </c>
      <c r="AMN38" s="49"/>
      <c r="AMO38" s="49"/>
      <c r="AMP38" s="67">
        <f t="shared" si="2151"/>
        <v>200</v>
      </c>
      <c r="AMQ38" s="68">
        <f t="shared" si="2152"/>
        <v>33.333333333333336</v>
      </c>
      <c r="AMR38" s="48"/>
      <c r="AMS38" s="49"/>
      <c r="AMT38" s="49"/>
      <c r="AMU38" s="49"/>
      <c r="AMV38" s="49"/>
      <c r="AMW38" s="49"/>
      <c r="AMX38" s="67">
        <f t="shared" si="2153"/>
        <v>0</v>
      </c>
      <c r="AMY38" s="68">
        <f t="shared" si="2154"/>
        <v>0</v>
      </c>
      <c r="AMZ38" s="48">
        <v>400</v>
      </c>
      <c r="ANA38" s="49"/>
      <c r="ANB38" s="49"/>
      <c r="ANC38" s="49"/>
      <c r="AND38" s="49"/>
      <c r="ANE38" s="49"/>
      <c r="ANF38" s="67">
        <f t="shared" si="2155"/>
        <v>400</v>
      </c>
      <c r="ANG38" s="68">
        <f t="shared" si="2156"/>
        <v>66.666666666666671</v>
      </c>
      <c r="ANH38" s="48">
        <v>200</v>
      </c>
      <c r="ANI38" s="49"/>
      <c r="ANJ38" s="49"/>
      <c r="ANK38" s="49"/>
      <c r="ANL38" s="49"/>
      <c r="ANM38" s="49"/>
      <c r="ANN38" s="67">
        <f t="shared" si="2157"/>
        <v>200</v>
      </c>
      <c r="ANO38" s="68">
        <f t="shared" si="2158"/>
        <v>33.333333333333336</v>
      </c>
      <c r="ANP38" s="48"/>
      <c r="ANQ38" s="49">
        <v>200</v>
      </c>
      <c r="ANR38" s="49"/>
      <c r="ANS38" s="49"/>
      <c r="ANT38" s="49"/>
      <c r="ANU38" s="49">
        <v>602</v>
      </c>
      <c r="ANV38" s="67">
        <f t="shared" si="2159"/>
        <v>802</v>
      </c>
      <c r="ANW38" s="68">
        <f t="shared" si="2160"/>
        <v>133.66666666666666</v>
      </c>
      <c r="ANX38" s="82"/>
      <c r="ANY38" s="83"/>
      <c r="ANZ38" s="83"/>
      <c r="AOA38" s="83"/>
      <c r="AOB38" s="83"/>
      <c r="AOC38" s="83"/>
      <c r="AOD38" s="67">
        <f t="shared" si="2161"/>
        <v>0</v>
      </c>
      <c r="AOE38" s="68">
        <f t="shared" si="2162"/>
        <v>0</v>
      </c>
      <c r="AOF38" s="48">
        <v>199</v>
      </c>
      <c r="AOG38" s="49"/>
      <c r="AOH38" s="49"/>
      <c r="AOI38" s="49"/>
      <c r="AOJ38" s="49"/>
      <c r="AOK38" s="49">
        <v>200</v>
      </c>
      <c r="AOL38" s="67">
        <f t="shared" si="2163"/>
        <v>399</v>
      </c>
      <c r="AOM38" s="68">
        <f t="shared" si="2164"/>
        <v>66.5</v>
      </c>
      <c r="AON38" s="48"/>
      <c r="AOO38" s="49"/>
      <c r="AOP38" s="49"/>
      <c r="AOQ38" s="49"/>
      <c r="AOR38" s="49">
        <v>200</v>
      </c>
      <c r="AOS38" s="49"/>
      <c r="AOT38" s="67">
        <f t="shared" si="2165"/>
        <v>200</v>
      </c>
      <c r="AOU38" s="68">
        <f t="shared" si="2166"/>
        <v>33.333333333333336</v>
      </c>
      <c r="AOV38" s="48"/>
      <c r="AOW38" s="49"/>
      <c r="AOX38" s="49"/>
      <c r="AOY38" s="49"/>
      <c r="AOZ38" s="49"/>
      <c r="APA38" s="49"/>
      <c r="APB38" s="67">
        <f t="shared" si="2167"/>
        <v>0</v>
      </c>
      <c r="APC38" s="68">
        <f t="shared" si="2168"/>
        <v>0</v>
      </c>
      <c r="APD38" s="48"/>
      <c r="APE38" s="49"/>
      <c r="APF38" s="49"/>
      <c r="APG38" s="49"/>
      <c r="APH38" s="49"/>
      <c r="API38" s="49"/>
      <c r="APJ38" s="67">
        <f t="shared" si="2169"/>
        <v>0</v>
      </c>
      <c r="APK38" s="68">
        <f t="shared" si="2170"/>
        <v>0</v>
      </c>
      <c r="APL38" s="48"/>
      <c r="APM38" s="49"/>
      <c r="APN38" s="49">
        <v>300</v>
      </c>
      <c r="APO38" s="49"/>
      <c r="APP38" s="49"/>
      <c r="APQ38" s="49">
        <v>200</v>
      </c>
      <c r="APR38" s="67">
        <f t="shared" si="2171"/>
        <v>500</v>
      </c>
      <c r="APS38" s="68">
        <f t="shared" si="2172"/>
        <v>83.333333333333329</v>
      </c>
      <c r="APT38" s="48"/>
      <c r="APU38" s="49">
        <v>99</v>
      </c>
      <c r="APV38" s="49"/>
      <c r="APW38" s="49"/>
      <c r="APX38" s="49"/>
      <c r="APY38" s="49"/>
      <c r="APZ38" s="67">
        <f t="shared" si="2173"/>
        <v>99</v>
      </c>
      <c r="AQA38" s="68">
        <f t="shared" si="2174"/>
        <v>16.5</v>
      </c>
      <c r="AQB38" s="48">
        <v>100</v>
      </c>
      <c r="AQC38" s="49"/>
      <c r="AQD38" s="49"/>
      <c r="AQE38" s="49"/>
      <c r="AQF38" s="49"/>
      <c r="AQG38" s="49"/>
      <c r="AQH38" s="67">
        <f t="shared" si="2175"/>
        <v>100</v>
      </c>
      <c r="AQI38" s="68">
        <f t="shared" si="2176"/>
        <v>16.666666666666668</v>
      </c>
      <c r="AQJ38" s="48">
        <v>330</v>
      </c>
      <c r="AQK38" s="49"/>
      <c r="AQL38" s="49">
        <v>356</v>
      </c>
      <c r="AQM38" s="49"/>
      <c r="AQN38" s="49"/>
      <c r="AQO38" s="49"/>
      <c r="AQP38" s="67">
        <f t="shared" si="2177"/>
        <v>686</v>
      </c>
      <c r="AQQ38" s="68">
        <f t="shared" si="2178"/>
        <v>114.33333333333333</v>
      </c>
      <c r="AQR38" s="48"/>
      <c r="AQS38" s="49"/>
      <c r="AQT38" s="49"/>
      <c r="AQU38" s="49"/>
      <c r="AQV38" s="49"/>
      <c r="AQW38" s="49"/>
      <c r="AQX38" s="67">
        <f t="shared" si="2179"/>
        <v>0</v>
      </c>
      <c r="AQY38" s="68">
        <f t="shared" si="2180"/>
        <v>0</v>
      </c>
      <c r="AQZ38" s="48"/>
      <c r="ARA38" s="49">
        <v>396</v>
      </c>
      <c r="ARB38" s="49"/>
      <c r="ARC38" s="49"/>
      <c r="ARD38" s="49"/>
      <c r="ARE38" s="49"/>
      <c r="ARF38" s="67">
        <f t="shared" si="2181"/>
        <v>396</v>
      </c>
      <c r="ARG38" s="68">
        <f t="shared" si="2182"/>
        <v>66</v>
      </c>
      <c r="ARH38" s="48"/>
      <c r="ARI38" s="49">
        <v>200</v>
      </c>
      <c r="ARJ38" s="49"/>
      <c r="ARK38" s="49"/>
      <c r="ARL38" s="49"/>
      <c r="ARM38" s="49"/>
      <c r="ARN38" s="67">
        <f t="shared" si="2183"/>
        <v>200</v>
      </c>
      <c r="ARO38" s="68">
        <f t="shared" si="2184"/>
        <v>33.333333333333336</v>
      </c>
      <c r="ARP38" s="48"/>
      <c r="ARQ38" s="49"/>
      <c r="ARR38" s="49"/>
      <c r="ARS38" s="49">
        <v>200</v>
      </c>
      <c r="ART38" s="49"/>
      <c r="ARU38" s="49"/>
      <c r="ARV38" s="67">
        <f t="shared" si="2185"/>
        <v>200</v>
      </c>
      <c r="ARW38" s="68">
        <f t="shared" si="2186"/>
        <v>33.333333333333336</v>
      </c>
      <c r="ARX38" s="48"/>
      <c r="ARY38" s="49"/>
      <c r="ARZ38" s="49"/>
      <c r="ASA38" s="49"/>
      <c r="ASB38" s="49"/>
      <c r="ASC38" s="49"/>
      <c r="ASD38" s="67">
        <f t="shared" si="2187"/>
        <v>0</v>
      </c>
      <c r="ASE38" s="68">
        <f t="shared" si="2188"/>
        <v>0</v>
      </c>
      <c r="ASF38" s="48">
        <v>330</v>
      </c>
      <c r="ASG38" s="49">
        <v>400</v>
      </c>
      <c r="ASH38" s="49"/>
      <c r="ASI38" s="49">
        <v>100</v>
      </c>
      <c r="ASJ38" s="49"/>
      <c r="ASK38" s="49"/>
      <c r="ASL38" s="67">
        <f t="shared" si="2189"/>
        <v>830</v>
      </c>
      <c r="ASM38" s="68">
        <f t="shared" si="2190"/>
        <v>138.33333333333334</v>
      </c>
      <c r="ASN38" s="48"/>
      <c r="ASO38" s="49"/>
      <c r="ASP38" s="49"/>
      <c r="ASQ38" s="49"/>
      <c r="ASR38" s="49"/>
      <c r="ASS38" s="49">
        <v>400</v>
      </c>
      <c r="AST38" s="67">
        <f t="shared" si="2191"/>
        <v>400</v>
      </c>
      <c r="ASU38" s="68">
        <f t="shared" si="2192"/>
        <v>66.666666666666671</v>
      </c>
      <c r="ASV38" s="48"/>
      <c r="ASW38" s="49"/>
      <c r="ASX38" s="49"/>
      <c r="ASY38" s="49">
        <v>402</v>
      </c>
      <c r="ASZ38" s="49"/>
      <c r="ATA38" s="49">
        <v>213</v>
      </c>
      <c r="ATB38" s="67">
        <f t="shared" si="2193"/>
        <v>615</v>
      </c>
      <c r="ATC38" s="68">
        <f t="shared" si="2194"/>
        <v>102.5</v>
      </c>
      <c r="ATD38" s="48"/>
      <c r="ATE38" s="49"/>
      <c r="ATF38" s="49"/>
      <c r="ATG38" s="49"/>
      <c r="ATH38" s="49"/>
      <c r="ATI38" s="49"/>
      <c r="ATJ38" s="67">
        <f t="shared" si="2195"/>
        <v>0</v>
      </c>
      <c r="ATK38" s="68">
        <f t="shared" si="2196"/>
        <v>0</v>
      </c>
      <c r="ATL38" s="48"/>
      <c r="ATM38" s="49"/>
      <c r="ATN38" s="49"/>
      <c r="ATO38" s="49"/>
      <c r="ATP38" s="49"/>
      <c r="ATQ38" s="49"/>
      <c r="ATR38" s="67">
        <f t="shared" si="2197"/>
        <v>0</v>
      </c>
      <c r="ATS38" s="68">
        <f t="shared" si="2198"/>
        <v>0</v>
      </c>
      <c r="ATT38" s="48"/>
      <c r="ATU38" s="49"/>
      <c r="ATV38" s="49"/>
      <c r="ATW38" s="49"/>
      <c r="ATX38" s="49"/>
      <c r="ATY38" s="49"/>
      <c r="ATZ38" s="67">
        <f t="shared" si="2199"/>
        <v>0</v>
      </c>
      <c r="AUA38" s="68">
        <f t="shared" si="2200"/>
        <v>0</v>
      </c>
      <c r="AUB38" s="48"/>
      <c r="AUC38" s="49"/>
      <c r="AUD38" s="49"/>
      <c r="AUE38" s="49"/>
      <c r="AUF38" s="49"/>
      <c r="AUG38" s="49"/>
      <c r="AUH38" s="67">
        <f t="shared" si="2201"/>
        <v>0</v>
      </c>
      <c r="AUI38" s="68">
        <f t="shared" si="2202"/>
        <v>0</v>
      </c>
      <c r="AUJ38" s="48"/>
      <c r="AUK38" s="49"/>
      <c r="AUL38" s="49"/>
      <c r="AUM38" s="49"/>
      <c r="AUN38" s="49"/>
      <c r="AUO38" s="49"/>
      <c r="AUP38" s="67">
        <f t="shared" si="2203"/>
        <v>0</v>
      </c>
      <c r="AUQ38" s="68">
        <f t="shared" si="2204"/>
        <v>0</v>
      </c>
      <c r="AUR38" s="48">
        <v>205</v>
      </c>
      <c r="AUS38" s="49"/>
      <c r="AUT38" s="49"/>
      <c r="AUU38" s="49"/>
      <c r="AUV38" s="49"/>
      <c r="AUW38" s="49"/>
      <c r="AUX38" s="67">
        <f t="shared" si="2205"/>
        <v>205</v>
      </c>
      <c r="AUY38" s="68">
        <f t="shared" si="2206"/>
        <v>34.166666666666664</v>
      </c>
      <c r="AUZ38" s="48">
        <v>100</v>
      </c>
      <c r="AVA38" s="49"/>
      <c r="AVB38" s="49"/>
      <c r="AVC38" s="49"/>
      <c r="AVD38" s="49"/>
      <c r="AVE38" s="49"/>
      <c r="AVF38" s="67">
        <f t="shared" si="2207"/>
        <v>100</v>
      </c>
      <c r="AVG38" s="68">
        <f t="shared" si="2208"/>
        <v>16.666666666666668</v>
      </c>
      <c r="AVH38" s="48"/>
      <c r="AVI38" s="49"/>
      <c r="AVJ38" s="49"/>
      <c r="AVK38" s="49"/>
      <c r="AVL38" s="49"/>
      <c r="AVM38" s="49"/>
      <c r="AVN38" s="67">
        <f t="shared" si="2209"/>
        <v>0</v>
      </c>
      <c r="AVO38" s="68">
        <f t="shared" si="2210"/>
        <v>0</v>
      </c>
      <c r="AVP38" s="48">
        <v>208</v>
      </c>
      <c r="AVQ38" s="49"/>
      <c r="AVR38" s="49"/>
      <c r="AVS38" s="49"/>
      <c r="AVT38" s="49"/>
      <c r="AVU38" s="49"/>
      <c r="AVV38" s="67">
        <f t="shared" si="2211"/>
        <v>208</v>
      </c>
      <c r="AVW38" s="68">
        <f t="shared" si="2212"/>
        <v>34.666666666666664</v>
      </c>
      <c r="AVX38" s="48"/>
      <c r="AVY38" s="49"/>
      <c r="AVZ38" s="49"/>
      <c r="AWA38" s="49"/>
      <c r="AWB38" s="49"/>
      <c r="AWC38" s="49"/>
      <c r="AWD38" s="67">
        <f t="shared" si="2213"/>
        <v>0</v>
      </c>
      <c r="AWE38" s="68">
        <f t="shared" si="2214"/>
        <v>0</v>
      </c>
      <c r="AWF38" s="48"/>
      <c r="AWG38" s="49"/>
      <c r="AWH38" s="49"/>
      <c r="AWI38" s="49"/>
      <c r="AWJ38" s="49"/>
      <c r="AWK38" s="49"/>
      <c r="AWL38" s="67">
        <f t="shared" si="2215"/>
        <v>0</v>
      </c>
      <c r="AWM38" s="184">
        <f t="shared" si="2216"/>
        <v>0</v>
      </c>
      <c r="AWN38" s="48"/>
      <c r="AWO38" s="49"/>
      <c r="AWP38" s="49">
        <v>300</v>
      </c>
      <c r="AWQ38" s="49"/>
      <c r="AWR38" s="49"/>
      <c r="AWS38" s="49"/>
      <c r="AWT38" s="42">
        <f t="shared" si="2217"/>
        <v>300</v>
      </c>
      <c r="AWU38" s="43">
        <f t="shared" si="2218"/>
        <v>50</v>
      </c>
      <c r="AWV38" s="48"/>
      <c r="AWW38" s="49"/>
      <c r="AWX38" s="49"/>
      <c r="AWY38" s="49"/>
      <c r="AWZ38" s="49"/>
      <c r="AXA38" s="49"/>
      <c r="AXB38" s="42">
        <f t="shared" si="2219"/>
        <v>0</v>
      </c>
      <c r="AXC38" s="43">
        <f t="shared" si="2220"/>
        <v>0</v>
      </c>
      <c r="AXD38" s="48"/>
      <c r="AXE38" s="49"/>
      <c r="AXF38" s="49"/>
      <c r="AXG38" s="49">
        <v>1</v>
      </c>
      <c r="AXH38" s="49">
        <v>200</v>
      </c>
      <c r="AXI38" s="49"/>
      <c r="AXJ38" s="42">
        <f t="shared" si="2221"/>
        <v>201</v>
      </c>
      <c r="AXK38" s="43">
        <f t="shared" si="2222"/>
        <v>33.5</v>
      </c>
      <c r="AXL38" s="48"/>
      <c r="AXM38" s="49"/>
      <c r="AXN38" s="49"/>
      <c r="AXO38" s="49"/>
      <c r="AXP38" s="49"/>
      <c r="AXQ38" s="49"/>
      <c r="AXR38" s="42">
        <f t="shared" si="2223"/>
        <v>0</v>
      </c>
      <c r="AXS38" s="43">
        <f t="shared" si="2224"/>
        <v>0</v>
      </c>
      <c r="AXT38" s="48"/>
      <c r="AXU38" s="49"/>
      <c r="AXV38" s="49">
        <v>100</v>
      </c>
      <c r="AXW38" s="49">
        <v>99</v>
      </c>
      <c r="AXX38" s="49"/>
      <c r="AXY38" s="49"/>
      <c r="AXZ38" s="42">
        <f t="shared" si="2225"/>
        <v>199</v>
      </c>
      <c r="AYA38" s="43">
        <f t="shared" si="2226"/>
        <v>33.166666666666664</v>
      </c>
      <c r="AYB38" s="48"/>
      <c r="AYC38" s="49"/>
      <c r="AYD38" s="49"/>
      <c r="AYE38" s="49"/>
      <c r="AYF38" s="49"/>
      <c r="AYG38" s="49"/>
      <c r="AYH38" s="42">
        <f t="shared" si="2227"/>
        <v>0</v>
      </c>
      <c r="AYI38" s="43">
        <f t="shared" si="2228"/>
        <v>0</v>
      </c>
      <c r="AYJ38" s="48"/>
      <c r="AYK38" s="49"/>
      <c r="AYL38" s="49"/>
      <c r="AYM38" s="49">
        <v>100</v>
      </c>
      <c r="AYN38" s="49"/>
      <c r="AYO38" s="49"/>
      <c r="AYP38" s="42">
        <f t="shared" si="2229"/>
        <v>100</v>
      </c>
      <c r="AYQ38" s="43">
        <f t="shared" si="2230"/>
        <v>16.666666666666668</v>
      </c>
      <c r="AYR38" s="48"/>
      <c r="AYS38" s="49"/>
      <c r="AYT38" s="49"/>
      <c r="AYU38" s="49"/>
      <c r="AYV38" s="49"/>
      <c r="AYW38" s="49"/>
      <c r="AYX38" s="42">
        <f t="shared" si="2231"/>
        <v>0</v>
      </c>
      <c r="AYY38" s="43">
        <f t="shared" si="2232"/>
        <v>0</v>
      </c>
      <c r="AYZ38" s="48"/>
      <c r="AZA38" s="49"/>
      <c r="AZB38" s="49">
        <v>200</v>
      </c>
      <c r="AZC38" s="49"/>
      <c r="AZD38" s="49"/>
      <c r="AZE38" s="49"/>
      <c r="AZF38" s="42">
        <f t="shared" si="2233"/>
        <v>200</v>
      </c>
      <c r="AZG38" s="43">
        <f t="shared" si="2234"/>
        <v>33.333333333333336</v>
      </c>
      <c r="AZH38" s="48"/>
      <c r="AZI38" s="49"/>
      <c r="AZJ38" s="49"/>
      <c r="AZK38" s="49">
        <v>106</v>
      </c>
      <c r="AZL38" s="49"/>
      <c r="AZM38" s="49"/>
      <c r="AZN38" s="42">
        <f t="shared" si="2235"/>
        <v>106</v>
      </c>
      <c r="AZO38" s="43">
        <f t="shared" si="2236"/>
        <v>17.666666666666668</v>
      </c>
      <c r="AZP38" s="48"/>
      <c r="AZQ38" s="49">
        <v>196</v>
      </c>
      <c r="AZR38" s="49"/>
      <c r="AZS38" s="49"/>
      <c r="AZT38" s="49"/>
      <c r="AZU38" s="49"/>
      <c r="AZV38" s="42">
        <f t="shared" si="2237"/>
        <v>196</v>
      </c>
      <c r="AZW38" s="43">
        <f t="shared" si="2238"/>
        <v>32.666666666666664</v>
      </c>
      <c r="AZX38" s="82"/>
      <c r="AZY38" s="83"/>
      <c r="AZZ38" s="83"/>
      <c r="BAA38" s="83"/>
      <c r="BAB38" s="83"/>
      <c r="BAC38" s="83"/>
      <c r="BAD38" s="42">
        <f t="shared" si="2239"/>
        <v>0</v>
      </c>
      <c r="BAE38" s="43">
        <f t="shared" si="2240"/>
        <v>0</v>
      </c>
      <c r="BAF38" s="48"/>
      <c r="BAG38" s="49"/>
      <c r="BAH38" s="49"/>
      <c r="BAI38" s="49"/>
      <c r="BAJ38" s="49"/>
      <c r="BAK38" s="49"/>
      <c r="BAL38" s="42">
        <f t="shared" si="2241"/>
        <v>0</v>
      </c>
      <c r="BAM38" s="43">
        <f t="shared" si="2242"/>
        <v>0</v>
      </c>
      <c r="BAN38" s="48"/>
      <c r="BAO38" s="49">
        <v>200</v>
      </c>
      <c r="BAP38" s="49"/>
      <c r="BAQ38" s="49"/>
      <c r="BAR38" s="49"/>
      <c r="BAS38" s="49"/>
      <c r="BAT38" s="42">
        <f t="shared" si="2243"/>
        <v>200</v>
      </c>
      <c r="BAU38" s="43">
        <f t="shared" si="2244"/>
        <v>33.333333333333336</v>
      </c>
      <c r="BAV38" s="48"/>
      <c r="BAW38" s="49"/>
      <c r="BAX38" s="49"/>
      <c r="BAY38" s="49"/>
      <c r="BAZ38" s="49"/>
      <c r="BBA38" s="49"/>
      <c r="BBB38" s="42">
        <f t="shared" si="2245"/>
        <v>0</v>
      </c>
      <c r="BBC38" s="43">
        <f t="shared" si="2246"/>
        <v>0</v>
      </c>
      <c r="BBD38" s="48"/>
      <c r="BBE38" s="49">
        <v>283</v>
      </c>
      <c r="BBF38" s="49"/>
      <c r="BBG38" s="49"/>
      <c r="BBH38" s="49"/>
      <c r="BBI38" s="49"/>
      <c r="BBJ38" s="42">
        <f t="shared" si="2247"/>
        <v>283</v>
      </c>
      <c r="BBK38" s="43">
        <f t="shared" si="2248"/>
        <v>47.166666666666664</v>
      </c>
      <c r="BBL38" s="48"/>
      <c r="BBM38" s="49"/>
      <c r="BBN38" s="49"/>
      <c r="BBO38" s="49"/>
      <c r="BBP38" s="49">
        <v>101</v>
      </c>
      <c r="BBQ38" s="49"/>
      <c r="BBR38" s="42">
        <f t="shared" si="2249"/>
        <v>101</v>
      </c>
      <c r="BBS38" s="43">
        <f t="shared" si="2250"/>
        <v>16.833333333333332</v>
      </c>
      <c r="BBT38" s="48"/>
      <c r="BBU38" s="49"/>
      <c r="BBV38" s="49"/>
      <c r="BBW38" s="49"/>
      <c r="BBX38" s="49"/>
      <c r="BBY38" s="49"/>
      <c r="BBZ38" s="42">
        <f t="shared" si="2251"/>
        <v>0</v>
      </c>
      <c r="BCA38" s="43">
        <f t="shared" si="2252"/>
        <v>0</v>
      </c>
      <c r="BCB38" s="48"/>
      <c r="BCC38" s="49"/>
      <c r="BCD38" s="49">
        <v>200</v>
      </c>
      <c r="BCE38" s="49"/>
      <c r="BCF38" s="49"/>
      <c r="BCG38" s="49"/>
      <c r="BCH38" s="42">
        <f t="shared" si="2253"/>
        <v>200</v>
      </c>
      <c r="BCI38" s="43">
        <f t="shared" si="2254"/>
        <v>33.333333333333336</v>
      </c>
      <c r="BCJ38" s="48"/>
      <c r="BCK38" s="49"/>
      <c r="BCL38" s="49"/>
      <c r="BCM38" s="49"/>
      <c r="BCN38" s="49"/>
      <c r="BCO38" s="49"/>
      <c r="BCP38" s="42">
        <f t="shared" si="2255"/>
        <v>0</v>
      </c>
      <c r="BCQ38" s="43">
        <f t="shared" si="2256"/>
        <v>0</v>
      </c>
      <c r="BCR38" s="48"/>
      <c r="BCS38" s="49"/>
      <c r="BCT38" s="49"/>
      <c r="BCU38" s="49">
        <v>501</v>
      </c>
      <c r="BCV38" s="49"/>
      <c r="BCW38" s="49"/>
      <c r="BCX38" s="42">
        <f t="shared" si="2257"/>
        <v>501</v>
      </c>
      <c r="BCY38" s="43">
        <f t="shared" si="2258"/>
        <v>83.5</v>
      </c>
      <c r="BCZ38" s="48"/>
      <c r="BDA38" s="49"/>
      <c r="BDB38" s="49"/>
      <c r="BDC38" s="49"/>
      <c r="BDD38" s="49"/>
      <c r="BDE38" s="49"/>
      <c r="BDF38" s="42">
        <f t="shared" si="2259"/>
        <v>0</v>
      </c>
      <c r="BDG38" s="43">
        <f t="shared" si="2260"/>
        <v>0</v>
      </c>
      <c r="BDH38" s="48"/>
      <c r="BDI38" s="49"/>
      <c r="BDJ38" s="49">
        <v>100</v>
      </c>
      <c r="BDK38" s="49"/>
      <c r="BDL38" s="49"/>
      <c r="BDM38" s="49"/>
      <c r="BDN38" s="42">
        <f t="shared" si="2261"/>
        <v>100</v>
      </c>
      <c r="BDO38" s="43">
        <f t="shared" si="2262"/>
        <v>16.666666666666668</v>
      </c>
      <c r="BDP38" s="48"/>
      <c r="BDQ38" s="49"/>
      <c r="BDR38" s="49"/>
      <c r="BDS38" s="49"/>
      <c r="BDT38" s="49"/>
      <c r="BDU38" s="49"/>
      <c r="BDV38" s="42">
        <f t="shared" si="2263"/>
        <v>0</v>
      </c>
      <c r="BDW38" s="43">
        <f t="shared" si="2264"/>
        <v>0</v>
      </c>
      <c r="BDX38" s="48"/>
      <c r="BDY38" s="49"/>
      <c r="BDZ38" s="49">
        <v>200</v>
      </c>
      <c r="BEA38" s="49"/>
      <c r="BEB38" s="49"/>
      <c r="BEC38" s="49"/>
      <c r="BED38" s="42">
        <f t="shared" si="2265"/>
        <v>200</v>
      </c>
      <c r="BEE38" s="43">
        <f t="shared" si="2266"/>
        <v>33.333333333333336</v>
      </c>
      <c r="BEF38" s="48"/>
      <c r="BEG38" s="49"/>
      <c r="BEH38" s="49"/>
      <c r="BEI38" s="49"/>
      <c r="BEJ38" s="49"/>
      <c r="BEK38" s="49">
        <v>100</v>
      </c>
      <c r="BEL38" s="42">
        <f t="shared" si="2267"/>
        <v>100</v>
      </c>
      <c r="BEM38" s="43">
        <f t="shared" si="2268"/>
        <v>16.666666666666668</v>
      </c>
      <c r="BEN38" s="48">
        <v>100</v>
      </c>
      <c r="BEO38" s="49"/>
      <c r="BEP38" s="49"/>
      <c r="BEQ38" s="49"/>
      <c r="BER38" s="49"/>
      <c r="BES38" s="49"/>
      <c r="BET38" s="42">
        <f t="shared" si="2269"/>
        <v>100</v>
      </c>
      <c r="BEU38" s="43">
        <f t="shared" si="2270"/>
        <v>16.666666666666668</v>
      </c>
      <c r="BEV38" s="82">
        <v>101</v>
      </c>
      <c r="BEW38" s="83"/>
      <c r="BEX38" s="83"/>
      <c r="BEY38" s="83"/>
      <c r="BEZ38" s="83">
        <v>200</v>
      </c>
      <c r="BFA38" s="83"/>
      <c r="BFB38" s="42">
        <f t="shared" si="2271"/>
        <v>301</v>
      </c>
      <c r="BFC38" s="43">
        <f t="shared" si="2272"/>
        <v>50.166666666666664</v>
      </c>
      <c r="BFD38" s="48"/>
      <c r="BFE38" s="49"/>
      <c r="BFF38" s="49"/>
      <c r="BFG38" s="49"/>
      <c r="BFH38" s="49"/>
      <c r="BFI38" s="49">
        <v>200</v>
      </c>
      <c r="BFJ38" s="42">
        <f t="shared" si="2273"/>
        <v>200</v>
      </c>
      <c r="BFK38" s="43">
        <f t="shared" si="2274"/>
        <v>33.333333333333336</v>
      </c>
      <c r="BFL38" s="48"/>
      <c r="BFM38" s="49"/>
      <c r="BFN38" s="49"/>
      <c r="BFO38" s="49">
        <v>110</v>
      </c>
      <c r="BFP38" s="49"/>
      <c r="BFQ38" s="49"/>
      <c r="BFR38" s="42">
        <f t="shared" si="2275"/>
        <v>110</v>
      </c>
      <c r="BFS38" s="43">
        <f t="shared" si="2276"/>
        <v>18.333333333333332</v>
      </c>
      <c r="BFT38" s="48">
        <v>160</v>
      </c>
      <c r="BFU38" s="49"/>
      <c r="BFV38" s="49"/>
      <c r="BFW38" s="49"/>
      <c r="BFX38" s="49"/>
      <c r="BFY38" s="49"/>
      <c r="BFZ38" s="42">
        <f t="shared" si="2277"/>
        <v>160</v>
      </c>
      <c r="BGA38" s="43">
        <f t="shared" si="2278"/>
        <v>26.666666666666668</v>
      </c>
      <c r="BGB38" s="48"/>
      <c r="BGC38" s="49"/>
      <c r="BGD38" s="49">
        <v>205</v>
      </c>
      <c r="BGE38" s="49"/>
      <c r="BGF38" s="49"/>
      <c r="BGG38" s="49"/>
      <c r="BGH38" s="42">
        <f t="shared" si="2279"/>
        <v>205</v>
      </c>
      <c r="BGI38" s="43">
        <f t="shared" si="2280"/>
        <v>34.166666666666664</v>
      </c>
      <c r="BGJ38" s="48"/>
      <c r="BGK38" s="49"/>
      <c r="BGL38" s="49"/>
      <c r="BGM38" s="49"/>
      <c r="BGN38" s="49"/>
      <c r="BGO38" s="49"/>
      <c r="BGP38" s="42">
        <f t="shared" si="2281"/>
        <v>0</v>
      </c>
      <c r="BGQ38" s="43">
        <f t="shared" si="2282"/>
        <v>0</v>
      </c>
      <c r="BGR38" s="48">
        <v>200</v>
      </c>
      <c r="BGS38" s="49"/>
      <c r="BGT38" s="49"/>
      <c r="BGU38" s="49"/>
      <c r="BGV38" s="49"/>
      <c r="BGW38" s="49"/>
      <c r="BGX38" s="42">
        <f t="shared" si="2283"/>
        <v>200</v>
      </c>
      <c r="BGY38" s="43">
        <f t="shared" si="2284"/>
        <v>33.333333333333336</v>
      </c>
      <c r="BGZ38" s="239"/>
      <c r="BHA38" s="1"/>
      <c r="BHB38" s="1"/>
      <c r="BHC38" s="1"/>
      <c r="BHD38" s="1">
        <v>200</v>
      </c>
      <c r="BHE38" s="1"/>
      <c r="BHF38" s="42">
        <f t="shared" si="2285"/>
        <v>200</v>
      </c>
      <c r="BHG38" s="43">
        <f t="shared" si="2286"/>
        <v>33.333333333333336</v>
      </c>
      <c r="BHH38" s="48"/>
      <c r="BHI38" s="49"/>
      <c r="BHJ38" s="49"/>
      <c r="BHK38" s="49">
        <v>200</v>
      </c>
      <c r="BHL38" s="49"/>
      <c r="BHM38" s="49"/>
      <c r="BHN38" s="42">
        <f t="shared" si="2287"/>
        <v>200</v>
      </c>
      <c r="BHO38" s="43">
        <f t="shared" si="2288"/>
        <v>33.333333333333336</v>
      </c>
      <c r="BHP38" s="48"/>
      <c r="BHQ38" s="49"/>
      <c r="BHR38" s="49"/>
      <c r="BHS38" s="49">
        <v>200</v>
      </c>
      <c r="BHT38" s="49"/>
      <c r="BHU38" s="49"/>
      <c r="BHV38" s="42">
        <f t="shared" si="2289"/>
        <v>200</v>
      </c>
      <c r="BHW38" s="43">
        <f t="shared" si="2290"/>
        <v>33.333333333333336</v>
      </c>
      <c r="BHX38" s="48"/>
      <c r="BHY38" s="49"/>
      <c r="BHZ38" s="49"/>
      <c r="BIA38" s="49"/>
      <c r="BIB38" s="49">
        <v>200</v>
      </c>
      <c r="BIC38" s="49">
        <v>200</v>
      </c>
      <c r="BID38" s="42">
        <f t="shared" si="2291"/>
        <v>400</v>
      </c>
      <c r="BIE38" s="43">
        <f t="shared" si="2292"/>
        <v>66.666666666666671</v>
      </c>
      <c r="BIF38" s="48"/>
      <c r="BIG38" s="49"/>
      <c r="BIH38" s="49"/>
      <c r="BII38" s="49">
        <v>200</v>
      </c>
      <c r="BIJ38" s="49"/>
      <c r="BIK38" s="49"/>
      <c r="BIL38" s="42">
        <f t="shared" si="2293"/>
        <v>200</v>
      </c>
      <c r="BIM38" s="43">
        <f t="shared" si="2294"/>
        <v>33.333333333333336</v>
      </c>
      <c r="BIN38" s="48"/>
      <c r="BIO38" s="49"/>
      <c r="BIP38" s="49"/>
      <c r="BIQ38" s="49"/>
      <c r="BIR38" s="49"/>
      <c r="BIS38" s="49"/>
      <c r="BIT38" s="42">
        <f t="shared" si="2295"/>
        <v>0</v>
      </c>
      <c r="BIU38" s="101">
        <f t="shared" si="2296"/>
        <v>0</v>
      </c>
      <c r="BIV38" s="195"/>
      <c r="BIW38" s="49"/>
      <c r="BIX38" s="49">
        <v>300</v>
      </c>
      <c r="BIY38" s="49"/>
      <c r="BIZ38" s="49"/>
      <c r="BJA38" s="49"/>
      <c r="BJB38" s="42">
        <f t="shared" si="2297"/>
        <v>300</v>
      </c>
      <c r="BJC38" s="101">
        <f t="shared" si="2298"/>
        <v>50</v>
      </c>
      <c r="BJD38" s="48"/>
      <c r="BJE38" s="49"/>
      <c r="BJF38" s="49"/>
      <c r="BJG38" s="49"/>
      <c r="BJH38" s="49"/>
      <c r="BJI38" s="49"/>
      <c r="BJJ38" s="42">
        <f t="shared" si="2299"/>
        <v>0</v>
      </c>
      <c r="BJK38" s="43">
        <f t="shared" si="2300"/>
        <v>0</v>
      </c>
      <c r="BJL38" s="48"/>
      <c r="BJM38" s="49"/>
      <c r="BJN38" s="49"/>
      <c r="BJO38" s="49"/>
      <c r="BJP38" s="49"/>
      <c r="BJQ38" s="49"/>
      <c r="BJR38" s="42">
        <f t="shared" si="2301"/>
        <v>0</v>
      </c>
      <c r="BJS38" s="43">
        <f t="shared" si="2302"/>
        <v>0</v>
      </c>
      <c r="BJT38" s="48"/>
      <c r="BJU38" s="49"/>
      <c r="BJV38" s="49"/>
      <c r="BJW38" s="49"/>
      <c r="BJX38" s="49"/>
      <c r="BJY38" s="49"/>
      <c r="BJZ38" s="42">
        <f t="shared" si="2303"/>
        <v>0</v>
      </c>
      <c r="BKA38" s="43">
        <f t="shared" si="2304"/>
        <v>0</v>
      </c>
      <c r="BKB38" s="48"/>
      <c r="BKC38" s="49">
        <v>100</v>
      </c>
      <c r="BKD38" s="49"/>
      <c r="BKE38" s="49"/>
      <c r="BKF38" s="49">
        <v>100</v>
      </c>
      <c r="BKG38" s="49"/>
      <c r="BKH38" s="67">
        <f t="shared" si="2305"/>
        <v>200</v>
      </c>
      <c r="BKI38" s="68">
        <f t="shared" si="2306"/>
        <v>33.333333333333336</v>
      </c>
      <c r="BKJ38" s="48"/>
      <c r="BKK38" s="49"/>
      <c r="BKL38" s="49"/>
      <c r="BKM38" s="49"/>
      <c r="BKN38" s="49">
        <v>89</v>
      </c>
      <c r="BKO38" s="49"/>
      <c r="BKP38" s="42">
        <f t="shared" si="2307"/>
        <v>89</v>
      </c>
      <c r="BKQ38" s="43">
        <f t="shared" si="2308"/>
        <v>14.833333333333334</v>
      </c>
      <c r="BKR38" s="48"/>
      <c r="BKS38" s="49"/>
      <c r="BKT38" s="49">
        <v>110</v>
      </c>
      <c r="BKU38" s="49"/>
      <c r="BKV38" s="49"/>
      <c r="BKW38" s="49"/>
      <c r="BKX38" s="42">
        <f t="shared" si="2309"/>
        <v>110</v>
      </c>
      <c r="BKY38" s="43">
        <f t="shared" si="2310"/>
        <v>18.333333333333332</v>
      </c>
      <c r="BKZ38" s="48"/>
      <c r="BLA38" s="49"/>
      <c r="BLB38" s="49"/>
      <c r="BLC38" s="49">
        <v>198</v>
      </c>
      <c r="BLD38" s="49"/>
      <c r="BLE38" s="49"/>
      <c r="BLF38" s="42">
        <f t="shared" si="2311"/>
        <v>198</v>
      </c>
      <c r="BLG38" s="43">
        <f t="shared" si="2312"/>
        <v>33</v>
      </c>
      <c r="BLH38" s="48"/>
      <c r="BLI38" s="49"/>
      <c r="BLJ38" s="49"/>
      <c r="BLK38" s="49"/>
      <c r="BLL38" s="49"/>
      <c r="BLM38" s="49"/>
      <c r="BLN38" s="42">
        <f t="shared" si="2313"/>
        <v>0</v>
      </c>
      <c r="BLO38" s="43">
        <f t="shared" si="2314"/>
        <v>0</v>
      </c>
      <c r="BLP38" s="48"/>
      <c r="BLQ38" s="49"/>
      <c r="BLR38" s="49"/>
      <c r="BLS38" s="49"/>
      <c r="BLT38" s="49"/>
      <c r="BLU38" s="49"/>
      <c r="BLV38" s="42">
        <f t="shared" si="2315"/>
        <v>0</v>
      </c>
      <c r="BLW38" s="43">
        <f t="shared" si="2316"/>
        <v>0</v>
      </c>
      <c r="BLX38" s="48"/>
      <c r="BLY38" s="49"/>
      <c r="BLZ38" s="49"/>
      <c r="BMA38" s="49"/>
      <c r="BMB38" s="49"/>
      <c r="BMC38" s="49"/>
      <c r="BMD38" s="42">
        <f t="shared" si="2317"/>
        <v>0</v>
      </c>
      <c r="BME38" s="43">
        <f t="shared" si="2318"/>
        <v>0</v>
      </c>
      <c r="BMF38" s="48"/>
      <c r="BMG38" s="49"/>
      <c r="BMH38" s="49">
        <v>120</v>
      </c>
      <c r="BMI38" s="49"/>
      <c r="BMJ38" s="49"/>
      <c r="BMK38" s="49"/>
      <c r="BML38" s="42">
        <f t="shared" si="2319"/>
        <v>120</v>
      </c>
      <c r="BMM38" s="43">
        <f t="shared" si="2320"/>
        <v>20</v>
      </c>
      <c r="BMN38" s="48"/>
      <c r="BMO38" s="49"/>
      <c r="BMP38" s="49">
        <v>200</v>
      </c>
      <c r="BMQ38" s="49"/>
      <c r="BMR38" s="49"/>
      <c r="BMS38" s="49"/>
      <c r="BMT38" s="42">
        <f t="shared" si="2321"/>
        <v>200</v>
      </c>
      <c r="BMU38" s="43">
        <f t="shared" si="2322"/>
        <v>33.333333333333336</v>
      </c>
      <c r="BMV38" s="48"/>
      <c r="BMW38" s="49"/>
      <c r="BMX38" s="49"/>
      <c r="BMY38" s="49"/>
      <c r="BMZ38" s="49"/>
      <c r="BNA38" s="49"/>
      <c r="BNB38" s="42">
        <f t="shared" si="2323"/>
        <v>0</v>
      </c>
      <c r="BNC38" s="43">
        <f t="shared" si="2324"/>
        <v>0</v>
      </c>
      <c r="BND38" s="48"/>
      <c r="BNE38" s="49"/>
      <c r="BNF38" s="49"/>
      <c r="BNG38" s="49">
        <v>100</v>
      </c>
      <c r="BNH38" s="49"/>
      <c r="BNI38" s="49"/>
      <c r="BNJ38" s="42">
        <f t="shared" si="2325"/>
        <v>100</v>
      </c>
      <c r="BNK38" s="43">
        <f t="shared" si="2326"/>
        <v>16.666666666666668</v>
      </c>
      <c r="BNL38" s="48"/>
      <c r="BNM38" s="49">
        <v>100</v>
      </c>
      <c r="BNN38" s="49"/>
      <c r="BNO38" s="49"/>
      <c r="BNP38" s="49">
        <v>100</v>
      </c>
      <c r="BNQ38" s="49">
        <v>100</v>
      </c>
      <c r="BNR38" s="42">
        <f t="shared" si="2327"/>
        <v>300</v>
      </c>
      <c r="BNS38" s="43">
        <f t="shared" si="2328"/>
        <v>50</v>
      </c>
      <c r="BNT38" s="48"/>
      <c r="BNU38" s="49"/>
      <c r="BNV38" s="49"/>
      <c r="BNW38" s="49"/>
      <c r="BNX38" s="49"/>
      <c r="BNY38" s="49"/>
      <c r="BNZ38" s="42">
        <f t="shared" si="2329"/>
        <v>0</v>
      </c>
      <c r="BOA38" s="43">
        <f t="shared" si="2330"/>
        <v>0</v>
      </c>
      <c r="BOB38" s="48"/>
      <c r="BOC38" s="49">
        <v>100</v>
      </c>
      <c r="BOD38" s="49"/>
      <c r="BOE38" s="49"/>
      <c r="BOF38" s="49"/>
      <c r="BOG38" s="49"/>
      <c r="BOH38" s="42">
        <f t="shared" si="2331"/>
        <v>100</v>
      </c>
      <c r="BOI38" s="43">
        <f t="shared" si="2332"/>
        <v>16.666666666666668</v>
      </c>
      <c r="BOJ38" s="48"/>
      <c r="BOK38" s="49"/>
      <c r="BOL38" s="49"/>
      <c r="BOM38" s="49"/>
      <c r="BON38" s="49">
        <v>200</v>
      </c>
      <c r="BOO38" s="49"/>
      <c r="BOP38" s="42">
        <f t="shared" si="2333"/>
        <v>200</v>
      </c>
      <c r="BOQ38" s="43">
        <f t="shared" si="2334"/>
        <v>33.333333333333336</v>
      </c>
      <c r="BOR38" s="48"/>
      <c r="BOS38" s="49"/>
      <c r="BOT38" s="49"/>
      <c r="BOU38" s="49"/>
      <c r="BOV38" s="49">
        <v>60</v>
      </c>
      <c r="BOW38" s="49"/>
      <c r="BOX38" s="42">
        <f t="shared" si="2335"/>
        <v>60</v>
      </c>
      <c r="BOY38" s="43">
        <f t="shared" si="2336"/>
        <v>10</v>
      </c>
      <c r="BOZ38" s="48"/>
      <c r="BPA38" s="49">
        <v>100</v>
      </c>
      <c r="BPB38" s="49"/>
      <c r="BPC38" s="49"/>
      <c r="BPD38" s="49"/>
      <c r="BPE38" s="49"/>
      <c r="BPF38" s="42">
        <f t="shared" si="2337"/>
        <v>100</v>
      </c>
      <c r="BPG38" s="43">
        <f t="shared" si="2338"/>
        <v>16.666666666666668</v>
      </c>
      <c r="BPH38" s="48">
        <v>100</v>
      </c>
      <c r="BPI38" s="49">
        <v>100</v>
      </c>
      <c r="BPJ38" s="49">
        <v>100</v>
      </c>
      <c r="BPK38" s="49"/>
      <c r="BPL38" s="49"/>
      <c r="BPM38" s="49"/>
      <c r="BPN38" s="42">
        <f t="shared" si="2339"/>
        <v>300</v>
      </c>
      <c r="BPO38" s="43">
        <f t="shared" si="2340"/>
        <v>50</v>
      </c>
      <c r="BPP38" s="48">
        <v>100</v>
      </c>
      <c r="BPQ38" s="49"/>
      <c r="BPR38" s="49"/>
      <c r="BPS38" s="49"/>
      <c r="BPT38" s="49"/>
      <c r="BPU38" s="49"/>
      <c r="BPV38" s="42">
        <f t="shared" si="2341"/>
        <v>100</v>
      </c>
      <c r="BPW38" s="43">
        <f t="shared" si="2342"/>
        <v>16.666666666666668</v>
      </c>
      <c r="BPX38" s="48">
        <v>100</v>
      </c>
      <c r="BPY38" s="49"/>
      <c r="BPZ38" s="49"/>
      <c r="BQA38" s="49"/>
      <c r="BQB38" s="49"/>
      <c r="BQC38" s="49">
        <v>198</v>
      </c>
      <c r="BQD38" s="67">
        <f t="shared" si="2343"/>
        <v>298</v>
      </c>
      <c r="BQE38" s="43">
        <f t="shared" si="2344"/>
        <v>49.666666666666664</v>
      </c>
      <c r="BQF38" s="48"/>
      <c r="BQG38" s="49"/>
      <c r="BQH38" s="49"/>
      <c r="BQI38" s="49"/>
      <c r="BQJ38" s="49"/>
      <c r="BQK38" s="49"/>
      <c r="BQL38" s="67">
        <f t="shared" si="2345"/>
        <v>0</v>
      </c>
      <c r="BQM38" s="43">
        <f t="shared" si="2346"/>
        <v>0</v>
      </c>
      <c r="BQN38" s="48"/>
      <c r="BQO38" s="49">
        <v>98</v>
      </c>
      <c r="BQP38" s="49"/>
      <c r="BQQ38" s="49"/>
      <c r="BQR38" s="49"/>
      <c r="BQS38" s="49"/>
      <c r="BQT38" s="67">
        <f t="shared" si="2347"/>
        <v>98</v>
      </c>
      <c r="BQU38" s="43">
        <f t="shared" si="2348"/>
        <v>16.333333333333332</v>
      </c>
      <c r="BQV38" s="48"/>
      <c r="BQW38" s="49"/>
      <c r="BQX38" s="49"/>
      <c r="BQY38" s="49">
        <v>198</v>
      </c>
      <c r="BQZ38" s="49"/>
      <c r="BRA38" s="49">
        <v>100</v>
      </c>
      <c r="BRB38" s="67">
        <f t="shared" si="2349"/>
        <v>298</v>
      </c>
      <c r="BRC38" s="43">
        <f t="shared" si="2350"/>
        <v>49.666666666666664</v>
      </c>
      <c r="BRD38" s="48"/>
      <c r="BRE38" s="49"/>
      <c r="BRF38" s="49">
        <v>241</v>
      </c>
      <c r="BRG38" s="49"/>
      <c r="BRH38" s="49"/>
      <c r="BRI38" s="49"/>
      <c r="BRJ38" s="67">
        <f t="shared" si="2351"/>
        <v>241</v>
      </c>
      <c r="BRK38" s="43">
        <f t="shared" si="2352"/>
        <v>40.166666666666664</v>
      </c>
      <c r="BRL38" s="48"/>
      <c r="BRM38" s="49"/>
      <c r="BRN38" s="49"/>
      <c r="BRO38" s="49">
        <v>100</v>
      </c>
      <c r="BRP38" s="49">
        <v>100</v>
      </c>
      <c r="BRQ38" s="49">
        <v>200</v>
      </c>
      <c r="BRR38" s="67">
        <f t="shared" si="2353"/>
        <v>400</v>
      </c>
      <c r="BRS38" s="68">
        <f t="shared" si="2354"/>
        <v>66.666666666666671</v>
      </c>
      <c r="BRT38" s="63"/>
      <c r="BRU38" s="64"/>
      <c r="BRV38" s="64"/>
      <c r="BRW38" s="64"/>
      <c r="BRX38" s="64"/>
      <c r="BRY38" s="64"/>
      <c r="BRZ38" s="67">
        <f t="shared" si="2355"/>
        <v>0</v>
      </c>
      <c r="BSA38" s="43">
        <f t="shared" si="2356"/>
        <v>0</v>
      </c>
      <c r="BSB38" s="48">
        <v>600</v>
      </c>
      <c r="BSC38" s="49"/>
      <c r="BSD38" s="49"/>
      <c r="BSE38" s="49"/>
      <c r="BSF38" s="49"/>
      <c r="BSG38" s="49"/>
      <c r="BSH38" s="67">
        <f t="shared" si="2357"/>
        <v>600</v>
      </c>
      <c r="BSI38" s="43">
        <f t="shared" si="2358"/>
        <v>100</v>
      </c>
      <c r="BSJ38" s="48"/>
      <c r="BSK38" s="49"/>
      <c r="BSL38" s="49"/>
      <c r="BSM38" s="49"/>
      <c r="BSN38" s="49"/>
      <c r="BSO38" s="49"/>
      <c r="BSP38" s="67">
        <f t="shared" si="2359"/>
        <v>0</v>
      </c>
      <c r="BSQ38" s="43">
        <f t="shared" si="2360"/>
        <v>0</v>
      </c>
      <c r="BSR38" s="48"/>
      <c r="BSS38" s="49"/>
      <c r="BST38" s="49"/>
      <c r="BSU38" s="49"/>
      <c r="BSV38" s="49"/>
      <c r="BSW38" s="49"/>
      <c r="BSX38" s="67">
        <f t="shared" si="2361"/>
        <v>0</v>
      </c>
      <c r="BSY38" s="43">
        <f t="shared" si="2362"/>
        <v>0</v>
      </c>
      <c r="BSZ38" s="48"/>
      <c r="BTA38" s="49">
        <v>100</v>
      </c>
      <c r="BTB38" s="49"/>
      <c r="BTC38" s="49"/>
      <c r="BTD38" s="49">
        <v>139</v>
      </c>
      <c r="BTE38" s="49"/>
      <c r="BTF38" s="67">
        <f t="shared" si="2363"/>
        <v>239</v>
      </c>
      <c r="BTG38" s="43">
        <f t="shared" si="2364"/>
        <v>39.833333333333336</v>
      </c>
      <c r="BTH38" s="48"/>
      <c r="BTI38" s="49"/>
      <c r="BTJ38" s="49"/>
      <c r="BTK38" s="49"/>
      <c r="BTL38" s="49"/>
      <c r="BTM38" s="49"/>
      <c r="BTN38" s="67">
        <f t="shared" si="2365"/>
        <v>0</v>
      </c>
      <c r="BTO38" s="68">
        <f t="shared" si="2366"/>
        <v>0</v>
      </c>
      <c r="BTP38" s="48"/>
      <c r="BTQ38" s="49"/>
      <c r="BTR38" s="49"/>
      <c r="BTS38" s="49"/>
      <c r="BTT38" s="49"/>
      <c r="BTU38" s="49">
        <v>159</v>
      </c>
      <c r="BTV38" s="67">
        <f t="shared" si="2367"/>
        <v>159</v>
      </c>
      <c r="BTW38" s="43">
        <f t="shared" si="2368"/>
        <v>26.5</v>
      </c>
      <c r="BTX38" s="48"/>
      <c r="BTY38" s="49"/>
      <c r="BTZ38" s="49"/>
      <c r="BUA38" s="49">
        <v>300</v>
      </c>
      <c r="BUB38" s="49"/>
      <c r="BUC38" s="49"/>
      <c r="BUD38" s="67">
        <f t="shared" si="2369"/>
        <v>300</v>
      </c>
      <c r="BUE38" s="68">
        <f t="shared" si="2370"/>
        <v>50</v>
      </c>
      <c r="BUF38" s="48"/>
      <c r="BUG38" s="49"/>
      <c r="BUH38" s="49">
        <v>200</v>
      </c>
      <c r="BUI38" s="49"/>
      <c r="BUJ38" s="49"/>
      <c r="BUK38" s="49"/>
      <c r="BUL38" s="67">
        <f t="shared" si="2371"/>
        <v>200</v>
      </c>
      <c r="BUM38" s="68">
        <f t="shared" si="2372"/>
        <v>33.333333333333336</v>
      </c>
      <c r="BUN38" s="48">
        <v>199</v>
      </c>
      <c r="BUO38" s="49"/>
      <c r="BUP38" s="49"/>
      <c r="BUQ38" s="49"/>
      <c r="BUR38" s="49"/>
      <c r="BUS38" s="49"/>
      <c r="BUT38" s="67">
        <f t="shared" si="2373"/>
        <v>199</v>
      </c>
      <c r="BUU38" s="68">
        <f t="shared" si="2374"/>
        <v>33.166666666666664</v>
      </c>
      <c r="BUV38" s="48"/>
      <c r="BUW38" s="49">
        <v>100</v>
      </c>
      <c r="BUX38" s="49"/>
      <c r="BUY38" s="49"/>
      <c r="BUZ38" s="49"/>
      <c r="BVA38" s="49"/>
      <c r="BVB38" s="67">
        <f t="shared" si="2375"/>
        <v>100</v>
      </c>
      <c r="BVC38" s="68">
        <f t="shared" si="2376"/>
        <v>16.666666666666668</v>
      </c>
      <c r="BVD38" s="48"/>
      <c r="BVE38" s="49"/>
      <c r="BVF38" s="49">
        <v>198</v>
      </c>
      <c r="BVG38" s="49"/>
      <c r="BVH38" s="49"/>
      <c r="BVI38" s="49"/>
      <c r="BVJ38" s="67">
        <f t="shared" si="2377"/>
        <v>198</v>
      </c>
      <c r="BVK38" s="68">
        <f t="shared" si="2378"/>
        <v>33</v>
      </c>
      <c r="BVL38" s="48">
        <v>200</v>
      </c>
      <c r="BVM38" s="49"/>
      <c r="BVN38" s="49"/>
      <c r="BVO38" s="49"/>
      <c r="BVP38" s="49"/>
      <c r="BVQ38" s="49"/>
      <c r="BVR38" s="67">
        <f t="shared" si="2379"/>
        <v>200</v>
      </c>
      <c r="BVS38" s="68">
        <f t="shared" si="2380"/>
        <v>33.333333333333336</v>
      </c>
      <c r="BVT38" s="48"/>
      <c r="BVU38" s="49">
        <v>100</v>
      </c>
      <c r="BVV38" s="49">
        <v>100</v>
      </c>
      <c r="BVW38" s="49"/>
      <c r="BVX38" s="49">
        <v>200</v>
      </c>
      <c r="BVY38" s="49"/>
      <c r="BVZ38" s="67">
        <f t="shared" si="2381"/>
        <v>400</v>
      </c>
      <c r="BWA38" s="68">
        <f t="shared" si="2382"/>
        <v>66.666666666666671</v>
      </c>
      <c r="BWB38" s="48"/>
      <c r="BWC38" s="49"/>
      <c r="BWD38" s="49"/>
      <c r="BWE38" s="49"/>
      <c r="BWF38" s="49">
        <v>160</v>
      </c>
      <c r="BWG38" s="49"/>
      <c r="BWH38" s="67">
        <f t="shared" si="2383"/>
        <v>160</v>
      </c>
      <c r="BWI38" s="68">
        <f t="shared" si="2384"/>
        <v>26.666666666666668</v>
      </c>
      <c r="BWJ38" s="48"/>
      <c r="BWK38" s="49"/>
      <c r="BWL38" s="49"/>
      <c r="BWM38" s="49"/>
      <c r="BWN38" s="49"/>
      <c r="BWO38" s="49">
        <v>208</v>
      </c>
      <c r="BWP38" s="67">
        <f t="shared" si="2385"/>
        <v>208</v>
      </c>
      <c r="BWQ38" s="68">
        <f t="shared" si="2386"/>
        <v>34.666666666666664</v>
      </c>
      <c r="BWR38" s="48"/>
      <c r="BWS38" s="49"/>
      <c r="BWT38" s="49">
        <v>100</v>
      </c>
      <c r="BWU38" s="49"/>
      <c r="BWV38" s="49"/>
      <c r="BWW38" s="49"/>
      <c r="BWX38" s="67">
        <f t="shared" si="2387"/>
        <v>100</v>
      </c>
      <c r="BWY38" s="68">
        <f t="shared" si="2388"/>
        <v>16.666666666666668</v>
      </c>
      <c r="BWZ38" s="48"/>
      <c r="BXA38" s="49">
        <v>200</v>
      </c>
      <c r="BXB38" s="49"/>
      <c r="BXC38" s="49"/>
      <c r="BXD38" s="49"/>
      <c r="BXE38" s="49">
        <v>199</v>
      </c>
      <c r="BXF38" s="67">
        <f t="shared" si="2389"/>
        <v>399</v>
      </c>
      <c r="BXG38" s="68">
        <f t="shared" si="2390"/>
        <v>66.5</v>
      </c>
      <c r="BXH38" s="48"/>
      <c r="BXI38" s="49">
        <v>200</v>
      </c>
      <c r="BXJ38" s="49"/>
      <c r="BXK38" s="49"/>
      <c r="BXL38" s="49"/>
      <c r="BXM38" s="49"/>
      <c r="BXN38" s="67">
        <f t="shared" si="2391"/>
        <v>200</v>
      </c>
      <c r="BXO38" s="68">
        <f t="shared" si="2392"/>
        <v>33.333333333333336</v>
      </c>
      <c r="BXP38" s="48"/>
      <c r="BXQ38" s="49"/>
      <c r="BXR38" s="49">
        <v>160</v>
      </c>
      <c r="BXS38" s="49"/>
      <c r="BXT38" s="49"/>
      <c r="BXU38" s="49">
        <v>200</v>
      </c>
      <c r="BXV38" s="67">
        <f t="shared" si="2393"/>
        <v>360</v>
      </c>
      <c r="BXW38" s="68">
        <f t="shared" si="1598"/>
        <v>60</v>
      </c>
      <c r="BXX38" s="48"/>
      <c r="BXY38" s="49">
        <v>200</v>
      </c>
      <c r="BXZ38" s="49"/>
      <c r="BYA38" s="49"/>
      <c r="BYB38" s="49"/>
      <c r="BYC38" s="49"/>
      <c r="BYD38" s="67">
        <f t="shared" si="2394"/>
        <v>200</v>
      </c>
      <c r="BYE38" s="68">
        <f t="shared" si="2395"/>
        <v>33.333333333333336</v>
      </c>
      <c r="BYF38" s="48"/>
      <c r="BYG38" s="49">
        <v>99</v>
      </c>
      <c r="BYH38" s="49"/>
      <c r="BYI38" s="49">
        <v>200</v>
      </c>
      <c r="BYJ38" s="49"/>
      <c r="BYK38" s="49"/>
      <c r="BYL38" s="67">
        <f t="shared" si="2396"/>
        <v>299</v>
      </c>
      <c r="BYM38" s="68">
        <f t="shared" si="2397"/>
        <v>49.833333333333336</v>
      </c>
      <c r="BYN38" s="48"/>
      <c r="BYO38" s="49">
        <v>304</v>
      </c>
      <c r="BYP38" s="49"/>
      <c r="BYQ38" s="49"/>
      <c r="BYR38" s="49"/>
      <c r="BYS38" s="49">
        <v>302</v>
      </c>
      <c r="BYT38" s="67">
        <f t="shared" si="2398"/>
        <v>606</v>
      </c>
      <c r="BYU38" s="68">
        <f t="shared" si="2399"/>
        <v>101</v>
      </c>
      <c r="BYV38" s="48"/>
      <c r="BYW38" s="49"/>
      <c r="BYX38" s="49"/>
      <c r="BYY38" s="49"/>
      <c r="BYZ38" s="49">
        <v>305</v>
      </c>
      <c r="BZA38" s="49"/>
      <c r="BZB38" s="67">
        <f t="shared" si="2400"/>
        <v>305</v>
      </c>
      <c r="BZC38" s="68">
        <f t="shared" si="2401"/>
        <v>50.833333333333336</v>
      </c>
      <c r="BZD38" s="48"/>
      <c r="BZE38" s="49"/>
      <c r="BZF38" s="49">
        <v>200</v>
      </c>
      <c r="BZG38" s="49"/>
      <c r="BZH38" s="49"/>
      <c r="BZI38" s="49"/>
      <c r="BZJ38" s="67">
        <f t="shared" si="2402"/>
        <v>200</v>
      </c>
      <c r="BZK38" s="68">
        <f t="shared" si="2403"/>
        <v>33.333333333333336</v>
      </c>
      <c r="BZL38" s="48"/>
      <c r="BZM38" s="49"/>
      <c r="BZN38" s="49"/>
      <c r="BZO38" s="49">
        <v>402</v>
      </c>
      <c r="BZP38" s="49"/>
      <c r="BZQ38" s="49"/>
      <c r="BZR38" s="67">
        <f t="shared" si="2404"/>
        <v>402</v>
      </c>
      <c r="BZS38" s="68">
        <f t="shared" si="2405"/>
        <v>67</v>
      </c>
      <c r="BZT38" s="48"/>
      <c r="BZU38" s="49">
        <v>100</v>
      </c>
      <c r="BZV38" s="49"/>
      <c r="BZW38" s="49"/>
      <c r="BZX38" s="49">
        <v>303</v>
      </c>
      <c r="BZY38" s="49"/>
      <c r="BZZ38" s="67">
        <f t="shared" si="2406"/>
        <v>403</v>
      </c>
      <c r="CAA38" s="68">
        <f t="shared" si="2407"/>
        <v>67.166666666666671</v>
      </c>
      <c r="CAB38" s="48"/>
      <c r="CAC38" s="49"/>
      <c r="CAD38" s="49"/>
      <c r="CAE38" s="49"/>
      <c r="CAF38" s="49"/>
      <c r="CAG38" s="49"/>
      <c r="CAH38" s="67">
        <f t="shared" si="2408"/>
        <v>0</v>
      </c>
      <c r="CAI38" s="68">
        <f t="shared" si="2409"/>
        <v>0</v>
      </c>
      <c r="CAJ38" s="48">
        <v>100</v>
      </c>
      <c r="CAK38" s="49"/>
      <c r="CAL38" s="49">
        <v>200</v>
      </c>
      <c r="CAM38" s="49"/>
      <c r="CAN38" s="49"/>
      <c r="CAO38" s="49">
        <v>100</v>
      </c>
      <c r="CAP38" s="67">
        <f t="shared" si="2410"/>
        <v>400</v>
      </c>
      <c r="CAQ38" s="68">
        <f t="shared" si="2411"/>
        <v>66.666666666666671</v>
      </c>
      <c r="CAR38" s="48">
        <v>100</v>
      </c>
      <c r="CAS38" s="49"/>
      <c r="CAT38" s="49"/>
      <c r="CAU38" s="49">
        <v>100</v>
      </c>
      <c r="CAV38" s="49"/>
      <c r="CAW38" s="49">
        <v>100</v>
      </c>
      <c r="CAX38" s="67">
        <f t="shared" si="2412"/>
        <v>300</v>
      </c>
      <c r="CAY38" s="68">
        <f t="shared" si="2413"/>
        <v>50</v>
      </c>
      <c r="CAZ38" s="48"/>
      <c r="CBA38" s="49"/>
      <c r="CBB38" s="49"/>
      <c r="CBC38" s="49"/>
      <c r="CBD38" s="49"/>
      <c r="CBE38" s="49"/>
      <c r="CBF38" s="67">
        <f t="shared" si="2414"/>
        <v>0</v>
      </c>
      <c r="CBG38" s="68">
        <f t="shared" si="2415"/>
        <v>0</v>
      </c>
      <c r="CBH38" s="48"/>
      <c r="CBI38" s="49"/>
      <c r="CBJ38" s="49"/>
      <c r="CBK38" s="49"/>
      <c r="CBL38" s="49">
        <v>200</v>
      </c>
      <c r="CBM38" s="49"/>
      <c r="CBN38" s="67">
        <f t="shared" si="2416"/>
        <v>200</v>
      </c>
      <c r="CBO38" s="68">
        <f t="shared" si="2417"/>
        <v>33.333333333333336</v>
      </c>
      <c r="CBP38" s="48"/>
      <c r="CBQ38" s="49"/>
      <c r="CBR38" s="49"/>
      <c r="CBS38" s="49"/>
      <c r="CBT38" s="49">
        <v>201</v>
      </c>
      <c r="CBU38" s="49"/>
      <c r="CBV38" s="67">
        <f t="shared" si="2418"/>
        <v>201</v>
      </c>
      <c r="CBW38" s="68">
        <f t="shared" si="2419"/>
        <v>33.5</v>
      </c>
      <c r="CBX38" s="48"/>
      <c r="CBY38" s="49"/>
      <c r="CBZ38" s="49"/>
      <c r="CCA38" s="49"/>
      <c r="CCB38" s="49"/>
      <c r="CCC38" s="49"/>
      <c r="CCD38" s="67">
        <f t="shared" si="2420"/>
        <v>0</v>
      </c>
      <c r="CCE38" s="68">
        <f t="shared" si="2421"/>
        <v>0</v>
      </c>
      <c r="CCF38" s="48"/>
      <c r="CCG38" s="49"/>
      <c r="CCH38" s="49">
        <v>219</v>
      </c>
      <c r="CCI38" s="49"/>
      <c r="CCJ38" s="49"/>
      <c r="CCK38" s="49"/>
      <c r="CCL38" s="67">
        <f t="shared" si="2422"/>
        <v>219</v>
      </c>
      <c r="CCM38" s="68">
        <f t="shared" si="2423"/>
        <v>36.5</v>
      </c>
      <c r="CCN38" s="48">
        <v>100</v>
      </c>
      <c r="CCO38" s="49">
        <v>100</v>
      </c>
      <c r="CCP38" s="49"/>
      <c r="CCQ38" s="49"/>
      <c r="CCR38" s="49"/>
      <c r="CCS38" s="49"/>
      <c r="CCT38" s="67">
        <f t="shared" si="2424"/>
        <v>200</v>
      </c>
      <c r="CCU38" s="68">
        <f t="shared" si="2425"/>
        <v>33.333333333333336</v>
      </c>
      <c r="CCV38" s="48"/>
      <c r="CCW38" s="49"/>
      <c r="CCX38" s="49">
        <v>799</v>
      </c>
      <c r="CCY38" s="49"/>
      <c r="CCZ38" s="49"/>
      <c r="CDA38" s="49"/>
      <c r="CDB38" s="67">
        <f t="shared" si="1643"/>
        <v>799</v>
      </c>
      <c r="CDC38" s="68">
        <f t="shared" si="1644"/>
        <v>133.16666666666666</v>
      </c>
      <c r="CDD38" s="48">
        <v>204</v>
      </c>
      <c r="CDE38" s="49"/>
      <c r="CDF38" s="49"/>
      <c r="CDG38" s="49">
        <v>201</v>
      </c>
      <c r="CDH38" s="49"/>
      <c r="CDI38" s="49">
        <v>403</v>
      </c>
      <c r="CDJ38" s="67">
        <f t="shared" si="1645"/>
        <v>808</v>
      </c>
      <c r="CDK38" s="68">
        <f t="shared" si="1646"/>
        <v>134.66666666666666</v>
      </c>
      <c r="CDL38" s="48"/>
      <c r="CDM38" s="49"/>
      <c r="CDN38" s="49">
        <v>201</v>
      </c>
      <c r="CDO38" s="49"/>
      <c r="CDP38" s="49"/>
      <c r="CDQ38" s="49"/>
      <c r="CDR38" s="67">
        <f t="shared" si="1647"/>
        <v>201</v>
      </c>
      <c r="CDS38" s="68">
        <f t="shared" si="1648"/>
        <v>33.5</v>
      </c>
      <c r="CDT38" s="48"/>
      <c r="CDU38" s="49"/>
      <c r="CDV38" s="49"/>
      <c r="CDW38" s="49"/>
      <c r="CDX38" s="49"/>
      <c r="CDY38" s="49">
        <v>441</v>
      </c>
      <c r="CDZ38" s="67">
        <f t="shared" si="1649"/>
        <v>441</v>
      </c>
      <c r="CEA38" s="68">
        <f t="shared" si="1650"/>
        <v>73.5</v>
      </c>
      <c r="CEB38" s="48"/>
      <c r="CEC38" s="49"/>
      <c r="CED38" s="49">
        <v>381</v>
      </c>
      <c r="CEE38" s="49"/>
      <c r="CEF38" s="49"/>
      <c r="CEG38" s="49"/>
      <c r="CEH38" s="67">
        <f t="shared" si="1651"/>
        <v>381</v>
      </c>
      <c r="CEI38" s="68">
        <f t="shared" si="1652"/>
        <v>63.5</v>
      </c>
      <c r="CEJ38" s="48"/>
      <c r="CEK38" s="49"/>
      <c r="CEL38" s="49"/>
      <c r="CEM38" s="49">
        <v>603</v>
      </c>
      <c r="CEN38" s="49"/>
      <c r="CEO38" s="49"/>
      <c r="CEP38" s="67">
        <f t="shared" si="1653"/>
        <v>603</v>
      </c>
      <c r="CEQ38" s="68">
        <f t="shared" si="1654"/>
        <v>100.5</v>
      </c>
      <c r="CER38" s="48"/>
      <c r="CES38" s="49">
        <v>207</v>
      </c>
      <c r="CET38" s="49"/>
      <c r="CEU38" s="49">
        <v>850</v>
      </c>
      <c r="CEV38" s="49"/>
      <c r="CEW38" s="49"/>
      <c r="CEX38" s="67">
        <f>SUM(CER38:CEW38)+600</f>
        <v>1657</v>
      </c>
      <c r="CEY38" s="68">
        <f t="shared" si="1656"/>
        <v>276.16666666666669</v>
      </c>
      <c r="CEZ38" s="48">
        <v>200</v>
      </c>
      <c r="CFA38" s="49"/>
      <c r="CFB38" s="49"/>
      <c r="CFC38" s="49"/>
      <c r="CFD38" s="49">
        <v>430</v>
      </c>
      <c r="CFE38" s="49">
        <v>399</v>
      </c>
      <c r="CFF38" s="67">
        <f t="shared" si="1657"/>
        <v>1029</v>
      </c>
      <c r="CFG38" s="68">
        <f t="shared" si="1658"/>
        <v>171.5</v>
      </c>
      <c r="CFH38" s="48"/>
      <c r="CFI38" s="49">
        <v>640</v>
      </c>
      <c r="CFJ38" s="49"/>
      <c r="CFK38" s="49"/>
      <c r="CFL38" s="49">
        <v>81</v>
      </c>
      <c r="CFM38" s="49">
        <v>757</v>
      </c>
      <c r="CFN38" s="67">
        <f t="shared" si="1659"/>
        <v>1478</v>
      </c>
      <c r="CFO38" s="68">
        <f t="shared" si="1660"/>
        <v>246.33333333333334</v>
      </c>
      <c r="CFP38" s="48"/>
      <c r="CFQ38" s="49"/>
      <c r="CFR38" s="49"/>
      <c r="CFS38" s="49"/>
      <c r="CFT38" s="49">
        <v>330</v>
      </c>
      <c r="CFU38" s="49">
        <v>273</v>
      </c>
      <c r="CFV38" s="67">
        <f t="shared" si="1661"/>
        <v>603</v>
      </c>
      <c r="CFW38" s="68">
        <f t="shared" si="1662"/>
        <v>100.5</v>
      </c>
      <c r="CFX38" s="48"/>
      <c r="CFY38" s="49"/>
      <c r="CFZ38" s="49"/>
      <c r="CGA38" s="49">
        <v>1345</v>
      </c>
      <c r="CGB38" s="49"/>
      <c r="CGC38" s="49"/>
      <c r="CGD38" s="67">
        <f t="shared" si="1663"/>
        <v>1345</v>
      </c>
      <c r="CGE38" s="68">
        <f t="shared" si="1664"/>
        <v>224.16666666666666</v>
      </c>
      <c r="CGF38" s="48">
        <v>109</v>
      </c>
      <c r="CGG38" s="49">
        <v>387</v>
      </c>
      <c r="CGH38" s="49"/>
      <c r="CGI38" s="49"/>
      <c r="CGJ38" s="49"/>
      <c r="CGK38" s="49"/>
      <c r="CGL38" s="67">
        <f t="shared" si="1665"/>
        <v>496</v>
      </c>
      <c r="CGM38" s="68">
        <f t="shared" si="1666"/>
        <v>82.666666666666671</v>
      </c>
      <c r="CGN38" s="48"/>
      <c r="CGO38" s="49"/>
      <c r="CGP38" s="49">
        <v>1077</v>
      </c>
      <c r="CGQ38" s="49"/>
      <c r="CGR38" s="49">
        <v>220</v>
      </c>
      <c r="CGS38" s="49"/>
      <c r="CGT38" s="67">
        <f t="shared" si="1667"/>
        <v>1297</v>
      </c>
      <c r="CGU38" s="68">
        <f t="shared" si="1668"/>
        <v>216.16666666666666</v>
      </c>
      <c r="CGV38" s="48">
        <v>810</v>
      </c>
      <c r="CGW38" s="49">
        <v>110</v>
      </c>
      <c r="CGX38" s="49"/>
      <c r="CGY38" s="49"/>
      <c r="CGZ38" s="49">
        <v>319</v>
      </c>
      <c r="CHA38" s="49"/>
      <c r="CHB38" s="67">
        <f t="shared" si="1669"/>
        <v>1239</v>
      </c>
      <c r="CHC38" s="68">
        <f t="shared" si="1670"/>
        <v>206.5</v>
      </c>
      <c r="CHD38" s="48"/>
      <c r="CHE38" s="49">
        <v>952</v>
      </c>
      <c r="CHF38" s="49"/>
      <c r="CHG38" s="49"/>
      <c r="CHH38" s="49"/>
      <c r="CHI38" s="49">
        <v>297</v>
      </c>
      <c r="CHJ38" s="67">
        <f t="shared" si="1671"/>
        <v>1249</v>
      </c>
      <c r="CHK38" s="68">
        <f t="shared" si="1672"/>
        <v>208.16666666666666</v>
      </c>
      <c r="CHL38" s="48"/>
      <c r="CHM38" s="49"/>
      <c r="CHN38" s="49">
        <v>798</v>
      </c>
      <c r="CHO38" s="49"/>
      <c r="CHP38" s="49"/>
      <c r="CHQ38" s="49"/>
      <c r="CHR38" s="67">
        <f t="shared" si="1673"/>
        <v>798</v>
      </c>
      <c r="CHS38" s="68">
        <f t="shared" si="1674"/>
        <v>133</v>
      </c>
      <c r="CHT38" s="48"/>
      <c r="CHU38" s="49"/>
      <c r="CHV38" s="49"/>
      <c r="CHW38" s="49"/>
      <c r="CHX38" s="49">
        <v>1301</v>
      </c>
      <c r="CHY38" s="49"/>
      <c r="CHZ38" s="67">
        <f t="shared" si="1675"/>
        <v>1301</v>
      </c>
      <c r="CIA38" s="68">
        <f t="shared" si="1676"/>
        <v>216.83333333333334</v>
      </c>
      <c r="CIB38" s="48">
        <v>223</v>
      </c>
      <c r="CIC38" s="49"/>
      <c r="CID38" s="49"/>
      <c r="CIE38" s="49"/>
      <c r="CIF38" s="49">
        <v>779</v>
      </c>
      <c r="CIG38" s="49"/>
      <c r="CIH38" s="67">
        <f t="shared" si="1677"/>
        <v>1002</v>
      </c>
      <c r="CII38" s="68">
        <f t="shared" si="1678"/>
        <v>167</v>
      </c>
      <c r="CIJ38" s="48"/>
      <c r="CIK38" s="49"/>
      <c r="CIL38" s="49">
        <v>315</v>
      </c>
      <c r="CIM38" s="49"/>
      <c r="CIN38" s="49"/>
      <c r="CIO38" s="49"/>
      <c r="CIP38" s="67">
        <f t="shared" si="1679"/>
        <v>315</v>
      </c>
      <c r="CIQ38" s="68">
        <f t="shared" si="1680"/>
        <v>52.5</v>
      </c>
      <c r="CIR38" s="48"/>
      <c r="CIS38" s="49">
        <v>15</v>
      </c>
      <c r="CIT38" s="49"/>
      <c r="CIU38" s="49"/>
      <c r="CIV38" s="49">
        <v>330</v>
      </c>
      <c r="CIW38" s="49"/>
      <c r="CIX38" s="67">
        <f t="shared" si="1681"/>
        <v>345</v>
      </c>
      <c r="CIY38" s="68">
        <f t="shared" si="1682"/>
        <v>57.5</v>
      </c>
      <c r="CIZ38" s="63">
        <v>1091</v>
      </c>
      <c r="CJA38" s="64"/>
      <c r="CJB38" s="64">
        <v>116</v>
      </c>
      <c r="CJC38" s="64">
        <v>337</v>
      </c>
      <c r="CJD38" s="64"/>
      <c r="CJE38" s="64">
        <v>3</v>
      </c>
      <c r="CJF38" s="67">
        <f t="shared" si="1683"/>
        <v>1547</v>
      </c>
      <c r="CJG38" s="68">
        <f t="shared" si="1684"/>
        <v>257.83333333333331</v>
      </c>
      <c r="CJH38" s="48"/>
      <c r="CJI38" s="49"/>
      <c r="CJJ38" s="49">
        <v>884</v>
      </c>
      <c r="CJK38" s="49"/>
      <c r="CJL38" s="49"/>
      <c r="CJM38" s="49"/>
      <c r="CJN38" s="67">
        <f t="shared" si="1685"/>
        <v>884</v>
      </c>
      <c r="CJO38" s="184">
        <f t="shared" si="1686"/>
        <v>147.33333333333334</v>
      </c>
      <c r="CJP38" s="48"/>
      <c r="CJQ38" s="49"/>
      <c r="CJR38" s="49"/>
      <c r="CJS38" s="49"/>
      <c r="CJT38" s="49"/>
      <c r="CJU38" s="49">
        <v>79</v>
      </c>
      <c r="CJV38" s="67">
        <f t="shared" si="1687"/>
        <v>79</v>
      </c>
      <c r="CJW38" s="68">
        <f t="shared" si="1688"/>
        <v>13.166666666666666</v>
      </c>
      <c r="CJX38" s="48"/>
      <c r="CJY38" s="49">
        <v>1613</v>
      </c>
      <c r="CJZ38" s="49"/>
      <c r="CKA38" s="49">
        <v>1000</v>
      </c>
      <c r="CKB38" s="49"/>
      <c r="CKC38" s="49"/>
      <c r="CKD38" s="67">
        <f t="shared" ref="CKD38:CKD46" si="2426">SUM(CJX38:CKC38)</f>
        <v>2613</v>
      </c>
      <c r="CKE38" s="68">
        <f t="shared" si="1689"/>
        <v>435.5</v>
      </c>
      <c r="CKF38" s="48">
        <v>998</v>
      </c>
      <c r="CKG38" s="49"/>
      <c r="CKH38" s="49"/>
      <c r="CKI38" s="49"/>
      <c r="CKJ38" s="49"/>
      <c r="CKK38" s="49"/>
      <c r="CKL38" s="67">
        <f t="shared" si="1690"/>
        <v>998</v>
      </c>
      <c r="CKM38" s="68">
        <f t="shared" si="1691"/>
        <v>166.33333333333334</v>
      </c>
      <c r="CKN38" s="48"/>
      <c r="CKO38" s="49"/>
      <c r="CKP38" s="49"/>
      <c r="CKQ38" s="49"/>
      <c r="CKR38" s="49"/>
      <c r="CKS38" s="47"/>
      <c r="CKT38" s="67">
        <f t="shared" si="1692"/>
        <v>0</v>
      </c>
      <c r="CKU38" s="68">
        <f t="shared" si="1693"/>
        <v>0</v>
      </c>
      <c r="CKV38" s="48"/>
      <c r="CKW38" s="49"/>
      <c r="CKX38" s="49">
        <v>221</v>
      </c>
      <c r="CKY38" s="49"/>
      <c r="CKZ38" s="49">
        <v>439</v>
      </c>
      <c r="CLA38" s="49"/>
      <c r="CLB38" s="67">
        <f t="shared" si="1694"/>
        <v>660</v>
      </c>
      <c r="CLC38" s="68">
        <f t="shared" si="1695"/>
        <v>110</v>
      </c>
      <c r="CLD38" s="48"/>
      <c r="CLE38" s="49"/>
      <c r="CLF38" s="49"/>
      <c r="CLG38" s="49"/>
      <c r="CLH38" s="49"/>
      <c r="CLI38" s="49"/>
      <c r="CLJ38" s="67">
        <f t="shared" si="1696"/>
        <v>0</v>
      </c>
      <c r="CLK38" s="68">
        <f t="shared" si="1697"/>
        <v>0</v>
      </c>
      <c r="CLL38" s="48"/>
      <c r="CLM38" s="49"/>
      <c r="CLN38" s="49"/>
      <c r="CLO38" s="49"/>
      <c r="CLP38" s="49"/>
      <c r="CLQ38" s="49">
        <v>110</v>
      </c>
      <c r="CLR38" s="67">
        <f t="shared" si="1698"/>
        <v>110</v>
      </c>
      <c r="CLS38" s="68">
        <f t="shared" si="1699"/>
        <v>18.333333333333332</v>
      </c>
      <c r="CLT38" s="48"/>
      <c r="CLU38" s="49"/>
      <c r="CLV38" s="49"/>
      <c r="CLW38" s="49"/>
      <c r="CLX38" s="49"/>
      <c r="CLY38" s="49"/>
      <c r="CLZ38" s="67">
        <f t="shared" si="1700"/>
        <v>0</v>
      </c>
      <c r="CMA38" s="68">
        <f t="shared" si="1701"/>
        <v>0</v>
      </c>
      <c r="CMB38" s="48"/>
      <c r="CMC38" s="49">
        <v>220</v>
      </c>
      <c r="CMD38" s="49"/>
      <c r="CME38" s="49"/>
      <c r="CMF38" s="49">
        <v>111</v>
      </c>
      <c r="CMG38" s="49"/>
      <c r="CMH38" s="67">
        <f t="shared" si="1702"/>
        <v>331</v>
      </c>
      <c r="CMI38" s="68">
        <f t="shared" si="1703"/>
        <v>55.166666666666664</v>
      </c>
      <c r="CMJ38" s="48"/>
      <c r="CMK38" s="49">
        <v>110</v>
      </c>
      <c r="CML38" s="49"/>
      <c r="CMM38" s="49"/>
      <c r="CMN38" s="49"/>
      <c r="CMO38" s="49"/>
      <c r="CMP38" s="67">
        <f t="shared" si="1704"/>
        <v>110</v>
      </c>
      <c r="CMQ38" s="68">
        <f t="shared" si="1705"/>
        <v>18.333333333333332</v>
      </c>
      <c r="CMR38" s="48"/>
      <c r="CMS38" s="49"/>
      <c r="CMT38" s="49"/>
      <c r="CMU38" s="49"/>
      <c r="CMV38" s="49"/>
      <c r="CMW38" s="49"/>
      <c r="CMX38" s="67">
        <f t="shared" si="1706"/>
        <v>0</v>
      </c>
      <c r="CMY38" s="68">
        <f t="shared" si="1707"/>
        <v>0</v>
      </c>
      <c r="CMZ38" s="48"/>
      <c r="CNA38" s="49"/>
      <c r="CNB38" s="49"/>
      <c r="CNC38" s="49"/>
      <c r="CND38" s="49"/>
      <c r="CNE38" s="49"/>
      <c r="CNF38" s="67">
        <f t="shared" si="1708"/>
        <v>0</v>
      </c>
      <c r="CNG38" s="68">
        <f t="shared" si="1709"/>
        <v>0</v>
      </c>
      <c r="CNH38" s="48"/>
      <c r="CNI38" s="49"/>
      <c r="CNJ38" s="49"/>
      <c r="CNK38" s="49"/>
      <c r="CNL38" s="49"/>
      <c r="CNM38" s="49">
        <v>110</v>
      </c>
      <c r="CNN38" s="67">
        <f t="shared" si="1710"/>
        <v>110</v>
      </c>
      <c r="CNO38" s="68">
        <f t="shared" si="1711"/>
        <v>18.333333333333332</v>
      </c>
      <c r="CNP38" s="48"/>
      <c r="CNQ38" s="49"/>
      <c r="CNR38" s="49"/>
      <c r="CNS38" s="49"/>
      <c r="CNT38" s="49"/>
      <c r="CNU38" s="49"/>
      <c r="CNV38" s="67">
        <f t="shared" si="1712"/>
        <v>0</v>
      </c>
      <c r="CNW38" s="68">
        <f t="shared" si="1713"/>
        <v>0</v>
      </c>
      <c r="CNX38" s="48"/>
      <c r="CNY38" s="49"/>
      <c r="CNZ38" s="49"/>
      <c r="COA38" s="49">
        <v>110</v>
      </c>
      <c r="COB38" s="49"/>
      <c r="COC38" s="49"/>
      <c r="COD38" s="67">
        <f t="shared" si="1714"/>
        <v>110</v>
      </c>
      <c r="COE38" s="68">
        <f t="shared" si="1715"/>
        <v>18.333333333333332</v>
      </c>
      <c r="COF38" s="48"/>
      <c r="COG38" s="49"/>
      <c r="COH38" s="49"/>
      <c r="COI38" s="49"/>
      <c r="COJ38" s="49">
        <v>110</v>
      </c>
      <c r="COK38" s="49"/>
      <c r="COL38" s="67">
        <f t="shared" si="1716"/>
        <v>110</v>
      </c>
      <c r="COM38" s="68">
        <f t="shared" si="1717"/>
        <v>18.333333333333332</v>
      </c>
      <c r="CON38" s="48"/>
      <c r="COO38" s="49"/>
      <c r="COP38" s="49">
        <v>110</v>
      </c>
      <c r="COQ38" s="49"/>
      <c r="COR38" s="49"/>
      <c r="COS38" s="49"/>
      <c r="COT38" s="67">
        <f t="shared" si="1718"/>
        <v>110</v>
      </c>
      <c r="COU38" s="68">
        <f t="shared" si="1719"/>
        <v>18.333333333333332</v>
      </c>
      <c r="COV38" s="48"/>
      <c r="COW38" s="49"/>
      <c r="COX38" s="49"/>
      <c r="COY38" s="49"/>
      <c r="COZ38" s="49"/>
      <c r="CPA38" s="49">
        <v>0</v>
      </c>
      <c r="CPB38" s="67">
        <f t="shared" si="1720"/>
        <v>0</v>
      </c>
      <c r="CPC38" s="68">
        <f t="shared" si="1721"/>
        <v>0</v>
      </c>
      <c r="CPD38" s="48"/>
      <c r="CPE38" s="49">
        <v>0</v>
      </c>
      <c r="CPF38" s="49">
        <v>0</v>
      </c>
      <c r="CPG38" s="49">
        <v>0</v>
      </c>
      <c r="CPH38" s="49">
        <v>0</v>
      </c>
      <c r="CPI38" s="49">
        <v>0</v>
      </c>
      <c r="CPJ38" s="67">
        <f t="shared" si="1722"/>
        <v>0</v>
      </c>
      <c r="CPK38" s="68">
        <f t="shared" si="1723"/>
        <v>0</v>
      </c>
      <c r="CPL38" s="48"/>
      <c r="CPM38" s="49">
        <v>0</v>
      </c>
      <c r="CPN38" s="49">
        <v>0</v>
      </c>
      <c r="CPO38" s="49"/>
      <c r="CPP38" s="49">
        <v>0</v>
      </c>
      <c r="CPQ38" s="49"/>
      <c r="CPR38" s="67">
        <f t="shared" si="1724"/>
        <v>0</v>
      </c>
      <c r="CPS38" s="68">
        <f t="shared" si="1725"/>
        <v>0</v>
      </c>
      <c r="CPT38" s="48">
        <v>0</v>
      </c>
      <c r="CPU38" s="49">
        <v>0</v>
      </c>
      <c r="CPV38" s="49">
        <v>0</v>
      </c>
      <c r="CPW38" s="49"/>
      <c r="CPX38" s="49">
        <v>0</v>
      </c>
      <c r="CPY38" s="49">
        <v>8</v>
      </c>
      <c r="CPZ38" s="67">
        <f t="shared" si="1726"/>
        <v>8</v>
      </c>
      <c r="CQA38" s="68">
        <f t="shared" si="1727"/>
        <v>1.3333333333333333</v>
      </c>
      <c r="CQB38" s="48">
        <v>0</v>
      </c>
      <c r="CQC38" s="49">
        <v>0</v>
      </c>
      <c r="CQD38" s="49">
        <v>0</v>
      </c>
      <c r="CQE38" s="49">
        <v>316</v>
      </c>
      <c r="CQF38" s="49">
        <v>0</v>
      </c>
      <c r="CQG38" s="49">
        <v>0</v>
      </c>
      <c r="CQH38" s="67">
        <f t="shared" si="1728"/>
        <v>316</v>
      </c>
      <c r="CQI38" s="68">
        <f t="shared" si="1729"/>
        <v>52.666666666666664</v>
      </c>
      <c r="CQJ38" s="82">
        <v>0</v>
      </c>
      <c r="CQK38" s="83">
        <v>24</v>
      </c>
      <c r="CQL38" s="83">
        <v>0</v>
      </c>
      <c r="CQM38" s="83">
        <v>0</v>
      </c>
      <c r="CQN38" s="83"/>
      <c r="CQO38" s="83"/>
      <c r="CQP38" s="67">
        <f t="shared" si="1730"/>
        <v>24</v>
      </c>
      <c r="CQQ38" s="68">
        <f t="shared" si="1731"/>
        <v>4</v>
      </c>
      <c r="CQR38" s="239"/>
      <c r="CQS38" s="1">
        <v>220</v>
      </c>
      <c r="CQT38" s="1">
        <v>0</v>
      </c>
      <c r="CQU38" s="1">
        <v>222</v>
      </c>
      <c r="CQV38" s="1">
        <v>0</v>
      </c>
      <c r="CQW38" s="1"/>
      <c r="CQX38" s="67">
        <f t="shared" si="1732"/>
        <v>442</v>
      </c>
      <c r="CQY38" s="68">
        <f t="shared" si="1733"/>
        <v>73.666666666666671</v>
      </c>
      <c r="CQZ38" s="48">
        <v>0</v>
      </c>
      <c r="CRA38" s="49"/>
      <c r="CRB38" s="49">
        <v>0</v>
      </c>
      <c r="CRC38" s="49">
        <v>0</v>
      </c>
      <c r="CRD38" s="49">
        <v>0</v>
      </c>
      <c r="CRE38" s="49">
        <v>440</v>
      </c>
      <c r="CRF38" s="67">
        <f t="shared" si="1734"/>
        <v>440</v>
      </c>
      <c r="CRG38" s="68">
        <f t="shared" si="1735"/>
        <v>73.333333333333329</v>
      </c>
      <c r="CRH38" s="48">
        <v>0</v>
      </c>
      <c r="CRI38" s="49">
        <v>0</v>
      </c>
      <c r="CRJ38" s="49">
        <v>0</v>
      </c>
      <c r="CRK38" s="49">
        <v>202</v>
      </c>
      <c r="CRL38" s="49">
        <v>0</v>
      </c>
      <c r="CRM38" s="49">
        <v>0</v>
      </c>
      <c r="CRN38" s="67">
        <f t="shared" si="1736"/>
        <v>202</v>
      </c>
      <c r="CRO38" s="68">
        <f t="shared" si="1737"/>
        <v>33.666666666666664</v>
      </c>
      <c r="CRP38" s="48"/>
      <c r="CRQ38" s="49">
        <v>0</v>
      </c>
      <c r="CRR38" s="49">
        <v>0</v>
      </c>
      <c r="CRS38" s="49">
        <v>0</v>
      </c>
      <c r="CRT38" s="49">
        <v>0</v>
      </c>
      <c r="CRU38" s="49">
        <v>0</v>
      </c>
      <c r="CRV38" s="47">
        <f t="shared" si="1738"/>
        <v>0</v>
      </c>
      <c r="CRW38" s="68">
        <f t="shared" si="1739"/>
        <v>0</v>
      </c>
      <c r="CRX38" s="48">
        <v>110</v>
      </c>
      <c r="CRY38" s="49">
        <v>0</v>
      </c>
      <c r="CRZ38" s="49">
        <v>110</v>
      </c>
      <c r="CSA38" s="49">
        <v>0</v>
      </c>
      <c r="CSB38" s="49">
        <v>0</v>
      </c>
      <c r="CSC38" s="49">
        <v>0</v>
      </c>
      <c r="CSD38" s="67">
        <f t="shared" si="1740"/>
        <v>220</v>
      </c>
      <c r="CSE38" s="68">
        <f t="shared" si="1741"/>
        <v>36.666666666666664</v>
      </c>
      <c r="CSF38" s="48">
        <v>121</v>
      </c>
      <c r="CSG38" s="49">
        <v>0</v>
      </c>
      <c r="CSH38" s="49">
        <v>0</v>
      </c>
      <c r="CSI38" s="49">
        <v>0</v>
      </c>
      <c r="CSJ38" s="49">
        <v>0</v>
      </c>
      <c r="CSK38" s="360">
        <f>SUMIF(SUMPK!$B:$B,$B:$B,SUMPK!$O:$O)</f>
        <v>0</v>
      </c>
      <c r="CSL38" s="64">
        <f t="shared" si="1742"/>
        <v>121</v>
      </c>
      <c r="CSM38" s="68">
        <f t="shared" si="1743"/>
        <v>20.166666666666668</v>
      </c>
      <c r="CSN38" s="48">
        <v>100</v>
      </c>
      <c r="CSO38" s="49">
        <v>0</v>
      </c>
      <c r="CSP38" s="49">
        <v>0</v>
      </c>
      <c r="CSQ38" s="49"/>
      <c r="CSR38" s="49">
        <v>0</v>
      </c>
      <c r="CSS38" s="49">
        <v>0</v>
      </c>
      <c r="CST38" s="64">
        <f t="shared" si="1744"/>
        <v>100</v>
      </c>
      <c r="CSU38" s="68">
        <f t="shared" si="1745"/>
        <v>16.666666666666668</v>
      </c>
      <c r="CSV38" s="48">
        <v>0</v>
      </c>
      <c r="CSW38" s="49">
        <v>0</v>
      </c>
      <c r="CSX38" s="49">
        <v>0</v>
      </c>
      <c r="CSY38" s="49">
        <v>0</v>
      </c>
      <c r="CSZ38" s="49">
        <v>0</v>
      </c>
      <c r="CTA38" s="49">
        <v>0</v>
      </c>
      <c r="CTB38" s="64">
        <f t="shared" si="1746"/>
        <v>0</v>
      </c>
      <c r="CTC38" s="68">
        <f t="shared" si="1747"/>
        <v>0</v>
      </c>
      <c r="CTD38" s="48">
        <v>109</v>
      </c>
      <c r="CTE38" s="49">
        <v>0</v>
      </c>
      <c r="CTF38" s="49">
        <v>0</v>
      </c>
      <c r="CTG38" s="49">
        <v>0</v>
      </c>
      <c r="CTH38" s="49"/>
      <c r="CTI38" s="49"/>
      <c r="CTJ38" s="64">
        <f t="shared" si="1748"/>
        <v>109</v>
      </c>
      <c r="CTK38" s="68">
        <f t="shared" si="1749"/>
        <v>18.166666666666668</v>
      </c>
      <c r="CTL38" s="48">
        <v>0</v>
      </c>
      <c r="CTM38" s="49">
        <v>0</v>
      </c>
      <c r="CTN38" s="49">
        <v>0</v>
      </c>
      <c r="CTO38" s="49">
        <v>108</v>
      </c>
      <c r="CTP38" s="49">
        <v>0</v>
      </c>
      <c r="CTQ38" s="49">
        <v>0</v>
      </c>
      <c r="CTR38" s="64">
        <f t="shared" si="1750"/>
        <v>108</v>
      </c>
      <c r="CTS38" s="68">
        <f t="shared" si="1751"/>
        <v>18</v>
      </c>
      <c r="CTT38" s="48">
        <v>0</v>
      </c>
      <c r="CTU38" s="49"/>
      <c r="CTV38" s="49">
        <v>0</v>
      </c>
      <c r="CTW38" s="49"/>
      <c r="CTX38" s="49">
        <v>440</v>
      </c>
      <c r="CTY38" s="49"/>
      <c r="CTZ38" s="64">
        <f t="shared" si="1752"/>
        <v>440</v>
      </c>
      <c r="CUA38" s="68">
        <f t="shared" si="1753"/>
        <v>73.333333333333329</v>
      </c>
      <c r="CUB38" s="48">
        <v>0</v>
      </c>
      <c r="CUC38" s="49">
        <v>0</v>
      </c>
      <c r="CUD38" s="49"/>
      <c r="CUE38" s="49"/>
      <c r="CUF38" s="49">
        <v>0</v>
      </c>
      <c r="CUG38" s="49">
        <v>0</v>
      </c>
      <c r="CUH38" s="64">
        <f t="shared" si="1754"/>
        <v>0</v>
      </c>
      <c r="CUI38" s="68">
        <f t="shared" si="1755"/>
        <v>0</v>
      </c>
      <c r="CUJ38" s="48">
        <v>0</v>
      </c>
      <c r="CUK38" s="49">
        <v>0</v>
      </c>
      <c r="CUL38" s="49">
        <v>0</v>
      </c>
      <c r="CUM38" s="49">
        <v>0</v>
      </c>
      <c r="CUN38" s="49">
        <v>0</v>
      </c>
      <c r="CUO38" s="49">
        <v>0</v>
      </c>
      <c r="CUP38" s="64">
        <f t="shared" si="1756"/>
        <v>0</v>
      </c>
      <c r="CUQ38" s="68">
        <f t="shared" si="1757"/>
        <v>0</v>
      </c>
      <c r="CUR38" s="48">
        <v>0</v>
      </c>
      <c r="CUS38" s="49"/>
      <c r="CUT38" s="49"/>
      <c r="CUU38" s="49">
        <v>220</v>
      </c>
      <c r="CUV38" s="49">
        <v>0</v>
      </c>
      <c r="CUW38" s="49">
        <v>221</v>
      </c>
      <c r="CUX38" s="64">
        <f t="shared" si="1758"/>
        <v>441</v>
      </c>
      <c r="CUY38" s="68">
        <f t="shared" si="1759"/>
        <v>73.5</v>
      </c>
      <c r="CUZ38" s="48">
        <v>0</v>
      </c>
      <c r="CVA38" s="49">
        <v>0</v>
      </c>
      <c r="CVB38" s="49"/>
      <c r="CVC38" s="49">
        <v>104</v>
      </c>
      <c r="CVD38" s="49">
        <v>105</v>
      </c>
      <c r="CVE38" s="49">
        <v>0</v>
      </c>
      <c r="CVF38" s="64">
        <f t="shared" si="1760"/>
        <v>209</v>
      </c>
      <c r="CVG38" s="68">
        <f t="shared" si="1761"/>
        <v>34.833333333333336</v>
      </c>
      <c r="CVH38" s="48">
        <v>220</v>
      </c>
      <c r="CVI38" s="49">
        <v>0</v>
      </c>
      <c r="CVJ38" s="49">
        <v>0</v>
      </c>
      <c r="CVK38" s="49">
        <v>0</v>
      </c>
      <c r="CVL38" s="49">
        <v>0</v>
      </c>
      <c r="CVM38" s="49"/>
      <c r="CVN38" s="64">
        <f t="shared" si="1762"/>
        <v>220</v>
      </c>
      <c r="CVO38" s="68">
        <f t="shared" si="1763"/>
        <v>36.666666666666664</v>
      </c>
      <c r="CVP38" s="48">
        <v>0</v>
      </c>
      <c r="CVQ38" s="49">
        <v>0</v>
      </c>
      <c r="CVR38" s="49">
        <v>0</v>
      </c>
      <c r="CVS38" s="49">
        <v>0</v>
      </c>
      <c r="CVT38" s="49">
        <v>0</v>
      </c>
      <c r="CVU38" s="49">
        <v>0</v>
      </c>
      <c r="CVV38" s="64">
        <f t="shared" si="1764"/>
        <v>0</v>
      </c>
      <c r="CVW38" s="68">
        <f t="shared" si="1765"/>
        <v>0</v>
      </c>
      <c r="CVX38" s="48">
        <v>0</v>
      </c>
      <c r="CVY38" s="49">
        <v>201</v>
      </c>
      <c r="CVZ38" s="49">
        <v>0</v>
      </c>
      <c r="CWA38" s="49">
        <v>0</v>
      </c>
      <c r="CWB38" s="49">
        <v>0</v>
      </c>
      <c r="CWC38" s="49">
        <v>0</v>
      </c>
      <c r="CWD38" s="64">
        <f t="shared" si="1766"/>
        <v>201</v>
      </c>
      <c r="CWE38" s="68">
        <f t="shared" si="1767"/>
        <v>33.5</v>
      </c>
      <c r="CWF38" s="48">
        <v>0</v>
      </c>
      <c r="CWG38" s="49">
        <v>0</v>
      </c>
      <c r="CWH38" s="49">
        <v>0</v>
      </c>
      <c r="CWI38" s="49">
        <v>109</v>
      </c>
      <c r="CWJ38" s="49">
        <v>0</v>
      </c>
      <c r="CWK38" s="49"/>
      <c r="CWL38" s="64">
        <f t="shared" si="1768"/>
        <v>109</v>
      </c>
      <c r="CWM38" s="68">
        <f t="shared" si="1769"/>
        <v>18.166666666666668</v>
      </c>
      <c r="CWN38" s="48">
        <v>0</v>
      </c>
      <c r="CWO38" s="49">
        <v>10</v>
      </c>
      <c r="CWP38" s="49">
        <v>375</v>
      </c>
      <c r="CWQ38" s="49">
        <v>0</v>
      </c>
      <c r="CWR38" s="49">
        <v>0</v>
      </c>
      <c r="CWS38" s="49">
        <v>401</v>
      </c>
      <c r="CWT38" s="64">
        <f t="shared" si="1770"/>
        <v>786</v>
      </c>
      <c r="CWU38" s="68">
        <f t="shared" si="1771"/>
        <v>131</v>
      </c>
      <c r="CWV38" s="48">
        <v>0</v>
      </c>
      <c r="CWW38" s="49">
        <v>345</v>
      </c>
      <c r="CWX38" s="49">
        <v>0</v>
      </c>
      <c r="CWY38" s="49"/>
      <c r="CWZ38" s="49">
        <v>0</v>
      </c>
      <c r="CXA38" s="49">
        <v>0</v>
      </c>
      <c r="CXB38" s="127">
        <f t="shared" si="1772"/>
        <v>345</v>
      </c>
      <c r="CXC38" s="43">
        <f t="shared" si="1773"/>
        <v>57.5</v>
      </c>
      <c r="CXD38" s="48">
        <v>0</v>
      </c>
      <c r="CXE38" s="49">
        <v>0</v>
      </c>
      <c r="CXF38" s="49">
        <v>0</v>
      </c>
      <c r="CXG38" s="49">
        <v>0</v>
      </c>
      <c r="CXH38" s="49">
        <v>0</v>
      </c>
      <c r="CXI38" s="49">
        <v>0</v>
      </c>
      <c r="CXJ38" s="127">
        <f t="shared" si="1774"/>
        <v>0</v>
      </c>
      <c r="CXK38" s="43">
        <f t="shared" si="1775"/>
        <v>0</v>
      </c>
      <c r="CXL38" s="48">
        <v>0</v>
      </c>
      <c r="CXM38" s="49">
        <v>0</v>
      </c>
      <c r="CXN38" s="49">
        <v>111</v>
      </c>
      <c r="CXO38" s="49">
        <v>0</v>
      </c>
      <c r="CXP38" s="49">
        <v>0</v>
      </c>
      <c r="CXQ38" s="49">
        <v>233</v>
      </c>
      <c r="CXR38" s="127">
        <f t="shared" si="1776"/>
        <v>344</v>
      </c>
      <c r="CXS38" s="43">
        <f t="shared" si="1777"/>
        <v>57.333333333333336</v>
      </c>
      <c r="CXT38" s="48">
        <v>0</v>
      </c>
      <c r="CXU38" s="49">
        <v>0</v>
      </c>
      <c r="CXV38" s="49">
        <v>226</v>
      </c>
      <c r="CXW38" s="49"/>
      <c r="CXX38" s="49">
        <v>0</v>
      </c>
      <c r="CXY38" s="49">
        <v>225</v>
      </c>
      <c r="CXZ38" s="127">
        <f t="shared" si="1778"/>
        <v>451</v>
      </c>
      <c r="CYA38" s="43">
        <f t="shared" si="1779"/>
        <v>75.166666666666671</v>
      </c>
      <c r="CYB38" s="48">
        <v>0</v>
      </c>
      <c r="CYC38" s="49">
        <v>222</v>
      </c>
      <c r="CYD38" s="49">
        <v>0</v>
      </c>
      <c r="CYE38" s="49">
        <v>455</v>
      </c>
      <c r="CYF38" s="49">
        <v>0</v>
      </c>
      <c r="CYG38" s="49">
        <v>0</v>
      </c>
      <c r="CYH38" s="127">
        <f t="shared" si="1780"/>
        <v>677</v>
      </c>
      <c r="CYI38" s="43">
        <f t="shared" si="1781"/>
        <v>112.83333333333333</v>
      </c>
      <c r="CYJ38" s="48"/>
      <c r="CYK38" s="49">
        <v>0</v>
      </c>
      <c r="CYL38" s="49">
        <v>0</v>
      </c>
      <c r="CYM38" s="49">
        <v>0</v>
      </c>
      <c r="CYN38" s="49">
        <v>111</v>
      </c>
      <c r="CYO38" s="49">
        <v>0</v>
      </c>
      <c r="CYP38" s="127">
        <f t="shared" si="1782"/>
        <v>111</v>
      </c>
      <c r="CYQ38" s="43">
        <f t="shared" si="1783"/>
        <v>18.5</v>
      </c>
      <c r="CYR38" s="48">
        <v>0</v>
      </c>
      <c r="CYS38" s="49">
        <v>0</v>
      </c>
      <c r="CYT38" s="49">
        <v>0</v>
      </c>
      <c r="CYU38" s="49">
        <v>220</v>
      </c>
      <c r="CYV38" s="49">
        <v>0</v>
      </c>
      <c r="CYW38" s="49">
        <v>0</v>
      </c>
      <c r="CYX38" s="127">
        <f t="shared" si="1784"/>
        <v>220</v>
      </c>
      <c r="CYY38" s="43">
        <f t="shared" si="1785"/>
        <v>36.666666666666664</v>
      </c>
      <c r="CYZ38" s="48"/>
      <c r="CZA38" s="49">
        <v>0</v>
      </c>
      <c r="CZB38" s="49">
        <v>0</v>
      </c>
      <c r="CZC38" s="49">
        <v>0</v>
      </c>
      <c r="CZD38" s="49">
        <v>114</v>
      </c>
      <c r="CZE38" s="49">
        <v>0</v>
      </c>
      <c r="CZF38" s="127">
        <f t="shared" si="1786"/>
        <v>114</v>
      </c>
      <c r="CZG38" s="43">
        <f t="shared" si="1787"/>
        <v>22.8</v>
      </c>
      <c r="CZH38" s="48">
        <v>0</v>
      </c>
      <c r="CZI38" s="49">
        <v>0</v>
      </c>
      <c r="CZJ38" s="49">
        <v>0</v>
      </c>
      <c r="CZK38" s="49">
        <v>110</v>
      </c>
      <c r="CZL38" s="49">
        <v>0</v>
      </c>
      <c r="CZM38" s="49">
        <v>0</v>
      </c>
      <c r="CZN38" s="127">
        <f t="shared" si="1788"/>
        <v>110</v>
      </c>
      <c r="CZO38" s="43">
        <f t="shared" si="1789"/>
        <v>18.333333333333332</v>
      </c>
      <c r="CZP38" s="48"/>
      <c r="CZQ38" s="49">
        <v>0</v>
      </c>
      <c r="CZR38" s="49"/>
      <c r="CZS38" s="49">
        <v>0</v>
      </c>
      <c r="CZT38" s="49">
        <v>110</v>
      </c>
      <c r="CZU38" s="49">
        <v>0</v>
      </c>
      <c r="CZV38" s="127">
        <f t="shared" si="1790"/>
        <v>110</v>
      </c>
      <c r="CZW38" s="43">
        <f t="shared" si="1791"/>
        <v>18.333333333333332</v>
      </c>
      <c r="CZX38" s="48">
        <v>0</v>
      </c>
      <c r="CZY38" s="49">
        <v>0</v>
      </c>
      <c r="CZZ38" s="49">
        <v>0</v>
      </c>
      <c r="DAA38" s="49">
        <v>220</v>
      </c>
      <c r="DAB38" s="49"/>
      <c r="DAC38" s="49">
        <v>0</v>
      </c>
      <c r="DAD38" s="64">
        <f t="shared" si="1792"/>
        <v>220</v>
      </c>
      <c r="DAE38" s="68">
        <f t="shared" si="1793"/>
        <v>36.666666666666664</v>
      </c>
      <c r="DAF38" s="48">
        <v>0</v>
      </c>
      <c r="DAG38" s="49">
        <v>220</v>
      </c>
      <c r="DAH38" s="49">
        <v>112</v>
      </c>
      <c r="DAI38" s="49">
        <v>0</v>
      </c>
      <c r="DAJ38" s="49">
        <v>0</v>
      </c>
      <c r="DAK38" s="49">
        <v>0</v>
      </c>
      <c r="DAL38" s="64">
        <f t="shared" si="1794"/>
        <v>332</v>
      </c>
      <c r="DAM38" s="68">
        <f t="shared" si="1795"/>
        <v>55.333333333333336</v>
      </c>
      <c r="DAN38" s="48">
        <v>0</v>
      </c>
      <c r="DAO38" s="49">
        <v>0</v>
      </c>
      <c r="DAP38" s="49">
        <v>0</v>
      </c>
      <c r="DAQ38" s="49">
        <v>324</v>
      </c>
      <c r="DAR38" s="49">
        <v>0</v>
      </c>
      <c r="DAS38" s="49">
        <v>0</v>
      </c>
      <c r="DAT38" s="64">
        <f t="shared" si="1796"/>
        <v>324</v>
      </c>
      <c r="DAU38" s="68">
        <f t="shared" si="1797"/>
        <v>54</v>
      </c>
      <c r="DAV38" s="48"/>
      <c r="DAW38" s="49">
        <v>0</v>
      </c>
      <c r="DAX38" s="49">
        <v>0</v>
      </c>
      <c r="DAY38" s="49">
        <v>0</v>
      </c>
      <c r="DAZ38" s="49">
        <v>0</v>
      </c>
      <c r="DBA38" s="49">
        <v>442</v>
      </c>
      <c r="DBB38" s="64">
        <f t="shared" si="1798"/>
        <v>442</v>
      </c>
      <c r="DBC38" s="68">
        <f t="shared" si="1799"/>
        <v>73.666666666666671</v>
      </c>
      <c r="DBD38" s="48"/>
      <c r="DBE38" s="49">
        <v>0</v>
      </c>
      <c r="DBF38" s="49">
        <v>0</v>
      </c>
      <c r="DBG38" s="49">
        <v>220</v>
      </c>
      <c r="DBH38" s="49">
        <v>184</v>
      </c>
      <c r="DBI38" s="49">
        <v>0</v>
      </c>
      <c r="DBJ38" s="64">
        <f t="shared" si="1800"/>
        <v>404</v>
      </c>
      <c r="DBK38" s="68">
        <f t="shared" si="1801"/>
        <v>67.333333333333329</v>
      </c>
      <c r="DBL38" s="48">
        <v>0</v>
      </c>
      <c r="DBM38" s="49">
        <v>0</v>
      </c>
      <c r="DBN38" s="49">
        <v>0</v>
      </c>
      <c r="DBO38" s="49">
        <v>0</v>
      </c>
      <c r="DBP38" s="49"/>
      <c r="DBQ38" s="49">
        <v>0</v>
      </c>
      <c r="DBR38" s="64">
        <f t="shared" si="1802"/>
        <v>0</v>
      </c>
      <c r="DBS38" s="68">
        <f t="shared" si="1803"/>
        <v>0</v>
      </c>
      <c r="DBT38" s="48">
        <v>0</v>
      </c>
      <c r="DBU38" s="49"/>
      <c r="DBV38" s="49"/>
      <c r="DBW38" s="49">
        <v>0</v>
      </c>
      <c r="DBX38" s="49"/>
      <c r="DBY38" s="49">
        <v>0</v>
      </c>
      <c r="DBZ38" s="64">
        <f t="shared" si="1804"/>
        <v>0</v>
      </c>
      <c r="DCA38" s="68">
        <f t="shared" si="1805"/>
        <v>0</v>
      </c>
      <c r="DCB38" s="48">
        <v>336</v>
      </c>
      <c r="DCC38" s="49">
        <v>220</v>
      </c>
      <c r="DCD38" s="49">
        <v>220</v>
      </c>
      <c r="DCE38" s="49">
        <v>0</v>
      </c>
      <c r="DCF38" s="49">
        <v>0</v>
      </c>
      <c r="DCG38" s="49">
        <v>0</v>
      </c>
      <c r="DCH38" s="64">
        <f t="shared" si="1806"/>
        <v>776</v>
      </c>
      <c r="DCI38" s="68">
        <f t="shared" si="1807"/>
        <v>129.33333333333334</v>
      </c>
      <c r="DCJ38" s="48"/>
      <c r="DCK38" s="49">
        <v>0</v>
      </c>
      <c r="DCL38" s="49">
        <v>110</v>
      </c>
      <c r="DCM38" s="49">
        <v>0</v>
      </c>
      <c r="DCN38" s="49">
        <v>0</v>
      </c>
      <c r="DCO38" s="49">
        <v>110</v>
      </c>
      <c r="DCP38" s="64">
        <f t="shared" si="1808"/>
        <v>220</v>
      </c>
      <c r="DCQ38" s="68">
        <f t="shared" si="1809"/>
        <v>36.666666666666664</v>
      </c>
      <c r="DCR38" s="48">
        <v>220</v>
      </c>
      <c r="DCS38" s="49">
        <v>0</v>
      </c>
      <c r="DCT38" s="49">
        <v>0</v>
      </c>
      <c r="DCU38" s="49">
        <v>328</v>
      </c>
      <c r="DCV38" s="49">
        <v>0</v>
      </c>
      <c r="DCW38" s="49">
        <v>0</v>
      </c>
      <c r="DCX38" s="64">
        <f t="shared" si="1810"/>
        <v>548</v>
      </c>
      <c r="DCY38" s="68">
        <f t="shared" si="1811"/>
        <v>91.333333333333329</v>
      </c>
      <c r="DCZ38" s="48">
        <v>110</v>
      </c>
      <c r="DDA38" s="49">
        <v>0</v>
      </c>
      <c r="DDB38" s="49">
        <v>0</v>
      </c>
      <c r="DDC38" s="49">
        <v>0</v>
      </c>
      <c r="DDD38" s="49">
        <v>0</v>
      </c>
      <c r="DDE38" s="49">
        <v>420</v>
      </c>
      <c r="DDF38" s="64">
        <f t="shared" si="1812"/>
        <v>530</v>
      </c>
      <c r="DDG38" s="68">
        <f t="shared" si="1813"/>
        <v>88.333333333333329</v>
      </c>
      <c r="DDH38" s="48">
        <v>0</v>
      </c>
      <c r="DDI38" s="49"/>
      <c r="DDJ38" s="49">
        <v>0</v>
      </c>
      <c r="DDK38" s="49">
        <v>0</v>
      </c>
      <c r="DDL38" s="49">
        <v>0</v>
      </c>
      <c r="DDM38" s="49">
        <v>0</v>
      </c>
      <c r="DDN38" s="127">
        <f t="shared" si="1814"/>
        <v>0</v>
      </c>
      <c r="DDO38" s="43">
        <f t="shared" si="1815"/>
        <v>0</v>
      </c>
      <c r="DDP38" s="48">
        <v>0</v>
      </c>
      <c r="DDQ38" s="49">
        <v>0</v>
      </c>
      <c r="DDR38" s="49">
        <v>0</v>
      </c>
      <c r="DDS38" s="49">
        <v>333</v>
      </c>
      <c r="DDT38" s="49">
        <v>0</v>
      </c>
      <c r="DDU38" s="49"/>
      <c r="DDV38" s="127">
        <f t="shared" si="1816"/>
        <v>333</v>
      </c>
      <c r="DDW38" s="43">
        <f t="shared" si="1817"/>
        <v>55.5</v>
      </c>
      <c r="DDX38" s="48">
        <v>0</v>
      </c>
      <c r="DDY38" s="49">
        <v>0</v>
      </c>
      <c r="DDZ38" s="49">
        <v>0</v>
      </c>
      <c r="DEA38" s="49">
        <v>0</v>
      </c>
      <c r="DEB38" s="49">
        <v>0</v>
      </c>
      <c r="DEC38" s="49">
        <v>110</v>
      </c>
      <c r="DED38" s="127">
        <f t="shared" si="1818"/>
        <v>110</v>
      </c>
      <c r="DEE38" s="43">
        <f t="shared" si="1819"/>
        <v>18.333333333333332</v>
      </c>
      <c r="DEF38" s="48">
        <v>0</v>
      </c>
      <c r="DEG38" s="49"/>
      <c r="DEH38" s="49">
        <v>0</v>
      </c>
      <c r="DEI38" s="49">
        <v>0</v>
      </c>
      <c r="DEJ38" s="49">
        <v>0</v>
      </c>
      <c r="DEK38" s="49">
        <f>SUMIF(SUMPK!$B:$B,$B:$B,SUMPK!$O:$O)</f>
        <v>0</v>
      </c>
      <c r="DEL38" s="127">
        <f t="shared" si="1820"/>
        <v>0</v>
      </c>
      <c r="DEM38" s="43">
        <f t="shared" si="1821"/>
        <v>0</v>
      </c>
      <c r="DEN38" s="48">
        <v>0</v>
      </c>
      <c r="DEO38" s="49">
        <v>0</v>
      </c>
      <c r="DEP38" s="49">
        <v>0</v>
      </c>
      <c r="DEQ38" s="49">
        <v>0</v>
      </c>
      <c r="DER38" s="49"/>
      <c r="DES38" s="49"/>
      <c r="DET38" s="127">
        <f t="shared" si="1822"/>
        <v>0</v>
      </c>
      <c r="DEU38" s="43">
        <f t="shared" si="1823"/>
        <v>0</v>
      </c>
      <c r="DEV38" s="48">
        <v>0</v>
      </c>
      <c r="DEW38" s="49">
        <v>0</v>
      </c>
      <c r="DEX38" s="49">
        <v>3</v>
      </c>
      <c r="DEY38" s="49">
        <v>0</v>
      </c>
      <c r="DEZ38" s="49">
        <v>0</v>
      </c>
      <c r="DFA38" s="49">
        <v>0</v>
      </c>
      <c r="DFB38" s="127">
        <f t="shared" si="1824"/>
        <v>3</v>
      </c>
      <c r="DFC38" s="43">
        <f t="shared" si="1825"/>
        <v>0.5</v>
      </c>
      <c r="DFD38" s="48"/>
      <c r="DFE38" s="49">
        <v>0</v>
      </c>
      <c r="DFF38" s="49">
        <v>0</v>
      </c>
      <c r="DFG38" s="49">
        <v>0</v>
      </c>
      <c r="DFH38" s="49">
        <v>0</v>
      </c>
      <c r="DFI38" s="49">
        <v>0</v>
      </c>
      <c r="DFJ38" s="127">
        <f t="shared" si="1826"/>
        <v>0</v>
      </c>
      <c r="DFK38" s="43">
        <f t="shared" si="1827"/>
        <v>0</v>
      </c>
      <c r="DFL38" s="63">
        <v>40</v>
      </c>
      <c r="DFM38" s="64">
        <v>29</v>
      </c>
      <c r="DFN38" s="64">
        <v>0</v>
      </c>
      <c r="DFO38" s="64">
        <v>0</v>
      </c>
      <c r="DFP38" s="64">
        <v>120</v>
      </c>
      <c r="DFQ38" s="64">
        <v>0</v>
      </c>
      <c r="DFR38" s="64">
        <f t="shared" si="1828"/>
        <v>189</v>
      </c>
      <c r="DFS38" s="68">
        <f t="shared" si="1829"/>
        <v>31.5</v>
      </c>
      <c r="DFT38" s="48">
        <v>0</v>
      </c>
      <c r="DFU38" s="49">
        <v>0</v>
      </c>
      <c r="DFV38" s="49">
        <v>110</v>
      </c>
      <c r="DFW38" s="49">
        <v>0</v>
      </c>
      <c r="DFX38" s="49"/>
      <c r="DFY38" s="49">
        <v>0</v>
      </c>
      <c r="DFZ38" s="127">
        <f t="shared" si="1830"/>
        <v>110</v>
      </c>
      <c r="DGA38" s="43">
        <f t="shared" si="1831"/>
        <v>18.333333333333332</v>
      </c>
      <c r="DGB38" s="48">
        <v>0</v>
      </c>
      <c r="DGC38" s="49">
        <v>0</v>
      </c>
      <c r="DGD38" s="49">
        <v>0</v>
      </c>
      <c r="DGE38" s="49">
        <v>0</v>
      </c>
      <c r="DGF38" s="49">
        <v>110</v>
      </c>
      <c r="DGG38" s="49">
        <v>0</v>
      </c>
      <c r="DGH38" s="127">
        <f t="shared" si="1832"/>
        <v>110</v>
      </c>
      <c r="DGI38" s="43">
        <f t="shared" si="1833"/>
        <v>18.333333333333332</v>
      </c>
      <c r="DGJ38" s="48">
        <v>0</v>
      </c>
      <c r="DGK38" s="49">
        <v>0</v>
      </c>
      <c r="DGL38" s="49">
        <v>0</v>
      </c>
      <c r="DGM38" s="49">
        <v>0</v>
      </c>
      <c r="DGN38" s="49">
        <v>0</v>
      </c>
      <c r="DGO38" s="49">
        <v>0</v>
      </c>
      <c r="DGP38" s="64">
        <f t="shared" si="1834"/>
        <v>0</v>
      </c>
      <c r="DGQ38" s="68">
        <f t="shared" si="1835"/>
        <v>0</v>
      </c>
      <c r="DGR38" s="48">
        <v>0</v>
      </c>
      <c r="DGS38" s="49">
        <v>0</v>
      </c>
      <c r="DGT38" s="49">
        <v>0</v>
      </c>
      <c r="DGU38" s="49">
        <v>0</v>
      </c>
      <c r="DGV38" s="49">
        <v>0</v>
      </c>
      <c r="DGW38" s="49">
        <v>0</v>
      </c>
      <c r="DGX38" s="64">
        <f t="shared" si="1836"/>
        <v>0</v>
      </c>
      <c r="DGY38" s="68">
        <f t="shared" si="1837"/>
        <v>0</v>
      </c>
      <c r="DGZ38" s="48">
        <v>110</v>
      </c>
      <c r="DHA38" s="49">
        <v>0</v>
      </c>
      <c r="DHB38" s="49">
        <v>80</v>
      </c>
      <c r="DHC38" s="49"/>
      <c r="DHD38" s="49">
        <v>0</v>
      </c>
      <c r="DHE38" s="49">
        <v>0</v>
      </c>
      <c r="DHF38" s="64">
        <f t="shared" si="1838"/>
        <v>190</v>
      </c>
      <c r="DHG38" s="68">
        <f t="shared" si="1839"/>
        <v>31.666666666666668</v>
      </c>
      <c r="DHH38" s="63">
        <v>0</v>
      </c>
      <c r="DHI38" s="64">
        <v>80</v>
      </c>
      <c r="DHJ38" s="64">
        <v>0</v>
      </c>
      <c r="DHK38" s="64">
        <v>0</v>
      </c>
      <c r="DHL38" s="64">
        <v>0</v>
      </c>
      <c r="DHM38" s="64">
        <v>0</v>
      </c>
      <c r="DHN38" s="64">
        <f t="shared" si="1840"/>
        <v>80</v>
      </c>
      <c r="DHO38" s="68">
        <f t="shared" si="1841"/>
        <v>13.333333333333334</v>
      </c>
      <c r="DHP38" s="48">
        <v>0</v>
      </c>
      <c r="DHQ38" s="49">
        <v>0</v>
      </c>
      <c r="DHR38" s="49"/>
      <c r="DHS38" s="49">
        <v>0</v>
      </c>
      <c r="DHT38" s="49">
        <v>0</v>
      </c>
      <c r="DHU38" s="49">
        <v>0</v>
      </c>
      <c r="DHV38" s="64">
        <f t="shared" si="1842"/>
        <v>0</v>
      </c>
      <c r="DHW38" s="68">
        <f t="shared" si="1843"/>
        <v>0</v>
      </c>
      <c r="DHX38" s="48">
        <v>0</v>
      </c>
      <c r="DHY38" s="49"/>
      <c r="DHZ38" s="49"/>
      <c r="DIA38" s="49">
        <v>110</v>
      </c>
      <c r="DIB38" s="49">
        <v>0</v>
      </c>
      <c r="DIC38" s="49">
        <v>0</v>
      </c>
      <c r="DID38" s="64">
        <f t="shared" si="1844"/>
        <v>110</v>
      </c>
      <c r="DIE38" s="68">
        <f t="shared" si="1845"/>
        <v>18.333333333333332</v>
      </c>
      <c r="DIF38" s="48">
        <v>0</v>
      </c>
      <c r="DIG38" s="49">
        <v>0</v>
      </c>
      <c r="DIH38" s="49"/>
      <c r="DII38" s="49">
        <v>0</v>
      </c>
      <c r="DIJ38" s="49">
        <v>0</v>
      </c>
      <c r="DIK38" s="49"/>
      <c r="DIL38" s="64">
        <f t="shared" si="1846"/>
        <v>0</v>
      </c>
      <c r="DIM38" s="68">
        <f t="shared" si="1847"/>
        <v>0</v>
      </c>
      <c r="DIN38" s="48">
        <v>0</v>
      </c>
      <c r="DIO38" s="49"/>
      <c r="DIP38" s="49">
        <v>0</v>
      </c>
      <c r="DIQ38" s="49"/>
      <c r="DIR38" s="49">
        <v>0</v>
      </c>
      <c r="DIS38" s="49">
        <v>0</v>
      </c>
      <c r="DIT38" s="64">
        <f t="shared" si="1848"/>
        <v>0</v>
      </c>
      <c r="DIU38" s="68">
        <f t="shared" si="1849"/>
        <v>0</v>
      </c>
      <c r="DIV38" s="48">
        <v>0</v>
      </c>
      <c r="DIW38" s="49">
        <v>0</v>
      </c>
      <c r="DIX38" s="49">
        <v>0</v>
      </c>
      <c r="DIY38" s="49">
        <v>0</v>
      </c>
      <c r="DIZ38" s="49">
        <v>0</v>
      </c>
      <c r="DJA38" s="49">
        <v>0</v>
      </c>
      <c r="DJB38" s="64">
        <f t="shared" si="1850"/>
        <v>0</v>
      </c>
      <c r="DJC38" s="68">
        <f t="shared" si="1851"/>
        <v>0</v>
      </c>
      <c r="DJD38" s="48">
        <v>3</v>
      </c>
      <c r="DJE38" s="49">
        <v>110</v>
      </c>
      <c r="DJF38" s="49">
        <v>0</v>
      </c>
      <c r="DJG38" s="49">
        <v>0</v>
      </c>
      <c r="DJH38" s="49">
        <v>0</v>
      </c>
      <c r="DJI38" s="49"/>
      <c r="DJJ38" s="64">
        <f t="shared" si="1852"/>
        <v>113</v>
      </c>
      <c r="DJK38" s="68">
        <f t="shared" si="1853"/>
        <v>18.833333333333332</v>
      </c>
      <c r="DJL38" s="48">
        <v>0</v>
      </c>
      <c r="DJM38" s="49">
        <v>0</v>
      </c>
      <c r="DJN38" s="49">
        <v>0</v>
      </c>
      <c r="DJO38" s="49">
        <v>0</v>
      </c>
      <c r="DJP38" s="49">
        <v>0</v>
      </c>
      <c r="DJQ38" s="49">
        <v>0</v>
      </c>
      <c r="DJR38" s="64">
        <f t="shared" si="1854"/>
        <v>0</v>
      </c>
      <c r="DJS38" s="68">
        <f t="shared" si="1855"/>
        <v>0</v>
      </c>
      <c r="DJT38" s="48"/>
      <c r="DJU38" s="49">
        <v>0</v>
      </c>
      <c r="DJV38" s="49">
        <v>0</v>
      </c>
      <c r="DJW38" s="49">
        <v>0</v>
      </c>
      <c r="DJX38" s="49">
        <v>1478</v>
      </c>
      <c r="DJY38" s="49">
        <v>0</v>
      </c>
      <c r="DJZ38" s="64">
        <f t="shared" si="1856"/>
        <v>1478</v>
      </c>
      <c r="DKA38" s="68">
        <f t="shared" si="1857"/>
        <v>246.33333333333334</v>
      </c>
      <c r="DKB38" s="48">
        <v>0</v>
      </c>
      <c r="DKC38" s="49">
        <v>115</v>
      </c>
      <c r="DKD38" s="49">
        <v>0</v>
      </c>
      <c r="DKE38" s="49">
        <v>0</v>
      </c>
      <c r="DKF38" s="49">
        <v>0</v>
      </c>
      <c r="DKG38" s="49">
        <v>0</v>
      </c>
      <c r="DKH38" s="64">
        <f t="shared" si="1858"/>
        <v>115</v>
      </c>
      <c r="DKI38" s="68">
        <f t="shared" si="1859"/>
        <v>19.166666666666668</v>
      </c>
      <c r="DKJ38" s="48">
        <v>0</v>
      </c>
      <c r="DKK38" s="49">
        <v>0</v>
      </c>
      <c r="DKL38" s="49">
        <v>0</v>
      </c>
      <c r="DKM38" s="49"/>
      <c r="DKN38" s="49">
        <v>0</v>
      </c>
      <c r="DKO38" s="49">
        <v>110</v>
      </c>
      <c r="DKP38" s="64">
        <f t="shared" si="1860"/>
        <v>110</v>
      </c>
      <c r="DKQ38" s="68">
        <f t="shared" si="1861"/>
        <v>18.333333333333332</v>
      </c>
      <c r="DKR38" s="48">
        <v>0</v>
      </c>
      <c r="DKS38" s="49">
        <v>0</v>
      </c>
      <c r="DKT38" s="49">
        <v>0</v>
      </c>
      <c r="DKU38" s="49">
        <v>0</v>
      </c>
      <c r="DKV38" s="49">
        <v>0</v>
      </c>
      <c r="DKW38" s="49">
        <v>0</v>
      </c>
      <c r="DKX38" s="64">
        <f t="shared" si="1862"/>
        <v>0</v>
      </c>
      <c r="DKY38" s="68">
        <f t="shared" si="1863"/>
        <v>0</v>
      </c>
      <c r="DKZ38" s="48"/>
      <c r="DLA38" s="49">
        <v>0</v>
      </c>
      <c r="DLB38" s="49">
        <v>0</v>
      </c>
      <c r="DLC38" s="49">
        <v>0</v>
      </c>
      <c r="DLD38" s="49"/>
      <c r="DLE38" s="49">
        <v>110</v>
      </c>
      <c r="DLF38" s="64">
        <f t="shared" si="1864"/>
        <v>110</v>
      </c>
      <c r="DLG38" s="68">
        <f t="shared" si="1865"/>
        <v>18.333333333333332</v>
      </c>
      <c r="DLH38" s="48"/>
      <c r="DLI38" s="49">
        <v>0</v>
      </c>
      <c r="DLJ38" s="49">
        <v>0</v>
      </c>
      <c r="DLK38" s="49">
        <v>669</v>
      </c>
      <c r="DLL38" s="49"/>
      <c r="DLM38" s="49">
        <v>550</v>
      </c>
      <c r="DLN38" s="64">
        <f t="shared" si="1866"/>
        <v>1219</v>
      </c>
      <c r="DLO38" s="68">
        <f t="shared" si="1867"/>
        <v>203.16666666666666</v>
      </c>
      <c r="DLP38" s="48">
        <v>505</v>
      </c>
      <c r="DLQ38" s="49"/>
      <c r="DLR38" s="49">
        <v>0</v>
      </c>
      <c r="DLS38" s="49">
        <v>0</v>
      </c>
      <c r="DLT38" s="49">
        <v>0</v>
      </c>
      <c r="DLU38" s="49">
        <v>0</v>
      </c>
      <c r="DLV38" s="64">
        <f t="shared" si="1868"/>
        <v>505</v>
      </c>
      <c r="DLW38" s="68">
        <f t="shared" si="1869"/>
        <v>84.166666666666671</v>
      </c>
      <c r="DLX38" s="48">
        <v>0</v>
      </c>
      <c r="DLY38" s="49">
        <v>223</v>
      </c>
      <c r="DLZ38" s="49"/>
      <c r="DMA38" s="49">
        <v>0</v>
      </c>
      <c r="DMB38" s="49"/>
      <c r="DMC38" s="49">
        <v>0</v>
      </c>
      <c r="DMD38" s="64">
        <f t="shared" si="1870"/>
        <v>223</v>
      </c>
      <c r="DME38" s="68">
        <f t="shared" si="1871"/>
        <v>37.166666666666664</v>
      </c>
      <c r="DMF38" s="48">
        <v>685</v>
      </c>
      <c r="DMG38" s="49">
        <v>0</v>
      </c>
      <c r="DMH38" s="49"/>
      <c r="DMI38" s="49">
        <v>0</v>
      </c>
      <c r="DMJ38" s="49">
        <v>0</v>
      </c>
      <c r="DMK38" s="49">
        <v>684</v>
      </c>
      <c r="DML38" s="64">
        <f t="shared" si="1872"/>
        <v>1369</v>
      </c>
      <c r="DMM38" s="68">
        <f t="shared" si="1873"/>
        <v>228.16666666666666</v>
      </c>
      <c r="DMN38" s="48">
        <v>0</v>
      </c>
      <c r="DMO38" s="49"/>
      <c r="DMP38" s="49">
        <v>0</v>
      </c>
      <c r="DMQ38" s="49">
        <v>0</v>
      </c>
      <c r="DMR38" s="49">
        <v>0</v>
      </c>
      <c r="DMS38" s="49">
        <v>705</v>
      </c>
      <c r="DMT38" s="64">
        <f t="shared" si="1874"/>
        <v>705</v>
      </c>
      <c r="DMU38" s="68">
        <f t="shared" si="1875"/>
        <v>117.5</v>
      </c>
      <c r="DMV38" s="48">
        <v>110</v>
      </c>
      <c r="DMW38" s="49">
        <v>0</v>
      </c>
      <c r="DMX38" s="49">
        <v>0</v>
      </c>
      <c r="DMY38" s="49">
        <v>0</v>
      </c>
      <c r="DMZ38" s="49">
        <v>0</v>
      </c>
      <c r="DNA38" s="49">
        <v>400</v>
      </c>
      <c r="DNB38" s="64">
        <f t="shared" si="1876"/>
        <v>510</v>
      </c>
      <c r="DNC38" s="68">
        <f t="shared" si="1877"/>
        <v>85</v>
      </c>
      <c r="DND38" s="48">
        <v>0</v>
      </c>
      <c r="DNE38" s="49">
        <v>0</v>
      </c>
      <c r="DNF38" s="49">
        <v>0</v>
      </c>
      <c r="DNG38" s="49"/>
      <c r="DNH38" s="49">
        <v>0</v>
      </c>
      <c r="DNI38" s="49">
        <v>677</v>
      </c>
      <c r="DNJ38" s="64">
        <f t="shared" si="1878"/>
        <v>677</v>
      </c>
      <c r="DNK38" s="68">
        <f t="shared" si="1879"/>
        <v>112.83333333333333</v>
      </c>
      <c r="DNL38" s="48"/>
      <c r="DNM38" s="49"/>
      <c r="DNN38" s="49">
        <v>0</v>
      </c>
      <c r="DNO38" s="49">
        <v>0</v>
      </c>
      <c r="DNP38" s="49">
        <v>680</v>
      </c>
      <c r="DNQ38" s="49">
        <v>0</v>
      </c>
      <c r="DNR38" s="64">
        <f t="shared" si="1880"/>
        <v>680</v>
      </c>
      <c r="DNS38" s="68">
        <f t="shared" si="1881"/>
        <v>113.33333333333333</v>
      </c>
      <c r="DNT38" s="48">
        <v>0</v>
      </c>
      <c r="DNU38" s="49">
        <v>0</v>
      </c>
      <c r="DNV38" s="49">
        <v>0</v>
      </c>
      <c r="DNW38" s="49">
        <v>0</v>
      </c>
      <c r="DNX38" s="49">
        <v>0</v>
      </c>
      <c r="DNY38" s="49">
        <v>0</v>
      </c>
      <c r="DNZ38" s="64">
        <f t="shared" si="1882"/>
        <v>0</v>
      </c>
      <c r="DOA38" s="68">
        <f t="shared" si="1883"/>
        <v>0</v>
      </c>
      <c r="DOB38" s="48">
        <v>0</v>
      </c>
      <c r="DOC38" s="49"/>
      <c r="DOD38" s="49">
        <v>0</v>
      </c>
      <c r="DOE38" s="49">
        <v>221</v>
      </c>
      <c r="DOF38" s="49">
        <v>0</v>
      </c>
      <c r="DOG38" s="49">
        <v>0</v>
      </c>
      <c r="DOH38" s="64">
        <f t="shared" si="1884"/>
        <v>221</v>
      </c>
      <c r="DOI38" s="68">
        <f t="shared" si="1885"/>
        <v>36.833333333333336</v>
      </c>
      <c r="DOJ38" s="48">
        <v>220</v>
      </c>
      <c r="DOK38" s="49">
        <v>0</v>
      </c>
      <c r="DOL38" s="49">
        <v>0</v>
      </c>
      <c r="DOM38" s="49"/>
      <c r="DON38" s="49">
        <v>0</v>
      </c>
      <c r="DOO38" s="49">
        <v>220</v>
      </c>
      <c r="DOP38" s="64">
        <f t="shared" si="1886"/>
        <v>440</v>
      </c>
      <c r="DOQ38" s="68">
        <f t="shared" si="1887"/>
        <v>73.333333333333329</v>
      </c>
      <c r="DOR38" s="48">
        <v>0</v>
      </c>
      <c r="DOS38" s="49">
        <v>110</v>
      </c>
      <c r="DOT38" s="49">
        <v>0</v>
      </c>
      <c r="DOU38" s="49">
        <v>0</v>
      </c>
      <c r="DOV38" s="49"/>
      <c r="DOW38" s="49">
        <v>0</v>
      </c>
      <c r="DOX38" s="64">
        <f t="shared" si="1888"/>
        <v>110</v>
      </c>
      <c r="DOY38" s="68">
        <f t="shared" si="1889"/>
        <v>18.333333333333332</v>
      </c>
      <c r="DOZ38" s="48"/>
      <c r="DPA38" s="49">
        <v>330</v>
      </c>
      <c r="DPB38" s="49"/>
      <c r="DPC38" s="49">
        <v>0</v>
      </c>
      <c r="DPD38" s="49"/>
      <c r="DPE38" s="49">
        <v>0</v>
      </c>
      <c r="DPF38" s="64">
        <f t="shared" si="1890"/>
        <v>330</v>
      </c>
      <c r="DPG38" s="68">
        <f t="shared" si="1891"/>
        <v>55</v>
      </c>
      <c r="DPH38" s="48">
        <v>0</v>
      </c>
      <c r="DPI38" s="49">
        <v>0</v>
      </c>
      <c r="DPJ38" s="49">
        <v>0</v>
      </c>
      <c r="DPK38" s="49">
        <v>0</v>
      </c>
      <c r="DPL38" s="49"/>
      <c r="DPM38" s="49"/>
      <c r="DPN38" s="64">
        <f t="shared" si="1892"/>
        <v>0</v>
      </c>
      <c r="DPO38" s="68">
        <f t="shared" si="1893"/>
        <v>0</v>
      </c>
      <c r="DPP38" s="48">
        <v>0</v>
      </c>
      <c r="DPQ38" s="49">
        <v>217</v>
      </c>
      <c r="DPR38" s="49">
        <v>0</v>
      </c>
      <c r="DPS38" s="49"/>
      <c r="DPT38" s="49"/>
      <c r="DPU38" s="49">
        <v>0</v>
      </c>
      <c r="DPV38" s="491">
        <f t="shared" si="1894"/>
        <v>217</v>
      </c>
      <c r="DPW38" s="492">
        <f t="shared" si="1895"/>
        <v>36.166666666666664</v>
      </c>
      <c r="DPX38" s="48">
        <v>0</v>
      </c>
      <c r="DPY38" s="49">
        <v>0</v>
      </c>
      <c r="DPZ38" s="49">
        <v>110</v>
      </c>
      <c r="DQA38" s="49">
        <v>330</v>
      </c>
      <c r="DQB38" s="49">
        <v>0</v>
      </c>
      <c r="DQC38" s="49">
        <v>0</v>
      </c>
      <c r="DQD38" s="491">
        <f t="shared" si="1896"/>
        <v>440</v>
      </c>
      <c r="DQE38" s="492">
        <f t="shared" si="1897"/>
        <v>73.333333333333329</v>
      </c>
      <c r="DQF38" s="48">
        <v>0</v>
      </c>
      <c r="DQG38" s="49">
        <v>0</v>
      </c>
      <c r="DQH38" s="49">
        <v>0</v>
      </c>
      <c r="DQI38" s="49"/>
      <c r="DQJ38" s="49">
        <v>0</v>
      </c>
      <c r="DQK38" s="49">
        <v>0</v>
      </c>
      <c r="DQL38" s="489">
        <f t="shared" si="1898"/>
        <v>0</v>
      </c>
      <c r="DQM38" s="492">
        <f t="shared" si="1899"/>
        <v>0</v>
      </c>
      <c r="DQN38" s="48">
        <v>0</v>
      </c>
      <c r="DQO38" s="49">
        <v>80</v>
      </c>
      <c r="DQP38" s="49">
        <v>0</v>
      </c>
      <c r="DQQ38" s="49">
        <v>0</v>
      </c>
      <c r="DQR38" s="49">
        <v>330</v>
      </c>
      <c r="DQS38" s="49">
        <v>0</v>
      </c>
      <c r="DQT38" s="64">
        <f t="shared" si="1900"/>
        <v>410</v>
      </c>
      <c r="DQU38" s="68">
        <f t="shared" si="1901"/>
        <v>68.333333333333329</v>
      </c>
      <c r="DQV38" s="48">
        <v>0</v>
      </c>
      <c r="DQW38" s="49">
        <v>0</v>
      </c>
      <c r="DQX38" s="49"/>
      <c r="DQY38" s="49">
        <v>0</v>
      </c>
      <c r="DQZ38" s="49">
        <v>0</v>
      </c>
      <c r="DRA38" s="49">
        <v>0</v>
      </c>
      <c r="DRB38" s="491">
        <f t="shared" si="1902"/>
        <v>0</v>
      </c>
      <c r="DRC38" s="492">
        <f t="shared" si="1903"/>
        <v>0</v>
      </c>
      <c r="DRD38" s="48">
        <v>0</v>
      </c>
      <c r="DRE38" s="49">
        <v>220</v>
      </c>
      <c r="DRF38" s="49">
        <v>0</v>
      </c>
      <c r="DRG38" s="49">
        <v>0</v>
      </c>
      <c r="DRH38" s="49">
        <v>0</v>
      </c>
      <c r="DRI38" s="49"/>
      <c r="DRJ38" s="491">
        <f t="shared" si="1904"/>
        <v>220</v>
      </c>
      <c r="DRK38" s="492">
        <f t="shared" si="1905"/>
        <v>36.666666666666664</v>
      </c>
      <c r="DRL38" s="48">
        <v>0</v>
      </c>
      <c r="DRM38" s="49">
        <v>0</v>
      </c>
      <c r="DRN38" s="49">
        <v>0</v>
      </c>
      <c r="DRO38" s="49">
        <v>0</v>
      </c>
      <c r="DRP38" s="49">
        <v>0</v>
      </c>
      <c r="DRQ38" s="49"/>
      <c r="DRR38" s="64">
        <f t="shared" si="1601"/>
        <v>0</v>
      </c>
      <c r="DRS38" s="68">
        <f t="shared" si="1602"/>
        <v>0</v>
      </c>
      <c r="DRT38" s="48">
        <v>0</v>
      </c>
      <c r="DRU38" s="49">
        <v>110</v>
      </c>
      <c r="DRV38" s="49">
        <v>0</v>
      </c>
      <c r="DRW38" s="49">
        <v>0</v>
      </c>
      <c r="DRX38" s="49">
        <v>0</v>
      </c>
      <c r="DRY38" s="49"/>
      <c r="DRZ38" s="491">
        <f t="shared" si="1603"/>
        <v>110</v>
      </c>
      <c r="DSA38" s="68">
        <f t="shared" si="1604"/>
        <v>18.333333333333332</v>
      </c>
      <c r="DSB38" s="82"/>
      <c r="DSC38" s="83">
        <v>0</v>
      </c>
      <c r="DSD38" s="83">
        <v>0</v>
      </c>
      <c r="DSE38" s="83"/>
      <c r="DSF38" s="83">
        <v>0</v>
      </c>
      <c r="DSG38" s="83">
        <v>0</v>
      </c>
      <c r="DSH38" s="64">
        <f t="shared" si="1605"/>
        <v>0</v>
      </c>
      <c r="DSI38" s="68">
        <f t="shared" si="1606"/>
        <v>0</v>
      </c>
      <c r="DSJ38" s="48">
        <v>0</v>
      </c>
      <c r="DSK38" s="49">
        <v>679</v>
      </c>
      <c r="DSL38" s="49">
        <v>0</v>
      </c>
      <c r="DSM38" s="49">
        <v>0</v>
      </c>
      <c r="DSN38" s="49">
        <v>111</v>
      </c>
      <c r="DSO38" s="49">
        <v>0</v>
      </c>
      <c r="DSP38" s="64">
        <f t="shared" si="1607"/>
        <v>790</v>
      </c>
      <c r="DSQ38" s="68">
        <f t="shared" si="1608"/>
        <v>131.66666666666666</v>
      </c>
      <c r="DSR38" s="48"/>
      <c r="DSS38" s="49">
        <v>0</v>
      </c>
      <c r="DST38" s="49">
        <v>0</v>
      </c>
      <c r="DSU38" s="49">
        <v>0</v>
      </c>
      <c r="DSV38" s="49">
        <v>0</v>
      </c>
      <c r="DSW38" s="49">
        <v>0</v>
      </c>
      <c r="DSX38" s="64">
        <f t="shared" si="1609"/>
        <v>0</v>
      </c>
      <c r="DSY38" s="68">
        <f t="shared" si="1610"/>
        <v>0</v>
      </c>
      <c r="DSZ38" s="48">
        <v>0</v>
      </c>
      <c r="DTA38" s="49">
        <v>0</v>
      </c>
      <c r="DTB38" s="49">
        <v>111</v>
      </c>
      <c r="DTC38" s="49">
        <v>0</v>
      </c>
      <c r="DTD38" s="49"/>
      <c r="DTE38" s="49">
        <v>0</v>
      </c>
      <c r="DTF38" s="64">
        <f t="shared" si="1611"/>
        <v>111</v>
      </c>
      <c r="DTG38" s="68">
        <f t="shared" si="1612"/>
        <v>18.5</v>
      </c>
      <c r="DTH38" s="48">
        <v>0</v>
      </c>
      <c r="DTI38" s="49">
        <v>0</v>
      </c>
      <c r="DTJ38" s="49">
        <v>111</v>
      </c>
      <c r="DTK38" s="49">
        <v>0</v>
      </c>
      <c r="DTL38" s="49">
        <v>0</v>
      </c>
      <c r="DTM38" s="49">
        <v>0</v>
      </c>
      <c r="DTN38" s="64">
        <f t="shared" si="1613"/>
        <v>111</v>
      </c>
      <c r="DTO38" s="68">
        <f t="shared" si="1614"/>
        <v>18.5</v>
      </c>
      <c r="DTP38" s="48">
        <v>0</v>
      </c>
      <c r="DTQ38" s="49"/>
      <c r="DTR38" s="49"/>
      <c r="DTS38" s="49">
        <v>0</v>
      </c>
      <c r="DTT38" s="49">
        <v>0</v>
      </c>
      <c r="DTU38" s="49">
        <v>0</v>
      </c>
      <c r="DTV38" s="64">
        <f t="shared" si="1615"/>
        <v>0</v>
      </c>
      <c r="DTW38" s="68">
        <f t="shared" si="1616"/>
        <v>0</v>
      </c>
      <c r="DTX38" s="48">
        <v>0</v>
      </c>
      <c r="DTY38" s="49">
        <v>199</v>
      </c>
      <c r="DTZ38" s="49">
        <v>0</v>
      </c>
      <c r="DUA38" s="49">
        <v>0</v>
      </c>
      <c r="DUB38" s="49">
        <v>0</v>
      </c>
      <c r="DUC38" s="49">
        <v>0</v>
      </c>
      <c r="DUD38" s="64">
        <f t="shared" si="1617"/>
        <v>199</v>
      </c>
      <c r="DUE38" s="68">
        <f t="shared" si="1618"/>
        <v>33.166666666666664</v>
      </c>
      <c r="DUF38" s="48">
        <v>0</v>
      </c>
      <c r="DUG38" s="49">
        <v>0</v>
      </c>
      <c r="DUH38" s="49"/>
      <c r="DUI38" s="49">
        <v>0</v>
      </c>
      <c r="DUJ38" s="49">
        <v>0</v>
      </c>
      <c r="DUK38" s="49">
        <v>0</v>
      </c>
      <c r="DUL38" s="64">
        <f t="shared" si="1619"/>
        <v>0</v>
      </c>
      <c r="DUM38" s="68">
        <f t="shared" si="1620"/>
        <v>0</v>
      </c>
      <c r="DUN38" s="48"/>
      <c r="DUO38" s="49">
        <v>0</v>
      </c>
      <c r="DUP38" s="49">
        <v>0</v>
      </c>
      <c r="DUQ38" s="49">
        <v>234</v>
      </c>
      <c r="DUR38" s="49"/>
      <c r="DUS38" s="49">
        <v>0</v>
      </c>
      <c r="DUT38" s="64">
        <f t="shared" si="1621"/>
        <v>234</v>
      </c>
      <c r="DUU38" s="68">
        <f t="shared" si="1622"/>
        <v>39</v>
      </c>
      <c r="DUV38" s="48"/>
      <c r="DUW38" s="49">
        <v>0</v>
      </c>
      <c r="DUX38" s="49">
        <v>0</v>
      </c>
      <c r="DUY38" s="49">
        <v>0</v>
      </c>
      <c r="DUZ38" s="49">
        <v>0</v>
      </c>
      <c r="DVA38" s="49">
        <v>0</v>
      </c>
      <c r="DVB38" s="64">
        <f t="shared" si="1623"/>
        <v>0</v>
      </c>
      <c r="DVC38" s="68">
        <f t="shared" si="1624"/>
        <v>0</v>
      </c>
      <c r="DVD38" s="48"/>
      <c r="DVE38" s="49">
        <v>0</v>
      </c>
      <c r="DVF38" s="49">
        <v>0</v>
      </c>
      <c r="DVG38" s="49">
        <v>0</v>
      </c>
      <c r="DVH38" s="49">
        <v>0</v>
      </c>
      <c r="DVI38" s="49">
        <v>0</v>
      </c>
      <c r="DVJ38" s="64">
        <f t="shared" si="1625"/>
        <v>0</v>
      </c>
      <c r="DVK38" s="68">
        <f t="shared" si="1626"/>
        <v>0</v>
      </c>
      <c r="DVL38" s="48">
        <v>111</v>
      </c>
      <c r="DVM38" s="49">
        <v>0</v>
      </c>
      <c r="DVN38" s="49">
        <v>0</v>
      </c>
      <c r="DVO38" s="49">
        <v>0</v>
      </c>
      <c r="DVP38" s="49">
        <v>112</v>
      </c>
      <c r="DVQ38" s="49">
        <v>0</v>
      </c>
      <c r="DVR38" s="64">
        <f t="shared" si="1627"/>
        <v>223</v>
      </c>
      <c r="DVS38" s="68">
        <f t="shared" si="1628"/>
        <v>37.166666666666664</v>
      </c>
      <c r="DVT38" s="48"/>
      <c r="DVU38" s="49">
        <v>191</v>
      </c>
      <c r="DVV38" s="49">
        <v>101</v>
      </c>
      <c r="DVW38" s="49">
        <v>0</v>
      </c>
      <c r="DVX38" s="49">
        <v>0</v>
      </c>
      <c r="DVY38" s="49">
        <v>0</v>
      </c>
      <c r="DVZ38" s="64">
        <f t="shared" si="1629"/>
        <v>292</v>
      </c>
      <c r="DWA38" s="68">
        <f t="shared" si="1630"/>
        <v>48.666666666666664</v>
      </c>
      <c r="DWB38" s="48">
        <v>0</v>
      </c>
      <c r="DWC38" s="49">
        <v>0</v>
      </c>
      <c r="DWD38" s="49">
        <v>0</v>
      </c>
      <c r="DWE38" s="49">
        <v>0</v>
      </c>
      <c r="DWF38" s="49">
        <v>0</v>
      </c>
      <c r="DWG38" s="49"/>
      <c r="DWH38" s="64">
        <f t="shared" si="1631"/>
        <v>0</v>
      </c>
      <c r="DWI38" s="68">
        <f t="shared" si="1632"/>
        <v>0</v>
      </c>
      <c r="DWJ38" s="48">
        <v>0</v>
      </c>
      <c r="DWK38" s="49">
        <v>0</v>
      </c>
      <c r="DWL38" s="49">
        <v>0</v>
      </c>
      <c r="DWM38" s="49">
        <v>0</v>
      </c>
      <c r="DWN38" s="49">
        <v>108</v>
      </c>
      <c r="DWO38" s="49">
        <v>0</v>
      </c>
      <c r="DWP38" s="64">
        <f t="shared" si="1633"/>
        <v>108</v>
      </c>
      <c r="DWQ38" s="68">
        <f t="shared" si="1634"/>
        <v>18</v>
      </c>
      <c r="DWR38" s="48">
        <v>0</v>
      </c>
      <c r="DWS38" s="49"/>
      <c r="DWT38" s="49">
        <v>0</v>
      </c>
      <c r="DWU38" s="49">
        <v>219</v>
      </c>
      <c r="DWV38" s="49">
        <v>0</v>
      </c>
      <c r="DWW38" s="49">
        <v>0</v>
      </c>
      <c r="DWX38" s="64">
        <f t="shared" si="1635"/>
        <v>219</v>
      </c>
      <c r="DWY38" s="68">
        <f t="shared" si="1636"/>
        <v>36.5</v>
      </c>
      <c r="DWZ38" s="48">
        <v>0</v>
      </c>
      <c r="DXA38" s="49">
        <v>0</v>
      </c>
      <c r="DXB38" s="49">
        <v>110</v>
      </c>
      <c r="DXC38" s="49">
        <v>0</v>
      </c>
      <c r="DXD38" s="49"/>
      <c r="DXE38" s="49"/>
      <c r="DXF38" s="64">
        <f t="shared" si="1637"/>
        <v>110</v>
      </c>
      <c r="DXG38" s="68">
        <f t="shared" si="1638"/>
        <v>18.333333333333332</v>
      </c>
      <c r="DXH38" s="48">
        <v>0</v>
      </c>
      <c r="DXI38" s="49">
        <v>0</v>
      </c>
      <c r="DXJ38" s="49">
        <v>0</v>
      </c>
      <c r="DXK38" s="49">
        <v>0</v>
      </c>
      <c r="DXL38" s="49">
        <v>0</v>
      </c>
      <c r="DXM38" s="49">
        <v>0</v>
      </c>
      <c r="DXN38" s="64">
        <f t="shared" si="1639"/>
        <v>0</v>
      </c>
      <c r="DXO38" s="68">
        <f t="shared" si="1640"/>
        <v>0</v>
      </c>
      <c r="DXP38" s="48">
        <v>0</v>
      </c>
      <c r="DXQ38" s="49">
        <v>108</v>
      </c>
      <c r="DXR38" s="49">
        <v>0</v>
      </c>
      <c r="DXS38" s="49">
        <v>110</v>
      </c>
      <c r="DXT38" s="49">
        <v>0</v>
      </c>
      <c r="DXU38" s="49">
        <v>0</v>
      </c>
      <c r="DXV38" s="64">
        <f t="shared" si="1330"/>
        <v>218</v>
      </c>
      <c r="DXW38" s="68">
        <f t="shared" si="1331"/>
        <v>36.333333333333336</v>
      </c>
      <c r="DXX38" s="48">
        <v>0</v>
      </c>
      <c r="DXY38" s="49">
        <v>0</v>
      </c>
      <c r="DXZ38" s="49">
        <v>0</v>
      </c>
      <c r="DYA38" s="49">
        <v>0</v>
      </c>
      <c r="DYB38" s="49">
        <v>0</v>
      </c>
      <c r="DYC38" s="49">
        <v>0</v>
      </c>
      <c r="DYD38" s="64">
        <f t="shared" si="1332"/>
        <v>0</v>
      </c>
      <c r="DYE38" s="68">
        <f t="shared" si="1333"/>
        <v>0</v>
      </c>
      <c r="DYF38" s="48">
        <v>0</v>
      </c>
      <c r="DYG38" s="49">
        <v>211</v>
      </c>
      <c r="DYH38" s="49">
        <v>0</v>
      </c>
      <c r="DYI38" s="49">
        <v>0</v>
      </c>
      <c r="DYJ38" s="49">
        <v>0</v>
      </c>
      <c r="DYK38" s="49"/>
      <c r="DYL38" s="64">
        <f t="shared" si="1334"/>
        <v>211</v>
      </c>
      <c r="DYM38" s="68">
        <f t="shared" si="1335"/>
        <v>35.166666666666664</v>
      </c>
      <c r="DYN38" s="48">
        <v>0</v>
      </c>
      <c r="DYO38" s="49">
        <v>0</v>
      </c>
      <c r="DYP38" s="49">
        <v>0</v>
      </c>
      <c r="DYQ38" s="49">
        <v>0</v>
      </c>
      <c r="DYR38" s="49"/>
      <c r="DYS38" s="49"/>
      <c r="DYT38" s="64">
        <f t="shared" si="1336"/>
        <v>0</v>
      </c>
      <c r="DYU38" s="68">
        <f t="shared" si="1337"/>
        <v>0</v>
      </c>
      <c r="DYV38" s="48">
        <v>0</v>
      </c>
      <c r="DYW38" s="49">
        <v>0</v>
      </c>
      <c r="DYX38" s="49">
        <v>0</v>
      </c>
      <c r="DYY38" s="49">
        <v>0</v>
      </c>
      <c r="DYZ38" s="49">
        <v>0</v>
      </c>
      <c r="DZA38" s="49">
        <v>0</v>
      </c>
      <c r="DZB38" s="64">
        <f t="shared" si="1338"/>
        <v>0</v>
      </c>
      <c r="DZC38" s="68">
        <f t="shared" si="1339"/>
        <v>0</v>
      </c>
      <c r="DZD38" s="48">
        <v>0</v>
      </c>
      <c r="DZE38" s="49">
        <v>0</v>
      </c>
      <c r="DZF38" s="49">
        <v>0</v>
      </c>
      <c r="DZG38" s="49">
        <v>0</v>
      </c>
      <c r="DZH38" s="49">
        <v>0</v>
      </c>
      <c r="DZI38" s="49">
        <v>0</v>
      </c>
      <c r="DZJ38" s="64">
        <f t="shared" si="1340"/>
        <v>0</v>
      </c>
      <c r="DZK38" s="68">
        <f t="shared" si="1341"/>
        <v>0</v>
      </c>
      <c r="DZL38" s="48">
        <v>0</v>
      </c>
      <c r="DZM38" s="49">
        <v>110</v>
      </c>
      <c r="DZN38" s="49"/>
      <c r="DZO38" s="49">
        <v>0</v>
      </c>
      <c r="DZP38" s="49">
        <v>0</v>
      </c>
      <c r="DZQ38" s="49">
        <v>0</v>
      </c>
      <c r="DZR38" s="64">
        <f t="shared" si="1342"/>
        <v>110</v>
      </c>
      <c r="DZS38" s="68">
        <f t="shared" si="1343"/>
        <v>18.333333333333332</v>
      </c>
      <c r="DZT38" s="48">
        <v>0</v>
      </c>
      <c r="DZU38" s="49">
        <v>111</v>
      </c>
      <c r="DZV38" s="49"/>
      <c r="DZW38" s="49">
        <v>0</v>
      </c>
      <c r="DZX38" s="49">
        <v>0</v>
      </c>
      <c r="DZY38" s="49">
        <v>0</v>
      </c>
      <c r="DZZ38" s="64">
        <f t="shared" si="1344"/>
        <v>111</v>
      </c>
      <c r="EAA38" s="68">
        <f t="shared" si="1345"/>
        <v>18.5</v>
      </c>
      <c r="EAB38" s="48"/>
      <c r="EAC38" s="49">
        <v>0</v>
      </c>
      <c r="EAD38" s="49">
        <v>0</v>
      </c>
      <c r="EAE38" s="49"/>
      <c r="EAF38" s="49">
        <v>0</v>
      </c>
      <c r="EAG38" s="49">
        <v>0</v>
      </c>
      <c r="EAH38" s="64">
        <f t="shared" si="1346"/>
        <v>0</v>
      </c>
      <c r="EAI38" s="68">
        <f t="shared" si="1347"/>
        <v>0</v>
      </c>
      <c r="EAJ38" s="48">
        <v>0</v>
      </c>
      <c r="EAK38" s="49">
        <v>0</v>
      </c>
      <c r="EAL38" s="49">
        <v>220</v>
      </c>
      <c r="EAM38" s="49">
        <v>0</v>
      </c>
      <c r="EAN38" s="49">
        <v>0</v>
      </c>
      <c r="EAO38" s="49">
        <v>0</v>
      </c>
      <c r="EAP38" s="64">
        <f t="shared" si="1348"/>
        <v>220</v>
      </c>
      <c r="EAQ38" s="68">
        <f t="shared" si="1349"/>
        <v>36.666666666666664</v>
      </c>
      <c r="EAR38" s="48">
        <v>0</v>
      </c>
      <c r="EAS38" s="49">
        <v>0</v>
      </c>
      <c r="EAT38" s="49">
        <v>0</v>
      </c>
      <c r="EAU38" s="49">
        <v>0</v>
      </c>
      <c r="EAV38" s="49">
        <v>0</v>
      </c>
      <c r="EAW38" s="49">
        <v>0</v>
      </c>
      <c r="EAX38" s="64">
        <f t="shared" si="1350"/>
        <v>0</v>
      </c>
      <c r="EAY38" s="68">
        <f t="shared" si="1351"/>
        <v>0</v>
      </c>
      <c r="EAZ38" s="48">
        <v>0</v>
      </c>
      <c r="EBA38" s="49"/>
      <c r="EBB38" s="49">
        <v>0</v>
      </c>
      <c r="EBC38" s="49">
        <v>0</v>
      </c>
      <c r="EBD38" s="49">
        <v>0</v>
      </c>
      <c r="EBE38" s="49">
        <v>0</v>
      </c>
      <c r="EBF38" s="64">
        <f t="shared" si="1352"/>
        <v>0</v>
      </c>
      <c r="EBG38" s="68">
        <f t="shared" si="1353"/>
        <v>0</v>
      </c>
      <c r="EBH38" s="48">
        <v>0</v>
      </c>
      <c r="EBI38" s="49">
        <v>50</v>
      </c>
      <c r="EBJ38" s="49">
        <v>0</v>
      </c>
      <c r="EBK38" s="49">
        <v>0</v>
      </c>
      <c r="EBL38" s="49">
        <v>0</v>
      </c>
      <c r="EBM38" s="49">
        <v>0</v>
      </c>
      <c r="EBN38" s="64">
        <f t="shared" si="1354"/>
        <v>50</v>
      </c>
      <c r="EBO38" s="68">
        <f t="shared" si="1355"/>
        <v>8.3333333333333339</v>
      </c>
      <c r="EBP38" s="48">
        <v>40</v>
      </c>
      <c r="EBQ38" s="49">
        <v>0</v>
      </c>
      <c r="EBR38" s="49"/>
      <c r="EBS38" s="49">
        <v>0</v>
      </c>
      <c r="EBT38" s="49"/>
      <c r="EBU38" s="49"/>
      <c r="EBV38" s="64">
        <f t="shared" si="1356"/>
        <v>40</v>
      </c>
      <c r="EBW38" s="68">
        <f t="shared" si="1357"/>
        <v>6.666666666666667</v>
      </c>
      <c r="EBX38" s="48">
        <v>0</v>
      </c>
      <c r="EBY38" s="49">
        <v>0</v>
      </c>
      <c r="EBZ38" s="49">
        <v>0</v>
      </c>
      <c r="ECA38" s="49"/>
      <c r="ECB38" s="49">
        <v>0</v>
      </c>
      <c r="ECC38" s="49">
        <v>0</v>
      </c>
      <c r="ECD38" s="64">
        <f t="shared" si="1358"/>
        <v>0</v>
      </c>
      <c r="ECE38" s="68">
        <f t="shared" si="1359"/>
        <v>0</v>
      </c>
      <c r="ECF38" s="48">
        <v>0</v>
      </c>
      <c r="ECG38" s="49">
        <v>110</v>
      </c>
      <c r="ECH38" s="49">
        <v>0</v>
      </c>
      <c r="ECI38" s="49">
        <v>110</v>
      </c>
      <c r="ECJ38" s="49">
        <v>0</v>
      </c>
      <c r="ECK38" s="49"/>
      <c r="ECL38" s="64">
        <f t="shared" si="1360"/>
        <v>220</v>
      </c>
      <c r="ECM38" s="68">
        <f t="shared" si="1361"/>
        <v>36.666666666666664</v>
      </c>
      <c r="ECN38" s="48">
        <v>200</v>
      </c>
      <c r="ECO38" s="49">
        <v>0</v>
      </c>
      <c r="ECP38" s="49">
        <v>0</v>
      </c>
      <c r="ECQ38" s="49"/>
      <c r="ECR38" s="49">
        <v>0</v>
      </c>
      <c r="ECS38" s="49">
        <v>0</v>
      </c>
      <c r="ECT38" s="64">
        <f t="shared" si="1362"/>
        <v>200</v>
      </c>
      <c r="ECU38" s="68">
        <f t="shared" si="1363"/>
        <v>33.333333333333336</v>
      </c>
      <c r="ECV38" s="48">
        <v>0</v>
      </c>
      <c r="ECW38" s="49">
        <v>0</v>
      </c>
      <c r="ECX38" s="49">
        <v>0</v>
      </c>
      <c r="ECY38" s="49">
        <v>110</v>
      </c>
      <c r="ECZ38" s="49"/>
      <c r="EDA38" s="49"/>
      <c r="EDB38" s="64">
        <f t="shared" si="1364"/>
        <v>110</v>
      </c>
      <c r="EDC38" s="68">
        <f t="shared" si="1365"/>
        <v>18.333333333333332</v>
      </c>
      <c r="EDD38" s="48"/>
      <c r="EDE38" s="49">
        <v>0</v>
      </c>
      <c r="EDF38" s="49">
        <v>0</v>
      </c>
      <c r="EDG38" s="49">
        <v>0</v>
      </c>
      <c r="EDH38" s="49"/>
      <c r="EDI38" s="49"/>
      <c r="EDJ38" s="64">
        <f t="shared" si="1366"/>
        <v>0</v>
      </c>
      <c r="EDK38" s="68">
        <f t="shared" si="1367"/>
        <v>0</v>
      </c>
      <c r="EDL38" s="48">
        <v>0</v>
      </c>
      <c r="EDM38" s="49">
        <v>110</v>
      </c>
      <c r="EDN38" s="49"/>
      <c r="EDO38" s="49">
        <v>0</v>
      </c>
      <c r="EDP38" s="49">
        <v>0</v>
      </c>
      <c r="EDQ38" s="49">
        <v>0</v>
      </c>
      <c r="EDR38" s="64">
        <f t="shared" si="1368"/>
        <v>110</v>
      </c>
      <c r="EDS38" s="68">
        <f t="shared" si="1369"/>
        <v>18.333333333333332</v>
      </c>
      <c r="EDT38" s="48">
        <v>0</v>
      </c>
      <c r="EDU38" s="49">
        <v>0</v>
      </c>
      <c r="EDV38" s="49">
        <v>80</v>
      </c>
      <c r="EDW38" s="49">
        <v>0</v>
      </c>
      <c r="EDX38" s="49">
        <v>0</v>
      </c>
      <c r="EDY38" s="49"/>
      <c r="EDZ38" s="64">
        <f t="shared" si="1370"/>
        <v>80</v>
      </c>
      <c r="EEA38" s="68">
        <f t="shared" si="1371"/>
        <v>13.333333333333334</v>
      </c>
      <c r="EEB38" s="48">
        <v>0</v>
      </c>
      <c r="EEC38" s="49">
        <v>0</v>
      </c>
      <c r="EED38" s="49">
        <v>0</v>
      </c>
      <c r="EEE38" s="49">
        <v>100</v>
      </c>
      <c r="EEF38" s="49">
        <v>0</v>
      </c>
      <c r="EEG38" s="49"/>
      <c r="EEH38" s="64">
        <f t="shared" si="1372"/>
        <v>100</v>
      </c>
      <c r="EEI38" s="68">
        <f t="shared" si="1373"/>
        <v>16.666666666666668</v>
      </c>
      <c r="EEJ38" s="48">
        <v>0</v>
      </c>
      <c r="EEK38" s="49">
        <v>0</v>
      </c>
      <c r="EEL38" s="49">
        <v>0</v>
      </c>
      <c r="EEM38" s="49">
        <v>0</v>
      </c>
      <c r="EEN38" s="49">
        <v>0</v>
      </c>
      <c r="EEO38" s="49">
        <v>0</v>
      </c>
      <c r="EEP38" s="64">
        <f t="shared" si="1374"/>
        <v>0</v>
      </c>
      <c r="EEQ38" s="68">
        <f t="shared" si="1375"/>
        <v>0</v>
      </c>
      <c r="EER38" s="48">
        <v>0</v>
      </c>
      <c r="EES38" s="49">
        <v>0</v>
      </c>
      <c r="EET38" s="49">
        <v>0</v>
      </c>
      <c r="EEU38" s="49">
        <v>110</v>
      </c>
      <c r="EEV38" s="49">
        <v>0</v>
      </c>
      <c r="EEW38" s="49"/>
      <c r="EEX38" s="64">
        <f t="shared" si="1376"/>
        <v>110</v>
      </c>
      <c r="EEY38" s="68">
        <f t="shared" si="1377"/>
        <v>18.333333333333332</v>
      </c>
      <c r="EEZ38" s="48">
        <v>0</v>
      </c>
      <c r="EFA38" s="49"/>
      <c r="EFB38" s="49">
        <v>0</v>
      </c>
      <c r="EFC38" s="49">
        <v>0</v>
      </c>
      <c r="EFD38" s="49">
        <v>0</v>
      </c>
      <c r="EFE38" s="49">
        <v>0</v>
      </c>
      <c r="EFF38" s="64">
        <f t="shared" si="1378"/>
        <v>0</v>
      </c>
      <c r="EFG38" s="68">
        <f t="shared" si="1379"/>
        <v>0</v>
      </c>
      <c r="EFH38" s="48">
        <v>0</v>
      </c>
      <c r="EFI38" s="49">
        <v>0</v>
      </c>
      <c r="EFJ38" s="49">
        <v>111</v>
      </c>
      <c r="EFK38" s="49">
        <v>0</v>
      </c>
      <c r="EFL38" s="49">
        <v>0</v>
      </c>
      <c r="EFM38" s="49">
        <v>0</v>
      </c>
      <c r="EFN38" s="64">
        <f t="shared" si="1380"/>
        <v>111</v>
      </c>
      <c r="EFO38" s="68">
        <f t="shared" si="1381"/>
        <v>18.5</v>
      </c>
      <c r="EFP38" s="48">
        <v>0</v>
      </c>
      <c r="EFQ38" s="49"/>
      <c r="EFR38" s="49"/>
      <c r="EFS38" s="49">
        <v>0</v>
      </c>
      <c r="EFT38" s="49">
        <v>0</v>
      </c>
      <c r="EFU38" s="49">
        <v>0</v>
      </c>
      <c r="EFV38" s="64">
        <f t="shared" si="1382"/>
        <v>0</v>
      </c>
      <c r="EFW38" s="68">
        <f t="shared" si="1383"/>
        <v>0</v>
      </c>
      <c r="EFX38" s="48">
        <v>106</v>
      </c>
      <c r="EFY38" s="49">
        <v>0</v>
      </c>
      <c r="EFZ38" s="49"/>
      <c r="EGA38" s="49">
        <v>0</v>
      </c>
      <c r="EGB38" s="49">
        <v>0</v>
      </c>
      <c r="EGC38" s="49">
        <v>0</v>
      </c>
      <c r="EGD38" s="64">
        <f t="shared" si="1384"/>
        <v>106</v>
      </c>
      <c r="EGE38" s="68">
        <f t="shared" si="1385"/>
        <v>17.666666666666668</v>
      </c>
      <c r="EGF38" s="48">
        <v>0</v>
      </c>
      <c r="EGG38" s="49">
        <v>0</v>
      </c>
      <c r="EGH38" s="49">
        <v>100</v>
      </c>
      <c r="EGI38" s="49">
        <v>0</v>
      </c>
      <c r="EGJ38" s="49">
        <v>0</v>
      </c>
      <c r="EGK38" s="49">
        <v>0</v>
      </c>
      <c r="EGL38" s="64">
        <f t="shared" si="1386"/>
        <v>100</v>
      </c>
      <c r="EGM38" s="68">
        <f t="shared" si="1387"/>
        <v>16.666666666666668</v>
      </c>
      <c r="EGN38" s="48">
        <v>0</v>
      </c>
      <c r="EGO38" s="49">
        <v>0</v>
      </c>
      <c r="EGP38" s="49"/>
      <c r="EGQ38" s="49">
        <v>0</v>
      </c>
      <c r="EGR38" s="49">
        <v>109</v>
      </c>
      <c r="EGS38" s="49">
        <v>0</v>
      </c>
      <c r="EGT38" s="64">
        <f t="shared" si="1388"/>
        <v>109</v>
      </c>
      <c r="EGU38" s="68">
        <f t="shared" si="1389"/>
        <v>18.166666666666668</v>
      </c>
      <c r="EGV38" s="48">
        <v>0</v>
      </c>
      <c r="EGW38" s="49">
        <v>0</v>
      </c>
      <c r="EGX38" s="49">
        <v>0</v>
      </c>
      <c r="EGY38" s="49">
        <v>0</v>
      </c>
      <c r="EGZ38" s="49">
        <v>0</v>
      </c>
      <c r="EHA38" s="49">
        <v>0</v>
      </c>
      <c r="EHB38" s="64">
        <f t="shared" si="1390"/>
        <v>0</v>
      </c>
      <c r="EHC38" s="68">
        <f t="shared" si="1391"/>
        <v>0</v>
      </c>
      <c r="EHD38" s="48">
        <v>0</v>
      </c>
      <c r="EHE38" s="49">
        <v>110</v>
      </c>
      <c r="EHF38" s="49"/>
      <c r="EHG38" s="49">
        <v>0</v>
      </c>
      <c r="EHH38" s="49">
        <v>0</v>
      </c>
      <c r="EHI38" s="49">
        <v>0</v>
      </c>
      <c r="EHJ38" s="64">
        <f t="shared" si="1392"/>
        <v>110</v>
      </c>
      <c r="EHK38" s="68">
        <f t="shared" si="1393"/>
        <v>18.333333333333332</v>
      </c>
      <c r="EHL38" s="48">
        <v>0</v>
      </c>
      <c r="EHM38" s="49">
        <v>201</v>
      </c>
      <c r="EHN38" s="49"/>
      <c r="EHO38" s="49">
        <v>0</v>
      </c>
      <c r="EHP38" s="49"/>
      <c r="EHQ38" s="49">
        <v>0</v>
      </c>
      <c r="EHR38" s="64">
        <f t="shared" si="1394"/>
        <v>201</v>
      </c>
      <c r="EHS38" s="68">
        <f t="shared" si="1395"/>
        <v>33.5</v>
      </c>
      <c r="EHT38" s="48">
        <v>0</v>
      </c>
      <c r="EHU38" s="49">
        <v>0</v>
      </c>
      <c r="EHV38" s="49"/>
      <c r="EHW38" s="49">
        <v>0</v>
      </c>
      <c r="EHX38" s="49">
        <v>0</v>
      </c>
      <c r="EHY38" s="49">
        <v>0</v>
      </c>
      <c r="EHZ38" s="64">
        <f t="shared" si="1396"/>
        <v>0</v>
      </c>
      <c r="EIA38" s="68">
        <f t="shared" si="1397"/>
        <v>0</v>
      </c>
      <c r="EIB38" s="48">
        <v>0</v>
      </c>
      <c r="EIC38" s="49">
        <v>0</v>
      </c>
      <c r="EID38" s="49">
        <v>0</v>
      </c>
      <c r="EIE38" s="49">
        <v>0</v>
      </c>
      <c r="EIF38" s="49">
        <v>0</v>
      </c>
      <c r="EIG38" s="49">
        <v>0</v>
      </c>
      <c r="EIH38" s="64">
        <f t="shared" si="1398"/>
        <v>0</v>
      </c>
      <c r="EII38" s="68">
        <f t="shared" si="1399"/>
        <v>0</v>
      </c>
      <c r="EIJ38" s="48">
        <v>0</v>
      </c>
      <c r="EIK38" s="49">
        <v>0</v>
      </c>
      <c r="EIL38" s="49">
        <v>0</v>
      </c>
      <c r="EIM38" s="49">
        <v>0</v>
      </c>
      <c r="EIN38" s="49">
        <v>0</v>
      </c>
      <c r="EIO38" s="49">
        <v>0</v>
      </c>
      <c r="EIP38" s="64">
        <f t="shared" si="1400"/>
        <v>0</v>
      </c>
      <c r="EIQ38" s="68">
        <f t="shared" si="1401"/>
        <v>0</v>
      </c>
      <c r="EIR38" s="48">
        <v>0</v>
      </c>
      <c r="EIS38" s="49">
        <v>110</v>
      </c>
      <c r="EIT38" s="49">
        <v>0</v>
      </c>
      <c r="EIU38" s="49">
        <v>0</v>
      </c>
      <c r="EIV38" s="49">
        <v>0</v>
      </c>
      <c r="EIW38" s="49">
        <v>0</v>
      </c>
      <c r="EIX38" s="64">
        <f t="shared" si="1402"/>
        <v>110</v>
      </c>
      <c r="EIY38" s="68">
        <f t="shared" si="1403"/>
        <v>18.333333333333332</v>
      </c>
      <c r="EIZ38" s="48">
        <v>0</v>
      </c>
      <c r="EJA38" s="49">
        <v>80</v>
      </c>
      <c r="EJB38" s="49">
        <v>0</v>
      </c>
      <c r="EJC38" s="49">
        <v>0</v>
      </c>
      <c r="EJD38" s="49">
        <v>0</v>
      </c>
      <c r="EJE38" s="49">
        <v>110</v>
      </c>
      <c r="EJF38" s="64">
        <f t="shared" si="1404"/>
        <v>190</v>
      </c>
      <c r="EJG38" s="68">
        <f t="shared" si="1405"/>
        <v>31.666666666666668</v>
      </c>
      <c r="EJH38" s="48">
        <v>0</v>
      </c>
      <c r="EJI38" s="49">
        <v>0</v>
      </c>
      <c r="EJJ38" s="49"/>
      <c r="EJK38" s="49">
        <v>0</v>
      </c>
      <c r="EJL38" s="49"/>
      <c r="EJM38" s="49"/>
      <c r="EJN38" s="64">
        <f t="shared" si="1406"/>
        <v>0</v>
      </c>
      <c r="EJO38" s="68">
        <f t="shared" si="1407"/>
        <v>0</v>
      </c>
      <c r="EJP38" s="48">
        <v>0</v>
      </c>
      <c r="EJQ38" s="49">
        <v>80</v>
      </c>
      <c r="EJR38" s="49">
        <v>0</v>
      </c>
      <c r="EJS38" s="49">
        <v>0</v>
      </c>
      <c r="EJT38" s="49">
        <v>0</v>
      </c>
      <c r="EJU38" s="49">
        <v>0</v>
      </c>
      <c r="EJV38" s="64">
        <f t="shared" si="1408"/>
        <v>80</v>
      </c>
      <c r="EJW38" s="68">
        <f t="shared" si="1409"/>
        <v>13.333333333333334</v>
      </c>
      <c r="EJX38" s="48">
        <v>0</v>
      </c>
      <c r="EJY38" s="49">
        <v>0</v>
      </c>
      <c r="EJZ38" s="49">
        <v>111</v>
      </c>
      <c r="EKA38" s="49"/>
      <c r="EKB38" s="49">
        <v>0</v>
      </c>
      <c r="EKC38" s="49"/>
      <c r="EKD38" s="64">
        <f t="shared" si="1410"/>
        <v>111</v>
      </c>
      <c r="EKE38" s="68">
        <f t="shared" si="1411"/>
        <v>18.5</v>
      </c>
      <c r="EKF38" s="48">
        <v>0</v>
      </c>
      <c r="EKG38" s="49">
        <v>0</v>
      </c>
      <c r="EKH38" s="49">
        <v>0</v>
      </c>
      <c r="EKI38" s="49"/>
      <c r="EKJ38" s="49">
        <v>0</v>
      </c>
      <c r="EKK38" s="49">
        <v>0</v>
      </c>
      <c r="EKL38" s="64">
        <f t="shared" si="1412"/>
        <v>0</v>
      </c>
      <c r="EKM38" s="68">
        <f t="shared" si="1413"/>
        <v>0</v>
      </c>
      <c r="EKN38" s="48">
        <v>0</v>
      </c>
      <c r="EKO38" s="49">
        <v>0</v>
      </c>
      <c r="EKP38" s="49">
        <v>0</v>
      </c>
      <c r="EKQ38" s="49">
        <v>110</v>
      </c>
      <c r="EKR38" s="49">
        <v>110</v>
      </c>
      <c r="EKS38" s="49">
        <v>0</v>
      </c>
      <c r="EKT38" s="64">
        <f t="shared" si="1414"/>
        <v>220</v>
      </c>
      <c r="EKU38" s="184">
        <f t="shared" si="1415"/>
        <v>36.666666666666664</v>
      </c>
      <c r="EKV38" s="665"/>
      <c r="EKW38" s="195">
        <v>0</v>
      </c>
      <c r="EKX38" s="49">
        <v>0</v>
      </c>
      <c r="EKY38" s="49">
        <v>0</v>
      </c>
      <c r="EKZ38" s="49">
        <v>0</v>
      </c>
      <c r="ELA38" s="49">
        <v>0</v>
      </c>
      <c r="ELB38" s="49">
        <v>0</v>
      </c>
      <c r="ELC38" s="64">
        <f t="shared" si="1416"/>
        <v>0</v>
      </c>
      <c r="ELD38" s="211">
        <f t="shared" si="1417"/>
        <v>0</v>
      </c>
      <c r="ELE38" s="195">
        <v>201</v>
      </c>
      <c r="ELF38" s="49">
        <v>0</v>
      </c>
      <c r="ELG38" s="49">
        <v>0</v>
      </c>
      <c r="ELH38" s="49">
        <v>0</v>
      </c>
      <c r="ELI38" s="49">
        <v>0</v>
      </c>
      <c r="ELJ38" s="49">
        <v>0</v>
      </c>
      <c r="ELK38" s="64">
        <f t="shared" si="1418"/>
        <v>201</v>
      </c>
      <c r="ELL38" s="211">
        <f t="shared" si="1419"/>
        <v>33.5</v>
      </c>
      <c r="ELM38" s="195">
        <v>0</v>
      </c>
      <c r="ELN38" s="49">
        <v>0</v>
      </c>
      <c r="ELO38" s="49">
        <v>0</v>
      </c>
      <c r="ELP38" s="49">
        <v>0</v>
      </c>
      <c r="ELQ38" s="49">
        <v>79</v>
      </c>
      <c r="ELR38" s="49">
        <v>0</v>
      </c>
      <c r="ELS38" s="64">
        <f t="shared" si="1420"/>
        <v>79</v>
      </c>
      <c r="ELT38" s="211">
        <f t="shared" si="1421"/>
        <v>13.166666666666666</v>
      </c>
      <c r="ELU38" s="195">
        <v>0</v>
      </c>
      <c r="ELV38" s="49">
        <v>0</v>
      </c>
      <c r="ELW38" s="49">
        <v>0</v>
      </c>
      <c r="ELX38" s="49">
        <v>0</v>
      </c>
      <c r="ELY38" s="49">
        <v>0</v>
      </c>
      <c r="ELZ38" s="49">
        <v>0</v>
      </c>
      <c r="EMA38" s="64">
        <f t="shared" si="1422"/>
        <v>0</v>
      </c>
      <c r="EMB38" s="211">
        <f t="shared" si="1423"/>
        <v>0</v>
      </c>
      <c r="EMC38" s="195">
        <v>0</v>
      </c>
      <c r="EMD38" s="49">
        <v>0</v>
      </c>
      <c r="EME38" s="49">
        <v>0</v>
      </c>
      <c r="EMF38" s="49">
        <v>0</v>
      </c>
      <c r="EMG38" s="49">
        <v>110</v>
      </c>
      <c r="EMH38" s="49">
        <v>0</v>
      </c>
      <c r="EMI38" s="64">
        <f t="shared" si="1424"/>
        <v>110</v>
      </c>
      <c r="EMJ38" s="211">
        <f t="shared" si="1425"/>
        <v>18.333333333333332</v>
      </c>
      <c r="EMK38" s="195">
        <v>0</v>
      </c>
      <c r="EML38" s="49">
        <v>0</v>
      </c>
      <c r="EMM38" s="49">
        <v>0</v>
      </c>
      <c r="EMN38" s="49">
        <v>109</v>
      </c>
      <c r="EMO38" s="49">
        <v>0</v>
      </c>
      <c r="EMP38" s="49">
        <v>0</v>
      </c>
      <c r="EMQ38" s="64">
        <f t="shared" si="1426"/>
        <v>109</v>
      </c>
      <c r="EMR38" s="211">
        <f t="shared" si="1427"/>
        <v>18.166666666666668</v>
      </c>
      <c r="EMS38" s="195">
        <v>105</v>
      </c>
      <c r="EMT38" s="49">
        <v>0</v>
      </c>
      <c r="EMU38" s="49">
        <v>0</v>
      </c>
      <c r="EMV38" s="49">
        <v>0</v>
      </c>
      <c r="EMW38" s="49">
        <v>0</v>
      </c>
      <c r="EMX38" s="49">
        <v>121</v>
      </c>
      <c r="EMY38" s="64">
        <f t="shared" si="1428"/>
        <v>226</v>
      </c>
      <c r="EMZ38" s="211">
        <f t="shared" si="1429"/>
        <v>37.666666666666664</v>
      </c>
      <c r="ENA38" s="195">
        <v>0</v>
      </c>
      <c r="ENB38" s="49">
        <v>0</v>
      </c>
      <c r="ENC38" s="49">
        <v>0</v>
      </c>
      <c r="END38" s="49">
        <v>0</v>
      </c>
      <c r="ENE38" s="49">
        <v>0</v>
      </c>
      <c r="ENF38" s="49">
        <v>0</v>
      </c>
      <c r="ENG38" s="64">
        <f t="shared" si="1430"/>
        <v>0</v>
      </c>
      <c r="ENH38" s="211">
        <f t="shared" si="1431"/>
        <v>0</v>
      </c>
      <c r="ENI38" s="195">
        <v>0</v>
      </c>
      <c r="ENJ38" s="49"/>
      <c r="ENK38" s="49">
        <v>0</v>
      </c>
      <c r="ENL38" s="49">
        <v>0</v>
      </c>
      <c r="ENM38" s="49">
        <v>0</v>
      </c>
      <c r="ENN38" s="49">
        <v>0</v>
      </c>
      <c r="ENO38" s="64">
        <f t="shared" si="1432"/>
        <v>0</v>
      </c>
      <c r="ENP38" s="211">
        <f t="shared" si="1433"/>
        <v>0</v>
      </c>
      <c r="ENQ38" s="195">
        <v>111</v>
      </c>
      <c r="ENR38" s="49"/>
      <c r="ENS38" s="49">
        <v>0</v>
      </c>
      <c r="ENT38" s="49">
        <v>0</v>
      </c>
      <c r="ENU38" s="49">
        <v>0</v>
      </c>
      <c r="ENV38" s="49">
        <v>39</v>
      </c>
      <c r="ENW38" s="64">
        <f t="shared" si="1434"/>
        <v>150</v>
      </c>
      <c r="ENX38" s="211">
        <f t="shared" si="1435"/>
        <v>25</v>
      </c>
      <c r="ENY38" s="195">
        <v>110</v>
      </c>
      <c r="ENZ38" s="49"/>
      <c r="EOA38" s="49">
        <v>0</v>
      </c>
      <c r="EOB38" s="49">
        <v>0</v>
      </c>
      <c r="EOC38" s="49">
        <v>78</v>
      </c>
      <c r="EOD38" s="49">
        <v>0</v>
      </c>
      <c r="EOE38" s="64">
        <f t="shared" si="1436"/>
        <v>188</v>
      </c>
      <c r="EOF38" s="211">
        <f t="shared" si="1437"/>
        <v>31.333333333333332</v>
      </c>
      <c r="EOG38" s="1"/>
      <c r="EOH38" s="195"/>
      <c r="EOI38" s="49">
        <v>0</v>
      </c>
      <c r="EOJ38" s="49">
        <v>80</v>
      </c>
      <c r="EOK38" s="49">
        <v>150</v>
      </c>
      <c r="EOL38" s="49">
        <v>0</v>
      </c>
      <c r="EOM38" s="49">
        <v>0</v>
      </c>
      <c r="EON38" s="184">
        <f t="shared" si="1438"/>
        <v>230</v>
      </c>
      <c r="EOO38" s="244">
        <v>0</v>
      </c>
      <c r="EOP38" s="49">
        <v>0</v>
      </c>
      <c r="EOQ38" s="49">
        <v>0</v>
      </c>
      <c r="EOR38" s="49">
        <v>0</v>
      </c>
      <c r="EOS38" s="49">
        <v>0</v>
      </c>
      <c r="EOT38" s="49">
        <v>0</v>
      </c>
      <c r="EOU38" s="64">
        <f t="shared" si="1439"/>
        <v>0</v>
      </c>
      <c r="EOV38" s="211">
        <f t="shared" si="1440"/>
        <v>0</v>
      </c>
      <c r="EOW38" s="195">
        <v>0</v>
      </c>
      <c r="EOX38" s="49">
        <v>0</v>
      </c>
      <c r="EOY38" s="49">
        <v>0</v>
      </c>
      <c r="EOZ38" s="49"/>
      <c r="EPA38" s="49">
        <v>0</v>
      </c>
      <c r="EPB38" s="49">
        <v>0</v>
      </c>
      <c r="EPC38" s="64">
        <f t="shared" si="1441"/>
        <v>0</v>
      </c>
      <c r="EPD38" s="211">
        <f t="shared" si="1442"/>
        <v>0</v>
      </c>
      <c r="EPE38" s="195">
        <v>0</v>
      </c>
      <c r="EPF38" s="49">
        <v>0</v>
      </c>
      <c r="EPG38" s="49">
        <v>110</v>
      </c>
      <c r="EPH38" s="49">
        <v>0</v>
      </c>
      <c r="EPI38" s="49">
        <v>0</v>
      </c>
      <c r="EPJ38" s="49">
        <v>0</v>
      </c>
      <c r="EPK38" s="64">
        <f t="shared" si="1443"/>
        <v>110</v>
      </c>
      <c r="EPL38" s="211">
        <f t="shared" si="1444"/>
        <v>18.333333333333332</v>
      </c>
      <c r="EPM38" s="195">
        <v>0</v>
      </c>
      <c r="EPN38" s="49">
        <v>0</v>
      </c>
      <c r="EPO38" s="49">
        <v>0</v>
      </c>
      <c r="EPP38" s="49">
        <v>0</v>
      </c>
      <c r="EPQ38" s="49">
        <v>0</v>
      </c>
      <c r="EPR38" s="49">
        <v>0</v>
      </c>
      <c r="EPS38" s="64">
        <f t="shared" si="1445"/>
        <v>0</v>
      </c>
      <c r="EPT38" s="211">
        <f t="shared" si="1446"/>
        <v>0</v>
      </c>
      <c r="EPU38" s="195">
        <v>0</v>
      </c>
      <c r="EPV38" s="49">
        <v>0</v>
      </c>
      <c r="EPW38" s="49">
        <v>0</v>
      </c>
      <c r="EPX38" s="49">
        <v>0</v>
      </c>
      <c r="EPY38" s="49">
        <f>SUMIF(SUMPK!$B:$B,$B:$B,SUMPK!$O:$O)</f>
        <v>0</v>
      </c>
      <c r="EPZ38" s="49">
        <v>0</v>
      </c>
      <c r="EQA38" s="64">
        <f t="shared" si="1447"/>
        <v>0</v>
      </c>
      <c r="EQB38" s="211">
        <f t="shared" si="1448"/>
        <v>0</v>
      </c>
      <c r="EQC38" s="195">
        <v>0</v>
      </c>
      <c r="EQD38" s="49">
        <v>0</v>
      </c>
      <c r="EQE38" s="49">
        <v>0</v>
      </c>
      <c r="EQF38" s="49">
        <v>0</v>
      </c>
      <c r="EQG38" s="49">
        <v>110</v>
      </c>
      <c r="EQH38" s="49"/>
      <c r="EQI38" s="64">
        <f t="shared" si="1449"/>
        <v>110</v>
      </c>
      <c r="EQJ38" s="211">
        <f t="shared" si="1450"/>
        <v>18.333333333333332</v>
      </c>
      <c r="EQK38" s="195">
        <v>0</v>
      </c>
      <c r="EQL38" s="49">
        <v>0</v>
      </c>
      <c r="EQM38" s="49">
        <v>0</v>
      </c>
      <c r="EQN38" s="49"/>
      <c r="EQO38" s="49">
        <v>0</v>
      </c>
      <c r="EQP38" s="49">
        <v>0</v>
      </c>
      <c r="EQQ38" s="64">
        <f t="shared" si="1451"/>
        <v>0</v>
      </c>
      <c r="EQR38" s="211">
        <f t="shared" si="1452"/>
        <v>0</v>
      </c>
      <c r="EQS38" s="195">
        <v>0</v>
      </c>
      <c r="EQT38" s="49">
        <v>0</v>
      </c>
      <c r="EQU38" s="49">
        <v>0</v>
      </c>
      <c r="EQV38" s="49">
        <v>0</v>
      </c>
      <c r="EQW38" s="49"/>
      <c r="EQX38" s="49">
        <v>0</v>
      </c>
      <c r="EQY38" s="64">
        <f t="shared" si="1453"/>
        <v>0</v>
      </c>
      <c r="EQZ38" s="211">
        <f t="shared" si="1454"/>
        <v>0</v>
      </c>
      <c r="ERA38" s="195">
        <v>110</v>
      </c>
      <c r="ERB38" s="49">
        <v>0</v>
      </c>
      <c r="ERC38" s="49">
        <v>0</v>
      </c>
      <c r="ERD38" s="49">
        <v>0</v>
      </c>
      <c r="ERE38" s="49">
        <v>0</v>
      </c>
      <c r="ERF38" s="49"/>
      <c r="ERG38" s="64">
        <f t="shared" si="1455"/>
        <v>110</v>
      </c>
      <c r="ERH38" s="211">
        <f t="shared" si="1456"/>
        <v>18.333333333333332</v>
      </c>
      <c r="ERI38" s="195"/>
      <c r="ERJ38" s="49">
        <v>0</v>
      </c>
      <c r="ERK38" s="49">
        <v>0</v>
      </c>
      <c r="ERL38" s="49">
        <v>100</v>
      </c>
      <c r="ERM38" s="49">
        <v>0</v>
      </c>
      <c r="ERN38" s="49">
        <v>0</v>
      </c>
      <c r="ERO38" s="64">
        <f t="shared" si="1457"/>
        <v>100</v>
      </c>
      <c r="ERP38" s="211">
        <f t="shared" si="1458"/>
        <v>16.666666666666668</v>
      </c>
      <c r="ERQ38" s="195"/>
      <c r="ERR38" s="49">
        <v>0</v>
      </c>
      <c r="ERS38" s="49"/>
      <c r="ERT38" s="49">
        <v>40</v>
      </c>
      <c r="ERU38" s="49">
        <v>0</v>
      </c>
      <c r="ERV38" s="49">
        <v>0</v>
      </c>
      <c r="ERW38" s="64">
        <f t="shared" si="1459"/>
        <v>40</v>
      </c>
      <c r="ERX38" s="211">
        <f t="shared" si="1460"/>
        <v>6.666666666666667</v>
      </c>
      <c r="ERY38" s="195">
        <v>96</v>
      </c>
      <c r="ERZ38" s="49">
        <v>0</v>
      </c>
      <c r="ESA38" s="49">
        <v>0</v>
      </c>
      <c r="ESB38" s="49">
        <v>0</v>
      </c>
      <c r="ESC38" s="49">
        <v>0</v>
      </c>
      <c r="ESD38" s="49">
        <v>0</v>
      </c>
      <c r="ESE38" s="64">
        <f t="shared" si="1461"/>
        <v>96</v>
      </c>
      <c r="ESF38" s="211">
        <f t="shared" si="1462"/>
        <v>16</v>
      </c>
      <c r="ESG38" s="195">
        <v>0</v>
      </c>
      <c r="ESH38" s="49">
        <v>0</v>
      </c>
      <c r="ESI38" s="49">
        <v>220</v>
      </c>
      <c r="ESJ38" s="49">
        <v>0</v>
      </c>
      <c r="ESK38" s="49"/>
      <c r="ESL38" s="49">
        <v>0</v>
      </c>
      <c r="ESM38" s="64">
        <f t="shared" si="1463"/>
        <v>220</v>
      </c>
      <c r="ESN38" s="211">
        <f t="shared" si="1464"/>
        <v>36.666666666666664</v>
      </c>
      <c r="ESO38" s="458">
        <v>0</v>
      </c>
      <c r="ESP38" s="83">
        <v>0</v>
      </c>
      <c r="ESQ38" s="83">
        <v>0</v>
      </c>
      <c r="ESR38" s="83">
        <v>0</v>
      </c>
      <c r="ESS38" s="83">
        <v>0</v>
      </c>
      <c r="EST38" s="83"/>
      <c r="ESU38" s="64">
        <f t="shared" si="1465"/>
        <v>0</v>
      </c>
      <c r="ESV38" s="211">
        <f t="shared" si="1466"/>
        <v>0</v>
      </c>
      <c r="ESW38" s="195"/>
      <c r="ESX38" s="49">
        <v>0</v>
      </c>
      <c r="ESY38" s="49">
        <v>0</v>
      </c>
      <c r="ESZ38" s="49">
        <v>0</v>
      </c>
      <c r="ETA38" s="49">
        <v>0</v>
      </c>
      <c r="ETB38" s="49">
        <v>0</v>
      </c>
      <c r="ETC38" s="808">
        <f t="shared" si="1467"/>
        <v>0</v>
      </c>
      <c r="ETD38" s="211">
        <f t="shared" si="1468"/>
        <v>0</v>
      </c>
      <c r="ETE38" s="195">
        <v>0</v>
      </c>
      <c r="ETF38" s="49">
        <v>0</v>
      </c>
      <c r="ETG38" s="49">
        <v>40</v>
      </c>
      <c r="ETH38" s="49">
        <v>0</v>
      </c>
      <c r="ETI38" s="49">
        <v>0</v>
      </c>
      <c r="ETJ38" s="49">
        <v>0</v>
      </c>
      <c r="ETK38" s="808">
        <f t="shared" si="1469"/>
        <v>40</v>
      </c>
      <c r="ETL38" s="211">
        <f t="shared" si="1470"/>
        <v>6.666666666666667</v>
      </c>
      <c r="ETM38" s="814">
        <v>0</v>
      </c>
      <c r="ETN38" s="815">
        <v>0</v>
      </c>
      <c r="ETO38" s="815">
        <v>0</v>
      </c>
      <c r="ETP38" s="815">
        <v>0</v>
      </c>
      <c r="ETQ38" s="815">
        <v>0</v>
      </c>
      <c r="ETR38" s="815">
        <v>0</v>
      </c>
      <c r="ETS38" s="808">
        <f t="shared" si="1471"/>
        <v>0</v>
      </c>
      <c r="ETT38" s="211">
        <f t="shared" si="1472"/>
        <v>0</v>
      </c>
      <c r="ETU38" s="458">
        <v>0</v>
      </c>
      <c r="ETV38" s="83">
        <v>0</v>
      </c>
      <c r="ETW38" s="83">
        <v>0</v>
      </c>
      <c r="ETX38" s="83">
        <v>110</v>
      </c>
      <c r="ETY38" s="83">
        <v>0</v>
      </c>
      <c r="ETZ38" s="83">
        <v>0</v>
      </c>
      <c r="EUA38" s="808">
        <f t="shared" si="1473"/>
        <v>110</v>
      </c>
      <c r="EUB38" s="211">
        <f t="shared" si="1474"/>
        <v>18.333333333333332</v>
      </c>
      <c r="EUC38" s="458"/>
      <c r="EUD38" s="83">
        <v>220</v>
      </c>
      <c r="EUE38" s="83"/>
      <c r="EUF38" s="83">
        <v>0</v>
      </c>
      <c r="EUG38" s="83">
        <v>0</v>
      </c>
      <c r="EUH38" s="83">
        <v>0</v>
      </c>
      <c r="EUI38" s="808">
        <f t="shared" si="1475"/>
        <v>220</v>
      </c>
      <c r="EUJ38" s="211">
        <f t="shared" si="1476"/>
        <v>36.666666666666664</v>
      </c>
      <c r="EUK38" s="195"/>
      <c r="EUL38" s="49">
        <v>0</v>
      </c>
      <c r="EUM38" s="49">
        <v>0</v>
      </c>
      <c r="EUN38" s="49">
        <v>0</v>
      </c>
      <c r="EUO38" s="49">
        <v>0</v>
      </c>
      <c r="EUP38" s="49">
        <v>300</v>
      </c>
      <c r="EUQ38" s="808">
        <f t="shared" si="1477"/>
        <v>300</v>
      </c>
      <c r="EUR38" s="211">
        <f t="shared" si="1478"/>
        <v>50</v>
      </c>
      <c r="EUS38" s="195">
        <v>0</v>
      </c>
      <c r="EUT38" s="49">
        <v>0</v>
      </c>
      <c r="EUU38" s="49">
        <v>0</v>
      </c>
      <c r="EUV38" s="49">
        <v>0</v>
      </c>
      <c r="EUW38" s="49">
        <v>0</v>
      </c>
      <c r="EUX38" s="49"/>
      <c r="EUY38" s="808">
        <f t="shared" si="1479"/>
        <v>0</v>
      </c>
      <c r="EUZ38" s="211">
        <f t="shared" si="1480"/>
        <v>0</v>
      </c>
      <c r="EVA38" s="195">
        <v>0</v>
      </c>
      <c r="EVB38" s="49">
        <v>0</v>
      </c>
      <c r="EVC38" s="49">
        <v>418</v>
      </c>
      <c r="EVD38" s="49"/>
      <c r="EVE38" s="49">
        <v>0</v>
      </c>
      <c r="EVF38" s="49"/>
      <c r="EVG38" s="808">
        <f t="shared" si="1481"/>
        <v>418</v>
      </c>
      <c r="EVH38" s="211">
        <f t="shared" si="1482"/>
        <v>69.666666666666671</v>
      </c>
      <c r="EVI38" s="195">
        <v>0</v>
      </c>
      <c r="EVJ38" s="49">
        <v>0</v>
      </c>
      <c r="EVK38" s="49">
        <f>SUMIF(SUMPK!$B:$B,$B:$B,SUMPK!$O:$O)</f>
        <v>0</v>
      </c>
      <c r="EVL38" s="49"/>
      <c r="EVM38" s="49"/>
      <c r="EVN38" s="49">
        <v>0</v>
      </c>
      <c r="EVO38" s="808">
        <f t="shared" si="1483"/>
        <v>0</v>
      </c>
      <c r="EVP38" s="211">
        <f t="shared" si="1484"/>
        <v>0</v>
      </c>
      <c r="EVQ38" s="195">
        <v>0</v>
      </c>
      <c r="EVR38" s="49">
        <v>0</v>
      </c>
      <c r="EVS38" s="49">
        <v>0</v>
      </c>
      <c r="EVT38" s="49"/>
      <c r="EVU38" s="49">
        <v>0</v>
      </c>
      <c r="EVV38" s="49">
        <v>0</v>
      </c>
      <c r="EVW38" s="808">
        <f t="shared" si="1485"/>
        <v>0</v>
      </c>
      <c r="EVX38" s="211">
        <f t="shared" si="1486"/>
        <v>0</v>
      </c>
      <c r="EVY38" s="195">
        <v>0</v>
      </c>
      <c r="EVZ38" s="49">
        <v>1418</v>
      </c>
      <c r="EWA38" s="49">
        <v>0</v>
      </c>
      <c r="EWB38" s="49">
        <v>0</v>
      </c>
      <c r="EWC38" s="49">
        <v>0</v>
      </c>
      <c r="EWD38" s="49"/>
      <c r="EWE38" s="808">
        <f t="shared" si="1487"/>
        <v>1418</v>
      </c>
      <c r="EWF38" s="211">
        <f t="shared" si="1488"/>
        <v>236.33333333333334</v>
      </c>
      <c r="EWG38" s="195">
        <v>0</v>
      </c>
      <c r="EWH38" s="49">
        <v>0</v>
      </c>
      <c r="EWI38" s="49"/>
      <c r="EWJ38" s="49">
        <v>110</v>
      </c>
      <c r="EWK38" s="49">
        <v>801</v>
      </c>
      <c r="EWL38" s="49"/>
      <c r="EWM38" s="808">
        <f t="shared" si="1489"/>
        <v>911</v>
      </c>
      <c r="EWN38" s="211">
        <f t="shared" si="1490"/>
        <v>151.83333333333334</v>
      </c>
      <c r="EWO38" s="195">
        <v>0</v>
      </c>
      <c r="EWP38" s="49"/>
      <c r="EWQ38" s="49"/>
      <c r="EWR38" s="49">
        <v>112</v>
      </c>
      <c r="EWS38" s="49">
        <v>0</v>
      </c>
      <c r="EWT38" s="49">
        <v>0</v>
      </c>
      <c r="EWU38" s="808">
        <f t="shared" si="1491"/>
        <v>112</v>
      </c>
      <c r="EWV38" s="211">
        <f t="shared" si="1492"/>
        <v>18.666666666666668</v>
      </c>
      <c r="EWW38" s="195"/>
      <c r="EWX38" s="49"/>
      <c r="EWY38" s="49">
        <v>0</v>
      </c>
      <c r="EWZ38" s="49">
        <v>0</v>
      </c>
      <c r="EXA38" s="49">
        <v>0</v>
      </c>
      <c r="EXB38" s="49"/>
      <c r="EXC38" s="808">
        <f t="shared" si="1493"/>
        <v>0</v>
      </c>
      <c r="EXD38" s="211">
        <f t="shared" si="1494"/>
        <v>0</v>
      </c>
      <c r="EXE38" s="195"/>
      <c r="EXF38" s="49">
        <v>0</v>
      </c>
      <c r="EXG38" s="49">
        <v>0</v>
      </c>
      <c r="EXH38" s="49"/>
      <c r="EXI38" s="49">
        <v>418</v>
      </c>
      <c r="EXJ38" s="49">
        <v>0</v>
      </c>
      <c r="EXK38" s="808">
        <f t="shared" si="1495"/>
        <v>418</v>
      </c>
      <c r="EXL38" s="211">
        <f t="shared" si="1496"/>
        <v>69.666666666666671</v>
      </c>
      <c r="EXM38" s="458">
        <v>0</v>
      </c>
      <c r="EXN38" s="83">
        <v>0</v>
      </c>
      <c r="EXO38" s="83">
        <v>0</v>
      </c>
      <c r="EXP38" s="83">
        <v>0</v>
      </c>
      <c r="EXQ38" s="83"/>
      <c r="EXR38" s="83">
        <v>0</v>
      </c>
      <c r="EXS38" s="808">
        <f t="shared" si="1497"/>
        <v>0</v>
      </c>
      <c r="EXT38" s="211">
        <f t="shared" si="1498"/>
        <v>0</v>
      </c>
      <c r="EXU38" s="195">
        <v>954</v>
      </c>
      <c r="EXV38" s="49">
        <v>0</v>
      </c>
      <c r="EXW38" s="49">
        <v>0</v>
      </c>
      <c r="EXX38" s="49">
        <v>0</v>
      </c>
      <c r="EXY38" s="49">
        <v>0</v>
      </c>
      <c r="EXZ38" s="49">
        <v>0</v>
      </c>
      <c r="EYA38" s="808">
        <f t="shared" si="1499"/>
        <v>954</v>
      </c>
      <c r="EYB38" s="211">
        <f t="shared" si="1500"/>
        <v>159</v>
      </c>
      <c r="EYC38" s="195">
        <v>153</v>
      </c>
      <c r="EYD38" s="49"/>
      <c r="EYE38" s="49">
        <v>0</v>
      </c>
      <c r="EYF38" s="49"/>
      <c r="EYG38" s="49">
        <v>660</v>
      </c>
      <c r="EYH38" s="49">
        <v>0</v>
      </c>
      <c r="EYI38" s="808">
        <f t="shared" si="1501"/>
        <v>813</v>
      </c>
      <c r="EYJ38" s="211">
        <f t="shared" si="1502"/>
        <v>135.5</v>
      </c>
      <c r="EYK38" s="195">
        <v>0</v>
      </c>
      <c r="EYL38" s="49">
        <v>873</v>
      </c>
      <c r="EYM38" s="49">
        <v>0</v>
      </c>
      <c r="EYN38" s="49">
        <v>0</v>
      </c>
      <c r="EYO38" s="49">
        <v>0</v>
      </c>
      <c r="EYP38" s="49">
        <v>0</v>
      </c>
      <c r="EYQ38" s="808">
        <f t="shared" si="1503"/>
        <v>873</v>
      </c>
      <c r="EYR38" s="211">
        <f t="shared" si="1504"/>
        <v>145.5</v>
      </c>
      <c r="EYS38" s="195">
        <v>494</v>
      </c>
      <c r="EYT38" s="49">
        <v>0</v>
      </c>
      <c r="EYU38" s="49">
        <v>0</v>
      </c>
      <c r="EYV38" s="49">
        <v>0</v>
      </c>
      <c r="EYW38" s="49"/>
      <c r="EYX38" s="49"/>
      <c r="EYY38" s="872">
        <f t="shared" si="1505"/>
        <v>494</v>
      </c>
      <c r="EYZ38" s="873">
        <f t="shared" si="1506"/>
        <v>82.333333333333329</v>
      </c>
      <c r="EZA38" s="195">
        <v>1538</v>
      </c>
      <c r="EZB38" s="49">
        <v>660</v>
      </c>
      <c r="EZC38" s="49">
        <v>0</v>
      </c>
      <c r="EZD38" s="49"/>
      <c r="EZE38" s="49">
        <v>0</v>
      </c>
      <c r="EZF38" s="49">
        <v>667</v>
      </c>
      <c r="EZG38" s="872">
        <f t="shared" si="1507"/>
        <v>2865</v>
      </c>
      <c r="EZH38" s="873">
        <f t="shared" si="1508"/>
        <v>477.5</v>
      </c>
      <c r="EZI38" s="195">
        <v>137</v>
      </c>
      <c r="EZJ38" s="49">
        <v>0</v>
      </c>
      <c r="EZK38" s="49">
        <v>569</v>
      </c>
      <c r="EZL38" s="49">
        <v>683</v>
      </c>
      <c r="EZM38" s="49">
        <v>0</v>
      </c>
      <c r="EZN38" s="49">
        <v>0</v>
      </c>
      <c r="EZO38" s="872">
        <f t="shared" si="1509"/>
        <v>1389</v>
      </c>
      <c r="EZP38" s="873">
        <f t="shared" si="1510"/>
        <v>231.5</v>
      </c>
      <c r="EZQ38" s="458">
        <v>357</v>
      </c>
      <c r="EZR38" s="83"/>
      <c r="EZS38" s="83">
        <v>0</v>
      </c>
      <c r="EZT38" s="83">
        <v>491</v>
      </c>
      <c r="EZU38" s="83">
        <v>663</v>
      </c>
      <c r="EZV38" s="83">
        <v>0</v>
      </c>
      <c r="EZW38" s="872">
        <f t="shared" si="1511"/>
        <v>1511</v>
      </c>
      <c r="EZX38" s="873">
        <f t="shared" si="1512"/>
        <v>251.83333333333334</v>
      </c>
      <c r="EZY38" s="195">
        <v>977</v>
      </c>
      <c r="EZZ38" s="49">
        <v>0</v>
      </c>
      <c r="FAA38" s="49">
        <v>252</v>
      </c>
      <c r="FAB38" s="49">
        <v>0</v>
      </c>
      <c r="FAC38" s="49">
        <v>0</v>
      </c>
      <c r="FAD38" s="49"/>
      <c r="FAE38" s="872">
        <f t="shared" si="1513"/>
        <v>1229</v>
      </c>
      <c r="FAF38" s="873">
        <f t="shared" si="1514"/>
        <v>204.83333333333334</v>
      </c>
    </row>
    <row r="39" spans="1:4088" s="8" customFormat="1" ht="13.5" thickBot="1" x14ac:dyDescent="0.25">
      <c r="A39" s="21">
        <v>9</v>
      </c>
      <c r="B39" s="297" t="s">
        <v>146</v>
      </c>
      <c r="C39" s="725" t="s">
        <v>147</v>
      </c>
      <c r="D39" s="297">
        <v>25</v>
      </c>
      <c r="E39" s="24"/>
      <c r="F39" s="24">
        <v>3315</v>
      </c>
      <c r="G39" s="24"/>
      <c r="H39" s="24"/>
      <c r="I39" s="24"/>
      <c r="J39" s="360">
        <f>SUMIF(SUMPK!$B:$B,$B:$B,SUMPK!$O:$O)</f>
        <v>0</v>
      </c>
      <c r="K39" s="24">
        <f t="shared" si="1228"/>
        <v>0</v>
      </c>
      <c r="L39" s="24">
        <f t="shared" si="1519"/>
        <v>3315</v>
      </c>
      <c r="M39" s="15">
        <f t="shared" si="1641"/>
        <v>3315</v>
      </c>
      <c r="N39" s="15">
        <v>0</v>
      </c>
      <c r="O39" s="276">
        <f t="shared" si="1231"/>
        <v>0</v>
      </c>
      <c r="P39" s="712">
        <v>17</v>
      </c>
      <c r="Q39" s="276"/>
      <c r="R39" s="277">
        <f t="shared" si="1521"/>
        <v>0</v>
      </c>
      <c r="S39" s="222"/>
      <c r="T39" s="276">
        <f t="shared" si="1642"/>
        <v>0</v>
      </c>
      <c r="U39" s="278"/>
      <c r="V39" s="276">
        <f t="shared" si="1235"/>
        <v>0</v>
      </c>
      <c r="W39" s="279">
        <f t="shared" si="1236"/>
        <v>1</v>
      </c>
      <c r="X39" s="278"/>
      <c r="Y39" s="7"/>
      <c r="Z39" s="7"/>
      <c r="AA39" s="7"/>
      <c r="AB39" s="7"/>
      <c r="AC39" s="662">
        <v>18</v>
      </c>
      <c r="AD39" s="649"/>
      <c r="AE39" s="49"/>
      <c r="AF39" s="49"/>
      <c r="AG39" s="49"/>
      <c r="AH39" s="49"/>
      <c r="AI39" s="49"/>
      <c r="AJ39" s="42"/>
      <c r="AK39" s="43"/>
      <c r="AL39" s="48"/>
      <c r="AM39" s="49"/>
      <c r="AN39" s="49"/>
      <c r="AO39" s="49"/>
      <c r="AP39" s="49"/>
      <c r="AQ39" s="49"/>
      <c r="AR39" s="42"/>
      <c r="AS39" s="43"/>
      <c r="AT39" s="48"/>
      <c r="AU39" s="49"/>
      <c r="AV39" s="49"/>
      <c r="AW39" s="49"/>
      <c r="AX39" s="49"/>
      <c r="AY39" s="49"/>
      <c r="AZ39" s="42"/>
      <c r="BA39" s="43"/>
      <c r="BB39" s="48"/>
      <c r="BC39" s="49"/>
      <c r="BD39" s="49"/>
      <c r="BE39" s="49"/>
      <c r="BF39" s="49"/>
      <c r="BG39" s="49"/>
      <c r="BH39" s="42"/>
      <c r="BI39" s="43"/>
      <c r="BJ39" s="48"/>
      <c r="BK39" s="49"/>
      <c r="BL39" s="49"/>
      <c r="BM39" s="49"/>
      <c r="BN39" s="49"/>
      <c r="BO39" s="49"/>
      <c r="BP39" s="42"/>
      <c r="BQ39" s="43"/>
      <c r="BR39" s="48"/>
      <c r="BS39" s="49"/>
      <c r="BT39" s="49"/>
      <c r="BU39" s="49"/>
      <c r="BV39" s="49"/>
      <c r="BW39" s="49"/>
      <c r="BX39" s="42"/>
      <c r="BY39" s="43"/>
      <c r="BZ39" s="48"/>
      <c r="CA39" s="49"/>
      <c r="CB39" s="49"/>
      <c r="CC39" s="49"/>
      <c r="CD39" s="49"/>
      <c r="CE39" s="49"/>
      <c r="CF39" s="42"/>
      <c r="CG39" s="43"/>
      <c r="CH39" s="48"/>
      <c r="CI39" s="49"/>
      <c r="CJ39" s="49"/>
      <c r="CK39" s="49"/>
      <c r="CL39" s="49"/>
      <c r="CM39" s="49"/>
      <c r="CN39" s="42"/>
      <c r="CO39" s="43"/>
      <c r="CP39" s="48"/>
      <c r="CQ39" s="49"/>
      <c r="CR39" s="49"/>
      <c r="CS39" s="49"/>
      <c r="CT39" s="49"/>
      <c r="CU39" s="49"/>
      <c r="CV39" s="42"/>
      <c r="CW39" s="43"/>
      <c r="CX39" s="48"/>
      <c r="CY39" s="49"/>
      <c r="CZ39" s="49"/>
      <c r="DA39" s="49"/>
      <c r="DB39" s="49"/>
      <c r="DC39" s="49"/>
      <c r="DD39" s="42"/>
      <c r="DE39" s="43"/>
      <c r="DF39" s="48"/>
      <c r="DG39" s="49"/>
      <c r="DH39" s="49"/>
      <c r="DI39" s="49"/>
      <c r="DJ39" s="49"/>
      <c r="DK39" s="49"/>
      <c r="DL39" s="42"/>
      <c r="DM39" s="43"/>
      <c r="DN39" s="48"/>
      <c r="DO39" s="49"/>
      <c r="DP39" s="49"/>
      <c r="DQ39" s="49"/>
      <c r="DR39" s="49"/>
      <c r="DS39" s="49"/>
      <c r="DT39" s="42"/>
      <c r="DU39" s="43"/>
      <c r="DV39" s="48"/>
      <c r="DW39" s="49"/>
      <c r="DX39" s="49"/>
      <c r="DY39" s="49"/>
      <c r="DZ39" s="49"/>
      <c r="EA39" s="49"/>
      <c r="EB39" s="42"/>
      <c r="EC39" s="43"/>
      <c r="ED39" s="48"/>
      <c r="EE39" s="49"/>
      <c r="EF39" s="49"/>
      <c r="EG39" s="49"/>
      <c r="EH39" s="49"/>
      <c r="EI39" s="49"/>
      <c r="EJ39" s="42"/>
      <c r="EK39" s="43"/>
      <c r="EL39" s="48"/>
      <c r="EM39" s="49"/>
      <c r="EN39" s="49"/>
      <c r="EO39" s="49"/>
      <c r="EP39" s="49"/>
      <c r="EQ39" s="49"/>
      <c r="ER39" s="42"/>
      <c r="ES39" s="43"/>
      <c r="ET39" s="48"/>
      <c r="EU39" s="49"/>
      <c r="EV39" s="49"/>
      <c r="EW39" s="49"/>
      <c r="EX39" s="49"/>
      <c r="EY39" s="49"/>
      <c r="EZ39" s="42"/>
      <c r="FA39" s="43"/>
      <c r="FB39" s="48"/>
      <c r="FC39" s="49"/>
      <c r="FD39" s="49"/>
      <c r="FE39" s="49"/>
      <c r="FF39" s="49"/>
      <c r="FG39" s="49"/>
      <c r="FH39" s="42"/>
      <c r="FI39" s="43"/>
      <c r="FJ39" s="48"/>
      <c r="FK39" s="49"/>
      <c r="FL39" s="49"/>
      <c r="FM39" s="49"/>
      <c r="FN39" s="49"/>
      <c r="FO39" s="49"/>
      <c r="FP39" s="42"/>
      <c r="FQ39" s="43"/>
      <c r="FR39" s="48"/>
      <c r="FS39" s="49"/>
      <c r="FT39" s="49"/>
      <c r="FU39" s="49"/>
      <c r="FV39" s="49"/>
      <c r="FW39" s="49"/>
      <c r="FX39" s="42"/>
      <c r="FY39" s="43"/>
      <c r="FZ39" s="48"/>
      <c r="GA39" s="49"/>
      <c r="GB39" s="49"/>
      <c r="GC39" s="49"/>
      <c r="GD39" s="49"/>
      <c r="GE39" s="49"/>
      <c r="GF39" s="42"/>
      <c r="GG39" s="43"/>
      <c r="GH39" s="48"/>
      <c r="GI39" s="49"/>
      <c r="GJ39" s="49"/>
      <c r="GK39" s="49"/>
      <c r="GL39" s="49"/>
      <c r="GM39" s="49"/>
      <c r="GN39" s="42"/>
      <c r="GO39" s="43"/>
      <c r="GP39" s="48"/>
      <c r="GQ39" s="49"/>
      <c r="GR39" s="49"/>
      <c r="GS39" s="49"/>
      <c r="GT39" s="49"/>
      <c r="GU39" s="49"/>
      <c r="GV39" s="42"/>
      <c r="GW39" s="43"/>
      <c r="GX39" s="48"/>
      <c r="GY39" s="49"/>
      <c r="GZ39" s="49"/>
      <c r="HA39" s="49"/>
      <c r="HB39" s="49"/>
      <c r="HC39" s="49"/>
      <c r="HD39" s="42"/>
      <c r="HE39" s="43"/>
      <c r="HF39" s="48"/>
      <c r="HG39" s="49"/>
      <c r="HH39" s="49"/>
      <c r="HI39" s="49"/>
      <c r="HJ39" s="49"/>
      <c r="HK39" s="49"/>
      <c r="HL39" s="42"/>
      <c r="HM39" s="43"/>
      <c r="HN39" s="82"/>
      <c r="HO39" s="83"/>
      <c r="HP39" s="83"/>
      <c r="HQ39" s="83"/>
      <c r="HR39" s="83"/>
      <c r="HS39" s="83"/>
      <c r="HT39" s="42"/>
      <c r="HU39" s="43"/>
      <c r="HV39" s="48"/>
      <c r="HW39" s="49"/>
      <c r="HX39" s="49"/>
      <c r="HY39" s="49"/>
      <c r="HZ39" s="49"/>
      <c r="IA39" s="49"/>
      <c r="IB39" s="42"/>
      <c r="IC39" s="43"/>
      <c r="ID39" s="48"/>
      <c r="IE39" s="49"/>
      <c r="IF39" s="49"/>
      <c r="IG39" s="49"/>
      <c r="IH39" s="49"/>
      <c r="II39" s="49"/>
      <c r="IJ39" s="42"/>
      <c r="IK39" s="43"/>
      <c r="IL39" s="48"/>
      <c r="IM39" s="49"/>
      <c r="IN39" s="49"/>
      <c r="IO39" s="49"/>
      <c r="IP39" s="49"/>
      <c r="IQ39" s="49"/>
      <c r="IR39" s="67"/>
      <c r="IS39" s="68"/>
      <c r="IT39" s="48"/>
      <c r="IU39" s="49"/>
      <c r="IV39" s="49"/>
      <c r="IW39" s="49"/>
      <c r="IX39" s="49"/>
      <c r="IY39" s="49"/>
      <c r="IZ39" s="67"/>
      <c r="JA39" s="68"/>
      <c r="JB39" s="48"/>
      <c r="JC39" s="49"/>
      <c r="JD39" s="49"/>
      <c r="JE39" s="49"/>
      <c r="JF39" s="49"/>
      <c r="JG39" s="49"/>
      <c r="JH39" s="67"/>
      <c r="JI39" s="68"/>
      <c r="JJ39" s="48"/>
      <c r="JK39" s="49"/>
      <c r="JL39" s="49"/>
      <c r="JM39" s="49"/>
      <c r="JN39" s="49"/>
      <c r="JO39" s="49"/>
      <c r="JP39" s="42"/>
      <c r="JQ39" s="43"/>
      <c r="JR39" s="48"/>
      <c r="JS39" s="49"/>
      <c r="JT39" s="49"/>
      <c r="JU39" s="49"/>
      <c r="JV39" s="49"/>
      <c r="JW39" s="49"/>
      <c r="JX39" s="42"/>
      <c r="JY39" s="43"/>
      <c r="JZ39" s="48"/>
      <c r="KA39" s="49"/>
      <c r="KB39" s="49"/>
      <c r="KC39" s="49"/>
      <c r="KD39" s="49"/>
      <c r="KE39" s="49"/>
      <c r="KF39" s="42"/>
      <c r="KG39" s="43"/>
      <c r="KH39" s="48"/>
      <c r="KI39" s="49"/>
      <c r="KJ39" s="49"/>
      <c r="KK39" s="49"/>
      <c r="KL39" s="49"/>
      <c r="KM39" s="49"/>
      <c r="KN39" s="67"/>
      <c r="KO39" s="68"/>
      <c r="KP39" s="48"/>
      <c r="KQ39" s="49"/>
      <c r="KR39" s="49"/>
      <c r="KS39" s="49"/>
      <c r="KT39" s="49"/>
      <c r="KU39" s="49"/>
      <c r="KV39" s="67"/>
      <c r="KW39" s="68"/>
      <c r="KX39" s="48"/>
      <c r="KY39" s="49"/>
      <c r="KZ39" s="49"/>
      <c r="LA39" s="49"/>
      <c r="LB39" s="49"/>
      <c r="LC39" s="49"/>
      <c r="LD39" s="67"/>
      <c r="LE39" s="68"/>
      <c r="LF39" s="48"/>
      <c r="LG39" s="49"/>
      <c r="LH39" s="49"/>
      <c r="LI39" s="49"/>
      <c r="LJ39" s="49"/>
      <c r="LK39" s="49"/>
      <c r="LL39" s="67"/>
      <c r="LM39" s="68"/>
      <c r="LN39" s="48"/>
      <c r="LO39" s="49"/>
      <c r="LP39" s="49"/>
      <c r="LQ39" s="49"/>
      <c r="LR39" s="49"/>
      <c r="LS39" s="49"/>
      <c r="LT39" s="67"/>
      <c r="LU39" s="68"/>
      <c r="LV39" s="48"/>
      <c r="LW39" s="49"/>
      <c r="LX39" s="49"/>
      <c r="LY39" s="49"/>
      <c r="LZ39" s="49"/>
      <c r="MA39" s="49"/>
      <c r="MB39" s="67"/>
      <c r="MC39" s="68"/>
      <c r="MD39" s="48"/>
      <c r="ME39" s="49"/>
      <c r="MF39" s="49"/>
      <c r="MG39" s="49"/>
      <c r="MH39" s="49"/>
      <c r="MI39" s="49"/>
      <c r="MJ39" s="67"/>
      <c r="MK39" s="68"/>
      <c r="ML39" s="48"/>
      <c r="MM39" s="49"/>
      <c r="MN39" s="49"/>
      <c r="MO39" s="49"/>
      <c r="MP39" s="49"/>
      <c r="MQ39" s="49"/>
      <c r="MR39" s="67"/>
      <c r="MS39" s="68"/>
      <c r="MT39" s="48"/>
      <c r="MU39" s="49"/>
      <c r="MV39" s="49"/>
      <c r="MW39" s="49"/>
      <c r="MX39" s="49"/>
      <c r="MY39" s="49"/>
      <c r="MZ39" s="67"/>
      <c r="NA39" s="68"/>
      <c r="NB39" s="48"/>
      <c r="NC39" s="49"/>
      <c r="ND39" s="49"/>
      <c r="NE39" s="49"/>
      <c r="NF39" s="49"/>
      <c r="NG39" s="49"/>
      <c r="NH39" s="67"/>
      <c r="NI39" s="68"/>
      <c r="NJ39" s="48"/>
      <c r="NK39" s="49"/>
      <c r="NL39" s="49"/>
      <c r="NM39" s="49"/>
      <c r="NN39" s="49"/>
      <c r="NO39" s="49"/>
      <c r="NP39" s="67"/>
      <c r="NQ39" s="68"/>
      <c r="NR39" s="48"/>
      <c r="NS39" s="49"/>
      <c r="NT39" s="49"/>
      <c r="NU39" s="49"/>
      <c r="NV39" s="49"/>
      <c r="NW39" s="49"/>
      <c r="NX39" s="67"/>
      <c r="NY39" s="68"/>
      <c r="NZ39" s="48"/>
      <c r="OA39" s="49"/>
      <c r="OB39" s="49"/>
      <c r="OC39" s="49"/>
      <c r="OD39" s="49"/>
      <c r="OE39" s="49"/>
      <c r="OF39" s="67"/>
      <c r="OG39" s="68"/>
      <c r="OH39" s="48"/>
      <c r="OI39" s="49"/>
      <c r="OJ39" s="49"/>
      <c r="OK39" s="49"/>
      <c r="OL39" s="49"/>
      <c r="OM39" s="49"/>
      <c r="ON39" s="67"/>
      <c r="OO39" s="68"/>
      <c r="OP39" s="48"/>
      <c r="OQ39" s="49"/>
      <c r="OR39" s="49"/>
      <c r="OS39" s="49"/>
      <c r="OT39" s="49"/>
      <c r="OU39" s="49"/>
      <c r="OV39" s="67"/>
      <c r="OW39" s="68"/>
      <c r="OX39" s="48"/>
      <c r="OY39" s="49"/>
      <c r="OZ39" s="49"/>
      <c r="PA39" s="49"/>
      <c r="PB39" s="49"/>
      <c r="PC39" s="49"/>
      <c r="PD39" s="67"/>
      <c r="PE39" s="68"/>
      <c r="PF39" s="48"/>
      <c r="PG39" s="49"/>
      <c r="PH39" s="49"/>
      <c r="PI39" s="49"/>
      <c r="PJ39" s="49"/>
      <c r="PK39" s="49"/>
      <c r="PL39" s="67"/>
      <c r="PM39" s="68"/>
      <c r="PN39" s="48"/>
      <c r="PO39" s="49"/>
      <c r="PP39" s="49"/>
      <c r="PQ39" s="49"/>
      <c r="PR39" s="49"/>
      <c r="PS39" s="49"/>
      <c r="PT39" s="67"/>
      <c r="PU39" s="68"/>
      <c r="PV39" s="106"/>
      <c r="PW39" s="107"/>
      <c r="PX39" s="107"/>
      <c r="PY39" s="107"/>
      <c r="PZ39" s="107"/>
      <c r="QA39" s="107"/>
      <c r="QB39" s="104"/>
      <c r="QC39" s="105"/>
      <c r="QD39" s="106"/>
      <c r="QE39" s="107"/>
      <c r="QF39" s="107"/>
      <c r="QG39" s="107"/>
      <c r="QH39" s="107"/>
      <c r="QI39" s="107"/>
      <c r="QJ39" s="104"/>
      <c r="QK39" s="105"/>
      <c r="QL39" s="106"/>
      <c r="QM39" s="107"/>
      <c r="QN39" s="107"/>
      <c r="QO39" s="107"/>
      <c r="QP39" s="107"/>
      <c r="QQ39" s="107"/>
      <c r="QR39" s="104"/>
      <c r="QS39" s="105"/>
      <c r="QT39" s="106"/>
      <c r="QU39" s="107"/>
      <c r="QV39" s="107"/>
      <c r="QW39" s="107"/>
      <c r="QX39" s="107"/>
      <c r="QY39" s="107"/>
      <c r="QZ39" s="104"/>
      <c r="RA39" s="105"/>
      <c r="RB39" s="106"/>
      <c r="RC39" s="107"/>
      <c r="RD39" s="107"/>
      <c r="RE39" s="107"/>
      <c r="RF39" s="107"/>
      <c r="RG39" s="107"/>
      <c r="RH39" s="104"/>
      <c r="RI39" s="105"/>
      <c r="RJ39" s="106"/>
      <c r="RK39" s="107"/>
      <c r="RL39" s="107"/>
      <c r="RM39" s="107"/>
      <c r="RN39" s="107"/>
      <c r="RO39" s="107"/>
      <c r="RP39" s="104"/>
      <c r="RQ39" s="105"/>
      <c r="RR39" s="106"/>
      <c r="RS39" s="107"/>
      <c r="RT39" s="107"/>
      <c r="RU39" s="107"/>
      <c r="RV39" s="107"/>
      <c r="RW39" s="107"/>
      <c r="RX39" s="104"/>
      <c r="RY39" s="105"/>
      <c r="RZ39" s="106"/>
      <c r="SA39" s="107"/>
      <c r="SB39" s="107"/>
      <c r="SC39" s="107"/>
      <c r="SD39" s="107"/>
      <c r="SE39" s="107"/>
      <c r="SF39" s="104"/>
      <c r="SG39" s="105"/>
      <c r="SH39" s="106"/>
      <c r="SI39" s="107"/>
      <c r="SJ39" s="107"/>
      <c r="SK39" s="107"/>
      <c r="SL39" s="107"/>
      <c r="SM39" s="107"/>
      <c r="SN39" s="104"/>
      <c r="SO39" s="105"/>
      <c r="SP39" s="106"/>
      <c r="SQ39" s="107"/>
      <c r="SR39" s="107"/>
      <c r="SS39" s="107"/>
      <c r="ST39" s="107"/>
      <c r="SU39" s="107"/>
      <c r="SV39" s="104"/>
      <c r="SW39" s="105"/>
      <c r="SX39" s="106"/>
      <c r="SY39" s="107"/>
      <c r="SZ39" s="107"/>
      <c r="TA39" s="107"/>
      <c r="TB39" s="107"/>
      <c r="TC39" s="107"/>
      <c r="TD39" s="104"/>
      <c r="TE39" s="105"/>
      <c r="TF39" s="106"/>
      <c r="TG39" s="107"/>
      <c r="TH39" s="107"/>
      <c r="TI39" s="107"/>
      <c r="TJ39" s="107"/>
      <c r="TK39" s="107"/>
      <c r="TL39" s="104"/>
      <c r="TM39" s="105"/>
      <c r="TN39" s="130"/>
      <c r="TO39" s="107"/>
      <c r="TP39" s="107"/>
      <c r="TQ39" s="107"/>
      <c r="TR39" s="107"/>
      <c r="TS39" s="107"/>
      <c r="TT39" s="104"/>
      <c r="TU39" s="105"/>
      <c r="TV39" s="106"/>
      <c r="TW39" s="107"/>
      <c r="TX39" s="107"/>
      <c r="TY39" s="107"/>
      <c r="TZ39" s="107"/>
      <c r="UA39" s="107"/>
      <c r="UB39" s="104"/>
      <c r="UC39" s="105"/>
      <c r="UD39" s="106"/>
      <c r="UE39" s="107"/>
      <c r="UF39" s="107"/>
      <c r="UG39" s="107"/>
      <c r="UH39" s="107"/>
      <c r="UI39" s="107"/>
      <c r="UJ39" s="104"/>
      <c r="UK39" s="105"/>
      <c r="UL39" s="106"/>
      <c r="UM39" s="107"/>
      <c r="UN39" s="107"/>
      <c r="UO39" s="107"/>
      <c r="UP39" s="107"/>
      <c r="UQ39" s="107"/>
      <c r="UR39" s="107"/>
      <c r="US39" s="104"/>
      <c r="UT39" s="105"/>
      <c r="UU39" s="106"/>
      <c r="UV39" s="107"/>
      <c r="UW39" s="107"/>
      <c r="UX39" s="107"/>
      <c r="UY39" s="107"/>
      <c r="UZ39" s="107"/>
      <c r="VA39" s="104"/>
      <c r="VB39" s="105"/>
      <c r="VC39" s="106"/>
      <c r="VD39" s="107"/>
      <c r="VE39" s="107"/>
      <c r="VF39" s="107"/>
      <c r="VG39" s="107"/>
      <c r="VH39" s="107"/>
      <c r="VI39" s="104"/>
      <c r="VJ39" s="105"/>
      <c r="VK39" s="48"/>
      <c r="VL39" s="49"/>
      <c r="VM39" s="49"/>
      <c r="VN39" s="49"/>
      <c r="VO39" s="49"/>
      <c r="VP39" s="49"/>
      <c r="VQ39" s="67"/>
      <c r="VR39" s="68"/>
      <c r="VS39" s="106"/>
      <c r="VT39" s="107"/>
      <c r="VU39" s="107"/>
      <c r="VV39" s="107"/>
      <c r="VW39" s="107"/>
      <c r="VX39" s="107"/>
      <c r="VY39" s="104"/>
      <c r="VZ39" s="105"/>
      <c r="WA39" s="63"/>
      <c r="WB39" s="64"/>
      <c r="WC39" s="64"/>
      <c r="WD39" s="64"/>
      <c r="WE39" s="64"/>
      <c r="WF39" s="64"/>
      <c r="WG39" s="67"/>
      <c r="WH39" s="68"/>
      <c r="WI39" s="106"/>
      <c r="WJ39" s="107"/>
      <c r="WK39" s="107"/>
      <c r="WL39" s="107"/>
      <c r="WM39" s="107"/>
      <c r="WN39" s="107"/>
      <c r="WO39" s="104"/>
      <c r="WP39" s="105"/>
      <c r="WQ39" s="48"/>
      <c r="WR39" s="49"/>
      <c r="WS39" s="49"/>
      <c r="WT39" s="49"/>
      <c r="WU39" s="49"/>
      <c r="WV39" s="49"/>
      <c r="WW39" s="49"/>
      <c r="WX39" s="67"/>
      <c r="WY39" s="68"/>
      <c r="WZ39" s="48"/>
      <c r="XA39" s="49"/>
      <c r="XB39" s="49"/>
      <c r="XC39" s="49"/>
      <c r="XD39" s="49"/>
      <c r="XE39" s="49"/>
      <c r="XF39" s="49"/>
      <c r="XG39" s="67"/>
      <c r="XH39" s="68"/>
      <c r="XI39" s="48"/>
      <c r="XJ39" s="49"/>
      <c r="XK39" s="49"/>
      <c r="XL39" s="49"/>
      <c r="XM39" s="49"/>
      <c r="XN39" s="49"/>
      <c r="XO39" s="49"/>
      <c r="XP39" s="67"/>
      <c r="XQ39" s="68"/>
      <c r="XR39" s="48"/>
      <c r="XS39" s="49"/>
      <c r="XT39" s="49"/>
      <c r="XU39" s="49"/>
      <c r="XV39" s="49"/>
      <c r="XW39" s="49"/>
      <c r="XX39" s="49"/>
      <c r="XY39" s="67"/>
      <c r="XZ39" s="68"/>
      <c r="YA39" s="48"/>
      <c r="YB39" s="49"/>
      <c r="YC39" s="49"/>
      <c r="YD39" s="49"/>
      <c r="YE39" s="49"/>
      <c r="YF39" s="49"/>
      <c r="YG39" s="49"/>
      <c r="YH39" s="67"/>
      <c r="YI39" s="68"/>
      <c r="YJ39" s="48"/>
      <c r="YK39" s="49"/>
      <c r="YL39" s="49"/>
      <c r="YM39" s="49"/>
      <c r="YN39" s="49"/>
      <c r="YO39" s="49"/>
      <c r="YP39" s="49"/>
      <c r="YQ39" s="67"/>
      <c r="YR39" s="68"/>
      <c r="YS39" s="48"/>
      <c r="YT39" s="49"/>
      <c r="YU39" s="49"/>
      <c r="YV39" s="49"/>
      <c r="YW39" s="49"/>
      <c r="YX39" s="49"/>
      <c r="YY39" s="67"/>
      <c r="YZ39" s="68"/>
      <c r="ZA39" s="48"/>
      <c r="ZB39" s="49"/>
      <c r="ZC39" s="49"/>
      <c r="ZD39" s="49"/>
      <c r="ZE39" s="49"/>
      <c r="ZF39" s="49"/>
      <c r="ZG39" s="67"/>
      <c r="ZH39" s="68"/>
      <c r="ZI39" s="48"/>
      <c r="ZJ39" s="49"/>
      <c r="ZK39" s="49"/>
      <c r="ZL39" s="49"/>
      <c r="ZM39" s="49"/>
      <c r="ZN39" s="24"/>
      <c r="ZO39" s="67"/>
      <c r="ZP39" s="68"/>
      <c r="ZQ39" s="48"/>
      <c r="ZR39" s="49"/>
      <c r="ZS39" s="49"/>
      <c r="ZT39" s="49"/>
      <c r="ZU39" s="49"/>
      <c r="ZV39" s="49"/>
      <c r="ZW39" s="49"/>
      <c r="ZX39" s="67"/>
      <c r="ZY39" s="70"/>
      <c r="ZZ39" s="48"/>
      <c r="AAA39" s="49"/>
      <c r="AAB39" s="49"/>
      <c r="AAC39" s="49"/>
      <c r="AAD39" s="49"/>
      <c r="AAE39" s="49"/>
      <c r="AAF39" s="49"/>
      <c r="AAG39" s="67"/>
      <c r="AAH39" s="68"/>
      <c r="AAI39" s="48"/>
      <c r="AAJ39" s="49"/>
      <c r="AAK39" s="49"/>
      <c r="AAL39" s="49"/>
      <c r="AAM39" s="49"/>
      <c r="AAN39" s="49"/>
      <c r="AAO39" s="67"/>
      <c r="AAP39" s="68"/>
      <c r="AAQ39" s="48"/>
      <c r="AAR39" s="49"/>
      <c r="AAS39" s="49"/>
      <c r="AAT39" s="49"/>
      <c r="AAU39" s="49"/>
      <c r="AAV39" s="49"/>
      <c r="AAW39" s="67"/>
      <c r="AAX39" s="68"/>
      <c r="AAY39" s="48"/>
      <c r="AAZ39" s="49"/>
      <c r="ABA39" s="49"/>
      <c r="ABB39" s="49"/>
      <c r="ABC39" s="49"/>
      <c r="ABD39" s="49"/>
      <c r="ABE39" s="67"/>
      <c r="ABF39" s="68"/>
      <c r="ABG39" s="48"/>
      <c r="ABH39" s="49"/>
      <c r="ABI39" s="49"/>
      <c r="ABJ39" s="49"/>
      <c r="ABK39" s="49"/>
      <c r="ABL39" s="49"/>
      <c r="ABM39" s="67"/>
      <c r="ABN39" s="68"/>
      <c r="ABO39" s="48"/>
      <c r="ABP39" s="49"/>
      <c r="ABQ39" s="49"/>
      <c r="ABR39" s="49"/>
      <c r="ABS39" s="49"/>
      <c r="ABT39" s="49"/>
      <c r="ABU39" s="67"/>
      <c r="ABV39" s="68"/>
      <c r="ABW39" s="48"/>
      <c r="ABX39" s="49"/>
      <c r="ABY39" s="49"/>
      <c r="ABZ39" s="49"/>
      <c r="ACA39" s="49"/>
      <c r="ACB39" s="49"/>
      <c r="ACC39" s="67"/>
      <c r="ACD39" s="68"/>
      <c r="ACE39" s="24"/>
      <c r="ACF39" s="49"/>
      <c r="ACG39" s="49"/>
      <c r="ACH39" s="49"/>
      <c r="ACI39" s="49"/>
      <c r="ACJ39" s="49"/>
      <c r="ACK39" s="67"/>
      <c r="ACL39" s="68"/>
      <c r="ACM39" s="48"/>
      <c r="ACN39" s="49"/>
      <c r="ACO39" s="49"/>
      <c r="ACP39" s="49"/>
      <c r="ACQ39" s="49"/>
      <c r="ACR39" s="49"/>
      <c r="ACS39" s="67"/>
      <c r="ACT39" s="68"/>
      <c r="ACU39" s="48"/>
      <c r="ACV39" s="49"/>
      <c r="ACW39" s="49"/>
      <c r="ACX39" s="49"/>
      <c r="ACY39" s="49"/>
      <c r="ACZ39" s="49"/>
      <c r="ADA39" s="67"/>
      <c r="ADB39" s="68"/>
      <c r="ADC39" s="48"/>
      <c r="ADD39" s="49"/>
      <c r="ADE39" s="49"/>
      <c r="ADF39" s="49"/>
      <c r="ADG39" s="49"/>
      <c r="ADH39" s="49"/>
      <c r="ADI39" s="67"/>
      <c r="ADJ39" s="68"/>
      <c r="ADK39" s="48"/>
      <c r="ADL39" s="49"/>
      <c r="ADM39" s="49"/>
      <c r="ADN39" s="49"/>
      <c r="ADO39" s="49"/>
      <c r="ADP39" s="49"/>
      <c r="ADQ39" s="67"/>
      <c r="ADR39" s="68"/>
      <c r="ADS39" s="48"/>
      <c r="ADT39" s="49"/>
      <c r="ADU39" s="49"/>
      <c r="ADV39" s="49"/>
      <c r="ADW39" s="49"/>
      <c r="ADX39" s="49"/>
      <c r="ADY39" s="67"/>
      <c r="ADZ39" s="68"/>
      <c r="AEA39" s="48"/>
      <c r="AEB39" s="49"/>
      <c r="AEC39" s="49"/>
      <c r="AED39" s="49"/>
      <c r="AEE39" s="49"/>
      <c r="AEF39" s="49"/>
      <c r="AEG39" s="67"/>
      <c r="AEH39" s="68"/>
      <c r="AEI39" s="48"/>
      <c r="AEJ39" s="49"/>
      <c r="AEK39" s="49"/>
      <c r="AEL39" s="49"/>
      <c r="AEM39" s="49"/>
      <c r="AEN39" s="49"/>
      <c r="AEO39" s="67"/>
      <c r="AEP39" s="68"/>
      <c r="AEQ39" s="48"/>
      <c r="AER39" s="49"/>
      <c r="AES39" s="49"/>
      <c r="AET39" s="49"/>
      <c r="AEU39" s="49"/>
      <c r="AEV39" s="49"/>
      <c r="AEW39" s="67"/>
      <c r="AEX39" s="68"/>
      <c r="AEY39" s="48"/>
      <c r="AEZ39" s="49"/>
      <c r="AFA39" s="49"/>
      <c r="AFB39" s="49"/>
      <c r="AFC39" s="49"/>
      <c r="AFD39" s="49"/>
      <c r="AFE39" s="67"/>
      <c r="AFF39" s="68"/>
      <c r="AFG39" s="48"/>
      <c r="AFH39" s="49"/>
      <c r="AFI39" s="49"/>
      <c r="AFJ39" s="49"/>
      <c r="AFK39" s="49"/>
      <c r="AFL39" s="49"/>
      <c r="AFM39" s="67"/>
      <c r="AFN39" s="68"/>
      <c r="AFO39" s="48"/>
      <c r="AFP39" s="49"/>
      <c r="AFQ39" s="49"/>
      <c r="AFR39" s="49"/>
      <c r="AFS39" s="49"/>
      <c r="AFT39" s="49"/>
      <c r="AFU39" s="67"/>
      <c r="AFV39" s="68"/>
      <c r="AFW39" s="48"/>
      <c r="AFX39" s="49"/>
      <c r="AFY39" s="49"/>
      <c r="AFZ39" s="49"/>
      <c r="AGA39" s="49"/>
      <c r="AGB39" s="49"/>
      <c r="AGC39" s="67"/>
      <c r="AGD39" s="68"/>
      <c r="AGE39" s="48"/>
      <c r="AGF39" s="49"/>
      <c r="AGG39" s="49"/>
      <c r="AGH39" s="49"/>
      <c r="AGI39" s="49"/>
      <c r="AGJ39" s="49"/>
      <c r="AGK39" s="67"/>
      <c r="AGL39" s="68"/>
      <c r="AGM39" s="48"/>
      <c r="AGN39" s="49"/>
      <c r="AGO39" s="49"/>
      <c r="AGP39" s="49"/>
      <c r="AGQ39" s="49"/>
      <c r="AGR39" s="49"/>
      <c r="AGS39" s="49"/>
      <c r="AGT39" s="67"/>
      <c r="AGU39" s="68"/>
      <c r="AGV39" s="48"/>
      <c r="AGW39" s="49"/>
      <c r="AGX39" s="49"/>
      <c r="AGY39" s="49"/>
      <c r="AGZ39" s="49"/>
      <c r="AHA39" s="49"/>
      <c r="AHB39" s="67"/>
      <c r="AHC39" s="68"/>
      <c r="AHD39" s="48"/>
      <c r="AHE39" s="49"/>
      <c r="AHF39" s="49"/>
      <c r="AHG39" s="49"/>
      <c r="AHH39" s="49"/>
      <c r="AHI39" s="49"/>
      <c r="AHJ39" s="67"/>
      <c r="AHK39" s="68"/>
      <c r="AHL39" s="48"/>
      <c r="AHM39" s="49"/>
      <c r="AHN39" s="49"/>
      <c r="AHO39" s="49"/>
      <c r="AHP39" s="49"/>
      <c r="AHQ39" s="49"/>
      <c r="AHR39" s="67"/>
      <c r="AHS39" s="68"/>
      <c r="AHT39" s="48"/>
      <c r="AHU39" s="49"/>
      <c r="AHV39" s="49"/>
      <c r="AHW39" s="49"/>
      <c r="AHX39" s="49"/>
      <c r="AHY39" s="49"/>
      <c r="AHZ39" s="67"/>
      <c r="AIA39" s="68"/>
      <c r="AIB39" s="48"/>
      <c r="AIC39" s="49"/>
      <c r="AID39" s="49"/>
      <c r="AIE39" s="49"/>
      <c r="AIF39" s="49"/>
      <c r="AIG39" s="49"/>
      <c r="AIH39" s="67"/>
      <c r="AII39" s="68"/>
      <c r="AIJ39" s="48"/>
      <c r="AIK39" s="49"/>
      <c r="AIL39" s="49"/>
      <c r="AIM39" s="49"/>
      <c r="AIN39" s="49"/>
      <c r="AIO39" s="49"/>
      <c r="AIP39" s="67"/>
      <c r="AIQ39" s="68"/>
      <c r="AIR39" s="48"/>
      <c r="AIS39" s="49"/>
      <c r="AIT39" s="49"/>
      <c r="AIU39" s="49"/>
      <c r="AIV39" s="49"/>
      <c r="AIW39" s="49"/>
      <c r="AIX39" s="67"/>
      <c r="AIY39" s="68"/>
      <c r="AIZ39" s="48"/>
      <c r="AJA39" s="49"/>
      <c r="AJB39" s="49"/>
      <c r="AJC39" s="49"/>
      <c r="AJD39" s="49"/>
      <c r="AJE39" s="49"/>
      <c r="AJF39" s="67"/>
      <c r="AJG39" s="68"/>
      <c r="AJH39" s="48"/>
      <c r="AJI39" s="49"/>
      <c r="AJJ39" s="49"/>
      <c r="AJK39" s="49"/>
      <c r="AJL39" s="49"/>
      <c r="AJM39" s="49"/>
      <c r="AJN39" s="42"/>
      <c r="AJO39" s="43"/>
      <c r="AJP39" s="48"/>
      <c r="AJQ39" s="49"/>
      <c r="AJR39" s="49"/>
      <c r="AJS39" s="49"/>
      <c r="AJT39" s="49"/>
      <c r="AJU39" s="49"/>
      <c r="AJV39" s="42"/>
      <c r="AJW39" s="43"/>
      <c r="AJX39" s="48"/>
      <c r="AJY39" s="49"/>
      <c r="AJZ39" s="49"/>
      <c r="AKA39" s="49"/>
      <c r="AKB39" s="49"/>
      <c r="AKC39" s="49"/>
      <c r="AKD39" s="67"/>
      <c r="AKE39" s="68"/>
      <c r="AKF39" s="48"/>
      <c r="AKG39" s="49"/>
      <c r="AKH39" s="49"/>
      <c r="AKI39" s="49"/>
      <c r="AKJ39" s="49"/>
      <c r="AKK39" s="49"/>
      <c r="AKL39" s="67"/>
      <c r="AKM39" s="184"/>
      <c r="AKN39" s="195"/>
      <c r="AKO39" s="49"/>
      <c r="AKP39" s="49"/>
      <c r="AKQ39" s="49"/>
      <c r="AKR39" s="49"/>
      <c r="AKS39" s="49"/>
      <c r="AKT39" s="67"/>
      <c r="AKU39" s="184"/>
      <c r="AKV39" s="48"/>
      <c r="AKW39" s="49"/>
      <c r="AKX39" s="49"/>
      <c r="AKY39" s="49"/>
      <c r="AKZ39" s="49"/>
      <c r="ALA39" s="49"/>
      <c r="ALB39" s="67"/>
      <c r="ALC39" s="68"/>
      <c r="ALD39" s="48"/>
      <c r="ALE39" s="49"/>
      <c r="ALF39" s="49"/>
      <c r="ALG39" s="49"/>
      <c r="ALH39" s="49"/>
      <c r="ALI39" s="49"/>
      <c r="ALJ39" s="67"/>
      <c r="ALK39" s="68"/>
      <c r="ALL39" s="48"/>
      <c r="ALM39" s="49"/>
      <c r="ALN39" s="49"/>
      <c r="ALO39" s="49"/>
      <c r="ALP39" s="49"/>
      <c r="ALQ39" s="49"/>
      <c r="ALR39" s="67"/>
      <c r="ALS39" s="68"/>
      <c r="ALT39" s="48"/>
      <c r="ALU39" s="49"/>
      <c r="ALV39" s="49"/>
      <c r="ALW39" s="49"/>
      <c r="ALX39" s="49"/>
      <c r="ALY39" s="49"/>
      <c r="ALZ39" s="67"/>
      <c r="AMA39" s="68"/>
      <c r="AMB39" s="24"/>
      <c r="AMC39" s="49"/>
      <c r="AMD39" s="49"/>
      <c r="AME39" s="49"/>
      <c r="AMF39" s="49"/>
      <c r="AMG39" s="49"/>
      <c r="AMH39" s="67"/>
      <c r="AMI39" s="68"/>
      <c r="AMJ39" s="48"/>
      <c r="AMK39" s="49"/>
      <c r="AML39" s="49"/>
      <c r="AMM39" s="49"/>
      <c r="AMN39" s="49"/>
      <c r="AMO39" s="49"/>
      <c r="AMP39" s="67"/>
      <c r="AMQ39" s="68"/>
      <c r="AMR39" s="48"/>
      <c r="AMS39" s="49"/>
      <c r="AMT39" s="49"/>
      <c r="AMU39" s="49"/>
      <c r="AMV39" s="49"/>
      <c r="AMW39" s="49"/>
      <c r="AMX39" s="67"/>
      <c r="AMY39" s="68"/>
      <c r="AMZ39" s="48"/>
      <c r="ANA39" s="49"/>
      <c r="ANB39" s="49"/>
      <c r="ANC39" s="49"/>
      <c r="AND39" s="49"/>
      <c r="ANE39" s="49"/>
      <c r="ANF39" s="67"/>
      <c r="ANG39" s="68"/>
      <c r="ANH39" s="48"/>
      <c r="ANI39" s="49"/>
      <c r="ANJ39" s="49"/>
      <c r="ANK39" s="49"/>
      <c r="ANL39" s="49"/>
      <c r="ANM39" s="49"/>
      <c r="ANN39" s="67"/>
      <c r="ANO39" s="68"/>
      <c r="ANP39" s="48"/>
      <c r="ANQ39" s="49"/>
      <c r="ANR39" s="49"/>
      <c r="ANS39" s="49"/>
      <c r="ANT39" s="49"/>
      <c r="ANU39" s="49"/>
      <c r="ANV39" s="67"/>
      <c r="ANW39" s="68"/>
      <c r="ANX39" s="82"/>
      <c r="ANY39" s="83"/>
      <c r="ANZ39" s="83"/>
      <c r="AOA39" s="83"/>
      <c r="AOB39" s="83"/>
      <c r="AOC39" s="83"/>
      <c r="AOD39" s="67"/>
      <c r="AOE39" s="68"/>
      <c r="AOF39" s="48"/>
      <c r="AOG39" s="49"/>
      <c r="AOH39" s="49"/>
      <c r="AOI39" s="49"/>
      <c r="AOJ39" s="49"/>
      <c r="AOK39" s="49"/>
      <c r="AOL39" s="67"/>
      <c r="AOM39" s="68"/>
      <c r="AON39" s="48"/>
      <c r="AOO39" s="49"/>
      <c r="AOP39" s="49"/>
      <c r="AOQ39" s="49"/>
      <c r="AOR39" s="49"/>
      <c r="AOS39" s="49"/>
      <c r="AOT39" s="67"/>
      <c r="AOU39" s="68"/>
      <c r="AOV39" s="48"/>
      <c r="AOW39" s="49"/>
      <c r="AOX39" s="49"/>
      <c r="AOY39" s="49"/>
      <c r="AOZ39" s="49"/>
      <c r="APA39" s="49"/>
      <c r="APB39" s="67"/>
      <c r="APC39" s="68"/>
      <c r="APD39" s="48"/>
      <c r="APE39" s="49"/>
      <c r="APF39" s="49"/>
      <c r="APG39" s="49"/>
      <c r="APH39" s="49"/>
      <c r="API39" s="49"/>
      <c r="APJ39" s="67"/>
      <c r="APK39" s="68"/>
      <c r="APL39" s="48"/>
      <c r="APM39" s="49"/>
      <c r="APN39" s="49"/>
      <c r="APO39" s="49"/>
      <c r="APP39" s="49"/>
      <c r="APQ39" s="49"/>
      <c r="APR39" s="67"/>
      <c r="APS39" s="68"/>
      <c r="APT39" s="48"/>
      <c r="APU39" s="49"/>
      <c r="APV39" s="49"/>
      <c r="APW39" s="49"/>
      <c r="APX39" s="49"/>
      <c r="APY39" s="49"/>
      <c r="APZ39" s="67"/>
      <c r="AQA39" s="68"/>
      <c r="AQB39" s="48"/>
      <c r="AQC39" s="49"/>
      <c r="AQD39" s="49"/>
      <c r="AQE39" s="49"/>
      <c r="AQF39" s="49"/>
      <c r="AQG39" s="49"/>
      <c r="AQH39" s="67"/>
      <c r="AQI39" s="68"/>
      <c r="AQJ39" s="48"/>
      <c r="AQK39" s="49"/>
      <c r="AQL39" s="49"/>
      <c r="AQM39" s="49"/>
      <c r="AQN39" s="49"/>
      <c r="AQO39" s="49"/>
      <c r="AQP39" s="67"/>
      <c r="AQQ39" s="68"/>
      <c r="AQR39" s="48"/>
      <c r="AQS39" s="49"/>
      <c r="AQT39" s="49"/>
      <c r="AQU39" s="49"/>
      <c r="AQV39" s="49"/>
      <c r="AQW39" s="49"/>
      <c r="AQX39" s="67"/>
      <c r="AQY39" s="68"/>
      <c r="AQZ39" s="48"/>
      <c r="ARA39" s="49"/>
      <c r="ARB39" s="49"/>
      <c r="ARC39" s="49"/>
      <c r="ARD39" s="49"/>
      <c r="ARE39" s="49"/>
      <c r="ARF39" s="67"/>
      <c r="ARG39" s="68"/>
      <c r="ARH39" s="48"/>
      <c r="ARI39" s="49"/>
      <c r="ARJ39" s="49"/>
      <c r="ARK39" s="49"/>
      <c r="ARL39" s="49"/>
      <c r="ARM39" s="49"/>
      <c r="ARN39" s="67"/>
      <c r="ARO39" s="68"/>
      <c r="ARP39" s="48"/>
      <c r="ARQ39" s="49"/>
      <c r="ARR39" s="49"/>
      <c r="ARS39" s="49"/>
      <c r="ART39" s="49"/>
      <c r="ARU39" s="49"/>
      <c r="ARV39" s="67"/>
      <c r="ARW39" s="68"/>
      <c r="ARX39" s="48"/>
      <c r="ARY39" s="49"/>
      <c r="ARZ39" s="49"/>
      <c r="ASA39" s="49"/>
      <c r="ASB39" s="49"/>
      <c r="ASC39" s="49"/>
      <c r="ASD39" s="67"/>
      <c r="ASE39" s="68"/>
      <c r="ASF39" s="48"/>
      <c r="ASG39" s="49"/>
      <c r="ASH39" s="49"/>
      <c r="ASI39" s="49"/>
      <c r="ASJ39" s="49"/>
      <c r="ASK39" s="49"/>
      <c r="ASL39" s="67"/>
      <c r="ASM39" s="68"/>
      <c r="ASN39" s="48"/>
      <c r="ASO39" s="49"/>
      <c r="ASP39" s="49"/>
      <c r="ASQ39" s="49"/>
      <c r="ASR39" s="49"/>
      <c r="ASS39" s="49"/>
      <c r="AST39" s="67"/>
      <c r="ASU39" s="68"/>
      <c r="ASV39" s="48"/>
      <c r="ASW39" s="49"/>
      <c r="ASX39" s="49"/>
      <c r="ASY39" s="49"/>
      <c r="ASZ39" s="49"/>
      <c r="ATA39" s="49"/>
      <c r="ATB39" s="67"/>
      <c r="ATC39" s="68"/>
      <c r="ATD39" s="48"/>
      <c r="ATE39" s="49"/>
      <c r="ATF39" s="49"/>
      <c r="ATG39" s="49"/>
      <c r="ATH39" s="49"/>
      <c r="ATI39" s="49"/>
      <c r="ATJ39" s="67"/>
      <c r="ATK39" s="68"/>
      <c r="ATL39" s="48"/>
      <c r="ATM39" s="49"/>
      <c r="ATN39" s="49"/>
      <c r="ATO39" s="49"/>
      <c r="ATP39" s="49"/>
      <c r="ATQ39" s="49"/>
      <c r="ATR39" s="67"/>
      <c r="ATS39" s="68"/>
      <c r="ATT39" s="48"/>
      <c r="ATU39" s="49"/>
      <c r="ATV39" s="49"/>
      <c r="ATW39" s="49"/>
      <c r="ATX39" s="49"/>
      <c r="ATY39" s="49"/>
      <c r="ATZ39" s="67"/>
      <c r="AUA39" s="68"/>
      <c r="AUB39" s="48"/>
      <c r="AUC39" s="49"/>
      <c r="AUD39" s="49"/>
      <c r="AUE39" s="49"/>
      <c r="AUF39" s="49"/>
      <c r="AUG39" s="49"/>
      <c r="AUH39" s="67"/>
      <c r="AUI39" s="68"/>
      <c r="AUJ39" s="48"/>
      <c r="AUK39" s="49"/>
      <c r="AUL39" s="49"/>
      <c r="AUM39" s="49"/>
      <c r="AUN39" s="49"/>
      <c r="AUO39" s="49"/>
      <c r="AUP39" s="67"/>
      <c r="AUQ39" s="68"/>
      <c r="AUR39" s="48"/>
      <c r="AUS39" s="49"/>
      <c r="AUT39" s="49"/>
      <c r="AUU39" s="49"/>
      <c r="AUV39" s="49"/>
      <c r="AUW39" s="49"/>
      <c r="AUX39" s="67"/>
      <c r="AUY39" s="68"/>
      <c r="AUZ39" s="48"/>
      <c r="AVA39" s="49"/>
      <c r="AVB39" s="49"/>
      <c r="AVC39" s="49"/>
      <c r="AVD39" s="49"/>
      <c r="AVE39" s="49"/>
      <c r="AVF39" s="67"/>
      <c r="AVG39" s="68"/>
      <c r="AVH39" s="48"/>
      <c r="AVI39" s="49"/>
      <c r="AVJ39" s="49"/>
      <c r="AVK39" s="49"/>
      <c r="AVL39" s="49"/>
      <c r="AVM39" s="49"/>
      <c r="AVN39" s="67"/>
      <c r="AVO39" s="68"/>
      <c r="AVP39" s="48"/>
      <c r="AVQ39" s="49"/>
      <c r="AVR39" s="49"/>
      <c r="AVS39" s="49"/>
      <c r="AVT39" s="49"/>
      <c r="AVU39" s="49"/>
      <c r="AVV39" s="67"/>
      <c r="AVW39" s="68"/>
      <c r="AVX39" s="48"/>
      <c r="AVY39" s="49"/>
      <c r="AVZ39" s="49"/>
      <c r="AWA39" s="49"/>
      <c r="AWB39" s="49"/>
      <c r="AWC39" s="49"/>
      <c r="AWD39" s="67"/>
      <c r="AWE39" s="68"/>
      <c r="AWF39" s="48"/>
      <c r="AWG39" s="49"/>
      <c r="AWH39" s="49"/>
      <c r="AWI39" s="49"/>
      <c r="AWJ39" s="49"/>
      <c r="AWK39" s="49"/>
      <c r="AWL39" s="67"/>
      <c r="AWM39" s="184"/>
      <c r="AWN39" s="48"/>
      <c r="AWO39" s="49"/>
      <c r="AWP39" s="49"/>
      <c r="AWQ39" s="49"/>
      <c r="AWR39" s="49"/>
      <c r="AWS39" s="49"/>
      <c r="AWT39" s="42"/>
      <c r="AWU39" s="43"/>
      <c r="AWV39" s="48"/>
      <c r="AWW39" s="49"/>
      <c r="AWX39" s="49"/>
      <c r="AWY39" s="49"/>
      <c r="AWZ39" s="49"/>
      <c r="AXA39" s="49"/>
      <c r="AXB39" s="42"/>
      <c r="AXC39" s="43"/>
      <c r="AXD39" s="48"/>
      <c r="AXE39" s="49"/>
      <c r="AXF39" s="49"/>
      <c r="AXG39" s="49"/>
      <c r="AXH39" s="49"/>
      <c r="AXI39" s="49"/>
      <c r="AXJ39" s="42"/>
      <c r="AXK39" s="43"/>
      <c r="AXL39" s="48"/>
      <c r="AXM39" s="49"/>
      <c r="AXN39" s="49"/>
      <c r="AXO39" s="49"/>
      <c r="AXP39" s="49"/>
      <c r="AXQ39" s="49"/>
      <c r="AXR39" s="42"/>
      <c r="AXS39" s="43"/>
      <c r="AXT39" s="48"/>
      <c r="AXU39" s="49"/>
      <c r="AXV39" s="49"/>
      <c r="AXW39" s="49"/>
      <c r="AXX39" s="49"/>
      <c r="AXY39" s="49"/>
      <c r="AXZ39" s="42"/>
      <c r="AYA39" s="43"/>
      <c r="AYB39" s="48"/>
      <c r="AYC39" s="49"/>
      <c r="AYD39" s="49"/>
      <c r="AYE39" s="49"/>
      <c r="AYF39" s="49"/>
      <c r="AYG39" s="49"/>
      <c r="AYH39" s="42"/>
      <c r="AYI39" s="43"/>
      <c r="AYJ39" s="48"/>
      <c r="AYK39" s="49"/>
      <c r="AYL39" s="49"/>
      <c r="AYM39" s="49"/>
      <c r="AYN39" s="49"/>
      <c r="AYO39" s="49"/>
      <c r="AYP39" s="42"/>
      <c r="AYQ39" s="43"/>
      <c r="AYR39" s="48"/>
      <c r="AYS39" s="49"/>
      <c r="AYT39" s="49"/>
      <c r="AYU39" s="49"/>
      <c r="AYV39" s="49"/>
      <c r="AYW39" s="49"/>
      <c r="AYX39" s="42"/>
      <c r="AYY39" s="43"/>
      <c r="AYZ39" s="48"/>
      <c r="AZA39" s="49"/>
      <c r="AZB39" s="49"/>
      <c r="AZC39" s="49"/>
      <c r="AZD39" s="49"/>
      <c r="AZE39" s="49"/>
      <c r="AZF39" s="42"/>
      <c r="AZG39" s="43"/>
      <c r="AZH39" s="48"/>
      <c r="AZI39" s="49"/>
      <c r="AZJ39" s="49"/>
      <c r="AZK39" s="49"/>
      <c r="AZL39" s="49"/>
      <c r="AZM39" s="49"/>
      <c r="AZN39" s="42"/>
      <c r="AZO39" s="43"/>
      <c r="AZP39" s="48"/>
      <c r="AZQ39" s="49"/>
      <c r="AZR39" s="49"/>
      <c r="AZS39" s="49"/>
      <c r="AZT39" s="49"/>
      <c r="AZU39" s="49"/>
      <c r="AZV39" s="42"/>
      <c r="AZW39" s="43"/>
      <c r="AZX39" s="82"/>
      <c r="AZY39" s="83"/>
      <c r="AZZ39" s="83"/>
      <c r="BAA39" s="83"/>
      <c r="BAB39" s="83"/>
      <c r="BAC39" s="83"/>
      <c r="BAD39" s="42"/>
      <c r="BAE39" s="43"/>
      <c r="BAF39" s="48"/>
      <c r="BAG39" s="49"/>
      <c r="BAH39" s="49"/>
      <c r="BAI39" s="49"/>
      <c r="BAJ39" s="49"/>
      <c r="BAK39" s="49"/>
      <c r="BAL39" s="42"/>
      <c r="BAM39" s="43"/>
      <c r="BAN39" s="48"/>
      <c r="BAO39" s="49"/>
      <c r="BAP39" s="49"/>
      <c r="BAQ39" s="49"/>
      <c r="BAR39" s="49"/>
      <c r="BAS39" s="49"/>
      <c r="BAT39" s="42"/>
      <c r="BAU39" s="43"/>
      <c r="BAV39" s="48"/>
      <c r="BAW39" s="49"/>
      <c r="BAX39" s="49"/>
      <c r="BAY39" s="49"/>
      <c r="BAZ39" s="49"/>
      <c r="BBA39" s="49"/>
      <c r="BBB39" s="42"/>
      <c r="BBC39" s="43"/>
      <c r="BBD39" s="48"/>
      <c r="BBE39" s="49"/>
      <c r="BBF39" s="49"/>
      <c r="BBG39" s="49"/>
      <c r="BBH39" s="49"/>
      <c r="BBI39" s="49"/>
      <c r="BBJ39" s="42"/>
      <c r="BBK39" s="43"/>
      <c r="BBL39" s="48"/>
      <c r="BBM39" s="49"/>
      <c r="BBN39" s="49"/>
      <c r="BBO39" s="49"/>
      <c r="BBP39" s="49"/>
      <c r="BBQ39" s="49"/>
      <c r="BBR39" s="42"/>
      <c r="BBS39" s="43"/>
      <c r="BBT39" s="48"/>
      <c r="BBU39" s="49"/>
      <c r="BBV39" s="49"/>
      <c r="BBW39" s="49"/>
      <c r="BBX39" s="49"/>
      <c r="BBY39" s="49"/>
      <c r="BBZ39" s="42"/>
      <c r="BCA39" s="43"/>
      <c r="BCB39" s="48"/>
      <c r="BCC39" s="49"/>
      <c r="BCD39" s="49"/>
      <c r="BCE39" s="49"/>
      <c r="BCF39" s="49"/>
      <c r="BCG39" s="49"/>
      <c r="BCH39" s="42"/>
      <c r="BCI39" s="43"/>
      <c r="BCJ39" s="48"/>
      <c r="BCK39" s="49"/>
      <c r="BCL39" s="49"/>
      <c r="BCM39" s="49"/>
      <c r="BCN39" s="49"/>
      <c r="BCO39" s="49"/>
      <c r="BCP39" s="42"/>
      <c r="BCQ39" s="43"/>
      <c r="BCR39" s="48"/>
      <c r="BCS39" s="49"/>
      <c r="BCT39" s="49"/>
      <c r="BCU39" s="49"/>
      <c r="BCV39" s="49"/>
      <c r="BCW39" s="49"/>
      <c r="BCX39" s="42"/>
      <c r="BCY39" s="43"/>
      <c r="BCZ39" s="48"/>
      <c r="BDA39" s="49"/>
      <c r="BDB39" s="49"/>
      <c r="BDC39" s="49"/>
      <c r="BDD39" s="49"/>
      <c r="BDE39" s="49"/>
      <c r="BDF39" s="42"/>
      <c r="BDG39" s="43"/>
      <c r="BDH39" s="48"/>
      <c r="BDI39" s="49"/>
      <c r="BDJ39" s="49"/>
      <c r="BDK39" s="49"/>
      <c r="BDL39" s="49"/>
      <c r="BDM39" s="49"/>
      <c r="BDN39" s="42"/>
      <c r="BDO39" s="43"/>
      <c r="BDP39" s="48"/>
      <c r="BDQ39" s="49"/>
      <c r="BDR39" s="49"/>
      <c r="BDS39" s="49"/>
      <c r="BDT39" s="49"/>
      <c r="BDU39" s="49"/>
      <c r="BDV39" s="42"/>
      <c r="BDW39" s="43"/>
      <c r="BDX39" s="48"/>
      <c r="BDY39" s="49"/>
      <c r="BDZ39" s="49"/>
      <c r="BEA39" s="49"/>
      <c r="BEB39" s="49"/>
      <c r="BEC39" s="49"/>
      <c r="BED39" s="42"/>
      <c r="BEE39" s="43"/>
      <c r="BEF39" s="48"/>
      <c r="BEG39" s="49"/>
      <c r="BEH39" s="49"/>
      <c r="BEI39" s="49"/>
      <c r="BEJ39" s="49"/>
      <c r="BEK39" s="49"/>
      <c r="BEL39" s="42"/>
      <c r="BEM39" s="43"/>
      <c r="BEN39" s="48"/>
      <c r="BEO39" s="49"/>
      <c r="BEP39" s="49"/>
      <c r="BEQ39" s="49"/>
      <c r="BER39" s="49"/>
      <c r="BES39" s="49"/>
      <c r="BET39" s="42"/>
      <c r="BEU39" s="43"/>
      <c r="BEV39" s="82"/>
      <c r="BEW39" s="83"/>
      <c r="BEX39" s="83"/>
      <c r="BEY39" s="83"/>
      <c r="BEZ39" s="83"/>
      <c r="BFA39" s="83"/>
      <c r="BFB39" s="42"/>
      <c r="BFC39" s="43"/>
      <c r="BFD39" s="48"/>
      <c r="BFE39" s="49"/>
      <c r="BFF39" s="49"/>
      <c r="BFG39" s="49"/>
      <c r="BFH39" s="49"/>
      <c r="BFI39" s="49"/>
      <c r="BFJ39" s="42"/>
      <c r="BFK39" s="43"/>
      <c r="BFL39" s="48"/>
      <c r="BFM39" s="49"/>
      <c r="BFN39" s="49"/>
      <c r="BFO39" s="49"/>
      <c r="BFP39" s="49"/>
      <c r="BFQ39" s="49"/>
      <c r="BFR39" s="42"/>
      <c r="BFS39" s="43"/>
      <c r="BFT39" s="48"/>
      <c r="BFU39" s="49"/>
      <c r="BFV39" s="49"/>
      <c r="BFW39" s="49"/>
      <c r="BFX39" s="49"/>
      <c r="BFY39" s="49"/>
      <c r="BFZ39" s="42"/>
      <c r="BGA39" s="43"/>
      <c r="BGB39" s="48"/>
      <c r="BGC39" s="49"/>
      <c r="BGD39" s="49"/>
      <c r="BGE39" s="49"/>
      <c r="BGF39" s="49"/>
      <c r="BGG39" s="49"/>
      <c r="BGH39" s="42"/>
      <c r="BGI39" s="43"/>
      <c r="BGJ39" s="48"/>
      <c r="BGK39" s="49"/>
      <c r="BGL39" s="49"/>
      <c r="BGM39" s="49"/>
      <c r="BGN39" s="49"/>
      <c r="BGO39" s="49"/>
      <c r="BGP39" s="42"/>
      <c r="BGQ39" s="43"/>
      <c r="BGR39" s="48"/>
      <c r="BGS39" s="49"/>
      <c r="BGT39" s="49"/>
      <c r="BGU39" s="49"/>
      <c r="BGV39" s="49"/>
      <c r="BGW39" s="49"/>
      <c r="BGX39" s="42"/>
      <c r="BGY39" s="43"/>
      <c r="BGZ39" s="239"/>
      <c r="BHA39" s="1"/>
      <c r="BHB39" s="1"/>
      <c r="BHC39" s="1"/>
      <c r="BHD39" s="1"/>
      <c r="BHE39" s="1"/>
      <c r="BHF39" s="42"/>
      <c r="BHG39" s="43"/>
      <c r="BHH39" s="48"/>
      <c r="BHI39" s="49"/>
      <c r="BHJ39" s="49"/>
      <c r="BHK39" s="49"/>
      <c r="BHL39" s="49"/>
      <c r="BHM39" s="49"/>
      <c r="BHN39" s="42"/>
      <c r="BHO39" s="43"/>
      <c r="BHP39" s="48"/>
      <c r="BHQ39" s="49"/>
      <c r="BHR39" s="49"/>
      <c r="BHS39" s="49"/>
      <c r="BHT39" s="49"/>
      <c r="BHU39" s="49"/>
      <c r="BHV39" s="42"/>
      <c r="BHW39" s="43"/>
      <c r="BHX39" s="48"/>
      <c r="BHY39" s="49"/>
      <c r="BHZ39" s="49"/>
      <c r="BIA39" s="49"/>
      <c r="BIB39" s="49"/>
      <c r="BIC39" s="49"/>
      <c r="BID39" s="42"/>
      <c r="BIE39" s="43"/>
      <c r="BIF39" s="48"/>
      <c r="BIG39" s="49"/>
      <c r="BIH39" s="49"/>
      <c r="BII39" s="49"/>
      <c r="BIJ39" s="49"/>
      <c r="BIK39" s="49"/>
      <c r="BIL39" s="42"/>
      <c r="BIM39" s="43"/>
      <c r="BIN39" s="48"/>
      <c r="BIO39" s="49"/>
      <c r="BIP39" s="49"/>
      <c r="BIQ39" s="49"/>
      <c r="BIR39" s="49"/>
      <c r="BIS39" s="49"/>
      <c r="BIT39" s="42"/>
      <c r="BIU39" s="101"/>
      <c r="BIV39" s="195"/>
      <c r="BIW39" s="49"/>
      <c r="BIX39" s="49"/>
      <c r="BIY39" s="49"/>
      <c r="BIZ39" s="49"/>
      <c r="BJA39" s="49"/>
      <c r="BJB39" s="42"/>
      <c r="BJC39" s="101"/>
      <c r="BJD39" s="48"/>
      <c r="BJE39" s="49"/>
      <c r="BJF39" s="49"/>
      <c r="BJG39" s="49"/>
      <c r="BJH39" s="49"/>
      <c r="BJI39" s="49"/>
      <c r="BJJ39" s="42"/>
      <c r="BJK39" s="43"/>
      <c r="BJL39" s="48"/>
      <c r="BJM39" s="49"/>
      <c r="BJN39" s="49"/>
      <c r="BJO39" s="49"/>
      <c r="BJP39" s="49"/>
      <c r="BJQ39" s="49"/>
      <c r="BJR39" s="42"/>
      <c r="BJS39" s="43"/>
      <c r="BJT39" s="48"/>
      <c r="BJU39" s="49"/>
      <c r="BJV39" s="49"/>
      <c r="BJW39" s="49"/>
      <c r="BJX39" s="49"/>
      <c r="BJY39" s="49"/>
      <c r="BJZ39" s="42"/>
      <c r="BKA39" s="43"/>
      <c r="BKB39" s="48"/>
      <c r="BKC39" s="49"/>
      <c r="BKD39" s="49"/>
      <c r="BKE39" s="49"/>
      <c r="BKF39" s="49"/>
      <c r="BKG39" s="49"/>
      <c r="BKH39" s="67"/>
      <c r="BKI39" s="68"/>
      <c r="BKJ39" s="48"/>
      <c r="BKK39" s="49"/>
      <c r="BKL39" s="49"/>
      <c r="BKM39" s="49"/>
      <c r="BKN39" s="49"/>
      <c r="BKO39" s="49"/>
      <c r="BKP39" s="42"/>
      <c r="BKQ39" s="43"/>
      <c r="BKR39" s="48"/>
      <c r="BKS39" s="49"/>
      <c r="BKT39" s="49"/>
      <c r="BKU39" s="49"/>
      <c r="BKV39" s="49"/>
      <c r="BKW39" s="49"/>
      <c r="BKX39" s="42"/>
      <c r="BKY39" s="43"/>
      <c r="BKZ39" s="48"/>
      <c r="BLA39" s="49"/>
      <c r="BLB39" s="49"/>
      <c r="BLC39" s="49"/>
      <c r="BLD39" s="49"/>
      <c r="BLE39" s="49"/>
      <c r="BLF39" s="42"/>
      <c r="BLG39" s="43"/>
      <c r="BLH39" s="48"/>
      <c r="BLI39" s="49"/>
      <c r="BLJ39" s="49"/>
      <c r="BLK39" s="49"/>
      <c r="BLL39" s="49"/>
      <c r="BLM39" s="49"/>
      <c r="BLN39" s="42"/>
      <c r="BLO39" s="43"/>
      <c r="BLP39" s="48"/>
      <c r="BLQ39" s="49"/>
      <c r="BLR39" s="49"/>
      <c r="BLS39" s="49"/>
      <c r="BLT39" s="49"/>
      <c r="BLU39" s="49"/>
      <c r="BLV39" s="42"/>
      <c r="BLW39" s="43"/>
      <c r="BLX39" s="48"/>
      <c r="BLY39" s="49"/>
      <c r="BLZ39" s="49"/>
      <c r="BMA39" s="49"/>
      <c r="BMB39" s="49"/>
      <c r="BMC39" s="49"/>
      <c r="BMD39" s="42"/>
      <c r="BME39" s="43"/>
      <c r="BMF39" s="48"/>
      <c r="BMG39" s="49"/>
      <c r="BMH39" s="49"/>
      <c r="BMI39" s="49"/>
      <c r="BMJ39" s="49"/>
      <c r="BMK39" s="49"/>
      <c r="BML39" s="42"/>
      <c r="BMM39" s="43"/>
      <c r="BMN39" s="48"/>
      <c r="BMO39" s="49"/>
      <c r="BMP39" s="49"/>
      <c r="BMQ39" s="49"/>
      <c r="BMR39" s="49"/>
      <c r="BMS39" s="49"/>
      <c r="BMT39" s="42"/>
      <c r="BMU39" s="43"/>
      <c r="BMV39" s="48"/>
      <c r="BMW39" s="49"/>
      <c r="BMX39" s="49"/>
      <c r="BMY39" s="49"/>
      <c r="BMZ39" s="49"/>
      <c r="BNA39" s="49"/>
      <c r="BNB39" s="42"/>
      <c r="BNC39" s="43"/>
      <c r="BND39" s="48"/>
      <c r="BNE39" s="49"/>
      <c r="BNF39" s="49"/>
      <c r="BNG39" s="49"/>
      <c r="BNH39" s="49"/>
      <c r="BNI39" s="49"/>
      <c r="BNJ39" s="42"/>
      <c r="BNK39" s="43"/>
      <c r="BNL39" s="48"/>
      <c r="BNM39" s="49"/>
      <c r="BNN39" s="49"/>
      <c r="BNO39" s="49"/>
      <c r="BNP39" s="49"/>
      <c r="BNQ39" s="49"/>
      <c r="BNR39" s="42"/>
      <c r="BNS39" s="43"/>
      <c r="BNT39" s="48"/>
      <c r="BNU39" s="49"/>
      <c r="BNV39" s="49"/>
      <c r="BNW39" s="49"/>
      <c r="BNX39" s="49"/>
      <c r="BNY39" s="49"/>
      <c r="BNZ39" s="42"/>
      <c r="BOA39" s="43"/>
      <c r="BOB39" s="48"/>
      <c r="BOC39" s="49"/>
      <c r="BOD39" s="49"/>
      <c r="BOE39" s="49"/>
      <c r="BOF39" s="49"/>
      <c r="BOG39" s="49"/>
      <c r="BOH39" s="42"/>
      <c r="BOI39" s="43"/>
      <c r="BOJ39" s="48"/>
      <c r="BOK39" s="49"/>
      <c r="BOL39" s="49"/>
      <c r="BOM39" s="49"/>
      <c r="BON39" s="49"/>
      <c r="BOO39" s="49"/>
      <c r="BOP39" s="42"/>
      <c r="BOQ39" s="43"/>
      <c r="BOR39" s="48"/>
      <c r="BOS39" s="49"/>
      <c r="BOT39" s="49"/>
      <c r="BOU39" s="49"/>
      <c r="BOV39" s="49"/>
      <c r="BOW39" s="49"/>
      <c r="BOX39" s="42"/>
      <c r="BOY39" s="43"/>
      <c r="BOZ39" s="48"/>
      <c r="BPA39" s="49"/>
      <c r="BPB39" s="49"/>
      <c r="BPC39" s="49"/>
      <c r="BPD39" s="49"/>
      <c r="BPE39" s="49"/>
      <c r="BPF39" s="42"/>
      <c r="BPG39" s="43"/>
      <c r="BPH39" s="48"/>
      <c r="BPI39" s="49"/>
      <c r="BPJ39" s="49"/>
      <c r="BPK39" s="49"/>
      <c r="BPL39" s="49"/>
      <c r="BPM39" s="49"/>
      <c r="BPN39" s="42"/>
      <c r="BPO39" s="43"/>
      <c r="BPP39" s="48"/>
      <c r="BPQ39" s="49"/>
      <c r="BPR39" s="49"/>
      <c r="BPS39" s="49"/>
      <c r="BPT39" s="49"/>
      <c r="BPU39" s="49"/>
      <c r="BPV39" s="42"/>
      <c r="BPW39" s="43"/>
      <c r="BPX39" s="48"/>
      <c r="BPY39" s="49"/>
      <c r="BPZ39" s="49"/>
      <c r="BQA39" s="49"/>
      <c r="BQB39" s="49"/>
      <c r="BQC39" s="49"/>
      <c r="BQD39" s="67"/>
      <c r="BQE39" s="43"/>
      <c r="BQF39" s="48"/>
      <c r="BQG39" s="49"/>
      <c r="BQH39" s="49"/>
      <c r="BQI39" s="49"/>
      <c r="BQJ39" s="49"/>
      <c r="BQK39" s="49"/>
      <c r="BQL39" s="67"/>
      <c r="BQM39" s="43"/>
      <c r="BQN39" s="48"/>
      <c r="BQO39" s="49"/>
      <c r="BQP39" s="49"/>
      <c r="BQQ39" s="49"/>
      <c r="BQR39" s="49"/>
      <c r="BQS39" s="49"/>
      <c r="BQT39" s="67"/>
      <c r="BQU39" s="43"/>
      <c r="BQV39" s="48"/>
      <c r="BQW39" s="49"/>
      <c r="BQX39" s="49"/>
      <c r="BQY39" s="49"/>
      <c r="BQZ39" s="49"/>
      <c r="BRA39" s="49"/>
      <c r="BRB39" s="67"/>
      <c r="BRC39" s="43"/>
      <c r="BRD39" s="48"/>
      <c r="BRE39" s="49"/>
      <c r="BRF39" s="49"/>
      <c r="BRG39" s="49"/>
      <c r="BRH39" s="49"/>
      <c r="BRI39" s="49"/>
      <c r="BRJ39" s="67"/>
      <c r="BRK39" s="43"/>
      <c r="BRL39" s="48"/>
      <c r="BRM39" s="49"/>
      <c r="BRN39" s="49"/>
      <c r="BRO39" s="49"/>
      <c r="BRP39" s="49"/>
      <c r="BRQ39" s="49"/>
      <c r="BRR39" s="67"/>
      <c r="BRS39" s="68"/>
      <c r="BRT39" s="63"/>
      <c r="BRU39" s="64"/>
      <c r="BRV39" s="64"/>
      <c r="BRW39" s="64"/>
      <c r="BRX39" s="64"/>
      <c r="BRY39" s="64"/>
      <c r="BRZ39" s="67"/>
      <c r="BSA39" s="43"/>
      <c r="BSB39" s="48"/>
      <c r="BSC39" s="49"/>
      <c r="BSD39" s="49"/>
      <c r="BSE39" s="49"/>
      <c r="BSF39" s="49"/>
      <c r="BSG39" s="49"/>
      <c r="BSH39" s="67"/>
      <c r="BSI39" s="43"/>
      <c r="BSJ39" s="48"/>
      <c r="BSK39" s="49"/>
      <c r="BSL39" s="49"/>
      <c r="BSM39" s="49"/>
      <c r="BSN39" s="49"/>
      <c r="BSO39" s="49"/>
      <c r="BSP39" s="67"/>
      <c r="BSQ39" s="43"/>
      <c r="BSR39" s="48"/>
      <c r="BSS39" s="49"/>
      <c r="BST39" s="49"/>
      <c r="BSU39" s="49"/>
      <c r="BSV39" s="49"/>
      <c r="BSW39" s="49"/>
      <c r="BSX39" s="67"/>
      <c r="BSY39" s="43"/>
      <c r="BSZ39" s="48"/>
      <c r="BTA39" s="49"/>
      <c r="BTB39" s="49"/>
      <c r="BTC39" s="49"/>
      <c r="BTD39" s="49"/>
      <c r="BTE39" s="49"/>
      <c r="BTF39" s="67"/>
      <c r="BTG39" s="43"/>
      <c r="BTH39" s="48"/>
      <c r="BTI39" s="49"/>
      <c r="BTJ39" s="49"/>
      <c r="BTK39" s="49"/>
      <c r="BTL39" s="49"/>
      <c r="BTM39" s="49"/>
      <c r="BTN39" s="67"/>
      <c r="BTO39" s="68"/>
      <c r="BTP39" s="48"/>
      <c r="BTQ39" s="49"/>
      <c r="BTR39" s="49"/>
      <c r="BTS39" s="49"/>
      <c r="BTT39" s="49"/>
      <c r="BTU39" s="49"/>
      <c r="BTV39" s="67"/>
      <c r="BTW39" s="43"/>
      <c r="BTX39" s="48"/>
      <c r="BTY39" s="49"/>
      <c r="BTZ39" s="49"/>
      <c r="BUA39" s="49"/>
      <c r="BUB39" s="49"/>
      <c r="BUC39" s="49"/>
      <c r="BUD39" s="67"/>
      <c r="BUE39" s="68"/>
      <c r="BUF39" s="48"/>
      <c r="BUG39" s="49"/>
      <c r="BUH39" s="49"/>
      <c r="BUI39" s="49"/>
      <c r="BUJ39" s="49"/>
      <c r="BUK39" s="49"/>
      <c r="BUL39" s="67"/>
      <c r="BUM39" s="68"/>
      <c r="BUN39" s="48"/>
      <c r="BUO39" s="49"/>
      <c r="BUP39" s="49"/>
      <c r="BUQ39" s="49"/>
      <c r="BUR39" s="49"/>
      <c r="BUS39" s="49"/>
      <c r="BUT39" s="67"/>
      <c r="BUU39" s="68"/>
      <c r="BUV39" s="48"/>
      <c r="BUW39" s="49"/>
      <c r="BUX39" s="49"/>
      <c r="BUY39" s="49"/>
      <c r="BUZ39" s="49"/>
      <c r="BVA39" s="49"/>
      <c r="BVB39" s="67"/>
      <c r="BVC39" s="68"/>
      <c r="BVD39" s="48"/>
      <c r="BVE39" s="49"/>
      <c r="BVF39" s="49"/>
      <c r="BVG39" s="49"/>
      <c r="BVH39" s="49"/>
      <c r="BVI39" s="49"/>
      <c r="BVJ39" s="67"/>
      <c r="BVK39" s="68"/>
      <c r="BVL39" s="48"/>
      <c r="BVM39" s="49"/>
      <c r="BVN39" s="49"/>
      <c r="BVO39" s="49"/>
      <c r="BVP39" s="49"/>
      <c r="BVQ39" s="49"/>
      <c r="BVR39" s="67"/>
      <c r="BVS39" s="68"/>
      <c r="BVT39" s="48"/>
      <c r="BVU39" s="49"/>
      <c r="BVV39" s="49"/>
      <c r="BVW39" s="49"/>
      <c r="BVX39" s="49"/>
      <c r="BVY39" s="49"/>
      <c r="BVZ39" s="67"/>
      <c r="BWA39" s="68"/>
      <c r="BWB39" s="48"/>
      <c r="BWC39" s="49"/>
      <c r="BWD39" s="49"/>
      <c r="BWE39" s="49"/>
      <c r="BWF39" s="49"/>
      <c r="BWG39" s="49"/>
      <c r="BWH39" s="67"/>
      <c r="BWI39" s="68"/>
      <c r="BWJ39" s="48"/>
      <c r="BWK39" s="49"/>
      <c r="BWL39" s="49"/>
      <c r="BWM39" s="49"/>
      <c r="BWN39" s="49"/>
      <c r="BWO39" s="49"/>
      <c r="BWP39" s="67"/>
      <c r="BWQ39" s="68"/>
      <c r="BWR39" s="48"/>
      <c r="BWS39" s="49"/>
      <c r="BWT39" s="49"/>
      <c r="BWU39" s="49"/>
      <c r="BWV39" s="49"/>
      <c r="BWW39" s="49"/>
      <c r="BWX39" s="67"/>
      <c r="BWY39" s="68"/>
      <c r="BWZ39" s="48"/>
      <c r="BXA39" s="49"/>
      <c r="BXB39" s="49"/>
      <c r="BXC39" s="49"/>
      <c r="BXD39" s="49"/>
      <c r="BXE39" s="49"/>
      <c r="BXF39" s="67"/>
      <c r="BXG39" s="68"/>
      <c r="BXH39" s="48"/>
      <c r="BXI39" s="49"/>
      <c r="BXJ39" s="49"/>
      <c r="BXK39" s="49"/>
      <c r="BXL39" s="49"/>
      <c r="BXM39" s="49"/>
      <c r="BXN39" s="67"/>
      <c r="BXO39" s="68"/>
      <c r="BXP39" s="48"/>
      <c r="BXQ39" s="49"/>
      <c r="BXR39" s="49"/>
      <c r="BXS39" s="49"/>
      <c r="BXT39" s="49"/>
      <c r="BXU39" s="49"/>
      <c r="BXV39" s="67"/>
      <c r="BXW39" s="68"/>
      <c r="BXX39" s="48"/>
      <c r="BXY39" s="49"/>
      <c r="BXZ39" s="49"/>
      <c r="BYA39" s="49"/>
      <c r="BYB39" s="49"/>
      <c r="BYC39" s="49"/>
      <c r="BYD39" s="67"/>
      <c r="BYE39" s="68"/>
      <c r="BYF39" s="48"/>
      <c r="BYG39" s="49"/>
      <c r="BYH39" s="49"/>
      <c r="BYI39" s="49"/>
      <c r="BYJ39" s="49"/>
      <c r="BYK39" s="49"/>
      <c r="BYL39" s="67"/>
      <c r="BYM39" s="68"/>
      <c r="BYN39" s="48"/>
      <c r="BYO39" s="49"/>
      <c r="BYP39" s="49"/>
      <c r="BYQ39" s="49"/>
      <c r="BYR39" s="49"/>
      <c r="BYS39" s="49"/>
      <c r="BYT39" s="67"/>
      <c r="BYU39" s="68"/>
      <c r="BYV39" s="48"/>
      <c r="BYW39" s="49"/>
      <c r="BYX39" s="49"/>
      <c r="BYY39" s="49"/>
      <c r="BYZ39" s="49"/>
      <c r="BZA39" s="49"/>
      <c r="BZB39" s="67"/>
      <c r="BZC39" s="68"/>
      <c r="BZD39" s="48"/>
      <c r="BZE39" s="49"/>
      <c r="BZF39" s="49"/>
      <c r="BZG39" s="49"/>
      <c r="BZH39" s="49"/>
      <c r="BZI39" s="49"/>
      <c r="BZJ39" s="67"/>
      <c r="BZK39" s="68"/>
      <c r="BZL39" s="48"/>
      <c r="BZM39" s="49"/>
      <c r="BZN39" s="49"/>
      <c r="BZO39" s="49"/>
      <c r="BZP39" s="49"/>
      <c r="BZQ39" s="49"/>
      <c r="BZR39" s="67"/>
      <c r="BZS39" s="68"/>
      <c r="BZT39" s="48"/>
      <c r="BZU39" s="49"/>
      <c r="BZV39" s="49"/>
      <c r="BZW39" s="49"/>
      <c r="BZX39" s="49"/>
      <c r="BZY39" s="49"/>
      <c r="BZZ39" s="67"/>
      <c r="CAA39" s="68"/>
      <c r="CAB39" s="48"/>
      <c r="CAC39" s="49"/>
      <c r="CAD39" s="49"/>
      <c r="CAE39" s="49"/>
      <c r="CAF39" s="49"/>
      <c r="CAG39" s="49"/>
      <c r="CAH39" s="67"/>
      <c r="CAI39" s="68"/>
      <c r="CAJ39" s="48"/>
      <c r="CAK39" s="49"/>
      <c r="CAL39" s="49"/>
      <c r="CAM39" s="49"/>
      <c r="CAN39" s="49"/>
      <c r="CAO39" s="49"/>
      <c r="CAP39" s="67"/>
      <c r="CAQ39" s="68"/>
      <c r="CAR39" s="48"/>
      <c r="CAS39" s="49"/>
      <c r="CAT39" s="49"/>
      <c r="CAU39" s="49"/>
      <c r="CAV39" s="49"/>
      <c r="CAW39" s="49"/>
      <c r="CAX39" s="67"/>
      <c r="CAY39" s="68"/>
      <c r="CAZ39" s="48"/>
      <c r="CBA39" s="49"/>
      <c r="CBB39" s="49"/>
      <c r="CBC39" s="49"/>
      <c r="CBD39" s="49"/>
      <c r="CBE39" s="49"/>
      <c r="CBF39" s="67"/>
      <c r="CBG39" s="68"/>
      <c r="CBH39" s="48"/>
      <c r="CBI39" s="49"/>
      <c r="CBJ39" s="49"/>
      <c r="CBK39" s="49"/>
      <c r="CBL39" s="49"/>
      <c r="CBM39" s="49"/>
      <c r="CBN39" s="67"/>
      <c r="CBO39" s="68"/>
      <c r="CBP39" s="48"/>
      <c r="CBQ39" s="49"/>
      <c r="CBR39" s="49"/>
      <c r="CBS39" s="49"/>
      <c r="CBT39" s="49"/>
      <c r="CBU39" s="49"/>
      <c r="CBV39" s="67"/>
      <c r="CBW39" s="68"/>
      <c r="CBX39" s="48"/>
      <c r="CBY39" s="49"/>
      <c r="CBZ39" s="49"/>
      <c r="CCA39" s="49"/>
      <c r="CCB39" s="49"/>
      <c r="CCC39" s="49"/>
      <c r="CCD39" s="67"/>
      <c r="CCE39" s="68"/>
      <c r="CCF39" s="48"/>
      <c r="CCG39" s="49"/>
      <c r="CCH39" s="49"/>
      <c r="CCI39" s="49"/>
      <c r="CCJ39" s="49"/>
      <c r="CCK39" s="49"/>
      <c r="CCL39" s="67"/>
      <c r="CCM39" s="68"/>
      <c r="CCN39" s="48"/>
      <c r="CCO39" s="49"/>
      <c r="CCP39" s="49"/>
      <c r="CCQ39" s="49"/>
      <c r="CCR39" s="49"/>
      <c r="CCS39" s="49"/>
      <c r="CCT39" s="67"/>
      <c r="CCU39" s="68"/>
      <c r="CCV39" s="48"/>
      <c r="CCW39" s="49"/>
      <c r="CCX39" s="49"/>
      <c r="CCY39" s="49"/>
      <c r="CCZ39" s="49"/>
      <c r="CDA39" s="49"/>
      <c r="CDB39" s="67"/>
      <c r="CDC39" s="68"/>
      <c r="CDD39" s="48"/>
      <c r="CDE39" s="49"/>
      <c r="CDF39" s="49"/>
      <c r="CDG39" s="49"/>
      <c r="CDH39" s="49"/>
      <c r="CDI39" s="49"/>
      <c r="CDJ39" s="67"/>
      <c r="CDK39" s="68"/>
      <c r="CDL39" s="48"/>
      <c r="CDM39" s="49"/>
      <c r="CDN39" s="49"/>
      <c r="CDO39" s="49"/>
      <c r="CDP39" s="49"/>
      <c r="CDQ39" s="49"/>
      <c r="CDR39" s="67"/>
      <c r="CDS39" s="68"/>
      <c r="CDT39" s="48"/>
      <c r="CDU39" s="49"/>
      <c r="CDV39" s="49"/>
      <c r="CDW39" s="49"/>
      <c r="CDX39" s="49"/>
      <c r="CDY39" s="49"/>
      <c r="CDZ39" s="67"/>
      <c r="CEA39" s="68"/>
      <c r="CEB39" s="48"/>
      <c r="CEC39" s="49"/>
      <c r="CED39" s="49"/>
      <c r="CEE39" s="49"/>
      <c r="CEF39" s="49"/>
      <c r="CEG39" s="49"/>
      <c r="CEH39" s="67"/>
      <c r="CEI39" s="68"/>
      <c r="CEJ39" s="48"/>
      <c r="CEK39" s="49"/>
      <c r="CEL39" s="49"/>
      <c r="CEM39" s="49"/>
      <c r="CEN39" s="49"/>
      <c r="CEO39" s="49"/>
      <c r="CEP39" s="67"/>
      <c r="CEQ39" s="68"/>
      <c r="CER39" s="48"/>
      <c r="CES39" s="49"/>
      <c r="CET39" s="49"/>
      <c r="CEU39" s="49"/>
      <c r="CEV39" s="49"/>
      <c r="CEW39" s="49"/>
      <c r="CEX39" s="67"/>
      <c r="CEY39" s="68"/>
      <c r="CEZ39" s="48"/>
      <c r="CFA39" s="49"/>
      <c r="CFB39" s="49"/>
      <c r="CFC39" s="49"/>
      <c r="CFD39" s="49"/>
      <c r="CFE39" s="49"/>
      <c r="CFF39" s="67"/>
      <c r="CFG39" s="68"/>
      <c r="CFH39" s="48"/>
      <c r="CFI39" s="49"/>
      <c r="CFJ39" s="49"/>
      <c r="CFK39" s="49"/>
      <c r="CFL39" s="49"/>
      <c r="CFM39" s="49"/>
      <c r="CFN39" s="67">
        <f t="shared" si="1659"/>
        <v>0</v>
      </c>
      <c r="CFO39" s="68">
        <f t="shared" si="1660"/>
        <v>0</v>
      </c>
      <c r="CFP39" s="48"/>
      <c r="CFQ39" s="49"/>
      <c r="CFR39" s="49"/>
      <c r="CFS39" s="49"/>
      <c r="CFT39" s="49"/>
      <c r="CFU39" s="49"/>
      <c r="CFV39" s="67">
        <f t="shared" si="1661"/>
        <v>0</v>
      </c>
      <c r="CFW39" s="68">
        <f t="shared" si="1662"/>
        <v>0</v>
      </c>
      <c r="CFX39" s="48"/>
      <c r="CFY39" s="49"/>
      <c r="CFZ39" s="49"/>
      <c r="CGA39" s="49"/>
      <c r="CGB39" s="49"/>
      <c r="CGC39" s="49"/>
      <c r="CGD39" s="67">
        <f t="shared" si="1663"/>
        <v>0</v>
      </c>
      <c r="CGE39" s="68">
        <f t="shared" si="1664"/>
        <v>0</v>
      </c>
      <c r="CGF39" s="48"/>
      <c r="CGG39" s="49"/>
      <c r="CGH39" s="49"/>
      <c r="CGI39" s="49"/>
      <c r="CGJ39" s="49"/>
      <c r="CGK39" s="49"/>
      <c r="CGL39" s="67">
        <f t="shared" si="1665"/>
        <v>0</v>
      </c>
      <c r="CGM39" s="68">
        <f t="shared" si="1666"/>
        <v>0</v>
      </c>
      <c r="CGN39" s="48"/>
      <c r="CGO39" s="49"/>
      <c r="CGP39" s="49"/>
      <c r="CGQ39" s="49"/>
      <c r="CGR39" s="49"/>
      <c r="CGS39" s="49"/>
      <c r="CGT39" s="67">
        <f t="shared" si="1667"/>
        <v>0</v>
      </c>
      <c r="CGU39" s="68">
        <f t="shared" si="1668"/>
        <v>0</v>
      </c>
      <c r="CGV39" s="48"/>
      <c r="CGW39" s="49"/>
      <c r="CGX39" s="49"/>
      <c r="CGY39" s="49"/>
      <c r="CGZ39" s="49"/>
      <c r="CHA39" s="49"/>
      <c r="CHB39" s="67">
        <f t="shared" si="1669"/>
        <v>0</v>
      </c>
      <c r="CHC39" s="68">
        <f t="shared" si="1670"/>
        <v>0</v>
      </c>
      <c r="CHD39" s="48">
        <v>496</v>
      </c>
      <c r="CHE39" s="49"/>
      <c r="CHF39" s="49"/>
      <c r="CHG39" s="49"/>
      <c r="CHH39" s="49"/>
      <c r="CHI39" s="49"/>
      <c r="CHJ39" s="67">
        <f t="shared" si="1671"/>
        <v>496</v>
      </c>
      <c r="CHK39" s="68">
        <f t="shared" si="1672"/>
        <v>82.666666666666671</v>
      </c>
      <c r="CHL39" s="48"/>
      <c r="CHM39" s="49"/>
      <c r="CHN39" s="49"/>
      <c r="CHO39" s="49"/>
      <c r="CHP39" s="49">
        <v>1455</v>
      </c>
      <c r="CHQ39" s="49"/>
      <c r="CHR39" s="67">
        <f t="shared" si="1673"/>
        <v>1455</v>
      </c>
      <c r="CHS39" s="68">
        <f t="shared" si="1674"/>
        <v>242.5</v>
      </c>
      <c r="CHT39" s="48"/>
      <c r="CHU39" s="49"/>
      <c r="CHV39" s="49"/>
      <c r="CHW39" s="49">
        <v>896</v>
      </c>
      <c r="CHX39" s="49"/>
      <c r="CHY39" s="49"/>
      <c r="CHZ39" s="67">
        <f t="shared" si="1675"/>
        <v>896</v>
      </c>
      <c r="CIA39" s="68">
        <f t="shared" si="1676"/>
        <v>149.33333333333334</v>
      </c>
      <c r="CIB39" s="48"/>
      <c r="CIC39" s="49">
        <v>1777</v>
      </c>
      <c r="CID39" s="49"/>
      <c r="CIE39" s="49">
        <v>1290</v>
      </c>
      <c r="CIF39" s="49"/>
      <c r="CIG39" s="49"/>
      <c r="CIH39" s="67">
        <f t="shared" si="1677"/>
        <v>3067</v>
      </c>
      <c r="CII39" s="68">
        <f t="shared" si="1678"/>
        <v>511.16666666666669</v>
      </c>
      <c r="CIJ39" s="48"/>
      <c r="CIK39" s="49"/>
      <c r="CIL39" s="49"/>
      <c r="CIM39" s="49"/>
      <c r="CIN39" s="49"/>
      <c r="CIO39" s="49">
        <v>503</v>
      </c>
      <c r="CIP39" s="67">
        <f t="shared" si="1679"/>
        <v>503</v>
      </c>
      <c r="CIQ39" s="68">
        <f t="shared" si="1680"/>
        <v>83.833333333333329</v>
      </c>
      <c r="CIR39" s="48"/>
      <c r="CIS39" s="49"/>
      <c r="CIT39" s="49"/>
      <c r="CIU39" s="49"/>
      <c r="CIV39" s="49"/>
      <c r="CIW39" s="49"/>
      <c r="CIX39" s="67">
        <f t="shared" si="1681"/>
        <v>0</v>
      </c>
      <c r="CIY39" s="68">
        <f t="shared" si="1682"/>
        <v>0</v>
      </c>
      <c r="CIZ39" s="63"/>
      <c r="CJA39" s="64"/>
      <c r="CJB39" s="64">
        <v>818</v>
      </c>
      <c r="CJC39" s="64"/>
      <c r="CJD39" s="64"/>
      <c r="CJE39" s="64">
        <v>4</v>
      </c>
      <c r="CJF39" s="67">
        <f t="shared" si="1683"/>
        <v>822</v>
      </c>
      <c r="CJG39" s="68">
        <f t="shared" si="1684"/>
        <v>137</v>
      </c>
      <c r="CJH39" s="48"/>
      <c r="CJI39" s="49">
        <v>1502</v>
      </c>
      <c r="CJJ39" s="49"/>
      <c r="CJK39" s="49">
        <v>1625</v>
      </c>
      <c r="CJL39" s="49"/>
      <c r="CJM39" s="49"/>
      <c r="CJN39" s="67">
        <f t="shared" si="1685"/>
        <v>3127</v>
      </c>
      <c r="CJO39" s="184">
        <f t="shared" si="1686"/>
        <v>521.16666666666663</v>
      </c>
      <c r="CJP39" s="48"/>
      <c r="CJQ39" s="49">
        <v>659</v>
      </c>
      <c r="CJR39" s="49"/>
      <c r="CJS39" s="49">
        <v>998</v>
      </c>
      <c r="CJT39" s="49"/>
      <c r="CJU39" s="49"/>
      <c r="CJV39" s="67">
        <f t="shared" si="1687"/>
        <v>1657</v>
      </c>
      <c r="CJW39" s="68">
        <f t="shared" si="1688"/>
        <v>276.16666666666669</v>
      </c>
      <c r="CJX39" s="48"/>
      <c r="CJY39" s="49"/>
      <c r="CJZ39" s="49"/>
      <c r="CKA39" s="49">
        <v>1591</v>
      </c>
      <c r="CKB39" s="49"/>
      <c r="CKC39" s="49"/>
      <c r="CKD39" s="67">
        <f t="shared" si="2426"/>
        <v>1591</v>
      </c>
      <c r="CKE39" s="68">
        <f t="shared" si="1689"/>
        <v>265.16666666666669</v>
      </c>
      <c r="CKF39" s="48"/>
      <c r="CKG39" s="49"/>
      <c r="CKH39" s="49"/>
      <c r="CKI39" s="49"/>
      <c r="CKJ39" s="49"/>
      <c r="CKK39" s="49">
        <v>1315</v>
      </c>
      <c r="CKL39" s="67">
        <f t="shared" si="1690"/>
        <v>1315</v>
      </c>
      <c r="CKM39" s="68">
        <f t="shared" si="1691"/>
        <v>219.16666666666666</v>
      </c>
      <c r="CKN39" s="48"/>
      <c r="CKO39" s="49">
        <v>1662</v>
      </c>
      <c r="CKP39" s="49"/>
      <c r="CKQ39" s="49"/>
      <c r="CKR39" s="49"/>
      <c r="CKS39" s="47"/>
      <c r="CKT39" s="67">
        <f t="shared" si="1692"/>
        <v>1662</v>
      </c>
      <c r="CKU39" s="68">
        <f t="shared" si="1693"/>
        <v>277</v>
      </c>
      <c r="CKV39" s="48">
        <v>49</v>
      </c>
      <c r="CKW39" s="49">
        <v>2298</v>
      </c>
      <c r="CKX39" s="49"/>
      <c r="CKY39" s="49"/>
      <c r="CKZ39" s="49"/>
      <c r="CLA39" s="49"/>
      <c r="CLB39" s="67">
        <f t="shared" si="1694"/>
        <v>2347</v>
      </c>
      <c r="CLC39" s="68">
        <f t="shared" si="1695"/>
        <v>391.16666666666669</v>
      </c>
      <c r="CLD39" s="48"/>
      <c r="CLE39" s="49"/>
      <c r="CLF39" s="49"/>
      <c r="CLG39" s="49"/>
      <c r="CLH39" s="49"/>
      <c r="CLI39" s="49"/>
      <c r="CLJ39" s="67">
        <f t="shared" si="1696"/>
        <v>0</v>
      </c>
      <c r="CLK39" s="68">
        <f t="shared" si="1697"/>
        <v>0</v>
      </c>
      <c r="CLL39" s="48"/>
      <c r="CLM39" s="49"/>
      <c r="CLN39" s="49"/>
      <c r="CLO39" s="49">
        <v>666</v>
      </c>
      <c r="CLP39" s="49"/>
      <c r="CLQ39" s="49">
        <v>110</v>
      </c>
      <c r="CLR39" s="67">
        <f t="shared" si="1698"/>
        <v>776</v>
      </c>
      <c r="CLS39" s="68">
        <f t="shared" si="1699"/>
        <v>129.33333333333334</v>
      </c>
      <c r="CLT39" s="48"/>
      <c r="CLU39" s="49"/>
      <c r="CLV39" s="49"/>
      <c r="CLW39" s="49">
        <v>1302</v>
      </c>
      <c r="CLX39" s="49"/>
      <c r="CLY39" s="49"/>
      <c r="CLZ39" s="67">
        <f t="shared" si="1700"/>
        <v>1302</v>
      </c>
      <c r="CMA39" s="68">
        <f t="shared" si="1701"/>
        <v>217</v>
      </c>
      <c r="CMB39" s="48"/>
      <c r="CMC39" s="49"/>
      <c r="CMD39" s="49">
        <v>1312</v>
      </c>
      <c r="CME39" s="49"/>
      <c r="CMF39" s="49">
        <v>441</v>
      </c>
      <c r="CMG39" s="49"/>
      <c r="CMH39" s="67">
        <f t="shared" si="1702"/>
        <v>1753</v>
      </c>
      <c r="CMI39" s="68">
        <f t="shared" si="1703"/>
        <v>292.16666666666669</v>
      </c>
      <c r="CMJ39" s="48">
        <v>786</v>
      </c>
      <c r="CMK39" s="49"/>
      <c r="CML39" s="49"/>
      <c r="CMM39" s="49">
        <v>1201</v>
      </c>
      <c r="CMN39" s="49"/>
      <c r="CMO39" s="49"/>
      <c r="CMP39" s="67">
        <f t="shared" si="1704"/>
        <v>1987</v>
      </c>
      <c r="CMQ39" s="68">
        <f t="shared" si="1705"/>
        <v>331.16666666666669</v>
      </c>
      <c r="CMR39" s="48"/>
      <c r="CMS39" s="49"/>
      <c r="CMT39" s="49"/>
      <c r="CMU39" s="49">
        <v>1307</v>
      </c>
      <c r="CMV39" s="49"/>
      <c r="CMW39" s="49"/>
      <c r="CMX39" s="67">
        <f t="shared" si="1706"/>
        <v>1307</v>
      </c>
      <c r="CMY39" s="68">
        <f t="shared" si="1707"/>
        <v>217.83333333333334</v>
      </c>
      <c r="CMZ39" s="48">
        <v>440</v>
      </c>
      <c r="CNA39" s="49"/>
      <c r="CNB39" s="49"/>
      <c r="CNC39" s="49">
        <v>987</v>
      </c>
      <c r="CND39" s="49"/>
      <c r="CNE39" s="49"/>
      <c r="CNF39" s="67">
        <f t="shared" si="1708"/>
        <v>1427</v>
      </c>
      <c r="CNG39" s="68">
        <f t="shared" si="1709"/>
        <v>237.83333333333334</v>
      </c>
      <c r="CNH39" s="48"/>
      <c r="CNI39" s="49">
        <v>440</v>
      </c>
      <c r="CNJ39" s="49"/>
      <c r="CNK39" s="49"/>
      <c r="CNL39" s="49">
        <v>1818</v>
      </c>
      <c r="CNM39" s="49"/>
      <c r="CNN39" s="67">
        <f t="shared" si="1710"/>
        <v>2258</v>
      </c>
      <c r="CNO39" s="68">
        <f t="shared" si="1711"/>
        <v>376.33333333333331</v>
      </c>
      <c r="CNP39" s="48"/>
      <c r="CNQ39" s="49">
        <v>442</v>
      </c>
      <c r="CNR39" s="49"/>
      <c r="CNS39" s="49"/>
      <c r="CNT39" s="49"/>
      <c r="CNU39" s="49">
        <v>1994</v>
      </c>
      <c r="CNV39" s="67">
        <f t="shared" si="1712"/>
        <v>2436</v>
      </c>
      <c r="CNW39" s="68">
        <f t="shared" si="1713"/>
        <v>406</v>
      </c>
      <c r="CNX39" s="48"/>
      <c r="CNY39" s="49"/>
      <c r="CNZ39" s="49">
        <v>863</v>
      </c>
      <c r="COA39" s="49"/>
      <c r="COB39" s="49"/>
      <c r="COC39" s="49"/>
      <c r="COD39" s="67">
        <f t="shared" si="1714"/>
        <v>863</v>
      </c>
      <c r="COE39" s="68">
        <f t="shared" si="1715"/>
        <v>143.83333333333334</v>
      </c>
      <c r="COF39" s="48"/>
      <c r="COG39" s="49"/>
      <c r="COH39" s="49"/>
      <c r="COI39" s="49">
        <v>1837</v>
      </c>
      <c r="COJ39" s="49"/>
      <c r="COK39" s="49"/>
      <c r="COL39" s="67">
        <f t="shared" si="1716"/>
        <v>1837</v>
      </c>
      <c r="COM39" s="68">
        <f t="shared" si="1717"/>
        <v>306.16666666666669</v>
      </c>
      <c r="CON39" s="48"/>
      <c r="COO39" s="49"/>
      <c r="COP39" s="49">
        <v>432</v>
      </c>
      <c r="COQ39" s="49">
        <v>1035</v>
      </c>
      <c r="COR39" s="49"/>
      <c r="COS39" s="49"/>
      <c r="COT39" s="67">
        <f t="shared" si="1718"/>
        <v>1467</v>
      </c>
      <c r="COU39" s="68">
        <f t="shared" si="1719"/>
        <v>244.5</v>
      </c>
      <c r="COV39" s="48">
        <v>801</v>
      </c>
      <c r="COW39" s="49"/>
      <c r="COX39" s="49"/>
      <c r="COY39" s="49">
        <v>220</v>
      </c>
      <c r="COZ39" s="49"/>
      <c r="CPA39" s="49">
        <v>0</v>
      </c>
      <c r="CPB39" s="67">
        <f t="shared" si="1720"/>
        <v>1021</v>
      </c>
      <c r="CPC39" s="68">
        <f t="shared" si="1721"/>
        <v>170.16666666666666</v>
      </c>
      <c r="CPD39" s="48"/>
      <c r="CPE39" s="49">
        <v>1407</v>
      </c>
      <c r="CPF39" s="49">
        <v>0</v>
      </c>
      <c r="CPG39" s="49">
        <v>0</v>
      </c>
      <c r="CPH39" s="49">
        <v>0</v>
      </c>
      <c r="CPI39" s="49">
        <v>0</v>
      </c>
      <c r="CPJ39" s="67">
        <f t="shared" si="1722"/>
        <v>1407</v>
      </c>
      <c r="CPK39" s="68">
        <f t="shared" si="1723"/>
        <v>234.5</v>
      </c>
      <c r="CPL39" s="48"/>
      <c r="CPM39" s="49">
        <v>0</v>
      </c>
      <c r="CPN39" s="49">
        <v>1370</v>
      </c>
      <c r="CPO39" s="49"/>
      <c r="CPP39" s="49">
        <v>0</v>
      </c>
      <c r="CPQ39" s="49"/>
      <c r="CPR39" s="67">
        <f t="shared" si="1724"/>
        <v>1370</v>
      </c>
      <c r="CPS39" s="68">
        <f t="shared" si="1725"/>
        <v>228.33333333333334</v>
      </c>
      <c r="CPT39" s="48">
        <v>0</v>
      </c>
      <c r="CPU39" s="49">
        <v>1140</v>
      </c>
      <c r="CPV39" s="49">
        <v>0</v>
      </c>
      <c r="CPW39" s="49"/>
      <c r="CPX39" s="49">
        <v>0</v>
      </c>
      <c r="CPY39" s="49">
        <v>0</v>
      </c>
      <c r="CPZ39" s="67">
        <f t="shared" si="1726"/>
        <v>1140</v>
      </c>
      <c r="CQA39" s="68">
        <f t="shared" si="1727"/>
        <v>190</v>
      </c>
      <c r="CQB39" s="48">
        <v>440</v>
      </c>
      <c r="CQC39" s="49">
        <v>117</v>
      </c>
      <c r="CQD39" s="49">
        <v>59</v>
      </c>
      <c r="CQE39" s="49">
        <v>0</v>
      </c>
      <c r="CQF39" s="49">
        <v>770</v>
      </c>
      <c r="CQG39" s="49">
        <v>251</v>
      </c>
      <c r="CQH39" s="67">
        <f t="shared" si="1728"/>
        <v>1637</v>
      </c>
      <c r="CQI39" s="68">
        <f t="shared" si="1729"/>
        <v>272.83333333333331</v>
      </c>
      <c r="CQJ39" s="82">
        <v>0</v>
      </c>
      <c r="CQK39" s="83">
        <v>0</v>
      </c>
      <c r="CQL39" s="83">
        <v>0</v>
      </c>
      <c r="CQM39" s="83">
        <v>996</v>
      </c>
      <c r="CQN39" s="83"/>
      <c r="CQO39" s="83"/>
      <c r="CQP39" s="67">
        <f t="shared" si="1730"/>
        <v>996</v>
      </c>
      <c r="CQQ39" s="68">
        <f t="shared" si="1731"/>
        <v>166</v>
      </c>
      <c r="CQR39" s="239"/>
      <c r="CQS39" s="1">
        <v>0</v>
      </c>
      <c r="CQT39" s="1">
        <v>0</v>
      </c>
      <c r="CQU39" s="1">
        <v>0</v>
      </c>
      <c r="CQV39" s="1">
        <v>0</v>
      </c>
      <c r="CQW39" s="1"/>
      <c r="CQX39" s="67">
        <f t="shared" si="1732"/>
        <v>0</v>
      </c>
      <c r="CQY39" s="68">
        <f t="shared" si="1733"/>
        <v>0</v>
      </c>
      <c r="CQZ39" s="48">
        <v>660</v>
      </c>
      <c r="CRA39" s="49"/>
      <c r="CRB39" s="49">
        <v>0</v>
      </c>
      <c r="CRC39" s="49">
        <v>0</v>
      </c>
      <c r="CRD39" s="49">
        <v>0</v>
      </c>
      <c r="CRE39" s="49">
        <v>0</v>
      </c>
      <c r="CRF39" s="67">
        <f t="shared" si="1734"/>
        <v>660</v>
      </c>
      <c r="CRG39" s="68">
        <f t="shared" si="1735"/>
        <v>110</v>
      </c>
      <c r="CRH39" s="48">
        <v>451</v>
      </c>
      <c r="CRI39" s="49">
        <v>441</v>
      </c>
      <c r="CRJ39" s="49">
        <v>0</v>
      </c>
      <c r="CRK39" s="49">
        <v>0</v>
      </c>
      <c r="CRL39" s="49">
        <v>0</v>
      </c>
      <c r="CRM39" s="49">
        <v>0</v>
      </c>
      <c r="CRN39" s="67">
        <f t="shared" si="1736"/>
        <v>892</v>
      </c>
      <c r="CRO39" s="68">
        <f t="shared" si="1737"/>
        <v>148.66666666666666</v>
      </c>
      <c r="CRP39" s="48"/>
      <c r="CRQ39" s="49">
        <v>0</v>
      </c>
      <c r="CRR39" s="49">
        <v>3</v>
      </c>
      <c r="CRS39" s="49">
        <v>0</v>
      </c>
      <c r="CRT39" s="49">
        <v>693</v>
      </c>
      <c r="CRU39" s="49">
        <v>382</v>
      </c>
      <c r="CRV39" s="47">
        <f t="shared" si="1738"/>
        <v>1078</v>
      </c>
      <c r="CRW39" s="68">
        <f t="shared" si="1739"/>
        <v>179.66666666666666</v>
      </c>
      <c r="CRX39" s="48">
        <v>0</v>
      </c>
      <c r="CRY39" s="49">
        <v>111</v>
      </c>
      <c r="CRZ39" s="49">
        <v>0</v>
      </c>
      <c r="CSA39" s="49">
        <v>0</v>
      </c>
      <c r="CSB39" s="49">
        <v>0</v>
      </c>
      <c r="CSC39" s="49">
        <v>0</v>
      </c>
      <c r="CSD39" s="67">
        <f t="shared" si="1740"/>
        <v>111</v>
      </c>
      <c r="CSE39" s="68">
        <f t="shared" si="1741"/>
        <v>18.5</v>
      </c>
      <c r="CSF39" s="48">
        <v>0</v>
      </c>
      <c r="CSG39" s="49">
        <v>219</v>
      </c>
      <c r="CSH39" s="49">
        <v>0</v>
      </c>
      <c r="CSI39" s="49">
        <v>550</v>
      </c>
      <c r="CSJ39" s="49">
        <v>101</v>
      </c>
      <c r="CSK39" s="360">
        <f>SUMIF(SUMPK!$B:$B,$B:$B,SUMPK!$O:$O)</f>
        <v>0</v>
      </c>
      <c r="CSL39" s="64">
        <f t="shared" si="1742"/>
        <v>870</v>
      </c>
      <c r="CSM39" s="68">
        <f t="shared" si="1743"/>
        <v>145</v>
      </c>
      <c r="CSN39" s="48">
        <v>0</v>
      </c>
      <c r="CSO39" s="49">
        <v>0</v>
      </c>
      <c r="CSP39" s="49">
        <v>0</v>
      </c>
      <c r="CSQ39" s="49"/>
      <c r="CSR39" s="49">
        <v>399</v>
      </c>
      <c r="CSS39" s="49">
        <v>0</v>
      </c>
      <c r="CST39" s="64">
        <f t="shared" si="1744"/>
        <v>399</v>
      </c>
      <c r="CSU39" s="68">
        <f t="shared" si="1745"/>
        <v>66.5</v>
      </c>
      <c r="CSV39" s="48">
        <v>0</v>
      </c>
      <c r="CSW39" s="49">
        <v>1631</v>
      </c>
      <c r="CSX39" s="49">
        <v>0</v>
      </c>
      <c r="CSY39" s="49">
        <v>0</v>
      </c>
      <c r="CSZ39" s="49">
        <v>0</v>
      </c>
      <c r="CTA39" s="49">
        <v>674</v>
      </c>
      <c r="CTB39" s="64">
        <f t="shared" si="1746"/>
        <v>2305</v>
      </c>
      <c r="CTC39" s="68">
        <f t="shared" si="1747"/>
        <v>384.16666666666669</v>
      </c>
      <c r="CTD39" s="48">
        <v>0</v>
      </c>
      <c r="CTE39" s="49">
        <v>0</v>
      </c>
      <c r="CTF39" s="49">
        <v>220</v>
      </c>
      <c r="CTG39" s="49">
        <v>0</v>
      </c>
      <c r="CTH39" s="49"/>
      <c r="CTI39" s="49"/>
      <c r="CTJ39" s="64">
        <f t="shared" si="1748"/>
        <v>220</v>
      </c>
      <c r="CTK39" s="68">
        <f t="shared" si="1749"/>
        <v>36.666666666666664</v>
      </c>
      <c r="CTL39" s="48">
        <v>0</v>
      </c>
      <c r="CTM39" s="49">
        <v>0</v>
      </c>
      <c r="CTN39" s="49"/>
      <c r="CTO39" s="49"/>
      <c r="CTP39" s="49">
        <v>218</v>
      </c>
      <c r="CTQ39" s="49"/>
      <c r="CTR39" s="64">
        <f t="shared" si="1750"/>
        <v>218</v>
      </c>
      <c r="CTS39" s="68">
        <f t="shared" si="1751"/>
        <v>36.333333333333336</v>
      </c>
      <c r="CTT39" s="48"/>
      <c r="CTU39" s="49">
        <v>0</v>
      </c>
      <c r="CTV39" s="49">
        <v>475</v>
      </c>
      <c r="CTW39" s="49"/>
      <c r="CTX39" s="49"/>
      <c r="CTY39" s="49">
        <v>1019</v>
      </c>
      <c r="CTZ39" s="64">
        <f t="shared" si="1752"/>
        <v>1494</v>
      </c>
      <c r="CUA39" s="68">
        <f t="shared" si="1753"/>
        <v>249</v>
      </c>
      <c r="CUB39" s="48"/>
      <c r="CUC39" s="49"/>
      <c r="CUD39" s="49">
        <v>220</v>
      </c>
      <c r="CUE39" s="49"/>
      <c r="CUF39" s="49"/>
      <c r="CUG39" s="49"/>
      <c r="CUH39" s="64">
        <f t="shared" si="1754"/>
        <v>220</v>
      </c>
      <c r="CUI39" s="68">
        <f t="shared" si="1755"/>
        <v>36.666666666666664</v>
      </c>
      <c r="CUJ39" s="48"/>
      <c r="CUK39" s="49"/>
      <c r="CUL39" s="49">
        <f>242+744</f>
        <v>986</v>
      </c>
      <c r="CUM39" s="49">
        <v>0</v>
      </c>
      <c r="CUN39" s="49">
        <v>0</v>
      </c>
      <c r="CUO39" s="49">
        <v>0</v>
      </c>
      <c r="CUP39" s="64">
        <f t="shared" si="1756"/>
        <v>986</v>
      </c>
      <c r="CUQ39" s="68">
        <f t="shared" si="1757"/>
        <v>164.33333333333334</v>
      </c>
      <c r="CUR39" s="48">
        <v>0</v>
      </c>
      <c r="CUS39" s="49"/>
      <c r="CUT39" s="49"/>
      <c r="CUU39" s="49">
        <v>220</v>
      </c>
      <c r="CUV39" s="49">
        <v>0</v>
      </c>
      <c r="CUW39" s="49">
        <v>0</v>
      </c>
      <c r="CUX39" s="64">
        <f t="shared" si="1758"/>
        <v>220</v>
      </c>
      <c r="CUY39" s="68">
        <f t="shared" si="1759"/>
        <v>36.666666666666664</v>
      </c>
      <c r="CUZ39" s="48">
        <v>0</v>
      </c>
      <c r="CVA39" s="49">
        <v>0</v>
      </c>
      <c r="CVB39" s="49"/>
      <c r="CVC39" s="49">
        <v>0</v>
      </c>
      <c r="CVD39" s="49">
        <v>0</v>
      </c>
      <c r="CVE39" s="49">
        <v>329</v>
      </c>
      <c r="CVF39" s="64">
        <f t="shared" si="1760"/>
        <v>329</v>
      </c>
      <c r="CVG39" s="68">
        <f t="shared" si="1761"/>
        <v>54.833333333333336</v>
      </c>
      <c r="CVH39" s="48">
        <v>0</v>
      </c>
      <c r="CVI39" s="49">
        <v>796</v>
      </c>
      <c r="CVJ39" s="49">
        <v>101</v>
      </c>
      <c r="CVK39" s="49">
        <v>69</v>
      </c>
      <c r="CVL39" s="49">
        <v>0</v>
      </c>
      <c r="CVM39" s="49"/>
      <c r="CVN39" s="64">
        <f t="shared" si="1762"/>
        <v>966</v>
      </c>
      <c r="CVO39" s="68">
        <f t="shared" si="1763"/>
        <v>161</v>
      </c>
      <c r="CVP39" s="48">
        <v>0</v>
      </c>
      <c r="CVQ39" s="49">
        <v>0</v>
      </c>
      <c r="CVR39" s="49">
        <v>0</v>
      </c>
      <c r="CVS39" s="49">
        <v>353</v>
      </c>
      <c r="CVT39" s="49">
        <v>0</v>
      </c>
      <c r="CVU39" s="49">
        <v>380</v>
      </c>
      <c r="CVV39" s="64">
        <f t="shared" si="1764"/>
        <v>733</v>
      </c>
      <c r="CVW39" s="68">
        <f t="shared" si="1765"/>
        <v>122.16666666666667</v>
      </c>
      <c r="CVX39" s="48">
        <v>500</v>
      </c>
      <c r="CVY39" s="49">
        <v>0</v>
      </c>
      <c r="CVZ39" s="49">
        <v>0</v>
      </c>
      <c r="CWA39" s="49">
        <v>0</v>
      </c>
      <c r="CWB39" s="49">
        <v>0</v>
      </c>
      <c r="CWC39" s="49">
        <v>0</v>
      </c>
      <c r="CWD39" s="64">
        <f t="shared" si="1766"/>
        <v>500</v>
      </c>
      <c r="CWE39" s="68">
        <f t="shared" si="1767"/>
        <v>83.333333333333329</v>
      </c>
      <c r="CWF39" s="48">
        <v>0</v>
      </c>
      <c r="CWG39" s="49">
        <v>111</v>
      </c>
      <c r="CWH39" s="49">
        <v>0</v>
      </c>
      <c r="CWI39" s="49">
        <v>1364</v>
      </c>
      <c r="CWJ39" s="49">
        <v>0</v>
      </c>
      <c r="CWK39" s="49"/>
      <c r="CWL39" s="64">
        <f t="shared" si="1768"/>
        <v>1475</v>
      </c>
      <c r="CWM39" s="68">
        <f t="shared" si="1769"/>
        <v>245.83333333333334</v>
      </c>
      <c r="CWN39" s="48">
        <v>0</v>
      </c>
      <c r="CWO39" s="49">
        <v>0</v>
      </c>
      <c r="CWP39" s="49">
        <v>0</v>
      </c>
      <c r="CWQ39" s="49">
        <v>220</v>
      </c>
      <c r="CWR39" s="49">
        <v>0</v>
      </c>
      <c r="CWS39" s="49">
        <v>0</v>
      </c>
      <c r="CWT39" s="64">
        <f t="shared" si="1770"/>
        <v>220</v>
      </c>
      <c r="CWU39" s="68">
        <f t="shared" si="1771"/>
        <v>36.666666666666664</v>
      </c>
      <c r="CWV39" s="48">
        <v>1977</v>
      </c>
      <c r="CWW39" s="49">
        <v>0</v>
      </c>
      <c r="CWX39" s="49">
        <v>0</v>
      </c>
      <c r="CWY39" s="49"/>
      <c r="CWZ39" s="49">
        <v>0</v>
      </c>
      <c r="CXA39" s="49">
        <v>401</v>
      </c>
      <c r="CXB39" s="127">
        <f t="shared" si="1772"/>
        <v>2378</v>
      </c>
      <c r="CXC39" s="43">
        <f t="shared" si="1773"/>
        <v>396.33333333333331</v>
      </c>
      <c r="CXD39" s="48">
        <v>0</v>
      </c>
      <c r="CXE39" s="49">
        <v>322</v>
      </c>
      <c r="CXF39" s="49">
        <v>0</v>
      </c>
      <c r="CXG39" s="49">
        <v>0</v>
      </c>
      <c r="CXH39" s="49">
        <v>401</v>
      </c>
      <c r="CXI39" s="49">
        <v>0</v>
      </c>
      <c r="CXJ39" s="127">
        <f t="shared" si="1774"/>
        <v>723</v>
      </c>
      <c r="CXK39" s="43">
        <f t="shared" si="1775"/>
        <v>120.5</v>
      </c>
      <c r="CXL39" s="48">
        <v>0</v>
      </c>
      <c r="CXM39" s="49">
        <v>1036</v>
      </c>
      <c r="CXN39" s="49">
        <v>0</v>
      </c>
      <c r="CXO39" s="49">
        <v>0</v>
      </c>
      <c r="CXP39" s="49">
        <v>0</v>
      </c>
      <c r="CXQ39" s="49">
        <v>0</v>
      </c>
      <c r="CXR39" s="127">
        <f t="shared" si="1776"/>
        <v>1036</v>
      </c>
      <c r="CXS39" s="43">
        <f t="shared" si="1777"/>
        <v>172.66666666666666</v>
      </c>
      <c r="CXT39" s="48">
        <v>998</v>
      </c>
      <c r="CXU39" s="49">
        <v>0</v>
      </c>
      <c r="CXV39" s="49">
        <v>0</v>
      </c>
      <c r="CXW39" s="49"/>
      <c r="CXX39" s="49">
        <v>1610</v>
      </c>
      <c r="CXY39" s="49">
        <v>0</v>
      </c>
      <c r="CXZ39" s="127">
        <f t="shared" si="1778"/>
        <v>2608</v>
      </c>
      <c r="CYA39" s="43">
        <f t="shared" si="1779"/>
        <v>434.66666666666669</v>
      </c>
      <c r="CYB39" s="48">
        <v>999</v>
      </c>
      <c r="CYC39" s="49">
        <v>0</v>
      </c>
      <c r="CYD39" s="49">
        <v>0</v>
      </c>
      <c r="CYE39" s="49">
        <v>0</v>
      </c>
      <c r="CYF39" s="49">
        <v>0</v>
      </c>
      <c r="CYG39" s="49">
        <v>600</v>
      </c>
      <c r="CYH39" s="127">
        <f t="shared" si="1780"/>
        <v>1599</v>
      </c>
      <c r="CYI39" s="43">
        <f t="shared" si="1781"/>
        <v>266.5</v>
      </c>
      <c r="CYJ39" s="48"/>
      <c r="CYK39" s="49">
        <v>0</v>
      </c>
      <c r="CYL39" s="49">
        <v>0</v>
      </c>
      <c r="CYM39" s="49">
        <v>0</v>
      </c>
      <c r="CYN39" s="49">
        <v>0</v>
      </c>
      <c r="CYO39" s="49">
        <v>0</v>
      </c>
      <c r="CYP39" s="127">
        <f t="shared" si="1782"/>
        <v>0</v>
      </c>
      <c r="CYQ39" s="43">
        <f t="shared" si="1783"/>
        <v>0</v>
      </c>
      <c r="CYR39" s="48">
        <v>0</v>
      </c>
      <c r="CYS39" s="49">
        <v>0</v>
      </c>
      <c r="CYT39" s="49">
        <v>0</v>
      </c>
      <c r="CYU39" s="49">
        <v>0</v>
      </c>
      <c r="CYV39" s="49">
        <v>0</v>
      </c>
      <c r="CYW39" s="49">
        <v>220</v>
      </c>
      <c r="CYX39" s="127">
        <f t="shared" si="1784"/>
        <v>220</v>
      </c>
      <c r="CYY39" s="43">
        <f t="shared" si="1785"/>
        <v>36.666666666666664</v>
      </c>
      <c r="CYZ39" s="48"/>
      <c r="CZA39" s="49">
        <v>0</v>
      </c>
      <c r="CZB39" s="49">
        <v>0</v>
      </c>
      <c r="CZC39" s="49">
        <v>0</v>
      </c>
      <c r="CZD39" s="49">
        <v>660</v>
      </c>
      <c r="CZE39" s="49">
        <v>0</v>
      </c>
      <c r="CZF39" s="127">
        <f t="shared" si="1786"/>
        <v>660</v>
      </c>
      <c r="CZG39" s="43">
        <f t="shared" si="1787"/>
        <v>132</v>
      </c>
      <c r="CZH39" s="48">
        <v>0</v>
      </c>
      <c r="CZI39" s="49">
        <v>0</v>
      </c>
      <c r="CZJ39" s="49">
        <v>2321</v>
      </c>
      <c r="CZK39" s="49">
        <v>0</v>
      </c>
      <c r="CZL39" s="49">
        <v>0</v>
      </c>
      <c r="CZM39" s="49">
        <v>0</v>
      </c>
      <c r="CZN39" s="127">
        <f t="shared" si="1788"/>
        <v>2321</v>
      </c>
      <c r="CZO39" s="43">
        <f t="shared" si="1789"/>
        <v>386.83333333333331</v>
      </c>
      <c r="CZP39" s="48"/>
      <c r="CZQ39" s="49">
        <v>0</v>
      </c>
      <c r="CZR39" s="49"/>
      <c r="CZS39" s="49">
        <v>800</v>
      </c>
      <c r="CZT39" s="49">
        <v>0</v>
      </c>
      <c r="CZU39" s="49">
        <v>0</v>
      </c>
      <c r="CZV39" s="127">
        <f t="shared" si="1790"/>
        <v>800</v>
      </c>
      <c r="CZW39" s="43">
        <f t="shared" si="1791"/>
        <v>133.33333333333334</v>
      </c>
      <c r="CZX39" s="48">
        <v>0</v>
      </c>
      <c r="CZY39" s="49">
        <v>0</v>
      </c>
      <c r="CZZ39" s="49">
        <v>0</v>
      </c>
      <c r="DAA39" s="49">
        <v>0</v>
      </c>
      <c r="DAB39" s="49"/>
      <c r="DAC39" s="49">
        <v>772</v>
      </c>
      <c r="DAD39" s="64">
        <f t="shared" si="1792"/>
        <v>772</v>
      </c>
      <c r="DAE39" s="68">
        <f t="shared" si="1793"/>
        <v>128.66666666666666</v>
      </c>
      <c r="DAF39" s="48">
        <v>0</v>
      </c>
      <c r="DAG39" s="49">
        <v>100</v>
      </c>
      <c r="DAH39" s="49">
        <v>0</v>
      </c>
      <c r="DAI39" s="49">
        <v>0</v>
      </c>
      <c r="DAJ39" s="49">
        <v>0</v>
      </c>
      <c r="DAK39" s="49">
        <v>0</v>
      </c>
      <c r="DAL39" s="64">
        <f t="shared" si="1794"/>
        <v>100</v>
      </c>
      <c r="DAM39" s="68">
        <f t="shared" si="1795"/>
        <v>16.666666666666668</v>
      </c>
      <c r="DAN39" s="48">
        <v>0</v>
      </c>
      <c r="DAO39" s="49">
        <v>0</v>
      </c>
      <c r="DAP39" s="49">
        <v>0</v>
      </c>
      <c r="DAQ39" s="49">
        <v>0</v>
      </c>
      <c r="DAR39" s="49">
        <v>0</v>
      </c>
      <c r="DAS39" s="49">
        <v>0</v>
      </c>
      <c r="DAT39" s="64">
        <f t="shared" si="1796"/>
        <v>0</v>
      </c>
      <c r="DAU39" s="68">
        <f t="shared" si="1797"/>
        <v>0</v>
      </c>
      <c r="DAV39" s="48"/>
      <c r="DAW39" s="49">
        <v>989</v>
      </c>
      <c r="DAX39" s="49">
        <v>0</v>
      </c>
      <c r="DAY39" s="49">
        <v>0</v>
      </c>
      <c r="DAZ39" s="49">
        <v>330</v>
      </c>
      <c r="DBA39" s="49">
        <v>0</v>
      </c>
      <c r="DBB39" s="64">
        <f t="shared" si="1798"/>
        <v>1319</v>
      </c>
      <c r="DBC39" s="68">
        <f t="shared" si="1799"/>
        <v>219.83333333333334</v>
      </c>
      <c r="DBD39" s="48"/>
      <c r="DBE39" s="49">
        <v>220</v>
      </c>
      <c r="DBF39" s="49">
        <v>0</v>
      </c>
      <c r="DBG39" s="49">
        <v>0</v>
      </c>
      <c r="DBH39" s="49">
        <v>0</v>
      </c>
      <c r="DBI39" s="49">
        <v>0</v>
      </c>
      <c r="DBJ39" s="64">
        <f t="shared" si="1800"/>
        <v>220</v>
      </c>
      <c r="DBK39" s="68">
        <f t="shared" si="1801"/>
        <v>36.666666666666664</v>
      </c>
      <c r="DBL39" s="48">
        <v>761</v>
      </c>
      <c r="DBM39" s="49">
        <v>0</v>
      </c>
      <c r="DBN39" s="49">
        <v>0</v>
      </c>
      <c r="DBO39" s="49">
        <v>967</v>
      </c>
      <c r="DBP39" s="49"/>
      <c r="DBQ39" s="49">
        <v>660</v>
      </c>
      <c r="DBR39" s="64">
        <f t="shared" si="1802"/>
        <v>2388</v>
      </c>
      <c r="DBS39" s="68">
        <f t="shared" si="1803"/>
        <v>398</v>
      </c>
      <c r="DBT39" s="48">
        <v>0</v>
      </c>
      <c r="DBU39" s="49"/>
      <c r="DBV39" s="49"/>
      <c r="DBW39" s="49">
        <v>398</v>
      </c>
      <c r="DBX39" s="49"/>
      <c r="DBY39" s="49">
        <v>0</v>
      </c>
      <c r="DBZ39" s="64">
        <f t="shared" si="1804"/>
        <v>398</v>
      </c>
      <c r="DCA39" s="68">
        <f t="shared" si="1805"/>
        <v>79.599999999999994</v>
      </c>
      <c r="DCB39" s="48">
        <v>602</v>
      </c>
      <c r="DCC39" s="49"/>
      <c r="DCD39" s="49">
        <v>440</v>
      </c>
      <c r="DCE39" s="49">
        <f>1182+44</f>
        <v>1226</v>
      </c>
      <c r="DCF39" s="49">
        <v>0</v>
      </c>
      <c r="DCG39" s="49">
        <v>220</v>
      </c>
      <c r="DCH39" s="64">
        <f t="shared" si="1806"/>
        <v>2488</v>
      </c>
      <c r="DCI39" s="68">
        <f t="shared" si="1807"/>
        <v>414.66666666666669</v>
      </c>
      <c r="DCJ39" s="48"/>
      <c r="DCK39" s="49">
        <v>0</v>
      </c>
      <c r="DCL39" s="49">
        <v>0</v>
      </c>
      <c r="DCM39" s="49">
        <v>0</v>
      </c>
      <c r="DCN39" s="49">
        <v>596</v>
      </c>
      <c r="DCO39" s="49">
        <v>480</v>
      </c>
      <c r="DCP39" s="64">
        <f t="shared" si="1808"/>
        <v>1076</v>
      </c>
      <c r="DCQ39" s="68">
        <f t="shared" si="1809"/>
        <v>179.33333333333334</v>
      </c>
      <c r="DCR39" s="48">
        <v>0</v>
      </c>
      <c r="DCS39" s="49">
        <v>221</v>
      </c>
      <c r="DCT39" s="49">
        <v>117</v>
      </c>
      <c r="DCU39" s="49">
        <v>0</v>
      </c>
      <c r="DCV39" s="49">
        <v>0</v>
      </c>
      <c r="DCW39" s="49">
        <v>0</v>
      </c>
      <c r="DCX39" s="64">
        <f t="shared" si="1810"/>
        <v>338</v>
      </c>
      <c r="DCY39" s="68">
        <f t="shared" si="1811"/>
        <v>56.333333333333336</v>
      </c>
      <c r="DCZ39" s="48">
        <v>0</v>
      </c>
      <c r="DDA39" s="49">
        <v>0</v>
      </c>
      <c r="DDB39" s="49">
        <v>0</v>
      </c>
      <c r="DDC39" s="49">
        <v>419</v>
      </c>
      <c r="DDD39" s="49">
        <v>0</v>
      </c>
      <c r="DDE39" s="49">
        <v>0</v>
      </c>
      <c r="DDF39" s="64">
        <f t="shared" si="1812"/>
        <v>419</v>
      </c>
      <c r="DDG39" s="68">
        <f t="shared" si="1813"/>
        <v>69.833333333333329</v>
      </c>
      <c r="DDH39" s="48">
        <v>0</v>
      </c>
      <c r="DDI39" s="49">
        <v>434</v>
      </c>
      <c r="DDJ39" s="49">
        <v>0</v>
      </c>
      <c r="DDK39" s="49">
        <v>0</v>
      </c>
      <c r="DDL39" s="49">
        <v>750</v>
      </c>
      <c r="DDM39" s="49">
        <v>0</v>
      </c>
      <c r="DDN39" s="127">
        <f t="shared" si="1814"/>
        <v>1184</v>
      </c>
      <c r="DDO39" s="43">
        <f t="shared" si="1815"/>
        <v>197.33333333333334</v>
      </c>
      <c r="DDP39" s="48">
        <v>0</v>
      </c>
      <c r="DDQ39" s="49">
        <v>540</v>
      </c>
      <c r="DDR39" s="49">
        <v>0</v>
      </c>
      <c r="DDS39" s="49">
        <v>0</v>
      </c>
      <c r="DDT39" s="49">
        <v>659</v>
      </c>
      <c r="DDU39" s="49"/>
      <c r="DDV39" s="127">
        <f t="shared" si="1816"/>
        <v>1199</v>
      </c>
      <c r="DDW39" s="43">
        <f t="shared" si="1817"/>
        <v>199.83333333333334</v>
      </c>
      <c r="DDX39" s="48">
        <v>0</v>
      </c>
      <c r="DDY39" s="49">
        <v>442</v>
      </c>
      <c r="DDZ39" s="49">
        <v>0</v>
      </c>
      <c r="DEA39" s="49">
        <v>684</v>
      </c>
      <c r="DEB39" s="49">
        <v>0</v>
      </c>
      <c r="DEC39" s="49">
        <v>0</v>
      </c>
      <c r="DED39" s="127">
        <f t="shared" si="1818"/>
        <v>1126</v>
      </c>
      <c r="DEE39" s="43">
        <f t="shared" si="1819"/>
        <v>187.66666666666666</v>
      </c>
      <c r="DEF39" s="48">
        <v>0</v>
      </c>
      <c r="DEG39" s="49"/>
      <c r="DEH39" s="49">
        <v>0</v>
      </c>
      <c r="DEI39" s="49">
        <v>220</v>
      </c>
      <c r="DEJ39" s="49">
        <v>0</v>
      </c>
      <c r="DEK39" s="49">
        <f>SUMIF(SUMPK!$B:$B,$B:$B,SUMPK!$O:$O)</f>
        <v>0</v>
      </c>
      <c r="DEL39" s="127">
        <f t="shared" si="1820"/>
        <v>220</v>
      </c>
      <c r="DEM39" s="43">
        <f t="shared" si="1821"/>
        <v>36.666666666666664</v>
      </c>
      <c r="DEN39" s="48">
        <v>961</v>
      </c>
      <c r="DEO39" s="49">
        <v>0</v>
      </c>
      <c r="DEP39" s="49">
        <v>0</v>
      </c>
      <c r="DEQ39" s="49">
        <v>0</v>
      </c>
      <c r="DER39" s="49"/>
      <c r="DES39" s="49"/>
      <c r="DET39" s="127">
        <f t="shared" si="1822"/>
        <v>961</v>
      </c>
      <c r="DEU39" s="43">
        <f t="shared" si="1823"/>
        <v>160.16666666666666</v>
      </c>
      <c r="DEV39" s="48">
        <v>0</v>
      </c>
      <c r="DEW39" s="49">
        <v>0</v>
      </c>
      <c r="DEX39" s="49">
        <v>0</v>
      </c>
      <c r="DEY39" s="49">
        <v>228</v>
      </c>
      <c r="DEZ39" s="49">
        <v>0</v>
      </c>
      <c r="DFA39" s="49">
        <v>330</v>
      </c>
      <c r="DFB39" s="127">
        <f t="shared" si="1824"/>
        <v>558</v>
      </c>
      <c r="DFC39" s="43">
        <f t="shared" si="1825"/>
        <v>93</v>
      </c>
      <c r="DFD39" s="48"/>
      <c r="DFE39" s="49">
        <v>0</v>
      </c>
      <c r="DFF39" s="49">
        <v>966</v>
      </c>
      <c r="DFG39" s="49">
        <v>613</v>
      </c>
      <c r="DFH39" s="49">
        <v>0</v>
      </c>
      <c r="DFI39" s="49">
        <v>0</v>
      </c>
      <c r="DFJ39" s="127">
        <f t="shared" si="1826"/>
        <v>1579</v>
      </c>
      <c r="DFK39" s="43">
        <f t="shared" si="1827"/>
        <v>263.16666666666669</v>
      </c>
      <c r="DFL39" s="63">
        <v>0</v>
      </c>
      <c r="DFM39" s="64">
        <v>0</v>
      </c>
      <c r="DFN39" s="64">
        <v>0</v>
      </c>
      <c r="DFO39" s="64">
        <v>629</v>
      </c>
      <c r="DFP39" s="64">
        <v>0</v>
      </c>
      <c r="DFQ39" s="64">
        <v>192</v>
      </c>
      <c r="DFR39" s="64">
        <f t="shared" si="1828"/>
        <v>821</v>
      </c>
      <c r="DFS39" s="68">
        <f t="shared" si="1829"/>
        <v>136.83333333333334</v>
      </c>
      <c r="DFT39" s="48">
        <v>0</v>
      </c>
      <c r="DFU39" s="49">
        <v>0</v>
      </c>
      <c r="DFV39" s="49">
        <v>440</v>
      </c>
      <c r="DFW39" s="49">
        <v>0</v>
      </c>
      <c r="DFX39" s="49"/>
      <c r="DFY39" s="49">
        <v>0</v>
      </c>
      <c r="DFZ39" s="127">
        <f t="shared" si="1830"/>
        <v>440</v>
      </c>
      <c r="DGA39" s="43">
        <f t="shared" si="1831"/>
        <v>73.333333333333329</v>
      </c>
      <c r="DGB39" s="48">
        <v>113</v>
      </c>
      <c r="DGC39" s="49">
        <v>0</v>
      </c>
      <c r="DGD39" s="49">
        <v>638</v>
      </c>
      <c r="DGE39" s="49">
        <v>0</v>
      </c>
      <c r="DGF39" s="49">
        <v>0</v>
      </c>
      <c r="DGG39" s="49">
        <v>23</v>
      </c>
      <c r="DGH39" s="127">
        <f t="shared" si="1832"/>
        <v>774</v>
      </c>
      <c r="DGI39" s="43">
        <f t="shared" si="1833"/>
        <v>129</v>
      </c>
      <c r="DGJ39" s="48">
        <v>220</v>
      </c>
      <c r="DGK39" s="49">
        <v>0</v>
      </c>
      <c r="DGL39" s="49">
        <v>0</v>
      </c>
      <c r="DGM39" s="49">
        <v>443</v>
      </c>
      <c r="DGN39" s="49">
        <v>0</v>
      </c>
      <c r="DGO39" s="49">
        <v>0</v>
      </c>
      <c r="DGP39" s="64">
        <f t="shared" si="1834"/>
        <v>663</v>
      </c>
      <c r="DGQ39" s="68">
        <f t="shared" si="1835"/>
        <v>110.5</v>
      </c>
      <c r="DGR39" s="48">
        <v>0</v>
      </c>
      <c r="DGS39" s="49">
        <v>0</v>
      </c>
      <c r="DGT39" s="49">
        <v>941</v>
      </c>
      <c r="DGU39" s="49">
        <v>0</v>
      </c>
      <c r="DGV39" s="49">
        <v>0</v>
      </c>
      <c r="DGW39" s="49">
        <v>0</v>
      </c>
      <c r="DGX39" s="64">
        <f t="shared" si="1836"/>
        <v>941</v>
      </c>
      <c r="DGY39" s="68">
        <f t="shared" si="1837"/>
        <v>156.83333333333334</v>
      </c>
      <c r="DGZ39" s="48">
        <v>221</v>
      </c>
      <c r="DHA39" s="49">
        <v>0</v>
      </c>
      <c r="DHB39" s="49">
        <v>0</v>
      </c>
      <c r="DHC39" s="49"/>
      <c r="DHD39" s="49">
        <v>0</v>
      </c>
      <c r="DHE39" s="49">
        <v>0</v>
      </c>
      <c r="DHF39" s="64">
        <f t="shared" si="1838"/>
        <v>221</v>
      </c>
      <c r="DHG39" s="68">
        <f t="shared" si="1839"/>
        <v>36.833333333333336</v>
      </c>
      <c r="DHH39" s="63">
        <v>0</v>
      </c>
      <c r="DHI39" s="64">
        <v>0</v>
      </c>
      <c r="DHJ39" s="64">
        <v>0</v>
      </c>
      <c r="DHK39" s="64">
        <v>649</v>
      </c>
      <c r="DHL39" s="64">
        <v>0</v>
      </c>
      <c r="DHM39" s="64">
        <v>0</v>
      </c>
      <c r="DHN39" s="64">
        <f t="shared" si="1840"/>
        <v>649</v>
      </c>
      <c r="DHO39" s="68">
        <f t="shared" si="1841"/>
        <v>108.16666666666667</v>
      </c>
      <c r="DHP39" s="48">
        <v>0</v>
      </c>
      <c r="DHQ39" s="49">
        <v>0</v>
      </c>
      <c r="DHR39" s="49"/>
      <c r="DHS39" s="49">
        <v>0</v>
      </c>
      <c r="DHT39" s="49">
        <v>0</v>
      </c>
      <c r="DHU39" s="49">
        <v>0</v>
      </c>
      <c r="DHV39" s="64">
        <f t="shared" si="1842"/>
        <v>0</v>
      </c>
      <c r="DHW39" s="68">
        <f t="shared" si="1843"/>
        <v>0</v>
      </c>
      <c r="DHX39" s="48">
        <v>0</v>
      </c>
      <c r="DHY39" s="49"/>
      <c r="DHZ39" s="49"/>
      <c r="DIA39" s="49">
        <v>0</v>
      </c>
      <c r="DIB39" s="49">
        <v>0</v>
      </c>
      <c r="DIC39" s="49">
        <v>486</v>
      </c>
      <c r="DID39" s="64">
        <f t="shared" si="1844"/>
        <v>486</v>
      </c>
      <c r="DIE39" s="68">
        <f t="shared" si="1845"/>
        <v>81</v>
      </c>
      <c r="DIF39" s="48">
        <v>0</v>
      </c>
      <c r="DIG39" s="49">
        <v>0</v>
      </c>
      <c r="DIH39" s="49"/>
      <c r="DII39" s="49">
        <v>441</v>
      </c>
      <c r="DIJ39" s="49">
        <v>0</v>
      </c>
      <c r="DIK39" s="49"/>
      <c r="DIL39" s="64">
        <f t="shared" si="1846"/>
        <v>441</v>
      </c>
      <c r="DIM39" s="68">
        <f t="shared" si="1847"/>
        <v>73.5</v>
      </c>
      <c r="DIN39" s="48">
        <v>460</v>
      </c>
      <c r="DIO39" s="49"/>
      <c r="DIP39" s="49">
        <v>363</v>
      </c>
      <c r="DIQ39" s="49"/>
      <c r="DIR39" s="49">
        <v>0</v>
      </c>
      <c r="DIS39" s="49">
        <v>220</v>
      </c>
      <c r="DIT39" s="64">
        <f t="shared" si="1848"/>
        <v>1043</v>
      </c>
      <c r="DIU39" s="68">
        <f t="shared" si="1849"/>
        <v>173.83333333333334</v>
      </c>
      <c r="DIV39" s="48">
        <v>0</v>
      </c>
      <c r="DIW39" s="49">
        <v>819</v>
      </c>
      <c r="DIX39" s="49">
        <v>0</v>
      </c>
      <c r="DIY39" s="49">
        <v>0</v>
      </c>
      <c r="DIZ39" s="49">
        <v>0</v>
      </c>
      <c r="DJA39" s="49">
        <v>220</v>
      </c>
      <c r="DJB39" s="64">
        <f t="shared" si="1850"/>
        <v>1039</v>
      </c>
      <c r="DJC39" s="68">
        <f t="shared" si="1851"/>
        <v>173.16666666666666</v>
      </c>
      <c r="DJD39" s="48">
        <v>0</v>
      </c>
      <c r="DJE39" s="49">
        <v>0</v>
      </c>
      <c r="DJF39" s="49">
        <v>1014</v>
      </c>
      <c r="DJG39" s="49">
        <v>0</v>
      </c>
      <c r="DJH39" s="49">
        <v>777</v>
      </c>
      <c r="DJI39" s="49"/>
      <c r="DJJ39" s="64">
        <f t="shared" si="1852"/>
        <v>1791</v>
      </c>
      <c r="DJK39" s="68">
        <f t="shared" si="1853"/>
        <v>298.5</v>
      </c>
      <c r="DJL39" s="48">
        <v>0</v>
      </c>
      <c r="DJM39" s="49">
        <v>0</v>
      </c>
      <c r="DJN39" s="49">
        <v>0</v>
      </c>
      <c r="DJO39" s="49">
        <v>0</v>
      </c>
      <c r="DJP39" s="49">
        <v>0</v>
      </c>
      <c r="DJQ39" s="49">
        <v>221</v>
      </c>
      <c r="DJR39" s="64">
        <f t="shared" si="1854"/>
        <v>221</v>
      </c>
      <c r="DJS39" s="68">
        <f t="shared" si="1855"/>
        <v>36.833333333333336</v>
      </c>
      <c r="DJT39" s="48"/>
      <c r="DJU39" s="49">
        <v>0</v>
      </c>
      <c r="DJV39" s="49">
        <v>0</v>
      </c>
      <c r="DJW39" s="49">
        <v>707</v>
      </c>
      <c r="DJX39" s="49">
        <v>0</v>
      </c>
      <c r="DJY39" s="49">
        <v>330</v>
      </c>
      <c r="DJZ39" s="64">
        <f t="shared" si="1856"/>
        <v>1037</v>
      </c>
      <c r="DKA39" s="68">
        <f t="shared" si="1857"/>
        <v>172.83333333333334</v>
      </c>
      <c r="DKB39" s="48">
        <v>0</v>
      </c>
      <c r="DKC39" s="49">
        <v>0</v>
      </c>
      <c r="DKD39" s="49">
        <v>0</v>
      </c>
      <c r="DKE39" s="49">
        <v>0</v>
      </c>
      <c r="DKF39" s="49">
        <v>0</v>
      </c>
      <c r="DKG39" s="49">
        <v>251</v>
      </c>
      <c r="DKH39" s="64">
        <f t="shared" si="1858"/>
        <v>251</v>
      </c>
      <c r="DKI39" s="68">
        <f t="shared" si="1859"/>
        <v>41.833333333333336</v>
      </c>
      <c r="DKJ39" s="48">
        <v>0</v>
      </c>
      <c r="DKK39" s="49">
        <v>0</v>
      </c>
      <c r="DKL39" s="49">
        <v>110</v>
      </c>
      <c r="DKM39" s="49"/>
      <c r="DKN39" s="49">
        <v>0</v>
      </c>
      <c r="DKO39" s="49"/>
      <c r="DKP39" s="64">
        <f t="shared" si="1860"/>
        <v>110</v>
      </c>
      <c r="DKQ39" s="68">
        <f t="shared" si="1861"/>
        <v>18.333333333333332</v>
      </c>
      <c r="DKR39" s="48">
        <v>1030</v>
      </c>
      <c r="DKS39" s="49">
        <v>0</v>
      </c>
      <c r="DKT39" s="49">
        <v>0</v>
      </c>
      <c r="DKU39" s="49">
        <v>220</v>
      </c>
      <c r="DKV39" s="49">
        <v>0</v>
      </c>
      <c r="DKW39" s="49">
        <v>403</v>
      </c>
      <c r="DKX39" s="64">
        <f t="shared" si="1862"/>
        <v>1653</v>
      </c>
      <c r="DKY39" s="68">
        <f t="shared" si="1863"/>
        <v>275.5</v>
      </c>
      <c r="DKZ39" s="48"/>
      <c r="DLA39" s="49">
        <v>0</v>
      </c>
      <c r="DLB39" s="49">
        <v>1559</v>
      </c>
      <c r="DLC39" s="49">
        <v>0</v>
      </c>
      <c r="DLD39" s="49"/>
      <c r="DLE39" s="49">
        <v>0</v>
      </c>
      <c r="DLF39" s="64">
        <f t="shared" si="1864"/>
        <v>1559</v>
      </c>
      <c r="DLG39" s="68">
        <f t="shared" si="1865"/>
        <v>259.83333333333331</v>
      </c>
      <c r="DLH39" s="48"/>
      <c r="DLI39" s="49">
        <v>0</v>
      </c>
      <c r="DLJ39" s="49">
        <v>0</v>
      </c>
      <c r="DLK39" s="49">
        <v>120</v>
      </c>
      <c r="DLL39" s="49"/>
      <c r="DLM39" s="49">
        <v>0</v>
      </c>
      <c r="DLN39" s="64">
        <f t="shared" si="1866"/>
        <v>120</v>
      </c>
      <c r="DLO39" s="68">
        <f t="shared" si="1867"/>
        <v>20</v>
      </c>
      <c r="DLP39" s="48">
        <v>299</v>
      </c>
      <c r="DLQ39" s="49"/>
      <c r="DLR39" s="49">
        <v>0</v>
      </c>
      <c r="DLS39" s="49">
        <v>0</v>
      </c>
      <c r="DLT39" s="49">
        <v>221</v>
      </c>
      <c r="DLU39" s="49">
        <v>666</v>
      </c>
      <c r="DLV39" s="64">
        <f t="shared" si="1868"/>
        <v>1186</v>
      </c>
      <c r="DLW39" s="68">
        <f t="shared" si="1869"/>
        <v>197.66666666666666</v>
      </c>
      <c r="DLX39" s="48">
        <v>0</v>
      </c>
      <c r="DLY39" s="49">
        <v>0</v>
      </c>
      <c r="DLZ39" s="49"/>
      <c r="DMA39" s="49">
        <v>160</v>
      </c>
      <c r="DMB39" s="49"/>
      <c r="DMC39" s="49">
        <v>0</v>
      </c>
      <c r="DMD39" s="64">
        <f t="shared" si="1870"/>
        <v>160</v>
      </c>
      <c r="DME39" s="68">
        <f t="shared" si="1871"/>
        <v>26.666666666666668</v>
      </c>
      <c r="DMF39" s="48"/>
      <c r="DMG39" s="49">
        <v>0</v>
      </c>
      <c r="DMH39" s="49"/>
      <c r="DMI39" s="49">
        <v>0</v>
      </c>
      <c r="DMJ39" s="49">
        <v>1208</v>
      </c>
      <c r="DMK39" s="49">
        <v>0</v>
      </c>
      <c r="DML39" s="64">
        <f t="shared" si="1872"/>
        <v>1208</v>
      </c>
      <c r="DMM39" s="68">
        <f t="shared" si="1873"/>
        <v>201.33333333333334</v>
      </c>
      <c r="DMN39" s="48">
        <v>221</v>
      </c>
      <c r="DMO39" s="49"/>
      <c r="DMP39" s="49">
        <v>0</v>
      </c>
      <c r="DMQ39" s="49">
        <v>0</v>
      </c>
      <c r="DMR39" s="49">
        <v>0</v>
      </c>
      <c r="DMS39" s="49">
        <v>219</v>
      </c>
      <c r="DMT39" s="64">
        <f t="shared" si="1874"/>
        <v>440</v>
      </c>
      <c r="DMU39" s="68">
        <f t="shared" si="1875"/>
        <v>73.333333333333329</v>
      </c>
      <c r="DMV39" s="48">
        <v>0</v>
      </c>
      <c r="DMW39" s="49">
        <v>0</v>
      </c>
      <c r="DMX39" s="49">
        <v>0</v>
      </c>
      <c r="DMY39" s="49">
        <v>977</v>
      </c>
      <c r="DMZ39" s="49">
        <v>0</v>
      </c>
      <c r="DNA39" s="49">
        <v>0</v>
      </c>
      <c r="DNB39" s="64">
        <f t="shared" si="1876"/>
        <v>977</v>
      </c>
      <c r="DNC39" s="68">
        <f t="shared" si="1877"/>
        <v>162.83333333333334</v>
      </c>
      <c r="DND39" s="48">
        <v>600</v>
      </c>
      <c r="DNE39" s="49">
        <v>0</v>
      </c>
      <c r="DNF39" s="49">
        <v>0</v>
      </c>
      <c r="DNG39" s="49"/>
      <c r="DNH39" s="49">
        <v>0</v>
      </c>
      <c r="DNI39" s="49">
        <v>330</v>
      </c>
      <c r="DNJ39" s="64">
        <f t="shared" si="1878"/>
        <v>930</v>
      </c>
      <c r="DNK39" s="68">
        <f t="shared" si="1879"/>
        <v>155</v>
      </c>
      <c r="DNL39" s="48"/>
      <c r="DNM39" s="49"/>
      <c r="DNN39" s="49">
        <v>0</v>
      </c>
      <c r="DNO39" s="49">
        <v>0</v>
      </c>
      <c r="DNP39" s="49">
        <v>1320</v>
      </c>
      <c r="DNQ39" s="49">
        <v>0</v>
      </c>
      <c r="DNR39" s="64">
        <f t="shared" si="1880"/>
        <v>1320</v>
      </c>
      <c r="DNS39" s="68">
        <f t="shared" si="1881"/>
        <v>220</v>
      </c>
      <c r="DNT39" s="48">
        <v>0</v>
      </c>
      <c r="DNU39" s="49">
        <v>557</v>
      </c>
      <c r="DNV39" s="49">
        <v>0</v>
      </c>
      <c r="DNW39" s="49">
        <v>0</v>
      </c>
      <c r="DNX39" s="49">
        <v>1321</v>
      </c>
      <c r="DNY39" s="49">
        <v>0</v>
      </c>
      <c r="DNZ39" s="64">
        <f t="shared" si="1882"/>
        <v>1878</v>
      </c>
      <c r="DOA39" s="68">
        <f t="shared" si="1883"/>
        <v>313</v>
      </c>
      <c r="DOB39" s="48">
        <v>0</v>
      </c>
      <c r="DOC39" s="49"/>
      <c r="DOD39" s="49">
        <v>0</v>
      </c>
      <c r="DOE39" s="49">
        <v>111</v>
      </c>
      <c r="DOF39" s="49">
        <v>0</v>
      </c>
      <c r="DOG39" s="49">
        <v>0</v>
      </c>
      <c r="DOH39" s="64">
        <f t="shared" si="1884"/>
        <v>111</v>
      </c>
      <c r="DOI39" s="68">
        <f t="shared" si="1885"/>
        <v>18.5</v>
      </c>
      <c r="DOJ39" s="48">
        <v>0</v>
      </c>
      <c r="DOK39" s="49">
        <v>0</v>
      </c>
      <c r="DOL39" s="49">
        <v>0</v>
      </c>
      <c r="DOM39" s="49"/>
      <c r="DON39" s="49">
        <v>0</v>
      </c>
      <c r="DOO39" s="49">
        <v>0</v>
      </c>
      <c r="DOP39" s="64">
        <f t="shared" si="1886"/>
        <v>0</v>
      </c>
      <c r="DOQ39" s="68">
        <f t="shared" si="1887"/>
        <v>0</v>
      </c>
      <c r="DOR39" s="48">
        <v>0</v>
      </c>
      <c r="DOS39" s="49">
        <v>0</v>
      </c>
      <c r="DOT39" s="49">
        <v>0</v>
      </c>
      <c r="DOU39" s="49">
        <v>0</v>
      </c>
      <c r="DOV39" s="49"/>
      <c r="DOW39" s="49">
        <v>0</v>
      </c>
      <c r="DOX39" s="64">
        <f t="shared" si="1888"/>
        <v>0</v>
      </c>
      <c r="DOY39" s="68">
        <f t="shared" si="1889"/>
        <v>0</v>
      </c>
      <c r="DOZ39" s="48"/>
      <c r="DPA39" s="49">
        <v>0</v>
      </c>
      <c r="DPB39" s="49"/>
      <c r="DPC39" s="49">
        <v>0</v>
      </c>
      <c r="DPD39" s="49"/>
      <c r="DPE39" s="49">
        <v>0</v>
      </c>
      <c r="DPF39" s="64">
        <f t="shared" si="1890"/>
        <v>0</v>
      </c>
      <c r="DPG39" s="68">
        <f t="shared" si="1891"/>
        <v>0</v>
      </c>
      <c r="DPH39" s="48">
        <v>0</v>
      </c>
      <c r="DPI39" s="49">
        <v>0</v>
      </c>
      <c r="DPJ39" s="49">
        <v>0</v>
      </c>
      <c r="DPK39" s="49">
        <v>110</v>
      </c>
      <c r="DPL39" s="49"/>
      <c r="DPM39" s="49"/>
      <c r="DPN39" s="64">
        <f t="shared" si="1892"/>
        <v>110</v>
      </c>
      <c r="DPO39" s="68">
        <f t="shared" si="1893"/>
        <v>18.333333333333332</v>
      </c>
      <c r="DPP39" s="48">
        <v>0</v>
      </c>
      <c r="DPQ39" s="49">
        <v>1320</v>
      </c>
      <c r="DPR39" s="49">
        <v>0</v>
      </c>
      <c r="DPS39" s="49"/>
      <c r="DPT39" s="49"/>
      <c r="DPU39" s="49">
        <v>0</v>
      </c>
      <c r="DPV39" s="491">
        <f t="shared" si="1894"/>
        <v>1320</v>
      </c>
      <c r="DPW39" s="492">
        <f t="shared" si="1895"/>
        <v>220</v>
      </c>
      <c r="DPX39" s="48">
        <v>0</v>
      </c>
      <c r="DPY39" s="49">
        <v>209</v>
      </c>
      <c r="DPZ39" s="49">
        <v>1528</v>
      </c>
      <c r="DQA39" s="49">
        <v>0</v>
      </c>
      <c r="DQB39" s="49">
        <v>0</v>
      </c>
      <c r="DQC39" s="49">
        <v>0</v>
      </c>
      <c r="DQD39" s="491">
        <f t="shared" si="1896"/>
        <v>1737</v>
      </c>
      <c r="DQE39" s="492">
        <f t="shared" si="1897"/>
        <v>289.5</v>
      </c>
      <c r="DQF39" s="48">
        <v>0</v>
      </c>
      <c r="DQG39" s="49">
        <v>0</v>
      </c>
      <c r="DQH39" s="49">
        <v>0</v>
      </c>
      <c r="DQI39" s="49"/>
      <c r="DQJ39" s="49">
        <v>600</v>
      </c>
      <c r="DQK39" s="49">
        <v>111</v>
      </c>
      <c r="DQL39" s="489">
        <f t="shared" si="1898"/>
        <v>711</v>
      </c>
      <c r="DQM39" s="492">
        <f t="shared" si="1899"/>
        <v>118.5</v>
      </c>
      <c r="DQN39" s="48">
        <v>0</v>
      </c>
      <c r="DQO39" s="49">
        <v>0</v>
      </c>
      <c r="DQP39" s="49">
        <v>0</v>
      </c>
      <c r="DQQ39" s="49">
        <v>0</v>
      </c>
      <c r="DQR39" s="49">
        <v>1315</v>
      </c>
      <c r="DQS39" s="49">
        <v>0</v>
      </c>
      <c r="DQT39" s="64">
        <f t="shared" si="1900"/>
        <v>1315</v>
      </c>
      <c r="DQU39" s="68">
        <f t="shared" si="1901"/>
        <v>219.16666666666666</v>
      </c>
      <c r="DQV39" s="48">
        <v>0</v>
      </c>
      <c r="DQW39" s="49">
        <v>0</v>
      </c>
      <c r="DQX39" s="49"/>
      <c r="DQY39" s="49">
        <v>0</v>
      </c>
      <c r="DQZ39" s="49">
        <v>0</v>
      </c>
      <c r="DRA39" s="49">
        <v>1265</v>
      </c>
      <c r="DRB39" s="491">
        <f t="shared" si="1902"/>
        <v>1265</v>
      </c>
      <c r="DRC39" s="492">
        <f t="shared" si="1903"/>
        <v>210.83333333333334</v>
      </c>
      <c r="DRD39" s="48">
        <v>0</v>
      </c>
      <c r="DRE39" s="49">
        <v>0</v>
      </c>
      <c r="DRF39" s="49">
        <v>0</v>
      </c>
      <c r="DRG39" s="49">
        <v>0</v>
      </c>
      <c r="DRH39" s="49">
        <v>330</v>
      </c>
      <c r="DRI39" s="49"/>
      <c r="DRJ39" s="491">
        <f t="shared" si="1904"/>
        <v>330</v>
      </c>
      <c r="DRK39" s="492">
        <f t="shared" si="1905"/>
        <v>55</v>
      </c>
      <c r="DRL39" s="48">
        <v>1225</v>
      </c>
      <c r="DRM39" s="49">
        <v>0</v>
      </c>
      <c r="DRN39" s="49">
        <v>0</v>
      </c>
      <c r="DRO39" s="49">
        <v>0</v>
      </c>
      <c r="DRP39" s="49">
        <v>221</v>
      </c>
      <c r="DRQ39" s="49"/>
      <c r="DRR39" s="64">
        <f t="shared" si="1601"/>
        <v>1446</v>
      </c>
      <c r="DRS39" s="68">
        <f t="shared" si="1602"/>
        <v>241</v>
      </c>
      <c r="DRT39" s="48">
        <v>0</v>
      </c>
      <c r="DRU39" s="49">
        <v>0</v>
      </c>
      <c r="DRV39" s="49">
        <v>0</v>
      </c>
      <c r="DRW39" s="49">
        <v>0</v>
      </c>
      <c r="DRX39" s="49">
        <v>0</v>
      </c>
      <c r="DRY39" s="49"/>
      <c r="DRZ39" s="491">
        <f t="shared" si="1603"/>
        <v>0</v>
      </c>
      <c r="DSA39" s="68">
        <f t="shared" si="1604"/>
        <v>0</v>
      </c>
      <c r="DSB39" s="82"/>
      <c r="DSC39" s="83">
        <v>617</v>
      </c>
      <c r="DSD39" s="83">
        <v>0</v>
      </c>
      <c r="DSE39" s="83"/>
      <c r="DSF39" s="83">
        <v>0</v>
      </c>
      <c r="DSG39" s="83">
        <v>110</v>
      </c>
      <c r="DSH39" s="64">
        <f t="shared" si="1605"/>
        <v>727</v>
      </c>
      <c r="DSI39" s="68">
        <f t="shared" si="1606"/>
        <v>121.16666666666667</v>
      </c>
      <c r="DSJ39" s="48">
        <v>0</v>
      </c>
      <c r="DSK39" s="49">
        <v>0</v>
      </c>
      <c r="DSL39" s="49">
        <v>0</v>
      </c>
      <c r="DSM39" s="49">
        <v>0</v>
      </c>
      <c r="DSN39" s="49">
        <v>0</v>
      </c>
      <c r="DSO39" s="49">
        <v>0</v>
      </c>
      <c r="DSP39" s="64">
        <f t="shared" si="1607"/>
        <v>0</v>
      </c>
      <c r="DSQ39" s="68">
        <f t="shared" si="1608"/>
        <v>0</v>
      </c>
      <c r="DSR39" s="48"/>
      <c r="DSS39" s="49">
        <v>0</v>
      </c>
      <c r="DST39" s="49">
        <v>0</v>
      </c>
      <c r="DSU39" s="49">
        <v>0</v>
      </c>
      <c r="DSV39" s="49">
        <v>0</v>
      </c>
      <c r="DSW39" s="49">
        <v>220</v>
      </c>
      <c r="DSX39" s="64">
        <f t="shared" si="1609"/>
        <v>220</v>
      </c>
      <c r="DSY39" s="68">
        <f t="shared" si="1610"/>
        <v>36.666666666666664</v>
      </c>
      <c r="DSZ39" s="48">
        <v>0</v>
      </c>
      <c r="DTA39" s="49">
        <v>0</v>
      </c>
      <c r="DTB39" s="49">
        <v>500</v>
      </c>
      <c r="DTC39" s="49">
        <v>0</v>
      </c>
      <c r="DTD39" s="49"/>
      <c r="DTE39" s="49">
        <v>0</v>
      </c>
      <c r="DTF39" s="64">
        <f t="shared" si="1611"/>
        <v>500</v>
      </c>
      <c r="DTG39" s="68">
        <f t="shared" si="1612"/>
        <v>83.333333333333329</v>
      </c>
      <c r="DTH39" s="48">
        <v>0</v>
      </c>
      <c r="DTI39" s="49">
        <v>0</v>
      </c>
      <c r="DTJ39" s="49">
        <v>111</v>
      </c>
      <c r="DTK39" s="49">
        <v>0</v>
      </c>
      <c r="DTL39" s="49">
        <v>110</v>
      </c>
      <c r="DTM39" s="49">
        <v>0</v>
      </c>
      <c r="DTN39" s="64">
        <f t="shared" si="1613"/>
        <v>221</v>
      </c>
      <c r="DTO39" s="68">
        <f t="shared" si="1614"/>
        <v>36.833333333333336</v>
      </c>
      <c r="DTP39" s="48">
        <v>0</v>
      </c>
      <c r="DTQ39" s="49"/>
      <c r="DTR39" s="49"/>
      <c r="DTS39" s="49">
        <v>0</v>
      </c>
      <c r="DTT39" s="49">
        <v>0</v>
      </c>
      <c r="DTU39" s="49">
        <v>220</v>
      </c>
      <c r="DTV39" s="64">
        <f t="shared" si="1615"/>
        <v>220</v>
      </c>
      <c r="DTW39" s="68">
        <f t="shared" si="1616"/>
        <v>36.666666666666664</v>
      </c>
      <c r="DTX39" s="48">
        <v>0</v>
      </c>
      <c r="DTY39" s="49">
        <v>0</v>
      </c>
      <c r="DTZ39" s="49">
        <v>0</v>
      </c>
      <c r="DUA39" s="49">
        <v>0</v>
      </c>
      <c r="DUB39" s="49">
        <v>0</v>
      </c>
      <c r="DUC39" s="49">
        <v>0</v>
      </c>
      <c r="DUD39" s="64">
        <f t="shared" si="1617"/>
        <v>0</v>
      </c>
      <c r="DUE39" s="68">
        <f t="shared" si="1618"/>
        <v>0</v>
      </c>
      <c r="DUF39" s="48">
        <v>0</v>
      </c>
      <c r="DUG39" s="49">
        <v>0</v>
      </c>
      <c r="DUH39" s="49"/>
      <c r="DUI39" s="49">
        <v>0</v>
      </c>
      <c r="DUJ39" s="49">
        <v>0</v>
      </c>
      <c r="DUK39" s="49">
        <v>0</v>
      </c>
      <c r="DUL39" s="64">
        <f t="shared" si="1619"/>
        <v>0</v>
      </c>
      <c r="DUM39" s="68">
        <f t="shared" si="1620"/>
        <v>0</v>
      </c>
      <c r="DUN39" s="48"/>
      <c r="DUO39" s="49">
        <v>0</v>
      </c>
      <c r="DUP39" s="49">
        <v>0</v>
      </c>
      <c r="DUQ39" s="49">
        <v>0</v>
      </c>
      <c r="DUR39" s="49">
        <v>666</v>
      </c>
      <c r="DUS39" s="49">
        <v>0</v>
      </c>
      <c r="DUT39" s="64">
        <f t="shared" si="1621"/>
        <v>666</v>
      </c>
      <c r="DUU39" s="68">
        <f t="shared" si="1622"/>
        <v>111</v>
      </c>
      <c r="DUV39" s="48"/>
      <c r="DUW39" s="49">
        <v>0</v>
      </c>
      <c r="DUX39" s="49">
        <v>111</v>
      </c>
      <c r="DUY39" s="49">
        <v>0</v>
      </c>
      <c r="DUZ39" s="49">
        <v>0</v>
      </c>
      <c r="DVA39" s="49">
        <v>220</v>
      </c>
      <c r="DVB39" s="64">
        <f t="shared" si="1623"/>
        <v>331</v>
      </c>
      <c r="DVC39" s="68">
        <f t="shared" si="1624"/>
        <v>55.166666666666664</v>
      </c>
      <c r="DVD39" s="48"/>
      <c r="DVE39" s="49">
        <v>0</v>
      </c>
      <c r="DVF39" s="49">
        <v>0</v>
      </c>
      <c r="DVG39" s="49">
        <v>768</v>
      </c>
      <c r="DVH39" s="49">
        <v>0</v>
      </c>
      <c r="DVI39" s="49">
        <v>0</v>
      </c>
      <c r="DVJ39" s="64">
        <f t="shared" si="1625"/>
        <v>768</v>
      </c>
      <c r="DVK39" s="68">
        <f t="shared" si="1626"/>
        <v>128</v>
      </c>
      <c r="DVL39" s="48">
        <v>0</v>
      </c>
      <c r="DVM39" s="49">
        <v>0</v>
      </c>
      <c r="DVN39" s="49">
        <v>0</v>
      </c>
      <c r="DVO39" s="49">
        <v>0</v>
      </c>
      <c r="DVP39" s="49">
        <v>0</v>
      </c>
      <c r="DVQ39" s="49">
        <v>0</v>
      </c>
      <c r="DVR39" s="64">
        <f t="shared" si="1627"/>
        <v>0</v>
      </c>
      <c r="DVS39" s="68">
        <f t="shared" si="1628"/>
        <v>0</v>
      </c>
      <c r="DVT39" s="48"/>
      <c r="DVU39" s="49">
        <v>0</v>
      </c>
      <c r="DVV39" s="49">
        <v>0</v>
      </c>
      <c r="DVW39" s="49">
        <v>0</v>
      </c>
      <c r="DVX39" s="49">
        <v>0</v>
      </c>
      <c r="DVY39" s="49">
        <v>0</v>
      </c>
      <c r="DVZ39" s="64">
        <f t="shared" si="1629"/>
        <v>0</v>
      </c>
      <c r="DWA39" s="68">
        <f t="shared" si="1630"/>
        <v>0</v>
      </c>
      <c r="DWB39" s="48">
        <v>0</v>
      </c>
      <c r="DWC39" s="49">
        <v>0</v>
      </c>
      <c r="DWD39" s="49">
        <v>7</v>
      </c>
      <c r="DWE39" s="49">
        <v>0</v>
      </c>
      <c r="DWF39" s="49">
        <v>0</v>
      </c>
      <c r="DWG39" s="49">
        <v>20</v>
      </c>
      <c r="DWH39" s="64">
        <f t="shared" si="1631"/>
        <v>27</v>
      </c>
      <c r="DWI39" s="68">
        <f t="shared" si="1632"/>
        <v>4.5</v>
      </c>
      <c r="DWJ39" s="48">
        <v>0</v>
      </c>
      <c r="DWK39" s="49">
        <v>0</v>
      </c>
      <c r="DWL39" s="49">
        <v>245</v>
      </c>
      <c r="DWM39" s="49">
        <v>0</v>
      </c>
      <c r="DWN39" s="49">
        <v>0</v>
      </c>
      <c r="DWO39" s="49">
        <v>0</v>
      </c>
      <c r="DWP39" s="64">
        <f t="shared" si="1633"/>
        <v>245</v>
      </c>
      <c r="DWQ39" s="68">
        <f t="shared" si="1634"/>
        <v>40.833333333333336</v>
      </c>
      <c r="DWR39" s="48">
        <v>0</v>
      </c>
      <c r="DWS39" s="49"/>
      <c r="DWT39" s="49">
        <v>0</v>
      </c>
      <c r="DWU39" s="49">
        <v>102</v>
      </c>
      <c r="DWV39" s="49">
        <v>0</v>
      </c>
      <c r="DWW39" s="49">
        <v>0</v>
      </c>
      <c r="DWX39" s="64">
        <f t="shared" si="1635"/>
        <v>102</v>
      </c>
      <c r="DWY39" s="68">
        <f t="shared" si="1636"/>
        <v>17</v>
      </c>
      <c r="DWZ39" s="48">
        <v>0</v>
      </c>
      <c r="DXA39" s="49">
        <v>0</v>
      </c>
      <c r="DXB39" s="49">
        <v>110</v>
      </c>
      <c r="DXC39" s="49">
        <v>0</v>
      </c>
      <c r="DXD39" s="49"/>
      <c r="DXE39" s="49"/>
      <c r="DXF39" s="64">
        <f t="shared" si="1637"/>
        <v>110</v>
      </c>
      <c r="DXG39" s="68">
        <f t="shared" si="1638"/>
        <v>18.333333333333332</v>
      </c>
      <c r="DXH39" s="48">
        <v>0</v>
      </c>
      <c r="DXI39" s="49">
        <v>0</v>
      </c>
      <c r="DXJ39" s="49">
        <v>0</v>
      </c>
      <c r="DXK39" s="49">
        <v>108</v>
      </c>
      <c r="DXL39" s="49">
        <v>0</v>
      </c>
      <c r="DXM39" s="49">
        <v>0</v>
      </c>
      <c r="DXN39" s="64">
        <f t="shared" si="1639"/>
        <v>108</v>
      </c>
      <c r="DXO39" s="68">
        <f t="shared" si="1640"/>
        <v>18</v>
      </c>
      <c r="DXP39" s="48">
        <v>0</v>
      </c>
      <c r="DXQ39" s="49">
        <v>111</v>
      </c>
      <c r="DXR39" s="49">
        <v>0</v>
      </c>
      <c r="DXS39" s="49">
        <v>0</v>
      </c>
      <c r="DXT39" s="49">
        <v>0</v>
      </c>
      <c r="DXU39" s="49">
        <v>0</v>
      </c>
      <c r="DXV39" s="64">
        <f t="shared" si="1330"/>
        <v>111</v>
      </c>
      <c r="DXW39" s="68">
        <f t="shared" si="1331"/>
        <v>18.5</v>
      </c>
      <c r="DXX39" s="48">
        <v>0</v>
      </c>
      <c r="DXY39" s="49">
        <v>0</v>
      </c>
      <c r="DXZ39" s="49">
        <v>0</v>
      </c>
      <c r="DYA39" s="49">
        <v>110</v>
      </c>
      <c r="DYB39" s="49">
        <v>0</v>
      </c>
      <c r="DYC39" s="49">
        <v>0</v>
      </c>
      <c r="DYD39" s="64">
        <f t="shared" si="1332"/>
        <v>110</v>
      </c>
      <c r="DYE39" s="68">
        <f t="shared" si="1333"/>
        <v>18.333333333333332</v>
      </c>
      <c r="DYF39" s="48">
        <v>0</v>
      </c>
      <c r="DYG39" s="49">
        <v>0</v>
      </c>
      <c r="DYH39" s="49">
        <v>0</v>
      </c>
      <c r="DYI39" s="49">
        <v>104</v>
      </c>
      <c r="DYJ39" s="49">
        <v>0</v>
      </c>
      <c r="DYK39" s="49"/>
      <c r="DYL39" s="64">
        <f t="shared" si="1334"/>
        <v>104</v>
      </c>
      <c r="DYM39" s="68">
        <f t="shared" si="1335"/>
        <v>17.333333333333332</v>
      </c>
      <c r="DYN39" s="48">
        <v>0</v>
      </c>
      <c r="DYO39" s="49">
        <v>110</v>
      </c>
      <c r="DYP39" s="49">
        <v>0</v>
      </c>
      <c r="DYQ39" s="49">
        <v>0</v>
      </c>
      <c r="DYR39" s="49"/>
      <c r="DYS39" s="49"/>
      <c r="DYT39" s="64">
        <f t="shared" si="1336"/>
        <v>110</v>
      </c>
      <c r="DYU39" s="68">
        <f t="shared" si="1337"/>
        <v>18.333333333333332</v>
      </c>
      <c r="DYV39" s="48">
        <v>40</v>
      </c>
      <c r="DYW39" s="49">
        <v>0</v>
      </c>
      <c r="DYX39" s="49">
        <v>0</v>
      </c>
      <c r="DYY39" s="49">
        <v>0</v>
      </c>
      <c r="DYZ39" s="49">
        <v>0</v>
      </c>
      <c r="DZA39" s="49">
        <v>0</v>
      </c>
      <c r="DZB39" s="64">
        <f t="shared" si="1338"/>
        <v>40</v>
      </c>
      <c r="DZC39" s="68">
        <f t="shared" si="1339"/>
        <v>6.666666666666667</v>
      </c>
      <c r="DZD39" s="48">
        <v>110</v>
      </c>
      <c r="DZE39" s="49">
        <v>110</v>
      </c>
      <c r="DZF39" s="49">
        <v>0</v>
      </c>
      <c r="DZG39" s="49">
        <v>0</v>
      </c>
      <c r="DZH39" s="49">
        <v>0</v>
      </c>
      <c r="DZI39" s="49">
        <v>0</v>
      </c>
      <c r="DZJ39" s="64">
        <f t="shared" si="1340"/>
        <v>220</v>
      </c>
      <c r="DZK39" s="68">
        <f t="shared" si="1341"/>
        <v>36.666666666666664</v>
      </c>
      <c r="DZL39" s="48">
        <v>0</v>
      </c>
      <c r="DZM39" s="49">
        <v>0</v>
      </c>
      <c r="DZN39" s="49"/>
      <c r="DZO39" s="49">
        <v>0</v>
      </c>
      <c r="DZP39" s="49">
        <v>0</v>
      </c>
      <c r="DZQ39" s="49">
        <v>0</v>
      </c>
      <c r="DZR39" s="64">
        <f t="shared" si="1342"/>
        <v>0</v>
      </c>
      <c r="DZS39" s="68">
        <f t="shared" si="1343"/>
        <v>0</v>
      </c>
      <c r="DZT39" s="48">
        <v>0</v>
      </c>
      <c r="DZU39" s="49">
        <v>0</v>
      </c>
      <c r="DZV39" s="49"/>
      <c r="DZW39" s="49">
        <v>0</v>
      </c>
      <c r="DZX39" s="49">
        <v>0</v>
      </c>
      <c r="DZY39" s="49">
        <v>0</v>
      </c>
      <c r="DZZ39" s="64">
        <f t="shared" si="1344"/>
        <v>0</v>
      </c>
      <c r="EAA39" s="68">
        <f t="shared" si="1345"/>
        <v>0</v>
      </c>
      <c r="EAB39" s="48"/>
      <c r="EAC39" s="49">
        <v>0</v>
      </c>
      <c r="EAD39" s="49">
        <v>0</v>
      </c>
      <c r="EAE39" s="49"/>
      <c r="EAF39" s="49">
        <v>0</v>
      </c>
      <c r="EAG39" s="49">
        <v>0</v>
      </c>
      <c r="EAH39" s="64">
        <f t="shared" si="1346"/>
        <v>0</v>
      </c>
      <c r="EAI39" s="68">
        <f t="shared" si="1347"/>
        <v>0</v>
      </c>
      <c r="EAJ39" s="48">
        <v>0</v>
      </c>
      <c r="EAK39" s="49">
        <v>0</v>
      </c>
      <c r="EAL39" s="49">
        <v>0</v>
      </c>
      <c r="EAM39" s="49">
        <v>0</v>
      </c>
      <c r="EAN39" s="49">
        <v>120</v>
      </c>
      <c r="EAO39" s="49">
        <v>0</v>
      </c>
      <c r="EAP39" s="64">
        <f t="shared" si="1348"/>
        <v>120</v>
      </c>
      <c r="EAQ39" s="68">
        <f t="shared" si="1349"/>
        <v>20</v>
      </c>
      <c r="EAR39" s="48">
        <v>0</v>
      </c>
      <c r="EAS39" s="49">
        <v>0</v>
      </c>
      <c r="EAT39" s="49">
        <v>0</v>
      </c>
      <c r="EAU39" s="49">
        <v>162</v>
      </c>
      <c r="EAV39" s="49">
        <v>0</v>
      </c>
      <c r="EAW39" s="49">
        <v>0</v>
      </c>
      <c r="EAX39" s="64">
        <f t="shared" si="1350"/>
        <v>162</v>
      </c>
      <c r="EAY39" s="68">
        <f t="shared" si="1351"/>
        <v>27</v>
      </c>
      <c r="EAZ39" s="48">
        <v>0</v>
      </c>
      <c r="EBA39" s="49"/>
      <c r="EBB39" s="49">
        <v>0</v>
      </c>
      <c r="EBC39" s="49">
        <v>0</v>
      </c>
      <c r="EBD39" s="49">
        <v>0</v>
      </c>
      <c r="EBE39" s="49">
        <v>0</v>
      </c>
      <c r="EBF39" s="64">
        <f t="shared" si="1352"/>
        <v>0</v>
      </c>
      <c r="EBG39" s="68">
        <f t="shared" si="1353"/>
        <v>0</v>
      </c>
      <c r="EBH39" s="48">
        <v>212</v>
      </c>
      <c r="EBI39" s="49">
        <v>0</v>
      </c>
      <c r="EBJ39" s="49">
        <v>0</v>
      </c>
      <c r="EBK39" s="49">
        <v>0</v>
      </c>
      <c r="EBL39" s="49">
        <v>0</v>
      </c>
      <c r="EBM39" s="49">
        <v>0</v>
      </c>
      <c r="EBN39" s="64">
        <f t="shared" si="1354"/>
        <v>212</v>
      </c>
      <c r="EBO39" s="68">
        <f t="shared" si="1355"/>
        <v>35.333333333333336</v>
      </c>
      <c r="EBP39" s="48">
        <v>0</v>
      </c>
      <c r="EBQ39" s="49">
        <v>0</v>
      </c>
      <c r="EBR39" s="49"/>
      <c r="EBS39" s="49">
        <v>0</v>
      </c>
      <c r="EBT39" s="49"/>
      <c r="EBU39" s="49"/>
      <c r="EBV39" s="64">
        <f t="shared" si="1356"/>
        <v>0</v>
      </c>
      <c r="EBW39" s="68">
        <f t="shared" si="1357"/>
        <v>0</v>
      </c>
      <c r="EBX39" s="48">
        <v>0</v>
      </c>
      <c r="EBY39" s="49">
        <v>0</v>
      </c>
      <c r="EBZ39" s="49">
        <v>0</v>
      </c>
      <c r="ECA39" s="49"/>
      <c r="ECB39" s="49">
        <v>0</v>
      </c>
      <c r="ECC39" s="49">
        <v>0</v>
      </c>
      <c r="ECD39" s="64">
        <f t="shared" si="1358"/>
        <v>0</v>
      </c>
      <c r="ECE39" s="68">
        <f t="shared" si="1359"/>
        <v>0</v>
      </c>
      <c r="ECF39" s="48">
        <v>0</v>
      </c>
      <c r="ECG39" s="49">
        <v>110</v>
      </c>
      <c r="ECH39" s="49">
        <v>0</v>
      </c>
      <c r="ECI39" s="49">
        <v>0</v>
      </c>
      <c r="ECJ39" s="49">
        <v>0</v>
      </c>
      <c r="ECK39" s="49"/>
      <c r="ECL39" s="64">
        <f t="shared" si="1360"/>
        <v>110</v>
      </c>
      <c r="ECM39" s="68">
        <f t="shared" si="1361"/>
        <v>18.333333333333332</v>
      </c>
      <c r="ECN39" s="48">
        <v>0</v>
      </c>
      <c r="ECO39" s="49">
        <v>0</v>
      </c>
      <c r="ECP39" s="49">
        <v>0</v>
      </c>
      <c r="ECQ39" s="49"/>
      <c r="ECR39" s="49">
        <v>110</v>
      </c>
      <c r="ECS39" s="49">
        <v>0</v>
      </c>
      <c r="ECT39" s="64">
        <f t="shared" si="1362"/>
        <v>110</v>
      </c>
      <c r="ECU39" s="68">
        <f t="shared" si="1363"/>
        <v>18.333333333333332</v>
      </c>
      <c r="ECV39" s="48">
        <v>0</v>
      </c>
      <c r="ECW39" s="49">
        <v>109</v>
      </c>
      <c r="ECX39" s="49">
        <v>0</v>
      </c>
      <c r="ECY39" s="49">
        <v>0</v>
      </c>
      <c r="ECZ39" s="49"/>
      <c r="EDA39" s="49"/>
      <c r="EDB39" s="64">
        <f t="shared" si="1364"/>
        <v>109</v>
      </c>
      <c r="EDC39" s="68">
        <f t="shared" si="1365"/>
        <v>18.166666666666668</v>
      </c>
      <c r="EDD39" s="48"/>
      <c r="EDE39" s="49">
        <v>0</v>
      </c>
      <c r="EDF39" s="49">
        <v>0</v>
      </c>
      <c r="EDG39" s="49">
        <v>0</v>
      </c>
      <c r="EDH39" s="49"/>
      <c r="EDI39" s="49"/>
      <c r="EDJ39" s="64">
        <f t="shared" si="1366"/>
        <v>0</v>
      </c>
      <c r="EDK39" s="68">
        <f t="shared" si="1367"/>
        <v>0</v>
      </c>
      <c r="EDL39" s="48">
        <v>110</v>
      </c>
      <c r="EDM39" s="49">
        <v>0</v>
      </c>
      <c r="EDN39" s="49"/>
      <c r="EDO39" s="49">
        <v>0</v>
      </c>
      <c r="EDP39" s="49">
        <v>0</v>
      </c>
      <c r="EDQ39" s="49">
        <v>0</v>
      </c>
      <c r="EDR39" s="64">
        <f t="shared" si="1368"/>
        <v>110</v>
      </c>
      <c r="EDS39" s="68">
        <f t="shared" si="1369"/>
        <v>18.333333333333332</v>
      </c>
      <c r="EDT39" s="48">
        <v>0</v>
      </c>
      <c r="EDU39" s="49">
        <v>0</v>
      </c>
      <c r="EDV39" s="49">
        <v>220</v>
      </c>
      <c r="EDW39" s="49">
        <v>0</v>
      </c>
      <c r="EDX39" s="49">
        <v>0</v>
      </c>
      <c r="EDY39" s="49"/>
      <c r="EDZ39" s="64">
        <f t="shared" si="1370"/>
        <v>220</v>
      </c>
      <c r="EEA39" s="68">
        <f t="shared" si="1371"/>
        <v>36.666666666666664</v>
      </c>
      <c r="EEB39" s="48">
        <v>0</v>
      </c>
      <c r="EEC39" s="49">
        <v>0</v>
      </c>
      <c r="EED39" s="49">
        <v>0</v>
      </c>
      <c r="EEE39" s="49">
        <v>0</v>
      </c>
      <c r="EEF39" s="49">
        <v>0</v>
      </c>
      <c r="EEG39" s="49"/>
      <c r="EEH39" s="64">
        <f t="shared" si="1372"/>
        <v>0</v>
      </c>
      <c r="EEI39" s="68">
        <f t="shared" si="1373"/>
        <v>0</v>
      </c>
      <c r="EEJ39" s="48">
        <v>0</v>
      </c>
      <c r="EEK39" s="49">
        <v>0</v>
      </c>
      <c r="EEL39" s="49">
        <v>0</v>
      </c>
      <c r="EEM39" s="49">
        <v>110</v>
      </c>
      <c r="EEN39" s="49">
        <v>0</v>
      </c>
      <c r="EEO39" s="49">
        <v>0</v>
      </c>
      <c r="EEP39" s="64">
        <f t="shared" si="1374"/>
        <v>110</v>
      </c>
      <c r="EEQ39" s="68">
        <f t="shared" si="1375"/>
        <v>18.333333333333332</v>
      </c>
      <c r="EER39" s="48">
        <v>0</v>
      </c>
      <c r="EES39" s="49">
        <v>0</v>
      </c>
      <c r="EET39" s="49">
        <v>0</v>
      </c>
      <c r="EEU39" s="49">
        <v>0</v>
      </c>
      <c r="EEV39" s="49">
        <v>0</v>
      </c>
      <c r="EEW39" s="49"/>
      <c r="EEX39" s="64">
        <f t="shared" si="1376"/>
        <v>0</v>
      </c>
      <c r="EEY39" s="68">
        <f t="shared" si="1377"/>
        <v>0</v>
      </c>
      <c r="EEZ39" s="48">
        <v>0</v>
      </c>
      <c r="EFA39" s="49"/>
      <c r="EFB39" s="49">
        <v>0</v>
      </c>
      <c r="EFC39" s="49">
        <v>0</v>
      </c>
      <c r="EFD39" s="49">
        <v>220</v>
      </c>
      <c r="EFE39" s="49">
        <v>0</v>
      </c>
      <c r="EFF39" s="64">
        <f t="shared" si="1378"/>
        <v>220</v>
      </c>
      <c r="EFG39" s="68">
        <f t="shared" si="1379"/>
        <v>36.666666666666664</v>
      </c>
      <c r="EFH39" s="48">
        <v>0</v>
      </c>
      <c r="EFI39" s="49">
        <v>0</v>
      </c>
      <c r="EFJ39" s="49">
        <v>0</v>
      </c>
      <c r="EFK39" s="49">
        <v>0</v>
      </c>
      <c r="EFL39" s="49">
        <v>0</v>
      </c>
      <c r="EFM39" s="49">
        <v>0</v>
      </c>
      <c r="EFN39" s="64">
        <f t="shared" si="1380"/>
        <v>0</v>
      </c>
      <c r="EFO39" s="68">
        <f t="shared" si="1381"/>
        <v>0</v>
      </c>
      <c r="EFP39" s="48">
        <v>167</v>
      </c>
      <c r="EFQ39" s="49"/>
      <c r="EFR39" s="49"/>
      <c r="EFS39" s="49">
        <v>0</v>
      </c>
      <c r="EFT39" s="49">
        <v>0</v>
      </c>
      <c r="EFU39" s="49">
        <v>0</v>
      </c>
      <c r="EFV39" s="64">
        <f t="shared" si="1382"/>
        <v>167</v>
      </c>
      <c r="EFW39" s="68">
        <f t="shared" si="1383"/>
        <v>27.833333333333332</v>
      </c>
      <c r="EFX39" s="48">
        <v>0</v>
      </c>
      <c r="EFY39" s="49">
        <v>0</v>
      </c>
      <c r="EFZ39" s="49"/>
      <c r="EGA39" s="49">
        <v>153</v>
      </c>
      <c r="EGB39" s="49">
        <v>0</v>
      </c>
      <c r="EGC39" s="49">
        <v>0</v>
      </c>
      <c r="EGD39" s="64">
        <f t="shared" si="1384"/>
        <v>153</v>
      </c>
      <c r="EGE39" s="68">
        <f t="shared" si="1385"/>
        <v>25.5</v>
      </c>
      <c r="EGF39" s="48">
        <v>0</v>
      </c>
      <c r="EGG39" s="49">
        <v>0</v>
      </c>
      <c r="EGH39" s="49"/>
      <c r="EGI39" s="49">
        <v>0</v>
      </c>
      <c r="EGJ39" s="49">
        <v>0</v>
      </c>
      <c r="EGK39" s="49">
        <v>111</v>
      </c>
      <c r="EGL39" s="64">
        <f t="shared" si="1386"/>
        <v>111</v>
      </c>
      <c r="EGM39" s="68">
        <f t="shared" si="1387"/>
        <v>18.5</v>
      </c>
      <c r="EGN39" s="48">
        <v>0</v>
      </c>
      <c r="EGO39" s="49">
        <v>0</v>
      </c>
      <c r="EGP39" s="49"/>
      <c r="EGQ39" s="49">
        <v>0</v>
      </c>
      <c r="EGR39" s="49">
        <v>0</v>
      </c>
      <c r="EGS39" s="49">
        <v>487</v>
      </c>
      <c r="EGT39" s="64">
        <f t="shared" si="1388"/>
        <v>487</v>
      </c>
      <c r="EGU39" s="68">
        <f t="shared" si="1389"/>
        <v>81.166666666666671</v>
      </c>
      <c r="EGV39" s="48">
        <v>0</v>
      </c>
      <c r="EGW39" s="49">
        <v>524</v>
      </c>
      <c r="EGX39" s="49">
        <v>0</v>
      </c>
      <c r="EGY39" s="49">
        <v>0</v>
      </c>
      <c r="EGZ39" s="49">
        <v>241</v>
      </c>
      <c r="EHA39" s="49">
        <v>0</v>
      </c>
      <c r="EHB39" s="64">
        <f t="shared" si="1390"/>
        <v>765</v>
      </c>
      <c r="EHC39" s="68">
        <f t="shared" si="1391"/>
        <v>127.5</v>
      </c>
      <c r="EHD39" s="48">
        <v>0</v>
      </c>
      <c r="EHE39" s="49">
        <v>922</v>
      </c>
      <c r="EHF39" s="49"/>
      <c r="EHG39" s="49">
        <v>0</v>
      </c>
      <c r="EHH39" s="49">
        <v>110</v>
      </c>
      <c r="EHI39" s="49">
        <v>0</v>
      </c>
      <c r="EHJ39" s="64">
        <f t="shared" si="1392"/>
        <v>1032</v>
      </c>
      <c r="EHK39" s="68">
        <f t="shared" si="1393"/>
        <v>172</v>
      </c>
      <c r="EHL39" s="48">
        <v>41</v>
      </c>
      <c r="EHM39" s="49">
        <v>0</v>
      </c>
      <c r="EHN39" s="49"/>
      <c r="EHO39" s="49">
        <v>765</v>
      </c>
      <c r="EHP39" s="49"/>
      <c r="EHQ39" s="49">
        <v>0</v>
      </c>
      <c r="EHR39" s="64">
        <f t="shared" si="1394"/>
        <v>806</v>
      </c>
      <c r="EHS39" s="68">
        <f t="shared" si="1395"/>
        <v>134.33333333333334</v>
      </c>
      <c r="EHT39" s="48">
        <v>0</v>
      </c>
      <c r="EHU39" s="49">
        <v>0</v>
      </c>
      <c r="EHV39" s="49"/>
      <c r="EHW39" s="49">
        <v>661</v>
      </c>
      <c r="EHX39" s="49">
        <v>550</v>
      </c>
      <c r="EHY39" s="49">
        <v>0</v>
      </c>
      <c r="EHZ39" s="64">
        <f t="shared" si="1396"/>
        <v>1211</v>
      </c>
      <c r="EIA39" s="68">
        <f t="shared" si="1397"/>
        <v>201.83333333333334</v>
      </c>
      <c r="EIB39" s="48">
        <v>330</v>
      </c>
      <c r="EIC39" s="49">
        <v>0</v>
      </c>
      <c r="EID39" s="49">
        <v>0</v>
      </c>
      <c r="EIE39" s="49">
        <v>0</v>
      </c>
      <c r="EIF39" s="49">
        <v>0</v>
      </c>
      <c r="EIG39" s="49">
        <v>0</v>
      </c>
      <c r="EIH39" s="64">
        <f t="shared" si="1398"/>
        <v>330</v>
      </c>
      <c r="EII39" s="68">
        <f t="shared" si="1399"/>
        <v>55</v>
      </c>
      <c r="EIJ39" s="48">
        <v>307</v>
      </c>
      <c r="EIK39" s="49">
        <v>0</v>
      </c>
      <c r="EIL39" s="49">
        <v>0</v>
      </c>
      <c r="EIM39" s="49">
        <v>0</v>
      </c>
      <c r="EIN39" s="49">
        <v>209</v>
      </c>
      <c r="EIO39" s="49">
        <v>0</v>
      </c>
      <c r="EIP39" s="64">
        <f t="shared" si="1400"/>
        <v>516</v>
      </c>
      <c r="EIQ39" s="68">
        <f t="shared" si="1401"/>
        <v>86</v>
      </c>
      <c r="EIR39" s="48">
        <v>0</v>
      </c>
      <c r="EIS39" s="49">
        <v>0</v>
      </c>
      <c r="EIT39" s="49">
        <v>0</v>
      </c>
      <c r="EIU39" s="49">
        <v>0</v>
      </c>
      <c r="EIV39" s="49">
        <v>0</v>
      </c>
      <c r="EIW39" s="49">
        <v>0</v>
      </c>
      <c r="EIX39" s="64">
        <f t="shared" si="1402"/>
        <v>0</v>
      </c>
      <c r="EIY39" s="68">
        <f t="shared" si="1403"/>
        <v>0</v>
      </c>
      <c r="EIZ39" s="48">
        <v>0</v>
      </c>
      <c r="EJA39" s="49">
        <v>613</v>
      </c>
      <c r="EJB39" s="49">
        <v>707</v>
      </c>
      <c r="EJC39" s="49">
        <v>0</v>
      </c>
      <c r="EJD39" s="49">
        <v>668</v>
      </c>
      <c r="EJE39" s="49">
        <v>249</v>
      </c>
      <c r="EJF39" s="64">
        <f t="shared" si="1404"/>
        <v>2237</v>
      </c>
      <c r="EJG39" s="68">
        <f t="shared" si="1405"/>
        <v>372.83333333333331</v>
      </c>
      <c r="EJH39" s="48">
        <v>0</v>
      </c>
      <c r="EJI39" s="49">
        <v>0</v>
      </c>
      <c r="EJJ39" s="49"/>
      <c r="EJK39" s="49">
        <v>0</v>
      </c>
      <c r="EJL39" s="49"/>
      <c r="EJM39" s="49"/>
      <c r="EJN39" s="64">
        <f t="shared" si="1406"/>
        <v>0</v>
      </c>
      <c r="EJO39" s="68">
        <f t="shared" si="1407"/>
        <v>0</v>
      </c>
      <c r="EJP39" s="48">
        <v>0</v>
      </c>
      <c r="EJQ39" s="49">
        <v>0</v>
      </c>
      <c r="EJR39" s="49">
        <v>0</v>
      </c>
      <c r="EJS39" s="49">
        <v>0</v>
      </c>
      <c r="EJT39" s="49">
        <v>879</v>
      </c>
      <c r="EJU39" s="49">
        <v>0</v>
      </c>
      <c r="EJV39" s="64">
        <f t="shared" si="1408"/>
        <v>879</v>
      </c>
      <c r="EJW39" s="68">
        <f t="shared" si="1409"/>
        <v>146.5</v>
      </c>
      <c r="EJX39" s="48">
        <v>44</v>
      </c>
      <c r="EJY39" s="49">
        <v>0</v>
      </c>
      <c r="EJZ39" s="49">
        <v>0</v>
      </c>
      <c r="EKA39" s="49"/>
      <c r="EKB39" s="49">
        <v>0</v>
      </c>
      <c r="EKC39" s="49"/>
      <c r="EKD39" s="64">
        <f t="shared" si="1410"/>
        <v>44</v>
      </c>
      <c r="EKE39" s="68">
        <f t="shared" si="1411"/>
        <v>7.333333333333333</v>
      </c>
      <c r="EKF39" s="48">
        <v>0</v>
      </c>
      <c r="EKG39" s="49">
        <v>0</v>
      </c>
      <c r="EKH39" s="49">
        <v>822</v>
      </c>
      <c r="EKI39" s="49"/>
      <c r="EKJ39" s="49">
        <v>110</v>
      </c>
      <c r="EKK39" s="49">
        <v>0</v>
      </c>
      <c r="EKL39" s="64">
        <f t="shared" si="1412"/>
        <v>932</v>
      </c>
      <c r="EKM39" s="68">
        <f t="shared" si="1413"/>
        <v>155.33333333333334</v>
      </c>
      <c r="EKN39" s="48">
        <v>0</v>
      </c>
      <c r="EKO39" s="49">
        <v>747</v>
      </c>
      <c r="EKP39" s="49">
        <v>0</v>
      </c>
      <c r="EKQ39" s="49">
        <v>0</v>
      </c>
      <c r="EKR39" s="49">
        <v>0</v>
      </c>
      <c r="EKS39" s="49">
        <v>0</v>
      </c>
      <c r="EKT39" s="64">
        <f t="shared" si="1414"/>
        <v>747</v>
      </c>
      <c r="EKU39" s="184">
        <f t="shared" si="1415"/>
        <v>124.5</v>
      </c>
      <c r="EKV39" s="665"/>
      <c r="EKW39" s="195">
        <v>0</v>
      </c>
      <c r="EKX39" s="49">
        <v>0</v>
      </c>
      <c r="EKY39" s="49">
        <v>0</v>
      </c>
      <c r="EKZ39" s="49">
        <v>0</v>
      </c>
      <c r="ELA39" s="49">
        <v>0</v>
      </c>
      <c r="ELB39" s="49">
        <v>0</v>
      </c>
      <c r="ELC39" s="64">
        <f t="shared" si="1416"/>
        <v>0</v>
      </c>
      <c r="ELD39" s="211">
        <f t="shared" si="1417"/>
        <v>0</v>
      </c>
      <c r="ELE39" s="195">
        <v>0</v>
      </c>
      <c r="ELF39" s="49">
        <v>1398</v>
      </c>
      <c r="ELG39" s="49">
        <v>0</v>
      </c>
      <c r="ELH39" s="49">
        <v>0</v>
      </c>
      <c r="ELI39" s="49">
        <v>0</v>
      </c>
      <c r="ELJ39" s="49">
        <v>0</v>
      </c>
      <c r="ELK39" s="64">
        <f t="shared" si="1418"/>
        <v>1398</v>
      </c>
      <c r="ELL39" s="211">
        <f t="shared" si="1419"/>
        <v>233</v>
      </c>
      <c r="ELM39" s="195">
        <v>661</v>
      </c>
      <c r="ELN39" s="49">
        <v>0</v>
      </c>
      <c r="ELO39" s="49">
        <v>0</v>
      </c>
      <c r="ELP39" s="49">
        <v>0</v>
      </c>
      <c r="ELQ39" s="49">
        <v>0</v>
      </c>
      <c r="ELR39" s="49">
        <v>0</v>
      </c>
      <c r="ELS39" s="64">
        <f t="shared" si="1420"/>
        <v>661</v>
      </c>
      <c r="ELT39" s="211">
        <f t="shared" si="1421"/>
        <v>110.16666666666667</v>
      </c>
      <c r="ELU39" s="195">
        <v>507</v>
      </c>
      <c r="ELV39" s="49">
        <v>0</v>
      </c>
      <c r="ELW39" s="49">
        <v>0</v>
      </c>
      <c r="ELX39" s="49">
        <v>0</v>
      </c>
      <c r="ELY39" s="49">
        <v>0</v>
      </c>
      <c r="ELZ39" s="49">
        <v>303</v>
      </c>
      <c r="EMA39" s="64">
        <f t="shared" si="1422"/>
        <v>810</v>
      </c>
      <c r="EMB39" s="211">
        <f t="shared" si="1423"/>
        <v>135</v>
      </c>
      <c r="EMC39" s="195">
        <v>0</v>
      </c>
      <c r="EMD39" s="49">
        <v>341</v>
      </c>
      <c r="EME39" s="49">
        <v>0</v>
      </c>
      <c r="EMF39" s="49">
        <v>0</v>
      </c>
      <c r="EMG39" s="49"/>
      <c r="EMH39" s="49">
        <v>0</v>
      </c>
      <c r="EMI39" s="64">
        <f t="shared" si="1424"/>
        <v>341</v>
      </c>
      <c r="EMJ39" s="211">
        <f t="shared" si="1425"/>
        <v>56.833333333333336</v>
      </c>
      <c r="EMK39" s="195">
        <v>0</v>
      </c>
      <c r="EML39" s="49">
        <v>334</v>
      </c>
      <c r="EMM39" s="49">
        <v>248</v>
      </c>
      <c r="EMN39" s="49">
        <v>456</v>
      </c>
      <c r="EMO39" s="49">
        <v>343</v>
      </c>
      <c r="EMP39" s="49">
        <v>452</v>
      </c>
      <c r="EMQ39" s="64">
        <f t="shared" si="1426"/>
        <v>1833</v>
      </c>
      <c r="EMR39" s="211">
        <f t="shared" si="1427"/>
        <v>305.5</v>
      </c>
      <c r="EMS39" s="195">
        <v>0</v>
      </c>
      <c r="EMT39" s="49">
        <v>0</v>
      </c>
      <c r="EMU39" s="49">
        <v>0</v>
      </c>
      <c r="EMV39" s="49">
        <v>0</v>
      </c>
      <c r="EMW39" s="49">
        <v>552</v>
      </c>
      <c r="EMX39" s="49">
        <v>0</v>
      </c>
      <c r="EMY39" s="64">
        <f t="shared" si="1428"/>
        <v>552</v>
      </c>
      <c r="EMZ39" s="211">
        <f t="shared" si="1429"/>
        <v>92</v>
      </c>
      <c r="ENA39" s="195">
        <v>318</v>
      </c>
      <c r="ENB39" s="49">
        <v>1227</v>
      </c>
      <c r="ENC39" s="49">
        <v>0</v>
      </c>
      <c r="END39" s="49">
        <v>0</v>
      </c>
      <c r="ENE39" s="49">
        <v>0</v>
      </c>
      <c r="ENF39" s="49">
        <v>0</v>
      </c>
      <c r="ENG39" s="64">
        <f t="shared" si="1430"/>
        <v>1545</v>
      </c>
      <c r="ENH39" s="211">
        <f t="shared" si="1431"/>
        <v>257.5</v>
      </c>
      <c r="ENI39" s="195">
        <v>0</v>
      </c>
      <c r="ENJ39" s="49"/>
      <c r="ENK39" s="49">
        <v>495</v>
      </c>
      <c r="ENL39" s="49">
        <v>0</v>
      </c>
      <c r="ENM39" s="49">
        <v>112</v>
      </c>
      <c r="ENN39" s="49">
        <v>0</v>
      </c>
      <c r="ENO39" s="64">
        <f t="shared" si="1432"/>
        <v>607</v>
      </c>
      <c r="ENP39" s="211">
        <f t="shared" si="1433"/>
        <v>101.16666666666667</v>
      </c>
      <c r="ENQ39" s="195">
        <v>0</v>
      </c>
      <c r="ENR39" s="49">
        <v>1345</v>
      </c>
      <c r="ENS39" s="49">
        <v>0</v>
      </c>
      <c r="ENT39" s="49">
        <v>0</v>
      </c>
      <c r="ENU39" s="49">
        <v>0</v>
      </c>
      <c r="ENV39" s="49">
        <v>1291</v>
      </c>
      <c r="ENW39" s="64">
        <f t="shared" si="1434"/>
        <v>2636</v>
      </c>
      <c r="ENX39" s="211">
        <f t="shared" si="1435"/>
        <v>439.33333333333331</v>
      </c>
      <c r="ENY39" s="195">
        <v>0</v>
      </c>
      <c r="ENZ39" s="49"/>
      <c r="EOA39" s="49">
        <v>0</v>
      </c>
      <c r="EOB39" s="49">
        <v>0</v>
      </c>
      <c r="EOC39" s="49">
        <v>0</v>
      </c>
      <c r="EOD39" s="49">
        <v>0</v>
      </c>
      <c r="EOE39" s="64">
        <f t="shared" si="1436"/>
        <v>0</v>
      </c>
      <c r="EOF39" s="211">
        <f t="shared" si="1437"/>
        <v>0</v>
      </c>
      <c r="EOG39" s="1"/>
      <c r="EOH39" s="195"/>
      <c r="EOI39" s="49">
        <v>1304</v>
      </c>
      <c r="EOJ39" s="49">
        <v>0</v>
      </c>
      <c r="EOK39" s="49">
        <v>0</v>
      </c>
      <c r="EOL39" s="49">
        <v>786</v>
      </c>
      <c r="EOM39" s="49">
        <v>513</v>
      </c>
      <c r="EON39" s="184">
        <f t="shared" si="1438"/>
        <v>2603</v>
      </c>
      <c r="EOO39" s="244">
        <v>0</v>
      </c>
      <c r="EOP39" s="49">
        <v>0</v>
      </c>
      <c r="EOQ39" s="49">
        <v>0</v>
      </c>
      <c r="EOR39" s="49">
        <v>1234</v>
      </c>
      <c r="EOS39" s="49">
        <v>0</v>
      </c>
      <c r="EOT39" s="49">
        <v>0</v>
      </c>
      <c r="EOU39" s="64">
        <f t="shared" si="1439"/>
        <v>1234</v>
      </c>
      <c r="EOV39" s="211">
        <f t="shared" si="1440"/>
        <v>205.66666666666666</v>
      </c>
      <c r="EOW39" s="195">
        <v>0</v>
      </c>
      <c r="EOX39" s="49">
        <v>1341</v>
      </c>
      <c r="EOY39" s="49">
        <v>0</v>
      </c>
      <c r="EOZ39" s="49"/>
      <c r="EPA39" s="49">
        <v>113</v>
      </c>
      <c r="EPB39" s="49">
        <v>0</v>
      </c>
      <c r="EPC39" s="64">
        <f t="shared" si="1441"/>
        <v>1454</v>
      </c>
      <c r="EPD39" s="211">
        <f t="shared" si="1442"/>
        <v>242.33333333333334</v>
      </c>
      <c r="EPE39" s="195">
        <v>1309</v>
      </c>
      <c r="EPF39" s="49">
        <v>0</v>
      </c>
      <c r="EPG39" s="49">
        <v>0</v>
      </c>
      <c r="EPH39" s="49">
        <v>0</v>
      </c>
      <c r="EPI39" s="49">
        <v>0</v>
      </c>
      <c r="EPJ39" s="49">
        <v>794</v>
      </c>
      <c r="EPK39" s="64">
        <f t="shared" si="1443"/>
        <v>2103</v>
      </c>
      <c r="EPL39" s="211">
        <f t="shared" si="1444"/>
        <v>350.5</v>
      </c>
      <c r="EPM39" s="195">
        <v>170</v>
      </c>
      <c r="EPN39" s="49">
        <v>0</v>
      </c>
      <c r="EPO39" s="49">
        <v>520</v>
      </c>
      <c r="EPP39" s="49">
        <v>219</v>
      </c>
      <c r="EPQ39" s="49">
        <v>0</v>
      </c>
      <c r="EPR39" s="49">
        <v>1252</v>
      </c>
      <c r="EPS39" s="64">
        <f t="shared" si="1445"/>
        <v>2161</v>
      </c>
      <c r="EPT39" s="211">
        <f t="shared" si="1446"/>
        <v>360.16666666666669</v>
      </c>
      <c r="EPU39" s="195">
        <v>0</v>
      </c>
      <c r="EPV39" s="49">
        <v>113</v>
      </c>
      <c r="EPW39" s="49">
        <v>304</v>
      </c>
      <c r="EPX39" s="49">
        <v>305</v>
      </c>
      <c r="EPY39" s="49">
        <f>SUMIF(SUMPK!$B:$B,$B:$B,SUMPK!$O:$O)</f>
        <v>0</v>
      </c>
      <c r="EPZ39" s="49">
        <v>0</v>
      </c>
      <c r="EQA39" s="64">
        <f t="shared" si="1447"/>
        <v>722</v>
      </c>
      <c r="EQB39" s="211">
        <f t="shared" si="1448"/>
        <v>120.33333333333333</v>
      </c>
      <c r="EQC39" s="195">
        <v>0</v>
      </c>
      <c r="EQD39" s="49">
        <v>0</v>
      </c>
      <c r="EQE39" s="49">
        <v>0</v>
      </c>
      <c r="EQF39" s="49">
        <v>0</v>
      </c>
      <c r="EQG39" s="49">
        <v>0</v>
      </c>
      <c r="EQH39" s="49"/>
      <c r="EQI39" s="64">
        <f t="shared" si="1449"/>
        <v>0</v>
      </c>
      <c r="EQJ39" s="211">
        <f t="shared" si="1450"/>
        <v>0</v>
      </c>
      <c r="EQK39" s="195">
        <v>0</v>
      </c>
      <c r="EQL39" s="49">
        <v>0</v>
      </c>
      <c r="EQM39" s="49">
        <v>1036</v>
      </c>
      <c r="EQN39" s="49"/>
      <c r="EQO39" s="49">
        <v>529</v>
      </c>
      <c r="EQP39" s="49">
        <v>0</v>
      </c>
      <c r="EQQ39" s="64">
        <f t="shared" si="1451"/>
        <v>1565</v>
      </c>
      <c r="EQR39" s="211">
        <f t="shared" si="1452"/>
        <v>260.83333333333331</v>
      </c>
      <c r="EQS39" s="195">
        <v>0</v>
      </c>
      <c r="EQT39" s="49">
        <v>0</v>
      </c>
      <c r="EQU39" s="49">
        <v>0</v>
      </c>
      <c r="EQV39" s="49">
        <v>0</v>
      </c>
      <c r="EQW39" s="49"/>
      <c r="EQX39" s="49">
        <v>0</v>
      </c>
      <c r="EQY39" s="64">
        <f t="shared" si="1453"/>
        <v>0</v>
      </c>
      <c r="EQZ39" s="211">
        <f t="shared" si="1454"/>
        <v>0</v>
      </c>
      <c r="ERA39" s="195">
        <v>0</v>
      </c>
      <c r="ERB39" s="49">
        <v>1073</v>
      </c>
      <c r="ERC39" s="49">
        <v>682</v>
      </c>
      <c r="ERD39" s="49">
        <v>0</v>
      </c>
      <c r="ERE39" s="49">
        <v>0</v>
      </c>
      <c r="ERF39" s="49"/>
      <c r="ERG39" s="64">
        <f t="shared" si="1455"/>
        <v>1755</v>
      </c>
      <c r="ERH39" s="211">
        <f t="shared" si="1456"/>
        <v>292.5</v>
      </c>
      <c r="ERI39" s="195"/>
      <c r="ERJ39" s="49">
        <v>0</v>
      </c>
      <c r="ERK39" s="49">
        <v>0</v>
      </c>
      <c r="ERL39" s="49">
        <v>0</v>
      </c>
      <c r="ERM39" s="49">
        <v>0</v>
      </c>
      <c r="ERN39" s="49">
        <v>0</v>
      </c>
      <c r="ERO39" s="64">
        <f t="shared" si="1457"/>
        <v>0</v>
      </c>
      <c r="ERP39" s="211">
        <f t="shared" si="1458"/>
        <v>0</v>
      </c>
      <c r="ERQ39" s="195"/>
      <c r="ERR39" s="49">
        <v>0</v>
      </c>
      <c r="ERS39" s="49"/>
      <c r="ERT39" s="49">
        <v>0</v>
      </c>
      <c r="ERU39" s="49">
        <v>0</v>
      </c>
      <c r="ERV39" s="49">
        <v>0</v>
      </c>
      <c r="ERW39" s="64">
        <f t="shared" si="1459"/>
        <v>0</v>
      </c>
      <c r="ERX39" s="211">
        <f t="shared" si="1460"/>
        <v>0</v>
      </c>
      <c r="ERY39" s="195">
        <v>0</v>
      </c>
      <c r="ERZ39" s="49">
        <v>0</v>
      </c>
      <c r="ESA39" s="49">
        <v>0</v>
      </c>
      <c r="ESB39" s="49">
        <v>0</v>
      </c>
      <c r="ESC39" s="49">
        <v>0</v>
      </c>
      <c r="ESD39" s="49">
        <v>0</v>
      </c>
      <c r="ESE39" s="64">
        <f t="shared" si="1461"/>
        <v>0</v>
      </c>
      <c r="ESF39" s="211">
        <f t="shared" si="1462"/>
        <v>0</v>
      </c>
      <c r="ESG39" s="195">
        <v>0</v>
      </c>
      <c r="ESH39" s="49">
        <v>0</v>
      </c>
      <c r="ESI39" s="49">
        <v>0</v>
      </c>
      <c r="ESJ39" s="49">
        <v>0</v>
      </c>
      <c r="ESK39" s="49"/>
      <c r="ESL39" s="49">
        <v>0</v>
      </c>
      <c r="ESM39" s="64">
        <f t="shared" si="1463"/>
        <v>0</v>
      </c>
      <c r="ESN39" s="211">
        <f t="shared" si="1464"/>
        <v>0</v>
      </c>
      <c r="ESO39" s="458">
        <v>0</v>
      </c>
      <c r="ESP39" s="83">
        <v>0</v>
      </c>
      <c r="ESQ39" s="83">
        <v>0</v>
      </c>
      <c r="ESR39" s="83">
        <v>40</v>
      </c>
      <c r="ESS39" s="83">
        <v>0</v>
      </c>
      <c r="EST39" s="83"/>
      <c r="ESU39" s="64">
        <f t="shared" si="1465"/>
        <v>40</v>
      </c>
      <c r="ESV39" s="211">
        <f t="shared" si="1466"/>
        <v>6.666666666666667</v>
      </c>
      <c r="ESW39" s="195"/>
      <c r="ESX39" s="49">
        <v>0</v>
      </c>
      <c r="ESY39" s="49">
        <v>0</v>
      </c>
      <c r="ESZ39" s="49">
        <v>0</v>
      </c>
      <c r="ETA39" s="49">
        <v>0</v>
      </c>
      <c r="ETB39" s="49">
        <v>0</v>
      </c>
      <c r="ETC39" s="808">
        <f t="shared" si="1467"/>
        <v>0</v>
      </c>
      <c r="ETD39" s="211">
        <f t="shared" si="1468"/>
        <v>0</v>
      </c>
      <c r="ETE39" s="195">
        <v>0</v>
      </c>
      <c r="ETF39" s="49">
        <v>0</v>
      </c>
      <c r="ETG39" s="49">
        <v>0</v>
      </c>
      <c r="ETH39" s="49">
        <v>0</v>
      </c>
      <c r="ETI39" s="49">
        <v>0</v>
      </c>
      <c r="ETJ39" s="49">
        <v>0</v>
      </c>
      <c r="ETK39" s="808">
        <f t="shared" si="1469"/>
        <v>0</v>
      </c>
      <c r="ETL39" s="211">
        <f t="shared" si="1470"/>
        <v>0</v>
      </c>
      <c r="ETM39" s="814">
        <v>0</v>
      </c>
      <c r="ETN39" s="815">
        <v>0</v>
      </c>
      <c r="ETO39" s="815">
        <v>0</v>
      </c>
      <c r="ETP39" s="815">
        <v>40</v>
      </c>
      <c r="ETQ39" s="815">
        <v>0</v>
      </c>
      <c r="ETR39" s="815">
        <v>50</v>
      </c>
      <c r="ETS39" s="808">
        <f t="shared" si="1471"/>
        <v>90</v>
      </c>
      <c r="ETT39" s="211">
        <f t="shared" si="1472"/>
        <v>15</v>
      </c>
      <c r="ETU39" s="458">
        <v>0</v>
      </c>
      <c r="ETV39" s="83">
        <v>0</v>
      </c>
      <c r="ETW39" s="83">
        <v>0</v>
      </c>
      <c r="ETX39" s="83">
        <v>0</v>
      </c>
      <c r="ETY39" s="83">
        <v>0</v>
      </c>
      <c r="ETZ39" s="83">
        <v>0</v>
      </c>
      <c r="EUA39" s="808">
        <f t="shared" si="1473"/>
        <v>0</v>
      </c>
      <c r="EUB39" s="211">
        <f t="shared" si="1474"/>
        <v>0</v>
      </c>
      <c r="EUC39" s="458"/>
      <c r="EUD39" s="83">
        <v>0</v>
      </c>
      <c r="EUE39" s="83"/>
      <c r="EUF39" s="83">
        <v>0</v>
      </c>
      <c r="EUG39" s="83">
        <v>0</v>
      </c>
      <c r="EUH39" s="83">
        <v>0</v>
      </c>
      <c r="EUI39" s="808">
        <f t="shared" si="1475"/>
        <v>0</v>
      </c>
      <c r="EUJ39" s="211">
        <f t="shared" si="1476"/>
        <v>0</v>
      </c>
      <c r="EUK39" s="195"/>
      <c r="EUL39" s="49">
        <v>0</v>
      </c>
      <c r="EUM39" s="49">
        <v>0</v>
      </c>
      <c r="EUN39" s="49">
        <v>0</v>
      </c>
      <c r="EUO39" s="49">
        <v>0</v>
      </c>
      <c r="EUP39" s="49">
        <v>0</v>
      </c>
      <c r="EUQ39" s="808">
        <f t="shared" si="1477"/>
        <v>0</v>
      </c>
      <c r="EUR39" s="211">
        <f t="shared" si="1478"/>
        <v>0</v>
      </c>
      <c r="EUS39" s="195">
        <v>0</v>
      </c>
      <c r="EUT39" s="49">
        <v>0</v>
      </c>
      <c r="EUU39" s="49">
        <v>0</v>
      </c>
      <c r="EUV39" s="49">
        <v>0</v>
      </c>
      <c r="EUW39" s="49">
        <v>0</v>
      </c>
      <c r="EUX39" s="49"/>
      <c r="EUY39" s="808">
        <f t="shared" si="1479"/>
        <v>0</v>
      </c>
      <c r="EUZ39" s="211">
        <f t="shared" si="1480"/>
        <v>0</v>
      </c>
      <c r="EVA39" s="195">
        <v>0</v>
      </c>
      <c r="EVB39" s="49">
        <v>0</v>
      </c>
      <c r="EVC39" s="49">
        <v>0</v>
      </c>
      <c r="EVD39" s="49"/>
      <c r="EVE39" s="49">
        <v>0</v>
      </c>
      <c r="EVF39" s="49"/>
      <c r="EVG39" s="808">
        <f t="shared" si="1481"/>
        <v>0</v>
      </c>
      <c r="EVH39" s="211">
        <f t="shared" si="1482"/>
        <v>0</v>
      </c>
      <c r="EVI39" s="195">
        <v>0</v>
      </c>
      <c r="EVJ39" s="49">
        <v>0</v>
      </c>
      <c r="EVK39" s="49">
        <f>SUMIF(SUMPK!$B:$B,$B:$B,SUMPK!$O:$O)</f>
        <v>0</v>
      </c>
      <c r="EVL39" s="49"/>
      <c r="EVM39" s="49"/>
      <c r="EVN39" s="49">
        <v>0</v>
      </c>
      <c r="EVO39" s="808">
        <f t="shared" si="1483"/>
        <v>0</v>
      </c>
      <c r="EVP39" s="211">
        <f t="shared" si="1484"/>
        <v>0</v>
      </c>
      <c r="EVQ39" s="195">
        <v>0</v>
      </c>
      <c r="EVR39" s="49">
        <v>0</v>
      </c>
      <c r="EVS39" s="49">
        <v>0</v>
      </c>
      <c r="EVT39" s="49"/>
      <c r="EVU39" s="49">
        <v>0</v>
      </c>
      <c r="EVV39" s="49">
        <v>0</v>
      </c>
      <c r="EVW39" s="808">
        <f t="shared" si="1485"/>
        <v>0</v>
      </c>
      <c r="EVX39" s="211">
        <f t="shared" si="1486"/>
        <v>0</v>
      </c>
      <c r="EVY39" s="195">
        <v>0</v>
      </c>
      <c r="EVZ39" s="49">
        <v>0</v>
      </c>
      <c r="EWA39" s="49">
        <v>0</v>
      </c>
      <c r="EWB39" s="49">
        <v>0</v>
      </c>
      <c r="EWC39" s="49">
        <v>0</v>
      </c>
      <c r="EWD39" s="49"/>
      <c r="EWE39" s="808">
        <f t="shared" si="1487"/>
        <v>0</v>
      </c>
      <c r="EWF39" s="211">
        <f t="shared" si="1488"/>
        <v>0</v>
      </c>
      <c r="EWG39" s="195">
        <v>0</v>
      </c>
      <c r="EWH39" s="49">
        <v>0</v>
      </c>
      <c r="EWI39" s="49"/>
      <c r="EWJ39" s="49">
        <v>0</v>
      </c>
      <c r="EWK39" s="49">
        <v>0</v>
      </c>
      <c r="EWL39" s="49"/>
      <c r="EWM39" s="808">
        <f t="shared" si="1489"/>
        <v>0</v>
      </c>
      <c r="EWN39" s="211">
        <f t="shared" si="1490"/>
        <v>0</v>
      </c>
      <c r="EWO39" s="195">
        <v>0</v>
      </c>
      <c r="EWP39" s="49"/>
      <c r="EWQ39" s="49"/>
      <c r="EWR39" s="49">
        <v>0</v>
      </c>
      <c r="EWS39" s="49">
        <v>0</v>
      </c>
      <c r="EWT39" s="49">
        <v>0</v>
      </c>
      <c r="EWU39" s="808">
        <f t="shared" si="1491"/>
        <v>0</v>
      </c>
      <c r="EWV39" s="211">
        <f t="shared" si="1492"/>
        <v>0</v>
      </c>
      <c r="EWW39" s="195"/>
      <c r="EWX39" s="49"/>
      <c r="EWY39" s="49">
        <v>0</v>
      </c>
      <c r="EWZ39" s="49">
        <v>0</v>
      </c>
      <c r="EXA39" s="49">
        <v>0</v>
      </c>
      <c r="EXB39" s="49"/>
      <c r="EXC39" s="808">
        <f t="shared" si="1493"/>
        <v>0</v>
      </c>
      <c r="EXD39" s="211">
        <f t="shared" si="1494"/>
        <v>0</v>
      </c>
      <c r="EXE39" s="195"/>
      <c r="EXF39" s="49">
        <v>0</v>
      </c>
      <c r="EXG39" s="49">
        <v>0</v>
      </c>
      <c r="EXH39" s="49"/>
      <c r="EXI39" s="49">
        <v>0</v>
      </c>
      <c r="EXJ39" s="49">
        <v>0</v>
      </c>
      <c r="EXK39" s="808">
        <f t="shared" si="1495"/>
        <v>0</v>
      </c>
      <c r="EXL39" s="211">
        <f t="shared" si="1496"/>
        <v>0</v>
      </c>
      <c r="EXM39" s="458">
        <v>0</v>
      </c>
      <c r="EXN39" s="83">
        <v>0</v>
      </c>
      <c r="EXO39" s="83">
        <v>0</v>
      </c>
      <c r="EXP39" s="83">
        <v>0</v>
      </c>
      <c r="EXQ39" s="83"/>
      <c r="EXR39" s="83">
        <v>0</v>
      </c>
      <c r="EXS39" s="808">
        <f t="shared" si="1497"/>
        <v>0</v>
      </c>
      <c r="EXT39" s="211">
        <f t="shared" si="1498"/>
        <v>0</v>
      </c>
      <c r="EXU39" s="195">
        <v>0</v>
      </c>
      <c r="EXV39" s="49">
        <v>0</v>
      </c>
      <c r="EXW39" s="49">
        <v>0</v>
      </c>
      <c r="EXX39" s="49">
        <v>0</v>
      </c>
      <c r="EXY39" s="49">
        <v>0</v>
      </c>
      <c r="EXZ39" s="49">
        <v>0</v>
      </c>
      <c r="EYA39" s="808">
        <f t="shared" si="1499"/>
        <v>0</v>
      </c>
      <c r="EYB39" s="211">
        <f t="shared" si="1500"/>
        <v>0</v>
      </c>
      <c r="EYC39" s="195">
        <v>0</v>
      </c>
      <c r="EYD39" s="49"/>
      <c r="EYE39" s="49">
        <v>0</v>
      </c>
      <c r="EYF39" s="49"/>
      <c r="EYG39" s="49">
        <v>0</v>
      </c>
      <c r="EYH39" s="49">
        <v>0</v>
      </c>
      <c r="EYI39" s="808">
        <f t="shared" si="1501"/>
        <v>0</v>
      </c>
      <c r="EYJ39" s="211">
        <f t="shared" si="1502"/>
        <v>0</v>
      </c>
      <c r="EYK39" s="195">
        <v>0</v>
      </c>
      <c r="EYL39" s="49">
        <v>0</v>
      </c>
      <c r="EYM39" s="49">
        <v>0</v>
      </c>
      <c r="EYN39" s="49">
        <v>0</v>
      </c>
      <c r="EYO39" s="49">
        <v>0</v>
      </c>
      <c r="EYP39" s="49">
        <v>0</v>
      </c>
      <c r="EYQ39" s="808">
        <f t="shared" si="1503"/>
        <v>0</v>
      </c>
      <c r="EYR39" s="211">
        <f t="shared" si="1504"/>
        <v>0</v>
      </c>
      <c r="EYS39" s="195">
        <v>0</v>
      </c>
      <c r="EYT39" s="49">
        <v>0</v>
      </c>
      <c r="EYU39" s="49">
        <v>0</v>
      </c>
      <c r="EYV39" s="49">
        <v>0</v>
      </c>
      <c r="EYW39" s="49"/>
      <c r="EYX39" s="49"/>
      <c r="EYY39" s="872">
        <f t="shared" si="1505"/>
        <v>0</v>
      </c>
      <c r="EYZ39" s="873">
        <f t="shared" si="1506"/>
        <v>0</v>
      </c>
      <c r="EZA39" s="195">
        <v>0</v>
      </c>
      <c r="EZB39" s="49">
        <v>0</v>
      </c>
      <c r="EZC39" s="49">
        <v>0</v>
      </c>
      <c r="EZD39" s="49"/>
      <c r="EZE39" s="49">
        <v>0</v>
      </c>
      <c r="EZF39" s="49">
        <v>0</v>
      </c>
      <c r="EZG39" s="872">
        <f t="shared" si="1507"/>
        <v>0</v>
      </c>
      <c r="EZH39" s="873">
        <f t="shared" si="1508"/>
        <v>0</v>
      </c>
      <c r="EZI39" s="195">
        <v>0</v>
      </c>
      <c r="EZJ39" s="49">
        <v>0</v>
      </c>
      <c r="EZK39" s="49"/>
      <c r="EZL39" s="49">
        <v>0</v>
      </c>
      <c r="EZM39" s="49">
        <v>0</v>
      </c>
      <c r="EZN39" s="49">
        <v>0</v>
      </c>
      <c r="EZO39" s="872">
        <f t="shared" si="1509"/>
        <v>0</v>
      </c>
      <c r="EZP39" s="873">
        <f t="shared" si="1510"/>
        <v>0</v>
      </c>
      <c r="EZQ39" s="458">
        <v>0</v>
      </c>
      <c r="EZR39" s="83"/>
      <c r="EZS39" s="83">
        <v>0</v>
      </c>
      <c r="EZT39" s="83">
        <v>0</v>
      </c>
      <c r="EZU39" s="83">
        <v>0</v>
      </c>
      <c r="EZV39" s="83">
        <v>0</v>
      </c>
      <c r="EZW39" s="872">
        <f t="shared" si="1511"/>
        <v>0</v>
      </c>
      <c r="EZX39" s="873">
        <f t="shared" si="1512"/>
        <v>0</v>
      </c>
      <c r="EZY39" s="195">
        <v>0</v>
      </c>
      <c r="EZZ39" s="49">
        <v>0</v>
      </c>
      <c r="FAA39" s="49">
        <v>0</v>
      </c>
      <c r="FAB39" s="49">
        <v>0</v>
      </c>
      <c r="FAC39" s="49">
        <v>0</v>
      </c>
      <c r="FAD39" s="49"/>
      <c r="FAE39" s="872">
        <f t="shared" si="1513"/>
        <v>0</v>
      </c>
      <c r="FAF39" s="873">
        <f t="shared" si="1514"/>
        <v>0</v>
      </c>
    </row>
    <row r="40" spans="1:4088" s="8" customFormat="1" ht="13.5" thickBot="1" x14ac:dyDescent="0.25">
      <c r="A40" s="21">
        <v>10</v>
      </c>
      <c r="B40" s="297" t="s">
        <v>35</v>
      </c>
      <c r="C40" s="725" t="s">
        <v>36</v>
      </c>
      <c r="D40" s="297">
        <v>25</v>
      </c>
      <c r="E40" s="24"/>
      <c r="F40" s="24">
        <v>2106</v>
      </c>
      <c r="G40" s="24"/>
      <c r="H40" s="24"/>
      <c r="I40" s="24"/>
      <c r="J40" s="360">
        <f>SUMIF(SUMPK!$B:$B,$B:$B,SUMPK!$O:$O)</f>
        <v>0</v>
      </c>
      <c r="K40" s="24">
        <f t="shared" si="1228"/>
        <v>0</v>
      </c>
      <c r="L40" s="24">
        <f t="shared" si="1519"/>
        <v>2106</v>
      </c>
      <c r="M40" s="15">
        <f t="shared" si="1641"/>
        <v>2106</v>
      </c>
      <c r="N40" s="15">
        <v>0</v>
      </c>
      <c r="O40" s="276">
        <f t="shared" si="1231"/>
        <v>0</v>
      </c>
      <c r="P40" s="712">
        <v>55</v>
      </c>
      <c r="Q40" s="276">
        <f t="shared" si="1520"/>
        <v>229.74545454545455</v>
      </c>
      <c r="R40" s="277">
        <f t="shared" si="1521"/>
        <v>61.53846153846154</v>
      </c>
      <c r="S40" s="222">
        <v>1600</v>
      </c>
      <c r="T40" s="276">
        <f t="shared" si="1642"/>
        <v>34.222499999999997</v>
      </c>
      <c r="U40" s="278"/>
      <c r="V40" s="276">
        <f t="shared" si="1235"/>
        <v>34.222499999999997</v>
      </c>
      <c r="W40" s="279">
        <f t="shared" si="1236"/>
        <v>1</v>
      </c>
      <c r="X40" s="278"/>
      <c r="Y40" s="7"/>
      <c r="Z40" s="7"/>
      <c r="AA40" s="7"/>
      <c r="AB40" s="7"/>
      <c r="AC40" s="662">
        <v>15</v>
      </c>
      <c r="AD40" s="649">
        <v>425</v>
      </c>
      <c r="AE40" s="49"/>
      <c r="AF40" s="49"/>
      <c r="AG40" s="49"/>
      <c r="AH40" s="49">
        <v>389</v>
      </c>
      <c r="AI40" s="49"/>
      <c r="AJ40" s="42">
        <f t="shared" si="1906"/>
        <v>814</v>
      </c>
      <c r="AK40" s="43">
        <f t="shared" si="1907"/>
        <v>135.66666666666666</v>
      </c>
      <c r="AL40" s="48"/>
      <c r="AM40" s="49"/>
      <c r="AN40" s="49">
        <v>600</v>
      </c>
      <c r="AO40" s="49"/>
      <c r="AP40" s="49"/>
      <c r="AQ40" s="49"/>
      <c r="AR40" s="42">
        <f t="shared" si="1908"/>
        <v>600</v>
      </c>
      <c r="AS40" s="43">
        <f t="shared" si="1909"/>
        <v>100</v>
      </c>
      <c r="AT40" s="48"/>
      <c r="AU40" s="49"/>
      <c r="AV40" s="49"/>
      <c r="AW40" s="49">
        <v>404</v>
      </c>
      <c r="AX40" s="49"/>
      <c r="AY40" s="49"/>
      <c r="AZ40" s="42">
        <f t="shared" si="1910"/>
        <v>404</v>
      </c>
      <c r="BA40" s="43">
        <f t="shared" si="1911"/>
        <v>67.333333333333329</v>
      </c>
      <c r="BB40" s="48">
        <v>796</v>
      </c>
      <c r="BC40" s="49"/>
      <c r="BD40" s="49"/>
      <c r="BE40" s="49"/>
      <c r="BF40" s="49"/>
      <c r="BG40" s="49">
        <v>600</v>
      </c>
      <c r="BH40" s="42">
        <f t="shared" si="1912"/>
        <v>1396</v>
      </c>
      <c r="BI40" s="43">
        <f t="shared" si="1913"/>
        <v>232.66666666666666</v>
      </c>
      <c r="BJ40" s="48"/>
      <c r="BK40" s="49">
        <v>602</v>
      </c>
      <c r="BL40" s="49"/>
      <c r="BM40" s="49"/>
      <c r="BN40" s="49"/>
      <c r="BO40" s="49"/>
      <c r="BP40" s="42">
        <f t="shared" si="1914"/>
        <v>602</v>
      </c>
      <c r="BQ40" s="43">
        <f t="shared" si="1915"/>
        <v>100.33333333333333</v>
      </c>
      <c r="BR40" s="48"/>
      <c r="BS40" s="49"/>
      <c r="BT40" s="49">
        <v>398</v>
      </c>
      <c r="BU40" s="49"/>
      <c r="BV40" s="49">
        <v>599</v>
      </c>
      <c r="BW40" s="49"/>
      <c r="BX40" s="42">
        <f t="shared" si="1916"/>
        <v>997</v>
      </c>
      <c r="BY40" s="43">
        <f t="shared" si="1917"/>
        <v>166.16666666666666</v>
      </c>
      <c r="BZ40" s="48"/>
      <c r="CA40" s="49"/>
      <c r="CB40" s="49">
        <v>404</v>
      </c>
      <c r="CC40" s="49"/>
      <c r="CD40" s="49"/>
      <c r="CE40" s="49"/>
      <c r="CF40" s="42">
        <f t="shared" si="1918"/>
        <v>404</v>
      </c>
      <c r="CG40" s="43">
        <f t="shared" si="1919"/>
        <v>67.333333333333329</v>
      </c>
      <c r="CH40" s="48"/>
      <c r="CI40" s="49"/>
      <c r="CJ40" s="49">
        <v>400</v>
      </c>
      <c r="CK40" s="49"/>
      <c r="CL40" s="49"/>
      <c r="CM40" s="49"/>
      <c r="CN40" s="42">
        <f t="shared" si="1920"/>
        <v>400</v>
      </c>
      <c r="CO40" s="43">
        <f t="shared" si="1921"/>
        <v>66.666666666666671</v>
      </c>
      <c r="CP40" s="48">
        <v>600</v>
      </c>
      <c r="CQ40" s="49"/>
      <c r="CR40" s="49">
        <v>401</v>
      </c>
      <c r="CS40" s="49"/>
      <c r="CT40" s="49"/>
      <c r="CU40" s="49"/>
      <c r="CV40" s="42">
        <f t="shared" si="1922"/>
        <v>1001</v>
      </c>
      <c r="CW40" s="43">
        <f t="shared" si="1923"/>
        <v>166.83333333333334</v>
      </c>
      <c r="CX40" s="48"/>
      <c r="CY40" s="49"/>
      <c r="CZ40" s="49"/>
      <c r="DA40" s="49"/>
      <c r="DB40" s="49"/>
      <c r="DC40" s="49"/>
      <c r="DD40" s="42">
        <f t="shared" si="1924"/>
        <v>0</v>
      </c>
      <c r="DE40" s="43">
        <f t="shared" si="1925"/>
        <v>0</v>
      </c>
      <c r="DF40" s="48"/>
      <c r="DG40" s="49"/>
      <c r="DH40" s="49"/>
      <c r="DI40" s="49"/>
      <c r="DJ40" s="49">
        <v>299</v>
      </c>
      <c r="DK40" s="49"/>
      <c r="DL40" s="42">
        <f t="shared" si="1926"/>
        <v>299</v>
      </c>
      <c r="DM40" s="43">
        <f t="shared" si="1927"/>
        <v>49.833333333333336</v>
      </c>
      <c r="DN40" s="48"/>
      <c r="DO40" s="49"/>
      <c r="DP40" s="49"/>
      <c r="DQ40" s="49"/>
      <c r="DR40" s="49">
        <v>600</v>
      </c>
      <c r="DS40" s="49"/>
      <c r="DT40" s="42">
        <f t="shared" si="1928"/>
        <v>600</v>
      </c>
      <c r="DU40" s="43">
        <f t="shared" si="1929"/>
        <v>100</v>
      </c>
      <c r="DV40" s="48"/>
      <c r="DW40" s="49"/>
      <c r="DX40" s="49">
        <v>200</v>
      </c>
      <c r="DY40" s="49"/>
      <c r="DZ40" s="49"/>
      <c r="EA40" s="49"/>
      <c r="EB40" s="42">
        <f t="shared" si="1930"/>
        <v>200</v>
      </c>
      <c r="EC40" s="43">
        <f t="shared" si="1931"/>
        <v>33.333333333333336</v>
      </c>
      <c r="ED40" s="48"/>
      <c r="EE40" s="49">
        <v>721</v>
      </c>
      <c r="EF40" s="49"/>
      <c r="EG40" s="49"/>
      <c r="EH40" s="49"/>
      <c r="EI40" s="49"/>
      <c r="EJ40" s="42">
        <f t="shared" si="1932"/>
        <v>721</v>
      </c>
      <c r="EK40" s="43">
        <f t="shared" si="1933"/>
        <v>120.16666666666667</v>
      </c>
      <c r="EL40" s="48"/>
      <c r="EM40" s="49"/>
      <c r="EN40" s="49">
        <v>395</v>
      </c>
      <c r="EO40" s="49"/>
      <c r="EP40" s="49"/>
      <c r="EQ40" s="49"/>
      <c r="ER40" s="42">
        <f t="shared" si="1934"/>
        <v>395</v>
      </c>
      <c r="ES40" s="43">
        <f t="shared" si="1935"/>
        <v>65.833333333333329</v>
      </c>
      <c r="ET40" s="48"/>
      <c r="EU40" s="49"/>
      <c r="EV40" s="49">
        <v>200</v>
      </c>
      <c r="EW40" s="49">
        <v>400</v>
      </c>
      <c r="EX40" s="49"/>
      <c r="EY40" s="49"/>
      <c r="EZ40" s="42">
        <f t="shared" si="1936"/>
        <v>600</v>
      </c>
      <c r="FA40" s="43">
        <f t="shared" si="1937"/>
        <v>100</v>
      </c>
      <c r="FB40" s="48"/>
      <c r="FC40" s="49">
        <v>387</v>
      </c>
      <c r="FD40" s="49"/>
      <c r="FE40" s="49"/>
      <c r="FF40" s="49">
        <v>399</v>
      </c>
      <c r="FG40" s="49"/>
      <c r="FH40" s="42">
        <f t="shared" si="1938"/>
        <v>786</v>
      </c>
      <c r="FI40" s="43">
        <f t="shared" si="1939"/>
        <v>131</v>
      </c>
      <c r="FJ40" s="48"/>
      <c r="FK40" s="49">
        <v>200</v>
      </c>
      <c r="FL40" s="49"/>
      <c r="FM40" s="49">
        <v>100</v>
      </c>
      <c r="FN40" s="49"/>
      <c r="FO40" s="49"/>
      <c r="FP40" s="42">
        <f t="shared" si="1940"/>
        <v>300</v>
      </c>
      <c r="FQ40" s="43">
        <f t="shared" si="1941"/>
        <v>50</v>
      </c>
      <c r="FR40" s="48">
        <v>397</v>
      </c>
      <c r="FS40" s="49"/>
      <c r="FT40" s="49"/>
      <c r="FU40" s="49"/>
      <c r="FV40" s="49">
        <v>397</v>
      </c>
      <c r="FW40" s="49"/>
      <c r="FX40" s="42">
        <f t="shared" si="1942"/>
        <v>794</v>
      </c>
      <c r="FY40" s="43">
        <f t="shared" si="1943"/>
        <v>132.33333333333334</v>
      </c>
      <c r="FZ40" s="48"/>
      <c r="GA40" s="49"/>
      <c r="GB40" s="49">
        <v>30</v>
      </c>
      <c r="GC40" s="49"/>
      <c r="GD40" s="49">
        <v>573</v>
      </c>
      <c r="GE40" s="49"/>
      <c r="GF40" s="42">
        <f t="shared" si="1944"/>
        <v>603</v>
      </c>
      <c r="GG40" s="43">
        <f t="shared" si="1945"/>
        <v>100.5</v>
      </c>
      <c r="GH40" s="48"/>
      <c r="GI40" s="49"/>
      <c r="GJ40" s="49"/>
      <c r="GK40" s="49"/>
      <c r="GL40" s="49">
        <v>200</v>
      </c>
      <c r="GM40" s="49"/>
      <c r="GN40" s="42">
        <f t="shared" si="1946"/>
        <v>200</v>
      </c>
      <c r="GO40" s="43">
        <f t="shared" si="1947"/>
        <v>33.333333333333336</v>
      </c>
      <c r="GP40" s="48">
        <v>571</v>
      </c>
      <c r="GQ40" s="49">
        <v>204</v>
      </c>
      <c r="GR40" s="49">
        <v>600</v>
      </c>
      <c r="GS40" s="49"/>
      <c r="GT40" s="49"/>
      <c r="GU40" s="49"/>
      <c r="GV40" s="42">
        <f t="shared" si="1948"/>
        <v>1375</v>
      </c>
      <c r="GW40" s="43">
        <f t="shared" si="1949"/>
        <v>229.16666666666666</v>
      </c>
      <c r="GX40" s="48"/>
      <c r="GY40" s="49"/>
      <c r="GZ40" s="49"/>
      <c r="HA40" s="49"/>
      <c r="HB40" s="49">
        <v>399</v>
      </c>
      <c r="HC40" s="49"/>
      <c r="HD40" s="42">
        <f t="shared" si="1950"/>
        <v>399</v>
      </c>
      <c r="HE40" s="43">
        <f t="shared" si="1951"/>
        <v>66.5</v>
      </c>
      <c r="HF40" s="48"/>
      <c r="HG40" s="49"/>
      <c r="HH40" s="49">
        <v>403</v>
      </c>
      <c r="HI40" s="49"/>
      <c r="HJ40" s="49"/>
      <c r="HK40" s="49">
        <v>191</v>
      </c>
      <c r="HL40" s="42">
        <f t="shared" si="1952"/>
        <v>594</v>
      </c>
      <c r="HM40" s="43">
        <f t="shared" si="1953"/>
        <v>99</v>
      </c>
      <c r="HN40" s="82"/>
      <c r="HO40" s="83">
        <v>598</v>
      </c>
      <c r="HP40" s="83"/>
      <c r="HQ40" s="83"/>
      <c r="HR40" s="83">
        <v>402</v>
      </c>
      <c r="HS40" s="83"/>
      <c r="HT40" s="42">
        <f t="shared" si="1954"/>
        <v>1000</v>
      </c>
      <c r="HU40" s="43">
        <f t="shared" si="1955"/>
        <v>166.66666666666666</v>
      </c>
      <c r="HV40" s="48">
        <v>200</v>
      </c>
      <c r="HW40" s="49"/>
      <c r="HX40" s="49">
        <v>599</v>
      </c>
      <c r="HY40" s="49"/>
      <c r="HZ40" s="49"/>
      <c r="IA40" s="49"/>
      <c r="IB40" s="42">
        <f t="shared" si="1956"/>
        <v>799</v>
      </c>
      <c r="IC40" s="43">
        <f t="shared" si="1957"/>
        <v>133.16666666666666</v>
      </c>
      <c r="ID40" s="48"/>
      <c r="IE40" s="49"/>
      <c r="IF40" s="49"/>
      <c r="IG40" s="49"/>
      <c r="IH40" s="49"/>
      <c r="II40" s="49">
        <v>600</v>
      </c>
      <c r="IJ40" s="42">
        <f t="shared" si="1958"/>
        <v>600</v>
      </c>
      <c r="IK40" s="43">
        <f t="shared" si="1959"/>
        <v>100</v>
      </c>
      <c r="IL40" s="48"/>
      <c r="IM40" s="49"/>
      <c r="IN40" s="49"/>
      <c r="IO40" s="49"/>
      <c r="IP40" s="49"/>
      <c r="IQ40" s="49"/>
      <c r="IR40" s="67">
        <f t="shared" si="1960"/>
        <v>0</v>
      </c>
      <c r="IS40" s="68">
        <f t="shared" si="1961"/>
        <v>0</v>
      </c>
      <c r="IT40" s="48"/>
      <c r="IU40" s="49"/>
      <c r="IV40" s="49"/>
      <c r="IW40" s="49"/>
      <c r="IX40" s="49"/>
      <c r="IY40" s="49">
        <v>100</v>
      </c>
      <c r="IZ40" s="67">
        <f t="shared" si="1962"/>
        <v>100</v>
      </c>
      <c r="JA40" s="68">
        <f t="shared" si="1963"/>
        <v>16.666666666666668</v>
      </c>
      <c r="JB40" s="48"/>
      <c r="JC40" s="49"/>
      <c r="JD40" s="49"/>
      <c r="JE40" s="49">
        <v>374</v>
      </c>
      <c r="JF40" s="49"/>
      <c r="JG40" s="49"/>
      <c r="JH40" s="67">
        <f t="shared" si="1964"/>
        <v>374</v>
      </c>
      <c r="JI40" s="68">
        <f t="shared" si="1965"/>
        <v>62.333333333333336</v>
      </c>
      <c r="JJ40" s="48"/>
      <c r="JK40" s="49">
        <v>603</v>
      </c>
      <c r="JL40" s="49"/>
      <c r="JM40" s="49"/>
      <c r="JN40" s="49">
        <v>404</v>
      </c>
      <c r="JO40" s="49"/>
      <c r="JP40" s="42">
        <f t="shared" si="1966"/>
        <v>1007</v>
      </c>
      <c r="JQ40" s="43">
        <f t="shared" si="1967"/>
        <v>167.83333333333334</v>
      </c>
      <c r="JR40" s="48"/>
      <c r="JS40" s="49">
        <v>655</v>
      </c>
      <c r="JT40" s="49"/>
      <c r="JU40" s="49"/>
      <c r="JV40" s="49"/>
      <c r="JW40" s="49">
        <v>411</v>
      </c>
      <c r="JX40" s="42">
        <f t="shared" si="1968"/>
        <v>1066</v>
      </c>
      <c r="JY40" s="43">
        <f t="shared" si="1969"/>
        <v>177.66666666666666</v>
      </c>
      <c r="JZ40" s="48"/>
      <c r="KA40" s="49"/>
      <c r="KB40" s="49"/>
      <c r="KC40" s="49"/>
      <c r="KD40" s="49">
        <v>608</v>
      </c>
      <c r="KE40" s="49"/>
      <c r="KF40" s="42">
        <f t="shared" si="1970"/>
        <v>608</v>
      </c>
      <c r="KG40" s="43">
        <f t="shared" si="1971"/>
        <v>101.33333333333333</v>
      </c>
      <c r="KH40" s="48"/>
      <c r="KI40" s="49"/>
      <c r="KJ40" s="49">
        <v>198</v>
      </c>
      <c r="KK40" s="49"/>
      <c r="KL40" s="49"/>
      <c r="KM40" s="49"/>
      <c r="KN40" s="67">
        <f t="shared" si="1972"/>
        <v>198</v>
      </c>
      <c r="KO40" s="68">
        <f t="shared" si="1973"/>
        <v>33</v>
      </c>
      <c r="KP40" s="48"/>
      <c r="KQ40" s="49"/>
      <c r="KR40" s="49">
        <v>396</v>
      </c>
      <c r="KS40" s="49"/>
      <c r="KT40" s="49"/>
      <c r="KU40" s="49">
        <v>387</v>
      </c>
      <c r="KV40" s="67">
        <f t="shared" si="1974"/>
        <v>783</v>
      </c>
      <c r="KW40" s="68">
        <f t="shared" si="1975"/>
        <v>130.5</v>
      </c>
      <c r="KX40" s="48"/>
      <c r="KY40" s="49"/>
      <c r="KZ40" s="49"/>
      <c r="LA40" s="49"/>
      <c r="LB40" s="49">
        <v>598</v>
      </c>
      <c r="LC40" s="49"/>
      <c r="LD40" s="67">
        <f t="shared" si="1976"/>
        <v>598</v>
      </c>
      <c r="LE40" s="68">
        <f t="shared" si="1977"/>
        <v>99.666666666666671</v>
      </c>
      <c r="LF40" s="48"/>
      <c r="LG40" s="49"/>
      <c r="LH40" s="49"/>
      <c r="LI40" s="49"/>
      <c r="LJ40" s="49">
        <v>400</v>
      </c>
      <c r="LK40" s="49"/>
      <c r="LL40" s="67">
        <f t="shared" si="1978"/>
        <v>400</v>
      </c>
      <c r="LM40" s="68">
        <f t="shared" si="1979"/>
        <v>66.666666666666671</v>
      </c>
      <c r="LN40" s="48"/>
      <c r="LO40" s="49"/>
      <c r="LP40" s="49">
        <v>399</v>
      </c>
      <c r="LQ40" s="49">
        <v>400</v>
      </c>
      <c r="LR40" s="49"/>
      <c r="LS40" s="49"/>
      <c r="LT40" s="67">
        <f t="shared" si="1980"/>
        <v>799</v>
      </c>
      <c r="LU40" s="68">
        <f t="shared" si="1981"/>
        <v>133.16666666666666</v>
      </c>
      <c r="LV40" s="48"/>
      <c r="LW40" s="49"/>
      <c r="LX40" s="49"/>
      <c r="LY40" s="49"/>
      <c r="LZ40" s="49"/>
      <c r="MA40" s="49"/>
      <c r="MB40" s="67">
        <f t="shared" si="1982"/>
        <v>0</v>
      </c>
      <c r="MC40" s="68">
        <f t="shared" si="1983"/>
        <v>0</v>
      </c>
      <c r="MD40" s="48"/>
      <c r="ME40" s="49">
        <v>199</v>
      </c>
      <c r="MF40" s="49"/>
      <c r="MG40" s="49"/>
      <c r="MH40" s="49">
        <v>300</v>
      </c>
      <c r="MI40" s="49"/>
      <c r="MJ40" s="67">
        <f t="shared" si="1984"/>
        <v>499</v>
      </c>
      <c r="MK40" s="68">
        <f t="shared" si="1985"/>
        <v>83.166666666666671</v>
      </c>
      <c r="ML40" s="48"/>
      <c r="MM40" s="49">
        <v>384</v>
      </c>
      <c r="MN40" s="49"/>
      <c r="MO40" s="49"/>
      <c r="MP40" s="49">
        <v>397</v>
      </c>
      <c r="MQ40" s="49"/>
      <c r="MR40" s="67">
        <f t="shared" si="1986"/>
        <v>781</v>
      </c>
      <c r="MS40" s="68">
        <f t="shared" si="1987"/>
        <v>130.16666666666666</v>
      </c>
      <c r="MT40" s="48"/>
      <c r="MU40" s="49"/>
      <c r="MV40" s="49"/>
      <c r="MW40" s="49">
        <v>393</v>
      </c>
      <c r="MX40" s="49"/>
      <c r="MY40" s="49"/>
      <c r="MZ40" s="67">
        <f t="shared" si="1988"/>
        <v>393</v>
      </c>
      <c r="NA40" s="68">
        <f t="shared" si="1989"/>
        <v>65.5</v>
      </c>
      <c r="NB40" s="48"/>
      <c r="NC40" s="49"/>
      <c r="ND40" s="49"/>
      <c r="NE40" s="49">
        <v>598</v>
      </c>
      <c r="NF40" s="49"/>
      <c r="NG40" s="49"/>
      <c r="NH40" s="67">
        <f t="shared" si="1990"/>
        <v>598</v>
      </c>
      <c r="NI40" s="68">
        <f t="shared" si="1991"/>
        <v>99.666666666666671</v>
      </c>
      <c r="NJ40" s="48"/>
      <c r="NK40" s="49"/>
      <c r="NL40" s="49">
        <v>597</v>
      </c>
      <c r="NM40" s="49"/>
      <c r="NN40" s="49"/>
      <c r="NO40" s="49">
        <v>400</v>
      </c>
      <c r="NP40" s="67">
        <f t="shared" si="1992"/>
        <v>997</v>
      </c>
      <c r="NQ40" s="68">
        <f t="shared" si="1993"/>
        <v>166.16666666666666</v>
      </c>
      <c r="NR40" s="48"/>
      <c r="NS40" s="49"/>
      <c r="NT40" s="49"/>
      <c r="NU40" s="49">
        <v>390</v>
      </c>
      <c r="NV40" s="49"/>
      <c r="NW40" s="49"/>
      <c r="NX40" s="67">
        <f t="shared" si="1994"/>
        <v>390</v>
      </c>
      <c r="NY40" s="68">
        <f t="shared" si="1995"/>
        <v>65</v>
      </c>
      <c r="NZ40" s="48"/>
      <c r="OA40" s="49"/>
      <c r="OB40" s="49"/>
      <c r="OC40" s="49">
        <v>593</v>
      </c>
      <c r="OD40" s="49">
        <v>185</v>
      </c>
      <c r="OE40" s="49"/>
      <c r="OF40" s="67">
        <f t="shared" si="1996"/>
        <v>778</v>
      </c>
      <c r="OG40" s="68">
        <f t="shared" si="1997"/>
        <v>129.66666666666666</v>
      </c>
      <c r="OH40" s="48"/>
      <c r="OI40" s="49"/>
      <c r="OJ40" s="49"/>
      <c r="OK40" s="49">
        <v>377</v>
      </c>
      <c r="OL40" s="49"/>
      <c r="OM40" s="49"/>
      <c r="ON40" s="67">
        <f t="shared" si="1998"/>
        <v>377</v>
      </c>
      <c r="OO40" s="68">
        <f t="shared" si="1999"/>
        <v>62.833333333333336</v>
      </c>
      <c r="OP40" s="48"/>
      <c r="OQ40" s="49"/>
      <c r="OR40" s="49">
        <v>1034</v>
      </c>
      <c r="OS40" s="49"/>
      <c r="OT40" s="49"/>
      <c r="OU40" s="49"/>
      <c r="OV40" s="67">
        <f t="shared" si="2000"/>
        <v>1034</v>
      </c>
      <c r="OW40" s="68">
        <f t="shared" si="2001"/>
        <v>172.33333333333334</v>
      </c>
      <c r="OX40" s="48"/>
      <c r="OY40" s="49"/>
      <c r="OZ40" s="49"/>
      <c r="PA40" s="49"/>
      <c r="PB40" s="49"/>
      <c r="PC40" s="49"/>
      <c r="PD40" s="67">
        <f t="shared" si="2002"/>
        <v>0</v>
      </c>
      <c r="PE40" s="68">
        <f t="shared" si="2003"/>
        <v>0</v>
      </c>
      <c r="PF40" s="48">
        <v>607</v>
      </c>
      <c r="PG40" s="49"/>
      <c r="PH40" s="49"/>
      <c r="PI40" s="49"/>
      <c r="PJ40" s="49"/>
      <c r="PK40" s="49"/>
      <c r="PL40" s="67">
        <f t="shared" si="2004"/>
        <v>607</v>
      </c>
      <c r="PM40" s="68">
        <f t="shared" si="2005"/>
        <v>101.16666666666667</v>
      </c>
      <c r="PN40" s="48">
        <v>200</v>
      </c>
      <c r="PO40" s="49"/>
      <c r="PP40" s="49"/>
      <c r="PQ40" s="49"/>
      <c r="PR40" s="49"/>
      <c r="PS40" s="49"/>
      <c r="PT40" s="67">
        <f t="shared" si="2006"/>
        <v>200</v>
      </c>
      <c r="PU40" s="68">
        <f t="shared" si="2007"/>
        <v>33.333333333333336</v>
      </c>
      <c r="PV40" s="106"/>
      <c r="PW40" s="107"/>
      <c r="PX40" s="107">
        <v>402</v>
      </c>
      <c r="PY40" s="107"/>
      <c r="PZ40" s="107">
        <v>402</v>
      </c>
      <c r="QA40" s="107"/>
      <c r="QB40" s="104">
        <f t="shared" si="2008"/>
        <v>804</v>
      </c>
      <c r="QC40" s="105">
        <f t="shared" si="2009"/>
        <v>134</v>
      </c>
      <c r="QD40" s="106">
        <v>589</v>
      </c>
      <c r="QE40" s="107"/>
      <c r="QF40" s="107"/>
      <c r="QG40" s="107"/>
      <c r="QH40" s="107"/>
      <c r="QI40" s="107"/>
      <c r="QJ40" s="104">
        <f t="shared" si="2010"/>
        <v>589</v>
      </c>
      <c r="QK40" s="105">
        <f t="shared" si="2011"/>
        <v>98.166666666666671</v>
      </c>
      <c r="QL40" s="106"/>
      <c r="QM40" s="107">
        <v>396</v>
      </c>
      <c r="QN40" s="107"/>
      <c r="QO40" s="107"/>
      <c r="QP40" s="107">
        <v>400</v>
      </c>
      <c r="QQ40" s="107"/>
      <c r="QR40" s="104">
        <f t="shared" si="2012"/>
        <v>796</v>
      </c>
      <c r="QS40" s="105">
        <f t="shared" si="2013"/>
        <v>132.66666666666666</v>
      </c>
      <c r="QT40" s="106"/>
      <c r="QU40" s="107"/>
      <c r="QV40" s="107">
        <v>198</v>
      </c>
      <c r="QW40" s="107"/>
      <c r="QX40" s="107">
        <v>595</v>
      </c>
      <c r="QY40" s="107"/>
      <c r="QZ40" s="104">
        <f t="shared" si="2014"/>
        <v>793</v>
      </c>
      <c r="RA40" s="105">
        <f t="shared" si="2015"/>
        <v>132.16666666666666</v>
      </c>
      <c r="RB40" s="106"/>
      <c r="RC40" s="107"/>
      <c r="RD40" s="107">
        <v>95</v>
      </c>
      <c r="RE40" s="107">
        <v>522</v>
      </c>
      <c r="RF40" s="107"/>
      <c r="RG40" s="107"/>
      <c r="RH40" s="104">
        <f t="shared" si="2016"/>
        <v>617</v>
      </c>
      <c r="RI40" s="105">
        <f t="shared" si="2017"/>
        <v>102.83333333333333</v>
      </c>
      <c r="RJ40" s="106"/>
      <c r="RK40" s="107"/>
      <c r="RL40" s="107"/>
      <c r="RM40" s="107">
        <v>409</v>
      </c>
      <c r="RN40" s="107">
        <v>198</v>
      </c>
      <c r="RO40" s="107"/>
      <c r="RP40" s="104">
        <f t="shared" si="2018"/>
        <v>607</v>
      </c>
      <c r="RQ40" s="105">
        <f t="shared" si="2019"/>
        <v>101.16666666666667</v>
      </c>
      <c r="RR40" s="106"/>
      <c r="RS40" s="107"/>
      <c r="RT40" s="107"/>
      <c r="RU40" s="107">
        <v>305</v>
      </c>
      <c r="RV40" s="107"/>
      <c r="RW40" s="107"/>
      <c r="RX40" s="104">
        <f t="shared" si="2020"/>
        <v>305</v>
      </c>
      <c r="RY40" s="105">
        <f t="shared" si="2021"/>
        <v>50.833333333333336</v>
      </c>
      <c r="RZ40" s="106"/>
      <c r="SA40" s="107">
        <v>388</v>
      </c>
      <c r="SB40" s="107"/>
      <c r="SC40" s="107"/>
      <c r="SD40" s="107"/>
      <c r="SE40" s="107">
        <v>434</v>
      </c>
      <c r="SF40" s="104">
        <f t="shared" si="2022"/>
        <v>822</v>
      </c>
      <c r="SG40" s="105">
        <f t="shared" si="2023"/>
        <v>137</v>
      </c>
      <c r="SH40" s="106"/>
      <c r="SI40" s="107"/>
      <c r="SJ40" s="107">
        <v>389</v>
      </c>
      <c r="SK40" s="107"/>
      <c r="SL40" s="107"/>
      <c r="SM40" s="107"/>
      <c r="SN40" s="104">
        <f t="shared" si="2024"/>
        <v>389</v>
      </c>
      <c r="SO40" s="105">
        <f t="shared" si="2025"/>
        <v>64.833333333333329</v>
      </c>
      <c r="SP40" s="106"/>
      <c r="SQ40" s="107">
        <v>304</v>
      </c>
      <c r="SR40" s="107"/>
      <c r="SS40" s="107">
        <v>100</v>
      </c>
      <c r="ST40" s="107"/>
      <c r="SU40" s="107">
        <v>201</v>
      </c>
      <c r="SV40" s="104">
        <f t="shared" si="2026"/>
        <v>605</v>
      </c>
      <c r="SW40" s="105">
        <f t="shared" si="2027"/>
        <v>100.83333333333333</v>
      </c>
      <c r="SX40" s="106">
        <v>201</v>
      </c>
      <c r="SY40" s="107"/>
      <c r="SZ40" s="107">
        <v>607</v>
      </c>
      <c r="TA40" s="107"/>
      <c r="TB40" s="107"/>
      <c r="TC40" s="107"/>
      <c r="TD40" s="104">
        <f t="shared" si="2028"/>
        <v>808</v>
      </c>
      <c r="TE40" s="105">
        <f t="shared" si="2029"/>
        <v>134.66666666666666</v>
      </c>
      <c r="TF40" s="106"/>
      <c r="TG40" s="107">
        <v>200</v>
      </c>
      <c r="TH40" s="107"/>
      <c r="TI40" s="107"/>
      <c r="TJ40" s="107"/>
      <c r="TK40" s="107"/>
      <c r="TL40" s="104">
        <f t="shared" si="2030"/>
        <v>200</v>
      </c>
      <c r="TM40" s="105">
        <f t="shared" si="2031"/>
        <v>33.333333333333336</v>
      </c>
      <c r="TN40" s="130">
        <v>500</v>
      </c>
      <c r="TO40" s="107"/>
      <c r="TP40" s="107">
        <v>440</v>
      </c>
      <c r="TQ40" s="107"/>
      <c r="TR40" s="107"/>
      <c r="TS40" s="107"/>
      <c r="TT40" s="104">
        <f t="shared" si="2032"/>
        <v>940</v>
      </c>
      <c r="TU40" s="105">
        <f t="shared" si="2033"/>
        <v>156.66666666666666</v>
      </c>
      <c r="TV40" s="106"/>
      <c r="TW40" s="107"/>
      <c r="TX40" s="107"/>
      <c r="TY40" s="107"/>
      <c r="TZ40" s="107"/>
      <c r="UA40" s="107">
        <v>640</v>
      </c>
      <c r="UB40" s="104">
        <f t="shared" si="2034"/>
        <v>640</v>
      </c>
      <c r="UC40" s="105">
        <f t="shared" si="2035"/>
        <v>106.66666666666667</v>
      </c>
      <c r="UD40" s="106"/>
      <c r="UE40" s="107"/>
      <c r="UF40" s="107"/>
      <c r="UG40" s="107"/>
      <c r="UH40" s="107"/>
      <c r="UI40" s="107"/>
      <c r="UJ40" s="104">
        <f t="shared" si="2036"/>
        <v>0</v>
      </c>
      <c r="UK40" s="105">
        <f t="shared" si="2037"/>
        <v>0</v>
      </c>
      <c r="UL40" s="106">
        <v>402</v>
      </c>
      <c r="UM40" s="107"/>
      <c r="UN40" s="107"/>
      <c r="UO40" s="107"/>
      <c r="UP40" s="107"/>
      <c r="UQ40" s="107"/>
      <c r="UR40" s="107"/>
      <c r="US40" s="104">
        <f t="shared" si="1593"/>
        <v>402</v>
      </c>
      <c r="UT40" s="105">
        <f t="shared" si="2038"/>
        <v>67</v>
      </c>
      <c r="UU40" s="106">
        <v>400</v>
      </c>
      <c r="UV40" s="107"/>
      <c r="UW40" s="107"/>
      <c r="UX40" s="107"/>
      <c r="UY40" s="107"/>
      <c r="UZ40" s="107"/>
      <c r="VA40" s="104">
        <f t="shared" si="2039"/>
        <v>400</v>
      </c>
      <c r="VB40" s="105">
        <f t="shared" si="2040"/>
        <v>66.666666666666671</v>
      </c>
      <c r="VC40" s="106"/>
      <c r="VD40" s="107">
        <v>399</v>
      </c>
      <c r="VE40" s="107"/>
      <c r="VF40" s="107"/>
      <c r="VG40" s="107"/>
      <c r="VH40" s="107"/>
      <c r="VI40" s="104">
        <f t="shared" si="2041"/>
        <v>399</v>
      </c>
      <c r="VJ40" s="105">
        <f t="shared" si="2042"/>
        <v>66.5</v>
      </c>
      <c r="VK40" s="48"/>
      <c r="VL40" s="49">
        <v>532</v>
      </c>
      <c r="VM40" s="49"/>
      <c r="VN40" s="49"/>
      <c r="VO40" s="49"/>
      <c r="VP40" s="49"/>
      <c r="VQ40" s="67">
        <f t="shared" si="2043"/>
        <v>532</v>
      </c>
      <c r="VR40" s="68">
        <f t="shared" si="2044"/>
        <v>88.666666666666671</v>
      </c>
      <c r="VS40" s="106">
        <v>397</v>
      </c>
      <c r="VT40" s="107"/>
      <c r="VU40" s="107"/>
      <c r="VV40" s="107"/>
      <c r="VW40" s="107"/>
      <c r="VX40" s="107"/>
      <c r="VY40" s="104">
        <f t="shared" si="2045"/>
        <v>397</v>
      </c>
      <c r="VZ40" s="105">
        <f t="shared" si="2046"/>
        <v>66.166666666666671</v>
      </c>
      <c r="WA40" s="63"/>
      <c r="WB40" s="64">
        <v>200</v>
      </c>
      <c r="WC40" s="64"/>
      <c r="WD40" s="64">
        <v>388</v>
      </c>
      <c r="WE40" s="64"/>
      <c r="WF40" s="64"/>
      <c r="WG40" s="67">
        <f t="shared" si="2047"/>
        <v>588</v>
      </c>
      <c r="WH40" s="68">
        <f t="shared" si="2048"/>
        <v>98</v>
      </c>
      <c r="WI40" s="106"/>
      <c r="WJ40" s="107"/>
      <c r="WK40" s="107">
        <v>200</v>
      </c>
      <c r="WL40" s="107"/>
      <c r="WM40" s="107"/>
      <c r="WN40" s="107"/>
      <c r="WO40" s="104">
        <f t="shared" si="2049"/>
        <v>200</v>
      </c>
      <c r="WP40" s="105">
        <f t="shared" si="2050"/>
        <v>33.333333333333336</v>
      </c>
      <c r="WQ40" s="48"/>
      <c r="WR40" s="49"/>
      <c r="WS40" s="49">
        <v>200</v>
      </c>
      <c r="WT40" s="49">
        <v>600</v>
      </c>
      <c r="WU40" s="49"/>
      <c r="WV40" s="49"/>
      <c r="WW40" s="49"/>
      <c r="WX40" s="67">
        <f t="shared" si="2051"/>
        <v>800</v>
      </c>
      <c r="WY40" s="68">
        <f t="shared" si="2052"/>
        <v>133.33333333333334</v>
      </c>
      <c r="WZ40" s="48"/>
      <c r="XA40" s="49"/>
      <c r="XB40" s="49"/>
      <c r="XC40" s="49"/>
      <c r="XD40" s="49">
        <v>308</v>
      </c>
      <c r="XE40" s="49"/>
      <c r="XF40" s="49"/>
      <c r="XG40" s="67">
        <f t="shared" si="2053"/>
        <v>308</v>
      </c>
      <c r="XH40" s="68">
        <f t="shared" si="2054"/>
        <v>51.333333333333336</v>
      </c>
      <c r="XI40" s="48">
        <v>299</v>
      </c>
      <c r="XJ40" s="49"/>
      <c r="XK40" s="49"/>
      <c r="XL40" s="49"/>
      <c r="XM40" s="49"/>
      <c r="XN40" s="49">
        <v>200</v>
      </c>
      <c r="XO40" s="49"/>
      <c r="XP40" s="67">
        <f t="shared" si="2055"/>
        <v>200</v>
      </c>
      <c r="XQ40" s="68">
        <f t="shared" si="2056"/>
        <v>33.333333333333336</v>
      </c>
      <c r="XR40" s="48"/>
      <c r="XS40" s="49"/>
      <c r="XT40" s="49"/>
      <c r="XU40" s="49"/>
      <c r="XV40" s="49"/>
      <c r="XW40" s="49"/>
      <c r="XX40" s="49">
        <v>315</v>
      </c>
      <c r="XY40" s="67">
        <f t="shared" si="2057"/>
        <v>315</v>
      </c>
      <c r="XZ40" s="68">
        <f t="shared" si="2058"/>
        <v>52.5</v>
      </c>
      <c r="YA40" s="48"/>
      <c r="YB40" s="49"/>
      <c r="YC40" s="49"/>
      <c r="YD40" s="49">
        <v>197</v>
      </c>
      <c r="YE40" s="49"/>
      <c r="YF40" s="49"/>
      <c r="YG40" s="49">
        <v>223</v>
      </c>
      <c r="YH40" s="67">
        <f t="shared" si="2059"/>
        <v>420</v>
      </c>
      <c r="YI40" s="68">
        <f t="shared" si="2060"/>
        <v>70</v>
      </c>
      <c r="YJ40" s="48"/>
      <c r="YK40" s="49">
        <v>205</v>
      </c>
      <c r="YL40" s="49"/>
      <c r="YM40" s="49"/>
      <c r="YN40" s="49">
        <v>300</v>
      </c>
      <c r="YO40" s="49"/>
      <c r="YP40" s="49"/>
      <c r="YQ40" s="67">
        <f t="shared" si="2061"/>
        <v>505</v>
      </c>
      <c r="YR40" s="68">
        <f t="shared" si="2062"/>
        <v>84.166666666666671</v>
      </c>
      <c r="YS40" s="48"/>
      <c r="YT40" s="49"/>
      <c r="YU40" s="49"/>
      <c r="YV40" s="49"/>
      <c r="YW40" s="49"/>
      <c r="YX40" s="49">
        <v>600</v>
      </c>
      <c r="YY40" s="67">
        <f t="shared" si="2063"/>
        <v>600</v>
      </c>
      <c r="YZ40" s="68">
        <f t="shared" si="2064"/>
        <v>100</v>
      </c>
      <c r="ZA40" s="48"/>
      <c r="ZB40" s="49"/>
      <c r="ZC40" s="49"/>
      <c r="ZD40" s="49"/>
      <c r="ZE40" s="49"/>
      <c r="ZF40" s="49"/>
      <c r="ZG40" s="67">
        <f t="shared" si="2065"/>
        <v>0</v>
      </c>
      <c r="ZH40" s="68">
        <f t="shared" si="2066"/>
        <v>0</v>
      </c>
      <c r="ZI40" s="48">
        <v>400</v>
      </c>
      <c r="ZJ40" s="49"/>
      <c r="ZK40" s="49"/>
      <c r="ZL40" s="49"/>
      <c r="ZM40" s="49"/>
      <c r="ZN40" s="24"/>
      <c r="ZO40" s="67">
        <f t="shared" si="2067"/>
        <v>400</v>
      </c>
      <c r="ZP40" s="68">
        <f t="shared" si="2068"/>
        <v>66.666666666666671</v>
      </c>
      <c r="ZQ40" s="48"/>
      <c r="ZR40" s="49">
        <v>400</v>
      </c>
      <c r="ZS40" s="49"/>
      <c r="ZT40" s="49"/>
      <c r="ZU40" s="49"/>
      <c r="ZV40" s="49"/>
      <c r="ZW40" s="49"/>
      <c r="ZX40" s="67">
        <f t="shared" si="2069"/>
        <v>400</v>
      </c>
      <c r="ZY40" s="70">
        <f t="shared" si="2070"/>
        <v>66.666666666666671</v>
      </c>
      <c r="ZZ40" s="48"/>
      <c r="AAA40" s="49">
        <v>300</v>
      </c>
      <c r="AAB40" s="49">
        <v>294</v>
      </c>
      <c r="AAC40" s="49"/>
      <c r="AAD40" s="49"/>
      <c r="AAE40" s="49"/>
      <c r="AAF40" s="49"/>
      <c r="AAG40" s="67">
        <f t="shared" si="2071"/>
        <v>594</v>
      </c>
      <c r="AAH40" s="68">
        <f t="shared" si="2072"/>
        <v>99</v>
      </c>
      <c r="AAI40" s="48"/>
      <c r="AAJ40" s="49"/>
      <c r="AAK40" s="49">
        <v>382</v>
      </c>
      <c r="AAL40" s="49"/>
      <c r="AAM40" s="49">
        <v>497</v>
      </c>
      <c r="AAN40" s="49"/>
      <c r="AAO40" s="67">
        <f t="shared" si="2073"/>
        <v>879</v>
      </c>
      <c r="AAP40" s="68">
        <f t="shared" si="2074"/>
        <v>146.5</v>
      </c>
      <c r="AAQ40" s="48"/>
      <c r="AAR40" s="49"/>
      <c r="AAS40" s="49">
        <v>104</v>
      </c>
      <c r="AAT40" s="49"/>
      <c r="AAU40" s="49"/>
      <c r="AAV40" s="49"/>
      <c r="AAW40" s="67">
        <f t="shared" si="2075"/>
        <v>104</v>
      </c>
      <c r="AAX40" s="68">
        <f t="shared" si="2076"/>
        <v>17.333333333333332</v>
      </c>
      <c r="AAY40" s="48"/>
      <c r="AAZ40" s="49"/>
      <c r="ABA40" s="49"/>
      <c r="ABB40" s="49">
        <v>607</v>
      </c>
      <c r="ABC40" s="49"/>
      <c r="ABD40" s="49"/>
      <c r="ABE40" s="67">
        <f t="shared" si="2077"/>
        <v>607</v>
      </c>
      <c r="ABF40" s="68">
        <f t="shared" si="2078"/>
        <v>101.16666666666667</v>
      </c>
      <c r="ABG40" s="48"/>
      <c r="ABH40" s="49"/>
      <c r="ABI40" s="49"/>
      <c r="ABJ40" s="49"/>
      <c r="ABK40" s="49"/>
      <c r="ABL40" s="49"/>
      <c r="ABM40" s="67">
        <f t="shared" si="2079"/>
        <v>0</v>
      </c>
      <c r="ABN40" s="68">
        <f t="shared" si="2080"/>
        <v>0</v>
      </c>
      <c r="ABO40" s="48">
        <v>200</v>
      </c>
      <c r="ABP40" s="49"/>
      <c r="ABQ40" s="49"/>
      <c r="ABR40" s="49">
        <v>194</v>
      </c>
      <c r="ABS40" s="49">
        <v>200</v>
      </c>
      <c r="ABT40" s="49"/>
      <c r="ABU40" s="67">
        <f t="shared" si="2081"/>
        <v>594</v>
      </c>
      <c r="ABV40" s="68">
        <f t="shared" si="2082"/>
        <v>99</v>
      </c>
      <c r="ABW40" s="48"/>
      <c r="ABX40" s="49"/>
      <c r="ABY40" s="49">
        <v>403</v>
      </c>
      <c r="ABZ40" s="49"/>
      <c r="ACA40" s="49"/>
      <c r="ACB40" s="49"/>
      <c r="ACC40" s="67">
        <f t="shared" si="2083"/>
        <v>403</v>
      </c>
      <c r="ACD40" s="68">
        <f t="shared" si="2084"/>
        <v>67.166666666666671</v>
      </c>
      <c r="ACE40" s="24"/>
      <c r="ACF40" s="49">
        <v>293</v>
      </c>
      <c r="ACG40" s="49"/>
      <c r="ACH40" s="49">
        <v>488</v>
      </c>
      <c r="ACI40" s="49"/>
      <c r="ACJ40" s="49"/>
      <c r="ACK40" s="67">
        <f t="shared" si="2085"/>
        <v>781</v>
      </c>
      <c r="ACL40" s="68">
        <f t="shared" si="2086"/>
        <v>130.16666666666666</v>
      </c>
      <c r="ACM40" s="48"/>
      <c r="ACN40" s="49"/>
      <c r="ACO40" s="49"/>
      <c r="ACP40" s="49"/>
      <c r="ACQ40" s="49"/>
      <c r="ACR40" s="49"/>
      <c r="ACS40" s="67">
        <f t="shared" si="2087"/>
        <v>0</v>
      </c>
      <c r="ACT40" s="68">
        <f t="shared" si="2088"/>
        <v>0</v>
      </c>
      <c r="ACU40" s="48"/>
      <c r="ACV40" s="49"/>
      <c r="ACW40" s="49"/>
      <c r="ACX40" s="49"/>
      <c r="ACY40" s="49">
        <v>218</v>
      </c>
      <c r="ACZ40" s="49"/>
      <c r="ADA40" s="67">
        <f t="shared" si="2089"/>
        <v>218</v>
      </c>
      <c r="ADB40" s="68">
        <f t="shared" si="2090"/>
        <v>36.333333333333336</v>
      </c>
      <c r="ADC40" s="48"/>
      <c r="ADD40" s="49">
        <v>439</v>
      </c>
      <c r="ADE40" s="49"/>
      <c r="ADF40" s="49"/>
      <c r="ADG40" s="49"/>
      <c r="ADH40" s="49"/>
      <c r="ADI40" s="67">
        <f t="shared" si="2091"/>
        <v>439</v>
      </c>
      <c r="ADJ40" s="68">
        <f t="shared" si="2092"/>
        <v>73.166666666666671</v>
      </c>
      <c r="ADK40" s="48"/>
      <c r="ADL40" s="49">
        <v>218</v>
      </c>
      <c r="ADM40" s="49"/>
      <c r="ADN40" s="49"/>
      <c r="ADO40" s="49">
        <v>199</v>
      </c>
      <c r="ADP40" s="49"/>
      <c r="ADQ40" s="67">
        <f t="shared" si="2093"/>
        <v>417</v>
      </c>
      <c r="ADR40" s="68">
        <f t="shared" si="2094"/>
        <v>69.5</v>
      </c>
      <c r="ADS40" s="48"/>
      <c r="ADT40" s="49"/>
      <c r="ADU40" s="49"/>
      <c r="ADV40" s="49"/>
      <c r="ADW40" s="49">
        <v>100</v>
      </c>
      <c r="ADX40" s="49"/>
      <c r="ADY40" s="67">
        <f t="shared" si="2095"/>
        <v>100</v>
      </c>
      <c r="ADZ40" s="68">
        <f t="shared" si="2096"/>
        <v>16.666666666666668</v>
      </c>
      <c r="AEA40" s="48"/>
      <c r="AEB40" s="49">
        <v>585</v>
      </c>
      <c r="AEC40" s="49"/>
      <c r="AED40" s="49"/>
      <c r="AEE40" s="49"/>
      <c r="AEF40" s="49">
        <v>327</v>
      </c>
      <c r="AEG40" s="67">
        <f t="shared" si="2097"/>
        <v>912</v>
      </c>
      <c r="AEH40" s="68">
        <f t="shared" si="2098"/>
        <v>152</v>
      </c>
      <c r="AEI40" s="48"/>
      <c r="AEJ40" s="49"/>
      <c r="AEK40" s="49"/>
      <c r="AEL40" s="49"/>
      <c r="AEM40" s="49">
        <v>199</v>
      </c>
      <c r="AEN40" s="49"/>
      <c r="AEO40" s="67">
        <f t="shared" si="2099"/>
        <v>199</v>
      </c>
      <c r="AEP40" s="68">
        <f t="shared" si="2100"/>
        <v>33.166666666666664</v>
      </c>
      <c r="AEQ40" s="48"/>
      <c r="AER40" s="49">
        <v>404</v>
      </c>
      <c r="AES40" s="49"/>
      <c r="AET40" s="49"/>
      <c r="AEU40" s="49"/>
      <c r="AEV40" s="49"/>
      <c r="AEW40" s="67">
        <f t="shared" si="2101"/>
        <v>404</v>
      </c>
      <c r="AEX40" s="68">
        <f t="shared" si="2102"/>
        <v>67.333333333333329</v>
      </c>
      <c r="AEY40" s="48"/>
      <c r="AEZ40" s="49">
        <v>198</v>
      </c>
      <c r="AFA40" s="49"/>
      <c r="AFB40" s="49"/>
      <c r="AFC40" s="49"/>
      <c r="AFD40" s="49"/>
      <c r="AFE40" s="67">
        <f t="shared" si="2103"/>
        <v>198</v>
      </c>
      <c r="AFF40" s="68">
        <f t="shared" si="2104"/>
        <v>33</v>
      </c>
      <c r="AFG40" s="48"/>
      <c r="AFH40" s="49"/>
      <c r="AFI40" s="49">
        <v>302</v>
      </c>
      <c r="AFJ40" s="49"/>
      <c r="AFK40" s="49"/>
      <c r="AFL40" s="49">
        <v>400</v>
      </c>
      <c r="AFM40" s="67">
        <f t="shared" si="2105"/>
        <v>702</v>
      </c>
      <c r="AFN40" s="68">
        <f t="shared" si="2106"/>
        <v>117</v>
      </c>
      <c r="AFO40" s="48"/>
      <c r="AFP40" s="49"/>
      <c r="AFQ40" s="49"/>
      <c r="AFR40" s="49"/>
      <c r="AFS40" s="49">
        <v>220</v>
      </c>
      <c r="AFT40" s="49"/>
      <c r="AFU40" s="67">
        <f t="shared" si="2107"/>
        <v>220</v>
      </c>
      <c r="AFV40" s="68">
        <f t="shared" si="2108"/>
        <v>36.666666666666664</v>
      </c>
      <c r="AFW40" s="48"/>
      <c r="AFX40" s="49"/>
      <c r="AFY40" s="49">
        <v>442</v>
      </c>
      <c r="AFZ40" s="49"/>
      <c r="AGA40" s="49"/>
      <c r="AGB40" s="49"/>
      <c r="AGC40" s="67">
        <f t="shared" si="2109"/>
        <v>442</v>
      </c>
      <c r="AGD40" s="68">
        <f t="shared" si="2110"/>
        <v>73.666666666666671</v>
      </c>
      <c r="AGE40" s="48"/>
      <c r="AGF40" s="49"/>
      <c r="AGG40" s="49">
        <v>220</v>
      </c>
      <c r="AGH40" s="49"/>
      <c r="AGI40" s="49">
        <v>218</v>
      </c>
      <c r="AGJ40" s="49"/>
      <c r="AGK40" s="67">
        <f t="shared" si="2111"/>
        <v>438</v>
      </c>
      <c r="AGL40" s="68">
        <f t="shared" si="2112"/>
        <v>73</v>
      </c>
      <c r="AGM40" s="48"/>
      <c r="AGN40" s="49"/>
      <c r="AGO40" s="49"/>
      <c r="AGP40" s="49"/>
      <c r="AGQ40" s="49">
        <v>330</v>
      </c>
      <c r="AGR40" s="49"/>
      <c r="AGS40" s="49"/>
      <c r="AGT40" s="67">
        <f t="shared" si="2113"/>
        <v>330</v>
      </c>
      <c r="AGU40" s="68">
        <f t="shared" si="2114"/>
        <v>55</v>
      </c>
      <c r="AGV40" s="48"/>
      <c r="AGW40" s="49"/>
      <c r="AGX40" s="49">
        <v>440</v>
      </c>
      <c r="AGY40" s="49"/>
      <c r="AGZ40" s="49"/>
      <c r="AHA40" s="49"/>
      <c r="AHB40" s="67">
        <f t="shared" si="2115"/>
        <v>440</v>
      </c>
      <c r="AHC40" s="68">
        <f t="shared" si="2116"/>
        <v>15.172413793103448</v>
      </c>
      <c r="AHD40" s="48"/>
      <c r="AHE40" s="49"/>
      <c r="AHF40" s="49"/>
      <c r="AHG40" s="49">
        <v>218</v>
      </c>
      <c r="AHH40" s="49"/>
      <c r="AHI40" s="49"/>
      <c r="AHJ40" s="67">
        <f t="shared" si="2117"/>
        <v>218</v>
      </c>
      <c r="AHK40" s="68">
        <f t="shared" si="2118"/>
        <v>7.5172413793103452</v>
      </c>
      <c r="AHL40" s="48"/>
      <c r="AHM40" s="49"/>
      <c r="AHN40" s="49"/>
      <c r="AHO40" s="49">
        <v>342</v>
      </c>
      <c r="AHP40" s="49"/>
      <c r="AHQ40" s="49"/>
      <c r="AHR40" s="67">
        <f t="shared" si="2119"/>
        <v>342</v>
      </c>
      <c r="AHS40" s="68">
        <f t="shared" si="2120"/>
        <v>11.793103448275861</v>
      </c>
      <c r="AHT40" s="48"/>
      <c r="AHU40" s="49"/>
      <c r="AHV40" s="49"/>
      <c r="AHW40" s="49">
        <v>453</v>
      </c>
      <c r="AHX40" s="49"/>
      <c r="AHY40" s="49"/>
      <c r="AHZ40" s="67">
        <f t="shared" si="2121"/>
        <v>453</v>
      </c>
      <c r="AIA40" s="68">
        <f t="shared" si="2122"/>
        <v>15.620689655172415</v>
      </c>
      <c r="AIB40" s="48"/>
      <c r="AIC40" s="49"/>
      <c r="AID40" s="49">
        <v>220</v>
      </c>
      <c r="AIE40" s="49"/>
      <c r="AIF40" s="49"/>
      <c r="AIG40" s="49"/>
      <c r="AIH40" s="67">
        <f t="shared" si="2123"/>
        <v>220</v>
      </c>
      <c r="AII40" s="68">
        <f t="shared" si="2124"/>
        <v>7.5862068965517242</v>
      </c>
      <c r="AIJ40" s="48">
        <v>220</v>
      </c>
      <c r="AIK40" s="49"/>
      <c r="AIL40" s="49"/>
      <c r="AIM40" s="49">
        <v>110</v>
      </c>
      <c r="AIN40" s="49"/>
      <c r="AIO40" s="49"/>
      <c r="AIP40" s="67">
        <f t="shared" si="2125"/>
        <v>330</v>
      </c>
      <c r="AIQ40" s="68">
        <f t="shared" si="2126"/>
        <v>11.379310344827585</v>
      </c>
      <c r="AIR40" s="48"/>
      <c r="AIS40" s="49"/>
      <c r="AIT40" s="49">
        <v>219</v>
      </c>
      <c r="AIU40" s="49"/>
      <c r="AIV40" s="49"/>
      <c r="AIW40" s="49"/>
      <c r="AIX40" s="67">
        <f t="shared" si="2127"/>
        <v>219</v>
      </c>
      <c r="AIY40" s="68">
        <f t="shared" si="2128"/>
        <v>7.5517241379310347</v>
      </c>
      <c r="AIZ40" s="48">
        <v>399</v>
      </c>
      <c r="AJA40" s="49"/>
      <c r="AJB40" s="49">
        <v>201</v>
      </c>
      <c r="AJC40" s="49"/>
      <c r="AJD40" s="49"/>
      <c r="AJE40" s="49"/>
      <c r="AJF40" s="67">
        <f t="shared" si="2129"/>
        <v>600</v>
      </c>
      <c r="AJG40" s="68">
        <f t="shared" si="2130"/>
        <v>20.689655172413794</v>
      </c>
      <c r="AJH40" s="48"/>
      <c r="AJI40" s="49"/>
      <c r="AJJ40" s="49"/>
      <c r="AJK40" s="49"/>
      <c r="AJL40" s="49">
        <v>551</v>
      </c>
      <c r="AJM40" s="49"/>
      <c r="AJN40" s="42">
        <f t="shared" si="2131"/>
        <v>551</v>
      </c>
      <c r="AJO40" s="43">
        <f t="shared" si="2132"/>
        <v>19</v>
      </c>
      <c r="AJP40" s="48"/>
      <c r="AJQ40" s="49"/>
      <c r="AJR40" s="49"/>
      <c r="AJS40" s="49">
        <v>152</v>
      </c>
      <c r="AJT40" s="49">
        <v>247</v>
      </c>
      <c r="AJU40" s="49"/>
      <c r="AJV40" s="42">
        <f t="shared" si="2133"/>
        <v>399</v>
      </c>
      <c r="AJW40" s="43">
        <f t="shared" si="2134"/>
        <v>13.758620689655173</v>
      </c>
      <c r="AJX40" s="48"/>
      <c r="AJY40" s="49">
        <v>250</v>
      </c>
      <c r="AJZ40" s="49"/>
      <c r="AKA40" s="49"/>
      <c r="AKB40" s="49"/>
      <c r="AKC40" s="49"/>
      <c r="AKD40" s="67">
        <f t="shared" si="2135"/>
        <v>250</v>
      </c>
      <c r="AKE40" s="68">
        <f t="shared" si="2136"/>
        <v>8.6206896551724146</v>
      </c>
      <c r="AKF40" s="48"/>
      <c r="AKG40" s="49">
        <v>332</v>
      </c>
      <c r="AKH40" s="49"/>
      <c r="AKI40" s="49"/>
      <c r="AKJ40" s="49"/>
      <c r="AKK40" s="49"/>
      <c r="AKL40" s="67">
        <f t="shared" si="2137"/>
        <v>332</v>
      </c>
      <c r="AKM40" s="184">
        <f t="shared" si="2138"/>
        <v>55.333333333333336</v>
      </c>
      <c r="AKN40" s="195"/>
      <c r="AKO40" s="49"/>
      <c r="AKP40" s="49"/>
      <c r="AKQ40" s="49">
        <v>220</v>
      </c>
      <c r="AKR40" s="49"/>
      <c r="AKS40" s="49"/>
      <c r="AKT40" s="67">
        <f t="shared" si="2139"/>
        <v>220</v>
      </c>
      <c r="AKU40" s="184">
        <f t="shared" si="2140"/>
        <v>36.666666666666664</v>
      </c>
      <c r="AKV40" s="48"/>
      <c r="AKW40" s="49"/>
      <c r="AKX40" s="49"/>
      <c r="AKY40" s="49"/>
      <c r="AKZ40" s="49"/>
      <c r="ALA40" s="49"/>
      <c r="ALB40" s="67">
        <f t="shared" si="2141"/>
        <v>0</v>
      </c>
      <c r="ALC40" s="68">
        <f t="shared" si="2142"/>
        <v>0</v>
      </c>
      <c r="ALD40" s="48"/>
      <c r="ALE40" s="49"/>
      <c r="ALF40" s="49">
        <v>220</v>
      </c>
      <c r="ALG40" s="49"/>
      <c r="ALH40" s="49">
        <v>223</v>
      </c>
      <c r="ALI40" s="49"/>
      <c r="ALJ40" s="67">
        <f t="shared" si="2143"/>
        <v>443</v>
      </c>
      <c r="ALK40" s="68">
        <f t="shared" si="2144"/>
        <v>73.833333333333329</v>
      </c>
      <c r="ALL40" s="48"/>
      <c r="ALM40" s="49"/>
      <c r="ALN40" s="49">
        <v>110</v>
      </c>
      <c r="ALO40" s="49"/>
      <c r="ALP40" s="49"/>
      <c r="ALQ40" s="49">
        <v>340</v>
      </c>
      <c r="ALR40" s="67">
        <f t="shared" si="2145"/>
        <v>450</v>
      </c>
      <c r="ALS40" s="68">
        <f t="shared" si="2146"/>
        <v>75</v>
      </c>
      <c r="ALT40" s="48"/>
      <c r="ALU40" s="49"/>
      <c r="ALV40" s="49"/>
      <c r="ALW40" s="49"/>
      <c r="ALX40" s="49"/>
      <c r="ALY40" s="49"/>
      <c r="ALZ40" s="67">
        <f t="shared" si="2147"/>
        <v>0</v>
      </c>
      <c r="AMA40" s="68">
        <f t="shared" si="2148"/>
        <v>0</v>
      </c>
      <c r="AMB40" s="24">
        <v>400</v>
      </c>
      <c r="AMC40" s="49"/>
      <c r="AMD40" s="49"/>
      <c r="AME40" s="49">
        <v>110</v>
      </c>
      <c r="AMF40" s="49"/>
      <c r="AMG40" s="49"/>
      <c r="AMH40" s="67">
        <f t="shared" si="2149"/>
        <v>510</v>
      </c>
      <c r="AMI40" s="68">
        <f t="shared" si="2150"/>
        <v>85</v>
      </c>
      <c r="AMJ40" s="48"/>
      <c r="AMK40" s="49">
        <v>110</v>
      </c>
      <c r="AML40" s="49"/>
      <c r="AMM40" s="49"/>
      <c r="AMN40" s="49"/>
      <c r="AMO40" s="49"/>
      <c r="AMP40" s="67">
        <f t="shared" si="2151"/>
        <v>110</v>
      </c>
      <c r="AMQ40" s="68">
        <f t="shared" si="2152"/>
        <v>18.333333333333332</v>
      </c>
      <c r="AMR40" s="48">
        <v>353</v>
      </c>
      <c r="AMS40" s="49"/>
      <c r="AMT40" s="49"/>
      <c r="AMU40" s="49"/>
      <c r="AMV40" s="49"/>
      <c r="AMW40" s="49"/>
      <c r="AMX40" s="67">
        <f t="shared" si="2153"/>
        <v>353</v>
      </c>
      <c r="AMY40" s="68">
        <f t="shared" si="2154"/>
        <v>58.833333333333336</v>
      </c>
      <c r="AMZ40" s="48"/>
      <c r="ANA40" s="49"/>
      <c r="ANB40" s="49">
        <v>438</v>
      </c>
      <c r="ANC40" s="49"/>
      <c r="AND40" s="49"/>
      <c r="ANE40" s="49"/>
      <c r="ANF40" s="67">
        <f t="shared" si="2155"/>
        <v>438</v>
      </c>
      <c r="ANG40" s="68">
        <f t="shared" si="2156"/>
        <v>73</v>
      </c>
      <c r="ANH40" s="48">
        <v>448</v>
      </c>
      <c r="ANI40" s="49"/>
      <c r="ANJ40" s="49"/>
      <c r="ANK40" s="49"/>
      <c r="ANL40" s="49"/>
      <c r="ANM40" s="49"/>
      <c r="ANN40" s="67">
        <f t="shared" si="2157"/>
        <v>448</v>
      </c>
      <c r="ANO40" s="68">
        <f t="shared" si="2158"/>
        <v>74.666666666666671</v>
      </c>
      <c r="ANP40" s="48"/>
      <c r="ANQ40" s="49"/>
      <c r="ANR40" s="49"/>
      <c r="ANS40" s="49">
        <v>107</v>
      </c>
      <c r="ANT40" s="49"/>
      <c r="ANU40" s="49"/>
      <c r="ANV40" s="67">
        <f t="shared" si="2159"/>
        <v>107</v>
      </c>
      <c r="ANW40" s="68">
        <f t="shared" si="2160"/>
        <v>17.833333333333332</v>
      </c>
      <c r="ANX40" s="82"/>
      <c r="ANY40" s="83"/>
      <c r="ANZ40" s="83">
        <v>331</v>
      </c>
      <c r="AOA40" s="83"/>
      <c r="AOB40" s="83"/>
      <c r="AOC40" s="83"/>
      <c r="AOD40" s="67">
        <f t="shared" si="2161"/>
        <v>331</v>
      </c>
      <c r="AOE40" s="68">
        <f t="shared" si="2162"/>
        <v>55.166666666666664</v>
      </c>
      <c r="AOF40" s="48"/>
      <c r="AOG40" s="49"/>
      <c r="AOH40" s="49"/>
      <c r="AOI40" s="49"/>
      <c r="AOJ40" s="49"/>
      <c r="AOK40" s="49">
        <v>110</v>
      </c>
      <c r="AOL40" s="67">
        <f t="shared" si="2163"/>
        <v>110</v>
      </c>
      <c r="AOM40" s="68">
        <f t="shared" si="2164"/>
        <v>18.333333333333332</v>
      </c>
      <c r="AON40" s="48">
        <v>109</v>
      </c>
      <c r="AOO40" s="49"/>
      <c r="AOP40" s="49"/>
      <c r="AOQ40" s="49">
        <v>310</v>
      </c>
      <c r="AOR40" s="49"/>
      <c r="AOS40" s="49"/>
      <c r="AOT40" s="67">
        <f t="shared" si="2165"/>
        <v>419</v>
      </c>
      <c r="AOU40" s="68">
        <f t="shared" si="2166"/>
        <v>69.833333333333329</v>
      </c>
      <c r="AOV40" s="48"/>
      <c r="AOW40" s="49"/>
      <c r="AOX40" s="49"/>
      <c r="AOY40" s="49"/>
      <c r="AOZ40" s="49"/>
      <c r="APA40" s="49"/>
      <c r="APB40" s="67">
        <f t="shared" si="2167"/>
        <v>0</v>
      </c>
      <c r="APC40" s="68">
        <f t="shared" si="2168"/>
        <v>0</v>
      </c>
      <c r="APD40" s="48"/>
      <c r="APE40" s="49">
        <v>220</v>
      </c>
      <c r="APF40" s="49"/>
      <c r="APG40" s="49"/>
      <c r="APH40" s="49"/>
      <c r="API40" s="49"/>
      <c r="APJ40" s="67">
        <f t="shared" si="2169"/>
        <v>220</v>
      </c>
      <c r="APK40" s="68">
        <f t="shared" si="2170"/>
        <v>36.666666666666664</v>
      </c>
      <c r="APL40" s="48">
        <v>220</v>
      </c>
      <c r="APM40" s="49"/>
      <c r="APN40" s="49"/>
      <c r="APO40" s="49">
        <v>105</v>
      </c>
      <c r="APP40" s="49"/>
      <c r="APQ40" s="49"/>
      <c r="APR40" s="67">
        <f t="shared" si="2171"/>
        <v>325</v>
      </c>
      <c r="APS40" s="68">
        <f t="shared" si="2172"/>
        <v>54.166666666666664</v>
      </c>
      <c r="APT40" s="48">
        <v>222</v>
      </c>
      <c r="APU40" s="49"/>
      <c r="APV40" s="49">
        <v>220</v>
      </c>
      <c r="APW40" s="49"/>
      <c r="APX40" s="49"/>
      <c r="APY40" s="49">
        <v>220</v>
      </c>
      <c r="APZ40" s="67">
        <f t="shared" si="2173"/>
        <v>662</v>
      </c>
      <c r="AQA40" s="68">
        <f t="shared" si="2174"/>
        <v>110.33333333333333</v>
      </c>
      <c r="AQB40" s="48"/>
      <c r="AQC40" s="49"/>
      <c r="AQD40" s="49"/>
      <c r="AQE40" s="49"/>
      <c r="AQF40" s="49">
        <v>110</v>
      </c>
      <c r="AQG40" s="49"/>
      <c r="AQH40" s="67">
        <f t="shared" si="2175"/>
        <v>110</v>
      </c>
      <c r="AQI40" s="68">
        <f t="shared" si="2176"/>
        <v>18.333333333333332</v>
      </c>
      <c r="AQJ40" s="48"/>
      <c r="AQK40" s="49">
        <v>207</v>
      </c>
      <c r="AQL40" s="49"/>
      <c r="AQM40" s="49">
        <v>220</v>
      </c>
      <c r="AQN40" s="49"/>
      <c r="AQO40" s="49"/>
      <c r="AQP40" s="67">
        <f t="shared" si="2177"/>
        <v>427</v>
      </c>
      <c r="AQQ40" s="68">
        <f t="shared" si="2178"/>
        <v>71.166666666666671</v>
      </c>
      <c r="AQR40" s="48"/>
      <c r="AQS40" s="49"/>
      <c r="AQT40" s="49">
        <v>220</v>
      </c>
      <c r="AQU40" s="49">
        <v>219</v>
      </c>
      <c r="AQV40" s="49"/>
      <c r="AQW40" s="49"/>
      <c r="AQX40" s="67">
        <f t="shared" si="2179"/>
        <v>439</v>
      </c>
      <c r="AQY40" s="68">
        <f t="shared" si="2180"/>
        <v>73.166666666666671</v>
      </c>
      <c r="AQZ40" s="48"/>
      <c r="ARA40" s="49"/>
      <c r="ARB40" s="49">
        <v>383</v>
      </c>
      <c r="ARC40" s="49"/>
      <c r="ARD40" s="49"/>
      <c r="ARE40" s="49">
        <v>219</v>
      </c>
      <c r="ARF40" s="67">
        <f t="shared" si="2181"/>
        <v>602</v>
      </c>
      <c r="ARG40" s="68">
        <f t="shared" si="2182"/>
        <v>100.33333333333333</v>
      </c>
      <c r="ARH40" s="48"/>
      <c r="ARI40" s="49"/>
      <c r="ARJ40" s="49">
        <v>327</v>
      </c>
      <c r="ARK40" s="49"/>
      <c r="ARL40" s="49"/>
      <c r="ARM40" s="49">
        <v>220</v>
      </c>
      <c r="ARN40" s="67">
        <f t="shared" si="2183"/>
        <v>547</v>
      </c>
      <c r="ARO40" s="68">
        <f t="shared" si="2184"/>
        <v>91.166666666666671</v>
      </c>
      <c r="ARP40" s="48">
        <v>219</v>
      </c>
      <c r="ARQ40" s="49">
        <v>275</v>
      </c>
      <c r="ARR40" s="49"/>
      <c r="ARS40" s="49"/>
      <c r="ART40" s="49"/>
      <c r="ARU40" s="49"/>
      <c r="ARV40" s="67">
        <f t="shared" si="2185"/>
        <v>494</v>
      </c>
      <c r="ARW40" s="68">
        <f t="shared" si="2186"/>
        <v>82.333333333333329</v>
      </c>
      <c r="ARX40" s="48">
        <v>20</v>
      </c>
      <c r="ARY40" s="49">
        <v>221</v>
      </c>
      <c r="ARZ40" s="49"/>
      <c r="ASA40" s="49">
        <v>221</v>
      </c>
      <c r="ASB40" s="49"/>
      <c r="ASC40" s="49"/>
      <c r="ASD40" s="67">
        <f t="shared" si="2187"/>
        <v>462</v>
      </c>
      <c r="ASE40" s="68">
        <f t="shared" si="2188"/>
        <v>77</v>
      </c>
      <c r="ASF40" s="48"/>
      <c r="ASG40" s="49"/>
      <c r="ASH40" s="49">
        <v>444</v>
      </c>
      <c r="ASI40" s="49">
        <v>301</v>
      </c>
      <c r="ASJ40" s="49"/>
      <c r="ASK40" s="49"/>
      <c r="ASL40" s="67">
        <f t="shared" si="2189"/>
        <v>745</v>
      </c>
      <c r="ASM40" s="68">
        <f t="shared" si="2190"/>
        <v>124.16666666666667</v>
      </c>
      <c r="ASN40" s="48"/>
      <c r="ASO40" s="49">
        <v>436</v>
      </c>
      <c r="ASP40" s="49"/>
      <c r="ASQ40" s="49"/>
      <c r="ASR40" s="49"/>
      <c r="ASS40" s="49"/>
      <c r="AST40" s="67">
        <f t="shared" si="2191"/>
        <v>436</v>
      </c>
      <c r="ASU40" s="68">
        <f t="shared" si="2192"/>
        <v>72.666666666666671</v>
      </c>
      <c r="ASV40" s="48"/>
      <c r="ASW40" s="49"/>
      <c r="ASX40" s="49">
        <v>440</v>
      </c>
      <c r="ASY40" s="49">
        <v>42</v>
      </c>
      <c r="ASZ40" s="49"/>
      <c r="ATA40" s="49"/>
      <c r="ATB40" s="67">
        <f t="shared" si="2193"/>
        <v>482</v>
      </c>
      <c r="ATC40" s="68">
        <f t="shared" si="2194"/>
        <v>80.333333333333329</v>
      </c>
      <c r="ATD40" s="48">
        <v>107</v>
      </c>
      <c r="ATE40" s="49"/>
      <c r="ATF40" s="49"/>
      <c r="ATG40" s="49"/>
      <c r="ATH40" s="49"/>
      <c r="ATI40" s="49"/>
      <c r="ATJ40" s="67">
        <f t="shared" si="2195"/>
        <v>107</v>
      </c>
      <c r="ATK40" s="68">
        <f t="shared" si="2196"/>
        <v>17.833333333333332</v>
      </c>
      <c r="ATL40" s="48"/>
      <c r="ATM40" s="49"/>
      <c r="ATN40" s="49"/>
      <c r="ATO40" s="49"/>
      <c r="ATP40" s="49"/>
      <c r="ATQ40" s="49">
        <v>196</v>
      </c>
      <c r="ATR40" s="67">
        <f t="shared" si="2197"/>
        <v>196</v>
      </c>
      <c r="ATS40" s="68">
        <f t="shared" si="2198"/>
        <v>32.666666666666664</v>
      </c>
      <c r="ATT40" s="48"/>
      <c r="ATU40" s="49">
        <v>220</v>
      </c>
      <c r="ATV40" s="49"/>
      <c r="ATW40" s="49"/>
      <c r="ATX40" s="49"/>
      <c r="ATY40" s="49"/>
      <c r="ATZ40" s="67">
        <f t="shared" si="2199"/>
        <v>220</v>
      </c>
      <c r="AUA40" s="68">
        <f t="shared" si="2200"/>
        <v>36.666666666666664</v>
      </c>
      <c r="AUB40" s="48"/>
      <c r="AUC40" s="49"/>
      <c r="AUD40" s="49"/>
      <c r="AUE40" s="49">
        <v>220</v>
      </c>
      <c r="AUF40" s="49"/>
      <c r="AUG40" s="49">
        <v>219</v>
      </c>
      <c r="AUH40" s="67">
        <f t="shared" si="2201"/>
        <v>439</v>
      </c>
      <c r="AUI40" s="68">
        <f t="shared" si="2202"/>
        <v>73.166666666666671</v>
      </c>
      <c r="AUJ40" s="48"/>
      <c r="AUK40" s="49"/>
      <c r="AUL40" s="49"/>
      <c r="AUM40" s="49"/>
      <c r="AUN40" s="49"/>
      <c r="AUO40" s="49"/>
      <c r="AUP40" s="67">
        <f t="shared" si="2203"/>
        <v>0</v>
      </c>
      <c r="AUQ40" s="68">
        <f t="shared" si="2204"/>
        <v>0</v>
      </c>
      <c r="AUR40" s="48"/>
      <c r="AUS40" s="49"/>
      <c r="AUT40" s="49"/>
      <c r="AUU40" s="49"/>
      <c r="AUV40" s="49"/>
      <c r="AUW40" s="49"/>
      <c r="AUX40" s="67">
        <f t="shared" si="2205"/>
        <v>0</v>
      </c>
      <c r="AUY40" s="68">
        <f t="shared" si="2206"/>
        <v>0</v>
      </c>
      <c r="AUZ40" s="48">
        <v>220</v>
      </c>
      <c r="AVA40" s="49"/>
      <c r="AVB40" s="49"/>
      <c r="AVC40" s="49"/>
      <c r="AVD40" s="49"/>
      <c r="AVE40" s="49">
        <v>219</v>
      </c>
      <c r="AVF40" s="67">
        <f t="shared" si="2207"/>
        <v>439</v>
      </c>
      <c r="AVG40" s="68">
        <f t="shared" si="2208"/>
        <v>73.166666666666671</v>
      </c>
      <c r="AVH40" s="48"/>
      <c r="AVI40" s="49"/>
      <c r="AVJ40" s="49"/>
      <c r="AVK40" s="49">
        <v>111</v>
      </c>
      <c r="AVL40" s="49"/>
      <c r="AVM40" s="49"/>
      <c r="AVN40" s="67">
        <f t="shared" si="2209"/>
        <v>111</v>
      </c>
      <c r="AVO40" s="68">
        <f t="shared" si="2210"/>
        <v>18.5</v>
      </c>
      <c r="AVP40" s="48"/>
      <c r="AVQ40" s="49">
        <v>109</v>
      </c>
      <c r="AVR40" s="49"/>
      <c r="AVS40" s="49"/>
      <c r="AVT40" s="49"/>
      <c r="AVU40" s="49"/>
      <c r="AVV40" s="67">
        <f t="shared" si="2211"/>
        <v>109</v>
      </c>
      <c r="AVW40" s="68">
        <f t="shared" si="2212"/>
        <v>18.166666666666668</v>
      </c>
      <c r="AVX40" s="48"/>
      <c r="AVY40" s="49"/>
      <c r="AVZ40" s="49">
        <v>110</v>
      </c>
      <c r="AWA40" s="49"/>
      <c r="AWB40" s="49"/>
      <c r="AWC40" s="49"/>
      <c r="AWD40" s="67">
        <f t="shared" si="2213"/>
        <v>110</v>
      </c>
      <c r="AWE40" s="68">
        <f t="shared" si="2214"/>
        <v>18.333333333333332</v>
      </c>
      <c r="AWF40" s="48"/>
      <c r="AWG40" s="49"/>
      <c r="AWH40" s="49"/>
      <c r="AWI40" s="49"/>
      <c r="AWJ40" s="49">
        <v>110</v>
      </c>
      <c r="AWK40" s="49"/>
      <c r="AWL40" s="67">
        <f t="shared" si="2215"/>
        <v>110</v>
      </c>
      <c r="AWM40" s="184">
        <f t="shared" si="2216"/>
        <v>18.333333333333332</v>
      </c>
      <c r="AWN40" s="48">
        <v>110</v>
      </c>
      <c r="AWO40" s="49"/>
      <c r="AWP40" s="49"/>
      <c r="AWQ40" s="49">
        <v>107</v>
      </c>
      <c r="AWR40" s="49"/>
      <c r="AWS40" s="49">
        <v>110</v>
      </c>
      <c r="AWT40" s="42">
        <f t="shared" si="2217"/>
        <v>327</v>
      </c>
      <c r="AWU40" s="43">
        <f t="shared" si="2218"/>
        <v>54.5</v>
      </c>
      <c r="AWV40" s="48"/>
      <c r="AWW40" s="49"/>
      <c r="AWX40" s="49"/>
      <c r="AWY40" s="49"/>
      <c r="AWZ40" s="49"/>
      <c r="AXA40" s="49"/>
      <c r="AXB40" s="42">
        <f t="shared" si="2219"/>
        <v>0</v>
      </c>
      <c r="AXC40" s="43">
        <f t="shared" si="2220"/>
        <v>0</v>
      </c>
      <c r="AXD40" s="48"/>
      <c r="AXE40" s="49"/>
      <c r="AXF40" s="49"/>
      <c r="AXG40" s="49">
        <v>112</v>
      </c>
      <c r="AXH40" s="49"/>
      <c r="AXI40" s="49"/>
      <c r="AXJ40" s="42">
        <f t="shared" si="2221"/>
        <v>112</v>
      </c>
      <c r="AXK40" s="43">
        <f t="shared" si="2222"/>
        <v>18.666666666666668</v>
      </c>
      <c r="AXL40" s="48"/>
      <c r="AXM40" s="49">
        <v>110</v>
      </c>
      <c r="AXN40" s="49"/>
      <c r="AXO40" s="49"/>
      <c r="AXP40" s="49"/>
      <c r="AXQ40" s="49">
        <v>110</v>
      </c>
      <c r="AXR40" s="42">
        <f t="shared" si="2223"/>
        <v>220</v>
      </c>
      <c r="AXS40" s="43">
        <f t="shared" si="2224"/>
        <v>36.666666666666664</v>
      </c>
      <c r="AXT40" s="48"/>
      <c r="AXU40" s="49"/>
      <c r="AXV40" s="49"/>
      <c r="AXW40" s="49"/>
      <c r="AXX40" s="49">
        <v>102</v>
      </c>
      <c r="AXY40" s="49"/>
      <c r="AXZ40" s="42">
        <f t="shared" si="2225"/>
        <v>102</v>
      </c>
      <c r="AYA40" s="43">
        <f t="shared" si="2226"/>
        <v>17</v>
      </c>
      <c r="AYB40" s="48"/>
      <c r="AYC40" s="49"/>
      <c r="AYD40" s="49"/>
      <c r="AYE40" s="49">
        <v>210</v>
      </c>
      <c r="AYF40" s="49"/>
      <c r="AYG40" s="49"/>
      <c r="AYH40" s="42">
        <f t="shared" si="2227"/>
        <v>210</v>
      </c>
      <c r="AYI40" s="43">
        <f t="shared" si="2228"/>
        <v>35</v>
      </c>
      <c r="AYJ40" s="48"/>
      <c r="AYK40" s="49"/>
      <c r="AYL40" s="49">
        <v>138</v>
      </c>
      <c r="AYM40" s="49"/>
      <c r="AYN40" s="49"/>
      <c r="AYO40" s="49"/>
      <c r="AYP40" s="42">
        <f t="shared" si="2229"/>
        <v>138</v>
      </c>
      <c r="AYQ40" s="43">
        <f t="shared" si="2230"/>
        <v>23</v>
      </c>
      <c r="AYR40" s="48"/>
      <c r="AYS40" s="49"/>
      <c r="AYT40" s="49"/>
      <c r="AYU40" s="49"/>
      <c r="AYV40" s="49"/>
      <c r="AYW40" s="49"/>
      <c r="AYX40" s="42">
        <f t="shared" si="2231"/>
        <v>0</v>
      </c>
      <c r="AYY40" s="43">
        <f t="shared" si="2232"/>
        <v>0</v>
      </c>
      <c r="AYZ40" s="48"/>
      <c r="AZA40" s="49">
        <v>219</v>
      </c>
      <c r="AZB40" s="49"/>
      <c r="AZC40" s="49"/>
      <c r="AZD40" s="49"/>
      <c r="AZE40" s="49"/>
      <c r="AZF40" s="42">
        <f t="shared" si="2233"/>
        <v>219</v>
      </c>
      <c r="AZG40" s="43">
        <f t="shared" si="2234"/>
        <v>36.5</v>
      </c>
      <c r="AZH40" s="48"/>
      <c r="AZI40" s="49"/>
      <c r="AZJ40" s="49"/>
      <c r="AZK40" s="49"/>
      <c r="AZL40" s="49"/>
      <c r="AZM40" s="49"/>
      <c r="AZN40" s="42">
        <f t="shared" si="2235"/>
        <v>0</v>
      </c>
      <c r="AZO40" s="43">
        <f t="shared" si="2236"/>
        <v>0</v>
      </c>
      <c r="AZP40" s="48">
        <v>110</v>
      </c>
      <c r="AZQ40" s="49"/>
      <c r="AZR40" s="49"/>
      <c r="AZS40" s="49"/>
      <c r="AZT40" s="49"/>
      <c r="AZU40" s="49"/>
      <c r="AZV40" s="42">
        <f t="shared" si="2237"/>
        <v>110</v>
      </c>
      <c r="AZW40" s="43">
        <f t="shared" si="2238"/>
        <v>18.333333333333332</v>
      </c>
      <c r="AZX40" s="82"/>
      <c r="AZY40" s="83">
        <v>230</v>
      </c>
      <c r="AZZ40" s="83"/>
      <c r="BAA40" s="83"/>
      <c r="BAB40" s="83"/>
      <c r="BAC40" s="83"/>
      <c r="BAD40" s="42">
        <f t="shared" si="2239"/>
        <v>230</v>
      </c>
      <c r="BAE40" s="43">
        <f t="shared" si="2240"/>
        <v>38.333333333333336</v>
      </c>
      <c r="BAF40" s="48"/>
      <c r="BAG40" s="49"/>
      <c r="BAH40" s="49"/>
      <c r="BAI40" s="49"/>
      <c r="BAJ40" s="49"/>
      <c r="BAK40" s="49"/>
      <c r="BAL40" s="42">
        <f t="shared" si="2241"/>
        <v>0</v>
      </c>
      <c r="BAM40" s="43">
        <f t="shared" si="2242"/>
        <v>0</v>
      </c>
      <c r="BAN40" s="48"/>
      <c r="BAO40" s="49"/>
      <c r="BAP40" s="49"/>
      <c r="BAQ40" s="49"/>
      <c r="BAR40" s="49"/>
      <c r="BAS40" s="49"/>
      <c r="BAT40" s="42">
        <f t="shared" si="2243"/>
        <v>0</v>
      </c>
      <c r="BAU40" s="43">
        <f t="shared" si="2244"/>
        <v>0</v>
      </c>
      <c r="BAV40" s="48"/>
      <c r="BAW40" s="49"/>
      <c r="BAX40" s="49"/>
      <c r="BAY40" s="49">
        <v>265</v>
      </c>
      <c r="BAZ40" s="49"/>
      <c r="BBA40" s="49"/>
      <c r="BBB40" s="42">
        <f t="shared" si="2245"/>
        <v>265</v>
      </c>
      <c r="BBC40" s="43">
        <f t="shared" si="2246"/>
        <v>44.166666666666664</v>
      </c>
      <c r="BBD40" s="48"/>
      <c r="BBE40" s="49"/>
      <c r="BBF40" s="49"/>
      <c r="BBG40" s="49">
        <v>110</v>
      </c>
      <c r="BBH40" s="49"/>
      <c r="BBI40" s="49"/>
      <c r="BBJ40" s="42">
        <f t="shared" si="2247"/>
        <v>110</v>
      </c>
      <c r="BBK40" s="43">
        <f t="shared" si="2248"/>
        <v>18.333333333333332</v>
      </c>
      <c r="BBL40" s="48"/>
      <c r="BBM40" s="49"/>
      <c r="BBN40" s="49"/>
      <c r="BBO40" s="49"/>
      <c r="BBP40" s="49"/>
      <c r="BBQ40" s="49"/>
      <c r="BBR40" s="42">
        <f t="shared" si="2249"/>
        <v>0</v>
      </c>
      <c r="BBS40" s="43">
        <f t="shared" si="2250"/>
        <v>0</v>
      </c>
      <c r="BBT40" s="48"/>
      <c r="BBU40" s="49"/>
      <c r="BBV40" s="49">
        <v>214</v>
      </c>
      <c r="BBW40" s="49"/>
      <c r="BBX40" s="49"/>
      <c r="BBY40" s="49"/>
      <c r="BBZ40" s="42">
        <f t="shared" si="2251"/>
        <v>214</v>
      </c>
      <c r="BCA40" s="43">
        <f t="shared" si="2252"/>
        <v>35.666666666666664</v>
      </c>
      <c r="BCB40" s="48"/>
      <c r="BCC40" s="49"/>
      <c r="BCD40" s="49"/>
      <c r="BCE40" s="49"/>
      <c r="BCF40" s="49"/>
      <c r="BCG40" s="49"/>
      <c r="BCH40" s="42">
        <f t="shared" si="2253"/>
        <v>0</v>
      </c>
      <c r="BCI40" s="43">
        <f t="shared" si="2254"/>
        <v>0</v>
      </c>
      <c r="BCJ40" s="48"/>
      <c r="BCK40" s="49">
        <v>110</v>
      </c>
      <c r="BCL40" s="49"/>
      <c r="BCM40" s="49"/>
      <c r="BCN40" s="49"/>
      <c r="BCO40" s="49"/>
      <c r="BCP40" s="42">
        <f t="shared" si="2255"/>
        <v>110</v>
      </c>
      <c r="BCQ40" s="43">
        <f t="shared" si="2256"/>
        <v>18.333333333333332</v>
      </c>
      <c r="BCR40" s="48"/>
      <c r="BCS40" s="49"/>
      <c r="BCT40" s="49"/>
      <c r="BCU40" s="49"/>
      <c r="BCV40" s="49"/>
      <c r="BCW40" s="49"/>
      <c r="BCX40" s="42">
        <f t="shared" si="2257"/>
        <v>0</v>
      </c>
      <c r="BCY40" s="43">
        <f t="shared" si="2258"/>
        <v>0</v>
      </c>
      <c r="BCZ40" s="48">
        <v>120</v>
      </c>
      <c r="BDA40" s="49"/>
      <c r="BDB40" s="49"/>
      <c r="BDC40" s="49"/>
      <c r="BDD40" s="49"/>
      <c r="BDE40" s="49"/>
      <c r="BDF40" s="42">
        <f t="shared" si="2259"/>
        <v>120</v>
      </c>
      <c r="BDG40" s="43">
        <f t="shared" si="2260"/>
        <v>20</v>
      </c>
      <c r="BDH40" s="48"/>
      <c r="BDI40" s="49"/>
      <c r="BDJ40" s="49">
        <v>110</v>
      </c>
      <c r="BDK40" s="49"/>
      <c r="BDL40" s="49"/>
      <c r="BDM40" s="49"/>
      <c r="BDN40" s="42">
        <f t="shared" si="2261"/>
        <v>110</v>
      </c>
      <c r="BDO40" s="43">
        <f t="shared" si="2262"/>
        <v>18.333333333333332</v>
      </c>
      <c r="BDP40" s="48"/>
      <c r="BDQ40" s="49"/>
      <c r="BDR40" s="49"/>
      <c r="BDS40" s="49"/>
      <c r="BDT40" s="49"/>
      <c r="BDU40" s="49"/>
      <c r="BDV40" s="42">
        <f t="shared" si="2263"/>
        <v>0</v>
      </c>
      <c r="BDW40" s="43">
        <f t="shared" si="2264"/>
        <v>0</v>
      </c>
      <c r="BDX40" s="48"/>
      <c r="BDY40" s="49">
        <v>107</v>
      </c>
      <c r="BDZ40" s="49"/>
      <c r="BEA40" s="49"/>
      <c r="BEB40" s="49">
        <v>110</v>
      </c>
      <c r="BEC40" s="49"/>
      <c r="BED40" s="42">
        <f t="shared" si="2265"/>
        <v>217</v>
      </c>
      <c r="BEE40" s="43">
        <f t="shared" si="2266"/>
        <v>36.166666666666664</v>
      </c>
      <c r="BEF40" s="48"/>
      <c r="BEG40" s="49"/>
      <c r="BEH40" s="49">
        <v>100</v>
      </c>
      <c r="BEI40" s="49"/>
      <c r="BEJ40" s="49"/>
      <c r="BEK40" s="49"/>
      <c r="BEL40" s="42">
        <f t="shared" si="2267"/>
        <v>100</v>
      </c>
      <c r="BEM40" s="43">
        <f t="shared" si="2268"/>
        <v>16.666666666666668</v>
      </c>
      <c r="BEN40" s="48"/>
      <c r="BEO40" s="49"/>
      <c r="BEP40" s="49">
        <v>106</v>
      </c>
      <c r="BEQ40" s="49"/>
      <c r="BER40" s="49"/>
      <c r="BES40" s="49"/>
      <c r="BET40" s="42">
        <f t="shared" si="2269"/>
        <v>106</v>
      </c>
      <c r="BEU40" s="43">
        <f t="shared" si="2270"/>
        <v>17.666666666666668</v>
      </c>
      <c r="BEV40" s="82"/>
      <c r="BEW40" s="83"/>
      <c r="BEX40" s="83"/>
      <c r="BEY40" s="83"/>
      <c r="BEZ40" s="83"/>
      <c r="BFA40" s="83"/>
      <c r="BFB40" s="42">
        <f t="shared" si="2271"/>
        <v>0</v>
      </c>
      <c r="BFC40" s="43">
        <f t="shared" si="2272"/>
        <v>0</v>
      </c>
      <c r="BFD40" s="48"/>
      <c r="BFE40" s="49"/>
      <c r="BFF40" s="49"/>
      <c r="BFG40" s="49"/>
      <c r="BFH40" s="49"/>
      <c r="BFI40" s="49">
        <v>110</v>
      </c>
      <c r="BFJ40" s="42">
        <f t="shared" si="2273"/>
        <v>110</v>
      </c>
      <c r="BFK40" s="43">
        <f t="shared" si="2274"/>
        <v>18.333333333333332</v>
      </c>
      <c r="BFL40" s="48"/>
      <c r="BFM40" s="49"/>
      <c r="BFN40" s="49"/>
      <c r="BFO40" s="49">
        <v>202</v>
      </c>
      <c r="BFP40" s="49"/>
      <c r="BFQ40" s="49"/>
      <c r="BFR40" s="42">
        <f t="shared" si="2275"/>
        <v>202</v>
      </c>
      <c r="BFS40" s="43">
        <f t="shared" si="2276"/>
        <v>33.666666666666664</v>
      </c>
      <c r="BFT40" s="48"/>
      <c r="BFU40" s="49"/>
      <c r="BFV40" s="49"/>
      <c r="BFW40" s="49"/>
      <c r="BFX40" s="49"/>
      <c r="BFY40" s="49"/>
      <c r="BFZ40" s="42">
        <f t="shared" si="2277"/>
        <v>0</v>
      </c>
      <c r="BGA40" s="43">
        <f t="shared" si="2278"/>
        <v>0</v>
      </c>
      <c r="BGB40" s="48"/>
      <c r="BGC40" s="49"/>
      <c r="BGD40" s="49"/>
      <c r="BGE40" s="49"/>
      <c r="BGF40" s="49">
        <v>218</v>
      </c>
      <c r="BGG40" s="49"/>
      <c r="BGH40" s="42">
        <f t="shared" si="2279"/>
        <v>218</v>
      </c>
      <c r="BGI40" s="43">
        <f t="shared" si="2280"/>
        <v>36.333333333333336</v>
      </c>
      <c r="BGJ40" s="48"/>
      <c r="BGK40" s="49"/>
      <c r="BGL40" s="49">
        <v>108</v>
      </c>
      <c r="BGM40" s="49"/>
      <c r="BGN40" s="49"/>
      <c r="BGO40" s="49"/>
      <c r="BGP40" s="42">
        <f t="shared" si="2281"/>
        <v>108</v>
      </c>
      <c r="BGQ40" s="43">
        <f t="shared" si="2282"/>
        <v>18</v>
      </c>
      <c r="BGR40" s="48"/>
      <c r="BGS40" s="49"/>
      <c r="BGT40" s="49"/>
      <c r="BGU40" s="49"/>
      <c r="BGV40" s="49"/>
      <c r="BGW40" s="49"/>
      <c r="BGX40" s="42">
        <f t="shared" si="2283"/>
        <v>0</v>
      </c>
      <c r="BGY40" s="43">
        <f t="shared" si="2284"/>
        <v>0</v>
      </c>
      <c r="BGZ40" s="239"/>
      <c r="BHA40" s="1"/>
      <c r="BHB40" s="1">
        <v>219</v>
      </c>
      <c r="BHC40" s="1"/>
      <c r="BHD40" s="1"/>
      <c r="BHE40" s="1"/>
      <c r="BHF40" s="42">
        <f t="shared" si="2285"/>
        <v>219</v>
      </c>
      <c r="BHG40" s="43">
        <f t="shared" si="2286"/>
        <v>36.5</v>
      </c>
      <c r="BHH40" s="48"/>
      <c r="BHI40" s="49">
        <v>110</v>
      </c>
      <c r="BHJ40" s="49"/>
      <c r="BHK40" s="49"/>
      <c r="BHL40" s="49"/>
      <c r="BHM40" s="49"/>
      <c r="BHN40" s="42">
        <f t="shared" si="2287"/>
        <v>110</v>
      </c>
      <c r="BHO40" s="43">
        <f t="shared" si="2288"/>
        <v>18.333333333333332</v>
      </c>
      <c r="BHP40" s="48"/>
      <c r="BHQ40" s="49"/>
      <c r="BHR40" s="49"/>
      <c r="BHS40" s="49">
        <v>220</v>
      </c>
      <c r="BHT40" s="49"/>
      <c r="BHU40" s="49"/>
      <c r="BHV40" s="42">
        <f t="shared" si="2289"/>
        <v>220</v>
      </c>
      <c r="BHW40" s="43">
        <f t="shared" si="2290"/>
        <v>36.666666666666664</v>
      </c>
      <c r="BHX40" s="48"/>
      <c r="BHY40" s="49"/>
      <c r="BHZ40" s="49">
        <v>119</v>
      </c>
      <c r="BIA40" s="49"/>
      <c r="BIB40" s="49"/>
      <c r="BIC40" s="49"/>
      <c r="BID40" s="42">
        <f t="shared" si="2291"/>
        <v>119</v>
      </c>
      <c r="BIE40" s="43">
        <f t="shared" si="2292"/>
        <v>19.833333333333332</v>
      </c>
      <c r="BIF40" s="48"/>
      <c r="BIG40" s="49"/>
      <c r="BIH40" s="49">
        <v>98</v>
      </c>
      <c r="BII40" s="49"/>
      <c r="BIJ40" s="49"/>
      <c r="BIK40" s="49"/>
      <c r="BIL40" s="42">
        <f t="shared" si="2293"/>
        <v>98</v>
      </c>
      <c r="BIM40" s="43">
        <f t="shared" si="2294"/>
        <v>16.333333333333332</v>
      </c>
      <c r="BIN40" s="48"/>
      <c r="BIO40" s="49"/>
      <c r="BIP40" s="49">
        <v>208</v>
      </c>
      <c r="BIQ40" s="49"/>
      <c r="BIR40" s="49"/>
      <c r="BIS40" s="49"/>
      <c r="BIT40" s="42">
        <f t="shared" si="2295"/>
        <v>208</v>
      </c>
      <c r="BIU40" s="101">
        <f t="shared" si="2296"/>
        <v>34.666666666666664</v>
      </c>
      <c r="BIV40" s="195">
        <v>109</v>
      </c>
      <c r="BIW40" s="49"/>
      <c r="BIX40" s="49">
        <v>110</v>
      </c>
      <c r="BIY40" s="49"/>
      <c r="BIZ40" s="49"/>
      <c r="BJA40" s="49"/>
      <c r="BJB40" s="42">
        <f t="shared" si="2297"/>
        <v>219</v>
      </c>
      <c r="BJC40" s="101">
        <f t="shared" si="2298"/>
        <v>36.5</v>
      </c>
      <c r="BJD40" s="48">
        <v>110</v>
      </c>
      <c r="BJE40" s="49"/>
      <c r="BJF40" s="49"/>
      <c r="BJG40" s="49"/>
      <c r="BJH40" s="49">
        <v>110</v>
      </c>
      <c r="BJI40" s="49"/>
      <c r="BJJ40" s="42">
        <f t="shared" si="2299"/>
        <v>220</v>
      </c>
      <c r="BJK40" s="43">
        <f t="shared" si="2300"/>
        <v>36.666666666666664</v>
      </c>
      <c r="BJL40" s="48"/>
      <c r="BJM40" s="49"/>
      <c r="BJN40" s="49"/>
      <c r="BJO40" s="49"/>
      <c r="BJP40" s="49"/>
      <c r="BJQ40" s="49"/>
      <c r="BJR40" s="42">
        <f t="shared" si="2301"/>
        <v>0</v>
      </c>
      <c r="BJS40" s="43">
        <f t="shared" si="2302"/>
        <v>0</v>
      </c>
      <c r="BJT40" s="48"/>
      <c r="BJU40" s="49"/>
      <c r="BJV40" s="49"/>
      <c r="BJW40" s="49"/>
      <c r="BJX40" s="49">
        <v>110</v>
      </c>
      <c r="BJY40" s="49"/>
      <c r="BJZ40" s="42">
        <f t="shared" si="2303"/>
        <v>110</v>
      </c>
      <c r="BKA40" s="43">
        <f t="shared" si="2304"/>
        <v>22</v>
      </c>
      <c r="BKB40" s="48"/>
      <c r="BKC40" s="49">
        <v>110</v>
      </c>
      <c r="BKD40" s="49"/>
      <c r="BKE40" s="49"/>
      <c r="BKF40" s="49"/>
      <c r="BKG40" s="49"/>
      <c r="BKH40" s="67">
        <f t="shared" si="2305"/>
        <v>110</v>
      </c>
      <c r="BKI40" s="68">
        <f t="shared" si="2306"/>
        <v>18.333333333333332</v>
      </c>
      <c r="BKJ40" s="48"/>
      <c r="BKK40" s="49"/>
      <c r="BKL40" s="49">
        <v>110</v>
      </c>
      <c r="BKM40" s="49"/>
      <c r="BKN40" s="49"/>
      <c r="BKO40" s="49"/>
      <c r="BKP40" s="42">
        <f t="shared" si="2307"/>
        <v>110</v>
      </c>
      <c r="BKQ40" s="43">
        <f t="shared" si="2308"/>
        <v>18.333333333333332</v>
      </c>
      <c r="BKR40" s="48"/>
      <c r="BKS40" s="49">
        <v>110</v>
      </c>
      <c r="BKT40" s="49"/>
      <c r="BKU40" s="49"/>
      <c r="BKV40" s="49"/>
      <c r="BKW40" s="49">
        <v>110</v>
      </c>
      <c r="BKX40" s="42">
        <f t="shared" si="2309"/>
        <v>220</v>
      </c>
      <c r="BKY40" s="43">
        <f t="shared" si="2310"/>
        <v>36.666666666666664</v>
      </c>
      <c r="BKZ40" s="48"/>
      <c r="BLA40" s="49"/>
      <c r="BLB40" s="49"/>
      <c r="BLC40" s="49">
        <v>110</v>
      </c>
      <c r="BLD40" s="49"/>
      <c r="BLE40" s="49"/>
      <c r="BLF40" s="42">
        <f t="shared" si="2311"/>
        <v>110</v>
      </c>
      <c r="BLG40" s="43">
        <f t="shared" si="2312"/>
        <v>18.333333333333332</v>
      </c>
      <c r="BLH40" s="48"/>
      <c r="BLI40" s="49"/>
      <c r="BLJ40" s="49"/>
      <c r="BLK40" s="49">
        <v>220</v>
      </c>
      <c r="BLL40" s="49"/>
      <c r="BLM40" s="49"/>
      <c r="BLN40" s="42">
        <f t="shared" si="2313"/>
        <v>220</v>
      </c>
      <c r="BLO40" s="43">
        <f t="shared" si="2314"/>
        <v>36.666666666666664</v>
      </c>
      <c r="BLP40" s="48"/>
      <c r="BLQ40" s="49"/>
      <c r="BLR40" s="49"/>
      <c r="BLS40" s="49"/>
      <c r="BLT40" s="49"/>
      <c r="BLU40" s="49"/>
      <c r="BLV40" s="42">
        <f t="shared" si="2315"/>
        <v>0</v>
      </c>
      <c r="BLW40" s="43">
        <f t="shared" si="2316"/>
        <v>0</v>
      </c>
      <c r="BLX40" s="48"/>
      <c r="BLY40" s="49">
        <v>220</v>
      </c>
      <c r="BLZ40" s="49"/>
      <c r="BMA40" s="49"/>
      <c r="BMB40" s="49"/>
      <c r="BMC40" s="49">
        <v>200</v>
      </c>
      <c r="BMD40" s="42">
        <f t="shared" si="2317"/>
        <v>420</v>
      </c>
      <c r="BME40" s="43">
        <f t="shared" si="2318"/>
        <v>70</v>
      </c>
      <c r="BMF40" s="48"/>
      <c r="BMG40" s="49"/>
      <c r="BMH40" s="49"/>
      <c r="BMI40" s="49"/>
      <c r="BMJ40" s="49"/>
      <c r="BMK40" s="49"/>
      <c r="BML40" s="42">
        <f t="shared" si="2319"/>
        <v>0</v>
      </c>
      <c r="BMM40" s="43">
        <f t="shared" si="2320"/>
        <v>0</v>
      </c>
      <c r="BMN40" s="48">
        <v>108</v>
      </c>
      <c r="BMO40" s="49"/>
      <c r="BMP40" s="49"/>
      <c r="BMQ40" s="49"/>
      <c r="BMR40" s="49"/>
      <c r="BMS40" s="49"/>
      <c r="BMT40" s="42">
        <f t="shared" si="2321"/>
        <v>108</v>
      </c>
      <c r="BMU40" s="43">
        <f t="shared" si="2322"/>
        <v>18</v>
      </c>
      <c r="BMV40" s="48"/>
      <c r="BMW40" s="49">
        <v>110</v>
      </c>
      <c r="BMX40" s="49">
        <v>282</v>
      </c>
      <c r="BMY40" s="49"/>
      <c r="BMZ40" s="49"/>
      <c r="BNA40" s="49"/>
      <c r="BNB40" s="42">
        <f t="shared" si="2323"/>
        <v>392</v>
      </c>
      <c r="BNC40" s="43">
        <f t="shared" si="2324"/>
        <v>65.333333333333329</v>
      </c>
      <c r="BND40" s="48"/>
      <c r="BNE40" s="49"/>
      <c r="BNF40" s="49"/>
      <c r="BNG40" s="49"/>
      <c r="BNH40" s="49">
        <v>110</v>
      </c>
      <c r="BNI40" s="49"/>
      <c r="BNJ40" s="42">
        <f t="shared" si="2325"/>
        <v>110</v>
      </c>
      <c r="BNK40" s="43">
        <f t="shared" si="2326"/>
        <v>18.333333333333332</v>
      </c>
      <c r="BNL40" s="48"/>
      <c r="BNM40" s="49"/>
      <c r="BNN40" s="49"/>
      <c r="BNO40" s="49"/>
      <c r="BNP40" s="49"/>
      <c r="BNQ40" s="49">
        <v>110</v>
      </c>
      <c r="BNR40" s="42">
        <f t="shared" si="2327"/>
        <v>110</v>
      </c>
      <c r="BNS40" s="43">
        <f t="shared" si="2328"/>
        <v>18.333333333333332</v>
      </c>
      <c r="BNT40" s="48"/>
      <c r="BNU40" s="49"/>
      <c r="BNV40" s="49"/>
      <c r="BNW40" s="49"/>
      <c r="BNX40" s="49"/>
      <c r="BNY40" s="49">
        <v>106</v>
      </c>
      <c r="BNZ40" s="42">
        <f t="shared" si="2329"/>
        <v>106</v>
      </c>
      <c r="BOA40" s="43">
        <f t="shared" si="2330"/>
        <v>17.666666666666668</v>
      </c>
      <c r="BOB40" s="48"/>
      <c r="BOC40" s="49"/>
      <c r="BOD40" s="49"/>
      <c r="BOE40" s="49"/>
      <c r="BOF40" s="49"/>
      <c r="BOG40" s="49"/>
      <c r="BOH40" s="42">
        <f t="shared" si="2331"/>
        <v>0</v>
      </c>
      <c r="BOI40" s="43">
        <f t="shared" si="2332"/>
        <v>0</v>
      </c>
      <c r="BOJ40" s="48"/>
      <c r="BOK40" s="49"/>
      <c r="BOL40" s="49">
        <v>120</v>
      </c>
      <c r="BOM40" s="49"/>
      <c r="BON40" s="49"/>
      <c r="BOO40" s="49"/>
      <c r="BOP40" s="42">
        <f t="shared" si="2333"/>
        <v>120</v>
      </c>
      <c r="BOQ40" s="43">
        <f t="shared" si="2334"/>
        <v>20</v>
      </c>
      <c r="BOR40" s="48"/>
      <c r="BOS40" s="49"/>
      <c r="BOT40" s="49">
        <v>111</v>
      </c>
      <c r="BOU40" s="49"/>
      <c r="BOV40" s="49"/>
      <c r="BOW40" s="49"/>
      <c r="BOX40" s="42">
        <f t="shared" si="2335"/>
        <v>111</v>
      </c>
      <c r="BOY40" s="43">
        <f t="shared" si="2336"/>
        <v>18.5</v>
      </c>
      <c r="BOZ40" s="48"/>
      <c r="BPA40" s="49">
        <v>80</v>
      </c>
      <c r="BPB40" s="49"/>
      <c r="BPC40" s="49"/>
      <c r="BPD40" s="49"/>
      <c r="BPE40" s="49"/>
      <c r="BPF40" s="42">
        <f t="shared" si="2337"/>
        <v>80</v>
      </c>
      <c r="BPG40" s="43">
        <f t="shared" si="2338"/>
        <v>13.333333333333334</v>
      </c>
      <c r="BPH40" s="48"/>
      <c r="BPI40" s="49">
        <v>124</v>
      </c>
      <c r="BPJ40" s="49"/>
      <c r="BPK40" s="49"/>
      <c r="BPL40" s="49"/>
      <c r="BPM40" s="49"/>
      <c r="BPN40" s="42">
        <f t="shared" si="2339"/>
        <v>124</v>
      </c>
      <c r="BPO40" s="43">
        <f t="shared" si="2340"/>
        <v>20.666666666666668</v>
      </c>
      <c r="BPP40" s="48"/>
      <c r="BPQ40" s="49"/>
      <c r="BPR40" s="49">
        <v>220</v>
      </c>
      <c r="BPS40" s="49"/>
      <c r="BPT40" s="49"/>
      <c r="BPU40" s="49"/>
      <c r="BPV40" s="42">
        <f t="shared" si="2341"/>
        <v>220</v>
      </c>
      <c r="BPW40" s="43">
        <f t="shared" si="2342"/>
        <v>36.666666666666664</v>
      </c>
      <c r="BPX40" s="48"/>
      <c r="BPY40" s="49"/>
      <c r="BPZ40" s="49"/>
      <c r="BQA40" s="49">
        <v>160</v>
      </c>
      <c r="BQB40" s="49"/>
      <c r="BQC40" s="49"/>
      <c r="BQD40" s="67">
        <f t="shared" si="2343"/>
        <v>160</v>
      </c>
      <c r="BQE40" s="43">
        <f t="shared" si="2344"/>
        <v>26.666666666666668</v>
      </c>
      <c r="BQF40" s="48">
        <v>212</v>
      </c>
      <c r="BQG40" s="49"/>
      <c r="BQH40" s="49"/>
      <c r="BQI40" s="49">
        <v>121</v>
      </c>
      <c r="BQJ40" s="49"/>
      <c r="BQK40" s="49"/>
      <c r="BQL40" s="67">
        <f t="shared" si="2345"/>
        <v>333</v>
      </c>
      <c r="BQM40" s="43">
        <f t="shared" si="2346"/>
        <v>55.5</v>
      </c>
      <c r="BQN40" s="48"/>
      <c r="BQO40" s="49">
        <v>110</v>
      </c>
      <c r="BQP40" s="49"/>
      <c r="BQQ40" s="49"/>
      <c r="BQR40" s="49"/>
      <c r="BQS40" s="49"/>
      <c r="BQT40" s="67">
        <f t="shared" si="2347"/>
        <v>110</v>
      </c>
      <c r="BQU40" s="43">
        <f t="shared" si="2348"/>
        <v>18.333333333333332</v>
      </c>
      <c r="BQV40" s="48"/>
      <c r="BQW40" s="49">
        <v>222</v>
      </c>
      <c r="BQX40" s="49"/>
      <c r="BQY40" s="49"/>
      <c r="BQZ40" s="49"/>
      <c r="BRA40" s="49"/>
      <c r="BRB40" s="67">
        <f t="shared" si="2349"/>
        <v>222</v>
      </c>
      <c r="BRC40" s="43">
        <f t="shared" si="2350"/>
        <v>37</v>
      </c>
      <c r="BRD40" s="48"/>
      <c r="BRE40" s="49"/>
      <c r="BRF40" s="49"/>
      <c r="BRG40" s="49">
        <v>110</v>
      </c>
      <c r="BRH40" s="49"/>
      <c r="BRI40" s="49"/>
      <c r="BRJ40" s="67">
        <f t="shared" si="2351"/>
        <v>110</v>
      </c>
      <c r="BRK40" s="43">
        <f t="shared" si="2352"/>
        <v>18.333333333333332</v>
      </c>
      <c r="BRL40" s="48"/>
      <c r="BRM40" s="49"/>
      <c r="BRN40" s="49"/>
      <c r="BRO40" s="49"/>
      <c r="BRP40" s="49"/>
      <c r="BRQ40" s="49">
        <v>298</v>
      </c>
      <c r="BRR40" s="67">
        <f t="shared" si="2353"/>
        <v>298</v>
      </c>
      <c r="BRS40" s="68">
        <f t="shared" si="2354"/>
        <v>49.666666666666664</v>
      </c>
      <c r="BRT40" s="63"/>
      <c r="BRU40" s="64"/>
      <c r="BRV40" s="64"/>
      <c r="BRW40" s="64"/>
      <c r="BRX40" s="64"/>
      <c r="BRY40" s="64"/>
      <c r="BRZ40" s="67">
        <f t="shared" si="2355"/>
        <v>0</v>
      </c>
      <c r="BSA40" s="43">
        <f t="shared" si="2356"/>
        <v>0</v>
      </c>
      <c r="BSB40" s="48"/>
      <c r="BSC40" s="49"/>
      <c r="BSD40" s="49"/>
      <c r="BSE40" s="49"/>
      <c r="BSF40" s="49"/>
      <c r="BSG40" s="49"/>
      <c r="BSH40" s="67">
        <f t="shared" si="2357"/>
        <v>0</v>
      </c>
      <c r="BSI40" s="43">
        <f t="shared" si="2358"/>
        <v>0</v>
      </c>
      <c r="BSJ40" s="48"/>
      <c r="BSK40" s="49">
        <v>220</v>
      </c>
      <c r="BSL40" s="49"/>
      <c r="BSM40" s="49"/>
      <c r="BSN40" s="49"/>
      <c r="BSO40" s="49">
        <v>121</v>
      </c>
      <c r="BSP40" s="67">
        <f t="shared" si="2359"/>
        <v>341</v>
      </c>
      <c r="BSQ40" s="43">
        <f t="shared" si="2360"/>
        <v>56.833333333333336</v>
      </c>
      <c r="BSR40" s="48"/>
      <c r="BSS40" s="49"/>
      <c r="BST40" s="49"/>
      <c r="BSU40" s="49">
        <v>111</v>
      </c>
      <c r="BSV40" s="49"/>
      <c r="BSW40" s="49"/>
      <c r="BSX40" s="67">
        <f t="shared" si="2361"/>
        <v>111</v>
      </c>
      <c r="BSY40" s="43">
        <f t="shared" si="2362"/>
        <v>18.5</v>
      </c>
      <c r="BSZ40" s="48">
        <v>110</v>
      </c>
      <c r="BTA40" s="49">
        <v>220</v>
      </c>
      <c r="BTB40" s="49"/>
      <c r="BTC40" s="49"/>
      <c r="BTD40" s="49"/>
      <c r="BTE40" s="49"/>
      <c r="BTF40" s="67">
        <f t="shared" si="2363"/>
        <v>330</v>
      </c>
      <c r="BTG40" s="43">
        <f t="shared" si="2364"/>
        <v>55</v>
      </c>
      <c r="BTH40" s="48"/>
      <c r="BTI40" s="49"/>
      <c r="BTJ40" s="49"/>
      <c r="BTK40" s="49"/>
      <c r="BTL40" s="49"/>
      <c r="BTM40" s="49"/>
      <c r="BTN40" s="67">
        <f t="shared" si="2365"/>
        <v>0</v>
      </c>
      <c r="BTO40" s="68">
        <f t="shared" si="2366"/>
        <v>0</v>
      </c>
      <c r="BTP40" s="48"/>
      <c r="BTQ40" s="49"/>
      <c r="BTR40" s="49"/>
      <c r="BTS40" s="49"/>
      <c r="BTT40" s="49"/>
      <c r="BTU40" s="49"/>
      <c r="BTV40" s="67">
        <f t="shared" si="2367"/>
        <v>0</v>
      </c>
      <c r="BTW40" s="43">
        <f t="shared" si="2368"/>
        <v>0</v>
      </c>
      <c r="BTX40" s="48"/>
      <c r="BTY40" s="49">
        <v>217</v>
      </c>
      <c r="BTZ40" s="49"/>
      <c r="BUA40" s="49">
        <v>158</v>
      </c>
      <c r="BUB40" s="49"/>
      <c r="BUC40" s="49"/>
      <c r="BUD40" s="67">
        <f t="shared" si="2369"/>
        <v>375</v>
      </c>
      <c r="BUE40" s="68">
        <f t="shared" si="2370"/>
        <v>62.5</v>
      </c>
      <c r="BUF40" s="48"/>
      <c r="BUG40" s="49"/>
      <c r="BUH40" s="49">
        <v>108</v>
      </c>
      <c r="BUI40" s="49"/>
      <c r="BUJ40" s="49">
        <v>110</v>
      </c>
      <c r="BUK40" s="49"/>
      <c r="BUL40" s="67">
        <f t="shared" si="2371"/>
        <v>218</v>
      </c>
      <c r="BUM40" s="68">
        <f t="shared" si="2372"/>
        <v>36.333333333333336</v>
      </c>
      <c r="BUN40" s="48"/>
      <c r="BUO40" s="49"/>
      <c r="BUP40" s="49"/>
      <c r="BUQ40" s="49"/>
      <c r="BUR40" s="49"/>
      <c r="BUS40" s="49"/>
      <c r="BUT40" s="67">
        <f t="shared" si="2373"/>
        <v>0</v>
      </c>
      <c r="BUU40" s="68">
        <f t="shared" si="2374"/>
        <v>0</v>
      </c>
      <c r="BUV40" s="48"/>
      <c r="BUW40" s="49"/>
      <c r="BUX40" s="49"/>
      <c r="BUY40" s="49">
        <v>232</v>
      </c>
      <c r="BUZ40" s="49"/>
      <c r="BVA40" s="49"/>
      <c r="BVB40" s="67">
        <f t="shared" si="2375"/>
        <v>232</v>
      </c>
      <c r="BVC40" s="68">
        <f t="shared" si="2376"/>
        <v>38.666666666666664</v>
      </c>
      <c r="BVD40" s="48"/>
      <c r="BVE40" s="49"/>
      <c r="BVF40" s="49"/>
      <c r="BVG40" s="49"/>
      <c r="BVH40" s="49"/>
      <c r="BVI40" s="49"/>
      <c r="BVJ40" s="67">
        <f t="shared" si="2377"/>
        <v>0</v>
      </c>
      <c r="BVK40" s="68">
        <f t="shared" si="2378"/>
        <v>0</v>
      </c>
      <c r="BVL40" s="48"/>
      <c r="BVM40" s="49">
        <v>201</v>
      </c>
      <c r="BVN40" s="49"/>
      <c r="BVO40" s="49"/>
      <c r="BVP40" s="49"/>
      <c r="BVQ40" s="49"/>
      <c r="BVR40" s="67">
        <f t="shared" si="2379"/>
        <v>201</v>
      </c>
      <c r="BVS40" s="68">
        <f t="shared" si="2380"/>
        <v>33.5</v>
      </c>
      <c r="BVT40" s="48"/>
      <c r="BVU40" s="49"/>
      <c r="BVV40" s="49"/>
      <c r="BVW40" s="49"/>
      <c r="BVX40" s="49">
        <v>219</v>
      </c>
      <c r="BVY40" s="49"/>
      <c r="BVZ40" s="67">
        <f t="shared" si="2381"/>
        <v>219</v>
      </c>
      <c r="BWA40" s="68">
        <f t="shared" si="2382"/>
        <v>36.5</v>
      </c>
      <c r="BWB40" s="48"/>
      <c r="BWC40" s="49"/>
      <c r="BWD40" s="49"/>
      <c r="BWE40" s="49"/>
      <c r="BWF40" s="49"/>
      <c r="BWG40" s="49">
        <v>219</v>
      </c>
      <c r="BWH40" s="67">
        <f t="shared" si="2383"/>
        <v>219</v>
      </c>
      <c r="BWI40" s="68">
        <f t="shared" si="2384"/>
        <v>36.5</v>
      </c>
      <c r="BWJ40" s="48"/>
      <c r="BWK40" s="49"/>
      <c r="BWL40" s="49">
        <v>109</v>
      </c>
      <c r="BWM40" s="49"/>
      <c r="BWN40" s="49">
        <v>219</v>
      </c>
      <c r="BWO40" s="49"/>
      <c r="BWP40" s="67">
        <f t="shared" si="2385"/>
        <v>328</v>
      </c>
      <c r="BWQ40" s="68">
        <f t="shared" si="2386"/>
        <v>54.666666666666664</v>
      </c>
      <c r="BWR40" s="48">
        <v>107</v>
      </c>
      <c r="BWS40" s="49"/>
      <c r="BWT40" s="49"/>
      <c r="BWU40" s="49">
        <v>220</v>
      </c>
      <c r="BWV40" s="49"/>
      <c r="BWW40" s="49">
        <v>222</v>
      </c>
      <c r="BWX40" s="67">
        <f t="shared" si="2387"/>
        <v>549</v>
      </c>
      <c r="BWY40" s="68">
        <f t="shared" si="2388"/>
        <v>91.5</v>
      </c>
      <c r="BWZ40" s="48"/>
      <c r="BXA40" s="49"/>
      <c r="BXB40" s="49"/>
      <c r="BXC40" s="49"/>
      <c r="BXD40" s="49"/>
      <c r="BXE40" s="49">
        <v>149</v>
      </c>
      <c r="BXF40" s="67">
        <f t="shared" si="2389"/>
        <v>149</v>
      </c>
      <c r="BXG40" s="68">
        <f t="shared" si="2390"/>
        <v>24.833333333333332</v>
      </c>
      <c r="BXH40" s="48"/>
      <c r="BXI40" s="49">
        <v>221</v>
      </c>
      <c r="BXJ40" s="49"/>
      <c r="BXK40" s="49"/>
      <c r="BXL40" s="49"/>
      <c r="BXM40" s="49">
        <v>218</v>
      </c>
      <c r="BXN40" s="67">
        <f t="shared" si="2391"/>
        <v>439</v>
      </c>
      <c r="BXO40" s="68">
        <f t="shared" si="2392"/>
        <v>73.166666666666671</v>
      </c>
      <c r="BXP40" s="48"/>
      <c r="BXQ40" s="49"/>
      <c r="BXR40" s="49">
        <v>220</v>
      </c>
      <c r="BXS40" s="49"/>
      <c r="BXT40" s="49"/>
      <c r="BXU40" s="49"/>
      <c r="BXV40" s="67">
        <f t="shared" si="2393"/>
        <v>220</v>
      </c>
      <c r="BXW40" s="68">
        <f t="shared" si="1598"/>
        <v>36.666666666666664</v>
      </c>
      <c r="BXX40" s="48"/>
      <c r="BXY40" s="49">
        <v>223</v>
      </c>
      <c r="BXZ40" s="49"/>
      <c r="BYA40" s="49"/>
      <c r="BYB40" s="49">
        <v>80</v>
      </c>
      <c r="BYC40" s="49"/>
      <c r="BYD40" s="67">
        <f t="shared" si="2394"/>
        <v>303</v>
      </c>
      <c r="BYE40" s="68">
        <f t="shared" si="2395"/>
        <v>50.5</v>
      </c>
      <c r="BYF40" s="48"/>
      <c r="BYG40" s="49"/>
      <c r="BYH40" s="49">
        <v>110</v>
      </c>
      <c r="BYI40" s="49">
        <v>200</v>
      </c>
      <c r="BYJ40" s="49"/>
      <c r="BYK40" s="49"/>
      <c r="BYL40" s="67">
        <f t="shared" si="2396"/>
        <v>310</v>
      </c>
      <c r="BYM40" s="68">
        <f t="shared" si="2397"/>
        <v>51.666666666666664</v>
      </c>
      <c r="BYN40" s="48"/>
      <c r="BYO40" s="49">
        <v>240</v>
      </c>
      <c r="BYP40" s="49"/>
      <c r="BYQ40" s="49">
        <v>265</v>
      </c>
      <c r="BYR40" s="49"/>
      <c r="BYS40" s="49">
        <v>220</v>
      </c>
      <c r="BYT40" s="67">
        <f t="shared" si="2398"/>
        <v>725</v>
      </c>
      <c r="BYU40" s="68">
        <f t="shared" si="2399"/>
        <v>120.83333333333333</v>
      </c>
      <c r="BYV40" s="48"/>
      <c r="BYW40" s="49">
        <v>195</v>
      </c>
      <c r="BYX40" s="49"/>
      <c r="BYY40" s="49"/>
      <c r="BYZ40" s="49">
        <v>240</v>
      </c>
      <c r="BZA40" s="49">
        <v>199</v>
      </c>
      <c r="BZB40" s="67">
        <f t="shared" si="2400"/>
        <v>634</v>
      </c>
      <c r="BZC40" s="68">
        <f t="shared" si="2401"/>
        <v>105.66666666666667</v>
      </c>
      <c r="BZD40" s="48"/>
      <c r="BZE40" s="49"/>
      <c r="BZF40" s="49"/>
      <c r="BZG40" s="49"/>
      <c r="BZH40" s="49"/>
      <c r="BZI40" s="49"/>
      <c r="BZJ40" s="67">
        <f t="shared" si="2402"/>
        <v>0</v>
      </c>
      <c r="BZK40" s="68">
        <f t="shared" si="2403"/>
        <v>0</v>
      </c>
      <c r="BZL40" s="48"/>
      <c r="BZM40" s="49">
        <v>220</v>
      </c>
      <c r="BZN40" s="49"/>
      <c r="BZO40" s="49">
        <v>218</v>
      </c>
      <c r="BZP40" s="49"/>
      <c r="BZQ40" s="49"/>
      <c r="BZR40" s="67">
        <f t="shared" si="2404"/>
        <v>438</v>
      </c>
      <c r="BZS40" s="68">
        <f t="shared" si="2405"/>
        <v>73</v>
      </c>
      <c r="BZT40" s="48"/>
      <c r="BZU40" s="49"/>
      <c r="BZV40" s="49">
        <v>223</v>
      </c>
      <c r="BZW40" s="49"/>
      <c r="BZX40" s="49"/>
      <c r="BZY40" s="49"/>
      <c r="BZZ40" s="67">
        <f t="shared" si="2406"/>
        <v>223</v>
      </c>
      <c r="CAA40" s="68">
        <f t="shared" si="2407"/>
        <v>37.166666666666664</v>
      </c>
      <c r="CAB40" s="48">
        <v>188</v>
      </c>
      <c r="CAC40" s="49"/>
      <c r="CAD40" s="49"/>
      <c r="CAE40" s="49"/>
      <c r="CAF40" s="49">
        <v>110</v>
      </c>
      <c r="CAG40" s="49"/>
      <c r="CAH40" s="67">
        <f t="shared" si="2408"/>
        <v>298</v>
      </c>
      <c r="CAI40" s="68">
        <f t="shared" si="2409"/>
        <v>49.666666666666664</v>
      </c>
      <c r="CAJ40" s="48"/>
      <c r="CAK40" s="49">
        <v>269</v>
      </c>
      <c r="CAL40" s="49"/>
      <c r="CAM40" s="49"/>
      <c r="CAN40" s="49"/>
      <c r="CAO40" s="49">
        <v>121</v>
      </c>
      <c r="CAP40" s="67">
        <f t="shared" si="2410"/>
        <v>390</v>
      </c>
      <c r="CAQ40" s="68">
        <f t="shared" si="2411"/>
        <v>65</v>
      </c>
      <c r="CAR40" s="48">
        <v>220</v>
      </c>
      <c r="CAS40" s="49"/>
      <c r="CAT40" s="49"/>
      <c r="CAU40" s="49">
        <v>219</v>
      </c>
      <c r="CAV40" s="49"/>
      <c r="CAW40" s="49">
        <v>110</v>
      </c>
      <c r="CAX40" s="67">
        <f t="shared" si="2412"/>
        <v>549</v>
      </c>
      <c r="CAY40" s="68">
        <f t="shared" si="2413"/>
        <v>91.5</v>
      </c>
      <c r="CAZ40" s="48"/>
      <c r="CBA40" s="49"/>
      <c r="CBB40" s="49"/>
      <c r="CBC40" s="49"/>
      <c r="CBD40" s="49"/>
      <c r="CBE40" s="49">
        <v>110</v>
      </c>
      <c r="CBF40" s="67">
        <f t="shared" si="2414"/>
        <v>110</v>
      </c>
      <c r="CBG40" s="68">
        <f t="shared" si="2415"/>
        <v>18.333333333333332</v>
      </c>
      <c r="CBH40" s="48"/>
      <c r="CBI40" s="49">
        <v>140</v>
      </c>
      <c r="CBJ40" s="49"/>
      <c r="CBK40" s="49">
        <v>214</v>
      </c>
      <c r="CBL40" s="49"/>
      <c r="CBM40" s="49">
        <v>218</v>
      </c>
      <c r="CBN40" s="67">
        <f t="shared" si="2416"/>
        <v>572</v>
      </c>
      <c r="CBO40" s="68">
        <f t="shared" si="2417"/>
        <v>95.333333333333329</v>
      </c>
      <c r="CBP40" s="48"/>
      <c r="CBQ40" s="49">
        <v>110</v>
      </c>
      <c r="CBR40" s="49"/>
      <c r="CBS40" s="49"/>
      <c r="CBT40" s="49">
        <v>220</v>
      </c>
      <c r="CBU40" s="49"/>
      <c r="CBV40" s="67">
        <f t="shared" si="2418"/>
        <v>330</v>
      </c>
      <c r="CBW40" s="68">
        <f t="shared" si="2419"/>
        <v>55</v>
      </c>
      <c r="CBX40" s="48"/>
      <c r="CBY40" s="49">
        <v>110</v>
      </c>
      <c r="CBZ40" s="49"/>
      <c r="CCA40" s="49">
        <v>110</v>
      </c>
      <c r="CCB40" s="49"/>
      <c r="CCC40" s="49">
        <v>110</v>
      </c>
      <c r="CCD40" s="67">
        <f t="shared" si="2420"/>
        <v>330</v>
      </c>
      <c r="CCE40" s="68">
        <f t="shared" si="2421"/>
        <v>55</v>
      </c>
      <c r="CCF40" s="48"/>
      <c r="CCG40" s="49"/>
      <c r="CCH40" s="49">
        <v>218</v>
      </c>
      <c r="CCI40" s="49"/>
      <c r="CCJ40" s="49"/>
      <c r="CCK40" s="49"/>
      <c r="CCL40" s="67">
        <f t="shared" si="2422"/>
        <v>218</v>
      </c>
      <c r="CCM40" s="68">
        <f t="shared" si="2423"/>
        <v>36.333333333333336</v>
      </c>
      <c r="CCN40" s="48">
        <v>87</v>
      </c>
      <c r="CCO40" s="49">
        <v>5</v>
      </c>
      <c r="CCP40" s="49"/>
      <c r="CCQ40" s="49"/>
      <c r="CCR40" s="49">
        <v>25</v>
      </c>
      <c r="CCS40" s="49"/>
      <c r="CCT40" s="67">
        <f t="shared" si="2424"/>
        <v>117</v>
      </c>
      <c r="CCU40" s="68">
        <f t="shared" si="2425"/>
        <v>19.5</v>
      </c>
      <c r="CCV40" s="48"/>
      <c r="CCW40" s="49"/>
      <c r="CCX40" s="49"/>
      <c r="CCY40" s="49"/>
      <c r="CCZ40" s="49"/>
      <c r="CDA40" s="49"/>
      <c r="CDB40" s="67">
        <f t="shared" si="1643"/>
        <v>0</v>
      </c>
      <c r="CDC40" s="68">
        <f t="shared" si="1644"/>
        <v>0</v>
      </c>
      <c r="CDD40" s="48"/>
      <c r="CDE40" s="49">
        <v>92</v>
      </c>
      <c r="CDF40" s="49"/>
      <c r="CDG40" s="49"/>
      <c r="CDH40" s="49">
        <v>220</v>
      </c>
      <c r="CDI40" s="49"/>
      <c r="CDJ40" s="67">
        <f t="shared" si="1645"/>
        <v>312</v>
      </c>
      <c r="CDK40" s="68">
        <f t="shared" si="1646"/>
        <v>52</v>
      </c>
      <c r="CDL40" s="48"/>
      <c r="CDM40" s="49"/>
      <c r="CDN40" s="49"/>
      <c r="CDO40" s="49"/>
      <c r="CDP40" s="49"/>
      <c r="CDQ40" s="49"/>
      <c r="CDR40" s="67">
        <f t="shared" si="1647"/>
        <v>0</v>
      </c>
      <c r="CDS40" s="68">
        <f t="shared" si="1648"/>
        <v>0</v>
      </c>
      <c r="CDT40" s="48"/>
      <c r="CDU40" s="49"/>
      <c r="CDV40" s="49"/>
      <c r="CDW40" s="49">
        <v>39</v>
      </c>
      <c r="CDX40" s="49"/>
      <c r="CDY40" s="49"/>
      <c r="CDZ40" s="67">
        <f t="shared" si="1649"/>
        <v>39</v>
      </c>
      <c r="CEA40" s="68">
        <f t="shared" si="1650"/>
        <v>6.5</v>
      </c>
      <c r="CEB40" s="48"/>
      <c r="CEC40" s="49"/>
      <c r="CED40" s="49"/>
      <c r="CEE40" s="49"/>
      <c r="CEF40" s="49"/>
      <c r="CEG40" s="49">
        <v>40</v>
      </c>
      <c r="CEH40" s="67">
        <f t="shared" si="1651"/>
        <v>40</v>
      </c>
      <c r="CEI40" s="68">
        <f t="shared" si="1652"/>
        <v>6.666666666666667</v>
      </c>
      <c r="CEJ40" s="48"/>
      <c r="CEK40" s="49">
        <v>210</v>
      </c>
      <c r="CEL40" s="49"/>
      <c r="CEM40" s="49"/>
      <c r="CEN40" s="49"/>
      <c r="CEO40" s="49"/>
      <c r="CEP40" s="67">
        <f t="shared" si="1653"/>
        <v>210</v>
      </c>
      <c r="CEQ40" s="68">
        <f t="shared" si="1654"/>
        <v>35</v>
      </c>
      <c r="CER40" s="48">
        <v>203</v>
      </c>
      <c r="CES40" s="49"/>
      <c r="CET40" s="49"/>
      <c r="CEU40" s="49"/>
      <c r="CEV40" s="49"/>
      <c r="CEW40" s="49"/>
      <c r="CEX40" s="67">
        <f t="shared" si="1655"/>
        <v>203</v>
      </c>
      <c r="CEY40" s="68">
        <f t="shared" si="1656"/>
        <v>33.833333333333336</v>
      </c>
      <c r="CEZ40" s="48"/>
      <c r="CFA40" s="49"/>
      <c r="CFB40" s="49"/>
      <c r="CFC40" s="49"/>
      <c r="CFD40" s="49">
        <v>9</v>
      </c>
      <c r="CFE40" s="49">
        <v>256</v>
      </c>
      <c r="CFF40" s="67">
        <f t="shared" si="1657"/>
        <v>265</v>
      </c>
      <c r="CFG40" s="68">
        <f t="shared" si="1658"/>
        <v>44.166666666666664</v>
      </c>
      <c r="CFH40" s="48"/>
      <c r="CFI40" s="49"/>
      <c r="CFJ40" s="49"/>
      <c r="CFK40" s="49"/>
      <c r="CFL40" s="49"/>
      <c r="CFM40" s="49">
        <v>220</v>
      </c>
      <c r="CFN40" s="67">
        <f t="shared" si="1659"/>
        <v>220</v>
      </c>
      <c r="CFO40" s="68">
        <f t="shared" si="1660"/>
        <v>36.666666666666664</v>
      </c>
      <c r="CFP40" s="48"/>
      <c r="CFQ40" s="49"/>
      <c r="CFR40" s="49"/>
      <c r="CFS40" s="49"/>
      <c r="CFT40" s="49"/>
      <c r="CFU40" s="49">
        <v>310</v>
      </c>
      <c r="CFV40" s="67">
        <f t="shared" si="1661"/>
        <v>310</v>
      </c>
      <c r="CFW40" s="68">
        <f t="shared" si="1662"/>
        <v>51.666666666666664</v>
      </c>
      <c r="CFX40" s="48"/>
      <c r="CFY40" s="49"/>
      <c r="CFZ40" s="49"/>
      <c r="CGA40" s="49"/>
      <c r="CGB40" s="49"/>
      <c r="CGC40" s="49">
        <v>343</v>
      </c>
      <c r="CGD40" s="67">
        <f t="shared" si="1663"/>
        <v>343</v>
      </c>
      <c r="CGE40" s="68">
        <f t="shared" si="1664"/>
        <v>57.166666666666664</v>
      </c>
      <c r="CGF40" s="48"/>
      <c r="CGG40" s="49"/>
      <c r="CGH40" s="49"/>
      <c r="CGI40" s="49"/>
      <c r="CGJ40" s="49"/>
      <c r="CGK40" s="49"/>
      <c r="CGL40" s="67">
        <f t="shared" si="1665"/>
        <v>0</v>
      </c>
      <c r="CGM40" s="68">
        <f t="shared" si="1666"/>
        <v>0</v>
      </c>
      <c r="CGN40" s="48"/>
      <c r="CGO40" s="49">
        <v>109</v>
      </c>
      <c r="CGP40" s="49"/>
      <c r="CGQ40" s="49"/>
      <c r="CGR40" s="49"/>
      <c r="CGS40" s="49"/>
      <c r="CGT40" s="67">
        <f t="shared" si="1667"/>
        <v>109</v>
      </c>
      <c r="CGU40" s="68">
        <f t="shared" si="1668"/>
        <v>18.166666666666668</v>
      </c>
      <c r="CGV40" s="48">
        <v>305</v>
      </c>
      <c r="CGW40" s="49"/>
      <c r="CGX40" s="49">
        <v>110</v>
      </c>
      <c r="CGY40" s="49">
        <v>101</v>
      </c>
      <c r="CGZ40" s="49">
        <v>110</v>
      </c>
      <c r="CHA40" s="49"/>
      <c r="CHB40" s="67">
        <f t="shared" si="1669"/>
        <v>626</v>
      </c>
      <c r="CHC40" s="68">
        <f t="shared" si="1670"/>
        <v>104.33333333333333</v>
      </c>
      <c r="CHD40" s="48"/>
      <c r="CHE40" s="49"/>
      <c r="CHF40" s="49"/>
      <c r="CHG40" s="49"/>
      <c r="CHH40" s="49"/>
      <c r="CHI40" s="49">
        <v>220</v>
      </c>
      <c r="CHJ40" s="67">
        <f t="shared" si="1671"/>
        <v>220</v>
      </c>
      <c r="CHK40" s="68">
        <f t="shared" si="1672"/>
        <v>36.666666666666664</v>
      </c>
      <c r="CHL40" s="48"/>
      <c r="CHM40" s="49"/>
      <c r="CHN40" s="49"/>
      <c r="CHO40" s="49"/>
      <c r="CHP40" s="49"/>
      <c r="CHQ40" s="49"/>
      <c r="CHR40" s="67">
        <f t="shared" si="1673"/>
        <v>0</v>
      </c>
      <c r="CHS40" s="68">
        <f t="shared" si="1674"/>
        <v>0</v>
      </c>
      <c r="CHT40" s="48"/>
      <c r="CHU40" s="49">
        <v>310</v>
      </c>
      <c r="CHV40" s="49"/>
      <c r="CHW40" s="49"/>
      <c r="CHX40" s="49"/>
      <c r="CHY40" s="49"/>
      <c r="CHZ40" s="67">
        <f t="shared" si="1675"/>
        <v>310</v>
      </c>
      <c r="CIA40" s="68">
        <f t="shared" si="1676"/>
        <v>51.666666666666664</v>
      </c>
      <c r="CIB40" s="48"/>
      <c r="CIC40" s="49">
        <v>110</v>
      </c>
      <c r="CID40" s="49"/>
      <c r="CIE40" s="49">
        <v>218</v>
      </c>
      <c r="CIF40" s="49"/>
      <c r="CIG40" s="49"/>
      <c r="CIH40" s="67">
        <f t="shared" si="1677"/>
        <v>328</v>
      </c>
      <c r="CII40" s="68">
        <f t="shared" si="1678"/>
        <v>54.666666666666664</v>
      </c>
      <c r="CIJ40" s="48"/>
      <c r="CIK40" s="49">
        <v>109</v>
      </c>
      <c r="CIL40" s="49"/>
      <c r="CIM40" s="49"/>
      <c r="CIN40" s="49"/>
      <c r="CIO40" s="49"/>
      <c r="CIP40" s="67">
        <f t="shared" si="1679"/>
        <v>109</v>
      </c>
      <c r="CIQ40" s="68">
        <f t="shared" si="1680"/>
        <v>18.166666666666668</v>
      </c>
      <c r="CIR40" s="48"/>
      <c r="CIS40" s="49">
        <v>289</v>
      </c>
      <c r="CIT40" s="49"/>
      <c r="CIU40" s="49"/>
      <c r="CIV40" s="49"/>
      <c r="CIW40" s="49"/>
      <c r="CIX40" s="67">
        <f t="shared" si="1681"/>
        <v>289</v>
      </c>
      <c r="CIY40" s="68">
        <f t="shared" si="1682"/>
        <v>48.166666666666664</v>
      </c>
      <c r="CIZ40" s="63">
        <v>6</v>
      </c>
      <c r="CJA40" s="64"/>
      <c r="CJB40" s="64">
        <v>220</v>
      </c>
      <c r="CJC40" s="64"/>
      <c r="CJD40" s="64"/>
      <c r="CJE40" s="64"/>
      <c r="CJF40" s="67">
        <f t="shared" si="1683"/>
        <v>226</v>
      </c>
      <c r="CJG40" s="68">
        <f t="shared" si="1684"/>
        <v>37.666666666666664</v>
      </c>
      <c r="CJH40" s="48">
        <v>201</v>
      </c>
      <c r="CJI40" s="49"/>
      <c r="CJJ40" s="49"/>
      <c r="CJK40" s="49"/>
      <c r="CJL40" s="49"/>
      <c r="CJM40" s="49"/>
      <c r="CJN40" s="67">
        <f t="shared" si="1685"/>
        <v>201</v>
      </c>
      <c r="CJO40" s="184">
        <f t="shared" si="1686"/>
        <v>33.5</v>
      </c>
      <c r="CJP40" s="48">
        <v>229</v>
      </c>
      <c r="CJQ40" s="49"/>
      <c r="CJR40" s="49"/>
      <c r="CJS40" s="49"/>
      <c r="CJT40" s="49"/>
      <c r="CJU40" s="49"/>
      <c r="CJV40" s="67">
        <f t="shared" si="1687"/>
        <v>229</v>
      </c>
      <c r="CJW40" s="68">
        <f t="shared" si="1688"/>
        <v>38.166666666666664</v>
      </c>
      <c r="CJX40" s="48"/>
      <c r="CJY40" s="49"/>
      <c r="CJZ40" s="49">
        <v>219</v>
      </c>
      <c r="CKA40" s="49"/>
      <c r="CKB40" s="49"/>
      <c r="CKC40" s="49"/>
      <c r="CKD40" s="67">
        <f t="shared" si="2426"/>
        <v>219</v>
      </c>
      <c r="CKE40" s="68">
        <f t="shared" si="1689"/>
        <v>36.5</v>
      </c>
      <c r="CKF40" s="48"/>
      <c r="CKG40" s="49">
        <v>230</v>
      </c>
      <c r="CKH40" s="49"/>
      <c r="CKI40" s="49"/>
      <c r="CKJ40" s="49"/>
      <c r="CKK40" s="49"/>
      <c r="CKL40" s="67">
        <f t="shared" si="1690"/>
        <v>230</v>
      </c>
      <c r="CKM40" s="68">
        <f t="shared" si="1691"/>
        <v>38.333333333333336</v>
      </c>
      <c r="CKN40" s="48"/>
      <c r="CKO40" s="49">
        <v>220</v>
      </c>
      <c r="CKP40" s="49"/>
      <c r="CKQ40" s="49"/>
      <c r="CKR40" s="49"/>
      <c r="CKS40" s="47"/>
      <c r="CKT40" s="67">
        <f t="shared" si="1692"/>
        <v>220</v>
      </c>
      <c r="CKU40" s="68">
        <f t="shared" si="1693"/>
        <v>36.666666666666664</v>
      </c>
      <c r="CKV40" s="48"/>
      <c r="CKW40" s="49"/>
      <c r="CKX40" s="49">
        <v>329</v>
      </c>
      <c r="CKY40" s="49"/>
      <c r="CKZ40" s="49"/>
      <c r="CLA40" s="49"/>
      <c r="CLB40" s="67">
        <f t="shared" si="1694"/>
        <v>329</v>
      </c>
      <c r="CLC40" s="68">
        <f t="shared" si="1695"/>
        <v>54.833333333333336</v>
      </c>
      <c r="CLD40" s="48">
        <v>109</v>
      </c>
      <c r="CLE40" s="49"/>
      <c r="CLF40" s="49"/>
      <c r="CLG40" s="49"/>
      <c r="CLH40" s="49"/>
      <c r="CLI40" s="49"/>
      <c r="CLJ40" s="67">
        <f t="shared" si="1696"/>
        <v>109</v>
      </c>
      <c r="CLK40" s="68">
        <f t="shared" si="1697"/>
        <v>18.166666666666668</v>
      </c>
      <c r="CLL40" s="48">
        <v>120</v>
      </c>
      <c r="CLM40" s="49"/>
      <c r="CLN40" s="49"/>
      <c r="CLO40" s="49"/>
      <c r="CLP40" s="49"/>
      <c r="CLQ40" s="49"/>
      <c r="CLR40" s="67">
        <f t="shared" si="1698"/>
        <v>120</v>
      </c>
      <c r="CLS40" s="68">
        <f t="shared" si="1699"/>
        <v>20</v>
      </c>
      <c r="CLT40" s="48"/>
      <c r="CLU40" s="49"/>
      <c r="CLV40" s="49"/>
      <c r="CLW40" s="49"/>
      <c r="CLX40" s="49">
        <v>220</v>
      </c>
      <c r="CLY40" s="49"/>
      <c r="CLZ40" s="67">
        <f t="shared" si="1700"/>
        <v>220</v>
      </c>
      <c r="CMA40" s="68">
        <f t="shared" si="1701"/>
        <v>36.666666666666664</v>
      </c>
      <c r="CMB40" s="48"/>
      <c r="CMC40" s="49"/>
      <c r="CMD40" s="49">
        <v>365</v>
      </c>
      <c r="CME40" s="49"/>
      <c r="CMF40" s="49"/>
      <c r="CMG40" s="49"/>
      <c r="CMH40" s="67">
        <f t="shared" si="1702"/>
        <v>365</v>
      </c>
      <c r="CMI40" s="68">
        <f t="shared" si="1703"/>
        <v>60.833333333333336</v>
      </c>
      <c r="CMJ40" s="48"/>
      <c r="CMK40" s="49"/>
      <c r="CML40" s="49">
        <v>220</v>
      </c>
      <c r="CMM40" s="49"/>
      <c r="CMN40" s="49"/>
      <c r="CMO40" s="49">
        <v>214</v>
      </c>
      <c r="CMP40" s="67">
        <f t="shared" si="1704"/>
        <v>434</v>
      </c>
      <c r="CMQ40" s="68">
        <f t="shared" si="1705"/>
        <v>72.333333333333329</v>
      </c>
      <c r="CMR40" s="48">
        <v>97</v>
      </c>
      <c r="CMS40" s="49"/>
      <c r="CMT40" s="49"/>
      <c r="CMU40" s="49"/>
      <c r="CMV40" s="49"/>
      <c r="CMW40" s="49"/>
      <c r="CMX40" s="67">
        <f t="shared" si="1706"/>
        <v>97</v>
      </c>
      <c r="CMY40" s="68">
        <f t="shared" si="1707"/>
        <v>16.166666666666668</v>
      </c>
      <c r="CMZ40" s="48">
        <v>220</v>
      </c>
      <c r="CNA40" s="49"/>
      <c r="CNB40" s="49"/>
      <c r="CNC40" s="49"/>
      <c r="CND40" s="49">
        <v>109</v>
      </c>
      <c r="CNE40" s="49"/>
      <c r="CNF40" s="67">
        <f t="shared" si="1708"/>
        <v>329</v>
      </c>
      <c r="CNG40" s="68">
        <f t="shared" si="1709"/>
        <v>54.833333333333336</v>
      </c>
      <c r="CNH40" s="48"/>
      <c r="CNI40" s="49">
        <v>108</v>
      </c>
      <c r="CNJ40" s="49"/>
      <c r="CNK40" s="49">
        <v>439</v>
      </c>
      <c r="CNL40" s="49"/>
      <c r="CNM40" s="49">
        <v>330</v>
      </c>
      <c r="CNN40" s="67">
        <f t="shared" si="1710"/>
        <v>877</v>
      </c>
      <c r="CNO40" s="68">
        <f t="shared" si="1711"/>
        <v>146.16666666666666</v>
      </c>
      <c r="CNP40" s="48"/>
      <c r="CNQ40" s="49"/>
      <c r="CNR40" s="49"/>
      <c r="CNS40" s="49"/>
      <c r="CNT40" s="49"/>
      <c r="CNU40" s="49"/>
      <c r="CNV40" s="67">
        <f t="shared" si="1712"/>
        <v>0</v>
      </c>
      <c r="CNW40" s="68">
        <f t="shared" si="1713"/>
        <v>0</v>
      </c>
      <c r="CNX40" s="48"/>
      <c r="CNY40" s="49"/>
      <c r="CNZ40" s="49"/>
      <c r="COA40" s="49">
        <v>244</v>
      </c>
      <c r="COB40" s="49"/>
      <c r="COC40" s="49"/>
      <c r="COD40" s="67">
        <f t="shared" si="1714"/>
        <v>244</v>
      </c>
      <c r="COE40" s="68">
        <f t="shared" si="1715"/>
        <v>40.666666666666664</v>
      </c>
      <c r="COF40" s="48"/>
      <c r="COG40" s="49"/>
      <c r="COH40" s="49"/>
      <c r="COI40" s="49">
        <v>329</v>
      </c>
      <c r="COJ40" s="49"/>
      <c r="COK40" s="49">
        <v>329</v>
      </c>
      <c r="COL40" s="67">
        <f t="shared" si="1716"/>
        <v>658</v>
      </c>
      <c r="COM40" s="68">
        <f t="shared" si="1717"/>
        <v>109.66666666666667</v>
      </c>
      <c r="CON40" s="48"/>
      <c r="COO40" s="49"/>
      <c r="COP40" s="49"/>
      <c r="COQ40" s="49"/>
      <c r="COR40" s="49"/>
      <c r="COS40" s="49"/>
      <c r="COT40" s="67">
        <f t="shared" si="1718"/>
        <v>0</v>
      </c>
      <c r="COU40" s="68">
        <f t="shared" si="1719"/>
        <v>0</v>
      </c>
      <c r="COV40" s="48">
        <v>110</v>
      </c>
      <c r="COW40" s="49"/>
      <c r="COX40" s="49"/>
      <c r="COY40" s="49"/>
      <c r="COZ40" s="49"/>
      <c r="CPA40" s="49">
        <v>0</v>
      </c>
      <c r="CPB40" s="67">
        <f t="shared" si="1720"/>
        <v>110</v>
      </c>
      <c r="CPC40" s="68">
        <f t="shared" si="1721"/>
        <v>18.333333333333332</v>
      </c>
      <c r="CPD40" s="48"/>
      <c r="CPE40" s="49">
        <v>0</v>
      </c>
      <c r="CPF40" s="49">
        <v>0</v>
      </c>
      <c r="CPG40" s="49">
        <v>0</v>
      </c>
      <c r="CPH40" s="49">
        <v>0</v>
      </c>
      <c r="CPI40" s="49">
        <v>11</v>
      </c>
      <c r="CPJ40" s="67">
        <f t="shared" si="1722"/>
        <v>11</v>
      </c>
      <c r="CPK40" s="68">
        <f t="shared" si="1723"/>
        <v>1.8333333333333333</v>
      </c>
      <c r="CPL40" s="48"/>
      <c r="CPM40" s="49">
        <v>0</v>
      </c>
      <c r="CPN40" s="49">
        <v>108</v>
      </c>
      <c r="CPO40" s="49"/>
      <c r="CPP40" s="49">
        <v>0</v>
      </c>
      <c r="CPQ40" s="49"/>
      <c r="CPR40" s="67">
        <f t="shared" si="1724"/>
        <v>108</v>
      </c>
      <c r="CPS40" s="68">
        <f t="shared" si="1725"/>
        <v>18</v>
      </c>
      <c r="CPT40" s="48">
        <v>301</v>
      </c>
      <c r="CPU40" s="49">
        <v>0</v>
      </c>
      <c r="CPV40" s="49">
        <v>0</v>
      </c>
      <c r="CPW40" s="49"/>
      <c r="CPX40" s="49">
        <v>0</v>
      </c>
      <c r="CPY40" s="49">
        <v>113</v>
      </c>
      <c r="CPZ40" s="67">
        <f t="shared" si="1726"/>
        <v>414</v>
      </c>
      <c r="CQA40" s="68">
        <f t="shared" si="1727"/>
        <v>69</v>
      </c>
      <c r="CQB40" s="48">
        <v>0</v>
      </c>
      <c r="CQC40" s="49">
        <v>0</v>
      </c>
      <c r="CQD40" s="49">
        <v>0</v>
      </c>
      <c r="CQE40" s="49">
        <v>0</v>
      </c>
      <c r="CQF40" s="49">
        <v>189</v>
      </c>
      <c r="CQG40" s="49">
        <v>0</v>
      </c>
      <c r="CQH40" s="67">
        <f t="shared" si="1728"/>
        <v>189</v>
      </c>
      <c r="CQI40" s="68">
        <f t="shared" si="1729"/>
        <v>31.5</v>
      </c>
      <c r="CQJ40" s="82">
        <v>0</v>
      </c>
      <c r="CQK40" s="83">
        <v>0</v>
      </c>
      <c r="CQL40" s="83">
        <v>0</v>
      </c>
      <c r="CQM40" s="83">
        <v>0</v>
      </c>
      <c r="CQN40" s="83"/>
      <c r="CQO40" s="83"/>
      <c r="CQP40" s="67">
        <f t="shared" si="1730"/>
        <v>0</v>
      </c>
      <c r="CQQ40" s="68">
        <f t="shared" si="1731"/>
        <v>0</v>
      </c>
      <c r="CQR40" s="239"/>
      <c r="CQS40" s="1">
        <v>0</v>
      </c>
      <c r="CQT40" s="1">
        <v>0</v>
      </c>
      <c r="CQU40" s="1">
        <v>0</v>
      </c>
      <c r="CQV40" s="1">
        <v>0</v>
      </c>
      <c r="CQW40" s="1"/>
      <c r="CQX40" s="67">
        <f t="shared" si="1732"/>
        <v>0</v>
      </c>
      <c r="CQY40" s="68">
        <f t="shared" si="1733"/>
        <v>0</v>
      </c>
      <c r="CQZ40" s="48">
        <v>111</v>
      </c>
      <c r="CRA40" s="49"/>
      <c r="CRB40" s="49">
        <v>0</v>
      </c>
      <c r="CRC40" s="49">
        <v>0</v>
      </c>
      <c r="CRD40" s="49">
        <v>0</v>
      </c>
      <c r="CRE40" s="49">
        <v>300</v>
      </c>
      <c r="CRF40" s="67">
        <f t="shared" si="1734"/>
        <v>411</v>
      </c>
      <c r="CRG40" s="68">
        <f t="shared" si="1735"/>
        <v>68.5</v>
      </c>
      <c r="CRH40" s="48">
        <v>0</v>
      </c>
      <c r="CRI40" s="49">
        <v>0</v>
      </c>
      <c r="CRJ40" s="49">
        <v>0</v>
      </c>
      <c r="CRK40" s="49">
        <v>0</v>
      </c>
      <c r="CRL40" s="49">
        <v>0</v>
      </c>
      <c r="CRM40" s="49">
        <v>0</v>
      </c>
      <c r="CRN40" s="67">
        <f t="shared" si="1736"/>
        <v>0</v>
      </c>
      <c r="CRO40" s="68">
        <f t="shared" si="1737"/>
        <v>0</v>
      </c>
      <c r="CRP40" s="48"/>
      <c r="CRQ40" s="49">
        <v>28</v>
      </c>
      <c r="CRR40" s="49">
        <v>0</v>
      </c>
      <c r="CRS40" s="49">
        <v>220</v>
      </c>
      <c r="CRT40" s="49">
        <v>0</v>
      </c>
      <c r="CRU40" s="49">
        <v>0</v>
      </c>
      <c r="CRV40" s="47">
        <f t="shared" si="1738"/>
        <v>248</v>
      </c>
      <c r="CRW40" s="68">
        <f t="shared" si="1739"/>
        <v>41.333333333333336</v>
      </c>
      <c r="CRX40" s="48">
        <v>411</v>
      </c>
      <c r="CRY40" s="49">
        <v>181</v>
      </c>
      <c r="CRZ40" s="49">
        <v>0</v>
      </c>
      <c r="CSA40" s="49">
        <v>0</v>
      </c>
      <c r="CSB40" s="49">
        <v>0</v>
      </c>
      <c r="CSC40" s="49">
        <v>0</v>
      </c>
      <c r="CSD40" s="67">
        <f t="shared" si="1740"/>
        <v>592</v>
      </c>
      <c r="CSE40" s="68">
        <f t="shared" si="1741"/>
        <v>98.666666666666671</v>
      </c>
      <c r="CSF40" s="48">
        <v>0</v>
      </c>
      <c r="CSG40" s="49">
        <v>0</v>
      </c>
      <c r="CSH40" s="49">
        <v>0</v>
      </c>
      <c r="CSI40" s="49">
        <v>0</v>
      </c>
      <c r="CSJ40" s="49">
        <v>1</v>
      </c>
      <c r="CSK40" s="360">
        <f>SUMIF(SUMPK!$B:$B,$B:$B,SUMPK!$O:$O)</f>
        <v>0</v>
      </c>
      <c r="CSL40" s="64">
        <f t="shared" si="1742"/>
        <v>1</v>
      </c>
      <c r="CSM40" s="68">
        <f t="shared" si="1743"/>
        <v>0.16666666666666666</v>
      </c>
      <c r="CSN40" s="48">
        <v>124</v>
      </c>
      <c r="CSO40" s="49">
        <v>0</v>
      </c>
      <c r="CSP40" s="49">
        <v>0</v>
      </c>
      <c r="CSQ40" s="49"/>
      <c r="CSR40" s="49">
        <v>100</v>
      </c>
      <c r="CSS40" s="49">
        <v>0</v>
      </c>
      <c r="CST40" s="64">
        <f t="shared" si="1744"/>
        <v>224</v>
      </c>
      <c r="CSU40" s="68">
        <f t="shared" si="1745"/>
        <v>37.333333333333336</v>
      </c>
      <c r="CSV40" s="48">
        <v>0</v>
      </c>
      <c r="CSW40" s="49">
        <v>0</v>
      </c>
      <c r="CSX40" s="49">
        <v>237</v>
      </c>
      <c r="CSY40" s="49">
        <v>0</v>
      </c>
      <c r="CSZ40" s="49">
        <v>0</v>
      </c>
      <c r="CTA40" s="49">
        <v>0</v>
      </c>
      <c r="CTB40" s="64">
        <f t="shared" si="1746"/>
        <v>237</v>
      </c>
      <c r="CTC40" s="68">
        <f t="shared" si="1747"/>
        <v>39.5</v>
      </c>
      <c r="CTD40" s="48">
        <v>0</v>
      </c>
      <c r="CTE40" s="49">
        <v>210</v>
      </c>
      <c r="CTF40" s="49">
        <v>221</v>
      </c>
      <c r="CTG40" s="49">
        <v>0</v>
      </c>
      <c r="CTH40" s="49"/>
      <c r="CTI40" s="49"/>
      <c r="CTJ40" s="64">
        <f t="shared" si="1748"/>
        <v>431</v>
      </c>
      <c r="CTK40" s="68">
        <f t="shared" si="1749"/>
        <v>71.833333333333329</v>
      </c>
      <c r="CTL40" s="48">
        <v>0</v>
      </c>
      <c r="CTM40" s="49">
        <v>0</v>
      </c>
      <c r="CTN40" s="49">
        <v>0</v>
      </c>
      <c r="CTO40" s="49">
        <v>0</v>
      </c>
      <c r="CTP40" s="49">
        <v>218</v>
      </c>
      <c r="CTQ40" s="49">
        <v>0</v>
      </c>
      <c r="CTR40" s="64">
        <f t="shared" si="1750"/>
        <v>218</v>
      </c>
      <c r="CTS40" s="68">
        <f t="shared" si="1751"/>
        <v>36.333333333333336</v>
      </c>
      <c r="CTT40" s="48">
        <v>0</v>
      </c>
      <c r="CTU40" s="49">
        <v>205</v>
      </c>
      <c r="CTV40" s="49">
        <v>0</v>
      </c>
      <c r="CTW40" s="49">
        <v>401</v>
      </c>
      <c r="CTX40" s="49">
        <v>0</v>
      </c>
      <c r="CTY40" s="49"/>
      <c r="CTZ40" s="64">
        <f t="shared" si="1752"/>
        <v>606</v>
      </c>
      <c r="CUA40" s="68">
        <f t="shared" si="1753"/>
        <v>101</v>
      </c>
      <c r="CUB40" s="48">
        <v>0</v>
      </c>
      <c r="CUC40" s="49">
        <v>0</v>
      </c>
      <c r="CUD40" s="49"/>
      <c r="CUE40" s="49"/>
      <c r="CUF40" s="49">
        <v>0</v>
      </c>
      <c r="CUG40" s="49">
        <v>0</v>
      </c>
      <c r="CUH40" s="64">
        <f t="shared" si="1754"/>
        <v>0</v>
      </c>
      <c r="CUI40" s="68">
        <f t="shared" si="1755"/>
        <v>0</v>
      </c>
      <c r="CUJ40" s="48">
        <v>0</v>
      </c>
      <c r="CUK40" s="49">
        <v>110</v>
      </c>
      <c r="CUL40" s="49">
        <v>221</v>
      </c>
      <c r="CUM40" s="49">
        <v>0</v>
      </c>
      <c r="CUN40" s="49">
        <v>220</v>
      </c>
      <c r="CUO40" s="49">
        <v>0</v>
      </c>
      <c r="CUP40" s="64">
        <f t="shared" si="1756"/>
        <v>551</v>
      </c>
      <c r="CUQ40" s="68">
        <f t="shared" si="1757"/>
        <v>91.833333333333329</v>
      </c>
      <c r="CUR40" s="48">
        <v>0</v>
      </c>
      <c r="CUS40" s="49"/>
      <c r="CUT40" s="49"/>
      <c r="CUU40" s="49">
        <v>0</v>
      </c>
      <c r="CUV40" s="49">
        <v>0</v>
      </c>
      <c r="CUW40" s="49">
        <v>0</v>
      </c>
      <c r="CUX40" s="64">
        <f t="shared" si="1758"/>
        <v>0</v>
      </c>
      <c r="CUY40" s="68">
        <f t="shared" si="1759"/>
        <v>0</v>
      </c>
      <c r="CUZ40" s="48">
        <v>335</v>
      </c>
      <c r="CVA40" s="49">
        <v>0</v>
      </c>
      <c r="CVB40" s="49"/>
      <c r="CVC40" s="49">
        <v>0</v>
      </c>
      <c r="CVD40" s="49">
        <v>0</v>
      </c>
      <c r="CVE40" s="49">
        <v>0</v>
      </c>
      <c r="CVF40" s="64">
        <f t="shared" si="1760"/>
        <v>335</v>
      </c>
      <c r="CVG40" s="68">
        <f t="shared" si="1761"/>
        <v>55.833333333333336</v>
      </c>
      <c r="CVH40" s="48">
        <v>0</v>
      </c>
      <c r="CVI40" s="49">
        <v>0</v>
      </c>
      <c r="CVJ40" s="49">
        <v>0</v>
      </c>
      <c r="CVK40" s="49">
        <v>0</v>
      </c>
      <c r="CVL40" s="49">
        <v>330</v>
      </c>
      <c r="CVM40" s="49"/>
      <c r="CVN40" s="64">
        <f t="shared" si="1762"/>
        <v>330</v>
      </c>
      <c r="CVO40" s="68">
        <f t="shared" si="1763"/>
        <v>55</v>
      </c>
      <c r="CVP40" s="48">
        <v>0</v>
      </c>
      <c r="CVQ40" s="49">
        <v>0</v>
      </c>
      <c r="CVR40" s="49">
        <v>0</v>
      </c>
      <c r="CVS40" s="49">
        <v>110</v>
      </c>
      <c r="CVT40" s="49">
        <v>0</v>
      </c>
      <c r="CVU40" s="49">
        <v>220</v>
      </c>
      <c r="CVV40" s="64">
        <f t="shared" si="1764"/>
        <v>330</v>
      </c>
      <c r="CVW40" s="68">
        <f t="shared" si="1765"/>
        <v>55</v>
      </c>
      <c r="CVX40" s="48">
        <v>0</v>
      </c>
      <c r="CVY40" s="49">
        <v>0</v>
      </c>
      <c r="CVZ40" s="49">
        <v>0</v>
      </c>
      <c r="CWA40" s="49">
        <v>0</v>
      </c>
      <c r="CWB40" s="49">
        <v>0</v>
      </c>
      <c r="CWC40" s="49">
        <v>0</v>
      </c>
      <c r="CWD40" s="64">
        <f t="shared" si="1766"/>
        <v>0</v>
      </c>
      <c r="CWE40" s="68">
        <f t="shared" si="1767"/>
        <v>0</v>
      </c>
      <c r="CWF40" s="48">
        <v>208</v>
      </c>
      <c r="CWG40" s="49">
        <v>0</v>
      </c>
      <c r="CWH40" s="49">
        <v>0</v>
      </c>
      <c r="CWI40" s="49">
        <v>0</v>
      </c>
      <c r="CWJ40" s="49">
        <v>110</v>
      </c>
      <c r="CWK40" s="49"/>
      <c r="CWL40" s="64">
        <f t="shared" si="1768"/>
        <v>318</v>
      </c>
      <c r="CWM40" s="68">
        <f t="shared" si="1769"/>
        <v>53</v>
      </c>
      <c r="CWN40" s="48">
        <v>0</v>
      </c>
      <c r="CWO40" s="49">
        <v>210</v>
      </c>
      <c r="CWP40" s="49">
        <v>0</v>
      </c>
      <c r="CWQ40" s="49">
        <v>0</v>
      </c>
      <c r="CWR40" s="49">
        <v>0</v>
      </c>
      <c r="CWS40" s="49">
        <v>0</v>
      </c>
      <c r="CWT40" s="64">
        <f t="shared" si="1770"/>
        <v>210</v>
      </c>
      <c r="CWU40" s="68">
        <f t="shared" si="1771"/>
        <v>35</v>
      </c>
      <c r="CWV40" s="48">
        <v>0</v>
      </c>
      <c r="CWW40" s="49">
        <v>220</v>
      </c>
      <c r="CWX40" s="49">
        <v>0</v>
      </c>
      <c r="CWY40" s="49"/>
      <c r="CWZ40" s="49">
        <v>0</v>
      </c>
      <c r="CXA40" s="49">
        <v>0</v>
      </c>
      <c r="CXB40" s="127">
        <f t="shared" si="1772"/>
        <v>220</v>
      </c>
      <c r="CXC40" s="43">
        <f t="shared" si="1773"/>
        <v>36.666666666666664</v>
      </c>
      <c r="CXD40" s="48">
        <v>0</v>
      </c>
      <c r="CXE40" s="49">
        <v>0</v>
      </c>
      <c r="CXF40" s="49">
        <v>110</v>
      </c>
      <c r="CXG40" s="49">
        <v>0</v>
      </c>
      <c r="CXH40" s="49">
        <v>0</v>
      </c>
      <c r="CXI40" s="49">
        <v>0</v>
      </c>
      <c r="CXJ40" s="127">
        <f t="shared" si="1774"/>
        <v>110</v>
      </c>
      <c r="CXK40" s="43">
        <f t="shared" si="1775"/>
        <v>18.333333333333332</v>
      </c>
      <c r="CXL40" s="48">
        <v>0</v>
      </c>
      <c r="CXM40" s="49">
        <v>0</v>
      </c>
      <c r="CXN40" s="49">
        <v>0</v>
      </c>
      <c r="CXO40" s="49">
        <v>0</v>
      </c>
      <c r="CXP40" s="49">
        <v>0</v>
      </c>
      <c r="CXQ40" s="49">
        <v>323</v>
      </c>
      <c r="CXR40" s="127">
        <f t="shared" si="1776"/>
        <v>323</v>
      </c>
      <c r="CXS40" s="43">
        <f t="shared" si="1777"/>
        <v>53.833333333333336</v>
      </c>
      <c r="CXT40" s="48">
        <v>0</v>
      </c>
      <c r="CXU40" s="49">
        <v>0</v>
      </c>
      <c r="CXV40" s="49">
        <v>0</v>
      </c>
      <c r="CXW40" s="49"/>
      <c r="CXX40" s="49">
        <v>0</v>
      </c>
      <c r="CXY40" s="49">
        <v>110</v>
      </c>
      <c r="CXZ40" s="127">
        <f t="shared" si="1778"/>
        <v>110</v>
      </c>
      <c r="CYA40" s="43">
        <f t="shared" si="1779"/>
        <v>18.333333333333332</v>
      </c>
      <c r="CYB40" s="48">
        <v>0</v>
      </c>
      <c r="CYC40" s="49">
        <v>0</v>
      </c>
      <c r="CYD40" s="49">
        <v>330</v>
      </c>
      <c r="CYE40" s="49">
        <v>0</v>
      </c>
      <c r="CYF40" s="49">
        <v>0</v>
      </c>
      <c r="CYG40" s="49">
        <v>0</v>
      </c>
      <c r="CYH40" s="127">
        <f t="shared" si="1780"/>
        <v>330</v>
      </c>
      <c r="CYI40" s="43">
        <f t="shared" si="1781"/>
        <v>55</v>
      </c>
      <c r="CYJ40" s="48"/>
      <c r="CYK40" s="49">
        <v>0</v>
      </c>
      <c r="CYL40" s="49">
        <v>0</v>
      </c>
      <c r="CYM40" s="49">
        <v>547</v>
      </c>
      <c r="CYN40" s="49">
        <v>0</v>
      </c>
      <c r="CYO40" s="49">
        <v>0</v>
      </c>
      <c r="CYP40" s="127">
        <f t="shared" si="1782"/>
        <v>547</v>
      </c>
      <c r="CYQ40" s="43">
        <f t="shared" si="1783"/>
        <v>91.166666666666671</v>
      </c>
      <c r="CYR40" s="48">
        <v>0</v>
      </c>
      <c r="CYS40" s="49">
        <v>0</v>
      </c>
      <c r="CYT40" s="49">
        <v>0</v>
      </c>
      <c r="CYU40" s="49">
        <v>0</v>
      </c>
      <c r="CYV40" s="49">
        <v>0</v>
      </c>
      <c r="CYW40" s="49">
        <v>0</v>
      </c>
      <c r="CYX40" s="127">
        <f t="shared" si="1784"/>
        <v>0</v>
      </c>
      <c r="CYY40" s="43">
        <f t="shared" si="1785"/>
        <v>0</v>
      </c>
      <c r="CYZ40" s="48"/>
      <c r="CZA40" s="49">
        <v>0</v>
      </c>
      <c r="CZB40" s="49">
        <v>330</v>
      </c>
      <c r="CZC40" s="49">
        <v>0</v>
      </c>
      <c r="CZD40" s="49">
        <v>0</v>
      </c>
      <c r="CZE40" s="49">
        <v>0</v>
      </c>
      <c r="CZF40" s="127">
        <f t="shared" si="1786"/>
        <v>330</v>
      </c>
      <c r="CZG40" s="43">
        <f t="shared" si="1787"/>
        <v>66</v>
      </c>
      <c r="CZH40" s="48">
        <v>0</v>
      </c>
      <c r="CZI40" s="49">
        <v>5</v>
      </c>
      <c r="CZJ40" s="49">
        <v>5</v>
      </c>
      <c r="CZK40" s="49">
        <v>485</v>
      </c>
      <c r="CZL40" s="49">
        <v>0</v>
      </c>
      <c r="CZM40" s="49">
        <v>0</v>
      </c>
      <c r="CZN40" s="127">
        <f t="shared" si="1788"/>
        <v>495</v>
      </c>
      <c r="CZO40" s="43">
        <f t="shared" si="1789"/>
        <v>82.5</v>
      </c>
      <c r="CZP40" s="48"/>
      <c r="CZQ40" s="49">
        <v>328</v>
      </c>
      <c r="CZR40" s="49"/>
      <c r="CZS40" s="49">
        <v>0</v>
      </c>
      <c r="CZT40" s="49">
        <v>0</v>
      </c>
      <c r="CZU40" s="49">
        <v>0</v>
      </c>
      <c r="CZV40" s="127">
        <f t="shared" si="1790"/>
        <v>328</v>
      </c>
      <c r="CZW40" s="43">
        <f t="shared" si="1791"/>
        <v>54.666666666666664</v>
      </c>
      <c r="CZX40" s="48">
        <v>110</v>
      </c>
      <c r="CZY40" s="49">
        <v>0</v>
      </c>
      <c r="CZZ40" s="49">
        <v>0</v>
      </c>
      <c r="DAA40" s="49">
        <v>0</v>
      </c>
      <c r="DAB40" s="49"/>
      <c r="DAC40" s="49">
        <v>0</v>
      </c>
      <c r="DAD40" s="64">
        <f t="shared" si="1792"/>
        <v>110</v>
      </c>
      <c r="DAE40" s="68">
        <f t="shared" si="1793"/>
        <v>18.333333333333332</v>
      </c>
      <c r="DAF40" s="48">
        <v>330</v>
      </c>
      <c r="DAG40" s="49">
        <v>0</v>
      </c>
      <c r="DAH40" s="49">
        <v>0</v>
      </c>
      <c r="DAI40" s="49">
        <v>0</v>
      </c>
      <c r="DAJ40" s="49">
        <v>381</v>
      </c>
      <c r="DAK40" s="49">
        <v>0</v>
      </c>
      <c r="DAL40" s="64">
        <f t="shared" si="1794"/>
        <v>711</v>
      </c>
      <c r="DAM40" s="68">
        <f t="shared" si="1795"/>
        <v>118.5</v>
      </c>
      <c r="DAN40" s="48">
        <v>0</v>
      </c>
      <c r="DAO40" s="49">
        <v>0</v>
      </c>
      <c r="DAP40" s="49">
        <v>0</v>
      </c>
      <c r="DAQ40" s="49">
        <v>0</v>
      </c>
      <c r="DAR40" s="49">
        <v>0</v>
      </c>
      <c r="DAS40" s="49">
        <v>285</v>
      </c>
      <c r="DAT40" s="64">
        <f t="shared" si="1796"/>
        <v>285</v>
      </c>
      <c r="DAU40" s="68">
        <f t="shared" si="1797"/>
        <v>47.5</v>
      </c>
      <c r="DAV40" s="48"/>
      <c r="DAW40" s="49">
        <v>0</v>
      </c>
      <c r="DAX40" s="49">
        <v>0</v>
      </c>
      <c r="DAY40" s="49">
        <v>330</v>
      </c>
      <c r="DAZ40" s="49">
        <v>331</v>
      </c>
      <c r="DBA40" s="49">
        <v>0</v>
      </c>
      <c r="DBB40" s="64">
        <f t="shared" si="1798"/>
        <v>661</v>
      </c>
      <c r="DBC40" s="68">
        <f t="shared" si="1799"/>
        <v>110.16666666666667</v>
      </c>
      <c r="DBD40" s="48"/>
      <c r="DBE40" s="49">
        <v>0</v>
      </c>
      <c r="DBF40" s="49">
        <v>110</v>
      </c>
      <c r="DBG40" s="49">
        <v>490</v>
      </c>
      <c r="DBH40" s="49">
        <v>0</v>
      </c>
      <c r="DBI40" s="49">
        <v>0</v>
      </c>
      <c r="DBJ40" s="64">
        <f t="shared" si="1800"/>
        <v>600</v>
      </c>
      <c r="DBK40" s="68">
        <f t="shared" si="1801"/>
        <v>100</v>
      </c>
      <c r="DBL40" s="48">
        <v>0</v>
      </c>
      <c r="DBM40" s="49">
        <v>0</v>
      </c>
      <c r="DBN40" s="49">
        <v>0</v>
      </c>
      <c r="DBO40" s="49">
        <v>0</v>
      </c>
      <c r="DBP40" s="49"/>
      <c r="DBQ40" s="49">
        <v>230</v>
      </c>
      <c r="DBR40" s="64">
        <f t="shared" si="1802"/>
        <v>230</v>
      </c>
      <c r="DBS40" s="68">
        <f t="shared" si="1803"/>
        <v>38.333333333333336</v>
      </c>
      <c r="DBT40" s="48">
        <v>0</v>
      </c>
      <c r="DBU40" s="49"/>
      <c r="DBV40" s="49"/>
      <c r="DBW40" s="49">
        <v>111</v>
      </c>
      <c r="DBX40" s="49"/>
      <c r="DBY40" s="49">
        <v>0</v>
      </c>
      <c r="DBZ40" s="64">
        <f t="shared" si="1804"/>
        <v>111</v>
      </c>
      <c r="DCA40" s="68">
        <f t="shared" si="1805"/>
        <v>22.2</v>
      </c>
      <c r="DCB40" s="48">
        <v>329</v>
      </c>
      <c r="DCC40" s="49">
        <v>0</v>
      </c>
      <c r="DCD40" s="49"/>
      <c r="DCE40" s="49">
        <v>667</v>
      </c>
      <c r="DCF40" s="49">
        <v>0</v>
      </c>
      <c r="DCG40" s="49">
        <v>105</v>
      </c>
      <c r="DCH40" s="64">
        <f t="shared" si="1806"/>
        <v>1101</v>
      </c>
      <c r="DCI40" s="68">
        <f t="shared" si="1807"/>
        <v>183.5</v>
      </c>
      <c r="DCJ40" s="48"/>
      <c r="DCK40" s="49">
        <v>0</v>
      </c>
      <c r="DCL40" s="49">
        <v>0</v>
      </c>
      <c r="DCM40" s="49">
        <v>115</v>
      </c>
      <c r="DCN40" s="49">
        <v>0</v>
      </c>
      <c r="DCO40" s="49">
        <v>333</v>
      </c>
      <c r="DCP40" s="64">
        <f t="shared" si="1808"/>
        <v>448</v>
      </c>
      <c r="DCQ40" s="68">
        <f t="shared" si="1809"/>
        <v>74.666666666666671</v>
      </c>
      <c r="DCR40" s="48">
        <v>0</v>
      </c>
      <c r="DCS40" s="49">
        <v>0</v>
      </c>
      <c r="DCT40" s="49">
        <v>115</v>
      </c>
      <c r="DCU40" s="49">
        <v>514</v>
      </c>
      <c r="DCV40" s="49">
        <v>0</v>
      </c>
      <c r="DCW40" s="49">
        <v>0</v>
      </c>
      <c r="DCX40" s="64">
        <f t="shared" si="1810"/>
        <v>629</v>
      </c>
      <c r="DCY40" s="68">
        <f t="shared" si="1811"/>
        <v>104.83333333333333</v>
      </c>
      <c r="DCZ40" s="48">
        <v>0</v>
      </c>
      <c r="DDA40" s="49">
        <v>437</v>
      </c>
      <c r="DDB40" s="49">
        <v>0</v>
      </c>
      <c r="DDC40" s="49">
        <v>0</v>
      </c>
      <c r="DDD40" s="49">
        <v>0</v>
      </c>
      <c r="DDE40" s="49">
        <v>0</v>
      </c>
      <c r="DDF40" s="64">
        <f t="shared" si="1812"/>
        <v>437</v>
      </c>
      <c r="DDG40" s="68">
        <f t="shared" si="1813"/>
        <v>72.833333333333329</v>
      </c>
      <c r="DDH40" s="48">
        <v>0</v>
      </c>
      <c r="DDI40" s="49"/>
      <c r="DDJ40" s="49">
        <v>0</v>
      </c>
      <c r="DDK40" s="49">
        <v>0</v>
      </c>
      <c r="DDL40" s="49">
        <v>110</v>
      </c>
      <c r="DDM40" s="49">
        <v>0</v>
      </c>
      <c r="DDN40" s="127">
        <f t="shared" si="1814"/>
        <v>110</v>
      </c>
      <c r="DDO40" s="43">
        <f t="shared" si="1815"/>
        <v>18.333333333333332</v>
      </c>
      <c r="DDP40" s="48">
        <v>0</v>
      </c>
      <c r="DDQ40" s="49">
        <v>385</v>
      </c>
      <c r="DDR40" s="49">
        <v>0</v>
      </c>
      <c r="DDS40" s="49">
        <v>0</v>
      </c>
      <c r="DDT40" s="49">
        <v>221</v>
      </c>
      <c r="DDU40" s="49"/>
      <c r="DDV40" s="127">
        <f t="shared" si="1816"/>
        <v>606</v>
      </c>
      <c r="DDW40" s="43">
        <f t="shared" si="1817"/>
        <v>101</v>
      </c>
      <c r="DDX40" s="48">
        <v>0</v>
      </c>
      <c r="DDY40" s="49">
        <v>0</v>
      </c>
      <c r="DDZ40" s="49">
        <v>0</v>
      </c>
      <c r="DEA40" s="49">
        <v>0</v>
      </c>
      <c r="DEB40" s="49">
        <v>0</v>
      </c>
      <c r="DEC40" s="49">
        <v>0</v>
      </c>
      <c r="DED40" s="127">
        <f t="shared" si="1818"/>
        <v>0</v>
      </c>
      <c r="DEE40" s="43">
        <f t="shared" si="1819"/>
        <v>0</v>
      </c>
      <c r="DEF40" s="48">
        <v>0</v>
      </c>
      <c r="DEG40" s="49">
        <v>406</v>
      </c>
      <c r="DEH40" s="49">
        <v>0</v>
      </c>
      <c r="DEI40" s="49">
        <v>0</v>
      </c>
      <c r="DEJ40" s="49">
        <v>0</v>
      </c>
      <c r="DEK40" s="49"/>
      <c r="DEL40" s="127">
        <f t="shared" si="1820"/>
        <v>406</v>
      </c>
      <c r="DEM40" s="43">
        <f t="shared" si="1821"/>
        <v>67.666666666666671</v>
      </c>
      <c r="DEN40" s="48">
        <v>0</v>
      </c>
      <c r="DEO40" s="49">
        <v>334</v>
      </c>
      <c r="DEP40" s="49">
        <v>0</v>
      </c>
      <c r="DEQ40" s="49">
        <v>0</v>
      </c>
      <c r="DER40" s="49"/>
      <c r="DES40" s="49"/>
      <c r="DET40" s="127">
        <f t="shared" si="1822"/>
        <v>334</v>
      </c>
      <c r="DEU40" s="43">
        <f t="shared" si="1823"/>
        <v>55.666666666666664</v>
      </c>
      <c r="DEV40" s="48">
        <v>0</v>
      </c>
      <c r="DEW40" s="49">
        <v>496</v>
      </c>
      <c r="DEX40" s="49">
        <v>0</v>
      </c>
      <c r="DEY40" s="49">
        <v>0</v>
      </c>
      <c r="DEZ40" s="49">
        <v>0</v>
      </c>
      <c r="DFA40" s="49">
        <v>398</v>
      </c>
      <c r="DFB40" s="127">
        <f t="shared" si="1824"/>
        <v>894</v>
      </c>
      <c r="DFC40" s="43">
        <f t="shared" si="1825"/>
        <v>149</v>
      </c>
      <c r="DFD40" s="48"/>
      <c r="DFE40" s="49">
        <v>148</v>
      </c>
      <c r="DFF40" s="49">
        <v>0</v>
      </c>
      <c r="DFG40" s="49">
        <v>0</v>
      </c>
      <c r="DFH40" s="49">
        <v>0</v>
      </c>
      <c r="DFI40" s="49">
        <v>0</v>
      </c>
      <c r="DFJ40" s="127">
        <f t="shared" si="1826"/>
        <v>148</v>
      </c>
      <c r="DFK40" s="43">
        <f t="shared" si="1827"/>
        <v>24.666666666666668</v>
      </c>
      <c r="DFL40" s="63">
        <v>440</v>
      </c>
      <c r="DFM40" s="64">
        <v>0</v>
      </c>
      <c r="DFN40" s="64">
        <v>220</v>
      </c>
      <c r="DFO40" s="64">
        <v>0</v>
      </c>
      <c r="DFP40" s="64">
        <v>0</v>
      </c>
      <c r="DFQ40" s="64">
        <v>0</v>
      </c>
      <c r="DFR40" s="64">
        <f t="shared" si="1828"/>
        <v>660</v>
      </c>
      <c r="DFS40" s="68">
        <f t="shared" si="1829"/>
        <v>110</v>
      </c>
      <c r="DFT40" s="48">
        <v>529</v>
      </c>
      <c r="DFU40" s="49">
        <v>0</v>
      </c>
      <c r="DFV40" s="49">
        <v>220</v>
      </c>
      <c r="DFW40" s="49">
        <v>515</v>
      </c>
      <c r="DFX40" s="49"/>
      <c r="DFY40" s="49">
        <v>220</v>
      </c>
      <c r="DFZ40" s="127">
        <f t="shared" si="1830"/>
        <v>1484</v>
      </c>
      <c r="DGA40" s="43">
        <f t="shared" si="1831"/>
        <v>247.33333333333334</v>
      </c>
      <c r="DGB40" s="48">
        <v>424</v>
      </c>
      <c r="DGC40" s="49">
        <v>0</v>
      </c>
      <c r="DGD40" s="49">
        <v>0</v>
      </c>
      <c r="DGE40" s="49">
        <v>0</v>
      </c>
      <c r="DGF40" s="49">
        <v>224</v>
      </c>
      <c r="DGG40" s="49">
        <v>0</v>
      </c>
      <c r="DGH40" s="127">
        <f t="shared" si="1832"/>
        <v>648</v>
      </c>
      <c r="DGI40" s="43">
        <f t="shared" si="1833"/>
        <v>108</v>
      </c>
      <c r="DGJ40" s="48">
        <v>110</v>
      </c>
      <c r="DGK40" s="49">
        <v>332</v>
      </c>
      <c r="DGL40" s="49">
        <v>0</v>
      </c>
      <c r="DGM40" s="49">
        <v>0</v>
      </c>
      <c r="DGN40" s="49">
        <v>0</v>
      </c>
      <c r="DGO40" s="49">
        <v>0</v>
      </c>
      <c r="DGP40" s="64">
        <f t="shared" si="1834"/>
        <v>442</v>
      </c>
      <c r="DGQ40" s="68">
        <f t="shared" si="1835"/>
        <v>73.666666666666671</v>
      </c>
      <c r="DGR40" s="48">
        <v>436</v>
      </c>
      <c r="DGS40" s="49">
        <v>0</v>
      </c>
      <c r="DGT40" s="49">
        <v>191</v>
      </c>
      <c r="DGU40" s="49">
        <v>0</v>
      </c>
      <c r="DGV40" s="49">
        <v>223</v>
      </c>
      <c r="DGW40" s="49">
        <v>0</v>
      </c>
      <c r="DGX40" s="64">
        <f t="shared" si="1836"/>
        <v>850</v>
      </c>
      <c r="DGY40" s="68">
        <f t="shared" si="1837"/>
        <v>141.66666666666666</v>
      </c>
      <c r="DGZ40" s="48">
        <v>500</v>
      </c>
      <c r="DHA40" s="49">
        <v>0</v>
      </c>
      <c r="DHB40" s="49">
        <v>0</v>
      </c>
      <c r="DHC40" s="49"/>
      <c r="DHD40" s="49">
        <v>0</v>
      </c>
      <c r="DHE40" s="49">
        <v>138</v>
      </c>
      <c r="DHF40" s="64">
        <f t="shared" si="1838"/>
        <v>638</v>
      </c>
      <c r="DHG40" s="68">
        <f t="shared" si="1839"/>
        <v>106.33333333333333</v>
      </c>
      <c r="DHH40" s="63">
        <v>0</v>
      </c>
      <c r="DHI40" s="64">
        <v>603</v>
      </c>
      <c r="DHJ40" s="64">
        <v>0</v>
      </c>
      <c r="DHK40" s="64">
        <v>405</v>
      </c>
      <c r="DHL40" s="64">
        <v>0</v>
      </c>
      <c r="DHM40" s="64">
        <v>0</v>
      </c>
      <c r="DHN40" s="64">
        <f t="shared" si="1840"/>
        <v>1008</v>
      </c>
      <c r="DHO40" s="68">
        <f t="shared" si="1841"/>
        <v>168</v>
      </c>
      <c r="DHP40" s="48">
        <v>0</v>
      </c>
      <c r="DHQ40" s="49">
        <v>0</v>
      </c>
      <c r="DHR40" s="49"/>
      <c r="DHS40" s="49">
        <v>0</v>
      </c>
      <c r="DHT40" s="49">
        <v>0</v>
      </c>
      <c r="DHU40" s="49">
        <v>0</v>
      </c>
      <c r="DHV40" s="64">
        <f t="shared" si="1842"/>
        <v>0</v>
      </c>
      <c r="DHW40" s="68">
        <f t="shared" si="1843"/>
        <v>0</v>
      </c>
      <c r="DHX40" s="48">
        <v>225</v>
      </c>
      <c r="DHY40" s="49"/>
      <c r="DHZ40" s="49"/>
      <c r="DIA40" s="49">
        <v>0</v>
      </c>
      <c r="DIB40" s="49">
        <v>0</v>
      </c>
      <c r="DIC40" s="49">
        <v>110</v>
      </c>
      <c r="DID40" s="64">
        <f t="shared" si="1844"/>
        <v>335</v>
      </c>
      <c r="DIE40" s="68">
        <f t="shared" si="1845"/>
        <v>55.833333333333336</v>
      </c>
      <c r="DIF40" s="48">
        <v>0</v>
      </c>
      <c r="DIG40" s="49">
        <v>0</v>
      </c>
      <c r="DIH40" s="49"/>
      <c r="DII40" s="49">
        <v>0</v>
      </c>
      <c r="DIJ40" s="49">
        <v>331</v>
      </c>
      <c r="DIK40" s="49"/>
      <c r="DIL40" s="64">
        <f t="shared" si="1846"/>
        <v>331</v>
      </c>
      <c r="DIM40" s="68">
        <f t="shared" si="1847"/>
        <v>55.166666666666664</v>
      </c>
      <c r="DIN40" s="48">
        <v>0</v>
      </c>
      <c r="DIO40" s="49"/>
      <c r="DIP40" s="49">
        <v>0</v>
      </c>
      <c r="DIQ40" s="49"/>
      <c r="DIR40" s="49">
        <v>0</v>
      </c>
      <c r="DIS40" s="49">
        <v>110</v>
      </c>
      <c r="DIT40" s="64">
        <f t="shared" si="1848"/>
        <v>110</v>
      </c>
      <c r="DIU40" s="68">
        <f t="shared" si="1849"/>
        <v>18.333333333333332</v>
      </c>
      <c r="DIV40" s="48">
        <v>0</v>
      </c>
      <c r="DIW40" s="49">
        <v>0</v>
      </c>
      <c r="DIX40" s="49">
        <v>0</v>
      </c>
      <c r="DIY40" s="49">
        <v>0</v>
      </c>
      <c r="DIZ40" s="49">
        <v>0</v>
      </c>
      <c r="DJA40" s="49">
        <v>0</v>
      </c>
      <c r="DJB40" s="64">
        <f t="shared" si="1850"/>
        <v>0</v>
      </c>
      <c r="DJC40" s="68">
        <f t="shared" si="1851"/>
        <v>0</v>
      </c>
      <c r="DJD40" s="48">
        <v>0</v>
      </c>
      <c r="DJE40" s="49">
        <v>0</v>
      </c>
      <c r="DJF40" s="49">
        <v>0</v>
      </c>
      <c r="DJG40" s="49">
        <v>0</v>
      </c>
      <c r="DJH40" s="49">
        <v>325</v>
      </c>
      <c r="DJI40" s="49"/>
      <c r="DJJ40" s="64">
        <f t="shared" si="1852"/>
        <v>325</v>
      </c>
      <c r="DJK40" s="68">
        <f t="shared" si="1853"/>
        <v>54.166666666666664</v>
      </c>
      <c r="DJL40" s="48">
        <v>0</v>
      </c>
      <c r="DJM40" s="49">
        <v>0</v>
      </c>
      <c r="DJN40" s="49">
        <v>110</v>
      </c>
      <c r="DJO40" s="49">
        <v>0</v>
      </c>
      <c r="DJP40" s="49">
        <v>110</v>
      </c>
      <c r="DJQ40" s="49">
        <v>0</v>
      </c>
      <c r="DJR40" s="64">
        <f t="shared" si="1854"/>
        <v>220</v>
      </c>
      <c r="DJS40" s="68">
        <f t="shared" si="1855"/>
        <v>36.666666666666664</v>
      </c>
      <c r="DJT40" s="48"/>
      <c r="DJU40" s="49">
        <v>0</v>
      </c>
      <c r="DJV40" s="49">
        <v>0</v>
      </c>
      <c r="DJW40" s="49">
        <v>0</v>
      </c>
      <c r="DJX40" s="49">
        <v>0</v>
      </c>
      <c r="DJY40" s="49">
        <v>220</v>
      </c>
      <c r="DJZ40" s="64">
        <f t="shared" si="1856"/>
        <v>220</v>
      </c>
      <c r="DKA40" s="68">
        <f t="shared" si="1857"/>
        <v>36.666666666666664</v>
      </c>
      <c r="DKB40" s="48">
        <v>112</v>
      </c>
      <c r="DKC40" s="49">
        <v>0</v>
      </c>
      <c r="DKD40" s="49">
        <v>0</v>
      </c>
      <c r="DKE40" s="49">
        <v>0</v>
      </c>
      <c r="DKF40" s="49">
        <v>0</v>
      </c>
      <c r="DKG40" s="49">
        <v>0</v>
      </c>
      <c r="DKH40" s="64">
        <f t="shared" si="1858"/>
        <v>112</v>
      </c>
      <c r="DKI40" s="68">
        <f t="shared" si="1859"/>
        <v>18.666666666666668</v>
      </c>
      <c r="DKJ40" s="48">
        <v>0</v>
      </c>
      <c r="DKK40" s="49">
        <v>0</v>
      </c>
      <c r="DKL40" s="49">
        <v>0</v>
      </c>
      <c r="DKM40" s="49"/>
      <c r="DKN40" s="49">
        <v>330</v>
      </c>
      <c r="DKO40" s="49"/>
      <c r="DKP40" s="64">
        <f t="shared" si="1860"/>
        <v>330</v>
      </c>
      <c r="DKQ40" s="68">
        <f t="shared" si="1861"/>
        <v>55</v>
      </c>
      <c r="DKR40" s="48">
        <v>0</v>
      </c>
      <c r="DKS40" s="49">
        <v>0</v>
      </c>
      <c r="DKT40" s="49"/>
      <c r="DKU40" s="49">
        <v>0</v>
      </c>
      <c r="DKV40" s="49">
        <v>0</v>
      </c>
      <c r="DKW40" s="49">
        <v>0</v>
      </c>
      <c r="DKX40" s="64">
        <f t="shared" si="1862"/>
        <v>0</v>
      </c>
      <c r="DKY40" s="68">
        <f t="shared" si="1863"/>
        <v>0</v>
      </c>
      <c r="DKZ40" s="48"/>
      <c r="DLA40" s="49">
        <v>220</v>
      </c>
      <c r="DLB40" s="49">
        <v>0</v>
      </c>
      <c r="DLC40" s="49">
        <v>0</v>
      </c>
      <c r="DLD40" s="49"/>
      <c r="DLE40" s="49">
        <v>0</v>
      </c>
      <c r="DLF40" s="64">
        <f t="shared" si="1864"/>
        <v>220</v>
      </c>
      <c r="DLG40" s="68">
        <f t="shared" si="1865"/>
        <v>36.666666666666664</v>
      </c>
      <c r="DLH40" s="48"/>
      <c r="DLI40" s="49">
        <v>0</v>
      </c>
      <c r="DLJ40" s="49">
        <v>1083</v>
      </c>
      <c r="DLK40" s="49">
        <v>0</v>
      </c>
      <c r="DLL40" s="49"/>
      <c r="DLM40" s="49">
        <v>0</v>
      </c>
      <c r="DLN40" s="64">
        <f t="shared" si="1866"/>
        <v>1083</v>
      </c>
      <c r="DLO40" s="68">
        <f t="shared" si="1867"/>
        <v>180.5</v>
      </c>
      <c r="DLP40" s="48">
        <v>0</v>
      </c>
      <c r="DLQ40" s="49"/>
      <c r="DLR40" s="49">
        <v>0</v>
      </c>
      <c r="DLS40" s="49">
        <v>0</v>
      </c>
      <c r="DLT40" s="49">
        <v>0</v>
      </c>
      <c r="DLU40" s="49">
        <v>0</v>
      </c>
      <c r="DLV40" s="64">
        <f t="shared" si="1868"/>
        <v>0</v>
      </c>
      <c r="DLW40" s="68">
        <f t="shared" si="1869"/>
        <v>0</v>
      </c>
      <c r="DLX40" s="48">
        <v>0</v>
      </c>
      <c r="DLY40" s="49">
        <v>0</v>
      </c>
      <c r="DLZ40" s="49"/>
      <c r="DMA40" s="49">
        <v>0</v>
      </c>
      <c r="DMB40" s="49"/>
      <c r="DMC40" s="49">
        <v>0</v>
      </c>
      <c r="DMD40" s="64">
        <f t="shared" si="1870"/>
        <v>0</v>
      </c>
      <c r="DME40" s="68">
        <f t="shared" si="1871"/>
        <v>0</v>
      </c>
      <c r="DMF40" s="48"/>
      <c r="DMG40" s="49">
        <v>0</v>
      </c>
      <c r="DMH40" s="49"/>
      <c r="DMI40" s="49">
        <v>94</v>
      </c>
      <c r="DMJ40" s="49">
        <v>0</v>
      </c>
      <c r="DMK40" s="49">
        <v>0</v>
      </c>
      <c r="DML40" s="64">
        <f t="shared" si="1872"/>
        <v>94</v>
      </c>
      <c r="DMM40" s="68">
        <f t="shared" si="1873"/>
        <v>15.666666666666666</v>
      </c>
      <c r="DMN40" s="48">
        <v>0</v>
      </c>
      <c r="DMO40" s="49"/>
      <c r="DMP40" s="49">
        <v>0</v>
      </c>
      <c r="DMQ40" s="49">
        <v>0</v>
      </c>
      <c r="DMR40" s="49">
        <v>330</v>
      </c>
      <c r="DMS40" s="49">
        <v>0</v>
      </c>
      <c r="DMT40" s="64">
        <f t="shared" si="1874"/>
        <v>330</v>
      </c>
      <c r="DMU40" s="68">
        <f t="shared" si="1875"/>
        <v>55</v>
      </c>
      <c r="DMV40" s="48">
        <v>0</v>
      </c>
      <c r="DMW40" s="49">
        <v>0</v>
      </c>
      <c r="DMX40" s="49">
        <v>110</v>
      </c>
      <c r="DMY40" s="49">
        <v>330</v>
      </c>
      <c r="DMZ40" s="49">
        <v>0</v>
      </c>
      <c r="DNA40" s="49">
        <v>0</v>
      </c>
      <c r="DNB40" s="64">
        <f t="shared" si="1876"/>
        <v>440</v>
      </c>
      <c r="DNC40" s="68">
        <f t="shared" si="1877"/>
        <v>73.333333333333329</v>
      </c>
      <c r="DND40" s="48">
        <v>0</v>
      </c>
      <c r="DNE40" s="49">
        <v>9</v>
      </c>
      <c r="DNF40" s="49">
        <v>300</v>
      </c>
      <c r="DNG40" s="49">
        <v>701</v>
      </c>
      <c r="DNH40" s="49">
        <v>0</v>
      </c>
      <c r="DNI40" s="49">
        <v>330</v>
      </c>
      <c r="DNJ40" s="64">
        <f t="shared" si="1878"/>
        <v>1340</v>
      </c>
      <c r="DNK40" s="68">
        <f t="shared" si="1879"/>
        <v>223.33333333333334</v>
      </c>
      <c r="DNL40" s="48"/>
      <c r="DNM40" s="49"/>
      <c r="DNN40" s="49">
        <v>0</v>
      </c>
      <c r="DNO40" s="49">
        <v>104</v>
      </c>
      <c r="DNP40" s="49">
        <v>0</v>
      </c>
      <c r="DNQ40" s="49">
        <v>221</v>
      </c>
      <c r="DNR40" s="64">
        <f t="shared" si="1880"/>
        <v>325</v>
      </c>
      <c r="DNS40" s="68">
        <f t="shared" si="1881"/>
        <v>54.166666666666664</v>
      </c>
      <c r="DNT40" s="48">
        <v>0</v>
      </c>
      <c r="DNU40" s="49">
        <v>0</v>
      </c>
      <c r="DNV40" s="49">
        <v>0</v>
      </c>
      <c r="DNW40" s="49">
        <v>0</v>
      </c>
      <c r="DNX40" s="49">
        <v>0</v>
      </c>
      <c r="DNY40" s="49">
        <v>261</v>
      </c>
      <c r="DNZ40" s="64">
        <f t="shared" si="1882"/>
        <v>261</v>
      </c>
      <c r="DOA40" s="68">
        <f t="shared" si="1883"/>
        <v>43.5</v>
      </c>
      <c r="DOB40" s="48">
        <v>0</v>
      </c>
      <c r="DOC40" s="49"/>
      <c r="DOD40" s="49">
        <v>0</v>
      </c>
      <c r="DOE40" s="49">
        <v>0</v>
      </c>
      <c r="DOF40" s="49">
        <v>0</v>
      </c>
      <c r="DOG40" s="49">
        <v>335</v>
      </c>
      <c r="DOH40" s="64">
        <f t="shared" si="1884"/>
        <v>335</v>
      </c>
      <c r="DOI40" s="68">
        <f t="shared" si="1885"/>
        <v>55.833333333333336</v>
      </c>
      <c r="DOJ40" s="48">
        <v>0</v>
      </c>
      <c r="DOK40" s="49">
        <v>0</v>
      </c>
      <c r="DOL40" s="49">
        <v>0</v>
      </c>
      <c r="DOM40" s="49"/>
      <c r="DON40" s="49">
        <v>329</v>
      </c>
      <c r="DOO40" s="49">
        <v>0</v>
      </c>
      <c r="DOP40" s="64">
        <f t="shared" si="1886"/>
        <v>329</v>
      </c>
      <c r="DOQ40" s="68">
        <f t="shared" si="1887"/>
        <v>54.833333333333336</v>
      </c>
      <c r="DOR40" s="48">
        <v>220</v>
      </c>
      <c r="DOS40" s="49">
        <v>0</v>
      </c>
      <c r="DOT40" s="49">
        <v>0</v>
      </c>
      <c r="DOU40" s="49">
        <v>0</v>
      </c>
      <c r="DOV40" s="49"/>
      <c r="DOW40" s="49">
        <v>110</v>
      </c>
      <c r="DOX40" s="64">
        <f t="shared" si="1888"/>
        <v>330</v>
      </c>
      <c r="DOY40" s="68">
        <f t="shared" si="1889"/>
        <v>55</v>
      </c>
      <c r="DOZ40" s="48"/>
      <c r="DPA40" s="49">
        <v>0</v>
      </c>
      <c r="DPB40" s="49">
        <v>330</v>
      </c>
      <c r="DPC40" s="49">
        <v>0</v>
      </c>
      <c r="DPD40" s="49"/>
      <c r="DPE40" s="49">
        <v>0</v>
      </c>
      <c r="DPF40" s="64">
        <f t="shared" si="1890"/>
        <v>330</v>
      </c>
      <c r="DPG40" s="68">
        <f t="shared" si="1891"/>
        <v>55</v>
      </c>
      <c r="DPH40" s="48">
        <v>0</v>
      </c>
      <c r="DPI40" s="49">
        <v>0</v>
      </c>
      <c r="DPJ40" s="49">
        <v>5</v>
      </c>
      <c r="DPK40" s="49">
        <v>330</v>
      </c>
      <c r="DPL40" s="49"/>
      <c r="DPM40" s="49"/>
      <c r="DPN40" s="64">
        <f t="shared" si="1892"/>
        <v>335</v>
      </c>
      <c r="DPO40" s="68">
        <f t="shared" si="1893"/>
        <v>55.833333333333336</v>
      </c>
      <c r="DPP40" s="48">
        <v>0</v>
      </c>
      <c r="DPQ40" s="49">
        <v>0</v>
      </c>
      <c r="DPR40" s="49">
        <v>0</v>
      </c>
      <c r="DPS40" s="49"/>
      <c r="DPT40" s="49"/>
      <c r="DPU40" s="49">
        <v>0</v>
      </c>
      <c r="DPV40" s="491">
        <f t="shared" si="1894"/>
        <v>0</v>
      </c>
      <c r="DPW40" s="492">
        <f t="shared" si="1895"/>
        <v>0</v>
      </c>
      <c r="DPX40" s="48">
        <v>0</v>
      </c>
      <c r="DPY40" s="49">
        <v>214</v>
      </c>
      <c r="DPZ40" s="49">
        <v>0</v>
      </c>
      <c r="DQA40" s="49">
        <v>110</v>
      </c>
      <c r="DQB40" s="49">
        <v>0</v>
      </c>
      <c r="DQC40" s="49">
        <v>0</v>
      </c>
      <c r="DQD40" s="491">
        <f t="shared" si="1896"/>
        <v>324</v>
      </c>
      <c r="DQE40" s="492">
        <f t="shared" si="1897"/>
        <v>54</v>
      </c>
      <c r="DQF40" s="48">
        <v>0</v>
      </c>
      <c r="DQG40" s="49">
        <v>0</v>
      </c>
      <c r="DQH40" s="49">
        <v>219</v>
      </c>
      <c r="DQI40" s="49"/>
      <c r="DQJ40" s="49">
        <v>0</v>
      </c>
      <c r="DQK40" s="49">
        <v>109</v>
      </c>
      <c r="DQL40" s="489">
        <f t="shared" si="1898"/>
        <v>328</v>
      </c>
      <c r="DQM40" s="492">
        <f t="shared" si="1899"/>
        <v>54.666666666666664</v>
      </c>
      <c r="DQN40" s="48">
        <v>0</v>
      </c>
      <c r="DQO40" s="49">
        <v>0</v>
      </c>
      <c r="DQP40" s="49">
        <v>0</v>
      </c>
      <c r="DQQ40" s="49">
        <v>0</v>
      </c>
      <c r="DQR40" s="49">
        <v>219</v>
      </c>
      <c r="DQS40" s="49">
        <v>0</v>
      </c>
      <c r="DQT40" s="64">
        <f t="shared" si="1900"/>
        <v>219</v>
      </c>
      <c r="DQU40" s="68">
        <f t="shared" si="1901"/>
        <v>36.5</v>
      </c>
      <c r="DQV40" s="48">
        <v>330</v>
      </c>
      <c r="DQW40" s="49">
        <v>0</v>
      </c>
      <c r="DQX40" s="49"/>
      <c r="DQY40" s="49">
        <v>0</v>
      </c>
      <c r="DQZ40" s="49">
        <v>0</v>
      </c>
      <c r="DRA40" s="49">
        <v>0</v>
      </c>
      <c r="DRB40" s="491">
        <f t="shared" si="1902"/>
        <v>330</v>
      </c>
      <c r="DRC40" s="492">
        <f t="shared" si="1903"/>
        <v>55</v>
      </c>
      <c r="DRD40" s="48">
        <v>0</v>
      </c>
      <c r="DRE40" s="49">
        <v>0</v>
      </c>
      <c r="DRF40" s="49">
        <v>0</v>
      </c>
      <c r="DRG40" s="49">
        <v>0</v>
      </c>
      <c r="DRH40" s="49">
        <v>0</v>
      </c>
      <c r="DRI40" s="49"/>
      <c r="DRJ40" s="491">
        <f t="shared" si="1904"/>
        <v>0</v>
      </c>
      <c r="DRK40" s="492">
        <f t="shared" si="1905"/>
        <v>0</v>
      </c>
      <c r="DRL40" s="48">
        <v>0</v>
      </c>
      <c r="DRM40" s="49">
        <v>217</v>
      </c>
      <c r="DRN40" s="49">
        <v>0</v>
      </c>
      <c r="DRO40" s="49">
        <v>0</v>
      </c>
      <c r="DRP40" s="49">
        <v>0</v>
      </c>
      <c r="DRQ40" s="49">
        <v>110</v>
      </c>
      <c r="DRR40" s="64">
        <f t="shared" si="1601"/>
        <v>327</v>
      </c>
      <c r="DRS40" s="68">
        <f t="shared" si="1602"/>
        <v>54.5</v>
      </c>
      <c r="DRT40" s="48">
        <v>0</v>
      </c>
      <c r="DRU40" s="49">
        <v>0</v>
      </c>
      <c r="DRV40" s="49">
        <v>0</v>
      </c>
      <c r="DRW40" s="49">
        <v>0</v>
      </c>
      <c r="DRX40" s="49">
        <v>221</v>
      </c>
      <c r="DRY40" s="49"/>
      <c r="DRZ40" s="491">
        <f t="shared" si="1603"/>
        <v>221</v>
      </c>
      <c r="DSA40" s="68">
        <f t="shared" si="1604"/>
        <v>36.833333333333336</v>
      </c>
      <c r="DSB40" s="82"/>
      <c r="DSC40" s="83">
        <v>0</v>
      </c>
      <c r="DSD40" s="83">
        <v>0</v>
      </c>
      <c r="DSE40" s="83"/>
      <c r="DSF40" s="83">
        <v>0</v>
      </c>
      <c r="DSG40" s="83">
        <v>166</v>
      </c>
      <c r="DSH40" s="64">
        <f t="shared" si="1605"/>
        <v>166</v>
      </c>
      <c r="DSI40" s="68">
        <f t="shared" si="1606"/>
        <v>27.666666666666668</v>
      </c>
      <c r="DSJ40" s="48">
        <v>0</v>
      </c>
      <c r="DSK40" s="49">
        <v>0</v>
      </c>
      <c r="DSL40" s="49">
        <v>0</v>
      </c>
      <c r="DSM40" s="49">
        <v>0</v>
      </c>
      <c r="DSN40" s="49">
        <v>0</v>
      </c>
      <c r="DSO40" s="49">
        <v>107</v>
      </c>
      <c r="DSP40" s="64">
        <f t="shared" si="1607"/>
        <v>107</v>
      </c>
      <c r="DSQ40" s="68">
        <f t="shared" si="1608"/>
        <v>17.833333333333332</v>
      </c>
      <c r="DSR40" s="48"/>
      <c r="DSS40" s="49">
        <v>10</v>
      </c>
      <c r="DST40" s="49">
        <v>341</v>
      </c>
      <c r="DSU40" s="49">
        <v>0</v>
      </c>
      <c r="DSV40" s="49">
        <v>0</v>
      </c>
      <c r="DSW40" s="49">
        <v>0</v>
      </c>
      <c r="DSX40" s="64">
        <f t="shared" si="1609"/>
        <v>351</v>
      </c>
      <c r="DSY40" s="68">
        <f t="shared" si="1610"/>
        <v>58.5</v>
      </c>
      <c r="DSZ40" s="48">
        <v>0</v>
      </c>
      <c r="DTA40" s="49">
        <v>0</v>
      </c>
      <c r="DTB40" s="49">
        <v>109</v>
      </c>
      <c r="DTC40" s="49">
        <v>0</v>
      </c>
      <c r="DTD40" s="49"/>
      <c r="DTE40" s="49">
        <v>0</v>
      </c>
      <c r="DTF40" s="64">
        <f t="shared" si="1611"/>
        <v>109</v>
      </c>
      <c r="DTG40" s="68">
        <f t="shared" si="1612"/>
        <v>18.166666666666668</v>
      </c>
      <c r="DTH40" s="48">
        <v>0</v>
      </c>
      <c r="DTI40" s="49">
        <v>330</v>
      </c>
      <c r="DTJ40" s="49">
        <v>333</v>
      </c>
      <c r="DTK40" s="49">
        <v>0</v>
      </c>
      <c r="DTL40" s="49">
        <v>0</v>
      </c>
      <c r="DTM40" s="49">
        <v>0</v>
      </c>
      <c r="DTN40" s="64">
        <f t="shared" si="1613"/>
        <v>663</v>
      </c>
      <c r="DTO40" s="68">
        <f t="shared" si="1614"/>
        <v>110.5</v>
      </c>
      <c r="DTP40" s="48">
        <v>0</v>
      </c>
      <c r="DTQ40" s="49"/>
      <c r="DTR40" s="49"/>
      <c r="DTS40" s="49">
        <v>0</v>
      </c>
      <c r="DTT40" s="49">
        <v>0</v>
      </c>
      <c r="DTU40" s="49">
        <v>0</v>
      </c>
      <c r="DTV40" s="64">
        <f t="shared" si="1615"/>
        <v>0</v>
      </c>
      <c r="DTW40" s="68">
        <f t="shared" si="1616"/>
        <v>0</v>
      </c>
      <c r="DTX40" s="48">
        <v>0</v>
      </c>
      <c r="DTY40" s="49">
        <v>329</v>
      </c>
      <c r="DTZ40" s="49">
        <v>0</v>
      </c>
      <c r="DUA40" s="49">
        <v>0</v>
      </c>
      <c r="DUB40" s="49">
        <v>0</v>
      </c>
      <c r="DUC40" s="49">
        <v>110</v>
      </c>
      <c r="DUD40" s="64">
        <f t="shared" si="1617"/>
        <v>439</v>
      </c>
      <c r="DUE40" s="68">
        <f t="shared" si="1618"/>
        <v>73.166666666666671</v>
      </c>
      <c r="DUF40" s="48">
        <v>324</v>
      </c>
      <c r="DUG40" s="49">
        <v>0</v>
      </c>
      <c r="DUH40" s="49"/>
      <c r="DUI40" s="49">
        <v>0</v>
      </c>
      <c r="DUJ40" s="49">
        <v>110</v>
      </c>
      <c r="DUK40" s="49">
        <v>3</v>
      </c>
      <c r="DUL40" s="64">
        <f t="shared" si="1619"/>
        <v>437</v>
      </c>
      <c r="DUM40" s="68">
        <f t="shared" si="1620"/>
        <v>72.833333333333329</v>
      </c>
      <c r="DUN40" s="48"/>
      <c r="DUO40" s="49">
        <v>331</v>
      </c>
      <c r="DUP40" s="49">
        <v>0</v>
      </c>
      <c r="DUQ40" s="49">
        <v>0</v>
      </c>
      <c r="DUR40" s="49"/>
      <c r="DUS40" s="49">
        <v>220</v>
      </c>
      <c r="DUT40" s="64">
        <f t="shared" si="1621"/>
        <v>551</v>
      </c>
      <c r="DUU40" s="68">
        <f t="shared" si="1622"/>
        <v>91.833333333333329</v>
      </c>
      <c r="DUV40" s="48"/>
      <c r="DUW40" s="49">
        <v>0</v>
      </c>
      <c r="DUX40" s="49">
        <v>0</v>
      </c>
      <c r="DUY40" s="49">
        <v>320</v>
      </c>
      <c r="DUZ40" s="49">
        <v>0</v>
      </c>
      <c r="DVA40" s="49">
        <v>0</v>
      </c>
      <c r="DVB40" s="64">
        <f t="shared" si="1623"/>
        <v>320</v>
      </c>
      <c r="DVC40" s="68">
        <f t="shared" si="1624"/>
        <v>53.333333333333336</v>
      </c>
      <c r="DVD40" s="48"/>
      <c r="DVE40" s="49">
        <v>0</v>
      </c>
      <c r="DVF40" s="49">
        <v>0</v>
      </c>
      <c r="DVG40" s="49">
        <v>401</v>
      </c>
      <c r="DVH40" s="49">
        <v>0</v>
      </c>
      <c r="DVI40" s="49">
        <v>0</v>
      </c>
      <c r="DVJ40" s="64">
        <f t="shared" si="1625"/>
        <v>401</v>
      </c>
      <c r="DVK40" s="68">
        <f t="shared" si="1626"/>
        <v>66.833333333333329</v>
      </c>
      <c r="DVL40" s="48">
        <v>0</v>
      </c>
      <c r="DVM40" s="49">
        <v>0</v>
      </c>
      <c r="DVN40" s="49">
        <v>399</v>
      </c>
      <c r="DVO40" s="49">
        <v>0</v>
      </c>
      <c r="DVP40" s="49">
        <v>0</v>
      </c>
      <c r="DVQ40" s="49">
        <v>0</v>
      </c>
      <c r="DVR40" s="64">
        <f t="shared" si="1627"/>
        <v>399</v>
      </c>
      <c r="DVS40" s="68">
        <f t="shared" si="1628"/>
        <v>66.5</v>
      </c>
      <c r="DVT40" s="48"/>
      <c r="DVU40" s="49">
        <v>247</v>
      </c>
      <c r="DVV40" s="49">
        <v>330</v>
      </c>
      <c r="DVW40" s="49">
        <v>0</v>
      </c>
      <c r="DVX40" s="49">
        <v>0</v>
      </c>
      <c r="DVY40" s="49">
        <v>0</v>
      </c>
      <c r="DVZ40" s="64">
        <f t="shared" si="1629"/>
        <v>577</v>
      </c>
      <c r="DWA40" s="68">
        <f t="shared" si="1630"/>
        <v>96.166666666666671</v>
      </c>
      <c r="DWB40" s="48">
        <v>0</v>
      </c>
      <c r="DWC40" s="49">
        <v>220</v>
      </c>
      <c r="DWD40" s="49">
        <v>0</v>
      </c>
      <c r="DWE40" s="49">
        <v>0</v>
      </c>
      <c r="DWF40" s="49">
        <v>220</v>
      </c>
      <c r="DWG40" s="49"/>
      <c r="DWH40" s="64">
        <f t="shared" si="1631"/>
        <v>440</v>
      </c>
      <c r="DWI40" s="68">
        <f t="shared" si="1632"/>
        <v>73.333333333333329</v>
      </c>
      <c r="DWJ40" s="48">
        <v>336</v>
      </c>
      <c r="DWK40" s="49">
        <v>0</v>
      </c>
      <c r="DWL40" s="49">
        <v>0</v>
      </c>
      <c r="DWM40" s="49">
        <v>0</v>
      </c>
      <c r="DWN40" s="49">
        <v>0</v>
      </c>
      <c r="DWO40" s="49">
        <v>330</v>
      </c>
      <c r="DWP40" s="64">
        <f t="shared" si="1633"/>
        <v>666</v>
      </c>
      <c r="DWQ40" s="68">
        <f t="shared" si="1634"/>
        <v>111</v>
      </c>
      <c r="DWR40" s="48">
        <v>0</v>
      </c>
      <c r="DWS40" s="49"/>
      <c r="DWT40" s="49">
        <v>0</v>
      </c>
      <c r="DWU40" s="49">
        <v>330</v>
      </c>
      <c r="DWV40" s="49">
        <v>0</v>
      </c>
      <c r="DWW40" s="49">
        <v>0</v>
      </c>
      <c r="DWX40" s="64">
        <f t="shared" si="1635"/>
        <v>330</v>
      </c>
      <c r="DWY40" s="68">
        <f t="shared" si="1636"/>
        <v>55</v>
      </c>
      <c r="DWZ40" s="48">
        <v>220</v>
      </c>
      <c r="DXA40" s="49">
        <v>0</v>
      </c>
      <c r="DXB40" s="49">
        <v>221</v>
      </c>
      <c r="DXC40" s="49">
        <v>0</v>
      </c>
      <c r="DXD40" s="49"/>
      <c r="DXE40" s="49"/>
      <c r="DXF40" s="64">
        <f t="shared" si="1637"/>
        <v>441</v>
      </c>
      <c r="DXG40" s="68">
        <f t="shared" si="1638"/>
        <v>73.5</v>
      </c>
      <c r="DXH40" s="48">
        <v>550</v>
      </c>
      <c r="DXI40" s="49">
        <v>0</v>
      </c>
      <c r="DXJ40" s="49">
        <v>0</v>
      </c>
      <c r="DXK40" s="49">
        <v>0</v>
      </c>
      <c r="DXL40" s="49">
        <v>0</v>
      </c>
      <c r="DXM40" s="49">
        <v>0</v>
      </c>
      <c r="DXN40" s="64">
        <f t="shared" si="1639"/>
        <v>550</v>
      </c>
      <c r="DXO40" s="68">
        <f t="shared" si="1640"/>
        <v>91.666666666666671</v>
      </c>
      <c r="DXP40" s="48">
        <v>0</v>
      </c>
      <c r="DXQ40" s="49">
        <v>400</v>
      </c>
      <c r="DXR40" s="49">
        <v>0</v>
      </c>
      <c r="DXS40" s="49">
        <v>0</v>
      </c>
      <c r="DXT40" s="49">
        <v>0</v>
      </c>
      <c r="DXU40" s="49">
        <v>0</v>
      </c>
      <c r="DXV40" s="64">
        <f t="shared" si="1330"/>
        <v>400</v>
      </c>
      <c r="DXW40" s="68">
        <f t="shared" si="1331"/>
        <v>66.666666666666671</v>
      </c>
      <c r="DXX40" s="48">
        <v>110</v>
      </c>
      <c r="DXY40" s="49">
        <v>0</v>
      </c>
      <c r="DXZ40" s="49">
        <v>0</v>
      </c>
      <c r="DYA40" s="49">
        <v>329</v>
      </c>
      <c r="DYB40" s="49">
        <v>0</v>
      </c>
      <c r="DYC40" s="49">
        <v>0</v>
      </c>
      <c r="DYD40" s="64">
        <f t="shared" si="1332"/>
        <v>439</v>
      </c>
      <c r="DYE40" s="68">
        <f t="shared" si="1333"/>
        <v>73.166666666666671</v>
      </c>
      <c r="DYF40" s="48">
        <v>0</v>
      </c>
      <c r="DYG40" s="49">
        <v>0</v>
      </c>
      <c r="DYH40" s="49">
        <v>337</v>
      </c>
      <c r="DYI40" s="49">
        <v>0</v>
      </c>
      <c r="DYJ40" s="49">
        <v>0</v>
      </c>
      <c r="DYK40" s="49"/>
      <c r="DYL40" s="64">
        <f t="shared" si="1334"/>
        <v>337</v>
      </c>
      <c r="DYM40" s="68">
        <f t="shared" si="1335"/>
        <v>56.166666666666664</v>
      </c>
      <c r="DYN40" s="48">
        <v>0</v>
      </c>
      <c r="DYO40" s="49">
        <v>94</v>
      </c>
      <c r="DYP40" s="49">
        <v>336</v>
      </c>
      <c r="DYQ40" s="49">
        <v>0</v>
      </c>
      <c r="DYR40" s="49"/>
      <c r="DYS40" s="49"/>
      <c r="DYT40" s="64">
        <f t="shared" si="1336"/>
        <v>430</v>
      </c>
      <c r="DYU40" s="68">
        <f t="shared" si="1337"/>
        <v>71.666666666666671</v>
      </c>
      <c r="DYV40" s="48">
        <v>0</v>
      </c>
      <c r="DYW40" s="49">
        <v>0</v>
      </c>
      <c r="DYX40" s="49">
        <v>0</v>
      </c>
      <c r="DYY40" s="49">
        <v>0</v>
      </c>
      <c r="DYZ40" s="49">
        <v>231</v>
      </c>
      <c r="DZA40" s="49">
        <v>0</v>
      </c>
      <c r="DZB40" s="64">
        <f t="shared" si="1338"/>
        <v>231</v>
      </c>
      <c r="DZC40" s="68">
        <f t="shared" si="1339"/>
        <v>38.5</v>
      </c>
      <c r="DZD40" s="48">
        <v>0</v>
      </c>
      <c r="DZE40" s="49">
        <v>0</v>
      </c>
      <c r="DZF40" s="49">
        <v>0</v>
      </c>
      <c r="DZG40" s="49">
        <v>0</v>
      </c>
      <c r="DZH40" s="49">
        <v>224</v>
      </c>
      <c r="DZI40" s="49">
        <v>0</v>
      </c>
      <c r="DZJ40" s="64">
        <f t="shared" si="1340"/>
        <v>224</v>
      </c>
      <c r="DZK40" s="68">
        <f t="shared" si="1341"/>
        <v>37.333333333333336</v>
      </c>
      <c r="DZL40" s="48">
        <v>0</v>
      </c>
      <c r="DZM40" s="49">
        <v>0</v>
      </c>
      <c r="DZN40" s="49"/>
      <c r="DZO40" s="49">
        <v>0</v>
      </c>
      <c r="DZP40" s="49">
        <v>337</v>
      </c>
      <c r="DZQ40" s="49">
        <v>0</v>
      </c>
      <c r="DZR40" s="64">
        <f t="shared" si="1342"/>
        <v>337</v>
      </c>
      <c r="DZS40" s="68">
        <f t="shared" si="1343"/>
        <v>56.166666666666664</v>
      </c>
      <c r="DZT40" s="48">
        <v>0</v>
      </c>
      <c r="DZU40" s="49">
        <v>0</v>
      </c>
      <c r="DZV40" s="49"/>
      <c r="DZW40" s="49">
        <v>0</v>
      </c>
      <c r="DZX40" s="49">
        <v>0</v>
      </c>
      <c r="DZY40" s="49">
        <v>0</v>
      </c>
      <c r="DZZ40" s="64">
        <f t="shared" si="1344"/>
        <v>0</v>
      </c>
      <c r="EAA40" s="68">
        <f t="shared" si="1345"/>
        <v>0</v>
      </c>
      <c r="EAB40" s="48"/>
      <c r="EAC40" s="49">
        <v>110</v>
      </c>
      <c r="EAD40" s="49">
        <v>0</v>
      </c>
      <c r="EAE40" s="49"/>
      <c r="EAF40" s="49">
        <v>0</v>
      </c>
      <c r="EAG40" s="49">
        <v>220</v>
      </c>
      <c r="EAH40" s="64">
        <f t="shared" si="1346"/>
        <v>330</v>
      </c>
      <c r="EAI40" s="68">
        <f t="shared" si="1347"/>
        <v>55</v>
      </c>
      <c r="EAJ40" s="48">
        <v>0</v>
      </c>
      <c r="EAK40" s="49">
        <v>0</v>
      </c>
      <c r="EAL40" s="49">
        <v>0</v>
      </c>
      <c r="EAM40" s="49">
        <v>110</v>
      </c>
      <c r="EAN40" s="49">
        <v>0</v>
      </c>
      <c r="EAO40" s="49">
        <v>0</v>
      </c>
      <c r="EAP40" s="64">
        <f t="shared" si="1348"/>
        <v>110</v>
      </c>
      <c r="EAQ40" s="68">
        <f t="shared" si="1349"/>
        <v>18.333333333333332</v>
      </c>
      <c r="EAR40" s="48">
        <v>331</v>
      </c>
      <c r="EAS40" s="49">
        <v>0</v>
      </c>
      <c r="EAT40" s="49">
        <v>0</v>
      </c>
      <c r="EAU40" s="49">
        <v>0</v>
      </c>
      <c r="EAV40" s="49">
        <v>110</v>
      </c>
      <c r="EAW40" s="49">
        <v>0</v>
      </c>
      <c r="EAX40" s="64">
        <f t="shared" si="1350"/>
        <v>441</v>
      </c>
      <c r="EAY40" s="68">
        <f t="shared" si="1351"/>
        <v>73.5</v>
      </c>
      <c r="EAZ40" s="48">
        <v>0</v>
      </c>
      <c r="EBA40" s="49"/>
      <c r="EBB40" s="49">
        <v>0</v>
      </c>
      <c r="EBC40" s="49">
        <v>0</v>
      </c>
      <c r="EBD40" s="49">
        <v>220</v>
      </c>
      <c r="EBE40" s="49">
        <v>0</v>
      </c>
      <c r="EBF40" s="64">
        <f t="shared" si="1352"/>
        <v>220</v>
      </c>
      <c r="EBG40" s="68">
        <f t="shared" si="1353"/>
        <v>36.666666666666664</v>
      </c>
      <c r="EBH40" s="48">
        <v>0</v>
      </c>
      <c r="EBI40" s="49">
        <v>110</v>
      </c>
      <c r="EBJ40" s="49">
        <v>0</v>
      </c>
      <c r="EBK40" s="49">
        <v>0</v>
      </c>
      <c r="EBL40" s="49">
        <v>0</v>
      </c>
      <c r="EBM40" s="49">
        <v>0</v>
      </c>
      <c r="EBN40" s="64">
        <f t="shared" si="1354"/>
        <v>110</v>
      </c>
      <c r="EBO40" s="68">
        <f t="shared" si="1355"/>
        <v>18.333333333333332</v>
      </c>
      <c r="EBP40" s="48">
        <v>110</v>
      </c>
      <c r="EBQ40" s="49">
        <v>0</v>
      </c>
      <c r="EBR40" s="49"/>
      <c r="EBS40" s="49">
        <v>110</v>
      </c>
      <c r="EBT40" s="49"/>
      <c r="EBU40" s="49"/>
      <c r="EBV40" s="64">
        <f t="shared" si="1356"/>
        <v>220</v>
      </c>
      <c r="EBW40" s="68">
        <f t="shared" si="1357"/>
        <v>36.666666666666664</v>
      </c>
      <c r="EBX40" s="48">
        <v>0</v>
      </c>
      <c r="EBY40" s="49">
        <v>0</v>
      </c>
      <c r="EBZ40" s="49">
        <v>330</v>
      </c>
      <c r="ECA40" s="49"/>
      <c r="ECB40" s="49">
        <v>0</v>
      </c>
      <c r="ECC40" s="49">
        <v>0</v>
      </c>
      <c r="ECD40" s="64">
        <f t="shared" si="1358"/>
        <v>330</v>
      </c>
      <c r="ECE40" s="68">
        <f t="shared" si="1359"/>
        <v>55</v>
      </c>
      <c r="ECF40" s="48">
        <v>0</v>
      </c>
      <c r="ECG40" s="49">
        <v>0</v>
      </c>
      <c r="ECH40" s="49">
        <v>0</v>
      </c>
      <c r="ECI40" s="49">
        <v>0</v>
      </c>
      <c r="ECJ40" s="49">
        <v>0</v>
      </c>
      <c r="ECK40" s="49"/>
      <c r="ECL40" s="64">
        <f t="shared" si="1360"/>
        <v>0</v>
      </c>
      <c r="ECM40" s="68">
        <f t="shared" si="1361"/>
        <v>0</v>
      </c>
      <c r="ECN40" s="48">
        <v>0</v>
      </c>
      <c r="ECO40" s="49">
        <v>334</v>
      </c>
      <c r="ECP40" s="49">
        <v>0</v>
      </c>
      <c r="ECQ40" s="49"/>
      <c r="ECR40" s="49">
        <v>0</v>
      </c>
      <c r="ECS40" s="49">
        <v>0</v>
      </c>
      <c r="ECT40" s="64">
        <f t="shared" si="1362"/>
        <v>334</v>
      </c>
      <c r="ECU40" s="68">
        <f t="shared" si="1363"/>
        <v>55.666666666666664</v>
      </c>
      <c r="ECV40" s="48">
        <v>0</v>
      </c>
      <c r="ECW40" s="49">
        <v>336</v>
      </c>
      <c r="ECX40" s="49">
        <v>0</v>
      </c>
      <c r="ECY40" s="49">
        <v>0</v>
      </c>
      <c r="ECZ40" s="49"/>
      <c r="EDA40" s="49"/>
      <c r="EDB40" s="64">
        <f t="shared" si="1364"/>
        <v>336</v>
      </c>
      <c r="EDC40" s="68">
        <f t="shared" si="1365"/>
        <v>56</v>
      </c>
      <c r="EDD40" s="48"/>
      <c r="EDE40" s="49">
        <v>0</v>
      </c>
      <c r="EDF40" s="49">
        <v>0</v>
      </c>
      <c r="EDG40" s="49">
        <v>0</v>
      </c>
      <c r="EDH40" s="49"/>
      <c r="EDI40" s="49">
        <v>330</v>
      </c>
      <c r="EDJ40" s="64">
        <f t="shared" si="1366"/>
        <v>330</v>
      </c>
      <c r="EDK40" s="68">
        <f t="shared" si="1367"/>
        <v>55</v>
      </c>
      <c r="EDL40" s="48">
        <v>0</v>
      </c>
      <c r="EDM40" s="49">
        <v>0</v>
      </c>
      <c r="EDN40" s="49"/>
      <c r="EDO40" s="49">
        <v>0</v>
      </c>
      <c r="EDP40" s="49">
        <v>440</v>
      </c>
      <c r="EDQ40" s="49">
        <v>0</v>
      </c>
      <c r="EDR40" s="64">
        <f t="shared" si="1368"/>
        <v>440</v>
      </c>
      <c r="EDS40" s="68">
        <f t="shared" si="1369"/>
        <v>73.333333333333329</v>
      </c>
      <c r="EDT40" s="48">
        <v>0</v>
      </c>
      <c r="EDU40" s="49">
        <v>0</v>
      </c>
      <c r="EDV40" s="49">
        <v>0</v>
      </c>
      <c r="EDW40" s="49">
        <v>0</v>
      </c>
      <c r="EDX40" s="49">
        <v>0</v>
      </c>
      <c r="EDY40" s="49"/>
      <c r="EDZ40" s="64">
        <f t="shared" si="1370"/>
        <v>0</v>
      </c>
      <c r="EEA40" s="68">
        <f t="shared" si="1371"/>
        <v>0</v>
      </c>
      <c r="EEB40" s="48">
        <v>0</v>
      </c>
      <c r="EEC40" s="49">
        <v>0</v>
      </c>
      <c r="EED40" s="49">
        <v>110</v>
      </c>
      <c r="EEE40" s="49">
        <v>0</v>
      </c>
      <c r="EEF40" s="49">
        <v>0</v>
      </c>
      <c r="EEG40" s="49"/>
      <c r="EEH40" s="64">
        <f t="shared" si="1372"/>
        <v>110</v>
      </c>
      <c r="EEI40" s="68">
        <f t="shared" si="1373"/>
        <v>18.333333333333332</v>
      </c>
      <c r="EEJ40" s="48">
        <v>331</v>
      </c>
      <c r="EEK40" s="49">
        <v>0</v>
      </c>
      <c r="EEL40" s="49">
        <v>0</v>
      </c>
      <c r="EEM40" s="49">
        <v>0</v>
      </c>
      <c r="EEN40" s="49">
        <v>0</v>
      </c>
      <c r="EEO40" s="49">
        <v>110</v>
      </c>
      <c r="EEP40" s="64">
        <f t="shared" si="1374"/>
        <v>441</v>
      </c>
      <c r="EEQ40" s="68">
        <f t="shared" si="1375"/>
        <v>73.5</v>
      </c>
      <c r="EER40" s="48">
        <v>0</v>
      </c>
      <c r="EES40" s="49">
        <v>200</v>
      </c>
      <c r="EET40" s="49">
        <v>0</v>
      </c>
      <c r="EEU40" s="49">
        <v>330</v>
      </c>
      <c r="EEV40" s="49">
        <v>0</v>
      </c>
      <c r="EEW40" s="49"/>
      <c r="EEX40" s="64">
        <f t="shared" si="1376"/>
        <v>530</v>
      </c>
      <c r="EEY40" s="68">
        <f t="shared" si="1377"/>
        <v>88.333333333333329</v>
      </c>
      <c r="EEZ40" s="48">
        <v>0</v>
      </c>
      <c r="EFA40" s="49"/>
      <c r="EFB40" s="49">
        <v>0</v>
      </c>
      <c r="EFC40" s="49">
        <v>0</v>
      </c>
      <c r="EFD40" s="49">
        <v>0</v>
      </c>
      <c r="EFE40" s="49">
        <v>0</v>
      </c>
      <c r="EFF40" s="64">
        <f t="shared" si="1378"/>
        <v>0</v>
      </c>
      <c r="EFG40" s="68">
        <f t="shared" si="1379"/>
        <v>0</v>
      </c>
      <c r="EFH40" s="48">
        <v>0</v>
      </c>
      <c r="EFI40" s="49">
        <v>335</v>
      </c>
      <c r="EFJ40" s="49">
        <v>0</v>
      </c>
      <c r="EFK40" s="49">
        <v>0</v>
      </c>
      <c r="EFL40" s="49">
        <v>0</v>
      </c>
      <c r="EFM40" s="49">
        <v>0</v>
      </c>
      <c r="EFN40" s="64">
        <f t="shared" si="1380"/>
        <v>335</v>
      </c>
      <c r="EFO40" s="68">
        <f t="shared" si="1381"/>
        <v>55.833333333333336</v>
      </c>
      <c r="EFP40" s="48">
        <v>0</v>
      </c>
      <c r="EFQ40" s="49"/>
      <c r="EFR40" s="49"/>
      <c r="EFS40" s="49">
        <v>0</v>
      </c>
      <c r="EFT40" s="49">
        <v>0</v>
      </c>
      <c r="EFU40" s="49">
        <v>0</v>
      </c>
      <c r="EFV40" s="64">
        <f t="shared" si="1382"/>
        <v>0</v>
      </c>
      <c r="EFW40" s="68">
        <f t="shared" si="1383"/>
        <v>0</v>
      </c>
      <c r="EFX40" s="48">
        <v>0</v>
      </c>
      <c r="EFY40" s="49">
        <v>0</v>
      </c>
      <c r="EFZ40" s="49"/>
      <c r="EGA40" s="49">
        <v>0</v>
      </c>
      <c r="EGB40" s="49">
        <v>0</v>
      </c>
      <c r="EGC40" s="49">
        <v>110</v>
      </c>
      <c r="EGD40" s="64">
        <f t="shared" si="1384"/>
        <v>110</v>
      </c>
      <c r="EGE40" s="68">
        <f t="shared" si="1385"/>
        <v>18.333333333333332</v>
      </c>
      <c r="EGF40" s="48">
        <v>0</v>
      </c>
      <c r="EGG40" s="49">
        <v>0</v>
      </c>
      <c r="EGH40" s="49"/>
      <c r="EGI40" s="49">
        <v>226</v>
      </c>
      <c r="EGJ40" s="49">
        <v>0</v>
      </c>
      <c r="EGK40" s="49">
        <v>0</v>
      </c>
      <c r="EGL40" s="64">
        <f t="shared" si="1386"/>
        <v>226</v>
      </c>
      <c r="EGM40" s="68">
        <f t="shared" si="1387"/>
        <v>37.666666666666664</v>
      </c>
      <c r="EGN40" s="48">
        <v>0</v>
      </c>
      <c r="EGO40" s="49">
        <v>0</v>
      </c>
      <c r="EGP40" s="49"/>
      <c r="EGQ40" s="49">
        <v>0</v>
      </c>
      <c r="EGR40" s="49">
        <v>0</v>
      </c>
      <c r="EGS40" s="49">
        <v>0</v>
      </c>
      <c r="EGT40" s="64">
        <f t="shared" si="1388"/>
        <v>0</v>
      </c>
      <c r="EGU40" s="68">
        <f t="shared" si="1389"/>
        <v>0</v>
      </c>
      <c r="EGV40" s="48">
        <v>114</v>
      </c>
      <c r="EGW40" s="49">
        <v>0</v>
      </c>
      <c r="EGX40" s="49">
        <v>0</v>
      </c>
      <c r="EGY40" s="49">
        <v>0</v>
      </c>
      <c r="EGZ40" s="49">
        <v>226</v>
      </c>
      <c r="EHA40" s="49">
        <v>0</v>
      </c>
      <c r="EHB40" s="64">
        <f t="shared" si="1390"/>
        <v>340</v>
      </c>
      <c r="EHC40" s="68">
        <f t="shared" si="1391"/>
        <v>56.666666666666664</v>
      </c>
      <c r="EHD40" s="48">
        <v>0</v>
      </c>
      <c r="EHE40" s="49">
        <v>0</v>
      </c>
      <c r="EHF40" s="49"/>
      <c r="EHG40" s="49">
        <v>0</v>
      </c>
      <c r="EHH40" s="49">
        <v>0</v>
      </c>
      <c r="EHI40" s="49">
        <v>0</v>
      </c>
      <c r="EHJ40" s="64">
        <f t="shared" si="1392"/>
        <v>0</v>
      </c>
      <c r="EHK40" s="68">
        <f t="shared" si="1393"/>
        <v>0</v>
      </c>
      <c r="EHL40" s="48">
        <v>0</v>
      </c>
      <c r="EHM40" s="49">
        <v>341</v>
      </c>
      <c r="EHN40" s="49"/>
      <c r="EHO40" s="49">
        <v>0</v>
      </c>
      <c r="EHP40" s="49"/>
      <c r="EHQ40" s="49">
        <v>0</v>
      </c>
      <c r="EHR40" s="64">
        <f t="shared" si="1394"/>
        <v>341</v>
      </c>
      <c r="EHS40" s="68">
        <f t="shared" si="1395"/>
        <v>56.833333333333336</v>
      </c>
      <c r="EHT40" s="48">
        <v>0</v>
      </c>
      <c r="EHU40" s="49">
        <v>0</v>
      </c>
      <c r="EHV40" s="49"/>
      <c r="EHW40" s="49">
        <v>0</v>
      </c>
      <c r="EHX40" s="49">
        <v>0</v>
      </c>
      <c r="EHY40" s="49">
        <v>111</v>
      </c>
      <c r="EHZ40" s="64">
        <f t="shared" si="1396"/>
        <v>111</v>
      </c>
      <c r="EIA40" s="68">
        <f t="shared" si="1397"/>
        <v>18.5</v>
      </c>
      <c r="EIB40" s="48">
        <v>0</v>
      </c>
      <c r="EIC40" s="49">
        <v>0</v>
      </c>
      <c r="EID40" s="49">
        <v>0</v>
      </c>
      <c r="EIE40" s="49">
        <v>0</v>
      </c>
      <c r="EIF40" s="49">
        <v>0</v>
      </c>
      <c r="EIG40" s="49">
        <v>0</v>
      </c>
      <c r="EIH40" s="64">
        <f t="shared" si="1398"/>
        <v>0</v>
      </c>
      <c r="EII40" s="68">
        <f t="shared" si="1399"/>
        <v>0</v>
      </c>
      <c r="EIJ40" s="48">
        <v>330</v>
      </c>
      <c r="EIK40" s="49">
        <v>0</v>
      </c>
      <c r="EIL40" s="49">
        <v>0</v>
      </c>
      <c r="EIM40" s="49">
        <v>0</v>
      </c>
      <c r="EIN40" s="49">
        <v>0</v>
      </c>
      <c r="EIO40" s="49">
        <v>0</v>
      </c>
      <c r="EIP40" s="64">
        <f t="shared" si="1400"/>
        <v>330</v>
      </c>
      <c r="EIQ40" s="68">
        <f t="shared" si="1401"/>
        <v>55</v>
      </c>
      <c r="EIR40" s="48">
        <v>0</v>
      </c>
      <c r="EIS40" s="49">
        <v>0</v>
      </c>
      <c r="EIT40" s="49">
        <v>0</v>
      </c>
      <c r="EIU40" s="49">
        <v>111</v>
      </c>
      <c r="EIV40" s="49">
        <v>0</v>
      </c>
      <c r="EIW40" s="49">
        <v>336</v>
      </c>
      <c r="EIX40" s="64">
        <f t="shared" si="1402"/>
        <v>447</v>
      </c>
      <c r="EIY40" s="68">
        <f t="shared" si="1403"/>
        <v>74.5</v>
      </c>
      <c r="EIZ40" s="48">
        <v>0</v>
      </c>
      <c r="EJA40" s="49">
        <v>0</v>
      </c>
      <c r="EJB40" s="49">
        <v>0</v>
      </c>
      <c r="EJC40" s="49">
        <v>0</v>
      </c>
      <c r="EJD40" s="49">
        <v>0</v>
      </c>
      <c r="EJE40" s="49">
        <v>112</v>
      </c>
      <c r="EJF40" s="64">
        <f t="shared" si="1404"/>
        <v>112</v>
      </c>
      <c r="EJG40" s="68">
        <f t="shared" si="1405"/>
        <v>18.666666666666668</v>
      </c>
      <c r="EJH40" s="48">
        <v>0</v>
      </c>
      <c r="EJI40" s="49">
        <v>0</v>
      </c>
      <c r="EJJ40" s="49"/>
      <c r="EJK40" s="49">
        <v>329</v>
      </c>
      <c r="EJL40" s="49"/>
      <c r="EJM40" s="49"/>
      <c r="EJN40" s="64">
        <f t="shared" si="1406"/>
        <v>329</v>
      </c>
      <c r="EJO40" s="68">
        <f t="shared" si="1407"/>
        <v>54.833333333333336</v>
      </c>
      <c r="EJP40" s="48">
        <v>0</v>
      </c>
      <c r="EJQ40" s="49">
        <v>0</v>
      </c>
      <c r="EJR40" s="49">
        <v>618</v>
      </c>
      <c r="EJS40" s="49">
        <v>0</v>
      </c>
      <c r="EJT40" s="49">
        <v>0</v>
      </c>
      <c r="EJU40" s="49">
        <v>0</v>
      </c>
      <c r="EJV40" s="64">
        <f t="shared" si="1408"/>
        <v>618</v>
      </c>
      <c r="EJW40" s="68">
        <f t="shared" si="1409"/>
        <v>103</v>
      </c>
      <c r="EJX40" s="48">
        <v>0</v>
      </c>
      <c r="EJY40" s="49">
        <v>0</v>
      </c>
      <c r="EJZ40" s="49">
        <v>0</v>
      </c>
      <c r="EKA40" s="49"/>
      <c r="EKB40" s="49">
        <v>0</v>
      </c>
      <c r="EKC40" s="49"/>
      <c r="EKD40" s="64">
        <f t="shared" si="1410"/>
        <v>0</v>
      </c>
      <c r="EKE40" s="68">
        <f t="shared" si="1411"/>
        <v>0</v>
      </c>
      <c r="EKF40" s="48">
        <v>0</v>
      </c>
      <c r="EKG40" s="49">
        <v>0</v>
      </c>
      <c r="EKH40" s="49">
        <v>0</v>
      </c>
      <c r="EKI40" s="49"/>
      <c r="EKJ40" s="49">
        <v>325</v>
      </c>
      <c r="EKK40" s="49">
        <v>0</v>
      </c>
      <c r="EKL40" s="64">
        <f t="shared" si="1412"/>
        <v>325</v>
      </c>
      <c r="EKM40" s="68">
        <f t="shared" si="1413"/>
        <v>54.166666666666664</v>
      </c>
      <c r="EKN40" s="48">
        <v>0</v>
      </c>
      <c r="EKO40" s="49">
        <v>0</v>
      </c>
      <c r="EKP40" s="49">
        <v>0</v>
      </c>
      <c r="EKQ40" s="49">
        <v>0</v>
      </c>
      <c r="EKR40" s="49">
        <v>0</v>
      </c>
      <c r="EKS40" s="49">
        <v>284</v>
      </c>
      <c r="EKT40" s="64">
        <f t="shared" si="1414"/>
        <v>284</v>
      </c>
      <c r="EKU40" s="184">
        <f t="shared" si="1415"/>
        <v>47.333333333333336</v>
      </c>
      <c r="EKV40" s="665"/>
      <c r="EKW40" s="195">
        <v>510</v>
      </c>
      <c r="EKX40" s="49">
        <v>0</v>
      </c>
      <c r="EKY40" s="49">
        <v>378</v>
      </c>
      <c r="EKZ40" s="49">
        <v>0</v>
      </c>
      <c r="ELA40" s="49">
        <v>0</v>
      </c>
      <c r="ELB40" s="49">
        <v>0</v>
      </c>
      <c r="ELC40" s="64">
        <f t="shared" si="1416"/>
        <v>888</v>
      </c>
      <c r="ELD40" s="211">
        <f t="shared" si="1417"/>
        <v>148</v>
      </c>
      <c r="ELE40" s="195">
        <v>223</v>
      </c>
      <c r="ELF40" s="49">
        <v>0</v>
      </c>
      <c r="ELG40" s="49">
        <v>504</v>
      </c>
      <c r="ELH40" s="49">
        <v>0</v>
      </c>
      <c r="ELI40" s="49">
        <v>0</v>
      </c>
      <c r="ELJ40" s="49">
        <v>0</v>
      </c>
      <c r="ELK40" s="64">
        <f t="shared" si="1418"/>
        <v>727</v>
      </c>
      <c r="ELL40" s="211">
        <f t="shared" si="1419"/>
        <v>121.16666666666667</v>
      </c>
      <c r="ELM40" s="195">
        <v>162</v>
      </c>
      <c r="ELN40" s="49">
        <v>0</v>
      </c>
      <c r="ELO40" s="49">
        <v>0</v>
      </c>
      <c r="ELP40" s="49">
        <v>0</v>
      </c>
      <c r="ELQ40" s="49">
        <v>0</v>
      </c>
      <c r="ELR40" s="49">
        <v>872</v>
      </c>
      <c r="ELS40" s="64">
        <f t="shared" si="1420"/>
        <v>1034</v>
      </c>
      <c r="ELT40" s="211">
        <f t="shared" si="1421"/>
        <v>172.33333333333334</v>
      </c>
      <c r="ELU40" s="195">
        <v>0</v>
      </c>
      <c r="ELV40" s="49">
        <v>0</v>
      </c>
      <c r="ELW40" s="49">
        <v>0</v>
      </c>
      <c r="ELX40" s="49">
        <v>0</v>
      </c>
      <c r="ELY40" s="49">
        <v>0</v>
      </c>
      <c r="ELZ40" s="49">
        <v>0</v>
      </c>
      <c r="EMA40" s="64">
        <f t="shared" si="1422"/>
        <v>0</v>
      </c>
      <c r="EMB40" s="211">
        <f t="shared" si="1423"/>
        <v>0</v>
      </c>
      <c r="EMC40" s="195">
        <v>120</v>
      </c>
      <c r="EMD40" s="49">
        <v>0</v>
      </c>
      <c r="EME40" s="49">
        <v>559</v>
      </c>
      <c r="EMF40" s="49">
        <v>0</v>
      </c>
      <c r="EMG40" s="49"/>
      <c r="EMH40" s="49">
        <v>0</v>
      </c>
      <c r="EMI40" s="64">
        <f t="shared" si="1424"/>
        <v>679</v>
      </c>
      <c r="EMJ40" s="211">
        <f t="shared" si="1425"/>
        <v>113.16666666666667</v>
      </c>
      <c r="EMK40" s="195">
        <v>0</v>
      </c>
      <c r="EML40" s="49">
        <v>0</v>
      </c>
      <c r="EMM40" s="49">
        <v>343</v>
      </c>
      <c r="EMN40" s="49">
        <v>0</v>
      </c>
      <c r="EMO40" s="49">
        <v>669</v>
      </c>
      <c r="EMP40" s="49">
        <v>738</v>
      </c>
      <c r="EMQ40" s="64">
        <f t="shared" si="1426"/>
        <v>1750</v>
      </c>
      <c r="EMR40" s="211">
        <f t="shared" si="1427"/>
        <v>291.66666666666669</v>
      </c>
      <c r="EMS40" s="195">
        <v>0</v>
      </c>
      <c r="EMT40" s="49">
        <v>0</v>
      </c>
      <c r="EMU40" s="49">
        <v>0</v>
      </c>
      <c r="EMV40" s="49">
        <v>0</v>
      </c>
      <c r="EMW40" s="49">
        <v>410</v>
      </c>
      <c r="EMX40" s="49">
        <v>0</v>
      </c>
      <c r="EMY40" s="64">
        <f t="shared" si="1428"/>
        <v>410</v>
      </c>
      <c r="EMZ40" s="211">
        <f t="shared" si="1429"/>
        <v>68.333333333333329</v>
      </c>
      <c r="ENA40" s="195">
        <v>625</v>
      </c>
      <c r="ENB40" s="49">
        <v>0</v>
      </c>
      <c r="ENC40" s="49">
        <v>330</v>
      </c>
      <c r="END40" s="49">
        <v>0</v>
      </c>
      <c r="ENE40" s="49">
        <v>0</v>
      </c>
      <c r="ENF40" s="49">
        <v>0</v>
      </c>
      <c r="ENG40" s="64">
        <f t="shared" si="1430"/>
        <v>955</v>
      </c>
      <c r="ENH40" s="211">
        <f t="shared" si="1431"/>
        <v>159.16666666666666</v>
      </c>
      <c r="ENI40" s="195">
        <v>13</v>
      </c>
      <c r="ENJ40" s="49"/>
      <c r="ENK40" s="49">
        <v>510</v>
      </c>
      <c r="ENL40" s="49">
        <v>0</v>
      </c>
      <c r="ENM40" s="49">
        <v>0</v>
      </c>
      <c r="ENN40" s="49">
        <v>0</v>
      </c>
      <c r="ENO40" s="64">
        <f t="shared" si="1432"/>
        <v>523</v>
      </c>
      <c r="ENP40" s="211">
        <f t="shared" si="1433"/>
        <v>87.166666666666671</v>
      </c>
      <c r="ENQ40" s="195">
        <v>345</v>
      </c>
      <c r="ENR40" s="49"/>
      <c r="ENS40" s="49">
        <v>0</v>
      </c>
      <c r="ENT40" s="49">
        <v>0</v>
      </c>
      <c r="ENU40" s="49">
        <v>0</v>
      </c>
      <c r="ENV40" s="49">
        <v>225</v>
      </c>
      <c r="ENW40" s="64">
        <f t="shared" si="1434"/>
        <v>570</v>
      </c>
      <c r="ENX40" s="211">
        <f t="shared" si="1435"/>
        <v>95</v>
      </c>
      <c r="ENY40" s="195">
        <v>0</v>
      </c>
      <c r="ENZ40" s="49"/>
      <c r="EOA40" s="49">
        <v>0</v>
      </c>
      <c r="EOB40" s="49">
        <v>0</v>
      </c>
      <c r="EOC40" s="49">
        <v>368</v>
      </c>
      <c r="EOD40" s="49">
        <v>0</v>
      </c>
      <c r="EOE40" s="64">
        <f t="shared" si="1436"/>
        <v>368</v>
      </c>
      <c r="EOF40" s="211">
        <f t="shared" si="1437"/>
        <v>61.333333333333336</v>
      </c>
      <c r="EOG40" s="1"/>
      <c r="EOH40" s="195"/>
      <c r="EOI40" s="49">
        <v>0</v>
      </c>
      <c r="EOJ40" s="49">
        <v>0</v>
      </c>
      <c r="EOK40" s="49">
        <v>0</v>
      </c>
      <c r="EOL40" s="49">
        <v>0</v>
      </c>
      <c r="EOM40" s="49">
        <v>336</v>
      </c>
      <c r="EON40" s="184">
        <f t="shared" si="1438"/>
        <v>336</v>
      </c>
      <c r="EOO40" s="244">
        <v>0</v>
      </c>
      <c r="EOP40" s="49">
        <v>0</v>
      </c>
      <c r="EOQ40" s="49">
        <v>0</v>
      </c>
      <c r="EOR40" s="49">
        <v>0</v>
      </c>
      <c r="EOS40" s="49">
        <v>0</v>
      </c>
      <c r="EOT40" s="49">
        <v>0</v>
      </c>
      <c r="EOU40" s="64">
        <f t="shared" si="1439"/>
        <v>0</v>
      </c>
      <c r="EOV40" s="211">
        <f t="shared" si="1440"/>
        <v>0</v>
      </c>
      <c r="EOW40" s="195">
        <v>338</v>
      </c>
      <c r="EOX40" s="49">
        <v>0</v>
      </c>
      <c r="EOY40" s="49">
        <v>0</v>
      </c>
      <c r="EOZ40" s="49"/>
      <c r="EPA40" s="49">
        <v>0</v>
      </c>
      <c r="EPB40" s="49">
        <v>0</v>
      </c>
      <c r="EPC40" s="64">
        <f t="shared" si="1441"/>
        <v>338</v>
      </c>
      <c r="EPD40" s="211">
        <f t="shared" si="1442"/>
        <v>56.333333333333336</v>
      </c>
      <c r="EPE40" s="195">
        <v>333</v>
      </c>
      <c r="EPF40" s="49">
        <v>0</v>
      </c>
      <c r="EPG40" s="49">
        <v>0</v>
      </c>
      <c r="EPH40" s="49">
        <v>0</v>
      </c>
      <c r="EPI40" s="49">
        <v>0</v>
      </c>
      <c r="EPJ40" s="49">
        <v>0</v>
      </c>
      <c r="EPK40" s="64">
        <f t="shared" si="1443"/>
        <v>333</v>
      </c>
      <c r="EPL40" s="211">
        <f t="shared" si="1444"/>
        <v>55.5</v>
      </c>
      <c r="EPM40" s="195">
        <v>0</v>
      </c>
      <c r="EPN40" s="49">
        <v>0</v>
      </c>
      <c r="EPO40" s="49">
        <v>0</v>
      </c>
      <c r="EPP40" s="49">
        <v>227</v>
      </c>
      <c r="EPQ40" s="49">
        <v>0</v>
      </c>
      <c r="EPR40" s="49">
        <v>0</v>
      </c>
      <c r="EPS40" s="64">
        <f t="shared" si="1445"/>
        <v>227</v>
      </c>
      <c r="EPT40" s="211">
        <f t="shared" si="1446"/>
        <v>37.833333333333336</v>
      </c>
      <c r="EPU40" s="195">
        <v>0</v>
      </c>
      <c r="EPV40" s="49">
        <v>0</v>
      </c>
      <c r="EPW40" s="49">
        <v>0</v>
      </c>
      <c r="EPX40" s="49">
        <v>222</v>
      </c>
      <c r="EPY40" s="49">
        <f>SUMIF(SUMPK!$B:$B,$B:$B,SUMPK!$O:$O)</f>
        <v>0</v>
      </c>
      <c r="EPZ40" s="49">
        <v>0</v>
      </c>
      <c r="EQA40" s="64">
        <f t="shared" si="1447"/>
        <v>222</v>
      </c>
      <c r="EQB40" s="211">
        <f t="shared" si="1448"/>
        <v>37</v>
      </c>
      <c r="EQC40" s="195">
        <v>0</v>
      </c>
      <c r="EQD40" s="49">
        <v>0</v>
      </c>
      <c r="EQE40" s="49">
        <v>296</v>
      </c>
      <c r="EQF40" s="49">
        <v>0</v>
      </c>
      <c r="EQG40" s="49">
        <v>0</v>
      </c>
      <c r="EQH40" s="49"/>
      <c r="EQI40" s="64">
        <f t="shared" si="1449"/>
        <v>296</v>
      </c>
      <c r="EQJ40" s="211">
        <f t="shared" si="1450"/>
        <v>49.333333333333336</v>
      </c>
      <c r="EQK40" s="195">
        <v>0</v>
      </c>
      <c r="EQL40" s="49">
        <v>0</v>
      </c>
      <c r="EQM40" s="49">
        <v>113</v>
      </c>
      <c r="EQN40" s="49"/>
      <c r="EQO40" s="49">
        <v>0</v>
      </c>
      <c r="EQP40" s="49">
        <v>0</v>
      </c>
      <c r="EQQ40" s="64">
        <f t="shared" si="1451"/>
        <v>113</v>
      </c>
      <c r="EQR40" s="211">
        <f t="shared" si="1452"/>
        <v>18.833333333333332</v>
      </c>
      <c r="EQS40" s="195">
        <v>225</v>
      </c>
      <c r="EQT40" s="49">
        <v>0</v>
      </c>
      <c r="EQU40" s="49">
        <v>0</v>
      </c>
      <c r="EQV40" s="49">
        <v>0</v>
      </c>
      <c r="EQW40" s="49"/>
      <c r="EQX40" s="49">
        <v>219</v>
      </c>
      <c r="EQY40" s="64">
        <f t="shared" si="1453"/>
        <v>444</v>
      </c>
      <c r="EQZ40" s="211">
        <f t="shared" si="1454"/>
        <v>74</v>
      </c>
      <c r="ERA40" s="195">
        <v>0</v>
      </c>
      <c r="ERB40" s="49">
        <v>0</v>
      </c>
      <c r="ERC40" s="49">
        <v>1628</v>
      </c>
      <c r="ERD40" s="49">
        <v>1119</v>
      </c>
      <c r="ERE40" s="49">
        <v>0</v>
      </c>
      <c r="ERF40" s="49"/>
      <c r="ERG40" s="64">
        <f t="shared" si="1455"/>
        <v>2747</v>
      </c>
      <c r="ERH40" s="211">
        <f t="shared" si="1456"/>
        <v>457.83333333333331</v>
      </c>
      <c r="ERI40" s="195"/>
      <c r="ERJ40" s="49">
        <v>0</v>
      </c>
      <c r="ERK40" s="49">
        <v>0</v>
      </c>
      <c r="ERL40" s="49">
        <v>0</v>
      </c>
      <c r="ERM40" s="49">
        <v>226</v>
      </c>
      <c r="ERN40" s="49">
        <v>0</v>
      </c>
      <c r="ERO40" s="64">
        <f t="shared" si="1457"/>
        <v>226</v>
      </c>
      <c r="ERP40" s="211">
        <f t="shared" si="1458"/>
        <v>37.666666666666664</v>
      </c>
      <c r="ERQ40" s="195"/>
      <c r="ERR40" s="49">
        <v>0</v>
      </c>
      <c r="ERS40" s="49"/>
      <c r="ERT40" s="49">
        <v>0</v>
      </c>
      <c r="ERU40" s="49">
        <v>0</v>
      </c>
      <c r="ERV40" s="49">
        <v>223</v>
      </c>
      <c r="ERW40" s="64">
        <f t="shared" si="1459"/>
        <v>223</v>
      </c>
      <c r="ERX40" s="211">
        <f t="shared" si="1460"/>
        <v>37.166666666666664</v>
      </c>
      <c r="ERY40" s="195">
        <v>0</v>
      </c>
      <c r="ERZ40" s="49">
        <v>0</v>
      </c>
      <c r="ESA40" s="49">
        <v>339</v>
      </c>
      <c r="ESB40" s="49">
        <v>0</v>
      </c>
      <c r="ESC40" s="49">
        <v>0</v>
      </c>
      <c r="ESD40" s="49">
        <v>0</v>
      </c>
      <c r="ESE40" s="64">
        <f t="shared" si="1461"/>
        <v>339</v>
      </c>
      <c r="ESF40" s="211">
        <f t="shared" si="1462"/>
        <v>56.5</v>
      </c>
      <c r="ESG40" s="195">
        <v>0</v>
      </c>
      <c r="ESH40" s="49">
        <v>336</v>
      </c>
      <c r="ESI40" s="49">
        <v>0</v>
      </c>
      <c r="ESJ40" s="49">
        <v>0</v>
      </c>
      <c r="ESK40" s="49"/>
      <c r="ESL40" s="49">
        <v>0</v>
      </c>
      <c r="ESM40" s="64">
        <f t="shared" si="1463"/>
        <v>336</v>
      </c>
      <c r="ESN40" s="211">
        <f t="shared" si="1464"/>
        <v>56</v>
      </c>
      <c r="ESO40" s="458">
        <v>234</v>
      </c>
      <c r="ESP40" s="83">
        <v>0</v>
      </c>
      <c r="ESQ40" s="83">
        <v>0</v>
      </c>
      <c r="ESR40" s="83">
        <v>0</v>
      </c>
      <c r="ESS40" s="83">
        <v>0</v>
      </c>
      <c r="EST40" s="83"/>
      <c r="ESU40" s="64">
        <f t="shared" si="1465"/>
        <v>234</v>
      </c>
      <c r="ESV40" s="211">
        <f t="shared" si="1466"/>
        <v>39</v>
      </c>
      <c r="ESW40" s="195"/>
      <c r="ESX40" s="49">
        <v>333</v>
      </c>
      <c r="ESY40" s="49">
        <v>0</v>
      </c>
      <c r="ESZ40" s="49">
        <v>0</v>
      </c>
      <c r="ETA40" s="49">
        <v>0</v>
      </c>
      <c r="ETB40" s="49">
        <v>0</v>
      </c>
      <c r="ETC40" s="808">
        <f t="shared" si="1467"/>
        <v>333</v>
      </c>
      <c r="ETD40" s="211">
        <f t="shared" si="1468"/>
        <v>55.5</v>
      </c>
      <c r="ETE40" s="195">
        <v>0</v>
      </c>
      <c r="ETF40" s="49">
        <v>229</v>
      </c>
      <c r="ETG40" s="49">
        <v>0</v>
      </c>
      <c r="ETH40" s="49">
        <v>0</v>
      </c>
      <c r="ETI40" s="49">
        <v>0</v>
      </c>
      <c r="ETJ40" s="49">
        <v>339</v>
      </c>
      <c r="ETK40" s="808">
        <f t="shared" si="1469"/>
        <v>568</v>
      </c>
      <c r="ETL40" s="211">
        <f t="shared" si="1470"/>
        <v>94.666666666666671</v>
      </c>
      <c r="ETM40" s="814">
        <v>0</v>
      </c>
      <c r="ETN40" s="815">
        <v>0</v>
      </c>
      <c r="ETO40" s="815">
        <v>0</v>
      </c>
      <c r="ETP40" s="815">
        <v>339</v>
      </c>
      <c r="ETQ40" s="815">
        <v>0</v>
      </c>
      <c r="ETR40" s="815">
        <v>0</v>
      </c>
      <c r="ETS40" s="808">
        <f t="shared" si="1471"/>
        <v>339</v>
      </c>
      <c r="ETT40" s="211">
        <f t="shared" si="1472"/>
        <v>56.5</v>
      </c>
      <c r="ETU40" s="458">
        <v>0</v>
      </c>
      <c r="ETV40" s="83">
        <v>109</v>
      </c>
      <c r="ETW40" s="83">
        <v>0</v>
      </c>
      <c r="ETX40" s="83">
        <v>0</v>
      </c>
      <c r="ETY40" s="83">
        <v>330</v>
      </c>
      <c r="ETZ40" s="83">
        <v>0</v>
      </c>
      <c r="EUA40" s="808">
        <f t="shared" si="1473"/>
        <v>439</v>
      </c>
      <c r="EUB40" s="211">
        <f t="shared" si="1474"/>
        <v>73.166666666666671</v>
      </c>
      <c r="EUC40" s="458"/>
      <c r="EUD40" s="83">
        <v>0</v>
      </c>
      <c r="EUE40" s="83"/>
      <c r="EUF40" s="83">
        <v>327</v>
      </c>
      <c r="EUG40" s="83">
        <v>0</v>
      </c>
      <c r="EUH40" s="83">
        <v>330</v>
      </c>
      <c r="EUI40" s="808">
        <f t="shared" si="1475"/>
        <v>657</v>
      </c>
      <c r="EUJ40" s="211">
        <f t="shared" si="1476"/>
        <v>109.5</v>
      </c>
      <c r="EUK40" s="195"/>
      <c r="EUL40" s="49">
        <v>0</v>
      </c>
      <c r="EUM40" s="49">
        <v>0</v>
      </c>
      <c r="EUN40" s="49">
        <v>0</v>
      </c>
      <c r="EUO40" s="49">
        <v>0</v>
      </c>
      <c r="EUP40" s="49">
        <v>0</v>
      </c>
      <c r="EUQ40" s="808">
        <f t="shared" si="1477"/>
        <v>0</v>
      </c>
      <c r="EUR40" s="211">
        <f t="shared" si="1478"/>
        <v>0</v>
      </c>
      <c r="EUS40" s="195">
        <v>332</v>
      </c>
      <c r="EUT40" s="49">
        <v>0</v>
      </c>
      <c r="EUU40" s="49">
        <v>0</v>
      </c>
      <c r="EUV40" s="49">
        <v>0</v>
      </c>
      <c r="EUW40" s="49">
        <v>0</v>
      </c>
      <c r="EUX40" s="49"/>
      <c r="EUY40" s="808">
        <f t="shared" si="1479"/>
        <v>332</v>
      </c>
      <c r="EUZ40" s="211">
        <f t="shared" si="1480"/>
        <v>55.333333333333336</v>
      </c>
      <c r="EVA40" s="195">
        <v>0</v>
      </c>
      <c r="EVB40" s="49">
        <v>0</v>
      </c>
      <c r="EVC40" s="49">
        <v>0</v>
      </c>
      <c r="EVD40" s="49"/>
      <c r="EVE40" s="49">
        <v>217</v>
      </c>
      <c r="EVF40" s="49"/>
      <c r="EVG40" s="808">
        <f t="shared" si="1481"/>
        <v>217</v>
      </c>
      <c r="EVH40" s="211">
        <f t="shared" si="1482"/>
        <v>36.166666666666664</v>
      </c>
      <c r="EVI40" s="195">
        <v>0</v>
      </c>
      <c r="EVJ40" s="49">
        <v>0</v>
      </c>
      <c r="EVK40" s="49">
        <f>SUMIF(SUMPK!$B:$B,$B:$B,SUMPK!$O:$O)</f>
        <v>0</v>
      </c>
      <c r="EVL40" s="49"/>
      <c r="EVM40" s="49"/>
      <c r="EVN40" s="49">
        <v>0</v>
      </c>
      <c r="EVO40" s="808">
        <f t="shared" si="1483"/>
        <v>0</v>
      </c>
      <c r="EVP40" s="211">
        <f t="shared" si="1484"/>
        <v>0</v>
      </c>
      <c r="EVQ40" s="195">
        <v>224</v>
      </c>
      <c r="EVR40" s="49">
        <v>0</v>
      </c>
      <c r="EVS40" s="49">
        <v>0</v>
      </c>
      <c r="EVT40" s="49"/>
      <c r="EVU40" s="49">
        <v>0</v>
      </c>
      <c r="EVV40" s="49">
        <v>0</v>
      </c>
      <c r="EVW40" s="808">
        <f t="shared" si="1485"/>
        <v>224</v>
      </c>
      <c r="EVX40" s="211">
        <f t="shared" si="1486"/>
        <v>37.333333333333336</v>
      </c>
      <c r="EVY40" s="195">
        <v>0</v>
      </c>
      <c r="EVZ40" s="49">
        <v>0</v>
      </c>
      <c r="EWA40" s="49">
        <v>0</v>
      </c>
      <c r="EWB40" s="49">
        <v>550</v>
      </c>
      <c r="EWC40" s="49">
        <v>0</v>
      </c>
      <c r="EWD40" s="49"/>
      <c r="EWE40" s="808">
        <f t="shared" si="1487"/>
        <v>550</v>
      </c>
      <c r="EWF40" s="211">
        <f t="shared" si="1488"/>
        <v>91.666666666666671</v>
      </c>
      <c r="EWG40" s="195">
        <v>0</v>
      </c>
      <c r="EWH40" s="49">
        <v>0</v>
      </c>
      <c r="EWI40" s="49"/>
      <c r="EWJ40" s="49">
        <v>0</v>
      </c>
      <c r="EWK40" s="49">
        <v>0</v>
      </c>
      <c r="EWL40" s="49"/>
      <c r="EWM40" s="808">
        <f t="shared" si="1489"/>
        <v>0</v>
      </c>
      <c r="EWN40" s="211">
        <f t="shared" si="1490"/>
        <v>0</v>
      </c>
      <c r="EWO40" s="195">
        <v>0</v>
      </c>
      <c r="EWP40" s="49"/>
      <c r="EWQ40" s="49"/>
      <c r="EWR40" s="49">
        <v>0</v>
      </c>
      <c r="EWS40" s="49">
        <v>0</v>
      </c>
      <c r="EWT40" s="49">
        <v>0</v>
      </c>
      <c r="EWU40" s="808">
        <f t="shared" si="1491"/>
        <v>0</v>
      </c>
      <c r="EWV40" s="211">
        <f t="shared" si="1492"/>
        <v>0</v>
      </c>
      <c r="EWW40" s="195"/>
      <c r="EWX40" s="49"/>
      <c r="EWY40" s="49">
        <v>0</v>
      </c>
      <c r="EWZ40" s="49">
        <v>0</v>
      </c>
      <c r="EXA40" s="49">
        <v>0</v>
      </c>
      <c r="EXB40" s="49"/>
      <c r="EXC40" s="808">
        <f t="shared" si="1493"/>
        <v>0</v>
      </c>
      <c r="EXD40" s="211">
        <f t="shared" si="1494"/>
        <v>0</v>
      </c>
      <c r="EXE40" s="195"/>
      <c r="EXF40" s="49">
        <v>0</v>
      </c>
      <c r="EXG40" s="49">
        <v>0</v>
      </c>
      <c r="EXH40" s="49"/>
      <c r="EXI40" s="49">
        <v>0</v>
      </c>
      <c r="EXJ40" s="49">
        <v>0</v>
      </c>
      <c r="EXK40" s="808">
        <f t="shared" si="1495"/>
        <v>0</v>
      </c>
      <c r="EXL40" s="211">
        <f t="shared" si="1496"/>
        <v>0</v>
      </c>
      <c r="EXM40" s="458">
        <v>0</v>
      </c>
      <c r="EXN40" s="83">
        <v>962</v>
      </c>
      <c r="EXO40" s="83">
        <v>0</v>
      </c>
      <c r="EXP40" s="83">
        <v>0</v>
      </c>
      <c r="EXQ40" s="83"/>
      <c r="EXR40" s="83">
        <v>0</v>
      </c>
      <c r="EXS40" s="808">
        <f t="shared" si="1497"/>
        <v>962</v>
      </c>
      <c r="EXT40" s="211">
        <f t="shared" si="1498"/>
        <v>160.33333333333334</v>
      </c>
      <c r="EXU40" s="195">
        <v>0</v>
      </c>
      <c r="EXV40" s="49">
        <v>0</v>
      </c>
      <c r="EXW40" s="49">
        <v>0</v>
      </c>
      <c r="EXX40" s="49">
        <v>0</v>
      </c>
      <c r="EXY40" s="49">
        <v>222</v>
      </c>
      <c r="EXZ40" s="49">
        <v>0</v>
      </c>
      <c r="EYA40" s="808">
        <f t="shared" si="1499"/>
        <v>222</v>
      </c>
      <c r="EYB40" s="211">
        <f t="shared" si="1500"/>
        <v>37</v>
      </c>
      <c r="EYC40" s="195">
        <v>808</v>
      </c>
      <c r="EYD40" s="49"/>
      <c r="EYE40" s="49">
        <v>0</v>
      </c>
      <c r="EYF40" s="49"/>
      <c r="EYG40" s="49">
        <v>0</v>
      </c>
      <c r="EYH40" s="49">
        <v>0</v>
      </c>
      <c r="EYI40" s="808">
        <f t="shared" si="1501"/>
        <v>808</v>
      </c>
      <c r="EYJ40" s="211">
        <f t="shared" si="1502"/>
        <v>134.66666666666666</v>
      </c>
      <c r="EYK40" s="195">
        <v>0</v>
      </c>
      <c r="EYL40" s="49">
        <v>0</v>
      </c>
      <c r="EYM40" s="49">
        <v>0</v>
      </c>
      <c r="EYN40" s="49">
        <v>0</v>
      </c>
      <c r="EYO40" s="49">
        <v>0</v>
      </c>
      <c r="EYP40" s="49">
        <v>0</v>
      </c>
      <c r="EYQ40" s="808">
        <f t="shared" si="1503"/>
        <v>0</v>
      </c>
      <c r="EYR40" s="211">
        <f t="shared" si="1504"/>
        <v>0</v>
      </c>
      <c r="EYS40" s="195">
        <v>648</v>
      </c>
      <c r="EYT40" s="49">
        <v>0</v>
      </c>
      <c r="EYU40" s="49">
        <v>0</v>
      </c>
      <c r="EYV40" s="49">
        <v>0</v>
      </c>
      <c r="EYW40" s="49"/>
      <c r="EYX40" s="49"/>
      <c r="EYY40" s="872">
        <f t="shared" si="1505"/>
        <v>648</v>
      </c>
      <c r="EYZ40" s="873">
        <f t="shared" si="1506"/>
        <v>108</v>
      </c>
      <c r="EZA40" s="195">
        <v>0</v>
      </c>
      <c r="EZB40" s="49">
        <v>0</v>
      </c>
      <c r="EZC40" s="49">
        <v>0</v>
      </c>
      <c r="EZD40" s="49"/>
      <c r="EZE40" s="49">
        <v>0</v>
      </c>
      <c r="EZF40" s="49">
        <v>0</v>
      </c>
      <c r="EZG40" s="872">
        <f t="shared" si="1507"/>
        <v>0</v>
      </c>
      <c r="EZH40" s="873">
        <f t="shared" si="1508"/>
        <v>0</v>
      </c>
      <c r="EZI40" s="195">
        <v>0</v>
      </c>
      <c r="EZJ40" s="49">
        <v>0</v>
      </c>
      <c r="EZK40" s="49"/>
      <c r="EZL40" s="49">
        <v>0</v>
      </c>
      <c r="EZM40" s="49">
        <v>0</v>
      </c>
      <c r="EZN40" s="49">
        <v>0</v>
      </c>
      <c r="EZO40" s="872">
        <f t="shared" si="1509"/>
        <v>0</v>
      </c>
      <c r="EZP40" s="873">
        <f t="shared" si="1510"/>
        <v>0</v>
      </c>
      <c r="EZQ40" s="458">
        <v>0</v>
      </c>
      <c r="EZR40" s="83"/>
      <c r="EZS40" s="83">
        <v>0</v>
      </c>
      <c r="EZT40" s="83">
        <v>0</v>
      </c>
      <c r="EZU40" s="83">
        <v>0</v>
      </c>
      <c r="EZV40" s="83">
        <v>0</v>
      </c>
      <c r="EZW40" s="872">
        <f t="shared" si="1511"/>
        <v>0</v>
      </c>
      <c r="EZX40" s="873">
        <f t="shared" si="1512"/>
        <v>0</v>
      </c>
      <c r="EZY40" s="195">
        <v>0</v>
      </c>
      <c r="EZZ40" s="49">
        <v>0</v>
      </c>
      <c r="FAA40" s="49">
        <v>0</v>
      </c>
      <c r="FAB40" s="49">
        <v>0</v>
      </c>
      <c r="FAC40" s="49">
        <v>0</v>
      </c>
      <c r="FAD40" s="49"/>
      <c r="FAE40" s="872">
        <f t="shared" si="1513"/>
        <v>0</v>
      </c>
      <c r="FAF40" s="873">
        <f t="shared" si="1514"/>
        <v>0</v>
      </c>
    </row>
    <row r="41" spans="1:4088" s="8" customFormat="1" ht="13.5" thickBot="1" x14ac:dyDescent="0.25">
      <c r="A41" s="21">
        <v>11</v>
      </c>
      <c r="B41" s="297" t="s">
        <v>37</v>
      </c>
      <c r="C41" s="725" t="s">
        <v>38</v>
      </c>
      <c r="D41" s="297">
        <v>25</v>
      </c>
      <c r="E41" s="24"/>
      <c r="F41" s="24">
        <v>1212</v>
      </c>
      <c r="G41" s="24"/>
      <c r="H41" s="24"/>
      <c r="I41" s="24"/>
      <c r="J41" s="360">
        <f>SUMIF(SUMPK!$B:$B,$B:$B,SUMPK!$O:$O)</f>
        <v>0</v>
      </c>
      <c r="K41" s="24">
        <f t="shared" si="1228"/>
        <v>0</v>
      </c>
      <c r="L41" s="24">
        <f t="shared" si="1519"/>
        <v>1212</v>
      </c>
      <c r="M41" s="15">
        <f t="shared" si="1641"/>
        <v>1212</v>
      </c>
      <c r="N41" s="15">
        <v>0</v>
      </c>
      <c r="O41" s="276">
        <f t="shared" si="1231"/>
        <v>0</v>
      </c>
      <c r="P41" s="712">
        <v>103.33333333333333</v>
      </c>
      <c r="Q41" s="276"/>
      <c r="R41" s="277">
        <f t="shared" si="1521"/>
        <v>30.76923076923077</v>
      </c>
      <c r="S41" s="222">
        <v>800</v>
      </c>
      <c r="T41" s="276">
        <f t="shared" si="1642"/>
        <v>39.39</v>
      </c>
      <c r="U41" s="278"/>
      <c r="V41" s="276">
        <f t="shared" si="1235"/>
        <v>39.39</v>
      </c>
      <c r="W41" s="279">
        <f t="shared" si="1236"/>
        <v>1</v>
      </c>
      <c r="X41" s="278"/>
      <c r="Y41" s="7"/>
      <c r="Z41" s="7"/>
      <c r="AA41" s="7"/>
      <c r="AB41" s="7"/>
      <c r="AC41" s="662">
        <v>17</v>
      </c>
      <c r="AD41" s="649"/>
      <c r="AE41" s="49"/>
      <c r="AF41" s="49"/>
      <c r="AG41" s="49"/>
      <c r="AH41" s="49"/>
      <c r="AI41" s="49"/>
      <c r="AJ41" s="42"/>
      <c r="AK41" s="43"/>
      <c r="AL41" s="48"/>
      <c r="AM41" s="49"/>
      <c r="AN41" s="49"/>
      <c r="AO41" s="49"/>
      <c r="AP41" s="49"/>
      <c r="AQ41" s="49"/>
      <c r="AR41" s="42"/>
      <c r="AS41" s="43"/>
      <c r="AT41" s="48"/>
      <c r="AU41" s="49"/>
      <c r="AV41" s="49"/>
      <c r="AW41" s="49"/>
      <c r="AX41" s="49"/>
      <c r="AY41" s="49"/>
      <c r="AZ41" s="42"/>
      <c r="BA41" s="43"/>
      <c r="BB41" s="48"/>
      <c r="BC41" s="49"/>
      <c r="BD41" s="49"/>
      <c r="BE41" s="49"/>
      <c r="BF41" s="49"/>
      <c r="BG41" s="49"/>
      <c r="BH41" s="42"/>
      <c r="BI41" s="43"/>
      <c r="BJ41" s="48"/>
      <c r="BK41" s="49"/>
      <c r="BL41" s="49"/>
      <c r="BM41" s="49"/>
      <c r="BN41" s="49"/>
      <c r="BO41" s="49"/>
      <c r="BP41" s="42"/>
      <c r="BQ41" s="43"/>
      <c r="BR41" s="48"/>
      <c r="BS41" s="49"/>
      <c r="BT41" s="49"/>
      <c r="BU41" s="49"/>
      <c r="BV41" s="49"/>
      <c r="BW41" s="49"/>
      <c r="BX41" s="42"/>
      <c r="BY41" s="43"/>
      <c r="BZ41" s="48"/>
      <c r="CA41" s="49"/>
      <c r="CB41" s="49"/>
      <c r="CC41" s="49"/>
      <c r="CD41" s="49"/>
      <c r="CE41" s="49"/>
      <c r="CF41" s="42"/>
      <c r="CG41" s="43"/>
      <c r="CH41" s="48"/>
      <c r="CI41" s="49"/>
      <c r="CJ41" s="49"/>
      <c r="CK41" s="49"/>
      <c r="CL41" s="49"/>
      <c r="CM41" s="49"/>
      <c r="CN41" s="42"/>
      <c r="CO41" s="43"/>
      <c r="CP41" s="48"/>
      <c r="CQ41" s="49"/>
      <c r="CR41" s="49"/>
      <c r="CS41" s="49"/>
      <c r="CT41" s="49"/>
      <c r="CU41" s="49"/>
      <c r="CV41" s="42"/>
      <c r="CW41" s="43"/>
      <c r="CX41" s="48"/>
      <c r="CY41" s="49"/>
      <c r="CZ41" s="49"/>
      <c r="DA41" s="49"/>
      <c r="DB41" s="49"/>
      <c r="DC41" s="49"/>
      <c r="DD41" s="42"/>
      <c r="DE41" s="43"/>
      <c r="DF41" s="48"/>
      <c r="DG41" s="49"/>
      <c r="DH41" s="49"/>
      <c r="DI41" s="49"/>
      <c r="DJ41" s="49"/>
      <c r="DK41" s="49"/>
      <c r="DL41" s="42"/>
      <c r="DM41" s="43"/>
      <c r="DN41" s="48"/>
      <c r="DO41" s="49"/>
      <c r="DP41" s="49"/>
      <c r="DQ41" s="49"/>
      <c r="DR41" s="49"/>
      <c r="DS41" s="49"/>
      <c r="DT41" s="42"/>
      <c r="DU41" s="43"/>
      <c r="DV41" s="48"/>
      <c r="DW41" s="49"/>
      <c r="DX41" s="49"/>
      <c r="DY41" s="49"/>
      <c r="DZ41" s="49"/>
      <c r="EA41" s="49"/>
      <c r="EB41" s="42"/>
      <c r="EC41" s="43"/>
      <c r="ED41" s="48"/>
      <c r="EE41" s="49"/>
      <c r="EF41" s="49"/>
      <c r="EG41" s="49"/>
      <c r="EH41" s="49"/>
      <c r="EI41" s="49"/>
      <c r="EJ41" s="42"/>
      <c r="EK41" s="43"/>
      <c r="EL41" s="48"/>
      <c r="EM41" s="49"/>
      <c r="EN41" s="49"/>
      <c r="EO41" s="49"/>
      <c r="EP41" s="49"/>
      <c r="EQ41" s="49"/>
      <c r="ER41" s="42"/>
      <c r="ES41" s="43"/>
      <c r="ET41" s="48"/>
      <c r="EU41" s="49"/>
      <c r="EV41" s="49"/>
      <c r="EW41" s="49"/>
      <c r="EX41" s="49"/>
      <c r="EY41" s="49"/>
      <c r="EZ41" s="42"/>
      <c r="FA41" s="43"/>
      <c r="FB41" s="48"/>
      <c r="FC41" s="49"/>
      <c r="FD41" s="49"/>
      <c r="FE41" s="49"/>
      <c r="FF41" s="49"/>
      <c r="FG41" s="49"/>
      <c r="FH41" s="42"/>
      <c r="FI41" s="43"/>
      <c r="FJ41" s="48"/>
      <c r="FK41" s="49"/>
      <c r="FL41" s="49"/>
      <c r="FM41" s="49"/>
      <c r="FN41" s="49"/>
      <c r="FO41" s="49"/>
      <c r="FP41" s="42"/>
      <c r="FQ41" s="43"/>
      <c r="FR41" s="48"/>
      <c r="FS41" s="49"/>
      <c r="FT41" s="49"/>
      <c r="FU41" s="49"/>
      <c r="FV41" s="49"/>
      <c r="FW41" s="49"/>
      <c r="FX41" s="42"/>
      <c r="FY41" s="43"/>
      <c r="FZ41" s="48"/>
      <c r="GA41" s="49"/>
      <c r="GB41" s="49"/>
      <c r="GC41" s="49"/>
      <c r="GD41" s="49"/>
      <c r="GE41" s="49"/>
      <c r="GF41" s="42"/>
      <c r="GG41" s="43"/>
      <c r="GH41" s="48"/>
      <c r="GI41" s="49"/>
      <c r="GJ41" s="49"/>
      <c r="GK41" s="49"/>
      <c r="GL41" s="49"/>
      <c r="GM41" s="49"/>
      <c r="GN41" s="42"/>
      <c r="GO41" s="43"/>
      <c r="GP41" s="48"/>
      <c r="GQ41" s="49"/>
      <c r="GR41" s="49"/>
      <c r="GS41" s="49"/>
      <c r="GT41" s="49"/>
      <c r="GU41" s="49"/>
      <c r="GV41" s="42"/>
      <c r="GW41" s="43"/>
      <c r="GX41" s="48"/>
      <c r="GY41" s="49"/>
      <c r="GZ41" s="49"/>
      <c r="HA41" s="49"/>
      <c r="HB41" s="49"/>
      <c r="HC41" s="49"/>
      <c r="HD41" s="42"/>
      <c r="HE41" s="43"/>
      <c r="HF41" s="48"/>
      <c r="HG41" s="49"/>
      <c r="HH41" s="49"/>
      <c r="HI41" s="49"/>
      <c r="HJ41" s="49"/>
      <c r="HK41" s="49"/>
      <c r="HL41" s="42"/>
      <c r="HM41" s="43"/>
      <c r="HN41" s="82"/>
      <c r="HO41" s="83"/>
      <c r="HP41" s="83"/>
      <c r="HQ41" s="83"/>
      <c r="HR41" s="83"/>
      <c r="HS41" s="83"/>
      <c r="HT41" s="42"/>
      <c r="HU41" s="43"/>
      <c r="HV41" s="48"/>
      <c r="HW41" s="49"/>
      <c r="HX41" s="49"/>
      <c r="HY41" s="49"/>
      <c r="HZ41" s="49"/>
      <c r="IA41" s="49"/>
      <c r="IB41" s="42"/>
      <c r="IC41" s="43"/>
      <c r="ID41" s="48"/>
      <c r="IE41" s="49"/>
      <c r="IF41" s="49"/>
      <c r="IG41" s="49"/>
      <c r="IH41" s="49"/>
      <c r="II41" s="49"/>
      <c r="IJ41" s="42"/>
      <c r="IK41" s="43"/>
      <c r="IL41" s="48"/>
      <c r="IM41" s="49"/>
      <c r="IN41" s="49"/>
      <c r="IO41" s="49"/>
      <c r="IP41" s="49"/>
      <c r="IQ41" s="49"/>
      <c r="IR41" s="67"/>
      <c r="IS41" s="68"/>
      <c r="IT41" s="48"/>
      <c r="IU41" s="49"/>
      <c r="IV41" s="49"/>
      <c r="IW41" s="49"/>
      <c r="IX41" s="49"/>
      <c r="IY41" s="49"/>
      <c r="IZ41" s="67"/>
      <c r="JA41" s="68"/>
      <c r="JB41" s="48"/>
      <c r="JC41" s="49"/>
      <c r="JD41" s="49"/>
      <c r="JE41" s="49"/>
      <c r="JF41" s="49"/>
      <c r="JG41" s="49"/>
      <c r="JH41" s="67"/>
      <c r="JI41" s="68"/>
      <c r="JJ41" s="48"/>
      <c r="JK41" s="49"/>
      <c r="JL41" s="49"/>
      <c r="JM41" s="49"/>
      <c r="JN41" s="49"/>
      <c r="JO41" s="49"/>
      <c r="JP41" s="42"/>
      <c r="JQ41" s="43"/>
      <c r="JR41" s="48"/>
      <c r="JS41" s="49"/>
      <c r="JT41" s="49"/>
      <c r="JU41" s="49"/>
      <c r="JV41" s="49"/>
      <c r="JW41" s="49"/>
      <c r="JX41" s="42"/>
      <c r="JY41" s="43"/>
      <c r="JZ41" s="48"/>
      <c r="KA41" s="49"/>
      <c r="KB41" s="49"/>
      <c r="KC41" s="49"/>
      <c r="KD41" s="49"/>
      <c r="KE41" s="49"/>
      <c r="KF41" s="42"/>
      <c r="KG41" s="43"/>
      <c r="KH41" s="48"/>
      <c r="KI41" s="49"/>
      <c r="KJ41" s="49"/>
      <c r="KK41" s="49"/>
      <c r="KL41" s="49"/>
      <c r="KM41" s="49"/>
      <c r="KN41" s="67"/>
      <c r="KO41" s="68"/>
      <c r="KP41" s="48"/>
      <c r="KQ41" s="49"/>
      <c r="KR41" s="49"/>
      <c r="KS41" s="49"/>
      <c r="KT41" s="49"/>
      <c r="KU41" s="49"/>
      <c r="KV41" s="67"/>
      <c r="KW41" s="68"/>
      <c r="KX41" s="48"/>
      <c r="KY41" s="49"/>
      <c r="KZ41" s="49"/>
      <c r="LA41" s="49"/>
      <c r="LB41" s="49"/>
      <c r="LC41" s="49"/>
      <c r="LD41" s="67"/>
      <c r="LE41" s="68"/>
      <c r="LF41" s="48"/>
      <c r="LG41" s="49"/>
      <c r="LH41" s="49"/>
      <c r="LI41" s="49"/>
      <c r="LJ41" s="49"/>
      <c r="LK41" s="49"/>
      <c r="LL41" s="67"/>
      <c r="LM41" s="68"/>
      <c r="LN41" s="48"/>
      <c r="LO41" s="49"/>
      <c r="LP41" s="49"/>
      <c r="LQ41" s="49"/>
      <c r="LR41" s="49"/>
      <c r="LS41" s="49"/>
      <c r="LT41" s="67"/>
      <c r="LU41" s="68"/>
      <c r="LV41" s="48"/>
      <c r="LW41" s="49"/>
      <c r="LX41" s="49"/>
      <c r="LY41" s="49"/>
      <c r="LZ41" s="49"/>
      <c r="MA41" s="49"/>
      <c r="MB41" s="67"/>
      <c r="MC41" s="68"/>
      <c r="MD41" s="48"/>
      <c r="ME41" s="49"/>
      <c r="MF41" s="49"/>
      <c r="MG41" s="49"/>
      <c r="MH41" s="49"/>
      <c r="MI41" s="49"/>
      <c r="MJ41" s="67"/>
      <c r="MK41" s="68"/>
      <c r="ML41" s="48"/>
      <c r="MM41" s="49"/>
      <c r="MN41" s="49"/>
      <c r="MO41" s="49"/>
      <c r="MP41" s="49"/>
      <c r="MQ41" s="49"/>
      <c r="MR41" s="67"/>
      <c r="MS41" s="68"/>
      <c r="MT41" s="48"/>
      <c r="MU41" s="49"/>
      <c r="MV41" s="49"/>
      <c r="MW41" s="49"/>
      <c r="MX41" s="49"/>
      <c r="MY41" s="49"/>
      <c r="MZ41" s="67"/>
      <c r="NA41" s="68"/>
      <c r="NB41" s="48"/>
      <c r="NC41" s="49"/>
      <c r="ND41" s="49"/>
      <c r="NE41" s="49"/>
      <c r="NF41" s="49"/>
      <c r="NG41" s="49"/>
      <c r="NH41" s="67"/>
      <c r="NI41" s="68"/>
      <c r="NJ41" s="48"/>
      <c r="NK41" s="49"/>
      <c r="NL41" s="49"/>
      <c r="NM41" s="49"/>
      <c r="NN41" s="49"/>
      <c r="NO41" s="49"/>
      <c r="NP41" s="67"/>
      <c r="NQ41" s="68"/>
      <c r="NR41" s="48"/>
      <c r="NS41" s="49"/>
      <c r="NT41" s="49"/>
      <c r="NU41" s="49"/>
      <c r="NV41" s="49"/>
      <c r="NW41" s="49"/>
      <c r="NX41" s="67"/>
      <c r="NY41" s="68"/>
      <c r="NZ41" s="48"/>
      <c r="OA41" s="49"/>
      <c r="OB41" s="49"/>
      <c r="OC41" s="49"/>
      <c r="OD41" s="49"/>
      <c r="OE41" s="49"/>
      <c r="OF41" s="67"/>
      <c r="OG41" s="68"/>
      <c r="OH41" s="48"/>
      <c r="OI41" s="49"/>
      <c r="OJ41" s="49"/>
      <c r="OK41" s="49"/>
      <c r="OL41" s="49"/>
      <c r="OM41" s="49"/>
      <c r="ON41" s="67"/>
      <c r="OO41" s="68"/>
      <c r="OP41" s="48"/>
      <c r="OQ41" s="49"/>
      <c r="OR41" s="49"/>
      <c r="OS41" s="49"/>
      <c r="OT41" s="49"/>
      <c r="OU41" s="49"/>
      <c r="OV41" s="67"/>
      <c r="OW41" s="68"/>
      <c r="OX41" s="48"/>
      <c r="OY41" s="49"/>
      <c r="OZ41" s="49"/>
      <c r="PA41" s="49"/>
      <c r="PB41" s="49"/>
      <c r="PC41" s="49"/>
      <c r="PD41" s="67"/>
      <c r="PE41" s="68"/>
      <c r="PF41" s="48"/>
      <c r="PG41" s="49"/>
      <c r="PH41" s="49"/>
      <c r="PI41" s="49"/>
      <c r="PJ41" s="49"/>
      <c r="PK41" s="49"/>
      <c r="PL41" s="67"/>
      <c r="PM41" s="68"/>
      <c r="PN41" s="48"/>
      <c r="PO41" s="49"/>
      <c r="PP41" s="49"/>
      <c r="PQ41" s="49"/>
      <c r="PR41" s="49"/>
      <c r="PS41" s="49"/>
      <c r="PT41" s="67"/>
      <c r="PU41" s="68"/>
      <c r="PV41" s="106"/>
      <c r="PW41" s="107"/>
      <c r="PX41" s="107"/>
      <c r="PY41" s="107"/>
      <c r="PZ41" s="107"/>
      <c r="QA41" s="107"/>
      <c r="QB41" s="104"/>
      <c r="QC41" s="105"/>
      <c r="QD41" s="106"/>
      <c r="QE41" s="107"/>
      <c r="QF41" s="107"/>
      <c r="QG41" s="107"/>
      <c r="QH41" s="107"/>
      <c r="QI41" s="107"/>
      <c r="QJ41" s="104"/>
      <c r="QK41" s="105"/>
      <c r="QL41" s="106"/>
      <c r="QM41" s="107"/>
      <c r="QN41" s="107"/>
      <c r="QO41" s="107"/>
      <c r="QP41" s="107"/>
      <c r="QQ41" s="107"/>
      <c r="QR41" s="104"/>
      <c r="QS41" s="105"/>
      <c r="QT41" s="106"/>
      <c r="QU41" s="107"/>
      <c r="QV41" s="107"/>
      <c r="QW41" s="107"/>
      <c r="QX41" s="107"/>
      <c r="QY41" s="107"/>
      <c r="QZ41" s="104"/>
      <c r="RA41" s="105"/>
      <c r="RB41" s="106"/>
      <c r="RC41" s="107"/>
      <c r="RD41" s="107"/>
      <c r="RE41" s="107"/>
      <c r="RF41" s="107"/>
      <c r="RG41" s="107"/>
      <c r="RH41" s="104"/>
      <c r="RI41" s="105"/>
      <c r="RJ41" s="106"/>
      <c r="RK41" s="107"/>
      <c r="RL41" s="107"/>
      <c r="RM41" s="107"/>
      <c r="RN41" s="107"/>
      <c r="RO41" s="107"/>
      <c r="RP41" s="104"/>
      <c r="RQ41" s="105"/>
      <c r="RR41" s="106"/>
      <c r="RS41" s="107"/>
      <c r="RT41" s="107"/>
      <c r="RU41" s="107"/>
      <c r="RV41" s="107"/>
      <c r="RW41" s="107"/>
      <c r="RX41" s="104"/>
      <c r="RY41" s="105"/>
      <c r="RZ41" s="106"/>
      <c r="SA41" s="107"/>
      <c r="SB41" s="107"/>
      <c r="SC41" s="107"/>
      <c r="SD41" s="107"/>
      <c r="SE41" s="107"/>
      <c r="SF41" s="104"/>
      <c r="SG41" s="105"/>
      <c r="SH41" s="106"/>
      <c r="SI41" s="107"/>
      <c r="SJ41" s="107"/>
      <c r="SK41" s="107"/>
      <c r="SL41" s="107"/>
      <c r="SM41" s="107"/>
      <c r="SN41" s="104"/>
      <c r="SO41" s="105"/>
      <c r="SP41" s="106"/>
      <c r="SQ41" s="107"/>
      <c r="SR41" s="107"/>
      <c r="SS41" s="107"/>
      <c r="ST41" s="107"/>
      <c r="SU41" s="107"/>
      <c r="SV41" s="104"/>
      <c r="SW41" s="105"/>
      <c r="SX41" s="106"/>
      <c r="SY41" s="107"/>
      <c r="SZ41" s="107"/>
      <c r="TA41" s="107"/>
      <c r="TB41" s="107"/>
      <c r="TC41" s="107"/>
      <c r="TD41" s="104"/>
      <c r="TE41" s="105"/>
      <c r="TF41" s="106"/>
      <c r="TG41" s="107"/>
      <c r="TH41" s="107"/>
      <c r="TI41" s="107"/>
      <c r="TJ41" s="107"/>
      <c r="TK41" s="107"/>
      <c r="TL41" s="104"/>
      <c r="TM41" s="105"/>
      <c r="TN41" s="130"/>
      <c r="TO41" s="107"/>
      <c r="TP41" s="107"/>
      <c r="TQ41" s="107"/>
      <c r="TR41" s="107"/>
      <c r="TS41" s="107"/>
      <c r="TT41" s="104"/>
      <c r="TU41" s="105"/>
      <c r="TV41" s="106"/>
      <c r="TW41" s="107"/>
      <c r="TX41" s="107"/>
      <c r="TY41" s="107"/>
      <c r="TZ41" s="107"/>
      <c r="UA41" s="107"/>
      <c r="UB41" s="104"/>
      <c r="UC41" s="105"/>
      <c r="UD41" s="106"/>
      <c r="UE41" s="107"/>
      <c r="UF41" s="107"/>
      <c r="UG41" s="107"/>
      <c r="UH41" s="107"/>
      <c r="UI41" s="107"/>
      <c r="UJ41" s="104"/>
      <c r="UK41" s="105"/>
      <c r="UL41" s="106"/>
      <c r="UM41" s="107"/>
      <c r="UN41" s="107"/>
      <c r="UO41" s="107"/>
      <c r="UP41" s="107"/>
      <c r="UQ41" s="107"/>
      <c r="UR41" s="107"/>
      <c r="US41" s="104"/>
      <c r="UT41" s="105"/>
      <c r="UU41" s="106"/>
      <c r="UV41" s="107"/>
      <c r="UW41" s="107"/>
      <c r="UX41" s="107"/>
      <c r="UY41" s="107"/>
      <c r="UZ41" s="107"/>
      <c r="VA41" s="104"/>
      <c r="VB41" s="105"/>
      <c r="VC41" s="106"/>
      <c r="VD41" s="107"/>
      <c r="VE41" s="107"/>
      <c r="VF41" s="107"/>
      <c r="VG41" s="107"/>
      <c r="VH41" s="107"/>
      <c r="VI41" s="104"/>
      <c r="VJ41" s="105"/>
      <c r="VK41" s="48"/>
      <c r="VL41" s="49"/>
      <c r="VM41" s="49"/>
      <c r="VN41" s="49"/>
      <c r="VO41" s="49"/>
      <c r="VP41" s="49"/>
      <c r="VQ41" s="67"/>
      <c r="VR41" s="68"/>
      <c r="VS41" s="106"/>
      <c r="VT41" s="107"/>
      <c r="VU41" s="107"/>
      <c r="VV41" s="107"/>
      <c r="VW41" s="107"/>
      <c r="VX41" s="107"/>
      <c r="VY41" s="104"/>
      <c r="VZ41" s="105"/>
      <c r="WA41" s="63"/>
      <c r="WB41" s="64"/>
      <c r="WC41" s="64"/>
      <c r="WD41" s="64"/>
      <c r="WE41" s="64"/>
      <c r="WF41" s="64"/>
      <c r="WG41" s="67"/>
      <c r="WH41" s="68"/>
      <c r="WI41" s="106"/>
      <c r="WJ41" s="107"/>
      <c r="WK41" s="107"/>
      <c r="WL41" s="107"/>
      <c r="WM41" s="107"/>
      <c r="WN41" s="107"/>
      <c r="WO41" s="104"/>
      <c r="WP41" s="105"/>
      <c r="WQ41" s="48"/>
      <c r="WR41" s="49"/>
      <c r="WS41" s="49"/>
      <c r="WT41" s="49"/>
      <c r="WU41" s="49"/>
      <c r="WV41" s="49"/>
      <c r="WW41" s="49"/>
      <c r="WX41" s="67"/>
      <c r="WY41" s="68"/>
      <c r="WZ41" s="48"/>
      <c r="XA41" s="49"/>
      <c r="XB41" s="49"/>
      <c r="XC41" s="49"/>
      <c r="XD41" s="49"/>
      <c r="XE41" s="49"/>
      <c r="XF41" s="49"/>
      <c r="XG41" s="67"/>
      <c r="XH41" s="68"/>
      <c r="XI41" s="48"/>
      <c r="XJ41" s="49"/>
      <c r="XK41" s="49"/>
      <c r="XL41" s="49"/>
      <c r="XM41" s="49"/>
      <c r="XN41" s="49"/>
      <c r="XO41" s="49"/>
      <c r="XP41" s="67"/>
      <c r="XQ41" s="68"/>
      <c r="XR41" s="48"/>
      <c r="XS41" s="49"/>
      <c r="XT41" s="49"/>
      <c r="XU41" s="49"/>
      <c r="XV41" s="49"/>
      <c r="XW41" s="49"/>
      <c r="XX41" s="49"/>
      <c r="XY41" s="67"/>
      <c r="XZ41" s="68"/>
      <c r="YA41" s="48"/>
      <c r="YB41" s="49"/>
      <c r="YC41" s="49"/>
      <c r="YD41" s="49"/>
      <c r="YE41" s="49"/>
      <c r="YF41" s="49"/>
      <c r="YG41" s="49"/>
      <c r="YH41" s="67"/>
      <c r="YI41" s="68"/>
      <c r="YJ41" s="48"/>
      <c r="YK41" s="49"/>
      <c r="YL41" s="49"/>
      <c r="YM41" s="49"/>
      <c r="YN41" s="49"/>
      <c r="YO41" s="49"/>
      <c r="YP41" s="49"/>
      <c r="YQ41" s="67"/>
      <c r="YR41" s="68"/>
      <c r="YS41" s="48"/>
      <c r="YT41" s="49"/>
      <c r="YU41" s="49"/>
      <c r="YV41" s="49"/>
      <c r="YW41" s="49"/>
      <c r="YX41" s="49"/>
      <c r="YY41" s="67"/>
      <c r="YZ41" s="68"/>
      <c r="ZA41" s="48"/>
      <c r="ZB41" s="49"/>
      <c r="ZC41" s="49"/>
      <c r="ZD41" s="49"/>
      <c r="ZE41" s="49"/>
      <c r="ZF41" s="49"/>
      <c r="ZG41" s="67"/>
      <c r="ZH41" s="68"/>
      <c r="ZI41" s="48"/>
      <c r="ZJ41" s="49"/>
      <c r="ZK41" s="49"/>
      <c r="ZL41" s="49"/>
      <c r="ZM41" s="49"/>
      <c r="ZN41" s="24"/>
      <c r="ZO41" s="67"/>
      <c r="ZP41" s="68"/>
      <c r="ZQ41" s="48"/>
      <c r="ZR41" s="49"/>
      <c r="ZS41" s="49"/>
      <c r="ZT41" s="49"/>
      <c r="ZU41" s="49"/>
      <c r="ZV41" s="49"/>
      <c r="ZW41" s="49"/>
      <c r="ZX41" s="67"/>
      <c r="ZY41" s="70"/>
      <c r="ZZ41" s="48"/>
      <c r="AAA41" s="49"/>
      <c r="AAB41" s="49"/>
      <c r="AAC41" s="49"/>
      <c r="AAD41" s="49"/>
      <c r="AAE41" s="49"/>
      <c r="AAF41" s="49"/>
      <c r="AAG41" s="67"/>
      <c r="AAH41" s="68"/>
      <c r="AAI41" s="48"/>
      <c r="AAJ41" s="49"/>
      <c r="AAK41" s="49"/>
      <c r="AAL41" s="49"/>
      <c r="AAM41" s="49"/>
      <c r="AAN41" s="49"/>
      <c r="AAO41" s="67"/>
      <c r="AAP41" s="68"/>
      <c r="AAQ41" s="48"/>
      <c r="AAR41" s="49"/>
      <c r="AAS41" s="49"/>
      <c r="AAT41" s="49"/>
      <c r="AAU41" s="49"/>
      <c r="AAV41" s="49"/>
      <c r="AAW41" s="67"/>
      <c r="AAX41" s="68"/>
      <c r="AAY41" s="48"/>
      <c r="AAZ41" s="49"/>
      <c r="ABA41" s="49"/>
      <c r="ABB41" s="49"/>
      <c r="ABC41" s="49"/>
      <c r="ABD41" s="49"/>
      <c r="ABE41" s="67"/>
      <c r="ABF41" s="68"/>
      <c r="ABG41" s="48"/>
      <c r="ABH41" s="49"/>
      <c r="ABI41" s="49"/>
      <c r="ABJ41" s="49"/>
      <c r="ABK41" s="49"/>
      <c r="ABL41" s="49"/>
      <c r="ABM41" s="67"/>
      <c r="ABN41" s="68"/>
      <c r="ABO41" s="48"/>
      <c r="ABP41" s="49"/>
      <c r="ABQ41" s="49"/>
      <c r="ABR41" s="49"/>
      <c r="ABS41" s="49"/>
      <c r="ABT41" s="49"/>
      <c r="ABU41" s="67"/>
      <c r="ABV41" s="68"/>
      <c r="ABW41" s="48"/>
      <c r="ABX41" s="49"/>
      <c r="ABY41" s="49"/>
      <c r="ABZ41" s="49"/>
      <c r="ACA41" s="49"/>
      <c r="ACB41" s="49"/>
      <c r="ACC41" s="67"/>
      <c r="ACD41" s="68"/>
      <c r="ACE41" s="24"/>
      <c r="ACF41" s="49"/>
      <c r="ACG41" s="49"/>
      <c r="ACH41" s="49"/>
      <c r="ACI41" s="49"/>
      <c r="ACJ41" s="49"/>
      <c r="ACK41" s="67"/>
      <c r="ACL41" s="68"/>
      <c r="ACM41" s="48"/>
      <c r="ACN41" s="49"/>
      <c r="ACO41" s="49"/>
      <c r="ACP41" s="49"/>
      <c r="ACQ41" s="49"/>
      <c r="ACR41" s="49"/>
      <c r="ACS41" s="67"/>
      <c r="ACT41" s="68"/>
      <c r="ACU41" s="48"/>
      <c r="ACV41" s="49"/>
      <c r="ACW41" s="49"/>
      <c r="ACX41" s="49"/>
      <c r="ACY41" s="49"/>
      <c r="ACZ41" s="49"/>
      <c r="ADA41" s="67"/>
      <c r="ADB41" s="68"/>
      <c r="ADC41" s="48"/>
      <c r="ADD41" s="49"/>
      <c r="ADE41" s="49"/>
      <c r="ADF41" s="49"/>
      <c r="ADG41" s="49"/>
      <c r="ADH41" s="49"/>
      <c r="ADI41" s="67"/>
      <c r="ADJ41" s="68"/>
      <c r="ADK41" s="48"/>
      <c r="ADL41" s="49"/>
      <c r="ADM41" s="49"/>
      <c r="ADN41" s="49"/>
      <c r="ADO41" s="49"/>
      <c r="ADP41" s="49"/>
      <c r="ADQ41" s="67"/>
      <c r="ADR41" s="68"/>
      <c r="ADS41" s="48"/>
      <c r="ADT41" s="49"/>
      <c r="ADU41" s="49"/>
      <c r="ADV41" s="49"/>
      <c r="ADW41" s="49"/>
      <c r="ADX41" s="49"/>
      <c r="ADY41" s="67"/>
      <c r="ADZ41" s="68"/>
      <c r="AEA41" s="48"/>
      <c r="AEB41" s="49"/>
      <c r="AEC41" s="49"/>
      <c r="AED41" s="49"/>
      <c r="AEE41" s="49"/>
      <c r="AEF41" s="49"/>
      <c r="AEG41" s="67"/>
      <c r="AEH41" s="68"/>
      <c r="AEI41" s="48"/>
      <c r="AEJ41" s="49"/>
      <c r="AEK41" s="49"/>
      <c r="AEL41" s="49"/>
      <c r="AEM41" s="49"/>
      <c r="AEN41" s="49"/>
      <c r="AEO41" s="67"/>
      <c r="AEP41" s="68"/>
      <c r="AEQ41" s="48"/>
      <c r="AER41" s="49"/>
      <c r="AES41" s="49"/>
      <c r="AET41" s="49"/>
      <c r="AEU41" s="49"/>
      <c r="AEV41" s="49"/>
      <c r="AEW41" s="67"/>
      <c r="AEX41" s="68"/>
      <c r="AEY41" s="48"/>
      <c r="AEZ41" s="49"/>
      <c r="AFA41" s="49"/>
      <c r="AFB41" s="49"/>
      <c r="AFC41" s="49"/>
      <c r="AFD41" s="49"/>
      <c r="AFE41" s="67"/>
      <c r="AFF41" s="68"/>
      <c r="AFG41" s="48"/>
      <c r="AFH41" s="49"/>
      <c r="AFI41" s="49"/>
      <c r="AFJ41" s="49"/>
      <c r="AFK41" s="49"/>
      <c r="AFL41" s="49"/>
      <c r="AFM41" s="67"/>
      <c r="AFN41" s="68"/>
      <c r="AFO41" s="48"/>
      <c r="AFP41" s="49"/>
      <c r="AFQ41" s="49"/>
      <c r="AFR41" s="49"/>
      <c r="AFS41" s="49"/>
      <c r="AFT41" s="49"/>
      <c r="AFU41" s="67"/>
      <c r="AFV41" s="68"/>
      <c r="AFW41" s="48"/>
      <c r="AFX41" s="49"/>
      <c r="AFY41" s="49"/>
      <c r="AFZ41" s="49"/>
      <c r="AGA41" s="49"/>
      <c r="AGB41" s="49"/>
      <c r="AGC41" s="67"/>
      <c r="AGD41" s="68"/>
      <c r="AGE41" s="48"/>
      <c r="AGF41" s="49"/>
      <c r="AGG41" s="49"/>
      <c r="AGH41" s="49"/>
      <c r="AGI41" s="49"/>
      <c r="AGJ41" s="49"/>
      <c r="AGK41" s="67"/>
      <c r="AGL41" s="68"/>
      <c r="AGM41" s="48"/>
      <c r="AGN41" s="49"/>
      <c r="AGO41" s="49"/>
      <c r="AGP41" s="49"/>
      <c r="AGQ41" s="49"/>
      <c r="AGR41" s="49"/>
      <c r="AGS41" s="49"/>
      <c r="AGT41" s="67"/>
      <c r="AGU41" s="68"/>
      <c r="AGV41" s="48"/>
      <c r="AGW41" s="49"/>
      <c r="AGX41" s="49"/>
      <c r="AGY41" s="49"/>
      <c r="AGZ41" s="49"/>
      <c r="AHA41" s="49"/>
      <c r="AHB41" s="67"/>
      <c r="AHC41" s="68"/>
      <c r="AHD41" s="48"/>
      <c r="AHE41" s="49"/>
      <c r="AHF41" s="49"/>
      <c r="AHG41" s="49"/>
      <c r="AHH41" s="49"/>
      <c r="AHI41" s="49"/>
      <c r="AHJ41" s="67"/>
      <c r="AHK41" s="68"/>
      <c r="AHL41" s="48"/>
      <c r="AHM41" s="49"/>
      <c r="AHN41" s="49"/>
      <c r="AHO41" s="49"/>
      <c r="AHP41" s="49"/>
      <c r="AHQ41" s="49"/>
      <c r="AHR41" s="67"/>
      <c r="AHS41" s="68"/>
      <c r="AHT41" s="48"/>
      <c r="AHU41" s="49"/>
      <c r="AHV41" s="49"/>
      <c r="AHW41" s="49"/>
      <c r="AHX41" s="49"/>
      <c r="AHY41" s="49"/>
      <c r="AHZ41" s="67"/>
      <c r="AIA41" s="68"/>
      <c r="AIB41" s="48"/>
      <c r="AIC41" s="49"/>
      <c r="AID41" s="49"/>
      <c r="AIE41" s="49"/>
      <c r="AIF41" s="49"/>
      <c r="AIG41" s="49"/>
      <c r="AIH41" s="67"/>
      <c r="AII41" s="68"/>
      <c r="AIJ41" s="48"/>
      <c r="AIK41" s="49"/>
      <c r="AIL41" s="49"/>
      <c r="AIM41" s="49"/>
      <c r="AIN41" s="49"/>
      <c r="AIO41" s="49"/>
      <c r="AIP41" s="67"/>
      <c r="AIQ41" s="68"/>
      <c r="AIR41" s="48"/>
      <c r="AIS41" s="49"/>
      <c r="AIT41" s="49"/>
      <c r="AIU41" s="49"/>
      <c r="AIV41" s="49"/>
      <c r="AIW41" s="49"/>
      <c r="AIX41" s="67"/>
      <c r="AIY41" s="68"/>
      <c r="AIZ41" s="48"/>
      <c r="AJA41" s="49"/>
      <c r="AJB41" s="49"/>
      <c r="AJC41" s="49"/>
      <c r="AJD41" s="49"/>
      <c r="AJE41" s="49"/>
      <c r="AJF41" s="67"/>
      <c r="AJG41" s="68"/>
      <c r="AJH41" s="48"/>
      <c r="AJI41" s="49"/>
      <c r="AJJ41" s="49"/>
      <c r="AJK41" s="49"/>
      <c r="AJL41" s="49"/>
      <c r="AJM41" s="49"/>
      <c r="AJN41" s="42"/>
      <c r="AJO41" s="43"/>
      <c r="AJP41" s="48"/>
      <c r="AJQ41" s="49"/>
      <c r="AJR41" s="49"/>
      <c r="AJS41" s="49"/>
      <c r="AJT41" s="49"/>
      <c r="AJU41" s="49"/>
      <c r="AJV41" s="42"/>
      <c r="AJW41" s="43"/>
      <c r="AJX41" s="48"/>
      <c r="AJY41" s="49"/>
      <c r="AJZ41" s="49"/>
      <c r="AKA41" s="49"/>
      <c r="AKB41" s="49"/>
      <c r="AKC41" s="49"/>
      <c r="AKD41" s="67"/>
      <c r="AKE41" s="68"/>
      <c r="AKF41" s="48"/>
      <c r="AKG41" s="49"/>
      <c r="AKH41" s="49"/>
      <c r="AKI41" s="49"/>
      <c r="AKJ41" s="49"/>
      <c r="AKK41" s="49"/>
      <c r="AKL41" s="67"/>
      <c r="AKM41" s="184"/>
      <c r="AKN41" s="195"/>
      <c r="AKO41" s="49"/>
      <c r="AKP41" s="49"/>
      <c r="AKQ41" s="49"/>
      <c r="AKR41" s="49"/>
      <c r="AKS41" s="49"/>
      <c r="AKT41" s="67"/>
      <c r="AKU41" s="184"/>
      <c r="AKV41" s="48"/>
      <c r="AKW41" s="49"/>
      <c r="AKX41" s="49"/>
      <c r="AKY41" s="49"/>
      <c r="AKZ41" s="49"/>
      <c r="ALA41" s="49"/>
      <c r="ALB41" s="67"/>
      <c r="ALC41" s="68"/>
      <c r="ALD41" s="48"/>
      <c r="ALE41" s="49"/>
      <c r="ALF41" s="49"/>
      <c r="ALG41" s="49"/>
      <c r="ALH41" s="49"/>
      <c r="ALI41" s="49"/>
      <c r="ALJ41" s="67"/>
      <c r="ALK41" s="68"/>
      <c r="ALL41" s="48"/>
      <c r="ALM41" s="49"/>
      <c r="ALN41" s="49"/>
      <c r="ALO41" s="49"/>
      <c r="ALP41" s="49"/>
      <c r="ALQ41" s="49"/>
      <c r="ALR41" s="67"/>
      <c r="ALS41" s="68"/>
      <c r="ALT41" s="48"/>
      <c r="ALU41" s="49"/>
      <c r="ALV41" s="49"/>
      <c r="ALW41" s="49"/>
      <c r="ALX41" s="49"/>
      <c r="ALY41" s="49"/>
      <c r="ALZ41" s="67"/>
      <c r="AMA41" s="68"/>
      <c r="AMB41" s="24"/>
      <c r="AMC41" s="49"/>
      <c r="AMD41" s="49"/>
      <c r="AME41" s="49"/>
      <c r="AMF41" s="49"/>
      <c r="AMG41" s="49"/>
      <c r="AMH41" s="67"/>
      <c r="AMI41" s="68"/>
      <c r="AMJ41" s="48"/>
      <c r="AMK41" s="49"/>
      <c r="AML41" s="49"/>
      <c r="AMM41" s="49"/>
      <c r="AMN41" s="49"/>
      <c r="AMO41" s="49"/>
      <c r="AMP41" s="67"/>
      <c r="AMQ41" s="68"/>
      <c r="AMR41" s="48"/>
      <c r="AMS41" s="49"/>
      <c r="AMT41" s="49"/>
      <c r="AMU41" s="49"/>
      <c r="AMV41" s="49"/>
      <c r="AMW41" s="49"/>
      <c r="AMX41" s="67"/>
      <c r="AMY41" s="68"/>
      <c r="AMZ41" s="48"/>
      <c r="ANA41" s="49"/>
      <c r="ANB41" s="49"/>
      <c r="ANC41" s="49"/>
      <c r="AND41" s="49"/>
      <c r="ANE41" s="49"/>
      <c r="ANF41" s="67"/>
      <c r="ANG41" s="68"/>
      <c r="ANH41" s="48"/>
      <c r="ANI41" s="49"/>
      <c r="ANJ41" s="49"/>
      <c r="ANK41" s="49"/>
      <c r="ANL41" s="49"/>
      <c r="ANM41" s="49"/>
      <c r="ANN41" s="67"/>
      <c r="ANO41" s="68"/>
      <c r="ANP41" s="48"/>
      <c r="ANQ41" s="49"/>
      <c r="ANR41" s="49"/>
      <c r="ANS41" s="49"/>
      <c r="ANT41" s="49"/>
      <c r="ANU41" s="49"/>
      <c r="ANV41" s="67"/>
      <c r="ANW41" s="68"/>
      <c r="ANX41" s="82"/>
      <c r="ANY41" s="83"/>
      <c r="ANZ41" s="83"/>
      <c r="AOA41" s="83"/>
      <c r="AOB41" s="83"/>
      <c r="AOC41" s="83"/>
      <c r="AOD41" s="67"/>
      <c r="AOE41" s="68"/>
      <c r="AOF41" s="48"/>
      <c r="AOG41" s="49"/>
      <c r="AOH41" s="49"/>
      <c r="AOI41" s="49"/>
      <c r="AOJ41" s="49"/>
      <c r="AOK41" s="49"/>
      <c r="AOL41" s="67"/>
      <c r="AOM41" s="68"/>
      <c r="AON41" s="48"/>
      <c r="AOO41" s="49"/>
      <c r="AOP41" s="49"/>
      <c r="AOQ41" s="49"/>
      <c r="AOR41" s="49"/>
      <c r="AOS41" s="49"/>
      <c r="AOT41" s="67"/>
      <c r="AOU41" s="68"/>
      <c r="AOV41" s="48"/>
      <c r="AOW41" s="49"/>
      <c r="AOX41" s="49"/>
      <c r="AOY41" s="49"/>
      <c r="AOZ41" s="49"/>
      <c r="APA41" s="49"/>
      <c r="APB41" s="67"/>
      <c r="APC41" s="68"/>
      <c r="APD41" s="48"/>
      <c r="APE41" s="49"/>
      <c r="APF41" s="49"/>
      <c r="APG41" s="49"/>
      <c r="APH41" s="49"/>
      <c r="API41" s="49"/>
      <c r="APJ41" s="67"/>
      <c r="APK41" s="68"/>
      <c r="APL41" s="48"/>
      <c r="APM41" s="49"/>
      <c r="APN41" s="49"/>
      <c r="APO41" s="49"/>
      <c r="APP41" s="49"/>
      <c r="APQ41" s="49"/>
      <c r="APR41" s="67"/>
      <c r="APS41" s="68"/>
      <c r="APT41" s="48"/>
      <c r="APU41" s="49"/>
      <c r="APV41" s="49"/>
      <c r="APW41" s="49"/>
      <c r="APX41" s="49"/>
      <c r="APY41" s="49"/>
      <c r="APZ41" s="67"/>
      <c r="AQA41" s="68"/>
      <c r="AQB41" s="48"/>
      <c r="AQC41" s="49"/>
      <c r="AQD41" s="49"/>
      <c r="AQE41" s="49"/>
      <c r="AQF41" s="49"/>
      <c r="AQG41" s="49"/>
      <c r="AQH41" s="67"/>
      <c r="AQI41" s="68"/>
      <c r="AQJ41" s="48"/>
      <c r="AQK41" s="49"/>
      <c r="AQL41" s="49"/>
      <c r="AQM41" s="49"/>
      <c r="AQN41" s="49"/>
      <c r="AQO41" s="49"/>
      <c r="AQP41" s="67"/>
      <c r="AQQ41" s="68"/>
      <c r="AQR41" s="48"/>
      <c r="AQS41" s="49"/>
      <c r="AQT41" s="49"/>
      <c r="AQU41" s="49"/>
      <c r="AQV41" s="49"/>
      <c r="AQW41" s="49"/>
      <c r="AQX41" s="67"/>
      <c r="AQY41" s="68"/>
      <c r="AQZ41" s="48"/>
      <c r="ARA41" s="49"/>
      <c r="ARB41" s="49"/>
      <c r="ARC41" s="49"/>
      <c r="ARD41" s="49"/>
      <c r="ARE41" s="49"/>
      <c r="ARF41" s="67"/>
      <c r="ARG41" s="68"/>
      <c r="ARH41" s="48"/>
      <c r="ARI41" s="49"/>
      <c r="ARJ41" s="49"/>
      <c r="ARK41" s="49"/>
      <c r="ARL41" s="49"/>
      <c r="ARM41" s="49"/>
      <c r="ARN41" s="67"/>
      <c r="ARO41" s="68"/>
      <c r="ARP41" s="48"/>
      <c r="ARQ41" s="49"/>
      <c r="ARR41" s="49"/>
      <c r="ARS41" s="49"/>
      <c r="ART41" s="49"/>
      <c r="ARU41" s="49"/>
      <c r="ARV41" s="67"/>
      <c r="ARW41" s="68"/>
      <c r="ARX41" s="48"/>
      <c r="ARY41" s="49"/>
      <c r="ARZ41" s="49"/>
      <c r="ASA41" s="49"/>
      <c r="ASB41" s="49"/>
      <c r="ASC41" s="49"/>
      <c r="ASD41" s="67"/>
      <c r="ASE41" s="68"/>
      <c r="ASF41" s="48"/>
      <c r="ASG41" s="49"/>
      <c r="ASH41" s="49"/>
      <c r="ASI41" s="49"/>
      <c r="ASJ41" s="49"/>
      <c r="ASK41" s="49"/>
      <c r="ASL41" s="67"/>
      <c r="ASM41" s="68"/>
      <c r="ASN41" s="48"/>
      <c r="ASO41" s="49"/>
      <c r="ASP41" s="49"/>
      <c r="ASQ41" s="49"/>
      <c r="ASR41" s="49"/>
      <c r="ASS41" s="49"/>
      <c r="AST41" s="67"/>
      <c r="ASU41" s="68"/>
      <c r="ASV41" s="48"/>
      <c r="ASW41" s="49"/>
      <c r="ASX41" s="49"/>
      <c r="ASY41" s="49"/>
      <c r="ASZ41" s="49"/>
      <c r="ATA41" s="49"/>
      <c r="ATB41" s="67"/>
      <c r="ATC41" s="68"/>
      <c r="ATD41" s="48"/>
      <c r="ATE41" s="49"/>
      <c r="ATF41" s="49"/>
      <c r="ATG41" s="49"/>
      <c r="ATH41" s="49"/>
      <c r="ATI41" s="49"/>
      <c r="ATJ41" s="67"/>
      <c r="ATK41" s="68"/>
      <c r="ATL41" s="48"/>
      <c r="ATM41" s="49"/>
      <c r="ATN41" s="49"/>
      <c r="ATO41" s="49"/>
      <c r="ATP41" s="49"/>
      <c r="ATQ41" s="49"/>
      <c r="ATR41" s="67"/>
      <c r="ATS41" s="68"/>
      <c r="ATT41" s="48"/>
      <c r="ATU41" s="49"/>
      <c r="ATV41" s="49"/>
      <c r="ATW41" s="49"/>
      <c r="ATX41" s="49"/>
      <c r="ATY41" s="49"/>
      <c r="ATZ41" s="67"/>
      <c r="AUA41" s="68"/>
      <c r="AUB41" s="48"/>
      <c r="AUC41" s="49"/>
      <c r="AUD41" s="49"/>
      <c r="AUE41" s="49"/>
      <c r="AUF41" s="49"/>
      <c r="AUG41" s="49"/>
      <c r="AUH41" s="67"/>
      <c r="AUI41" s="68"/>
      <c r="AUJ41" s="48"/>
      <c r="AUK41" s="49"/>
      <c r="AUL41" s="49"/>
      <c r="AUM41" s="49"/>
      <c r="AUN41" s="49"/>
      <c r="AUO41" s="49"/>
      <c r="AUP41" s="67"/>
      <c r="AUQ41" s="68"/>
      <c r="AUR41" s="48"/>
      <c r="AUS41" s="49"/>
      <c r="AUT41" s="49"/>
      <c r="AUU41" s="49"/>
      <c r="AUV41" s="49"/>
      <c r="AUW41" s="49"/>
      <c r="AUX41" s="67"/>
      <c r="AUY41" s="68"/>
      <c r="AUZ41" s="48"/>
      <c r="AVA41" s="49"/>
      <c r="AVB41" s="49"/>
      <c r="AVC41" s="49"/>
      <c r="AVD41" s="49"/>
      <c r="AVE41" s="49"/>
      <c r="AVF41" s="67"/>
      <c r="AVG41" s="68"/>
      <c r="AVH41" s="48"/>
      <c r="AVI41" s="49"/>
      <c r="AVJ41" s="49"/>
      <c r="AVK41" s="49"/>
      <c r="AVL41" s="49"/>
      <c r="AVM41" s="49"/>
      <c r="AVN41" s="67"/>
      <c r="AVO41" s="68"/>
      <c r="AVP41" s="48"/>
      <c r="AVQ41" s="49"/>
      <c r="AVR41" s="49"/>
      <c r="AVS41" s="49"/>
      <c r="AVT41" s="49"/>
      <c r="AVU41" s="49"/>
      <c r="AVV41" s="67"/>
      <c r="AVW41" s="68"/>
      <c r="AVX41" s="48"/>
      <c r="AVY41" s="49"/>
      <c r="AVZ41" s="49"/>
      <c r="AWA41" s="49"/>
      <c r="AWB41" s="49"/>
      <c r="AWC41" s="49"/>
      <c r="AWD41" s="67"/>
      <c r="AWE41" s="68"/>
      <c r="AWF41" s="48"/>
      <c r="AWG41" s="49"/>
      <c r="AWH41" s="49"/>
      <c r="AWI41" s="49"/>
      <c r="AWJ41" s="49"/>
      <c r="AWK41" s="49"/>
      <c r="AWL41" s="67"/>
      <c r="AWM41" s="184"/>
      <c r="AWN41" s="48"/>
      <c r="AWO41" s="49"/>
      <c r="AWP41" s="49"/>
      <c r="AWQ41" s="49"/>
      <c r="AWR41" s="49"/>
      <c r="AWS41" s="49"/>
      <c r="AWT41" s="42"/>
      <c r="AWU41" s="43"/>
      <c r="AWV41" s="48"/>
      <c r="AWW41" s="49"/>
      <c r="AWX41" s="49"/>
      <c r="AWY41" s="49"/>
      <c r="AWZ41" s="49"/>
      <c r="AXA41" s="49"/>
      <c r="AXB41" s="42"/>
      <c r="AXC41" s="43"/>
      <c r="AXD41" s="48"/>
      <c r="AXE41" s="49"/>
      <c r="AXF41" s="49"/>
      <c r="AXG41" s="49"/>
      <c r="AXH41" s="49"/>
      <c r="AXI41" s="49"/>
      <c r="AXJ41" s="42"/>
      <c r="AXK41" s="43"/>
      <c r="AXL41" s="48"/>
      <c r="AXM41" s="49"/>
      <c r="AXN41" s="49"/>
      <c r="AXO41" s="49"/>
      <c r="AXP41" s="49"/>
      <c r="AXQ41" s="49"/>
      <c r="AXR41" s="42"/>
      <c r="AXS41" s="43"/>
      <c r="AXT41" s="48"/>
      <c r="AXU41" s="49"/>
      <c r="AXV41" s="49"/>
      <c r="AXW41" s="49"/>
      <c r="AXX41" s="49"/>
      <c r="AXY41" s="49"/>
      <c r="AXZ41" s="42"/>
      <c r="AYA41" s="43"/>
      <c r="AYB41" s="48"/>
      <c r="AYC41" s="49"/>
      <c r="AYD41" s="49"/>
      <c r="AYE41" s="49"/>
      <c r="AYF41" s="49"/>
      <c r="AYG41" s="49"/>
      <c r="AYH41" s="42"/>
      <c r="AYI41" s="43"/>
      <c r="AYJ41" s="48"/>
      <c r="AYK41" s="49"/>
      <c r="AYL41" s="49"/>
      <c r="AYM41" s="49"/>
      <c r="AYN41" s="49"/>
      <c r="AYO41" s="49"/>
      <c r="AYP41" s="42"/>
      <c r="AYQ41" s="43"/>
      <c r="AYR41" s="48"/>
      <c r="AYS41" s="49"/>
      <c r="AYT41" s="49"/>
      <c r="AYU41" s="49"/>
      <c r="AYV41" s="49"/>
      <c r="AYW41" s="49"/>
      <c r="AYX41" s="42"/>
      <c r="AYY41" s="43"/>
      <c r="AYZ41" s="48"/>
      <c r="AZA41" s="49"/>
      <c r="AZB41" s="49"/>
      <c r="AZC41" s="49"/>
      <c r="AZD41" s="49"/>
      <c r="AZE41" s="49"/>
      <c r="AZF41" s="42"/>
      <c r="AZG41" s="43"/>
      <c r="AZH41" s="48"/>
      <c r="AZI41" s="49"/>
      <c r="AZJ41" s="49"/>
      <c r="AZK41" s="49"/>
      <c r="AZL41" s="49"/>
      <c r="AZM41" s="49"/>
      <c r="AZN41" s="42"/>
      <c r="AZO41" s="43"/>
      <c r="AZP41" s="48"/>
      <c r="AZQ41" s="49"/>
      <c r="AZR41" s="49"/>
      <c r="AZS41" s="49"/>
      <c r="AZT41" s="49"/>
      <c r="AZU41" s="49"/>
      <c r="AZV41" s="42"/>
      <c r="AZW41" s="43"/>
      <c r="AZX41" s="82"/>
      <c r="AZY41" s="83"/>
      <c r="AZZ41" s="83"/>
      <c r="BAA41" s="83"/>
      <c r="BAB41" s="83"/>
      <c r="BAC41" s="83"/>
      <c r="BAD41" s="42"/>
      <c r="BAE41" s="43"/>
      <c r="BAF41" s="48"/>
      <c r="BAG41" s="49"/>
      <c r="BAH41" s="49"/>
      <c r="BAI41" s="49"/>
      <c r="BAJ41" s="49"/>
      <c r="BAK41" s="49"/>
      <c r="BAL41" s="42"/>
      <c r="BAM41" s="43"/>
      <c r="BAN41" s="48"/>
      <c r="BAO41" s="49"/>
      <c r="BAP41" s="49"/>
      <c r="BAQ41" s="49"/>
      <c r="BAR41" s="49"/>
      <c r="BAS41" s="49"/>
      <c r="BAT41" s="42"/>
      <c r="BAU41" s="43"/>
      <c r="BAV41" s="48"/>
      <c r="BAW41" s="49"/>
      <c r="BAX41" s="49"/>
      <c r="BAY41" s="49"/>
      <c r="BAZ41" s="49"/>
      <c r="BBA41" s="49"/>
      <c r="BBB41" s="42"/>
      <c r="BBC41" s="43"/>
      <c r="BBD41" s="48"/>
      <c r="BBE41" s="49"/>
      <c r="BBF41" s="49"/>
      <c r="BBG41" s="49"/>
      <c r="BBH41" s="49"/>
      <c r="BBI41" s="49"/>
      <c r="BBJ41" s="42"/>
      <c r="BBK41" s="43"/>
      <c r="BBL41" s="48"/>
      <c r="BBM41" s="49"/>
      <c r="BBN41" s="49"/>
      <c r="BBO41" s="49"/>
      <c r="BBP41" s="49"/>
      <c r="BBQ41" s="49"/>
      <c r="BBR41" s="42"/>
      <c r="BBS41" s="43"/>
      <c r="BBT41" s="48"/>
      <c r="BBU41" s="49"/>
      <c r="BBV41" s="49"/>
      <c r="BBW41" s="49"/>
      <c r="BBX41" s="49"/>
      <c r="BBY41" s="49"/>
      <c r="BBZ41" s="42"/>
      <c r="BCA41" s="43"/>
      <c r="BCB41" s="48"/>
      <c r="BCC41" s="49"/>
      <c r="BCD41" s="49"/>
      <c r="BCE41" s="49"/>
      <c r="BCF41" s="49"/>
      <c r="BCG41" s="49"/>
      <c r="BCH41" s="42"/>
      <c r="BCI41" s="43"/>
      <c r="BCJ41" s="48"/>
      <c r="BCK41" s="49"/>
      <c r="BCL41" s="49"/>
      <c r="BCM41" s="49"/>
      <c r="BCN41" s="49"/>
      <c r="BCO41" s="49"/>
      <c r="BCP41" s="42"/>
      <c r="BCQ41" s="43"/>
      <c r="BCR41" s="48"/>
      <c r="BCS41" s="49"/>
      <c r="BCT41" s="49"/>
      <c r="BCU41" s="49"/>
      <c r="BCV41" s="49"/>
      <c r="BCW41" s="49"/>
      <c r="BCX41" s="42"/>
      <c r="BCY41" s="43"/>
      <c r="BCZ41" s="48"/>
      <c r="BDA41" s="49"/>
      <c r="BDB41" s="49"/>
      <c r="BDC41" s="49"/>
      <c r="BDD41" s="49"/>
      <c r="BDE41" s="49"/>
      <c r="BDF41" s="42"/>
      <c r="BDG41" s="43"/>
      <c r="BDH41" s="48"/>
      <c r="BDI41" s="49"/>
      <c r="BDJ41" s="49"/>
      <c r="BDK41" s="49"/>
      <c r="BDL41" s="49"/>
      <c r="BDM41" s="49"/>
      <c r="BDN41" s="42"/>
      <c r="BDO41" s="43"/>
      <c r="BDP41" s="48"/>
      <c r="BDQ41" s="49"/>
      <c r="BDR41" s="49"/>
      <c r="BDS41" s="49"/>
      <c r="BDT41" s="49"/>
      <c r="BDU41" s="49"/>
      <c r="BDV41" s="42"/>
      <c r="BDW41" s="43"/>
      <c r="BDX41" s="48"/>
      <c r="BDY41" s="49"/>
      <c r="BDZ41" s="49"/>
      <c r="BEA41" s="49"/>
      <c r="BEB41" s="49"/>
      <c r="BEC41" s="49"/>
      <c r="BED41" s="42"/>
      <c r="BEE41" s="43"/>
      <c r="BEF41" s="48"/>
      <c r="BEG41" s="49"/>
      <c r="BEH41" s="49"/>
      <c r="BEI41" s="49"/>
      <c r="BEJ41" s="49"/>
      <c r="BEK41" s="49"/>
      <c r="BEL41" s="42"/>
      <c r="BEM41" s="43"/>
      <c r="BEN41" s="48"/>
      <c r="BEO41" s="49"/>
      <c r="BEP41" s="49"/>
      <c r="BEQ41" s="49"/>
      <c r="BER41" s="49"/>
      <c r="BES41" s="49"/>
      <c r="BET41" s="42"/>
      <c r="BEU41" s="43"/>
      <c r="BEV41" s="82"/>
      <c r="BEW41" s="83"/>
      <c r="BEX41" s="83"/>
      <c r="BEY41" s="83"/>
      <c r="BEZ41" s="83"/>
      <c r="BFA41" s="83"/>
      <c r="BFB41" s="42"/>
      <c r="BFC41" s="43"/>
      <c r="BFD41" s="48"/>
      <c r="BFE41" s="49"/>
      <c r="BFF41" s="49"/>
      <c r="BFG41" s="49"/>
      <c r="BFH41" s="49"/>
      <c r="BFI41" s="49"/>
      <c r="BFJ41" s="42"/>
      <c r="BFK41" s="43"/>
      <c r="BFL41" s="48"/>
      <c r="BFM41" s="49"/>
      <c r="BFN41" s="49"/>
      <c r="BFO41" s="49"/>
      <c r="BFP41" s="49"/>
      <c r="BFQ41" s="49"/>
      <c r="BFR41" s="42"/>
      <c r="BFS41" s="43"/>
      <c r="BFT41" s="48"/>
      <c r="BFU41" s="49"/>
      <c r="BFV41" s="49"/>
      <c r="BFW41" s="49"/>
      <c r="BFX41" s="49"/>
      <c r="BFY41" s="49"/>
      <c r="BFZ41" s="42"/>
      <c r="BGA41" s="43"/>
      <c r="BGB41" s="48"/>
      <c r="BGC41" s="49"/>
      <c r="BGD41" s="49"/>
      <c r="BGE41" s="49"/>
      <c r="BGF41" s="49"/>
      <c r="BGG41" s="49"/>
      <c r="BGH41" s="42"/>
      <c r="BGI41" s="43"/>
      <c r="BGJ41" s="48"/>
      <c r="BGK41" s="49"/>
      <c r="BGL41" s="49"/>
      <c r="BGM41" s="49"/>
      <c r="BGN41" s="49"/>
      <c r="BGO41" s="49"/>
      <c r="BGP41" s="42"/>
      <c r="BGQ41" s="43"/>
      <c r="BGR41" s="48"/>
      <c r="BGS41" s="49"/>
      <c r="BGT41" s="49"/>
      <c r="BGU41" s="49"/>
      <c r="BGV41" s="49"/>
      <c r="BGW41" s="49"/>
      <c r="BGX41" s="42"/>
      <c r="BGY41" s="43"/>
      <c r="BGZ41" s="239"/>
      <c r="BHA41" s="1"/>
      <c r="BHB41" s="1"/>
      <c r="BHC41" s="1"/>
      <c r="BHD41" s="1"/>
      <c r="BHE41" s="1"/>
      <c r="BHF41" s="42"/>
      <c r="BHG41" s="43"/>
      <c r="BHH41" s="48"/>
      <c r="BHI41" s="49"/>
      <c r="BHJ41" s="49"/>
      <c r="BHK41" s="49"/>
      <c r="BHL41" s="49"/>
      <c r="BHM41" s="49"/>
      <c r="BHN41" s="42"/>
      <c r="BHO41" s="43"/>
      <c r="BHP41" s="48"/>
      <c r="BHQ41" s="49"/>
      <c r="BHR41" s="49"/>
      <c r="BHS41" s="49"/>
      <c r="BHT41" s="49"/>
      <c r="BHU41" s="49"/>
      <c r="BHV41" s="42"/>
      <c r="BHW41" s="43"/>
      <c r="BHX41" s="48"/>
      <c r="BHY41" s="49"/>
      <c r="BHZ41" s="49"/>
      <c r="BIA41" s="49"/>
      <c r="BIB41" s="49"/>
      <c r="BIC41" s="49"/>
      <c r="BID41" s="42"/>
      <c r="BIE41" s="43"/>
      <c r="BIF41" s="48"/>
      <c r="BIG41" s="49"/>
      <c r="BIH41" s="49"/>
      <c r="BII41" s="49"/>
      <c r="BIJ41" s="49"/>
      <c r="BIK41" s="49"/>
      <c r="BIL41" s="42"/>
      <c r="BIM41" s="43"/>
      <c r="BIN41" s="48"/>
      <c r="BIO41" s="49"/>
      <c r="BIP41" s="49"/>
      <c r="BIQ41" s="49"/>
      <c r="BIR41" s="49"/>
      <c r="BIS41" s="49"/>
      <c r="BIT41" s="42"/>
      <c r="BIU41" s="101"/>
      <c r="BIV41" s="195"/>
      <c r="BIW41" s="49"/>
      <c r="BIX41" s="49"/>
      <c r="BIY41" s="49"/>
      <c r="BIZ41" s="49"/>
      <c r="BJA41" s="49"/>
      <c r="BJB41" s="42"/>
      <c r="BJC41" s="101"/>
      <c r="BJD41" s="48"/>
      <c r="BJE41" s="49"/>
      <c r="BJF41" s="49"/>
      <c r="BJG41" s="49"/>
      <c r="BJH41" s="49"/>
      <c r="BJI41" s="49"/>
      <c r="BJJ41" s="42"/>
      <c r="BJK41" s="43"/>
      <c r="BJL41" s="48"/>
      <c r="BJM41" s="49"/>
      <c r="BJN41" s="49"/>
      <c r="BJO41" s="49"/>
      <c r="BJP41" s="49"/>
      <c r="BJQ41" s="49"/>
      <c r="BJR41" s="42"/>
      <c r="BJS41" s="43"/>
      <c r="BJT41" s="48"/>
      <c r="BJU41" s="49"/>
      <c r="BJV41" s="49"/>
      <c r="BJW41" s="49"/>
      <c r="BJX41" s="49"/>
      <c r="BJY41" s="49"/>
      <c r="BJZ41" s="42"/>
      <c r="BKA41" s="43"/>
      <c r="BKB41" s="48"/>
      <c r="BKC41" s="49"/>
      <c r="BKD41" s="49"/>
      <c r="BKE41" s="49"/>
      <c r="BKF41" s="49"/>
      <c r="BKG41" s="49"/>
      <c r="BKH41" s="67"/>
      <c r="BKI41" s="68"/>
      <c r="BKJ41" s="48"/>
      <c r="BKK41" s="49"/>
      <c r="BKL41" s="49"/>
      <c r="BKM41" s="49"/>
      <c r="BKN41" s="49"/>
      <c r="BKO41" s="49"/>
      <c r="BKP41" s="42"/>
      <c r="BKQ41" s="43"/>
      <c r="BKR41" s="48"/>
      <c r="BKS41" s="49"/>
      <c r="BKT41" s="49"/>
      <c r="BKU41" s="49"/>
      <c r="BKV41" s="49"/>
      <c r="BKW41" s="49"/>
      <c r="BKX41" s="42"/>
      <c r="BKY41" s="43"/>
      <c r="BKZ41" s="48"/>
      <c r="BLA41" s="49"/>
      <c r="BLB41" s="49"/>
      <c r="BLC41" s="49"/>
      <c r="BLD41" s="49"/>
      <c r="BLE41" s="49"/>
      <c r="BLF41" s="42"/>
      <c r="BLG41" s="43"/>
      <c r="BLH41" s="48"/>
      <c r="BLI41" s="49"/>
      <c r="BLJ41" s="49"/>
      <c r="BLK41" s="49"/>
      <c r="BLL41" s="49"/>
      <c r="BLM41" s="49"/>
      <c r="BLN41" s="42"/>
      <c r="BLO41" s="43"/>
      <c r="BLP41" s="48"/>
      <c r="BLQ41" s="49"/>
      <c r="BLR41" s="49"/>
      <c r="BLS41" s="49"/>
      <c r="BLT41" s="49"/>
      <c r="BLU41" s="49"/>
      <c r="BLV41" s="42"/>
      <c r="BLW41" s="43"/>
      <c r="BLX41" s="48"/>
      <c r="BLY41" s="49"/>
      <c r="BLZ41" s="49"/>
      <c r="BMA41" s="49"/>
      <c r="BMB41" s="49"/>
      <c r="BMC41" s="49"/>
      <c r="BMD41" s="42"/>
      <c r="BME41" s="43"/>
      <c r="BMF41" s="48"/>
      <c r="BMG41" s="49"/>
      <c r="BMH41" s="49"/>
      <c r="BMI41" s="49"/>
      <c r="BMJ41" s="49"/>
      <c r="BMK41" s="49"/>
      <c r="BML41" s="42"/>
      <c r="BMM41" s="43"/>
      <c r="BMN41" s="48"/>
      <c r="BMO41" s="49"/>
      <c r="BMP41" s="49"/>
      <c r="BMQ41" s="49"/>
      <c r="BMR41" s="49"/>
      <c r="BMS41" s="49"/>
      <c r="BMT41" s="42"/>
      <c r="BMU41" s="43"/>
      <c r="BMV41" s="48"/>
      <c r="BMW41" s="49"/>
      <c r="BMX41" s="49"/>
      <c r="BMY41" s="49"/>
      <c r="BMZ41" s="49"/>
      <c r="BNA41" s="49"/>
      <c r="BNB41" s="42"/>
      <c r="BNC41" s="43"/>
      <c r="BND41" s="48"/>
      <c r="BNE41" s="49"/>
      <c r="BNF41" s="49"/>
      <c r="BNG41" s="49"/>
      <c r="BNH41" s="49"/>
      <c r="BNI41" s="49"/>
      <c r="BNJ41" s="42"/>
      <c r="BNK41" s="43"/>
      <c r="BNL41" s="48"/>
      <c r="BNM41" s="49"/>
      <c r="BNN41" s="49"/>
      <c r="BNO41" s="49"/>
      <c r="BNP41" s="49"/>
      <c r="BNQ41" s="49"/>
      <c r="BNR41" s="42"/>
      <c r="BNS41" s="43"/>
      <c r="BNT41" s="48"/>
      <c r="BNU41" s="49"/>
      <c r="BNV41" s="49"/>
      <c r="BNW41" s="49"/>
      <c r="BNX41" s="49"/>
      <c r="BNY41" s="49"/>
      <c r="BNZ41" s="42"/>
      <c r="BOA41" s="43"/>
      <c r="BOB41" s="48"/>
      <c r="BOC41" s="49"/>
      <c r="BOD41" s="49"/>
      <c r="BOE41" s="49"/>
      <c r="BOF41" s="49"/>
      <c r="BOG41" s="49"/>
      <c r="BOH41" s="42"/>
      <c r="BOI41" s="43"/>
      <c r="BOJ41" s="48"/>
      <c r="BOK41" s="49"/>
      <c r="BOL41" s="49"/>
      <c r="BOM41" s="49"/>
      <c r="BON41" s="49"/>
      <c r="BOO41" s="49"/>
      <c r="BOP41" s="42"/>
      <c r="BOQ41" s="43"/>
      <c r="BOR41" s="48"/>
      <c r="BOS41" s="49"/>
      <c r="BOT41" s="49"/>
      <c r="BOU41" s="49"/>
      <c r="BOV41" s="49"/>
      <c r="BOW41" s="49"/>
      <c r="BOX41" s="42"/>
      <c r="BOY41" s="43"/>
      <c r="BOZ41" s="48"/>
      <c r="BPA41" s="49"/>
      <c r="BPB41" s="49"/>
      <c r="BPC41" s="49"/>
      <c r="BPD41" s="49"/>
      <c r="BPE41" s="49"/>
      <c r="BPF41" s="42"/>
      <c r="BPG41" s="43"/>
      <c r="BPH41" s="48"/>
      <c r="BPI41" s="49"/>
      <c r="BPJ41" s="49"/>
      <c r="BPK41" s="49"/>
      <c r="BPL41" s="49"/>
      <c r="BPM41" s="49"/>
      <c r="BPN41" s="42"/>
      <c r="BPO41" s="43"/>
      <c r="BPP41" s="48"/>
      <c r="BPQ41" s="49"/>
      <c r="BPR41" s="49"/>
      <c r="BPS41" s="49"/>
      <c r="BPT41" s="49"/>
      <c r="BPU41" s="49"/>
      <c r="BPV41" s="42"/>
      <c r="BPW41" s="43"/>
      <c r="BPX41" s="48"/>
      <c r="BPY41" s="49"/>
      <c r="BPZ41" s="49"/>
      <c r="BQA41" s="49"/>
      <c r="BQB41" s="49"/>
      <c r="BQC41" s="49"/>
      <c r="BQD41" s="67"/>
      <c r="BQE41" s="43"/>
      <c r="BQF41" s="48"/>
      <c r="BQG41" s="49"/>
      <c r="BQH41" s="49"/>
      <c r="BQI41" s="49"/>
      <c r="BQJ41" s="49"/>
      <c r="BQK41" s="49"/>
      <c r="BQL41" s="67"/>
      <c r="BQM41" s="43"/>
      <c r="BQN41" s="48"/>
      <c r="BQO41" s="49"/>
      <c r="BQP41" s="49"/>
      <c r="BQQ41" s="49"/>
      <c r="BQR41" s="49"/>
      <c r="BQS41" s="49"/>
      <c r="BQT41" s="67"/>
      <c r="BQU41" s="43"/>
      <c r="BQV41" s="48"/>
      <c r="BQW41" s="49"/>
      <c r="BQX41" s="49"/>
      <c r="BQY41" s="49"/>
      <c r="BQZ41" s="49"/>
      <c r="BRA41" s="49"/>
      <c r="BRB41" s="67"/>
      <c r="BRC41" s="43"/>
      <c r="BRD41" s="48"/>
      <c r="BRE41" s="49"/>
      <c r="BRF41" s="49"/>
      <c r="BRG41" s="49"/>
      <c r="BRH41" s="49"/>
      <c r="BRI41" s="49"/>
      <c r="BRJ41" s="67"/>
      <c r="BRK41" s="43"/>
      <c r="BRL41" s="48"/>
      <c r="BRM41" s="49"/>
      <c r="BRN41" s="49"/>
      <c r="BRO41" s="49"/>
      <c r="BRP41" s="49"/>
      <c r="BRQ41" s="49"/>
      <c r="BRR41" s="67"/>
      <c r="BRS41" s="68"/>
      <c r="BRT41" s="63"/>
      <c r="BRU41" s="64"/>
      <c r="BRV41" s="64"/>
      <c r="BRW41" s="64"/>
      <c r="BRX41" s="64"/>
      <c r="BRY41" s="64"/>
      <c r="BRZ41" s="67"/>
      <c r="BSA41" s="43"/>
      <c r="BSB41" s="48"/>
      <c r="BSC41" s="49"/>
      <c r="BSD41" s="49"/>
      <c r="BSE41" s="49"/>
      <c r="BSF41" s="49"/>
      <c r="BSG41" s="49"/>
      <c r="BSH41" s="67"/>
      <c r="BSI41" s="43"/>
      <c r="BSJ41" s="48"/>
      <c r="BSK41" s="49"/>
      <c r="BSL41" s="49"/>
      <c r="BSM41" s="49"/>
      <c r="BSN41" s="49"/>
      <c r="BSO41" s="49"/>
      <c r="BSP41" s="67"/>
      <c r="BSQ41" s="43"/>
      <c r="BSR41" s="48"/>
      <c r="BSS41" s="49"/>
      <c r="BST41" s="49"/>
      <c r="BSU41" s="49"/>
      <c r="BSV41" s="49"/>
      <c r="BSW41" s="49"/>
      <c r="BSX41" s="67"/>
      <c r="BSY41" s="43"/>
      <c r="BSZ41" s="48"/>
      <c r="BTA41" s="49"/>
      <c r="BTB41" s="49"/>
      <c r="BTC41" s="49"/>
      <c r="BTD41" s="49"/>
      <c r="BTE41" s="49"/>
      <c r="BTF41" s="67"/>
      <c r="BTG41" s="43"/>
      <c r="BTH41" s="48"/>
      <c r="BTI41" s="49"/>
      <c r="BTJ41" s="49"/>
      <c r="BTK41" s="49"/>
      <c r="BTL41" s="49"/>
      <c r="BTM41" s="49"/>
      <c r="BTN41" s="67"/>
      <c r="BTO41" s="68"/>
      <c r="BTP41" s="48"/>
      <c r="BTQ41" s="49"/>
      <c r="BTR41" s="49"/>
      <c r="BTS41" s="49"/>
      <c r="BTT41" s="49"/>
      <c r="BTU41" s="49"/>
      <c r="BTV41" s="67"/>
      <c r="BTW41" s="43"/>
      <c r="BTX41" s="48"/>
      <c r="BTY41" s="49"/>
      <c r="BTZ41" s="49"/>
      <c r="BUA41" s="49"/>
      <c r="BUB41" s="49"/>
      <c r="BUC41" s="49"/>
      <c r="BUD41" s="67"/>
      <c r="BUE41" s="68"/>
      <c r="BUF41" s="48"/>
      <c r="BUG41" s="49"/>
      <c r="BUH41" s="49"/>
      <c r="BUI41" s="49"/>
      <c r="BUJ41" s="49"/>
      <c r="BUK41" s="49"/>
      <c r="BUL41" s="67"/>
      <c r="BUM41" s="68"/>
      <c r="BUN41" s="48"/>
      <c r="BUO41" s="49"/>
      <c r="BUP41" s="49"/>
      <c r="BUQ41" s="49"/>
      <c r="BUR41" s="49"/>
      <c r="BUS41" s="49"/>
      <c r="BUT41" s="67"/>
      <c r="BUU41" s="68"/>
      <c r="BUV41" s="48"/>
      <c r="BUW41" s="49"/>
      <c r="BUX41" s="49"/>
      <c r="BUY41" s="49"/>
      <c r="BUZ41" s="49"/>
      <c r="BVA41" s="49"/>
      <c r="BVB41" s="67"/>
      <c r="BVC41" s="68"/>
      <c r="BVD41" s="48"/>
      <c r="BVE41" s="49"/>
      <c r="BVF41" s="49"/>
      <c r="BVG41" s="49"/>
      <c r="BVH41" s="49"/>
      <c r="BVI41" s="49"/>
      <c r="BVJ41" s="67"/>
      <c r="BVK41" s="68"/>
      <c r="BVL41" s="48"/>
      <c r="BVM41" s="49"/>
      <c r="BVN41" s="49"/>
      <c r="BVO41" s="49"/>
      <c r="BVP41" s="49"/>
      <c r="BVQ41" s="49"/>
      <c r="BVR41" s="67"/>
      <c r="BVS41" s="68"/>
      <c r="BVT41" s="48"/>
      <c r="BVU41" s="49"/>
      <c r="BVV41" s="49"/>
      <c r="BVW41" s="49"/>
      <c r="BVX41" s="49"/>
      <c r="BVY41" s="49"/>
      <c r="BVZ41" s="67"/>
      <c r="BWA41" s="68"/>
      <c r="BWB41" s="48"/>
      <c r="BWC41" s="49"/>
      <c r="BWD41" s="49"/>
      <c r="BWE41" s="49"/>
      <c r="BWF41" s="49"/>
      <c r="BWG41" s="49"/>
      <c r="BWH41" s="67"/>
      <c r="BWI41" s="68"/>
      <c r="BWJ41" s="48"/>
      <c r="BWK41" s="49"/>
      <c r="BWL41" s="49"/>
      <c r="BWM41" s="49"/>
      <c r="BWN41" s="49"/>
      <c r="BWO41" s="49"/>
      <c r="BWP41" s="67"/>
      <c r="BWQ41" s="68"/>
      <c r="BWR41" s="48"/>
      <c r="BWS41" s="49"/>
      <c r="BWT41" s="49"/>
      <c r="BWU41" s="49"/>
      <c r="BWV41" s="49"/>
      <c r="BWW41" s="49"/>
      <c r="BWX41" s="67"/>
      <c r="BWY41" s="68"/>
      <c r="BWZ41" s="48"/>
      <c r="BXA41" s="49"/>
      <c r="BXB41" s="49"/>
      <c r="BXC41" s="49"/>
      <c r="BXD41" s="49"/>
      <c r="BXE41" s="49"/>
      <c r="BXF41" s="67"/>
      <c r="BXG41" s="68"/>
      <c r="BXH41" s="48"/>
      <c r="BXI41" s="49"/>
      <c r="BXJ41" s="49"/>
      <c r="BXK41" s="49"/>
      <c r="BXL41" s="49"/>
      <c r="BXM41" s="49"/>
      <c r="BXN41" s="67"/>
      <c r="BXO41" s="68"/>
      <c r="BXP41" s="48"/>
      <c r="BXQ41" s="49"/>
      <c r="BXR41" s="49"/>
      <c r="BXS41" s="49"/>
      <c r="BXT41" s="49"/>
      <c r="BXU41" s="49"/>
      <c r="BXV41" s="67"/>
      <c r="BXW41" s="68"/>
      <c r="BXX41" s="48"/>
      <c r="BXY41" s="49"/>
      <c r="BXZ41" s="49"/>
      <c r="BYA41" s="49"/>
      <c r="BYB41" s="49"/>
      <c r="BYC41" s="49"/>
      <c r="BYD41" s="67"/>
      <c r="BYE41" s="68"/>
      <c r="BYF41" s="48"/>
      <c r="BYG41" s="49"/>
      <c r="BYH41" s="49"/>
      <c r="BYI41" s="49"/>
      <c r="BYJ41" s="49"/>
      <c r="BYK41" s="49"/>
      <c r="BYL41" s="67"/>
      <c r="BYM41" s="68"/>
      <c r="BYN41" s="48"/>
      <c r="BYO41" s="49"/>
      <c r="BYP41" s="49"/>
      <c r="BYQ41" s="49"/>
      <c r="BYR41" s="49"/>
      <c r="BYS41" s="49"/>
      <c r="BYT41" s="67"/>
      <c r="BYU41" s="68"/>
      <c r="BYV41" s="48"/>
      <c r="BYW41" s="49"/>
      <c r="BYX41" s="49"/>
      <c r="BYY41" s="49"/>
      <c r="BYZ41" s="49"/>
      <c r="BZA41" s="49"/>
      <c r="BZB41" s="67"/>
      <c r="BZC41" s="68"/>
      <c r="BZD41" s="48"/>
      <c r="BZE41" s="49"/>
      <c r="BZF41" s="49"/>
      <c r="BZG41" s="49"/>
      <c r="BZH41" s="49"/>
      <c r="BZI41" s="49"/>
      <c r="BZJ41" s="67"/>
      <c r="BZK41" s="68"/>
      <c r="BZL41" s="48"/>
      <c r="BZM41" s="49"/>
      <c r="BZN41" s="49"/>
      <c r="BZO41" s="49"/>
      <c r="BZP41" s="49"/>
      <c r="BZQ41" s="49"/>
      <c r="BZR41" s="67"/>
      <c r="BZS41" s="68"/>
      <c r="BZT41" s="48"/>
      <c r="BZU41" s="49"/>
      <c r="BZV41" s="49"/>
      <c r="BZW41" s="49"/>
      <c r="BZX41" s="49"/>
      <c r="BZY41" s="49"/>
      <c r="BZZ41" s="67"/>
      <c r="CAA41" s="68"/>
      <c r="CAB41" s="48"/>
      <c r="CAC41" s="49"/>
      <c r="CAD41" s="49"/>
      <c r="CAE41" s="49"/>
      <c r="CAF41" s="49"/>
      <c r="CAG41" s="49"/>
      <c r="CAH41" s="67"/>
      <c r="CAI41" s="68"/>
      <c r="CAJ41" s="48"/>
      <c r="CAK41" s="49"/>
      <c r="CAL41" s="49"/>
      <c r="CAM41" s="49"/>
      <c r="CAN41" s="49"/>
      <c r="CAO41" s="49"/>
      <c r="CAP41" s="67"/>
      <c r="CAQ41" s="68"/>
      <c r="CAR41" s="48"/>
      <c r="CAS41" s="49"/>
      <c r="CAT41" s="49"/>
      <c r="CAU41" s="49"/>
      <c r="CAV41" s="49"/>
      <c r="CAW41" s="49"/>
      <c r="CAX41" s="67"/>
      <c r="CAY41" s="68"/>
      <c r="CAZ41" s="48"/>
      <c r="CBA41" s="49"/>
      <c r="CBB41" s="49"/>
      <c r="CBC41" s="49"/>
      <c r="CBD41" s="49"/>
      <c r="CBE41" s="49"/>
      <c r="CBF41" s="67"/>
      <c r="CBG41" s="68"/>
      <c r="CBH41" s="48"/>
      <c r="CBI41" s="49"/>
      <c r="CBJ41" s="49"/>
      <c r="CBK41" s="49"/>
      <c r="CBL41" s="49"/>
      <c r="CBM41" s="49"/>
      <c r="CBN41" s="67"/>
      <c r="CBO41" s="68"/>
      <c r="CBP41" s="48"/>
      <c r="CBQ41" s="49"/>
      <c r="CBR41" s="49"/>
      <c r="CBS41" s="49"/>
      <c r="CBT41" s="49"/>
      <c r="CBU41" s="49"/>
      <c r="CBV41" s="67"/>
      <c r="CBW41" s="68"/>
      <c r="CBX41" s="48"/>
      <c r="CBY41" s="49"/>
      <c r="CBZ41" s="49"/>
      <c r="CCA41" s="49"/>
      <c r="CCB41" s="49"/>
      <c r="CCC41" s="49"/>
      <c r="CCD41" s="67"/>
      <c r="CCE41" s="68"/>
      <c r="CCF41" s="48"/>
      <c r="CCG41" s="49"/>
      <c r="CCH41" s="49"/>
      <c r="CCI41" s="49"/>
      <c r="CCJ41" s="49"/>
      <c r="CCK41" s="49"/>
      <c r="CCL41" s="67"/>
      <c r="CCM41" s="68"/>
      <c r="CCN41" s="48"/>
      <c r="CCO41" s="49"/>
      <c r="CCP41" s="49"/>
      <c r="CCQ41" s="49"/>
      <c r="CCR41" s="49"/>
      <c r="CCS41" s="49"/>
      <c r="CCT41" s="67"/>
      <c r="CCU41" s="68"/>
      <c r="CCV41" s="48"/>
      <c r="CCW41" s="49"/>
      <c r="CCX41" s="49"/>
      <c r="CCY41" s="49"/>
      <c r="CCZ41" s="49"/>
      <c r="CDA41" s="49"/>
      <c r="CDB41" s="67"/>
      <c r="CDC41" s="68"/>
      <c r="CDD41" s="48"/>
      <c r="CDE41" s="49"/>
      <c r="CDF41" s="49"/>
      <c r="CDG41" s="49"/>
      <c r="CDH41" s="49"/>
      <c r="CDI41" s="49"/>
      <c r="CDJ41" s="67"/>
      <c r="CDK41" s="68"/>
      <c r="CDL41" s="48"/>
      <c r="CDM41" s="49"/>
      <c r="CDN41" s="49"/>
      <c r="CDO41" s="49"/>
      <c r="CDP41" s="49"/>
      <c r="CDQ41" s="49"/>
      <c r="CDR41" s="67"/>
      <c r="CDS41" s="68"/>
      <c r="CDT41" s="48"/>
      <c r="CDU41" s="49"/>
      <c r="CDV41" s="49"/>
      <c r="CDW41" s="49"/>
      <c r="CDX41" s="49"/>
      <c r="CDY41" s="49"/>
      <c r="CDZ41" s="67"/>
      <c r="CEA41" s="68"/>
      <c r="CEB41" s="48"/>
      <c r="CEC41" s="49"/>
      <c r="CED41" s="49"/>
      <c r="CEE41" s="49"/>
      <c r="CEF41" s="49"/>
      <c r="CEG41" s="49"/>
      <c r="CEH41" s="67"/>
      <c r="CEI41" s="68"/>
      <c r="CEJ41" s="48"/>
      <c r="CEK41" s="49"/>
      <c r="CEL41" s="49"/>
      <c r="CEM41" s="49"/>
      <c r="CEN41" s="49"/>
      <c r="CEO41" s="49"/>
      <c r="CEP41" s="67"/>
      <c r="CEQ41" s="68"/>
      <c r="CER41" s="48"/>
      <c r="CES41" s="49"/>
      <c r="CET41" s="49"/>
      <c r="CEU41" s="49"/>
      <c r="CEV41" s="49"/>
      <c r="CEW41" s="49"/>
      <c r="CEX41" s="67"/>
      <c r="CEY41" s="68"/>
      <c r="CEZ41" s="48"/>
      <c r="CFA41" s="49"/>
      <c r="CFB41" s="49"/>
      <c r="CFC41" s="49"/>
      <c r="CFD41" s="49"/>
      <c r="CFE41" s="49"/>
      <c r="CFF41" s="67"/>
      <c r="CFG41" s="68"/>
      <c r="CFH41" s="48"/>
      <c r="CFI41" s="49"/>
      <c r="CFJ41" s="49"/>
      <c r="CFK41" s="49"/>
      <c r="CFL41" s="49"/>
      <c r="CFM41" s="49"/>
      <c r="CFN41" s="67"/>
      <c r="CFO41" s="68"/>
      <c r="CFP41" s="48"/>
      <c r="CFQ41" s="49"/>
      <c r="CFR41" s="49"/>
      <c r="CFS41" s="49"/>
      <c r="CFT41" s="49"/>
      <c r="CFU41" s="49"/>
      <c r="CFV41" s="67"/>
      <c r="CFW41" s="68"/>
      <c r="CFX41" s="48"/>
      <c r="CFY41" s="49"/>
      <c r="CFZ41" s="49"/>
      <c r="CGA41" s="49"/>
      <c r="CGB41" s="49"/>
      <c r="CGC41" s="49"/>
      <c r="CGD41" s="67"/>
      <c r="CGE41" s="68"/>
      <c r="CGF41" s="48"/>
      <c r="CGG41" s="49"/>
      <c r="CGH41" s="49"/>
      <c r="CGI41" s="49"/>
      <c r="CGJ41" s="49"/>
      <c r="CGK41" s="49"/>
      <c r="CGL41" s="67"/>
      <c r="CGM41" s="68"/>
      <c r="CGN41" s="48"/>
      <c r="CGO41" s="49"/>
      <c r="CGP41" s="49"/>
      <c r="CGQ41" s="49"/>
      <c r="CGR41" s="49"/>
      <c r="CGS41" s="49"/>
      <c r="CGT41" s="67"/>
      <c r="CGU41" s="68"/>
      <c r="CGV41" s="48"/>
      <c r="CGW41" s="49"/>
      <c r="CGX41" s="49"/>
      <c r="CGY41" s="49"/>
      <c r="CGZ41" s="49"/>
      <c r="CHA41" s="49"/>
      <c r="CHB41" s="67"/>
      <c r="CHC41" s="68"/>
      <c r="CHD41" s="48"/>
      <c r="CHE41" s="49"/>
      <c r="CHF41" s="49"/>
      <c r="CHG41" s="49"/>
      <c r="CHH41" s="49"/>
      <c r="CHI41" s="49"/>
      <c r="CHJ41" s="67"/>
      <c r="CHK41" s="68"/>
      <c r="CHL41" s="48"/>
      <c r="CHM41" s="49"/>
      <c r="CHN41" s="49"/>
      <c r="CHO41" s="49"/>
      <c r="CHP41" s="49"/>
      <c r="CHQ41" s="49"/>
      <c r="CHR41" s="67"/>
      <c r="CHS41" s="68"/>
      <c r="CHT41" s="48"/>
      <c r="CHU41" s="49"/>
      <c r="CHV41" s="49"/>
      <c r="CHW41" s="49"/>
      <c r="CHX41" s="49"/>
      <c r="CHY41" s="49"/>
      <c r="CHZ41" s="67"/>
      <c r="CIA41" s="68"/>
      <c r="CIB41" s="48"/>
      <c r="CIC41" s="49"/>
      <c r="CID41" s="49"/>
      <c r="CIE41" s="49"/>
      <c r="CIF41" s="49"/>
      <c r="CIG41" s="49"/>
      <c r="CIH41" s="67"/>
      <c r="CII41" s="68"/>
      <c r="CIJ41" s="48"/>
      <c r="CIK41" s="49"/>
      <c r="CIL41" s="49"/>
      <c r="CIM41" s="49"/>
      <c r="CIN41" s="49"/>
      <c r="CIO41" s="49"/>
      <c r="CIP41" s="67"/>
      <c r="CIQ41" s="68"/>
      <c r="CIR41" s="48"/>
      <c r="CIS41" s="49"/>
      <c r="CIT41" s="49"/>
      <c r="CIU41" s="49"/>
      <c r="CIV41" s="49"/>
      <c r="CIW41" s="49"/>
      <c r="CIX41" s="67"/>
      <c r="CIY41" s="68"/>
      <c r="CIZ41" s="63"/>
      <c r="CJA41" s="64"/>
      <c r="CJB41" s="64"/>
      <c r="CJC41" s="64"/>
      <c r="CJD41" s="64"/>
      <c r="CJE41" s="64"/>
      <c r="CJF41" s="67"/>
      <c r="CJG41" s="68"/>
      <c r="CJH41" s="48"/>
      <c r="CJI41" s="49"/>
      <c r="CJJ41" s="49"/>
      <c r="CJK41" s="49"/>
      <c r="CJL41" s="49"/>
      <c r="CJM41" s="49"/>
      <c r="CJN41" s="67"/>
      <c r="CJO41" s="184"/>
      <c r="CJP41" s="48"/>
      <c r="CJQ41" s="49"/>
      <c r="CJR41" s="49"/>
      <c r="CJS41" s="49"/>
      <c r="CJT41" s="49"/>
      <c r="CJU41" s="49"/>
      <c r="CJV41" s="67"/>
      <c r="CJW41" s="68"/>
      <c r="CJX41" s="48"/>
      <c r="CJY41" s="49"/>
      <c r="CJZ41" s="49"/>
      <c r="CKA41" s="49"/>
      <c r="CKB41" s="49"/>
      <c r="CKC41" s="49"/>
      <c r="CKD41" s="67"/>
      <c r="CKE41" s="68"/>
      <c r="CKF41" s="48"/>
      <c r="CKG41" s="49"/>
      <c r="CKH41" s="49"/>
      <c r="CKI41" s="49"/>
      <c r="CKJ41" s="49"/>
      <c r="CKK41" s="49"/>
      <c r="CKL41" s="67"/>
      <c r="CKM41" s="68"/>
      <c r="CKN41" s="48"/>
      <c r="CKO41" s="49"/>
      <c r="CKP41" s="49"/>
      <c r="CKQ41" s="49"/>
      <c r="CKR41" s="49"/>
      <c r="CKS41" s="47"/>
      <c r="CKT41" s="67"/>
      <c r="CKU41" s="68"/>
      <c r="CKV41" s="48"/>
      <c r="CKW41" s="49"/>
      <c r="CKX41" s="49"/>
      <c r="CKY41" s="49"/>
      <c r="CKZ41" s="49"/>
      <c r="CLA41" s="49"/>
      <c r="CLB41" s="67"/>
      <c r="CLC41" s="68"/>
      <c r="CLD41" s="48"/>
      <c r="CLE41" s="49"/>
      <c r="CLF41" s="49"/>
      <c r="CLG41" s="49"/>
      <c r="CLH41" s="49"/>
      <c r="CLI41" s="49"/>
      <c r="CLJ41" s="67"/>
      <c r="CLK41" s="68"/>
      <c r="CLL41" s="48"/>
      <c r="CLM41" s="49"/>
      <c r="CLN41" s="49"/>
      <c r="CLO41" s="49"/>
      <c r="CLP41" s="49"/>
      <c r="CLQ41" s="49"/>
      <c r="CLR41" s="67"/>
      <c r="CLS41" s="68"/>
      <c r="CLT41" s="48"/>
      <c r="CLU41" s="49"/>
      <c r="CLV41" s="49"/>
      <c r="CLW41" s="49"/>
      <c r="CLX41" s="49"/>
      <c r="CLY41" s="49"/>
      <c r="CLZ41" s="67"/>
      <c r="CMA41" s="68"/>
      <c r="CMB41" s="48"/>
      <c r="CMC41" s="49"/>
      <c r="CMD41" s="49"/>
      <c r="CME41" s="49"/>
      <c r="CMF41" s="49"/>
      <c r="CMG41" s="49"/>
      <c r="CMH41" s="67"/>
      <c r="CMI41" s="68"/>
      <c r="CMJ41" s="48"/>
      <c r="CMK41" s="49"/>
      <c r="CML41" s="49"/>
      <c r="CMM41" s="49"/>
      <c r="CMN41" s="49"/>
      <c r="CMO41" s="49"/>
      <c r="CMP41" s="67"/>
      <c r="CMQ41" s="68"/>
      <c r="CMR41" s="48"/>
      <c r="CMS41" s="49"/>
      <c r="CMT41" s="49"/>
      <c r="CMU41" s="49"/>
      <c r="CMV41" s="49"/>
      <c r="CMW41" s="49"/>
      <c r="CMX41" s="67"/>
      <c r="CMY41" s="68"/>
      <c r="CMZ41" s="48"/>
      <c r="CNA41" s="49"/>
      <c r="CNB41" s="49"/>
      <c r="CNC41" s="49"/>
      <c r="CND41" s="49"/>
      <c r="CNE41" s="49"/>
      <c r="CNF41" s="67"/>
      <c r="CNG41" s="68"/>
      <c r="CNH41" s="48"/>
      <c r="CNI41" s="49"/>
      <c r="CNJ41" s="49"/>
      <c r="CNK41" s="49"/>
      <c r="CNL41" s="49"/>
      <c r="CNM41" s="49"/>
      <c r="CNN41" s="67"/>
      <c r="CNO41" s="68"/>
      <c r="CNP41" s="48"/>
      <c r="CNQ41" s="49"/>
      <c r="CNR41" s="49"/>
      <c r="CNS41" s="49"/>
      <c r="CNT41" s="49"/>
      <c r="CNU41" s="49"/>
      <c r="CNV41" s="67"/>
      <c r="CNW41" s="68"/>
      <c r="CNX41" s="48"/>
      <c r="CNY41" s="49"/>
      <c r="CNZ41" s="49"/>
      <c r="COA41" s="49"/>
      <c r="COB41" s="49"/>
      <c r="COC41" s="49"/>
      <c r="COD41" s="67"/>
      <c r="COE41" s="68"/>
      <c r="COF41" s="48"/>
      <c r="COG41" s="49"/>
      <c r="COH41" s="49"/>
      <c r="COI41" s="49"/>
      <c r="COJ41" s="49"/>
      <c r="COK41" s="49"/>
      <c r="COL41" s="67"/>
      <c r="COM41" s="68"/>
      <c r="CON41" s="48"/>
      <c r="COO41" s="49"/>
      <c r="COP41" s="49"/>
      <c r="COQ41" s="49"/>
      <c r="COR41" s="49"/>
      <c r="COS41" s="49"/>
      <c r="COT41" s="67"/>
      <c r="COU41" s="68"/>
      <c r="COV41" s="48"/>
      <c r="COW41" s="49"/>
      <c r="COX41" s="49"/>
      <c r="COY41" s="49"/>
      <c r="COZ41" s="49"/>
      <c r="CPA41" s="49"/>
      <c r="CPB41" s="67"/>
      <c r="CPC41" s="68"/>
      <c r="CPD41" s="48"/>
      <c r="CPE41" s="49"/>
      <c r="CPF41" s="49"/>
      <c r="CPG41" s="49"/>
      <c r="CPH41" s="49"/>
      <c r="CPI41" s="49"/>
      <c r="CPJ41" s="67"/>
      <c r="CPK41" s="68"/>
      <c r="CPL41" s="48"/>
      <c r="CPM41" s="49"/>
      <c r="CPN41" s="49"/>
      <c r="CPO41" s="49"/>
      <c r="CPP41" s="49"/>
      <c r="CPQ41" s="49"/>
      <c r="CPR41" s="67"/>
      <c r="CPS41" s="68"/>
      <c r="CPT41" s="48"/>
      <c r="CPU41" s="49"/>
      <c r="CPV41" s="49"/>
      <c r="CPW41" s="49"/>
      <c r="CPX41" s="49"/>
      <c r="CPY41" s="49"/>
      <c r="CPZ41" s="67"/>
      <c r="CQA41" s="68"/>
      <c r="CQB41" s="48"/>
      <c r="CQC41" s="49"/>
      <c r="CQD41" s="49"/>
      <c r="CQE41" s="49"/>
      <c r="CQF41" s="49"/>
      <c r="CQG41" s="49"/>
      <c r="CQH41" s="67"/>
      <c r="CQI41" s="68"/>
      <c r="CQJ41" s="82"/>
      <c r="CQK41" s="83"/>
      <c r="CQL41" s="83"/>
      <c r="CQM41" s="83"/>
      <c r="CQN41" s="83"/>
      <c r="CQO41" s="83"/>
      <c r="CQP41" s="67"/>
      <c r="CQQ41" s="68"/>
      <c r="CQR41" s="239"/>
      <c r="CQS41" s="1"/>
      <c r="CQT41" s="1"/>
      <c r="CQU41" s="1"/>
      <c r="CQV41" s="1"/>
      <c r="CQW41" s="1"/>
      <c r="CQX41" s="67"/>
      <c r="CQY41" s="68"/>
      <c r="CQZ41" s="48"/>
      <c r="CRA41" s="49"/>
      <c r="CRB41" s="49"/>
      <c r="CRC41" s="49"/>
      <c r="CRD41" s="49"/>
      <c r="CRE41" s="49"/>
      <c r="CRF41" s="67"/>
      <c r="CRG41" s="68"/>
      <c r="CRH41" s="48"/>
      <c r="CRI41" s="49"/>
      <c r="CRJ41" s="49"/>
      <c r="CRK41" s="49"/>
      <c r="CRL41" s="49"/>
      <c r="CRM41" s="49"/>
      <c r="CRN41" s="67"/>
      <c r="CRO41" s="68"/>
      <c r="CRP41" s="48"/>
      <c r="CRQ41" s="49"/>
      <c r="CRR41" s="49"/>
      <c r="CRS41" s="49"/>
      <c r="CRT41" s="49"/>
      <c r="CRU41" s="49"/>
      <c r="CRV41" s="47"/>
      <c r="CRW41" s="68"/>
      <c r="CRX41" s="48"/>
      <c r="CRY41" s="49"/>
      <c r="CRZ41" s="49"/>
      <c r="CSA41" s="49"/>
      <c r="CSB41" s="49"/>
      <c r="CSC41" s="49"/>
      <c r="CSD41" s="67"/>
      <c r="CSE41" s="68"/>
      <c r="CSF41" s="48"/>
      <c r="CSG41" s="49"/>
      <c r="CSH41" s="49"/>
      <c r="CSI41" s="49"/>
      <c r="CSJ41" s="49"/>
      <c r="CSK41" s="360"/>
      <c r="CSL41" s="64"/>
      <c r="CSM41" s="68"/>
      <c r="CSN41" s="48"/>
      <c r="CSO41" s="49"/>
      <c r="CSP41" s="49"/>
      <c r="CSQ41" s="49"/>
      <c r="CSR41" s="49"/>
      <c r="CSS41" s="49"/>
      <c r="CST41" s="64"/>
      <c r="CSU41" s="68"/>
      <c r="CSV41" s="48"/>
      <c r="CSW41" s="49"/>
      <c r="CSX41" s="49"/>
      <c r="CSY41" s="49"/>
      <c r="CSZ41" s="49"/>
      <c r="CTA41" s="49"/>
      <c r="CTB41" s="64"/>
      <c r="CTC41" s="68"/>
      <c r="CTD41" s="48"/>
      <c r="CTE41" s="49"/>
      <c r="CTF41" s="49"/>
      <c r="CTG41" s="49"/>
      <c r="CTH41" s="49"/>
      <c r="CTI41" s="49"/>
      <c r="CTJ41" s="64"/>
      <c r="CTK41" s="68"/>
      <c r="CTL41" s="48"/>
      <c r="CTM41" s="49"/>
      <c r="CTN41" s="49"/>
      <c r="CTO41" s="49"/>
      <c r="CTP41" s="49"/>
      <c r="CTQ41" s="49"/>
      <c r="CTR41" s="64"/>
      <c r="CTS41" s="68"/>
      <c r="CTT41" s="48"/>
      <c r="CTU41" s="49"/>
      <c r="CTV41" s="49"/>
      <c r="CTW41" s="49"/>
      <c r="CTX41" s="49"/>
      <c r="CTY41" s="49"/>
      <c r="CTZ41" s="64"/>
      <c r="CUA41" s="68"/>
      <c r="CUB41" s="48"/>
      <c r="CUC41" s="49"/>
      <c r="CUD41" s="49"/>
      <c r="CUE41" s="49"/>
      <c r="CUF41" s="49"/>
      <c r="CUG41" s="49"/>
      <c r="CUH41" s="64"/>
      <c r="CUI41" s="68"/>
      <c r="CUJ41" s="48"/>
      <c r="CUK41" s="49"/>
      <c r="CUL41" s="49"/>
      <c r="CUM41" s="49"/>
      <c r="CUN41" s="49"/>
      <c r="CUO41" s="49"/>
      <c r="CUP41" s="64"/>
      <c r="CUQ41" s="68"/>
      <c r="CUR41" s="48"/>
      <c r="CUS41" s="49"/>
      <c r="CUT41" s="49"/>
      <c r="CUU41" s="49"/>
      <c r="CUV41" s="49"/>
      <c r="CUW41" s="49"/>
      <c r="CUX41" s="64"/>
      <c r="CUY41" s="68"/>
      <c r="CUZ41" s="48"/>
      <c r="CVA41" s="49"/>
      <c r="CVB41" s="49"/>
      <c r="CVC41" s="49"/>
      <c r="CVD41" s="49"/>
      <c r="CVE41" s="49"/>
      <c r="CVF41" s="64"/>
      <c r="CVG41" s="68"/>
      <c r="CVH41" s="48"/>
      <c r="CVI41" s="49"/>
      <c r="CVJ41" s="49"/>
      <c r="CVK41" s="49"/>
      <c r="CVL41" s="49"/>
      <c r="CVM41" s="49"/>
      <c r="CVN41" s="64"/>
      <c r="CVO41" s="68"/>
      <c r="CVP41" s="48"/>
      <c r="CVQ41" s="49"/>
      <c r="CVR41" s="49"/>
      <c r="CVS41" s="49"/>
      <c r="CVT41" s="49"/>
      <c r="CVU41" s="49"/>
      <c r="CVV41" s="64"/>
      <c r="CVW41" s="68"/>
      <c r="CVX41" s="48"/>
      <c r="CVY41" s="49"/>
      <c r="CVZ41" s="49"/>
      <c r="CWA41" s="49"/>
      <c r="CWB41" s="49"/>
      <c r="CWC41" s="49"/>
      <c r="CWD41" s="64"/>
      <c r="CWE41" s="68"/>
      <c r="CWF41" s="48"/>
      <c r="CWG41" s="49"/>
      <c r="CWH41" s="49"/>
      <c r="CWI41" s="49"/>
      <c r="CWJ41" s="49"/>
      <c r="CWK41" s="49"/>
      <c r="CWL41" s="64"/>
      <c r="CWM41" s="68"/>
      <c r="CWN41" s="48"/>
      <c r="CWO41" s="49"/>
      <c r="CWP41" s="49"/>
      <c r="CWQ41" s="49"/>
      <c r="CWR41" s="49"/>
      <c r="CWS41" s="49"/>
      <c r="CWT41" s="64"/>
      <c r="CWU41" s="68"/>
      <c r="CWV41" s="48"/>
      <c r="CWW41" s="49"/>
      <c r="CWX41" s="49"/>
      <c r="CWY41" s="49"/>
      <c r="CWZ41" s="49"/>
      <c r="CXA41" s="49"/>
      <c r="CXB41" s="127"/>
      <c r="CXC41" s="43"/>
      <c r="CXD41" s="48"/>
      <c r="CXE41" s="49"/>
      <c r="CXF41" s="49"/>
      <c r="CXG41" s="49"/>
      <c r="CXH41" s="49"/>
      <c r="CXI41" s="49"/>
      <c r="CXJ41" s="127"/>
      <c r="CXK41" s="43"/>
      <c r="CXL41" s="48"/>
      <c r="CXM41" s="49"/>
      <c r="CXN41" s="49"/>
      <c r="CXO41" s="49"/>
      <c r="CXP41" s="49"/>
      <c r="CXQ41" s="49"/>
      <c r="CXR41" s="127"/>
      <c r="CXS41" s="43"/>
      <c r="CXT41" s="48"/>
      <c r="CXU41" s="49"/>
      <c r="CXV41" s="49"/>
      <c r="CXW41" s="49"/>
      <c r="CXX41" s="49"/>
      <c r="CXY41" s="49"/>
      <c r="CXZ41" s="127"/>
      <c r="CYA41" s="43"/>
      <c r="CYB41" s="48"/>
      <c r="CYC41" s="49"/>
      <c r="CYD41" s="49"/>
      <c r="CYE41" s="49"/>
      <c r="CYF41" s="49"/>
      <c r="CYG41" s="49"/>
      <c r="CYH41" s="127"/>
      <c r="CYI41" s="43"/>
      <c r="CYJ41" s="48"/>
      <c r="CYK41" s="49"/>
      <c r="CYL41" s="49"/>
      <c r="CYM41" s="49"/>
      <c r="CYN41" s="49"/>
      <c r="CYO41" s="49"/>
      <c r="CYP41" s="127"/>
      <c r="CYQ41" s="43"/>
      <c r="CYR41" s="48"/>
      <c r="CYS41" s="49"/>
      <c r="CYT41" s="49"/>
      <c r="CYU41" s="49"/>
      <c r="CYV41" s="49"/>
      <c r="CYW41" s="49"/>
      <c r="CYX41" s="127"/>
      <c r="CYY41" s="43"/>
      <c r="CYZ41" s="48"/>
      <c r="CZA41" s="49"/>
      <c r="CZB41" s="49"/>
      <c r="CZC41" s="49"/>
      <c r="CZD41" s="49"/>
      <c r="CZE41" s="49"/>
      <c r="CZF41" s="127"/>
      <c r="CZG41" s="43"/>
      <c r="CZH41" s="48"/>
      <c r="CZI41" s="49"/>
      <c r="CZJ41" s="49"/>
      <c r="CZK41" s="49"/>
      <c r="CZL41" s="49"/>
      <c r="CZM41" s="49"/>
      <c r="CZN41" s="127"/>
      <c r="CZO41" s="43"/>
      <c r="CZP41" s="48"/>
      <c r="CZQ41" s="49"/>
      <c r="CZR41" s="49"/>
      <c r="CZS41" s="49"/>
      <c r="CZT41" s="49"/>
      <c r="CZU41" s="49"/>
      <c r="CZV41" s="127"/>
      <c r="CZW41" s="43"/>
      <c r="CZX41" s="48"/>
      <c r="CZY41" s="49"/>
      <c r="CZZ41" s="49"/>
      <c r="DAA41" s="49"/>
      <c r="DAB41" s="49"/>
      <c r="DAC41" s="49"/>
      <c r="DAD41" s="64"/>
      <c r="DAE41" s="68"/>
      <c r="DAF41" s="48"/>
      <c r="DAG41" s="49"/>
      <c r="DAH41" s="49"/>
      <c r="DAI41" s="49"/>
      <c r="DAJ41" s="49"/>
      <c r="DAK41" s="49"/>
      <c r="DAL41" s="64"/>
      <c r="DAM41" s="68"/>
      <c r="DAN41" s="48"/>
      <c r="DAO41" s="49"/>
      <c r="DAP41" s="49"/>
      <c r="DAQ41" s="49"/>
      <c r="DAR41" s="49"/>
      <c r="DAS41" s="49"/>
      <c r="DAT41" s="64"/>
      <c r="DAU41" s="68"/>
      <c r="DAV41" s="48"/>
      <c r="DAW41" s="49"/>
      <c r="DAX41" s="49"/>
      <c r="DAY41" s="49"/>
      <c r="DAZ41" s="49"/>
      <c r="DBA41" s="49"/>
      <c r="DBB41" s="64"/>
      <c r="DBC41" s="68"/>
      <c r="DBD41" s="48"/>
      <c r="DBE41" s="49"/>
      <c r="DBF41" s="49"/>
      <c r="DBG41" s="49"/>
      <c r="DBH41" s="49"/>
      <c r="DBI41" s="49"/>
      <c r="DBJ41" s="64"/>
      <c r="DBK41" s="68"/>
      <c r="DBL41" s="48"/>
      <c r="DBM41" s="49"/>
      <c r="DBN41" s="49"/>
      <c r="DBO41" s="49"/>
      <c r="DBP41" s="49"/>
      <c r="DBQ41" s="49"/>
      <c r="DBR41" s="64"/>
      <c r="DBS41" s="68"/>
      <c r="DBT41" s="48"/>
      <c r="DBU41" s="49"/>
      <c r="DBV41" s="49"/>
      <c r="DBW41" s="49"/>
      <c r="DBX41" s="49"/>
      <c r="DBY41" s="49"/>
      <c r="DBZ41" s="64"/>
      <c r="DCA41" s="68"/>
      <c r="DCB41" s="48"/>
      <c r="DCC41" s="49"/>
      <c r="DCD41" s="49"/>
      <c r="DCE41" s="49"/>
      <c r="DCF41" s="49"/>
      <c r="DCG41" s="49"/>
      <c r="DCH41" s="64"/>
      <c r="DCI41" s="68"/>
      <c r="DCJ41" s="48"/>
      <c r="DCK41" s="49"/>
      <c r="DCL41" s="49"/>
      <c r="DCM41" s="49"/>
      <c r="DCN41" s="49"/>
      <c r="DCO41" s="49"/>
      <c r="DCP41" s="64"/>
      <c r="DCQ41" s="68"/>
      <c r="DCR41" s="48"/>
      <c r="DCS41" s="49"/>
      <c r="DCT41" s="49"/>
      <c r="DCU41" s="49"/>
      <c r="DCV41" s="49"/>
      <c r="DCW41" s="49"/>
      <c r="DCX41" s="64"/>
      <c r="DCY41" s="68"/>
      <c r="DCZ41" s="48"/>
      <c r="DDA41" s="49"/>
      <c r="DDB41" s="49"/>
      <c r="DDC41" s="49"/>
      <c r="DDD41" s="49"/>
      <c r="DDE41" s="49"/>
      <c r="DDF41" s="64"/>
      <c r="DDG41" s="68"/>
      <c r="DDH41" s="48"/>
      <c r="DDI41" s="49"/>
      <c r="DDJ41" s="49"/>
      <c r="DDK41" s="49"/>
      <c r="DDL41" s="49"/>
      <c r="DDM41" s="49"/>
      <c r="DDN41" s="127"/>
      <c r="DDO41" s="43"/>
      <c r="DDP41" s="48"/>
      <c r="DDQ41" s="49"/>
      <c r="DDR41" s="49"/>
      <c r="DDS41" s="49"/>
      <c r="DDT41" s="49"/>
      <c r="DDU41" s="49"/>
      <c r="DDV41" s="127"/>
      <c r="DDW41" s="43"/>
      <c r="DDX41" s="48"/>
      <c r="DDY41" s="49"/>
      <c r="DDZ41" s="49"/>
      <c r="DEA41" s="49"/>
      <c r="DEB41" s="49"/>
      <c r="DEC41" s="49"/>
      <c r="DED41" s="127"/>
      <c r="DEE41" s="43"/>
      <c r="DEF41" s="48"/>
      <c r="DEG41" s="49"/>
      <c r="DEH41" s="49"/>
      <c r="DEI41" s="49"/>
      <c r="DEJ41" s="49">
        <v>0</v>
      </c>
      <c r="DEK41" s="49"/>
      <c r="DEL41" s="127"/>
      <c r="DEM41" s="43"/>
      <c r="DEN41" s="48">
        <v>0</v>
      </c>
      <c r="DEO41" s="49">
        <v>0</v>
      </c>
      <c r="DEP41" s="49">
        <v>0</v>
      </c>
      <c r="DEQ41" s="49">
        <v>0</v>
      </c>
      <c r="DER41" s="49"/>
      <c r="DES41" s="49"/>
      <c r="DET41" s="127">
        <f t="shared" si="1822"/>
        <v>0</v>
      </c>
      <c r="DEU41" s="43">
        <f t="shared" si="1823"/>
        <v>0</v>
      </c>
      <c r="DEV41" s="48">
        <v>0</v>
      </c>
      <c r="DEW41" s="49">
        <v>0</v>
      </c>
      <c r="DEX41" s="49">
        <v>0</v>
      </c>
      <c r="DEY41" s="49">
        <v>0</v>
      </c>
      <c r="DEZ41" s="49">
        <v>0</v>
      </c>
      <c r="DFA41" s="49">
        <v>0</v>
      </c>
      <c r="DFB41" s="127">
        <f t="shared" si="1824"/>
        <v>0</v>
      </c>
      <c r="DFC41" s="43">
        <f t="shared" si="1825"/>
        <v>0</v>
      </c>
      <c r="DFD41" s="48"/>
      <c r="DFE41" s="49">
        <v>0</v>
      </c>
      <c r="DFF41" s="49">
        <v>0</v>
      </c>
      <c r="DFG41" s="49">
        <v>1105</v>
      </c>
      <c r="DFH41" s="49">
        <v>0</v>
      </c>
      <c r="DFI41" s="49">
        <v>0</v>
      </c>
      <c r="DFJ41" s="127">
        <f t="shared" si="1826"/>
        <v>1105</v>
      </c>
      <c r="DFK41" s="43">
        <f t="shared" si="1827"/>
        <v>184.16666666666666</v>
      </c>
      <c r="DFL41" s="63">
        <v>0</v>
      </c>
      <c r="DFM41" s="64">
        <v>0</v>
      </c>
      <c r="DFN41" s="64">
        <v>0</v>
      </c>
      <c r="DFO41" s="64">
        <v>0</v>
      </c>
      <c r="DFP41" s="64">
        <v>0</v>
      </c>
      <c r="DFQ41" s="64">
        <v>0</v>
      </c>
      <c r="DFR41" s="64">
        <f t="shared" si="1828"/>
        <v>0</v>
      </c>
      <c r="DFS41" s="68">
        <f t="shared" si="1829"/>
        <v>0</v>
      </c>
      <c r="DFT41" s="48">
        <v>0</v>
      </c>
      <c r="DFU41" s="49">
        <v>0</v>
      </c>
      <c r="DFV41" s="49">
        <v>0</v>
      </c>
      <c r="DFW41" s="49">
        <v>0</v>
      </c>
      <c r="DFX41" s="49"/>
      <c r="DFY41" s="49">
        <v>0</v>
      </c>
      <c r="DFZ41" s="127">
        <f t="shared" si="1830"/>
        <v>0</v>
      </c>
      <c r="DGA41" s="43">
        <f t="shared" si="1831"/>
        <v>0</v>
      </c>
      <c r="DGB41" s="48">
        <v>0</v>
      </c>
      <c r="DGC41" s="49">
        <v>0</v>
      </c>
      <c r="DGD41" s="49">
        <v>0</v>
      </c>
      <c r="DGE41" s="49">
        <v>844</v>
      </c>
      <c r="DGF41" s="49">
        <v>0</v>
      </c>
      <c r="DGG41" s="49">
        <v>0</v>
      </c>
      <c r="DGH41" s="127">
        <f t="shared" si="1832"/>
        <v>844</v>
      </c>
      <c r="DGI41" s="43">
        <f t="shared" si="1833"/>
        <v>140.66666666666666</v>
      </c>
      <c r="DGJ41" s="48">
        <v>0</v>
      </c>
      <c r="DGK41" s="49">
        <v>0</v>
      </c>
      <c r="DGL41" s="49">
        <v>324</v>
      </c>
      <c r="DGM41" s="49">
        <v>0</v>
      </c>
      <c r="DGN41" s="49">
        <v>0</v>
      </c>
      <c r="DGO41" s="49">
        <v>0</v>
      </c>
      <c r="DGP41" s="64">
        <f t="shared" si="1834"/>
        <v>324</v>
      </c>
      <c r="DGQ41" s="68">
        <f t="shared" si="1835"/>
        <v>54</v>
      </c>
      <c r="DGR41" s="48">
        <v>0</v>
      </c>
      <c r="DGS41" s="49">
        <v>0</v>
      </c>
      <c r="DGT41" s="49">
        <v>0</v>
      </c>
      <c r="DGU41" s="49">
        <v>0</v>
      </c>
      <c r="DGV41" s="49">
        <v>0</v>
      </c>
      <c r="DGW41" s="49">
        <v>0</v>
      </c>
      <c r="DGX41" s="64">
        <f t="shared" si="1836"/>
        <v>0</v>
      </c>
      <c r="DGY41" s="68">
        <f t="shared" si="1837"/>
        <v>0</v>
      </c>
      <c r="DGZ41" s="48">
        <v>0</v>
      </c>
      <c r="DHA41" s="49">
        <v>0</v>
      </c>
      <c r="DHB41" s="49">
        <v>0</v>
      </c>
      <c r="DHC41" s="49"/>
      <c r="DHD41" s="49">
        <v>0</v>
      </c>
      <c r="DHE41" s="49">
        <v>0</v>
      </c>
      <c r="DHF41" s="64">
        <f t="shared" si="1838"/>
        <v>0</v>
      </c>
      <c r="DHG41" s="68">
        <f t="shared" si="1839"/>
        <v>0</v>
      </c>
      <c r="DHH41" s="63">
        <v>0</v>
      </c>
      <c r="DHI41" s="64">
        <v>0</v>
      </c>
      <c r="DHJ41" s="64">
        <v>0</v>
      </c>
      <c r="DHK41" s="64">
        <v>0</v>
      </c>
      <c r="DHL41" s="64">
        <v>0</v>
      </c>
      <c r="DHM41" s="64">
        <v>0</v>
      </c>
      <c r="DHN41" s="64">
        <f t="shared" si="1840"/>
        <v>0</v>
      </c>
      <c r="DHO41" s="68">
        <f t="shared" si="1841"/>
        <v>0</v>
      </c>
      <c r="DHP41" s="48">
        <v>0</v>
      </c>
      <c r="DHQ41" s="49">
        <v>0</v>
      </c>
      <c r="DHR41" s="49"/>
      <c r="DHS41" s="49">
        <v>176</v>
      </c>
      <c r="DHT41" s="49">
        <v>24</v>
      </c>
      <c r="DHU41" s="49">
        <v>0</v>
      </c>
      <c r="DHV41" s="64">
        <f t="shared" si="1842"/>
        <v>200</v>
      </c>
      <c r="DHW41" s="68">
        <f t="shared" si="1843"/>
        <v>33.333333333333336</v>
      </c>
      <c r="DHX41" s="48">
        <v>0</v>
      </c>
      <c r="DHY41" s="49"/>
      <c r="DHZ41" s="49"/>
      <c r="DIA41" s="49">
        <v>0</v>
      </c>
      <c r="DIB41" s="49">
        <v>474</v>
      </c>
      <c r="DIC41" s="49">
        <v>0</v>
      </c>
      <c r="DID41" s="64">
        <f t="shared" si="1844"/>
        <v>474</v>
      </c>
      <c r="DIE41" s="68">
        <f t="shared" si="1845"/>
        <v>79</v>
      </c>
      <c r="DIF41" s="48">
        <v>405</v>
      </c>
      <c r="DIG41" s="49">
        <v>0</v>
      </c>
      <c r="DIH41" s="49"/>
      <c r="DII41" s="49">
        <v>0</v>
      </c>
      <c r="DIJ41" s="49">
        <v>0</v>
      </c>
      <c r="DIK41" s="49"/>
      <c r="DIL41" s="64">
        <f t="shared" si="1846"/>
        <v>405</v>
      </c>
      <c r="DIM41" s="68">
        <f t="shared" si="1847"/>
        <v>67.5</v>
      </c>
      <c r="DIN41" s="48">
        <v>0</v>
      </c>
      <c r="DIO41" s="49"/>
      <c r="DIP41" s="49">
        <v>0</v>
      </c>
      <c r="DIQ41" s="49">
        <v>618</v>
      </c>
      <c r="DIR41" s="49">
        <v>0</v>
      </c>
      <c r="DIS41" s="49">
        <v>0</v>
      </c>
      <c r="DIT41" s="64">
        <f t="shared" si="1848"/>
        <v>618</v>
      </c>
      <c r="DIU41" s="68">
        <f t="shared" si="1849"/>
        <v>103</v>
      </c>
      <c r="DIV41" s="48">
        <v>0</v>
      </c>
      <c r="DIW41" s="49">
        <v>0</v>
      </c>
      <c r="DIX41" s="49">
        <v>0</v>
      </c>
      <c r="DIY41" s="49">
        <v>0</v>
      </c>
      <c r="DIZ41" s="49">
        <v>0</v>
      </c>
      <c r="DJA41" s="49">
        <v>365</v>
      </c>
      <c r="DJB41" s="64">
        <f t="shared" si="1850"/>
        <v>365</v>
      </c>
      <c r="DJC41" s="68">
        <f t="shared" si="1851"/>
        <v>60.833333333333336</v>
      </c>
      <c r="DJD41" s="48">
        <v>0</v>
      </c>
      <c r="DJE41" s="49">
        <v>404</v>
      </c>
      <c r="DJF41" s="49">
        <v>0</v>
      </c>
      <c r="DJG41" s="49">
        <v>0</v>
      </c>
      <c r="DJH41" s="49">
        <v>0</v>
      </c>
      <c r="DJI41" s="49"/>
      <c r="DJJ41" s="64">
        <f t="shared" si="1852"/>
        <v>404</v>
      </c>
      <c r="DJK41" s="68">
        <f t="shared" si="1853"/>
        <v>67.333333333333329</v>
      </c>
      <c r="DJL41" s="48">
        <v>0</v>
      </c>
      <c r="DJM41" s="49">
        <v>0</v>
      </c>
      <c r="DJN41" s="49">
        <v>215</v>
      </c>
      <c r="DJO41" s="49">
        <v>0</v>
      </c>
      <c r="DJP41" s="49">
        <v>0</v>
      </c>
      <c r="DJQ41" s="49">
        <v>0</v>
      </c>
      <c r="DJR41" s="64">
        <f t="shared" si="1854"/>
        <v>215</v>
      </c>
      <c r="DJS41" s="68">
        <f t="shared" si="1855"/>
        <v>35.833333333333336</v>
      </c>
      <c r="DJT41" s="48"/>
      <c r="DJU41" s="49">
        <v>0</v>
      </c>
      <c r="DJV41" s="49">
        <v>0</v>
      </c>
      <c r="DJW41" s="49">
        <v>0</v>
      </c>
      <c r="DJX41" s="49">
        <v>161</v>
      </c>
      <c r="DJY41" s="49">
        <v>0</v>
      </c>
      <c r="DJZ41" s="64">
        <f t="shared" si="1856"/>
        <v>161</v>
      </c>
      <c r="DKA41" s="68">
        <f t="shared" si="1857"/>
        <v>26.833333333333332</v>
      </c>
      <c r="DKB41" s="48">
        <v>0</v>
      </c>
      <c r="DKC41" s="49">
        <v>0</v>
      </c>
      <c r="DKD41" s="49">
        <v>0</v>
      </c>
      <c r="DKE41" s="49">
        <v>0</v>
      </c>
      <c r="DKF41" s="49">
        <v>0</v>
      </c>
      <c r="DKG41" s="49">
        <v>0</v>
      </c>
      <c r="DKH41" s="64">
        <f t="shared" si="1858"/>
        <v>0</v>
      </c>
      <c r="DKI41" s="68">
        <f t="shared" si="1859"/>
        <v>0</v>
      </c>
      <c r="DKJ41" s="48">
        <v>0</v>
      </c>
      <c r="DKK41" s="49">
        <v>0</v>
      </c>
      <c r="DKL41" s="49">
        <v>0</v>
      </c>
      <c r="DKM41" s="49"/>
      <c r="DKN41" s="49">
        <v>0</v>
      </c>
      <c r="DKO41" s="49"/>
      <c r="DKP41" s="64">
        <f t="shared" si="1860"/>
        <v>0</v>
      </c>
      <c r="DKQ41" s="68">
        <f t="shared" si="1861"/>
        <v>0</v>
      </c>
      <c r="DKR41" s="48">
        <v>0</v>
      </c>
      <c r="DKS41" s="49">
        <v>0</v>
      </c>
      <c r="DKT41" s="49"/>
      <c r="DKU41" s="49">
        <v>0</v>
      </c>
      <c r="DKV41" s="49">
        <v>0</v>
      </c>
      <c r="DKW41" s="49">
        <v>0</v>
      </c>
      <c r="DKX41" s="64">
        <f t="shared" si="1862"/>
        <v>0</v>
      </c>
      <c r="DKY41" s="68">
        <f t="shared" si="1863"/>
        <v>0</v>
      </c>
      <c r="DKZ41" s="48"/>
      <c r="DLA41" s="49">
        <v>0</v>
      </c>
      <c r="DLB41" s="49">
        <v>0</v>
      </c>
      <c r="DLC41" s="49">
        <v>0</v>
      </c>
      <c r="DLD41" s="49"/>
      <c r="DLE41" s="49">
        <v>0</v>
      </c>
      <c r="DLF41" s="64">
        <f t="shared" si="1864"/>
        <v>0</v>
      </c>
      <c r="DLG41" s="68">
        <f t="shared" si="1865"/>
        <v>0</v>
      </c>
      <c r="DLH41" s="48"/>
      <c r="DLI41" s="49">
        <v>0</v>
      </c>
      <c r="DLJ41" s="49">
        <v>1028</v>
      </c>
      <c r="DLK41" s="49">
        <v>0</v>
      </c>
      <c r="DLL41" s="49"/>
      <c r="DLM41" s="49">
        <v>0</v>
      </c>
      <c r="DLN41" s="64">
        <f t="shared" si="1866"/>
        <v>1028</v>
      </c>
      <c r="DLO41" s="68">
        <f t="shared" si="1867"/>
        <v>171.33333333333334</v>
      </c>
      <c r="DLP41" s="48">
        <v>0</v>
      </c>
      <c r="DLQ41" s="49"/>
      <c r="DLR41" s="49">
        <v>0</v>
      </c>
      <c r="DLS41" s="49">
        <v>0</v>
      </c>
      <c r="DLT41" s="49">
        <v>0</v>
      </c>
      <c r="DLU41" s="49">
        <v>0</v>
      </c>
      <c r="DLV41" s="64">
        <f t="shared" si="1868"/>
        <v>0</v>
      </c>
      <c r="DLW41" s="68">
        <f t="shared" si="1869"/>
        <v>0</v>
      </c>
      <c r="DLX41" s="48">
        <v>0</v>
      </c>
      <c r="DLY41" s="49">
        <v>0</v>
      </c>
      <c r="DLZ41" s="49"/>
      <c r="DMA41" s="49">
        <v>0</v>
      </c>
      <c r="DMB41" s="49"/>
      <c r="DMC41" s="49">
        <v>0</v>
      </c>
      <c r="DMD41" s="64">
        <f t="shared" si="1870"/>
        <v>0</v>
      </c>
      <c r="DME41" s="68">
        <f t="shared" si="1871"/>
        <v>0</v>
      </c>
      <c r="DMF41" s="48"/>
      <c r="DMG41" s="49">
        <v>687</v>
      </c>
      <c r="DMH41" s="49"/>
      <c r="DMI41" s="49">
        <v>0</v>
      </c>
      <c r="DMJ41" s="49">
        <v>0</v>
      </c>
      <c r="DMK41" s="49">
        <v>364</v>
      </c>
      <c r="DML41" s="64">
        <f t="shared" si="1872"/>
        <v>1051</v>
      </c>
      <c r="DMM41" s="68">
        <f t="shared" si="1873"/>
        <v>175.16666666666666</v>
      </c>
      <c r="DMN41" s="48">
        <v>0</v>
      </c>
      <c r="DMO41" s="49"/>
      <c r="DMP41" s="49">
        <v>0</v>
      </c>
      <c r="DMQ41" s="49">
        <v>0</v>
      </c>
      <c r="DMR41" s="49">
        <v>0</v>
      </c>
      <c r="DMS41" s="49">
        <v>0</v>
      </c>
      <c r="DMT41" s="64">
        <f t="shared" si="1874"/>
        <v>0</v>
      </c>
      <c r="DMU41" s="68">
        <f t="shared" si="1875"/>
        <v>0</v>
      </c>
      <c r="DMV41" s="48">
        <v>0</v>
      </c>
      <c r="DMW41" s="49">
        <v>0</v>
      </c>
      <c r="DMX41" s="49">
        <v>0</v>
      </c>
      <c r="DMY41" s="49">
        <v>0</v>
      </c>
      <c r="DMZ41" s="49">
        <v>10</v>
      </c>
      <c r="DNA41" s="49">
        <v>0</v>
      </c>
      <c r="DNB41" s="64">
        <f t="shared" si="1876"/>
        <v>10</v>
      </c>
      <c r="DNC41" s="68">
        <f t="shared" si="1877"/>
        <v>1.6666666666666667</v>
      </c>
      <c r="DND41" s="48"/>
      <c r="DNE41" s="49">
        <v>0</v>
      </c>
      <c r="DNF41" s="49">
        <v>0</v>
      </c>
      <c r="DNG41" s="49">
        <v>245</v>
      </c>
      <c r="DNH41" s="49">
        <v>0</v>
      </c>
      <c r="DNI41" s="49">
        <v>0</v>
      </c>
      <c r="DNJ41" s="64">
        <f t="shared" si="1878"/>
        <v>245</v>
      </c>
      <c r="DNK41" s="68">
        <f t="shared" si="1879"/>
        <v>40.833333333333336</v>
      </c>
      <c r="DNL41" s="48"/>
      <c r="DNM41" s="49"/>
      <c r="DNN41" s="49">
        <v>0</v>
      </c>
      <c r="DNO41" s="49">
        <v>0</v>
      </c>
      <c r="DNP41" s="49">
        <v>328</v>
      </c>
      <c r="DNQ41" s="49">
        <v>0</v>
      </c>
      <c r="DNR41" s="64">
        <f t="shared" si="1880"/>
        <v>328</v>
      </c>
      <c r="DNS41" s="68">
        <f t="shared" si="1881"/>
        <v>54.666666666666664</v>
      </c>
      <c r="DNT41" s="48">
        <v>0</v>
      </c>
      <c r="DNU41" s="49">
        <v>0</v>
      </c>
      <c r="DNV41" s="49">
        <v>0</v>
      </c>
      <c r="DNW41" s="49">
        <v>0</v>
      </c>
      <c r="DNX41" s="49">
        <v>0</v>
      </c>
      <c r="DNY41" s="49">
        <v>0</v>
      </c>
      <c r="DNZ41" s="64">
        <f t="shared" si="1882"/>
        <v>0</v>
      </c>
      <c r="DOA41" s="68">
        <f t="shared" si="1883"/>
        <v>0</v>
      </c>
      <c r="DOB41" s="48">
        <v>0</v>
      </c>
      <c r="DOC41" s="49"/>
      <c r="DOD41" s="49">
        <v>0</v>
      </c>
      <c r="DOE41" s="49">
        <v>0</v>
      </c>
      <c r="DOF41" s="49">
        <v>0</v>
      </c>
      <c r="DOG41" s="49">
        <v>0</v>
      </c>
      <c r="DOH41" s="64">
        <f t="shared" si="1884"/>
        <v>0</v>
      </c>
      <c r="DOI41" s="68">
        <f t="shared" si="1885"/>
        <v>0</v>
      </c>
      <c r="DOJ41" s="48">
        <v>0</v>
      </c>
      <c r="DOK41" s="49">
        <v>218</v>
      </c>
      <c r="DOL41" s="49">
        <v>0</v>
      </c>
      <c r="DOM41" s="49"/>
      <c r="DON41" s="49">
        <v>0</v>
      </c>
      <c r="DOO41" s="49">
        <v>0</v>
      </c>
      <c r="DOP41" s="64">
        <f t="shared" si="1886"/>
        <v>218</v>
      </c>
      <c r="DOQ41" s="68">
        <f t="shared" si="1887"/>
        <v>36.333333333333336</v>
      </c>
      <c r="DOR41" s="48">
        <v>0</v>
      </c>
      <c r="DOS41" s="49">
        <v>0</v>
      </c>
      <c r="DOT41" s="49">
        <v>0</v>
      </c>
      <c r="DOU41" s="49">
        <v>900</v>
      </c>
      <c r="DOV41" s="49"/>
      <c r="DOW41" s="49">
        <v>0</v>
      </c>
      <c r="DOX41" s="64">
        <f t="shared" si="1888"/>
        <v>900</v>
      </c>
      <c r="DOY41" s="68">
        <f t="shared" si="1889"/>
        <v>150</v>
      </c>
      <c r="DOZ41" s="48"/>
      <c r="DPA41" s="49">
        <v>0</v>
      </c>
      <c r="DPB41" s="49"/>
      <c r="DPC41" s="49">
        <v>0</v>
      </c>
      <c r="DPD41" s="49"/>
      <c r="DPE41" s="49">
        <v>0</v>
      </c>
      <c r="DPF41" s="64">
        <f t="shared" si="1890"/>
        <v>0</v>
      </c>
      <c r="DPG41" s="68">
        <f t="shared" si="1891"/>
        <v>0</v>
      </c>
      <c r="DPH41" s="48">
        <v>0</v>
      </c>
      <c r="DPI41" s="49">
        <v>0</v>
      </c>
      <c r="DPJ41" s="49">
        <v>0</v>
      </c>
      <c r="DPK41" s="49">
        <v>0</v>
      </c>
      <c r="DPL41" s="49"/>
      <c r="DPM41" s="49"/>
      <c r="DPN41" s="64">
        <f t="shared" si="1892"/>
        <v>0</v>
      </c>
      <c r="DPO41" s="68">
        <f t="shared" si="1893"/>
        <v>0</v>
      </c>
      <c r="DPP41" s="48">
        <v>0</v>
      </c>
      <c r="DPQ41" s="49">
        <v>0</v>
      </c>
      <c r="DPR41" s="49">
        <v>0</v>
      </c>
      <c r="DPS41" s="49"/>
      <c r="DPT41" s="49"/>
      <c r="DPU41" s="49">
        <v>0</v>
      </c>
      <c r="DPV41" s="491">
        <f t="shared" si="1894"/>
        <v>0</v>
      </c>
      <c r="DPW41" s="492">
        <f t="shared" si="1895"/>
        <v>0</v>
      </c>
      <c r="DPX41" s="48">
        <v>0</v>
      </c>
      <c r="DPY41" s="49">
        <v>0</v>
      </c>
      <c r="DPZ41" s="49">
        <v>0</v>
      </c>
      <c r="DQA41" s="49">
        <v>0</v>
      </c>
      <c r="DQB41" s="49">
        <v>0</v>
      </c>
      <c r="DQC41" s="49">
        <v>0</v>
      </c>
      <c r="DQD41" s="491">
        <f t="shared" si="1896"/>
        <v>0</v>
      </c>
      <c r="DQE41" s="492">
        <f t="shared" si="1897"/>
        <v>0</v>
      </c>
      <c r="DQF41" s="48">
        <v>0</v>
      </c>
      <c r="DQG41" s="49">
        <v>0</v>
      </c>
      <c r="DQH41" s="49">
        <v>0</v>
      </c>
      <c r="DQI41" s="49"/>
      <c r="DQJ41" s="49">
        <v>0</v>
      </c>
      <c r="DQK41" s="49">
        <v>0</v>
      </c>
      <c r="DQL41" s="489">
        <f t="shared" si="1898"/>
        <v>0</v>
      </c>
      <c r="DQM41" s="492">
        <f t="shared" si="1899"/>
        <v>0</v>
      </c>
      <c r="DQN41" s="48">
        <v>0</v>
      </c>
      <c r="DQO41" s="49">
        <v>0</v>
      </c>
      <c r="DQP41" s="49">
        <v>0</v>
      </c>
      <c r="DQQ41" s="49">
        <v>0</v>
      </c>
      <c r="DQR41" s="49">
        <v>0</v>
      </c>
      <c r="DQS41" s="49">
        <v>0</v>
      </c>
      <c r="DQT41" s="64">
        <f t="shared" si="1900"/>
        <v>0</v>
      </c>
      <c r="DQU41" s="68">
        <f t="shared" si="1901"/>
        <v>0</v>
      </c>
      <c r="DQV41" s="48">
        <v>0</v>
      </c>
      <c r="DQW41" s="49">
        <v>0</v>
      </c>
      <c r="DQX41" s="49"/>
      <c r="DQY41" s="49">
        <v>0</v>
      </c>
      <c r="DQZ41" s="49">
        <v>0</v>
      </c>
      <c r="DRA41" s="49">
        <v>0</v>
      </c>
      <c r="DRB41" s="491">
        <f t="shared" si="1902"/>
        <v>0</v>
      </c>
      <c r="DRC41" s="492">
        <f t="shared" si="1903"/>
        <v>0</v>
      </c>
      <c r="DRD41" s="48">
        <v>0</v>
      </c>
      <c r="DRE41" s="49">
        <v>0</v>
      </c>
      <c r="DRF41" s="49">
        <v>0</v>
      </c>
      <c r="DRG41" s="49">
        <v>0</v>
      </c>
      <c r="DRH41" s="49">
        <v>0</v>
      </c>
      <c r="DRI41" s="49"/>
      <c r="DRJ41" s="491">
        <f t="shared" si="1904"/>
        <v>0</v>
      </c>
      <c r="DRK41" s="492">
        <f t="shared" si="1905"/>
        <v>0</v>
      </c>
      <c r="DRL41" s="48">
        <v>0</v>
      </c>
      <c r="DRM41" s="49">
        <v>0</v>
      </c>
      <c r="DRN41" s="49">
        <v>0</v>
      </c>
      <c r="DRO41" s="49">
        <v>0</v>
      </c>
      <c r="DRP41" s="49">
        <v>0</v>
      </c>
      <c r="DRQ41" s="49"/>
      <c r="DRR41" s="64">
        <f t="shared" si="1601"/>
        <v>0</v>
      </c>
      <c r="DRS41" s="68">
        <f t="shared" si="1602"/>
        <v>0</v>
      </c>
      <c r="DRT41" s="48">
        <v>0</v>
      </c>
      <c r="DRU41" s="49">
        <v>0</v>
      </c>
      <c r="DRV41" s="49">
        <v>0</v>
      </c>
      <c r="DRW41" s="49">
        <v>0</v>
      </c>
      <c r="DRX41" s="49">
        <v>0</v>
      </c>
      <c r="DRY41" s="49"/>
      <c r="DRZ41" s="491">
        <f t="shared" si="1603"/>
        <v>0</v>
      </c>
      <c r="DSA41" s="68">
        <f t="shared" si="1604"/>
        <v>0</v>
      </c>
      <c r="DSB41" s="82"/>
      <c r="DSC41" s="83">
        <v>25</v>
      </c>
      <c r="DSD41" s="83">
        <v>0</v>
      </c>
      <c r="DSE41" s="83"/>
      <c r="DSF41" s="83">
        <v>0</v>
      </c>
      <c r="DSG41" s="83">
        <v>0</v>
      </c>
      <c r="DSH41" s="64">
        <f t="shared" si="1605"/>
        <v>25</v>
      </c>
      <c r="DSI41" s="68">
        <f t="shared" si="1606"/>
        <v>4.166666666666667</v>
      </c>
      <c r="DSJ41" s="48">
        <v>0</v>
      </c>
      <c r="DSK41" s="49">
        <v>0</v>
      </c>
      <c r="DSL41" s="49">
        <v>0</v>
      </c>
      <c r="DSM41" s="49">
        <v>0</v>
      </c>
      <c r="DSN41" s="49">
        <v>0</v>
      </c>
      <c r="DSO41" s="49">
        <v>0</v>
      </c>
      <c r="DSP41" s="64">
        <f t="shared" si="1607"/>
        <v>0</v>
      </c>
      <c r="DSQ41" s="68">
        <f t="shared" si="1608"/>
        <v>0</v>
      </c>
      <c r="DSR41" s="48"/>
      <c r="DSS41" s="49">
        <v>0</v>
      </c>
      <c r="DST41" s="49">
        <v>0</v>
      </c>
      <c r="DSU41" s="49">
        <v>0</v>
      </c>
      <c r="DSV41" s="49">
        <v>0</v>
      </c>
      <c r="DSW41" s="49">
        <v>0</v>
      </c>
      <c r="DSX41" s="64">
        <f t="shared" si="1609"/>
        <v>0</v>
      </c>
      <c r="DSY41" s="68">
        <f t="shared" si="1610"/>
        <v>0</v>
      </c>
      <c r="DSZ41" s="48">
        <v>0</v>
      </c>
      <c r="DTA41" s="49">
        <v>0</v>
      </c>
      <c r="DTB41" s="49">
        <v>0</v>
      </c>
      <c r="DTC41" s="49">
        <v>0</v>
      </c>
      <c r="DTD41" s="49"/>
      <c r="DTE41" s="49">
        <v>0</v>
      </c>
      <c r="DTF41" s="64">
        <f t="shared" si="1611"/>
        <v>0</v>
      </c>
      <c r="DTG41" s="68">
        <f t="shared" si="1612"/>
        <v>0</v>
      </c>
      <c r="DTH41" s="48">
        <v>0</v>
      </c>
      <c r="DTI41" s="49">
        <v>0</v>
      </c>
      <c r="DTJ41" s="49">
        <v>0</v>
      </c>
      <c r="DTK41" s="49">
        <v>0</v>
      </c>
      <c r="DTL41" s="49">
        <v>0</v>
      </c>
      <c r="DTM41" s="49">
        <v>0</v>
      </c>
      <c r="DTN41" s="64">
        <f t="shared" si="1613"/>
        <v>0</v>
      </c>
      <c r="DTO41" s="68">
        <f t="shared" si="1614"/>
        <v>0</v>
      </c>
      <c r="DTP41" s="48">
        <v>0</v>
      </c>
      <c r="DTQ41" s="49"/>
      <c r="DTR41" s="49"/>
      <c r="DTS41" s="49">
        <v>0</v>
      </c>
      <c r="DTT41" s="49">
        <v>0</v>
      </c>
      <c r="DTU41" s="49">
        <v>0</v>
      </c>
      <c r="DTV41" s="64">
        <f t="shared" si="1615"/>
        <v>0</v>
      </c>
      <c r="DTW41" s="68">
        <f t="shared" si="1616"/>
        <v>0</v>
      </c>
      <c r="DTX41" s="48">
        <v>0</v>
      </c>
      <c r="DTY41" s="49">
        <v>0</v>
      </c>
      <c r="DTZ41" s="49">
        <v>0</v>
      </c>
      <c r="DUA41" s="49">
        <v>0</v>
      </c>
      <c r="DUB41" s="49">
        <v>0</v>
      </c>
      <c r="DUC41" s="49">
        <v>0</v>
      </c>
      <c r="DUD41" s="64">
        <f t="shared" si="1617"/>
        <v>0</v>
      </c>
      <c r="DUE41" s="68">
        <f t="shared" si="1618"/>
        <v>0</v>
      </c>
      <c r="DUF41" s="48">
        <v>0</v>
      </c>
      <c r="DUG41" s="49">
        <v>0</v>
      </c>
      <c r="DUH41" s="49"/>
      <c r="DUI41" s="49">
        <v>0</v>
      </c>
      <c r="DUJ41" s="49">
        <v>0</v>
      </c>
      <c r="DUK41" s="49">
        <v>0</v>
      </c>
      <c r="DUL41" s="64">
        <f t="shared" si="1619"/>
        <v>0</v>
      </c>
      <c r="DUM41" s="68">
        <f t="shared" si="1620"/>
        <v>0</v>
      </c>
      <c r="DUN41" s="48"/>
      <c r="DUO41" s="49">
        <v>0</v>
      </c>
      <c r="DUP41" s="49">
        <v>0</v>
      </c>
      <c r="DUQ41" s="49">
        <v>0</v>
      </c>
      <c r="DUR41" s="49"/>
      <c r="DUS41" s="49">
        <v>0</v>
      </c>
      <c r="DUT41" s="64">
        <f t="shared" si="1621"/>
        <v>0</v>
      </c>
      <c r="DUU41" s="68">
        <f t="shared" si="1622"/>
        <v>0</v>
      </c>
      <c r="DUV41" s="48"/>
      <c r="DUW41" s="49">
        <v>0</v>
      </c>
      <c r="DUX41" s="49">
        <v>0</v>
      </c>
      <c r="DUY41" s="49">
        <v>0</v>
      </c>
      <c r="DUZ41" s="49">
        <v>0</v>
      </c>
      <c r="DVA41" s="49">
        <v>0</v>
      </c>
      <c r="DVB41" s="64">
        <f t="shared" si="1623"/>
        <v>0</v>
      </c>
      <c r="DVC41" s="68">
        <f t="shared" si="1624"/>
        <v>0</v>
      </c>
      <c r="DVD41" s="48"/>
      <c r="DVE41" s="49">
        <v>0</v>
      </c>
      <c r="DVF41" s="49">
        <v>0</v>
      </c>
      <c r="DVG41" s="49">
        <v>0</v>
      </c>
      <c r="DVH41" s="49">
        <v>0</v>
      </c>
      <c r="DVI41" s="49">
        <v>0</v>
      </c>
      <c r="DVJ41" s="64">
        <f t="shared" si="1625"/>
        <v>0</v>
      </c>
      <c r="DVK41" s="68">
        <f t="shared" si="1626"/>
        <v>0</v>
      </c>
      <c r="DVL41" s="48">
        <v>0</v>
      </c>
      <c r="DVM41" s="49">
        <v>0</v>
      </c>
      <c r="DVN41" s="49">
        <v>0</v>
      </c>
      <c r="DVO41" s="49">
        <v>0</v>
      </c>
      <c r="DVP41" s="49">
        <v>0</v>
      </c>
      <c r="DVQ41" s="49">
        <v>0</v>
      </c>
      <c r="DVR41" s="64">
        <f t="shared" si="1627"/>
        <v>0</v>
      </c>
      <c r="DVS41" s="68">
        <f t="shared" si="1628"/>
        <v>0</v>
      </c>
      <c r="DVT41" s="48"/>
      <c r="DVU41" s="49">
        <v>289</v>
      </c>
      <c r="DVV41" s="49">
        <v>634</v>
      </c>
      <c r="DVW41" s="49">
        <v>405</v>
      </c>
      <c r="DVX41" s="49">
        <v>0</v>
      </c>
      <c r="DVY41" s="49">
        <v>0</v>
      </c>
      <c r="DVZ41" s="64">
        <f t="shared" si="1629"/>
        <v>1328</v>
      </c>
      <c r="DWA41" s="68">
        <f t="shared" si="1630"/>
        <v>221.33333333333334</v>
      </c>
      <c r="DWB41" s="48">
        <v>0</v>
      </c>
      <c r="DWC41" s="49">
        <v>0</v>
      </c>
      <c r="DWD41" s="49">
        <v>0</v>
      </c>
      <c r="DWE41" s="49">
        <v>0</v>
      </c>
      <c r="DWF41" s="49">
        <v>0</v>
      </c>
      <c r="DWG41" s="49"/>
      <c r="DWH41" s="64">
        <f t="shared" si="1631"/>
        <v>0</v>
      </c>
      <c r="DWI41" s="68">
        <f t="shared" si="1632"/>
        <v>0</v>
      </c>
      <c r="DWJ41" s="48">
        <v>0</v>
      </c>
      <c r="DWK41" s="49">
        <v>0</v>
      </c>
      <c r="DWL41" s="49">
        <v>0</v>
      </c>
      <c r="DWM41" s="49">
        <v>0</v>
      </c>
      <c r="DWN41" s="49">
        <v>1000</v>
      </c>
      <c r="DWO41" s="49">
        <v>0</v>
      </c>
      <c r="DWP41" s="64">
        <f t="shared" si="1633"/>
        <v>1000</v>
      </c>
      <c r="DWQ41" s="68">
        <f t="shared" si="1634"/>
        <v>166.66666666666666</v>
      </c>
      <c r="DWR41" s="48">
        <v>220</v>
      </c>
      <c r="DWS41" s="49"/>
      <c r="DWT41" s="49">
        <v>0</v>
      </c>
      <c r="DWU41" s="49">
        <v>0</v>
      </c>
      <c r="DWV41" s="49">
        <v>400</v>
      </c>
      <c r="DWW41" s="49">
        <v>0</v>
      </c>
      <c r="DWX41" s="64">
        <f t="shared" si="1635"/>
        <v>620</v>
      </c>
      <c r="DWY41" s="68">
        <f t="shared" si="1636"/>
        <v>103.33333333333333</v>
      </c>
      <c r="DWZ41" s="48">
        <v>0</v>
      </c>
      <c r="DXA41" s="49">
        <v>0</v>
      </c>
      <c r="DXB41" s="49">
        <v>0</v>
      </c>
      <c r="DXC41" s="49">
        <v>0</v>
      </c>
      <c r="DXD41" s="49"/>
      <c r="DXE41" s="49"/>
      <c r="DXF41" s="64">
        <f t="shared" si="1637"/>
        <v>0</v>
      </c>
      <c r="DXG41" s="68">
        <f t="shared" si="1638"/>
        <v>0</v>
      </c>
      <c r="DXH41" s="48">
        <v>0</v>
      </c>
      <c r="DXI41" s="49">
        <v>0</v>
      </c>
      <c r="DXJ41" s="49">
        <v>0</v>
      </c>
      <c r="DXK41" s="49">
        <v>0</v>
      </c>
      <c r="DXL41" s="49">
        <v>0</v>
      </c>
      <c r="DXM41" s="49">
        <v>0</v>
      </c>
      <c r="DXN41" s="64">
        <f t="shared" si="1639"/>
        <v>0</v>
      </c>
      <c r="DXO41" s="68">
        <f t="shared" si="1640"/>
        <v>0</v>
      </c>
      <c r="DXP41" s="48">
        <v>0</v>
      </c>
      <c r="DXQ41" s="49">
        <v>0</v>
      </c>
      <c r="DXR41" s="49">
        <v>439</v>
      </c>
      <c r="DXS41" s="49">
        <v>0</v>
      </c>
      <c r="DXT41" s="49">
        <v>0</v>
      </c>
      <c r="DXU41" s="49">
        <v>0</v>
      </c>
      <c r="DXV41" s="64">
        <f t="shared" si="1330"/>
        <v>439</v>
      </c>
      <c r="DXW41" s="68">
        <f t="shared" si="1331"/>
        <v>73.166666666666671</v>
      </c>
      <c r="DXX41" s="48">
        <v>0</v>
      </c>
      <c r="DXY41" s="49">
        <v>0</v>
      </c>
      <c r="DXZ41" s="49">
        <v>0</v>
      </c>
      <c r="DYA41" s="49">
        <v>0</v>
      </c>
      <c r="DYB41" s="49">
        <v>0</v>
      </c>
      <c r="DYC41" s="49">
        <v>0</v>
      </c>
      <c r="DYD41" s="64">
        <f t="shared" si="1332"/>
        <v>0</v>
      </c>
      <c r="DYE41" s="68">
        <f t="shared" si="1333"/>
        <v>0</v>
      </c>
      <c r="DYF41" s="48">
        <v>0</v>
      </c>
      <c r="DYG41" s="49">
        <v>0</v>
      </c>
      <c r="DYH41" s="49">
        <v>0</v>
      </c>
      <c r="DYI41" s="49">
        <v>0</v>
      </c>
      <c r="DYJ41" s="49">
        <v>0</v>
      </c>
      <c r="DYK41" s="49"/>
      <c r="DYL41" s="64">
        <f t="shared" si="1334"/>
        <v>0</v>
      </c>
      <c r="DYM41" s="68">
        <f t="shared" si="1335"/>
        <v>0</v>
      </c>
      <c r="DYN41" s="48">
        <v>0</v>
      </c>
      <c r="DYO41" s="49">
        <v>0</v>
      </c>
      <c r="DYP41" s="49">
        <v>0</v>
      </c>
      <c r="DYQ41" s="49">
        <v>0</v>
      </c>
      <c r="DYR41" s="49"/>
      <c r="DYS41" s="49"/>
      <c r="DYT41" s="64">
        <f t="shared" si="1336"/>
        <v>0</v>
      </c>
      <c r="DYU41" s="68">
        <f t="shared" si="1337"/>
        <v>0</v>
      </c>
      <c r="DYV41" s="48">
        <v>0</v>
      </c>
      <c r="DYW41" s="49">
        <v>0</v>
      </c>
      <c r="DYX41" s="49">
        <v>0</v>
      </c>
      <c r="DYY41" s="49">
        <v>0</v>
      </c>
      <c r="DYZ41" s="49">
        <v>0</v>
      </c>
      <c r="DZA41" s="49">
        <v>0</v>
      </c>
      <c r="DZB41" s="64">
        <f t="shared" si="1338"/>
        <v>0</v>
      </c>
      <c r="DZC41" s="68">
        <f t="shared" si="1339"/>
        <v>0</v>
      </c>
      <c r="DZD41" s="48">
        <v>0</v>
      </c>
      <c r="DZE41" s="49">
        <v>0</v>
      </c>
      <c r="DZF41" s="49">
        <v>0</v>
      </c>
      <c r="DZG41" s="49">
        <v>0</v>
      </c>
      <c r="DZH41" s="49">
        <v>0</v>
      </c>
      <c r="DZI41" s="49">
        <v>0</v>
      </c>
      <c r="DZJ41" s="64">
        <f t="shared" si="1340"/>
        <v>0</v>
      </c>
      <c r="DZK41" s="68">
        <f t="shared" si="1341"/>
        <v>0</v>
      </c>
      <c r="DZL41" s="48">
        <v>0</v>
      </c>
      <c r="DZM41" s="49">
        <v>0</v>
      </c>
      <c r="DZN41" s="49"/>
      <c r="DZO41" s="49">
        <v>0</v>
      </c>
      <c r="DZP41" s="49">
        <v>0</v>
      </c>
      <c r="DZQ41" s="49">
        <v>0</v>
      </c>
      <c r="DZR41" s="64">
        <f t="shared" si="1342"/>
        <v>0</v>
      </c>
      <c r="DZS41" s="68">
        <f t="shared" si="1343"/>
        <v>0</v>
      </c>
      <c r="DZT41" s="48">
        <v>0</v>
      </c>
      <c r="DZU41" s="49">
        <v>444</v>
      </c>
      <c r="DZV41" s="49"/>
      <c r="DZW41" s="49">
        <v>0</v>
      </c>
      <c r="DZX41" s="49">
        <v>0</v>
      </c>
      <c r="DZY41" s="49">
        <v>100</v>
      </c>
      <c r="DZZ41" s="64">
        <f t="shared" si="1344"/>
        <v>544</v>
      </c>
      <c r="EAA41" s="68">
        <f t="shared" si="1345"/>
        <v>90.666666666666671</v>
      </c>
      <c r="EAB41" s="48"/>
      <c r="EAC41" s="49">
        <v>0</v>
      </c>
      <c r="EAD41" s="49">
        <v>0</v>
      </c>
      <c r="EAE41" s="49"/>
      <c r="EAF41" s="49">
        <v>0</v>
      </c>
      <c r="EAG41" s="49">
        <v>0</v>
      </c>
      <c r="EAH41" s="64">
        <f t="shared" si="1346"/>
        <v>0</v>
      </c>
      <c r="EAI41" s="68">
        <f t="shared" si="1347"/>
        <v>0</v>
      </c>
      <c r="EAJ41" s="48">
        <v>0</v>
      </c>
      <c r="EAK41" s="49">
        <v>0</v>
      </c>
      <c r="EAL41" s="49">
        <v>3</v>
      </c>
      <c r="EAM41" s="49">
        <v>221</v>
      </c>
      <c r="EAN41" s="49">
        <v>0</v>
      </c>
      <c r="EAO41" s="49">
        <v>0</v>
      </c>
      <c r="EAP41" s="64">
        <f t="shared" si="1348"/>
        <v>224</v>
      </c>
      <c r="EAQ41" s="68">
        <f t="shared" si="1349"/>
        <v>37.333333333333336</v>
      </c>
      <c r="EAR41" s="48">
        <v>0</v>
      </c>
      <c r="EAS41" s="49">
        <v>0</v>
      </c>
      <c r="EAT41" s="49">
        <v>0</v>
      </c>
      <c r="EAU41" s="49">
        <v>404</v>
      </c>
      <c r="EAV41" s="49">
        <v>0</v>
      </c>
      <c r="EAW41" s="49">
        <v>0</v>
      </c>
      <c r="EAX41" s="64">
        <f t="shared" si="1350"/>
        <v>404</v>
      </c>
      <c r="EAY41" s="68">
        <f t="shared" si="1351"/>
        <v>67.333333333333329</v>
      </c>
      <c r="EAZ41" s="48">
        <v>0</v>
      </c>
      <c r="EBA41" s="49"/>
      <c r="EBB41" s="49">
        <v>218</v>
      </c>
      <c r="EBC41" s="49">
        <v>0</v>
      </c>
      <c r="EBD41" s="49">
        <v>0</v>
      </c>
      <c r="EBE41" s="49">
        <v>0</v>
      </c>
      <c r="EBF41" s="64">
        <f t="shared" si="1352"/>
        <v>218</v>
      </c>
      <c r="EBG41" s="68">
        <f t="shared" si="1353"/>
        <v>36.333333333333336</v>
      </c>
      <c r="EBH41" s="48">
        <v>260</v>
      </c>
      <c r="EBI41" s="49">
        <v>220</v>
      </c>
      <c r="EBJ41" s="49">
        <v>0</v>
      </c>
      <c r="EBK41" s="49">
        <v>0</v>
      </c>
      <c r="EBL41" s="49">
        <v>0</v>
      </c>
      <c r="EBM41" s="49">
        <v>0</v>
      </c>
      <c r="EBN41" s="64">
        <f t="shared" si="1354"/>
        <v>480</v>
      </c>
      <c r="EBO41" s="68">
        <f t="shared" si="1355"/>
        <v>80</v>
      </c>
      <c r="EBP41" s="48">
        <v>0</v>
      </c>
      <c r="EBQ41" s="49">
        <v>433</v>
      </c>
      <c r="EBR41" s="49"/>
      <c r="EBS41" s="49">
        <v>0</v>
      </c>
      <c r="EBT41" s="49"/>
      <c r="EBU41" s="49"/>
      <c r="EBV41" s="64">
        <f t="shared" si="1356"/>
        <v>433</v>
      </c>
      <c r="EBW41" s="68">
        <f t="shared" si="1357"/>
        <v>72.166666666666671</v>
      </c>
      <c r="EBX41" s="48">
        <v>0</v>
      </c>
      <c r="EBY41" s="49">
        <v>0</v>
      </c>
      <c r="EBZ41" s="49">
        <v>0</v>
      </c>
      <c r="ECA41" s="49"/>
      <c r="ECB41" s="49">
        <v>0</v>
      </c>
      <c r="ECC41" s="49">
        <v>0</v>
      </c>
      <c r="ECD41" s="64">
        <f t="shared" si="1358"/>
        <v>0</v>
      </c>
      <c r="ECE41" s="68">
        <f t="shared" si="1359"/>
        <v>0</v>
      </c>
      <c r="ECF41" s="48">
        <v>221</v>
      </c>
      <c r="ECG41" s="49">
        <v>0</v>
      </c>
      <c r="ECH41" s="49">
        <v>0</v>
      </c>
      <c r="ECI41" s="49">
        <v>0</v>
      </c>
      <c r="ECJ41" s="49">
        <v>0</v>
      </c>
      <c r="ECK41" s="49"/>
      <c r="ECL41" s="64">
        <f t="shared" si="1360"/>
        <v>221</v>
      </c>
      <c r="ECM41" s="68">
        <f t="shared" si="1361"/>
        <v>36.833333333333336</v>
      </c>
      <c r="ECN41" s="48">
        <v>0</v>
      </c>
      <c r="ECO41" s="49">
        <v>0</v>
      </c>
      <c r="ECP41" s="49">
        <v>0</v>
      </c>
      <c r="ECQ41" s="49">
        <v>225</v>
      </c>
      <c r="ECR41" s="49">
        <v>0</v>
      </c>
      <c r="ECS41" s="49">
        <v>0</v>
      </c>
      <c r="ECT41" s="64">
        <f t="shared" si="1362"/>
        <v>225</v>
      </c>
      <c r="ECU41" s="68">
        <f t="shared" si="1363"/>
        <v>37.5</v>
      </c>
      <c r="ECV41" s="48">
        <v>224</v>
      </c>
      <c r="ECW41" s="49">
        <v>0</v>
      </c>
      <c r="ECX41" s="49">
        <v>0</v>
      </c>
      <c r="ECY41" s="49">
        <v>0</v>
      </c>
      <c r="ECZ41" s="49"/>
      <c r="EDA41" s="49"/>
      <c r="EDB41" s="64">
        <f t="shared" si="1364"/>
        <v>224</v>
      </c>
      <c r="EDC41" s="68">
        <f t="shared" si="1365"/>
        <v>37.333333333333336</v>
      </c>
      <c r="EDD41" s="48"/>
      <c r="EDE41" s="49">
        <v>0</v>
      </c>
      <c r="EDF41" s="49">
        <v>0</v>
      </c>
      <c r="EDG41" s="49">
        <v>0</v>
      </c>
      <c r="EDH41" s="49"/>
      <c r="EDI41" s="49"/>
      <c r="EDJ41" s="64">
        <f t="shared" si="1366"/>
        <v>0</v>
      </c>
      <c r="EDK41" s="68">
        <f t="shared" si="1367"/>
        <v>0</v>
      </c>
      <c r="EDL41" s="48">
        <v>0</v>
      </c>
      <c r="EDM41" s="49">
        <v>0</v>
      </c>
      <c r="EDN41" s="49"/>
      <c r="EDO41" s="49">
        <v>0</v>
      </c>
      <c r="EDP41" s="49">
        <v>0</v>
      </c>
      <c r="EDQ41" s="49">
        <v>0</v>
      </c>
      <c r="EDR41" s="64">
        <f t="shared" si="1368"/>
        <v>0</v>
      </c>
      <c r="EDS41" s="68">
        <f t="shared" si="1369"/>
        <v>0</v>
      </c>
      <c r="EDT41" s="48">
        <v>110</v>
      </c>
      <c r="EDU41" s="49">
        <v>0</v>
      </c>
      <c r="EDV41" s="49">
        <v>0</v>
      </c>
      <c r="EDW41" s="49">
        <v>0</v>
      </c>
      <c r="EDX41" s="49">
        <v>0</v>
      </c>
      <c r="EDY41" s="49"/>
      <c r="EDZ41" s="64">
        <f t="shared" si="1370"/>
        <v>110</v>
      </c>
      <c r="EEA41" s="68">
        <f t="shared" si="1371"/>
        <v>18.333333333333332</v>
      </c>
      <c r="EEB41" s="48">
        <v>332</v>
      </c>
      <c r="EEC41" s="49">
        <v>0</v>
      </c>
      <c r="EED41" s="49">
        <v>0</v>
      </c>
      <c r="EEE41" s="49">
        <v>0</v>
      </c>
      <c r="EEF41" s="49">
        <v>0</v>
      </c>
      <c r="EEG41" s="49"/>
      <c r="EEH41" s="64">
        <f t="shared" si="1372"/>
        <v>332</v>
      </c>
      <c r="EEI41" s="68">
        <f t="shared" si="1373"/>
        <v>55.333333333333336</v>
      </c>
      <c r="EEJ41" s="48">
        <v>0</v>
      </c>
      <c r="EEK41" s="49">
        <v>0</v>
      </c>
      <c r="EEL41" s="49">
        <v>0</v>
      </c>
      <c r="EEM41" s="49">
        <v>0</v>
      </c>
      <c r="EEN41" s="49">
        <v>0</v>
      </c>
      <c r="EEO41" s="49">
        <v>0</v>
      </c>
      <c r="EEP41" s="64">
        <f t="shared" si="1374"/>
        <v>0</v>
      </c>
      <c r="EEQ41" s="68">
        <f t="shared" si="1375"/>
        <v>0</v>
      </c>
      <c r="EER41" s="48">
        <v>222</v>
      </c>
      <c r="EES41" s="49">
        <v>0</v>
      </c>
      <c r="EET41" s="49">
        <v>0</v>
      </c>
      <c r="EEU41" s="49">
        <v>0</v>
      </c>
      <c r="EEV41" s="49">
        <v>0</v>
      </c>
      <c r="EEW41" s="49"/>
      <c r="EEX41" s="64">
        <f t="shared" si="1376"/>
        <v>222</v>
      </c>
      <c r="EEY41" s="68">
        <f t="shared" si="1377"/>
        <v>37</v>
      </c>
      <c r="EEZ41" s="48">
        <v>224</v>
      </c>
      <c r="EFA41" s="49"/>
      <c r="EFB41" s="49">
        <v>0</v>
      </c>
      <c r="EFC41" s="49">
        <v>0</v>
      </c>
      <c r="EFD41" s="49">
        <v>0</v>
      </c>
      <c r="EFE41" s="49">
        <v>0</v>
      </c>
      <c r="EFF41" s="64">
        <f t="shared" si="1378"/>
        <v>224</v>
      </c>
      <c r="EFG41" s="68">
        <f t="shared" si="1379"/>
        <v>37.333333333333336</v>
      </c>
      <c r="EFH41" s="48">
        <v>0</v>
      </c>
      <c r="EFI41" s="49">
        <v>0</v>
      </c>
      <c r="EFJ41" s="49">
        <v>0</v>
      </c>
      <c r="EFK41" s="49">
        <v>0</v>
      </c>
      <c r="EFL41" s="49">
        <v>0</v>
      </c>
      <c r="EFM41" s="49">
        <v>0</v>
      </c>
      <c r="EFN41" s="64">
        <f t="shared" si="1380"/>
        <v>0</v>
      </c>
      <c r="EFO41" s="68">
        <f t="shared" si="1381"/>
        <v>0</v>
      </c>
      <c r="EFP41" s="48">
        <v>0</v>
      </c>
      <c r="EFQ41" s="49"/>
      <c r="EFR41" s="49">
        <v>246</v>
      </c>
      <c r="EFS41" s="49">
        <v>0</v>
      </c>
      <c r="EFT41" s="49">
        <v>0</v>
      </c>
      <c r="EFU41" s="49">
        <v>0</v>
      </c>
      <c r="EFV41" s="64">
        <f t="shared" si="1382"/>
        <v>246</v>
      </c>
      <c r="EFW41" s="68">
        <f t="shared" si="1383"/>
        <v>41</v>
      </c>
      <c r="EFX41" s="48">
        <v>0</v>
      </c>
      <c r="EFY41" s="49">
        <v>0</v>
      </c>
      <c r="EFZ41" s="49"/>
      <c r="EGA41" s="49">
        <v>0</v>
      </c>
      <c r="EGB41" s="49">
        <v>0</v>
      </c>
      <c r="EGC41" s="49">
        <v>0</v>
      </c>
      <c r="EGD41" s="64">
        <f t="shared" si="1384"/>
        <v>0</v>
      </c>
      <c r="EGE41" s="68">
        <f t="shared" si="1385"/>
        <v>0</v>
      </c>
      <c r="EGF41" s="48">
        <v>0</v>
      </c>
      <c r="EGG41" s="49">
        <v>0</v>
      </c>
      <c r="EGH41" s="49"/>
      <c r="EGI41" s="49">
        <v>0</v>
      </c>
      <c r="EGJ41" s="49">
        <v>0</v>
      </c>
      <c r="EGK41" s="49">
        <v>0</v>
      </c>
      <c r="EGL41" s="64">
        <f t="shared" si="1386"/>
        <v>0</v>
      </c>
      <c r="EGM41" s="68">
        <f t="shared" si="1387"/>
        <v>0</v>
      </c>
      <c r="EGN41" s="48">
        <v>0</v>
      </c>
      <c r="EGO41" s="49">
        <v>323</v>
      </c>
      <c r="EGP41" s="49"/>
      <c r="EGQ41" s="49">
        <v>0</v>
      </c>
      <c r="EGR41" s="49">
        <v>0</v>
      </c>
      <c r="EGS41" s="49">
        <v>0</v>
      </c>
      <c r="EGT41" s="64">
        <f t="shared" si="1388"/>
        <v>323</v>
      </c>
      <c r="EGU41" s="68">
        <f t="shared" si="1389"/>
        <v>53.833333333333336</v>
      </c>
      <c r="EGV41" s="48">
        <v>0</v>
      </c>
      <c r="EGW41" s="49">
        <v>0</v>
      </c>
      <c r="EGX41" s="49">
        <v>0</v>
      </c>
      <c r="EGY41" s="49">
        <v>0</v>
      </c>
      <c r="EGZ41" s="49">
        <v>0</v>
      </c>
      <c r="EHA41" s="49">
        <v>0</v>
      </c>
      <c r="EHB41" s="64">
        <f t="shared" si="1390"/>
        <v>0</v>
      </c>
      <c r="EHC41" s="68">
        <f t="shared" si="1391"/>
        <v>0</v>
      </c>
      <c r="EHD41" s="48">
        <v>0</v>
      </c>
      <c r="EHE41" s="49">
        <v>0</v>
      </c>
      <c r="EHF41" s="49"/>
      <c r="EHG41" s="49">
        <v>0</v>
      </c>
      <c r="EHH41" s="49">
        <v>0</v>
      </c>
      <c r="EHI41" s="49">
        <v>0</v>
      </c>
      <c r="EHJ41" s="64">
        <f t="shared" si="1392"/>
        <v>0</v>
      </c>
      <c r="EHK41" s="68">
        <f t="shared" si="1393"/>
        <v>0</v>
      </c>
      <c r="EHL41" s="48">
        <v>0</v>
      </c>
      <c r="EHM41" s="49">
        <v>0</v>
      </c>
      <c r="EHN41" s="49"/>
      <c r="EHO41" s="49">
        <v>0</v>
      </c>
      <c r="EHP41" s="49"/>
      <c r="EHQ41" s="49">
        <v>0</v>
      </c>
      <c r="EHR41" s="64">
        <f t="shared" si="1394"/>
        <v>0</v>
      </c>
      <c r="EHS41" s="68">
        <f t="shared" si="1395"/>
        <v>0</v>
      </c>
      <c r="EHT41" s="48">
        <v>0</v>
      </c>
      <c r="EHU41" s="49">
        <v>0</v>
      </c>
      <c r="EHV41" s="49"/>
      <c r="EHW41" s="49">
        <v>440</v>
      </c>
      <c r="EHX41" s="49">
        <v>286</v>
      </c>
      <c r="EHY41" s="49">
        <v>0</v>
      </c>
      <c r="EHZ41" s="64">
        <f t="shared" si="1396"/>
        <v>726</v>
      </c>
      <c r="EIA41" s="68">
        <f t="shared" si="1397"/>
        <v>121</v>
      </c>
      <c r="EIB41" s="48">
        <v>0</v>
      </c>
      <c r="EIC41" s="49">
        <v>0</v>
      </c>
      <c r="EID41" s="49">
        <v>0</v>
      </c>
      <c r="EIE41" s="49">
        <v>0</v>
      </c>
      <c r="EIF41" s="49">
        <v>0</v>
      </c>
      <c r="EIG41" s="49">
        <v>0</v>
      </c>
      <c r="EIH41" s="64">
        <f t="shared" si="1398"/>
        <v>0</v>
      </c>
      <c r="EII41" s="68">
        <f t="shared" si="1399"/>
        <v>0</v>
      </c>
      <c r="EIJ41" s="48">
        <v>0</v>
      </c>
      <c r="EIK41" s="49">
        <v>0</v>
      </c>
      <c r="EIL41" s="49">
        <v>0</v>
      </c>
      <c r="EIM41" s="49">
        <v>0</v>
      </c>
      <c r="EIN41" s="49">
        <v>0</v>
      </c>
      <c r="EIO41" s="49">
        <v>0</v>
      </c>
      <c r="EIP41" s="64">
        <f t="shared" si="1400"/>
        <v>0</v>
      </c>
      <c r="EIQ41" s="68">
        <f t="shared" si="1401"/>
        <v>0</v>
      </c>
      <c r="EIR41" s="48">
        <v>0</v>
      </c>
      <c r="EIS41" s="49">
        <v>0</v>
      </c>
      <c r="EIT41" s="49">
        <v>0</v>
      </c>
      <c r="EIU41" s="49">
        <v>0</v>
      </c>
      <c r="EIV41" s="49">
        <v>0</v>
      </c>
      <c r="EIW41" s="49">
        <v>0</v>
      </c>
      <c r="EIX41" s="64">
        <f t="shared" si="1402"/>
        <v>0</v>
      </c>
      <c r="EIY41" s="68">
        <f t="shared" si="1403"/>
        <v>0</v>
      </c>
      <c r="EIZ41" s="48">
        <v>0</v>
      </c>
      <c r="EJA41" s="49">
        <v>0</v>
      </c>
      <c r="EJB41" s="49">
        <v>0</v>
      </c>
      <c r="EJC41" s="49">
        <v>0</v>
      </c>
      <c r="EJD41" s="49">
        <v>0</v>
      </c>
      <c r="EJE41" s="49">
        <v>0</v>
      </c>
      <c r="EJF41" s="64">
        <f t="shared" si="1404"/>
        <v>0</v>
      </c>
      <c r="EJG41" s="68">
        <f t="shared" si="1405"/>
        <v>0</v>
      </c>
      <c r="EJH41" s="48">
        <v>0</v>
      </c>
      <c r="EJI41" s="49">
        <v>0</v>
      </c>
      <c r="EJJ41" s="49"/>
      <c r="EJK41" s="49">
        <v>0</v>
      </c>
      <c r="EJL41" s="49"/>
      <c r="EJM41" s="49"/>
      <c r="EJN41" s="64">
        <f t="shared" si="1406"/>
        <v>0</v>
      </c>
      <c r="EJO41" s="68">
        <f t="shared" si="1407"/>
        <v>0</v>
      </c>
      <c r="EJP41" s="48">
        <v>0</v>
      </c>
      <c r="EJQ41" s="49">
        <v>0</v>
      </c>
      <c r="EJR41" s="49">
        <v>0</v>
      </c>
      <c r="EJS41" s="49">
        <v>0</v>
      </c>
      <c r="EJT41" s="49">
        <v>0</v>
      </c>
      <c r="EJU41" s="49">
        <v>0</v>
      </c>
      <c r="EJV41" s="64">
        <f t="shared" si="1408"/>
        <v>0</v>
      </c>
      <c r="EJW41" s="68">
        <f t="shared" si="1409"/>
        <v>0</v>
      </c>
      <c r="EJX41" s="48">
        <v>0</v>
      </c>
      <c r="EJY41" s="49">
        <v>0</v>
      </c>
      <c r="EJZ41" s="49">
        <v>62</v>
      </c>
      <c r="EKA41" s="49"/>
      <c r="EKB41" s="49">
        <v>0</v>
      </c>
      <c r="EKC41" s="49"/>
      <c r="EKD41" s="64">
        <f t="shared" si="1410"/>
        <v>62</v>
      </c>
      <c r="EKE41" s="68">
        <f t="shared" si="1411"/>
        <v>10.333333333333334</v>
      </c>
      <c r="EKF41" s="48">
        <v>0</v>
      </c>
      <c r="EKG41" s="49">
        <v>0</v>
      </c>
      <c r="EKH41" s="49">
        <v>219</v>
      </c>
      <c r="EKI41" s="49"/>
      <c r="EKJ41" s="49">
        <v>0</v>
      </c>
      <c r="EKK41" s="49">
        <v>0</v>
      </c>
      <c r="EKL41" s="64">
        <f t="shared" si="1412"/>
        <v>219</v>
      </c>
      <c r="EKM41" s="68">
        <f t="shared" si="1413"/>
        <v>36.5</v>
      </c>
      <c r="EKN41" s="48">
        <v>0</v>
      </c>
      <c r="EKO41" s="49">
        <v>0</v>
      </c>
      <c r="EKP41" s="49">
        <v>0</v>
      </c>
      <c r="EKQ41" s="49">
        <v>0</v>
      </c>
      <c r="EKR41" s="49">
        <v>0</v>
      </c>
      <c r="EKS41" s="49">
        <v>0</v>
      </c>
      <c r="EKT41" s="64">
        <f t="shared" si="1414"/>
        <v>0</v>
      </c>
      <c r="EKU41" s="184">
        <f t="shared" si="1415"/>
        <v>0</v>
      </c>
      <c r="EKV41" s="665"/>
      <c r="EKW41" s="195">
        <v>0</v>
      </c>
      <c r="EKX41" s="49">
        <v>0</v>
      </c>
      <c r="EKY41" s="49">
        <v>0</v>
      </c>
      <c r="EKZ41" s="49">
        <v>0</v>
      </c>
      <c r="ELA41" s="49">
        <v>0</v>
      </c>
      <c r="ELB41" s="49">
        <v>0</v>
      </c>
      <c r="ELC41" s="64">
        <f t="shared" si="1416"/>
        <v>0</v>
      </c>
      <c r="ELD41" s="211">
        <f t="shared" si="1417"/>
        <v>0</v>
      </c>
      <c r="ELE41" s="195">
        <v>0</v>
      </c>
      <c r="ELF41" s="49">
        <v>0</v>
      </c>
      <c r="ELG41" s="49">
        <v>0</v>
      </c>
      <c r="ELH41" s="49">
        <v>0</v>
      </c>
      <c r="ELI41" s="49">
        <v>0</v>
      </c>
      <c r="ELJ41" s="49">
        <v>0</v>
      </c>
      <c r="ELK41" s="64">
        <f t="shared" si="1418"/>
        <v>0</v>
      </c>
      <c r="ELL41" s="211">
        <f t="shared" si="1419"/>
        <v>0</v>
      </c>
      <c r="ELM41" s="195">
        <v>0</v>
      </c>
      <c r="ELN41" s="49">
        <v>0</v>
      </c>
      <c r="ELO41" s="49">
        <v>0</v>
      </c>
      <c r="ELP41" s="49">
        <v>0</v>
      </c>
      <c r="ELQ41" s="49">
        <v>0</v>
      </c>
      <c r="ELR41" s="49">
        <v>0</v>
      </c>
      <c r="ELS41" s="64">
        <f t="shared" si="1420"/>
        <v>0</v>
      </c>
      <c r="ELT41" s="211">
        <f t="shared" si="1421"/>
        <v>0</v>
      </c>
      <c r="ELU41" s="195">
        <v>0</v>
      </c>
      <c r="ELV41" s="49">
        <v>0</v>
      </c>
      <c r="ELW41" s="49">
        <v>0</v>
      </c>
      <c r="ELX41" s="49">
        <v>0</v>
      </c>
      <c r="ELY41" s="49">
        <v>0</v>
      </c>
      <c r="ELZ41" s="49">
        <v>0</v>
      </c>
      <c r="EMA41" s="64">
        <f t="shared" si="1422"/>
        <v>0</v>
      </c>
      <c r="EMB41" s="211">
        <f t="shared" si="1423"/>
        <v>0</v>
      </c>
      <c r="EMC41" s="195">
        <v>0</v>
      </c>
      <c r="EMD41" s="49">
        <v>0</v>
      </c>
      <c r="EME41" s="49">
        <v>0</v>
      </c>
      <c r="EMF41" s="49">
        <v>0</v>
      </c>
      <c r="EMG41" s="49"/>
      <c r="EMH41" s="49">
        <v>0</v>
      </c>
      <c r="EMI41" s="64">
        <f t="shared" si="1424"/>
        <v>0</v>
      </c>
      <c r="EMJ41" s="211">
        <f t="shared" si="1425"/>
        <v>0</v>
      </c>
      <c r="EMK41" s="195">
        <v>0</v>
      </c>
      <c r="EML41" s="49">
        <v>0</v>
      </c>
      <c r="EMM41" s="49">
        <v>0</v>
      </c>
      <c r="EMN41" s="49">
        <v>0</v>
      </c>
      <c r="EMO41" s="49">
        <v>0</v>
      </c>
      <c r="EMP41" s="49">
        <v>0</v>
      </c>
      <c r="EMQ41" s="64">
        <f t="shared" si="1426"/>
        <v>0</v>
      </c>
      <c r="EMR41" s="211">
        <f t="shared" si="1427"/>
        <v>0</v>
      </c>
      <c r="EMS41" s="195">
        <v>0</v>
      </c>
      <c r="EMT41" s="49">
        <v>0</v>
      </c>
      <c r="EMU41" s="49">
        <v>0</v>
      </c>
      <c r="EMV41" s="49">
        <v>0</v>
      </c>
      <c r="EMW41" s="49">
        <v>0</v>
      </c>
      <c r="EMX41" s="49">
        <v>0</v>
      </c>
      <c r="EMY41" s="64">
        <f t="shared" si="1428"/>
        <v>0</v>
      </c>
      <c r="EMZ41" s="211">
        <f t="shared" si="1429"/>
        <v>0</v>
      </c>
      <c r="ENA41" s="195">
        <v>0</v>
      </c>
      <c r="ENB41" s="49">
        <v>220</v>
      </c>
      <c r="ENC41" s="49">
        <v>0</v>
      </c>
      <c r="END41" s="49">
        <v>0</v>
      </c>
      <c r="ENE41" s="49">
        <v>0</v>
      </c>
      <c r="ENF41" s="49">
        <v>0</v>
      </c>
      <c r="ENG41" s="64">
        <f t="shared" si="1430"/>
        <v>220</v>
      </c>
      <c r="ENH41" s="211">
        <f t="shared" si="1431"/>
        <v>36.666666666666664</v>
      </c>
      <c r="ENI41" s="195">
        <v>0</v>
      </c>
      <c r="ENJ41" s="49"/>
      <c r="ENK41" s="49">
        <v>0</v>
      </c>
      <c r="ENL41" s="49">
        <v>0</v>
      </c>
      <c r="ENM41" s="49">
        <v>0</v>
      </c>
      <c r="ENN41" s="49">
        <v>0</v>
      </c>
      <c r="ENO41" s="64">
        <f t="shared" si="1432"/>
        <v>0</v>
      </c>
      <c r="ENP41" s="211">
        <f t="shared" si="1433"/>
        <v>0</v>
      </c>
      <c r="ENQ41" s="195">
        <v>0</v>
      </c>
      <c r="ENR41" s="49"/>
      <c r="ENS41" s="49">
        <v>0</v>
      </c>
      <c r="ENT41" s="49">
        <v>0</v>
      </c>
      <c r="ENU41" s="49">
        <v>0</v>
      </c>
      <c r="ENV41" s="49">
        <v>0</v>
      </c>
      <c r="ENW41" s="64">
        <f t="shared" si="1434"/>
        <v>0</v>
      </c>
      <c r="ENX41" s="211">
        <f t="shared" si="1435"/>
        <v>0</v>
      </c>
      <c r="ENY41" s="195">
        <v>0</v>
      </c>
      <c r="ENZ41" s="49"/>
      <c r="EOA41" s="49">
        <v>0</v>
      </c>
      <c r="EOB41" s="49">
        <v>0</v>
      </c>
      <c r="EOC41" s="49">
        <v>0</v>
      </c>
      <c r="EOD41" s="49">
        <v>0</v>
      </c>
      <c r="EOE41" s="64">
        <f t="shared" si="1436"/>
        <v>0</v>
      </c>
      <c r="EOF41" s="211">
        <f t="shared" si="1437"/>
        <v>0</v>
      </c>
      <c r="EOG41" s="1"/>
      <c r="EOH41" s="195"/>
      <c r="EOI41" s="49">
        <v>0</v>
      </c>
      <c r="EOJ41" s="49">
        <v>0</v>
      </c>
      <c r="EOK41" s="49">
        <v>0</v>
      </c>
      <c r="EOL41" s="49">
        <v>0</v>
      </c>
      <c r="EOM41" s="49">
        <v>0</v>
      </c>
      <c r="EON41" s="184">
        <f t="shared" si="1438"/>
        <v>0</v>
      </c>
      <c r="EOO41" s="244">
        <v>0</v>
      </c>
      <c r="EOP41" s="49">
        <v>0</v>
      </c>
      <c r="EOQ41" s="49">
        <v>0</v>
      </c>
      <c r="EOR41" s="49">
        <v>0</v>
      </c>
      <c r="EOS41" s="49">
        <v>0</v>
      </c>
      <c r="EOT41" s="49">
        <v>0</v>
      </c>
      <c r="EOU41" s="64">
        <f t="shared" si="1439"/>
        <v>0</v>
      </c>
      <c r="EOV41" s="211">
        <f t="shared" si="1440"/>
        <v>0</v>
      </c>
      <c r="EOW41" s="195">
        <v>0</v>
      </c>
      <c r="EOX41" s="49">
        <v>0</v>
      </c>
      <c r="EOY41" s="49">
        <v>0</v>
      </c>
      <c r="EOZ41" s="49"/>
      <c r="EPA41" s="49">
        <v>0</v>
      </c>
      <c r="EPB41" s="49">
        <v>0</v>
      </c>
      <c r="EPC41" s="64">
        <f t="shared" si="1441"/>
        <v>0</v>
      </c>
      <c r="EPD41" s="211">
        <f t="shared" si="1442"/>
        <v>0</v>
      </c>
      <c r="EPE41" s="195">
        <v>0</v>
      </c>
      <c r="EPF41" s="49">
        <v>0</v>
      </c>
      <c r="EPG41" s="49">
        <v>0</v>
      </c>
      <c r="EPH41" s="49">
        <v>0</v>
      </c>
      <c r="EPI41" s="49">
        <v>0</v>
      </c>
      <c r="EPJ41" s="49">
        <v>0</v>
      </c>
      <c r="EPK41" s="64">
        <f t="shared" si="1443"/>
        <v>0</v>
      </c>
      <c r="EPL41" s="211">
        <f t="shared" si="1444"/>
        <v>0</v>
      </c>
      <c r="EPM41" s="195">
        <v>0</v>
      </c>
      <c r="EPN41" s="49">
        <v>0</v>
      </c>
      <c r="EPO41" s="49">
        <v>0</v>
      </c>
      <c r="EPP41" s="49">
        <v>0</v>
      </c>
      <c r="EPQ41" s="49">
        <v>0</v>
      </c>
      <c r="EPR41" s="49">
        <v>0</v>
      </c>
      <c r="EPS41" s="64">
        <f t="shared" si="1445"/>
        <v>0</v>
      </c>
      <c r="EPT41" s="211">
        <f t="shared" si="1446"/>
        <v>0</v>
      </c>
      <c r="EPU41" s="195">
        <v>0</v>
      </c>
      <c r="EPV41" s="49">
        <v>0</v>
      </c>
      <c r="EPW41" s="49">
        <v>0</v>
      </c>
      <c r="EPX41" s="49">
        <v>0</v>
      </c>
      <c r="EPY41" s="49">
        <f>SUMIF(SUMPK!$B:$B,$B:$B,SUMPK!$O:$O)</f>
        <v>0</v>
      </c>
      <c r="EPZ41" s="49">
        <v>225</v>
      </c>
      <c r="EQA41" s="64">
        <f t="shared" si="1447"/>
        <v>225</v>
      </c>
      <c r="EQB41" s="211">
        <f t="shared" si="1448"/>
        <v>37.5</v>
      </c>
      <c r="EQC41" s="195">
        <v>0</v>
      </c>
      <c r="EQD41" s="49">
        <v>0</v>
      </c>
      <c r="EQE41" s="49">
        <v>0</v>
      </c>
      <c r="EQF41" s="49">
        <v>0</v>
      </c>
      <c r="EQG41" s="49">
        <v>0</v>
      </c>
      <c r="EQH41" s="49"/>
      <c r="EQI41" s="64">
        <f t="shared" si="1449"/>
        <v>0</v>
      </c>
      <c r="EQJ41" s="211">
        <f t="shared" si="1450"/>
        <v>0</v>
      </c>
      <c r="EQK41" s="195">
        <v>0</v>
      </c>
      <c r="EQL41" s="49">
        <v>0</v>
      </c>
      <c r="EQM41" s="49">
        <v>0</v>
      </c>
      <c r="EQN41" s="49"/>
      <c r="EQO41" s="49">
        <v>0</v>
      </c>
      <c r="EQP41" s="49">
        <v>0</v>
      </c>
      <c r="EQQ41" s="64">
        <f t="shared" si="1451"/>
        <v>0</v>
      </c>
      <c r="EQR41" s="211">
        <f t="shared" si="1452"/>
        <v>0</v>
      </c>
      <c r="EQS41" s="195">
        <v>0</v>
      </c>
      <c r="EQT41" s="49">
        <v>0</v>
      </c>
      <c r="EQU41" s="49">
        <v>0</v>
      </c>
      <c r="EQV41" s="49">
        <v>0</v>
      </c>
      <c r="EQW41" s="49"/>
      <c r="EQX41" s="49">
        <v>0</v>
      </c>
      <c r="EQY41" s="64">
        <f t="shared" si="1453"/>
        <v>0</v>
      </c>
      <c r="EQZ41" s="211">
        <f t="shared" si="1454"/>
        <v>0</v>
      </c>
      <c r="ERA41" s="195">
        <v>0</v>
      </c>
      <c r="ERB41" s="49">
        <v>0</v>
      </c>
      <c r="ERC41" s="49">
        <v>0</v>
      </c>
      <c r="ERD41" s="49">
        <v>0</v>
      </c>
      <c r="ERE41" s="49">
        <v>0</v>
      </c>
      <c r="ERF41" s="49"/>
      <c r="ERG41" s="64">
        <f t="shared" si="1455"/>
        <v>0</v>
      </c>
      <c r="ERH41" s="211">
        <f t="shared" si="1456"/>
        <v>0</v>
      </c>
      <c r="ERI41" s="195"/>
      <c r="ERJ41" s="49">
        <v>0</v>
      </c>
      <c r="ERK41" s="49">
        <v>0</v>
      </c>
      <c r="ERL41" s="49">
        <v>0</v>
      </c>
      <c r="ERM41" s="49">
        <v>0</v>
      </c>
      <c r="ERN41" s="49">
        <v>0</v>
      </c>
      <c r="ERO41" s="64">
        <f t="shared" si="1457"/>
        <v>0</v>
      </c>
      <c r="ERP41" s="211">
        <f t="shared" si="1458"/>
        <v>0</v>
      </c>
      <c r="ERQ41" s="195"/>
      <c r="ERR41" s="49">
        <v>0</v>
      </c>
      <c r="ERS41" s="49"/>
      <c r="ERT41" s="49">
        <v>0</v>
      </c>
      <c r="ERU41" s="49">
        <v>0</v>
      </c>
      <c r="ERV41" s="49">
        <v>0</v>
      </c>
      <c r="ERW41" s="64">
        <f t="shared" si="1459"/>
        <v>0</v>
      </c>
      <c r="ERX41" s="211">
        <f t="shared" si="1460"/>
        <v>0</v>
      </c>
      <c r="ERY41" s="195">
        <v>0</v>
      </c>
      <c r="ERZ41" s="49">
        <v>0</v>
      </c>
      <c r="ESA41" s="49">
        <v>0</v>
      </c>
      <c r="ESB41" s="49">
        <v>0</v>
      </c>
      <c r="ESC41" s="49">
        <v>0</v>
      </c>
      <c r="ESD41" s="49">
        <v>0</v>
      </c>
      <c r="ESE41" s="64">
        <f t="shared" si="1461"/>
        <v>0</v>
      </c>
      <c r="ESF41" s="211">
        <f t="shared" si="1462"/>
        <v>0</v>
      </c>
      <c r="ESG41" s="195">
        <v>0</v>
      </c>
      <c r="ESH41" s="49">
        <v>0</v>
      </c>
      <c r="ESI41" s="49">
        <v>0</v>
      </c>
      <c r="ESJ41" s="49">
        <v>0</v>
      </c>
      <c r="ESK41" s="49"/>
      <c r="ESL41" s="49">
        <v>0</v>
      </c>
      <c r="ESM41" s="64">
        <f t="shared" si="1463"/>
        <v>0</v>
      </c>
      <c r="ESN41" s="211">
        <f t="shared" si="1464"/>
        <v>0</v>
      </c>
      <c r="ESO41" s="458">
        <v>20</v>
      </c>
      <c r="ESP41" s="83">
        <v>0</v>
      </c>
      <c r="ESQ41" s="83">
        <v>0</v>
      </c>
      <c r="ESR41" s="83">
        <v>0</v>
      </c>
      <c r="ESS41" s="83">
        <v>0</v>
      </c>
      <c r="EST41" s="83"/>
      <c r="ESU41" s="64">
        <f t="shared" si="1465"/>
        <v>20</v>
      </c>
      <c r="ESV41" s="211">
        <f t="shared" si="1466"/>
        <v>3.3333333333333335</v>
      </c>
      <c r="ESW41" s="195"/>
      <c r="ESX41" s="49">
        <v>0</v>
      </c>
      <c r="ESY41" s="49">
        <v>20</v>
      </c>
      <c r="ESZ41" s="49">
        <v>0</v>
      </c>
      <c r="ETA41" s="49">
        <v>0</v>
      </c>
      <c r="ETB41" s="49">
        <v>0</v>
      </c>
      <c r="ETC41" s="808">
        <f t="shared" si="1467"/>
        <v>20</v>
      </c>
      <c r="ETD41" s="211">
        <f t="shared" si="1468"/>
        <v>3.3333333333333335</v>
      </c>
      <c r="ETE41" s="195">
        <v>0</v>
      </c>
      <c r="ETF41" s="49">
        <v>0</v>
      </c>
      <c r="ETG41" s="49">
        <v>0</v>
      </c>
      <c r="ETH41" s="49">
        <v>0</v>
      </c>
      <c r="ETI41" s="49">
        <v>0</v>
      </c>
      <c r="ETJ41" s="49">
        <v>0</v>
      </c>
      <c r="ETK41" s="808">
        <f t="shared" si="1469"/>
        <v>0</v>
      </c>
      <c r="ETL41" s="211">
        <f t="shared" si="1470"/>
        <v>0</v>
      </c>
      <c r="ETM41" s="814">
        <v>0</v>
      </c>
      <c r="ETN41" s="815">
        <v>0</v>
      </c>
      <c r="ETO41" s="815">
        <v>0</v>
      </c>
      <c r="ETP41" s="815">
        <v>0</v>
      </c>
      <c r="ETQ41" s="815">
        <v>0</v>
      </c>
      <c r="ETR41" s="815">
        <v>0</v>
      </c>
      <c r="ETS41" s="808">
        <f t="shared" si="1471"/>
        <v>0</v>
      </c>
      <c r="ETT41" s="211">
        <f t="shared" si="1472"/>
        <v>0</v>
      </c>
      <c r="ETU41" s="458">
        <v>0</v>
      </c>
      <c r="ETV41" s="83">
        <v>0</v>
      </c>
      <c r="ETW41" s="83">
        <v>0</v>
      </c>
      <c r="ETX41" s="83">
        <v>0</v>
      </c>
      <c r="ETY41" s="83">
        <v>0</v>
      </c>
      <c r="ETZ41" s="83">
        <v>0</v>
      </c>
      <c r="EUA41" s="808">
        <f t="shared" si="1473"/>
        <v>0</v>
      </c>
      <c r="EUB41" s="211">
        <f t="shared" si="1474"/>
        <v>0</v>
      </c>
      <c r="EUC41" s="458"/>
      <c r="EUD41" s="83">
        <v>0</v>
      </c>
      <c r="EUE41" s="83"/>
      <c r="EUF41" s="83">
        <v>0</v>
      </c>
      <c r="EUG41" s="83">
        <v>0</v>
      </c>
      <c r="EUH41" s="83">
        <v>0</v>
      </c>
      <c r="EUI41" s="808">
        <f t="shared" si="1475"/>
        <v>0</v>
      </c>
      <c r="EUJ41" s="211">
        <f t="shared" si="1476"/>
        <v>0</v>
      </c>
      <c r="EUK41" s="195"/>
      <c r="EUL41" s="49">
        <v>0</v>
      </c>
      <c r="EUM41" s="49">
        <v>0</v>
      </c>
      <c r="EUN41" s="49">
        <v>0</v>
      </c>
      <c r="EUO41" s="49">
        <v>0</v>
      </c>
      <c r="EUP41" s="49">
        <v>0</v>
      </c>
      <c r="EUQ41" s="808">
        <f t="shared" si="1477"/>
        <v>0</v>
      </c>
      <c r="EUR41" s="211">
        <f t="shared" si="1478"/>
        <v>0</v>
      </c>
      <c r="EUS41" s="195">
        <v>0</v>
      </c>
      <c r="EUT41" s="49">
        <v>0</v>
      </c>
      <c r="EUU41" s="49">
        <v>0</v>
      </c>
      <c r="EUV41" s="49">
        <v>0</v>
      </c>
      <c r="EUW41" s="49">
        <v>0</v>
      </c>
      <c r="EUX41" s="49"/>
      <c r="EUY41" s="808">
        <f t="shared" si="1479"/>
        <v>0</v>
      </c>
      <c r="EUZ41" s="211">
        <f t="shared" si="1480"/>
        <v>0</v>
      </c>
      <c r="EVA41" s="195">
        <v>0</v>
      </c>
      <c r="EVB41" s="49">
        <v>0</v>
      </c>
      <c r="EVC41" s="49">
        <v>0</v>
      </c>
      <c r="EVD41" s="49"/>
      <c r="EVE41" s="49">
        <v>0</v>
      </c>
      <c r="EVF41" s="49"/>
      <c r="EVG41" s="808">
        <f t="shared" si="1481"/>
        <v>0</v>
      </c>
      <c r="EVH41" s="211">
        <f t="shared" si="1482"/>
        <v>0</v>
      </c>
      <c r="EVI41" s="195">
        <v>0</v>
      </c>
      <c r="EVJ41" s="49">
        <v>0</v>
      </c>
      <c r="EVK41" s="49">
        <f>SUMIF(SUMPK!$B:$B,$B:$B,SUMPK!$O:$O)</f>
        <v>0</v>
      </c>
      <c r="EVL41" s="49"/>
      <c r="EVM41" s="49"/>
      <c r="EVN41" s="49">
        <v>0</v>
      </c>
      <c r="EVO41" s="808">
        <f t="shared" si="1483"/>
        <v>0</v>
      </c>
      <c r="EVP41" s="211">
        <f t="shared" si="1484"/>
        <v>0</v>
      </c>
      <c r="EVQ41" s="195">
        <v>0</v>
      </c>
      <c r="EVR41" s="49">
        <v>0</v>
      </c>
      <c r="EVS41" s="49">
        <v>0</v>
      </c>
      <c r="EVT41" s="49"/>
      <c r="EVU41" s="49">
        <v>0</v>
      </c>
      <c r="EVV41" s="49">
        <v>0</v>
      </c>
      <c r="EVW41" s="808">
        <f t="shared" si="1485"/>
        <v>0</v>
      </c>
      <c r="EVX41" s="211">
        <f t="shared" si="1486"/>
        <v>0</v>
      </c>
      <c r="EVY41" s="195">
        <v>0</v>
      </c>
      <c r="EVZ41" s="49">
        <v>0</v>
      </c>
      <c r="EWA41" s="49">
        <v>0</v>
      </c>
      <c r="EWB41" s="49">
        <v>300</v>
      </c>
      <c r="EWC41" s="49">
        <v>0</v>
      </c>
      <c r="EWD41" s="49"/>
      <c r="EWE41" s="808">
        <f t="shared" si="1487"/>
        <v>300</v>
      </c>
      <c r="EWF41" s="211">
        <f t="shared" si="1488"/>
        <v>50</v>
      </c>
      <c r="EWG41" s="195">
        <v>0</v>
      </c>
      <c r="EWH41" s="49">
        <v>0</v>
      </c>
      <c r="EWI41" s="49"/>
      <c r="EWJ41" s="49">
        <v>0</v>
      </c>
      <c r="EWK41" s="49">
        <v>0</v>
      </c>
      <c r="EWL41" s="49"/>
      <c r="EWM41" s="808">
        <f t="shared" si="1489"/>
        <v>0</v>
      </c>
      <c r="EWN41" s="211">
        <f t="shared" si="1490"/>
        <v>0</v>
      </c>
      <c r="EWO41" s="195">
        <v>0</v>
      </c>
      <c r="EWP41" s="49"/>
      <c r="EWQ41" s="49"/>
      <c r="EWR41" s="49">
        <v>0</v>
      </c>
      <c r="EWS41" s="49">
        <v>0</v>
      </c>
      <c r="EWT41" s="49">
        <v>0</v>
      </c>
      <c r="EWU41" s="808">
        <f t="shared" si="1491"/>
        <v>0</v>
      </c>
      <c r="EWV41" s="211">
        <f t="shared" si="1492"/>
        <v>0</v>
      </c>
      <c r="EWW41" s="195"/>
      <c r="EWX41" s="49"/>
      <c r="EWY41" s="49">
        <v>0</v>
      </c>
      <c r="EWZ41" s="49">
        <v>0</v>
      </c>
      <c r="EXA41" s="49">
        <v>0</v>
      </c>
      <c r="EXB41" s="49"/>
      <c r="EXC41" s="808">
        <f t="shared" si="1493"/>
        <v>0</v>
      </c>
      <c r="EXD41" s="211">
        <f t="shared" si="1494"/>
        <v>0</v>
      </c>
      <c r="EXE41" s="195"/>
      <c r="EXF41" s="49">
        <v>0</v>
      </c>
      <c r="EXG41" s="49">
        <v>0</v>
      </c>
      <c r="EXH41" s="49"/>
      <c r="EXI41" s="49">
        <v>0</v>
      </c>
      <c r="EXJ41" s="49">
        <v>0</v>
      </c>
      <c r="EXK41" s="808">
        <f t="shared" si="1495"/>
        <v>0</v>
      </c>
      <c r="EXL41" s="211">
        <f t="shared" si="1496"/>
        <v>0</v>
      </c>
      <c r="EXM41" s="458">
        <v>0</v>
      </c>
      <c r="EXN41" s="83">
        <v>0</v>
      </c>
      <c r="EXO41" s="83">
        <v>0</v>
      </c>
      <c r="EXP41" s="83">
        <v>0</v>
      </c>
      <c r="EXQ41" s="83"/>
      <c r="EXR41" s="83">
        <v>0</v>
      </c>
      <c r="EXS41" s="808">
        <f t="shared" si="1497"/>
        <v>0</v>
      </c>
      <c r="EXT41" s="211">
        <f t="shared" si="1498"/>
        <v>0</v>
      </c>
      <c r="EXU41" s="195">
        <v>0</v>
      </c>
      <c r="EXV41" s="49">
        <v>0</v>
      </c>
      <c r="EXW41" s="49">
        <v>0</v>
      </c>
      <c r="EXX41" s="49">
        <v>0</v>
      </c>
      <c r="EXY41" s="49">
        <v>0</v>
      </c>
      <c r="EXZ41" s="49">
        <v>230</v>
      </c>
      <c r="EYA41" s="808">
        <f t="shared" si="1499"/>
        <v>230</v>
      </c>
      <c r="EYB41" s="211">
        <f t="shared" si="1500"/>
        <v>38.333333333333336</v>
      </c>
      <c r="EYC41" s="195">
        <v>0</v>
      </c>
      <c r="EYD41" s="49"/>
      <c r="EYE41" s="49">
        <v>0</v>
      </c>
      <c r="EYF41" s="49"/>
      <c r="EYG41" s="49">
        <v>0</v>
      </c>
      <c r="EYH41" s="49">
        <v>0</v>
      </c>
      <c r="EYI41" s="808">
        <f t="shared" si="1501"/>
        <v>0</v>
      </c>
      <c r="EYJ41" s="211">
        <f t="shared" si="1502"/>
        <v>0</v>
      </c>
      <c r="EYK41" s="195">
        <v>0</v>
      </c>
      <c r="EYL41" s="49">
        <v>0</v>
      </c>
      <c r="EYM41" s="49">
        <v>0</v>
      </c>
      <c r="EYN41" s="49">
        <v>0</v>
      </c>
      <c r="EYO41" s="49">
        <v>0</v>
      </c>
      <c r="EYP41" s="49">
        <v>0</v>
      </c>
      <c r="EYQ41" s="808">
        <f t="shared" si="1503"/>
        <v>0</v>
      </c>
      <c r="EYR41" s="211">
        <f t="shared" si="1504"/>
        <v>0</v>
      </c>
      <c r="EYS41" s="195">
        <v>0</v>
      </c>
      <c r="EYT41" s="49">
        <v>0</v>
      </c>
      <c r="EYU41" s="49">
        <v>0</v>
      </c>
      <c r="EYV41" s="49">
        <v>0</v>
      </c>
      <c r="EYW41" s="49"/>
      <c r="EYX41" s="49"/>
      <c r="EYY41" s="872">
        <f t="shared" si="1505"/>
        <v>0</v>
      </c>
      <c r="EYZ41" s="873">
        <f t="shared" si="1506"/>
        <v>0</v>
      </c>
      <c r="EZA41" s="195">
        <v>0</v>
      </c>
      <c r="EZB41" s="49">
        <v>0</v>
      </c>
      <c r="EZC41" s="49">
        <v>0</v>
      </c>
      <c r="EZD41" s="49"/>
      <c r="EZE41" s="49">
        <v>0</v>
      </c>
      <c r="EZF41" s="49">
        <v>0</v>
      </c>
      <c r="EZG41" s="872">
        <f t="shared" si="1507"/>
        <v>0</v>
      </c>
      <c r="EZH41" s="873">
        <f t="shared" si="1508"/>
        <v>0</v>
      </c>
      <c r="EZI41" s="195">
        <v>0</v>
      </c>
      <c r="EZJ41" s="49">
        <v>0</v>
      </c>
      <c r="EZK41" s="49"/>
      <c r="EZL41" s="49">
        <v>0</v>
      </c>
      <c r="EZM41" s="49">
        <v>0</v>
      </c>
      <c r="EZN41" s="49">
        <v>0</v>
      </c>
      <c r="EZO41" s="872">
        <f t="shared" si="1509"/>
        <v>0</v>
      </c>
      <c r="EZP41" s="873">
        <f t="shared" si="1510"/>
        <v>0</v>
      </c>
      <c r="EZQ41" s="458">
        <v>0</v>
      </c>
      <c r="EZR41" s="83"/>
      <c r="EZS41" s="83">
        <v>0</v>
      </c>
      <c r="EZT41" s="83">
        <v>0</v>
      </c>
      <c r="EZU41" s="83">
        <v>0</v>
      </c>
      <c r="EZV41" s="83">
        <v>0</v>
      </c>
      <c r="EZW41" s="872">
        <f t="shared" si="1511"/>
        <v>0</v>
      </c>
      <c r="EZX41" s="873">
        <f t="shared" si="1512"/>
        <v>0</v>
      </c>
      <c r="EZY41" s="195">
        <v>0</v>
      </c>
      <c r="EZZ41" s="49">
        <v>0</v>
      </c>
      <c r="FAA41" s="49">
        <v>0</v>
      </c>
      <c r="FAB41" s="49">
        <v>0</v>
      </c>
      <c r="FAC41" s="49">
        <v>0</v>
      </c>
      <c r="FAD41" s="49"/>
      <c r="FAE41" s="872">
        <f t="shared" si="1513"/>
        <v>0</v>
      </c>
      <c r="FAF41" s="873">
        <f t="shared" si="1514"/>
        <v>0</v>
      </c>
    </row>
    <row r="42" spans="1:4088" s="8" customFormat="1" ht="13.5" thickBot="1" x14ac:dyDescent="0.25">
      <c r="A42" s="21">
        <v>12</v>
      </c>
      <c r="B42" s="297" t="s">
        <v>39</v>
      </c>
      <c r="C42" s="725" t="s">
        <v>40</v>
      </c>
      <c r="D42" s="297">
        <v>25</v>
      </c>
      <c r="E42" s="24"/>
      <c r="F42" s="24">
        <v>2533</v>
      </c>
      <c r="G42" s="24"/>
      <c r="H42" s="24"/>
      <c r="I42" s="24"/>
      <c r="J42" s="360">
        <f>SUMIF(SUMPK!$B:$B,$B:$B,SUMPK!$O:$O)</f>
        <v>0</v>
      </c>
      <c r="K42" s="24">
        <f t="shared" si="1228"/>
        <v>0</v>
      </c>
      <c r="L42" s="24">
        <f t="shared" si="1519"/>
        <v>2533</v>
      </c>
      <c r="M42" s="15">
        <f t="shared" si="1641"/>
        <v>2533</v>
      </c>
      <c r="N42" s="15">
        <v>33.666666666666664</v>
      </c>
      <c r="O42" s="276">
        <f t="shared" si="1231"/>
        <v>75.237623762376245</v>
      </c>
      <c r="P42" s="712">
        <v>0</v>
      </c>
      <c r="Q42" s="276">
        <f t="shared" si="1520"/>
        <v>0</v>
      </c>
      <c r="R42" s="277">
        <f t="shared" si="1521"/>
        <v>184.61538461538461</v>
      </c>
      <c r="S42" s="222">
        <v>4800</v>
      </c>
      <c r="T42" s="276">
        <f t="shared" si="1642"/>
        <v>13.720416666666667</v>
      </c>
      <c r="U42" s="278"/>
      <c r="V42" s="276">
        <f t="shared" si="1235"/>
        <v>13.720416666666667</v>
      </c>
      <c r="W42" s="279">
        <f t="shared" si="1236"/>
        <v>1</v>
      </c>
      <c r="X42" s="278"/>
      <c r="Y42" s="7"/>
      <c r="Z42" s="7"/>
      <c r="AA42" s="7"/>
      <c r="AB42" s="7"/>
      <c r="AC42" s="662">
        <v>13</v>
      </c>
      <c r="AD42" s="649">
        <v>196</v>
      </c>
      <c r="AE42" s="49"/>
      <c r="AF42" s="49">
        <v>600</v>
      </c>
      <c r="AG42" s="49"/>
      <c r="AH42" s="49"/>
      <c r="AI42" s="49">
        <v>295</v>
      </c>
      <c r="AJ42" s="42">
        <f t="shared" si="1906"/>
        <v>1091</v>
      </c>
      <c r="AK42" s="43">
        <f t="shared" si="1907"/>
        <v>181.83333333333334</v>
      </c>
      <c r="AL42" s="48"/>
      <c r="AM42" s="49"/>
      <c r="AN42" s="49"/>
      <c r="AO42" s="49">
        <v>387</v>
      </c>
      <c r="AP42" s="49"/>
      <c r="AQ42" s="49"/>
      <c r="AR42" s="42">
        <f t="shared" si="1908"/>
        <v>387</v>
      </c>
      <c r="AS42" s="43">
        <f t="shared" si="1909"/>
        <v>64.5</v>
      </c>
      <c r="AT42" s="48"/>
      <c r="AU42" s="49">
        <v>793</v>
      </c>
      <c r="AV42" s="49"/>
      <c r="AW42" s="49"/>
      <c r="AX42" s="49"/>
      <c r="AY42" s="49"/>
      <c r="AZ42" s="42">
        <f t="shared" si="1910"/>
        <v>793</v>
      </c>
      <c r="BA42" s="43">
        <f t="shared" si="1911"/>
        <v>132.16666666666666</v>
      </c>
      <c r="BB42" s="48"/>
      <c r="BC42" s="49"/>
      <c r="BD42" s="49"/>
      <c r="BE42" s="49">
        <v>597</v>
      </c>
      <c r="BF42" s="49"/>
      <c r="BG42" s="49"/>
      <c r="BH42" s="42">
        <f t="shared" si="1912"/>
        <v>597</v>
      </c>
      <c r="BI42" s="43">
        <f t="shared" si="1913"/>
        <v>99.5</v>
      </c>
      <c r="BJ42" s="48">
        <v>797</v>
      </c>
      <c r="BK42" s="49"/>
      <c r="BL42" s="49"/>
      <c r="BM42" s="49"/>
      <c r="BN42" s="49">
        <v>593</v>
      </c>
      <c r="BO42" s="49"/>
      <c r="BP42" s="42">
        <f t="shared" si="1914"/>
        <v>1390</v>
      </c>
      <c r="BQ42" s="43">
        <f t="shared" si="1915"/>
        <v>231.66666666666666</v>
      </c>
      <c r="BR42" s="48"/>
      <c r="BS42" s="49"/>
      <c r="BT42" s="49"/>
      <c r="BU42" s="49">
        <v>600</v>
      </c>
      <c r="BV42" s="49"/>
      <c r="BW42" s="49"/>
      <c r="BX42" s="42">
        <f t="shared" si="1916"/>
        <v>600</v>
      </c>
      <c r="BY42" s="43">
        <f t="shared" si="1917"/>
        <v>100</v>
      </c>
      <c r="BZ42" s="48">
        <v>504</v>
      </c>
      <c r="CA42" s="49"/>
      <c r="CB42" s="49"/>
      <c r="CC42" s="49"/>
      <c r="CD42" s="49">
        <v>600</v>
      </c>
      <c r="CE42" s="49"/>
      <c r="CF42" s="42">
        <f t="shared" si="1918"/>
        <v>1104</v>
      </c>
      <c r="CG42" s="43">
        <f t="shared" si="1919"/>
        <v>184</v>
      </c>
      <c r="CH42" s="48"/>
      <c r="CI42" s="49"/>
      <c r="CJ42" s="49"/>
      <c r="CK42" s="49">
        <v>383</v>
      </c>
      <c r="CL42" s="49"/>
      <c r="CM42" s="49"/>
      <c r="CN42" s="42">
        <f t="shared" si="1920"/>
        <v>383</v>
      </c>
      <c r="CO42" s="43">
        <f t="shared" si="1921"/>
        <v>63.833333333333336</v>
      </c>
      <c r="CP42" s="48">
        <v>600</v>
      </c>
      <c r="CQ42" s="49"/>
      <c r="CR42" s="49">
        <v>183</v>
      </c>
      <c r="CS42" s="49"/>
      <c r="CT42" s="49"/>
      <c r="CU42" s="49"/>
      <c r="CV42" s="42">
        <f t="shared" si="1922"/>
        <v>783</v>
      </c>
      <c r="CW42" s="43">
        <f t="shared" si="1923"/>
        <v>130.5</v>
      </c>
      <c r="CX42" s="48">
        <v>568</v>
      </c>
      <c r="CY42" s="49"/>
      <c r="CZ42" s="49"/>
      <c r="DA42" s="49"/>
      <c r="DB42" s="49"/>
      <c r="DC42" s="49"/>
      <c r="DD42" s="42">
        <f t="shared" si="1924"/>
        <v>568</v>
      </c>
      <c r="DE42" s="43">
        <f t="shared" si="1925"/>
        <v>94.666666666666671</v>
      </c>
      <c r="DF42" s="48">
        <v>400</v>
      </c>
      <c r="DG42" s="49"/>
      <c r="DH42" s="49"/>
      <c r="DI42" s="49">
        <v>600</v>
      </c>
      <c r="DJ42" s="49"/>
      <c r="DK42" s="49"/>
      <c r="DL42" s="42">
        <f t="shared" si="1926"/>
        <v>1000</v>
      </c>
      <c r="DM42" s="43">
        <f t="shared" si="1927"/>
        <v>166.66666666666666</v>
      </c>
      <c r="DN42" s="48"/>
      <c r="DO42" s="49">
        <v>400</v>
      </c>
      <c r="DP42" s="49"/>
      <c r="DQ42" s="49"/>
      <c r="DR42" s="49">
        <v>384</v>
      </c>
      <c r="DS42" s="49"/>
      <c r="DT42" s="42">
        <f t="shared" si="1928"/>
        <v>784</v>
      </c>
      <c r="DU42" s="43">
        <f t="shared" si="1929"/>
        <v>130.66666666666666</v>
      </c>
      <c r="DV42" s="48"/>
      <c r="DW42" s="49">
        <v>401</v>
      </c>
      <c r="DX42" s="49"/>
      <c r="DY42" s="49"/>
      <c r="DZ42" s="49">
        <v>538</v>
      </c>
      <c r="EA42" s="49"/>
      <c r="EB42" s="42">
        <f t="shared" si="1930"/>
        <v>939</v>
      </c>
      <c r="EC42" s="43">
        <f t="shared" si="1931"/>
        <v>156.5</v>
      </c>
      <c r="ED42" s="48">
        <v>400</v>
      </c>
      <c r="EE42" s="49"/>
      <c r="EF42" s="49">
        <v>801</v>
      </c>
      <c r="EG42" s="49"/>
      <c r="EH42" s="49"/>
      <c r="EI42" s="49"/>
      <c r="EJ42" s="42">
        <f t="shared" si="1932"/>
        <v>1201</v>
      </c>
      <c r="EK42" s="43">
        <f t="shared" si="1933"/>
        <v>200.16666666666666</v>
      </c>
      <c r="EL42" s="48">
        <v>591</v>
      </c>
      <c r="EM42" s="49"/>
      <c r="EN42" s="49"/>
      <c r="EO42" s="49"/>
      <c r="EP42" s="49"/>
      <c r="EQ42" s="49">
        <v>206</v>
      </c>
      <c r="ER42" s="42">
        <f t="shared" si="1934"/>
        <v>797</v>
      </c>
      <c r="ES42" s="43">
        <f t="shared" si="1935"/>
        <v>132.83333333333334</v>
      </c>
      <c r="ET42" s="48"/>
      <c r="EU42" s="49">
        <v>209</v>
      </c>
      <c r="EV42" s="49"/>
      <c r="EW42" s="49">
        <v>612</v>
      </c>
      <c r="EX42" s="49">
        <v>204</v>
      </c>
      <c r="EY42" s="49"/>
      <c r="EZ42" s="42">
        <f t="shared" si="1936"/>
        <v>1025</v>
      </c>
      <c r="FA42" s="43">
        <f t="shared" si="1937"/>
        <v>170.83333333333334</v>
      </c>
      <c r="FB42" s="48"/>
      <c r="FC42" s="49"/>
      <c r="FD42" s="49">
        <v>797</v>
      </c>
      <c r="FE42" s="49"/>
      <c r="FF42" s="49">
        <v>199</v>
      </c>
      <c r="FG42" s="49"/>
      <c r="FH42" s="42">
        <f t="shared" si="1938"/>
        <v>996</v>
      </c>
      <c r="FI42" s="43">
        <f t="shared" si="1939"/>
        <v>166</v>
      </c>
      <c r="FJ42" s="48">
        <v>101</v>
      </c>
      <c r="FK42" s="49"/>
      <c r="FL42" s="49"/>
      <c r="FM42" s="49"/>
      <c r="FN42" s="49"/>
      <c r="FO42" s="49">
        <v>197</v>
      </c>
      <c r="FP42" s="42">
        <f t="shared" si="1940"/>
        <v>298</v>
      </c>
      <c r="FQ42" s="43">
        <f t="shared" si="1941"/>
        <v>49.666666666666664</v>
      </c>
      <c r="FR42" s="48"/>
      <c r="FS42" s="49"/>
      <c r="FT42" s="49"/>
      <c r="FU42" s="49">
        <v>392</v>
      </c>
      <c r="FV42" s="49"/>
      <c r="FW42" s="49"/>
      <c r="FX42" s="42">
        <f t="shared" si="1942"/>
        <v>392</v>
      </c>
      <c r="FY42" s="43">
        <f t="shared" si="1943"/>
        <v>65.333333333333329</v>
      </c>
      <c r="FZ42" s="48"/>
      <c r="GA42" s="49">
        <v>397</v>
      </c>
      <c r="GB42" s="49">
        <v>399</v>
      </c>
      <c r="GC42" s="49"/>
      <c r="GD42" s="49"/>
      <c r="GE42" s="49"/>
      <c r="GF42" s="42">
        <f t="shared" si="1944"/>
        <v>796</v>
      </c>
      <c r="GG42" s="43">
        <f t="shared" si="1945"/>
        <v>132.66666666666666</v>
      </c>
      <c r="GH42" s="48"/>
      <c r="GI42" s="49">
        <v>799</v>
      </c>
      <c r="GJ42" s="49"/>
      <c r="GK42" s="49"/>
      <c r="GL42" s="49"/>
      <c r="GM42" s="49">
        <v>314</v>
      </c>
      <c r="GN42" s="42">
        <f t="shared" si="1946"/>
        <v>1113</v>
      </c>
      <c r="GO42" s="43">
        <f t="shared" si="1947"/>
        <v>185.5</v>
      </c>
      <c r="GP42" s="48"/>
      <c r="GQ42" s="49"/>
      <c r="GR42" s="49"/>
      <c r="GS42" s="49"/>
      <c r="GT42" s="49"/>
      <c r="GU42" s="49">
        <v>398</v>
      </c>
      <c r="GV42" s="42">
        <f t="shared" si="1948"/>
        <v>398</v>
      </c>
      <c r="GW42" s="43">
        <f t="shared" si="1949"/>
        <v>66.333333333333329</v>
      </c>
      <c r="GX42" s="48"/>
      <c r="GY42" s="49"/>
      <c r="GZ42" s="49"/>
      <c r="HA42" s="49">
        <v>998</v>
      </c>
      <c r="HB42" s="49"/>
      <c r="HC42" s="49">
        <v>299</v>
      </c>
      <c r="HD42" s="42">
        <f t="shared" si="1950"/>
        <v>1297</v>
      </c>
      <c r="HE42" s="43">
        <f t="shared" si="1951"/>
        <v>216.16666666666666</v>
      </c>
      <c r="HF42" s="48"/>
      <c r="HG42" s="49"/>
      <c r="HH42" s="49"/>
      <c r="HI42" s="49"/>
      <c r="HJ42" s="49"/>
      <c r="HK42" s="49">
        <v>399</v>
      </c>
      <c r="HL42" s="42">
        <f t="shared" si="1952"/>
        <v>399</v>
      </c>
      <c r="HM42" s="43">
        <f t="shared" si="1953"/>
        <v>66.5</v>
      </c>
      <c r="HN42" s="82">
        <v>200</v>
      </c>
      <c r="HO42" s="83">
        <v>101</v>
      </c>
      <c r="HP42" s="83"/>
      <c r="HQ42" s="83">
        <v>400</v>
      </c>
      <c r="HR42" s="83"/>
      <c r="HS42" s="83"/>
      <c r="HT42" s="42">
        <f t="shared" si="1954"/>
        <v>701</v>
      </c>
      <c r="HU42" s="43">
        <f t="shared" si="1955"/>
        <v>116.83333333333333</v>
      </c>
      <c r="HV42" s="48"/>
      <c r="HW42" s="49">
        <v>593</v>
      </c>
      <c r="HX42" s="49"/>
      <c r="HY42" s="49"/>
      <c r="HZ42" s="49"/>
      <c r="IA42" s="49"/>
      <c r="IB42" s="42">
        <f t="shared" si="1956"/>
        <v>593</v>
      </c>
      <c r="IC42" s="43">
        <f t="shared" si="1957"/>
        <v>98.833333333333329</v>
      </c>
      <c r="ID42" s="48">
        <v>587</v>
      </c>
      <c r="IE42" s="49"/>
      <c r="IF42" s="49"/>
      <c r="IG42" s="49"/>
      <c r="IH42" s="49">
        <v>100</v>
      </c>
      <c r="II42" s="49">
        <v>420</v>
      </c>
      <c r="IJ42" s="42">
        <f t="shared" si="1958"/>
        <v>1107</v>
      </c>
      <c r="IK42" s="43">
        <f t="shared" si="1959"/>
        <v>184.5</v>
      </c>
      <c r="IL42" s="48"/>
      <c r="IM42" s="49"/>
      <c r="IN42" s="49"/>
      <c r="IO42" s="49"/>
      <c r="IP42" s="49"/>
      <c r="IQ42" s="49"/>
      <c r="IR42" s="67">
        <f t="shared" si="1960"/>
        <v>0</v>
      </c>
      <c r="IS42" s="68">
        <f t="shared" si="1961"/>
        <v>0</v>
      </c>
      <c r="IT42" s="48"/>
      <c r="IU42" s="49"/>
      <c r="IV42" s="49">
        <v>382</v>
      </c>
      <c r="IW42" s="49"/>
      <c r="IX42" s="49"/>
      <c r="IY42" s="49"/>
      <c r="IZ42" s="67">
        <f t="shared" si="1962"/>
        <v>382</v>
      </c>
      <c r="JA42" s="68">
        <f t="shared" si="1963"/>
        <v>63.666666666666664</v>
      </c>
      <c r="JB42" s="48"/>
      <c r="JC42" s="49"/>
      <c r="JD42" s="49">
        <v>197</v>
      </c>
      <c r="JE42" s="49"/>
      <c r="JF42" s="49"/>
      <c r="JG42" s="49"/>
      <c r="JH42" s="67">
        <f t="shared" si="1964"/>
        <v>197</v>
      </c>
      <c r="JI42" s="68">
        <f t="shared" si="1965"/>
        <v>32.833333333333336</v>
      </c>
      <c r="JJ42" s="48">
        <v>101</v>
      </c>
      <c r="JK42" s="49">
        <v>573</v>
      </c>
      <c r="JL42" s="49"/>
      <c r="JM42" s="49"/>
      <c r="JN42" s="49"/>
      <c r="JO42" s="49"/>
      <c r="JP42" s="42">
        <f t="shared" si="1966"/>
        <v>674</v>
      </c>
      <c r="JQ42" s="43">
        <f t="shared" si="1967"/>
        <v>112.33333333333333</v>
      </c>
      <c r="JR42" s="48"/>
      <c r="JS42" s="49"/>
      <c r="JT42" s="49"/>
      <c r="JU42" s="49"/>
      <c r="JV42" s="49">
        <v>517</v>
      </c>
      <c r="JW42" s="49"/>
      <c r="JX42" s="42">
        <f t="shared" si="1968"/>
        <v>517</v>
      </c>
      <c r="JY42" s="43">
        <f t="shared" si="1969"/>
        <v>86.166666666666671</v>
      </c>
      <c r="JZ42" s="48"/>
      <c r="KA42" s="49">
        <v>198</v>
      </c>
      <c r="KB42" s="49"/>
      <c r="KC42" s="49">
        <v>193</v>
      </c>
      <c r="KD42" s="49"/>
      <c r="KE42" s="49"/>
      <c r="KF42" s="42">
        <f t="shared" si="1970"/>
        <v>391</v>
      </c>
      <c r="KG42" s="43">
        <f t="shared" si="1971"/>
        <v>65.166666666666671</v>
      </c>
      <c r="KH42" s="48">
        <v>303</v>
      </c>
      <c r="KI42" s="49"/>
      <c r="KJ42" s="49"/>
      <c r="KK42" s="49"/>
      <c r="KL42" s="49"/>
      <c r="KM42" s="49"/>
      <c r="KN42" s="67">
        <f t="shared" si="1972"/>
        <v>303</v>
      </c>
      <c r="KO42" s="68">
        <f t="shared" si="1973"/>
        <v>50.5</v>
      </c>
      <c r="KP42" s="48">
        <v>298</v>
      </c>
      <c r="KQ42" s="49"/>
      <c r="KR42" s="49"/>
      <c r="KS42" s="49"/>
      <c r="KT42" s="49">
        <v>396</v>
      </c>
      <c r="KU42" s="49"/>
      <c r="KV42" s="67">
        <f t="shared" si="1974"/>
        <v>694</v>
      </c>
      <c r="KW42" s="68">
        <f t="shared" si="1975"/>
        <v>115.66666666666667</v>
      </c>
      <c r="KX42" s="48"/>
      <c r="KY42" s="49"/>
      <c r="KZ42" s="49"/>
      <c r="LA42" s="49"/>
      <c r="LB42" s="49"/>
      <c r="LC42" s="49"/>
      <c r="LD42" s="67">
        <f t="shared" si="1976"/>
        <v>0</v>
      </c>
      <c r="LE42" s="68">
        <f t="shared" si="1977"/>
        <v>0</v>
      </c>
      <c r="LF42" s="48"/>
      <c r="LG42" s="49"/>
      <c r="LH42" s="49"/>
      <c r="LI42" s="49"/>
      <c r="LJ42" s="49"/>
      <c r="LK42" s="49"/>
      <c r="LL42" s="67">
        <f t="shared" si="1978"/>
        <v>0</v>
      </c>
      <c r="LM42" s="68">
        <f t="shared" si="1979"/>
        <v>0</v>
      </c>
      <c r="LN42" s="48">
        <v>300</v>
      </c>
      <c r="LO42" s="49"/>
      <c r="LP42" s="49"/>
      <c r="LQ42" s="49">
        <v>276</v>
      </c>
      <c r="LR42" s="49"/>
      <c r="LS42" s="49">
        <v>604</v>
      </c>
      <c r="LT42" s="67">
        <f t="shared" si="1980"/>
        <v>1180</v>
      </c>
      <c r="LU42" s="68">
        <f t="shared" si="1981"/>
        <v>196.66666666666666</v>
      </c>
      <c r="LV42" s="48"/>
      <c r="LW42" s="49"/>
      <c r="LX42" s="49"/>
      <c r="LY42" s="49"/>
      <c r="LZ42" s="49"/>
      <c r="MA42" s="49"/>
      <c r="MB42" s="67">
        <f t="shared" si="1982"/>
        <v>0</v>
      </c>
      <c r="MC42" s="68">
        <f t="shared" si="1983"/>
        <v>0</v>
      </c>
      <c r="MD42" s="48">
        <v>91</v>
      </c>
      <c r="ME42" s="49"/>
      <c r="MF42" s="49"/>
      <c r="MG42" s="49"/>
      <c r="MH42" s="49"/>
      <c r="MI42" s="49">
        <v>209</v>
      </c>
      <c r="MJ42" s="67">
        <f t="shared" si="1984"/>
        <v>300</v>
      </c>
      <c r="MK42" s="68">
        <f t="shared" si="1985"/>
        <v>50</v>
      </c>
      <c r="ML42" s="48"/>
      <c r="MM42" s="49"/>
      <c r="MN42" s="49"/>
      <c r="MO42" s="49">
        <v>399</v>
      </c>
      <c r="MP42" s="49"/>
      <c r="MQ42" s="49">
        <v>402</v>
      </c>
      <c r="MR42" s="67">
        <f t="shared" si="1986"/>
        <v>801</v>
      </c>
      <c r="MS42" s="68">
        <f t="shared" si="1987"/>
        <v>133.5</v>
      </c>
      <c r="MT42" s="48"/>
      <c r="MU42" s="49"/>
      <c r="MV42" s="49"/>
      <c r="MW42" s="49">
        <v>208</v>
      </c>
      <c r="MX42" s="49"/>
      <c r="MY42" s="49"/>
      <c r="MZ42" s="67">
        <f t="shared" si="1988"/>
        <v>208</v>
      </c>
      <c r="NA42" s="68">
        <f t="shared" si="1989"/>
        <v>34.666666666666664</v>
      </c>
      <c r="NB42" s="48"/>
      <c r="NC42" s="49">
        <v>313</v>
      </c>
      <c r="ND42" s="49"/>
      <c r="NE42" s="49"/>
      <c r="NF42" s="49"/>
      <c r="NG42" s="49"/>
      <c r="NH42" s="67">
        <f t="shared" si="1990"/>
        <v>313</v>
      </c>
      <c r="NI42" s="68">
        <f t="shared" si="1991"/>
        <v>52.166666666666664</v>
      </c>
      <c r="NJ42" s="48"/>
      <c r="NK42" s="49"/>
      <c r="NL42" s="49"/>
      <c r="NM42" s="49"/>
      <c r="NN42" s="49"/>
      <c r="NO42" s="49"/>
      <c r="NP42" s="67">
        <f t="shared" si="1992"/>
        <v>0</v>
      </c>
      <c r="NQ42" s="68">
        <f t="shared" si="1993"/>
        <v>0</v>
      </c>
      <c r="NR42" s="48">
        <v>608</v>
      </c>
      <c r="NS42" s="49"/>
      <c r="NT42" s="49"/>
      <c r="NU42" s="49"/>
      <c r="NV42" s="49"/>
      <c r="NW42" s="49"/>
      <c r="NX42" s="67">
        <f t="shared" si="1994"/>
        <v>608</v>
      </c>
      <c r="NY42" s="68">
        <f t="shared" si="1995"/>
        <v>101.33333333333333</v>
      </c>
      <c r="NZ42" s="48"/>
      <c r="OA42" s="49">
        <v>792</v>
      </c>
      <c r="OB42" s="49">
        <v>792</v>
      </c>
      <c r="OC42" s="49"/>
      <c r="OD42" s="49"/>
      <c r="OE42" s="49"/>
      <c r="OF42" s="67">
        <f t="shared" si="1996"/>
        <v>1584</v>
      </c>
      <c r="OG42" s="68">
        <f t="shared" si="1997"/>
        <v>264</v>
      </c>
      <c r="OH42" s="48">
        <v>100</v>
      </c>
      <c r="OI42" s="49"/>
      <c r="OJ42" s="49"/>
      <c r="OK42" s="49"/>
      <c r="OL42" s="49">
        <v>200</v>
      </c>
      <c r="OM42" s="49"/>
      <c r="ON42" s="67">
        <f t="shared" si="1998"/>
        <v>300</v>
      </c>
      <c r="OO42" s="68">
        <f t="shared" si="1999"/>
        <v>50</v>
      </c>
      <c r="OP42" s="48"/>
      <c r="OQ42" s="49"/>
      <c r="OR42" s="49">
        <v>589</v>
      </c>
      <c r="OS42" s="49"/>
      <c r="OT42" s="49"/>
      <c r="OU42" s="49"/>
      <c r="OV42" s="67">
        <f t="shared" si="2000"/>
        <v>589</v>
      </c>
      <c r="OW42" s="68">
        <f t="shared" si="2001"/>
        <v>98.166666666666671</v>
      </c>
      <c r="OX42" s="48"/>
      <c r="OY42" s="49"/>
      <c r="OZ42" s="49"/>
      <c r="PA42" s="49"/>
      <c r="PB42" s="49"/>
      <c r="PC42" s="49">
        <v>177</v>
      </c>
      <c r="PD42" s="67">
        <f t="shared" si="2002"/>
        <v>177</v>
      </c>
      <c r="PE42" s="68">
        <f t="shared" si="2003"/>
        <v>29.5</v>
      </c>
      <c r="PF42" s="48">
        <v>246</v>
      </c>
      <c r="PG42" s="49"/>
      <c r="PH42" s="49"/>
      <c r="PI42" s="49"/>
      <c r="PJ42" s="49"/>
      <c r="PK42" s="49">
        <v>650</v>
      </c>
      <c r="PL42" s="67">
        <f t="shared" si="2004"/>
        <v>896</v>
      </c>
      <c r="PM42" s="68">
        <f t="shared" si="2005"/>
        <v>149.33333333333334</v>
      </c>
      <c r="PN42" s="48"/>
      <c r="PO42" s="49"/>
      <c r="PP42" s="49"/>
      <c r="PQ42" s="49"/>
      <c r="PR42" s="49">
        <v>1225</v>
      </c>
      <c r="PS42" s="49"/>
      <c r="PT42" s="67">
        <f t="shared" si="2006"/>
        <v>1225</v>
      </c>
      <c r="PU42" s="68">
        <f t="shared" si="2007"/>
        <v>204.16666666666666</v>
      </c>
      <c r="PV42" s="106"/>
      <c r="PW42" s="107"/>
      <c r="PX42" s="107"/>
      <c r="PY42" s="107"/>
      <c r="PZ42" s="107"/>
      <c r="QA42" s="107"/>
      <c r="QB42" s="104">
        <f t="shared" si="2008"/>
        <v>0</v>
      </c>
      <c r="QC42" s="105">
        <f t="shared" si="2009"/>
        <v>0</v>
      </c>
      <c r="QD42" s="106"/>
      <c r="QE42" s="107"/>
      <c r="QF42" s="107"/>
      <c r="QG42" s="107"/>
      <c r="QH42" s="107"/>
      <c r="QI42" s="107"/>
      <c r="QJ42" s="104">
        <f t="shared" si="2010"/>
        <v>0</v>
      </c>
      <c r="QK42" s="105">
        <f t="shared" si="2011"/>
        <v>0</v>
      </c>
      <c r="QL42" s="106"/>
      <c r="QM42" s="107"/>
      <c r="QN42" s="107"/>
      <c r="QO42" s="107">
        <v>199</v>
      </c>
      <c r="QP42" s="107"/>
      <c r="QQ42" s="107"/>
      <c r="QR42" s="104">
        <f t="shared" si="2012"/>
        <v>199</v>
      </c>
      <c r="QS42" s="105">
        <f t="shared" si="2013"/>
        <v>33.166666666666664</v>
      </c>
      <c r="QT42" s="106"/>
      <c r="QU42" s="107">
        <v>606</v>
      </c>
      <c r="QV42" s="107"/>
      <c r="QW42" s="107"/>
      <c r="QX42" s="107"/>
      <c r="QY42" s="107"/>
      <c r="QZ42" s="104">
        <f t="shared" si="2014"/>
        <v>606</v>
      </c>
      <c r="RA42" s="105">
        <f t="shared" si="2015"/>
        <v>101</v>
      </c>
      <c r="RB42" s="106"/>
      <c r="RC42" s="107"/>
      <c r="RD42" s="107">
        <v>593</v>
      </c>
      <c r="RE42" s="107"/>
      <c r="RF42" s="107"/>
      <c r="RG42" s="107"/>
      <c r="RH42" s="104">
        <f t="shared" si="2016"/>
        <v>593</v>
      </c>
      <c r="RI42" s="105">
        <f t="shared" si="2017"/>
        <v>98.833333333333329</v>
      </c>
      <c r="RJ42" s="106"/>
      <c r="RK42" s="107"/>
      <c r="RL42" s="107"/>
      <c r="RM42" s="107"/>
      <c r="RN42" s="107"/>
      <c r="RO42" s="107"/>
      <c r="RP42" s="104">
        <f t="shared" si="2018"/>
        <v>0</v>
      </c>
      <c r="RQ42" s="105">
        <f t="shared" si="2019"/>
        <v>0</v>
      </c>
      <c r="RR42" s="106"/>
      <c r="RS42" s="107"/>
      <c r="RT42" s="107"/>
      <c r="RU42" s="107"/>
      <c r="RV42" s="107"/>
      <c r="RW42" s="107"/>
      <c r="RX42" s="104">
        <f t="shared" si="2020"/>
        <v>0</v>
      </c>
      <c r="RY42" s="105">
        <f t="shared" si="2021"/>
        <v>0</v>
      </c>
      <c r="RZ42" s="106">
        <v>315</v>
      </c>
      <c r="SA42" s="107"/>
      <c r="SB42" s="107"/>
      <c r="SC42" s="107"/>
      <c r="SD42" s="107"/>
      <c r="SE42" s="107"/>
      <c r="SF42" s="104">
        <f t="shared" si="2022"/>
        <v>315</v>
      </c>
      <c r="SG42" s="105">
        <f t="shared" si="2023"/>
        <v>52.5</v>
      </c>
      <c r="SH42" s="106">
        <v>643</v>
      </c>
      <c r="SI42" s="107"/>
      <c r="SJ42" s="107"/>
      <c r="SK42" s="107"/>
      <c r="SL42" s="107"/>
      <c r="SM42" s="107"/>
      <c r="SN42" s="104">
        <f t="shared" si="2024"/>
        <v>643</v>
      </c>
      <c r="SO42" s="105">
        <f t="shared" si="2025"/>
        <v>107.16666666666667</v>
      </c>
      <c r="SP42" s="106"/>
      <c r="SQ42" s="107">
        <v>332</v>
      </c>
      <c r="SR42" s="107"/>
      <c r="SS42" s="107"/>
      <c r="ST42" s="107"/>
      <c r="SU42" s="107"/>
      <c r="SV42" s="104">
        <f t="shared" si="2026"/>
        <v>332</v>
      </c>
      <c r="SW42" s="105">
        <f t="shared" si="2027"/>
        <v>55.333333333333336</v>
      </c>
      <c r="SX42" s="106">
        <v>400</v>
      </c>
      <c r="SY42" s="107"/>
      <c r="SZ42" s="107"/>
      <c r="TA42" s="107"/>
      <c r="TB42" s="107"/>
      <c r="TC42" s="107"/>
      <c r="TD42" s="104">
        <f t="shared" si="2028"/>
        <v>400</v>
      </c>
      <c r="TE42" s="105">
        <f t="shared" si="2029"/>
        <v>66.666666666666671</v>
      </c>
      <c r="TF42" s="106"/>
      <c r="TG42" s="107"/>
      <c r="TH42" s="107"/>
      <c r="TI42" s="107"/>
      <c r="TJ42" s="107"/>
      <c r="TK42" s="107"/>
      <c r="TL42" s="104">
        <f t="shared" si="2030"/>
        <v>0</v>
      </c>
      <c r="TM42" s="105">
        <f t="shared" si="2031"/>
        <v>0</v>
      </c>
      <c r="TN42" s="130"/>
      <c r="TO42" s="107"/>
      <c r="TP42" s="107"/>
      <c r="TQ42" s="107">
        <v>269</v>
      </c>
      <c r="TR42" s="107"/>
      <c r="TS42" s="107"/>
      <c r="TT42" s="104">
        <f t="shared" si="2032"/>
        <v>269</v>
      </c>
      <c r="TU42" s="105">
        <f t="shared" si="2033"/>
        <v>44.833333333333336</v>
      </c>
      <c r="TV42" s="106"/>
      <c r="TW42" s="107">
        <v>399</v>
      </c>
      <c r="TX42" s="107"/>
      <c r="TY42" s="107"/>
      <c r="TZ42" s="107">
        <v>412</v>
      </c>
      <c r="UA42" s="107"/>
      <c r="UB42" s="104">
        <f t="shared" si="2034"/>
        <v>811</v>
      </c>
      <c r="UC42" s="105">
        <f t="shared" si="2035"/>
        <v>135.16666666666666</v>
      </c>
      <c r="UD42" s="106"/>
      <c r="UE42" s="107"/>
      <c r="UF42" s="107"/>
      <c r="UG42" s="107"/>
      <c r="UH42" s="107"/>
      <c r="UI42" s="107"/>
      <c r="UJ42" s="104">
        <f t="shared" si="2036"/>
        <v>0</v>
      </c>
      <c r="UK42" s="105">
        <f t="shared" si="2037"/>
        <v>0</v>
      </c>
      <c r="UL42" s="106"/>
      <c r="UM42" s="107"/>
      <c r="UN42" s="107">
        <v>489</v>
      </c>
      <c r="UO42" s="107"/>
      <c r="UP42" s="107"/>
      <c r="UQ42" s="107"/>
      <c r="UR42" s="107"/>
      <c r="US42" s="104">
        <f t="shared" si="1593"/>
        <v>489</v>
      </c>
      <c r="UT42" s="105">
        <f t="shared" si="2038"/>
        <v>81.5</v>
      </c>
      <c r="UU42" s="106"/>
      <c r="UV42" s="107">
        <v>403</v>
      </c>
      <c r="UW42" s="107"/>
      <c r="UX42" s="107"/>
      <c r="UY42" s="107"/>
      <c r="UZ42" s="107"/>
      <c r="VA42" s="104">
        <f t="shared" si="2039"/>
        <v>403</v>
      </c>
      <c r="VB42" s="105">
        <f t="shared" si="2040"/>
        <v>67.166666666666671</v>
      </c>
      <c r="VC42" s="106"/>
      <c r="VD42" s="107"/>
      <c r="VE42" s="107"/>
      <c r="VF42" s="107"/>
      <c r="VG42" s="107">
        <v>210</v>
      </c>
      <c r="VH42" s="107"/>
      <c r="VI42" s="104">
        <f t="shared" si="2041"/>
        <v>210</v>
      </c>
      <c r="VJ42" s="105">
        <f t="shared" si="2042"/>
        <v>35</v>
      </c>
      <c r="VK42" s="48"/>
      <c r="VL42" s="49"/>
      <c r="VM42" s="49"/>
      <c r="VN42" s="49">
        <v>198</v>
      </c>
      <c r="VO42" s="49">
        <v>198</v>
      </c>
      <c r="VP42" s="49"/>
      <c r="VQ42" s="67">
        <f t="shared" si="2043"/>
        <v>396</v>
      </c>
      <c r="VR42" s="68">
        <f t="shared" si="2044"/>
        <v>66</v>
      </c>
      <c r="VS42" s="106"/>
      <c r="VT42" s="107"/>
      <c r="VU42" s="107"/>
      <c r="VV42" s="107"/>
      <c r="VW42" s="107"/>
      <c r="VX42" s="107"/>
      <c r="VY42" s="104">
        <f t="shared" si="2045"/>
        <v>0</v>
      </c>
      <c r="VZ42" s="105">
        <f t="shared" si="2046"/>
        <v>0</v>
      </c>
      <c r="WA42" s="63"/>
      <c r="WB42" s="64"/>
      <c r="WC42" s="64"/>
      <c r="WD42" s="64"/>
      <c r="WE42" s="64"/>
      <c r="WF42" s="64"/>
      <c r="WG42" s="67">
        <f t="shared" si="2047"/>
        <v>0</v>
      </c>
      <c r="WH42" s="68">
        <f t="shared" si="2048"/>
        <v>0</v>
      </c>
      <c r="WI42" s="106">
        <v>402</v>
      </c>
      <c r="WJ42" s="107"/>
      <c r="WK42" s="107"/>
      <c r="WL42" s="107"/>
      <c r="WM42" s="107">
        <v>199</v>
      </c>
      <c r="WN42" s="107"/>
      <c r="WO42" s="104">
        <f t="shared" si="2049"/>
        <v>601</v>
      </c>
      <c r="WP42" s="105">
        <f t="shared" si="2050"/>
        <v>100.16666666666667</v>
      </c>
      <c r="WQ42" s="48"/>
      <c r="WR42" s="49"/>
      <c r="WS42" s="49"/>
      <c r="WT42" s="49"/>
      <c r="WU42" s="49">
        <v>57</v>
      </c>
      <c r="WV42" s="49"/>
      <c r="WW42" s="49"/>
      <c r="WX42" s="67">
        <f t="shared" si="2051"/>
        <v>57</v>
      </c>
      <c r="WY42" s="68">
        <f t="shared" si="2052"/>
        <v>9.5</v>
      </c>
      <c r="WZ42" s="48"/>
      <c r="XA42" s="49">
        <v>143</v>
      </c>
      <c r="XB42" s="49"/>
      <c r="XC42" s="49">
        <v>200</v>
      </c>
      <c r="XD42" s="49">
        <v>101</v>
      </c>
      <c r="XE42" s="49"/>
      <c r="XF42" s="49"/>
      <c r="XG42" s="67">
        <f t="shared" si="2053"/>
        <v>444</v>
      </c>
      <c r="XH42" s="68">
        <f t="shared" si="2054"/>
        <v>74</v>
      </c>
      <c r="XI42" s="48"/>
      <c r="XJ42" s="49"/>
      <c r="XK42" s="49">
        <v>417</v>
      </c>
      <c r="XL42" s="49"/>
      <c r="XM42" s="49"/>
      <c r="XN42" s="49"/>
      <c r="XO42" s="49">
        <v>196</v>
      </c>
      <c r="XP42" s="67">
        <f t="shared" si="2055"/>
        <v>613</v>
      </c>
      <c r="XQ42" s="68">
        <f t="shared" si="2056"/>
        <v>102.16666666666667</v>
      </c>
      <c r="XR42" s="48"/>
      <c r="XS42" s="49">
        <v>619</v>
      </c>
      <c r="XT42" s="49"/>
      <c r="XU42" s="49"/>
      <c r="XV42" s="49"/>
      <c r="XW42" s="49"/>
      <c r="XX42" s="49">
        <v>3</v>
      </c>
      <c r="XY42" s="67">
        <f t="shared" si="2057"/>
        <v>622</v>
      </c>
      <c r="XZ42" s="68">
        <f t="shared" si="2058"/>
        <v>103.66666666666667</v>
      </c>
      <c r="YA42" s="48"/>
      <c r="YB42" s="49"/>
      <c r="YC42" s="49">
        <v>191</v>
      </c>
      <c r="YD42" s="49"/>
      <c r="YE42" s="49">
        <v>246</v>
      </c>
      <c r="YF42" s="49"/>
      <c r="YG42" s="49"/>
      <c r="YH42" s="67">
        <f t="shared" si="2059"/>
        <v>437</v>
      </c>
      <c r="YI42" s="68">
        <f t="shared" si="2060"/>
        <v>72.833333333333329</v>
      </c>
      <c r="YJ42" s="48"/>
      <c r="YK42" s="49"/>
      <c r="YL42" s="49"/>
      <c r="YM42" s="49">
        <v>298</v>
      </c>
      <c r="YN42" s="49">
        <v>398</v>
      </c>
      <c r="YO42" s="49"/>
      <c r="YP42" s="49"/>
      <c r="YQ42" s="67">
        <f t="shared" si="2061"/>
        <v>696</v>
      </c>
      <c r="YR42" s="68">
        <f t="shared" si="2062"/>
        <v>116</v>
      </c>
      <c r="YS42" s="48"/>
      <c r="YT42" s="49"/>
      <c r="YU42" s="49"/>
      <c r="YV42" s="49"/>
      <c r="YW42" s="49"/>
      <c r="YX42" s="49">
        <v>398</v>
      </c>
      <c r="YY42" s="67">
        <f t="shared" si="2063"/>
        <v>398</v>
      </c>
      <c r="YZ42" s="68">
        <f t="shared" si="2064"/>
        <v>66.333333333333329</v>
      </c>
      <c r="ZA42" s="48"/>
      <c r="ZB42" s="49"/>
      <c r="ZC42" s="49"/>
      <c r="ZD42" s="49">
        <v>200</v>
      </c>
      <c r="ZE42" s="49"/>
      <c r="ZF42" s="49"/>
      <c r="ZG42" s="67">
        <f t="shared" si="2065"/>
        <v>200</v>
      </c>
      <c r="ZH42" s="68">
        <f t="shared" si="2066"/>
        <v>33.333333333333336</v>
      </c>
      <c r="ZI42" s="48"/>
      <c r="ZJ42" s="49"/>
      <c r="ZK42" s="49">
        <v>213</v>
      </c>
      <c r="ZL42" s="49"/>
      <c r="ZM42" s="49"/>
      <c r="ZN42" s="24"/>
      <c r="ZO42" s="67">
        <f t="shared" si="2067"/>
        <v>213</v>
      </c>
      <c r="ZP42" s="68">
        <f t="shared" si="2068"/>
        <v>35.5</v>
      </c>
      <c r="ZQ42" s="48"/>
      <c r="ZR42" s="49"/>
      <c r="ZS42" s="49"/>
      <c r="ZT42" s="49">
        <v>355</v>
      </c>
      <c r="ZU42" s="49">
        <v>598</v>
      </c>
      <c r="ZV42" s="49"/>
      <c r="ZW42" s="49"/>
      <c r="ZX42" s="67">
        <f t="shared" si="2069"/>
        <v>953</v>
      </c>
      <c r="ZY42" s="70">
        <f t="shared" si="2070"/>
        <v>158.83333333333334</v>
      </c>
      <c r="ZZ42" s="48"/>
      <c r="AAA42" s="49"/>
      <c r="AAB42" s="49"/>
      <c r="AAC42" s="49"/>
      <c r="AAD42" s="49"/>
      <c r="AAE42" s="49"/>
      <c r="AAF42" s="49"/>
      <c r="AAG42" s="67">
        <f t="shared" si="2071"/>
        <v>0</v>
      </c>
      <c r="AAH42" s="68">
        <f t="shared" si="2072"/>
        <v>0</v>
      </c>
      <c r="AAI42" s="48"/>
      <c r="AAJ42" s="49"/>
      <c r="AAK42" s="49"/>
      <c r="AAL42" s="49"/>
      <c r="AAM42" s="49"/>
      <c r="AAN42" s="49"/>
      <c r="AAO42" s="67">
        <f t="shared" si="2073"/>
        <v>0</v>
      </c>
      <c r="AAP42" s="68">
        <f t="shared" si="2074"/>
        <v>0</v>
      </c>
      <c r="AAQ42" s="48">
        <v>198</v>
      </c>
      <c r="AAR42" s="49"/>
      <c r="AAS42" s="49"/>
      <c r="AAT42" s="49"/>
      <c r="AAU42" s="49">
        <v>307</v>
      </c>
      <c r="AAV42" s="49"/>
      <c r="AAW42" s="67">
        <f t="shared" si="2075"/>
        <v>505</v>
      </c>
      <c r="AAX42" s="68">
        <f t="shared" si="2076"/>
        <v>84.166666666666671</v>
      </c>
      <c r="AAY42" s="48"/>
      <c r="AAZ42" s="49"/>
      <c r="ABA42" s="49">
        <v>399</v>
      </c>
      <c r="ABB42" s="49"/>
      <c r="ABC42" s="49">
        <v>762</v>
      </c>
      <c r="ABD42" s="49"/>
      <c r="ABE42" s="67">
        <f t="shared" si="2077"/>
        <v>1161</v>
      </c>
      <c r="ABF42" s="68">
        <f t="shared" si="2078"/>
        <v>193.5</v>
      </c>
      <c r="ABG42" s="48"/>
      <c r="ABH42" s="49"/>
      <c r="ABI42" s="49"/>
      <c r="ABJ42" s="49"/>
      <c r="ABK42" s="49"/>
      <c r="ABL42" s="49"/>
      <c r="ABM42" s="67">
        <f t="shared" si="2079"/>
        <v>0</v>
      </c>
      <c r="ABN42" s="68">
        <f t="shared" si="2080"/>
        <v>0</v>
      </c>
      <c r="ABO42" s="48"/>
      <c r="ABP42" s="49"/>
      <c r="ABQ42" s="49"/>
      <c r="ABR42" s="49"/>
      <c r="ABS42" s="49">
        <v>100</v>
      </c>
      <c r="ABT42" s="49"/>
      <c r="ABU42" s="67">
        <f t="shared" si="2081"/>
        <v>100</v>
      </c>
      <c r="ABV42" s="68">
        <f t="shared" si="2082"/>
        <v>16.666666666666668</v>
      </c>
      <c r="ABW42" s="48"/>
      <c r="ABX42" s="49">
        <v>402</v>
      </c>
      <c r="ABY42" s="49"/>
      <c r="ABZ42" s="49"/>
      <c r="ACA42" s="49"/>
      <c r="ACB42" s="49"/>
      <c r="ACC42" s="67">
        <f t="shared" si="2083"/>
        <v>402</v>
      </c>
      <c r="ACD42" s="68">
        <f t="shared" si="2084"/>
        <v>67</v>
      </c>
      <c r="ACE42" s="24">
        <v>399</v>
      </c>
      <c r="ACF42" s="49"/>
      <c r="ACG42" s="49"/>
      <c r="ACH42" s="49">
        <v>421</v>
      </c>
      <c r="ACI42" s="49"/>
      <c r="ACJ42" s="49"/>
      <c r="ACK42" s="67">
        <f t="shared" si="2085"/>
        <v>820</v>
      </c>
      <c r="ACL42" s="68">
        <f t="shared" si="2086"/>
        <v>136.66666666666666</v>
      </c>
      <c r="ACM42" s="48"/>
      <c r="ACN42" s="49"/>
      <c r="ACO42" s="49"/>
      <c r="ACP42" s="49">
        <v>121</v>
      </c>
      <c r="ACQ42" s="49"/>
      <c r="ACR42" s="49"/>
      <c r="ACS42" s="67">
        <f t="shared" si="2087"/>
        <v>121</v>
      </c>
      <c r="ACT42" s="68">
        <f t="shared" si="2088"/>
        <v>20.166666666666668</v>
      </c>
      <c r="ACU42" s="48"/>
      <c r="ACV42" s="49">
        <v>350</v>
      </c>
      <c r="ACW42" s="49">
        <v>220</v>
      </c>
      <c r="ACX42" s="49"/>
      <c r="ACY42" s="49"/>
      <c r="ACZ42" s="49">
        <v>220</v>
      </c>
      <c r="ADA42" s="67">
        <f t="shared" si="2089"/>
        <v>790</v>
      </c>
      <c r="ADB42" s="68">
        <f t="shared" si="2090"/>
        <v>131.66666666666666</v>
      </c>
      <c r="ADC42" s="48"/>
      <c r="ADD42" s="49">
        <v>420</v>
      </c>
      <c r="ADE42" s="49"/>
      <c r="ADF42" s="49"/>
      <c r="ADG42" s="49"/>
      <c r="ADH42" s="49"/>
      <c r="ADI42" s="67">
        <f t="shared" si="2091"/>
        <v>420</v>
      </c>
      <c r="ADJ42" s="68">
        <f t="shared" si="2092"/>
        <v>70</v>
      </c>
      <c r="ADK42" s="48">
        <v>296</v>
      </c>
      <c r="ADL42" s="49"/>
      <c r="ADM42" s="49"/>
      <c r="ADN42" s="49">
        <v>319</v>
      </c>
      <c r="ADO42" s="49"/>
      <c r="ADP42" s="49"/>
      <c r="ADQ42" s="67">
        <f t="shared" si="2093"/>
        <v>615</v>
      </c>
      <c r="ADR42" s="68">
        <f t="shared" si="2094"/>
        <v>102.5</v>
      </c>
      <c r="ADS42" s="48"/>
      <c r="ADT42" s="49">
        <v>316</v>
      </c>
      <c r="ADU42" s="49"/>
      <c r="ADV42" s="49"/>
      <c r="ADW42" s="49"/>
      <c r="ADX42" s="49"/>
      <c r="ADY42" s="67">
        <f t="shared" si="2095"/>
        <v>316</v>
      </c>
      <c r="ADZ42" s="68">
        <f t="shared" si="2096"/>
        <v>52.666666666666664</v>
      </c>
      <c r="AEA42" s="48"/>
      <c r="AEB42" s="49">
        <v>90</v>
      </c>
      <c r="AEC42" s="49"/>
      <c r="AED42" s="49"/>
      <c r="AEE42" s="49">
        <v>99</v>
      </c>
      <c r="AEF42" s="49"/>
      <c r="AEG42" s="67">
        <f t="shared" si="2097"/>
        <v>189</v>
      </c>
      <c r="AEH42" s="68">
        <f t="shared" si="2098"/>
        <v>31.5</v>
      </c>
      <c r="AEI42" s="48"/>
      <c r="AEJ42" s="49">
        <v>199</v>
      </c>
      <c r="AEK42" s="49"/>
      <c r="AEL42" s="49"/>
      <c r="AEM42" s="49"/>
      <c r="AEN42" s="49"/>
      <c r="AEO42" s="67">
        <f t="shared" si="2099"/>
        <v>199</v>
      </c>
      <c r="AEP42" s="68">
        <f t="shared" si="2100"/>
        <v>33.166666666666664</v>
      </c>
      <c r="AEQ42" s="48"/>
      <c r="AER42" s="49">
        <v>331</v>
      </c>
      <c r="AES42" s="49"/>
      <c r="AET42" s="49">
        <v>106</v>
      </c>
      <c r="AEU42" s="49"/>
      <c r="AEV42" s="49">
        <v>112</v>
      </c>
      <c r="AEW42" s="67">
        <f t="shared" si="2101"/>
        <v>549</v>
      </c>
      <c r="AEX42" s="68">
        <f t="shared" si="2102"/>
        <v>91.5</v>
      </c>
      <c r="AEY42" s="48"/>
      <c r="AEZ42" s="49"/>
      <c r="AFA42" s="49"/>
      <c r="AFB42" s="49">
        <v>218</v>
      </c>
      <c r="AFC42" s="49"/>
      <c r="AFD42" s="49">
        <v>109</v>
      </c>
      <c r="AFE42" s="67">
        <f t="shared" si="2103"/>
        <v>327</v>
      </c>
      <c r="AFF42" s="68">
        <f t="shared" si="2104"/>
        <v>54.5</v>
      </c>
      <c r="AFG42" s="48"/>
      <c r="AFH42" s="49"/>
      <c r="AFI42" s="49">
        <v>99</v>
      </c>
      <c r="AFJ42" s="49"/>
      <c r="AFK42" s="49"/>
      <c r="AFL42" s="49">
        <v>317</v>
      </c>
      <c r="AFM42" s="67">
        <f t="shared" si="2105"/>
        <v>416</v>
      </c>
      <c r="AFN42" s="68">
        <f t="shared" si="2106"/>
        <v>69.333333333333329</v>
      </c>
      <c r="AFO42" s="48"/>
      <c r="AFP42" s="49">
        <v>283</v>
      </c>
      <c r="AFQ42" s="49"/>
      <c r="AFR42" s="49"/>
      <c r="AFS42" s="49"/>
      <c r="AFT42" s="49"/>
      <c r="AFU42" s="67">
        <f t="shared" si="2107"/>
        <v>283</v>
      </c>
      <c r="AFV42" s="68">
        <f t="shared" si="2108"/>
        <v>47.166666666666664</v>
      </c>
      <c r="AFW42" s="48"/>
      <c r="AFX42" s="49">
        <v>399</v>
      </c>
      <c r="AFY42" s="49"/>
      <c r="AFZ42" s="49"/>
      <c r="AGA42" s="49"/>
      <c r="AGB42" s="49">
        <v>321</v>
      </c>
      <c r="AGC42" s="67">
        <f t="shared" si="2109"/>
        <v>720</v>
      </c>
      <c r="AGD42" s="68">
        <f t="shared" si="2110"/>
        <v>120</v>
      </c>
      <c r="AGE42" s="48">
        <v>112</v>
      </c>
      <c r="AGF42" s="49"/>
      <c r="AGG42" s="49"/>
      <c r="AGH42" s="49">
        <v>235</v>
      </c>
      <c r="AGI42" s="49"/>
      <c r="AGJ42" s="49"/>
      <c r="AGK42" s="67">
        <f t="shared" si="2111"/>
        <v>347</v>
      </c>
      <c r="AGL42" s="68">
        <f t="shared" si="2112"/>
        <v>57.833333333333336</v>
      </c>
      <c r="AGM42" s="48"/>
      <c r="AGN42" s="49"/>
      <c r="AGO42" s="49"/>
      <c r="AGP42" s="49"/>
      <c r="AGQ42" s="49"/>
      <c r="AGR42" s="49"/>
      <c r="AGS42" s="49"/>
      <c r="AGT42" s="67">
        <f t="shared" si="2113"/>
        <v>0</v>
      </c>
      <c r="AGU42" s="68">
        <f t="shared" si="2114"/>
        <v>0</v>
      </c>
      <c r="AGV42" s="48"/>
      <c r="AGW42" s="49">
        <v>199</v>
      </c>
      <c r="AGX42" s="49">
        <v>109</v>
      </c>
      <c r="AGY42" s="49"/>
      <c r="AGZ42" s="49"/>
      <c r="AHA42" s="49"/>
      <c r="AHB42" s="67">
        <f t="shared" si="2115"/>
        <v>308</v>
      </c>
      <c r="AHC42" s="68">
        <f t="shared" si="2116"/>
        <v>10.620689655172415</v>
      </c>
      <c r="AHD42" s="48">
        <v>329</v>
      </c>
      <c r="AHE42" s="49"/>
      <c r="AHF42" s="49"/>
      <c r="AHG42" s="49"/>
      <c r="AHH42" s="49"/>
      <c r="AHI42" s="49"/>
      <c r="AHJ42" s="67">
        <f t="shared" si="2117"/>
        <v>329</v>
      </c>
      <c r="AHK42" s="68">
        <f t="shared" si="2118"/>
        <v>11.344827586206897</v>
      </c>
      <c r="AHL42" s="48"/>
      <c r="AHM42" s="49"/>
      <c r="AHN42" s="49">
        <v>206</v>
      </c>
      <c r="AHO42" s="49"/>
      <c r="AHP42" s="49"/>
      <c r="AHQ42" s="49"/>
      <c r="AHR42" s="67">
        <f t="shared" si="2119"/>
        <v>206</v>
      </c>
      <c r="AHS42" s="68">
        <f t="shared" si="2120"/>
        <v>7.1034482758620694</v>
      </c>
      <c r="AHT42" s="48">
        <v>323</v>
      </c>
      <c r="AHU42" s="49"/>
      <c r="AHV42" s="49">
        <v>197</v>
      </c>
      <c r="AHW42" s="49"/>
      <c r="AHX42" s="49"/>
      <c r="AHY42" s="49"/>
      <c r="AHZ42" s="67">
        <f t="shared" si="2121"/>
        <v>520</v>
      </c>
      <c r="AIA42" s="68">
        <f t="shared" si="2122"/>
        <v>17.931034482758619</v>
      </c>
      <c r="AIB42" s="48"/>
      <c r="AIC42" s="49"/>
      <c r="AID42" s="49"/>
      <c r="AIE42" s="49"/>
      <c r="AIF42" s="49"/>
      <c r="AIG42" s="49"/>
      <c r="AIH42" s="67">
        <f t="shared" si="2123"/>
        <v>0</v>
      </c>
      <c r="AII42" s="68">
        <f t="shared" si="2124"/>
        <v>0</v>
      </c>
      <c r="AIJ42" s="48"/>
      <c r="AIK42" s="49"/>
      <c r="AIL42" s="49">
        <v>195</v>
      </c>
      <c r="AIM42" s="49"/>
      <c r="AIN42" s="49">
        <v>221</v>
      </c>
      <c r="AIO42" s="49"/>
      <c r="AIP42" s="67">
        <f t="shared" si="2125"/>
        <v>416</v>
      </c>
      <c r="AIQ42" s="68">
        <f t="shared" si="2126"/>
        <v>14.344827586206897</v>
      </c>
      <c r="AIR42" s="48"/>
      <c r="AIS42" s="49"/>
      <c r="AIT42" s="49">
        <v>438</v>
      </c>
      <c r="AIU42" s="49"/>
      <c r="AIV42" s="49"/>
      <c r="AIW42" s="49"/>
      <c r="AIX42" s="67">
        <f t="shared" si="2127"/>
        <v>438</v>
      </c>
      <c r="AIY42" s="68">
        <f t="shared" si="2128"/>
        <v>15.103448275862069</v>
      </c>
      <c r="AIZ42" s="48"/>
      <c r="AJA42" s="49">
        <v>328</v>
      </c>
      <c r="AJB42" s="49"/>
      <c r="AJC42" s="49"/>
      <c r="AJD42" s="49"/>
      <c r="AJE42" s="49"/>
      <c r="AJF42" s="67">
        <f t="shared" si="2129"/>
        <v>328</v>
      </c>
      <c r="AJG42" s="68">
        <f t="shared" si="2130"/>
        <v>11.310344827586206</v>
      </c>
      <c r="AJH42" s="48"/>
      <c r="AJI42" s="49"/>
      <c r="AJJ42" s="49"/>
      <c r="AJK42" s="49"/>
      <c r="AJL42" s="49"/>
      <c r="AJM42" s="49"/>
      <c r="AJN42" s="42">
        <f t="shared" si="2131"/>
        <v>0</v>
      </c>
      <c r="AJO42" s="43">
        <f t="shared" si="2132"/>
        <v>0</v>
      </c>
      <c r="AJP42" s="48"/>
      <c r="AJQ42" s="49">
        <v>330</v>
      </c>
      <c r="AJR42" s="49"/>
      <c r="AJS42" s="49"/>
      <c r="AJT42" s="49"/>
      <c r="AJU42" s="49"/>
      <c r="AJV42" s="42">
        <f t="shared" si="2133"/>
        <v>330</v>
      </c>
      <c r="AJW42" s="43">
        <f t="shared" si="2134"/>
        <v>11.379310344827585</v>
      </c>
      <c r="AJX42" s="48"/>
      <c r="AJY42" s="49"/>
      <c r="AJZ42" s="49">
        <v>335</v>
      </c>
      <c r="AKA42" s="49"/>
      <c r="AKB42" s="49"/>
      <c r="AKC42" s="49"/>
      <c r="AKD42" s="67">
        <f t="shared" si="2135"/>
        <v>335</v>
      </c>
      <c r="AKE42" s="68">
        <f t="shared" si="2136"/>
        <v>11.551724137931034</v>
      </c>
      <c r="AKF42" s="48">
        <v>438</v>
      </c>
      <c r="AKG42" s="49"/>
      <c r="AKH42" s="49"/>
      <c r="AKI42" s="49"/>
      <c r="AKJ42" s="49"/>
      <c r="AKK42" s="49"/>
      <c r="AKL42" s="67">
        <f t="shared" si="2137"/>
        <v>438</v>
      </c>
      <c r="AKM42" s="184">
        <f t="shared" si="2138"/>
        <v>73</v>
      </c>
      <c r="AKN42" s="195"/>
      <c r="AKO42" s="49"/>
      <c r="AKP42" s="49"/>
      <c r="AKQ42" s="49">
        <v>200</v>
      </c>
      <c r="AKR42" s="49"/>
      <c r="AKS42" s="49"/>
      <c r="AKT42" s="67">
        <f t="shared" si="2139"/>
        <v>200</v>
      </c>
      <c r="AKU42" s="184">
        <f t="shared" si="2140"/>
        <v>33.333333333333336</v>
      </c>
      <c r="AKV42" s="48"/>
      <c r="AKW42" s="49">
        <v>219</v>
      </c>
      <c r="AKX42" s="49"/>
      <c r="AKY42" s="49"/>
      <c r="AKZ42" s="49"/>
      <c r="ALA42" s="49"/>
      <c r="ALB42" s="67">
        <f t="shared" si="2141"/>
        <v>219</v>
      </c>
      <c r="ALC42" s="68">
        <f t="shared" si="2142"/>
        <v>36.5</v>
      </c>
      <c r="ALD42" s="48"/>
      <c r="ALE42" s="49">
        <v>219</v>
      </c>
      <c r="ALF42" s="49"/>
      <c r="ALG42" s="49">
        <v>38</v>
      </c>
      <c r="ALH42" s="49">
        <v>223</v>
      </c>
      <c r="ALI42" s="49"/>
      <c r="ALJ42" s="67">
        <f t="shared" si="2143"/>
        <v>480</v>
      </c>
      <c r="ALK42" s="68">
        <f t="shared" si="2144"/>
        <v>80</v>
      </c>
      <c r="ALL42" s="48"/>
      <c r="ALM42" s="49"/>
      <c r="ALN42" s="49"/>
      <c r="ALO42" s="49"/>
      <c r="ALP42" s="49"/>
      <c r="ALQ42" s="49">
        <v>319</v>
      </c>
      <c r="ALR42" s="67">
        <f t="shared" si="2145"/>
        <v>319</v>
      </c>
      <c r="ALS42" s="68">
        <f t="shared" si="2146"/>
        <v>53.166666666666664</v>
      </c>
      <c r="ALT42" s="48"/>
      <c r="ALU42" s="49"/>
      <c r="ALV42" s="49"/>
      <c r="ALW42" s="49"/>
      <c r="ALX42" s="49"/>
      <c r="ALY42" s="49"/>
      <c r="ALZ42" s="67">
        <f t="shared" si="2147"/>
        <v>0</v>
      </c>
      <c r="AMA42" s="68">
        <f t="shared" si="2148"/>
        <v>0</v>
      </c>
      <c r="AMB42" s="24">
        <v>298</v>
      </c>
      <c r="AMC42" s="49">
        <v>247</v>
      </c>
      <c r="AMD42" s="49"/>
      <c r="AME42" s="49"/>
      <c r="AMF42" s="49"/>
      <c r="AMG42" s="49"/>
      <c r="AMH42" s="67">
        <f t="shared" si="2149"/>
        <v>545</v>
      </c>
      <c r="AMI42" s="68">
        <f t="shared" si="2150"/>
        <v>90.833333333333329</v>
      </c>
      <c r="AMJ42" s="48"/>
      <c r="AMK42" s="49">
        <v>333</v>
      </c>
      <c r="AML42" s="49"/>
      <c r="AMM42" s="49"/>
      <c r="AMN42" s="49"/>
      <c r="AMO42" s="49"/>
      <c r="AMP42" s="67">
        <f t="shared" si="2151"/>
        <v>333</v>
      </c>
      <c r="AMQ42" s="68">
        <f t="shared" si="2152"/>
        <v>55.5</v>
      </c>
      <c r="AMR42" s="48"/>
      <c r="AMS42" s="49"/>
      <c r="AMT42" s="49">
        <v>214</v>
      </c>
      <c r="AMU42" s="49"/>
      <c r="AMV42" s="49"/>
      <c r="AMW42" s="49"/>
      <c r="AMX42" s="67">
        <f t="shared" si="2153"/>
        <v>214</v>
      </c>
      <c r="AMY42" s="68">
        <f t="shared" si="2154"/>
        <v>35.666666666666664</v>
      </c>
      <c r="AMZ42" s="48">
        <v>391</v>
      </c>
      <c r="ANA42" s="49"/>
      <c r="ANB42" s="49"/>
      <c r="ANC42" s="49"/>
      <c r="AND42" s="49"/>
      <c r="ANE42" s="49"/>
      <c r="ANF42" s="67">
        <f t="shared" si="2155"/>
        <v>391</v>
      </c>
      <c r="ANG42" s="68">
        <f t="shared" si="2156"/>
        <v>65.166666666666671</v>
      </c>
      <c r="ANH42" s="48"/>
      <c r="ANI42" s="49"/>
      <c r="ANJ42" s="49"/>
      <c r="ANK42" s="49"/>
      <c r="ANL42" s="49">
        <v>239</v>
      </c>
      <c r="ANM42" s="49"/>
      <c r="ANN42" s="67">
        <f t="shared" si="2157"/>
        <v>239</v>
      </c>
      <c r="ANO42" s="68">
        <f t="shared" si="2158"/>
        <v>39.833333333333336</v>
      </c>
      <c r="ANP42" s="48"/>
      <c r="ANQ42" s="49"/>
      <c r="ANR42" s="49"/>
      <c r="ANS42" s="49"/>
      <c r="ANT42" s="49"/>
      <c r="ANU42" s="49"/>
      <c r="ANV42" s="67">
        <f t="shared" si="2159"/>
        <v>0</v>
      </c>
      <c r="ANW42" s="68">
        <f t="shared" si="2160"/>
        <v>0</v>
      </c>
      <c r="ANX42" s="82"/>
      <c r="ANY42" s="83"/>
      <c r="ANZ42" s="83"/>
      <c r="AOA42" s="83">
        <v>195</v>
      </c>
      <c r="AOB42" s="83"/>
      <c r="AOC42" s="83"/>
      <c r="AOD42" s="67">
        <f t="shared" si="2161"/>
        <v>195</v>
      </c>
      <c r="AOE42" s="68">
        <f t="shared" si="2162"/>
        <v>32.5</v>
      </c>
      <c r="AOF42" s="48"/>
      <c r="AOG42" s="49">
        <v>106</v>
      </c>
      <c r="AOH42" s="49"/>
      <c r="AOI42" s="49"/>
      <c r="AOJ42" s="49"/>
      <c r="AOK42" s="49"/>
      <c r="AOL42" s="67">
        <f t="shared" si="2163"/>
        <v>106</v>
      </c>
      <c r="AOM42" s="68">
        <f t="shared" si="2164"/>
        <v>17.666666666666668</v>
      </c>
      <c r="AON42" s="48"/>
      <c r="AOO42" s="49">
        <v>445</v>
      </c>
      <c r="AOP42" s="49"/>
      <c r="AOQ42" s="49"/>
      <c r="AOR42" s="49"/>
      <c r="AOS42" s="49"/>
      <c r="AOT42" s="67">
        <f t="shared" si="2165"/>
        <v>445</v>
      </c>
      <c r="AOU42" s="68">
        <f t="shared" si="2166"/>
        <v>74.166666666666671</v>
      </c>
      <c r="AOV42" s="48"/>
      <c r="AOW42" s="49"/>
      <c r="AOX42" s="49"/>
      <c r="AOY42" s="49">
        <v>428</v>
      </c>
      <c r="AOZ42" s="49"/>
      <c r="APA42" s="49"/>
      <c r="APB42" s="67">
        <f t="shared" si="2167"/>
        <v>428</v>
      </c>
      <c r="APC42" s="68">
        <f t="shared" si="2168"/>
        <v>71.333333333333329</v>
      </c>
      <c r="APD42" s="48"/>
      <c r="APE42" s="49"/>
      <c r="APF42" s="49"/>
      <c r="APG42" s="49"/>
      <c r="APH42" s="49"/>
      <c r="API42" s="49"/>
      <c r="APJ42" s="67">
        <f t="shared" si="2169"/>
        <v>0</v>
      </c>
      <c r="APK42" s="68">
        <f t="shared" si="2170"/>
        <v>0</v>
      </c>
      <c r="APL42" s="48"/>
      <c r="APM42" s="49"/>
      <c r="APN42" s="49"/>
      <c r="APO42" s="49"/>
      <c r="APP42" s="49"/>
      <c r="APQ42" s="49">
        <v>200</v>
      </c>
      <c r="APR42" s="67">
        <f t="shared" si="2171"/>
        <v>200</v>
      </c>
      <c r="APS42" s="68">
        <f t="shared" si="2172"/>
        <v>33.333333333333336</v>
      </c>
      <c r="APT42" s="48"/>
      <c r="APU42" s="49"/>
      <c r="APV42" s="49">
        <v>445</v>
      </c>
      <c r="APW42" s="49"/>
      <c r="APX42" s="49"/>
      <c r="APY42" s="49"/>
      <c r="APZ42" s="67">
        <f t="shared" si="2173"/>
        <v>445</v>
      </c>
      <c r="AQA42" s="68">
        <f t="shared" si="2174"/>
        <v>74.166666666666671</v>
      </c>
      <c r="AQB42" s="48"/>
      <c r="AQC42" s="49">
        <v>232</v>
      </c>
      <c r="AQD42" s="49"/>
      <c r="AQE42" s="49"/>
      <c r="AQF42" s="49"/>
      <c r="AQG42" s="49"/>
      <c r="AQH42" s="67">
        <f t="shared" si="2175"/>
        <v>232</v>
      </c>
      <c r="AQI42" s="68">
        <f t="shared" si="2176"/>
        <v>38.666666666666664</v>
      </c>
      <c r="AQJ42" s="48"/>
      <c r="AQK42" s="49"/>
      <c r="AQL42" s="49"/>
      <c r="AQM42" s="49">
        <v>305</v>
      </c>
      <c r="AQN42" s="49"/>
      <c r="AQO42" s="49"/>
      <c r="AQP42" s="67">
        <f t="shared" si="2177"/>
        <v>305</v>
      </c>
      <c r="AQQ42" s="68">
        <f t="shared" si="2178"/>
        <v>50.833333333333336</v>
      </c>
      <c r="AQR42" s="48"/>
      <c r="AQS42" s="49"/>
      <c r="AQT42" s="49"/>
      <c r="AQU42" s="49"/>
      <c r="AQV42" s="49"/>
      <c r="AQW42" s="49"/>
      <c r="AQX42" s="67">
        <f t="shared" si="2179"/>
        <v>0</v>
      </c>
      <c r="AQY42" s="68">
        <f t="shared" si="2180"/>
        <v>0</v>
      </c>
      <c r="AQZ42" s="48"/>
      <c r="ARA42" s="49"/>
      <c r="ARB42" s="49"/>
      <c r="ARC42" s="49"/>
      <c r="ARD42" s="49">
        <v>330</v>
      </c>
      <c r="ARE42" s="49"/>
      <c r="ARF42" s="67">
        <f t="shared" si="2181"/>
        <v>330</v>
      </c>
      <c r="ARG42" s="68">
        <f t="shared" si="2182"/>
        <v>55</v>
      </c>
      <c r="ARH42" s="48"/>
      <c r="ARI42" s="49">
        <v>218</v>
      </c>
      <c r="ARJ42" s="49"/>
      <c r="ARK42" s="49"/>
      <c r="ARL42" s="49"/>
      <c r="ARM42" s="49"/>
      <c r="ARN42" s="67">
        <f t="shared" si="2183"/>
        <v>218</v>
      </c>
      <c r="ARO42" s="68">
        <f t="shared" si="2184"/>
        <v>36.333333333333336</v>
      </c>
      <c r="ARP42" s="48"/>
      <c r="ARQ42" s="49"/>
      <c r="ARR42" s="49">
        <v>329</v>
      </c>
      <c r="ARS42" s="49"/>
      <c r="ART42" s="49"/>
      <c r="ARU42" s="49"/>
      <c r="ARV42" s="67">
        <f t="shared" si="2185"/>
        <v>329</v>
      </c>
      <c r="ARW42" s="68">
        <f t="shared" si="2186"/>
        <v>54.833333333333336</v>
      </c>
      <c r="ARX42" s="48"/>
      <c r="ARY42" s="49"/>
      <c r="ARZ42" s="49"/>
      <c r="ASA42" s="49">
        <v>225</v>
      </c>
      <c r="ASB42" s="49"/>
      <c r="ASC42" s="49"/>
      <c r="ASD42" s="67">
        <f t="shared" si="2187"/>
        <v>225</v>
      </c>
      <c r="ASE42" s="68">
        <f t="shared" si="2188"/>
        <v>37.5</v>
      </c>
      <c r="ASF42" s="48">
        <v>221</v>
      </c>
      <c r="ASG42" s="49"/>
      <c r="ASH42" s="49"/>
      <c r="ASI42" s="49"/>
      <c r="ASJ42" s="49"/>
      <c r="ASK42" s="49"/>
      <c r="ASL42" s="67">
        <f t="shared" si="2189"/>
        <v>221</v>
      </c>
      <c r="ASM42" s="68">
        <f t="shared" si="2190"/>
        <v>36.833333333333336</v>
      </c>
      <c r="ASN42" s="48"/>
      <c r="ASO42" s="49"/>
      <c r="ASP42" s="49">
        <v>221</v>
      </c>
      <c r="ASQ42" s="49"/>
      <c r="ASR42" s="49"/>
      <c r="ASS42" s="49"/>
      <c r="AST42" s="67">
        <f t="shared" si="2191"/>
        <v>221</v>
      </c>
      <c r="ASU42" s="68">
        <f t="shared" si="2192"/>
        <v>36.833333333333336</v>
      </c>
      <c r="ASV42" s="48"/>
      <c r="ASW42" s="49"/>
      <c r="ASX42" s="49"/>
      <c r="ASY42" s="49"/>
      <c r="ASZ42" s="49"/>
      <c r="ATA42" s="49">
        <v>221</v>
      </c>
      <c r="ATB42" s="67">
        <f t="shared" si="2193"/>
        <v>221</v>
      </c>
      <c r="ATC42" s="68">
        <f t="shared" si="2194"/>
        <v>36.833333333333336</v>
      </c>
      <c r="ATD42" s="48"/>
      <c r="ATE42" s="49"/>
      <c r="ATF42" s="49"/>
      <c r="ATG42" s="49"/>
      <c r="ATH42" s="49">
        <v>219</v>
      </c>
      <c r="ATI42" s="49"/>
      <c r="ATJ42" s="67">
        <f t="shared" si="2195"/>
        <v>219</v>
      </c>
      <c r="ATK42" s="68">
        <f t="shared" si="2196"/>
        <v>36.5</v>
      </c>
      <c r="ATL42" s="48"/>
      <c r="ATM42" s="49"/>
      <c r="ATN42" s="49"/>
      <c r="ATO42" s="49"/>
      <c r="ATP42" s="49"/>
      <c r="ATQ42" s="49"/>
      <c r="ATR42" s="67">
        <f t="shared" si="2197"/>
        <v>0</v>
      </c>
      <c r="ATS42" s="68">
        <f t="shared" si="2198"/>
        <v>0</v>
      </c>
      <c r="ATT42" s="48"/>
      <c r="ATU42" s="49"/>
      <c r="ATV42" s="49"/>
      <c r="ATW42" s="49"/>
      <c r="ATX42" s="49"/>
      <c r="ATY42" s="49">
        <v>302</v>
      </c>
      <c r="ATZ42" s="67">
        <f t="shared" si="2199"/>
        <v>302</v>
      </c>
      <c r="AUA42" s="68">
        <f t="shared" si="2200"/>
        <v>50.333333333333336</v>
      </c>
      <c r="AUB42" s="48"/>
      <c r="AUC42" s="49"/>
      <c r="AUD42" s="49"/>
      <c r="AUE42" s="49"/>
      <c r="AUF42" s="49"/>
      <c r="AUG42" s="49"/>
      <c r="AUH42" s="67">
        <f t="shared" si="2201"/>
        <v>0</v>
      </c>
      <c r="AUI42" s="68">
        <f t="shared" si="2202"/>
        <v>0</v>
      </c>
      <c r="AUJ42" s="48"/>
      <c r="AUK42" s="49"/>
      <c r="AUL42" s="49"/>
      <c r="AUM42" s="49">
        <v>220</v>
      </c>
      <c r="AUN42" s="49"/>
      <c r="AUO42" s="49"/>
      <c r="AUP42" s="67">
        <f t="shared" si="2203"/>
        <v>220</v>
      </c>
      <c r="AUQ42" s="68">
        <f t="shared" si="2204"/>
        <v>36.666666666666664</v>
      </c>
      <c r="AUR42" s="48"/>
      <c r="AUS42" s="49"/>
      <c r="AUT42" s="49"/>
      <c r="AUU42" s="49"/>
      <c r="AUV42" s="49"/>
      <c r="AUW42" s="49"/>
      <c r="AUX42" s="67">
        <f t="shared" si="2205"/>
        <v>0</v>
      </c>
      <c r="AUY42" s="68">
        <f t="shared" si="2206"/>
        <v>0</v>
      </c>
      <c r="AUZ42" s="48"/>
      <c r="AVA42" s="49"/>
      <c r="AVB42" s="49"/>
      <c r="AVC42" s="49">
        <v>93</v>
      </c>
      <c r="AVD42" s="49"/>
      <c r="AVE42" s="49"/>
      <c r="AVF42" s="67">
        <f t="shared" si="2207"/>
        <v>93</v>
      </c>
      <c r="AVG42" s="68">
        <f t="shared" si="2208"/>
        <v>15.5</v>
      </c>
      <c r="AVH42" s="48"/>
      <c r="AVI42" s="49"/>
      <c r="AVJ42" s="49"/>
      <c r="AVK42" s="49"/>
      <c r="AVL42" s="49"/>
      <c r="AVM42" s="49"/>
      <c r="AVN42" s="67">
        <f t="shared" si="2209"/>
        <v>0</v>
      </c>
      <c r="AVO42" s="68">
        <f t="shared" si="2210"/>
        <v>0</v>
      </c>
      <c r="AVP42" s="48">
        <v>110</v>
      </c>
      <c r="AVQ42" s="49"/>
      <c r="AVR42" s="49"/>
      <c r="AVS42" s="49"/>
      <c r="AVT42" s="49"/>
      <c r="AVU42" s="49"/>
      <c r="AVV42" s="67">
        <f t="shared" si="2211"/>
        <v>110</v>
      </c>
      <c r="AVW42" s="68">
        <f t="shared" si="2212"/>
        <v>18.333333333333332</v>
      </c>
      <c r="AVX42" s="48"/>
      <c r="AVY42" s="49">
        <v>232</v>
      </c>
      <c r="AVZ42" s="49"/>
      <c r="AWA42" s="49"/>
      <c r="AWB42" s="49"/>
      <c r="AWC42" s="49"/>
      <c r="AWD42" s="67">
        <f t="shared" si="2213"/>
        <v>232</v>
      </c>
      <c r="AWE42" s="68">
        <f t="shared" si="2214"/>
        <v>38.666666666666664</v>
      </c>
      <c r="AWF42" s="48"/>
      <c r="AWG42" s="49"/>
      <c r="AWH42" s="49"/>
      <c r="AWI42" s="49">
        <v>218</v>
      </c>
      <c r="AWJ42" s="49"/>
      <c r="AWK42" s="49"/>
      <c r="AWL42" s="67">
        <f t="shared" si="2215"/>
        <v>218</v>
      </c>
      <c r="AWM42" s="184">
        <f t="shared" si="2216"/>
        <v>36.333333333333336</v>
      </c>
      <c r="AWN42" s="48"/>
      <c r="AWO42" s="49"/>
      <c r="AWP42" s="49">
        <v>199</v>
      </c>
      <c r="AWQ42" s="49">
        <v>110</v>
      </c>
      <c r="AWR42" s="49"/>
      <c r="AWS42" s="49"/>
      <c r="AWT42" s="42">
        <f t="shared" si="2217"/>
        <v>309</v>
      </c>
      <c r="AWU42" s="43">
        <f t="shared" si="2218"/>
        <v>51.5</v>
      </c>
      <c r="AWV42" s="48"/>
      <c r="AWW42" s="49"/>
      <c r="AWX42" s="49"/>
      <c r="AWY42" s="49"/>
      <c r="AWZ42" s="49"/>
      <c r="AXA42" s="49"/>
      <c r="AXB42" s="42">
        <f t="shared" si="2219"/>
        <v>0</v>
      </c>
      <c r="AXC42" s="43">
        <f t="shared" si="2220"/>
        <v>0</v>
      </c>
      <c r="AXD42" s="48"/>
      <c r="AXE42" s="49">
        <v>110</v>
      </c>
      <c r="AXF42" s="49"/>
      <c r="AXG42" s="49"/>
      <c r="AXH42" s="49"/>
      <c r="AXI42" s="49">
        <v>110</v>
      </c>
      <c r="AXJ42" s="42">
        <f t="shared" si="2221"/>
        <v>220</v>
      </c>
      <c r="AXK42" s="43">
        <f t="shared" si="2222"/>
        <v>36.666666666666664</v>
      </c>
      <c r="AXL42" s="48"/>
      <c r="AXM42" s="49">
        <v>111</v>
      </c>
      <c r="AXN42" s="49"/>
      <c r="AXO42" s="49"/>
      <c r="AXP42" s="49"/>
      <c r="AXQ42" s="49"/>
      <c r="AXR42" s="42">
        <f t="shared" si="2223"/>
        <v>111</v>
      </c>
      <c r="AXS42" s="43">
        <f t="shared" si="2224"/>
        <v>18.5</v>
      </c>
      <c r="AXT42" s="48"/>
      <c r="AXU42" s="49"/>
      <c r="AXV42" s="49"/>
      <c r="AXW42" s="49"/>
      <c r="AXX42" s="49"/>
      <c r="AXY42" s="49"/>
      <c r="AXZ42" s="42">
        <f t="shared" si="2225"/>
        <v>0</v>
      </c>
      <c r="AYA42" s="43">
        <f t="shared" si="2226"/>
        <v>0</v>
      </c>
      <c r="AYB42" s="48"/>
      <c r="AYC42" s="49">
        <v>110</v>
      </c>
      <c r="AYD42" s="49"/>
      <c r="AYE42" s="49">
        <v>110</v>
      </c>
      <c r="AYF42" s="49"/>
      <c r="AYG42" s="49"/>
      <c r="AYH42" s="42">
        <f t="shared" si="2227"/>
        <v>220</v>
      </c>
      <c r="AYI42" s="43">
        <f t="shared" si="2228"/>
        <v>36.666666666666664</v>
      </c>
      <c r="AYJ42" s="48"/>
      <c r="AYK42" s="49"/>
      <c r="AYL42" s="49"/>
      <c r="AYM42" s="49">
        <v>215</v>
      </c>
      <c r="AYN42" s="49"/>
      <c r="AYO42" s="49"/>
      <c r="AYP42" s="42">
        <f t="shared" si="2229"/>
        <v>215</v>
      </c>
      <c r="AYQ42" s="43">
        <f t="shared" si="2230"/>
        <v>35.833333333333336</v>
      </c>
      <c r="AYR42" s="48"/>
      <c r="AYS42" s="49"/>
      <c r="AYT42" s="49"/>
      <c r="AYU42" s="49"/>
      <c r="AYV42" s="49"/>
      <c r="AYW42" s="49"/>
      <c r="AYX42" s="42">
        <f t="shared" si="2231"/>
        <v>0</v>
      </c>
      <c r="AYY42" s="43">
        <f t="shared" si="2232"/>
        <v>0</v>
      </c>
      <c r="AYZ42" s="48">
        <v>219</v>
      </c>
      <c r="AZA42" s="49"/>
      <c r="AZB42" s="49"/>
      <c r="AZC42" s="49"/>
      <c r="AZD42" s="49"/>
      <c r="AZE42" s="49"/>
      <c r="AZF42" s="42">
        <f t="shared" si="2233"/>
        <v>219</v>
      </c>
      <c r="AZG42" s="43">
        <f t="shared" si="2234"/>
        <v>36.5</v>
      </c>
      <c r="AZH42" s="48"/>
      <c r="AZI42" s="49"/>
      <c r="AZJ42" s="49"/>
      <c r="AZK42" s="49"/>
      <c r="AZL42" s="49"/>
      <c r="AZM42" s="49"/>
      <c r="AZN42" s="42">
        <f t="shared" si="2235"/>
        <v>0</v>
      </c>
      <c r="AZO42" s="43">
        <f t="shared" si="2236"/>
        <v>0</v>
      </c>
      <c r="AZP42" s="48"/>
      <c r="AZQ42" s="49"/>
      <c r="AZR42" s="49"/>
      <c r="AZS42" s="49"/>
      <c r="AZT42" s="49">
        <v>220</v>
      </c>
      <c r="AZU42" s="49"/>
      <c r="AZV42" s="42">
        <f t="shared" si="2237"/>
        <v>220</v>
      </c>
      <c r="AZW42" s="43">
        <f t="shared" si="2238"/>
        <v>36.666666666666664</v>
      </c>
      <c r="AZX42" s="82"/>
      <c r="AZY42" s="83"/>
      <c r="AZZ42" s="83"/>
      <c r="BAA42" s="83"/>
      <c r="BAB42" s="83"/>
      <c r="BAC42" s="83"/>
      <c r="BAD42" s="42">
        <f t="shared" si="2239"/>
        <v>0</v>
      </c>
      <c r="BAE42" s="43">
        <f t="shared" si="2240"/>
        <v>0</v>
      </c>
      <c r="BAF42" s="48"/>
      <c r="BAG42" s="49"/>
      <c r="BAH42" s="49"/>
      <c r="BAI42" s="49"/>
      <c r="BAJ42" s="49"/>
      <c r="BAK42" s="49"/>
      <c r="BAL42" s="42">
        <f t="shared" si="2241"/>
        <v>0</v>
      </c>
      <c r="BAM42" s="43">
        <f t="shared" si="2242"/>
        <v>0</v>
      </c>
      <c r="BAN42" s="48"/>
      <c r="BAO42" s="49"/>
      <c r="BAP42" s="49">
        <v>220</v>
      </c>
      <c r="BAQ42" s="49"/>
      <c r="BAR42" s="49"/>
      <c r="BAS42" s="49"/>
      <c r="BAT42" s="42">
        <f t="shared" si="2243"/>
        <v>220</v>
      </c>
      <c r="BAU42" s="43">
        <f t="shared" si="2244"/>
        <v>36.666666666666664</v>
      </c>
      <c r="BAV42" s="48"/>
      <c r="BAW42" s="49"/>
      <c r="BAX42" s="49">
        <v>122</v>
      </c>
      <c r="BAY42" s="49"/>
      <c r="BAZ42" s="49"/>
      <c r="BBA42" s="49"/>
      <c r="BBB42" s="42">
        <f t="shared" si="2245"/>
        <v>122</v>
      </c>
      <c r="BBC42" s="43">
        <f t="shared" si="2246"/>
        <v>20.333333333333332</v>
      </c>
      <c r="BBD42" s="48"/>
      <c r="BBE42" s="49"/>
      <c r="BBF42" s="49"/>
      <c r="BBG42" s="49"/>
      <c r="BBH42" s="49"/>
      <c r="BBI42" s="49">
        <v>110</v>
      </c>
      <c r="BBJ42" s="42">
        <f t="shared" si="2247"/>
        <v>110</v>
      </c>
      <c r="BBK42" s="43">
        <f t="shared" si="2248"/>
        <v>18.333333333333332</v>
      </c>
      <c r="BBL42" s="48"/>
      <c r="BBM42" s="49">
        <v>104</v>
      </c>
      <c r="BBN42" s="49"/>
      <c r="BBO42" s="49"/>
      <c r="BBP42" s="49"/>
      <c r="BBQ42" s="49">
        <v>110</v>
      </c>
      <c r="BBR42" s="42">
        <f t="shared" si="2249"/>
        <v>214</v>
      </c>
      <c r="BBS42" s="43">
        <f t="shared" si="2250"/>
        <v>35.666666666666664</v>
      </c>
      <c r="BBT42" s="48"/>
      <c r="BBU42" s="49"/>
      <c r="BBV42" s="49"/>
      <c r="BBW42" s="49">
        <v>91</v>
      </c>
      <c r="BBX42" s="49">
        <v>109</v>
      </c>
      <c r="BBY42" s="49"/>
      <c r="BBZ42" s="42">
        <f t="shared" si="2251"/>
        <v>200</v>
      </c>
      <c r="BCA42" s="43">
        <f t="shared" si="2252"/>
        <v>33.333333333333336</v>
      </c>
      <c r="BCB42" s="48"/>
      <c r="BCC42" s="49">
        <v>110</v>
      </c>
      <c r="BCD42" s="49"/>
      <c r="BCE42" s="49"/>
      <c r="BCF42" s="49"/>
      <c r="BCG42" s="49">
        <v>110</v>
      </c>
      <c r="BCH42" s="42">
        <f t="shared" si="2253"/>
        <v>220</v>
      </c>
      <c r="BCI42" s="43">
        <f t="shared" si="2254"/>
        <v>36.666666666666664</v>
      </c>
      <c r="BCJ42" s="48"/>
      <c r="BCK42" s="49">
        <v>220</v>
      </c>
      <c r="BCL42" s="49"/>
      <c r="BCM42" s="49"/>
      <c r="BCN42" s="49"/>
      <c r="BCO42" s="49"/>
      <c r="BCP42" s="42">
        <f t="shared" si="2255"/>
        <v>220</v>
      </c>
      <c r="BCQ42" s="43">
        <f t="shared" si="2256"/>
        <v>36.666666666666664</v>
      </c>
      <c r="BCR42" s="48"/>
      <c r="BCS42" s="49"/>
      <c r="BCT42" s="49"/>
      <c r="BCU42" s="49"/>
      <c r="BCV42" s="49"/>
      <c r="BCW42" s="49">
        <v>220</v>
      </c>
      <c r="BCX42" s="42">
        <f t="shared" si="2257"/>
        <v>220</v>
      </c>
      <c r="BCY42" s="43">
        <f t="shared" si="2258"/>
        <v>36.666666666666664</v>
      </c>
      <c r="BCZ42" s="48"/>
      <c r="BDA42" s="49"/>
      <c r="BDB42" s="49"/>
      <c r="BDC42" s="49"/>
      <c r="BDD42" s="49"/>
      <c r="BDE42" s="49">
        <v>110</v>
      </c>
      <c r="BDF42" s="42">
        <f t="shared" si="2259"/>
        <v>110</v>
      </c>
      <c r="BDG42" s="43">
        <f t="shared" si="2260"/>
        <v>18.333333333333332</v>
      </c>
      <c r="BDH42" s="48"/>
      <c r="BDI42" s="49"/>
      <c r="BDJ42" s="49"/>
      <c r="BDK42" s="49"/>
      <c r="BDL42" s="49"/>
      <c r="BDM42" s="49"/>
      <c r="BDN42" s="42">
        <f t="shared" si="2261"/>
        <v>0</v>
      </c>
      <c r="BDO42" s="43">
        <f t="shared" si="2262"/>
        <v>0</v>
      </c>
      <c r="BDP42" s="48"/>
      <c r="BDQ42" s="49">
        <v>106</v>
      </c>
      <c r="BDR42" s="49"/>
      <c r="BDS42" s="49">
        <v>119</v>
      </c>
      <c r="BDT42" s="49"/>
      <c r="BDU42" s="49"/>
      <c r="BDV42" s="42">
        <f t="shared" si="2263"/>
        <v>225</v>
      </c>
      <c r="BDW42" s="43">
        <f t="shared" si="2264"/>
        <v>37.5</v>
      </c>
      <c r="BDX42" s="48">
        <v>110</v>
      </c>
      <c r="BDY42" s="49"/>
      <c r="BDZ42" s="49"/>
      <c r="BEA42" s="49"/>
      <c r="BEB42" s="49"/>
      <c r="BEC42" s="49"/>
      <c r="BED42" s="42">
        <f t="shared" si="2265"/>
        <v>110</v>
      </c>
      <c r="BEE42" s="43">
        <f t="shared" si="2266"/>
        <v>18.333333333333332</v>
      </c>
      <c r="BEF42" s="48"/>
      <c r="BEG42" s="49">
        <v>100</v>
      </c>
      <c r="BEH42" s="49"/>
      <c r="BEI42" s="49"/>
      <c r="BEJ42" s="49"/>
      <c r="BEK42" s="49">
        <v>119</v>
      </c>
      <c r="BEL42" s="42">
        <f t="shared" si="2267"/>
        <v>219</v>
      </c>
      <c r="BEM42" s="43">
        <f t="shared" si="2268"/>
        <v>36.5</v>
      </c>
      <c r="BEN42" s="48"/>
      <c r="BEO42" s="49"/>
      <c r="BEP42" s="49">
        <v>120</v>
      </c>
      <c r="BEQ42" s="49"/>
      <c r="BER42" s="49"/>
      <c r="BES42" s="49"/>
      <c r="BET42" s="42">
        <f t="shared" si="2269"/>
        <v>120</v>
      </c>
      <c r="BEU42" s="43">
        <f t="shared" si="2270"/>
        <v>20</v>
      </c>
      <c r="BEV42" s="82"/>
      <c r="BEW42" s="83">
        <v>118</v>
      </c>
      <c r="BEX42" s="83"/>
      <c r="BEY42" s="83"/>
      <c r="BEZ42" s="83">
        <v>101</v>
      </c>
      <c r="BFA42" s="83"/>
      <c r="BFB42" s="42">
        <f t="shared" si="2271"/>
        <v>219</v>
      </c>
      <c r="BFC42" s="43">
        <f t="shared" si="2272"/>
        <v>36.5</v>
      </c>
      <c r="BFD42" s="48">
        <v>204</v>
      </c>
      <c r="BFE42" s="49"/>
      <c r="BFF42" s="49"/>
      <c r="BFG42" s="49"/>
      <c r="BFH42" s="49"/>
      <c r="BFI42" s="49"/>
      <c r="BFJ42" s="42">
        <f t="shared" si="2273"/>
        <v>204</v>
      </c>
      <c r="BFK42" s="43">
        <f t="shared" si="2274"/>
        <v>34</v>
      </c>
      <c r="BFL42" s="48">
        <v>110</v>
      </c>
      <c r="BFM42" s="49"/>
      <c r="BFN42" s="49"/>
      <c r="BFO42" s="49">
        <v>110</v>
      </c>
      <c r="BFP42" s="49"/>
      <c r="BFQ42" s="49">
        <v>104</v>
      </c>
      <c r="BFR42" s="42">
        <f t="shared" si="2275"/>
        <v>324</v>
      </c>
      <c r="BFS42" s="43">
        <f t="shared" si="2276"/>
        <v>54</v>
      </c>
      <c r="BFT42" s="48"/>
      <c r="BFU42" s="49"/>
      <c r="BFV42" s="49"/>
      <c r="BFW42" s="49">
        <v>110</v>
      </c>
      <c r="BFX42" s="49"/>
      <c r="BFY42" s="49"/>
      <c r="BFZ42" s="42">
        <f t="shared" si="2277"/>
        <v>110</v>
      </c>
      <c r="BGA42" s="43">
        <f t="shared" si="2278"/>
        <v>18.333333333333332</v>
      </c>
      <c r="BGB42" s="48"/>
      <c r="BGC42" s="49"/>
      <c r="BGD42" s="49"/>
      <c r="BGE42" s="49"/>
      <c r="BGF42" s="49">
        <v>111</v>
      </c>
      <c r="BGG42" s="49"/>
      <c r="BGH42" s="42">
        <f t="shared" si="2279"/>
        <v>111</v>
      </c>
      <c r="BGI42" s="43">
        <f t="shared" si="2280"/>
        <v>18.5</v>
      </c>
      <c r="BGJ42" s="48">
        <v>103</v>
      </c>
      <c r="BGK42" s="49"/>
      <c r="BGL42" s="49">
        <v>110</v>
      </c>
      <c r="BGM42" s="49"/>
      <c r="BGN42" s="49"/>
      <c r="BGO42" s="49"/>
      <c r="BGP42" s="42">
        <f t="shared" si="2281"/>
        <v>213</v>
      </c>
      <c r="BGQ42" s="43">
        <f t="shared" si="2282"/>
        <v>35.5</v>
      </c>
      <c r="BGR42" s="48"/>
      <c r="BGS42" s="49"/>
      <c r="BGT42" s="49">
        <v>220</v>
      </c>
      <c r="BGU42" s="49"/>
      <c r="BGV42" s="49"/>
      <c r="BGW42" s="49"/>
      <c r="BGX42" s="42">
        <f t="shared" si="2283"/>
        <v>220</v>
      </c>
      <c r="BGY42" s="43">
        <f t="shared" si="2284"/>
        <v>36.666666666666664</v>
      </c>
      <c r="BGZ42" s="239"/>
      <c r="BHA42" s="1"/>
      <c r="BHB42" s="1">
        <v>244</v>
      </c>
      <c r="BHC42" s="1"/>
      <c r="BHD42" s="1"/>
      <c r="BHE42" s="1"/>
      <c r="BHF42" s="42">
        <f t="shared" si="2285"/>
        <v>244</v>
      </c>
      <c r="BHG42" s="43">
        <f t="shared" si="2286"/>
        <v>40.666666666666664</v>
      </c>
      <c r="BHH42" s="48"/>
      <c r="BHI42" s="49"/>
      <c r="BHJ42" s="49"/>
      <c r="BHK42" s="49">
        <v>109</v>
      </c>
      <c r="BHL42" s="49"/>
      <c r="BHM42" s="49"/>
      <c r="BHN42" s="42">
        <f t="shared" si="2287"/>
        <v>109</v>
      </c>
      <c r="BHO42" s="43">
        <f t="shared" si="2288"/>
        <v>18.166666666666668</v>
      </c>
      <c r="BHP42" s="48"/>
      <c r="BHQ42" s="49"/>
      <c r="BHR42" s="49"/>
      <c r="BHS42" s="49">
        <v>235</v>
      </c>
      <c r="BHT42" s="49"/>
      <c r="BHU42" s="49"/>
      <c r="BHV42" s="42">
        <f t="shared" si="2289"/>
        <v>235</v>
      </c>
      <c r="BHW42" s="43">
        <f t="shared" si="2290"/>
        <v>39.166666666666664</v>
      </c>
      <c r="BHX42" s="48"/>
      <c r="BHY42" s="49"/>
      <c r="BHZ42" s="49"/>
      <c r="BIA42" s="49">
        <v>201</v>
      </c>
      <c r="BIB42" s="49"/>
      <c r="BIC42" s="49">
        <v>220</v>
      </c>
      <c r="BID42" s="42">
        <f t="shared" si="2291"/>
        <v>421</v>
      </c>
      <c r="BIE42" s="43">
        <f t="shared" si="2292"/>
        <v>70.166666666666671</v>
      </c>
      <c r="BIF42" s="48"/>
      <c r="BIG42" s="49"/>
      <c r="BIH42" s="49"/>
      <c r="BII42" s="49"/>
      <c r="BIJ42" s="49"/>
      <c r="BIK42" s="49"/>
      <c r="BIL42" s="42">
        <f t="shared" si="2293"/>
        <v>0</v>
      </c>
      <c r="BIM42" s="43">
        <f t="shared" si="2294"/>
        <v>0</v>
      </c>
      <c r="BIN42" s="48"/>
      <c r="BIO42" s="49"/>
      <c r="BIP42" s="49"/>
      <c r="BIQ42" s="49">
        <v>219</v>
      </c>
      <c r="BIR42" s="49"/>
      <c r="BIS42" s="49"/>
      <c r="BIT42" s="42">
        <f t="shared" si="2295"/>
        <v>219</v>
      </c>
      <c r="BIU42" s="101">
        <f t="shared" si="2296"/>
        <v>36.5</v>
      </c>
      <c r="BIV42" s="195"/>
      <c r="BIW42" s="49"/>
      <c r="BIX42" s="49"/>
      <c r="BIY42" s="49"/>
      <c r="BIZ42" s="49"/>
      <c r="BJA42" s="49"/>
      <c r="BJB42" s="42">
        <f t="shared" si="2297"/>
        <v>0</v>
      </c>
      <c r="BJC42" s="101">
        <f t="shared" si="2298"/>
        <v>0</v>
      </c>
      <c r="BJD42" s="48"/>
      <c r="BJE42" s="49">
        <v>330</v>
      </c>
      <c r="BJF42" s="49"/>
      <c r="BJG42" s="49"/>
      <c r="BJH42" s="49"/>
      <c r="BJI42" s="49"/>
      <c r="BJJ42" s="42">
        <f t="shared" si="2299"/>
        <v>330</v>
      </c>
      <c r="BJK42" s="43">
        <f t="shared" si="2300"/>
        <v>55</v>
      </c>
      <c r="BJL42" s="48"/>
      <c r="BJM42" s="49">
        <v>200</v>
      </c>
      <c r="BJN42" s="49"/>
      <c r="BJO42" s="49"/>
      <c r="BJP42" s="49"/>
      <c r="BJQ42" s="49"/>
      <c r="BJR42" s="42">
        <f t="shared" si="2301"/>
        <v>200</v>
      </c>
      <c r="BJS42" s="43">
        <f t="shared" si="2302"/>
        <v>33.333333333333336</v>
      </c>
      <c r="BJT42" s="48"/>
      <c r="BJU42" s="49"/>
      <c r="BJV42" s="49"/>
      <c r="BJW42" s="49">
        <v>220</v>
      </c>
      <c r="BJX42" s="49"/>
      <c r="BJY42" s="49"/>
      <c r="BJZ42" s="42">
        <f t="shared" si="2303"/>
        <v>220</v>
      </c>
      <c r="BKA42" s="43">
        <f t="shared" si="2304"/>
        <v>44</v>
      </c>
      <c r="BKB42" s="48"/>
      <c r="BKC42" s="49"/>
      <c r="BKD42" s="49"/>
      <c r="BKE42" s="49">
        <v>98</v>
      </c>
      <c r="BKF42" s="49"/>
      <c r="BKG42" s="49"/>
      <c r="BKH42" s="67">
        <f t="shared" si="2305"/>
        <v>98</v>
      </c>
      <c r="BKI42" s="68">
        <f t="shared" si="2306"/>
        <v>16.333333333333332</v>
      </c>
      <c r="BKJ42" s="48">
        <v>110</v>
      </c>
      <c r="BKK42" s="49"/>
      <c r="BKL42" s="49"/>
      <c r="BKM42" s="49"/>
      <c r="BKN42" s="49"/>
      <c r="BKO42" s="49">
        <v>218</v>
      </c>
      <c r="BKP42" s="42">
        <f t="shared" si="2307"/>
        <v>328</v>
      </c>
      <c r="BKQ42" s="43">
        <f t="shared" si="2308"/>
        <v>54.666666666666664</v>
      </c>
      <c r="BKR42" s="48"/>
      <c r="BKS42" s="49"/>
      <c r="BKT42" s="49"/>
      <c r="BKU42" s="49">
        <v>221</v>
      </c>
      <c r="BKV42" s="49"/>
      <c r="BKW42" s="49"/>
      <c r="BKX42" s="42">
        <f t="shared" si="2309"/>
        <v>221</v>
      </c>
      <c r="BKY42" s="43">
        <f t="shared" si="2310"/>
        <v>36.833333333333336</v>
      </c>
      <c r="BKZ42" s="48"/>
      <c r="BLA42" s="49"/>
      <c r="BLB42" s="49">
        <v>220</v>
      </c>
      <c r="BLC42" s="49"/>
      <c r="BLD42" s="49"/>
      <c r="BLE42" s="49"/>
      <c r="BLF42" s="42">
        <f t="shared" si="2311"/>
        <v>220</v>
      </c>
      <c r="BLG42" s="43">
        <f t="shared" si="2312"/>
        <v>36.666666666666664</v>
      </c>
      <c r="BLH42" s="48"/>
      <c r="BLI42" s="49"/>
      <c r="BLJ42" s="49">
        <v>215</v>
      </c>
      <c r="BLK42" s="49"/>
      <c r="BLL42" s="49"/>
      <c r="BLM42" s="49"/>
      <c r="BLN42" s="42">
        <f t="shared" si="2313"/>
        <v>215</v>
      </c>
      <c r="BLO42" s="43">
        <f t="shared" si="2314"/>
        <v>35.833333333333336</v>
      </c>
      <c r="BLP42" s="48"/>
      <c r="BLQ42" s="49"/>
      <c r="BLR42" s="49"/>
      <c r="BLS42" s="49"/>
      <c r="BLT42" s="49"/>
      <c r="BLU42" s="49">
        <v>330</v>
      </c>
      <c r="BLV42" s="42">
        <f t="shared" si="2315"/>
        <v>330</v>
      </c>
      <c r="BLW42" s="43">
        <f t="shared" si="2316"/>
        <v>55</v>
      </c>
      <c r="BLX42" s="48"/>
      <c r="BLY42" s="49"/>
      <c r="BLZ42" s="49"/>
      <c r="BMA42" s="49"/>
      <c r="BMB42" s="49"/>
      <c r="BMC42" s="49">
        <v>331</v>
      </c>
      <c r="BMD42" s="42">
        <f t="shared" si="2317"/>
        <v>331</v>
      </c>
      <c r="BME42" s="43">
        <f t="shared" si="2318"/>
        <v>55.166666666666664</v>
      </c>
      <c r="BMF42" s="48"/>
      <c r="BMG42" s="49"/>
      <c r="BMH42" s="49"/>
      <c r="BMI42" s="49">
        <v>218</v>
      </c>
      <c r="BMJ42" s="49"/>
      <c r="BMK42" s="49"/>
      <c r="BML42" s="42">
        <f t="shared" si="2319"/>
        <v>218</v>
      </c>
      <c r="BMM42" s="43">
        <f t="shared" si="2320"/>
        <v>36.333333333333336</v>
      </c>
      <c r="BMN42" s="48"/>
      <c r="BMO42" s="49"/>
      <c r="BMP42" s="49">
        <v>220</v>
      </c>
      <c r="BMQ42" s="49"/>
      <c r="BMR42" s="49"/>
      <c r="BMS42" s="49"/>
      <c r="BMT42" s="42">
        <f t="shared" si="2321"/>
        <v>220</v>
      </c>
      <c r="BMU42" s="43">
        <f t="shared" si="2322"/>
        <v>36.666666666666664</v>
      </c>
      <c r="BMV42" s="48"/>
      <c r="BMW42" s="49">
        <v>220</v>
      </c>
      <c r="BMX42" s="49"/>
      <c r="BMY42" s="49"/>
      <c r="BMZ42" s="49"/>
      <c r="BNA42" s="49"/>
      <c r="BNB42" s="42">
        <f t="shared" si="2323"/>
        <v>220</v>
      </c>
      <c r="BNC42" s="43">
        <f t="shared" si="2324"/>
        <v>36.666666666666664</v>
      </c>
      <c r="BND42" s="48">
        <v>220</v>
      </c>
      <c r="BNE42" s="49"/>
      <c r="BNF42" s="49"/>
      <c r="BNG42" s="49"/>
      <c r="BNH42" s="49"/>
      <c r="BNI42" s="49">
        <v>219</v>
      </c>
      <c r="BNJ42" s="42">
        <f t="shared" si="2325"/>
        <v>439</v>
      </c>
      <c r="BNK42" s="43">
        <f t="shared" si="2326"/>
        <v>73.166666666666671</v>
      </c>
      <c r="BNL42" s="48"/>
      <c r="BNM42" s="49"/>
      <c r="BNN42" s="49"/>
      <c r="BNO42" s="49"/>
      <c r="BNP42" s="49">
        <v>108</v>
      </c>
      <c r="BNQ42" s="49"/>
      <c r="BNR42" s="42">
        <f t="shared" si="2327"/>
        <v>108</v>
      </c>
      <c r="BNS42" s="43">
        <f t="shared" si="2328"/>
        <v>18</v>
      </c>
      <c r="BNT42" s="48"/>
      <c r="BNU42" s="49"/>
      <c r="BNV42" s="49"/>
      <c r="BNW42" s="49"/>
      <c r="BNX42" s="49"/>
      <c r="BNY42" s="49"/>
      <c r="BNZ42" s="42">
        <f t="shared" si="2329"/>
        <v>0</v>
      </c>
      <c r="BOA42" s="43">
        <f t="shared" si="2330"/>
        <v>0</v>
      </c>
      <c r="BOB42" s="48">
        <v>312</v>
      </c>
      <c r="BOC42" s="49"/>
      <c r="BOD42" s="49">
        <v>101</v>
      </c>
      <c r="BOE42" s="49"/>
      <c r="BOF42" s="49"/>
      <c r="BOG42" s="49"/>
      <c r="BOH42" s="42">
        <f t="shared" si="2331"/>
        <v>413</v>
      </c>
      <c r="BOI42" s="43">
        <f t="shared" si="2332"/>
        <v>68.833333333333329</v>
      </c>
      <c r="BOJ42" s="48"/>
      <c r="BOK42" s="49"/>
      <c r="BOL42" s="49"/>
      <c r="BOM42" s="49">
        <v>210</v>
      </c>
      <c r="BON42" s="49"/>
      <c r="BOO42" s="49"/>
      <c r="BOP42" s="42">
        <f t="shared" si="2333"/>
        <v>210</v>
      </c>
      <c r="BOQ42" s="43">
        <f t="shared" si="2334"/>
        <v>35</v>
      </c>
      <c r="BOR42" s="48">
        <v>220</v>
      </c>
      <c r="BOS42" s="49"/>
      <c r="BOT42" s="49"/>
      <c r="BOU42" s="49"/>
      <c r="BOV42" s="49"/>
      <c r="BOW42" s="49">
        <v>220</v>
      </c>
      <c r="BOX42" s="42">
        <f t="shared" si="2335"/>
        <v>440</v>
      </c>
      <c r="BOY42" s="43">
        <f t="shared" si="2336"/>
        <v>73.333333333333329</v>
      </c>
      <c r="BOZ42" s="48"/>
      <c r="BPA42" s="49">
        <v>110</v>
      </c>
      <c r="BPB42" s="49"/>
      <c r="BPC42" s="49"/>
      <c r="BPD42" s="49"/>
      <c r="BPE42" s="49"/>
      <c r="BPF42" s="42">
        <f t="shared" si="2337"/>
        <v>110</v>
      </c>
      <c r="BPG42" s="43">
        <f t="shared" si="2338"/>
        <v>18.333333333333332</v>
      </c>
      <c r="BPH42" s="48"/>
      <c r="BPI42" s="49"/>
      <c r="BPJ42" s="49">
        <v>108</v>
      </c>
      <c r="BPK42" s="49"/>
      <c r="BPL42" s="49"/>
      <c r="BPM42" s="49">
        <v>220</v>
      </c>
      <c r="BPN42" s="42">
        <f t="shared" si="2339"/>
        <v>328</v>
      </c>
      <c r="BPO42" s="43">
        <f t="shared" si="2340"/>
        <v>54.666666666666664</v>
      </c>
      <c r="BPP42" s="48"/>
      <c r="BPQ42" s="49"/>
      <c r="BPR42" s="49"/>
      <c r="BPS42" s="49"/>
      <c r="BPT42" s="49">
        <v>200</v>
      </c>
      <c r="BPU42" s="49"/>
      <c r="BPV42" s="42">
        <f t="shared" si="2341"/>
        <v>200</v>
      </c>
      <c r="BPW42" s="43">
        <f t="shared" si="2342"/>
        <v>33.333333333333336</v>
      </c>
      <c r="BPX42" s="48"/>
      <c r="BPY42" s="49"/>
      <c r="BPZ42" s="49">
        <v>219</v>
      </c>
      <c r="BQA42" s="49"/>
      <c r="BQB42" s="49"/>
      <c r="BQC42" s="49">
        <v>347</v>
      </c>
      <c r="BQD42" s="67">
        <f t="shared" si="2343"/>
        <v>566</v>
      </c>
      <c r="BQE42" s="43">
        <f t="shared" si="2344"/>
        <v>94.333333333333329</v>
      </c>
      <c r="BQF42" s="48"/>
      <c r="BQG42" s="49">
        <v>199</v>
      </c>
      <c r="BQH42" s="49"/>
      <c r="BQI42" s="49"/>
      <c r="BQJ42" s="49"/>
      <c r="BQK42" s="49">
        <v>111</v>
      </c>
      <c r="BQL42" s="67">
        <f t="shared" si="2345"/>
        <v>310</v>
      </c>
      <c r="BQM42" s="43">
        <f t="shared" si="2346"/>
        <v>51.666666666666664</v>
      </c>
      <c r="BQN42" s="48"/>
      <c r="BQO42" s="49"/>
      <c r="BQP42" s="49">
        <v>220</v>
      </c>
      <c r="BQQ42" s="49"/>
      <c r="BQR42" s="49"/>
      <c r="BQS42" s="49"/>
      <c r="BQT42" s="67">
        <f t="shared" si="2347"/>
        <v>220</v>
      </c>
      <c r="BQU42" s="43">
        <f t="shared" si="2348"/>
        <v>36.666666666666664</v>
      </c>
      <c r="BQV42" s="48"/>
      <c r="BQW42" s="49"/>
      <c r="BQX42" s="49">
        <v>220</v>
      </c>
      <c r="BQY42" s="49"/>
      <c r="BQZ42" s="49"/>
      <c r="BRA42" s="49"/>
      <c r="BRB42" s="67">
        <f t="shared" si="2349"/>
        <v>220</v>
      </c>
      <c r="BRC42" s="43">
        <f t="shared" si="2350"/>
        <v>36.666666666666664</v>
      </c>
      <c r="BRD42" s="48">
        <v>105</v>
      </c>
      <c r="BRE42" s="49"/>
      <c r="BRF42" s="49">
        <v>334</v>
      </c>
      <c r="BRG42" s="49"/>
      <c r="BRH42" s="49"/>
      <c r="BRI42" s="49"/>
      <c r="BRJ42" s="67">
        <f t="shared" si="2351"/>
        <v>439</v>
      </c>
      <c r="BRK42" s="43">
        <f t="shared" si="2352"/>
        <v>73.166666666666671</v>
      </c>
      <c r="BRL42" s="48"/>
      <c r="BRM42" s="49">
        <v>249</v>
      </c>
      <c r="BRN42" s="49"/>
      <c r="BRO42" s="49">
        <v>227</v>
      </c>
      <c r="BRP42" s="49"/>
      <c r="BRQ42" s="49">
        <v>71</v>
      </c>
      <c r="BRR42" s="67">
        <f t="shared" si="2353"/>
        <v>547</v>
      </c>
      <c r="BRS42" s="68">
        <f t="shared" si="2354"/>
        <v>91.166666666666671</v>
      </c>
      <c r="BRT42" s="63"/>
      <c r="BRU42" s="64">
        <v>122</v>
      </c>
      <c r="BRV42" s="64"/>
      <c r="BRW42" s="64">
        <v>100</v>
      </c>
      <c r="BRX42" s="64"/>
      <c r="BRY42" s="64"/>
      <c r="BRZ42" s="67">
        <f t="shared" si="2355"/>
        <v>222</v>
      </c>
      <c r="BSA42" s="43">
        <f t="shared" si="2356"/>
        <v>37</v>
      </c>
      <c r="BSB42" s="48"/>
      <c r="BSC42" s="49"/>
      <c r="BSD42" s="49"/>
      <c r="BSE42" s="49">
        <v>99</v>
      </c>
      <c r="BSF42" s="49"/>
      <c r="BSG42" s="49"/>
      <c r="BSH42" s="67">
        <f t="shared" si="2357"/>
        <v>99</v>
      </c>
      <c r="BSI42" s="43">
        <f t="shared" si="2358"/>
        <v>16.5</v>
      </c>
      <c r="BSJ42" s="48">
        <v>110</v>
      </c>
      <c r="BSK42" s="49"/>
      <c r="BSL42" s="49"/>
      <c r="BSM42" s="49"/>
      <c r="BSN42" s="49"/>
      <c r="BSO42" s="49"/>
      <c r="BSP42" s="67">
        <f t="shared" si="2359"/>
        <v>110</v>
      </c>
      <c r="BSQ42" s="43">
        <f t="shared" si="2360"/>
        <v>18.333333333333332</v>
      </c>
      <c r="BSR42" s="48">
        <v>271</v>
      </c>
      <c r="BSS42" s="49"/>
      <c r="BST42" s="49"/>
      <c r="BSU42" s="49">
        <v>112</v>
      </c>
      <c r="BSV42" s="49"/>
      <c r="BSW42" s="49"/>
      <c r="BSX42" s="67">
        <f t="shared" si="2361"/>
        <v>383</v>
      </c>
      <c r="BSY42" s="43">
        <f t="shared" si="2362"/>
        <v>63.833333333333336</v>
      </c>
      <c r="BSZ42" s="48"/>
      <c r="BTA42" s="49">
        <v>220</v>
      </c>
      <c r="BTB42" s="49"/>
      <c r="BTC42" s="49"/>
      <c r="BTD42" s="49">
        <v>110</v>
      </c>
      <c r="BTE42" s="49"/>
      <c r="BTF42" s="67">
        <f t="shared" si="2363"/>
        <v>330</v>
      </c>
      <c r="BTG42" s="43">
        <f t="shared" si="2364"/>
        <v>55</v>
      </c>
      <c r="BTH42" s="48"/>
      <c r="BTI42" s="49"/>
      <c r="BTJ42" s="49"/>
      <c r="BTK42" s="49"/>
      <c r="BTL42" s="49"/>
      <c r="BTM42" s="49"/>
      <c r="BTN42" s="67">
        <f t="shared" si="2365"/>
        <v>0</v>
      </c>
      <c r="BTO42" s="68">
        <f t="shared" si="2366"/>
        <v>0</v>
      </c>
      <c r="BTP42" s="48"/>
      <c r="BTQ42" s="49"/>
      <c r="BTR42" s="49"/>
      <c r="BTS42" s="49"/>
      <c r="BTT42" s="49"/>
      <c r="BTU42" s="49"/>
      <c r="BTV42" s="67">
        <f t="shared" si="2367"/>
        <v>0</v>
      </c>
      <c r="BTW42" s="43">
        <f t="shared" si="2368"/>
        <v>0</v>
      </c>
      <c r="BTX42" s="48"/>
      <c r="BTY42" s="49"/>
      <c r="BTZ42" s="49">
        <v>110</v>
      </c>
      <c r="BUA42" s="49"/>
      <c r="BUB42" s="49"/>
      <c r="BUC42" s="49"/>
      <c r="BUD42" s="67">
        <f t="shared" si="2369"/>
        <v>110</v>
      </c>
      <c r="BUE42" s="68">
        <f t="shared" si="2370"/>
        <v>18.333333333333332</v>
      </c>
      <c r="BUF42" s="48">
        <v>330</v>
      </c>
      <c r="BUG42" s="49"/>
      <c r="BUH42" s="49"/>
      <c r="BUI42" s="49"/>
      <c r="BUJ42" s="49"/>
      <c r="BUK42" s="49">
        <v>330</v>
      </c>
      <c r="BUL42" s="67">
        <f t="shared" si="2371"/>
        <v>660</v>
      </c>
      <c r="BUM42" s="68">
        <f t="shared" si="2372"/>
        <v>110</v>
      </c>
      <c r="BUN42" s="48"/>
      <c r="BUO42" s="49"/>
      <c r="BUP42" s="49"/>
      <c r="BUQ42" s="49">
        <v>332</v>
      </c>
      <c r="BUR42" s="49"/>
      <c r="BUS42" s="49"/>
      <c r="BUT42" s="67">
        <f t="shared" si="2373"/>
        <v>332</v>
      </c>
      <c r="BUU42" s="68">
        <f t="shared" si="2374"/>
        <v>55.333333333333336</v>
      </c>
      <c r="BUV42" s="48"/>
      <c r="BUW42" s="49"/>
      <c r="BUX42" s="49"/>
      <c r="BUY42" s="49">
        <v>110</v>
      </c>
      <c r="BUZ42" s="49"/>
      <c r="BVA42" s="49"/>
      <c r="BVB42" s="67">
        <f t="shared" si="2375"/>
        <v>110</v>
      </c>
      <c r="BVC42" s="68">
        <f t="shared" si="2376"/>
        <v>18.333333333333332</v>
      </c>
      <c r="BVD42" s="48"/>
      <c r="BVE42" s="49">
        <v>219</v>
      </c>
      <c r="BVF42" s="49"/>
      <c r="BVG42" s="49"/>
      <c r="BVH42" s="49"/>
      <c r="BVI42" s="49">
        <v>207</v>
      </c>
      <c r="BVJ42" s="67">
        <f t="shared" si="2377"/>
        <v>426</v>
      </c>
      <c r="BVK42" s="68">
        <f t="shared" si="2378"/>
        <v>71</v>
      </c>
      <c r="BVL42" s="48"/>
      <c r="BVM42" s="49">
        <v>214</v>
      </c>
      <c r="BVN42" s="49"/>
      <c r="BVO42" s="49"/>
      <c r="BVP42" s="49"/>
      <c r="BVQ42" s="49"/>
      <c r="BVR42" s="67">
        <f t="shared" si="2379"/>
        <v>214</v>
      </c>
      <c r="BVS42" s="68">
        <f t="shared" si="2380"/>
        <v>35.666666666666664</v>
      </c>
      <c r="BVT42" s="48"/>
      <c r="BVU42" s="49">
        <v>220</v>
      </c>
      <c r="BVV42" s="49"/>
      <c r="BVW42" s="49">
        <v>220</v>
      </c>
      <c r="BVX42" s="49"/>
      <c r="BVY42" s="49"/>
      <c r="BVZ42" s="67">
        <f t="shared" si="2381"/>
        <v>440</v>
      </c>
      <c r="BWA42" s="68">
        <f t="shared" si="2382"/>
        <v>73.333333333333329</v>
      </c>
      <c r="BWB42" s="48">
        <v>246</v>
      </c>
      <c r="BWC42" s="49"/>
      <c r="BWD42" s="49"/>
      <c r="BWE42" s="49"/>
      <c r="BWF42" s="49">
        <v>220</v>
      </c>
      <c r="BWG42" s="49"/>
      <c r="BWH42" s="67">
        <f t="shared" si="2383"/>
        <v>466</v>
      </c>
      <c r="BWI42" s="68">
        <f t="shared" si="2384"/>
        <v>77.666666666666671</v>
      </c>
      <c r="BWJ42" s="48"/>
      <c r="BWK42" s="49"/>
      <c r="BWL42" s="49"/>
      <c r="BWM42" s="49"/>
      <c r="BWN42" s="49">
        <v>218</v>
      </c>
      <c r="BWO42" s="49">
        <v>220</v>
      </c>
      <c r="BWP42" s="67">
        <f t="shared" si="2385"/>
        <v>438</v>
      </c>
      <c r="BWQ42" s="68">
        <f t="shared" si="2386"/>
        <v>73</v>
      </c>
      <c r="BWR42" s="48"/>
      <c r="BWS42" s="49"/>
      <c r="BWT42" s="49"/>
      <c r="BWU42" s="49">
        <v>220</v>
      </c>
      <c r="BWV42" s="49"/>
      <c r="BWW42" s="49"/>
      <c r="BWX42" s="67">
        <f t="shared" si="2387"/>
        <v>220</v>
      </c>
      <c r="BWY42" s="68">
        <f t="shared" si="2388"/>
        <v>36.666666666666664</v>
      </c>
      <c r="BWZ42" s="48"/>
      <c r="BXA42" s="49"/>
      <c r="BXB42" s="49">
        <v>334</v>
      </c>
      <c r="BXC42" s="49"/>
      <c r="BXD42" s="49"/>
      <c r="BXE42" s="49"/>
      <c r="BXF42" s="67">
        <f t="shared" si="2389"/>
        <v>334</v>
      </c>
      <c r="BXG42" s="68">
        <f t="shared" si="2390"/>
        <v>55.666666666666664</v>
      </c>
      <c r="BXH42" s="48">
        <v>328</v>
      </c>
      <c r="BXI42" s="49"/>
      <c r="BXJ42" s="49"/>
      <c r="BXK42" s="49">
        <v>334</v>
      </c>
      <c r="BXL42" s="49"/>
      <c r="BXM42" s="49"/>
      <c r="BXN42" s="67">
        <f t="shared" si="2391"/>
        <v>662</v>
      </c>
      <c r="BXO42" s="68">
        <f t="shared" si="2392"/>
        <v>110.33333333333333</v>
      </c>
      <c r="BXP42" s="48">
        <v>522</v>
      </c>
      <c r="BXQ42" s="49"/>
      <c r="BXR42" s="49"/>
      <c r="BXS42" s="49"/>
      <c r="BXT42" s="49"/>
      <c r="BXU42" s="49"/>
      <c r="BXV42" s="67">
        <f t="shared" si="2393"/>
        <v>522</v>
      </c>
      <c r="BXW42" s="68">
        <f t="shared" si="1598"/>
        <v>87</v>
      </c>
      <c r="BXX42" s="48"/>
      <c r="BXY42" s="49">
        <v>332</v>
      </c>
      <c r="BXZ42" s="49"/>
      <c r="BYA42" s="49"/>
      <c r="BYB42" s="49"/>
      <c r="BYC42" s="49"/>
      <c r="BYD42" s="67">
        <f t="shared" si="2394"/>
        <v>332</v>
      </c>
      <c r="BYE42" s="68">
        <f t="shared" si="2395"/>
        <v>55.333333333333336</v>
      </c>
      <c r="BYF42" s="48"/>
      <c r="BYG42" s="49">
        <v>110</v>
      </c>
      <c r="BYH42" s="49">
        <v>111</v>
      </c>
      <c r="BYI42" s="49"/>
      <c r="BYJ42" s="49"/>
      <c r="BYK42" s="49">
        <v>300</v>
      </c>
      <c r="BYL42" s="67">
        <f t="shared" si="2396"/>
        <v>521</v>
      </c>
      <c r="BYM42" s="68">
        <f t="shared" si="2397"/>
        <v>86.833333333333329</v>
      </c>
      <c r="BYN42" s="48"/>
      <c r="BYO42" s="49"/>
      <c r="BYP42" s="49"/>
      <c r="BYQ42" s="49"/>
      <c r="BYR42" s="49">
        <v>401</v>
      </c>
      <c r="BYS42" s="49"/>
      <c r="BYT42" s="67">
        <f t="shared" si="2398"/>
        <v>401</v>
      </c>
      <c r="BYU42" s="68">
        <f t="shared" si="2399"/>
        <v>66.833333333333329</v>
      </c>
      <c r="BYV42" s="48"/>
      <c r="BYW42" s="49">
        <v>404</v>
      </c>
      <c r="BYX42" s="49"/>
      <c r="BYY42" s="49"/>
      <c r="BYZ42" s="49"/>
      <c r="BZA42" s="49"/>
      <c r="BZB42" s="67">
        <f t="shared" si="2400"/>
        <v>404</v>
      </c>
      <c r="BZC42" s="68">
        <f t="shared" si="2401"/>
        <v>67.333333333333329</v>
      </c>
      <c r="BZD42" s="48"/>
      <c r="BZE42" s="49">
        <v>334</v>
      </c>
      <c r="BZF42" s="49"/>
      <c r="BZG42" s="49">
        <v>444</v>
      </c>
      <c r="BZH42" s="49"/>
      <c r="BZI42" s="49"/>
      <c r="BZJ42" s="67">
        <f t="shared" si="2402"/>
        <v>778</v>
      </c>
      <c r="BZK42" s="68">
        <f t="shared" si="2403"/>
        <v>129.66666666666666</v>
      </c>
      <c r="BZL42" s="48"/>
      <c r="BZM42" s="49"/>
      <c r="BZN42" s="49">
        <v>333</v>
      </c>
      <c r="BZO42" s="49"/>
      <c r="BZP42" s="49"/>
      <c r="BZQ42" s="49"/>
      <c r="BZR42" s="67">
        <f t="shared" si="2404"/>
        <v>333</v>
      </c>
      <c r="BZS42" s="68">
        <f t="shared" si="2405"/>
        <v>55.5</v>
      </c>
      <c r="BZT42" s="48"/>
      <c r="BZU42" s="49"/>
      <c r="BZV42" s="49"/>
      <c r="BZW42" s="49">
        <v>306</v>
      </c>
      <c r="BZX42" s="49"/>
      <c r="BZY42" s="49"/>
      <c r="BZZ42" s="67">
        <f t="shared" si="2406"/>
        <v>306</v>
      </c>
      <c r="CAA42" s="68">
        <f t="shared" si="2407"/>
        <v>51</v>
      </c>
      <c r="CAB42" s="48">
        <v>330</v>
      </c>
      <c r="CAC42" s="49"/>
      <c r="CAD42" s="49"/>
      <c r="CAE42" s="49"/>
      <c r="CAF42" s="49">
        <v>110</v>
      </c>
      <c r="CAG42" s="49"/>
      <c r="CAH42" s="67">
        <f t="shared" si="2408"/>
        <v>440</v>
      </c>
      <c r="CAI42" s="68">
        <f t="shared" si="2409"/>
        <v>73.333333333333329</v>
      </c>
      <c r="CAJ42" s="48">
        <v>110</v>
      </c>
      <c r="CAK42" s="49"/>
      <c r="CAL42" s="49"/>
      <c r="CAM42" s="49">
        <v>215</v>
      </c>
      <c r="CAN42" s="49"/>
      <c r="CAO42" s="49"/>
      <c r="CAP42" s="67">
        <f t="shared" si="2410"/>
        <v>325</v>
      </c>
      <c r="CAQ42" s="68">
        <f t="shared" si="2411"/>
        <v>54.166666666666664</v>
      </c>
      <c r="CAR42" s="48">
        <v>180</v>
      </c>
      <c r="CAS42" s="49"/>
      <c r="CAT42" s="49"/>
      <c r="CAU42" s="49">
        <v>110</v>
      </c>
      <c r="CAV42" s="49"/>
      <c r="CAW42" s="49"/>
      <c r="CAX42" s="67">
        <f t="shared" si="2412"/>
        <v>290</v>
      </c>
      <c r="CAY42" s="68">
        <f t="shared" si="2413"/>
        <v>48.333333333333336</v>
      </c>
      <c r="CAZ42" s="48">
        <v>322</v>
      </c>
      <c r="CBA42" s="49"/>
      <c r="CBB42" s="49"/>
      <c r="CBC42" s="49"/>
      <c r="CBD42" s="49"/>
      <c r="CBE42" s="49">
        <v>110</v>
      </c>
      <c r="CBF42" s="67">
        <f t="shared" si="2414"/>
        <v>432</v>
      </c>
      <c r="CBG42" s="68">
        <f t="shared" si="2415"/>
        <v>72</v>
      </c>
      <c r="CBH42" s="48"/>
      <c r="CBI42" s="49"/>
      <c r="CBJ42" s="49"/>
      <c r="CBK42" s="49">
        <v>328</v>
      </c>
      <c r="CBL42" s="49"/>
      <c r="CBM42" s="49"/>
      <c r="CBN42" s="67">
        <f t="shared" si="2416"/>
        <v>328</v>
      </c>
      <c r="CBO42" s="68">
        <f t="shared" si="2417"/>
        <v>54.666666666666664</v>
      </c>
      <c r="CBP42" s="48"/>
      <c r="CBQ42" s="49"/>
      <c r="CBR42" s="49">
        <v>244</v>
      </c>
      <c r="CBS42" s="49"/>
      <c r="CBT42" s="49"/>
      <c r="CBU42" s="49"/>
      <c r="CBV42" s="67">
        <f t="shared" si="2418"/>
        <v>244</v>
      </c>
      <c r="CBW42" s="68">
        <f t="shared" si="2419"/>
        <v>40.666666666666664</v>
      </c>
      <c r="CBX42" s="48">
        <v>110</v>
      </c>
      <c r="CBY42" s="49">
        <v>223</v>
      </c>
      <c r="CBZ42" s="49"/>
      <c r="CCA42" s="49"/>
      <c r="CCB42" s="49"/>
      <c r="CCC42" s="49"/>
      <c r="CCD42" s="67">
        <f t="shared" si="2420"/>
        <v>333</v>
      </c>
      <c r="CCE42" s="68">
        <f t="shared" si="2421"/>
        <v>55.5</v>
      </c>
      <c r="CCF42" s="48"/>
      <c r="CCG42" s="49"/>
      <c r="CCH42" s="49">
        <v>111</v>
      </c>
      <c r="CCI42" s="49"/>
      <c r="CCJ42" s="49"/>
      <c r="CCK42" s="49"/>
      <c r="CCL42" s="67">
        <f t="shared" si="2422"/>
        <v>111</v>
      </c>
      <c r="CCM42" s="68">
        <f t="shared" si="2423"/>
        <v>18.5</v>
      </c>
      <c r="CCN42" s="48"/>
      <c r="CCO42" s="49">
        <v>219</v>
      </c>
      <c r="CCP42" s="49"/>
      <c r="CCQ42" s="49"/>
      <c r="CCR42" s="49"/>
      <c r="CCS42" s="49"/>
      <c r="CCT42" s="67">
        <f t="shared" si="2424"/>
        <v>219</v>
      </c>
      <c r="CCU42" s="68">
        <f t="shared" si="2425"/>
        <v>36.5</v>
      </c>
      <c r="CCV42" s="48"/>
      <c r="CCW42" s="49">
        <v>589</v>
      </c>
      <c r="CCX42" s="49"/>
      <c r="CCY42" s="49"/>
      <c r="CCZ42" s="49"/>
      <c r="CDA42" s="49"/>
      <c r="CDB42" s="67">
        <f t="shared" si="1643"/>
        <v>589</v>
      </c>
      <c r="CDC42" s="68">
        <f t="shared" si="1644"/>
        <v>98.166666666666671</v>
      </c>
      <c r="CDD42" s="48"/>
      <c r="CDE42" s="49"/>
      <c r="CDF42" s="49">
        <v>300</v>
      </c>
      <c r="CDG42" s="49"/>
      <c r="CDH42" s="49"/>
      <c r="CDI42" s="49">
        <v>400</v>
      </c>
      <c r="CDJ42" s="67">
        <f t="shared" si="1645"/>
        <v>700</v>
      </c>
      <c r="CDK42" s="68">
        <f t="shared" si="1646"/>
        <v>116.66666666666667</v>
      </c>
      <c r="CDL42" s="48"/>
      <c r="CDM42" s="49">
        <v>600</v>
      </c>
      <c r="CDN42" s="49"/>
      <c r="CDO42" s="49"/>
      <c r="CDP42" s="49"/>
      <c r="CDQ42" s="49"/>
      <c r="CDR42" s="67">
        <f t="shared" si="1647"/>
        <v>600</v>
      </c>
      <c r="CDS42" s="68">
        <f t="shared" si="1648"/>
        <v>100</v>
      </c>
      <c r="CDT42" s="48"/>
      <c r="CDU42" s="49"/>
      <c r="CDV42" s="49">
        <v>477</v>
      </c>
      <c r="CDW42" s="49"/>
      <c r="CDX42" s="49"/>
      <c r="CDY42" s="49">
        <v>444</v>
      </c>
      <c r="CDZ42" s="67">
        <f t="shared" si="1649"/>
        <v>921</v>
      </c>
      <c r="CEA42" s="68">
        <f t="shared" si="1650"/>
        <v>153.5</v>
      </c>
      <c r="CEB42" s="48">
        <v>252</v>
      </c>
      <c r="CEC42" s="49"/>
      <c r="CED42" s="49">
        <v>439</v>
      </c>
      <c r="CEE42" s="49"/>
      <c r="CEF42" s="49"/>
      <c r="CEG42" s="49">
        <v>196</v>
      </c>
      <c r="CEH42" s="67">
        <f t="shared" si="1651"/>
        <v>887</v>
      </c>
      <c r="CEI42" s="68">
        <f t="shared" si="1652"/>
        <v>147.83333333333334</v>
      </c>
      <c r="CEJ42" s="48">
        <v>574</v>
      </c>
      <c r="CEK42" s="49"/>
      <c r="CEL42" s="49"/>
      <c r="CEM42" s="49">
        <v>440</v>
      </c>
      <c r="CEN42" s="49"/>
      <c r="CEO42" s="49"/>
      <c r="CEP42" s="67">
        <f t="shared" si="1653"/>
        <v>1014</v>
      </c>
      <c r="CEQ42" s="68">
        <f t="shared" si="1654"/>
        <v>169</v>
      </c>
      <c r="CER42" s="48">
        <v>398</v>
      </c>
      <c r="CES42" s="49"/>
      <c r="CET42" s="49"/>
      <c r="CEU42" s="49">
        <v>962</v>
      </c>
      <c r="CEV42" s="49"/>
      <c r="CEW42" s="49"/>
      <c r="CEX42" s="67">
        <f t="shared" si="1655"/>
        <v>1360</v>
      </c>
      <c r="CEY42" s="68">
        <f t="shared" si="1656"/>
        <v>226.66666666666666</v>
      </c>
      <c r="CEZ42" s="48"/>
      <c r="CFA42" s="49"/>
      <c r="CFB42" s="49"/>
      <c r="CFC42" s="49">
        <v>220</v>
      </c>
      <c r="CFD42" s="49">
        <v>219</v>
      </c>
      <c r="CFE42" s="49">
        <v>773</v>
      </c>
      <c r="CFF42" s="67">
        <f t="shared" si="1657"/>
        <v>1212</v>
      </c>
      <c r="CFG42" s="68">
        <f t="shared" si="1658"/>
        <v>202</v>
      </c>
      <c r="CFH42" s="48"/>
      <c r="CFI42" s="49"/>
      <c r="CFJ42" s="49"/>
      <c r="CFK42" s="49"/>
      <c r="CFL42" s="49">
        <v>442</v>
      </c>
      <c r="CFM42" s="49"/>
      <c r="CFN42" s="67">
        <f t="shared" si="1659"/>
        <v>442</v>
      </c>
      <c r="CFO42" s="68">
        <f t="shared" si="1660"/>
        <v>73.666666666666671</v>
      </c>
      <c r="CFP42" s="48"/>
      <c r="CFQ42" s="49">
        <v>555</v>
      </c>
      <c r="CFR42" s="49">
        <v>788</v>
      </c>
      <c r="CFS42" s="49"/>
      <c r="CFT42" s="49"/>
      <c r="CFU42" s="49"/>
      <c r="CFV42" s="67">
        <f t="shared" si="1661"/>
        <v>1343</v>
      </c>
      <c r="CFW42" s="68">
        <f t="shared" si="1662"/>
        <v>223.83333333333334</v>
      </c>
      <c r="CFX42" s="48"/>
      <c r="CFY42" s="49">
        <v>433</v>
      </c>
      <c r="CFZ42" s="49"/>
      <c r="CGA42" s="49"/>
      <c r="CGB42" s="49"/>
      <c r="CGC42" s="49"/>
      <c r="CGD42" s="67">
        <f t="shared" si="1663"/>
        <v>433</v>
      </c>
      <c r="CGE42" s="68">
        <f t="shared" si="1664"/>
        <v>72.166666666666671</v>
      </c>
      <c r="CGF42" s="48"/>
      <c r="CGG42" s="49">
        <v>425</v>
      </c>
      <c r="CGH42" s="49"/>
      <c r="CGI42" s="49">
        <v>873</v>
      </c>
      <c r="CGJ42" s="49"/>
      <c r="CGK42" s="49"/>
      <c r="CGL42" s="67">
        <f t="shared" si="1665"/>
        <v>1298</v>
      </c>
      <c r="CGM42" s="68">
        <f t="shared" si="1666"/>
        <v>216.33333333333334</v>
      </c>
      <c r="CGN42" s="48">
        <v>226</v>
      </c>
      <c r="CGO42" s="49"/>
      <c r="CGP42" s="49"/>
      <c r="CGQ42" s="49"/>
      <c r="CGR42" s="49"/>
      <c r="CGS42" s="49"/>
      <c r="CGT42" s="67">
        <f t="shared" si="1667"/>
        <v>226</v>
      </c>
      <c r="CGU42" s="68">
        <f t="shared" si="1668"/>
        <v>37.666666666666664</v>
      </c>
      <c r="CGV42" s="48"/>
      <c r="CGW42" s="49">
        <v>476</v>
      </c>
      <c r="CGX42" s="49"/>
      <c r="CGY42" s="49"/>
      <c r="CGZ42" s="49"/>
      <c r="CHA42" s="49">
        <v>299</v>
      </c>
      <c r="CHB42" s="67">
        <f t="shared" si="1669"/>
        <v>775</v>
      </c>
      <c r="CHC42" s="68">
        <f t="shared" si="1670"/>
        <v>129.16666666666666</v>
      </c>
      <c r="CHD42" s="48">
        <v>355</v>
      </c>
      <c r="CHE42" s="49"/>
      <c r="CHF42" s="49">
        <v>220</v>
      </c>
      <c r="CHG42" s="49"/>
      <c r="CHH42" s="49"/>
      <c r="CHI42" s="49">
        <v>880</v>
      </c>
      <c r="CHJ42" s="67">
        <f t="shared" si="1671"/>
        <v>1455</v>
      </c>
      <c r="CHK42" s="68">
        <f t="shared" si="1672"/>
        <v>242.5</v>
      </c>
      <c r="CHL42" s="48"/>
      <c r="CHM42" s="49"/>
      <c r="CHN42" s="49"/>
      <c r="CHO42" s="49"/>
      <c r="CHP42" s="49"/>
      <c r="CHQ42" s="49"/>
      <c r="CHR42" s="67">
        <f t="shared" si="1673"/>
        <v>0</v>
      </c>
      <c r="CHS42" s="68">
        <f t="shared" si="1674"/>
        <v>0</v>
      </c>
      <c r="CHT42" s="48"/>
      <c r="CHU42" s="49"/>
      <c r="CHV42" s="49">
        <v>922</v>
      </c>
      <c r="CHW42" s="49"/>
      <c r="CHX42" s="49"/>
      <c r="CHY42" s="49">
        <v>600</v>
      </c>
      <c r="CHZ42" s="67">
        <f t="shared" si="1675"/>
        <v>1522</v>
      </c>
      <c r="CIA42" s="68">
        <f t="shared" si="1676"/>
        <v>253.66666666666666</v>
      </c>
      <c r="CIB42" s="48"/>
      <c r="CIC42" s="49"/>
      <c r="CID42" s="49"/>
      <c r="CIE42" s="49"/>
      <c r="CIF42" s="49">
        <v>1398</v>
      </c>
      <c r="CIG42" s="49"/>
      <c r="CIH42" s="67">
        <f t="shared" si="1677"/>
        <v>1398</v>
      </c>
      <c r="CII42" s="68">
        <f t="shared" si="1678"/>
        <v>233</v>
      </c>
      <c r="CIJ42" s="48"/>
      <c r="CIK42" s="49"/>
      <c r="CIL42" s="49"/>
      <c r="CIM42" s="49"/>
      <c r="CIN42" s="49"/>
      <c r="CIO42" s="49">
        <v>444</v>
      </c>
      <c r="CIP42" s="67">
        <f t="shared" si="1679"/>
        <v>444</v>
      </c>
      <c r="CIQ42" s="68">
        <f t="shared" si="1680"/>
        <v>74</v>
      </c>
      <c r="CIR42" s="48"/>
      <c r="CIS42" s="49"/>
      <c r="CIT42" s="49"/>
      <c r="CIU42" s="49"/>
      <c r="CIV42" s="49">
        <v>440</v>
      </c>
      <c r="CIW42" s="49"/>
      <c r="CIX42" s="67">
        <f t="shared" si="1681"/>
        <v>440</v>
      </c>
      <c r="CIY42" s="68">
        <f t="shared" si="1682"/>
        <v>73.333333333333329</v>
      </c>
      <c r="CIZ42" s="63"/>
      <c r="CJA42" s="64">
        <v>223</v>
      </c>
      <c r="CJB42" s="64"/>
      <c r="CJC42" s="64"/>
      <c r="CJD42" s="64">
        <v>640</v>
      </c>
      <c r="CJE42" s="64"/>
      <c r="CJF42" s="67">
        <f t="shared" si="1683"/>
        <v>863</v>
      </c>
      <c r="CJG42" s="68">
        <f t="shared" si="1684"/>
        <v>143.83333333333334</v>
      </c>
      <c r="CJH42" s="48"/>
      <c r="CJI42" s="49">
        <v>325</v>
      </c>
      <c r="CJJ42" s="49"/>
      <c r="CJK42" s="49">
        <v>432</v>
      </c>
      <c r="CJL42" s="49"/>
      <c r="CJM42" s="49"/>
      <c r="CJN42" s="67">
        <f t="shared" si="1685"/>
        <v>757</v>
      </c>
      <c r="CJO42" s="184">
        <f t="shared" si="1686"/>
        <v>126.16666666666667</v>
      </c>
      <c r="CJP42" s="48"/>
      <c r="CJQ42" s="49"/>
      <c r="CJR42" s="49">
        <v>442</v>
      </c>
      <c r="CJS42" s="49"/>
      <c r="CJT42" s="49"/>
      <c r="CJU42" s="49">
        <v>431</v>
      </c>
      <c r="CJV42" s="67">
        <f t="shared" si="1687"/>
        <v>873</v>
      </c>
      <c r="CJW42" s="68">
        <f t="shared" si="1688"/>
        <v>145.5</v>
      </c>
      <c r="CJX42" s="48"/>
      <c r="CJY42" s="49"/>
      <c r="CJZ42" s="49">
        <v>607</v>
      </c>
      <c r="CKA42" s="49"/>
      <c r="CKB42" s="49">
        <v>436</v>
      </c>
      <c r="CKC42" s="49"/>
      <c r="CKD42" s="67">
        <f t="shared" si="2426"/>
        <v>1043</v>
      </c>
      <c r="CKE42" s="68">
        <f t="shared" si="1689"/>
        <v>173.83333333333334</v>
      </c>
      <c r="CKF42" s="48"/>
      <c r="CKG42" s="49">
        <v>439</v>
      </c>
      <c r="CKH42" s="49"/>
      <c r="CKI42" s="49">
        <v>490</v>
      </c>
      <c r="CKJ42" s="49">
        <v>408</v>
      </c>
      <c r="CKK42" s="49"/>
      <c r="CKL42" s="67">
        <f t="shared" si="1690"/>
        <v>1337</v>
      </c>
      <c r="CKM42" s="68">
        <f t="shared" si="1691"/>
        <v>222.83333333333334</v>
      </c>
      <c r="CKN42" s="48"/>
      <c r="CKO42" s="49"/>
      <c r="CKP42" s="49">
        <v>640</v>
      </c>
      <c r="CKQ42" s="49"/>
      <c r="CKR42" s="49"/>
      <c r="CKS42" s="47"/>
      <c r="CKT42" s="67">
        <f t="shared" si="1692"/>
        <v>640</v>
      </c>
      <c r="CKU42" s="68">
        <f t="shared" si="1693"/>
        <v>106.66666666666667</v>
      </c>
      <c r="CKV42" s="48">
        <v>1</v>
      </c>
      <c r="CKW42" s="49"/>
      <c r="CKX42" s="49">
        <v>881</v>
      </c>
      <c r="CKY42" s="49"/>
      <c r="CKZ42" s="49">
        <v>887</v>
      </c>
      <c r="CLA42" s="49"/>
      <c r="CLB42" s="67">
        <f t="shared" si="1694"/>
        <v>1769</v>
      </c>
      <c r="CLC42" s="68">
        <f t="shared" si="1695"/>
        <v>294.83333333333331</v>
      </c>
      <c r="CLD42" s="48"/>
      <c r="CLE42" s="49"/>
      <c r="CLF42" s="49"/>
      <c r="CLG42" s="49"/>
      <c r="CLH42" s="49"/>
      <c r="CLI42" s="49"/>
      <c r="CLJ42" s="67">
        <f t="shared" si="1696"/>
        <v>0</v>
      </c>
      <c r="CLK42" s="68">
        <f t="shared" si="1697"/>
        <v>0</v>
      </c>
      <c r="CLL42" s="48">
        <v>637</v>
      </c>
      <c r="CLM42" s="49"/>
      <c r="CLN42" s="49"/>
      <c r="CLO42" s="49">
        <v>219</v>
      </c>
      <c r="CLP42" s="49"/>
      <c r="CLQ42" s="49">
        <v>639</v>
      </c>
      <c r="CLR42" s="67">
        <f t="shared" si="1698"/>
        <v>1495</v>
      </c>
      <c r="CLS42" s="68">
        <f t="shared" si="1699"/>
        <v>249.16666666666666</v>
      </c>
      <c r="CLT42" s="48"/>
      <c r="CLU42" s="49"/>
      <c r="CLV42" s="49"/>
      <c r="CLW42" s="49">
        <v>1276</v>
      </c>
      <c r="CLX42" s="49"/>
      <c r="CLY42" s="49"/>
      <c r="CLZ42" s="67">
        <f t="shared" si="1700"/>
        <v>1276</v>
      </c>
      <c r="CMA42" s="68">
        <f t="shared" si="1701"/>
        <v>212.66666666666666</v>
      </c>
      <c r="CMB42" s="48"/>
      <c r="CMC42" s="49"/>
      <c r="CMD42" s="49">
        <v>800</v>
      </c>
      <c r="CME42" s="49"/>
      <c r="CMF42" s="49"/>
      <c r="CMG42" s="49"/>
      <c r="CMH42" s="67">
        <f t="shared" si="1702"/>
        <v>800</v>
      </c>
      <c r="CMI42" s="68">
        <f t="shared" si="1703"/>
        <v>133.33333333333334</v>
      </c>
      <c r="CMJ42" s="48"/>
      <c r="CMK42" s="49"/>
      <c r="CML42" s="49">
        <v>459</v>
      </c>
      <c r="CMM42" s="49"/>
      <c r="CMN42" s="49"/>
      <c r="CMO42" s="49"/>
      <c r="CMP42" s="67">
        <f t="shared" si="1704"/>
        <v>459</v>
      </c>
      <c r="CMQ42" s="68">
        <f t="shared" si="1705"/>
        <v>76.5</v>
      </c>
      <c r="CMR42" s="48"/>
      <c r="CMS42" s="49">
        <v>400</v>
      </c>
      <c r="CMT42" s="49"/>
      <c r="CMU42" s="49">
        <v>432</v>
      </c>
      <c r="CMV42" s="49"/>
      <c r="CMW42" s="49"/>
      <c r="CMX42" s="67">
        <f t="shared" si="1706"/>
        <v>832</v>
      </c>
      <c r="CMY42" s="68">
        <f t="shared" si="1707"/>
        <v>138.66666666666666</v>
      </c>
      <c r="CMZ42" s="48">
        <v>328</v>
      </c>
      <c r="CNA42" s="49"/>
      <c r="CNB42" s="49"/>
      <c r="CNC42" s="49">
        <v>769</v>
      </c>
      <c r="CND42" s="49"/>
      <c r="CNE42" s="49"/>
      <c r="CNF42" s="67">
        <f t="shared" si="1708"/>
        <v>1097</v>
      </c>
      <c r="CNG42" s="68">
        <f t="shared" si="1709"/>
        <v>182.83333333333334</v>
      </c>
      <c r="CNH42" s="48">
        <v>330</v>
      </c>
      <c r="CNI42" s="49"/>
      <c r="CNJ42" s="49"/>
      <c r="CNK42" s="49">
        <v>220</v>
      </c>
      <c r="CNL42" s="49">
        <v>662</v>
      </c>
      <c r="CNM42" s="49"/>
      <c r="CNN42" s="67">
        <f t="shared" si="1710"/>
        <v>1212</v>
      </c>
      <c r="CNO42" s="68">
        <f t="shared" si="1711"/>
        <v>202</v>
      </c>
      <c r="CNP42" s="48">
        <v>209</v>
      </c>
      <c r="CNQ42" s="49"/>
      <c r="CNR42" s="49"/>
      <c r="CNS42" s="49"/>
      <c r="CNT42" s="49"/>
      <c r="CNU42" s="49">
        <v>881</v>
      </c>
      <c r="CNV42" s="67">
        <f t="shared" si="1712"/>
        <v>1090</v>
      </c>
      <c r="CNW42" s="68">
        <f t="shared" si="1713"/>
        <v>181.66666666666666</v>
      </c>
      <c r="CNX42" s="48"/>
      <c r="CNY42" s="49"/>
      <c r="CNZ42" s="49"/>
      <c r="COA42" s="49"/>
      <c r="COB42" s="49">
        <v>770</v>
      </c>
      <c r="COC42" s="49">
        <v>26</v>
      </c>
      <c r="COD42" s="67">
        <f t="shared" si="1714"/>
        <v>796</v>
      </c>
      <c r="COE42" s="68">
        <f t="shared" si="1715"/>
        <v>132.66666666666666</v>
      </c>
      <c r="COF42" s="48"/>
      <c r="COG42" s="49"/>
      <c r="COH42" s="49"/>
      <c r="COI42" s="49">
        <v>624</v>
      </c>
      <c r="COJ42" s="49"/>
      <c r="COK42" s="49">
        <v>336</v>
      </c>
      <c r="COL42" s="67">
        <f t="shared" si="1716"/>
        <v>960</v>
      </c>
      <c r="COM42" s="68">
        <f t="shared" si="1717"/>
        <v>160</v>
      </c>
      <c r="CON42" s="48">
        <v>706</v>
      </c>
      <c r="COO42" s="49"/>
      <c r="COP42" s="49">
        <v>442</v>
      </c>
      <c r="COQ42" s="49"/>
      <c r="COR42" s="49"/>
      <c r="COS42" s="49"/>
      <c r="COT42" s="67">
        <f t="shared" si="1718"/>
        <v>1148</v>
      </c>
      <c r="COU42" s="68">
        <f t="shared" si="1719"/>
        <v>191.33333333333334</v>
      </c>
      <c r="COV42" s="48"/>
      <c r="COW42" s="49">
        <v>184</v>
      </c>
      <c r="COX42" s="49"/>
      <c r="COY42" s="49">
        <v>212</v>
      </c>
      <c r="COZ42" s="49"/>
      <c r="CPA42" s="49">
        <v>0</v>
      </c>
      <c r="CPB42" s="67">
        <f t="shared" si="1720"/>
        <v>396</v>
      </c>
      <c r="CPC42" s="68">
        <f t="shared" si="1721"/>
        <v>66</v>
      </c>
      <c r="CPD42" s="48"/>
      <c r="CPE42" s="49">
        <v>0</v>
      </c>
      <c r="CPF42" s="49">
        <v>0</v>
      </c>
      <c r="CPG42" s="49">
        <v>0</v>
      </c>
      <c r="CPH42" s="49">
        <v>880</v>
      </c>
      <c r="CPI42" s="49">
        <v>0</v>
      </c>
      <c r="CPJ42" s="67">
        <f t="shared" si="1722"/>
        <v>880</v>
      </c>
      <c r="CPK42" s="68">
        <f t="shared" si="1723"/>
        <v>146.66666666666666</v>
      </c>
      <c r="CPL42" s="48"/>
      <c r="CPM42" s="49">
        <v>0</v>
      </c>
      <c r="CPN42" s="49">
        <v>442</v>
      </c>
      <c r="CPO42" s="49"/>
      <c r="CPP42" s="49">
        <v>0</v>
      </c>
      <c r="CPQ42" s="49"/>
      <c r="CPR42" s="67">
        <f t="shared" si="1724"/>
        <v>442</v>
      </c>
      <c r="CPS42" s="68">
        <f t="shared" si="1725"/>
        <v>73.666666666666671</v>
      </c>
      <c r="CPT42" s="48">
        <v>0</v>
      </c>
      <c r="CPU42" s="49">
        <v>252</v>
      </c>
      <c r="CPV42" s="49">
        <v>0</v>
      </c>
      <c r="CPW42" s="49"/>
      <c r="CPX42" s="49">
        <v>391</v>
      </c>
      <c r="CPY42" s="49">
        <v>0</v>
      </c>
      <c r="CPZ42" s="67">
        <f t="shared" si="1726"/>
        <v>643</v>
      </c>
      <c r="CQA42" s="68">
        <f t="shared" si="1727"/>
        <v>107.16666666666667</v>
      </c>
      <c r="CQB42" s="48">
        <v>0</v>
      </c>
      <c r="CQC42" s="49">
        <v>0</v>
      </c>
      <c r="CQD42" s="49">
        <v>775</v>
      </c>
      <c r="CQE42" s="49">
        <v>0</v>
      </c>
      <c r="CQF42" s="49">
        <v>726</v>
      </c>
      <c r="CQG42" s="49">
        <v>0</v>
      </c>
      <c r="CQH42" s="67">
        <f t="shared" si="1728"/>
        <v>1501</v>
      </c>
      <c r="CQI42" s="68">
        <f t="shared" si="1729"/>
        <v>250.16666666666666</v>
      </c>
      <c r="CQJ42" s="82">
        <v>0</v>
      </c>
      <c r="CQK42" s="83">
        <v>699</v>
      </c>
      <c r="CQL42" s="83">
        <v>0</v>
      </c>
      <c r="CQM42" s="83">
        <v>0</v>
      </c>
      <c r="CQN42" s="83"/>
      <c r="CQO42" s="83"/>
      <c r="CQP42" s="67">
        <f t="shared" si="1730"/>
        <v>699</v>
      </c>
      <c r="CQQ42" s="68">
        <f t="shared" si="1731"/>
        <v>116.5</v>
      </c>
      <c r="CQR42" s="239"/>
      <c r="CQS42" s="1">
        <v>0</v>
      </c>
      <c r="CQT42" s="1">
        <v>700</v>
      </c>
      <c r="CQU42" s="1">
        <v>0</v>
      </c>
      <c r="CQV42" s="1">
        <v>0</v>
      </c>
      <c r="CQW42" s="1"/>
      <c r="CQX42" s="67">
        <f t="shared" si="1732"/>
        <v>700</v>
      </c>
      <c r="CQY42" s="68">
        <f t="shared" si="1733"/>
        <v>116.66666666666667</v>
      </c>
      <c r="CQZ42" s="48">
        <v>0</v>
      </c>
      <c r="CRA42" s="49"/>
      <c r="CRB42" s="49">
        <v>0</v>
      </c>
      <c r="CRC42" s="49">
        <v>400</v>
      </c>
      <c r="CRD42" s="49">
        <v>0</v>
      </c>
      <c r="CRE42" s="49">
        <v>220</v>
      </c>
      <c r="CRF42" s="67">
        <f t="shared" si="1734"/>
        <v>620</v>
      </c>
      <c r="CRG42" s="68">
        <f t="shared" si="1735"/>
        <v>103.33333333333333</v>
      </c>
      <c r="CRH42" s="48">
        <v>0</v>
      </c>
      <c r="CRI42" s="49">
        <v>366</v>
      </c>
      <c r="CRJ42" s="49">
        <v>0</v>
      </c>
      <c r="CRK42" s="49">
        <v>0</v>
      </c>
      <c r="CRL42" s="49">
        <v>1420</v>
      </c>
      <c r="CRM42" s="49">
        <v>0</v>
      </c>
      <c r="CRN42" s="67">
        <f t="shared" si="1736"/>
        <v>1786</v>
      </c>
      <c r="CRO42" s="68">
        <f t="shared" si="1737"/>
        <v>297.66666666666669</v>
      </c>
      <c r="CRP42" s="48"/>
      <c r="CRQ42" s="49">
        <v>0</v>
      </c>
      <c r="CRR42" s="49">
        <v>0</v>
      </c>
      <c r="CRS42" s="49">
        <v>0</v>
      </c>
      <c r="CRT42" s="49">
        <v>0</v>
      </c>
      <c r="CRU42" s="49">
        <v>0</v>
      </c>
      <c r="CRV42" s="47">
        <f t="shared" si="1738"/>
        <v>0</v>
      </c>
      <c r="CRW42" s="68">
        <f t="shared" si="1739"/>
        <v>0</v>
      </c>
      <c r="CRX42" s="48">
        <v>421</v>
      </c>
      <c r="CRY42" s="49">
        <v>0</v>
      </c>
      <c r="CRZ42" s="49">
        <v>0</v>
      </c>
      <c r="CSA42" s="49">
        <v>550</v>
      </c>
      <c r="CSB42" s="49">
        <v>514</v>
      </c>
      <c r="CSC42" s="49">
        <v>0</v>
      </c>
      <c r="CSD42" s="67">
        <f t="shared" si="1740"/>
        <v>1485</v>
      </c>
      <c r="CSE42" s="68">
        <f t="shared" si="1741"/>
        <v>247.5</v>
      </c>
      <c r="CSF42" s="48">
        <v>0</v>
      </c>
      <c r="CSG42" s="49">
        <v>0</v>
      </c>
      <c r="CSH42" s="49">
        <v>0</v>
      </c>
      <c r="CSI42" s="49">
        <v>0</v>
      </c>
      <c r="CSJ42" s="49">
        <v>0</v>
      </c>
      <c r="CSK42" s="360">
        <f>SUMIF(SUMPK!$B:$B,$B:$B,SUMPK!$O:$O)</f>
        <v>0</v>
      </c>
      <c r="CSL42" s="64">
        <f t="shared" si="1742"/>
        <v>0</v>
      </c>
      <c r="CSM42" s="68">
        <f t="shared" si="1743"/>
        <v>0</v>
      </c>
      <c r="CSN42" s="48">
        <v>0</v>
      </c>
      <c r="CSO42" s="49">
        <v>0</v>
      </c>
      <c r="CSP42" s="49">
        <v>657</v>
      </c>
      <c r="CSQ42" s="49"/>
      <c r="CSR42" s="49">
        <v>0</v>
      </c>
      <c r="CSS42" s="49">
        <v>0</v>
      </c>
      <c r="CST42" s="64">
        <f t="shared" si="1744"/>
        <v>657</v>
      </c>
      <c r="CSU42" s="68">
        <f t="shared" si="1745"/>
        <v>109.5</v>
      </c>
      <c r="CSV42" s="48">
        <v>0</v>
      </c>
      <c r="CSW42" s="49">
        <v>0</v>
      </c>
      <c r="CSX42" s="49">
        <v>0</v>
      </c>
      <c r="CSY42" s="49">
        <v>0</v>
      </c>
      <c r="CSZ42" s="49">
        <v>0</v>
      </c>
      <c r="CTA42" s="49">
        <v>671</v>
      </c>
      <c r="CTB42" s="64">
        <f t="shared" si="1746"/>
        <v>671</v>
      </c>
      <c r="CTC42" s="68">
        <f t="shared" si="1747"/>
        <v>111.83333333333333</v>
      </c>
      <c r="CTD42" s="48">
        <v>0</v>
      </c>
      <c r="CTE42" s="49">
        <v>423</v>
      </c>
      <c r="CTF42" s="49">
        <v>0</v>
      </c>
      <c r="CTG42" s="49">
        <v>0</v>
      </c>
      <c r="CTH42" s="49"/>
      <c r="CTI42" s="49"/>
      <c r="CTJ42" s="64">
        <f t="shared" si="1748"/>
        <v>423</v>
      </c>
      <c r="CTK42" s="68">
        <f t="shared" si="1749"/>
        <v>70.5</v>
      </c>
      <c r="CTL42" s="48">
        <v>0</v>
      </c>
      <c r="CTM42" s="49">
        <v>0</v>
      </c>
      <c r="CTN42" s="49">
        <v>0</v>
      </c>
      <c r="CTO42" s="49">
        <v>800</v>
      </c>
      <c r="CTP42" s="49">
        <v>0</v>
      </c>
      <c r="CTQ42" s="49">
        <v>0</v>
      </c>
      <c r="CTR42" s="64">
        <f t="shared" si="1750"/>
        <v>800</v>
      </c>
      <c r="CTS42" s="68">
        <f t="shared" si="1751"/>
        <v>133.33333333333334</v>
      </c>
      <c r="CTT42" s="48">
        <v>1002</v>
      </c>
      <c r="CTU42" s="49"/>
      <c r="CTV42" s="49">
        <v>0</v>
      </c>
      <c r="CTW42" s="49"/>
      <c r="CTX42" s="49">
        <v>440</v>
      </c>
      <c r="CTY42" s="49"/>
      <c r="CTZ42" s="64">
        <f t="shared" si="1752"/>
        <v>1442</v>
      </c>
      <c r="CUA42" s="68">
        <f t="shared" si="1753"/>
        <v>240.33333333333334</v>
      </c>
      <c r="CUB42" s="48">
        <v>0</v>
      </c>
      <c r="CUC42" s="49">
        <v>0</v>
      </c>
      <c r="CUD42" s="49">
        <v>142</v>
      </c>
      <c r="CUE42" s="49"/>
      <c r="CUF42" s="49">
        <v>1159</v>
      </c>
      <c r="CUG42" s="49">
        <v>0</v>
      </c>
      <c r="CUH42" s="64">
        <f t="shared" si="1754"/>
        <v>1301</v>
      </c>
      <c r="CUI42" s="68">
        <f t="shared" si="1755"/>
        <v>216.83333333333334</v>
      </c>
      <c r="CUJ42" s="48">
        <v>0</v>
      </c>
      <c r="CUK42" s="49">
        <v>0</v>
      </c>
      <c r="CUL42" s="49">
        <v>220</v>
      </c>
      <c r="CUM42" s="49">
        <v>0</v>
      </c>
      <c r="CUN42" s="49">
        <v>218</v>
      </c>
      <c r="CUO42" s="49">
        <v>0</v>
      </c>
      <c r="CUP42" s="64">
        <f t="shared" si="1756"/>
        <v>438</v>
      </c>
      <c r="CUQ42" s="68">
        <f t="shared" si="1757"/>
        <v>73</v>
      </c>
      <c r="CUR42" s="48">
        <v>665</v>
      </c>
      <c r="CUS42" s="49"/>
      <c r="CUT42" s="49"/>
      <c r="CUU42" s="49">
        <v>0</v>
      </c>
      <c r="CUV42" s="49">
        <v>446</v>
      </c>
      <c r="CUW42" s="49">
        <v>0</v>
      </c>
      <c r="CUX42" s="64">
        <f t="shared" si="1758"/>
        <v>1111</v>
      </c>
      <c r="CUY42" s="68">
        <f t="shared" si="1759"/>
        <v>185.16666666666666</v>
      </c>
      <c r="CUZ42" s="48">
        <v>408</v>
      </c>
      <c r="CVA42" s="49">
        <v>663</v>
      </c>
      <c r="CVB42" s="49"/>
      <c r="CVC42" s="49">
        <v>649</v>
      </c>
      <c r="CVD42" s="49">
        <v>0</v>
      </c>
      <c r="CVE42" s="49">
        <v>0</v>
      </c>
      <c r="CVF42" s="64">
        <f t="shared" si="1760"/>
        <v>1720</v>
      </c>
      <c r="CVG42" s="68">
        <f t="shared" si="1761"/>
        <v>286.66666666666669</v>
      </c>
      <c r="CVH42" s="48">
        <v>0</v>
      </c>
      <c r="CVI42" s="49">
        <v>0</v>
      </c>
      <c r="CVJ42" s="49">
        <v>0</v>
      </c>
      <c r="CVK42" s="49">
        <v>0</v>
      </c>
      <c r="CVL42" s="49">
        <v>662</v>
      </c>
      <c r="CVM42" s="49"/>
      <c r="CVN42" s="64">
        <f t="shared" si="1762"/>
        <v>662</v>
      </c>
      <c r="CVO42" s="68">
        <f t="shared" si="1763"/>
        <v>110.33333333333333</v>
      </c>
      <c r="CVP42" s="48">
        <v>0</v>
      </c>
      <c r="CVQ42" s="49">
        <v>0</v>
      </c>
      <c r="CVR42" s="49">
        <v>0</v>
      </c>
      <c r="CVS42" s="49">
        <v>1400</v>
      </c>
      <c r="CVT42" s="49">
        <v>329</v>
      </c>
      <c r="CVU42" s="49">
        <v>0</v>
      </c>
      <c r="CVV42" s="64">
        <f t="shared" si="1764"/>
        <v>1729</v>
      </c>
      <c r="CVW42" s="68">
        <f t="shared" si="1765"/>
        <v>288.16666666666669</v>
      </c>
      <c r="CVX42" s="48">
        <v>0</v>
      </c>
      <c r="CVY42" s="49">
        <v>0</v>
      </c>
      <c r="CVZ42" s="49">
        <v>439</v>
      </c>
      <c r="CWA42" s="49">
        <v>593</v>
      </c>
      <c r="CWB42" s="49">
        <v>0</v>
      </c>
      <c r="CWC42" s="49">
        <v>0</v>
      </c>
      <c r="CWD42" s="64">
        <f t="shared" si="1766"/>
        <v>1032</v>
      </c>
      <c r="CWE42" s="68">
        <f t="shared" si="1767"/>
        <v>172</v>
      </c>
      <c r="CWF42" s="48">
        <v>0</v>
      </c>
      <c r="CWG42" s="49">
        <v>0</v>
      </c>
      <c r="CWH42" s="49">
        <v>0</v>
      </c>
      <c r="CWI42" s="49">
        <v>800</v>
      </c>
      <c r="CWJ42" s="49">
        <v>0</v>
      </c>
      <c r="CWK42" s="49"/>
      <c r="CWL42" s="64">
        <f t="shared" si="1768"/>
        <v>800</v>
      </c>
      <c r="CWM42" s="68">
        <f t="shared" si="1769"/>
        <v>133.33333333333334</v>
      </c>
      <c r="CWN42" s="48">
        <v>754</v>
      </c>
      <c r="CWO42" s="49">
        <v>0</v>
      </c>
      <c r="CWP42" s="49">
        <v>472</v>
      </c>
      <c r="CWQ42" s="49">
        <v>0</v>
      </c>
      <c r="CWR42" s="49">
        <v>0</v>
      </c>
      <c r="CWS42" s="49">
        <v>220</v>
      </c>
      <c r="CWT42" s="64">
        <f t="shared" si="1770"/>
        <v>1446</v>
      </c>
      <c r="CWU42" s="68">
        <f t="shared" si="1771"/>
        <v>241</v>
      </c>
      <c r="CWV42" s="48">
        <v>1</v>
      </c>
      <c r="CWW42" s="49">
        <v>1</v>
      </c>
      <c r="CWX42" s="49">
        <v>1049</v>
      </c>
      <c r="CWY42" s="49">
        <v>337</v>
      </c>
      <c r="CWZ42" s="49">
        <v>0</v>
      </c>
      <c r="CXA42" s="49">
        <v>0</v>
      </c>
      <c r="CXB42" s="127">
        <f t="shared" si="1772"/>
        <v>1388</v>
      </c>
      <c r="CXC42" s="43">
        <f t="shared" si="1773"/>
        <v>231.33333333333334</v>
      </c>
      <c r="CXD42" s="48">
        <v>0</v>
      </c>
      <c r="CXE42" s="49">
        <v>0</v>
      </c>
      <c r="CXF42" s="49">
        <v>670</v>
      </c>
      <c r="CXG42" s="49">
        <v>0</v>
      </c>
      <c r="CXH42" s="49">
        <v>0</v>
      </c>
      <c r="CXI42" s="49">
        <v>0</v>
      </c>
      <c r="CXJ42" s="127">
        <f t="shared" si="1774"/>
        <v>670</v>
      </c>
      <c r="CXK42" s="43">
        <f t="shared" si="1775"/>
        <v>111.66666666666667</v>
      </c>
      <c r="CXL42" s="48">
        <v>0</v>
      </c>
      <c r="CXM42" s="49">
        <v>439</v>
      </c>
      <c r="CXN42" s="49">
        <v>0</v>
      </c>
      <c r="CXO42" s="49">
        <v>0</v>
      </c>
      <c r="CXP42" s="49">
        <v>0</v>
      </c>
      <c r="CXQ42" s="49">
        <v>0</v>
      </c>
      <c r="CXR42" s="127">
        <f t="shared" si="1776"/>
        <v>439</v>
      </c>
      <c r="CXS42" s="43">
        <f t="shared" si="1777"/>
        <v>73.166666666666671</v>
      </c>
      <c r="CXT42" s="48">
        <v>0</v>
      </c>
      <c r="CXU42" s="49">
        <v>0</v>
      </c>
      <c r="CXV42" s="49">
        <v>0</v>
      </c>
      <c r="CXW42" s="49"/>
      <c r="CXX42" s="49">
        <v>838</v>
      </c>
      <c r="CXY42" s="49">
        <v>661</v>
      </c>
      <c r="CXZ42" s="127">
        <f t="shared" si="1778"/>
        <v>1499</v>
      </c>
      <c r="CYA42" s="43">
        <f t="shared" si="1779"/>
        <v>249.83333333333334</v>
      </c>
      <c r="CYB42" s="48">
        <v>0</v>
      </c>
      <c r="CYC42" s="49">
        <v>0</v>
      </c>
      <c r="CYD42" s="49">
        <v>1018</v>
      </c>
      <c r="CYE42" s="49">
        <v>0</v>
      </c>
      <c r="CYF42" s="49">
        <v>0</v>
      </c>
      <c r="CYG42" s="49">
        <v>333</v>
      </c>
      <c r="CYH42" s="127">
        <f t="shared" si="1780"/>
        <v>1351</v>
      </c>
      <c r="CYI42" s="43">
        <f t="shared" si="1781"/>
        <v>225.16666666666666</v>
      </c>
      <c r="CYJ42" s="48"/>
      <c r="CYK42" s="49">
        <v>0</v>
      </c>
      <c r="CYL42" s="49">
        <v>0</v>
      </c>
      <c r="CYM42" s="49">
        <v>0</v>
      </c>
      <c r="CYN42" s="49">
        <v>220</v>
      </c>
      <c r="CYO42" s="49">
        <v>649</v>
      </c>
      <c r="CYP42" s="127">
        <f t="shared" si="1782"/>
        <v>869</v>
      </c>
      <c r="CYQ42" s="43">
        <f t="shared" si="1783"/>
        <v>144.83333333333334</v>
      </c>
      <c r="CYR42" s="48">
        <v>0</v>
      </c>
      <c r="CYS42" s="49">
        <v>560</v>
      </c>
      <c r="CYT42" s="49">
        <v>0</v>
      </c>
      <c r="CYU42" s="49">
        <v>0</v>
      </c>
      <c r="CYV42" s="49">
        <v>0</v>
      </c>
      <c r="CYW42" s="49">
        <v>444</v>
      </c>
      <c r="CYX42" s="127">
        <f t="shared" si="1784"/>
        <v>1004</v>
      </c>
      <c r="CYY42" s="43">
        <f t="shared" si="1785"/>
        <v>167.33333333333334</v>
      </c>
      <c r="CYZ42" s="48"/>
      <c r="CZA42" s="49">
        <v>0</v>
      </c>
      <c r="CZB42" s="49">
        <v>0</v>
      </c>
      <c r="CZC42" s="49">
        <v>623</v>
      </c>
      <c r="CZD42" s="49">
        <v>0</v>
      </c>
      <c r="CZE42" s="49">
        <v>0</v>
      </c>
      <c r="CZF42" s="127">
        <f t="shared" si="1786"/>
        <v>623</v>
      </c>
      <c r="CZG42" s="43">
        <f t="shared" si="1787"/>
        <v>124.6</v>
      </c>
      <c r="CZH42" s="48">
        <v>0</v>
      </c>
      <c r="CZI42" s="49">
        <v>0</v>
      </c>
      <c r="CZJ42" s="49">
        <v>662</v>
      </c>
      <c r="CZK42" s="49">
        <v>0</v>
      </c>
      <c r="CZL42" s="49">
        <v>0</v>
      </c>
      <c r="CZM42" s="49">
        <v>429</v>
      </c>
      <c r="CZN42" s="127">
        <f t="shared" si="1788"/>
        <v>1091</v>
      </c>
      <c r="CZO42" s="43">
        <f t="shared" si="1789"/>
        <v>181.83333333333334</v>
      </c>
      <c r="CZP42" s="48"/>
      <c r="CZQ42" s="49">
        <v>0</v>
      </c>
      <c r="CZR42" s="49"/>
      <c r="CZS42" s="49">
        <v>0</v>
      </c>
      <c r="CZT42" s="49">
        <v>0</v>
      </c>
      <c r="CZU42" s="49">
        <v>0</v>
      </c>
      <c r="CZV42" s="127">
        <f t="shared" si="1790"/>
        <v>0</v>
      </c>
      <c r="CZW42" s="43">
        <f t="shared" si="1791"/>
        <v>0</v>
      </c>
      <c r="CZX42" s="48">
        <v>660</v>
      </c>
      <c r="CZY42" s="49">
        <v>0</v>
      </c>
      <c r="CZZ42" s="49">
        <v>0</v>
      </c>
      <c r="DAA42" s="49">
        <v>0</v>
      </c>
      <c r="DAB42" s="49"/>
      <c r="DAC42" s="49">
        <v>0</v>
      </c>
      <c r="DAD42" s="64">
        <f t="shared" si="1792"/>
        <v>660</v>
      </c>
      <c r="DAE42" s="68">
        <f t="shared" si="1793"/>
        <v>110</v>
      </c>
      <c r="DAF42" s="48">
        <v>0</v>
      </c>
      <c r="DAG42" s="49">
        <v>660</v>
      </c>
      <c r="DAH42" s="49">
        <v>0</v>
      </c>
      <c r="DAI42" s="49">
        <v>0</v>
      </c>
      <c r="DAJ42" s="49">
        <v>0</v>
      </c>
      <c r="DAK42" s="49">
        <v>0</v>
      </c>
      <c r="DAL42" s="64">
        <f t="shared" si="1794"/>
        <v>660</v>
      </c>
      <c r="DAM42" s="68">
        <f t="shared" si="1795"/>
        <v>110</v>
      </c>
      <c r="DAN42" s="48">
        <v>0</v>
      </c>
      <c r="DAO42" s="49">
        <v>0</v>
      </c>
      <c r="DAP42" s="49">
        <v>602</v>
      </c>
      <c r="DAQ42" s="49">
        <v>0</v>
      </c>
      <c r="DAR42" s="49">
        <v>219</v>
      </c>
      <c r="DAS42" s="49">
        <v>0</v>
      </c>
      <c r="DAT42" s="64">
        <f t="shared" si="1796"/>
        <v>821</v>
      </c>
      <c r="DAU42" s="68">
        <f t="shared" si="1797"/>
        <v>136.83333333333334</v>
      </c>
      <c r="DAV42" s="48"/>
      <c r="DAW42" s="49">
        <v>0</v>
      </c>
      <c r="DAX42" s="49">
        <v>220</v>
      </c>
      <c r="DAY42" s="49">
        <v>0</v>
      </c>
      <c r="DAZ42" s="49">
        <v>896</v>
      </c>
      <c r="DBA42" s="49">
        <v>0</v>
      </c>
      <c r="DBB42" s="64">
        <f t="shared" si="1798"/>
        <v>1116</v>
      </c>
      <c r="DBC42" s="68">
        <f t="shared" si="1799"/>
        <v>186</v>
      </c>
      <c r="DBD42" s="48"/>
      <c r="DBE42" s="49">
        <v>220</v>
      </c>
      <c r="DBF42" s="49">
        <v>434</v>
      </c>
      <c r="DBG42" s="49">
        <v>0</v>
      </c>
      <c r="DBH42" s="49">
        <v>601</v>
      </c>
      <c r="DBI42" s="49">
        <v>0</v>
      </c>
      <c r="DBJ42" s="64">
        <f t="shared" si="1800"/>
        <v>1255</v>
      </c>
      <c r="DBK42" s="68">
        <f t="shared" si="1801"/>
        <v>209.16666666666666</v>
      </c>
      <c r="DBL42" s="48">
        <v>0</v>
      </c>
      <c r="DBM42" s="49">
        <v>110</v>
      </c>
      <c r="DBN42" s="49">
        <v>0</v>
      </c>
      <c r="DBO42" s="49">
        <v>682</v>
      </c>
      <c r="DBP42" s="49"/>
      <c r="DBQ42" s="49">
        <v>0</v>
      </c>
      <c r="DBR42" s="64">
        <f t="shared" si="1802"/>
        <v>792</v>
      </c>
      <c r="DBS42" s="68">
        <f t="shared" si="1803"/>
        <v>132</v>
      </c>
      <c r="DBT42" s="48">
        <v>0</v>
      </c>
      <c r="DBU42" s="49"/>
      <c r="DBV42" s="49"/>
      <c r="DBW42" s="49"/>
      <c r="DBX42" s="49"/>
      <c r="DBY42" s="49">
        <v>484</v>
      </c>
      <c r="DBZ42" s="64">
        <f t="shared" si="1804"/>
        <v>484</v>
      </c>
      <c r="DCA42" s="68">
        <f t="shared" si="1805"/>
        <v>96.8</v>
      </c>
      <c r="DCB42" s="48"/>
      <c r="DCC42" s="49"/>
      <c r="DCD42" s="49">
        <v>446</v>
      </c>
      <c r="DCE42" s="49"/>
      <c r="DCF42" s="49"/>
      <c r="DCG42" s="49">
        <f>166+213</f>
        <v>379</v>
      </c>
      <c r="DCH42" s="64">
        <f t="shared" si="1806"/>
        <v>825</v>
      </c>
      <c r="DCI42" s="68">
        <f t="shared" si="1807"/>
        <v>137.5</v>
      </c>
      <c r="DCJ42" s="48"/>
      <c r="DCK42" s="49">
        <v>0</v>
      </c>
      <c r="DCL42" s="49">
        <v>498</v>
      </c>
      <c r="DCM42" s="49">
        <v>0</v>
      </c>
      <c r="DCN42" s="49">
        <v>801</v>
      </c>
      <c r="DCO42" s="49">
        <v>0</v>
      </c>
      <c r="DCP42" s="64">
        <f t="shared" si="1808"/>
        <v>1299</v>
      </c>
      <c r="DCQ42" s="68">
        <f t="shared" si="1809"/>
        <v>216.5</v>
      </c>
      <c r="DCR42" s="48">
        <v>882</v>
      </c>
      <c r="DCS42" s="49">
        <v>0</v>
      </c>
      <c r="DCT42" s="49">
        <v>0</v>
      </c>
      <c r="DCU42" s="49">
        <v>0</v>
      </c>
      <c r="DCV42" s="49">
        <v>0</v>
      </c>
      <c r="DCW42" s="49">
        <v>0</v>
      </c>
      <c r="DCX42" s="64">
        <f t="shared" si="1810"/>
        <v>882</v>
      </c>
      <c r="DCY42" s="68">
        <f t="shared" si="1811"/>
        <v>147</v>
      </c>
      <c r="DCZ42" s="48">
        <v>0</v>
      </c>
      <c r="DDA42" s="49">
        <v>0</v>
      </c>
      <c r="DDB42" s="49">
        <v>659</v>
      </c>
      <c r="DDC42" s="49">
        <v>0</v>
      </c>
      <c r="DDD42" s="49">
        <v>0</v>
      </c>
      <c r="DDE42" s="49">
        <v>220</v>
      </c>
      <c r="DDF42" s="64">
        <f t="shared" si="1812"/>
        <v>879</v>
      </c>
      <c r="DDG42" s="68">
        <f t="shared" si="1813"/>
        <v>146.5</v>
      </c>
      <c r="DDH42" s="48">
        <v>363</v>
      </c>
      <c r="DDI42" s="49"/>
      <c r="DDJ42" s="49">
        <v>220</v>
      </c>
      <c r="DDK42" s="49">
        <v>0</v>
      </c>
      <c r="DDL42" s="49">
        <v>600</v>
      </c>
      <c r="DDM42" s="49">
        <v>0</v>
      </c>
      <c r="DDN42" s="127">
        <f t="shared" si="1814"/>
        <v>1183</v>
      </c>
      <c r="DDO42" s="43">
        <f t="shared" si="1815"/>
        <v>197.16666666666666</v>
      </c>
      <c r="DDP42" s="48">
        <v>590</v>
      </c>
      <c r="DDQ42" s="49">
        <v>0</v>
      </c>
      <c r="DDR42" s="49">
        <v>0</v>
      </c>
      <c r="DDS42" s="49">
        <v>0</v>
      </c>
      <c r="DDT42" s="49">
        <v>0</v>
      </c>
      <c r="DDU42" s="49"/>
      <c r="DDV42" s="127">
        <f t="shared" si="1816"/>
        <v>590</v>
      </c>
      <c r="DDW42" s="43">
        <f t="shared" si="1817"/>
        <v>98.333333333333329</v>
      </c>
      <c r="DDX42" s="48">
        <v>0</v>
      </c>
      <c r="DDY42" s="49">
        <v>0</v>
      </c>
      <c r="DDZ42" s="49">
        <v>661</v>
      </c>
      <c r="DEA42" s="49">
        <v>0</v>
      </c>
      <c r="DEB42" s="49">
        <v>553</v>
      </c>
      <c r="DEC42" s="49">
        <v>0</v>
      </c>
      <c r="DED42" s="127">
        <f t="shared" si="1818"/>
        <v>1214</v>
      </c>
      <c r="DEE42" s="43">
        <f t="shared" si="1819"/>
        <v>202.33333333333334</v>
      </c>
      <c r="DEF42" s="48">
        <v>664</v>
      </c>
      <c r="DEG42" s="49"/>
      <c r="DEH42" s="49">
        <v>0</v>
      </c>
      <c r="DEI42" s="49">
        <v>0</v>
      </c>
      <c r="DEJ42" s="49">
        <v>0</v>
      </c>
      <c r="DEK42" s="49"/>
      <c r="DEL42" s="127">
        <f t="shared" si="1820"/>
        <v>664</v>
      </c>
      <c r="DEM42" s="43">
        <f t="shared" si="1821"/>
        <v>110.66666666666667</v>
      </c>
      <c r="DEN42" s="48">
        <v>0</v>
      </c>
      <c r="DEO42" s="49">
        <v>0</v>
      </c>
      <c r="DEP42" s="49">
        <v>0</v>
      </c>
      <c r="DEQ42" s="49">
        <v>634</v>
      </c>
      <c r="DER42" s="49"/>
      <c r="DES42" s="49"/>
      <c r="DET42" s="127">
        <f t="shared" si="1822"/>
        <v>634</v>
      </c>
      <c r="DEU42" s="43">
        <f t="shared" si="1823"/>
        <v>105.66666666666667</v>
      </c>
      <c r="DEV42" s="48">
        <v>444</v>
      </c>
      <c r="DEW42" s="49">
        <v>0</v>
      </c>
      <c r="DEX42" s="49">
        <v>0</v>
      </c>
      <c r="DEY42" s="49">
        <v>400</v>
      </c>
      <c r="DEZ42" s="49">
        <v>0</v>
      </c>
      <c r="DFA42" s="49">
        <v>661</v>
      </c>
      <c r="DFB42" s="127">
        <f t="shared" si="1824"/>
        <v>1505</v>
      </c>
      <c r="DFC42" s="43">
        <f t="shared" si="1825"/>
        <v>250.83333333333334</v>
      </c>
      <c r="DFD42" s="48"/>
      <c r="DFE42" s="49">
        <v>805</v>
      </c>
      <c r="DFF42" s="49">
        <v>0</v>
      </c>
      <c r="DFG42" s="49">
        <v>0</v>
      </c>
      <c r="DFH42" s="49">
        <v>0</v>
      </c>
      <c r="DFI42" s="49">
        <v>0</v>
      </c>
      <c r="DFJ42" s="127">
        <f t="shared" si="1826"/>
        <v>805</v>
      </c>
      <c r="DFK42" s="43">
        <f t="shared" si="1827"/>
        <v>134.16666666666666</v>
      </c>
      <c r="DFL42" s="63">
        <v>0</v>
      </c>
      <c r="DFM42" s="64">
        <v>0</v>
      </c>
      <c r="DFN42" s="64">
        <v>980</v>
      </c>
      <c r="DFO42" s="64">
        <v>0</v>
      </c>
      <c r="DFP42" s="64">
        <v>0</v>
      </c>
      <c r="DFQ42" s="64">
        <v>0</v>
      </c>
      <c r="DFR42" s="64">
        <f t="shared" si="1828"/>
        <v>980</v>
      </c>
      <c r="DFS42" s="68">
        <f t="shared" si="1829"/>
        <v>163.33333333333334</v>
      </c>
      <c r="DFT42" s="48">
        <v>526</v>
      </c>
      <c r="DFU42" s="49">
        <v>0</v>
      </c>
      <c r="DFV42" s="49">
        <v>0</v>
      </c>
      <c r="DFW42" s="49">
        <v>0</v>
      </c>
      <c r="DFX42" s="49">
        <v>114</v>
      </c>
      <c r="DFY42" s="49">
        <v>0</v>
      </c>
      <c r="DFZ42" s="127">
        <f t="shared" si="1830"/>
        <v>640</v>
      </c>
      <c r="DGA42" s="43">
        <f t="shared" si="1831"/>
        <v>106.66666666666667</v>
      </c>
      <c r="DGB42" s="48">
        <v>0</v>
      </c>
      <c r="DGC42" s="49">
        <v>566</v>
      </c>
      <c r="DGD42" s="49">
        <v>0</v>
      </c>
      <c r="DGE42" s="49">
        <v>440</v>
      </c>
      <c r="DGF42" s="49">
        <v>0</v>
      </c>
      <c r="DGG42" s="49">
        <v>0</v>
      </c>
      <c r="DGH42" s="127">
        <f t="shared" si="1832"/>
        <v>1006</v>
      </c>
      <c r="DGI42" s="43">
        <f t="shared" si="1833"/>
        <v>167.66666666666666</v>
      </c>
      <c r="DGJ42" s="48">
        <v>782</v>
      </c>
      <c r="DGK42" s="49">
        <v>0</v>
      </c>
      <c r="DGL42" s="49">
        <v>0</v>
      </c>
      <c r="DGM42" s="49">
        <v>0</v>
      </c>
      <c r="DGN42" s="49">
        <v>0</v>
      </c>
      <c r="DGO42" s="49">
        <v>0</v>
      </c>
      <c r="DGP42" s="64">
        <f t="shared" si="1834"/>
        <v>782</v>
      </c>
      <c r="DGQ42" s="68">
        <f t="shared" si="1835"/>
        <v>130.33333333333334</v>
      </c>
      <c r="DGR42" s="48">
        <v>418</v>
      </c>
      <c r="DGS42" s="49">
        <v>485</v>
      </c>
      <c r="DGT42" s="49">
        <v>0</v>
      </c>
      <c r="DGU42" s="49">
        <v>0</v>
      </c>
      <c r="DGV42" s="49">
        <v>0</v>
      </c>
      <c r="DGW42" s="49">
        <v>333</v>
      </c>
      <c r="DGX42" s="64">
        <f t="shared" si="1836"/>
        <v>1236</v>
      </c>
      <c r="DGY42" s="68">
        <f t="shared" si="1837"/>
        <v>206</v>
      </c>
      <c r="DGZ42" s="48">
        <v>0</v>
      </c>
      <c r="DHA42" s="49">
        <v>939</v>
      </c>
      <c r="DHB42" s="49">
        <v>0</v>
      </c>
      <c r="DHC42" s="49"/>
      <c r="DHD42" s="49">
        <v>0</v>
      </c>
      <c r="DHE42" s="49">
        <v>330</v>
      </c>
      <c r="DHF42" s="64">
        <f t="shared" si="1838"/>
        <v>1269</v>
      </c>
      <c r="DHG42" s="68">
        <f t="shared" si="1839"/>
        <v>211.5</v>
      </c>
      <c r="DHH42" s="63">
        <v>0</v>
      </c>
      <c r="DHI42" s="64">
        <v>0</v>
      </c>
      <c r="DHJ42" s="64">
        <v>0</v>
      </c>
      <c r="DHK42" s="64">
        <v>1073</v>
      </c>
      <c r="DHL42" s="64">
        <v>0</v>
      </c>
      <c r="DHM42" s="64">
        <v>104</v>
      </c>
      <c r="DHN42" s="64">
        <f t="shared" si="1840"/>
        <v>1177</v>
      </c>
      <c r="DHO42" s="68">
        <f t="shared" si="1841"/>
        <v>196.16666666666666</v>
      </c>
      <c r="DHP42" s="48">
        <v>0</v>
      </c>
      <c r="DHQ42" s="49">
        <v>0</v>
      </c>
      <c r="DHR42" s="49"/>
      <c r="DHS42" s="49">
        <v>433</v>
      </c>
      <c r="DHT42" s="49">
        <v>0</v>
      </c>
      <c r="DHU42" s="49">
        <v>0</v>
      </c>
      <c r="DHV42" s="64">
        <f t="shared" si="1842"/>
        <v>433</v>
      </c>
      <c r="DHW42" s="68">
        <f t="shared" si="1843"/>
        <v>72.166666666666671</v>
      </c>
      <c r="DHX42" s="48">
        <v>117</v>
      </c>
      <c r="DHY42" s="49"/>
      <c r="DHZ42" s="49"/>
      <c r="DIA42" s="49">
        <v>808</v>
      </c>
      <c r="DIB42" s="49">
        <v>460</v>
      </c>
      <c r="DIC42" s="49">
        <v>0</v>
      </c>
      <c r="DID42" s="64">
        <f t="shared" si="1844"/>
        <v>1385</v>
      </c>
      <c r="DIE42" s="68">
        <f t="shared" si="1845"/>
        <v>230.83333333333334</v>
      </c>
      <c r="DIF42" s="48">
        <v>680</v>
      </c>
      <c r="DIG42" s="49">
        <v>0</v>
      </c>
      <c r="DIH42" s="49"/>
      <c r="DII42" s="49">
        <v>0</v>
      </c>
      <c r="DIJ42" s="49">
        <v>672</v>
      </c>
      <c r="DIK42" s="49"/>
      <c r="DIL42" s="64">
        <f t="shared" si="1846"/>
        <v>1352</v>
      </c>
      <c r="DIM42" s="68">
        <f t="shared" si="1847"/>
        <v>225.33333333333334</v>
      </c>
      <c r="DIN42" s="48">
        <v>0</v>
      </c>
      <c r="DIO42" s="49"/>
      <c r="DIP42" s="49">
        <v>0</v>
      </c>
      <c r="DIQ42" s="49"/>
      <c r="DIR42" s="49">
        <v>624</v>
      </c>
      <c r="DIS42" s="49">
        <v>0</v>
      </c>
      <c r="DIT42" s="64">
        <f t="shared" si="1848"/>
        <v>624</v>
      </c>
      <c r="DIU42" s="68">
        <f t="shared" si="1849"/>
        <v>104</v>
      </c>
      <c r="DIV42" s="48">
        <v>800</v>
      </c>
      <c r="DIW42" s="49">
        <v>0</v>
      </c>
      <c r="DIX42" s="49">
        <v>330</v>
      </c>
      <c r="DIY42" s="49">
        <v>0</v>
      </c>
      <c r="DIZ42" s="49">
        <v>438</v>
      </c>
      <c r="DJA42" s="49">
        <v>0</v>
      </c>
      <c r="DJB42" s="64">
        <f t="shared" si="1850"/>
        <v>1568</v>
      </c>
      <c r="DJC42" s="68">
        <f t="shared" si="1851"/>
        <v>261.33333333333331</v>
      </c>
      <c r="DJD42" s="48">
        <v>521</v>
      </c>
      <c r="DJE42" s="49">
        <v>0</v>
      </c>
      <c r="DJF42" s="49">
        <v>400</v>
      </c>
      <c r="DJG42" s="49">
        <v>0</v>
      </c>
      <c r="DJH42" s="49">
        <v>0</v>
      </c>
      <c r="DJI42" s="49"/>
      <c r="DJJ42" s="64">
        <f t="shared" si="1852"/>
        <v>921</v>
      </c>
      <c r="DJK42" s="68">
        <f t="shared" si="1853"/>
        <v>153.5</v>
      </c>
      <c r="DJL42" s="48">
        <v>0</v>
      </c>
      <c r="DJM42" s="49">
        <v>826</v>
      </c>
      <c r="DJN42" s="49">
        <v>0</v>
      </c>
      <c r="DJO42" s="49">
        <v>937</v>
      </c>
      <c r="DJP42" s="49">
        <v>0</v>
      </c>
      <c r="DJQ42" s="49">
        <v>0</v>
      </c>
      <c r="DJR42" s="64">
        <f t="shared" si="1854"/>
        <v>1763</v>
      </c>
      <c r="DJS42" s="68">
        <f t="shared" si="1855"/>
        <v>293.83333333333331</v>
      </c>
      <c r="DJT42" s="48"/>
      <c r="DJU42" s="49">
        <v>0</v>
      </c>
      <c r="DJV42" s="49">
        <v>342</v>
      </c>
      <c r="DJW42" s="49">
        <v>0</v>
      </c>
      <c r="DJX42" s="49">
        <v>0</v>
      </c>
      <c r="DJY42" s="49">
        <v>0</v>
      </c>
      <c r="DJZ42" s="64">
        <f t="shared" si="1856"/>
        <v>342</v>
      </c>
      <c r="DKA42" s="68">
        <f t="shared" si="1857"/>
        <v>57</v>
      </c>
      <c r="DKB42" s="48">
        <v>991</v>
      </c>
      <c r="DKC42" s="49">
        <v>0</v>
      </c>
      <c r="DKD42" s="49">
        <v>907</v>
      </c>
      <c r="DKE42" s="49">
        <v>0</v>
      </c>
      <c r="DKF42" s="49">
        <v>371</v>
      </c>
      <c r="DKG42" s="49">
        <v>0</v>
      </c>
      <c r="DKH42" s="64">
        <f t="shared" si="1858"/>
        <v>2269</v>
      </c>
      <c r="DKI42" s="68">
        <f t="shared" si="1859"/>
        <v>378.16666666666669</v>
      </c>
      <c r="DKJ42" s="48">
        <v>952</v>
      </c>
      <c r="DKK42" s="49">
        <v>0</v>
      </c>
      <c r="DKL42" s="49">
        <v>0</v>
      </c>
      <c r="DKM42" s="49"/>
      <c r="DKN42" s="49">
        <v>171</v>
      </c>
      <c r="DKO42" s="49"/>
      <c r="DKP42" s="64">
        <f t="shared" si="1860"/>
        <v>1123</v>
      </c>
      <c r="DKQ42" s="68">
        <f t="shared" si="1861"/>
        <v>187.16666666666666</v>
      </c>
      <c r="DKR42" s="48">
        <v>1029</v>
      </c>
      <c r="DKS42" s="49">
        <v>0</v>
      </c>
      <c r="DKT42" s="49"/>
      <c r="DKU42" s="49">
        <v>605</v>
      </c>
      <c r="DKV42" s="49">
        <v>0</v>
      </c>
      <c r="DKW42" s="49">
        <v>0</v>
      </c>
      <c r="DKX42" s="64">
        <f t="shared" si="1862"/>
        <v>1634</v>
      </c>
      <c r="DKY42" s="68">
        <f t="shared" si="1863"/>
        <v>272.33333333333331</v>
      </c>
      <c r="DKZ42" s="48"/>
      <c r="DLA42" s="49">
        <v>0</v>
      </c>
      <c r="DLB42" s="49">
        <v>0</v>
      </c>
      <c r="DLC42" s="49">
        <v>0</v>
      </c>
      <c r="DLD42" s="49"/>
      <c r="DLE42" s="49">
        <v>451</v>
      </c>
      <c r="DLF42" s="64">
        <f t="shared" si="1864"/>
        <v>451</v>
      </c>
      <c r="DLG42" s="68">
        <f t="shared" si="1865"/>
        <v>75.166666666666671</v>
      </c>
      <c r="DLH42" s="48"/>
      <c r="DLI42" s="49">
        <v>0</v>
      </c>
      <c r="DLJ42" s="49">
        <v>0</v>
      </c>
      <c r="DLK42" s="49">
        <v>905</v>
      </c>
      <c r="DLL42" s="49"/>
      <c r="DLM42" s="49"/>
      <c r="DLN42" s="64">
        <f t="shared" si="1866"/>
        <v>905</v>
      </c>
      <c r="DLO42" s="68">
        <f t="shared" si="1867"/>
        <v>150.83333333333334</v>
      </c>
      <c r="DLP42" s="48">
        <v>998</v>
      </c>
      <c r="DLQ42" s="49"/>
      <c r="DLR42" s="49">
        <v>400</v>
      </c>
      <c r="DLS42" s="49">
        <v>0</v>
      </c>
      <c r="DLT42" s="49">
        <v>847</v>
      </c>
      <c r="DLU42" s="49">
        <v>782</v>
      </c>
      <c r="DLV42" s="64">
        <f t="shared" si="1868"/>
        <v>3027</v>
      </c>
      <c r="DLW42" s="68">
        <f t="shared" si="1869"/>
        <v>504.5</v>
      </c>
      <c r="DLX42" s="48">
        <v>827</v>
      </c>
      <c r="DLY42" s="49"/>
      <c r="DLZ42" s="49"/>
      <c r="DMA42" s="49">
        <v>990</v>
      </c>
      <c r="DMB42" s="49"/>
      <c r="DMC42" s="49">
        <v>0</v>
      </c>
      <c r="DMD42" s="64">
        <f t="shared" si="1870"/>
        <v>1817</v>
      </c>
      <c r="DME42" s="68">
        <f t="shared" si="1871"/>
        <v>302.83333333333331</v>
      </c>
      <c r="DMF42" s="48"/>
      <c r="DMG42" s="49">
        <v>0</v>
      </c>
      <c r="DMH42" s="49"/>
      <c r="DMI42" s="49">
        <v>0</v>
      </c>
      <c r="DMJ42" s="49">
        <v>812</v>
      </c>
      <c r="DMK42" s="49">
        <v>0</v>
      </c>
      <c r="DML42" s="64">
        <f t="shared" si="1872"/>
        <v>812</v>
      </c>
      <c r="DMM42" s="68">
        <f t="shared" si="1873"/>
        <v>135.33333333333334</v>
      </c>
      <c r="DMN42" s="48">
        <v>221</v>
      </c>
      <c r="DMO42" s="49"/>
      <c r="DMP42" s="49">
        <v>330</v>
      </c>
      <c r="DMQ42" s="49">
        <v>0</v>
      </c>
      <c r="DMR42" s="49">
        <v>504</v>
      </c>
      <c r="DMS42" s="49">
        <v>0</v>
      </c>
      <c r="DMT42" s="64">
        <f t="shared" si="1874"/>
        <v>1055</v>
      </c>
      <c r="DMU42" s="68">
        <f t="shared" si="1875"/>
        <v>175.83333333333334</v>
      </c>
      <c r="DMV42" s="48">
        <v>0</v>
      </c>
      <c r="DMW42" s="49">
        <v>0</v>
      </c>
      <c r="DMX42" s="49">
        <v>936</v>
      </c>
      <c r="DMY42" s="49">
        <v>0</v>
      </c>
      <c r="DMZ42" s="49">
        <v>814</v>
      </c>
      <c r="DNA42" s="49">
        <v>0</v>
      </c>
      <c r="DNB42" s="64">
        <f t="shared" si="1876"/>
        <v>1750</v>
      </c>
      <c r="DNC42" s="68">
        <f t="shared" si="1877"/>
        <v>291.66666666666669</v>
      </c>
      <c r="DND42" s="48"/>
      <c r="DNE42" s="49">
        <v>0</v>
      </c>
      <c r="DNF42" s="49">
        <v>0</v>
      </c>
      <c r="DNG42" s="49">
        <v>326</v>
      </c>
      <c r="DNH42" s="49">
        <v>744</v>
      </c>
      <c r="DNI42" s="49">
        <v>0</v>
      </c>
      <c r="DNJ42" s="64">
        <f t="shared" si="1878"/>
        <v>1070</v>
      </c>
      <c r="DNK42" s="68">
        <f t="shared" si="1879"/>
        <v>178.33333333333334</v>
      </c>
      <c r="DNL42" s="48"/>
      <c r="DNM42" s="49"/>
      <c r="DNN42" s="49">
        <v>220</v>
      </c>
      <c r="DNO42" s="49">
        <v>0</v>
      </c>
      <c r="DNP42" s="49">
        <v>1648</v>
      </c>
      <c r="DNQ42" s="49">
        <v>0</v>
      </c>
      <c r="DNR42" s="64">
        <f t="shared" si="1880"/>
        <v>1868</v>
      </c>
      <c r="DNS42" s="68">
        <f t="shared" si="1881"/>
        <v>311.33333333333331</v>
      </c>
      <c r="DNT42" s="48">
        <v>442</v>
      </c>
      <c r="DNU42" s="49">
        <v>0</v>
      </c>
      <c r="DNV42" s="49">
        <v>0</v>
      </c>
      <c r="DNW42" s="49">
        <v>0</v>
      </c>
      <c r="DNX42" s="49">
        <v>0</v>
      </c>
      <c r="DNY42" s="49">
        <v>219</v>
      </c>
      <c r="DNZ42" s="64">
        <f t="shared" si="1882"/>
        <v>661</v>
      </c>
      <c r="DOA42" s="68">
        <f t="shared" si="1883"/>
        <v>110.16666666666667</v>
      </c>
      <c r="DOB42" s="48">
        <v>1082</v>
      </c>
      <c r="DOC42" s="49"/>
      <c r="DOD42" s="49">
        <v>0</v>
      </c>
      <c r="DOE42" s="49">
        <v>0</v>
      </c>
      <c r="DOF42" s="49">
        <v>639</v>
      </c>
      <c r="DOG42" s="49">
        <v>0</v>
      </c>
      <c r="DOH42" s="64">
        <f t="shared" si="1884"/>
        <v>1721</v>
      </c>
      <c r="DOI42" s="68">
        <f t="shared" si="1885"/>
        <v>286.83333333333331</v>
      </c>
      <c r="DOJ42" s="48">
        <v>0</v>
      </c>
      <c r="DOK42" s="49">
        <v>0</v>
      </c>
      <c r="DOL42" s="49">
        <v>806</v>
      </c>
      <c r="DOM42" s="49"/>
      <c r="DON42" s="49">
        <v>0</v>
      </c>
      <c r="DOO42" s="49">
        <v>759</v>
      </c>
      <c r="DOP42" s="64">
        <f t="shared" si="1886"/>
        <v>1565</v>
      </c>
      <c r="DOQ42" s="68">
        <f t="shared" si="1887"/>
        <v>260.83333333333331</v>
      </c>
      <c r="DOR42" s="48">
        <v>0</v>
      </c>
      <c r="DOS42" s="49">
        <v>0</v>
      </c>
      <c r="DOT42" s="49">
        <v>633</v>
      </c>
      <c r="DOU42" s="49">
        <v>0</v>
      </c>
      <c r="DOV42" s="49"/>
      <c r="DOW42" s="49">
        <v>865</v>
      </c>
      <c r="DOX42" s="64">
        <f t="shared" si="1888"/>
        <v>1498</v>
      </c>
      <c r="DOY42" s="68">
        <f t="shared" si="1889"/>
        <v>249.66666666666666</v>
      </c>
      <c r="DOZ42" s="48"/>
      <c r="DPA42" s="49">
        <v>0</v>
      </c>
      <c r="DPB42" s="49"/>
      <c r="DPC42" s="49">
        <v>329</v>
      </c>
      <c r="DPD42" s="49"/>
      <c r="DPE42" s="49">
        <v>0</v>
      </c>
      <c r="DPF42" s="64">
        <f t="shared" si="1890"/>
        <v>329</v>
      </c>
      <c r="DPG42" s="68">
        <f t="shared" si="1891"/>
        <v>54.833333333333336</v>
      </c>
      <c r="DPH42" s="48">
        <v>662</v>
      </c>
      <c r="DPI42" s="49">
        <v>652</v>
      </c>
      <c r="DPJ42" s="49">
        <v>0</v>
      </c>
      <c r="DPK42" s="49">
        <v>0</v>
      </c>
      <c r="DPL42" s="49"/>
      <c r="DPM42" s="49"/>
      <c r="DPN42" s="64">
        <f t="shared" si="1892"/>
        <v>1314</v>
      </c>
      <c r="DPO42" s="68">
        <f t="shared" si="1893"/>
        <v>219</v>
      </c>
      <c r="DPP42" s="48">
        <v>0</v>
      </c>
      <c r="DPQ42" s="49">
        <v>0</v>
      </c>
      <c r="DPR42" s="49">
        <v>438</v>
      </c>
      <c r="DPS42" s="49"/>
      <c r="DPT42" s="49"/>
      <c r="DPU42" s="49">
        <v>440</v>
      </c>
      <c r="DPV42" s="491">
        <f t="shared" si="1894"/>
        <v>878</v>
      </c>
      <c r="DPW42" s="492">
        <f t="shared" si="1895"/>
        <v>146.33333333333334</v>
      </c>
      <c r="DPX42" s="48">
        <v>0</v>
      </c>
      <c r="DPY42" s="49">
        <v>0</v>
      </c>
      <c r="DPZ42" s="49">
        <v>663</v>
      </c>
      <c r="DQA42" s="49">
        <v>695</v>
      </c>
      <c r="DQB42" s="49">
        <v>0</v>
      </c>
      <c r="DQC42" s="49">
        <v>0</v>
      </c>
      <c r="DQD42" s="491">
        <f t="shared" si="1896"/>
        <v>1358</v>
      </c>
      <c r="DQE42" s="492">
        <f t="shared" si="1897"/>
        <v>226.33333333333334</v>
      </c>
      <c r="DQF42" s="48">
        <v>0</v>
      </c>
      <c r="DQG42" s="49">
        <v>863</v>
      </c>
      <c r="DQH42" s="49">
        <v>782</v>
      </c>
      <c r="DQI42" s="49"/>
      <c r="DQJ42" s="49">
        <v>0</v>
      </c>
      <c r="DQK42" s="49">
        <v>0</v>
      </c>
      <c r="DQL42" s="489">
        <f t="shared" si="1898"/>
        <v>1645</v>
      </c>
      <c r="DQM42" s="492">
        <f t="shared" si="1899"/>
        <v>274.16666666666669</v>
      </c>
      <c r="DQN42" s="48">
        <v>0</v>
      </c>
      <c r="DQO42" s="49">
        <v>878</v>
      </c>
      <c r="DQP42" s="49">
        <v>0</v>
      </c>
      <c r="DQQ42" s="49">
        <v>0</v>
      </c>
      <c r="DQR42" s="49">
        <v>0</v>
      </c>
      <c r="DQS42" s="49">
        <v>0</v>
      </c>
      <c r="DQT42" s="64">
        <f t="shared" si="1900"/>
        <v>878</v>
      </c>
      <c r="DQU42" s="68">
        <f t="shared" si="1901"/>
        <v>146.33333333333334</v>
      </c>
      <c r="DQV42" s="48">
        <v>632</v>
      </c>
      <c r="DQW42" s="49">
        <v>538</v>
      </c>
      <c r="DQX42" s="49"/>
      <c r="DQY42" s="49">
        <v>0</v>
      </c>
      <c r="DQZ42" s="49">
        <v>0</v>
      </c>
      <c r="DRA42" s="49">
        <v>0</v>
      </c>
      <c r="DRB42" s="491">
        <f t="shared" si="1902"/>
        <v>1170</v>
      </c>
      <c r="DRC42" s="492">
        <f t="shared" si="1903"/>
        <v>195</v>
      </c>
      <c r="DRD42" s="48">
        <v>660</v>
      </c>
      <c r="DRE42" s="49">
        <v>0</v>
      </c>
      <c r="DRF42" s="49">
        <v>0</v>
      </c>
      <c r="DRG42" s="49">
        <v>0</v>
      </c>
      <c r="DRH42" s="49">
        <v>600</v>
      </c>
      <c r="DRI42" s="49"/>
      <c r="DRJ42" s="491">
        <f t="shared" si="1904"/>
        <v>1260</v>
      </c>
      <c r="DRK42" s="492">
        <f t="shared" si="1905"/>
        <v>210</v>
      </c>
      <c r="DRL42" s="48">
        <v>0</v>
      </c>
      <c r="DRM42" s="49">
        <v>0</v>
      </c>
      <c r="DRN42" s="49">
        <v>0</v>
      </c>
      <c r="DRO42" s="49">
        <v>0</v>
      </c>
      <c r="DRP42" s="49">
        <v>0</v>
      </c>
      <c r="DRQ42" s="49"/>
      <c r="DRR42" s="64">
        <f t="shared" si="1601"/>
        <v>0</v>
      </c>
      <c r="DRS42" s="68">
        <f t="shared" si="1602"/>
        <v>0</v>
      </c>
      <c r="DRT42" s="48">
        <v>801</v>
      </c>
      <c r="DRU42" s="49">
        <v>0</v>
      </c>
      <c r="DRV42" s="49">
        <v>406</v>
      </c>
      <c r="DRW42" s="49">
        <v>870</v>
      </c>
      <c r="DRX42" s="49">
        <v>400</v>
      </c>
      <c r="DRY42" s="49"/>
      <c r="DRZ42" s="491">
        <f t="shared" si="1603"/>
        <v>2477</v>
      </c>
      <c r="DSA42" s="68">
        <f t="shared" si="1604"/>
        <v>412.83333333333331</v>
      </c>
      <c r="DSB42" s="82"/>
      <c r="DSC42" s="83">
        <v>0</v>
      </c>
      <c r="DSD42" s="83">
        <v>0</v>
      </c>
      <c r="DSE42" s="83"/>
      <c r="DSF42" s="83">
        <v>0</v>
      </c>
      <c r="DSG42" s="83">
        <v>443</v>
      </c>
      <c r="DSH42" s="64">
        <f t="shared" si="1605"/>
        <v>443</v>
      </c>
      <c r="DSI42" s="68">
        <f t="shared" si="1606"/>
        <v>73.833333333333329</v>
      </c>
      <c r="DSJ42" s="48">
        <v>0</v>
      </c>
      <c r="DSK42" s="49">
        <v>0</v>
      </c>
      <c r="DSL42" s="49">
        <v>442</v>
      </c>
      <c r="DSM42" s="49">
        <v>0</v>
      </c>
      <c r="DSN42" s="49">
        <v>682</v>
      </c>
      <c r="DSO42" s="49">
        <v>0</v>
      </c>
      <c r="DSP42" s="64">
        <f t="shared" si="1607"/>
        <v>1124</v>
      </c>
      <c r="DSQ42" s="68">
        <f t="shared" si="1608"/>
        <v>187.33333333333334</v>
      </c>
      <c r="DSR42" s="48"/>
      <c r="DSS42" s="49">
        <v>0</v>
      </c>
      <c r="DST42" s="49">
        <v>438</v>
      </c>
      <c r="DSU42" s="49">
        <v>301</v>
      </c>
      <c r="DSV42" s="49">
        <v>0</v>
      </c>
      <c r="DSW42" s="49">
        <v>0</v>
      </c>
      <c r="DSX42" s="64">
        <f t="shared" si="1609"/>
        <v>739</v>
      </c>
      <c r="DSY42" s="68">
        <f t="shared" si="1610"/>
        <v>123.16666666666667</v>
      </c>
      <c r="DSZ42" s="48">
        <v>661</v>
      </c>
      <c r="DTA42" s="49">
        <v>0</v>
      </c>
      <c r="DTB42" s="49">
        <v>0</v>
      </c>
      <c r="DTC42" s="49">
        <v>0</v>
      </c>
      <c r="DTD42" s="49">
        <v>984</v>
      </c>
      <c r="DTE42" s="49">
        <v>0</v>
      </c>
      <c r="DTF42" s="64">
        <f t="shared" si="1611"/>
        <v>1645</v>
      </c>
      <c r="DTG42" s="68">
        <f t="shared" si="1612"/>
        <v>274.16666666666669</v>
      </c>
      <c r="DTH42" s="48">
        <v>646</v>
      </c>
      <c r="DTI42" s="49">
        <v>0</v>
      </c>
      <c r="DTJ42" s="49">
        <v>0</v>
      </c>
      <c r="DTK42" s="49">
        <v>1061</v>
      </c>
      <c r="DTL42" s="49">
        <v>608</v>
      </c>
      <c r="DTM42" s="49">
        <v>0</v>
      </c>
      <c r="DTN42" s="64">
        <f t="shared" si="1613"/>
        <v>2315</v>
      </c>
      <c r="DTO42" s="68">
        <f t="shared" si="1614"/>
        <v>385.83333333333331</v>
      </c>
      <c r="DTP42" s="48">
        <v>0</v>
      </c>
      <c r="DTQ42" s="49"/>
      <c r="DTR42" s="49"/>
      <c r="DTS42" s="49">
        <v>800</v>
      </c>
      <c r="DTT42" s="49">
        <v>0</v>
      </c>
      <c r="DTU42" s="49">
        <v>0</v>
      </c>
      <c r="DTV42" s="64">
        <f t="shared" si="1615"/>
        <v>800</v>
      </c>
      <c r="DTW42" s="68">
        <f t="shared" si="1616"/>
        <v>133.33333333333334</v>
      </c>
      <c r="DTX42" s="48">
        <v>0</v>
      </c>
      <c r="DTY42" s="49">
        <v>365</v>
      </c>
      <c r="DTZ42" s="49">
        <v>0</v>
      </c>
      <c r="DUA42" s="49">
        <v>800</v>
      </c>
      <c r="DUB42" s="49">
        <v>0</v>
      </c>
      <c r="DUC42" s="49">
        <v>0</v>
      </c>
      <c r="DUD42" s="64">
        <f t="shared" si="1617"/>
        <v>1165</v>
      </c>
      <c r="DUE42" s="68">
        <f t="shared" si="1618"/>
        <v>194.16666666666666</v>
      </c>
      <c r="DUF42" s="48">
        <v>0</v>
      </c>
      <c r="DUG42" s="49">
        <v>0</v>
      </c>
      <c r="DUH42" s="49"/>
      <c r="DUI42" s="49">
        <v>596</v>
      </c>
      <c r="DUJ42" s="49">
        <v>0</v>
      </c>
      <c r="DUK42" s="49">
        <v>651</v>
      </c>
      <c r="DUL42" s="64">
        <f t="shared" si="1619"/>
        <v>1247</v>
      </c>
      <c r="DUM42" s="68">
        <f t="shared" si="1620"/>
        <v>207.83333333333334</v>
      </c>
      <c r="DUN42" s="48"/>
      <c r="DUO42" s="49">
        <v>0</v>
      </c>
      <c r="DUP42" s="49">
        <v>0</v>
      </c>
      <c r="DUQ42" s="49">
        <v>618</v>
      </c>
      <c r="DUR42" s="49"/>
      <c r="DUS42" s="49">
        <v>0</v>
      </c>
      <c r="DUT42" s="64">
        <f t="shared" si="1621"/>
        <v>618</v>
      </c>
      <c r="DUU42" s="68">
        <f t="shared" si="1622"/>
        <v>103</v>
      </c>
      <c r="DUV42" s="48"/>
      <c r="DUW42" s="49">
        <v>0</v>
      </c>
      <c r="DUX42" s="49">
        <v>1001</v>
      </c>
      <c r="DUY42" s="49">
        <v>0</v>
      </c>
      <c r="DUZ42" s="49">
        <v>0</v>
      </c>
      <c r="DVA42" s="49">
        <v>0</v>
      </c>
      <c r="DVB42" s="64">
        <f t="shared" si="1623"/>
        <v>1001</v>
      </c>
      <c r="DVC42" s="68">
        <f t="shared" si="1624"/>
        <v>166.83333333333334</v>
      </c>
      <c r="DVD42" s="48"/>
      <c r="DVE42" s="49">
        <v>0</v>
      </c>
      <c r="DVF42" s="49">
        <v>0</v>
      </c>
      <c r="DVG42" s="49">
        <v>885</v>
      </c>
      <c r="DVH42" s="49">
        <v>0</v>
      </c>
      <c r="DVI42" s="49">
        <v>1317</v>
      </c>
      <c r="DVJ42" s="64">
        <f t="shared" si="1625"/>
        <v>2202</v>
      </c>
      <c r="DVK42" s="68">
        <f t="shared" si="1626"/>
        <v>367</v>
      </c>
      <c r="DVL42" s="48">
        <v>0</v>
      </c>
      <c r="DVM42" s="49">
        <v>0</v>
      </c>
      <c r="DVN42" s="49">
        <v>0</v>
      </c>
      <c r="DVO42" s="49">
        <v>660</v>
      </c>
      <c r="DVP42" s="49">
        <v>0</v>
      </c>
      <c r="DVQ42" s="49">
        <v>0</v>
      </c>
      <c r="DVR42" s="64">
        <f t="shared" si="1627"/>
        <v>660</v>
      </c>
      <c r="DVS42" s="68">
        <f t="shared" si="1628"/>
        <v>110</v>
      </c>
      <c r="DVT42" s="48"/>
      <c r="DVU42" s="49">
        <v>0</v>
      </c>
      <c r="DVV42" s="49">
        <v>0</v>
      </c>
      <c r="DVW42" s="49">
        <v>1041</v>
      </c>
      <c r="DVX42" s="49">
        <v>0</v>
      </c>
      <c r="DVY42" s="49">
        <v>401</v>
      </c>
      <c r="DVZ42" s="64">
        <f t="shared" si="1629"/>
        <v>1442</v>
      </c>
      <c r="DWA42" s="68">
        <f t="shared" si="1630"/>
        <v>240.33333333333334</v>
      </c>
      <c r="DWB42" s="48">
        <v>0</v>
      </c>
      <c r="DWC42" s="49">
        <v>0</v>
      </c>
      <c r="DWD42" s="49">
        <v>0</v>
      </c>
      <c r="DWE42" s="49">
        <v>0</v>
      </c>
      <c r="DWF42" s="49">
        <v>0</v>
      </c>
      <c r="DWG42" s="49"/>
      <c r="DWH42" s="64">
        <f t="shared" si="1631"/>
        <v>0</v>
      </c>
      <c r="DWI42" s="68">
        <f t="shared" si="1632"/>
        <v>0</v>
      </c>
      <c r="DWJ42" s="48">
        <v>0</v>
      </c>
      <c r="DWK42" s="49">
        <v>0</v>
      </c>
      <c r="DWL42" s="49">
        <v>0</v>
      </c>
      <c r="DWM42" s="49">
        <v>600</v>
      </c>
      <c r="DWN42" s="49">
        <v>441</v>
      </c>
      <c r="DWO42" s="49">
        <v>0</v>
      </c>
      <c r="DWP42" s="64">
        <f t="shared" si="1633"/>
        <v>1041</v>
      </c>
      <c r="DWQ42" s="68">
        <f t="shared" si="1634"/>
        <v>173.5</v>
      </c>
      <c r="DWR42" s="48">
        <v>0</v>
      </c>
      <c r="DWS42" s="49"/>
      <c r="DWT42" s="49">
        <v>0</v>
      </c>
      <c r="DWU42" s="49">
        <v>0</v>
      </c>
      <c r="DWV42" s="49">
        <v>0</v>
      </c>
      <c r="DWW42" s="49">
        <v>0</v>
      </c>
      <c r="DWX42" s="64">
        <f t="shared" si="1635"/>
        <v>0</v>
      </c>
      <c r="DWY42" s="68">
        <f t="shared" si="1636"/>
        <v>0</v>
      </c>
      <c r="DWZ42" s="48">
        <v>800</v>
      </c>
      <c r="DXA42" s="49">
        <v>400</v>
      </c>
      <c r="DXB42" s="49">
        <v>0</v>
      </c>
      <c r="DXC42" s="49">
        <v>0</v>
      </c>
      <c r="DXD42" s="49"/>
      <c r="DXE42" s="49"/>
      <c r="DXF42" s="64">
        <f t="shared" si="1637"/>
        <v>1200</v>
      </c>
      <c r="DXG42" s="68">
        <f t="shared" si="1638"/>
        <v>200</v>
      </c>
      <c r="DXH42" s="48">
        <v>0</v>
      </c>
      <c r="DXI42" s="49">
        <v>0</v>
      </c>
      <c r="DXJ42" s="49">
        <v>0</v>
      </c>
      <c r="DXK42" s="49">
        <v>492</v>
      </c>
      <c r="DXL42" s="49">
        <v>0</v>
      </c>
      <c r="DXM42" s="49">
        <v>0</v>
      </c>
      <c r="DXN42" s="64">
        <f t="shared" si="1639"/>
        <v>492</v>
      </c>
      <c r="DXO42" s="68">
        <f t="shared" si="1640"/>
        <v>82</v>
      </c>
      <c r="DXP42" s="48">
        <v>0</v>
      </c>
      <c r="DXQ42" s="49">
        <v>220</v>
      </c>
      <c r="DXR42" s="49">
        <v>220</v>
      </c>
      <c r="DXS42" s="49">
        <v>606</v>
      </c>
      <c r="DXT42" s="49">
        <v>0</v>
      </c>
      <c r="DXU42" s="49">
        <v>220</v>
      </c>
      <c r="DXV42" s="64">
        <f t="shared" si="1330"/>
        <v>1266</v>
      </c>
      <c r="DXW42" s="68">
        <f t="shared" si="1331"/>
        <v>211</v>
      </c>
      <c r="DXX42" s="48">
        <v>0</v>
      </c>
      <c r="DXY42" s="49">
        <v>0</v>
      </c>
      <c r="DXZ42" s="49">
        <v>0</v>
      </c>
      <c r="DYA42" s="49">
        <v>546</v>
      </c>
      <c r="DYB42" s="49">
        <v>802</v>
      </c>
      <c r="DYC42" s="49">
        <v>0</v>
      </c>
      <c r="DYD42" s="64">
        <f t="shared" si="1332"/>
        <v>1348</v>
      </c>
      <c r="DYE42" s="68">
        <f t="shared" si="1333"/>
        <v>224.66666666666666</v>
      </c>
      <c r="DYF42" s="48">
        <v>0</v>
      </c>
      <c r="DYG42" s="49">
        <v>0</v>
      </c>
      <c r="DYH42" s="49">
        <v>0</v>
      </c>
      <c r="DYI42" s="49">
        <v>0</v>
      </c>
      <c r="DYJ42" s="49">
        <v>600</v>
      </c>
      <c r="DYK42" s="49"/>
      <c r="DYL42" s="64">
        <f t="shared" si="1334"/>
        <v>600</v>
      </c>
      <c r="DYM42" s="68">
        <f t="shared" si="1335"/>
        <v>100</v>
      </c>
      <c r="DYN42" s="48">
        <v>0</v>
      </c>
      <c r="DYO42" s="49">
        <v>0</v>
      </c>
      <c r="DYP42" s="49">
        <v>0</v>
      </c>
      <c r="DYQ42" s="49">
        <v>0</v>
      </c>
      <c r="DYR42" s="49"/>
      <c r="DYS42" s="49">
        <v>600</v>
      </c>
      <c r="DYT42" s="64">
        <f t="shared" si="1336"/>
        <v>600</v>
      </c>
      <c r="DYU42" s="68">
        <f t="shared" si="1337"/>
        <v>100</v>
      </c>
      <c r="DYV42" s="48">
        <v>0</v>
      </c>
      <c r="DYW42" s="49">
        <v>234</v>
      </c>
      <c r="DYX42" s="49">
        <v>0</v>
      </c>
      <c r="DYY42" s="49">
        <v>0</v>
      </c>
      <c r="DYZ42" s="49">
        <v>220</v>
      </c>
      <c r="DZA42" s="49">
        <v>180</v>
      </c>
      <c r="DZB42" s="64">
        <f t="shared" si="1338"/>
        <v>634</v>
      </c>
      <c r="DZC42" s="68">
        <f t="shared" si="1339"/>
        <v>105.66666666666667</v>
      </c>
      <c r="DZD42" s="48">
        <v>0</v>
      </c>
      <c r="DZE42" s="49">
        <v>0</v>
      </c>
      <c r="DZF42" s="49">
        <v>751</v>
      </c>
      <c r="DZG42" s="49">
        <v>0</v>
      </c>
      <c r="DZH42" s="49">
        <v>0</v>
      </c>
      <c r="DZI42" s="49">
        <v>0</v>
      </c>
      <c r="DZJ42" s="64">
        <f t="shared" si="1340"/>
        <v>751</v>
      </c>
      <c r="DZK42" s="68">
        <f t="shared" si="1341"/>
        <v>125.16666666666667</v>
      </c>
      <c r="DZL42" s="48">
        <v>975</v>
      </c>
      <c r="DZM42" s="49">
        <v>0</v>
      </c>
      <c r="DZN42" s="49"/>
      <c r="DZO42" s="49">
        <v>0</v>
      </c>
      <c r="DZP42" s="49">
        <v>1001</v>
      </c>
      <c r="DZQ42" s="49">
        <v>0</v>
      </c>
      <c r="DZR42" s="64">
        <f t="shared" si="1342"/>
        <v>1976</v>
      </c>
      <c r="DZS42" s="68">
        <f t="shared" si="1343"/>
        <v>329.33333333333331</v>
      </c>
      <c r="DZT42" s="48">
        <v>0</v>
      </c>
      <c r="DZU42" s="49">
        <v>0</v>
      </c>
      <c r="DZV42" s="49"/>
      <c r="DZW42" s="49">
        <v>0</v>
      </c>
      <c r="DZX42" s="49">
        <v>0</v>
      </c>
      <c r="DZY42" s="49">
        <v>1002</v>
      </c>
      <c r="DZZ42" s="64">
        <f t="shared" si="1344"/>
        <v>1002</v>
      </c>
      <c r="EAA42" s="68">
        <f t="shared" si="1345"/>
        <v>167</v>
      </c>
      <c r="EAB42" s="48"/>
      <c r="EAC42" s="49">
        <v>0</v>
      </c>
      <c r="EAD42" s="49">
        <v>0</v>
      </c>
      <c r="EAE42" s="49"/>
      <c r="EAF42" s="49">
        <v>216</v>
      </c>
      <c r="EAG42" s="49">
        <v>0</v>
      </c>
      <c r="EAH42" s="64">
        <f t="shared" si="1346"/>
        <v>216</v>
      </c>
      <c r="EAI42" s="68">
        <f t="shared" si="1347"/>
        <v>36</v>
      </c>
      <c r="EAJ42" s="48">
        <v>0</v>
      </c>
      <c r="EAK42" s="49"/>
      <c r="EAL42" s="49">
        <v>0</v>
      </c>
      <c r="EAM42" s="49">
        <v>800</v>
      </c>
      <c r="EAN42" s="49">
        <v>0</v>
      </c>
      <c r="EAO42" s="49">
        <v>0</v>
      </c>
      <c r="EAP42" s="64">
        <f t="shared" si="1348"/>
        <v>800</v>
      </c>
      <c r="EAQ42" s="68">
        <f t="shared" si="1349"/>
        <v>133.33333333333334</v>
      </c>
      <c r="EAR42" s="48">
        <v>0</v>
      </c>
      <c r="EAS42" s="49">
        <v>879</v>
      </c>
      <c r="EAT42" s="49">
        <v>0</v>
      </c>
      <c r="EAU42" s="49">
        <v>0</v>
      </c>
      <c r="EAV42" s="49">
        <v>605</v>
      </c>
      <c r="EAW42" s="49"/>
      <c r="EAX42" s="64">
        <f t="shared" si="1350"/>
        <v>1484</v>
      </c>
      <c r="EAY42" s="68">
        <f t="shared" si="1351"/>
        <v>247.33333333333334</v>
      </c>
      <c r="EAZ42" s="48">
        <v>0</v>
      </c>
      <c r="EBA42" s="49"/>
      <c r="EBB42" s="49">
        <v>0</v>
      </c>
      <c r="EBC42" s="49">
        <v>0</v>
      </c>
      <c r="EBD42" s="49">
        <v>1200</v>
      </c>
      <c r="EBE42" s="49">
        <v>0</v>
      </c>
      <c r="EBF42" s="64">
        <f t="shared" si="1352"/>
        <v>1200</v>
      </c>
      <c r="EBG42" s="68">
        <f t="shared" si="1353"/>
        <v>200</v>
      </c>
      <c r="EBH42" s="48">
        <v>0</v>
      </c>
      <c r="EBI42" s="49">
        <v>0</v>
      </c>
      <c r="EBJ42" s="49">
        <v>700</v>
      </c>
      <c r="EBK42" s="49">
        <v>0</v>
      </c>
      <c r="EBL42" s="49">
        <v>330</v>
      </c>
      <c r="EBM42" s="49">
        <v>0</v>
      </c>
      <c r="EBN42" s="64">
        <f t="shared" si="1354"/>
        <v>1030</v>
      </c>
      <c r="EBO42" s="68">
        <f t="shared" si="1355"/>
        <v>171.66666666666666</v>
      </c>
      <c r="EBP42" s="48">
        <v>0</v>
      </c>
      <c r="EBQ42" s="49">
        <v>0</v>
      </c>
      <c r="EBR42" s="49"/>
      <c r="EBS42" s="49">
        <v>0</v>
      </c>
      <c r="EBT42" s="49"/>
      <c r="EBU42" s="49"/>
      <c r="EBV42" s="64">
        <f t="shared" si="1356"/>
        <v>0</v>
      </c>
      <c r="EBW42" s="68">
        <f t="shared" si="1357"/>
        <v>0</v>
      </c>
      <c r="EBX42" s="48">
        <v>0</v>
      </c>
      <c r="EBY42" s="49">
        <v>600</v>
      </c>
      <c r="EBZ42" s="49">
        <v>0</v>
      </c>
      <c r="ECA42" s="49"/>
      <c r="ECB42" s="49">
        <v>339</v>
      </c>
      <c r="ECC42" s="49">
        <v>0</v>
      </c>
      <c r="ECD42" s="64">
        <f t="shared" si="1358"/>
        <v>939</v>
      </c>
      <c r="ECE42" s="68">
        <f t="shared" si="1359"/>
        <v>156.5</v>
      </c>
      <c r="ECF42" s="48">
        <v>0</v>
      </c>
      <c r="ECG42" s="49">
        <v>0</v>
      </c>
      <c r="ECH42" s="49">
        <v>674</v>
      </c>
      <c r="ECI42" s="49">
        <v>0</v>
      </c>
      <c r="ECJ42" s="49">
        <v>399</v>
      </c>
      <c r="ECK42" s="49"/>
      <c r="ECL42" s="64">
        <f t="shared" si="1360"/>
        <v>1073</v>
      </c>
      <c r="ECM42" s="68">
        <f t="shared" si="1361"/>
        <v>178.83333333333334</v>
      </c>
      <c r="ECN42" s="48">
        <v>621</v>
      </c>
      <c r="ECO42" s="49">
        <v>0</v>
      </c>
      <c r="ECP42" s="49">
        <v>302</v>
      </c>
      <c r="ECQ42" s="49"/>
      <c r="ECR42" s="49">
        <v>0</v>
      </c>
      <c r="ECS42" s="49">
        <v>499</v>
      </c>
      <c r="ECT42" s="64">
        <f t="shared" si="1362"/>
        <v>1422</v>
      </c>
      <c r="ECU42" s="68">
        <f t="shared" si="1363"/>
        <v>237</v>
      </c>
      <c r="ECV42" s="48">
        <v>499</v>
      </c>
      <c r="ECW42" s="49">
        <v>0</v>
      </c>
      <c r="ECX42" s="49">
        <v>621</v>
      </c>
      <c r="ECY42" s="49">
        <v>0</v>
      </c>
      <c r="ECZ42" s="49"/>
      <c r="EDA42" s="49"/>
      <c r="EDB42" s="64">
        <f t="shared" si="1364"/>
        <v>1120</v>
      </c>
      <c r="EDC42" s="68">
        <f t="shared" si="1365"/>
        <v>186.66666666666666</v>
      </c>
      <c r="EDD42" s="48"/>
      <c r="EDE42" s="49">
        <v>0</v>
      </c>
      <c r="EDF42" s="49">
        <v>600</v>
      </c>
      <c r="EDG42" s="49">
        <v>0</v>
      </c>
      <c r="EDH42" s="49"/>
      <c r="EDI42" s="49"/>
      <c r="EDJ42" s="64">
        <f t="shared" si="1366"/>
        <v>600</v>
      </c>
      <c r="EDK42" s="68">
        <f t="shared" si="1367"/>
        <v>100</v>
      </c>
      <c r="EDL42" s="48">
        <v>0</v>
      </c>
      <c r="EDM42" s="49">
        <v>0</v>
      </c>
      <c r="EDN42" s="49"/>
      <c r="EDO42" s="49">
        <v>619</v>
      </c>
      <c r="EDP42" s="49">
        <v>0</v>
      </c>
      <c r="EDQ42" s="49">
        <v>0</v>
      </c>
      <c r="EDR42" s="64">
        <f t="shared" si="1368"/>
        <v>619</v>
      </c>
      <c r="EDS42" s="68">
        <f t="shared" si="1369"/>
        <v>103.16666666666667</v>
      </c>
      <c r="EDT42" s="48">
        <v>673</v>
      </c>
      <c r="EDU42" s="49">
        <v>0</v>
      </c>
      <c r="EDV42" s="49"/>
      <c r="EDW42" s="49">
        <v>0</v>
      </c>
      <c r="EDX42" s="49">
        <v>1261</v>
      </c>
      <c r="EDY42" s="49"/>
      <c r="EDZ42" s="64">
        <f t="shared" si="1370"/>
        <v>1934</v>
      </c>
      <c r="EEA42" s="68">
        <f t="shared" si="1371"/>
        <v>322.33333333333331</v>
      </c>
      <c r="EEB42" s="48">
        <v>0</v>
      </c>
      <c r="EEC42" s="49">
        <v>0</v>
      </c>
      <c r="EED42" s="49">
        <v>0</v>
      </c>
      <c r="EEE42" s="49">
        <v>0</v>
      </c>
      <c r="EEF42" s="49">
        <v>0</v>
      </c>
      <c r="EEG42" s="49"/>
      <c r="EEH42" s="64">
        <f t="shared" si="1372"/>
        <v>0</v>
      </c>
      <c r="EEI42" s="68">
        <f t="shared" si="1373"/>
        <v>0</v>
      </c>
      <c r="EEJ42" s="48">
        <v>0</v>
      </c>
      <c r="EEK42" s="49">
        <v>0</v>
      </c>
      <c r="EEL42" s="49">
        <v>1000</v>
      </c>
      <c r="EEM42" s="49">
        <v>0</v>
      </c>
      <c r="EEN42" s="49">
        <v>0</v>
      </c>
      <c r="EEO42" s="49">
        <v>0</v>
      </c>
      <c r="EEP42" s="64">
        <f t="shared" si="1374"/>
        <v>1000</v>
      </c>
      <c r="EEQ42" s="68">
        <f t="shared" si="1375"/>
        <v>166.66666666666666</v>
      </c>
      <c r="EER42" s="48">
        <v>0</v>
      </c>
      <c r="EES42" s="49">
        <v>0</v>
      </c>
      <c r="EET42" s="49">
        <v>0</v>
      </c>
      <c r="EEU42" s="49">
        <v>1022</v>
      </c>
      <c r="EEV42" s="49">
        <v>0</v>
      </c>
      <c r="EEW42" s="49"/>
      <c r="EEX42" s="64">
        <f t="shared" si="1376"/>
        <v>1022</v>
      </c>
      <c r="EEY42" s="68">
        <f t="shared" si="1377"/>
        <v>170.33333333333334</v>
      </c>
      <c r="EEZ42" s="48">
        <v>0</v>
      </c>
      <c r="EFA42" s="49"/>
      <c r="EFB42" s="49">
        <v>759</v>
      </c>
      <c r="EFC42" s="49">
        <v>399</v>
      </c>
      <c r="EFD42" s="49">
        <v>0</v>
      </c>
      <c r="EFE42" s="49">
        <v>0</v>
      </c>
      <c r="EFF42" s="64">
        <f t="shared" si="1378"/>
        <v>1158</v>
      </c>
      <c r="EFG42" s="68">
        <f t="shared" si="1379"/>
        <v>193</v>
      </c>
      <c r="EFH42" s="48">
        <v>0</v>
      </c>
      <c r="EFI42" s="49">
        <v>0</v>
      </c>
      <c r="EFJ42" s="49">
        <v>0</v>
      </c>
      <c r="EFK42" s="49">
        <v>599</v>
      </c>
      <c r="EFL42" s="49">
        <v>362</v>
      </c>
      <c r="EFM42" s="49">
        <v>0</v>
      </c>
      <c r="EFN42" s="64">
        <f t="shared" si="1380"/>
        <v>961</v>
      </c>
      <c r="EFO42" s="68">
        <f t="shared" si="1381"/>
        <v>160.16666666666666</v>
      </c>
      <c r="EFP42" s="48">
        <v>607</v>
      </c>
      <c r="EFQ42" s="49"/>
      <c r="EFR42" s="49"/>
      <c r="EFS42" s="49">
        <v>0</v>
      </c>
      <c r="EFT42" s="49">
        <v>0</v>
      </c>
      <c r="EFU42" s="49">
        <v>0</v>
      </c>
      <c r="EFV42" s="64">
        <f t="shared" si="1382"/>
        <v>607</v>
      </c>
      <c r="EFW42" s="68">
        <f t="shared" si="1383"/>
        <v>101.16666666666667</v>
      </c>
      <c r="EFX42" s="48">
        <v>959</v>
      </c>
      <c r="EFY42" s="49">
        <v>0</v>
      </c>
      <c r="EFZ42" s="49"/>
      <c r="EGA42" s="49">
        <v>946</v>
      </c>
      <c r="EGB42" s="49">
        <v>0</v>
      </c>
      <c r="EGC42" s="49">
        <v>0</v>
      </c>
      <c r="EGD42" s="64">
        <f t="shared" si="1384"/>
        <v>1905</v>
      </c>
      <c r="EGE42" s="68">
        <f t="shared" si="1385"/>
        <v>317.5</v>
      </c>
      <c r="EGF42" s="48">
        <v>340</v>
      </c>
      <c r="EGG42" s="49">
        <v>0</v>
      </c>
      <c r="EGH42" s="49"/>
      <c r="EGI42" s="49">
        <v>0</v>
      </c>
      <c r="EGJ42" s="49">
        <v>0</v>
      </c>
      <c r="EGK42" s="49">
        <v>414</v>
      </c>
      <c r="EGL42" s="64">
        <f t="shared" si="1386"/>
        <v>754</v>
      </c>
      <c r="EGM42" s="68">
        <f t="shared" si="1387"/>
        <v>125.66666666666667</v>
      </c>
      <c r="EGN42" s="48">
        <v>401</v>
      </c>
      <c r="EGO42" s="49">
        <v>0</v>
      </c>
      <c r="EGP42" s="49"/>
      <c r="EGQ42" s="49">
        <v>0</v>
      </c>
      <c r="EGR42" s="49">
        <v>921</v>
      </c>
      <c r="EGS42" s="49">
        <v>0</v>
      </c>
      <c r="EGT42" s="64">
        <f t="shared" si="1388"/>
        <v>1322</v>
      </c>
      <c r="EGU42" s="68">
        <f t="shared" si="1389"/>
        <v>220.33333333333334</v>
      </c>
      <c r="EGV42" s="48">
        <v>0</v>
      </c>
      <c r="EGW42" s="49">
        <v>0</v>
      </c>
      <c r="EGX42" s="49">
        <v>0</v>
      </c>
      <c r="EGY42" s="49">
        <v>565</v>
      </c>
      <c r="EGZ42" s="49">
        <v>0</v>
      </c>
      <c r="EHA42" s="49">
        <v>0</v>
      </c>
      <c r="EHB42" s="64">
        <f t="shared" si="1390"/>
        <v>565</v>
      </c>
      <c r="EHC42" s="68">
        <f t="shared" si="1391"/>
        <v>94.166666666666671</v>
      </c>
      <c r="EHD42" s="48">
        <v>0</v>
      </c>
      <c r="EHE42" s="49">
        <v>0</v>
      </c>
      <c r="EHF42" s="49"/>
      <c r="EHG42" s="49">
        <v>0</v>
      </c>
      <c r="EHH42" s="49">
        <v>0</v>
      </c>
      <c r="EHI42" s="49">
        <v>575</v>
      </c>
      <c r="EHJ42" s="64">
        <f t="shared" si="1392"/>
        <v>575</v>
      </c>
      <c r="EHK42" s="68">
        <f t="shared" si="1393"/>
        <v>95.833333333333329</v>
      </c>
      <c r="EHL42" s="48">
        <v>0</v>
      </c>
      <c r="EHM42" s="49">
        <v>0</v>
      </c>
      <c r="EHN42" s="49"/>
      <c r="EHO42" s="49">
        <v>215</v>
      </c>
      <c r="EHP42" s="49"/>
      <c r="EHQ42" s="49">
        <v>0</v>
      </c>
      <c r="EHR42" s="64">
        <f t="shared" si="1394"/>
        <v>215</v>
      </c>
      <c r="EHS42" s="68">
        <f t="shared" si="1395"/>
        <v>35.833333333333336</v>
      </c>
      <c r="EHT42" s="48">
        <v>0</v>
      </c>
      <c r="EHU42" s="49">
        <v>701</v>
      </c>
      <c r="EHV42" s="49"/>
      <c r="EHW42" s="49">
        <v>0</v>
      </c>
      <c r="EHX42" s="49">
        <v>216</v>
      </c>
      <c r="EHY42" s="49">
        <v>0</v>
      </c>
      <c r="EHZ42" s="64">
        <f t="shared" si="1396"/>
        <v>917</v>
      </c>
      <c r="EIA42" s="68">
        <f t="shared" si="1397"/>
        <v>152.83333333333334</v>
      </c>
      <c r="EIB42" s="48">
        <v>0</v>
      </c>
      <c r="EIC42" s="49">
        <v>1064</v>
      </c>
      <c r="EID42" s="49">
        <v>0</v>
      </c>
      <c r="EIE42" s="49">
        <v>608</v>
      </c>
      <c r="EIF42" s="49">
        <v>0</v>
      </c>
      <c r="EIG42" s="49">
        <v>0</v>
      </c>
      <c r="EIH42" s="64">
        <f t="shared" si="1398"/>
        <v>1672</v>
      </c>
      <c r="EII42" s="68">
        <f t="shared" si="1399"/>
        <v>278.66666666666669</v>
      </c>
      <c r="EIJ42" s="48">
        <v>0</v>
      </c>
      <c r="EIK42" s="49">
        <v>0</v>
      </c>
      <c r="EIL42" s="49">
        <v>0</v>
      </c>
      <c r="EIM42" s="49">
        <v>620</v>
      </c>
      <c r="EIN42" s="49">
        <v>0</v>
      </c>
      <c r="EIO42" s="49">
        <v>0</v>
      </c>
      <c r="EIP42" s="64">
        <f t="shared" si="1400"/>
        <v>620</v>
      </c>
      <c r="EIQ42" s="68">
        <f t="shared" si="1401"/>
        <v>103.33333333333333</v>
      </c>
      <c r="EIR42" s="48">
        <v>0</v>
      </c>
      <c r="EIS42" s="49">
        <v>0</v>
      </c>
      <c r="EIT42" s="49">
        <v>0</v>
      </c>
      <c r="EIU42" s="49">
        <v>814</v>
      </c>
      <c r="EIV42" s="49">
        <v>0</v>
      </c>
      <c r="EIW42" s="49">
        <v>0</v>
      </c>
      <c r="EIX42" s="64">
        <f t="shared" si="1402"/>
        <v>814</v>
      </c>
      <c r="EIY42" s="68">
        <f t="shared" si="1403"/>
        <v>135.66666666666666</v>
      </c>
      <c r="EIZ42" s="48">
        <v>0</v>
      </c>
      <c r="EJA42" s="49">
        <v>0</v>
      </c>
      <c r="EJB42" s="49">
        <v>0</v>
      </c>
      <c r="EJC42" s="49">
        <v>305</v>
      </c>
      <c r="EJD42" s="49">
        <v>0</v>
      </c>
      <c r="EJE42" s="49">
        <v>0</v>
      </c>
      <c r="EJF42" s="64">
        <f t="shared" si="1404"/>
        <v>305</v>
      </c>
      <c r="EJG42" s="68">
        <f t="shared" si="1405"/>
        <v>50.833333333333336</v>
      </c>
      <c r="EJH42" s="48">
        <v>330</v>
      </c>
      <c r="EJI42" s="49">
        <v>0</v>
      </c>
      <c r="EJJ42" s="49"/>
      <c r="EJK42" s="49">
        <v>229</v>
      </c>
      <c r="EJL42" s="49"/>
      <c r="EJM42" s="49"/>
      <c r="EJN42" s="64">
        <f t="shared" si="1406"/>
        <v>559</v>
      </c>
      <c r="EJO42" s="68">
        <f t="shared" si="1407"/>
        <v>93.166666666666671</v>
      </c>
      <c r="EJP42" s="48">
        <v>0</v>
      </c>
      <c r="EJQ42" s="49">
        <v>621</v>
      </c>
      <c r="EJR42" s="49">
        <v>414</v>
      </c>
      <c r="EJS42" s="49">
        <v>0</v>
      </c>
      <c r="EJT42" s="49">
        <v>0</v>
      </c>
      <c r="EJU42" s="49">
        <v>0</v>
      </c>
      <c r="EJV42" s="64">
        <f t="shared" si="1408"/>
        <v>1035</v>
      </c>
      <c r="EJW42" s="68">
        <f t="shared" si="1409"/>
        <v>172.5</v>
      </c>
      <c r="EJX42" s="48">
        <v>0</v>
      </c>
      <c r="EJY42" s="49">
        <v>245</v>
      </c>
      <c r="EJZ42" s="49">
        <v>0</v>
      </c>
      <c r="EKA42" s="49"/>
      <c r="EKB42" s="49">
        <v>0</v>
      </c>
      <c r="EKC42" s="49"/>
      <c r="EKD42" s="64">
        <f t="shared" si="1410"/>
        <v>245</v>
      </c>
      <c r="EKE42" s="68">
        <f t="shared" si="1411"/>
        <v>40.833333333333336</v>
      </c>
      <c r="EKF42" s="48">
        <v>982</v>
      </c>
      <c r="EKG42" s="49">
        <v>0</v>
      </c>
      <c r="EKH42" s="49">
        <v>0</v>
      </c>
      <c r="EKI42" s="49"/>
      <c r="EKJ42" s="49">
        <v>305</v>
      </c>
      <c r="EKK42" s="49">
        <v>0</v>
      </c>
      <c r="EKL42" s="64">
        <f t="shared" si="1412"/>
        <v>1287</v>
      </c>
      <c r="EKM42" s="68">
        <f t="shared" si="1413"/>
        <v>214.5</v>
      </c>
      <c r="EKN42" s="48">
        <v>704</v>
      </c>
      <c r="EKO42" s="49">
        <v>0</v>
      </c>
      <c r="EKP42" s="49">
        <v>0</v>
      </c>
      <c r="EKQ42" s="49">
        <v>0</v>
      </c>
      <c r="EKR42" s="49">
        <v>0</v>
      </c>
      <c r="EKS42" s="49">
        <v>0</v>
      </c>
      <c r="EKT42" s="64">
        <f t="shared" si="1414"/>
        <v>704</v>
      </c>
      <c r="EKU42" s="184">
        <f t="shared" si="1415"/>
        <v>117.33333333333333</v>
      </c>
      <c r="EKV42" s="665"/>
      <c r="EKW42" s="195">
        <v>397</v>
      </c>
      <c r="EKX42" s="49">
        <v>0</v>
      </c>
      <c r="EKY42" s="49">
        <v>0</v>
      </c>
      <c r="EKZ42" s="49">
        <v>0</v>
      </c>
      <c r="ELA42" s="49">
        <v>337</v>
      </c>
      <c r="ELB42" s="49">
        <v>0</v>
      </c>
      <c r="ELC42" s="64">
        <f t="shared" si="1416"/>
        <v>734</v>
      </c>
      <c r="ELD42" s="211">
        <f t="shared" si="1417"/>
        <v>122.33333333333333</v>
      </c>
      <c r="ELE42" s="195">
        <v>512</v>
      </c>
      <c r="ELF42" s="49">
        <v>0</v>
      </c>
      <c r="ELG42" s="49">
        <v>0</v>
      </c>
      <c r="ELH42" s="49">
        <v>667</v>
      </c>
      <c r="ELI42" s="49">
        <v>0</v>
      </c>
      <c r="ELJ42" s="49">
        <v>0</v>
      </c>
      <c r="ELK42" s="64">
        <f t="shared" si="1418"/>
        <v>1179</v>
      </c>
      <c r="ELL42" s="211">
        <f t="shared" si="1419"/>
        <v>196.5</v>
      </c>
      <c r="ELM42" s="195">
        <v>0</v>
      </c>
      <c r="ELN42" s="49">
        <v>0</v>
      </c>
      <c r="ELO42" s="49">
        <v>327</v>
      </c>
      <c r="ELP42" s="49">
        <v>0</v>
      </c>
      <c r="ELQ42" s="49">
        <v>0</v>
      </c>
      <c r="ELR42" s="49">
        <v>419</v>
      </c>
      <c r="ELS42" s="64">
        <f t="shared" si="1420"/>
        <v>746</v>
      </c>
      <c r="ELT42" s="211">
        <f t="shared" si="1421"/>
        <v>124.33333333333333</v>
      </c>
      <c r="ELU42" s="195">
        <v>0</v>
      </c>
      <c r="ELV42" s="49">
        <v>0</v>
      </c>
      <c r="ELW42" s="49">
        <v>0</v>
      </c>
      <c r="ELX42" s="49">
        <v>598</v>
      </c>
      <c r="ELY42" s="49">
        <v>0</v>
      </c>
      <c r="ELZ42" s="49">
        <v>0</v>
      </c>
      <c r="EMA42" s="64">
        <f t="shared" si="1422"/>
        <v>598</v>
      </c>
      <c r="EMB42" s="211">
        <f t="shared" si="1423"/>
        <v>99.666666666666671</v>
      </c>
      <c r="EMC42" s="195">
        <v>0</v>
      </c>
      <c r="EMD42" s="49">
        <v>331</v>
      </c>
      <c r="EME42" s="49">
        <v>0</v>
      </c>
      <c r="EMF42" s="49">
        <v>582</v>
      </c>
      <c r="EMG42" s="49"/>
      <c r="EMH42" s="49">
        <v>0</v>
      </c>
      <c r="EMI42" s="64">
        <f t="shared" si="1424"/>
        <v>913</v>
      </c>
      <c r="EMJ42" s="211">
        <f t="shared" si="1425"/>
        <v>152.16666666666666</v>
      </c>
      <c r="EMK42" s="195">
        <v>1507</v>
      </c>
      <c r="EML42" s="49">
        <v>0</v>
      </c>
      <c r="EMM42" s="49">
        <v>0</v>
      </c>
      <c r="EMN42" s="49">
        <v>0</v>
      </c>
      <c r="EMO42" s="49">
        <v>0</v>
      </c>
      <c r="EMP42" s="49">
        <v>0</v>
      </c>
      <c r="EMQ42" s="64">
        <f t="shared" si="1426"/>
        <v>1507</v>
      </c>
      <c r="EMR42" s="211">
        <f t="shared" si="1427"/>
        <v>251.16666666666666</v>
      </c>
      <c r="EMS42" s="195">
        <v>0</v>
      </c>
      <c r="EMT42" s="49">
        <v>223</v>
      </c>
      <c r="EMU42" s="49">
        <v>0</v>
      </c>
      <c r="EMV42" s="49">
        <v>0</v>
      </c>
      <c r="EMW42" s="49">
        <v>0</v>
      </c>
      <c r="EMX42" s="49">
        <v>0</v>
      </c>
      <c r="EMY42" s="64">
        <f t="shared" si="1428"/>
        <v>223</v>
      </c>
      <c r="EMZ42" s="211">
        <f t="shared" si="1429"/>
        <v>37.166666666666664</v>
      </c>
      <c r="ENA42" s="195">
        <v>0</v>
      </c>
      <c r="ENB42" s="49">
        <v>1072</v>
      </c>
      <c r="ENC42" s="49">
        <v>0</v>
      </c>
      <c r="END42" s="49">
        <v>0</v>
      </c>
      <c r="ENE42" s="49">
        <v>0</v>
      </c>
      <c r="ENF42" s="49">
        <v>0</v>
      </c>
      <c r="ENG42" s="64">
        <f t="shared" si="1430"/>
        <v>1072</v>
      </c>
      <c r="ENH42" s="211">
        <f t="shared" si="1431"/>
        <v>178.66666666666666</v>
      </c>
      <c r="ENI42" s="195">
        <v>0</v>
      </c>
      <c r="ENJ42" s="49"/>
      <c r="ENK42" s="49">
        <v>0</v>
      </c>
      <c r="ENL42" s="49">
        <v>0</v>
      </c>
      <c r="ENM42" s="49">
        <v>829</v>
      </c>
      <c r="ENN42" s="49">
        <v>0</v>
      </c>
      <c r="ENO42" s="64">
        <f t="shared" si="1432"/>
        <v>829</v>
      </c>
      <c r="ENP42" s="211">
        <f t="shared" si="1433"/>
        <v>138.16666666666666</v>
      </c>
      <c r="ENQ42" s="195">
        <v>0</v>
      </c>
      <c r="ENR42" s="49"/>
      <c r="ENS42" s="49">
        <v>0</v>
      </c>
      <c r="ENT42" s="49">
        <v>0</v>
      </c>
      <c r="ENU42" s="49">
        <v>0</v>
      </c>
      <c r="ENV42" s="49">
        <v>0</v>
      </c>
      <c r="ENW42" s="64">
        <f t="shared" si="1434"/>
        <v>0</v>
      </c>
      <c r="ENX42" s="211">
        <f t="shared" si="1435"/>
        <v>0</v>
      </c>
      <c r="ENY42" s="195">
        <v>0</v>
      </c>
      <c r="ENZ42" s="49"/>
      <c r="EOA42" s="49">
        <v>0</v>
      </c>
      <c r="EOB42" s="49">
        <v>874</v>
      </c>
      <c r="EOC42" s="49">
        <v>0</v>
      </c>
      <c r="EOD42" s="49">
        <v>350</v>
      </c>
      <c r="EOE42" s="64">
        <f t="shared" si="1436"/>
        <v>1224</v>
      </c>
      <c r="EOF42" s="211">
        <f t="shared" si="1437"/>
        <v>204</v>
      </c>
      <c r="EOG42" s="1"/>
      <c r="EOH42" s="195"/>
      <c r="EOI42" s="49">
        <v>0</v>
      </c>
      <c r="EOJ42" s="49">
        <v>0</v>
      </c>
      <c r="EOK42" s="49">
        <v>798</v>
      </c>
      <c r="EOL42" s="49">
        <v>0</v>
      </c>
      <c r="EOM42" s="49">
        <v>0</v>
      </c>
      <c r="EON42" s="184">
        <f t="shared" si="1438"/>
        <v>798</v>
      </c>
      <c r="EOO42" s="244">
        <v>0</v>
      </c>
      <c r="EOP42" s="49">
        <v>231</v>
      </c>
      <c r="EOQ42" s="49">
        <v>0</v>
      </c>
      <c r="EOR42" s="49">
        <v>0</v>
      </c>
      <c r="EOS42" s="49">
        <v>0</v>
      </c>
      <c r="EOT42" s="49">
        <v>576</v>
      </c>
      <c r="EOU42" s="64">
        <f t="shared" si="1439"/>
        <v>807</v>
      </c>
      <c r="EOV42" s="211">
        <f t="shared" si="1440"/>
        <v>134.5</v>
      </c>
      <c r="EOW42" s="195">
        <v>0</v>
      </c>
      <c r="EOX42" s="49">
        <v>0</v>
      </c>
      <c r="EOY42" s="49">
        <v>220</v>
      </c>
      <c r="EOZ42" s="49"/>
      <c r="EPA42" s="49">
        <v>0</v>
      </c>
      <c r="EPB42" s="49">
        <v>0</v>
      </c>
      <c r="EPC42" s="64">
        <f t="shared" si="1441"/>
        <v>220</v>
      </c>
      <c r="EPD42" s="211">
        <f t="shared" si="1442"/>
        <v>36.666666666666664</v>
      </c>
      <c r="EPE42" s="195">
        <v>992</v>
      </c>
      <c r="EPF42" s="49">
        <v>0</v>
      </c>
      <c r="EPG42" s="49">
        <v>0</v>
      </c>
      <c r="EPH42" s="49">
        <v>0</v>
      </c>
      <c r="EPI42" s="49">
        <v>827</v>
      </c>
      <c r="EPJ42" s="49">
        <v>0</v>
      </c>
      <c r="EPK42" s="64">
        <f t="shared" si="1443"/>
        <v>1819</v>
      </c>
      <c r="EPL42" s="211">
        <f t="shared" si="1444"/>
        <v>303.16666666666669</v>
      </c>
      <c r="EPM42" s="195">
        <v>0</v>
      </c>
      <c r="EPN42" s="49">
        <v>0</v>
      </c>
      <c r="EPO42" s="49">
        <v>0</v>
      </c>
      <c r="EPP42" s="49">
        <v>229</v>
      </c>
      <c r="EPQ42" s="49">
        <v>0</v>
      </c>
      <c r="EPR42" s="49">
        <v>838</v>
      </c>
      <c r="EPS42" s="64">
        <f t="shared" si="1445"/>
        <v>1067</v>
      </c>
      <c r="EPT42" s="211">
        <f t="shared" si="1446"/>
        <v>177.83333333333334</v>
      </c>
      <c r="EPU42" s="195">
        <v>0</v>
      </c>
      <c r="EPV42" s="49">
        <v>0</v>
      </c>
      <c r="EPW42" s="49">
        <v>417</v>
      </c>
      <c r="EPX42" s="49">
        <v>0</v>
      </c>
      <c r="EPY42" s="49">
        <f>SUMIF(SUMPK!$B:$B,$B:$B,SUMPK!$O:$O)</f>
        <v>0</v>
      </c>
      <c r="EPZ42" s="49">
        <v>0</v>
      </c>
      <c r="EQA42" s="64">
        <f t="shared" si="1447"/>
        <v>417</v>
      </c>
      <c r="EQB42" s="211">
        <f t="shared" si="1448"/>
        <v>69.5</v>
      </c>
      <c r="EQC42" s="195">
        <v>659</v>
      </c>
      <c r="EQD42" s="49">
        <v>0</v>
      </c>
      <c r="EQE42" s="49">
        <v>0</v>
      </c>
      <c r="EQF42" s="49">
        <v>0</v>
      </c>
      <c r="EQG42" s="49">
        <v>0</v>
      </c>
      <c r="EQH42" s="49"/>
      <c r="EQI42" s="64">
        <f t="shared" si="1449"/>
        <v>659</v>
      </c>
      <c r="EQJ42" s="211">
        <f t="shared" si="1450"/>
        <v>109.83333333333333</v>
      </c>
      <c r="EQK42" s="195">
        <v>0</v>
      </c>
      <c r="EQL42" s="49">
        <v>0</v>
      </c>
      <c r="EQM42" s="49">
        <v>0</v>
      </c>
      <c r="EQN42" s="49">
        <v>330</v>
      </c>
      <c r="EQO42" s="49">
        <v>0</v>
      </c>
      <c r="EQP42" s="49">
        <v>0</v>
      </c>
      <c r="EQQ42" s="64">
        <f t="shared" si="1451"/>
        <v>330</v>
      </c>
      <c r="EQR42" s="211">
        <f t="shared" si="1452"/>
        <v>55</v>
      </c>
      <c r="EQS42" s="195">
        <v>597</v>
      </c>
      <c r="EQT42" s="49">
        <v>0</v>
      </c>
      <c r="EQU42" s="49">
        <v>219</v>
      </c>
      <c r="EQV42" s="49">
        <v>0</v>
      </c>
      <c r="EQW42" s="49"/>
      <c r="EQX42" s="49">
        <v>0</v>
      </c>
      <c r="EQY42" s="64">
        <f t="shared" si="1453"/>
        <v>816</v>
      </c>
      <c r="EQZ42" s="211">
        <f t="shared" si="1454"/>
        <v>136</v>
      </c>
      <c r="ERA42" s="195">
        <v>334</v>
      </c>
      <c r="ERB42" s="49">
        <v>0</v>
      </c>
      <c r="ERC42" s="49">
        <v>0</v>
      </c>
      <c r="ERD42" s="49">
        <v>0</v>
      </c>
      <c r="ERE42" s="49">
        <v>0</v>
      </c>
      <c r="ERF42" s="49"/>
      <c r="ERG42" s="64">
        <f t="shared" si="1455"/>
        <v>334</v>
      </c>
      <c r="ERH42" s="211">
        <f t="shared" si="1456"/>
        <v>55.666666666666664</v>
      </c>
      <c r="ERI42" s="195"/>
      <c r="ERJ42" s="49">
        <v>617</v>
      </c>
      <c r="ERK42" s="49">
        <v>0</v>
      </c>
      <c r="ERL42" s="49">
        <v>0</v>
      </c>
      <c r="ERM42" s="49">
        <v>224</v>
      </c>
      <c r="ERN42" s="49">
        <v>0</v>
      </c>
      <c r="ERO42" s="64">
        <f t="shared" si="1457"/>
        <v>841</v>
      </c>
      <c r="ERP42" s="211">
        <f t="shared" si="1458"/>
        <v>140.16666666666666</v>
      </c>
      <c r="ERQ42" s="195"/>
      <c r="ERR42" s="49">
        <v>0</v>
      </c>
      <c r="ERS42" s="49">
        <v>682</v>
      </c>
      <c r="ERT42" s="49">
        <v>0</v>
      </c>
      <c r="ERU42" s="49">
        <v>0</v>
      </c>
      <c r="ERV42" s="49">
        <v>211</v>
      </c>
      <c r="ERW42" s="64">
        <f t="shared" si="1459"/>
        <v>893</v>
      </c>
      <c r="ERX42" s="211">
        <f t="shared" si="1460"/>
        <v>148.83333333333334</v>
      </c>
      <c r="ERY42" s="195">
        <v>0</v>
      </c>
      <c r="ERZ42" s="49">
        <v>0</v>
      </c>
      <c r="ESA42" s="49">
        <v>0</v>
      </c>
      <c r="ESB42" s="49">
        <v>0</v>
      </c>
      <c r="ESC42" s="49">
        <v>428</v>
      </c>
      <c r="ESD42" s="49">
        <v>404</v>
      </c>
      <c r="ESE42" s="64">
        <f t="shared" si="1461"/>
        <v>832</v>
      </c>
      <c r="ESF42" s="211">
        <f t="shared" si="1462"/>
        <v>138.66666666666666</v>
      </c>
      <c r="ESG42" s="195">
        <v>0</v>
      </c>
      <c r="ESH42" s="49">
        <v>0</v>
      </c>
      <c r="ESI42" s="49">
        <v>0</v>
      </c>
      <c r="ESJ42" s="49">
        <v>0</v>
      </c>
      <c r="ESK42" s="49"/>
      <c r="ESL42" s="49">
        <v>0</v>
      </c>
      <c r="ESM42" s="64">
        <f t="shared" si="1463"/>
        <v>0</v>
      </c>
      <c r="ESN42" s="211">
        <f t="shared" si="1464"/>
        <v>0</v>
      </c>
      <c r="ESO42" s="458">
        <v>0</v>
      </c>
      <c r="ESP42" s="83">
        <v>220</v>
      </c>
      <c r="ESQ42" s="83">
        <v>0</v>
      </c>
      <c r="ESR42" s="83">
        <v>0</v>
      </c>
      <c r="ESS42" s="83">
        <v>0</v>
      </c>
      <c r="EST42" s="83"/>
      <c r="ESU42" s="64">
        <f t="shared" si="1465"/>
        <v>220</v>
      </c>
      <c r="ESV42" s="211">
        <f t="shared" si="1466"/>
        <v>36.666666666666664</v>
      </c>
      <c r="ESW42" s="195">
        <v>170</v>
      </c>
      <c r="ESX42" s="49">
        <v>80</v>
      </c>
      <c r="ESY42" s="49">
        <v>0</v>
      </c>
      <c r="ESZ42" s="49">
        <v>0</v>
      </c>
      <c r="ETA42" s="49">
        <v>6</v>
      </c>
      <c r="ETB42" s="49">
        <v>328</v>
      </c>
      <c r="ETC42" s="808">
        <f t="shared" si="1467"/>
        <v>584</v>
      </c>
      <c r="ETD42" s="211">
        <f t="shared" si="1468"/>
        <v>97.333333333333329</v>
      </c>
      <c r="ETE42" s="195">
        <v>0</v>
      </c>
      <c r="ETF42" s="49">
        <v>0</v>
      </c>
      <c r="ETG42" s="49">
        <v>0</v>
      </c>
      <c r="ETH42" s="49">
        <v>0</v>
      </c>
      <c r="ETI42" s="49">
        <v>0</v>
      </c>
      <c r="ETJ42" s="49">
        <v>0</v>
      </c>
      <c r="ETK42" s="808">
        <f t="shared" si="1469"/>
        <v>0</v>
      </c>
      <c r="ETL42" s="211">
        <f t="shared" si="1470"/>
        <v>0</v>
      </c>
      <c r="ETM42" s="814">
        <v>0</v>
      </c>
      <c r="ETN42" s="815">
        <v>480</v>
      </c>
      <c r="ETO42" s="815">
        <v>0</v>
      </c>
      <c r="ETP42" s="815">
        <v>0</v>
      </c>
      <c r="ETQ42" s="815">
        <v>0</v>
      </c>
      <c r="ETR42" s="815">
        <v>0</v>
      </c>
      <c r="ETS42" s="808">
        <f t="shared" si="1471"/>
        <v>480</v>
      </c>
      <c r="ETT42" s="211">
        <f t="shared" si="1472"/>
        <v>80</v>
      </c>
      <c r="ETU42" s="458">
        <v>0</v>
      </c>
      <c r="ETV42" s="83">
        <v>631</v>
      </c>
      <c r="ETW42" s="83">
        <v>0</v>
      </c>
      <c r="ETX42" s="83">
        <v>0</v>
      </c>
      <c r="ETY42" s="83">
        <v>801</v>
      </c>
      <c r="ETZ42" s="83">
        <v>0</v>
      </c>
      <c r="EUA42" s="808">
        <f t="shared" si="1473"/>
        <v>1432</v>
      </c>
      <c r="EUB42" s="211">
        <f t="shared" si="1474"/>
        <v>238.66666666666666</v>
      </c>
      <c r="EUC42" s="458"/>
      <c r="EUD42" s="83">
        <v>0</v>
      </c>
      <c r="EUE42" s="83"/>
      <c r="EUF42" s="83">
        <v>0</v>
      </c>
      <c r="EUG42" s="83">
        <v>639</v>
      </c>
      <c r="EUH42" s="83">
        <v>0</v>
      </c>
      <c r="EUI42" s="808">
        <f t="shared" si="1475"/>
        <v>639</v>
      </c>
      <c r="EUJ42" s="211">
        <f t="shared" si="1476"/>
        <v>106.5</v>
      </c>
      <c r="EUK42" s="195"/>
      <c r="EUL42" s="49">
        <v>0</v>
      </c>
      <c r="EUM42" s="49">
        <v>0</v>
      </c>
      <c r="EUN42" s="49">
        <v>0</v>
      </c>
      <c r="EUO42" s="49">
        <v>0</v>
      </c>
      <c r="EUP42" s="49">
        <v>348</v>
      </c>
      <c r="EUQ42" s="808">
        <f t="shared" si="1477"/>
        <v>348</v>
      </c>
      <c r="EUR42" s="211">
        <f t="shared" si="1478"/>
        <v>58</v>
      </c>
      <c r="EUS42" s="195">
        <v>0</v>
      </c>
      <c r="EUT42" s="49">
        <v>398</v>
      </c>
      <c r="EUU42" s="49">
        <v>0</v>
      </c>
      <c r="EUV42" s="49">
        <v>0</v>
      </c>
      <c r="EUW42" s="49">
        <v>186</v>
      </c>
      <c r="EUX42" s="49">
        <v>411</v>
      </c>
      <c r="EUY42" s="808">
        <f t="shared" si="1479"/>
        <v>995</v>
      </c>
      <c r="EUZ42" s="211">
        <f t="shared" si="1480"/>
        <v>165.83333333333334</v>
      </c>
      <c r="EVA42" s="195">
        <v>0</v>
      </c>
      <c r="EVB42" s="49">
        <v>0</v>
      </c>
      <c r="EVC42" s="49">
        <v>0</v>
      </c>
      <c r="EVD42" s="49"/>
      <c r="EVE42" s="49">
        <v>0</v>
      </c>
      <c r="EVF42" s="49"/>
      <c r="EVG42" s="808">
        <f t="shared" si="1481"/>
        <v>0</v>
      </c>
      <c r="EVH42" s="211">
        <f t="shared" si="1482"/>
        <v>0</v>
      </c>
      <c r="EVI42" s="195">
        <v>0</v>
      </c>
      <c r="EVJ42" s="49">
        <v>213</v>
      </c>
      <c r="EVK42" s="49">
        <f>SUMIF(SUMPK!$B:$B,$B:$B,SUMPK!$O:$O)</f>
        <v>0</v>
      </c>
      <c r="EVL42" s="49"/>
      <c r="EVM42" s="49"/>
      <c r="EVN42" s="49">
        <v>359</v>
      </c>
      <c r="EVO42" s="808">
        <f t="shared" si="1483"/>
        <v>572</v>
      </c>
      <c r="EVP42" s="211">
        <f t="shared" si="1484"/>
        <v>95.333333333333329</v>
      </c>
      <c r="EVQ42" s="195">
        <v>0</v>
      </c>
      <c r="EVR42" s="49">
        <v>0</v>
      </c>
      <c r="EVS42" s="49">
        <v>0</v>
      </c>
      <c r="EVT42" s="49"/>
      <c r="EVU42" s="49">
        <v>0</v>
      </c>
      <c r="EVV42" s="49">
        <v>0</v>
      </c>
      <c r="EVW42" s="808">
        <f t="shared" si="1485"/>
        <v>0</v>
      </c>
      <c r="EVX42" s="211">
        <f t="shared" si="1486"/>
        <v>0</v>
      </c>
      <c r="EVY42" s="195">
        <v>698</v>
      </c>
      <c r="EVZ42" s="49">
        <v>412</v>
      </c>
      <c r="EWA42" s="49">
        <v>0</v>
      </c>
      <c r="EWB42" s="49">
        <v>0</v>
      </c>
      <c r="EWC42" s="49">
        <v>0</v>
      </c>
      <c r="EWD42" s="49"/>
      <c r="EWE42" s="808">
        <f t="shared" si="1487"/>
        <v>1110</v>
      </c>
      <c r="EWF42" s="211">
        <f t="shared" si="1488"/>
        <v>185</v>
      </c>
      <c r="EWG42" s="195">
        <v>300</v>
      </c>
      <c r="EWH42" s="49">
        <v>0</v>
      </c>
      <c r="EWI42" s="49"/>
      <c r="EWJ42" s="49">
        <v>0</v>
      </c>
      <c r="EWK42" s="49">
        <v>0</v>
      </c>
      <c r="EWL42" s="49"/>
      <c r="EWM42" s="808">
        <f t="shared" si="1489"/>
        <v>300</v>
      </c>
      <c r="EWN42" s="211">
        <f t="shared" si="1490"/>
        <v>50</v>
      </c>
      <c r="EWO42" s="195">
        <v>0</v>
      </c>
      <c r="EWP42" s="49"/>
      <c r="EWQ42" s="49">
        <v>470</v>
      </c>
      <c r="EWR42" s="49">
        <v>1238</v>
      </c>
      <c r="EWS42" s="49">
        <v>0</v>
      </c>
      <c r="EWT42" s="49">
        <v>0</v>
      </c>
      <c r="EWU42" s="808">
        <f t="shared" si="1491"/>
        <v>1708</v>
      </c>
      <c r="EWV42" s="211">
        <f t="shared" si="1492"/>
        <v>284.66666666666669</v>
      </c>
      <c r="EWW42" s="195"/>
      <c r="EWX42" s="49"/>
      <c r="EWY42" s="49">
        <v>0</v>
      </c>
      <c r="EWZ42" s="49">
        <v>0</v>
      </c>
      <c r="EXA42" s="49">
        <v>0</v>
      </c>
      <c r="EXB42" s="49"/>
      <c r="EXC42" s="808">
        <f t="shared" si="1493"/>
        <v>0</v>
      </c>
      <c r="EXD42" s="211">
        <f t="shared" si="1494"/>
        <v>0</v>
      </c>
      <c r="EXE42" s="195"/>
      <c r="EXF42" s="49">
        <v>0</v>
      </c>
      <c r="EXG42" s="49">
        <v>0</v>
      </c>
      <c r="EXH42" s="49">
        <v>288</v>
      </c>
      <c r="EXI42" s="49">
        <v>406</v>
      </c>
      <c r="EXJ42" s="49">
        <v>0</v>
      </c>
      <c r="EXK42" s="808">
        <f t="shared" si="1495"/>
        <v>694</v>
      </c>
      <c r="EXL42" s="211">
        <f t="shared" si="1496"/>
        <v>115.66666666666667</v>
      </c>
      <c r="EXM42" s="458">
        <v>151</v>
      </c>
      <c r="EXN42" s="83">
        <v>0</v>
      </c>
      <c r="EXO42" s="83">
        <v>0</v>
      </c>
      <c r="EXP42" s="83">
        <v>1858</v>
      </c>
      <c r="EXQ42" s="83"/>
      <c r="EXR42" s="83">
        <v>0</v>
      </c>
      <c r="EXS42" s="808">
        <f t="shared" si="1497"/>
        <v>2009</v>
      </c>
      <c r="EXT42" s="211">
        <f t="shared" si="1498"/>
        <v>334.83333333333331</v>
      </c>
      <c r="EXU42" s="195">
        <v>0</v>
      </c>
      <c r="EXV42" s="49">
        <v>299</v>
      </c>
      <c r="EXW42" s="49">
        <v>0</v>
      </c>
      <c r="EXX42" s="49">
        <v>998</v>
      </c>
      <c r="EXY42" s="49">
        <v>0</v>
      </c>
      <c r="EXZ42" s="49">
        <v>0</v>
      </c>
      <c r="EYA42" s="808">
        <f t="shared" si="1499"/>
        <v>1297</v>
      </c>
      <c r="EYB42" s="211">
        <f t="shared" si="1500"/>
        <v>216.16666666666666</v>
      </c>
      <c r="EYC42" s="195">
        <v>926</v>
      </c>
      <c r="EYD42" s="49"/>
      <c r="EYE42" s="49">
        <v>0</v>
      </c>
      <c r="EYF42" s="49"/>
      <c r="EYG42" s="49">
        <v>0</v>
      </c>
      <c r="EYH42" s="49">
        <v>821</v>
      </c>
      <c r="EYI42" s="808">
        <f t="shared" si="1501"/>
        <v>1747</v>
      </c>
      <c r="EYJ42" s="211">
        <f t="shared" si="1502"/>
        <v>291.16666666666669</v>
      </c>
      <c r="EYK42" s="195">
        <v>0</v>
      </c>
      <c r="EYL42" s="49">
        <v>0</v>
      </c>
      <c r="EYM42" s="49">
        <v>0</v>
      </c>
      <c r="EYN42" s="49">
        <v>969</v>
      </c>
      <c r="EYO42" s="49">
        <v>420</v>
      </c>
      <c r="EYP42" s="49">
        <v>773</v>
      </c>
      <c r="EYQ42" s="808">
        <f t="shared" si="1503"/>
        <v>2162</v>
      </c>
      <c r="EYR42" s="211">
        <f t="shared" si="1504"/>
        <v>360.33333333333331</v>
      </c>
      <c r="EYS42" s="195">
        <v>203</v>
      </c>
      <c r="EYT42" s="49">
        <v>0</v>
      </c>
      <c r="EYU42" s="49">
        <v>0</v>
      </c>
      <c r="EYV42" s="49">
        <v>0</v>
      </c>
      <c r="EYW42" s="49"/>
      <c r="EYX42" s="49"/>
      <c r="EYY42" s="872">
        <f t="shared" si="1505"/>
        <v>203</v>
      </c>
      <c r="EYZ42" s="873">
        <f t="shared" si="1506"/>
        <v>33.833333333333336</v>
      </c>
      <c r="EZA42" s="195">
        <v>1504</v>
      </c>
      <c r="EZB42" s="49">
        <v>0</v>
      </c>
      <c r="EZC42" s="49">
        <v>0</v>
      </c>
      <c r="EZD42" s="49"/>
      <c r="EZE42" s="49">
        <v>0</v>
      </c>
      <c r="EZF42" s="49">
        <v>0</v>
      </c>
      <c r="EZG42" s="872">
        <f t="shared" si="1507"/>
        <v>1504</v>
      </c>
      <c r="EZH42" s="873">
        <f t="shared" si="1508"/>
        <v>250.66666666666666</v>
      </c>
      <c r="EZI42" s="195">
        <v>1020</v>
      </c>
      <c r="EZJ42" s="49">
        <v>0</v>
      </c>
      <c r="EZK42" s="49"/>
      <c r="EZL42" s="49">
        <v>0</v>
      </c>
      <c r="EZM42" s="49">
        <v>0</v>
      </c>
      <c r="EZN42" s="49">
        <v>498</v>
      </c>
      <c r="EZO42" s="872">
        <f t="shared" si="1509"/>
        <v>1518</v>
      </c>
      <c r="EZP42" s="873">
        <f t="shared" si="1510"/>
        <v>253</v>
      </c>
      <c r="EZQ42" s="458">
        <v>0</v>
      </c>
      <c r="EZR42" s="83"/>
      <c r="EZS42" s="83">
        <v>202</v>
      </c>
      <c r="EZT42" s="83">
        <v>0</v>
      </c>
      <c r="EZU42" s="83">
        <v>0</v>
      </c>
      <c r="EZV42" s="83">
        <v>0</v>
      </c>
      <c r="EZW42" s="872">
        <f t="shared" si="1511"/>
        <v>202</v>
      </c>
      <c r="EZX42" s="873">
        <f t="shared" si="1512"/>
        <v>33.666666666666664</v>
      </c>
      <c r="EZY42" s="195">
        <v>0</v>
      </c>
      <c r="EZZ42" s="49">
        <v>0</v>
      </c>
      <c r="FAA42" s="49">
        <v>0</v>
      </c>
      <c r="FAB42" s="49">
        <v>0</v>
      </c>
      <c r="FAC42" s="49">
        <v>0</v>
      </c>
      <c r="FAD42" s="49"/>
      <c r="FAE42" s="872">
        <f t="shared" si="1513"/>
        <v>0</v>
      </c>
      <c r="FAF42" s="873">
        <f t="shared" si="1514"/>
        <v>0</v>
      </c>
    </row>
    <row r="43" spans="1:4088" s="8" customFormat="1" ht="13.5" thickBot="1" x14ac:dyDescent="0.25">
      <c r="A43" s="21">
        <v>13</v>
      </c>
      <c r="B43" s="297" t="s">
        <v>41</v>
      </c>
      <c r="C43" s="725" t="s">
        <v>42</v>
      </c>
      <c r="D43" s="297">
        <v>25</v>
      </c>
      <c r="E43" s="24"/>
      <c r="F43" s="24">
        <v>982</v>
      </c>
      <c r="G43" s="24"/>
      <c r="H43" s="24"/>
      <c r="I43" s="24"/>
      <c r="J43" s="360">
        <f>SUMIF(SUMPK!$B:$B,$B:$B,SUMPK!$O:$O)</f>
        <v>0</v>
      </c>
      <c r="K43" s="24">
        <f t="shared" si="1228"/>
        <v>0</v>
      </c>
      <c r="L43" s="24">
        <f t="shared" si="1519"/>
        <v>982</v>
      </c>
      <c r="M43" s="15">
        <f t="shared" si="1641"/>
        <v>982</v>
      </c>
      <c r="N43" s="15">
        <v>0</v>
      </c>
      <c r="O43" s="276">
        <f t="shared" si="1231"/>
        <v>0</v>
      </c>
      <c r="P43" s="712">
        <v>0</v>
      </c>
      <c r="Q43" s="276">
        <f t="shared" si="1520"/>
        <v>0</v>
      </c>
      <c r="R43" s="277">
        <f t="shared" si="1521"/>
        <v>15.384615384615385</v>
      </c>
      <c r="S43" s="222">
        <v>400</v>
      </c>
      <c r="T43" s="276">
        <f t="shared" si="1642"/>
        <v>63.83</v>
      </c>
      <c r="U43" s="278"/>
      <c r="V43" s="276">
        <f t="shared" si="1235"/>
        <v>63.83</v>
      </c>
      <c r="W43" s="279">
        <f t="shared" si="1236"/>
        <v>1</v>
      </c>
      <c r="X43" s="278"/>
      <c r="Y43" s="7"/>
      <c r="Z43" s="7"/>
      <c r="AA43" s="7"/>
      <c r="AB43" s="7"/>
      <c r="AC43" s="662">
        <v>16</v>
      </c>
      <c r="AD43" s="649"/>
      <c r="AE43" s="49">
        <v>201</v>
      </c>
      <c r="AF43" s="49"/>
      <c r="AG43" s="49"/>
      <c r="AH43" s="49"/>
      <c r="AI43" s="49"/>
      <c r="AJ43" s="42">
        <f t="shared" si="1906"/>
        <v>201</v>
      </c>
      <c r="AK43" s="43">
        <f t="shared" si="1907"/>
        <v>33.5</v>
      </c>
      <c r="AL43" s="48">
        <v>206</v>
      </c>
      <c r="AM43" s="49"/>
      <c r="AN43" s="49"/>
      <c r="AO43" s="49"/>
      <c r="AP43" s="49">
        <v>429</v>
      </c>
      <c r="AQ43" s="49"/>
      <c r="AR43" s="42">
        <f t="shared" si="1908"/>
        <v>635</v>
      </c>
      <c r="AS43" s="43">
        <f t="shared" si="1909"/>
        <v>105.83333333333333</v>
      </c>
      <c r="AT43" s="48"/>
      <c r="AU43" s="49"/>
      <c r="AV43" s="49">
        <v>98</v>
      </c>
      <c r="AW43" s="49"/>
      <c r="AX43" s="49"/>
      <c r="AY43" s="49"/>
      <c r="AZ43" s="42">
        <f t="shared" si="1910"/>
        <v>98</v>
      </c>
      <c r="BA43" s="43">
        <f t="shared" si="1911"/>
        <v>16.333333333333332</v>
      </c>
      <c r="BB43" s="48"/>
      <c r="BC43" s="49">
        <v>400</v>
      </c>
      <c r="BD43" s="49"/>
      <c r="BE43" s="49"/>
      <c r="BF43" s="49"/>
      <c r="BG43" s="49"/>
      <c r="BH43" s="42">
        <f t="shared" si="1912"/>
        <v>400</v>
      </c>
      <c r="BI43" s="43">
        <f t="shared" si="1913"/>
        <v>66.666666666666671</v>
      </c>
      <c r="BJ43" s="48">
        <v>400</v>
      </c>
      <c r="BK43" s="49"/>
      <c r="BL43" s="49"/>
      <c r="BM43" s="49"/>
      <c r="BN43" s="49"/>
      <c r="BO43" s="49">
        <v>412</v>
      </c>
      <c r="BP43" s="42">
        <f t="shared" si="1914"/>
        <v>812</v>
      </c>
      <c r="BQ43" s="43">
        <f t="shared" si="1915"/>
        <v>135.33333333333334</v>
      </c>
      <c r="BR43" s="48"/>
      <c r="BS43" s="49"/>
      <c r="BT43" s="49"/>
      <c r="BU43" s="49">
        <v>400</v>
      </c>
      <c r="BV43" s="49"/>
      <c r="BW43" s="49"/>
      <c r="BX43" s="42">
        <f t="shared" si="1916"/>
        <v>400</v>
      </c>
      <c r="BY43" s="43">
        <f t="shared" si="1917"/>
        <v>66.666666666666671</v>
      </c>
      <c r="BZ43" s="48"/>
      <c r="CA43" s="49"/>
      <c r="CB43" s="49">
        <v>200</v>
      </c>
      <c r="CC43" s="49"/>
      <c r="CD43" s="49"/>
      <c r="CE43" s="49"/>
      <c r="CF43" s="42">
        <f t="shared" si="1918"/>
        <v>200</v>
      </c>
      <c r="CG43" s="43">
        <f t="shared" si="1919"/>
        <v>33.333333333333336</v>
      </c>
      <c r="CH43" s="48"/>
      <c r="CI43" s="49"/>
      <c r="CJ43" s="49">
        <v>200</v>
      </c>
      <c r="CK43" s="49"/>
      <c r="CL43" s="49"/>
      <c r="CM43" s="49"/>
      <c r="CN43" s="42">
        <f t="shared" si="1920"/>
        <v>200</v>
      </c>
      <c r="CO43" s="43">
        <f t="shared" si="1921"/>
        <v>33.333333333333336</v>
      </c>
      <c r="CP43" s="48"/>
      <c r="CQ43" s="49"/>
      <c r="CR43" s="49">
        <v>400</v>
      </c>
      <c r="CS43" s="49"/>
      <c r="CT43" s="49"/>
      <c r="CU43" s="49"/>
      <c r="CV43" s="42">
        <f t="shared" si="1922"/>
        <v>400</v>
      </c>
      <c r="CW43" s="43">
        <f t="shared" si="1923"/>
        <v>66.666666666666671</v>
      </c>
      <c r="CX43" s="48"/>
      <c r="CY43" s="49"/>
      <c r="CZ43" s="49">
        <v>200</v>
      </c>
      <c r="DA43" s="49"/>
      <c r="DB43" s="49"/>
      <c r="DC43" s="49">
        <v>394</v>
      </c>
      <c r="DD43" s="42">
        <f t="shared" si="1924"/>
        <v>594</v>
      </c>
      <c r="DE43" s="43">
        <f t="shared" si="1925"/>
        <v>99</v>
      </c>
      <c r="DF43" s="48"/>
      <c r="DG43" s="49"/>
      <c r="DH43" s="49"/>
      <c r="DI43" s="49"/>
      <c r="DJ43" s="49"/>
      <c r="DK43" s="49"/>
      <c r="DL43" s="42">
        <f t="shared" si="1926"/>
        <v>0</v>
      </c>
      <c r="DM43" s="43">
        <f t="shared" si="1927"/>
        <v>0</v>
      </c>
      <c r="DN43" s="48"/>
      <c r="DO43" s="49">
        <v>597</v>
      </c>
      <c r="DP43" s="49"/>
      <c r="DQ43" s="49"/>
      <c r="DR43" s="49"/>
      <c r="DS43" s="49"/>
      <c r="DT43" s="42">
        <f t="shared" si="1928"/>
        <v>597</v>
      </c>
      <c r="DU43" s="43">
        <f t="shared" si="1929"/>
        <v>99.5</v>
      </c>
      <c r="DV43" s="48"/>
      <c r="DW43" s="49"/>
      <c r="DX43" s="49"/>
      <c r="DY43" s="49"/>
      <c r="DZ43" s="49"/>
      <c r="EA43" s="49"/>
      <c r="EB43" s="42">
        <f t="shared" si="1930"/>
        <v>0</v>
      </c>
      <c r="EC43" s="43">
        <f t="shared" si="1931"/>
        <v>0</v>
      </c>
      <c r="ED43" s="48"/>
      <c r="EE43" s="49"/>
      <c r="EF43" s="49"/>
      <c r="EG43" s="49">
        <v>400</v>
      </c>
      <c r="EH43" s="49"/>
      <c r="EI43" s="49"/>
      <c r="EJ43" s="42">
        <f t="shared" si="1932"/>
        <v>400</v>
      </c>
      <c r="EK43" s="43">
        <f t="shared" si="1933"/>
        <v>66.666666666666671</v>
      </c>
      <c r="EL43" s="48"/>
      <c r="EM43" s="49"/>
      <c r="EN43" s="49"/>
      <c r="EO43" s="49">
        <v>400</v>
      </c>
      <c r="EP43" s="49"/>
      <c r="EQ43" s="49"/>
      <c r="ER43" s="42">
        <f t="shared" si="1934"/>
        <v>400</v>
      </c>
      <c r="ES43" s="43">
        <f t="shared" si="1935"/>
        <v>66.666666666666671</v>
      </c>
      <c r="ET43" s="48"/>
      <c r="EU43" s="49"/>
      <c r="EV43" s="49"/>
      <c r="EW43" s="49"/>
      <c r="EX43" s="49"/>
      <c r="EY43" s="49">
        <v>398</v>
      </c>
      <c r="EZ43" s="42">
        <f t="shared" si="1936"/>
        <v>398</v>
      </c>
      <c r="FA43" s="43">
        <f t="shared" si="1937"/>
        <v>66.333333333333329</v>
      </c>
      <c r="FB43" s="48"/>
      <c r="FC43" s="49"/>
      <c r="FD43" s="49"/>
      <c r="FE43" s="49"/>
      <c r="FF43" s="49">
        <v>400</v>
      </c>
      <c r="FG43" s="49"/>
      <c r="FH43" s="42">
        <f t="shared" si="1938"/>
        <v>400</v>
      </c>
      <c r="FI43" s="43">
        <f t="shared" si="1939"/>
        <v>66.666666666666671</v>
      </c>
      <c r="FJ43" s="48"/>
      <c r="FK43" s="49"/>
      <c r="FL43" s="49"/>
      <c r="FM43" s="49"/>
      <c r="FN43" s="49"/>
      <c r="FO43" s="49"/>
      <c r="FP43" s="42">
        <f t="shared" si="1940"/>
        <v>0</v>
      </c>
      <c r="FQ43" s="43">
        <f t="shared" si="1941"/>
        <v>0</v>
      </c>
      <c r="FR43" s="48"/>
      <c r="FS43" s="49"/>
      <c r="FT43" s="49">
        <v>400</v>
      </c>
      <c r="FU43" s="49"/>
      <c r="FV43" s="49"/>
      <c r="FW43" s="49"/>
      <c r="FX43" s="42">
        <f t="shared" si="1942"/>
        <v>400</v>
      </c>
      <c r="FY43" s="43">
        <f t="shared" si="1943"/>
        <v>66.666666666666671</v>
      </c>
      <c r="FZ43" s="48"/>
      <c r="GA43" s="49"/>
      <c r="GB43" s="49"/>
      <c r="GC43" s="49"/>
      <c r="GD43" s="49"/>
      <c r="GE43" s="49"/>
      <c r="GF43" s="42">
        <f t="shared" si="1944"/>
        <v>0</v>
      </c>
      <c r="GG43" s="43">
        <f t="shared" si="1945"/>
        <v>0</v>
      </c>
      <c r="GH43" s="48">
        <v>399</v>
      </c>
      <c r="GI43" s="49"/>
      <c r="GJ43" s="49"/>
      <c r="GK43" s="49"/>
      <c r="GL43" s="49"/>
      <c r="GM43" s="49"/>
      <c r="GN43" s="42">
        <f t="shared" si="1946"/>
        <v>399</v>
      </c>
      <c r="GO43" s="43">
        <f t="shared" si="1947"/>
        <v>66.5</v>
      </c>
      <c r="GP43" s="48"/>
      <c r="GQ43" s="49"/>
      <c r="GR43" s="49">
        <v>400</v>
      </c>
      <c r="GS43" s="49"/>
      <c r="GT43" s="49"/>
      <c r="GU43" s="49"/>
      <c r="GV43" s="42">
        <f t="shared" si="1948"/>
        <v>400</v>
      </c>
      <c r="GW43" s="43">
        <f t="shared" si="1949"/>
        <v>66.666666666666671</v>
      </c>
      <c r="GX43" s="48"/>
      <c r="GY43" s="49"/>
      <c r="GZ43" s="49">
        <v>200</v>
      </c>
      <c r="HA43" s="49"/>
      <c r="HB43" s="49"/>
      <c r="HC43" s="49"/>
      <c r="HD43" s="42">
        <f t="shared" si="1950"/>
        <v>200</v>
      </c>
      <c r="HE43" s="43">
        <f t="shared" si="1951"/>
        <v>33.333333333333336</v>
      </c>
      <c r="HF43" s="48"/>
      <c r="HG43" s="49"/>
      <c r="HH43" s="49"/>
      <c r="HI43" s="49"/>
      <c r="HJ43" s="49"/>
      <c r="HK43" s="49"/>
      <c r="HL43" s="42">
        <f t="shared" si="1952"/>
        <v>0</v>
      </c>
      <c r="HM43" s="43">
        <f t="shared" si="1953"/>
        <v>0</v>
      </c>
      <c r="HN43" s="82">
        <v>189</v>
      </c>
      <c r="HO43" s="83"/>
      <c r="HP43" s="83"/>
      <c r="HQ43" s="83"/>
      <c r="HR43" s="83">
        <v>200</v>
      </c>
      <c r="HS43" s="83"/>
      <c r="HT43" s="42">
        <f t="shared" si="1954"/>
        <v>389</v>
      </c>
      <c r="HU43" s="43">
        <f t="shared" si="1955"/>
        <v>64.833333333333329</v>
      </c>
      <c r="HV43" s="48"/>
      <c r="HW43" s="49"/>
      <c r="HX43" s="49">
        <v>82</v>
      </c>
      <c r="HY43" s="49"/>
      <c r="HZ43" s="49"/>
      <c r="IA43" s="49"/>
      <c r="IB43" s="42">
        <f t="shared" si="1956"/>
        <v>82</v>
      </c>
      <c r="IC43" s="43">
        <f t="shared" si="1957"/>
        <v>13.666666666666666</v>
      </c>
      <c r="ID43" s="48">
        <v>195</v>
      </c>
      <c r="IE43" s="49"/>
      <c r="IF43" s="49"/>
      <c r="IG43" s="49">
        <v>200</v>
      </c>
      <c r="IH43" s="49"/>
      <c r="II43" s="49"/>
      <c r="IJ43" s="42">
        <f t="shared" si="1958"/>
        <v>395</v>
      </c>
      <c r="IK43" s="43">
        <f t="shared" si="1959"/>
        <v>65.833333333333329</v>
      </c>
      <c r="IL43" s="48"/>
      <c r="IM43" s="49"/>
      <c r="IN43" s="49"/>
      <c r="IO43" s="49"/>
      <c r="IP43" s="49"/>
      <c r="IQ43" s="49"/>
      <c r="IR43" s="67">
        <f t="shared" si="1960"/>
        <v>0</v>
      </c>
      <c r="IS43" s="68">
        <f t="shared" si="1961"/>
        <v>0</v>
      </c>
      <c r="IT43" s="48"/>
      <c r="IU43" s="49"/>
      <c r="IV43" s="49"/>
      <c r="IW43" s="49"/>
      <c r="IX43" s="49"/>
      <c r="IY43" s="49"/>
      <c r="IZ43" s="67">
        <f t="shared" si="1962"/>
        <v>0</v>
      </c>
      <c r="JA43" s="68">
        <f t="shared" si="1963"/>
        <v>0</v>
      </c>
      <c r="JB43" s="48"/>
      <c r="JC43" s="49"/>
      <c r="JD43" s="49"/>
      <c r="JE43" s="49">
        <v>400</v>
      </c>
      <c r="JF43" s="49"/>
      <c r="JG43" s="49"/>
      <c r="JH43" s="67">
        <f t="shared" si="1964"/>
        <v>400</v>
      </c>
      <c r="JI43" s="68">
        <f t="shared" si="1965"/>
        <v>66.666666666666671</v>
      </c>
      <c r="JJ43" s="48">
        <v>89</v>
      </c>
      <c r="JK43" s="49"/>
      <c r="JL43" s="49">
        <v>329</v>
      </c>
      <c r="JM43" s="49"/>
      <c r="JN43" s="49"/>
      <c r="JO43" s="49"/>
      <c r="JP43" s="42">
        <f t="shared" si="1966"/>
        <v>418</v>
      </c>
      <c r="JQ43" s="43">
        <f t="shared" si="1967"/>
        <v>69.666666666666671</v>
      </c>
      <c r="JR43" s="48">
        <v>83</v>
      </c>
      <c r="JS43" s="49"/>
      <c r="JT43" s="49"/>
      <c r="JU43" s="49"/>
      <c r="JV43" s="49"/>
      <c r="JW43" s="49"/>
      <c r="JX43" s="42">
        <f t="shared" si="1968"/>
        <v>83</v>
      </c>
      <c r="JY43" s="43">
        <f t="shared" si="1969"/>
        <v>13.833333333333334</v>
      </c>
      <c r="JZ43" s="48">
        <v>300</v>
      </c>
      <c r="KA43" s="49"/>
      <c r="KB43" s="49"/>
      <c r="KC43" s="49"/>
      <c r="KD43" s="49"/>
      <c r="KE43" s="49">
        <v>196</v>
      </c>
      <c r="KF43" s="42">
        <f t="shared" si="1970"/>
        <v>496</v>
      </c>
      <c r="KG43" s="43">
        <f t="shared" si="1971"/>
        <v>82.666666666666671</v>
      </c>
      <c r="KH43" s="48"/>
      <c r="KI43" s="49"/>
      <c r="KJ43" s="49"/>
      <c r="KK43" s="49"/>
      <c r="KL43" s="49"/>
      <c r="KM43" s="49">
        <v>204</v>
      </c>
      <c r="KN43" s="67">
        <f t="shared" si="1972"/>
        <v>204</v>
      </c>
      <c r="KO43" s="68">
        <f t="shared" si="1973"/>
        <v>34</v>
      </c>
      <c r="KP43" s="48"/>
      <c r="KQ43" s="49"/>
      <c r="KR43" s="49"/>
      <c r="KS43" s="49"/>
      <c r="KT43" s="49"/>
      <c r="KU43" s="49">
        <v>300</v>
      </c>
      <c r="KV43" s="67">
        <f t="shared" si="1974"/>
        <v>300</v>
      </c>
      <c r="KW43" s="68">
        <f t="shared" si="1975"/>
        <v>50</v>
      </c>
      <c r="KX43" s="48"/>
      <c r="KY43" s="49"/>
      <c r="KZ43" s="49"/>
      <c r="LA43" s="49"/>
      <c r="LB43" s="49"/>
      <c r="LC43" s="49"/>
      <c r="LD43" s="67">
        <f t="shared" si="1976"/>
        <v>0</v>
      </c>
      <c r="LE43" s="68">
        <f t="shared" si="1977"/>
        <v>0</v>
      </c>
      <c r="LF43" s="48">
        <v>300</v>
      </c>
      <c r="LG43" s="49"/>
      <c r="LH43" s="49"/>
      <c r="LI43" s="49"/>
      <c r="LJ43" s="49"/>
      <c r="LK43" s="49"/>
      <c r="LL43" s="67">
        <f t="shared" si="1978"/>
        <v>300</v>
      </c>
      <c r="LM43" s="68">
        <f t="shared" si="1979"/>
        <v>50</v>
      </c>
      <c r="LN43" s="48"/>
      <c r="LO43" s="49">
        <v>186</v>
      </c>
      <c r="LP43" s="49"/>
      <c r="LQ43" s="49"/>
      <c r="LR43" s="49"/>
      <c r="LS43" s="49"/>
      <c r="LT43" s="67">
        <f t="shared" si="1980"/>
        <v>186</v>
      </c>
      <c r="LU43" s="68">
        <f t="shared" si="1981"/>
        <v>31</v>
      </c>
      <c r="LV43" s="48"/>
      <c r="LW43" s="49"/>
      <c r="LX43" s="49">
        <v>200</v>
      </c>
      <c r="LY43" s="49"/>
      <c r="LZ43" s="49"/>
      <c r="MA43" s="49"/>
      <c r="MB43" s="67">
        <f t="shared" si="1982"/>
        <v>200</v>
      </c>
      <c r="MC43" s="68">
        <f t="shared" si="1983"/>
        <v>33.333333333333336</v>
      </c>
      <c r="MD43" s="48"/>
      <c r="ME43" s="49"/>
      <c r="MF43" s="49">
        <v>99</v>
      </c>
      <c r="MG43" s="49"/>
      <c r="MH43" s="49"/>
      <c r="MI43" s="49"/>
      <c r="MJ43" s="67">
        <f t="shared" si="1984"/>
        <v>99</v>
      </c>
      <c r="MK43" s="68">
        <f t="shared" si="1985"/>
        <v>16.5</v>
      </c>
      <c r="ML43" s="48"/>
      <c r="MM43" s="49"/>
      <c r="MN43" s="49"/>
      <c r="MO43" s="49"/>
      <c r="MP43" s="49"/>
      <c r="MQ43" s="49">
        <v>200</v>
      </c>
      <c r="MR43" s="67">
        <f t="shared" si="1986"/>
        <v>200</v>
      </c>
      <c r="MS43" s="68">
        <f t="shared" si="1987"/>
        <v>33.333333333333336</v>
      </c>
      <c r="MT43" s="48"/>
      <c r="MU43" s="49"/>
      <c r="MV43" s="49"/>
      <c r="MW43" s="49"/>
      <c r="MX43" s="49"/>
      <c r="MY43" s="49"/>
      <c r="MZ43" s="67">
        <f t="shared" si="1988"/>
        <v>0</v>
      </c>
      <c r="NA43" s="68">
        <f t="shared" si="1989"/>
        <v>0</v>
      </c>
      <c r="NB43" s="48"/>
      <c r="NC43" s="49">
        <v>262</v>
      </c>
      <c r="ND43" s="49"/>
      <c r="NE43" s="49"/>
      <c r="NF43" s="49"/>
      <c r="NG43" s="49"/>
      <c r="NH43" s="67">
        <f t="shared" si="1990"/>
        <v>262</v>
      </c>
      <c r="NI43" s="68">
        <f t="shared" si="1991"/>
        <v>43.666666666666664</v>
      </c>
      <c r="NJ43" s="48"/>
      <c r="NK43" s="49"/>
      <c r="NL43" s="49"/>
      <c r="NM43" s="49"/>
      <c r="NN43" s="49"/>
      <c r="NO43" s="49"/>
      <c r="NP43" s="67">
        <f t="shared" si="1992"/>
        <v>0</v>
      </c>
      <c r="NQ43" s="68">
        <f t="shared" si="1993"/>
        <v>0</v>
      </c>
      <c r="NR43" s="48"/>
      <c r="NS43" s="49"/>
      <c r="NT43" s="49"/>
      <c r="NU43" s="49"/>
      <c r="NV43" s="49"/>
      <c r="NW43" s="49"/>
      <c r="NX43" s="67">
        <f t="shared" si="1994"/>
        <v>0</v>
      </c>
      <c r="NY43" s="68">
        <f t="shared" si="1995"/>
        <v>0</v>
      </c>
      <c r="NZ43" s="48"/>
      <c r="OA43" s="49">
        <v>300</v>
      </c>
      <c r="OB43" s="49">
        <v>300</v>
      </c>
      <c r="OC43" s="49"/>
      <c r="OD43" s="49"/>
      <c r="OE43" s="49"/>
      <c r="OF43" s="67">
        <f t="shared" si="1996"/>
        <v>600</v>
      </c>
      <c r="OG43" s="68">
        <f t="shared" si="1997"/>
        <v>100</v>
      </c>
      <c r="OH43" s="48"/>
      <c r="OI43" s="49"/>
      <c r="OJ43" s="49"/>
      <c r="OK43" s="49"/>
      <c r="OL43" s="49">
        <v>196</v>
      </c>
      <c r="OM43" s="49"/>
      <c r="ON43" s="67">
        <f t="shared" si="1998"/>
        <v>196</v>
      </c>
      <c r="OO43" s="68">
        <f t="shared" si="1999"/>
        <v>32.666666666666664</v>
      </c>
      <c r="OP43" s="48"/>
      <c r="OQ43" s="49"/>
      <c r="OR43" s="49"/>
      <c r="OS43" s="49"/>
      <c r="OT43" s="49"/>
      <c r="OU43" s="49"/>
      <c r="OV43" s="67">
        <f t="shared" si="2000"/>
        <v>0</v>
      </c>
      <c r="OW43" s="68">
        <f t="shared" si="2001"/>
        <v>0</v>
      </c>
      <c r="OX43" s="48"/>
      <c r="OY43" s="49"/>
      <c r="OZ43" s="49"/>
      <c r="PA43" s="49"/>
      <c r="PB43" s="49"/>
      <c r="PC43" s="49"/>
      <c r="PD43" s="67">
        <f t="shared" si="2002"/>
        <v>0</v>
      </c>
      <c r="PE43" s="68">
        <f t="shared" si="2003"/>
        <v>0</v>
      </c>
      <c r="PF43" s="48">
        <v>200</v>
      </c>
      <c r="PG43" s="49"/>
      <c r="PH43" s="49"/>
      <c r="PI43" s="49"/>
      <c r="PJ43" s="49"/>
      <c r="PK43" s="49"/>
      <c r="PL43" s="67">
        <f t="shared" si="2004"/>
        <v>200</v>
      </c>
      <c r="PM43" s="68">
        <f t="shared" si="2005"/>
        <v>33.333333333333336</v>
      </c>
      <c r="PN43" s="48">
        <v>254</v>
      </c>
      <c r="PO43" s="49"/>
      <c r="PP43" s="49"/>
      <c r="PQ43" s="49"/>
      <c r="PR43" s="49"/>
      <c r="PS43" s="49"/>
      <c r="PT43" s="67">
        <f t="shared" si="2006"/>
        <v>254</v>
      </c>
      <c r="PU43" s="68">
        <f t="shared" si="2007"/>
        <v>42.333333333333336</v>
      </c>
      <c r="PV43" s="106"/>
      <c r="PW43" s="107">
        <v>200</v>
      </c>
      <c r="PX43" s="107"/>
      <c r="PY43" s="107"/>
      <c r="PZ43" s="107"/>
      <c r="QA43" s="107"/>
      <c r="QB43" s="104">
        <f t="shared" si="2008"/>
        <v>200</v>
      </c>
      <c r="QC43" s="105">
        <f t="shared" si="2009"/>
        <v>33.333333333333336</v>
      </c>
      <c r="QD43" s="106"/>
      <c r="QE43" s="107"/>
      <c r="QF43" s="107"/>
      <c r="QG43" s="107"/>
      <c r="QH43" s="107"/>
      <c r="QI43" s="107"/>
      <c r="QJ43" s="104">
        <f t="shared" si="2010"/>
        <v>0</v>
      </c>
      <c r="QK43" s="105">
        <f t="shared" si="2011"/>
        <v>0</v>
      </c>
      <c r="QL43" s="106"/>
      <c r="QM43" s="107"/>
      <c r="QN43" s="107">
        <v>96</v>
      </c>
      <c r="QO43" s="107"/>
      <c r="QP43" s="107"/>
      <c r="QQ43" s="107"/>
      <c r="QR43" s="104">
        <f t="shared" si="2012"/>
        <v>96</v>
      </c>
      <c r="QS43" s="105">
        <f t="shared" si="2013"/>
        <v>16</v>
      </c>
      <c r="QT43" s="106"/>
      <c r="QU43" s="107"/>
      <c r="QV43" s="107"/>
      <c r="QW43" s="107"/>
      <c r="QX43" s="107"/>
      <c r="QY43" s="107">
        <v>200</v>
      </c>
      <c r="QZ43" s="104">
        <f t="shared" si="2014"/>
        <v>200</v>
      </c>
      <c r="RA43" s="105">
        <f t="shared" si="2015"/>
        <v>33.333333333333336</v>
      </c>
      <c r="RB43" s="106"/>
      <c r="RC43" s="107"/>
      <c r="RD43" s="107"/>
      <c r="RE43" s="107"/>
      <c r="RF43" s="107"/>
      <c r="RG43" s="107">
        <v>206</v>
      </c>
      <c r="RH43" s="104">
        <f t="shared" si="2016"/>
        <v>206</v>
      </c>
      <c r="RI43" s="105">
        <f t="shared" si="2017"/>
        <v>34.333333333333336</v>
      </c>
      <c r="RJ43" s="106"/>
      <c r="RK43" s="107"/>
      <c r="RL43" s="107"/>
      <c r="RM43" s="107"/>
      <c r="RN43" s="107"/>
      <c r="RO43" s="107"/>
      <c r="RP43" s="104">
        <f t="shared" si="2018"/>
        <v>0</v>
      </c>
      <c r="RQ43" s="105">
        <f t="shared" si="2019"/>
        <v>0</v>
      </c>
      <c r="RR43" s="106"/>
      <c r="RS43" s="107"/>
      <c r="RT43" s="107"/>
      <c r="RU43" s="107"/>
      <c r="RV43" s="107"/>
      <c r="RW43" s="107"/>
      <c r="RX43" s="104">
        <f t="shared" si="2020"/>
        <v>0</v>
      </c>
      <c r="RY43" s="105">
        <f t="shared" si="2021"/>
        <v>0</v>
      </c>
      <c r="RZ43" s="106">
        <v>102</v>
      </c>
      <c r="SA43" s="107"/>
      <c r="SB43" s="107"/>
      <c r="SC43" s="107"/>
      <c r="SD43" s="107"/>
      <c r="SE43" s="107"/>
      <c r="SF43" s="104">
        <f t="shared" si="2022"/>
        <v>102</v>
      </c>
      <c r="SG43" s="105">
        <f t="shared" si="2023"/>
        <v>17</v>
      </c>
      <c r="SH43" s="106"/>
      <c r="SI43" s="107">
        <v>198</v>
      </c>
      <c r="SJ43" s="107"/>
      <c r="SK43" s="107"/>
      <c r="SL43" s="107"/>
      <c r="SM43" s="107"/>
      <c r="SN43" s="104">
        <f t="shared" si="2024"/>
        <v>198</v>
      </c>
      <c r="SO43" s="105">
        <f t="shared" si="2025"/>
        <v>33</v>
      </c>
      <c r="SP43" s="106"/>
      <c r="SQ43" s="107"/>
      <c r="SR43" s="107">
        <v>102</v>
      </c>
      <c r="SS43" s="107"/>
      <c r="ST43" s="107"/>
      <c r="SU43" s="107"/>
      <c r="SV43" s="104">
        <f t="shared" si="2026"/>
        <v>102</v>
      </c>
      <c r="SW43" s="105">
        <f t="shared" si="2027"/>
        <v>17</v>
      </c>
      <c r="SX43" s="106"/>
      <c r="SY43" s="107"/>
      <c r="SZ43" s="107"/>
      <c r="TA43" s="107"/>
      <c r="TB43" s="107">
        <v>204</v>
      </c>
      <c r="TC43" s="107"/>
      <c r="TD43" s="104">
        <f t="shared" si="2028"/>
        <v>204</v>
      </c>
      <c r="TE43" s="105">
        <f t="shared" si="2029"/>
        <v>34</v>
      </c>
      <c r="TF43" s="106"/>
      <c r="TG43" s="107"/>
      <c r="TH43" s="107"/>
      <c r="TI43" s="107"/>
      <c r="TJ43" s="107"/>
      <c r="TK43" s="107"/>
      <c r="TL43" s="104">
        <f t="shared" si="2030"/>
        <v>0</v>
      </c>
      <c r="TM43" s="105">
        <f t="shared" si="2031"/>
        <v>0</v>
      </c>
      <c r="TN43" s="130"/>
      <c r="TO43" s="107">
        <v>201</v>
      </c>
      <c r="TP43" s="107"/>
      <c r="TQ43" s="107"/>
      <c r="TR43" s="107"/>
      <c r="TS43" s="107"/>
      <c r="TT43" s="104">
        <f t="shared" si="2032"/>
        <v>201</v>
      </c>
      <c r="TU43" s="105">
        <f t="shared" si="2033"/>
        <v>33.5</v>
      </c>
      <c r="TV43" s="106"/>
      <c r="TW43" s="107"/>
      <c r="TX43" s="107">
        <v>211</v>
      </c>
      <c r="TY43" s="107"/>
      <c r="TZ43" s="107"/>
      <c r="UA43" s="107"/>
      <c r="UB43" s="104">
        <f t="shared" si="2034"/>
        <v>211</v>
      </c>
      <c r="UC43" s="105">
        <f t="shared" si="2035"/>
        <v>35.166666666666664</v>
      </c>
      <c r="UD43" s="106"/>
      <c r="UE43" s="107"/>
      <c r="UF43" s="107"/>
      <c r="UG43" s="107"/>
      <c r="UH43" s="107"/>
      <c r="UI43" s="107"/>
      <c r="UJ43" s="104">
        <f t="shared" si="2036"/>
        <v>0</v>
      </c>
      <c r="UK43" s="105">
        <f t="shared" si="2037"/>
        <v>0</v>
      </c>
      <c r="UL43" s="106"/>
      <c r="UM43" s="107"/>
      <c r="UN43" s="107"/>
      <c r="UO43" s="107"/>
      <c r="UP43" s="107"/>
      <c r="UQ43" s="107"/>
      <c r="UR43" s="107"/>
      <c r="US43" s="104">
        <f t="shared" si="1593"/>
        <v>0</v>
      </c>
      <c r="UT43" s="105">
        <f t="shared" si="2038"/>
        <v>0</v>
      </c>
      <c r="UU43" s="106"/>
      <c r="UV43" s="107"/>
      <c r="UW43" s="107">
        <v>200</v>
      </c>
      <c r="UX43" s="107"/>
      <c r="UY43" s="107"/>
      <c r="UZ43" s="107"/>
      <c r="VA43" s="104">
        <f t="shared" si="2039"/>
        <v>200</v>
      </c>
      <c r="VB43" s="105">
        <f t="shared" si="2040"/>
        <v>33.333333333333336</v>
      </c>
      <c r="VC43" s="106"/>
      <c r="VD43" s="107"/>
      <c r="VE43" s="107"/>
      <c r="VF43" s="107"/>
      <c r="VG43" s="107"/>
      <c r="VH43" s="107"/>
      <c r="VI43" s="104">
        <f t="shared" si="2041"/>
        <v>0</v>
      </c>
      <c r="VJ43" s="105">
        <f t="shared" si="2042"/>
        <v>0</v>
      </c>
      <c r="VK43" s="48"/>
      <c r="VL43" s="49"/>
      <c r="VM43" s="49"/>
      <c r="VN43" s="49">
        <v>225</v>
      </c>
      <c r="VO43" s="49"/>
      <c r="VP43" s="49"/>
      <c r="VQ43" s="67">
        <f t="shared" si="2043"/>
        <v>225</v>
      </c>
      <c r="VR43" s="68">
        <f t="shared" si="2044"/>
        <v>37.5</v>
      </c>
      <c r="VS43" s="106"/>
      <c r="VT43" s="107"/>
      <c r="VU43" s="107"/>
      <c r="VV43" s="107"/>
      <c r="VW43" s="107"/>
      <c r="VX43" s="107"/>
      <c r="VY43" s="104">
        <f t="shared" si="2045"/>
        <v>0</v>
      </c>
      <c r="VZ43" s="105">
        <f t="shared" si="2046"/>
        <v>0</v>
      </c>
      <c r="WA43" s="63"/>
      <c r="WB43" s="64"/>
      <c r="WC43" s="64"/>
      <c r="WD43" s="64"/>
      <c r="WE43" s="64"/>
      <c r="WF43" s="64"/>
      <c r="WG43" s="67">
        <f t="shared" si="2047"/>
        <v>0</v>
      </c>
      <c r="WH43" s="68">
        <f t="shared" si="2048"/>
        <v>0</v>
      </c>
      <c r="WI43" s="106">
        <v>201</v>
      </c>
      <c r="WJ43" s="107"/>
      <c r="WK43" s="107"/>
      <c r="WL43" s="107"/>
      <c r="WM43" s="107"/>
      <c r="WN43" s="107"/>
      <c r="WO43" s="104">
        <f t="shared" si="2049"/>
        <v>201</v>
      </c>
      <c r="WP43" s="105">
        <f t="shared" si="2050"/>
        <v>33.5</v>
      </c>
      <c r="WQ43" s="48"/>
      <c r="WR43" s="49"/>
      <c r="WS43" s="49">
        <v>225</v>
      </c>
      <c r="WT43" s="49"/>
      <c r="WU43" s="49"/>
      <c r="WV43" s="49"/>
      <c r="WW43" s="49"/>
      <c r="WX43" s="67">
        <f t="shared" si="2051"/>
        <v>225</v>
      </c>
      <c r="WY43" s="68">
        <f t="shared" si="2052"/>
        <v>37.5</v>
      </c>
      <c r="WZ43" s="48"/>
      <c r="XA43" s="49"/>
      <c r="XB43" s="49"/>
      <c r="XC43" s="49"/>
      <c r="XD43" s="49"/>
      <c r="XE43" s="49"/>
      <c r="XF43" s="49">
        <v>268</v>
      </c>
      <c r="XG43" s="67">
        <f t="shared" si="2053"/>
        <v>268</v>
      </c>
      <c r="XH43" s="68">
        <f t="shared" si="2054"/>
        <v>44.666666666666664</v>
      </c>
      <c r="XI43" s="48"/>
      <c r="XJ43" s="49"/>
      <c r="XK43" s="49"/>
      <c r="XL43" s="49"/>
      <c r="XM43" s="49">
        <v>201</v>
      </c>
      <c r="XN43" s="49"/>
      <c r="XO43" s="49"/>
      <c r="XP43" s="67">
        <f t="shared" si="2055"/>
        <v>201</v>
      </c>
      <c r="XQ43" s="68">
        <f t="shared" si="2056"/>
        <v>33.5</v>
      </c>
      <c r="XR43" s="48"/>
      <c r="XS43" s="49"/>
      <c r="XT43" s="49"/>
      <c r="XU43" s="49"/>
      <c r="XV43" s="49"/>
      <c r="XW43" s="49">
        <v>200</v>
      </c>
      <c r="XX43" s="49"/>
      <c r="XY43" s="67">
        <f t="shared" si="2057"/>
        <v>200</v>
      </c>
      <c r="XZ43" s="68">
        <f t="shared" si="2058"/>
        <v>33.333333333333336</v>
      </c>
      <c r="YA43" s="48"/>
      <c r="YB43" s="49"/>
      <c r="YC43" s="49"/>
      <c r="YD43" s="49">
        <v>167</v>
      </c>
      <c r="YE43" s="49"/>
      <c r="YF43" s="49"/>
      <c r="YG43" s="49"/>
      <c r="YH43" s="67">
        <f t="shared" si="2059"/>
        <v>167</v>
      </c>
      <c r="YI43" s="68">
        <f t="shared" si="2060"/>
        <v>27.833333333333332</v>
      </c>
      <c r="YJ43" s="48"/>
      <c r="YK43" s="49"/>
      <c r="YL43" s="49"/>
      <c r="YM43" s="49"/>
      <c r="YN43" s="49"/>
      <c r="YO43" s="49"/>
      <c r="YP43" s="49">
        <v>208</v>
      </c>
      <c r="YQ43" s="67">
        <f t="shared" si="2061"/>
        <v>208</v>
      </c>
      <c r="YR43" s="68">
        <f t="shared" si="2062"/>
        <v>34.666666666666664</v>
      </c>
      <c r="YS43" s="48"/>
      <c r="YT43" s="49"/>
      <c r="YU43" s="49"/>
      <c r="YV43" s="49"/>
      <c r="YW43" s="49">
        <v>300</v>
      </c>
      <c r="YX43" s="49"/>
      <c r="YY43" s="67">
        <f t="shared" si="2063"/>
        <v>300</v>
      </c>
      <c r="YZ43" s="68">
        <f t="shared" si="2064"/>
        <v>50</v>
      </c>
      <c r="ZA43" s="48"/>
      <c r="ZB43" s="49"/>
      <c r="ZC43" s="49"/>
      <c r="ZD43" s="49"/>
      <c r="ZE43" s="49"/>
      <c r="ZF43" s="49"/>
      <c r="ZG43" s="67">
        <f t="shared" si="2065"/>
        <v>0</v>
      </c>
      <c r="ZH43" s="68">
        <f t="shared" si="2066"/>
        <v>0</v>
      </c>
      <c r="ZI43" s="48"/>
      <c r="ZJ43" s="49"/>
      <c r="ZK43" s="49"/>
      <c r="ZL43" s="49"/>
      <c r="ZM43" s="49"/>
      <c r="ZN43" s="24"/>
      <c r="ZO43" s="67">
        <f t="shared" si="2067"/>
        <v>0</v>
      </c>
      <c r="ZP43" s="68">
        <f t="shared" si="2068"/>
        <v>0</v>
      </c>
      <c r="ZQ43" s="48"/>
      <c r="ZR43" s="49"/>
      <c r="ZS43" s="49">
        <v>200</v>
      </c>
      <c r="ZT43" s="49"/>
      <c r="ZU43" s="49"/>
      <c r="ZV43" s="49"/>
      <c r="ZW43" s="49"/>
      <c r="ZX43" s="67">
        <f t="shared" si="2069"/>
        <v>200</v>
      </c>
      <c r="ZY43" s="70">
        <f t="shared" si="2070"/>
        <v>33.333333333333336</v>
      </c>
      <c r="ZZ43" s="48"/>
      <c r="AAA43" s="49"/>
      <c r="AAB43" s="49">
        <v>200</v>
      </c>
      <c r="AAC43" s="49"/>
      <c r="AAD43" s="49"/>
      <c r="AAE43" s="49"/>
      <c r="AAF43" s="49"/>
      <c r="AAG43" s="67">
        <f t="shared" si="2071"/>
        <v>200</v>
      </c>
      <c r="AAH43" s="68">
        <f t="shared" si="2072"/>
        <v>33.333333333333336</v>
      </c>
      <c r="AAI43" s="48"/>
      <c r="AAJ43" s="49">
        <v>200</v>
      </c>
      <c r="AAK43" s="49"/>
      <c r="AAL43" s="49"/>
      <c r="AAM43" s="49"/>
      <c r="AAN43" s="49"/>
      <c r="AAO43" s="67">
        <f t="shared" si="2073"/>
        <v>200</v>
      </c>
      <c r="AAP43" s="68">
        <f t="shared" si="2074"/>
        <v>33.333333333333336</v>
      </c>
      <c r="AAQ43" s="48"/>
      <c r="AAR43" s="49"/>
      <c r="AAS43" s="49"/>
      <c r="AAT43" s="49"/>
      <c r="AAU43" s="49"/>
      <c r="AAV43" s="49">
        <v>200</v>
      </c>
      <c r="AAW43" s="67">
        <f t="shared" si="2075"/>
        <v>200</v>
      </c>
      <c r="AAX43" s="68">
        <f t="shared" si="2076"/>
        <v>33.333333333333336</v>
      </c>
      <c r="AAY43" s="48"/>
      <c r="AAZ43" s="49"/>
      <c r="ABA43" s="49"/>
      <c r="ABB43" s="49"/>
      <c r="ABC43" s="49">
        <v>200</v>
      </c>
      <c r="ABD43" s="49"/>
      <c r="ABE43" s="67">
        <f t="shared" si="2077"/>
        <v>200</v>
      </c>
      <c r="ABF43" s="68">
        <f t="shared" si="2078"/>
        <v>33.333333333333336</v>
      </c>
      <c r="ABG43" s="48"/>
      <c r="ABH43" s="49"/>
      <c r="ABI43" s="49"/>
      <c r="ABJ43" s="49"/>
      <c r="ABK43" s="49"/>
      <c r="ABL43" s="49"/>
      <c r="ABM43" s="67">
        <f t="shared" si="2079"/>
        <v>0</v>
      </c>
      <c r="ABN43" s="68">
        <f t="shared" si="2080"/>
        <v>0</v>
      </c>
      <c r="ABO43" s="48">
        <v>200</v>
      </c>
      <c r="ABP43" s="49"/>
      <c r="ABQ43" s="49"/>
      <c r="ABR43" s="49"/>
      <c r="ABS43" s="49"/>
      <c r="ABT43" s="49">
        <v>104</v>
      </c>
      <c r="ABU43" s="67">
        <f t="shared" si="2081"/>
        <v>304</v>
      </c>
      <c r="ABV43" s="68">
        <f t="shared" si="2082"/>
        <v>50.666666666666664</v>
      </c>
      <c r="ABW43" s="48"/>
      <c r="ABX43" s="49">
        <v>101</v>
      </c>
      <c r="ABY43" s="49"/>
      <c r="ABZ43" s="49"/>
      <c r="ACA43" s="49"/>
      <c r="ACB43" s="49"/>
      <c r="ACC43" s="67">
        <f t="shared" si="2083"/>
        <v>101</v>
      </c>
      <c r="ACD43" s="68">
        <f t="shared" si="2084"/>
        <v>16.833333333333332</v>
      </c>
      <c r="ACE43" s="48"/>
      <c r="ACF43" s="49"/>
      <c r="ACG43" s="49"/>
      <c r="ACH43" s="49">
        <v>300</v>
      </c>
      <c r="ACI43" s="49"/>
      <c r="ACJ43" s="49"/>
      <c r="ACK43" s="67">
        <f t="shared" si="2085"/>
        <v>300</v>
      </c>
      <c r="ACL43" s="68">
        <f t="shared" si="2086"/>
        <v>50</v>
      </c>
      <c r="ACM43" s="48"/>
      <c r="ACN43" s="49"/>
      <c r="ACO43" s="49"/>
      <c r="ACP43" s="49"/>
      <c r="ACQ43" s="49"/>
      <c r="ACR43" s="49"/>
      <c r="ACS43" s="67">
        <f t="shared" si="2087"/>
        <v>0</v>
      </c>
      <c r="ACT43" s="68">
        <f t="shared" si="2088"/>
        <v>0</v>
      </c>
      <c r="ACU43" s="48"/>
      <c r="ACV43" s="49"/>
      <c r="ACW43" s="49"/>
      <c r="ACX43" s="49"/>
      <c r="ACY43" s="49"/>
      <c r="ACZ43" s="49"/>
      <c r="ADA43" s="67">
        <f t="shared" si="2089"/>
        <v>0</v>
      </c>
      <c r="ADB43" s="68">
        <f t="shared" si="2090"/>
        <v>0</v>
      </c>
      <c r="ADC43" s="48"/>
      <c r="ADD43" s="49">
        <v>124</v>
      </c>
      <c r="ADE43" s="49"/>
      <c r="ADF43" s="49"/>
      <c r="ADG43" s="49"/>
      <c r="ADH43" s="49"/>
      <c r="ADI43" s="67">
        <f t="shared" si="2091"/>
        <v>124</v>
      </c>
      <c r="ADJ43" s="68">
        <f t="shared" si="2092"/>
        <v>20.666666666666668</v>
      </c>
      <c r="ADK43" s="48"/>
      <c r="ADL43" s="49">
        <v>220</v>
      </c>
      <c r="ADM43" s="49"/>
      <c r="ADN43" s="49"/>
      <c r="ADO43" s="49"/>
      <c r="ADP43" s="49"/>
      <c r="ADQ43" s="67">
        <f t="shared" si="2093"/>
        <v>220</v>
      </c>
      <c r="ADR43" s="68">
        <f t="shared" si="2094"/>
        <v>36.666666666666664</v>
      </c>
      <c r="ADS43" s="48"/>
      <c r="ADT43" s="49"/>
      <c r="ADU43" s="49"/>
      <c r="ADV43" s="49">
        <v>220</v>
      </c>
      <c r="ADW43" s="49"/>
      <c r="ADX43" s="49"/>
      <c r="ADY43" s="67">
        <f t="shared" si="2095"/>
        <v>220</v>
      </c>
      <c r="ADZ43" s="68">
        <f t="shared" si="2096"/>
        <v>36.666666666666664</v>
      </c>
      <c r="AEA43" s="48"/>
      <c r="AEB43" s="49"/>
      <c r="AEC43" s="49"/>
      <c r="AED43" s="49">
        <v>199</v>
      </c>
      <c r="AEE43" s="49"/>
      <c r="AEF43" s="49"/>
      <c r="AEG43" s="67">
        <f t="shared" si="2097"/>
        <v>199</v>
      </c>
      <c r="AEH43" s="68">
        <f t="shared" si="2098"/>
        <v>33.166666666666664</v>
      </c>
      <c r="AEI43" s="48"/>
      <c r="AEJ43" s="49"/>
      <c r="AEK43" s="49"/>
      <c r="AEL43" s="49"/>
      <c r="AEM43" s="49"/>
      <c r="AEN43" s="49"/>
      <c r="AEO43" s="67">
        <f t="shared" si="2099"/>
        <v>0</v>
      </c>
      <c r="AEP43" s="68">
        <f t="shared" si="2100"/>
        <v>0</v>
      </c>
      <c r="AEQ43" s="48"/>
      <c r="AER43" s="49"/>
      <c r="AES43" s="49">
        <v>110</v>
      </c>
      <c r="AET43" s="49"/>
      <c r="AEU43" s="49"/>
      <c r="AEV43" s="49"/>
      <c r="AEW43" s="67">
        <f t="shared" si="2101"/>
        <v>110</v>
      </c>
      <c r="AEX43" s="68">
        <f t="shared" si="2102"/>
        <v>18.333333333333332</v>
      </c>
      <c r="AEY43" s="48"/>
      <c r="AEZ43" s="49"/>
      <c r="AFA43" s="49"/>
      <c r="AFB43" s="49"/>
      <c r="AFC43" s="49"/>
      <c r="AFD43" s="49"/>
      <c r="AFE43" s="67">
        <f t="shared" si="2103"/>
        <v>0</v>
      </c>
      <c r="AFF43" s="68">
        <f t="shared" si="2104"/>
        <v>0</v>
      </c>
      <c r="AFG43" s="48"/>
      <c r="AFH43" s="49"/>
      <c r="AFI43" s="49"/>
      <c r="AFJ43" s="49">
        <v>220</v>
      </c>
      <c r="AFK43" s="49"/>
      <c r="AFL43" s="49"/>
      <c r="AFM43" s="67">
        <f t="shared" si="2105"/>
        <v>220</v>
      </c>
      <c r="AFN43" s="68">
        <f t="shared" si="2106"/>
        <v>36.666666666666664</v>
      </c>
      <c r="AFO43" s="48"/>
      <c r="AFP43" s="49"/>
      <c r="AFQ43" s="49">
        <v>220</v>
      </c>
      <c r="AFR43" s="49"/>
      <c r="AFS43" s="49"/>
      <c r="AFT43" s="49"/>
      <c r="AFU43" s="67">
        <f t="shared" si="2107"/>
        <v>220</v>
      </c>
      <c r="AFV43" s="68">
        <f t="shared" si="2108"/>
        <v>36.666666666666664</v>
      </c>
      <c r="AFW43" s="48"/>
      <c r="AFX43" s="49"/>
      <c r="AFY43" s="49"/>
      <c r="AFZ43" s="49"/>
      <c r="AGA43" s="49"/>
      <c r="AGB43" s="49">
        <v>217</v>
      </c>
      <c r="AGC43" s="67">
        <f t="shared" si="2109"/>
        <v>217</v>
      </c>
      <c r="AGD43" s="68">
        <f t="shared" si="2110"/>
        <v>36.166666666666664</v>
      </c>
      <c r="AGE43" s="48"/>
      <c r="AGF43" s="49"/>
      <c r="AGG43" s="49"/>
      <c r="AGH43" s="49">
        <v>123</v>
      </c>
      <c r="AGI43" s="49"/>
      <c r="AGJ43" s="49"/>
      <c r="AGK43" s="67">
        <f t="shared" si="2111"/>
        <v>123</v>
      </c>
      <c r="AGL43" s="68">
        <f t="shared" si="2112"/>
        <v>20.5</v>
      </c>
      <c r="AGM43" s="48"/>
      <c r="AGN43" s="49"/>
      <c r="AGO43" s="49"/>
      <c r="AGP43" s="49"/>
      <c r="AGQ43" s="49"/>
      <c r="AGR43" s="49"/>
      <c r="AGS43" s="49"/>
      <c r="AGT43" s="67">
        <f t="shared" si="2113"/>
        <v>0</v>
      </c>
      <c r="AGU43" s="68">
        <f t="shared" si="2114"/>
        <v>0</v>
      </c>
      <c r="AGV43" s="48"/>
      <c r="AGW43" s="49"/>
      <c r="AGX43" s="49"/>
      <c r="AGY43" s="49"/>
      <c r="AGZ43" s="49"/>
      <c r="AHA43" s="49"/>
      <c r="AHB43" s="67">
        <f t="shared" si="2115"/>
        <v>0</v>
      </c>
      <c r="AHC43" s="68">
        <f t="shared" si="2116"/>
        <v>0</v>
      </c>
      <c r="AHD43" s="48"/>
      <c r="AHE43" s="49"/>
      <c r="AHF43" s="49">
        <v>110</v>
      </c>
      <c r="AHG43" s="49"/>
      <c r="AHH43" s="49"/>
      <c r="AHI43" s="49"/>
      <c r="AHJ43" s="67">
        <f t="shared" si="2117"/>
        <v>110</v>
      </c>
      <c r="AHK43" s="68">
        <f t="shared" si="2118"/>
        <v>3.7931034482758621</v>
      </c>
      <c r="AHL43" s="48"/>
      <c r="AHM43" s="49">
        <v>110</v>
      </c>
      <c r="AHN43" s="49"/>
      <c r="AHO43" s="49"/>
      <c r="AHP43" s="49"/>
      <c r="AHQ43" s="49"/>
      <c r="AHR43" s="67">
        <f t="shared" si="2119"/>
        <v>110</v>
      </c>
      <c r="AHS43" s="68">
        <f t="shared" si="2120"/>
        <v>3.7931034482758621</v>
      </c>
      <c r="AHT43" s="48"/>
      <c r="AHU43" s="49">
        <v>220</v>
      </c>
      <c r="AHV43" s="49"/>
      <c r="AHW43" s="49"/>
      <c r="AHX43" s="49"/>
      <c r="AHY43" s="49"/>
      <c r="AHZ43" s="67">
        <f t="shared" si="2121"/>
        <v>220</v>
      </c>
      <c r="AIA43" s="68">
        <f t="shared" si="2122"/>
        <v>7.5862068965517242</v>
      </c>
      <c r="AIB43" s="48"/>
      <c r="AIC43" s="49"/>
      <c r="AID43" s="49"/>
      <c r="AIE43" s="49"/>
      <c r="AIF43" s="49"/>
      <c r="AIG43" s="49"/>
      <c r="AIH43" s="67">
        <f t="shared" si="2123"/>
        <v>0</v>
      </c>
      <c r="AII43" s="68">
        <f t="shared" si="2124"/>
        <v>0</v>
      </c>
      <c r="AIJ43" s="48"/>
      <c r="AIK43" s="49"/>
      <c r="AIL43" s="49"/>
      <c r="AIM43" s="49">
        <v>111</v>
      </c>
      <c r="AIN43" s="49"/>
      <c r="AIO43" s="49"/>
      <c r="AIP43" s="67">
        <f t="shared" si="2125"/>
        <v>111</v>
      </c>
      <c r="AIQ43" s="68">
        <f t="shared" si="2126"/>
        <v>3.8275862068965516</v>
      </c>
      <c r="AIR43" s="48"/>
      <c r="AIS43" s="49"/>
      <c r="AIT43" s="49"/>
      <c r="AIU43" s="49">
        <v>110</v>
      </c>
      <c r="AIV43" s="49"/>
      <c r="AIW43" s="49"/>
      <c r="AIX43" s="67">
        <f t="shared" si="2127"/>
        <v>110</v>
      </c>
      <c r="AIY43" s="68">
        <f t="shared" si="2128"/>
        <v>3.7931034482758621</v>
      </c>
      <c r="AIZ43" s="48"/>
      <c r="AJA43" s="49">
        <v>110</v>
      </c>
      <c r="AJB43" s="49"/>
      <c r="AJC43" s="49"/>
      <c r="AJD43" s="49"/>
      <c r="AJE43" s="49"/>
      <c r="AJF43" s="67">
        <f t="shared" si="2129"/>
        <v>110</v>
      </c>
      <c r="AJG43" s="68">
        <f t="shared" si="2130"/>
        <v>3.7931034482758621</v>
      </c>
      <c r="AJH43" s="48"/>
      <c r="AJI43" s="49"/>
      <c r="AJJ43" s="49"/>
      <c r="AJK43" s="49"/>
      <c r="AJL43" s="49"/>
      <c r="AJM43" s="49"/>
      <c r="AJN43" s="42">
        <f t="shared" si="2131"/>
        <v>0</v>
      </c>
      <c r="AJO43" s="43">
        <f t="shared" si="2132"/>
        <v>0</v>
      </c>
      <c r="AJP43" s="48"/>
      <c r="AJQ43" s="49"/>
      <c r="AJR43" s="49"/>
      <c r="AJS43" s="49"/>
      <c r="AJT43" s="49"/>
      <c r="AJU43" s="49"/>
      <c r="AJV43" s="42">
        <f t="shared" si="2133"/>
        <v>0</v>
      </c>
      <c r="AJW43" s="43">
        <f t="shared" si="2134"/>
        <v>0</v>
      </c>
      <c r="AJX43" s="48"/>
      <c r="AJY43" s="49"/>
      <c r="AJZ43" s="49"/>
      <c r="AKA43" s="49"/>
      <c r="AKB43" s="49"/>
      <c r="AKC43" s="49">
        <v>220</v>
      </c>
      <c r="AKD43" s="67">
        <f t="shared" si="2135"/>
        <v>220</v>
      </c>
      <c r="AKE43" s="68">
        <f t="shared" si="2136"/>
        <v>7.5862068965517242</v>
      </c>
      <c r="AKF43" s="48"/>
      <c r="AKG43" s="49"/>
      <c r="AKH43" s="49"/>
      <c r="AKI43" s="49">
        <v>110</v>
      </c>
      <c r="AKJ43" s="49"/>
      <c r="AKK43" s="49"/>
      <c r="AKL43" s="67">
        <f t="shared" si="2137"/>
        <v>110</v>
      </c>
      <c r="AKM43" s="184">
        <f t="shared" si="2138"/>
        <v>18.333333333333332</v>
      </c>
      <c r="AKN43" s="195"/>
      <c r="AKO43" s="49"/>
      <c r="AKP43" s="49"/>
      <c r="AKQ43" s="49"/>
      <c r="AKR43" s="49"/>
      <c r="AKS43" s="49">
        <v>143</v>
      </c>
      <c r="AKT43" s="67">
        <f t="shared" si="2139"/>
        <v>143</v>
      </c>
      <c r="AKU43" s="184">
        <f t="shared" si="2140"/>
        <v>23.833333333333332</v>
      </c>
      <c r="AKV43" s="48"/>
      <c r="AKW43" s="49"/>
      <c r="AKX43" s="49"/>
      <c r="AKY43" s="49"/>
      <c r="AKZ43" s="49"/>
      <c r="ALA43" s="49"/>
      <c r="ALB43" s="67">
        <f t="shared" si="2141"/>
        <v>0</v>
      </c>
      <c r="ALC43" s="68">
        <f t="shared" si="2142"/>
        <v>0</v>
      </c>
      <c r="ALD43" s="48"/>
      <c r="ALE43" s="49"/>
      <c r="ALF43" s="49"/>
      <c r="ALG43" s="49"/>
      <c r="ALH43" s="49"/>
      <c r="ALI43" s="49"/>
      <c r="ALJ43" s="67">
        <f t="shared" si="2143"/>
        <v>0</v>
      </c>
      <c r="ALK43" s="68">
        <f t="shared" si="2144"/>
        <v>0</v>
      </c>
      <c r="ALL43" s="48"/>
      <c r="ALM43" s="49"/>
      <c r="ALN43" s="49">
        <v>110</v>
      </c>
      <c r="ALO43" s="49"/>
      <c r="ALP43" s="49"/>
      <c r="ALQ43" s="49"/>
      <c r="ALR43" s="67">
        <f t="shared" si="2145"/>
        <v>110</v>
      </c>
      <c r="ALS43" s="68">
        <f t="shared" si="2146"/>
        <v>18.333333333333332</v>
      </c>
      <c r="ALT43" s="48"/>
      <c r="ALU43" s="49"/>
      <c r="ALV43" s="49"/>
      <c r="ALW43" s="49"/>
      <c r="ALX43" s="49"/>
      <c r="ALY43" s="49"/>
      <c r="ALZ43" s="67">
        <f t="shared" si="2147"/>
        <v>0</v>
      </c>
      <c r="AMA43" s="68">
        <f t="shared" si="2148"/>
        <v>0</v>
      </c>
      <c r="AMB43" s="48"/>
      <c r="AMC43" s="49"/>
      <c r="AMD43" s="49"/>
      <c r="AME43" s="49">
        <v>110</v>
      </c>
      <c r="AMF43" s="49"/>
      <c r="AMG43" s="49"/>
      <c r="AMH43" s="67">
        <f t="shared" si="2149"/>
        <v>110</v>
      </c>
      <c r="AMI43" s="68">
        <f t="shared" si="2150"/>
        <v>18.333333333333332</v>
      </c>
      <c r="AMJ43" s="48"/>
      <c r="AMK43" s="49">
        <v>110</v>
      </c>
      <c r="AML43" s="49"/>
      <c r="AMM43" s="49"/>
      <c r="AMN43" s="49"/>
      <c r="AMO43" s="49"/>
      <c r="AMP43" s="67">
        <f t="shared" si="2151"/>
        <v>110</v>
      </c>
      <c r="AMQ43" s="68">
        <f t="shared" si="2152"/>
        <v>18.333333333333332</v>
      </c>
      <c r="AMR43" s="48"/>
      <c r="AMS43" s="49"/>
      <c r="AMT43" s="49"/>
      <c r="AMU43" s="49">
        <v>100</v>
      </c>
      <c r="AMV43" s="49"/>
      <c r="AMW43" s="49"/>
      <c r="AMX43" s="67">
        <f t="shared" si="2153"/>
        <v>100</v>
      </c>
      <c r="AMY43" s="68">
        <f t="shared" si="2154"/>
        <v>16.666666666666668</v>
      </c>
      <c r="AMZ43" s="48"/>
      <c r="ANA43" s="49"/>
      <c r="ANB43" s="49">
        <v>111</v>
      </c>
      <c r="ANC43" s="49"/>
      <c r="AND43" s="49"/>
      <c r="ANE43" s="49"/>
      <c r="ANF43" s="67">
        <f t="shared" si="2155"/>
        <v>111</v>
      </c>
      <c r="ANG43" s="68">
        <f t="shared" si="2156"/>
        <v>18.5</v>
      </c>
      <c r="ANH43" s="48"/>
      <c r="ANI43" s="49"/>
      <c r="ANJ43" s="49"/>
      <c r="ANK43" s="49"/>
      <c r="ANL43" s="49"/>
      <c r="ANM43" s="49"/>
      <c r="ANN43" s="67">
        <f t="shared" si="2157"/>
        <v>0</v>
      </c>
      <c r="ANO43" s="68">
        <f t="shared" si="2158"/>
        <v>0</v>
      </c>
      <c r="ANP43" s="48"/>
      <c r="ANQ43" s="49"/>
      <c r="ANR43" s="49"/>
      <c r="ANS43" s="49"/>
      <c r="ANT43" s="49"/>
      <c r="ANU43" s="49"/>
      <c r="ANV43" s="67">
        <f t="shared" si="2159"/>
        <v>0</v>
      </c>
      <c r="ANW43" s="68">
        <f t="shared" si="2160"/>
        <v>0</v>
      </c>
      <c r="ANX43" s="82"/>
      <c r="ANY43" s="83"/>
      <c r="ANZ43" s="83"/>
      <c r="AOA43" s="83">
        <v>109</v>
      </c>
      <c r="AOB43" s="83"/>
      <c r="AOC43" s="83"/>
      <c r="AOD43" s="67">
        <f t="shared" si="2161"/>
        <v>109</v>
      </c>
      <c r="AOE43" s="68">
        <f t="shared" si="2162"/>
        <v>18.166666666666668</v>
      </c>
      <c r="AOF43" s="48"/>
      <c r="AOG43" s="49"/>
      <c r="AOH43" s="49"/>
      <c r="AOI43" s="49"/>
      <c r="AOJ43" s="49"/>
      <c r="AOK43" s="49"/>
      <c r="AOL43" s="67">
        <f t="shared" si="2163"/>
        <v>0</v>
      </c>
      <c r="AOM43" s="68">
        <f t="shared" si="2164"/>
        <v>0</v>
      </c>
      <c r="AON43" s="48">
        <v>110</v>
      </c>
      <c r="AOO43" s="49"/>
      <c r="AOP43" s="49"/>
      <c r="AOQ43" s="49"/>
      <c r="AOR43" s="49"/>
      <c r="AOS43" s="49"/>
      <c r="AOT43" s="67">
        <f t="shared" si="2165"/>
        <v>110</v>
      </c>
      <c r="AOU43" s="68">
        <f t="shared" si="2166"/>
        <v>18.333333333333332</v>
      </c>
      <c r="AOV43" s="48"/>
      <c r="AOW43" s="49"/>
      <c r="AOX43" s="49"/>
      <c r="AOY43" s="49">
        <v>110</v>
      </c>
      <c r="AOZ43" s="49"/>
      <c r="APA43" s="49"/>
      <c r="APB43" s="67">
        <f t="shared" si="2167"/>
        <v>110</v>
      </c>
      <c r="APC43" s="68">
        <f t="shared" si="2168"/>
        <v>18.333333333333332</v>
      </c>
      <c r="APD43" s="48"/>
      <c r="APE43" s="49"/>
      <c r="APF43" s="49"/>
      <c r="APG43" s="49"/>
      <c r="APH43" s="49">
        <v>110</v>
      </c>
      <c r="API43" s="49"/>
      <c r="APJ43" s="67">
        <f t="shared" si="2169"/>
        <v>110</v>
      </c>
      <c r="APK43" s="68">
        <f t="shared" si="2170"/>
        <v>18.333333333333332</v>
      </c>
      <c r="APL43" s="48"/>
      <c r="APM43" s="49"/>
      <c r="APN43" s="49"/>
      <c r="APO43" s="49"/>
      <c r="APP43" s="49"/>
      <c r="APQ43" s="49"/>
      <c r="APR43" s="67">
        <f t="shared" si="2171"/>
        <v>0</v>
      </c>
      <c r="APS43" s="68">
        <f t="shared" si="2172"/>
        <v>0</v>
      </c>
      <c r="APT43" s="48"/>
      <c r="APU43" s="49"/>
      <c r="APV43" s="49"/>
      <c r="APW43" s="49">
        <v>220</v>
      </c>
      <c r="APX43" s="49"/>
      <c r="APY43" s="49"/>
      <c r="APZ43" s="67">
        <f t="shared" si="2173"/>
        <v>220</v>
      </c>
      <c r="AQA43" s="68">
        <f t="shared" si="2174"/>
        <v>36.666666666666664</v>
      </c>
      <c r="AQB43" s="48"/>
      <c r="AQC43" s="49"/>
      <c r="AQD43" s="49"/>
      <c r="AQE43" s="49"/>
      <c r="AQF43" s="49"/>
      <c r="AQG43" s="49"/>
      <c r="AQH43" s="67">
        <f t="shared" si="2175"/>
        <v>0</v>
      </c>
      <c r="AQI43" s="68">
        <f t="shared" si="2176"/>
        <v>0</v>
      </c>
      <c r="AQJ43" s="48"/>
      <c r="AQK43" s="49"/>
      <c r="AQL43" s="49"/>
      <c r="AQM43" s="49"/>
      <c r="AQN43" s="49"/>
      <c r="AQO43" s="49"/>
      <c r="AQP43" s="67">
        <f t="shared" si="2177"/>
        <v>0</v>
      </c>
      <c r="AQQ43" s="68">
        <f t="shared" si="2178"/>
        <v>0</v>
      </c>
      <c r="AQR43" s="48">
        <v>109</v>
      </c>
      <c r="AQS43" s="49"/>
      <c r="AQT43" s="49">
        <v>110</v>
      </c>
      <c r="AQU43" s="49"/>
      <c r="AQV43" s="49"/>
      <c r="AQW43" s="49"/>
      <c r="AQX43" s="67">
        <f t="shared" si="2179"/>
        <v>219</v>
      </c>
      <c r="AQY43" s="68">
        <f t="shared" si="2180"/>
        <v>36.5</v>
      </c>
      <c r="AQZ43" s="48"/>
      <c r="ARA43" s="49"/>
      <c r="ARB43" s="49">
        <v>110</v>
      </c>
      <c r="ARC43" s="49"/>
      <c r="ARD43" s="49"/>
      <c r="ARE43" s="49"/>
      <c r="ARF43" s="67">
        <f t="shared" si="2181"/>
        <v>110</v>
      </c>
      <c r="ARG43" s="68">
        <f t="shared" si="2182"/>
        <v>18.333333333333332</v>
      </c>
      <c r="ARH43" s="48"/>
      <c r="ARI43" s="49"/>
      <c r="ARJ43" s="49"/>
      <c r="ARK43" s="49">
        <v>219</v>
      </c>
      <c r="ARL43" s="49"/>
      <c r="ARM43" s="49"/>
      <c r="ARN43" s="67">
        <f t="shared" si="2183"/>
        <v>219</v>
      </c>
      <c r="ARO43" s="68">
        <f t="shared" si="2184"/>
        <v>36.5</v>
      </c>
      <c r="ARP43" s="48"/>
      <c r="ARQ43" s="49"/>
      <c r="ARR43" s="49"/>
      <c r="ARS43" s="49"/>
      <c r="ART43" s="49"/>
      <c r="ARU43" s="49"/>
      <c r="ARV43" s="67">
        <f t="shared" si="2185"/>
        <v>0</v>
      </c>
      <c r="ARW43" s="68">
        <f t="shared" si="2186"/>
        <v>0</v>
      </c>
      <c r="ARX43" s="48"/>
      <c r="ARY43" s="49"/>
      <c r="ARZ43" s="49">
        <v>100</v>
      </c>
      <c r="ASA43" s="49"/>
      <c r="ASB43" s="49"/>
      <c r="ASC43" s="49"/>
      <c r="ASD43" s="67">
        <f t="shared" si="2187"/>
        <v>100</v>
      </c>
      <c r="ASE43" s="68">
        <f t="shared" si="2188"/>
        <v>16.666666666666668</v>
      </c>
      <c r="ASF43" s="48"/>
      <c r="ASG43" s="49"/>
      <c r="ASH43" s="49">
        <v>110</v>
      </c>
      <c r="ASI43" s="49"/>
      <c r="ASJ43" s="49"/>
      <c r="ASK43" s="49"/>
      <c r="ASL43" s="67">
        <f t="shared" si="2189"/>
        <v>110</v>
      </c>
      <c r="ASM43" s="68">
        <f t="shared" si="2190"/>
        <v>18.333333333333332</v>
      </c>
      <c r="ASN43" s="48"/>
      <c r="ASO43" s="49"/>
      <c r="ASP43" s="49"/>
      <c r="ASQ43" s="49">
        <v>110</v>
      </c>
      <c r="ASR43" s="49"/>
      <c r="ASS43" s="49"/>
      <c r="AST43" s="67">
        <f t="shared" si="2191"/>
        <v>110</v>
      </c>
      <c r="ASU43" s="68">
        <f t="shared" si="2192"/>
        <v>18.333333333333332</v>
      </c>
      <c r="ASV43" s="48"/>
      <c r="ASW43" s="49">
        <v>108</v>
      </c>
      <c r="ASX43" s="49"/>
      <c r="ASY43" s="49"/>
      <c r="ASZ43" s="49"/>
      <c r="ATA43" s="49"/>
      <c r="ATB43" s="67">
        <f t="shared" si="2193"/>
        <v>108</v>
      </c>
      <c r="ATC43" s="68">
        <f t="shared" si="2194"/>
        <v>18</v>
      </c>
      <c r="ATD43" s="48"/>
      <c r="ATE43" s="49"/>
      <c r="ATF43" s="49"/>
      <c r="ATG43" s="49"/>
      <c r="ATH43" s="49"/>
      <c r="ATI43" s="49"/>
      <c r="ATJ43" s="67">
        <f t="shared" si="2195"/>
        <v>0</v>
      </c>
      <c r="ATK43" s="68">
        <f t="shared" si="2196"/>
        <v>0</v>
      </c>
      <c r="ATL43" s="48"/>
      <c r="ATM43" s="49">
        <v>110</v>
      </c>
      <c r="ATN43" s="49"/>
      <c r="ATO43" s="49"/>
      <c r="ATP43" s="49"/>
      <c r="ATQ43" s="49"/>
      <c r="ATR43" s="67">
        <f t="shared" si="2197"/>
        <v>110</v>
      </c>
      <c r="ATS43" s="68">
        <f t="shared" si="2198"/>
        <v>18.333333333333332</v>
      </c>
      <c r="ATT43" s="48"/>
      <c r="ATU43" s="49"/>
      <c r="ATV43" s="49"/>
      <c r="ATW43" s="49"/>
      <c r="ATX43" s="49"/>
      <c r="ATY43" s="49"/>
      <c r="ATZ43" s="67">
        <f t="shared" si="2199"/>
        <v>0</v>
      </c>
      <c r="AUA43" s="68">
        <f t="shared" si="2200"/>
        <v>0</v>
      </c>
      <c r="AUB43" s="48"/>
      <c r="AUC43" s="49"/>
      <c r="AUD43" s="49"/>
      <c r="AUE43" s="49"/>
      <c r="AUF43" s="49"/>
      <c r="AUG43" s="49"/>
      <c r="AUH43" s="67">
        <f t="shared" si="2201"/>
        <v>0</v>
      </c>
      <c r="AUI43" s="68">
        <f t="shared" si="2202"/>
        <v>0</v>
      </c>
      <c r="AUJ43" s="48"/>
      <c r="AUK43" s="49"/>
      <c r="AUL43" s="49"/>
      <c r="AUM43" s="49"/>
      <c r="AUN43" s="49"/>
      <c r="AUO43" s="49"/>
      <c r="AUP43" s="67">
        <f t="shared" si="2203"/>
        <v>0</v>
      </c>
      <c r="AUQ43" s="68">
        <f t="shared" si="2204"/>
        <v>0</v>
      </c>
      <c r="AUR43" s="48"/>
      <c r="AUS43" s="49">
        <v>110</v>
      </c>
      <c r="AUT43" s="49"/>
      <c r="AUU43" s="49"/>
      <c r="AUV43" s="49"/>
      <c r="AUW43" s="49"/>
      <c r="AUX43" s="67">
        <f t="shared" si="2205"/>
        <v>110</v>
      </c>
      <c r="AUY43" s="68">
        <f t="shared" si="2206"/>
        <v>18.333333333333332</v>
      </c>
      <c r="AUZ43" s="48"/>
      <c r="AVA43" s="49"/>
      <c r="AVB43" s="49"/>
      <c r="AVC43" s="49">
        <v>109</v>
      </c>
      <c r="AVD43" s="49"/>
      <c r="AVE43" s="49"/>
      <c r="AVF43" s="67">
        <f t="shared" si="2207"/>
        <v>109</v>
      </c>
      <c r="AVG43" s="68">
        <f t="shared" si="2208"/>
        <v>18.166666666666668</v>
      </c>
      <c r="AVH43" s="48"/>
      <c r="AVI43" s="49"/>
      <c r="AVJ43" s="49"/>
      <c r="AVK43" s="49"/>
      <c r="AVL43" s="49"/>
      <c r="AVM43" s="49"/>
      <c r="AVN43" s="67">
        <f t="shared" si="2209"/>
        <v>0</v>
      </c>
      <c r="AVO43" s="68">
        <f t="shared" si="2210"/>
        <v>0</v>
      </c>
      <c r="AVP43" s="48"/>
      <c r="AVQ43" s="49"/>
      <c r="AVR43" s="49"/>
      <c r="AVS43" s="49"/>
      <c r="AVT43" s="49"/>
      <c r="AVU43" s="49"/>
      <c r="AVV43" s="67">
        <f t="shared" si="2211"/>
        <v>0</v>
      </c>
      <c r="AVW43" s="68">
        <f t="shared" si="2212"/>
        <v>0</v>
      </c>
      <c r="AVX43" s="48"/>
      <c r="AVY43" s="49"/>
      <c r="AVZ43" s="49"/>
      <c r="AWA43" s="49"/>
      <c r="AWB43" s="49"/>
      <c r="AWC43" s="49"/>
      <c r="AWD43" s="67">
        <f t="shared" si="2213"/>
        <v>0</v>
      </c>
      <c r="AWE43" s="68">
        <f t="shared" si="2214"/>
        <v>0</v>
      </c>
      <c r="AWF43" s="48"/>
      <c r="AWG43" s="49"/>
      <c r="AWH43" s="49"/>
      <c r="AWI43" s="49"/>
      <c r="AWJ43" s="49"/>
      <c r="AWK43" s="49"/>
      <c r="AWL43" s="67">
        <f t="shared" si="2215"/>
        <v>0</v>
      </c>
      <c r="AWM43" s="184">
        <f t="shared" si="2216"/>
        <v>0</v>
      </c>
      <c r="AWN43" s="48">
        <v>110</v>
      </c>
      <c r="AWO43" s="49"/>
      <c r="AWP43" s="49"/>
      <c r="AWQ43" s="49"/>
      <c r="AWR43" s="49"/>
      <c r="AWS43" s="49"/>
      <c r="AWT43" s="42">
        <f t="shared" si="2217"/>
        <v>110</v>
      </c>
      <c r="AWU43" s="43">
        <f t="shared" si="2218"/>
        <v>18.333333333333332</v>
      </c>
      <c r="AWV43" s="48"/>
      <c r="AWW43" s="49"/>
      <c r="AWX43" s="49"/>
      <c r="AWY43" s="49"/>
      <c r="AWZ43" s="49"/>
      <c r="AXA43" s="49"/>
      <c r="AXB43" s="42">
        <f t="shared" si="2219"/>
        <v>0</v>
      </c>
      <c r="AXC43" s="43">
        <f t="shared" si="2220"/>
        <v>0</v>
      </c>
      <c r="AXD43" s="48"/>
      <c r="AXE43" s="49"/>
      <c r="AXF43" s="49"/>
      <c r="AXG43" s="49"/>
      <c r="AXH43" s="49">
        <v>107</v>
      </c>
      <c r="AXI43" s="49"/>
      <c r="AXJ43" s="42">
        <f t="shared" si="2221"/>
        <v>107</v>
      </c>
      <c r="AXK43" s="43">
        <f t="shared" si="2222"/>
        <v>17.833333333333332</v>
      </c>
      <c r="AXL43" s="48"/>
      <c r="AXM43" s="49"/>
      <c r="AXN43" s="49"/>
      <c r="AXO43" s="49"/>
      <c r="AXP43" s="49"/>
      <c r="AXQ43" s="49"/>
      <c r="AXR43" s="42">
        <f t="shared" si="2223"/>
        <v>0</v>
      </c>
      <c r="AXS43" s="43">
        <f t="shared" si="2224"/>
        <v>0</v>
      </c>
      <c r="AXT43" s="48"/>
      <c r="AXU43" s="49"/>
      <c r="AXV43" s="49"/>
      <c r="AXW43" s="49"/>
      <c r="AXX43" s="49"/>
      <c r="AXY43" s="49"/>
      <c r="AXZ43" s="42">
        <f t="shared" si="2225"/>
        <v>0</v>
      </c>
      <c r="AYA43" s="43">
        <f t="shared" si="2226"/>
        <v>0</v>
      </c>
      <c r="AYB43" s="48"/>
      <c r="AYC43" s="49"/>
      <c r="AYD43" s="49"/>
      <c r="AYE43" s="49"/>
      <c r="AYF43" s="49"/>
      <c r="AYG43" s="49"/>
      <c r="AYH43" s="42">
        <f t="shared" si="2227"/>
        <v>0</v>
      </c>
      <c r="AYI43" s="43">
        <f t="shared" si="2228"/>
        <v>0</v>
      </c>
      <c r="AYJ43" s="48"/>
      <c r="AYK43" s="49">
        <v>109</v>
      </c>
      <c r="AYL43" s="49"/>
      <c r="AYM43" s="49"/>
      <c r="AYN43" s="49"/>
      <c r="AYO43" s="49"/>
      <c r="AYP43" s="42">
        <f t="shared" si="2229"/>
        <v>109</v>
      </c>
      <c r="AYQ43" s="43">
        <f t="shared" si="2230"/>
        <v>18.166666666666668</v>
      </c>
      <c r="AYR43" s="48">
        <v>110</v>
      </c>
      <c r="AYS43" s="49"/>
      <c r="AYT43" s="49"/>
      <c r="AYU43" s="49"/>
      <c r="AYV43" s="49"/>
      <c r="AYW43" s="49"/>
      <c r="AYX43" s="42">
        <f t="shared" si="2231"/>
        <v>110</v>
      </c>
      <c r="AYY43" s="43">
        <f t="shared" si="2232"/>
        <v>18.333333333333332</v>
      </c>
      <c r="AYZ43" s="48">
        <v>110</v>
      </c>
      <c r="AZA43" s="49"/>
      <c r="AZB43" s="49"/>
      <c r="AZC43" s="49"/>
      <c r="AZD43" s="49"/>
      <c r="AZE43" s="49"/>
      <c r="AZF43" s="42">
        <f t="shared" si="2233"/>
        <v>110</v>
      </c>
      <c r="AZG43" s="43">
        <f t="shared" si="2234"/>
        <v>18.333333333333332</v>
      </c>
      <c r="AZH43" s="48"/>
      <c r="AZI43" s="49"/>
      <c r="AZJ43" s="49"/>
      <c r="AZK43" s="49"/>
      <c r="AZL43" s="49"/>
      <c r="AZM43" s="49"/>
      <c r="AZN43" s="42">
        <f t="shared" si="2235"/>
        <v>0</v>
      </c>
      <c r="AZO43" s="43">
        <f t="shared" si="2236"/>
        <v>0</v>
      </c>
      <c r="AZP43" s="48"/>
      <c r="AZQ43" s="49">
        <v>110</v>
      </c>
      <c r="AZR43" s="49"/>
      <c r="AZS43" s="49"/>
      <c r="AZT43" s="49">
        <v>110</v>
      </c>
      <c r="AZU43" s="49"/>
      <c r="AZV43" s="42">
        <f t="shared" si="2237"/>
        <v>220</v>
      </c>
      <c r="AZW43" s="43">
        <f t="shared" si="2238"/>
        <v>36.666666666666664</v>
      </c>
      <c r="AZX43" s="82"/>
      <c r="AZY43" s="83"/>
      <c r="AZZ43" s="83"/>
      <c r="BAA43" s="83"/>
      <c r="BAB43" s="83"/>
      <c r="BAC43" s="83"/>
      <c r="BAD43" s="42">
        <f t="shared" si="2239"/>
        <v>0</v>
      </c>
      <c r="BAE43" s="43">
        <f t="shared" si="2240"/>
        <v>0</v>
      </c>
      <c r="BAF43" s="48"/>
      <c r="BAG43" s="49"/>
      <c r="BAH43" s="49"/>
      <c r="BAI43" s="49"/>
      <c r="BAJ43" s="49"/>
      <c r="BAK43" s="49"/>
      <c r="BAL43" s="42">
        <f t="shared" si="2241"/>
        <v>0</v>
      </c>
      <c r="BAM43" s="43">
        <f t="shared" si="2242"/>
        <v>0</v>
      </c>
      <c r="BAN43" s="48"/>
      <c r="BAO43" s="49"/>
      <c r="BAP43" s="49"/>
      <c r="BAQ43" s="49"/>
      <c r="BAR43" s="49"/>
      <c r="BAS43" s="49"/>
      <c r="BAT43" s="42">
        <f t="shared" si="2243"/>
        <v>0</v>
      </c>
      <c r="BAU43" s="43">
        <f t="shared" si="2244"/>
        <v>0</v>
      </c>
      <c r="BAV43" s="48">
        <v>110</v>
      </c>
      <c r="BAW43" s="49"/>
      <c r="BAX43" s="49"/>
      <c r="BAY43" s="49"/>
      <c r="BAZ43" s="49"/>
      <c r="BBA43" s="49"/>
      <c r="BBB43" s="42">
        <f t="shared" si="2245"/>
        <v>110</v>
      </c>
      <c r="BBC43" s="43">
        <f t="shared" si="2246"/>
        <v>18.333333333333332</v>
      </c>
      <c r="BBD43" s="48"/>
      <c r="BBE43" s="49"/>
      <c r="BBF43" s="49"/>
      <c r="BBG43" s="49"/>
      <c r="BBH43" s="49"/>
      <c r="BBI43" s="49">
        <v>106</v>
      </c>
      <c r="BBJ43" s="42">
        <f t="shared" si="2247"/>
        <v>106</v>
      </c>
      <c r="BBK43" s="43">
        <f t="shared" si="2248"/>
        <v>17.666666666666668</v>
      </c>
      <c r="BBL43" s="48"/>
      <c r="BBM43" s="49"/>
      <c r="BBN43" s="49"/>
      <c r="BBO43" s="49">
        <v>318</v>
      </c>
      <c r="BBP43" s="49"/>
      <c r="BBQ43" s="49"/>
      <c r="BBR43" s="42">
        <f t="shared" si="2249"/>
        <v>318</v>
      </c>
      <c r="BBS43" s="43">
        <f t="shared" si="2250"/>
        <v>53</v>
      </c>
      <c r="BBT43" s="48"/>
      <c r="BBU43" s="49"/>
      <c r="BBV43" s="49"/>
      <c r="BBW43" s="49"/>
      <c r="BBX43" s="49"/>
      <c r="BBY43" s="49"/>
      <c r="BBZ43" s="42">
        <f t="shared" si="2251"/>
        <v>0</v>
      </c>
      <c r="BCA43" s="43">
        <f t="shared" si="2252"/>
        <v>0</v>
      </c>
      <c r="BCB43" s="48"/>
      <c r="BCC43" s="49"/>
      <c r="BCD43" s="49"/>
      <c r="BCE43" s="49"/>
      <c r="BCF43" s="49"/>
      <c r="BCG43" s="49"/>
      <c r="BCH43" s="42">
        <f t="shared" si="2253"/>
        <v>0</v>
      </c>
      <c r="BCI43" s="43">
        <f t="shared" si="2254"/>
        <v>0</v>
      </c>
      <c r="BCJ43" s="48"/>
      <c r="BCK43" s="49"/>
      <c r="BCL43" s="49"/>
      <c r="BCM43" s="49"/>
      <c r="BCN43" s="49"/>
      <c r="BCO43" s="49"/>
      <c r="BCP43" s="42">
        <f t="shared" si="2255"/>
        <v>0</v>
      </c>
      <c r="BCQ43" s="43">
        <f t="shared" si="2256"/>
        <v>0</v>
      </c>
      <c r="BCR43" s="48"/>
      <c r="BCS43" s="49"/>
      <c r="BCT43" s="49"/>
      <c r="BCU43" s="49"/>
      <c r="BCV43" s="49"/>
      <c r="BCW43" s="49"/>
      <c r="BCX43" s="42">
        <f t="shared" si="2257"/>
        <v>0</v>
      </c>
      <c r="BCY43" s="43">
        <f t="shared" si="2258"/>
        <v>0</v>
      </c>
      <c r="BCZ43" s="48"/>
      <c r="BDA43" s="49"/>
      <c r="BDB43" s="49">
        <v>110</v>
      </c>
      <c r="BDC43" s="49"/>
      <c r="BDD43" s="49"/>
      <c r="BDE43" s="49"/>
      <c r="BDF43" s="42">
        <f t="shared" si="2259"/>
        <v>110</v>
      </c>
      <c r="BDG43" s="43">
        <f t="shared" si="2260"/>
        <v>18.333333333333332</v>
      </c>
      <c r="BDH43" s="48"/>
      <c r="BDI43" s="49"/>
      <c r="BDJ43" s="49"/>
      <c r="BDK43" s="49"/>
      <c r="BDL43" s="49"/>
      <c r="BDM43" s="49"/>
      <c r="BDN43" s="42">
        <f t="shared" si="2261"/>
        <v>0</v>
      </c>
      <c r="BDO43" s="43">
        <f t="shared" si="2262"/>
        <v>0</v>
      </c>
      <c r="BDP43" s="48"/>
      <c r="BDQ43" s="49"/>
      <c r="BDR43" s="49"/>
      <c r="BDS43" s="49"/>
      <c r="BDT43" s="49"/>
      <c r="BDU43" s="49"/>
      <c r="BDV43" s="42">
        <f t="shared" si="2263"/>
        <v>0</v>
      </c>
      <c r="BDW43" s="43">
        <f t="shared" si="2264"/>
        <v>0</v>
      </c>
      <c r="BDX43" s="48">
        <v>105</v>
      </c>
      <c r="BDY43" s="49"/>
      <c r="BDZ43" s="49"/>
      <c r="BEA43" s="49"/>
      <c r="BEB43" s="49"/>
      <c r="BEC43" s="49"/>
      <c r="BED43" s="42">
        <f t="shared" si="2265"/>
        <v>105</v>
      </c>
      <c r="BEE43" s="43">
        <f t="shared" si="2266"/>
        <v>17.5</v>
      </c>
      <c r="BEF43" s="48"/>
      <c r="BEG43" s="49"/>
      <c r="BEH43" s="49">
        <v>105</v>
      </c>
      <c r="BEI43" s="49"/>
      <c r="BEJ43" s="49"/>
      <c r="BEK43" s="49"/>
      <c r="BEL43" s="42">
        <f t="shared" si="2267"/>
        <v>105</v>
      </c>
      <c r="BEM43" s="43">
        <f t="shared" si="2268"/>
        <v>17.5</v>
      </c>
      <c r="BEN43" s="48"/>
      <c r="BEO43" s="49"/>
      <c r="BEP43" s="49"/>
      <c r="BEQ43" s="49"/>
      <c r="BER43" s="49"/>
      <c r="BES43" s="49"/>
      <c r="BET43" s="42">
        <f t="shared" si="2269"/>
        <v>0</v>
      </c>
      <c r="BEU43" s="43">
        <f t="shared" si="2270"/>
        <v>0</v>
      </c>
      <c r="BEV43" s="82">
        <v>110</v>
      </c>
      <c r="BEW43" s="83"/>
      <c r="BEX43" s="83"/>
      <c r="BEY43" s="83"/>
      <c r="BEZ43" s="83"/>
      <c r="BFA43" s="83"/>
      <c r="BFB43" s="42">
        <f t="shared" si="2271"/>
        <v>110</v>
      </c>
      <c r="BFC43" s="43">
        <f t="shared" si="2272"/>
        <v>18.333333333333332</v>
      </c>
      <c r="BFD43" s="48"/>
      <c r="BFE43" s="49">
        <v>110</v>
      </c>
      <c r="BFF43" s="49"/>
      <c r="BFG43" s="49"/>
      <c r="BFH43" s="49"/>
      <c r="BFI43" s="49"/>
      <c r="BFJ43" s="42">
        <f t="shared" si="2273"/>
        <v>110</v>
      </c>
      <c r="BFK43" s="43">
        <f t="shared" si="2274"/>
        <v>18.333333333333332</v>
      </c>
      <c r="BFL43" s="48"/>
      <c r="BFM43" s="49"/>
      <c r="BFN43" s="49"/>
      <c r="BFO43" s="49"/>
      <c r="BFP43" s="49"/>
      <c r="BFQ43" s="49"/>
      <c r="BFR43" s="42">
        <f t="shared" si="2275"/>
        <v>0</v>
      </c>
      <c r="BFS43" s="43">
        <f t="shared" si="2276"/>
        <v>0</v>
      </c>
      <c r="BFT43" s="48">
        <v>97</v>
      </c>
      <c r="BFU43" s="49"/>
      <c r="BFV43" s="49"/>
      <c r="BFW43" s="49"/>
      <c r="BFX43" s="49"/>
      <c r="BFY43" s="49"/>
      <c r="BFZ43" s="42">
        <f t="shared" si="2277"/>
        <v>97</v>
      </c>
      <c r="BGA43" s="43">
        <f t="shared" si="2278"/>
        <v>16.166666666666668</v>
      </c>
      <c r="BGB43" s="48"/>
      <c r="BGC43" s="49"/>
      <c r="BGD43" s="49"/>
      <c r="BGE43" s="49"/>
      <c r="BGF43" s="49"/>
      <c r="BGG43" s="49"/>
      <c r="BGH43" s="42">
        <f t="shared" si="2279"/>
        <v>0</v>
      </c>
      <c r="BGI43" s="43">
        <f t="shared" si="2280"/>
        <v>0</v>
      </c>
      <c r="BGJ43" s="48"/>
      <c r="BGK43" s="49"/>
      <c r="BGL43" s="49">
        <v>110</v>
      </c>
      <c r="BGM43" s="49"/>
      <c r="BGN43" s="49"/>
      <c r="BGO43" s="49"/>
      <c r="BGP43" s="42">
        <f t="shared" si="2281"/>
        <v>110</v>
      </c>
      <c r="BGQ43" s="43">
        <f t="shared" si="2282"/>
        <v>18.333333333333332</v>
      </c>
      <c r="BGR43" s="48"/>
      <c r="BGS43" s="49"/>
      <c r="BGT43" s="49"/>
      <c r="BGU43" s="49"/>
      <c r="BGV43" s="49"/>
      <c r="BGW43" s="49"/>
      <c r="BGX43" s="42">
        <f t="shared" si="2283"/>
        <v>0</v>
      </c>
      <c r="BGY43" s="43">
        <f t="shared" si="2284"/>
        <v>0</v>
      </c>
      <c r="BGZ43" s="239"/>
      <c r="BHA43" s="1"/>
      <c r="BHB43" s="1"/>
      <c r="BHC43" s="1"/>
      <c r="BHD43" s="1"/>
      <c r="BHE43" s="1"/>
      <c r="BHF43" s="42">
        <f t="shared" si="2285"/>
        <v>0</v>
      </c>
      <c r="BHG43" s="43">
        <f t="shared" si="2286"/>
        <v>0</v>
      </c>
      <c r="BHH43" s="48">
        <v>98</v>
      </c>
      <c r="BHI43" s="49"/>
      <c r="BHJ43" s="49"/>
      <c r="BHK43" s="49"/>
      <c r="BHL43" s="49">
        <v>110</v>
      </c>
      <c r="BHM43" s="49"/>
      <c r="BHN43" s="42">
        <f t="shared" si="2287"/>
        <v>208</v>
      </c>
      <c r="BHO43" s="43">
        <f t="shared" si="2288"/>
        <v>34.666666666666664</v>
      </c>
      <c r="BHP43" s="48"/>
      <c r="BHQ43" s="49"/>
      <c r="BHR43" s="49"/>
      <c r="BHS43" s="49"/>
      <c r="BHT43" s="49"/>
      <c r="BHU43" s="49"/>
      <c r="BHV43" s="42">
        <f t="shared" si="2289"/>
        <v>0</v>
      </c>
      <c r="BHW43" s="43">
        <f t="shared" si="2290"/>
        <v>0</v>
      </c>
      <c r="BHX43" s="48"/>
      <c r="BHY43" s="49"/>
      <c r="BHZ43" s="49"/>
      <c r="BIA43" s="49">
        <v>110</v>
      </c>
      <c r="BIB43" s="49"/>
      <c r="BIC43" s="49"/>
      <c r="BID43" s="42">
        <f t="shared" si="2291"/>
        <v>110</v>
      </c>
      <c r="BIE43" s="43">
        <f t="shared" si="2292"/>
        <v>18.333333333333332</v>
      </c>
      <c r="BIF43" s="48"/>
      <c r="BIG43" s="49"/>
      <c r="BIH43" s="49">
        <v>97</v>
      </c>
      <c r="BII43" s="49"/>
      <c r="BIJ43" s="49"/>
      <c r="BIK43" s="49"/>
      <c r="BIL43" s="42">
        <f t="shared" si="2293"/>
        <v>97</v>
      </c>
      <c r="BIM43" s="43">
        <f t="shared" si="2294"/>
        <v>16.166666666666668</v>
      </c>
      <c r="BIN43" s="48"/>
      <c r="BIO43" s="49"/>
      <c r="BIP43" s="49">
        <v>110</v>
      </c>
      <c r="BIQ43" s="49"/>
      <c r="BIR43" s="49"/>
      <c r="BIS43" s="49"/>
      <c r="BIT43" s="42">
        <f t="shared" si="2295"/>
        <v>110</v>
      </c>
      <c r="BIU43" s="101">
        <f t="shared" si="2296"/>
        <v>18.333333333333332</v>
      </c>
      <c r="BIV43" s="195"/>
      <c r="BIW43" s="49"/>
      <c r="BIX43" s="49"/>
      <c r="BIY43" s="49"/>
      <c r="BIZ43" s="49"/>
      <c r="BJA43" s="49">
        <v>110</v>
      </c>
      <c r="BJB43" s="42">
        <f t="shared" si="2297"/>
        <v>110</v>
      </c>
      <c r="BJC43" s="101">
        <f t="shared" si="2298"/>
        <v>18.333333333333332</v>
      </c>
      <c r="BJD43" s="48"/>
      <c r="BJE43" s="49"/>
      <c r="BJF43" s="49"/>
      <c r="BJG43" s="49"/>
      <c r="BJH43" s="49"/>
      <c r="BJI43" s="49"/>
      <c r="BJJ43" s="42">
        <f t="shared" si="2299"/>
        <v>0</v>
      </c>
      <c r="BJK43" s="43">
        <f t="shared" si="2300"/>
        <v>0</v>
      </c>
      <c r="BJL43" s="48"/>
      <c r="BJM43" s="49"/>
      <c r="BJN43" s="49">
        <v>109</v>
      </c>
      <c r="BJO43" s="49"/>
      <c r="BJP43" s="49"/>
      <c r="BJQ43" s="49"/>
      <c r="BJR43" s="42">
        <f t="shared" si="2301"/>
        <v>109</v>
      </c>
      <c r="BJS43" s="43">
        <f t="shared" si="2302"/>
        <v>18.166666666666668</v>
      </c>
      <c r="BJT43" s="48"/>
      <c r="BJU43" s="49"/>
      <c r="BJV43" s="49"/>
      <c r="BJW43" s="49"/>
      <c r="BJX43" s="49"/>
      <c r="BJY43" s="49">
        <v>110</v>
      </c>
      <c r="BJZ43" s="42">
        <f t="shared" si="2303"/>
        <v>110</v>
      </c>
      <c r="BKA43" s="43">
        <f t="shared" si="2304"/>
        <v>22</v>
      </c>
      <c r="BKB43" s="48"/>
      <c r="BKC43" s="49"/>
      <c r="BKD43" s="49"/>
      <c r="BKE43" s="49"/>
      <c r="BKF43" s="49">
        <v>110</v>
      </c>
      <c r="BKG43" s="49"/>
      <c r="BKH43" s="67">
        <f t="shared" si="2305"/>
        <v>110</v>
      </c>
      <c r="BKI43" s="68">
        <f t="shared" si="2306"/>
        <v>18.333333333333332</v>
      </c>
      <c r="BKJ43" s="48"/>
      <c r="BKK43" s="49"/>
      <c r="BKL43" s="49"/>
      <c r="BKM43" s="49"/>
      <c r="BKN43" s="49"/>
      <c r="BKO43" s="49">
        <v>110</v>
      </c>
      <c r="BKP43" s="42">
        <f t="shared" si="2307"/>
        <v>110</v>
      </c>
      <c r="BKQ43" s="43">
        <f t="shared" si="2308"/>
        <v>18.333333333333332</v>
      </c>
      <c r="BKR43" s="48"/>
      <c r="BKS43" s="49"/>
      <c r="BKT43" s="49"/>
      <c r="BKU43" s="49"/>
      <c r="BKV43" s="49"/>
      <c r="BKW43" s="49"/>
      <c r="BKX43" s="42">
        <f t="shared" si="2309"/>
        <v>0</v>
      </c>
      <c r="BKY43" s="43">
        <f t="shared" si="2310"/>
        <v>0</v>
      </c>
      <c r="BKZ43" s="48"/>
      <c r="BLA43" s="49"/>
      <c r="BLB43" s="49"/>
      <c r="BLC43" s="49"/>
      <c r="BLD43" s="49"/>
      <c r="BLE43" s="49">
        <v>110</v>
      </c>
      <c r="BLF43" s="42">
        <f t="shared" si="2311"/>
        <v>110</v>
      </c>
      <c r="BLG43" s="43">
        <f t="shared" si="2312"/>
        <v>18.333333333333332</v>
      </c>
      <c r="BLH43" s="48"/>
      <c r="BLI43" s="49"/>
      <c r="BLJ43" s="49"/>
      <c r="BLK43" s="49">
        <v>110</v>
      </c>
      <c r="BLL43" s="49"/>
      <c r="BLM43" s="49"/>
      <c r="BLN43" s="42">
        <f t="shared" si="2313"/>
        <v>110</v>
      </c>
      <c r="BLO43" s="43">
        <f t="shared" si="2314"/>
        <v>18.333333333333332</v>
      </c>
      <c r="BLP43" s="48"/>
      <c r="BLQ43" s="49"/>
      <c r="BLR43" s="49">
        <v>110</v>
      </c>
      <c r="BLS43" s="49"/>
      <c r="BLT43" s="49"/>
      <c r="BLU43" s="49"/>
      <c r="BLV43" s="42">
        <f t="shared" si="2315"/>
        <v>110</v>
      </c>
      <c r="BLW43" s="43">
        <f t="shared" si="2316"/>
        <v>18.333333333333332</v>
      </c>
      <c r="BLX43" s="48"/>
      <c r="BLY43" s="49"/>
      <c r="BLZ43" s="49"/>
      <c r="BMA43" s="49"/>
      <c r="BMB43" s="49"/>
      <c r="BMC43" s="49"/>
      <c r="BMD43" s="42">
        <f t="shared" si="2317"/>
        <v>0</v>
      </c>
      <c r="BME43" s="43">
        <f t="shared" si="2318"/>
        <v>0</v>
      </c>
      <c r="BMF43" s="48"/>
      <c r="BMG43" s="49"/>
      <c r="BMH43" s="49"/>
      <c r="BMI43" s="49">
        <v>100</v>
      </c>
      <c r="BMJ43" s="49"/>
      <c r="BMK43" s="49"/>
      <c r="BML43" s="42">
        <f t="shared" si="2319"/>
        <v>100</v>
      </c>
      <c r="BMM43" s="43">
        <f t="shared" si="2320"/>
        <v>16.666666666666668</v>
      </c>
      <c r="BMN43" s="48"/>
      <c r="BMO43" s="49"/>
      <c r="BMP43" s="49"/>
      <c r="BMQ43" s="49"/>
      <c r="BMR43" s="49"/>
      <c r="BMS43" s="49"/>
      <c r="BMT43" s="42">
        <f t="shared" si="2321"/>
        <v>0</v>
      </c>
      <c r="BMU43" s="43">
        <f t="shared" si="2322"/>
        <v>0</v>
      </c>
      <c r="BMV43" s="48"/>
      <c r="BMW43" s="49"/>
      <c r="BMX43" s="49"/>
      <c r="BMY43" s="49"/>
      <c r="BMZ43" s="49">
        <v>77</v>
      </c>
      <c r="BNA43" s="49"/>
      <c r="BNB43" s="42">
        <f t="shared" si="2323"/>
        <v>77</v>
      </c>
      <c r="BNC43" s="43">
        <f t="shared" si="2324"/>
        <v>12.833333333333334</v>
      </c>
      <c r="BND43" s="48"/>
      <c r="BNE43" s="49"/>
      <c r="BNF43" s="49"/>
      <c r="BNG43" s="49"/>
      <c r="BNH43" s="49">
        <v>100</v>
      </c>
      <c r="BNI43" s="49"/>
      <c r="BNJ43" s="42">
        <f t="shared" si="2325"/>
        <v>100</v>
      </c>
      <c r="BNK43" s="43">
        <f t="shared" si="2326"/>
        <v>16.666666666666668</v>
      </c>
      <c r="BNL43" s="48"/>
      <c r="BNM43" s="49"/>
      <c r="BNN43" s="49"/>
      <c r="BNO43" s="49"/>
      <c r="BNP43" s="49"/>
      <c r="BNQ43" s="49"/>
      <c r="BNR43" s="42">
        <f t="shared" si="2327"/>
        <v>0</v>
      </c>
      <c r="BNS43" s="43">
        <f t="shared" si="2328"/>
        <v>0</v>
      </c>
      <c r="BNT43" s="48">
        <v>108</v>
      </c>
      <c r="BNU43" s="49"/>
      <c r="BNV43" s="49"/>
      <c r="BNW43" s="49"/>
      <c r="BNX43" s="49"/>
      <c r="BNY43" s="49">
        <v>111</v>
      </c>
      <c r="BNZ43" s="42">
        <f t="shared" si="2329"/>
        <v>219</v>
      </c>
      <c r="BOA43" s="43">
        <f t="shared" si="2330"/>
        <v>36.5</v>
      </c>
      <c r="BOB43" s="48"/>
      <c r="BOC43" s="49"/>
      <c r="BOD43" s="49"/>
      <c r="BOE43" s="49"/>
      <c r="BOF43" s="49"/>
      <c r="BOG43" s="49"/>
      <c r="BOH43" s="42">
        <f t="shared" si="2331"/>
        <v>0</v>
      </c>
      <c r="BOI43" s="43">
        <f t="shared" si="2332"/>
        <v>0</v>
      </c>
      <c r="BOJ43" s="48"/>
      <c r="BOK43" s="49"/>
      <c r="BOL43" s="49"/>
      <c r="BOM43" s="49"/>
      <c r="BON43" s="49"/>
      <c r="BOO43" s="49"/>
      <c r="BOP43" s="42">
        <f t="shared" si="2333"/>
        <v>0</v>
      </c>
      <c r="BOQ43" s="43">
        <f t="shared" si="2334"/>
        <v>0</v>
      </c>
      <c r="BOR43" s="48"/>
      <c r="BOS43" s="49">
        <v>100</v>
      </c>
      <c r="BOT43" s="49"/>
      <c r="BOU43" s="49"/>
      <c r="BOV43" s="49"/>
      <c r="BOW43" s="49"/>
      <c r="BOX43" s="42">
        <f t="shared" si="2335"/>
        <v>100</v>
      </c>
      <c r="BOY43" s="43">
        <f t="shared" si="2336"/>
        <v>16.666666666666668</v>
      </c>
      <c r="BOZ43" s="48"/>
      <c r="BPA43" s="49"/>
      <c r="BPB43" s="49"/>
      <c r="BPC43" s="49"/>
      <c r="BPD43" s="49"/>
      <c r="BPE43" s="49"/>
      <c r="BPF43" s="42">
        <f t="shared" si="2337"/>
        <v>0</v>
      </c>
      <c r="BPG43" s="43">
        <f t="shared" si="2338"/>
        <v>0</v>
      </c>
      <c r="BPH43" s="48"/>
      <c r="BPI43" s="49"/>
      <c r="BPJ43" s="49"/>
      <c r="BPK43" s="49"/>
      <c r="BPL43" s="49"/>
      <c r="BPM43" s="49"/>
      <c r="BPN43" s="42">
        <f t="shared" si="2339"/>
        <v>0</v>
      </c>
      <c r="BPO43" s="43">
        <f t="shared" si="2340"/>
        <v>0</v>
      </c>
      <c r="BPP43" s="48"/>
      <c r="BPQ43" s="49"/>
      <c r="BPR43" s="49"/>
      <c r="BPS43" s="49"/>
      <c r="BPT43" s="49">
        <v>110</v>
      </c>
      <c r="BPU43" s="49"/>
      <c r="BPV43" s="42">
        <f t="shared" si="2341"/>
        <v>110</v>
      </c>
      <c r="BPW43" s="43">
        <f t="shared" si="2342"/>
        <v>18.333333333333332</v>
      </c>
      <c r="BPX43" s="48"/>
      <c r="BPY43" s="49"/>
      <c r="BPZ43" s="49"/>
      <c r="BQA43" s="49"/>
      <c r="BQB43" s="49"/>
      <c r="BQC43" s="49"/>
      <c r="BQD43" s="67">
        <f t="shared" si="2343"/>
        <v>0</v>
      </c>
      <c r="BQE43" s="43">
        <f t="shared" si="2344"/>
        <v>0</v>
      </c>
      <c r="BQF43" s="48"/>
      <c r="BQG43" s="49">
        <v>39</v>
      </c>
      <c r="BQH43" s="49"/>
      <c r="BQI43" s="49"/>
      <c r="BQJ43" s="49"/>
      <c r="BQK43" s="49">
        <v>50</v>
      </c>
      <c r="BQL43" s="67">
        <f t="shared" si="2345"/>
        <v>89</v>
      </c>
      <c r="BQM43" s="43">
        <f t="shared" si="2346"/>
        <v>14.833333333333334</v>
      </c>
      <c r="BQN43" s="48"/>
      <c r="BQO43" s="49"/>
      <c r="BQP43" s="49">
        <v>110</v>
      </c>
      <c r="BQQ43" s="49"/>
      <c r="BQR43" s="49"/>
      <c r="BQS43" s="49"/>
      <c r="BQT43" s="67">
        <f t="shared" si="2347"/>
        <v>110</v>
      </c>
      <c r="BQU43" s="43">
        <f t="shared" si="2348"/>
        <v>18.333333333333332</v>
      </c>
      <c r="BQV43" s="48"/>
      <c r="BQW43" s="49"/>
      <c r="BQX43" s="49"/>
      <c r="BQY43" s="49"/>
      <c r="BQZ43" s="49">
        <v>110</v>
      </c>
      <c r="BRA43" s="49"/>
      <c r="BRB43" s="67">
        <f t="shared" si="2349"/>
        <v>110</v>
      </c>
      <c r="BRC43" s="43">
        <f t="shared" si="2350"/>
        <v>18.333333333333332</v>
      </c>
      <c r="BRD43" s="48"/>
      <c r="BRE43" s="49"/>
      <c r="BRF43" s="49">
        <v>59</v>
      </c>
      <c r="BRG43" s="49"/>
      <c r="BRH43" s="49"/>
      <c r="BRI43" s="49"/>
      <c r="BRJ43" s="67">
        <f t="shared" si="2351"/>
        <v>59</v>
      </c>
      <c r="BRK43" s="43">
        <f t="shared" si="2352"/>
        <v>9.8333333333333339</v>
      </c>
      <c r="BRL43" s="48"/>
      <c r="BRM43" s="49">
        <v>48</v>
      </c>
      <c r="BRN43" s="49"/>
      <c r="BRO43" s="49"/>
      <c r="BRP43" s="49">
        <v>110</v>
      </c>
      <c r="BRQ43" s="49"/>
      <c r="BRR43" s="67">
        <f t="shared" si="2353"/>
        <v>158</v>
      </c>
      <c r="BRS43" s="68">
        <f t="shared" si="2354"/>
        <v>26.333333333333332</v>
      </c>
      <c r="BRT43" s="63"/>
      <c r="BRU43" s="64"/>
      <c r="BRV43" s="64"/>
      <c r="BRW43" s="64"/>
      <c r="BRX43" s="64"/>
      <c r="BRY43" s="64">
        <v>110</v>
      </c>
      <c r="BRZ43" s="67">
        <f t="shared" si="2355"/>
        <v>110</v>
      </c>
      <c r="BSA43" s="43">
        <f t="shared" si="2356"/>
        <v>18.333333333333332</v>
      </c>
      <c r="BSB43" s="48"/>
      <c r="BSC43" s="49"/>
      <c r="BSD43" s="49"/>
      <c r="BSE43" s="49"/>
      <c r="BSF43" s="49"/>
      <c r="BSG43" s="49"/>
      <c r="BSH43" s="67">
        <f t="shared" si="2357"/>
        <v>0</v>
      </c>
      <c r="BSI43" s="43">
        <f t="shared" si="2358"/>
        <v>0</v>
      </c>
      <c r="BSJ43" s="48"/>
      <c r="BSK43" s="49"/>
      <c r="BSL43" s="49">
        <v>98</v>
      </c>
      <c r="BSM43" s="49"/>
      <c r="BSN43" s="49"/>
      <c r="BSO43" s="49"/>
      <c r="BSP43" s="67">
        <f t="shared" si="2359"/>
        <v>98</v>
      </c>
      <c r="BSQ43" s="43">
        <f t="shared" si="2360"/>
        <v>16.333333333333332</v>
      </c>
      <c r="BSR43" s="48"/>
      <c r="BSS43" s="49">
        <v>50</v>
      </c>
      <c r="BST43" s="49">
        <v>40</v>
      </c>
      <c r="BSU43" s="49"/>
      <c r="BSV43" s="49"/>
      <c r="BSW43" s="49"/>
      <c r="BSX43" s="67">
        <f t="shared" si="2361"/>
        <v>90</v>
      </c>
      <c r="BSY43" s="43">
        <f t="shared" si="2362"/>
        <v>15</v>
      </c>
      <c r="BSZ43" s="48">
        <v>80</v>
      </c>
      <c r="BTA43" s="49"/>
      <c r="BTB43" s="49"/>
      <c r="BTC43" s="49"/>
      <c r="BTD43" s="49">
        <v>110</v>
      </c>
      <c r="BTE43" s="49"/>
      <c r="BTF43" s="67">
        <f t="shared" si="2363"/>
        <v>190</v>
      </c>
      <c r="BTG43" s="43">
        <f t="shared" si="2364"/>
        <v>31.666666666666668</v>
      </c>
      <c r="BTH43" s="48"/>
      <c r="BTI43" s="49"/>
      <c r="BTJ43" s="49"/>
      <c r="BTK43" s="49"/>
      <c r="BTL43" s="49"/>
      <c r="BTM43" s="49"/>
      <c r="BTN43" s="67">
        <f t="shared" si="2365"/>
        <v>0</v>
      </c>
      <c r="BTO43" s="68">
        <f t="shared" si="2366"/>
        <v>0</v>
      </c>
      <c r="BTP43" s="48"/>
      <c r="BTQ43" s="49"/>
      <c r="BTR43" s="49">
        <v>50</v>
      </c>
      <c r="BTS43" s="49"/>
      <c r="BTT43" s="49"/>
      <c r="BTU43" s="49"/>
      <c r="BTV43" s="67">
        <f t="shared" si="2367"/>
        <v>50</v>
      </c>
      <c r="BTW43" s="43">
        <f t="shared" si="2368"/>
        <v>8.3333333333333339</v>
      </c>
      <c r="BTX43" s="48"/>
      <c r="BTY43" s="49"/>
      <c r="BTZ43" s="49"/>
      <c r="BUA43" s="49">
        <v>60</v>
      </c>
      <c r="BUB43" s="49"/>
      <c r="BUC43" s="49"/>
      <c r="BUD43" s="67">
        <f t="shared" si="2369"/>
        <v>60</v>
      </c>
      <c r="BUE43" s="68">
        <f t="shared" si="2370"/>
        <v>10</v>
      </c>
      <c r="BUF43" s="48">
        <v>98</v>
      </c>
      <c r="BUG43" s="49"/>
      <c r="BUH43" s="49"/>
      <c r="BUI43" s="49"/>
      <c r="BUJ43" s="49"/>
      <c r="BUK43" s="49"/>
      <c r="BUL43" s="67">
        <f t="shared" si="2371"/>
        <v>98</v>
      </c>
      <c r="BUM43" s="68">
        <f t="shared" si="2372"/>
        <v>16.333333333333332</v>
      </c>
      <c r="BUN43" s="48">
        <v>80</v>
      </c>
      <c r="BUO43" s="49">
        <v>110</v>
      </c>
      <c r="BUP43" s="49"/>
      <c r="BUQ43" s="49"/>
      <c r="BUR43" s="49"/>
      <c r="BUS43" s="49"/>
      <c r="BUT43" s="67">
        <f t="shared" si="2373"/>
        <v>190</v>
      </c>
      <c r="BUU43" s="68">
        <f t="shared" si="2374"/>
        <v>31.666666666666668</v>
      </c>
      <c r="BUV43" s="48"/>
      <c r="BUW43" s="49"/>
      <c r="BUX43" s="49"/>
      <c r="BUY43" s="49"/>
      <c r="BUZ43" s="49"/>
      <c r="BVA43" s="49"/>
      <c r="BVB43" s="67">
        <f t="shared" si="2375"/>
        <v>0</v>
      </c>
      <c r="BVC43" s="68">
        <f t="shared" si="2376"/>
        <v>0</v>
      </c>
      <c r="BVD43" s="48"/>
      <c r="BVE43" s="49"/>
      <c r="BVF43" s="49"/>
      <c r="BVG43" s="49"/>
      <c r="BVH43" s="49"/>
      <c r="BVI43" s="49"/>
      <c r="BVJ43" s="67">
        <f t="shared" si="2377"/>
        <v>0</v>
      </c>
      <c r="BVK43" s="68">
        <f t="shared" si="2378"/>
        <v>0</v>
      </c>
      <c r="BVL43" s="48"/>
      <c r="BVM43" s="49"/>
      <c r="BVN43" s="49">
        <v>111</v>
      </c>
      <c r="BVO43" s="49"/>
      <c r="BVP43" s="49"/>
      <c r="BVQ43" s="49">
        <v>79</v>
      </c>
      <c r="BVR43" s="67">
        <f t="shared" si="2379"/>
        <v>190</v>
      </c>
      <c r="BVS43" s="68">
        <f t="shared" si="2380"/>
        <v>31.666666666666668</v>
      </c>
      <c r="BVT43" s="48"/>
      <c r="BVU43" s="49"/>
      <c r="BVV43" s="49">
        <v>111</v>
      </c>
      <c r="BVW43" s="49"/>
      <c r="BVX43" s="49"/>
      <c r="BVY43" s="49"/>
      <c r="BVZ43" s="67">
        <f t="shared" si="2381"/>
        <v>111</v>
      </c>
      <c r="BWA43" s="68">
        <f t="shared" si="2382"/>
        <v>18.5</v>
      </c>
      <c r="BWB43" s="48"/>
      <c r="BWC43" s="49"/>
      <c r="BWD43" s="49"/>
      <c r="BWE43" s="49"/>
      <c r="BWF43" s="49"/>
      <c r="BWG43" s="49"/>
      <c r="BWH43" s="67">
        <f t="shared" si="2383"/>
        <v>0</v>
      </c>
      <c r="BWI43" s="68">
        <f t="shared" si="2384"/>
        <v>0</v>
      </c>
      <c r="BWJ43" s="48"/>
      <c r="BWK43" s="49"/>
      <c r="BWL43" s="49"/>
      <c r="BWM43" s="49">
        <v>101</v>
      </c>
      <c r="BWN43" s="49"/>
      <c r="BWO43" s="49"/>
      <c r="BWP43" s="67">
        <f t="shared" si="2385"/>
        <v>101</v>
      </c>
      <c r="BWQ43" s="68">
        <f t="shared" si="2386"/>
        <v>16.833333333333332</v>
      </c>
      <c r="BWR43" s="48"/>
      <c r="BWS43" s="49"/>
      <c r="BWT43" s="49">
        <v>109</v>
      </c>
      <c r="BWU43" s="49"/>
      <c r="BWV43" s="49"/>
      <c r="BWW43" s="49"/>
      <c r="BWX43" s="67">
        <f t="shared" si="2387"/>
        <v>109</v>
      </c>
      <c r="BWY43" s="68">
        <f t="shared" si="2388"/>
        <v>18.166666666666668</v>
      </c>
      <c r="BWZ43" s="48"/>
      <c r="BXA43" s="49"/>
      <c r="BXB43" s="49"/>
      <c r="BXC43" s="49"/>
      <c r="BXD43" s="49"/>
      <c r="BXE43" s="49"/>
      <c r="BXF43" s="67">
        <f t="shared" si="2389"/>
        <v>0</v>
      </c>
      <c r="BXG43" s="68">
        <f t="shared" si="2390"/>
        <v>0</v>
      </c>
      <c r="BXH43" s="48">
        <v>81</v>
      </c>
      <c r="BXI43" s="49"/>
      <c r="BXJ43" s="49"/>
      <c r="BXK43" s="49"/>
      <c r="BXL43" s="49"/>
      <c r="BXM43" s="49">
        <v>110</v>
      </c>
      <c r="BXN43" s="67">
        <f t="shared" si="2391"/>
        <v>191</v>
      </c>
      <c r="BXO43" s="68">
        <f t="shared" si="2392"/>
        <v>31.833333333333332</v>
      </c>
      <c r="BXP43" s="48"/>
      <c r="BXQ43" s="49">
        <v>40</v>
      </c>
      <c r="BXR43" s="49"/>
      <c r="BXS43" s="49"/>
      <c r="BXT43" s="49"/>
      <c r="BXU43" s="49"/>
      <c r="BXV43" s="67">
        <f t="shared" si="2393"/>
        <v>40</v>
      </c>
      <c r="BXW43" s="68">
        <f t="shared" si="1598"/>
        <v>6.666666666666667</v>
      </c>
      <c r="BXX43" s="48"/>
      <c r="BXY43" s="49"/>
      <c r="BXZ43" s="49"/>
      <c r="BYA43" s="49">
        <v>80</v>
      </c>
      <c r="BYB43" s="49"/>
      <c r="BYC43" s="49"/>
      <c r="BYD43" s="67">
        <f t="shared" si="2394"/>
        <v>80</v>
      </c>
      <c r="BYE43" s="68">
        <f t="shared" si="2395"/>
        <v>13.333333333333334</v>
      </c>
      <c r="BYF43" s="48"/>
      <c r="BYG43" s="49"/>
      <c r="BYH43" s="49"/>
      <c r="BYI43" s="49"/>
      <c r="BYJ43" s="49"/>
      <c r="BYK43" s="49">
        <v>100</v>
      </c>
      <c r="BYL43" s="67">
        <f t="shared" si="2396"/>
        <v>100</v>
      </c>
      <c r="BYM43" s="68">
        <f t="shared" si="2397"/>
        <v>16.666666666666668</v>
      </c>
      <c r="BYN43" s="48"/>
      <c r="BYO43" s="49"/>
      <c r="BYP43" s="49"/>
      <c r="BYQ43" s="49">
        <v>100</v>
      </c>
      <c r="BYR43" s="49"/>
      <c r="BYS43" s="49"/>
      <c r="BYT43" s="67">
        <f t="shared" si="2398"/>
        <v>100</v>
      </c>
      <c r="BYU43" s="68">
        <f t="shared" si="2399"/>
        <v>16.666666666666668</v>
      </c>
      <c r="BYV43" s="48">
        <v>220</v>
      </c>
      <c r="BYW43" s="49"/>
      <c r="BYX43" s="49"/>
      <c r="BYY43" s="49"/>
      <c r="BYZ43" s="49"/>
      <c r="BZA43" s="49"/>
      <c r="BZB43" s="67">
        <f t="shared" si="2400"/>
        <v>220</v>
      </c>
      <c r="BZC43" s="68">
        <f t="shared" si="2401"/>
        <v>36.666666666666664</v>
      </c>
      <c r="BZD43" s="48"/>
      <c r="BZE43" s="49"/>
      <c r="BZF43" s="49"/>
      <c r="BZG43" s="49"/>
      <c r="BZH43" s="49"/>
      <c r="BZI43" s="49">
        <v>109</v>
      </c>
      <c r="BZJ43" s="67">
        <f t="shared" si="2402"/>
        <v>109</v>
      </c>
      <c r="BZK43" s="68">
        <f t="shared" si="2403"/>
        <v>18.166666666666668</v>
      </c>
      <c r="BZL43" s="48"/>
      <c r="BZM43" s="49">
        <v>110</v>
      </c>
      <c r="BZN43" s="49"/>
      <c r="BZO43" s="49"/>
      <c r="BZP43" s="49"/>
      <c r="BZQ43" s="49"/>
      <c r="BZR43" s="67">
        <f t="shared" si="2404"/>
        <v>110</v>
      </c>
      <c r="BZS43" s="68">
        <f t="shared" si="2405"/>
        <v>18.333333333333332</v>
      </c>
      <c r="BZT43" s="48"/>
      <c r="BZU43" s="49">
        <v>5</v>
      </c>
      <c r="BZV43" s="49"/>
      <c r="BZW43" s="49"/>
      <c r="BZX43" s="49"/>
      <c r="BZY43" s="49">
        <v>124</v>
      </c>
      <c r="BZZ43" s="67">
        <f t="shared" si="2406"/>
        <v>129</v>
      </c>
      <c r="CAA43" s="68">
        <f t="shared" si="2407"/>
        <v>21.5</v>
      </c>
      <c r="CAB43" s="48"/>
      <c r="CAC43" s="49">
        <v>118</v>
      </c>
      <c r="CAD43" s="49"/>
      <c r="CAE43" s="49"/>
      <c r="CAF43" s="49">
        <v>119</v>
      </c>
      <c r="CAG43" s="49"/>
      <c r="CAH43" s="67">
        <f t="shared" si="2408"/>
        <v>237</v>
      </c>
      <c r="CAI43" s="68">
        <f t="shared" si="2409"/>
        <v>39.5</v>
      </c>
      <c r="CAJ43" s="48"/>
      <c r="CAK43" s="49"/>
      <c r="CAL43" s="49"/>
      <c r="CAM43" s="49"/>
      <c r="CAN43" s="49"/>
      <c r="CAO43" s="49"/>
      <c r="CAP43" s="67">
        <f t="shared" si="2410"/>
        <v>0</v>
      </c>
      <c r="CAQ43" s="68">
        <f t="shared" si="2411"/>
        <v>0</v>
      </c>
      <c r="CAR43" s="48"/>
      <c r="CAS43" s="49"/>
      <c r="CAT43" s="49"/>
      <c r="CAU43" s="49"/>
      <c r="CAV43" s="49"/>
      <c r="CAW43" s="49"/>
      <c r="CAX43" s="67">
        <f t="shared" si="2412"/>
        <v>0</v>
      </c>
      <c r="CAY43" s="68">
        <f t="shared" si="2413"/>
        <v>0</v>
      </c>
      <c r="CAZ43" s="48">
        <v>110</v>
      </c>
      <c r="CBA43" s="49"/>
      <c r="CBB43" s="49"/>
      <c r="CBC43" s="49"/>
      <c r="CBD43" s="49"/>
      <c r="CBE43" s="49"/>
      <c r="CBF43" s="67">
        <f t="shared" si="2414"/>
        <v>110</v>
      </c>
      <c r="CBG43" s="68">
        <f t="shared" si="2415"/>
        <v>18.333333333333332</v>
      </c>
      <c r="CBH43" s="48">
        <v>83</v>
      </c>
      <c r="CBI43" s="49"/>
      <c r="CBJ43" s="49"/>
      <c r="CBK43" s="49">
        <v>60</v>
      </c>
      <c r="CBL43" s="49"/>
      <c r="CBM43" s="49"/>
      <c r="CBN43" s="67">
        <f t="shared" si="2416"/>
        <v>143</v>
      </c>
      <c r="CBO43" s="68">
        <f t="shared" si="2417"/>
        <v>23.833333333333332</v>
      </c>
      <c r="CBP43" s="48"/>
      <c r="CBQ43" s="49"/>
      <c r="CBR43" s="49"/>
      <c r="CBS43" s="49"/>
      <c r="CBT43" s="49">
        <v>110</v>
      </c>
      <c r="CBU43" s="49"/>
      <c r="CBV43" s="67">
        <f t="shared" si="2418"/>
        <v>110</v>
      </c>
      <c r="CBW43" s="68">
        <f t="shared" si="2419"/>
        <v>18.333333333333332</v>
      </c>
      <c r="CBX43" s="48"/>
      <c r="CBY43" s="49"/>
      <c r="CBZ43" s="49"/>
      <c r="CCA43" s="49"/>
      <c r="CCB43" s="49"/>
      <c r="CCC43" s="49"/>
      <c r="CCD43" s="67">
        <f t="shared" si="2420"/>
        <v>0</v>
      </c>
      <c r="CCE43" s="68">
        <f t="shared" si="2421"/>
        <v>0</v>
      </c>
      <c r="CCF43" s="48"/>
      <c r="CCG43" s="49"/>
      <c r="CCH43" s="49"/>
      <c r="CCI43" s="49">
        <v>80</v>
      </c>
      <c r="CCJ43" s="49"/>
      <c r="CCK43" s="49"/>
      <c r="CCL43" s="67">
        <f t="shared" si="2422"/>
        <v>80</v>
      </c>
      <c r="CCM43" s="68">
        <f t="shared" si="2423"/>
        <v>13.333333333333334</v>
      </c>
      <c r="CCN43" s="48"/>
      <c r="CCO43" s="49"/>
      <c r="CCP43" s="49"/>
      <c r="CCQ43" s="49"/>
      <c r="CCR43" s="49"/>
      <c r="CCS43" s="49"/>
      <c r="CCT43" s="67">
        <f t="shared" si="2424"/>
        <v>0</v>
      </c>
      <c r="CCU43" s="68">
        <f t="shared" si="2425"/>
        <v>0</v>
      </c>
      <c r="CCV43" s="48"/>
      <c r="CCW43" s="49"/>
      <c r="CCX43" s="49"/>
      <c r="CCY43" s="49"/>
      <c r="CCZ43" s="49"/>
      <c r="CDA43" s="49"/>
      <c r="CDB43" s="67">
        <f t="shared" si="1643"/>
        <v>0</v>
      </c>
      <c r="CDC43" s="68">
        <f t="shared" si="1644"/>
        <v>0</v>
      </c>
      <c r="CDD43" s="48"/>
      <c r="CDE43" s="49"/>
      <c r="CDF43" s="49"/>
      <c r="CDG43" s="49"/>
      <c r="CDH43" s="49"/>
      <c r="CDI43" s="49"/>
      <c r="CDJ43" s="67">
        <f t="shared" si="1645"/>
        <v>0</v>
      </c>
      <c r="CDK43" s="68">
        <f t="shared" si="1646"/>
        <v>0</v>
      </c>
      <c r="CDL43" s="48">
        <v>43</v>
      </c>
      <c r="CDM43" s="49"/>
      <c r="CDN43" s="49"/>
      <c r="CDO43" s="49"/>
      <c r="CDP43" s="49"/>
      <c r="CDQ43" s="49"/>
      <c r="CDR43" s="67">
        <f t="shared" si="1647"/>
        <v>43</v>
      </c>
      <c r="CDS43" s="68">
        <f t="shared" si="1648"/>
        <v>7.166666666666667</v>
      </c>
      <c r="CDT43" s="48"/>
      <c r="CDU43" s="49"/>
      <c r="CDV43" s="49"/>
      <c r="CDW43" s="49"/>
      <c r="CDX43" s="49"/>
      <c r="CDY43" s="49"/>
      <c r="CDZ43" s="67">
        <f t="shared" si="1649"/>
        <v>0</v>
      </c>
      <c r="CEA43" s="68">
        <f t="shared" si="1650"/>
        <v>0</v>
      </c>
      <c r="CEB43" s="48">
        <v>58</v>
      </c>
      <c r="CEC43" s="49"/>
      <c r="CED43" s="49"/>
      <c r="CEE43" s="49"/>
      <c r="CEF43" s="49"/>
      <c r="CEG43" s="49"/>
      <c r="CEH43" s="67">
        <f t="shared" si="1651"/>
        <v>58</v>
      </c>
      <c r="CEI43" s="68">
        <f t="shared" si="1652"/>
        <v>9.6666666666666661</v>
      </c>
      <c r="CEJ43" s="48"/>
      <c r="CEK43" s="49"/>
      <c r="CEL43" s="49"/>
      <c r="CEM43" s="49">
        <v>39</v>
      </c>
      <c r="CEN43" s="49"/>
      <c r="CEO43" s="49"/>
      <c r="CEP43" s="67">
        <f t="shared" si="1653"/>
        <v>39</v>
      </c>
      <c r="CEQ43" s="68">
        <f t="shared" si="1654"/>
        <v>6.5</v>
      </c>
      <c r="CER43" s="48"/>
      <c r="CES43" s="49"/>
      <c r="CET43" s="49"/>
      <c r="CEU43" s="49"/>
      <c r="CEV43" s="49"/>
      <c r="CEW43" s="49"/>
      <c r="CEX43" s="67">
        <f t="shared" si="1655"/>
        <v>0</v>
      </c>
      <c r="CEY43" s="68">
        <f t="shared" si="1656"/>
        <v>0</v>
      </c>
      <c r="CEZ43" s="48"/>
      <c r="CFA43" s="49">
        <v>15</v>
      </c>
      <c r="CFB43" s="49"/>
      <c r="CFC43" s="49">
        <v>40</v>
      </c>
      <c r="CFD43" s="49"/>
      <c r="CFE43" s="49"/>
      <c r="CFF43" s="67">
        <f t="shared" si="1657"/>
        <v>55</v>
      </c>
      <c r="CFG43" s="68">
        <f t="shared" si="1658"/>
        <v>9.1666666666666661</v>
      </c>
      <c r="CFH43" s="48"/>
      <c r="CFI43" s="49">
        <v>40</v>
      </c>
      <c r="CFJ43" s="49"/>
      <c r="CFK43" s="49"/>
      <c r="CFL43" s="49"/>
      <c r="CFM43" s="49">
        <v>110</v>
      </c>
      <c r="CFN43" s="67">
        <f t="shared" si="1659"/>
        <v>150</v>
      </c>
      <c r="CFO43" s="68">
        <f t="shared" si="1660"/>
        <v>25</v>
      </c>
      <c r="CFP43" s="48"/>
      <c r="CFQ43" s="49"/>
      <c r="CFR43" s="49"/>
      <c r="CFS43" s="49"/>
      <c r="CFT43" s="49">
        <v>110</v>
      </c>
      <c r="CFU43" s="49"/>
      <c r="CFV43" s="67">
        <f t="shared" si="1661"/>
        <v>110</v>
      </c>
      <c r="CFW43" s="68">
        <f t="shared" si="1662"/>
        <v>18.333333333333332</v>
      </c>
      <c r="CFX43" s="48"/>
      <c r="CFY43" s="49"/>
      <c r="CFZ43" s="49"/>
      <c r="CGA43" s="49"/>
      <c r="CGB43" s="49"/>
      <c r="CGC43" s="49"/>
      <c r="CGD43" s="67">
        <f t="shared" si="1663"/>
        <v>0</v>
      </c>
      <c r="CGE43" s="68">
        <f t="shared" si="1664"/>
        <v>0</v>
      </c>
      <c r="CGF43" s="48"/>
      <c r="CGG43" s="49"/>
      <c r="CGH43" s="49"/>
      <c r="CGI43" s="49"/>
      <c r="CGJ43" s="49"/>
      <c r="CGK43" s="49"/>
      <c r="CGL43" s="67">
        <f t="shared" si="1665"/>
        <v>0</v>
      </c>
      <c r="CGM43" s="68">
        <f t="shared" si="1666"/>
        <v>0</v>
      </c>
      <c r="CGN43" s="48"/>
      <c r="CGO43" s="49"/>
      <c r="CGP43" s="49"/>
      <c r="CGQ43" s="49"/>
      <c r="CGR43" s="49">
        <v>93</v>
      </c>
      <c r="CGS43" s="49"/>
      <c r="CGT43" s="67">
        <f t="shared" si="1667"/>
        <v>93</v>
      </c>
      <c r="CGU43" s="68">
        <f t="shared" si="1668"/>
        <v>15.5</v>
      </c>
      <c r="CGV43" s="48"/>
      <c r="CGW43" s="49"/>
      <c r="CGX43" s="49"/>
      <c r="CGY43" s="49"/>
      <c r="CGZ43" s="49"/>
      <c r="CHA43" s="49"/>
      <c r="CHB43" s="67">
        <f t="shared" si="1669"/>
        <v>0</v>
      </c>
      <c r="CHC43" s="68">
        <f t="shared" si="1670"/>
        <v>0</v>
      </c>
      <c r="CHD43" s="48"/>
      <c r="CHE43" s="49"/>
      <c r="CHF43" s="49"/>
      <c r="CHG43" s="49"/>
      <c r="CHH43" s="49"/>
      <c r="CHI43" s="49"/>
      <c r="CHJ43" s="67">
        <f t="shared" si="1671"/>
        <v>0</v>
      </c>
      <c r="CHK43" s="68">
        <f t="shared" si="1672"/>
        <v>0</v>
      </c>
      <c r="CHL43" s="48"/>
      <c r="CHM43" s="49">
        <v>101</v>
      </c>
      <c r="CHN43" s="49"/>
      <c r="CHO43" s="49"/>
      <c r="CHP43" s="49"/>
      <c r="CHQ43" s="49"/>
      <c r="CHR43" s="67">
        <f t="shared" si="1673"/>
        <v>101</v>
      </c>
      <c r="CHS43" s="68">
        <f t="shared" si="1674"/>
        <v>16.833333333333332</v>
      </c>
      <c r="CHT43" s="48"/>
      <c r="CHU43" s="49"/>
      <c r="CHV43" s="49"/>
      <c r="CHW43" s="49"/>
      <c r="CHX43" s="49">
        <v>41</v>
      </c>
      <c r="CHY43" s="49"/>
      <c r="CHZ43" s="67">
        <f t="shared" si="1675"/>
        <v>41</v>
      </c>
      <c r="CIA43" s="68">
        <f t="shared" si="1676"/>
        <v>6.833333333333333</v>
      </c>
      <c r="CIB43" s="48">
        <v>24</v>
      </c>
      <c r="CIC43" s="49">
        <v>80</v>
      </c>
      <c r="CID43" s="49"/>
      <c r="CIE43" s="49"/>
      <c r="CIF43" s="49"/>
      <c r="CIG43" s="49"/>
      <c r="CIH43" s="67">
        <f t="shared" si="1677"/>
        <v>104</v>
      </c>
      <c r="CII43" s="68">
        <f t="shared" si="1678"/>
        <v>17.333333333333332</v>
      </c>
      <c r="CIJ43" s="48">
        <v>50</v>
      </c>
      <c r="CIK43" s="49"/>
      <c r="CIL43" s="49">
        <v>79</v>
      </c>
      <c r="CIM43" s="49"/>
      <c r="CIN43" s="49"/>
      <c r="CIO43" s="49"/>
      <c r="CIP43" s="67">
        <f t="shared" si="1679"/>
        <v>129</v>
      </c>
      <c r="CIQ43" s="68">
        <f t="shared" si="1680"/>
        <v>21.5</v>
      </c>
      <c r="CIR43" s="48"/>
      <c r="CIS43" s="49"/>
      <c r="CIT43" s="49"/>
      <c r="CIU43" s="49"/>
      <c r="CIV43" s="49"/>
      <c r="CIW43" s="49"/>
      <c r="CIX43" s="67">
        <f t="shared" si="1681"/>
        <v>0</v>
      </c>
      <c r="CIY43" s="68">
        <f t="shared" si="1682"/>
        <v>0</v>
      </c>
      <c r="CIZ43" s="63"/>
      <c r="CJA43" s="64"/>
      <c r="CJB43" s="64">
        <v>110</v>
      </c>
      <c r="CJC43" s="64"/>
      <c r="CJD43" s="64"/>
      <c r="CJE43" s="64"/>
      <c r="CJF43" s="67">
        <f t="shared" si="1683"/>
        <v>110</v>
      </c>
      <c r="CJG43" s="68">
        <f t="shared" si="1684"/>
        <v>18.333333333333332</v>
      </c>
      <c r="CJH43" s="48"/>
      <c r="CJI43" s="49"/>
      <c r="CJJ43" s="49"/>
      <c r="CJK43" s="49"/>
      <c r="CJL43" s="49"/>
      <c r="CJM43" s="49"/>
      <c r="CJN43" s="67">
        <f t="shared" si="1685"/>
        <v>0</v>
      </c>
      <c r="CJO43" s="184">
        <f t="shared" si="1686"/>
        <v>0</v>
      </c>
      <c r="CJP43" s="48"/>
      <c r="CJQ43" s="49"/>
      <c r="CJR43" s="49"/>
      <c r="CJS43" s="49"/>
      <c r="CJT43" s="49"/>
      <c r="CJU43" s="49"/>
      <c r="CJV43" s="67">
        <f t="shared" si="1687"/>
        <v>0</v>
      </c>
      <c r="CJW43" s="68">
        <f t="shared" si="1688"/>
        <v>0</v>
      </c>
      <c r="CJX43" s="48"/>
      <c r="CJY43" s="49"/>
      <c r="CJZ43" s="49">
        <v>162</v>
      </c>
      <c r="CKA43" s="49"/>
      <c r="CKB43" s="49"/>
      <c r="CKC43" s="49"/>
      <c r="CKD43" s="67">
        <f t="shared" si="2426"/>
        <v>162</v>
      </c>
      <c r="CKE43" s="68">
        <f t="shared" si="1689"/>
        <v>27</v>
      </c>
      <c r="CKF43" s="48">
        <v>110</v>
      </c>
      <c r="CKG43" s="49"/>
      <c r="CKH43" s="49"/>
      <c r="CKI43" s="49"/>
      <c r="CKJ43" s="49"/>
      <c r="CKK43" s="49"/>
      <c r="CKL43" s="67">
        <f t="shared" si="1690"/>
        <v>110</v>
      </c>
      <c r="CKM43" s="68">
        <f t="shared" si="1691"/>
        <v>18.333333333333332</v>
      </c>
      <c r="CKN43" s="48"/>
      <c r="CKO43" s="49"/>
      <c r="CKP43" s="49"/>
      <c r="CKQ43" s="49"/>
      <c r="CKR43" s="49"/>
      <c r="CKS43" s="47"/>
      <c r="CKT43" s="67">
        <f t="shared" si="1692"/>
        <v>0</v>
      </c>
      <c r="CKU43" s="68">
        <f t="shared" si="1693"/>
        <v>0</v>
      </c>
      <c r="CKV43" s="48"/>
      <c r="CKW43" s="49"/>
      <c r="CKX43" s="49"/>
      <c r="CKY43" s="49">
        <v>110</v>
      </c>
      <c r="CKZ43" s="49"/>
      <c r="CLA43" s="49"/>
      <c r="CLB43" s="67">
        <f t="shared" si="1694"/>
        <v>110</v>
      </c>
      <c r="CLC43" s="68">
        <f t="shared" si="1695"/>
        <v>18.333333333333332</v>
      </c>
      <c r="CLD43" s="48"/>
      <c r="CLE43" s="49"/>
      <c r="CLF43" s="49"/>
      <c r="CLG43" s="49"/>
      <c r="CLH43" s="49"/>
      <c r="CLI43" s="49"/>
      <c r="CLJ43" s="67">
        <f t="shared" si="1696"/>
        <v>0</v>
      </c>
      <c r="CLK43" s="68">
        <f t="shared" si="1697"/>
        <v>0</v>
      </c>
      <c r="CLL43" s="48">
        <v>79</v>
      </c>
      <c r="CLM43" s="49"/>
      <c r="CLN43" s="49"/>
      <c r="CLO43" s="49"/>
      <c r="CLP43" s="49">
        <v>105</v>
      </c>
      <c r="CLQ43" s="49"/>
      <c r="CLR43" s="67">
        <f t="shared" si="1698"/>
        <v>184</v>
      </c>
      <c r="CLS43" s="68">
        <f t="shared" si="1699"/>
        <v>30.666666666666668</v>
      </c>
      <c r="CLT43" s="48"/>
      <c r="CLU43" s="49"/>
      <c r="CLV43" s="49"/>
      <c r="CLW43" s="49"/>
      <c r="CLX43" s="49"/>
      <c r="CLY43" s="49"/>
      <c r="CLZ43" s="67">
        <f t="shared" si="1700"/>
        <v>0</v>
      </c>
      <c r="CMA43" s="68">
        <f t="shared" si="1701"/>
        <v>0</v>
      </c>
      <c r="CMB43" s="48"/>
      <c r="CMC43" s="49">
        <v>220</v>
      </c>
      <c r="CMD43" s="49"/>
      <c r="CME43" s="49"/>
      <c r="CMF43" s="49"/>
      <c r="CMG43" s="49"/>
      <c r="CMH43" s="67">
        <f t="shared" si="1702"/>
        <v>220</v>
      </c>
      <c r="CMI43" s="68">
        <f t="shared" si="1703"/>
        <v>36.666666666666664</v>
      </c>
      <c r="CMJ43" s="48"/>
      <c r="CMK43" s="49"/>
      <c r="CML43" s="49"/>
      <c r="CMM43" s="49"/>
      <c r="CMN43" s="49"/>
      <c r="CMO43" s="49"/>
      <c r="CMP43" s="67">
        <f t="shared" si="1704"/>
        <v>0</v>
      </c>
      <c r="CMQ43" s="68">
        <f t="shared" si="1705"/>
        <v>0</v>
      </c>
      <c r="CMR43" s="48"/>
      <c r="CMS43" s="49"/>
      <c r="CMT43" s="49"/>
      <c r="CMU43" s="49"/>
      <c r="CMV43" s="49">
        <v>40</v>
      </c>
      <c r="CMW43" s="49"/>
      <c r="CMX43" s="67">
        <f t="shared" si="1706"/>
        <v>40</v>
      </c>
      <c r="CMY43" s="68">
        <f t="shared" si="1707"/>
        <v>6.666666666666667</v>
      </c>
      <c r="CMZ43" s="48"/>
      <c r="CNA43" s="49"/>
      <c r="CNB43" s="49"/>
      <c r="CNC43" s="49"/>
      <c r="CND43" s="49">
        <v>100</v>
      </c>
      <c r="CNE43" s="49"/>
      <c r="CNF43" s="67">
        <f t="shared" si="1708"/>
        <v>100</v>
      </c>
      <c r="CNG43" s="68">
        <f t="shared" si="1709"/>
        <v>16.666666666666668</v>
      </c>
      <c r="CNH43" s="48"/>
      <c r="CNI43" s="49">
        <v>80</v>
      </c>
      <c r="CNJ43" s="49"/>
      <c r="CNK43" s="49"/>
      <c r="CNL43" s="49">
        <v>81</v>
      </c>
      <c r="CNM43" s="49"/>
      <c r="CNN43" s="67">
        <f t="shared" si="1710"/>
        <v>161</v>
      </c>
      <c r="CNO43" s="68">
        <f t="shared" si="1711"/>
        <v>26.833333333333332</v>
      </c>
      <c r="CNP43" s="48"/>
      <c r="CNQ43" s="49"/>
      <c r="CNR43" s="49"/>
      <c r="CNS43" s="49"/>
      <c r="CNT43" s="49">
        <v>10</v>
      </c>
      <c r="CNU43" s="49"/>
      <c r="CNV43" s="67">
        <f t="shared" si="1712"/>
        <v>10</v>
      </c>
      <c r="CNW43" s="68">
        <f t="shared" si="1713"/>
        <v>1.6666666666666667</v>
      </c>
      <c r="CNX43" s="48">
        <v>80</v>
      </c>
      <c r="CNY43" s="49"/>
      <c r="CNZ43" s="49"/>
      <c r="COA43" s="49"/>
      <c r="COB43" s="49"/>
      <c r="COC43" s="49"/>
      <c r="COD43" s="67">
        <f t="shared" si="1714"/>
        <v>80</v>
      </c>
      <c r="COE43" s="68">
        <f t="shared" si="1715"/>
        <v>13.333333333333334</v>
      </c>
      <c r="COF43" s="48"/>
      <c r="COG43" s="49"/>
      <c r="COH43" s="49"/>
      <c r="COI43" s="49"/>
      <c r="COJ43" s="49">
        <v>76</v>
      </c>
      <c r="COK43" s="49"/>
      <c r="COL43" s="67">
        <f t="shared" si="1716"/>
        <v>76</v>
      </c>
      <c r="COM43" s="68">
        <f t="shared" si="1717"/>
        <v>12.666666666666666</v>
      </c>
      <c r="CON43" s="48"/>
      <c r="COO43" s="49"/>
      <c r="COP43" s="49">
        <v>110</v>
      </c>
      <c r="COQ43" s="49"/>
      <c r="COR43" s="49">
        <v>110</v>
      </c>
      <c r="COS43" s="49"/>
      <c r="COT43" s="67">
        <f t="shared" si="1718"/>
        <v>220</v>
      </c>
      <c r="COU43" s="68">
        <f t="shared" si="1719"/>
        <v>36.666666666666664</v>
      </c>
      <c r="COV43" s="48"/>
      <c r="COW43" s="49"/>
      <c r="COX43" s="49"/>
      <c r="COY43" s="49"/>
      <c r="COZ43" s="49"/>
      <c r="CPA43" s="49">
        <v>80</v>
      </c>
      <c r="CPB43" s="67">
        <f t="shared" si="1720"/>
        <v>80</v>
      </c>
      <c r="CPC43" s="68">
        <f t="shared" si="1721"/>
        <v>13.333333333333334</v>
      </c>
      <c r="CPD43" s="48"/>
      <c r="CPE43" s="49">
        <v>0</v>
      </c>
      <c r="CPF43" s="49">
        <v>0</v>
      </c>
      <c r="CPG43" s="49">
        <v>0</v>
      </c>
      <c r="CPH43" s="49">
        <v>0</v>
      </c>
      <c r="CPI43" s="49">
        <v>38</v>
      </c>
      <c r="CPJ43" s="67">
        <f t="shared" si="1722"/>
        <v>38</v>
      </c>
      <c r="CPK43" s="68">
        <f t="shared" si="1723"/>
        <v>6.333333333333333</v>
      </c>
      <c r="CPL43" s="48"/>
      <c r="CPM43" s="49">
        <v>0</v>
      </c>
      <c r="CPN43" s="49">
        <v>0</v>
      </c>
      <c r="CPO43" s="49"/>
      <c r="CPP43" s="49">
        <v>30</v>
      </c>
      <c r="CPQ43" s="49"/>
      <c r="CPR43" s="67">
        <f t="shared" si="1724"/>
        <v>30</v>
      </c>
      <c r="CPS43" s="68">
        <f t="shared" si="1725"/>
        <v>5</v>
      </c>
      <c r="CPT43" s="48">
        <v>0</v>
      </c>
      <c r="CPU43" s="49">
        <v>0</v>
      </c>
      <c r="CPV43" s="49">
        <v>80</v>
      </c>
      <c r="CPW43" s="49"/>
      <c r="CPX43" s="49">
        <v>80</v>
      </c>
      <c r="CPY43" s="49">
        <v>0</v>
      </c>
      <c r="CPZ43" s="67">
        <f t="shared" si="1726"/>
        <v>160</v>
      </c>
      <c r="CQA43" s="68">
        <f t="shared" si="1727"/>
        <v>26.666666666666668</v>
      </c>
      <c r="CQB43" s="48">
        <v>0</v>
      </c>
      <c r="CQC43" s="49">
        <v>0</v>
      </c>
      <c r="CQD43" s="49">
        <v>95</v>
      </c>
      <c r="CQE43" s="49">
        <v>0</v>
      </c>
      <c r="CQF43" s="49">
        <v>0</v>
      </c>
      <c r="CQG43" s="49">
        <v>0</v>
      </c>
      <c r="CQH43" s="67">
        <f t="shared" si="1728"/>
        <v>95</v>
      </c>
      <c r="CQI43" s="68">
        <f t="shared" si="1729"/>
        <v>15.833333333333334</v>
      </c>
      <c r="CQJ43" s="82">
        <v>0</v>
      </c>
      <c r="CQK43" s="83">
        <v>0</v>
      </c>
      <c r="CQL43" s="83">
        <v>0</v>
      </c>
      <c r="CQM43" s="83">
        <v>81</v>
      </c>
      <c r="CQN43" s="83"/>
      <c r="CQO43" s="83"/>
      <c r="CQP43" s="67">
        <f t="shared" si="1730"/>
        <v>81</v>
      </c>
      <c r="CQQ43" s="68">
        <f t="shared" si="1731"/>
        <v>13.5</v>
      </c>
      <c r="CQR43" s="239"/>
      <c r="CQS43" s="1">
        <v>0</v>
      </c>
      <c r="CQT43" s="1">
        <v>0</v>
      </c>
      <c r="CQU43" s="1">
        <v>0</v>
      </c>
      <c r="CQV43" s="1">
        <v>0</v>
      </c>
      <c r="CQW43" s="1"/>
      <c r="CQX43" s="67">
        <f t="shared" si="1732"/>
        <v>0</v>
      </c>
      <c r="CQY43" s="68">
        <f t="shared" si="1733"/>
        <v>0</v>
      </c>
      <c r="CQZ43" s="48">
        <v>0</v>
      </c>
      <c r="CRA43" s="49"/>
      <c r="CRB43" s="49">
        <v>159</v>
      </c>
      <c r="CRC43" s="49">
        <v>0</v>
      </c>
      <c r="CRD43" s="49">
        <v>0</v>
      </c>
      <c r="CRE43" s="49">
        <v>0</v>
      </c>
      <c r="CRF43" s="67">
        <f t="shared" si="1734"/>
        <v>159</v>
      </c>
      <c r="CRG43" s="68">
        <f t="shared" si="1735"/>
        <v>26.5</v>
      </c>
      <c r="CRH43" s="48">
        <v>0</v>
      </c>
      <c r="CRI43" s="49">
        <v>0</v>
      </c>
      <c r="CRJ43" s="49">
        <v>0</v>
      </c>
      <c r="CRK43" s="49">
        <v>110</v>
      </c>
      <c r="CRL43" s="49">
        <v>0</v>
      </c>
      <c r="CRM43" s="49">
        <v>0</v>
      </c>
      <c r="CRN43" s="67">
        <f t="shared" si="1736"/>
        <v>110</v>
      </c>
      <c r="CRO43" s="68">
        <f t="shared" si="1737"/>
        <v>18.333333333333332</v>
      </c>
      <c r="CRP43" s="48"/>
      <c r="CRQ43" s="49">
        <v>0</v>
      </c>
      <c r="CRR43" s="49">
        <v>0</v>
      </c>
      <c r="CRS43" s="49">
        <v>110</v>
      </c>
      <c r="CRT43" s="49">
        <v>0</v>
      </c>
      <c r="CRU43" s="49">
        <v>0</v>
      </c>
      <c r="CRV43" s="47">
        <f t="shared" si="1738"/>
        <v>110</v>
      </c>
      <c r="CRW43" s="68">
        <f t="shared" si="1739"/>
        <v>18.333333333333332</v>
      </c>
      <c r="CRX43" s="48">
        <v>0</v>
      </c>
      <c r="CRY43" s="49">
        <v>0</v>
      </c>
      <c r="CRZ43" s="49">
        <v>0</v>
      </c>
      <c r="CSA43" s="49">
        <v>0</v>
      </c>
      <c r="CSB43" s="49">
        <v>0</v>
      </c>
      <c r="CSC43" s="49">
        <v>0</v>
      </c>
      <c r="CSD43" s="67">
        <f t="shared" si="1740"/>
        <v>0</v>
      </c>
      <c r="CSE43" s="68">
        <f t="shared" si="1741"/>
        <v>0</v>
      </c>
      <c r="CSF43" s="48">
        <v>0</v>
      </c>
      <c r="CSG43" s="49">
        <v>0</v>
      </c>
      <c r="CSH43" s="49">
        <v>150</v>
      </c>
      <c r="CSI43" s="49">
        <v>41</v>
      </c>
      <c r="CSJ43" s="49">
        <v>0</v>
      </c>
      <c r="CSK43" s="360">
        <f>SUMIF(SUMPK!$B:$B,$B:$B,SUMPK!$O:$O)</f>
        <v>0</v>
      </c>
      <c r="CSL43" s="64">
        <f t="shared" si="1742"/>
        <v>191</v>
      </c>
      <c r="CSM43" s="68">
        <f t="shared" si="1743"/>
        <v>31.833333333333332</v>
      </c>
      <c r="CSN43" s="48">
        <v>0</v>
      </c>
      <c r="CSO43" s="49">
        <v>0</v>
      </c>
      <c r="CSP43" s="49">
        <v>0</v>
      </c>
      <c r="CSQ43" s="49"/>
      <c r="CSR43" s="49">
        <v>0</v>
      </c>
      <c r="CSS43" s="49">
        <v>0</v>
      </c>
      <c r="CST43" s="64">
        <f t="shared" si="1744"/>
        <v>0</v>
      </c>
      <c r="CSU43" s="68">
        <f t="shared" si="1745"/>
        <v>0</v>
      </c>
      <c r="CSV43" s="48">
        <v>0</v>
      </c>
      <c r="CSW43" s="49">
        <v>0</v>
      </c>
      <c r="CSX43" s="49">
        <v>0</v>
      </c>
      <c r="CSY43" s="49">
        <v>110</v>
      </c>
      <c r="CSZ43" s="49">
        <v>0</v>
      </c>
      <c r="CTA43" s="49">
        <v>0</v>
      </c>
      <c r="CTB43" s="64">
        <f t="shared" si="1746"/>
        <v>110</v>
      </c>
      <c r="CTC43" s="68">
        <f t="shared" si="1747"/>
        <v>18.333333333333332</v>
      </c>
      <c r="CTD43" s="48">
        <v>0</v>
      </c>
      <c r="CTE43" s="49">
        <v>0</v>
      </c>
      <c r="CTF43" s="49">
        <v>121</v>
      </c>
      <c r="CTG43" s="49">
        <v>0</v>
      </c>
      <c r="CTH43" s="49"/>
      <c r="CTI43" s="49"/>
      <c r="CTJ43" s="64">
        <f t="shared" si="1748"/>
        <v>121</v>
      </c>
      <c r="CTK43" s="68">
        <f t="shared" si="1749"/>
        <v>20.166666666666668</v>
      </c>
      <c r="CTL43" s="48">
        <v>0</v>
      </c>
      <c r="CTM43" s="49">
        <v>0</v>
      </c>
      <c r="CTN43" s="49">
        <v>0</v>
      </c>
      <c r="CTO43" s="49">
        <v>20</v>
      </c>
      <c r="CTP43" s="49">
        <v>0</v>
      </c>
      <c r="CTQ43" s="49">
        <v>0</v>
      </c>
      <c r="CTR43" s="64">
        <f t="shared" si="1750"/>
        <v>20</v>
      </c>
      <c r="CTS43" s="68">
        <f t="shared" si="1751"/>
        <v>3.3333333333333335</v>
      </c>
      <c r="CTT43" s="48">
        <v>0</v>
      </c>
      <c r="CTU43" s="49"/>
      <c r="CTV43" s="49">
        <v>81</v>
      </c>
      <c r="CTW43" s="49"/>
      <c r="CTX43" s="49">
        <v>0</v>
      </c>
      <c r="CTY43" s="49"/>
      <c r="CTZ43" s="64">
        <f t="shared" si="1752"/>
        <v>81</v>
      </c>
      <c r="CUA43" s="68">
        <f t="shared" si="1753"/>
        <v>13.5</v>
      </c>
      <c r="CUB43" s="48">
        <v>0</v>
      </c>
      <c r="CUC43" s="49">
        <v>0</v>
      </c>
      <c r="CUD43" s="49"/>
      <c r="CUE43" s="49"/>
      <c r="CUF43" s="49">
        <v>0</v>
      </c>
      <c r="CUG43" s="49">
        <v>0</v>
      </c>
      <c r="CUH43" s="64">
        <f t="shared" si="1754"/>
        <v>0</v>
      </c>
      <c r="CUI43" s="68">
        <f t="shared" si="1755"/>
        <v>0</v>
      </c>
      <c r="CUJ43" s="48">
        <v>0</v>
      </c>
      <c r="CUK43" s="49">
        <v>0</v>
      </c>
      <c r="CUL43" s="49">
        <v>0</v>
      </c>
      <c r="CUM43" s="49">
        <v>0</v>
      </c>
      <c r="CUN43" s="49">
        <v>0</v>
      </c>
      <c r="CUO43" s="49">
        <v>0</v>
      </c>
      <c r="CUP43" s="64">
        <f t="shared" si="1756"/>
        <v>0</v>
      </c>
      <c r="CUQ43" s="68">
        <f t="shared" si="1757"/>
        <v>0</v>
      </c>
      <c r="CUR43" s="48">
        <v>0</v>
      </c>
      <c r="CUS43" s="49"/>
      <c r="CUT43" s="49"/>
      <c r="CUU43" s="49">
        <v>83</v>
      </c>
      <c r="CUV43" s="49">
        <v>0</v>
      </c>
      <c r="CUW43" s="49">
        <v>0</v>
      </c>
      <c r="CUX43" s="64">
        <f t="shared" si="1758"/>
        <v>83</v>
      </c>
      <c r="CUY43" s="68">
        <f t="shared" si="1759"/>
        <v>13.833333333333334</v>
      </c>
      <c r="CUZ43" s="48">
        <v>0</v>
      </c>
      <c r="CVA43" s="49">
        <v>0</v>
      </c>
      <c r="CVB43" s="49"/>
      <c r="CVC43" s="49">
        <v>0</v>
      </c>
      <c r="CVD43" s="49">
        <v>0</v>
      </c>
      <c r="CVE43" s="49">
        <v>0</v>
      </c>
      <c r="CVF43" s="64">
        <f t="shared" si="1760"/>
        <v>0</v>
      </c>
      <c r="CVG43" s="68">
        <f t="shared" si="1761"/>
        <v>0</v>
      </c>
      <c r="CVH43" s="48">
        <v>0</v>
      </c>
      <c r="CVI43" s="49">
        <v>61</v>
      </c>
      <c r="CVJ43" s="49">
        <v>0</v>
      </c>
      <c r="CVK43" s="49">
        <v>0</v>
      </c>
      <c r="CVL43" s="49">
        <v>0</v>
      </c>
      <c r="CVM43" s="49"/>
      <c r="CVN43" s="64">
        <f t="shared" si="1762"/>
        <v>61</v>
      </c>
      <c r="CVO43" s="68">
        <f t="shared" si="1763"/>
        <v>10.166666666666666</v>
      </c>
      <c r="CVP43" s="48">
        <v>0</v>
      </c>
      <c r="CVQ43" s="49">
        <v>39</v>
      </c>
      <c r="CVR43" s="49">
        <v>0</v>
      </c>
      <c r="CVS43" s="49">
        <v>79</v>
      </c>
      <c r="CVT43" s="49">
        <v>0</v>
      </c>
      <c r="CVU43" s="49">
        <v>0</v>
      </c>
      <c r="CVV43" s="64">
        <f t="shared" si="1764"/>
        <v>118</v>
      </c>
      <c r="CVW43" s="68">
        <f t="shared" si="1765"/>
        <v>19.666666666666668</v>
      </c>
      <c r="CVX43" s="48">
        <v>0</v>
      </c>
      <c r="CVY43" s="49">
        <v>0</v>
      </c>
      <c r="CVZ43" s="49">
        <v>0</v>
      </c>
      <c r="CWA43" s="49">
        <v>0</v>
      </c>
      <c r="CWB43" s="49">
        <v>111</v>
      </c>
      <c r="CWC43" s="49">
        <v>0</v>
      </c>
      <c r="CWD43" s="64">
        <f t="shared" si="1766"/>
        <v>111</v>
      </c>
      <c r="CWE43" s="68">
        <f t="shared" si="1767"/>
        <v>18.5</v>
      </c>
      <c r="CWF43" s="48">
        <v>0</v>
      </c>
      <c r="CWG43" s="49">
        <v>0</v>
      </c>
      <c r="CWH43" s="49">
        <v>0</v>
      </c>
      <c r="CWI43" s="49">
        <v>0</v>
      </c>
      <c r="CWJ43" s="49">
        <v>0</v>
      </c>
      <c r="CWK43" s="49"/>
      <c r="CWL43" s="64">
        <f t="shared" si="1768"/>
        <v>0</v>
      </c>
      <c r="CWM43" s="68">
        <f t="shared" si="1769"/>
        <v>0</v>
      </c>
      <c r="CWN43" s="48">
        <v>0</v>
      </c>
      <c r="CWO43" s="49">
        <v>85</v>
      </c>
      <c r="CWP43" s="49">
        <v>0</v>
      </c>
      <c r="CWQ43" s="49">
        <v>0</v>
      </c>
      <c r="CWR43" s="49">
        <v>0</v>
      </c>
      <c r="CWS43" s="49">
        <v>6</v>
      </c>
      <c r="CWT43" s="64">
        <f t="shared" si="1770"/>
        <v>91</v>
      </c>
      <c r="CWU43" s="68">
        <f t="shared" si="1771"/>
        <v>15.166666666666666</v>
      </c>
      <c r="CWV43" s="48">
        <v>111</v>
      </c>
      <c r="CWW43" s="49">
        <v>0</v>
      </c>
      <c r="CWX43" s="49">
        <v>0</v>
      </c>
      <c r="CWY43" s="49"/>
      <c r="CWZ43" s="49">
        <v>0</v>
      </c>
      <c r="CXA43" s="49">
        <v>0</v>
      </c>
      <c r="CXB43" s="127">
        <f t="shared" si="1772"/>
        <v>111</v>
      </c>
      <c r="CXC43" s="43">
        <f t="shared" si="1773"/>
        <v>18.5</v>
      </c>
      <c r="CXD43" s="48">
        <v>0</v>
      </c>
      <c r="CXE43" s="49">
        <v>0</v>
      </c>
      <c r="CXF43" s="49">
        <v>0</v>
      </c>
      <c r="CXG43" s="49">
        <v>0</v>
      </c>
      <c r="CXH43" s="49">
        <v>0</v>
      </c>
      <c r="CXI43" s="49">
        <v>119</v>
      </c>
      <c r="CXJ43" s="127">
        <f t="shared" si="1774"/>
        <v>119</v>
      </c>
      <c r="CXK43" s="43">
        <f t="shared" si="1775"/>
        <v>19.833333333333332</v>
      </c>
      <c r="CXL43" s="48">
        <v>0</v>
      </c>
      <c r="CXM43" s="49">
        <v>0</v>
      </c>
      <c r="CXN43" s="49">
        <v>101</v>
      </c>
      <c r="CXO43" s="49">
        <v>0</v>
      </c>
      <c r="CXP43" s="49">
        <v>0</v>
      </c>
      <c r="CXQ43" s="49">
        <v>0</v>
      </c>
      <c r="CXR43" s="127">
        <f t="shared" si="1776"/>
        <v>101</v>
      </c>
      <c r="CXS43" s="43">
        <f t="shared" si="1777"/>
        <v>16.833333333333332</v>
      </c>
      <c r="CXT43" s="48">
        <v>0</v>
      </c>
      <c r="CXU43" s="49">
        <v>110</v>
      </c>
      <c r="CXV43" s="49">
        <v>0</v>
      </c>
      <c r="CXW43" s="49"/>
      <c r="CXX43" s="49">
        <v>0</v>
      </c>
      <c r="CXY43" s="49">
        <v>83</v>
      </c>
      <c r="CXZ43" s="127">
        <f t="shared" si="1778"/>
        <v>193</v>
      </c>
      <c r="CYA43" s="43">
        <f t="shared" si="1779"/>
        <v>32.166666666666664</v>
      </c>
      <c r="CYB43" s="48">
        <v>0</v>
      </c>
      <c r="CYC43" s="49">
        <v>0</v>
      </c>
      <c r="CYD43" s="49">
        <v>0</v>
      </c>
      <c r="CYE43" s="49">
        <v>0</v>
      </c>
      <c r="CYF43" s="49">
        <v>0</v>
      </c>
      <c r="CYG43" s="49">
        <v>79</v>
      </c>
      <c r="CYH43" s="127">
        <f t="shared" si="1780"/>
        <v>79</v>
      </c>
      <c r="CYI43" s="43">
        <f t="shared" si="1781"/>
        <v>13.166666666666666</v>
      </c>
      <c r="CYJ43" s="48"/>
      <c r="CYK43" s="49">
        <v>0</v>
      </c>
      <c r="CYL43" s="49">
        <v>0</v>
      </c>
      <c r="CYM43" s="49">
        <v>0</v>
      </c>
      <c r="CYN43" s="49">
        <v>0</v>
      </c>
      <c r="CYO43" s="49">
        <v>0</v>
      </c>
      <c r="CYP43" s="127">
        <f t="shared" si="1782"/>
        <v>0</v>
      </c>
      <c r="CYQ43" s="43">
        <f t="shared" si="1783"/>
        <v>0</v>
      </c>
      <c r="CYR43" s="48">
        <v>0</v>
      </c>
      <c r="CYS43" s="49">
        <v>0</v>
      </c>
      <c r="CYT43" s="49">
        <v>0</v>
      </c>
      <c r="CYU43" s="49">
        <v>110</v>
      </c>
      <c r="CYV43" s="49">
        <v>0</v>
      </c>
      <c r="CYW43" s="49">
        <v>0</v>
      </c>
      <c r="CYX43" s="127">
        <f t="shared" si="1784"/>
        <v>110</v>
      </c>
      <c r="CYY43" s="43">
        <f t="shared" si="1785"/>
        <v>18.333333333333332</v>
      </c>
      <c r="CYZ43" s="48"/>
      <c r="CZA43" s="49">
        <v>0</v>
      </c>
      <c r="CZB43" s="49">
        <v>0</v>
      </c>
      <c r="CZC43" s="49">
        <v>0</v>
      </c>
      <c r="CZD43" s="49">
        <v>0</v>
      </c>
      <c r="CZE43" s="49">
        <v>0</v>
      </c>
      <c r="CZF43" s="127">
        <f t="shared" si="1786"/>
        <v>0</v>
      </c>
      <c r="CZG43" s="43">
        <f t="shared" si="1787"/>
        <v>0</v>
      </c>
      <c r="CZH43" s="48">
        <v>167</v>
      </c>
      <c r="CZI43" s="49">
        <v>130</v>
      </c>
      <c r="CZJ43" s="49">
        <v>10</v>
      </c>
      <c r="CZK43" s="49">
        <v>0</v>
      </c>
      <c r="CZL43" s="49">
        <v>110</v>
      </c>
      <c r="CZM43" s="49">
        <v>0</v>
      </c>
      <c r="CZN43" s="127">
        <f t="shared" si="1788"/>
        <v>417</v>
      </c>
      <c r="CZO43" s="43">
        <f t="shared" si="1789"/>
        <v>69.5</v>
      </c>
      <c r="CZP43" s="48"/>
      <c r="CZQ43" s="49">
        <v>0</v>
      </c>
      <c r="CZR43" s="49">
        <v>110</v>
      </c>
      <c r="CZS43" s="49">
        <v>0</v>
      </c>
      <c r="CZT43" s="49">
        <v>0</v>
      </c>
      <c r="CZU43" s="49">
        <v>0</v>
      </c>
      <c r="CZV43" s="127">
        <f t="shared" si="1790"/>
        <v>110</v>
      </c>
      <c r="CZW43" s="43">
        <f t="shared" si="1791"/>
        <v>18.333333333333332</v>
      </c>
      <c r="CZX43" s="48">
        <v>0</v>
      </c>
      <c r="CZY43" s="49">
        <v>0</v>
      </c>
      <c r="CZZ43" s="49">
        <v>0</v>
      </c>
      <c r="DAA43" s="49">
        <v>0</v>
      </c>
      <c r="DAB43" s="49"/>
      <c r="DAC43" s="49">
        <v>110</v>
      </c>
      <c r="DAD43" s="64">
        <f t="shared" si="1792"/>
        <v>110</v>
      </c>
      <c r="DAE43" s="68">
        <f t="shared" si="1793"/>
        <v>18.333333333333332</v>
      </c>
      <c r="DAF43" s="48">
        <v>0</v>
      </c>
      <c r="DAG43" s="49">
        <v>0</v>
      </c>
      <c r="DAH43" s="49">
        <v>0</v>
      </c>
      <c r="DAI43" s="49">
        <v>40</v>
      </c>
      <c r="DAJ43" s="49">
        <v>0</v>
      </c>
      <c r="DAK43" s="49">
        <v>0</v>
      </c>
      <c r="DAL43" s="64">
        <f t="shared" si="1794"/>
        <v>40</v>
      </c>
      <c r="DAM43" s="68">
        <f t="shared" si="1795"/>
        <v>6.666666666666667</v>
      </c>
      <c r="DAN43" s="48">
        <v>0</v>
      </c>
      <c r="DAO43" s="49">
        <v>0</v>
      </c>
      <c r="DAP43" s="49">
        <v>0</v>
      </c>
      <c r="DAQ43" s="49">
        <v>110</v>
      </c>
      <c r="DAR43" s="49">
        <v>0</v>
      </c>
      <c r="DAS43" s="49">
        <v>0</v>
      </c>
      <c r="DAT43" s="64">
        <f t="shared" si="1796"/>
        <v>110</v>
      </c>
      <c r="DAU43" s="68">
        <f t="shared" si="1797"/>
        <v>18.333333333333332</v>
      </c>
      <c r="DAV43" s="48"/>
      <c r="DAW43" s="49">
        <v>0</v>
      </c>
      <c r="DAX43" s="49">
        <v>0</v>
      </c>
      <c r="DAY43" s="49">
        <v>0</v>
      </c>
      <c r="DAZ43" s="49">
        <v>0</v>
      </c>
      <c r="DBA43" s="49">
        <v>0</v>
      </c>
      <c r="DBB43" s="64">
        <f t="shared" si="1798"/>
        <v>0</v>
      </c>
      <c r="DBC43" s="68">
        <f t="shared" si="1799"/>
        <v>0</v>
      </c>
      <c r="DBD43" s="48"/>
      <c r="DBE43" s="49">
        <v>0</v>
      </c>
      <c r="DBF43" s="49">
        <v>0</v>
      </c>
      <c r="DBG43" s="49">
        <v>220</v>
      </c>
      <c r="DBH43" s="49">
        <v>0</v>
      </c>
      <c r="DBI43" s="49">
        <v>0</v>
      </c>
      <c r="DBJ43" s="64">
        <f t="shared" si="1800"/>
        <v>220</v>
      </c>
      <c r="DBK43" s="68">
        <f t="shared" si="1801"/>
        <v>36.666666666666664</v>
      </c>
      <c r="DBL43" s="48">
        <v>0</v>
      </c>
      <c r="DBM43" s="49">
        <v>0</v>
      </c>
      <c r="DBN43" s="49">
        <v>0</v>
      </c>
      <c r="DBO43" s="49">
        <v>0</v>
      </c>
      <c r="DBP43" s="49"/>
      <c r="DBQ43" s="49">
        <v>0</v>
      </c>
      <c r="DBR43" s="64">
        <f t="shared" si="1802"/>
        <v>0</v>
      </c>
      <c r="DBS43" s="68">
        <f t="shared" si="1803"/>
        <v>0</v>
      </c>
      <c r="DBT43" s="48">
        <v>0</v>
      </c>
      <c r="DBU43" s="49"/>
      <c r="DBV43" s="49"/>
      <c r="DBW43" s="49">
        <v>0</v>
      </c>
      <c r="DBX43" s="49"/>
      <c r="DBY43" s="49">
        <v>0</v>
      </c>
      <c r="DBZ43" s="64">
        <f t="shared" si="1804"/>
        <v>0</v>
      </c>
      <c r="DCA43" s="68">
        <f t="shared" si="1805"/>
        <v>0</v>
      </c>
      <c r="DCB43" s="48">
        <v>0</v>
      </c>
      <c r="DCC43" s="49">
        <v>219</v>
      </c>
      <c r="DCD43" s="49"/>
      <c r="DCE43" s="49">
        <v>0</v>
      </c>
      <c r="DCF43" s="49">
        <v>0</v>
      </c>
      <c r="DCG43" s="49">
        <v>0</v>
      </c>
      <c r="DCH43" s="64">
        <f t="shared" si="1806"/>
        <v>219</v>
      </c>
      <c r="DCI43" s="68">
        <f t="shared" si="1807"/>
        <v>36.5</v>
      </c>
      <c r="DCJ43" s="48"/>
      <c r="DCK43" s="49">
        <v>0</v>
      </c>
      <c r="DCL43" s="49">
        <v>0</v>
      </c>
      <c r="DCM43" s="49">
        <v>0</v>
      </c>
      <c r="DCN43" s="49">
        <v>0</v>
      </c>
      <c r="DCO43" s="49">
        <v>0</v>
      </c>
      <c r="DCP43" s="64">
        <f t="shared" si="1808"/>
        <v>0</v>
      </c>
      <c r="DCQ43" s="68">
        <f t="shared" si="1809"/>
        <v>0</v>
      </c>
      <c r="DCR43" s="48">
        <v>0</v>
      </c>
      <c r="DCS43" s="49">
        <v>110</v>
      </c>
      <c r="DCT43" s="49">
        <v>0</v>
      </c>
      <c r="DCU43" s="49">
        <v>0</v>
      </c>
      <c r="DCV43" s="49">
        <v>0</v>
      </c>
      <c r="DCW43" s="49">
        <v>0</v>
      </c>
      <c r="DCX43" s="64">
        <f t="shared" si="1810"/>
        <v>110</v>
      </c>
      <c r="DCY43" s="68">
        <f t="shared" si="1811"/>
        <v>18.333333333333332</v>
      </c>
      <c r="DCZ43" s="48">
        <v>122</v>
      </c>
      <c r="DDA43" s="49">
        <v>0</v>
      </c>
      <c r="DDB43" s="49">
        <v>0</v>
      </c>
      <c r="DDC43" s="49">
        <v>0</v>
      </c>
      <c r="DDD43" s="49">
        <v>0</v>
      </c>
      <c r="DDE43" s="49">
        <v>0</v>
      </c>
      <c r="DDF43" s="64">
        <f t="shared" si="1812"/>
        <v>122</v>
      </c>
      <c r="DDG43" s="68">
        <f t="shared" si="1813"/>
        <v>20.333333333333332</v>
      </c>
      <c r="DDH43" s="48">
        <v>0</v>
      </c>
      <c r="DDI43" s="49"/>
      <c r="DDJ43" s="49">
        <v>0</v>
      </c>
      <c r="DDK43" s="49">
        <v>214</v>
      </c>
      <c r="DDL43" s="49">
        <v>0</v>
      </c>
      <c r="DDM43" s="49">
        <v>0</v>
      </c>
      <c r="DDN43" s="127">
        <f t="shared" si="1814"/>
        <v>214</v>
      </c>
      <c r="DDO43" s="43">
        <f t="shared" si="1815"/>
        <v>35.666666666666664</v>
      </c>
      <c r="DDP43" s="48">
        <v>0</v>
      </c>
      <c r="DDQ43" s="49">
        <v>0</v>
      </c>
      <c r="DDR43" s="49">
        <v>0</v>
      </c>
      <c r="DDS43" s="49">
        <v>0</v>
      </c>
      <c r="DDT43" s="49">
        <v>0</v>
      </c>
      <c r="DDU43" s="49"/>
      <c r="DDV43" s="127">
        <f t="shared" si="1816"/>
        <v>0</v>
      </c>
      <c r="DDW43" s="43">
        <f t="shared" si="1817"/>
        <v>0</v>
      </c>
      <c r="DDX43" s="48">
        <v>111</v>
      </c>
      <c r="DDY43" s="49">
        <v>0</v>
      </c>
      <c r="DDZ43" s="49">
        <v>0</v>
      </c>
      <c r="DEA43" s="49">
        <v>0</v>
      </c>
      <c r="DEB43" s="49">
        <v>0</v>
      </c>
      <c r="DEC43" s="49">
        <v>0</v>
      </c>
      <c r="DED43" s="127">
        <f t="shared" si="1818"/>
        <v>111</v>
      </c>
      <c r="DEE43" s="43">
        <f t="shared" si="1819"/>
        <v>18.5</v>
      </c>
      <c r="DEF43" s="48">
        <v>0</v>
      </c>
      <c r="DEG43" s="49"/>
      <c r="DEH43" s="49">
        <v>220</v>
      </c>
      <c r="DEI43" s="49">
        <v>0</v>
      </c>
      <c r="DEJ43" s="49">
        <v>0</v>
      </c>
      <c r="DEK43" s="49"/>
      <c r="DEL43" s="127">
        <f t="shared" si="1820"/>
        <v>220</v>
      </c>
      <c r="DEM43" s="43">
        <f t="shared" si="1821"/>
        <v>36.666666666666664</v>
      </c>
      <c r="DEN43" s="48">
        <v>0</v>
      </c>
      <c r="DEO43" s="49">
        <v>0</v>
      </c>
      <c r="DEP43" s="49">
        <v>0</v>
      </c>
      <c r="DEQ43" s="49">
        <v>0</v>
      </c>
      <c r="DER43" s="49"/>
      <c r="DES43" s="49"/>
      <c r="DET43" s="127">
        <f t="shared" si="1822"/>
        <v>0</v>
      </c>
      <c r="DEU43" s="43">
        <f t="shared" si="1823"/>
        <v>0</v>
      </c>
      <c r="DEV43" s="48">
        <v>0</v>
      </c>
      <c r="DEW43" s="49">
        <v>0</v>
      </c>
      <c r="DEX43" s="49">
        <v>0</v>
      </c>
      <c r="DEY43" s="49">
        <v>110</v>
      </c>
      <c r="DEZ43" s="49">
        <v>0</v>
      </c>
      <c r="DFA43" s="49">
        <v>0</v>
      </c>
      <c r="DFB43" s="127">
        <f t="shared" si="1824"/>
        <v>110</v>
      </c>
      <c r="DFC43" s="43">
        <f t="shared" si="1825"/>
        <v>18.333333333333332</v>
      </c>
      <c r="DFD43" s="48"/>
      <c r="DFE43" s="49">
        <v>0</v>
      </c>
      <c r="DFF43" s="49">
        <v>0</v>
      </c>
      <c r="DFG43" s="49">
        <v>110</v>
      </c>
      <c r="DFH43" s="49">
        <v>0</v>
      </c>
      <c r="DFI43" s="49">
        <v>0</v>
      </c>
      <c r="DFJ43" s="127">
        <f t="shared" si="1826"/>
        <v>110</v>
      </c>
      <c r="DFK43" s="43">
        <f t="shared" si="1827"/>
        <v>18.333333333333332</v>
      </c>
      <c r="DFL43" s="63">
        <v>0</v>
      </c>
      <c r="DFM43" s="64">
        <v>0</v>
      </c>
      <c r="DFN43" s="64">
        <v>0</v>
      </c>
      <c r="DFO43" s="64">
        <v>0</v>
      </c>
      <c r="DFP43" s="64">
        <v>127</v>
      </c>
      <c r="DFQ43" s="64">
        <v>0</v>
      </c>
      <c r="DFR43" s="64">
        <f t="shared" si="1828"/>
        <v>127</v>
      </c>
      <c r="DFS43" s="68">
        <f t="shared" si="1829"/>
        <v>21.166666666666668</v>
      </c>
      <c r="DFT43" s="48">
        <v>0</v>
      </c>
      <c r="DFU43" s="49">
        <v>0</v>
      </c>
      <c r="DFV43" s="49">
        <v>0</v>
      </c>
      <c r="DFW43" s="49">
        <v>0</v>
      </c>
      <c r="DFX43" s="49"/>
      <c r="DFY43" s="49">
        <v>0</v>
      </c>
      <c r="DFZ43" s="127">
        <f t="shared" si="1830"/>
        <v>0</v>
      </c>
      <c r="DGA43" s="43">
        <f t="shared" si="1831"/>
        <v>0</v>
      </c>
      <c r="DGB43" s="48">
        <v>0</v>
      </c>
      <c r="DGC43" s="49">
        <v>0</v>
      </c>
      <c r="DGD43" s="49">
        <v>0</v>
      </c>
      <c r="DGE43" s="49">
        <v>0</v>
      </c>
      <c r="DGF43" s="49">
        <v>0</v>
      </c>
      <c r="DGG43" s="49">
        <v>0</v>
      </c>
      <c r="DGH43" s="127">
        <f t="shared" si="1832"/>
        <v>0</v>
      </c>
      <c r="DGI43" s="43">
        <f t="shared" si="1833"/>
        <v>0</v>
      </c>
      <c r="DGJ43" s="48">
        <v>0</v>
      </c>
      <c r="DGK43" s="49">
        <v>120</v>
      </c>
      <c r="DGL43" s="49">
        <v>0</v>
      </c>
      <c r="DGM43" s="49">
        <v>15</v>
      </c>
      <c r="DGN43" s="49">
        <v>191</v>
      </c>
      <c r="DGO43" s="49">
        <v>0</v>
      </c>
      <c r="DGP43" s="64">
        <f t="shared" si="1834"/>
        <v>326</v>
      </c>
      <c r="DGQ43" s="68">
        <f t="shared" si="1835"/>
        <v>54.333333333333336</v>
      </c>
      <c r="DGR43" s="48">
        <v>0</v>
      </c>
      <c r="DGS43" s="49">
        <v>0</v>
      </c>
      <c r="DGT43" s="49">
        <v>0</v>
      </c>
      <c r="DGU43" s="49"/>
      <c r="DGV43" s="49">
        <v>0</v>
      </c>
      <c r="DGW43" s="49">
        <v>0</v>
      </c>
      <c r="DGX43" s="64">
        <f t="shared" si="1836"/>
        <v>0</v>
      </c>
      <c r="DGY43" s="68">
        <f t="shared" si="1837"/>
        <v>0</v>
      </c>
      <c r="DGZ43" s="48">
        <v>0</v>
      </c>
      <c r="DHA43" s="49">
        <v>0</v>
      </c>
      <c r="DHB43" s="49"/>
      <c r="DHC43" s="49"/>
      <c r="DHD43" s="49">
        <v>0</v>
      </c>
      <c r="DHE43" s="49">
        <v>0</v>
      </c>
      <c r="DHF43" s="64">
        <f t="shared" si="1838"/>
        <v>0</v>
      </c>
      <c r="DHG43" s="68">
        <f t="shared" si="1839"/>
        <v>0</v>
      </c>
      <c r="DHH43" s="63">
        <v>0</v>
      </c>
      <c r="DHI43" s="64">
        <v>229</v>
      </c>
      <c r="DHJ43" s="64">
        <v>0</v>
      </c>
      <c r="DHK43" s="64">
        <v>0</v>
      </c>
      <c r="DHL43" s="64">
        <v>0</v>
      </c>
      <c r="DHM43" s="64">
        <v>0</v>
      </c>
      <c r="DHN43" s="64">
        <f t="shared" si="1840"/>
        <v>229</v>
      </c>
      <c r="DHO43" s="68">
        <f t="shared" si="1841"/>
        <v>38.166666666666664</v>
      </c>
      <c r="DHP43" s="48">
        <v>0</v>
      </c>
      <c r="DHQ43" s="49">
        <v>0</v>
      </c>
      <c r="DHR43" s="49"/>
      <c r="DHS43" s="49">
        <v>0</v>
      </c>
      <c r="DHT43" s="49">
        <v>0</v>
      </c>
      <c r="DHU43" s="49">
        <v>111</v>
      </c>
      <c r="DHV43" s="64">
        <f t="shared" si="1842"/>
        <v>111</v>
      </c>
      <c r="DHW43" s="68">
        <f t="shared" si="1843"/>
        <v>18.5</v>
      </c>
      <c r="DHX43" s="48">
        <v>0</v>
      </c>
      <c r="DHY43" s="49"/>
      <c r="DHZ43" s="49"/>
      <c r="DIA43" s="49">
        <v>117</v>
      </c>
      <c r="DIB43" s="49">
        <v>0</v>
      </c>
      <c r="DIC43" s="49">
        <v>0</v>
      </c>
      <c r="DID43" s="64">
        <f t="shared" si="1844"/>
        <v>117</v>
      </c>
      <c r="DIE43" s="68">
        <f t="shared" si="1845"/>
        <v>19.5</v>
      </c>
      <c r="DIF43" s="48">
        <v>0</v>
      </c>
      <c r="DIG43" s="49">
        <v>0</v>
      </c>
      <c r="DIH43" s="49"/>
      <c r="DII43" s="49">
        <v>0</v>
      </c>
      <c r="DIJ43" s="49">
        <v>0</v>
      </c>
      <c r="DIK43" s="49"/>
      <c r="DIL43" s="64">
        <f t="shared" si="1846"/>
        <v>0</v>
      </c>
      <c r="DIM43" s="68">
        <f t="shared" si="1847"/>
        <v>0</v>
      </c>
      <c r="DIN43" s="48">
        <v>0</v>
      </c>
      <c r="DIO43" s="49"/>
      <c r="DIP43" s="49">
        <v>0</v>
      </c>
      <c r="DIQ43" s="49"/>
      <c r="DIR43" s="49">
        <v>0</v>
      </c>
      <c r="DIS43" s="49">
        <v>119</v>
      </c>
      <c r="DIT43" s="64">
        <f t="shared" si="1848"/>
        <v>119</v>
      </c>
      <c r="DIU43" s="68">
        <f t="shared" si="1849"/>
        <v>19.833333333333332</v>
      </c>
      <c r="DIV43" s="48">
        <v>0</v>
      </c>
      <c r="DIW43" s="49">
        <v>0</v>
      </c>
      <c r="DIX43" s="49">
        <v>0</v>
      </c>
      <c r="DIY43" s="49">
        <v>0</v>
      </c>
      <c r="DIZ43" s="49">
        <v>0</v>
      </c>
      <c r="DJA43" s="49">
        <v>110</v>
      </c>
      <c r="DJB43" s="64">
        <f t="shared" si="1850"/>
        <v>110</v>
      </c>
      <c r="DJC43" s="68">
        <f t="shared" si="1851"/>
        <v>18.333333333333332</v>
      </c>
      <c r="DJD43" s="48">
        <v>0</v>
      </c>
      <c r="DJE43" s="49">
        <v>0</v>
      </c>
      <c r="DJF43" s="49">
        <v>0</v>
      </c>
      <c r="DJG43" s="49">
        <v>0</v>
      </c>
      <c r="DJH43" s="49">
        <v>0</v>
      </c>
      <c r="DJI43" s="49"/>
      <c r="DJJ43" s="64">
        <f t="shared" si="1852"/>
        <v>0</v>
      </c>
      <c r="DJK43" s="68">
        <f t="shared" si="1853"/>
        <v>0</v>
      </c>
      <c r="DJL43" s="48">
        <v>109</v>
      </c>
      <c r="DJM43" s="49">
        <v>0</v>
      </c>
      <c r="DJN43" s="49">
        <v>0</v>
      </c>
      <c r="DJO43" s="49">
        <v>0</v>
      </c>
      <c r="DJP43" s="49">
        <v>0</v>
      </c>
      <c r="DJQ43" s="49">
        <v>0</v>
      </c>
      <c r="DJR43" s="64">
        <f t="shared" si="1854"/>
        <v>109</v>
      </c>
      <c r="DJS43" s="68">
        <f t="shared" si="1855"/>
        <v>18.166666666666668</v>
      </c>
      <c r="DJT43" s="48"/>
      <c r="DJU43" s="49">
        <v>301</v>
      </c>
      <c r="DJV43" s="49">
        <v>0</v>
      </c>
      <c r="DJW43" s="49">
        <v>0</v>
      </c>
      <c r="DJX43" s="49">
        <v>0</v>
      </c>
      <c r="DJY43" s="49">
        <v>0</v>
      </c>
      <c r="DJZ43" s="64">
        <f t="shared" si="1856"/>
        <v>301</v>
      </c>
      <c r="DKA43" s="68">
        <f t="shared" si="1857"/>
        <v>50.166666666666664</v>
      </c>
      <c r="DKB43" s="48">
        <v>0</v>
      </c>
      <c r="DKC43" s="49">
        <v>113</v>
      </c>
      <c r="DKD43" s="49">
        <v>224</v>
      </c>
      <c r="DKE43" s="49">
        <v>0</v>
      </c>
      <c r="DKF43" s="49">
        <v>0</v>
      </c>
      <c r="DKG43" s="49">
        <v>0</v>
      </c>
      <c r="DKH43" s="64">
        <f t="shared" si="1858"/>
        <v>337</v>
      </c>
      <c r="DKI43" s="68">
        <f t="shared" si="1859"/>
        <v>56.166666666666664</v>
      </c>
      <c r="DKJ43" s="48">
        <v>0</v>
      </c>
      <c r="DKK43" s="49">
        <v>0</v>
      </c>
      <c r="DKL43" s="49">
        <v>0</v>
      </c>
      <c r="DKM43" s="49"/>
      <c r="DKN43" s="49">
        <v>0</v>
      </c>
      <c r="DKO43" s="49"/>
      <c r="DKP43" s="64">
        <f t="shared" si="1860"/>
        <v>0</v>
      </c>
      <c r="DKQ43" s="68">
        <f t="shared" si="1861"/>
        <v>0</v>
      </c>
      <c r="DKR43" s="48">
        <v>0</v>
      </c>
      <c r="DKS43" s="49">
        <v>0</v>
      </c>
      <c r="DKT43" s="49"/>
      <c r="DKU43" s="49">
        <v>0</v>
      </c>
      <c r="DKV43" s="49">
        <v>0</v>
      </c>
      <c r="DKW43" s="49">
        <v>211</v>
      </c>
      <c r="DKX43" s="64">
        <f t="shared" si="1862"/>
        <v>211</v>
      </c>
      <c r="DKY43" s="68">
        <f t="shared" si="1863"/>
        <v>35.166666666666664</v>
      </c>
      <c r="DKZ43" s="48"/>
      <c r="DLA43" s="49">
        <v>0</v>
      </c>
      <c r="DLB43" s="49">
        <v>0</v>
      </c>
      <c r="DLC43" s="49">
        <v>0</v>
      </c>
      <c r="DLD43" s="49"/>
      <c r="DLE43" s="49">
        <v>0</v>
      </c>
      <c r="DLF43" s="64">
        <f t="shared" si="1864"/>
        <v>0</v>
      </c>
      <c r="DLG43" s="68">
        <f t="shared" si="1865"/>
        <v>0</v>
      </c>
      <c r="DLH43" s="48"/>
      <c r="DLI43" s="49">
        <v>0</v>
      </c>
      <c r="DLJ43" s="49">
        <v>110</v>
      </c>
      <c r="DLK43" s="49">
        <v>50</v>
      </c>
      <c r="DLL43" s="49"/>
      <c r="DLM43" s="49"/>
      <c r="DLN43" s="64">
        <f t="shared" si="1866"/>
        <v>160</v>
      </c>
      <c r="DLO43" s="68">
        <f t="shared" si="1867"/>
        <v>26.666666666666668</v>
      </c>
      <c r="DLP43" s="48">
        <v>0</v>
      </c>
      <c r="DLQ43" s="49"/>
      <c r="DLR43" s="49">
        <v>110</v>
      </c>
      <c r="DLS43" s="49">
        <v>0</v>
      </c>
      <c r="DLT43" s="49">
        <v>0</v>
      </c>
      <c r="DLU43" s="49">
        <v>0</v>
      </c>
      <c r="DLV43" s="64">
        <f t="shared" si="1868"/>
        <v>110</v>
      </c>
      <c r="DLW43" s="68">
        <f t="shared" si="1869"/>
        <v>18.333333333333332</v>
      </c>
      <c r="DLX43" s="48">
        <v>0</v>
      </c>
      <c r="DLY43" s="49"/>
      <c r="DLZ43" s="49"/>
      <c r="DMA43" s="49">
        <v>0</v>
      </c>
      <c r="DMB43" s="49">
        <v>160</v>
      </c>
      <c r="DMC43" s="49">
        <v>0</v>
      </c>
      <c r="DMD43" s="64">
        <f t="shared" si="1870"/>
        <v>160</v>
      </c>
      <c r="DME43" s="68">
        <f t="shared" si="1871"/>
        <v>26.666666666666668</v>
      </c>
      <c r="DMF43" s="48"/>
      <c r="DMG43" s="49">
        <v>0</v>
      </c>
      <c r="DMH43" s="49"/>
      <c r="DMI43" s="49">
        <v>0</v>
      </c>
      <c r="DMJ43" s="49">
        <v>0</v>
      </c>
      <c r="DMK43" s="49">
        <v>0</v>
      </c>
      <c r="DML43" s="64">
        <f t="shared" si="1872"/>
        <v>0</v>
      </c>
      <c r="DMM43" s="68">
        <f t="shared" si="1873"/>
        <v>0</v>
      </c>
      <c r="DMN43" s="48">
        <v>0</v>
      </c>
      <c r="DMO43" s="49"/>
      <c r="DMP43" s="49">
        <v>0</v>
      </c>
      <c r="DMQ43" s="49">
        <v>0</v>
      </c>
      <c r="DMR43" s="49">
        <v>0</v>
      </c>
      <c r="DMS43" s="49">
        <v>160</v>
      </c>
      <c r="DMT43" s="64">
        <f t="shared" si="1874"/>
        <v>160</v>
      </c>
      <c r="DMU43" s="68">
        <f t="shared" si="1875"/>
        <v>26.666666666666668</v>
      </c>
      <c r="DMV43" s="48">
        <v>0</v>
      </c>
      <c r="DMW43" s="49">
        <v>0</v>
      </c>
      <c r="DMX43" s="49">
        <v>0</v>
      </c>
      <c r="DMY43" s="49">
        <v>0</v>
      </c>
      <c r="DMZ43" s="49">
        <v>7</v>
      </c>
      <c r="DNA43" s="49">
        <v>110</v>
      </c>
      <c r="DNB43" s="64">
        <f t="shared" si="1876"/>
        <v>117</v>
      </c>
      <c r="DNC43" s="68">
        <f t="shared" si="1877"/>
        <v>19.5</v>
      </c>
      <c r="DND43" s="48"/>
      <c r="DNE43" s="49">
        <v>0</v>
      </c>
      <c r="DNF43" s="49">
        <v>0</v>
      </c>
      <c r="DNG43" s="49"/>
      <c r="DNH43" s="49">
        <v>0</v>
      </c>
      <c r="DNI43" s="49">
        <v>0</v>
      </c>
      <c r="DNJ43" s="64">
        <f t="shared" si="1878"/>
        <v>0</v>
      </c>
      <c r="DNK43" s="68">
        <f t="shared" si="1879"/>
        <v>0</v>
      </c>
      <c r="DNL43" s="48"/>
      <c r="DNM43" s="49"/>
      <c r="DNN43" s="49">
        <v>0</v>
      </c>
      <c r="DNO43" s="49">
        <v>0</v>
      </c>
      <c r="DNP43" s="49">
        <v>160</v>
      </c>
      <c r="DNQ43" s="49">
        <v>0</v>
      </c>
      <c r="DNR43" s="64">
        <f t="shared" si="1880"/>
        <v>160</v>
      </c>
      <c r="DNS43" s="68">
        <f t="shared" si="1881"/>
        <v>26.666666666666668</v>
      </c>
      <c r="DNT43" s="48">
        <v>0</v>
      </c>
      <c r="DNU43" s="49">
        <v>0</v>
      </c>
      <c r="DNV43" s="49">
        <v>0</v>
      </c>
      <c r="DNW43" s="49">
        <v>0</v>
      </c>
      <c r="DNX43" s="49">
        <v>110</v>
      </c>
      <c r="DNY43" s="49">
        <v>0</v>
      </c>
      <c r="DNZ43" s="64">
        <f t="shared" si="1882"/>
        <v>110</v>
      </c>
      <c r="DOA43" s="68">
        <f t="shared" si="1883"/>
        <v>18.333333333333332</v>
      </c>
      <c r="DOB43" s="48">
        <v>0</v>
      </c>
      <c r="DOC43" s="49"/>
      <c r="DOD43" s="49">
        <v>0</v>
      </c>
      <c r="DOE43" s="49">
        <v>111</v>
      </c>
      <c r="DOF43" s="49">
        <v>0</v>
      </c>
      <c r="DOG43" s="49">
        <v>0</v>
      </c>
      <c r="DOH43" s="64">
        <f t="shared" si="1884"/>
        <v>111</v>
      </c>
      <c r="DOI43" s="68">
        <f t="shared" si="1885"/>
        <v>18.5</v>
      </c>
      <c r="DOJ43" s="48">
        <v>0</v>
      </c>
      <c r="DOK43" s="49">
        <v>0</v>
      </c>
      <c r="DOL43" s="49">
        <v>0</v>
      </c>
      <c r="DOM43" s="49">
        <v>80</v>
      </c>
      <c r="DON43" s="49">
        <v>0</v>
      </c>
      <c r="DOO43" s="49">
        <v>0</v>
      </c>
      <c r="DOP43" s="64">
        <f t="shared" si="1886"/>
        <v>80</v>
      </c>
      <c r="DOQ43" s="68">
        <f t="shared" si="1887"/>
        <v>13.333333333333334</v>
      </c>
      <c r="DOR43" s="48">
        <v>0</v>
      </c>
      <c r="DOS43" s="49">
        <v>0</v>
      </c>
      <c r="DOT43" s="49">
        <v>0</v>
      </c>
      <c r="DOU43" s="49">
        <v>110</v>
      </c>
      <c r="DOV43" s="49"/>
      <c r="DOW43" s="49">
        <v>0</v>
      </c>
      <c r="DOX43" s="64">
        <f t="shared" si="1888"/>
        <v>110</v>
      </c>
      <c r="DOY43" s="68">
        <f t="shared" si="1889"/>
        <v>18.333333333333332</v>
      </c>
      <c r="DOZ43" s="48"/>
      <c r="DPA43" s="49">
        <v>0</v>
      </c>
      <c r="DPB43" s="49"/>
      <c r="DPC43" s="49">
        <v>0</v>
      </c>
      <c r="DPD43" s="49"/>
      <c r="DPE43" s="49">
        <v>0</v>
      </c>
      <c r="DPF43" s="64">
        <f t="shared" si="1890"/>
        <v>0</v>
      </c>
      <c r="DPG43" s="68">
        <f t="shared" si="1891"/>
        <v>0</v>
      </c>
      <c r="DPH43" s="48">
        <v>0</v>
      </c>
      <c r="DPI43" s="49">
        <v>7</v>
      </c>
      <c r="DPJ43" s="49">
        <v>110</v>
      </c>
      <c r="DPK43" s="49">
        <v>0</v>
      </c>
      <c r="DPL43" s="49"/>
      <c r="DPM43" s="49"/>
      <c r="DPN43" s="64">
        <f t="shared" si="1892"/>
        <v>117</v>
      </c>
      <c r="DPO43" s="68">
        <f t="shared" si="1893"/>
        <v>19.5</v>
      </c>
      <c r="DPP43" s="48">
        <v>0</v>
      </c>
      <c r="DPQ43" s="49">
        <v>0</v>
      </c>
      <c r="DPR43" s="49">
        <v>112</v>
      </c>
      <c r="DPS43" s="49"/>
      <c r="DPT43" s="49"/>
      <c r="DPU43" s="49">
        <v>0</v>
      </c>
      <c r="DPV43" s="491">
        <f t="shared" si="1894"/>
        <v>112</v>
      </c>
      <c r="DPW43" s="492">
        <f t="shared" si="1895"/>
        <v>18.666666666666668</v>
      </c>
      <c r="DPX43" s="48">
        <v>0</v>
      </c>
      <c r="DPY43" s="49">
        <v>0</v>
      </c>
      <c r="DPZ43" s="49">
        <v>0</v>
      </c>
      <c r="DQA43" s="49">
        <v>0</v>
      </c>
      <c r="DQB43" s="49">
        <v>0</v>
      </c>
      <c r="DQC43" s="49">
        <v>0</v>
      </c>
      <c r="DQD43" s="491">
        <f t="shared" si="1896"/>
        <v>0</v>
      </c>
      <c r="DQE43" s="492">
        <f t="shared" si="1897"/>
        <v>0</v>
      </c>
      <c r="DQF43" s="48">
        <v>113</v>
      </c>
      <c r="DQG43" s="49">
        <v>0</v>
      </c>
      <c r="DQH43" s="49">
        <v>0</v>
      </c>
      <c r="DQI43" s="49"/>
      <c r="DQJ43" s="49">
        <v>80</v>
      </c>
      <c r="DQK43" s="49">
        <v>0</v>
      </c>
      <c r="DQL43" s="489">
        <f t="shared" si="1898"/>
        <v>193</v>
      </c>
      <c r="DQM43" s="492">
        <f t="shared" si="1899"/>
        <v>32.166666666666664</v>
      </c>
      <c r="DQN43" s="48">
        <v>109</v>
      </c>
      <c r="DQO43" s="49">
        <v>0</v>
      </c>
      <c r="DQP43" s="49">
        <v>0</v>
      </c>
      <c r="DQQ43" s="49">
        <v>0</v>
      </c>
      <c r="DQR43" s="49">
        <v>0</v>
      </c>
      <c r="DQS43" s="49">
        <v>0</v>
      </c>
      <c r="DQT43" s="64">
        <f t="shared" si="1900"/>
        <v>109</v>
      </c>
      <c r="DQU43" s="68">
        <f t="shared" si="1901"/>
        <v>18.166666666666668</v>
      </c>
      <c r="DQV43" s="48">
        <v>0</v>
      </c>
      <c r="DQW43" s="49">
        <v>0</v>
      </c>
      <c r="DQX43" s="49"/>
      <c r="DQY43" s="49">
        <v>0</v>
      </c>
      <c r="DQZ43" s="49">
        <v>0</v>
      </c>
      <c r="DRA43" s="49">
        <v>0</v>
      </c>
      <c r="DRB43" s="491">
        <f t="shared" si="1902"/>
        <v>0</v>
      </c>
      <c r="DRC43" s="492">
        <f t="shared" si="1903"/>
        <v>0</v>
      </c>
      <c r="DRD43" s="48">
        <v>0</v>
      </c>
      <c r="DRE43" s="49">
        <v>0</v>
      </c>
      <c r="DRF43" s="49">
        <v>0</v>
      </c>
      <c r="DRG43" s="49">
        <v>0</v>
      </c>
      <c r="DRH43" s="49">
        <v>110</v>
      </c>
      <c r="DRI43" s="49"/>
      <c r="DRJ43" s="491">
        <f t="shared" si="1904"/>
        <v>110</v>
      </c>
      <c r="DRK43" s="492">
        <f t="shared" si="1905"/>
        <v>18.333333333333332</v>
      </c>
      <c r="DRL43" s="48">
        <v>0</v>
      </c>
      <c r="DRM43" s="49">
        <v>0</v>
      </c>
      <c r="DRN43" s="49">
        <v>0</v>
      </c>
      <c r="DRO43" s="49">
        <v>0</v>
      </c>
      <c r="DRP43" s="49">
        <v>0</v>
      </c>
      <c r="DRQ43" s="49"/>
      <c r="DRR43" s="64">
        <f t="shared" si="1601"/>
        <v>0</v>
      </c>
      <c r="DRS43" s="68">
        <f t="shared" si="1602"/>
        <v>0</v>
      </c>
      <c r="DRT43" s="48">
        <v>0</v>
      </c>
      <c r="DRU43" s="49">
        <v>0</v>
      </c>
      <c r="DRV43" s="49">
        <v>0</v>
      </c>
      <c r="DRW43" s="49">
        <v>0</v>
      </c>
      <c r="DRX43" s="49">
        <v>0</v>
      </c>
      <c r="DRY43" s="49"/>
      <c r="DRZ43" s="491">
        <f t="shared" si="1603"/>
        <v>0</v>
      </c>
      <c r="DSA43" s="68">
        <f t="shared" si="1604"/>
        <v>0</v>
      </c>
      <c r="DSB43" s="82"/>
      <c r="DSC43" s="83">
        <v>0</v>
      </c>
      <c r="DSD43" s="83">
        <v>93</v>
      </c>
      <c r="DSE43" s="83"/>
      <c r="DSF43" s="83">
        <v>0</v>
      </c>
      <c r="DSG43" s="83">
        <v>0</v>
      </c>
      <c r="DSH43" s="64">
        <f t="shared" si="1605"/>
        <v>93</v>
      </c>
      <c r="DSI43" s="68">
        <f t="shared" si="1606"/>
        <v>15.5</v>
      </c>
      <c r="DSJ43" s="48">
        <v>0</v>
      </c>
      <c r="DSK43" s="49">
        <v>80</v>
      </c>
      <c r="DSL43" s="49">
        <v>0</v>
      </c>
      <c r="DSM43" s="49">
        <v>0</v>
      </c>
      <c r="DSN43" s="49">
        <v>0</v>
      </c>
      <c r="DSO43" s="49">
        <v>0</v>
      </c>
      <c r="DSP43" s="64">
        <f t="shared" si="1607"/>
        <v>80</v>
      </c>
      <c r="DSQ43" s="68">
        <f t="shared" si="1608"/>
        <v>13.333333333333334</v>
      </c>
      <c r="DSR43" s="48"/>
      <c r="DSS43" s="49">
        <v>0</v>
      </c>
      <c r="DST43" s="49">
        <v>108</v>
      </c>
      <c r="DSU43" s="49">
        <v>0</v>
      </c>
      <c r="DSV43" s="49">
        <v>0</v>
      </c>
      <c r="DSW43" s="49">
        <v>0</v>
      </c>
      <c r="DSX43" s="64">
        <f t="shared" si="1609"/>
        <v>108</v>
      </c>
      <c r="DSY43" s="68">
        <f t="shared" si="1610"/>
        <v>18</v>
      </c>
      <c r="DSZ43" s="48">
        <v>112</v>
      </c>
      <c r="DTA43" s="49">
        <v>0</v>
      </c>
      <c r="DTB43" s="49">
        <v>0</v>
      </c>
      <c r="DTC43" s="49">
        <v>0</v>
      </c>
      <c r="DTD43" s="49"/>
      <c r="DTE43" s="49">
        <v>0</v>
      </c>
      <c r="DTF43" s="64">
        <f t="shared" si="1611"/>
        <v>112</v>
      </c>
      <c r="DTG43" s="68">
        <f t="shared" si="1612"/>
        <v>18.666666666666668</v>
      </c>
      <c r="DTH43" s="48">
        <v>20</v>
      </c>
      <c r="DTI43" s="49">
        <v>109</v>
      </c>
      <c r="DTJ43" s="49">
        <v>0</v>
      </c>
      <c r="DTK43" s="49">
        <v>0</v>
      </c>
      <c r="DTL43" s="49">
        <v>160</v>
      </c>
      <c r="DTM43" s="49">
        <v>0</v>
      </c>
      <c r="DTN43" s="64">
        <f t="shared" si="1613"/>
        <v>289</v>
      </c>
      <c r="DTO43" s="68">
        <f t="shared" si="1614"/>
        <v>48.166666666666664</v>
      </c>
      <c r="DTP43" s="48">
        <v>0</v>
      </c>
      <c r="DTQ43" s="49"/>
      <c r="DTR43" s="49"/>
      <c r="DTS43" s="49">
        <v>110</v>
      </c>
      <c r="DTT43" s="49">
        <v>0</v>
      </c>
      <c r="DTU43" s="49">
        <v>0</v>
      </c>
      <c r="DTV43" s="64">
        <f t="shared" si="1615"/>
        <v>110</v>
      </c>
      <c r="DTW43" s="68">
        <f t="shared" si="1616"/>
        <v>18.333333333333332</v>
      </c>
      <c r="DTX43" s="48">
        <v>80</v>
      </c>
      <c r="DTY43" s="49">
        <v>0</v>
      </c>
      <c r="DTZ43" s="49">
        <v>0</v>
      </c>
      <c r="DUA43" s="49">
        <v>0</v>
      </c>
      <c r="DUB43" s="49">
        <v>0</v>
      </c>
      <c r="DUC43" s="49">
        <v>159</v>
      </c>
      <c r="DUD43" s="64">
        <f t="shared" si="1617"/>
        <v>239</v>
      </c>
      <c r="DUE43" s="68">
        <f t="shared" si="1618"/>
        <v>39.833333333333336</v>
      </c>
      <c r="DUF43" s="48">
        <v>0</v>
      </c>
      <c r="DUG43" s="49">
        <v>0</v>
      </c>
      <c r="DUH43" s="49"/>
      <c r="DUI43" s="49">
        <v>0</v>
      </c>
      <c r="DUJ43" s="49">
        <v>0</v>
      </c>
      <c r="DUK43" s="49">
        <v>0</v>
      </c>
      <c r="DUL43" s="64">
        <f t="shared" si="1619"/>
        <v>0</v>
      </c>
      <c r="DUM43" s="68">
        <f t="shared" si="1620"/>
        <v>0</v>
      </c>
      <c r="DUN43" s="48"/>
      <c r="DUO43" s="49">
        <v>10</v>
      </c>
      <c r="DUP43" s="49">
        <v>110</v>
      </c>
      <c r="DUQ43" s="49">
        <v>0</v>
      </c>
      <c r="DUR43" s="49"/>
      <c r="DUS43" s="49">
        <v>0</v>
      </c>
      <c r="DUT43" s="64">
        <f t="shared" si="1621"/>
        <v>120</v>
      </c>
      <c r="DUU43" s="68">
        <f t="shared" si="1622"/>
        <v>20</v>
      </c>
      <c r="DUV43" s="48"/>
      <c r="DUW43" s="49">
        <v>0</v>
      </c>
      <c r="DUX43" s="49">
        <v>0</v>
      </c>
      <c r="DUY43" s="49">
        <v>0</v>
      </c>
      <c r="DUZ43" s="49">
        <v>110</v>
      </c>
      <c r="DVA43" s="49">
        <v>0</v>
      </c>
      <c r="DVB43" s="64">
        <f t="shared" si="1623"/>
        <v>110</v>
      </c>
      <c r="DVC43" s="68">
        <f t="shared" si="1624"/>
        <v>18.333333333333332</v>
      </c>
      <c r="DVD43" s="48"/>
      <c r="DVE43" s="49">
        <v>0</v>
      </c>
      <c r="DVF43" s="49">
        <v>0</v>
      </c>
      <c r="DVG43" s="49">
        <v>110</v>
      </c>
      <c r="DVH43" s="49">
        <v>0</v>
      </c>
      <c r="DVI43" s="49">
        <v>0</v>
      </c>
      <c r="DVJ43" s="64">
        <f t="shared" si="1625"/>
        <v>110</v>
      </c>
      <c r="DVK43" s="68">
        <f t="shared" si="1626"/>
        <v>18.333333333333332</v>
      </c>
      <c r="DVL43" s="48">
        <v>0</v>
      </c>
      <c r="DVM43" s="49">
        <v>0</v>
      </c>
      <c r="DVN43" s="49">
        <v>0</v>
      </c>
      <c r="DVO43" s="49">
        <v>0</v>
      </c>
      <c r="DVP43" s="49">
        <v>0</v>
      </c>
      <c r="DVQ43" s="49">
        <v>0</v>
      </c>
      <c r="DVR43" s="64">
        <f t="shared" si="1627"/>
        <v>0</v>
      </c>
      <c r="DVS43" s="68">
        <f t="shared" si="1628"/>
        <v>0</v>
      </c>
      <c r="DVT43" s="48"/>
      <c r="DVU43" s="49">
        <v>0</v>
      </c>
      <c r="DVV43" s="49">
        <v>0</v>
      </c>
      <c r="DVW43" s="49">
        <v>0</v>
      </c>
      <c r="DVX43" s="49">
        <v>0</v>
      </c>
      <c r="DVY43" s="49">
        <v>120</v>
      </c>
      <c r="DVZ43" s="64">
        <f t="shared" si="1629"/>
        <v>120</v>
      </c>
      <c r="DWA43" s="68">
        <f t="shared" si="1630"/>
        <v>20</v>
      </c>
      <c r="DWB43" s="48">
        <v>0</v>
      </c>
      <c r="DWC43" s="49">
        <v>0</v>
      </c>
      <c r="DWD43" s="49">
        <v>0</v>
      </c>
      <c r="DWE43" s="49">
        <v>0</v>
      </c>
      <c r="DWF43" s="49">
        <v>110</v>
      </c>
      <c r="DWG43" s="49"/>
      <c r="DWH43" s="64">
        <f t="shared" si="1631"/>
        <v>110</v>
      </c>
      <c r="DWI43" s="68">
        <f t="shared" si="1632"/>
        <v>18.333333333333332</v>
      </c>
      <c r="DWJ43" s="48">
        <v>0</v>
      </c>
      <c r="DWK43" s="49">
        <v>0</v>
      </c>
      <c r="DWL43" s="49">
        <v>0</v>
      </c>
      <c r="DWM43" s="49">
        <v>0</v>
      </c>
      <c r="DWN43" s="49">
        <v>110</v>
      </c>
      <c r="DWO43" s="49">
        <v>0</v>
      </c>
      <c r="DWP43" s="64">
        <f t="shared" si="1633"/>
        <v>110</v>
      </c>
      <c r="DWQ43" s="68">
        <f t="shared" si="1634"/>
        <v>18.333333333333332</v>
      </c>
      <c r="DWR43" s="48">
        <v>0</v>
      </c>
      <c r="DWS43" s="49"/>
      <c r="DWT43" s="49">
        <v>0</v>
      </c>
      <c r="DWU43" s="49">
        <v>0</v>
      </c>
      <c r="DWV43" s="49">
        <v>0</v>
      </c>
      <c r="DWW43" s="49">
        <v>0</v>
      </c>
      <c r="DWX43" s="64">
        <f t="shared" si="1635"/>
        <v>0</v>
      </c>
      <c r="DWY43" s="68">
        <f t="shared" si="1636"/>
        <v>0</v>
      </c>
      <c r="DWZ43" s="48">
        <v>110</v>
      </c>
      <c r="DXA43" s="49">
        <v>0</v>
      </c>
      <c r="DXB43" s="49">
        <v>0</v>
      </c>
      <c r="DXC43" s="49">
        <v>0</v>
      </c>
      <c r="DXD43" s="49"/>
      <c r="DXE43" s="49"/>
      <c r="DXF43" s="64">
        <f t="shared" si="1637"/>
        <v>110</v>
      </c>
      <c r="DXG43" s="68">
        <f t="shared" si="1638"/>
        <v>18.333333333333332</v>
      </c>
      <c r="DXH43" s="48">
        <v>0</v>
      </c>
      <c r="DXI43" s="49">
        <v>0</v>
      </c>
      <c r="DXJ43" s="49">
        <v>0</v>
      </c>
      <c r="DXK43" s="49">
        <v>0</v>
      </c>
      <c r="DXL43" s="49">
        <v>0</v>
      </c>
      <c r="DXM43" s="49">
        <v>0</v>
      </c>
      <c r="DXN43" s="64">
        <f t="shared" si="1639"/>
        <v>0</v>
      </c>
      <c r="DXO43" s="68">
        <f t="shared" si="1640"/>
        <v>0</v>
      </c>
      <c r="DXP43" s="48">
        <v>220</v>
      </c>
      <c r="DXQ43" s="49">
        <v>0</v>
      </c>
      <c r="DXR43" s="49">
        <v>0</v>
      </c>
      <c r="DXS43" s="49">
        <v>0</v>
      </c>
      <c r="DXT43" s="49">
        <v>0</v>
      </c>
      <c r="DXU43" s="49">
        <v>0</v>
      </c>
      <c r="DXV43" s="64">
        <f t="shared" si="1330"/>
        <v>220</v>
      </c>
      <c r="DXW43" s="68">
        <f t="shared" si="1331"/>
        <v>36.666666666666664</v>
      </c>
      <c r="DXX43" s="48">
        <v>0</v>
      </c>
      <c r="DXY43" s="49">
        <v>0</v>
      </c>
      <c r="DXZ43" s="49">
        <v>0</v>
      </c>
      <c r="DYA43" s="49">
        <v>0</v>
      </c>
      <c r="DYB43" s="49">
        <v>0</v>
      </c>
      <c r="DYC43" s="49">
        <v>0</v>
      </c>
      <c r="DYD43" s="64">
        <f t="shared" si="1332"/>
        <v>0</v>
      </c>
      <c r="DYE43" s="68">
        <f t="shared" si="1333"/>
        <v>0</v>
      </c>
      <c r="DYF43" s="48">
        <v>0</v>
      </c>
      <c r="DYG43" s="49">
        <v>103</v>
      </c>
      <c r="DYH43" s="49">
        <v>0</v>
      </c>
      <c r="DYI43" s="49">
        <v>0</v>
      </c>
      <c r="DYJ43" s="49">
        <v>0</v>
      </c>
      <c r="DYK43" s="49"/>
      <c r="DYL43" s="64">
        <f t="shared" si="1334"/>
        <v>103</v>
      </c>
      <c r="DYM43" s="68">
        <f t="shared" si="1335"/>
        <v>17.166666666666668</v>
      </c>
      <c r="DYN43" s="48">
        <v>80</v>
      </c>
      <c r="DYO43" s="49">
        <v>0</v>
      </c>
      <c r="DYP43" s="49">
        <v>0</v>
      </c>
      <c r="DYQ43" s="49">
        <v>0</v>
      </c>
      <c r="DYR43" s="49"/>
      <c r="DYS43" s="49"/>
      <c r="DYT43" s="64">
        <f t="shared" si="1336"/>
        <v>80</v>
      </c>
      <c r="DYU43" s="68">
        <f t="shared" si="1337"/>
        <v>13.333333333333334</v>
      </c>
      <c r="DYV43" s="48">
        <v>110</v>
      </c>
      <c r="DYW43" s="49">
        <v>0</v>
      </c>
      <c r="DYX43" s="49">
        <v>0</v>
      </c>
      <c r="DYY43" s="49">
        <v>0</v>
      </c>
      <c r="DYZ43" s="49">
        <v>0</v>
      </c>
      <c r="DZA43" s="49">
        <v>0</v>
      </c>
      <c r="DZB43" s="64">
        <f t="shared" si="1338"/>
        <v>110</v>
      </c>
      <c r="DZC43" s="68">
        <f t="shared" si="1339"/>
        <v>18.333333333333332</v>
      </c>
      <c r="DZD43" s="48">
        <v>0</v>
      </c>
      <c r="DZE43" s="49">
        <v>0</v>
      </c>
      <c r="DZF43" s="49">
        <v>0</v>
      </c>
      <c r="DZG43" s="49">
        <v>0</v>
      </c>
      <c r="DZH43" s="49">
        <v>0</v>
      </c>
      <c r="DZI43" s="49">
        <v>0</v>
      </c>
      <c r="DZJ43" s="64">
        <f t="shared" si="1340"/>
        <v>0</v>
      </c>
      <c r="DZK43" s="68">
        <f t="shared" si="1341"/>
        <v>0</v>
      </c>
      <c r="DZL43" s="48">
        <v>120</v>
      </c>
      <c r="DZM43" s="49">
        <v>0</v>
      </c>
      <c r="DZN43" s="49"/>
      <c r="DZO43" s="49">
        <v>0</v>
      </c>
      <c r="DZP43" s="49">
        <v>0</v>
      </c>
      <c r="DZQ43" s="49">
        <v>0</v>
      </c>
      <c r="DZR43" s="64">
        <f t="shared" si="1342"/>
        <v>120</v>
      </c>
      <c r="DZS43" s="68">
        <f t="shared" si="1343"/>
        <v>20</v>
      </c>
      <c r="DZT43" s="48">
        <v>0</v>
      </c>
      <c r="DZU43" s="49">
        <v>0</v>
      </c>
      <c r="DZV43" s="49"/>
      <c r="DZW43" s="49">
        <v>110</v>
      </c>
      <c r="DZX43" s="49">
        <v>0</v>
      </c>
      <c r="DZY43" s="49">
        <v>0</v>
      </c>
      <c r="DZZ43" s="64">
        <f t="shared" si="1344"/>
        <v>110</v>
      </c>
      <c r="EAA43" s="68">
        <f t="shared" si="1345"/>
        <v>18.333333333333332</v>
      </c>
      <c r="EAB43" s="48"/>
      <c r="EAC43" s="49">
        <v>0</v>
      </c>
      <c r="EAD43" s="49">
        <v>0</v>
      </c>
      <c r="EAE43" s="49"/>
      <c r="EAF43" s="49">
        <v>0</v>
      </c>
      <c r="EAG43" s="49">
        <v>0</v>
      </c>
      <c r="EAH43" s="64">
        <f t="shared" si="1346"/>
        <v>0</v>
      </c>
      <c r="EAI43" s="68">
        <f t="shared" si="1347"/>
        <v>0</v>
      </c>
      <c r="EAJ43" s="48">
        <v>0</v>
      </c>
      <c r="EAK43" s="49"/>
      <c r="EAL43" s="49">
        <v>0</v>
      </c>
      <c r="EAM43" s="49">
        <v>0</v>
      </c>
      <c r="EAN43" s="49">
        <v>0</v>
      </c>
      <c r="EAO43" s="49">
        <v>0</v>
      </c>
      <c r="EAP43" s="64">
        <f t="shared" si="1348"/>
        <v>0</v>
      </c>
      <c r="EAQ43" s="68">
        <f t="shared" si="1349"/>
        <v>0</v>
      </c>
      <c r="EAR43" s="48">
        <v>80</v>
      </c>
      <c r="EAS43" s="49">
        <v>0</v>
      </c>
      <c r="EAT43" s="49">
        <v>0</v>
      </c>
      <c r="EAU43" s="49">
        <v>0</v>
      </c>
      <c r="EAV43" s="49">
        <v>0</v>
      </c>
      <c r="EAW43" s="49"/>
      <c r="EAX43" s="64">
        <f t="shared" si="1350"/>
        <v>80</v>
      </c>
      <c r="EAY43" s="68">
        <f t="shared" si="1351"/>
        <v>13.333333333333334</v>
      </c>
      <c r="EAZ43" s="48">
        <v>0</v>
      </c>
      <c r="EBA43" s="49"/>
      <c r="EBB43" s="49">
        <v>0</v>
      </c>
      <c r="EBC43" s="49">
        <v>0</v>
      </c>
      <c r="EBD43" s="49">
        <v>0</v>
      </c>
      <c r="EBE43" s="49">
        <v>0</v>
      </c>
      <c r="EBF43" s="64">
        <f t="shared" si="1352"/>
        <v>0</v>
      </c>
      <c r="EBG43" s="68">
        <f t="shared" si="1353"/>
        <v>0</v>
      </c>
      <c r="EBH43" s="48">
        <v>0</v>
      </c>
      <c r="EBI43" s="49">
        <v>0</v>
      </c>
      <c r="EBJ43" s="49">
        <v>0</v>
      </c>
      <c r="EBK43" s="49">
        <v>0</v>
      </c>
      <c r="EBL43" s="49">
        <v>78</v>
      </c>
      <c r="EBM43" s="49">
        <v>0</v>
      </c>
      <c r="EBN43" s="64">
        <f t="shared" si="1354"/>
        <v>78</v>
      </c>
      <c r="EBO43" s="68">
        <f t="shared" si="1355"/>
        <v>13</v>
      </c>
      <c r="EBP43" s="48">
        <v>0</v>
      </c>
      <c r="EBQ43" s="49">
        <v>0</v>
      </c>
      <c r="EBR43" s="49"/>
      <c r="EBS43" s="49">
        <v>0</v>
      </c>
      <c r="EBT43" s="49"/>
      <c r="EBU43" s="49"/>
      <c r="EBV43" s="64">
        <f t="shared" si="1356"/>
        <v>0</v>
      </c>
      <c r="EBW43" s="68">
        <f t="shared" si="1357"/>
        <v>0</v>
      </c>
      <c r="EBX43" s="48">
        <v>0</v>
      </c>
      <c r="EBY43" s="49">
        <v>80</v>
      </c>
      <c r="EBZ43" s="49">
        <v>0</v>
      </c>
      <c r="ECA43" s="49"/>
      <c r="ECB43" s="49">
        <v>0</v>
      </c>
      <c r="ECC43" s="49">
        <v>0</v>
      </c>
      <c r="ECD43" s="64">
        <f t="shared" si="1358"/>
        <v>80</v>
      </c>
      <c r="ECE43" s="68">
        <f t="shared" si="1359"/>
        <v>13.333333333333334</v>
      </c>
      <c r="ECF43" s="48">
        <v>40</v>
      </c>
      <c r="ECG43" s="49">
        <v>0</v>
      </c>
      <c r="ECH43" s="49">
        <v>0</v>
      </c>
      <c r="ECI43" s="49">
        <v>0</v>
      </c>
      <c r="ECJ43" s="49">
        <v>0</v>
      </c>
      <c r="ECK43" s="49"/>
      <c r="ECL43" s="64">
        <f t="shared" si="1360"/>
        <v>40</v>
      </c>
      <c r="ECM43" s="68">
        <f t="shared" si="1361"/>
        <v>6.666666666666667</v>
      </c>
      <c r="ECN43" s="48">
        <v>80</v>
      </c>
      <c r="ECO43" s="49">
        <v>0</v>
      </c>
      <c r="ECP43" s="49">
        <v>0</v>
      </c>
      <c r="ECQ43" s="49"/>
      <c r="ECR43" s="49">
        <v>110</v>
      </c>
      <c r="ECS43" s="49">
        <v>0</v>
      </c>
      <c r="ECT43" s="64">
        <f t="shared" si="1362"/>
        <v>190</v>
      </c>
      <c r="ECU43" s="68">
        <f t="shared" si="1363"/>
        <v>31.666666666666668</v>
      </c>
      <c r="ECV43" s="48">
        <v>0</v>
      </c>
      <c r="ECW43" s="49">
        <v>0</v>
      </c>
      <c r="ECX43" s="49">
        <v>0</v>
      </c>
      <c r="ECY43" s="49">
        <v>0</v>
      </c>
      <c r="ECZ43" s="49">
        <v>110</v>
      </c>
      <c r="EDA43" s="49"/>
      <c r="EDB43" s="64">
        <f t="shared" si="1364"/>
        <v>110</v>
      </c>
      <c r="EDC43" s="68">
        <f t="shared" si="1365"/>
        <v>18.333333333333332</v>
      </c>
      <c r="EDD43" s="48"/>
      <c r="EDE43" s="49">
        <v>0</v>
      </c>
      <c r="EDF43" s="49">
        <v>0</v>
      </c>
      <c r="EDG43" s="49">
        <v>0</v>
      </c>
      <c r="EDH43" s="49"/>
      <c r="EDI43" s="49"/>
      <c r="EDJ43" s="64">
        <f t="shared" si="1366"/>
        <v>0</v>
      </c>
      <c r="EDK43" s="68">
        <f t="shared" si="1367"/>
        <v>0</v>
      </c>
      <c r="EDL43" s="48">
        <v>0</v>
      </c>
      <c r="EDM43" s="49">
        <v>0</v>
      </c>
      <c r="EDN43" s="49"/>
      <c r="EDO43" s="49">
        <v>110</v>
      </c>
      <c r="EDP43" s="49">
        <v>0</v>
      </c>
      <c r="EDQ43" s="49">
        <v>0</v>
      </c>
      <c r="EDR43" s="64">
        <f t="shared" si="1368"/>
        <v>110</v>
      </c>
      <c r="EDS43" s="68">
        <f t="shared" si="1369"/>
        <v>18.333333333333332</v>
      </c>
      <c r="EDT43" s="48">
        <v>0</v>
      </c>
      <c r="EDU43" s="49">
        <v>0</v>
      </c>
      <c r="EDV43" s="49"/>
      <c r="EDW43" s="49">
        <v>0</v>
      </c>
      <c r="EDX43" s="49">
        <v>0</v>
      </c>
      <c r="EDY43" s="49"/>
      <c r="EDZ43" s="64">
        <f t="shared" si="1370"/>
        <v>0</v>
      </c>
      <c r="EEA43" s="68">
        <f t="shared" si="1371"/>
        <v>0</v>
      </c>
      <c r="EEB43" s="48">
        <v>0</v>
      </c>
      <c r="EEC43" s="49">
        <v>0</v>
      </c>
      <c r="EED43" s="49">
        <v>110</v>
      </c>
      <c r="EEE43" s="49">
        <v>0</v>
      </c>
      <c r="EEF43" s="49">
        <v>0</v>
      </c>
      <c r="EEG43" s="49"/>
      <c r="EEH43" s="64">
        <f t="shared" si="1372"/>
        <v>110</v>
      </c>
      <c r="EEI43" s="68">
        <f t="shared" si="1373"/>
        <v>18.333333333333332</v>
      </c>
      <c r="EEJ43" s="48">
        <v>0</v>
      </c>
      <c r="EEK43" s="49">
        <v>0</v>
      </c>
      <c r="EEL43" s="49">
        <v>110</v>
      </c>
      <c r="EEM43" s="49">
        <v>0</v>
      </c>
      <c r="EEN43" s="49">
        <v>0</v>
      </c>
      <c r="EEO43" s="49">
        <v>0</v>
      </c>
      <c r="EEP43" s="64">
        <f t="shared" si="1374"/>
        <v>110</v>
      </c>
      <c r="EEQ43" s="68">
        <f t="shared" si="1375"/>
        <v>18.333333333333332</v>
      </c>
      <c r="EER43" s="48">
        <v>0</v>
      </c>
      <c r="EES43" s="49">
        <v>0</v>
      </c>
      <c r="EET43" s="49">
        <v>0</v>
      </c>
      <c r="EEU43" s="49">
        <v>0</v>
      </c>
      <c r="EEV43" s="49">
        <v>110</v>
      </c>
      <c r="EEW43" s="49"/>
      <c r="EEX43" s="64">
        <f t="shared" si="1376"/>
        <v>110</v>
      </c>
      <c r="EEY43" s="68">
        <f t="shared" si="1377"/>
        <v>18.333333333333332</v>
      </c>
      <c r="EEZ43" s="48">
        <v>0</v>
      </c>
      <c r="EFA43" s="49"/>
      <c r="EFB43" s="49">
        <v>0</v>
      </c>
      <c r="EFC43" s="49">
        <v>0</v>
      </c>
      <c r="EFD43" s="49">
        <v>0</v>
      </c>
      <c r="EFE43" s="49">
        <v>0</v>
      </c>
      <c r="EFF43" s="64">
        <f t="shared" si="1378"/>
        <v>0</v>
      </c>
      <c r="EFG43" s="68">
        <f t="shared" si="1379"/>
        <v>0</v>
      </c>
      <c r="EFH43" s="48">
        <v>0</v>
      </c>
      <c r="EFI43" s="49">
        <v>0</v>
      </c>
      <c r="EFJ43" s="49">
        <v>0</v>
      </c>
      <c r="EFK43" s="49">
        <v>0</v>
      </c>
      <c r="EFL43" s="49">
        <v>0</v>
      </c>
      <c r="EFM43" s="49">
        <v>0</v>
      </c>
      <c r="EFN43" s="64">
        <f t="shared" si="1380"/>
        <v>0</v>
      </c>
      <c r="EFO43" s="68">
        <f t="shared" si="1381"/>
        <v>0</v>
      </c>
      <c r="EFP43" s="48">
        <v>0</v>
      </c>
      <c r="EFQ43" s="49"/>
      <c r="EFR43" s="49"/>
      <c r="EFS43" s="49">
        <v>0</v>
      </c>
      <c r="EFT43" s="49">
        <v>0</v>
      </c>
      <c r="EFU43" s="49">
        <v>0</v>
      </c>
      <c r="EFV43" s="64">
        <f t="shared" si="1382"/>
        <v>0</v>
      </c>
      <c r="EFW43" s="68">
        <f t="shared" si="1383"/>
        <v>0</v>
      </c>
      <c r="EFX43" s="48">
        <v>0</v>
      </c>
      <c r="EFY43" s="49">
        <v>0</v>
      </c>
      <c r="EFZ43" s="49"/>
      <c r="EGA43" s="49">
        <v>50</v>
      </c>
      <c r="EGB43" s="49">
        <v>0</v>
      </c>
      <c r="EGC43" s="49">
        <v>0</v>
      </c>
      <c r="EGD43" s="64">
        <f t="shared" si="1384"/>
        <v>50</v>
      </c>
      <c r="EGE43" s="68">
        <f t="shared" si="1385"/>
        <v>8.3333333333333339</v>
      </c>
      <c r="EGF43" s="48">
        <v>0</v>
      </c>
      <c r="EGG43" s="49">
        <v>0</v>
      </c>
      <c r="EGH43" s="49"/>
      <c r="EGI43" s="49">
        <v>0</v>
      </c>
      <c r="EGJ43" s="49">
        <v>90</v>
      </c>
      <c r="EGK43" s="49">
        <v>0</v>
      </c>
      <c r="EGL43" s="64">
        <f t="shared" si="1386"/>
        <v>90</v>
      </c>
      <c r="EGM43" s="68">
        <f t="shared" si="1387"/>
        <v>15</v>
      </c>
      <c r="EGN43" s="48">
        <v>0</v>
      </c>
      <c r="EGO43" s="49">
        <v>0</v>
      </c>
      <c r="EGP43" s="49"/>
      <c r="EGQ43" s="49">
        <v>0</v>
      </c>
      <c r="EGR43" s="49">
        <v>0</v>
      </c>
      <c r="EGS43" s="49">
        <v>0</v>
      </c>
      <c r="EGT43" s="64">
        <f t="shared" si="1388"/>
        <v>0</v>
      </c>
      <c r="EGU43" s="68">
        <f t="shared" si="1389"/>
        <v>0</v>
      </c>
      <c r="EGV43" s="48">
        <v>0</v>
      </c>
      <c r="EGW43" s="49">
        <v>0</v>
      </c>
      <c r="EGX43" s="49">
        <v>0</v>
      </c>
      <c r="EGY43" s="49">
        <v>0</v>
      </c>
      <c r="EGZ43" s="49">
        <v>0</v>
      </c>
      <c r="EHA43" s="49">
        <v>0</v>
      </c>
      <c r="EHB43" s="64">
        <f t="shared" si="1390"/>
        <v>0</v>
      </c>
      <c r="EHC43" s="68">
        <f t="shared" si="1391"/>
        <v>0</v>
      </c>
      <c r="EHD43" s="48">
        <v>0</v>
      </c>
      <c r="EHE43" s="49">
        <v>80</v>
      </c>
      <c r="EHF43" s="49"/>
      <c r="EHG43" s="49">
        <v>0</v>
      </c>
      <c r="EHH43" s="49">
        <v>0</v>
      </c>
      <c r="EHI43" s="49">
        <v>0</v>
      </c>
      <c r="EHJ43" s="64">
        <f t="shared" si="1392"/>
        <v>80</v>
      </c>
      <c r="EHK43" s="68">
        <f t="shared" si="1393"/>
        <v>13.333333333333334</v>
      </c>
      <c r="EHL43" s="48">
        <v>0</v>
      </c>
      <c r="EHM43" s="49">
        <v>72</v>
      </c>
      <c r="EHN43" s="49"/>
      <c r="EHO43" s="49">
        <v>0</v>
      </c>
      <c r="EHP43" s="49"/>
      <c r="EHQ43" s="49">
        <v>0</v>
      </c>
      <c r="EHR43" s="64">
        <f t="shared" si="1394"/>
        <v>72</v>
      </c>
      <c r="EHS43" s="68">
        <f t="shared" si="1395"/>
        <v>12</v>
      </c>
      <c r="EHT43" s="48">
        <v>0</v>
      </c>
      <c r="EHU43" s="49">
        <v>0</v>
      </c>
      <c r="EHV43" s="49"/>
      <c r="EHW43" s="49">
        <v>88</v>
      </c>
      <c r="EHX43" s="49">
        <v>0</v>
      </c>
      <c r="EHY43" s="49">
        <v>0</v>
      </c>
      <c r="EHZ43" s="64">
        <f t="shared" si="1396"/>
        <v>88</v>
      </c>
      <c r="EIA43" s="68">
        <f t="shared" si="1397"/>
        <v>14.666666666666666</v>
      </c>
      <c r="EIB43" s="48">
        <v>0</v>
      </c>
      <c r="EIC43" s="49">
        <v>0</v>
      </c>
      <c r="EID43" s="49">
        <v>0</v>
      </c>
      <c r="EIE43" s="49">
        <v>0</v>
      </c>
      <c r="EIF43" s="49">
        <v>0</v>
      </c>
      <c r="EIG43" s="49">
        <v>0</v>
      </c>
      <c r="EIH43" s="64">
        <f t="shared" si="1398"/>
        <v>0</v>
      </c>
      <c r="EII43" s="68">
        <f t="shared" si="1399"/>
        <v>0</v>
      </c>
      <c r="EIJ43" s="48">
        <v>0</v>
      </c>
      <c r="EIK43" s="49">
        <v>0</v>
      </c>
      <c r="EIL43" s="49">
        <v>0</v>
      </c>
      <c r="EIM43" s="49">
        <v>0</v>
      </c>
      <c r="EIN43" s="49">
        <v>0</v>
      </c>
      <c r="EIO43" s="49">
        <v>0</v>
      </c>
      <c r="EIP43" s="64">
        <f t="shared" si="1400"/>
        <v>0</v>
      </c>
      <c r="EIQ43" s="68">
        <f t="shared" si="1401"/>
        <v>0</v>
      </c>
      <c r="EIR43" s="48">
        <v>40</v>
      </c>
      <c r="EIS43" s="49">
        <v>0</v>
      </c>
      <c r="EIT43" s="49">
        <v>0</v>
      </c>
      <c r="EIU43" s="49">
        <v>0</v>
      </c>
      <c r="EIV43" s="49">
        <v>0</v>
      </c>
      <c r="EIW43" s="49">
        <v>0</v>
      </c>
      <c r="EIX43" s="64">
        <f t="shared" si="1402"/>
        <v>40</v>
      </c>
      <c r="EIY43" s="68">
        <f t="shared" si="1403"/>
        <v>6.666666666666667</v>
      </c>
      <c r="EIZ43" s="48">
        <v>0</v>
      </c>
      <c r="EJA43" s="49">
        <v>0</v>
      </c>
      <c r="EJB43" s="49">
        <v>0</v>
      </c>
      <c r="EJC43" s="49">
        <v>0</v>
      </c>
      <c r="EJD43" s="49">
        <v>80</v>
      </c>
      <c r="EJE43" s="49">
        <v>0</v>
      </c>
      <c r="EJF43" s="64">
        <f t="shared" si="1404"/>
        <v>80</v>
      </c>
      <c r="EJG43" s="68">
        <f t="shared" si="1405"/>
        <v>13.333333333333334</v>
      </c>
      <c r="EJH43" s="48">
        <v>0</v>
      </c>
      <c r="EJI43" s="49">
        <v>0</v>
      </c>
      <c r="EJJ43" s="49"/>
      <c r="EJK43" s="49">
        <v>0</v>
      </c>
      <c r="EJL43" s="49"/>
      <c r="EJM43" s="49"/>
      <c r="EJN43" s="64">
        <f t="shared" si="1406"/>
        <v>0</v>
      </c>
      <c r="EJO43" s="68">
        <f t="shared" si="1407"/>
        <v>0</v>
      </c>
      <c r="EJP43" s="48">
        <v>0</v>
      </c>
      <c r="EJQ43" s="49">
        <v>0</v>
      </c>
      <c r="EJR43" s="49">
        <v>0</v>
      </c>
      <c r="EJS43" s="49">
        <v>40</v>
      </c>
      <c r="EJT43" s="49">
        <v>0</v>
      </c>
      <c r="EJU43" s="49">
        <v>0</v>
      </c>
      <c r="EJV43" s="64">
        <f t="shared" si="1408"/>
        <v>40</v>
      </c>
      <c r="EJW43" s="68">
        <f t="shared" si="1409"/>
        <v>6.666666666666667</v>
      </c>
      <c r="EJX43" s="48">
        <v>0</v>
      </c>
      <c r="EJY43" s="49">
        <v>79</v>
      </c>
      <c r="EJZ43" s="49">
        <v>0</v>
      </c>
      <c r="EKA43" s="49"/>
      <c r="EKB43" s="49">
        <v>0</v>
      </c>
      <c r="EKC43" s="49"/>
      <c r="EKD43" s="64">
        <f t="shared" si="1410"/>
        <v>79</v>
      </c>
      <c r="EKE43" s="68">
        <f t="shared" si="1411"/>
        <v>13.166666666666666</v>
      </c>
      <c r="EKF43" s="48">
        <v>0</v>
      </c>
      <c r="EKG43" s="49">
        <v>0</v>
      </c>
      <c r="EKH43" s="49">
        <v>0</v>
      </c>
      <c r="EKI43" s="49"/>
      <c r="EKJ43" s="49">
        <v>0</v>
      </c>
      <c r="EKK43" s="49">
        <v>0</v>
      </c>
      <c r="EKL43" s="64">
        <f t="shared" si="1412"/>
        <v>0</v>
      </c>
      <c r="EKM43" s="68">
        <f t="shared" si="1413"/>
        <v>0</v>
      </c>
      <c r="EKN43" s="48">
        <v>0</v>
      </c>
      <c r="EKO43" s="49">
        <v>0</v>
      </c>
      <c r="EKP43" s="49">
        <v>79</v>
      </c>
      <c r="EKQ43" s="49">
        <v>516</v>
      </c>
      <c r="EKR43" s="49">
        <v>0</v>
      </c>
      <c r="EKS43" s="49">
        <v>0</v>
      </c>
      <c r="EKT43" s="64">
        <f t="shared" si="1414"/>
        <v>595</v>
      </c>
      <c r="EKU43" s="184">
        <f t="shared" si="1415"/>
        <v>99.166666666666671</v>
      </c>
      <c r="EKV43" s="665"/>
      <c r="EKW43" s="195">
        <v>0</v>
      </c>
      <c r="EKX43" s="49">
        <v>0</v>
      </c>
      <c r="EKY43" s="49">
        <v>0</v>
      </c>
      <c r="EKZ43" s="49">
        <v>0</v>
      </c>
      <c r="ELA43" s="49">
        <v>0</v>
      </c>
      <c r="ELB43" s="49">
        <v>0</v>
      </c>
      <c r="ELC43" s="64">
        <f t="shared" si="1416"/>
        <v>0</v>
      </c>
      <c r="ELD43" s="211">
        <f t="shared" si="1417"/>
        <v>0</v>
      </c>
      <c r="ELE43" s="195">
        <v>0</v>
      </c>
      <c r="ELF43" s="49">
        <v>0</v>
      </c>
      <c r="ELG43" s="49">
        <v>0</v>
      </c>
      <c r="ELH43" s="49">
        <v>0</v>
      </c>
      <c r="ELI43" s="49">
        <v>87</v>
      </c>
      <c r="ELJ43" s="49">
        <v>0</v>
      </c>
      <c r="ELK43" s="64">
        <f t="shared" si="1418"/>
        <v>87</v>
      </c>
      <c r="ELL43" s="211">
        <f t="shared" si="1419"/>
        <v>14.5</v>
      </c>
      <c r="ELM43" s="195">
        <v>0</v>
      </c>
      <c r="ELN43" s="49">
        <v>0</v>
      </c>
      <c r="ELO43" s="49">
        <v>0</v>
      </c>
      <c r="ELP43" s="49">
        <v>0</v>
      </c>
      <c r="ELQ43" s="49">
        <v>0</v>
      </c>
      <c r="ELR43" s="49">
        <v>0</v>
      </c>
      <c r="ELS43" s="64">
        <f t="shared" si="1420"/>
        <v>0</v>
      </c>
      <c r="ELT43" s="211">
        <f t="shared" si="1421"/>
        <v>0</v>
      </c>
      <c r="ELU43" s="195">
        <v>0</v>
      </c>
      <c r="ELV43" s="49">
        <v>0</v>
      </c>
      <c r="ELW43" s="49">
        <v>0</v>
      </c>
      <c r="ELX43" s="49">
        <v>0</v>
      </c>
      <c r="ELY43" s="49">
        <v>0</v>
      </c>
      <c r="ELZ43" s="49">
        <v>0</v>
      </c>
      <c r="EMA43" s="64">
        <f t="shared" si="1422"/>
        <v>0</v>
      </c>
      <c r="EMB43" s="211">
        <f t="shared" si="1423"/>
        <v>0</v>
      </c>
      <c r="EMC43" s="195">
        <v>0</v>
      </c>
      <c r="EMD43" s="49">
        <v>0</v>
      </c>
      <c r="EME43" s="49">
        <v>0</v>
      </c>
      <c r="EMF43" s="49">
        <v>0</v>
      </c>
      <c r="EMG43" s="49"/>
      <c r="EMH43" s="49">
        <v>0</v>
      </c>
      <c r="EMI43" s="64">
        <f t="shared" si="1424"/>
        <v>0</v>
      </c>
      <c r="EMJ43" s="211">
        <f t="shared" si="1425"/>
        <v>0</v>
      </c>
      <c r="EMK43" s="195">
        <v>0</v>
      </c>
      <c r="EML43" s="49">
        <v>0</v>
      </c>
      <c r="EMM43" s="49">
        <v>0</v>
      </c>
      <c r="EMN43" s="49">
        <v>0</v>
      </c>
      <c r="EMO43" s="49">
        <v>0</v>
      </c>
      <c r="EMP43" s="49">
        <v>40</v>
      </c>
      <c r="EMQ43" s="64">
        <f t="shared" si="1426"/>
        <v>40</v>
      </c>
      <c r="EMR43" s="211">
        <f t="shared" si="1427"/>
        <v>6.666666666666667</v>
      </c>
      <c r="EMS43" s="195">
        <v>0</v>
      </c>
      <c r="EMT43" s="49">
        <v>0</v>
      </c>
      <c r="EMU43" s="49">
        <v>0</v>
      </c>
      <c r="EMV43" s="49">
        <v>80</v>
      </c>
      <c r="EMW43" s="49">
        <v>0</v>
      </c>
      <c r="EMX43" s="49">
        <v>0</v>
      </c>
      <c r="EMY43" s="64">
        <f t="shared" si="1428"/>
        <v>80</v>
      </c>
      <c r="EMZ43" s="211">
        <f t="shared" si="1429"/>
        <v>13.333333333333334</v>
      </c>
      <c r="ENA43" s="195">
        <v>0</v>
      </c>
      <c r="ENB43" s="49">
        <v>0</v>
      </c>
      <c r="ENC43" s="49">
        <v>0</v>
      </c>
      <c r="END43" s="49">
        <v>0</v>
      </c>
      <c r="ENE43" s="49">
        <v>0</v>
      </c>
      <c r="ENF43" s="49">
        <v>0</v>
      </c>
      <c r="ENG43" s="64">
        <f t="shared" si="1430"/>
        <v>0</v>
      </c>
      <c r="ENH43" s="211">
        <f t="shared" si="1431"/>
        <v>0</v>
      </c>
      <c r="ENI43" s="195">
        <v>0</v>
      </c>
      <c r="ENJ43" s="49"/>
      <c r="ENK43" s="49">
        <v>0</v>
      </c>
      <c r="ENL43" s="49">
        <v>0</v>
      </c>
      <c r="ENM43" s="49">
        <v>0</v>
      </c>
      <c r="ENN43" s="49">
        <v>0</v>
      </c>
      <c r="ENO43" s="64">
        <f t="shared" si="1432"/>
        <v>0</v>
      </c>
      <c r="ENP43" s="211">
        <f t="shared" si="1433"/>
        <v>0</v>
      </c>
      <c r="ENQ43" s="195">
        <v>0</v>
      </c>
      <c r="ENR43" s="49"/>
      <c r="ENS43" s="49">
        <v>0</v>
      </c>
      <c r="ENT43" s="49">
        <v>0</v>
      </c>
      <c r="ENU43" s="49">
        <v>0</v>
      </c>
      <c r="ENV43" s="49">
        <v>0</v>
      </c>
      <c r="ENW43" s="64">
        <f t="shared" si="1434"/>
        <v>0</v>
      </c>
      <c r="ENX43" s="211">
        <f t="shared" si="1435"/>
        <v>0</v>
      </c>
      <c r="ENY43" s="195">
        <v>0</v>
      </c>
      <c r="ENZ43" s="49"/>
      <c r="EOA43" s="49">
        <v>0</v>
      </c>
      <c r="EOB43" s="49">
        <v>0</v>
      </c>
      <c r="EOC43" s="49">
        <v>40</v>
      </c>
      <c r="EOD43" s="49">
        <v>0</v>
      </c>
      <c r="EOE43" s="64">
        <f t="shared" si="1436"/>
        <v>40</v>
      </c>
      <c r="EOF43" s="211">
        <f t="shared" si="1437"/>
        <v>6.666666666666667</v>
      </c>
      <c r="EOG43" s="1"/>
      <c r="EOH43" s="195"/>
      <c r="EOI43" s="49">
        <v>0</v>
      </c>
      <c r="EOJ43" s="49">
        <v>0</v>
      </c>
      <c r="EOK43" s="49">
        <v>0</v>
      </c>
      <c r="EOL43" s="49">
        <v>0</v>
      </c>
      <c r="EOM43" s="49">
        <v>0</v>
      </c>
      <c r="EON43" s="184">
        <f t="shared" si="1438"/>
        <v>0</v>
      </c>
      <c r="EOO43" s="244">
        <v>0</v>
      </c>
      <c r="EOP43" s="49">
        <v>0</v>
      </c>
      <c r="EOQ43" s="49">
        <v>0</v>
      </c>
      <c r="EOR43" s="49">
        <v>0</v>
      </c>
      <c r="EOS43" s="49">
        <v>0</v>
      </c>
      <c r="EOT43" s="49">
        <v>0</v>
      </c>
      <c r="EOU43" s="64">
        <f t="shared" si="1439"/>
        <v>0</v>
      </c>
      <c r="EOV43" s="211">
        <f t="shared" si="1440"/>
        <v>0</v>
      </c>
      <c r="EOW43" s="195">
        <v>0</v>
      </c>
      <c r="EOX43" s="49">
        <v>0</v>
      </c>
      <c r="EOY43" s="49">
        <v>0</v>
      </c>
      <c r="EOZ43" s="49"/>
      <c r="EPA43" s="49">
        <v>0</v>
      </c>
      <c r="EPB43" s="49">
        <v>0</v>
      </c>
      <c r="EPC43" s="64">
        <f t="shared" si="1441"/>
        <v>0</v>
      </c>
      <c r="EPD43" s="211">
        <f t="shared" si="1442"/>
        <v>0</v>
      </c>
      <c r="EPE43" s="195">
        <v>0</v>
      </c>
      <c r="EPF43" s="49">
        <v>0</v>
      </c>
      <c r="EPG43" s="49">
        <v>0</v>
      </c>
      <c r="EPH43" s="49">
        <v>40</v>
      </c>
      <c r="EPI43" s="49">
        <v>0</v>
      </c>
      <c r="EPJ43" s="49">
        <v>0</v>
      </c>
      <c r="EPK43" s="64">
        <f t="shared" si="1443"/>
        <v>40</v>
      </c>
      <c r="EPL43" s="211">
        <f t="shared" si="1444"/>
        <v>6.666666666666667</v>
      </c>
      <c r="EPM43" s="195">
        <v>0</v>
      </c>
      <c r="EPN43" s="49">
        <v>0</v>
      </c>
      <c r="EPO43" s="49">
        <v>0</v>
      </c>
      <c r="EPP43" s="49">
        <v>0</v>
      </c>
      <c r="EPQ43" s="49">
        <v>40</v>
      </c>
      <c r="EPR43" s="49">
        <v>0</v>
      </c>
      <c r="EPS43" s="64">
        <f t="shared" si="1445"/>
        <v>40</v>
      </c>
      <c r="EPT43" s="211">
        <f t="shared" si="1446"/>
        <v>6.666666666666667</v>
      </c>
      <c r="EPU43" s="195">
        <v>0</v>
      </c>
      <c r="EPV43" s="49">
        <v>0</v>
      </c>
      <c r="EPW43" s="49">
        <v>0</v>
      </c>
      <c r="EPX43" s="49">
        <v>0</v>
      </c>
      <c r="EPY43" s="49">
        <f>SUMIF(SUMPK!$B:$B,$B:$B,SUMPK!$O:$O)</f>
        <v>0</v>
      </c>
      <c r="EPZ43" s="49">
        <v>0</v>
      </c>
      <c r="EQA43" s="64">
        <f t="shared" si="1447"/>
        <v>0</v>
      </c>
      <c r="EQB43" s="211">
        <f t="shared" si="1448"/>
        <v>0</v>
      </c>
      <c r="EQC43" s="195">
        <v>0</v>
      </c>
      <c r="EQD43" s="49">
        <v>0</v>
      </c>
      <c r="EQE43" s="49">
        <v>0</v>
      </c>
      <c r="EQF43" s="49">
        <v>0</v>
      </c>
      <c r="EQG43" s="49">
        <v>0</v>
      </c>
      <c r="EQH43" s="49"/>
      <c r="EQI43" s="64">
        <f t="shared" si="1449"/>
        <v>0</v>
      </c>
      <c r="EQJ43" s="211">
        <f t="shared" si="1450"/>
        <v>0</v>
      </c>
      <c r="EQK43" s="195">
        <v>0</v>
      </c>
      <c r="EQL43" s="49">
        <v>0</v>
      </c>
      <c r="EQM43" s="49">
        <v>0</v>
      </c>
      <c r="EQN43" s="49"/>
      <c r="EQO43" s="49">
        <v>0</v>
      </c>
      <c r="EQP43" s="49">
        <v>50</v>
      </c>
      <c r="EQQ43" s="64">
        <f t="shared" si="1451"/>
        <v>50</v>
      </c>
      <c r="EQR43" s="211">
        <f t="shared" si="1452"/>
        <v>8.3333333333333339</v>
      </c>
      <c r="EQS43" s="195">
        <v>0</v>
      </c>
      <c r="EQT43" s="49">
        <v>0</v>
      </c>
      <c r="EQU43" s="49">
        <v>0</v>
      </c>
      <c r="EQV43" s="49">
        <v>0</v>
      </c>
      <c r="EQW43" s="49"/>
      <c r="EQX43" s="49">
        <v>0</v>
      </c>
      <c r="EQY43" s="64">
        <f t="shared" si="1453"/>
        <v>0</v>
      </c>
      <c r="EQZ43" s="211">
        <f t="shared" si="1454"/>
        <v>0</v>
      </c>
      <c r="ERA43" s="195">
        <v>0</v>
      </c>
      <c r="ERB43" s="49">
        <v>0</v>
      </c>
      <c r="ERC43" s="49">
        <v>0</v>
      </c>
      <c r="ERD43" s="49">
        <v>0</v>
      </c>
      <c r="ERE43" s="49">
        <v>0</v>
      </c>
      <c r="ERF43" s="49"/>
      <c r="ERG43" s="64">
        <f t="shared" si="1455"/>
        <v>0</v>
      </c>
      <c r="ERH43" s="211">
        <f t="shared" si="1456"/>
        <v>0</v>
      </c>
      <c r="ERI43" s="195"/>
      <c r="ERJ43" s="49">
        <v>0</v>
      </c>
      <c r="ERK43" s="49">
        <v>0</v>
      </c>
      <c r="ERL43" s="49">
        <v>0</v>
      </c>
      <c r="ERM43" s="49">
        <v>0</v>
      </c>
      <c r="ERN43" s="49"/>
      <c r="ERO43" s="64">
        <f t="shared" si="1457"/>
        <v>0</v>
      </c>
      <c r="ERP43" s="211">
        <f t="shared" si="1458"/>
        <v>0</v>
      </c>
      <c r="ERQ43" s="195"/>
      <c r="ERR43" s="49">
        <v>41</v>
      </c>
      <c r="ERS43" s="49"/>
      <c r="ERT43" s="49">
        <v>0</v>
      </c>
      <c r="ERU43" s="49">
        <v>0</v>
      </c>
      <c r="ERV43" s="49">
        <v>0</v>
      </c>
      <c r="ERW43" s="64">
        <f t="shared" si="1459"/>
        <v>41</v>
      </c>
      <c r="ERX43" s="211">
        <f t="shared" si="1460"/>
        <v>6.833333333333333</v>
      </c>
      <c r="ERY43" s="195">
        <v>0</v>
      </c>
      <c r="ERZ43" s="49">
        <v>0</v>
      </c>
      <c r="ESA43" s="49">
        <v>0</v>
      </c>
      <c r="ESB43" s="49">
        <v>0</v>
      </c>
      <c r="ESC43" s="49">
        <v>0</v>
      </c>
      <c r="ESD43" s="49">
        <v>0</v>
      </c>
      <c r="ESE43" s="64">
        <f t="shared" si="1461"/>
        <v>0</v>
      </c>
      <c r="ESF43" s="211">
        <f t="shared" si="1462"/>
        <v>0</v>
      </c>
      <c r="ESG43" s="195">
        <v>0</v>
      </c>
      <c r="ESH43" s="49">
        <v>40</v>
      </c>
      <c r="ESI43" s="49">
        <v>0</v>
      </c>
      <c r="ESJ43" s="49">
        <v>0</v>
      </c>
      <c r="ESK43" s="49"/>
      <c r="ESL43" s="49">
        <v>0</v>
      </c>
      <c r="ESM43" s="64">
        <f t="shared" si="1463"/>
        <v>40</v>
      </c>
      <c r="ESN43" s="211">
        <f t="shared" si="1464"/>
        <v>6.666666666666667</v>
      </c>
      <c r="ESO43" s="458">
        <v>0</v>
      </c>
      <c r="ESP43" s="83">
        <v>0</v>
      </c>
      <c r="ESQ43" s="83">
        <v>0</v>
      </c>
      <c r="ESR43" s="83">
        <v>0</v>
      </c>
      <c r="ESS43" s="83">
        <v>0</v>
      </c>
      <c r="EST43" s="83"/>
      <c r="ESU43" s="64">
        <f t="shared" si="1465"/>
        <v>0</v>
      </c>
      <c r="ESV43" s="211">
        <f t="shared" si="1466"/>
        <v>0</v>
      </c>
      <c r="ESW43" s="195"/>
      <c r="ESX43" s="49">
        <v>0</v>
      </c>
      <c r="ESY43" s="49">
        <v>0</v>
      </c>
      <c r="ESZ43" s="49">
        <v>0</v>
      </c>
      <c r="ETA43" s="49">
        <v>0</v>
      </c>
      <c r="ETB43" s="49">
        <v>0</v>
      </c>
      <c r="ETC43" s="808">
        <f t="shared" si="1467"/>
        <v>0</v>
      </c>
      <c r="ETD43" s="211">
        <f t="shared" si="1468"/>
        <v>0</v>
      </c>
      <c r="ETE43" s="195">
        <v>0</v>
      </c>
      <c r="ETF43" s="49">
        <v>40</v>
      </c>
      <c r="ETG43" s="49">
        <v>0</v>
      </c>
      <c r="ETH43" s="49">
        <v>0</v>
      </c>
      <c r="ETI43" s="49">
        <v>0</v>
      </c>
      <c r="ETJ43" s="49">
        <v>0</v>
      </c>
      <c r="ETK43" s="808">
        <f t="shared" si="1469"/>
        <v>40</v>
      </c>
      <c r="ETL43" s="211">
        <f t="shared" si="1470"/>
        <v>6.666666666666667</v>
      </c>
      <c r="ETM43" s="814">
        <v>0</v>
      </c>
      <c r="ETN43" s="815">
        <v>0</v>
      </c>
      <c r="ETO43" s="815">
        <v>0</v>
      </c>
      <c r="ETP43" s="815">
        <v>0</v>
      </c>
      <c r="ETQ43" s="815">
        <v>0</v>
      </c>
      <c r="ETR43" s="815">
        <v>40</v>
      </c>
      <c r="ETS43" s="808">
        <f t="shared" si="1471"/>
        <v>40</v>
      </c>
      <c r="ETT43" s="211">
        <f t="shared" si="1472"/>
        <v>6.666666666666667</v>
      </c>
      <c r="ETU43" s="458">
        <v>0</v>
      </c>
      <c r="ETV43" s="83">
        <v>0</v>
      </c>
      <c r="ETW43" s="83">
        <v>0</v>
      </c>
      <c r="ETX43" s="83">
        <v>0</v>
      </c>
      <c r="ETY43" s="83">
        <v>0</v>
      </c>
      <c r="ETZ43" s="83">
        <v>0</v>
      </c>
      <c r="EUA43" s="808">
        <f t="shared" si="1473"/>
        <v>0</v>
      </c>
      <c r="EUB43" s="211">
        <f t="shared" si="1474"/>
        <v>0</v>
      </c>
      <c r="EUC43" s="458"/>
      <c r="EUD43" s="83">
        <v>0</v>
      </c>
      <c r="EUE43" s="83"/>
      <c r="EUF43" s="83">
        <v>0</v>
      </c>
      <c r="EUG43" s="83">
        <v>0</v>
      </c>
      <c r="EUH43" s="83">
        <v>0</v>
      </c>
      <c r="EUI43" s="808">
        <f t="shared" si="1475"/>
        <v>0</v>
      </c>
      <c r="EUJ43" s="211">
        <f t="shared" si="1476"/>
        <v>0</v>
      </c>
      <c r="EUK43" s="195"/>
      <c r="EUL43" s="49">
        <v>0</v>
      </c>
      <c r="EUM43" s="49">
        <v>0</v>
      </c>
      <c r="EUN43" s="49">
        <v>39</v>
      </c>
      <c r="EUO43" s="49">
        <v>0</v>
      </c>
      <c r="EUP43" s="49">
        <v>0</v>
      </c>
      <c r="EUQ43" s="808">
        <f t="shared" si="1477"/>
        <v>39</v>
      </c>
      <c r="EUR43" s="211">
        <f t="shared" si="1478"/>
        <v>6.5</v>
      </c>
      <c r="EUS43" s="195">
        <v>0</v>
      </c>
      <c r="EUT43" s="49">
        <v>0</v>
      </c>
      <c r="EUU43" s="49">
        <v>0</v>
      </c>
      <c r="EUV43" s="49">
        <v>20</v>
      </c>
      <c r="EUW43" s="49">
        <v>0</v>
      </c>
      <c r="EUX43" s="49"/>
      <c r="EUY43" s="808">
        <f t="shared" si="1479"/>
        <v>20</v>
      </c>
      <c r="EUZ43" s="211">
        <f t="shared" si="1480"/>
        <v>3.3333333333333335</v>
      </c>
      <c r="EVA43" s="195">
        <v>0</v>
      </c>
      <c r="EVB43" s="49">
        <v>0</v>
      </c>
      <c r="EVC43" s="49">
        <v>0</v>
      </c>
      <c r="EVD43" s="49"/>
      <c r="EVE43" s="49">
        <v>0</v>
      </c>
      <c r="EVF43" s="49"/>
      <c r="EVG43" s="808">
        <f t="shared" si="1481"/>
        <v>0</v>
      </c>
      <c r="EVH43" s="211">
        <f t="shared" si="1482"/>
        <v>0</v>
      </c>
      <c r="EVI43" s="195">
        <v>0</v>
      </c>
      <c r="EVJ43" s="49">
        <v>0</v>
      </c>
      <c r="EVK43" s="49">
        <f>SUMIF(SUMPK!$B:$B,$B:$B,SUMPK!$O:$O)</f>
        <v>0</v>
      </c>
      <c r="EVL43" s="49"/>
      <c r="EVM43" s="49"/>
      <c r="EVN43" s="49">
        <v>0</v>
      </c>
      <c r="EVO43" s="808">
        <f t="shared" si="1483"/>
        <v>0</v>
      </c>
      <c r="EVP43" s="211">
        <f t="shared" si="1484"/>
        <v>0</v>
      </c>
      <c r="EVQ43" s="195">
        <v>40</v>
      </c>
      <c r="EVR43" s="49">
        <v>0</v>
      </c>
      <c r="EVS43" s="49">
        <v>0</v>
      </c>
      <c r="EVT43" s="49"/>
      <c r="EVU43" s="49">
        <v>0</v>
      </c>
      <c r="EVV43" s="49">
        <v>0</v>
      </c>
      <c r="EVW43" s="808">
        <f t="shared" si="1485"/>
        <v>40</v>
      </c>
      <c r="EVX43" s="211">
        <f t="shared" si="1486"/>
        <v>6.666666666666667</v>
      </c>
      <c r="EVY43" s="195">
        <v>40</v>
      </c>
      <c r="EVZ43" s="49">
        <v>0</v>
      </c>
      <c r="EWA43" s="49">
        <v>0</v>
      </c>
      <c r="EWB43" s="49">
        <v>0</v>
      </c>
      <c r="EWC43" s="49">
        <v>0</v>
      </c>
      <c r="EWD43" s="49"/>
      <c r="EWE43" s="808">
        <f t="shared" si="1487"/>
        <v>40</v>
      </c>
      <c r="EWF43" s="211">
        <f t="shared" si="1488"/>
        <v>6.666666666666667</v>
      </c>
      <c r="EWG43" s="195">
        <v>0</v>
      </c>
      <c r="EWH43" s="49">
        <v>0</v>
      </c>
      <c r="EWI43" s="49"/>
      <c r="EWJ43" s="49">
        <v>0</v>
      </c>
      <c r="EWK43" s="49"/>
      <c r="EWL43" s="49"/>
      <c r="EWM43" s="808">
        <f t="shared" si="1489"/>
        <v>0</v>
      </c>
      <c r="EWN43" s="211">
        <f t="shared" si="1490"/>
        <v>0</v>
      </c>
      <c r="EWO43" s="195">
        <v>0</v>
      </c>
      <c r="EWP43" s="49"/>
      <c r="EWQ43" s="49"/>
      <c r="EWR43" s="49">
        <v>0</v>
      </c>
      <c r="EWS43" s="49">
        <v>0</v>
      </c>
      <c r="EWT43" s="49">
        <v>40</v>
      </c>
      <c r="EWU43" s="808">
        <f t="shared" si="1491"/>
        <v>40</v>
      </c>
      <c r="EWV43" s="211">
        <f t="shared" si="1492"/>
        <v>6.666666666666667</v>
      </c>
      <c r="EWW43" s="195"/>
      <c r="EWX43" s="49"/>
      <c r="EWY43" s="49">
        <v>0</v>
      </c>
      <c r="EWZ43" s="49">
        <v>0</v>
      </c>
      <c r="EXA43" s="49">
        <v>0</v>
      </c>
      <c r="EXB43" s="49"/>
      <c r="EXC43" s="808">
        <f t="shared" si="1493"/>
        <v>0</v>
      </c>
      <c r="EXD43" s="211">
        <f t="shared" si="1494"/>
        <v>0</v>
      </c>
      <c r="EXE43" s="195"/>
      <c r="EXF43" s="49">
        <v>0</v>
      </c>
      <c r="EXG43" s="49">
        <v>0</v>
      </c>
      <c r="EXH43" s="49"/>
      <c r="EXI43" s="49">
        <v>0</v>
      </c>
      <c r="EXJ43" s="49">
        <v>0</v>
      </c>
      <c r="EXK43" s="808">
        <f t="shared" si="1495"/>
        <v>0</v>
      </c>
      <c r="EXL43" s="211">
        <f t="shared" si="1496"/>
        <v>0</v>
      </c>
      <c r="EXM43" s="458">
        <v>0</v>
      </c>
      <c r="EXN43" s="83">
        <v>0</v>
      </c>
      <c r="EXO43" s="83">
        <v>0</v>
      </c>
      <c r="EXP43" s="83">
        <v>0</v>
      </c>
      <c r="EXQ43" s="83"/>
      <c r="EXR43" s="83">
        <v>0</v>
      </c>
      <c r="EXS43" s="808">
        <f t="shared" si="1497"/>
        <v>0</v>
      </c>
      <c r="EXT43" s="211">
        <f t="shared" si="1498"/>
        <v>0</v>
      </c>
      <c r="EXU43" s="195">
        <v>0</v>
      </c>
      <c r="EXV43" s="49">
        <v>0</v>
      </c>
      <c r="EXW43" s="49">
        <v>0</v>
      </c>
      <c r="EXX43" s="49">
        <v>0</v>
      </c>
      <c r="EXY43" s="49">
        <v>0</v>
      </c>
      <c r="EXZ43" s="49">
        <v>222</v>
      </c>
      <c r="EYA43" s="808">
        <f t="shared" si="1499"/>
        <v>222</v>
      </c>
      <c r="EYB43" s="211">
        <f t="shared" si="1500"/>
        <v>37</v>
      </c>
      <c r="EYC43" s="195">
        <v>0</v>
      </c>
      <c r="EYD43" s="49"/>
      <c r="EYE43" s="49">
        <v>0</v>
      </c>
      <c r="EYF43" s="49"/>
      <c r="EYG43" s="49">
        <v>0</v>
      </c>
      <c r="EYH43" s="49">
        <v>0</v>
      </c>
      <c r="EYI43" s="808">
        <f t="shared" si="1501"/>
        <v>0</v>
      </c>
      <c r="EYJ43" s="211">
        <f t="shared" si="1502"/>
        <v>0</v>
      </c>
      <c r="EYK43" s="195">
        <v>0</v>
      </c>
      <c r="EYL43" s="49">
        <v>0</v>
      </c>
      <c r="EYM43" s="49">
        <v>0</v>
      </c>
      <c r="EYN43" s="49">
        <v>0</v>
      </c>
      <c r="EYO43" s="49">
        <v>0</v>
      </c>
      <c r="EYP43" s="49">
        <v>0</v>
      </c>
      <c r="EYQ43" s="808">
        <f t="shared" si="1503"/>
        <v>0</v>
      </c>
      <c r="EYR43" s="211">
        <f t="shared" si="1504"/>
        <v>0</v>
      </c>
      <c r="EYS43" s="195">
        <v>0</v>
      </c>
      <c r="EYT43" s="49">
        <v>0</v>
      </c>
      <c r="EYU43" s="49">
        <v>0</v>
      </c>
      <c r="EYV43" s="49">
        <v>0</v>
      </c>
      <c r="EYW43" s="49"/>
      <c r="EYX43" s="49"/>
      <c r="EYY43" s="872">
        <f t="shared" si="1505"/>
        <v>0</v>
      </c>
      <c r="EYZ43" s="873">
        <f t="shared" si="1506"/>
        <v>0</v>
      </c>
      <c r="EZA43" s="195">
        <v>0</v>
      </c>
      <c r="EZB43" s="49">
        <v>0</v>
      </c>
      <c r="EZC43" s="49">
        <v>0</v>
      </c>
      <c r="EZD43" s="49"/>
      <c r="EZE43" s="49">
        <v>0</v>
      </c>
      <c r="EZF43" s="49">
        <v>0</v>
      </c>
      <c r="EZG43" s="872">
        <f t="shared" si="1507"/>
        <v>0</v>
      </c>
      <c r="EZH43" s="873">
        <f t="shared" si="1508"/>
        <v>0</v>
      </c>
      <c r="EZI43" s="195">
        <v>0</v>
      </c>
      <c r="EZJ43" s="49">
        <v>0</v>
      </c>
      <c r="EZK43" s="49"/>
      <c r="EZL43" s="49">
        <v>0</v>
      </c>
      <c r="EZM43" s="49">
        <v>0</v>
      </c>
      <c r="EZN43" s="49">
        <v>0</v>
      </c>
      <c r="EZO43" s="872">
        <f t="shared" si="1509"/>
        <v>0</v>
      </c>
      <c r="EZP43" s="873">
        <f t="shared" si="1510"/>
        <v>0</v>
      </c>
      <c r="EZQ43" s="458">
        <v>0</v>
      </c>
      <c r="EZR43" s="83"/>
      <c r="EZS43" s="83">
        <v>0</v>
      </c>
      <c r="EZT43" s="83">
        <v>0</v>
      </c>
      <c r="EZU43" s="83">
        <v>0</v>
      </c>
      <c r="EZV43" s="83">
        <v>0</v>
      </c>
      <c r="EZW43" s="872">
        <f t="shared" si="1511"/>
        <v>0</v>
      </c>
      <c r="EZX43" s="873">
        <f t="shared" si="1512"/>
        <v>0</v>
      </c>
      <c r="EZY43" s="195">
        <v>0</v>
      </c>
      <c r="EZZ43" s="49">
        <v>0</v>
      </c>
      <c r="FAA43" s="49">
        <v>0</v>
      </c>
      <c r="FAB43" s="49">
        <v>0</v>
      </c>
      <c r="FAC43" s="49">
        <v>0</v>
      </c>
      <c r="FAD43" s="49"/>
      <c r="FAE43" s="872">
        <f t="shared" si="1513"/>
        <v>0</v>
      </c>
      <c r="FAF43" s="873">
        <f t="shared" si="1514"/>
        <v>0</v>
      </c>
    </row>
    <row r="44" spans="1:4088" s="8" customFormat="1" ht="13.5" thickBot="1" x14ac:dyDescent="0.25">
      <c r="A44" s="21">
        <v>14</v>
      </c>
      <c r="B44" s="297" t="s">
        <v>45</v>
      </c>
      <c r="C44" s="725" t="s">
        <v>46</v>
      </c>
      <c r="D44" s="297">
        <v>25</v>
      </c>
      <c r="E44" s="24"/>
      <c r="F44" s="24">
        <v>2735</v>
      </c>
      <c r="G44" s="24"/>
      <c r="H44" s="24"/>
      <c r="I44" s="24"/>
      <c r="J44" s="360">
        <f>SUMIF(SUMPK!$B:$B,$B:$B,SUMPK!$O:$O)</f>
        <v>0</v>
      </c>
      <c r="K44" s="24">
        <f t="shared" si="1228"/>
        <v>0</v>
      </c>
      <c r="L44" s="24">
        <f t="shared" si="1519"/>
        <v>2735</v>
      </c>
      <c r="M44" s="15">
        <f t="shared" si="1641"/>
        <v>2735</v>
      </c>
      <c r="N44" s="15">
        <v>100.16666666666667</v>
      </c>
      <c r="O44" s="276">
        <f t="shared" si="1231"/>
        <v>27.3044925124792</v>
      </c>
      <c r="P44" s="712">
        <v>97.833333333333329</v>
      </c>
      <c r="Q44" s="276">
        <f t="shared" si="1520"/>
        <v>167.73424190800682</v>
      </c>
      <c r="R44" s="277">
        <f t="shared" si="1521"/>
        <v>138.46153846153845</v>
      </c>
      <c r="S44" s="222">
        <v>3600</v>
      </c>
      <c r="T44" s="276">
        <f t="shared" si="1642"/>
        <v>19.75277777777778</v>
      </c>
      <c r="U44" s="278"/>
      <c r="V44" s="276">
        <f t="shared" si="1235"/>
        <v>19.75277777777778</v>
      </c>
      <c r="W44" s="279">
        <f t="shared" si="1236"/>
        <v>1</v>
      </c>
      <c r="X44" s="278"/>
      <c r="Y44" s="7"/>
      <c r="Z44" s="7"/>
      <c r="AA44" s="7"/>
      <c r="AB44" s="7"/>
      <c r="AC44" s="662">
        <v>17</v>
      </c>
      <c r="AD44" s="649"/>
      <c r="AE44" s="49"/>
      <c r="AF44" s="49"/>
      <c r="AG44" s="49"/>
      <c r="AH44" s="49"/>
      <c r="AI44" s="49"/>
      <c r="AJ44" s="42"/>
      <c r="AK44" s="43"/>
      <c r="AL44" s="48"/>
      <c r="AM44" s="49"/>
      <c r="AN44" s="49"/>
      <c r="AO44" s="49"/>
      <c r="AP44" s="49"/>
      <c r="AQ44" s="49"/>
      <c r="AR44" s="42"/>
      <c r="AS44" s="43"/>
      <c r="AT44" s="48"/>
      <c r="AU44" s="49"/>
      <c r="AV44" s="49"/>
      <c r="AW44" s="49"/>
      <c r="AX44" s="49"/>
      <c r="AY44" s="49"/>
      <c r="AZ44" s="42"/>
      <c r="BA44" s="43"/>
      <c r="BB44" s="48"/>
      <c r="BC44" s="49"/>
      <c r="BD44" s="49"/>
      <c r="BE44" s="49"/>
      <c r="BF44" s="49"/>
      <c r="BG44" s="49"/>
      <c r="BH44" s="42"/>
      <c r="BI44" s="43"/>
      <c r="BJ44" s="48"/>
      <c r="BK44" s="49"/>
      <c r="BL44" s="49"/>
      <c r="BM44" s="49"/>
      <c r="BN44" s="49"/>
      <c r="BO44" s="49"/>
      <c r="BP44" s="42"/>
      <c r="BQ44" s="43"/>
      <c r="BR44" s="48"/>
      <c r="BS44" s="49"/>
      <c r="BT44" s="49"/>
      <c r="BU44" s="49"/>
      <c r="BV44" s="49"/>
      <c r="BW44" s="49"/>
      <c r="BX44" s="42"/>
      <c r="BY44" s="43"/>
      <c r="BZ44" s="48"/>
      <c r="CA44" s="49"/>
      <c r="CB44" s="49"/>
      <c r="CC44" s="49"/>
      <c r="CD44" s="49"/>
      <c r="CE44" s="49"/>
      <c r="CF44" s="42"/>
      <c r="CG44" s="43"/>
      <c r="CH44" s="48"/>
      <c r="CI44" s="49"/>
      <c r="CJ44" s="49"/>
      <c r="CK44" s="49"/>
      <c r="CL44" s="49"/>
      <c r="CM44" s="49"/>
      <c r="CN44" s="42"/>
      <c r="CO44" s="43"/>
      <c r="CP44" s="48"/>
      <c r="CQ44" s="49"/>
      <c r="CR44" s="49"/>
      <c r="CS44" s="49"/>
      <c r="CT44" s="49"/>
      <c r="CU44" s="49"/>
      <c r="CV44" s="42"/>
      <c r="CW44" s="43"/>
      <c r="CX44" s="48"/>
      <c r="CY44" s="49"/>
      <c r="CZ44" s="49"/>
      <c r="DA44" s="49"/>
      <c r="DB44" s="49"/>
      <c r="DC44" s="49"/>
      <c r="DD44" s="42"/>
      <c r="DE44" s="43"/>
      <c r="DF44" s="48"/>
      <c r="DG44" s="49"/>
      <c r="DH44" s="49"/>
      <c r="DI44" s="49"/>
      <c r="DJ44" s="49"/>
      <c r="DK44" s="49"/>
      <c r="DL44" s="42"/>
      <c r="DM44" s="43"/>
      <c r="DN44" s="48"/>
      <c r="DO44" s="49"/>
      <c r="DP44" s="49"/>
      <c r="DQ44" s="49"/>
      <c r="DR44" s="49"/>
      <c r="DS44" s="49"/>
      <c r="DT44" s="42"/>
      <c r="DU44" s="43"/>
      <c r="DV44" s="48"/>
      <c r="DW44" s="49"/>
      <c r="DX44" s="49"/>
      <c r="DY44" s="49"/>
      <c r="DZ44" s="49"/>
      <c r="EA44" s="49"/>
      <c r="EB44" s="42"/>
      <c r="EC44" s="43"/>
      <c r="ED44" s="48"/>
      <c r="EE44" s="49"/>
      <c r="EF44" s="49"/>
      <c r="EG44" s="49"/>
      <c r="EH44" s="49"/>
      <c r="EI44" s="49"/>
      <c r="EJ44" s="42"/>
      <c r="EK44" s="43"/>
      <c r="EL44" s="48"/>
      <c r="EM44" s="49"/>
      <c r="EN44" s="49"/>
      <c r="EO44" s="49"/>
      <c r="EP44" s="49"/>
      <c r="EQ44" s="49"/>
      <c r="ER44" s="42"/>
      <c r="ES44" s="43"/>
      <c r="ET44" s="48"/>
      <c r="EU44" s="49"/>
      <c r="EV44" s="49"/>
      <c r="EW44" s="49"/>
      <c r="EX44" s="49"/>
      <c r="EY44" s="49"/>
      <c r="EZ44" s="42"/>
      <c r="FA44" s="43"/>
      <c r="FB44" s="48"/>
      <c r="FC44" s="49"/>
      <c r="FD44" s="49"/>
      <c r="FE44" s="49"/>
      <c r="FF44" s="49"/>
      <c r="FG44" s="49"/>
      <c r="FH44" s="42"/>
      <c r="FI44" s="43"/>
      <c r="FJ44" s="48"/>
      <c r="FK44" s="49"/>
      <c r="FL44" s="49"/>
      <c r="FM44" s="49"/>
      <c r="FN44" s="49"/>
      <c r="FO44" s="49"/>
      <c r="FP44" s="42"/>
      <c r="FQ44" s="43"/>
      <c r="FR44" s="48"/>
      <c r="FS44" s="49"/>
      <c r="FT44" s="49"/>
      <c r="FU44" s="49"/>
      <c r="FV44" s="49"/>
      <c r="FW44" s="49"/>
      <c r="FX44" s="42"/>
      <c r="FY44" s="43"/>
      <c r="FZ44" s="48"/>
      <c r="GA44" s="49"/>
      <c r="GB44" s="49"/>
      <c r="GC44" s="49"/>
      <c r="GD44" s="49"/>
      <c r="GE44" s="49"/>
      <c r="GF44" s="42"/>
      <c r="GG44" s="43"/>
      <c r="GH44" s="48"/>
      <c r="GI44" s="49"/>
      <c r="GJ44" s="49"/>
      <c r="GK44" s="49"/>
      <c r="GL44" s="49"/>
      <c r="GM44" s="49"/>
      <c r="GN44" s="42"/>
      <c r="GO44" s="43"/>
      <c r="GP44" s="48"/>
      <c r="GQ44" s="49"/>
      <c r="GR44" s="49"/>
      <c r="GS44" s="49"/>
      <c r="GT44" s="49"/>
      <c r="GU44" s="49"/>
      <c r="GV44" s="42"/>
      <c r="GW44" s="43"/>
      <c r="GX44" s="48"/>
      <c r="GY44" s="49"/>
      <c r="GZ44" s="49"/>
      <c r="HA44" s="49"/>
      <c r="HB44" s="49"/>
      <c r="HC44" s="49"/>
      <c r="HD44" s="42"/>
      <c r="HE44" s="43"/>
      <c r="HF44" s="48"/>
      <c r="HG44" s="49"/>
      <c r="HH44" s="49"/>
      <c r="HI44" s="49"/>
      <c r="HJ44" s="49"/>
      <c r="HK44" s="49"/>
      <c r="HL44" s="42"/>
      <c r="HM44" s="43"/>
      <c r="HN44" s="82"/>
      <c r="HO44" s="83"/>
      <c r="HP44" s="83"/>
      <c r="HQ44" s="83"/>
      <c r="HR44" s="83"/>
      <c r="HS44" s="83"/>
      <c r="HT44" s="42"/>
      <c r="HU44" s="43"/>
      <c r="HV44" s="48"/>
      <c r="HW44" s="49"/>
      <c r="HX44" s="49"/>
      <c r="HY44" s="49"/>
      <c r="HZ44" s="49"/>
      <c r="IA44" s="49"/>
      <c r="IB44" s="42"/>
      <c r="IC44" s="43"/>
      <c r="ID44" s="48"/>
      <c r="IE44" s="49"/>
      <c r="IF44" s="49"/>
      <c r="IG44" s="49"/>
      <c r="IH44" s="49"/>
      <c r="II44" s="49"/>
      <c r="IJ44" s="42"/>
      <c r="IK44" s="43"/>
      <c r="IL44" s="48"/>
      <c r="IM44" s="49"/>
      <c r="IN44" s="49"/>
      <c r="IO44" s="49"/>
      <c r="IP44" s="49"/>
      <c r="IQ44" s="49"/>
      <c r="IR44" s="67"/>
      <c r="IS44" s="68"/>
      <c r="IT44" s="48"/>
      <c r="IU44" s="49"/>
      <c r="IV44" s="49"/>
      <c r="IW44" s="49"/>
      <c r="IX44" s="49"/>
      <c r="IY44" s="49"/>
      <c r="IZ44" s="67"/>
      <c r="JA44" s="68"/>
      <c r="JB44" s="48"/>
      <c r="JC44" s="49"/>
      <c r="JD44" s="49"/>
      <c r="JE44" s="49"/>
      <c r="JF44" s="49"/>
      <c r="JG44" s="49"/>
      <c r="JH44" s="67"/>
      <c r="JI44" s="68"/>
      <c r="JJ44" s="48"/>
      <c r="JK44" s="49"/>
      <c r="JL44" s="49"/>
      <c r="JM44" s="49"/>
      <c r="JN44" s="49"/>
      <c r="JO44" s="49"/>
      <c r="JP44" s="42"/>
      <c r="JQ44" s="43"/>
      <c r="JR44" s="48"/>
      <c r="JS44" s="49"/>
      <c r="JT44" s="49"/>
      <c r="JU44" s="49"/>
      <c r="JV44" s="49"/>
      <c r="JW44" s="49"/>
      <c r="JX44" s="42"/>
      <c r="JY44" s="43"/>
      <c r="JZ44" s="48"/>
      <c r="KA44" s="49"/>
      <c r="KB44" s="49"/>
      <c r="KC44" s="49"/>
      <c r="KD44" s="49"/>
      <c r="KE44" s="49"/>
      <c r="KF44" s="42"/>
      <c r="KG44" s="43"/>
      <c r="KH44" s="48"/>
      <c r="KI44" s="49"/>
      <c r="KJ44" s="49"/>
      <c r="KK44" s="49"/>
      <c r="KL44" s="49"/>
      <c r="KM44" s="49"/>
      <c r="KN44" s="67"/>
      <c r="KO44" s="68"/>
      <c r="KP44" s="48"/>
      <c r="KQ44" s="49"/>
      <c r="KR44" s="49"/>
      <c r="KS44" s="49"/>
      <c r="KT44" s="49"/>
      <c r="KU44" s="49"/>
      <c r="KV44" s="67"/>
      <c r="KW44" s="68"/>
      <c r="KX44" s="48"/>
      <c r="KY44" s="49"/>
      <c r="KZ44" s="49"/>
      <c r="LA44" s="49"/>
      <c r="LB44" s="49"/>
      <c r="LC44" s="49"/>
      <c r="LD44" s="67"/>
      <c r="LE44" s="68"/>
      <c r="LF44" s="48"/>
      <c r="LG44" s="49"/>
      <c r="LH44" s="49"/>
      <c r="LI44" s="49"/>
      <c r="LJ44" s="49"/>
      <c r="LK44" s="49"/>
      <c r="LL44" s="67"/>
      <c r="LM44" s="68"/>
      <c r="LN44" s="48"/>
      <c r="LO44" s="49"/>
      <c r="LP44" s="49"/>
      <c r="LQ44" s="49"/>
      <c r="LR44" s="49"/>
      <c r="LS44" s="49"/>
      <c r="LT44" s="67"/>
      <c r="LU44" s="68"/>
      <c r="LV44" s="48"/>
      <c r="LW44" s="49"/>
      <c r="LX44" s="49"/>
      <c r="LY44" s="49"/>
      <c r="LZ44" s="49"/>
      <c r="MA44" s="49"/>
      <c r="MB44" s="67"/>
      <c r="MC44" s="68"/>
      <c r="MD44" s="48"/>
      <c r="ME44" s="49"/>
      <c r="MF44" s="49"/>
      <c r="MG44" s="49"/>
      <c r="MH44" s="49"/>
      <c r="MI44" s="49"/>
      <c r="MJ44" s="67"/>
      <c r="MK44" s="68"/>
      <c r="ML44" s="48"/>
      <c r="MM44" s="49"/>
      <c r="MN44" s="49"/>
      <c r="MO44" s="49"/>
      <c r="MP44" s="49"/>
      <c r="MQ44" s="49"/>
      <c r="MR44" s="67"/>
      <c r="MS44" s="68"/>
      <c r="MT44" s="48"/>
      <c r="MU44" s="49"/>
      <c r="MV44" s="49"/>
      <c r="MW44" s="49"/>
      <c r="MX44" s="49"/>
      <c r="MY44" s="49"/>
      <c r="MZ44" s="67"/>
      <c r="NA44" s="68"/>
      <c r="NB44" s="48"/>
      <c r="NC44" s="49"/>
      <c r="ND44" s="49"/>
      <c r="NE44" s="49"/>
      <c r="NF44" s="49"/>
      <c r="NG44" s="49"/>
      <c r="NH44" s="67"/>
      <c r="NI44" s="68"/>
      <c r="NJ44" s="48"/>
      <c r="NK44" s="49"/>
      <c r="NL44" s="49"/>
      <c r="NM44" s="49"/>
      <c r="NN44" s="49"/>
      <c r="NO44" s="49"/>
      <c r="NP44" s="67"/>
      <c r="NQ44" s="68"/>
      <c r="NR44" s="48"/>
      <c r="NS44" s="49"/>
      <c r="NT44" s="49"/>
      <c r="NU44" s="49"/>
      <c r="NV44" s="49"/>
      <c r="NW44" s="49"/>
      <c r="NX44" s="67"/>
      <c r="NY44" s="68"/>
      <c r="NZ44" s="48"/>
      <c r="OA44" s="49"/>
      <c r="OB44" s="49"/>
      <c r="OC44" s="49"/>
      <c r="OD44" s="49"/>
      <c r="OE44" s="49"/>
      <c r="OF44" s="67"/>
      <c r="OG44" s="68"/>
      <c r="OH44" s="48"/>
      <c r="OI44" s="49"/>
      <c r="OJ44" s="49"/>
      <c r="OK44" s="49"/>
      <c r="OL44" s="49"/>
      <c r="OM44" s="49"/>
      <c r="ON44" s="67"/>
      <c r="OO44" s="68"/>
      <c r="OP44" s="48"/>
      <c r="OQ44" s="49"/>
      <c r="OR44" s="49"/>
      <c r="OS44" s="49"/>
      <c r="OT44" s="49"/>
      <c r="OU44" s="49"/>
      <c r="OV44" s="67"/>
      <c r="OW44" s="68"/>
      <c r="OX44" s="48"/>
      <c r="OY44" s="49"/>
      <c r="OZ44" s="49"/>
      <c r="PA44" s="49"/>
      <c r="PB44" s="49"/>
      <c r="PC44" s="49"/>
      <c r="PD44" s="67"/>
      <c r="PE44" s="68"/>
      <c r="PF44" s="48"/>
      <c r="PG44" s="49"/>
      <c r="PH44" s="49"/>
      <c r="PI44" s="49"/>
      <c r="PJ44" s="49"/>
      <c r="PK44" s="49"/>
      <c r="PL44" s="67"/>
      <c r="PM44" s="68"/>
      <c r="PN44" s="48"/>
      <c r="PO44" s="49"/>
      <c r="PP44" s="49"/>
      <c r="PQ44" s="49"/>
      <c r="PR44" s="49"/>
      <c r="PS44" s="49"/>
      <c r="PT44" s="67"/>
      <c r="PU44" s="68"/>
      <c r="PV44" s="106"/>
      <c r="PW44" s="107"/>
      <c r="PX44" s="107"/>
      <c r="PY44" s="107"/>
      <c r="PZ44" s="107"/>
      <c r="QA44" s="107"/>
      <c r="QB44" s="104"/>
      <c r="QC44" s="105"/>
      <c r="QD44" s="106"/>
      <c r="QE44" s="107"/>
      <c r="QF44" s="107"/>
      <c r="QG44" s="107"/>
      <c r="QH44" s="107"/>
      <c r="QI44" s="107"/>
      <c r="QJ44" s="104"/>
      <c r="QK44" s="105"/>
      <c r="QL44" s="106"/>
      <c r="QM44" s="107"/>
      <c r="QN44" s="107"/>
      <c r="QO44" s="107"/>
      <c r="QP44" s="107"/>
      <c r="QQ44" s="107"/>
      <c r="QR44" s="104"/>
      <c r="QS44" s="105"/>
      <c r="QT44" s="106"/>
      <c r="QU44" s="107"/>
      <c r="QV44" s="107"/>
      <c r="QW44" s="107"/>
      <c r="QX44" s="107"/>
      <c r="QY44" s="107"/>
      <c r="QZ44" s="104"/>
      <c r="RA44" s="105"/>
      <c r="RB44" s="106"/>
      <c r="RC44" s="107"/>
      <c r="RD44" s="107"/>
      <c r="RE44" s="107"/>
      <c r="RF44" s="107"/>
      <c r="RG44" s="107"/>
      <c r="RH44" s="104"/>
      <c r="RI44" s="105"/>
      <c r="RJ44" s="106"/>
      <c r="RK44" s="107"/>
      <c r="RL44" s="107"/>
      <c r="RM44" s="107"/>
      <c r="RN44" s="107"/>
      <c r="RO44" s="107"/>
      <c r="RP44" s="104"/>
      <c r="RQ44" s="105"/>
      <c r="RR44" s="106"/>
      <c r="RS44" s="107"/>
      <c r="RT44" s="107"/>
      <c r="RU44" s="107"/>
      <c r="RV44" s="107"/>
      <c r="RW44" s="107"/>
      <c r="RX44" s="104"/>
      <c r="RY44" s="105"/>
      <c r="RZ44" s="106"/>
      <c r="SA44" s="107"/>
      <c r="SB44" s="107"/>
      <c r="SC44" s="107"/>
      <c r="SD44" s="107"/>
      <c r="SE44" s="107"/>
      <c r="SF44" s="104"/>
      <c r="SG44" s="105"/>
      <c r="SH44" s="106"/>
      <c r="SI44" s="107"/>
      <c r="SJ44" s="107"/>
      <c r="SK44" s="107"/>
      <c r="SL44" s="107"/>
      <c r="SM44" s="107"/>
      <c r="SN44" s="104"/>
      <c r="SO44" s="105"/>
      <c r="SP44" s="106"/>
      <c r="SQ44" s="107"/>
      <c r="SR44" s="107"/>
      <c r="SS44" s="107"/>
      <c r="ST44" s="107"/>
      <c r="SU44" s="107"/>
      <c r="SV44" s="104"/>
      <c r="SW44" s="105"/>
      <c r="SX44" s="106"/>
      <c r="SY44" s="107"/>
      <c r="SZ44" s="107"/>
      <c r="TA44" s="107"/>
      <c r="TB44" s="107"/>
      <c r="TC44" s="107"/>
      <c r="TD44" s="104"/>
      <c r="TE44" s="105"/>
      <c r="TF44" s="106"/>
      <c r="TG44" s="107"/>
      <c r="TH44" s="107"/>
      <c r="TI44" s="107"/>
      <c r="TJ44" s="107"/>
      <c r="TK44" s="107"/>
      <c r="TL44" s="104"/>
      <c r="TM44" s="105"/>
      <c r="TN44" s="130"/>
      <c r="TO44" s="107"/>
      <c r="TP44" s="107"/>
      <c r="TQ44" s="107"/>
      <c r="TR44" s="107"/>
      <c r="TS44" s="107"/>
      <c r="TT44" s="104"/>
      <c r="TU44" s="105"/>
      <c r="TV44" s="106"/>
      <c r="TW44" s="107"/>
      <c r="TX44" s="107"/>
      <c r="TY44" s="107"/>
      <c r="TZ44" s="107"/>
      <c r="UA44" s="107"/>
      <c r="UB44" s="104"/>
      <c r="UC44" s="105"/>
      <c r="UD44" s="106"/>
      <c r="UE44" s="107"/>
      <c r="UF44" s="107"/>
      <c r="UG44" s="107"/>
      <c r="UH44" s="107"/>
      <c r="UI44" s="107"/>
      <c r="UJ44" s="104"/>
      <c r="UK44" s="105"/>
      <c r="UL44" s="106"/>
      <c r="UM44" s="107"/>
      <c r="UN44" s="107"/>
      <c r="UO44" s="107"/>
      <c r="UP44" s="107"/>
      <c r="UQ44" s="107"/>
      <c r="UR44" s="107"/>
      <c r="US44" s="104"/>
      <c r="UT44" s="105"/>
      <c r="UU44" s="106"/>
      <c r="UV44" s="107"/>
      <c r="UW44" s="107"/>
      <c r="UX44" s="107"/>
      <c r="UY44" s="107"/>
      <c r="UZ44" s="107"/>
      <c r="VA44" s="104"/>
      <c r="VB44" s="105"/>
      <c r="VC44" s="106"/>
      <c r="VD44" s="107"/>
      <c r="VE44" s="107"/>
      <c r="VF44" s="107"/>
      <c r="VG44" s="107"/>
      <c r="VH44" s="107"/>
      <c r="VI44" s="104"/>
      <c r="VJ44" s="105"/>
      <c r="VK44" s="48"/>
      <c r="VL44" s="49"/>
      <c r="VM44" s="49"/>
      <c r="VN44" s="49"/>
      <c r="VO44" s="49"/>
      <c r="VP44" s="49"/>
      <c r="VQ44" s="67"/>
      <c r="VR44" s="68"/>
      <c r="VS44" s="106"/>
      <c r="VT44" s="107"/>
      <c r="VU44" s="107"/>
      <c r="VV44" s="107"/>
      <c r="VW44" s="107"/>
      <c r="VX44" s="107"/>
      <c r="VY44" s="104"/>
      <c r="VZ44" s="105"/>
      <c r="WA44" s="63"/>
      <c r="WB44" s="64"/>
      <c r="WC44" s="64"/>
      <c r="WD44" s="64"/>
      <c r="WE44" s="64"/>
      <c r="WF44" s="64"/>
      <c r="WG44" s="67"/>
      <c r="WH44" s="68"/>
      <c r="WI44" s="106"/>
      <c r="WJ44" s="107"/>
      <c r="WK44" s="107"/>
      <c r="WL44" s="107"/>
      <c r="WM44" s="107"/>
      <c r="WN44" s="107"/>
      <c r="WO44" s="104"/>
      <c r="WP44" s="105"/>
      <c r="WQ44" s="48"/>
      <c r="WR44" s="49"/>
      <c r="WS44" s="49"/>
      <c r="WT44" s="49"/>
      <c r="WU44" s="49"/>
      <c r="WV44" s="49"/>
      <c r="WW44" s="49"/>
      <c r="WX44" s="67"/>
      <c r="WY44" s="68"/>
      <c r="WZ44" s="48"/>
      <c r="XA44" s="49"/>
      <c r="XB44" s="49"/>
      <c r="XC44" s="49"/>
      <c r="XD44" s="49"/>
      <c r="XE44" s="49"/>
      <c r="XF44" s="49"/>
      <c r="XG44" s="67"/>
      <c r="XH44" s="68"/>
      <c r="XI44" s="48"/>
      <c r="XJ44" s="49"/>
      <c r="XK44" s="49"/>
      <c r="XL44" s="49"/>
      <c r="XM44" s="49"/>
      <c r="XN44" s="49"/>
      <c r="XO44" s="49"/>
      <c r="XP44" s="67"/>
      <c r="XQ44" s="68"/>
      <c r="XR44" s="48"/>
      <c r="XS44" s="49"/>
      <c r="XT44" s="49"/>
      <c r="XU44" s="49"/>
      <c r="XV44" s="49"/>
      <c r="XW44" s="49"/>
      <c r="XX44" s="49"/>
      <c r="XY44" s="67"/>
      <c r="XZ44" s="68"/>
      <c r="YA44" s="48"/>
      <c r="YB44" s="49"/>
      <c r="YC44" s="49"/>
      <c r="YD44" s="49"/>
      <c r="YE44" s="49"/>
      <c r="YF44" s="49"/>
      <c r="YG44" s="49"/>
      <c r="YH44" s="67"/>
      <c r="YI44" s="68"/>
      <c r="YJ44" s="48"/>
      <c r="YK44" s="49"/>
      <c r="YL44" s="49"/>
      <c r="YM44" s="49"/>
      <c r="YN44" s="49"/>
      <c r="YO44" s="49"/>
      <c r="YP44" s="49"/>
      <c r="YQ44" s="67"/>
      <c r="YR44" s="68"/>
      <c r="YS44" s="48"/>
      <c r="YT44" s="49"/>
      <c r="YU44" s="49"/>
      <c r="YV44" s="49"/>
      <c r="YW44" s="49"/>
      <c r="YX44" s="49"/>
      <c r="YY44" s="67"/>
      <c r="YZ44" s="68"/>
      <c r="ZA44" s="48"/>
      <c r="ZB44" s="49"/>
      <c r="ZC44" s="49"/>
      <c r="ZD44" s="49"/>
      <c r="ZE44" s="49"/>
      <c r="ZF44" s="49"/>
      <c r="ZG44" s="67"/>
      <c r="ZH44" s="68"/>
      <c r="ZI44" s="48"/>
      <c r="ZJ44" s="49"/>
      <c r="ZK44" s="49"/>
      <c r="ZL44" s="49"/>
      <c r="ZM44" s="49"/>
      <c r="ZN44" s="24"/>
      <c r="ZO44" s="67"/>
      <c r="ZP44" s="68"/>
      <c r="ZQ44" s="48"/>
      <c r="ZR44" s="49"/>
      <c r="ZS44" s="49"/>
      <c r="ZT44" s="49"/>
      <c r="ZU44" s="49"/>
      <c r="ZV44" s="49"/>
      <c r="ZW44" s="49"/>
      <c r="ZX44" s="67"/>
      <c r="ZY44" s="70"/>
      <c r="ZZ44" s="48"/>
      <c r="AAA44" s="49"/>
      <c r="AAB44" s="49"/>
      <c r="AAC44" s="49"/>
      <c r="AAD44" s="49"/>
      <c r="AAE44" s="49"/>
      <c r="AAF44" s="49"/>
      <c r="AAG44" s="67"/>
      <c r="AAH44" s="68"/>
      <c r="AAI44" s="48"/>
      <c r="AAJ44" s="49"/>
      <c r="AAK44" s="49"/>
      <c r="AAL44" s="49"/>
      <c r="AAM44" s="49"/>
      <c r="AAN44" s="49"/>
      <c r="AAO44" s="67"/>
      <c r="AAP44" s="68"/>
      <c r="AAQ44" s="48"/>
      <c r="AAR44" s="49"/>
      <c r="AAS44" s="49"/>
      <c r="AAT44" s="49"/>
      <c r="AAU44" s="49"/>
      <c r="AAV44" s="49"/>
      <c r="AAW44" s="67"/>
      <c r="AAX44" s="68"/>
      <c r="AAY44" s="48"/>
      <c r="AAZ44" s="49"/>
      <c r="ABA44" s="49"/>
      <c r="ABB44" s="49"/>
      <c r="ABC44" s="49"/>
      <c r="ABD44" s="49"/>
      <c r="ABE44" s="67"/>
      <c r="ABF44" s="68"/>
      <c r="ABG44" s="48"/>
      <c r="ABH44" s="49"/>
      <c r="ABI44" s="49"/>
      <c r="ABJ44" s="49"/>
      <c r="ABK44" s="49"/>
      <c r="ABL44" s="49"/>
      <c r="ABM44" s="67"/>
      <c r="ABN44" s="68"/>
      <c r="ABO44" s="48"/>
      <c r="ABP44" s="49"/>
      <c r="ABQ44" s="49"/>
      <c r="ABR44" s="49"/>
      <c r="ABS44" s="49"/>
      <c r="ABT44" s="49"/>
      <c r="ABU44" s="67"/>
      <c r="ABV44" s="68"/>
      <c r="ABW44" s="48"/>
      <c r="ABX44" s="49"/>
      <c r="ABY44" s="49"/>
      <c r="ABZ44" s="49"/>
      <c r="ACA44" s="49"/>
      <c r="ACB44" s="49"/>
      <c r="ACC44" s="67"/>
      <c r="ACD44" s="68"/>
      <c r="ACE44" s="48"/>
      <c r="ACF44" s="49"/>
      <c r="ACG44" s="49"/>
      <c r="ACH44" s="49"/>
      <c r="ACI44" s="49"/>
      <c r="ACJ44" s="49"/>
      <c r="ACK44" s="67"/>
      <c r="ACL44" s="68"/>
      <c r="ACM44" s="48"/>
      <c r="ACN44" s="49"/>
      <c r="ACO44" s="49"/>
      <c r="ACP44" s="49"/>
      <c r="ACQ44" s="49"/>
      <c r="ACR44" s="49"/>
      <c r="ACS44" s="67"/>
      <c r="ACT44" s="68"/>
      <c r="ACU44" s="48"/>
      <c r="ACV44" s="49"/>
      <c r="ACW44" s="49"/>
      <c r="ACX44" s="49"/>
      <c r="ACY44" s="49"/>
      <c r="ACZ44" s="49"/>
      <c r="ADA44" s="67"/>
      <c r="ADB44" s="68"/>
      <c r="ADC44" s="48"/>
      <c r="ADD44" s="49"/>
      <c r="ADE44" s="49"/>
      <c r="ADF44" s="49"/>
      <c r="ADG44" s="49"/>
      <c r="ADH44" s="49"/>
      <c r="ADI44" s="67"/>
      <c r="ADJ44" s="68"/>
      <c r="ADK44" s="48"/>
      <c r="ADL44" s="49"/>
      <c r="ADM44" s="49"/>
      <c r="ADN44" s="49"/>
      <c r="ADO44" s="49"/>
      <c r="ADP44" s="49"/>
      <c r="ADQ44" s="67"/>
      <c r="ADR44" s="68"/>
      <c r="ADS44" s="48"/>
      <c r="ADT44" s="49"/>
      <c r="ADU44" s="49"/>
      <c r="ADV44" s="49"/>
      <c r="ADW44" s="49"/>
      <c r="ADX44" s="49"/>
      <c r="ADY44" s="67"/>
      <c r="ADZ44" s="68"/>
      <c r="AEA44" s="48"/>
      <c r="AEB44" s="49"/>
      <c r="AEC44" s="49"/>
      <c r="AED44" s="49"/>
      <c r="AEE44" s="49"/>
      <c r="AEF44" s="49"/>
      <c r="AEG44" s="67"/>
      <c r="AEH44" s="68"/>
      <c r="AEI44" s="48"/>
      <c r="AEJ44" s="49"/>
      <c r="AEK44" s="49"/>
      <c r="AEL44" s="49"/>
      <c r="AEM44" s="49"/>
      <c r="AEN44" s="49"/>
      <c r="AEO44" s="67"/>
      <c r="AEP44" s="68"/>
      <c r="AEQ44" s="48"/>
      <c r="AER44" s="49"/>
      <c r="AES44" s="49"/>
      <c r="AET44" s="49"/>
      <c r="AEU44" s="49"/>
      <c r="AEV44" s="49"/>
      <c r="AEW44" s="67"/>
      <c r="AEX44" s="68"/>
      <c r="AEY44" s="48"/>
      <c r="AEZ44" s="49"/>
      <c r="AFA44" s="49"/>
      <c r="AFB44" s="49"/>
      <c r="AFC44" s="49"/>
      <c r="AFD44" s="49"/>
      <c r="AFE44" s="67"/>
      <c r="AFF44" s="68"/>
      <c r="AFG44" s="48"/>
      <c r="AFH44" s="49"/>
      <c r="AFI44" s="49"/>
      <c r="AFJ44" s="49"/>
      <c r="AFK44" s="49"/>
      <c r="AFL44" s="49"/>
      <c r="AFM44" s="67"/>
      <c r="AFN44" s="68"/>
      <c r="AFO44" s="48"/>
      <c r="AFP44" s="49"/>
      <c r="AFQ44" s="49"/>
      <c r="AFR44" s="49"/>
      <c r="AFS44" s="49"/>
      <c r="AFT44" s="49"/>
      <c r="AFU44" s="67"/>
      <c r="AFV44" s="68"/>
      <c r="AFW44" s="48"/>
      <c r="AFX44" s="49"/>
      <c r="AFY44" s="49"/>
      <c r="AFZ44" s="49"/>
      <c r="AGA44" s="49"/>
      <c r="AGB44" s="49"/>
      <c r="AGC44" s="67"/>
      <c r="AGD44" s="68"/>
      <c r="AGE44" s="48"/>
      <c r="AGF44" s="49"/>
      <c r="AGG44" s="49"/>
      <c r="AGH44" s="49"/>
      <c r="AGI44" s="49"/>
      <c r="AGJ44" s="49"/>
      <c r="AGK44" s="67"/>
      <c r="AGL44" s="68"/>
      <c r="AGM44" s="48"/>
      <c r="AGN44" s="49"/>
      <c r="AGO44" s="49"/>
      <c r="AGP44" s="49"/>
      <c r="AGQ44" s="49"/>
      <c r="AGR44" s="49"/>
      <c r="AGS44" s="49"/>
      <c r="AGT44" s="67"/>
      <c r="AGU44" s="68"/>
      <c r="AGV44" s="48"/>
      <c r="AGW44" s="49"/>
      <c r="AGX44" s="49"/>
      <c r="AGY44" s="49"/>
      <c r="AGZ44" s="49"/>
      <c r="AHA44" s="49"/>
      <c r="AHB44" s="67"/>
      <c r="AHC44" s="68"/>
      <c r="AHD44" s="48"/>
      <c r="AHE44" s="49"/>
      <c r="AHF44" s="49"/>
      <c r="AHG44" s="49"/>
      <c r="AHH44" s="49"/>
      <c r="AHI44" s="49"/>
      <c r="AHJ44" s="67"/>
      <c r="AHK44" s="68"/>
      <c r="AHL44" s="48"/>
      <c r="AHM44" s="49"/>
      <c r="AHN44" s="49"/>
      <c r="AHO44" s="49"/>
      <c r="AHP44" s="49"/>
      <c r="AHQ44" s="49"/>
      <c r="AHR44" s="67"/>
      <c r="AHS44" s="68"/>
      <c r="AHT44" s="48"/>
      <c r="AHU44" s="49"/>
      <c r="AHV44" s="49"/>
      <c r="AHW44" s="49"/>
      <c r="AHX44" s="49"/>
      <c r="AHY44" s="49"/>
      <c r="AHZ44" s="67"/>
      <c r="AIA44" s="68"/>
      <c r="AIB44" s="48"/>
      <c r="AIC44" s="49"/>
      <c r="AID44" s="49"/>
      <c r="AIE44" s="49"/>
      <c r="AIF44" s="49"/>
      <c r="AIG44" s="49"/>
      <c r="AIH44" s="67"/>
      <c r="AII44" s="68"/>
      <c r="AIJ44" s="48"/>
      <c r="AIK44" s="49"/>
      <c r="AIL44" s="49"/>
      <c r="AIM44" s="49"/>
      <c r="AIN44" s="49"/>
      <c r="AIO44" s="49"/>
      <c r="AIP44" s="67"/>
      <c r="AIQ44" s="68"/>
      <c r="AIR44" s="48"/>
      <c r="AIS44" s="49"/>
      <c r="AIT44" s="49"/>
      <c r="AIU44" s="49"/>
      <c r="AIV44" s="49"/>
      <c r="AIW44" s="49"/>
      <c r="AIX44" s="67"/>
      <c r="AIY44" s="68"/>
      <c r="AIZ44" s="48"/>
      <c r="AJA44" s="49"/>
      <c r="AJB44" s="49"/>
      <c r="AJC44" s="49"/>
      <c r="AJD44" s="49"/>
      <c r="AJE44" s="49"/>
      <c r="AJF44" s="67"/>
      <c r="AJG44" s="68"/>
      <c r="AJH44" s="48"/>
      <c r="AJI44" s="49"/>
      <c r="AJJ44" s="49"/>
      <c r="AJK44" s="49"/>
      <c r="AJL44" s="49"/>
      <c r="AJM44" s="49"/>
      <c r="AJN44" s="42"/>
      <c r="AJO44" s="43"/>
      <c r="AJP44" s="48"/>
      <c r="AJQ44" s="49"/>
      <c r="AJR44" s="49"/>
      <c r="AJS44" s="49"/>
      <c r="AJT44" s="49"/>
      <c r="AJU44" s="49"/>
      <c r="AJV44" s="42"/>
      <c r="AJW44" s="43"/>
      <c r="AJX44" s="48"/>
      <c r="AJY44" s="49"/>
      <c r="AJZ44" s="49"/>
      <c r="AKA44" s="49"/>
      <c r="AKB44" s="49"/>
      <c r="AKC44" s="49"/>
      <c r="AKD44" s="67"/>
      <c r="AKE44" s="68"/>
      <c r="AKF44" s="48"/>
      <c r="AKG44" s="49"/>
      <c r="AKH44" s="49"/>
      <c r="AKI44" s="49"/>
      <c r="AKJ44" s="49"/>
      <c r="AKK44" s="49"/>
      <c r="AKL44" s="67"/>
      <c r="AKM44" s="184"/>
      <c r="AKN44" s="195"/>
      <c r="AKO44" s="49"/>
      <c r="AKP44" s="49"/>
      <c r="AKQ44" s="49"/>
      <c r="AKR44" s="49"/>
      <c r="AKS44" s="49"/>
      <c r="AKT44" s="67"/>
      <c r="AKU44" s="184"/>
      <c r="AKV44" s="48"/>
      <c r="AKW44" s="49"/>
      <c r="AKX44" s="49"/>
      <c r="AKY44" s="49"/>
      <c r="AKZ44" s="49"/>
      <c r="ALA44" s="49"/>
      <c r="ALB44" s="67"/>
      <c r="ALC44" s="68"/>
      <c r="ALD44" s="48"/>
      <c r="ALE44" s="49"/>
      <c r="ALF44" s="49"/>
      <c r="ALG44" s="49"/>
      <c r="ALH44" s="49"/>
      <c r="ALI44" s="49"/>
      <c r="ALJ44" s="67"/>
      <c r="ALK44" s="68"/>
      <c r="ALL44" s="48"/>
      <c r="ALM44" s="49"/>
      <c r="ALN44" s="49"/>
      <c r="ALO44" s="49"/>
      <c r="ALP44" s="49"/>
      <c r="ALQ44" s="49"/>
      <c r="ALR44" s="67"/>
      <c r="ALS44" s="68"/>
      <c r="ALT44" s="48"/>
      <c r="ALU44" s="49"/>
      <c r="ALV44" s="49"/>
      <c r="ALW44" s="49"/>
      <c r="ALX44" s="49"/>
      <c r="ALY44" s="49"/>
      <c r="ALZ44" s="67"/>
      <c r="AMA44" s="68"/>
      <c r="AMB44" s="48"/>
      <c r="AMC44" s="49"/>
      <c r="AMD44" s="49"/>
      <c r="AME44" s="49"/>
      <c r="AMF44" s="49"/>
      <c r="AMG44" s="49"/>
      <c r="AMH44" s="67"/>
      <c r="AMI44" s="68"/>
      <c r="AMJ44" s="48"/>
      <c r="AMK44" s="49"/>
      <c r="AML44" s="49"/>
      <c r="AMM44" s="49"/>
      <c r="AMN44" s="49"/>
      <c r="AMO44" s="49"/>
      <c r="AMP44" s="67"/>
      <c r="AMQ44" s="68"/>
      <c r="AMR44" s="48"/>
      <c r="AMS44" s="49"/>
      <c r="AMT44" s="49"/>
      <c r="AMU44" s="49"/>
      <c r="AMV44" s="49"/>
      <c r="AMW44" s="49"/>
      <c r="AMX44" s="67"/>
      <c r="AMY44" s="68"/>
      <c r="AMZ44" s="48"/>
      <c r="ANA44" s="49"/>
      <c r="ANB44" s="49"/>
      <c r="ANC44" s="49"/>
      <c r="AND44" s="49"/>
      <c r="ANE44" s="49"/>
      <c r="ANF44" s="67"/>
      <c r="ANG44" s="68"/>
      <c r="ANH44" s="48"/>
      <c r="ANI44" s="49"/>
      <c r="ANJ44" s="49"/>
      <c r="ANK44" s="49"/>
      <c r="ANL44" s="49"/>
      <c r="ANM44" s="49"/>
      <c r="ANN44" s="67"/>
      <c r="ANO44" s="68"/>
      <c r="ANP44" s="48"/>
      <c r="ANQ44" s="49"/>
      <c r="ANR44" s="49"/>
      <c r="ANS44" s="49"/>
      <c r="ANT44" s="49"/>
      <c r="ANU44" s="49"/>
      <c r="ANV44" s="67"/>
      <c r="ANW44" s="68"/>
      <c r="ANX44" s="82"/>
      <c r="ANY44" s="83"/>
      <c r="ANZ44" s="83"/>
      <c r="AOA44" s="83"/>
      <c r="AOB44" s="83"/>
      <c r="AOC44" s="83"/>
      <c r="AOD44" s="67"/>
      <c r="AOE44" s="68"/>
      <c r="AOF44" s="48"/>
      <c r="AOG44" s="49"/>
      <c r="AOH44" s="49"/>
      <c r="AOI44" s="49"/>
      <c r="AOJ44" s="49"/>
      <c r="AOK44" s="49"/>
      <c r="AOL44" s="67"/>
      <c r="AOM44" s="68"/>
      <c r="AON44" s="48"/>
      <c r="AOO44" s="49"/>
      <c r="AOP44" s="49"/>
      <c r="AOQ44" s="49"/>
      <c r="AOR44" s="49"/>
      <c r="AOS44" s="49"/>
      <c r="AOT44" s="67"/>
      <c r="AOU44" s="68"/>
      <c r="AOV44" s="48"/>
      <c r="AOW44" s="49"/>
      <c r="AOX44" s="49"/>
      <c r="AOY44" s="49"/>
      <c r="AOZ44" s="49"/>
      <c r="APA44" s="49"/>
      <c r="APB44" s="67"/>
      <c r="APC44" s="68"/>
      <c r="APD44" s="48"/>
      <c r="APE44" s="49"/>
      <c r="APF44" s="49"/>
      <c r="APG44" s="49"/>
      <c r="APH44" s="49"/>
      <c r="API44" s="49"/>
      <c r="APJ44" s="67"/>
      <c r="APK44" s="68"/>
      <c r="APL44" s="48"/>
      <c r="APM44" s="49"/>
      <c r="APN44" s="49"/>
      <c r="APO44" s="49"/>
      <c r="APP44" s="49"/>
      <c r="APQ44" s="49"/>
      <c r="APR44" s="67"/>
      <c r="APS44" s="68"/>
      <c r="APT44" s="48"/>
      <c r="APU44" s="49"/>
      <c r="APV44" s="49"/>
      <c r="APW44" s="49"/>
      <c r="APX44" s="49"/>
      <c r="APY44" s="49"/>
      <c r="APZ44" s="67"/>
      <c r="AQA44" s="68"/>
      <c r="AQB44" s="48"/>
      <c r="AQC44" s="49"/>
      <c r="AQD44" s="49"/>
      <c r="AQE44" s="49"/>
      <c r="AQF44" s="49"/>
      <c r="AQG44" s="49"/>
      <c r="AQH44" s="67"/>
      <c r="AQI44" s="68"/>
      <c r="AQJ44" s="48"/>
      <c r="AQK44" s="49"/>
      <c r="AQL44" s="49"/>
      <c r="AQM44" s="49"/>
      <c r="AQN44" s="49"/>
      <c r="AQO44" s="49"/>
      <c r="AQP44" s="67"/>
      <c r="AQQ44" s="68"/>
      <c r="AQR44" s="48"/>
      <c r="AQS44" s="49"/>
      <c r="AQT44" s="49"/>
      <c r="AQU44" s="49"/>
      <c r="AQV44" s="49"/>
      <c r="AQW44" s="49"/>
      <c r="AQX44" s="67"/>
      <c r="AQY44" s="68"/>
      <c r="AQZ44" s="48"/>
      <c r="ARA44" s="49"/>
      <c r="ARB44" s="49"/>
      <c r="ARC44" s="49"/>
      <c r="ARD44" s="49"/>
      <c r="ARE44" s="49"/>
      <c r="ARF44" s="67"/>
      <c r="ARG44" s="68"/>
      <c r="ARH44" s="48"/>
      <c r="ARI44" s="49"/>
      <c r="ARJ44" s="49"/>
      <c r="ARK44" s="49"/>
      <c r="ARL44" s="49"/>
      <c r="ARM44" s="49"/>
      <c r="ARN44" s="67"/>
      <c r="ARO44" s="68"/>
      <c r="ARP44" s="48"/>
      <c r="ARQ44" s="49"/>
      <c r="ARR44" s="49"/>
      <c r="ARS44" s="49"/>
      <c r="ART44" s="49"/>
      <c r="ARU44" s="49"/>
      <c r="ARV44" s="67"/>
      <c r="ARW44" s="68"/>
      <c r="ARX44" s="48"/>
      <c r="ARY44" s="49"/>
      <c r="ARZ44" s="49"/>
      <c r="ASA44" s="49"/>
      <c r="ASB44" s="49"/>
      <c r="ASC44" s="49"/>
      <c r="ASD44" s="67"/>
      <c r="ASE44" s="68"/>
      <c r="ASF44" s="48"/>
      <c r="ASG44" s="49"/>
      <c r="ASH44" s="49"/>
      <c r="ASI44" s="49"/>
      <c r="ASJ44" s="49"/>
      <c r="ASK44" s="49"/>
      <c r="ASL44" s="67"/>
      <c r="ASM44" s="68"/>
      <c r="ASN44" s="48"/>
      <c r="ASO44" s="49"/>
      <c r="ASP44" s="49"/>
      <c r="ASQ44" s="49"/>
      <c r="ASR44" s="49"/>
      <c r="ASS44" s="49"/>
      <c r="AST44" s="67"/>
      <c r="ASU44" s="68"/>
      <c r="ASV44" s="48"/>
      <c r="ASW44" s="49"/>
      <c r="ASX44" s="49"/>
      <c r="ASY44" s="49"/>
      <c r="ASZ44" s="49"/>
      <c r="ATA44" s="49"/>
      <c r="ATB44" s="67"/>
      <c r="ATC44" s="68"/>
      <c r="ATD44" s="48"/>
      <c r="ATE44" s="49"/>
      <c r="ATF44" s="49"/>
      <c r="ATG44" s="49"/>
      <c r="ATH44" s="49"/>
      <c r="ATI44" s="49"/>
      <c r="ATJ44" s="67"/>
      <c r="ATK44" s="68"/>
      <c r="ATL44" s="48"/>
      <c r="ATM44" s="49"/>
      <c r="ATN44" s="49"/>
      <c r="ATO44" s="49"/>
      <c r="ATP44" s="49"/>
      <c r="ATQ44" s="49"/>
      <c r="ATR44" s="67"/>
      <c r="ATS44" s="68"/>
      <c r="ATT44" s="48"/>
      <c r="ATU44" s="49"/>
      <c r="ATV44" s="49"/>
      <c r="ATW44" s="49"/>
      <c r="ATX44" s="49"/>
      <c r="ATY44" s="49"/>
      <c r="ATZ44" s="67"/>
      <c r="AUA44" s="68"/>
      <c r="AUB44" s="48"/>
      <c r="AUC44" s="49"/>
      <c r="AUD44" s="49"/>
      <c r="AUE44" s="49"/>
      <c r="AUF44" s="49"/>
      <c r="AUG44" s="49"/>
      <c r="AUH44" s="67"/>
      <c r="AUI44" s="68"/>
      <c r="AUJ44" s="48"/>
      <c r="AUK44" s="49"/>
      <c r="AUL44" s="49"/>
      <c r="AUM44" s="49"/>
      <c r="AUN44" s="49"/>
      <c r="AUO44" s="49"/>
      <c r="AUP44" s="67"/>
      <c r="AUQ44" s="68"/>
      <c r="AUR44" s="48"/>
      <c r="AUS44" s="49"/>
      <c r="AUT44" s="49"/>
      <c r="AUU44" s="49"/>
      <c r="AUV44" s="49"/>
      <c r="AUW44" s="49"/>
      <c r="AUX44" s="67"/>
      <c r="AUY44" s="68"/>
      <c r="AUZ44" s="48"/>
      <c r="AVA44" s="49"/>
      <c r="AVB44" s="49"/>
      <c r="AVC44" s="49"/>
      <c r="AVD44" s="49"/>
      <c r="AVE44" s="49"/>
      <c r="AVF44" s="67"/>
      <c r="AVG44" s="68"/>
      <c r="AVH44" s="48"/>
      <c r="AVI44" s="49"/>
      <c r="AVJ44" s="49"/>
      <c r="AVK44" s="49"/>
      <c r="AVL44" s="49"/>
      <c r="AVM44" s="49"/>
      <c r="AVN44" s="67"/>
      <c r="AVO44" s="68"/>
      <c r="AVP44" s="48"/>
      <c r="AVQ44" s="49"/>
      <c r="AVR44" s="49"/>
      <c r="AVS44" s="49"/>
      <c r="AVT44" s="49"/>
      <c r="AVU44" s="49"/>
      <c r="AVV44" s="67"/>
      <c r="AVW44" s="68"/>
      <c r="AVX44" s="48"/>
      <c r="AVY44" s="49"/>
      <c r="AVZ44" s="49"/>
      <c r="AWA44" s="49"/>
      <c r="AWB44" s="49"/>
      <c r="AWC44" s="49"/>
      <c r="AWD44" s="67"/>
      <c r="AWE44" s="68"/>
      <c r="AWF44" s="48"/>
      <c r="AWG44" s="49"/>
      <c r="AWH44" s="49"/>
      <c r="AWI44" s="49"/>
      <c r="AWJ44" s="49"/>
      <c r="AWK44" s="49"/>
      <c r="AWL44" s="67"/>
      <c r="AWM44" s="184"/>
      <c r="AWN44" s="48"/>
      <c r="AWO44" s="49"/>
      <c r="AWP44" s="49"/>
      <c r="AWQ44" s="49"/>
      <c r="AWR44" s="49"/>
      <c r="AWS44" s="49"/>
      <c r="AWT44" s="42"/>
      <c r="AWU44" s="43"/>
      <c r="AWV44" s="48"/>
      <c r="AWW44" s="49"/>
      <c r="AWX44" s="49"/>
      <c r="AWY44" s="49"/>
      <c r="AWZ44" s="49"/>
      <c r="AXA44" s="49"/>
      <c r="AXB44" s="42"/>
      <c r="AXC44" s="43"/>
      <c r="AXD44" s="48"/>
      <c r="AXE44" s="49"/>
      <c r="AXF44" s="49"/>
      <c r="AXG44" s="49"/>
      <c r="AXH44" s="49"/>
      <c r="AXI44" s="49"/>
      <c r="AXJ44" s="42"/>
      <c r="AXK44" s="43"/>
      <c r="AXL44" s="48"/>
      <c r="AXM44" s="49"/>
      <c r="AXN44" s="49"/>
      <c r="AXO44" s="49"/>
      <c r="AXP44" s="49"/>
      <c r="AXQ44" s="49"/>
      <c r="AXR44" s="42"/>
      <c r="AXS44" s="43"/>
      <c r="AXT44" s="48"/>
      <c r="AXU44" s="49"/>
      <c r="AXV44" s="49"/>
      <c r="AXW44" s="49"/>
      <c r="AXX44" s="49"/>
      <c r="AXY44" s="49"/>
      <c r="AXZ44" s="42"/>
      <c r="AYA44" s="43"/>
      <c r="AYB44" s="48"/>
      <c r="AYC44" s="49"/>
      <c r="AYD44" s="49"/>
      <c r="AYE44" s="49"/>
      <c r="AYF44" s="49"/>
      <c r="AYG44" s="49"/>
      <c r="AYH44" s="42"/>
      <c r="AYI44" s="43"/>
      <c r="AYJ44" s="48"/>
      <c r="AYK44" s="49"/>
      <c r="AYL44" s="49"/>
      <c r="AYM44" s="49"/>
      <c r="AYN44" s="49"/>
      <c r="AYO44" s="49"/>
      <c r="AYP44" s="42"/>
      <c r="AYQ44" s="43"/>
      <c r="AYR44" s="48"/>
      <c r="AYS44" s="49"/>
      <c r="AYT44" s="49"/>
      <c r="AYU44" s="49"/>
      <c r="AYV44" s="49"/>
      <c r="AYW44" s="49"/>
      <c r="AYX44" s="42"/>
      <c r="AYY44" s="43"/>
      <c r="AYZ44" s="48"/>
      <c r="AZA44" s="49"/>
      <c r="AZB44" s="49"/>
      <c r="AZC44" s="49"/>
      <c r="AZD44" s="49"/>
      <c r="AZE44" s="49"/>
      <c r="AZF44" s="42"/>
      <c r="AZG44" s="43"/>
      <c r="AZH44" s="48"/>
      <c r="AZI44" s="49"/>
      <c r="AZJ44" s="49"/>
      <c r="AZK44" s="49"/>
      <c r="AZL44" s="49"/>
      <c r="AZM44" s="49"/>
      <c r="AZN44" s="42"/>
      <c r="AZO44" s="43"/>
      <c r="AZP44" s="48"/>
      <c r="AZQ44" s="49"/>
      <c r="AZR44" s="49"/>
      <c r="AZS44" s="49"/>
      <c r="AZT44" s="49"/>
      <c r="AZU44" s="49"/>
      <c r="AZV44" s="42"/>
      <c r="AZW44" s="43"/>
      <c r="AZX44" s="82"/>
      <c r="AZY44" s="83"/>
      <c r="AZZ44" s="83"/>
      <c r="BAA44" s="83"/>
      <c r="BAB44" s="83"/>
      <c r="BAC44" s="83"/>
      <c r="BAD44" s="42"/>
      <c r="BAE44" s="43"/>
      <c r="BAF44" s="48"/>
      <c r="BAG44" s="49"/>
      <c r="BAH44" s="49"/>
      <c r="BAI44" s="49"/>
      <c r="BAJ44" s="49"/>
      <c r="BAK44" s="49"/>
      <c r="BAL44" s="42"/>
      <c r="BAM44" s="43"/>
      <c r="BAN44" s="48"/>
      <c r="BAO44" s="49"/>
      <c r="BAP44" s="49"/>
      <c r="BAQ44" s="49"/>
      <c r="BAR44" s="49"/>
      <c r="BAS44" s="49"/>
      <c r="BAT44" s="42"/>
      <c r="BAU44" s="43"/>
      <c r="BAV44" s="48"/>
      <c r="BAW44" s="49"/>
      <c r="BAX44" s="49"/>
      <c r="BAY44" s="49"/>
      <c r="BAZ44" s="49"/>
      <c r="BBA44" s="49"/>
      <c r="BBB44" s="42"/>
      <c r="BBC44" s="43"/>
      <c r="BBD44" s="48"/>
      <c r="BBE44" s="49"/>
      <c r="BBF44" s="49"/>
      <c r="BBG44" s="49"/>
      <c r="BBH44" s="49"/>
      <c r="BBI44" s="49"/>
      <c r="BBJ44" s="42"/>
      <c r="BBK44" s="43"/>
      <c r="BBL44" s="48"/>
      <c r="BBM44" s="49"/>
      <c r="BBN44" s="49"/>
      <c r="BBO44" s="49"/>
      <c r="BBP44" s="49"/>
      <c r="BBQ44" s="49"/>
      <c r="BBR44" s="42"/>
      <c r="BBS44" s="43"/>
      <c r="BBT44" s="48"/>
      <c r="BBU44" s="49"/>
      <c r="BBV44" s="49"/>
      <c r="BBW44" s="49"/>
      <c r="BBX44" s="49"/>
      <c r="BBY44" s="49"/>
      <c r="BBZ44" s="42"/>
      <c r="BCA44" s="43"/>
      <c r="BCB44" s="48"/>
      <c r="BCC44" s="49"/>
      <c r="BCD44" s="49"/>
      <c r="BCE44" s="49"/>
      <c r="BCF44" s="49"/>
      <c r="BCG44" s="49"/>
      <c r="BCH44" s="42"/>
      <c r="BCI44" s="43"/>
      <c r="BCJ44" s="48"/>
      <c r="BCK44" s="49"/>
      <c r="BCL44" s="49"/>
      <c r="BCM44" s="49"/>
      <c r="BCN44" s="49"/>
      <c r="BCO44" s="49"/>
      <c r="BCP44" s="42"/>
      <c r="BCQ44" s="43"/>
      <c r="BCR44" s="48"/>
      <c r="BCS44" s="49"/>
      <c r="BCT44" s="49"/>
      <c r="BCU44" s="49"/>
      <c r="BCV44" s="49"/>
      <c r="BCW44" s="49"/>
      <c r="BCX44" s="42"/>
      <c r="BCY44" s="43"/>
      <c r="BCZ44" s="48"/>
      <c r="BDA44" s="49"/>
      <c r="BDB44" s="49"/>
      <c r="BDC44" s="49"/>
      <c r="BDD44" s="49"/>
      <c r="BDE44" s="49"/>
      <c r="BDF44" s="42"/>
      <c r="BDG44" s="43"/>
      <c r="BDH44" s="48"/>
      <c r="BDI44" s="49"/>
      <c r="BDJ44" s="49"/>
      <c r="BDK44" s="49"/>
      <c r="BDL44" s="49"/>
      <c r="BDM44" s="49"/>
      <c r="BDN44" s="42"/>
      <c r="BDO44" s="43"/>
      <c r="BDP44" s="48"/>
      <c r="BDQ44" s="49"/>
      <c r="BDR44" s="49"/>
      <c r="BDS44" s="49"/>
      <c r="BDT44" s="49"/>
      <c r="BDU44" s="49"/>
      <c r="BDV44" s="42"/>
      <c r="BDW44" s="43"/>
      <c r="BDX44" s="48"/>
      <c r="BDY44" s="49"/>
      <c r="BDZ44" s="49"/>
      <c r="BEA44" s="49"/>
      <c r="BEB44" s="49"/>
      <c r="BEC44" s="49"/>
      <c r="BED44" s="42"/>
      <c r="BEE44" s="43"/>
      <c r="BEF44" s="48"/>
      <c r="BEG44" s="49"/>
      <c r="BEH44" s="49"/>
      <c r="BEI44" s="49"/>
      <c r="BEJ44" s="49"/>
      <c r="BEK44" s="49"/>
      <c r="BEL44" s="42"/>
      <c r="BEM44" s="43"/>
      <c r="BEN44" s="48"/>
      <c r="BEO44" s="49"/>
      <c r="BEP44" s="49"/>
      <c r="BEQ44" s="49"/>
      <c r="BER44" s="49"/>
      <c r="BES44" s="49"/>
      <c r="BET44" s="42"/>
      <c r="BEU44" s="43"/>
      <c r="BEV44" s="82"/>
      <c r="BEW44" s="83"/>
      <c r="BEX44" s="83"/>
      <c r="BEY44" s="83"/>
      <c r="BEZ44" s="83"/>
      <c r="BFA44" s="83"/>
      <c r="BFB44" s="42"/>
      <c r="BFC44" s="43"/>
      <c r="BFD44" s="48"/>
      <c r="BFE44" s="49"/>
      <c r="BFF44" s="49"/>
      <c r="BFG44" s="49"/>
      <c r="BFH44" s="49"/>
      <c r="BFI44" s="49"/>
      <c r="BFJ44" s="42"/>
      <c r="BFK44" s="43"/>
      <c r="BFL44" s="48"/>
      <c r="BFM44" s="49"/>
      <c r="BFN44" s="49"/>
      <c r="BFO44" s="49"/>
      <c r="BFP44" s="49"/>
      <c r="BFQ44" s="49"/>
      <c r="BFR44" s="42"/>
      <c r="BFS44" s="43"/>
      <c r="BFT44" s="48"/>
      <c r="BFU44" s="49"/>
      <c r="BFV44" s="49"/>
      <c r="BFW44" s="49"/>
      <c r="BFX44" s="49"/>
      <c r="BFY44" s="49"/>
      <c r="BFZ44" s="42"/>
      <c r="BGA44" s="43"/>
      <c r="BGB44" s="48"/>
      <c r="BGC44" s="49"/>
      <c r="BGD44" s="49"/>
      <c r="BGE44" s="49"/>
      <c r="BGF44" s="49"/>
      <c r="BGG44" s="49"/>
      <c r="BGH44" s="42"/>
      <c r="BGI44" s="43"/>
      <c r="BGJ44" s="48"/>
      <c r="BGK44" s="49"/>
      <c r="BGL44" s="49"/>
      <c r="BGM44" s="49"/>
      <c r="BGN44" s="49"/>
      <c r="BGO44" s="49"/>
      <c r="BGP44" s="42"/>
      <c r="BGQ44" s="43"/>
      <c r="BGR44" s="48"/>
      <c r="BGS44" s="49"/>
      <c r="BGT44" s="49"/>
      <c r="BGU44" s="49"/>
      <c r="BGV44" s="49"/>
      <c r="BGW44" s="49"/>
      <c r="BGX44" s="42"/>
      <c r="BGY44" s="43"/>
      <c r="BGZ44" s="239"/>
      <c r="BHA44" s="1"/>
      <c r="BHB44" s="1"/>
      <c r="BHC44" s="1"/>
      <c r="BHD44" s="1"/>
      <c r="BHE44" s="1"/>
      <c r="BHF44" s="42"/>
      <c r="BHG44" s="43"/>
      <c r="BHH44" s="48"/>
      <c r="BHI44" s="49"/>
      <c r="BHJ44" s="49"/>
      <c r="BHK44" s="49"/>
      <c r="BHL44" s="49"/>
      <c r="BHM44" s="49"/>
      <c r="BHN44" s="42"/>
      <c r="BHO44" s="43"/>
      <c r="BHP44" s="48"/>
      <c r="BHQ44" s="49"/>
      <c r="BHR44" s="49"/>
      <c r="BHS44" s="49"/>
      <c r="BHT44" s="49"/>
      <c r="BHU44" s="49"/>
      <c r="BHV44" s="42"/>
      <c r="BHW44" s="43"/>
      <c r="BHX44" s="48"/>
      <c r="BHY44" s="49"/>
      <c r="BHZ44" s="49"/>
      <c r="BIA44" s="49"/>
      <c r="BIB44" s="49"/>
      <c r="BIC44" s="49"/>
      <c r="BID44" s="42"/>
      <c r="BIE44" s="43"/>
      <c r="BIF44" s="48"/>
      <c r="BIG44" s="49"/>
      <c r="BIH44" s="49"/>
      <c r="BII44" s="49"/>
      <c r="BIJ44" s="49"/>
      <c r="BIK44" s="49"/>
      <c r="BIL44" s="42"/>
      <c r="BIM44" s="43"/>
      <c r="BIN44" s="48"/>
      <c r="BIO44" s="49"/>
      <c r="BIP44" s="49"/>
      <c r="BIQ44" s="49"/>
      <c r="BIR44" s="49"/>
      <c r="BIS44" s="49"/>
      <c r="BIT44" s="42"/>
      <c r="BIU44" s="101"/>
      <c r="BIV44" s="195"/>
      <c r="BIW44" s="49"/>
      <c r="BIX44" s="49"/>
      <c r="BIY44" s="49"/>
      <c r="BIZ44" s="49"/>
      <c r="BJA44" s="49"/>
      <c r="BJB44" s="42"/>
      <c r="BJC44" s="101"/>
      <c r="BJD44" s="48"/>
      <c r="BJE44" s="49"/>
      <c r="BJF44" s="49"/>
      <c r="BJG44" s="49"/>
      <c r="BJH44" s="49"/>
      <c r="BJI44" s="49"/>
      <c r="BJJ44" s="42"/>
      <c r="BJK44" s="43"/>
      <c r="BJL44" s="48"/>
      <c r="BJM44" s="49"/>
      <c r="BJN44" s="49"/>
      <c r="BJO44" s="49"/>
      <c r="BJP44" s="49"/>
      <c r="BJQ44" s="49"/>
      <c r="BJR44" s="42"/>
      <c r="BJS44" s="43"/>
      <c r="BJT44" s="48"/>
      <c r="BJU44" s="49"/>
      <c r="BJV44" s="49"/>
      <c r="BJW44" s="49"/>
      <c r="BJX44" s="49"/>
      <c r="BJY44" s="49"/>
      <c r="BJZ44" s="42"/>
      <c r="BKA44" s="43"/>
      <c r="BKB44" s="48"/>
      <c r="BKC44" s="49"/>
      <c r="BKD44" s="49"/>
      <c r="BKE44" s="49"/>
      <c r="BKF44" s="49"/>
      <c r="BKG44" s="49"/>
      <c r="BKH44" s="67"/>
      <c r="BKI44" s="68"/>
      <c r="BKJ44" s="48"/>
      <c r="BKK44" s="49"/>
      <c r="BKL44" s="49"/>
      <c r="BKM44" s="49"/>
      <c r="BKN44" s="49"/>
      <c r="BKO44" s="49"/>
      <c r="BKP44" s="42"/>
      <c r="BKQ44" s="43"/>
      <c r="BKR44" s="48"/>
      <c r="BKS44" s="49"/>
      <c r="BKT44" s="49"/>
      <c r="BKU44" s="49"/>
      <c r="BKV44" s="49"/>
      <c r="BKW44" s="49"/>
      <c r="BKX44" s="42"/>
      <c r="BKY44" s="43"/>
      <c r="BKZ44" s="48"/>
      <c r="BLA44" s="49"/>
      <c r="BLB44" s="49"/>
      <c r="BLC44" s="49"/>
      <c r="BLD44" s="49"/>
      <c r="BLE44" s="49"/>
      <c r="BLF44" s="42"/>
      <c r="BLG44" s="43"/>
      <c r="BLH44" s="48"/>
      <c r="BLI44" s="49"/>
      <c r="BLJ44" s="49"/>
      <c r="BLK44" s="49"/>
      <c r="BLL44" s="49"/>
      <c r="BLM44" s="49"/>
      <c r="BLN44" s="42"/>
      <c r="BLO44" s="43"/>
      <c r="BLP44" s="48"/>
      <c r="BLQ44" s="49"/>
      <c r="BLR44" s="49"/>
      <c r="BLS44" s="49"/>
      <c r="BLT44" s="49"/>
      <c r="BLU44" s="49"/>
      <c r="BLV44" s="42"/>
      <c r="BLW44" s="43"/>
      <c r="BLX44" s="48"/>
      <c r="BLY44" s="49"/>
      <c r="BLZ44" s="49"/>
      <c r="BMA44" s="49"/>
      <c r="BMB44" s="49"/>
      <c r="BMC44" s="49"/>
      <c r="BMD44" s="42"/>
      <c r="BME44" s="43"/>
      <c r="BMF44" s="48"/>
      <c r="BMG44" s="49"/>
      <c r="BMH44" s="49"/>
      <c r="BMI44" s="49"/>
      <c r="BMJ44" s="49"/>
      <c r="BMK44" s="49"/>
      <c r="BML44" s="42"/>
      <c r="BMM44" s="43"/>
      <c r="BMN44" s="48"/>
      <c r="BMO44" s="49"/>
      <c r="BMP44" s="49"/>
      <c r="BMQ44" s="49"/>
      <c r="BMR44" s="49"/>
      <c r="BMS44" s="49"/>
      <c r="BMT44" s="42"/>
      <c r="BMU44" s="43"/>
      <c r="BMV44" s="48"/>
      <c r="BMW44" s="49"/>
      <c r="BMX44" s="49"/>
      <c r="BMY44" s="49"/>
      <c r="BMZ44" s="49"/>
      <c r="BNA44" s="49"/>
      <c r="BNB44" s="42"/>
      <c r="BNC44" s="43"/>
      <c r="BND44" s="48"/>
      <c r="BNE44" s="49"/>
      <c r="BNF44" s="49"/>
      <c r="BNG44" s="49"/>
      <c r="BNH44" s="49"/>
      <c r="BNI44" s="49"/>
      <c r="BNJ44" s="42"/>
      <c r="BNK44" s="43"/>
      <c r="BNL44" s="48"/>
      <c r="BNM44" s="49"/>
      <c r="BNN44" s="49"/>
      <c r="BNO44" s="49"/>
      <c r="BNP44" s="49"/>
      <c r="BNQ44" s="49"/>
      <c r="BNR44" s="42"/>
      <c r="BNS44" s="43"/>
      <c r="BNT44" s="48"/>
      <c r="BNU44" s="49"/>
      <c r="BNV44" s="49"/>
      <c r="BNW44" s="49"/>
      <c r="BNX44" s="49"/>
      <c r="BNY44" s="49"/>
      <c r="BNZ44" s="42"/>
      <c r="BOA44" s="43"/>
      <c r="BOB44" s="48"/>
      <c r="BOC44" s="49"/>
      <c r="BOD44" s="49"/>
      <c r="BOE44" s="49"/>
      <c r="BOF44" s="49"/>
      <c r="BOG44" s="49"/>
      <c r="BOH44" s="42"/>
      <c r="BOI44" s="43"/>
      <c r="BOJ44" s="48"/>
      <c r="BOK44" s="49"/>
      <c r="BOL44" s="49"/>
      <c r="BOM44" s="49"/>
      <c r="BON44" s="49"/>
      <c r="BOO44" s="49"/>
      <c r="BOP44" s="42"/>
      <c r="BOQ44" s="43"/>
      <c r="BOR44" s="48"/>
      <c r="BOS44" s="49"/>
      <c r="BOT44" s="49"/>
      <c r="BOU44" s="49"/>
      <c r="BOV44" s="49"/>
      <c r="BOW44" s="49"/>
      <c r="BOX44" s="42"/>
      <c r="BOY44" s="43"/>
      <c r="BOZ44" s="48"/>
      <c r="BPA44" s="49"/>
      <c r="BPB44" s="49"/>
      <c r="BPC44" s="49"/>
      <c r="BPD44" s="49"/>
      <c r="BPE44" s="49"/>
      <c r="BPF44" s="42"/>
      <c r="BPG44" s="43"/>
      <c r="BPH44" s="48"/>
      <c r="BPI44" s="49"/>
      <c r="BPJ44" s="49"/>
      <c r="BPK44" s="49"/>
      <c r="BPL44" s="49"/>
      <c r="BPM44" s="49"/>
      <c r="BPN44" s="42"/>
      <c r="BPO44" s="43"/>
      <c r="BPP44" s="48"/>
      <c r="BPQ44" s="49"/>
      <c r="BPR44" s="49"/>
      <c r="BPS44" s="49"/>
      <c r="BPT44" s="49"/>
      <c r="BPU44" s="49"/>
      <c r="BPV44" s="42"/>
      <c r="BPW44" s="43"/>
      <c r="BPX44" s="48"/>
      <c r="BPY44" s="49"/>
      <c r="BPZ44" s="49"/>
      <c r="BQA44" s="49"/>
      <c r="BQB44" s="49"/>
      <c r="BQC44" s="49"/>
      <c r="BQD44" s="67"/>
      <c r="BQE44" s="43"/>
      <c r="BQF44" s="48"/>
      <c r="BQG44" s="49"/>
      <c r="BQH44" s="49"/>
      <c r="BQI44" s="49"/>
      <c r="BQJ44" s="49"/>
      <c r="BQK44" s="49"/>
      <c r="BQL44" s="67"/>
      <c r="BQM44" s="43"/>
      <c r="BQN44" s="48"/>
      <c r="BQO44" s="49"/>
      <c r="BQP44" s="49"/>
      <c r="BQQ44" s="49"/>
      <c r="BQR44" s="49"/>
      <c r="BQS44" s="49"/>
      <c r="BQT44" s="67"/>
      <c r="BQU44" s="43"/>
      <c r="BQV44" s="48"/>
      <c r="BQW44" s="49"/>
      <c r="BQX44" s="49"/>
      <c r="BQY44" s="49"/>
      <c r="BQZ44" s="49"/>
      <c r="BRA44" s="49"/>
      <c r="BRB44" s="67"/>
      <c r="BRC44" s="43"/>
      <c r="BRD44" s="48"/>
      <c r="BRE44" s="49"/>
      <c r="BRF44" s="49"/>
      <c r="BRG44" s="49"/>
      <c r="BRH44" s="49"/>
      <c r="BRI44" s="49"/>
      <c r="BRJ44" s="67"/>
      <c r="BRK44" s="43"/>
      <c r="BRL44" s="48"/>
      <c r="BRM44" s="49"/>
      <c r="BRN44" s="49"/>
      <c r="BRO44" s="49"/>
      <c r="BRP44" s="49"/>
      <c r="BRQ44" s="49"/>
      <c r="BRR44" s="67"/>
      <c r="BRS44" s="68"/>
      <c r="BRT44" s="63"/>
      <c r="BRU44" s="64"/>
      <c r="BRV44" s="64"/>
      <c r="BRW44" s="64"/>
      <c r="BRX44" s="64"/>
      <c r="BRY44" s="64"/>
      <c r="BRZ44" s="67"/>
      <c r="BSA44" s="43"/>
      <c r="BSB44" s="48"/>
      <c r="BSC44" s="49"/>
      <c r="BSD44" s="49"/>
      <c r="BSE44" s="49"/>
      <c r="BSF44" s="49"/>
      <c r="BSG44" s="49"/>
      <c r="BSH44" s="67"/>
      <c r="BSI44" s="43"/>
      <c r="BSJ44" s="48"/>
      <c r="BSK44" s="49"/>
      <c r="BSL44" s="49"/>
      <c r="BSM44" s="49"/>
      <c r="BSN44" s="49"/>
      <c r="BSO44" s="49"/>
      <c r="BSP44" s="67"/>
      <c r="BSQ44" s="43"/>
      <c r="BSR44" s="48"/>
      <c r="BSS44" s="49"/>
      <c r="BST44" s="49"/>
      <c r="BSU44" s="49"/>
      <c r="BSV44" s="49"/>
      <c r="BSW44" s="49"/>
      <c r="BSX44" s="67"/>
      <c r="BSY44" s="43"/>
      <c r="BSZ44" s="48"/>
      <c r="BTA44" s="49"/>
      <c r="BTB44" s="49"/>
      <c r="BTC44" s="49"/>
      <c r="BTD44" s="49"/>
      <c r="BTE44" s="49"/>
      <c r="BTF44" s="67"/>
      <c r="BTG44" s="43"/>
      <c r="BTH44" s="48"/>
      <c r="BTI44" s="49"/>
      <c r="BTJ44" s="49"/>
      <c r="BTK44" s="49"/>
      <c r="BTL44" s="49"/>
      <c r="BTM44" s="49"/>
      <c r="BTN44" s="67"/>
      <c r="BTO44" s="68"/>
      <c r="BTP44" s="48"/>
      <c r="BTQ44" s="49"/>
      <c r="BTR44" s="49"/>
      <c r="BTS44" s="49"/>
      <c r="BTT44" s="49"/>
      <c r="BTU44" s="49"/>
      <c r="BTV44" s="67"/>
      <c r="BTW44" s="43"/>
      <c r="BTX44" s="48"/>
      <c r="BTY44" s="49"/>
      <c r="BTZ44" s="49"/>
      <c r="BUA44" s="49"/>
      <c r="BUB44" s="49"/>
      <c r="BUC44" s="49"/>
      <c r="BUD44" s="67"/>
      <c r="BUE44" s="68"/>
      <c r="BUF44" s="48"/>
      <c r="BUG44" s="49"/>
      <c r="BUH44" s="49"/>
      <c r="BUI44" s="49"/>
      <c r="BUJ44" s="49"/>
      <c r="BUK44" s="49"/>
      <c r="BUL44" s="67"/>
      <c r="BUM44" s="68"/>
      <c r="BUN44" s="48"/>
      <c r="BUO44" s="49"/>
      <c r="BUP44" s="49"/>
      <c r="BUQ44" s="49"/>
      <c r="BUR44" s="49"/>
      <c r="BUS44" s="49"/>
      <c r="BUT44" s="67"/>
      <c r="BUU44" s="68"/>
      <c r="BUV44" s="48"/>
      <c r="BUW44" s="49"/>
      <c r="BUX44" s="49"/>
      <c r="BUY44" s="49"/>
      <c r="BUZ44" s="49"/>
      <c r="BVA44" s="49"/>
      <c r="BVB44" s="67"/>
      <c r="BVC44" s="68"/>
      <c r="BVD44" s="48"/>
      <c r="BVE44" s="49"/>
      <c r="BVF44" s="49"/>
      <c r="BVG44" s="49"/>
      <c r="BVH44" s="49"/>
      <c r="BVI44" s="49"/>
      <c r="BVJ44" s="67"/>
      <c r="BVK44" s="68"/>
      <c r="BVL44" s="48"/>
      <c r="BVM44" s="49"/>
      <c r="BVN44" s="49"/>
      <c r="BVO44" s="49"/>
      <c r="BVP44" s="49"/>
      <c r="BVQ44" s="49"/>
      <c r="BVR44" s="67"/>
      <c r="BVS44" s="68"/>
      <c r="BVT44" s="48"/>
      <c r="BVU44" s="49"/>
      <c r="BVV44" s="49"/>
      <c r="BVW44" s="49"/>
      <c r="BVX44" s="49"/>
      <c r="BVY44" s="49"/>
      <c r="BVZ44" s="67"/>
      <c r="BWA44" s="68"/>
      <c r="BWB44" s="48"/>
      <c r="BWC44" s="49"/>
      <c r="BWD44" s="49"/>
      <c r="BWE44" s="49"/>
      <c r="BWF44" s="49"/>
      <c r="BWG44" s="49"/>
      <c r="BWH44" s="67"/>
      <c r="BWI44" s="68"/>
      <c r="BWJ44" s="48"/>
      <c r="BWK44" s="49"/>
      <c r="BWL44" s="49"/>
      <c r="BWM44" s="49"/>
      <c r="BWN44" s="49"/>
      <c r="BWO44" s="49"/>
      <c r="BWP44" s="67"/>
      <c r="BWQ44" s="68"/>
      <c r="BWR44" s="48"/>
      <c r="BWS44" s="49"/>
      <c r="BWT44" s="49"/>
      <c r="BWU44" s="49"/>
      <c r="BWV44" s="49"/>
      <c r="BWW44" s="49"/>
      <c r="BWX44" s="67"/>
      <c r="BWY44" s="68"/>
      <c r="BWZ44" s="48"/>
      <c r="BXA44" s="49"/>
      <c r="BXB44" s="49"/>
      <c r="BXC44" s="49"/>
      <c r="BXD44" s="49"/>
      <c r="BXE44" s="49"/>
      <c r="BXF44" s="67"/>
      <c r="BXG44" s="68"/>
      <c r="BXH44" s="48"/>
      <c r="BXI44" s="49"/>
      <c r="BXJ44" s="49"/>
      <c r="BXK44" s="49"/>
      <c r="BXL44" s="49"/>
      <c r="BXM44" s="49"/>
      <c r="BXN44" s="67"/>
      <c r="BXO44" s="68"/>
      <c r="BXP44" s="48"/>
      <c r="BXQ44" s="49"/>
      <c r="BXR44" s="49"/>
      <c r="BXS44" s="49"/>
      <c r="BXT44" s="49"/>
      <c r="BXU44" s="49"/>
      <c r="BXV44" s="67"/>
      <c r="BXW44" s="68"/>
      <c r="BXX44" s="48"/>
      <c r="BXY44" s="49"/>
      <c r="BXZ44" s="49"/>
      <c r="BYA44" s="49"/>
      <c r="BYB44" s="49"/>
      <c r="BYC44" s="49"/>
      <c r="BYD44" s="67"/>
      <c r="BYE44" s="68"/>
      <c r="BYF44" s="48"/>
      <c r="BYG44" s="49"/>
      <c r="BYH44" s="49"/>
      <c r="BYI44" s="49"/>
      <c r="BYJ44" s="49"/>
      <c r="BYK44" s="49"/>
      <c r="BYL44" s="67"/>
      <c r="BYM44" s="68"/>
      <c r="BYN44" s="48"/>
      <c r="BYO44" s="49"/>
      <c r="BYP44" s="49"/>
      <c r="BYQ44" s="49"/>
      <c r="BYR44" s="49"/>
      <c r="BYS44" s="49"/>
      <c r="BYT44" s="67"/>
      <c r="BYU44" s="68"/>
      <c r="BYV44" s="48"/>
      <c r="BYW44" s="49"/>
      <c r="BYX44" s="49"/>
      <c r="BYY44" s="49"/>
      <c r="BYZ44" s="49"/>
      <c r="BZA44" s="49"/>
      <c r="BZB44" s="67"/>
      <c r="BZC44" s="68"/>
      <c r="BZD44" s="48"/>
      <c r="BZE44" s="49"/>
      <c r="BZF44" s="49"/>
      <c r="BZG44" s="49"/>
      <c r="BZH44" s="49"/>
      <c r="BZI44" s="49"/>
      <c r="BZJ44" s="67"/>
      <c r="BZK44" s="68"/>
      <c r="BZL44" s="48"/>
      <c r="BZM44" s="49"/>
      <c r="BZN44" s="49"/>
      <c r="BZO44" s="49"/>
      <c r="BZP44" s="49"/>
      <c r="BZQ44" s="49"/>
      <c r="BZR44" s="67"/>
      <c r="BZS44" s="68"/>
      <c r="BZT44" s="48"/>
      <c r="BZU44" s="49"/>
      <c r="BZV44" s="49"/>
      <c r="BZW44" s="49"/>
      <c r="BZX44" s="49"/>
      <c r="BZY44" s="49"/>
      <c r="BZZ44" s="67"/>
      <c r="CAA44" s="68"/>
      <c r="CAB44" s="48"/>
      <c r="CAC44" s="49"/>
      <c r="CAD44" s="49"/>
      <c r="CAE44" s="49"/>
      <c r="CAF44" s="49"/>
      <c r="CAG44" s="49"/>
      <c r="CAH44" s="67"/>
      <c r="CAI44" s="68"/>
      <c r="CAJ44" s="48"/>
      <c r="CAK44" s="49"/>
      <c r="CAL44" s="49"/>
      <c r="CAM44" s="49"/>
      <c r="CAN44" s="49"/>
      <c r="CAO44" s="49"/>
      <c r="CAP44" s="67"/>
      <c r="CAQ44" s="68"/>
      <c r="CAR44" s="48"/>
      <c r="CAS44" s="49"/>
      <c r="CAT44" s="49"/>
      <c r="CAU44" s="49"/>
      <c r="CAV44" s="49"/>
      <c r="CAW44" s="49"/>
      <c r="CAX44" s="67"/>
      <c r="CAY44" s="68"/>
      <c r="CAZ44" s="48"/>
      <c r="CBA44" s="49"/>
      <c r="CBB44" s="49"/>
      <c r="CBC44" s="49"/>
      <c r="CBD44" s="49"/>
      <c r="CBE44" s="49"/>
      <c r="CBF44" s="67"/>
      <c r="CBG44" s="68"/>
      <c r="CBH44" s="48"/>
      <c r="CBI44" s="49"/>
      <c r="CBJ44" s="49"/>
      <c r="CBK44" s="49"/>
      <c r="CBL44" s="49"/>
      <c r="CBM44" s="49"/>
      <c r="CBN44" s="67"/>
      <c r="CBO44" s="68"/>
      <c r="CBP44" s="48"/>
      <c r="CBQ44" s="49"/>
      <c r="CBR44" s="49"/>
      <c r="CBS44" s="49"/>
      <c r="CBT44" s="49"/>
      <c r="CBU44" s="49"/>
      <c r="CBV44" s="67"/>
      <c r="CBW44" s="68"/>
      <c r="CBX44" s="48"/>
      <c r="CBY44" s="49"/>
      <c r="CBZ44" s="49"/>
      <c r="CCA44" s="49"/>
      <c r="CCB44" s="49"/>
      <c r="CCC44" s="49"/>
      <c r="CCD44" s="67"/>
      <c r="CCE44" s="68"/>
      <c r="CCF44" s="48"/>
      <c r="CCG44" s="49"/>
      <c r="CCH44" s="49"/>
      <c r="CCI44" s="49"/>
      <c r="CCJ44" s="49"/>
      <c r="CCK44" s="49"/>
      <c r="CCL44" s="67"/>
      <c r="CCM44" s="68"/>
      <c r="CCN44" s="48"/>
      <c r="CCO44" s="49"/>
      <c r="CCP44" s="49"/>
      <c r="CCQ44" s="49"/>
      <c r="CCR44" s="49"/>
      <c r="CCS44" s="49"/>
      <c r="CCT44" s="67"/>
      <c r="CCU44" s="68"/>
      <c r="CCV44" s="48"/>
      <c r="CCW44" s="49"/>
      <c r="CCX44" s="49"/>
      <c r="CCY44" s="49">
        <v>600</v>
      </c>
      <c r="CCZ44" s="49"/>
      <c r="CDA44" s="49"/>
      <c r="CDB44" s="67">
        <f t="shared" si="1643"/>
        <v>600</v>
      </c>
      <c r="CDC44" s="68">
        <f t="shared" si="1644"/>
        <v>100</v>
      </c>
      <c r="CDD44" s="48">
        <v>350</v>
      </c>
      <c r="CDE44" s="49"/>
      <c r="CDF44" s="49"/>
      <c r="CDG44" s="49"/>
      <c r="CDH44" s="49"/>
      <c r="CDI44" s="49"/>
      <c r="CDJ44" s="67">
        <f t="shared" si="1645"/>
        <v>350</v>
      </c>
      <c r="CDK44" s="68">
        <f t="shared" si="1646"/>
        <v>58.333333333333336</v>
      </c>
      <c r="CDL44" s="48"/>
      <c r="CDM44" s="49">
        <v>702</v>
      </c>
      <c r="CDN44" s="49"/>
      <c r="CDO44" s="49"/>
      <c r="CDP44" s="49"/>
      <c r="CDQ44" s="49"/>
      <c r="CDR44" s="67">
        <f t="shared" si="1647"/>
        <v>702</v>
      </c>
      <c r="CDS44" s="68">
        <f t="shared" si="1648"/>
        <v>117</v>
      </c>
      <c r="CDT44" s="48"/>
      <c r="CDU44" s="49">
        <v>1137</v>
      </c>
      <c r="CDV44" s="49"/>
      <c r="CDW44" s="49"/>
      <c r="CDX44" s="49"/>
      <c r="CDY44" s="49"/>
      <c r="CDZ44" s="67">
        <f t="shared" si="1649"/>
        <v>1137</v>
      </c>
      <c r="CEA44" s="68">
        <f t="shared" si="1650"/>
        <v>189.5</v>
      </c>
      <c r="CEB44" s="48">
        <v>976</v>
      </c>
      <c r="CEC44" s="49"/>
      <c r="CED44" s="49"/>
      <c r="CEE44" s="49"/>
      <c r="CEF44" s="49"/>
      <c r="CEG44" s="49">
        <v>150</v>
      </c>
      <c r="CEH44" s="67">
        <f t="shared" si="1651"/>
        <v>1126</v>
      </c>
      <c r="CEI44" s="68">
        <f t="shared" si="1652"/>
        <v>187.66666666666666</v>
      </c>
      <c r="CEJ44" s="48">
        <v>89</v>
      </c>
      <c r="CEK44" s="49"/>
      <c r="CEL44" s="49"/>
      <c r="CEM44" s="49"/>
      <c r="CEN44" s="49"/>
      <c r="CEO44" s="49">
        <v>903</v>
      </c>
      <c r="CEP44" s="67">
        <f t="shared" si="1653"/>
        <v>992</v>
      </c>
      <c r="CEQ44" s="68">
        <f t="shared" si="1654"/>
        <v>165.33333333333334</v>
      </c>
      <c r="CER44" s="48"/>
      <c r="CES44" s="49"/>
      <c r="CET44" s="49"/>
      <c r="CEU44" s="49"/>
      <c r="CEV44" s="49"/>
      <c r="CEW44" s="49"/>
      <c r="CEX44" s="67">
        <f>SUM(CER44:CEW44)+1000</f>
        <v>1000</v>
      </c>
      <c r="CEY44" s="68">
        <f t="shared" si="1656"/>
        <v>166.66666666666666</v>
      </c>
      <c r="CEZ44" s="48"/>
      <c r="CFA44" s="49"/>
      <c r="CFB44" s="49"/>
      <c r="CFC44" s="49"/>
      <c r="CFD44" s="49"/>
      <c r="CFE44" s="49">
        <v>814</v>
      </c>
      <c r="CFF44" s="67">
        <f t="shared" si="1657"/>
        <v>814</v>
      </c>
      <c r="CFG44" s="68">
        <f t="shared" si="1658"/>
        <v>135.66666666666666</v>
      </c>
      <c r="CFH44" s="48"/>
      <c r="CFI44" s="49"/>
      <c r="CFJ44" s="49">
        <v>440</v>
      </c>
      <c r="CFK44" s="49"/>
      <c r="CFL44" s="49"/>
      <c r="CFM44" s="49"/>
      <c r="CFN44" s="67">
        <f t="shared" si="1659"/>
        <v>440</v>
      </c>
      <c r="CFO44" s="68">
        <f t="shared" si="1660"/>
        <v>73.333333333333329</v>
      </c>
      <c r="CFP44" s="48"/>
      <c r="CFQ44" s="49"/>
      <c r="CFR44" s="49"/>
      <c r="CFS44" s="49"/>
      <c r="CFT44" s="49">
        <v>472</v>
      </c>
      <c r="CFU44" s="49"/>
      <c r="CFV44" s="67">
        <f t="shared" si="1661"/>
        <v>472</v>
      </c>
      <c r="CFW44" s="68">
        <f t="shared" si="1662"/>
        <v>78.666666666666671</v>
      </c>
      <c r="CFX44" s="48">
        <v>456</v>
      </c>
      <c r="CFY44" s="49"/>
      <c r="CFZ44" s="49">
        <v>440</v>
      </c>
      <c r="CGA44" s="49"/>
      <c r="CGB44" s="49"/>
      <c r="CGC44" s="49"/>
      <c r="CGD44" s="67">
        <f t="shared" si="1663"/>
        <v>896</v>
      </c>
      <c r="CGE44" s="68">
        <f t="shared" si="1664"/>
        <v>149.33333333333334</v>
      </c>
      <c r="CGF44" s="48">
        <v>218</v>
      </c>
      <c r="CGG44" s="49"/>
      <c r="CGH44" s="49">
        <v>986</v>
      </c>
      <c r="CGI44" s="49"/>
      <c r="CGJ44" s="49"/>
      <c r="CGK44" s="49"/>
      <c r="CGL44" s="67">
        <f t="shared" si="1665"/>
        <v>1204</v>
      </c>
      <c r="CGM44" s="68">
        <f t="shared" si="1666"/>
        <v>200.66666666666666</v>
      </c>
      <c r="CGN44" s="48">
        <v>221</v>
      </c>
      <c r="CGO44" s="49"/>
      <c r="CGP44" s="49"/>
      <c r="CGQ44" s="49"/>
      <c r="CGR44" s="49"/>
      <c r="CGS44" s="49"/>
      <c r="CGT44" s="67">
        <f t="shared" si="1667"/>
        <v>221</v>
      </c>
      <c r="CGU44" s="68">
        <f t="shared" si="1668"/>
        <v>36.833333333333336</v>
      </c>
      <c r="CGV44" s="48"/>
      <c r="CGW44" s="49">
        <v>72</v>
      </c>
      <c r="CGX44" s="49"/>
      <c r="CGY44" s="49"/>
      <c r="CGZ44" s="49"/>
      <c r="CHA44" s="49"/>
      <c r="CHB44" s="67">
        <f t="shared" si="1669"/>
        <v>72</v>
      </c>
      <c r="CHC44" s="68">
        <f t="shared" si="1670"/>
        <v>12</v>
      </c>
      <c r="CHD44" s="48">
        <v>880</v>
      </c>
      <c r="CHE44" s="49">
        <v>417</v>
      </c>
      <c r="CHF44" s="49"/>
      <c r="CHG44" s="49"/>
      <c r="CHH44" s="49">
        <v>110</v>
      </c>
      <c r="CHI44" s="49"/>
      <c r="CHJ44" s="67">
        <f t="shared" si="1671"/>
        <v>1407</v>
      </c>
      <c r="CHK44" s="68">
        <f t="shared" si="1672"/>
        <v>234.5</v>
      </c>
      <c r="CHL44" s="48"/>
      <c r="CHM44" s="49"/>
      <c r="CHN44" s="49">
        <v>651</v>
      </c>
      <c r="CHO44" s="49"/>
      <c r="CHP44" s="49"/>
      <c r="CHQ44" s="49"/>
      <c r="CHR44" s="67">
        <f t="shared" si="1673"/>
        <v>651</v>
      </c>
      <c r="CHS44" s="68">
        <f t="shared" si="1674"/>
        <v>108.5</v>
      </c>
      <c r="CHT44" s="48"/>
      <c r="CHU44" s="49"/>
      <c r="CHV44" s="49">
        <v>800</v>
      </c>
      <c r="CHW44" s="49"/>
      <c r="CHX44" s="49"/>
      <c r="CHY44" s="49"/>
      <c r="CHZ44" s="67">
        <f t="shared" si="1675"/>
        <v>800</v>
      </c>
      <c r="CIA44" s="68">
        <f t="shared" si="1676"/>
        <v>133.33333333333334</v>
      </c>
      <c r="CIB44" s="48"/>
      <c r="CIC44" s="49"/>
      <c r="CID44" s="49"/>
      <c r="CIE44" s="49">
        <v>466</v>
      </c>
      <c r="CIF44" s="49"/>
      <c r="CIG44" s="49">
        <v>967</v>
      </c>
      <c r="CIH44" s="67">
        <f t="shared" si="1677"/>
        <v>1433</v>
      </c>
      <c r="CII44" s="68">
        <f t="shared" si="1678"/>
        <v>238.83333333333334</v>
      </c>
      <c r="CIJ44" s="48"/>
      <c r="CIK44" s="49"/>
      <c r="CIL44" s="49"/>
      <c r="CIM44" s="49"/>
      <c r="CIN44" s="49"/>
      <c r="CIO44" s="49"/>
      <c r="CIP44" s="67">
        <f t="shared" si="1679"/>
        <v>0</v>
      </c>
      <c r="CIQ44" s="68">
        <f t="shared" si="1680"/>
        <v>0</v>
      </c>
      <c r="CIR44" s="48"/>
      <c r="CIS44" s="49"/>
      <c r="CIT44" s="49"/>
      <c r="CIU44" s="49"/>
      <c r="CIV44" s="49">
        <v>599</v>
      </c>
      <c r="CIW44" s="49"/>
      <c r="CIX44" s="67">
        <f t="shared" si="1681"/>
        <v>599</v>
      </c>
      <c r="CIY44" s="68">
        <f t="shared" si="1682"/>
        <v>99.833333333333329</v>
      </c>
      <c r="CIZ44" s="63">
        <v>263</v>
      </c>
      <c r="CJA44" s="64"/>
      <c r="CJB44" s="64">
        <v>430</v>
      </c>
      <c r="CJC44" s="64"/>
      <c r="CJD44" s="64"/>
      <c r="CJE44" s="64"/>
      <c r="CJF44" s="67">
        <f t="shared" si="1683"/>
        <v>693</v>
      </c>
      <c r="CJG44" s="68">
        <f t="shared" si="1684"/>
        <v>115.5</v>
      </c>
      <c r="CJH44" s="48"/>
      <c r="CJI44" s="49"/>
      <c r="CJJ44" s="49">
        <v>806</v>
      </c>
      <c r="CJK44" s="49"/>
      <c r="CJL44" s="49"/>
      <c r="CJM44" s="49"/>
      <c r="CJN44" s="67">
        <f t="shared" si="1685"/>
        <v>806</v>
      </c>
      <c r="CJO44" s="184">
        <f t="shared" si="1686"/>
        <v>134.33333333333334</v>
      </c>
      <c r="CJP44" s="48"/>
      <c r="CJQ44" s="49">
        <v>602</v>
      </c>
      <c r="CJR44" s="49">
        <v>77</v>
      </c>
      <c r="CJS44" s="49"/>
      <c r="CJT44" s="49"/>
      <c r="CJU44" s="49"/>
      <c r="CJV44" s="67">
        <f t="shared" si="1687"/>
        <v>679</v>
      </c>
      <c r="CJW44" s="68">
        <f t="shared" si="1688"/>
        <v>113.16666666666667</v>
      </c>
      <c r="CJX44" s="48">
        <v>402</v>
      </c>
      <c r="CJY44" s="49"/>
      <c r="CJZ44" s="49">
        <v>644</v>
      </c>
      <c r="CKA44" s="49"/>
      <c r="CKB44" s="49"/>
      <c r="CKC44" s="49"/>
      <c r="CKD44" s="67">
        <f t="shared" si="2426"/>
        <v>1046</v>
      </c>
      <c r="CKE44" s="68">
        <f t="shared" si="1689"/>
        <v>174.33333333333334</v>
      </c>
      <c r="CKF44" s="48"/>
      <c r="CKG44" s="49"/>
      <c r="CKH44" s="49">
        <v>327</v>
      </c>
      <c r="CKI44" s="49">
        <v>413</v>
      </c>
      <c r="CKJ44" s="49"/>
      <c r="CKK44" s="49"/>
      <c r="CKL44" s="67">
        <f t="shared" si="1690"/>
        <v>740</v>
      </c>
      <c r="CKM44" s="68">
        <f t="shared" si="1691"/>
        <v>123.33333333333333</v>
      </c>
      <c r="CKN44" s="48">
        <v>439</v>
      </c>
      <c r="CKO44" s="49"/>
      <c r="CKP44" s="49"/>
      <c r="CKQ44" s="49"/>
      <c r="CKR44" s="49">
        <v>330</v>
      </c>
      <c r="CKS44" s="47">
        <v>219</v>
      </c>
      <c r="CKT44" s="67">
        <f t="shared" si="1692"/>
        <v>988</v>
      </c>
      <c r="CKU44" s="68">
        <f t="shared" si="1693"/>
        <v>164.66666666666666</v>
      </c>
      <c r="CKV44" s="48">
        <v>1</v>
      </c>
      <c r="CKW44" s="49"/>
      <c r="CKX44" s="49"/>
      <c r="CKY44" s="49">
        <v>652</v>
      </c>
      <c r="CKZ44" s="49"/>
      <c r="CLA44" s="49">
        <v>330</v>
      </c>
      <c r="CLB44" s="67">
        <f t="shared" si="1694"/>
        <v>983</v>
      </c>
      <c r="CLC44" s="68">
        <f t="shared" si="1695"/>
        <v>163.83333333333334</v>
      </c>
      <c r="CLD44" s="48"/>
      <c r="CLE44" s="49"/>
      <c r="CLF44" s="49"/>
      <c r="CLG44" s="49"/>
      <c r="CLH44" s="49"/>
      <c r="CLI44" s="49"/>
      <c r="CLJ44" s="67">
        <f t="shared" si="1696"/>
        <v>0</v>
      </c>
      <c r="CLK44" s="68">
        <f t="shared" si="1697"/>
        <v>0</v>
      </c>
      <c r="CLL44" s="48"/>
      <c r="CLM44" s="49"/>
      <c r="CLN44" s="49"/>
      <c r="CLO44" s="49"/>
      <c r="CLP44" s="49"/>
      <c r="CLQ44" s="49"/>
      <c r="CLR44" s="67">
        <f t="shared" si="1698"/>
        <v>0</v>
      </c>
      <c r="CLS44" s="68">
        <f t="shared" si="1699"/>
        <v>0</v>
      </c>
      <c r="CLT44" s="48"/>
      <c r="CLU44" s="49">
        <v>550</v>
      </c>
      <c r="CLV44" s="49"/>
      <c r="CLW44" s="49"/>
      <c r="CLX44" s="49">
        <v>663</v>
      </c>
      <c r="CLY44" s="49"/>
      <c r="CLZ44" s="67">
        <f t="shared" si="1700"/>
        <v>1213</v>
      </c>
      <c r="CMA44" s="68">
        <f t="shared" si="1701"/>
        <v>202.16666666666666</v>
      </c>
      <c r="CMB44" s="48"/>
      <c r="CMC44" s="49">
        <v>644</v>
      </c>
      <c r="CMD44" s="49"/>
      <c r="CME44" s="49"/>
      <c r="CMF44" s="49"/>
      <c r="CMG44" s="49"/>
      <c r="CMH44" s="67">
        <f t="shared" si="1702"/>
        <v>644</v>
      </c>
      <c r="CMI44" s="68">
        <f t="shared" si="1703"/>
        <v>107.33333333333333</v>
      </c>
      <c r="CMJ44" s="48">
        <v>218</v>
      </c>
      <c r="CMK44" s="49"/>
      <c r="CML44" s="49"/>
      <c r="CMM44" s="49">
        <v>111</v>
      </c>
      <c r="CMN44" s="49"/>
      <c r="CMO44" s="49"/>
      <c r="CMP44" s="67">
        <f t="shared" si="1704"/>
        <v>329</v>
      </c>
      <c r="CMQ44" s="68">
        <f t="shared" si="1705"/>
        <v>54.833333333333336</v>
      </c>
      <c r="CMR44" s="48"/>
      <c r="CMS44" s="49">
        <v>400</v>
      </c>
      <c r="CMT44" s="49"/>
      <c r="CMU44" s="49"/>
      <c r="CMV44" s="49">
        <v>600</v>
      </c>
      <c r="CMW44" s="49"/>
      <c r="CMX44" s="67">
        <f t="shared" si="1706"/>
        <v>1000</v>
      </c>
      <c r="CMY44" s="68">
        <f t="shared" si="1707"/>
        <v>166.66666666666666</v>
      </c>
      <c r="CMZ44" s="48"/>
      <c r="CNA44" s="49"/>
      <c r="CNB44" s="49">
        <v>678</v>
      </c>
      <c r="CNC44" s="49"/>
      <c r="CND44" s="49"/>
      <c r="CNE44" s="49"/>
      <c r="CNF44" s="67">
        <f t="shared" si="1708"/>
        <v>678</v>
      </c>
      <c r="CNG44" s="68">
        <f t="shared" si="1709"/>
        <v>113</v>
      </c>
      <c r="CNH44" s="48"/>
      <c r="CNI44" s="49"/>
      <c r="CNJ44" s="49">
        <v>434</v>
      </c>
      <c r="CNK44" s="49"/>
      <c r="CNL44" s="49"/>
      <c r="CNM44" s="49">
        <v>331</v>
      </c>
      <c r="CNN44" s="67">
        <f t="shared" si="1710"/>
        <v>765</v>
      </c>
      <c r="CNO44" s="68">
        <f t="shared" si="1711"/>
        <v>127.5</v>
      </c>
      <c r="CNP44" s="48"/>
      <c r="CNQ44" s="49"/>
      <c r="CNR44" s="49"/>
      <c r="CNS44" s="49">
        <v>111</v>
      </c>
      <c r="CNT44" s="49"/>
      <c r="CNU44" s="49">
        <v>390</v>
      </c>
      <c r="CNV44" s="67">
        <f t="shared" si="1712"/>
        <v>501</v>
      </c>
      <c r="CNW44" s="68">
        <f t="shared" si="1713"/>
        <v>83.5</v>
      </c>
      <c r="CNX44" s="48"/>
      <c r="CNY44" s="49"/>
      <c r="CNZ44" s="49"/>
      <c r="COA44" s="49">
        <v>549</v>
      </c>
      <c r="COB44" s="49">
        <v>218</v>
      </c>
      <c r="COC44" s="49"/>
      <c r="COD44" s="67">
        <f t="shared" si="1714"/>
        <v>767</v>
      </c>
      <c r="COE44" s="68">
        <f t="shared" si="1715"/>
        <v>127.83333333333333</v>
      </c>
      <c r="COF44" s="48"/>
      <c r="COG44" s="49"/>
      <c r="COH44" s="49"/>
      <c r="COI44" s="49">
        <v>1068</v>
      </c>
      <c r="COJ44" s="49"/>
      <c r="COK44" s="49"/>
      <c r="COL44" s="67">
        <f t="shared" si="1716"/>
        <v>1068</v>
      </c>
      <c r="COM44" s="68">
        <f t="shared" si="1717"/>
        <v>178</v>
      </c>
      <c r="CON44" s="48"/>
      <c r="COO44" s="49">
        <v>331</v>
      </c>
      <c r="COP44" s="49"/>
      <c r="COQ44" s="49"/>
      <c r="COR44" s="49">
        <v>550</v>
      </c>
      <c r="COS44" s="49"/>
      <c r="COT44" s="67">
        <f t="shared" si="1718"/>
        <v>881</v>
      </c>
      <c r="COU44" s="68">
        <f t="shared" si="1719"/>
        <v>146.83333333333334</v>
      </c>
      <c r="COV44" s="48"/>
      <c r="COW44" s="49"/>
      <c r="COX44" s="49"/>
      <c r="COY44" s="49"/>
      <c r="COZ44" s="49"/>
      <c r="CPA44" s="49">
        <v>0</v>
      </c>
      <c r="CPB44" s="67">
        <f t="shared" si="1720"/>
        <v>0</v>
      </c>
      <c r="CPC44" s="68">
        <f t="shared" si="1721"/>
        <v>0</v>
      </c>
      <c r="CPD44" s="48"/>
      <c r="CPE44" s="49">
        <v>664</v>
      </c>
      <c r="CPF44" s="49">
        <v>0</v>
      </c>
      <c r="CPG44" s="49">
        <v>0</v>
      </c>
      <c r="CPH44" s="49">
        <v>0</v>
      </c>
      <c r="CPI44" s="49">
        <v>220</v>
      </c>
      <c r="CPJ44" s="67">
        <f t="shared" si="1722"/>
        <v>884</v>
      </c>
      <c r="CPK44" s="68">
        <f t="shared" si="1723"/>
        <v>147.33333333333334</v>
      </c>
      <c r="CPL44" s="48"/>
      <c r="CPM44" s="49">
        <v>0</v>
      </c>
      <c r="CPN44" s="49">
        <v>0</v>
      </c>
      <c r="CPO44" s="49"/>
      <c r="CPP44" s="49">
        <v>0</v>
      </c>
      <c r="CPQ44" s="49"/>
      <c r="CPR44" s="67">
        <f t="shared" si="1724"/>
        <v>0</v>
      </c>
      <c r="CPS44" s="68">
        <f t="shared" si="1725"/>
        <v>0</v>
      </c>
      <c r="CPT44" s="48">
        <v>0</v>
      </c>
      <c r="CPU44" s="49">
        <v>899</v>
      </c>
      <c r="CPV44" s="49">
        <v>0</v>
      </c>
      <c r="CPW44" s="49"/>
      <c r="CPX44" s="49">
        <v>399</v>
      </c>
      <c r="CPY44" s="49">
        <v>0</v>
      </c>
      <c r="CPZ44" s="67">
        <f t="shared" si="1726"/>
        <v>1298</v>
      </c>
      <c r="CQA44" s="68">
        <f t="shared" si="1727"/>
        <v>216.33333333333334</v>
      </c>
      <c r="CQB44" s="48">
        <v>640</v>
      </c>
      <c r="CQC44" s="49">
        <v>0</v>
      </c>
      <c r="CQD44" s="49">
        <v>0</v>
      </c>
      <c r="CQE44" s="49">
        <v>0</v>
      </c>
      <c r="CQF44" s="49">
        <v>330</v>
      </c>
      <c r="CQG44" s="49">
        <v>330</v>
      </c>
      <c r="CQH44" s="67">
        <f t="shared" si="1728"/>
        <v>1300</v>
      </c>
      <c r="CQI44" s="68">
        <f t="shared" si="1729"/>
        <v>216.66666666666666</v>
      </c>
      <c r="CQJ44" s="82">
        <v>0</v>
      </c>
      <c r="CQK44" s="83">
        <v>330</v>
      </c>
      <c r="CQL44" s="83">
        <v>0</v>
      </c>
      <c r="CQM44" s="83">
        <v>0</v>
      </c>
      <c r="CQN44" s="83"/>
      <c r="CQO44" s="83"/>
      <c r="CQP44" s="67">
        <f t="shared" si="1730"/>
        <v>330</v>
      </c>
      <c r="CQQ44" s="68">
        <f t="shared" si="1731"/>
        <v>55</v>
      </c>
      <c r="CQR44" s="239"/>
      <c r="CQS44" s="1">
        <v>0</v>
      </c>
      <c r="CQT44" s="1">
        <v>698</v>
      </c>
      <c r="CQU44" s="1">
        <v>0</v>
      </c>
      <c r="CQV44" s="1">
        <v>0</v>
      </c>
      <c r="CQW44" s="1"/>
      <c r="CQX44" s="67">
        <f t="shared" si="1732"/>
        <v>698</v>
      </c>
      <c r="CQY44" s="68">
        <f t="shared" si="1733"/>
        <v>116.33333333333333</v>
      </c>
      <c r="CQZ44" s="48">
        <v>0</v>
      </c>
      <c r="CRA44" s="49"/>
      <c r="CRB44" s="49">
        <v>333</v>
      </c>
      <c r="CRC44" s="49">
        <v>0</v>
      </c>
      <c r="CRD44" s="49">
        <v>221</v>
      </c>
      <c r="CRE44" s="49">
        <v>0</v>
      </c>
      <c r="CRF44" s="67">
        <f t="shared" si="1734"/>
        <v>554</v>
      </c>
      <c r="CRG44" s="68">
        <f t="shared" si="1735"/>
        <v>92.333333333333329</v>
      </c>
      <c r="CRH44" s="48">
        <v>0</v>
      </c>
      <c r="CRI44" s="49">
        <v>0</v>
      </c>
      <c r="CRJ44" s="49">
        <v>0</v>
      </c>
      <c r="CRK44" s="49">
        <v>660</v>
      </c>
      <c r="CRL44" s="49">
        <v>0</v>
      </c>
      <c r="CRM44" s="49">
        <v>0</v>
      </c>
      <c r="CRN44" s="67">
        <f t="shared" si="1736"/>
        <v>660</v>
      </c>
      <c r="CRO44" s="68">
        <f t="shared" si="1737"/>
        <v>110</v>
      </c>
      <c r="CRP44" s="48"/>
      <c r="CRQ44" s="49">
        <v>0</v>
      </c>
      <c r="CRR44" s="49">
        <v>0</v>
      </c>
      <c r="CRS44" s="49">
        <v>549</v>
      </c>
      <c r="CRT44" s="49">
        <v>0</v>
      </c>
      <c r="CRU44" s="49">
        <v>0</v>
      </c>
      <c r="CRV44" s="47">
        <f t="shared" si="1738"/>
        <v>549</v>
      </c>
      <c r="CRW44" s="68">
        <f t="shared" si="1739"/>
        <v>91.5</v>
      </c>
      <c r="CRX44" s="48">
        <v>0</v>
      </c>
      <c r="CRY44" s="49">
        <v>0</v>
      </c>
      <c r="CRZ44" s="49">
        <v>0</v>
      </c>
      <c r="CSA44" s="49">
        <v>0</v>
      </c>
      <c r="CSB44" s="49">
        <v>679</v>
      </c>
      <c r="CSC44" s="49">
        <v>0</v>
      </c>
      <c r="CSD44" s="67">
        <f t="shared" si="1740"/>
        <v>679</v>
      </c>
      <c r="CSE44" s="68">
        <f t="shared" si="1741"/>
        <v>113.16666666666667</v>
      </c>
      <c r="CSF44" s="48">
        <v>0</v>
      </c>
      <c r="CSG44" s="49">
        <v>0</v>
      </c>
      <c r="CSH44" s="49">
        <v>0</v>
      </c>
      <c r="CSI44" s="49">
        <v>0</v>
      </c>
      <c r="CSJ44" s="49">
        <v>0</v>
      </c>
      <c r="CSK44" s="360">
        <f>SUMIF(SUMPK!$B:$B,$B:$B,SUMPK!$O:$O)</f>
        <v>0</v>
      </c>
      <c r="CSL44" s="64">
        <f t="shared" si="1742"/>
        <v>0</v>
      </c>
      <c r="CSM44" s="68">
        <f t="shared" si="1743"/>
        <v>0</v>
      </c>
      <c r="CSN44" s="48">
        <v>213</v>
      </c>
      <c r="CSO44" s="49">
        <v>0</v>
      </c>
      <c r="CSP44" s="49">
        <v>0</v>
      </c>
      <c r="CSQ44" s="49"/>
      <c r="CSR44" s="49">
        <v>0</v>
      </c>
      <c r="CSS44" s="49">
        <v>0</v>
      </c>
      <c r="CST44" s="64">
        <f t="shared" si="1744"/>
        <v>213</v>
      </c>
      <c r="CSU44" s="68">
        <f t="shared" si="1745"/>
        <v>35.5</v>
      </c>
      <c r="CSV44" s="48">
        <v>442</v>
      </c>
      <c r="CSW44" s="49">
        <v>0</v>
      </c>
      <c r="CSX44" s="49">
        <v>0</v>
      </c>
      <c r="CSY44" s="49">
        <v>440</v>
      </c>
      <c r="CSZ44" s="49">
        <v>0</v>
      </c>
      <c r="CTA44" s="49">
        <v>0</v>
      </c>
      <c r="CTB44" s="64">
        <f t="shared" si="1746"/>
        <v>882</v>
      </c>
      <c r="CTC44" s="68">
        <f t="shared" si="1747"/>
        <v>147</v>
      </c>
      <c r="CTD44" s="48">
        <v>0</v>
      </c>
      <c r="CTE44" s="49">
        <v>0</v>
      </c>
      <c r="CTF44" s="49">
        <v>0</v>
      </c>
      <c r="CTG44" s="49">
        <v>0</v>
      </c>
      <c r="CTH44" s="49"/>
      <c r="CTI44" s="49">
        <v>437</v>
      </c>
      <c r="CTJ44" s="64">
        <f t="shared" si="1748"/>
        <v>437</v>
      </c>
      <c r="CTK44" s="68">
        <f t="shared" si="1749"/>
        <v>72.833333333333329</v>
      </c>
      <c r="CTL44" s="48">
        <v>0</v>
      </c>
      <c r="CTM44" s="49">
        <v>0</v>
      </c>
      <c r="CTN44" s="49">
        <v>0</v>
      </c>
      <c r="CTO44" s="49">
        <v>0</v>
      </c>
      <c r="CTP44" s="49">
        <v>618</v>
      </c>
      <c r="CTQ44" s="49">
        <v>603</v>
      </c>
      <c r="CTR44" s="64">
        <f t="shared" si="1750"/>
        <v>1221</v>
      </c>
      <c r="CTS44" s="68">
        <f t="shared" si="1751"/>
        <v>203.5</v>
      </c>
      <c r="CTT44" s="48">
        <v>0</v>
      </c>
      <c r="CTU44" s="49"/>
      <c r="CTV44" s="49">
        <v>0</v>
      </c>
      <c r="CTW44" s="49"/>
      <c r="CTX44" s="49">
        <v>0</v>
      </c>
      <c r="CTY44" s="49">
        <v>331</v>
      </c>
      <c r="CTZ44" s="64">
        <f t="shared" si="1752"/>
        <v>331</v>
      </c>
      <c r="CUA44" s="68">
        <f t="shared" si="1753"/>
        <v>55.166666666666664</v>
      </c>
      <c r="CUB44" s="48">
        <v>0</v>
      </c>
      <c r="CUC44" s="49">
        <v>0</v>
      </c>
      <c r="CUD44" s="49"/>
      <c r="CUE44" s="49"/>
      <c r="CUF44" s="49">
        <v>211</v>
      </c>
      <c r="CUG44" s="49">
        <v>0</v>
      </c>
      <c r="CUH44" s="64">
        <f t="shared" si="1754"/>
        <v>211</v>
      </c>
      <c r="CUI44" s="68">
        <f t="shared" si="1755"/>
        <v>35.166666666666664</v>
      </c>
      <c r="CUJ44" s="48">
        <v>0</v>
      </c>
      <c r="CUK44" s="49">
        <v>0</v>
      </c>
      <c r="CUL44" s="49">
        <v>0</v>
      </c>
      <c r="CUM44" s="49">
        <v>330</v>
      </c>
      <c r="CUN44" s="49">
        <v>263</v>
      </c>
      <c r="CUO44" s="49">
        <v>0</v>
      </c>
      <c r="CUP44" s="64">
        <f t="shared" si="1756"/>
        <v>593</v>
      </c>
      <c r="CUQ44" s="68">
        <f t="shared" si="1757"/>
        <v>98.833333333333329</v>
      </c>
      <c r="CUR44" s="48">
        <v>685</v>
      </c>
      <c r="CUS44" s="49"/>
      <c r="CUT44" s="49"/>
      <c r="CUU44" s="49">
        <v>0</v>
      </c>
      <c r="CUV44" s="49">
        <v>0</v>
      </c>
      <c r="CUW44" s="49">
        <v>0</v>
      </c>
      <c r="CUX44" s="64">
        <f t="shared" si="1758"/>
        <v>685</v>
      </c>
      <c r="CUY44" s="68">
        <f t="shared" si="1759"/>
        <v>114.16666666666667</v>
      </c>
      <c r="CUZ44" s="48">
        <v>110</v>
      </c>
      <c r="CVA44" s="49">
        <v>651</v>
      </c>
      <c r="CVB44" s="49"/>
      <c r="CVC44" s="49">
        <v>0</v>
      </c>
      <c r="CVD44" s="49">
        <v>0</v>
      </c>
      <c r="CVE44" s="49"/>
      <c r="CVF44" s="64">
        <f t="shared" si="1760"/>
        <v>761</v>
      </c>
      <c r="CVG44" s="68">
        <f t="shared" si="1761"/>
        <v>126.83333333333333</v>
      </c>
      <c r="CVH44" s="48">
        <v>0</v>
      </c>
      <c r="CVI44" s="49">
        <v>0</v>
      </c>
      <c r="CVJ44" s="49">
        <v>0</v>
      </c>
      <c r="CVK44" s="49">
        <v>0</v>
      </c>
      <c r="CVL44" s="49">
        <v>661</v>
      </c>
      <c r="CVM44" s="49"/>
      <c r="CVN44" s="64">
        <f t="shared" si="1762"/>
        <v>661</v>
      </c>
      <c r="CVO44" s="68">
        <f t="shared" si="1763"/>
        <v>110.16666666666667</v>
      </c>
      <c r="CVP44" s="48">
        <v>0</v>
      </c>
      <c r="CVQ44" s="49">
        <v>0</v>
      </c>
      <c r="CVR44" s="49">
        <v>479</v>
      </c>
      <c r="CVS44" s="49">
        <v>0</v>
      </c>
      <c r="CVT44" s="49">
        <v>0</v>
      </c>
      <c r="CVU44" s="49">
        <v>0</v>
      </c>
      <c r="CVV44" s="64">
        <f t="shared" si="1764"/>
        <v>479</v>
      </c>
      <c r="CVW44" s="68">
        <f t="shared" si="1765"/>
        <v>79.833333333333329</v>
      </c>
      <c r="CVX44" s="48">
        <v>331</v>
      </c>
      <c r="CVY44" s="49">
        <v>0</v>
      </c>
      <c r="CVZ44" s="49">
        <v>0</v>
      </c>
      <c r="CWA44" s="49">
        <v>0</v>
      </c>
      <c r="CWB44" s="49">
        <v>458</v>
      </c>
      <c r="CWC44" s="49">
        <v>221</v>
      </c>
      <c r="CWD44" s="64">
        <f t="shared" si="1766"/>
        <v>1010</v>
      </c>
      <c r="CWE44" s="68">
        <f t="shared" si="1767"/>
        <v>168.33333333333334</v>
      </c>
      <c r="CWF44" s="48">
        <v>0</v>
      </c>
      <c r="CWG44" s="49">
        <v>0</v>
      </c>
      <c r="CWH44" s="49">
        <v>1111</v>
      </c>
      <c r="CWI44" s="49">
        <v>0</v>
      </c>
      <c r="CWJ44" s="49">
        <v>0</v>
      </c>
      <c r="CWK44" s="49"/>
      <c r="CWL44" s="64">
        <f t="shared" si="1768"/>
        <v>1111</v>
      </c>
      <c r="CWM44" s="68">
        <f t="shared" si="1769"/>
        <v>185.16666666666666</v>
      </c>
      <c r="CWN44" s="48">
        <v>0</v>
      </c>
      <c r="CWO44" s="49">
        <v>250</v>
      </c>
      <c r="CWP44" s="49">
        <v>0</v>
      </c>
      <c r="CWQ44" s="49">
        <v>551</v>
      </c>
      <c r="CWR44" s="49">
        <v>0</v>
      </c>
      <c r="CWS44" s="49">
        <v>0</v>
      </c>
      <c r="CWT44" s="64">
        <f t="shared" si="1770"/>
        <v>801</v>
      </c>
      <c r="CWU44" s="68">
        <f t="shared" si="1771"/>
        <v>133.5</v>
      </c>
      <c r="CWV44" s="48">
        <v>0</v>
      </c>
      <c r="CWW44" s="49">
        <v>0</v>
      </c>
      <c r="CWX44" s="49">
        <v>718</v>
      </c>
      <c r="CWY44" s="49"/>
      <c r="CWZ44" s="49">
        <v>0</v>
      </c>
      <c r="CXA44" s="49">
        <v>0</v>
      </c>
      <c r="CXB44" s="127">
        <f t="shared" si="1772"/>
        <v>718</v>
      </c>
      <c r="CXC44" s="43">
        <f t="shared" si="1773"/>
        <v>119.66666666666667</v>
      </c>
      <c r="CXD44" s="48">
        <v>418</v>
      </c>
      <c r="CXE44" s="49">
        <v>0</v>
      </c>
      <c r="CXF44" s="49">
        <v>0</v>
      </c>
      <c r="CXG44" s="49">
        <v>299</v>
      </c>
      <c r="CXH44" s="49">
        <v>0</v>
      </c>
      <c r="CXI44" s="49">
        <v>221</v>
      </c>
      <c r="CXJ44" s="127">
        <f t="shared" si="1774"/>
        <v>938</v>
      </c>
      <c r="CXK44" s="43">
        <f t="shared" si="1775"/>
        <v>156.33333333333334</v>
      </c>
      <c r="CXL44" s="48">
        <v>0</v>
      </c>
      <c r="CXM44" s="49">
        <v>600</v>
      </c>
      <c r="CXN44" s="49">
        <v>0</v>
      </c>
      <c r="CXO44" s="49">
        <v>402</v>
      </c>
      <c r="CXP44" s="49">
        <v>0</v>
      </c>
      <c r="CXQ44" s="49">
        <v>476</v>
      </c>
      <c r="CXR44" s="127">
        <f t="shared" si="1776"/>
        <v>1478</v>
      </c>
      <c r="CXS44" s="43">
        <f t="shared" si="1777"/>
        <v>246.33333333333334</v>
      </c>
      <c r="CXT44" s="48">
        <v>0</v>
      </c>
      <c r="CXU44" s="49">
        <v>0</v>
      </c>
      <c r="CXV44" s="49">
        <v>822</v>
      </c>
      <c r="CXW44" s="49"/>
      <c r="CXX44" s="49">
        <v>598</v>
      </c>
      <c r="CXY44" s="49">
        <v>0</v>
      </c>
      <c r="CXZ44" s="127">
        <f t="shared" si="1778"/>
        <v>1420</v>
      </c>
      <c r="CYA44" s="43">
        <f t="shared" si="1779"/>
        <v>236.66666666666666</v>
      </c>
      <c r="CYB44" s="48">
        <v>0</v>
      </c>
      <c r="CYC44" s="49">
        <v>1154</v>
      </c>
      <c r="CYD44" s="49">
        <v>0</v>
      </c>
      <c r="CYE44" s="49">
        <v>0</v>
      </c>
      <c r="CYF44" s="49">
        <v>0</v>
      </c>
      <c r="CYG44" s="49">
        <v>0</v>
      </c>
      <c r="CYH44" s="127">
        <f t="shared" si="1780"/>
        <v>1154</v>
      </c>
      <c r="CYI44" s="43">
        <f t="shared" si="1781"/>
        <v>192.33333333333334</v>
      </c>
      <c r="CYJ44" s="48"/>
      <c r="CYK44" s="49">
        <v>0</v>
      </c>
      <c r="CYL44" s="49">
        <v>0</v>
      </c>
      <c r="CYM44" s="49">
        <v>0</v>
      </c>
      <c r="CYN44" s="49">
        <v>0</v>
      </c>
      <c r="CYO44" s="49">
        <v>330</v>
      </c>
      <c r="CYP44" s="127">
        <f t="shared" si="1782"/>
        <v>330</v>
      </c>
      <c r="CYQ44" s="43">
        <f t="shared" si="1783"/>
        <v>55</v>
      </c>
      <c r="CYR44" s="48">
        <v>269</v>
      </c>
      <c r="CYS44" s="49">
        <v>0</v>
      </c>
      <c r="CYT44" s="49">
        <v>0</v>
      </c>
      <c r="CYU44" s="49">
        <v>0</v>
      </c>
      <c r="CYV44" s="49">
        <v>1039</v>
      </c>
      <c r="CYW44" s="49">
        <v>0</v>
      </c>
      <c r="CYX44" s="127">
        <f t="shared" si="1784"/>
        <v>1308</v>
      </c>
      <c r="CYY44" s="43">
        <f t="shared" si="1785"/>
        <v>218</v>
      </c>
      <c r="CYZ44" s="48"/>
      <c r="CZA44" s="49">
        <v>211</v>
      </c>
      <c r="CZB44" s="49">
        <v>0</v>
      </c>
      <c r="CZC44" s="49">
        <v>664</v>
      </c>
      <c r="CZD44" s="49">
        <v>0</v>
      </c>
      <c r="CZE44" s="49">
        <v>0</v>
      </c>
      <c r="CZF44" s="127">
        <f t="shared" si="1786"/>
        <v>875</v>
      </c>
      <c r="CZG44" s="43">
        <f t="shared" si="1787"/>
        <v>175</v>
      </c>
      <c r="CZH44" s="48">
        <v>0</v>
      </c>
      <c r="CZI44" s="49">
        <v>657</v>
      </c>
      <c r="CZJ44" s="49">
        <v>1</v>
      </c>
      <c r="CZK44" s="49">
        <v>0</v>
      </c>
      <c r="CZL44" s="49">
        <v>960</v>
      </c>
      <c r="CZM44" s="49">
        <v>0</v>
      </c>
      <c r="CZN44" s="127">
        <f t="shared" si="1788"/>
        <v>1618</v>
      </c>
      <c r="CZO44" s="43">
        <f t="shared" si="1789"/>
        <v>269.66666666666669</v>
      </c>
      <c r="CZP44" s="48"/>
      <c r="CZQ44" s="49">
        <v>0</v>
      </c>
      <c r="CZR44" s="49"/>
      <c r="CZS44" s="49">
        <v>0</v>
      </c>
      <c r="CZT44" s="49">
        <v>819</v>
      </c>
      <c r="CZU44" s="49">
        <v>0</v>
      </c>
      <c r="CZV44" s="127">
        <f t="shared" si="1790"/>
        <v>819</v>
      </c>
      <c r="CZW44" s="43">
        <f t="shared" si="1791"/>
        <v>136.5</v>
      </c>
      <c r="CZX44" s="48">
        <v>0</v>
      </c>
      <c r="CZY44" s="49">
        <v>220</v>
      </c>
      <c r="CZZ44" s="49">
        <v>0</v>
      </c>
      <c r="DAA44" s="49">
        <v>0</v>
      </c>
      <c r="DAB44" s="49"/>
      <c r="DAC44" s="49">
        <v>660</v>
      </c>
      <c r="DAD44" s="64">
        <f t="shared" si="1792"/>
        <v>880</v>
      </c>
      <c r="DAE44" s="68">
        <f t="shared" si="1793"/>
        <v>146.66666666666666</v>
      </c>
      <c r="DAF44" s="48">
        <v>0</v>
      </c>
      <c r="DAG44" s="49">
        <v>0</v>
      </c>
      <c r="DAH44" s="49">
        <v>0</v>
      </c>
      <c r="DAI44" s="49">
        <v>0</v>
      </c>
      <c r="DAJ44" s="49">
        <v>0</v>
      </c>
      <c r="DAK44" s="49">
        <v>0</v>
      </c>
      <c r="DAL44" s="64">
        <f t="shared" si="1794"/>
        <v>0</v>
      </c>
      <c r="DAM44" s="68">
        <f t="shared" si="1795"/>
        <v>0</v>
      </c>
      <c r="DAN44" s="48">
        <v>0</v>
      </c>
      <c r="DAO44" s="49">
        <v>0</v>
      </c>
      <c r="DAP44" s="49">
        <v>659</v>
      </c>
      <c r="DAQ44" s="49">
        <v>0</v>
      </c>
      <c r="DAR44" s="49">
        <v>0</v>
      </c>
      <c r="DAS44" s="49">
        <v>0</v>
      </c>
      <c r="DAT44" s="64">
        <f t="shared" si="1796"/>
        <v>659</v>
      </c>
      <c r="DAU44" s="68">
        <f t="shared" si="1797"/>
        <v>109.83333333333333</v>
      </c>
      <c r="DAV44" s="48"/>
      <c r="DAW44" s="49">
        <v>0</v>
      </c>
      <c r="DAX44" s="49">
        <v>439</v>
      </c>
      <c r="DAY44" s="49">
        <v>0</v>
      </c>
      <c r="DAZ44" s="49">
        <v>0</v>
      </c>
      <c r="DBA44" s="49">
        <v>0</v>
      </c>
      <c r="DBB44" s="64">
        <f t="shared" si="1798"/>
        <v>439</v>
      </c>
      <c r="DBC44" s="68">
        <f t="shared" si="1799"/>
        <v>73.166666666666671</v>
      </c>
      <c r="DBD44" s="48">
        <v>881</v>
      </c>
      <c r="DBE44" s="49">
        <v>0</v>
      </c>
      <c r="DBF44" s="49">
        <v>20</v>
      </c>
      <c r="DBG44" s="49">
        <v>0</v>
      </c>
      <c r="DBH44" s="49">
        <v>0</v>
      </c>
      <c r="DBI44" s="49">
        <v>661</v>
      </c>
      <c r="DBJ44" s="64">
        <f t="shared" si="1800"/>
        <v>1562</v>
      </c>
      <c r="DBK44" s="68">
        <f t="shared" si="1801"/>
        <v>260.33333333333331</v>
      </c>
      <c r="DBL44" s="48">
        <v>0</v>
      </c>
      <c r="DBM44" s="49">
        <v>0</v>
      </c>
      <c r="DBN44" s="49">
        <v>0</v>
      </c>
      <c r="DBO44" s="49">
        <v>0</v>
      </c>
      <c r="DBP44" s="49"/>
      <c r="DBQ44" s="49">
        <v>0</v>
      </c>
      <c r="DBR44" s="64">
        <f t="shared" si="1802"/>
        <v>0</v>
      </c>
      <c r="DBS44" s="68">
        <f t="shared" si="1803"/>
        <v>0</v>
      </c>
      <c r="DBT44" s="48">
        <v>0</v>
      </c>
      <c r="DBU44" s="49"/>
      <c r="DBV44" s="49"/>
      <c r="DBW44" s="49">
        <v>662</v>
      </c>
      <c r="DBX44" s="49"/>
      <c r="DBY44" s="49">
        <v>0</v>
      </c>
      <c r="DBZ44" s="64">
        <f t="shared" si="1804"/>
        <v>662</v>
      </c>
      <c r="DCA44" s="68">
        <f t="shared" si="1805"/>
        <v>132.4</v>
      </c>
      <c r="DCB44" s="48">
        <v>574</v>
      </c>
      <c r="DCC44" s="49">
        <v>0</v>
      </c>
      <c r="DCD44" s="49"/>
      <c r="DCE44" s="49">
        <v>222</v>
      </c>
      <c r="DCF44" s="49">
        <v>0</v>
      </c>
      <c r="DCG44" s="49">
        <v>0</v>
      </c>
      <c r="DCH44" s="64">
        <f t="shared" si="1806"/>
        <v>796</v>
      </c>
      <c r="DCI44" s="68">
        <f t="shared" si="1807"/>
        <v>132.66666666666666</v>
      </c>
      <c r="DCJ44" s="48"/>
      <c r="DCK44" s="49">
        <v>400</v>
      </c>
      <c r="DCL44" s="49">
        <v>0</v>
      </c>
      <c r="DCM44" s="49">
        <v>0</v>
      </c>
      <c r="DCN44" s="49">
        <v>0</v>
      </c>
      <c r="DCO44" s="49">
        <v>0</v>
      </c>
      <c r="DCP44" s="64">
        <f t="shared" si="1808"/>
        <v>400</v>
      </c>
      <c r="DCQ44" s="68">
        <f t="shared" si="1809"/>
        <v>66.666666666666671</v>
      </c>
      <c r="DCR44" s="48">
        <v>0</v>
      </c>
      <c r="DCS44" s="49">
        <v>821</v>
      </c>
      <c r="DCT44" s="49">
        <v>0</v>
      </c>
      <c r="DCU44" s="49">
        <v>228</v>
      </c>
      <c r="DCV44" s="49">
        <v>0</v>
      </c>
      <c r="DCW44" s="49">
        <v>0</v>
      </c>
      <c r="DCX44" s="64">
        <f t="shared" si="1810"/>
        <v>1049</v>
      </c>
      <c r="DCY44" s="68">
        <f t="shared" si="1811"/>
        <v>174.83333333333334</v>
      </c>
      <c r="DCZ44" s="48">
        <v>0</v>
      </c>
      <c r="DDA44" s="49">
        <v>507</v>
      </c>
      <c r="DDB44" s="49">
        <v>0</v>
      </c>
      <c r="DDC44" s="49">
        <v>0</v>
      </c>
      <c r="DDD44" s="49">
        <v>113</v>
      </c>
      <c r="DDE44" s="49">
        <v>0</v>
      </c>
      <c r="DDF44" s="64">
        <f t="shared" si="1812"/>
        <v>620</v>
      </c>
      <c r="DDG44" s="68">
        <f t="shared" si="1813"/>
        <v>103.33333333333333</v>
      </c>
      <c r="DDH44" s="48">
        <v>0</v>
      </c>
      <c r="DDI44" s="49"/>
      <c r="DDJ44" s="49">
        <v>0</v>
      </c>
      <c r="DDK44" s="49">
        <v>901</v>
      </c>
      <c r="DDL44" s="49">
        <v>0</v>
      </c>
      <c r="DDM44" s="49">
        <v>0</v>
      </c>
      <c r="DDN44" s="127">
        <f t="shared" si="1814"/>
        <v>901</v>
      </c>
      <c r="DDO44" s="43">
        <f t="shared" si="1815"/>
        <v>150.16666666666666</v>
      </c>
      <c r="DDP44" s="48">
        <v>0</v>
      </c>
      <c r="DDQ44" s="49">
        <v>1000</v>
      </c>
      <c r="DDR44" s="49">
        <v>0</v>
      </c>
      <c r="DDS44" s="49">
        <v>0</v>
      </c>
      <c r="DDT44" s="49">
        <v>0</v>
      </c>
      <c r="DDU44" s="49"/>
      <c r="DDV44" s="127">
        <f t="shared" si="1816"/>
        <v>1000</v>
      </c>
      <c r="DDW44" s="43">
        <f t="shared" si="1817"/>
        <v>166.66666666666666</v>
      </c>
      <c r="DDX44" s="48">
        <v>0</v>
      </c>
      <c r="DDY44" s="49">
        <v>50</v>
      </c>
      <c r="DDZ44" s="49">
        <v>745</v>
      </c>
      <c r="DEA44" s="49">
        <v>0</v>
      </c>
      <c r="DEB44" s="49">
        <v>460</v>
      </c>
      <c r="DEC44" s="49">
        <v>0</v>
      </c>
      <c r="DED44" s="127">
        <f t="shared" si="1818"/>
        <v>1255</v>
      </c>
      <c r="DEE44" s="43">
        <f t="shared" si="1819"/>
        <v>209.16666666666666</v>
      </c>
      <c r="DEF44" s="48">
        <v>0</v>
      </c>
      <c r="DEG44" s="49"/>
      <c r="DEH44" s="49">
        <v>0</v>
      </c>
      <c r="DEI44" s="49">
        <v>0</v>
      </c>
      <c r="DEJ44" s="49">
        <v>688</v>
      </c>
      <c r="DEK44" s="49"/>
      <c r="DEL44" s="127">
        <f t="shared" si="1820"/>
        <v>688</v>
      </c>
      <c r="DEM44" s="43">
        <f t="shared" si="1821"/>
        <v>114.66666666666667</v>
      </c>
      <c r="DEN44" s="48">
        <v>0</v>
      </c>
      <c r="DEO44" s="49">
        <v>0</v>
      </c>
      <c r="DEP44" s="49">
        <v>0</v>
      </c>
      <c r="DEQ44" s="49">
        <v>620</v>
      </c>
      <c r="DER44" s="49"/>
      <c r="DES44" s="49"/>
      <c r="DET44" s="127">
        <f t="shared" si="1822"/>
        <v>620</v>
      </c>
      <c r="DEU44" s="43">
        <f t="shared" si="1823"/>
        <v>103.33333333333333</v>
      </c>
      <c r="DEV44" s="48">
        <v>221</v>
      </c>
      <c r="DEW44" s="49">
        <v>966</v>
      </c>
      <c r="DEX44" s="49">
        <v>0</v>
      </c>
      <c r="DEY44" s="49">
        <v>0</v>
      </c>
      <c r="DEZ44" s="49">
        <v>0</v>
      </c>
      <c r="DFA44" s="49">
        <v>418</v>
      </c>
      <c r="DFB44" s="127">
        <f t="shared" si="1824"/>
        <v>1605</v>
      </c>
      <c r="DFC44" s="43">
        <f t="shared" si="1825"/>
        <v>267.5</v>
      </c>
      <c r="DFD44" s="48"/>
      <c r="DFE44" s="49">
        <v>0</v>
      </c>
      <c r="DFF44" s="49">
        <v>0</v>
      </c>
      <c r="DFG44" s="49">
        <v>1011</v>
      </c>
      <c r="DFH44" s="49">
        <v>0</v>
      </c>
      <c r="DFI44" s="49">
        <v>0</v>
      </c>
      <c r="DFJ44" s="127">
        <f t="shared" si="1826"/>
        <v>1011</v>
      </c>
      <c r="DFK44" s="43">
        <f t="shared" si="1827"/>
        <v>168.5</v>
      </c>
      <c r="DFL44" s="63">
        <v>359</v>
      </c>
      <c r="DFM44" s="64">
        <v>337</v>
      </c>
      <c r="DFN44" s="64">
        <v>0</v>
      </c>
      <c r="DFO44" s="64">
        <v>0</v>
      </c>
      <c r="DFP44" s="64">
        <v>0</v>
      </c>
      <c r="DFQ44" s="64">
        <v>0</v>
      </c>
      <c r="DFR44" s="64">
        <f t="shared" si="1828"/>
        <v>696</v>
      </c>
      <c r="DFS44" s="68">
        <f t="shared" si="1829"/>
        <v>116</v>
      </c>
      <c r="DFT44" s="48">
        <v>0</v>
      </c>
      <c r="DFU44" s="49">
        <v>0</v>
      </c>
      <c r="DFV44" s="49">
        <v>802</v>
      </c>
      <c r="DFW44" s="49">
        <v>0</v>
      </c>
      <c r="DFX44" s="49"/>
      <c r="DFY44" s="49">
        <v>0</v>
      </c>
      <c r="DFZ44" s="127">
        <f t="shared" si="1830"/>
        <v>802</v>
      </c>
      <c r="DGA44" s="43">
        <f t="shared" si="1831"/>
        <v>133.66666666666666</v>
      </c>
      <c r="DGB44" s="48">
        <v>660</v>
      </c>
      <c r="DGC44" s="49">
        <v>0</v>
      </c>
      <c r="DGD44" s="49">
        <v>0</v>
      </c>
      <c r="DGE44" s="49">
        <v>0</v>
      </c>
      <c r="DGF44" s="49">
        <v>0</v>
      </c>
      <c r="DGG44" s="49">
        <v>0</v>
      </c>
      <c r="DGH44" s="127">
        <f t="shared" si="1832"/>
        <v>660</v>
      </c>
      <c r="DGI44" s="43">
        <f t="shared" si="1833"/>
        <v>110</v>
      </c>
      <c r="DGJ44" s="48">
        <v>859</v>
      </c>
      <c r="DGK44" s="49">
        <v>0</v>
      </c>
      <c r="DGL44" s="49">
        <v>0</v>
      </c>
      <c r="DGM44" s="49">
        <v>0</v>
      </c>
      <c r="DGN44" s="49">
        <v>0</v>
      </c>
      <c r="DGO44" s="49">
        <v>0</v>
      </c>
      <c r="DGP44" s="64">
        <f t="shared" si="1834"/>
        <v>859</v>
      </c>
      <c r="DGQ44" s="68">
        <f t="shared" si="1835"/>
        <v>143.16666666666666</v>
      </c>
      <c r="DGR44" s="48">
        <v>606</v>
      </c>
      <c r="DGS44" s="49">
        <v>0</v>
      </c>
      <c r="DGT44" s="49">
        <v>102</v>
      </c>
      <c r="DGU44" s="49"/>
      <c r="DGV44" s="49">
        <v>0</v>
      </c>
      <c r="DGW44" s="49">
        <v>0</v>
      </c>
      <c r="DGX44" s="64">
        <f t="shared" si="1836"/>
        <v>708</v>
      </c>
      <c r="DGY44" s="68">
        <f t="shared" si="1837"/>
        <v>118</v>
      </c>
      <c r="DGZ44" s="48">
        <v>990</v>
      </c>
      <c r="DHA44" s="49">
        <v>494</v>
      </c>
      <c r="DHB44" s="49"/>
      <c r="DHC44" s="49"/>
      <c r="DHD44" s="49">
        <v>220</v>
      </c>
      <c r="DHE44" s="49">
        <v>0</v>
      </c>
      <c r="DHF44" s="64">
        <f t="shared" si="1838"/>
        <v>1704</v>
      </c>
      <c r="DHG44" s="68">
        <f t="shared" si="1839"/>
        <v>284</v>
      </c>
      <c r="DHH44" s="63">
        <v>0</v>
      </c>
      <c r="DHI44" s="64">
        <v>0</v>
      </c>
      <c r="DHJ44" s="64">
        <v>600</v>
      </c>
      <c r="DHK44" s="64">
        <v>0</v>
      </c>
      <c r="DHL44" s="64">
        <v>0</v>
      </c>
      <c r="DHM44" s="64">
        <v>0</v>
      </c>
      <c r="DHN44" s="64">
        <f t="shared" si="1840"/>
        <v>600</v>
      </c>
      <c r="DHO44" s="68">
        <f t="shared" si="1841"/>
        <v>100</v>
      </c>
      <c r="DHP44" s="48">
        <v>0</v>
      </c>
      <c r="DHQ44" s="49">
        <v>0</v>
      </c>
      <c r="DHR44" s="49"/>
      <c r="DHS44" s="49">
        <v>0</v>
      </c>
      <c r="DHT44" s="49">
        <v>0</v>
      </c>
      <c r="DHU44" s="49">
        <v>0</v>
      </c>
      <c r="DHV44" s="64">
        <f t="shared" si="1842"/>
        <v>0</v>
      </c>
      <c r="DHW44" s="68">
        <f t="shared" si="1843"/>
        <v>0</v>
      </c>
      <c r="DHX44" s="48">
        <v>0</v>
      </c>
      <c r="DHY44" s="49"/>
      <c r="DHZ44" s="49">
        <v>480</v>
      </c>
      <c r="DIA44" s="49">
        <v>0</v>
      </c>
      <c r="DIB44" s="49">
        <v>0</v>
      </c>
      <c r="DIC44" s="49">
        <v>0</v>
      </c>
      <c r="DID44" s="64">
        <f t="shared" si="1844"/>
        <v>480</v>
      </c>
      <c r="DIE44" s="68">
        <f t="shared" si="1845"/>
        <v>80</v>
      </c>
      <c r="DIF44" s="48">
        <v>441</v>
      </c>
      <c r="DIG44" s="49">
        <v>0</v>
      </c>
      <c r="DIH44" s="49"/>
      <c r="DII44" s="49">
        <v>0</v>
      </c>
      <c r="DIJ44" s="49">
        <v>0</v>
      </c>
      <c r="DIK44" s="49"/>
      <c r="DIL44" s="64">
        <f t="shared" si="1846"/>
        <v>441</v>
      </c>
      <c r="DIM44" s="68">
        <f t="shared" si="1847"/>
        <v>73.5</v>
      </c>
      <c r="DIN44" s="48">
        <v>0</v>
      </c>
      <c r="DIO44" s="49"/>
      <c r="DIP44" s="49">
        <v>700</v>
      </c>
      <c r="DIQ44" s="49"/>
      <c r="DIR44" s="49">
        <v>0</v>
      </c>
      <c r="DIS44" s="49">
        <v>0</v>
      </c>
      <c r="DIT44" s="64">
        <f t="shared" si="1848"/>
        <v>700</v>
      </c>
      <c r="DIU44" s="68">
        <f t="shared" si="1849"/>
        <v>116.66666666666667</v>
      </c>
      <c r="DIV44" s="48">
        <v>300</v>
      </c>
      <c r="DIW44" s="49">
        <v>0</v>
      </c>
      <c r="DIX44" s="49">
        <v>298</v>
      </c>
      <c r="DIY44" s="49">
        <v>0</v>
      </c>
      <c r="DIZ44" s="49">
        <v>0</v>
      </c>
      <c r="DJA44" s="49">
        <v>567</v>
      </c>
      <c r="DJB44" s="64">
        <f t="shared" si="1850"/>
        <v>1165</v>
      </c>
      <c r="DJC44" s="68">
        <f t="shared" si="1851"/>
        <v>194.16666666666666</v>
      </c>
      <c r="DJD44" s="48">
        <v>803</v>
      </c>
      <c r="DJE44" s="49">
        <v>0</v>
      </c>
      <c r="DJF44" s="49">
        <v>0</v>
      </c>
      <c r="DJG44" s="49">
        <v>0</v>
      </c>
      <c r="DJH44" s="49">
        <v>0</v>
      </c>
      <c r="DJI44" s="49"/>
      <c r="DJJ44" s="64">
        <f t="shared" si="1852"/>
        <v>803</v>
      </c>
      <c r="DJK44" s="68">
        <f t="shared" si="1853"/>
        <v>133.83333333333334</v>
      </c>
      <c r="DJL44" s="48">
        <v>397</v>
      </c>
      <c r="DJM44" s="49">
        <v>0</v>
      </c>
      <c r="DJN44" s="49">
        <v>0</v>
      </c>
      <c r="DJO44" s="49">
        <v>0</v>
      </c>
      <c r="DJP44" s="49">
        <v>0</v>
      </c>
      <c r="DJQ44" s="49">
        <v>0</v>
      </c>
      <c r="DJR44" s="64">
        <f t="shared" si="1854"/>
        <v>397</v>
      </c>
      <c r="DJS44" s="68">
        <f t="shared" si="1855"/>
        <v>66.166666666666671</v>
      </c>
      <c r="DJT44" s="48">
        <v>856</v>
      </c>
      <c r="DJU44" s="49">
        <v>0</v>
      </c>
      <c r="DJV44" s="49">
        <v>0</v>
      </c>
      <c r="DJW44" s="49">
        <v>0</v>
      </c>
      <c r="DJX44" s="49">
        <v>0</v>
      </c>
      <c r="DJY44" s="49">
        <v>229</v>
      </c>
      <c r="DJZ44" s="64">
        <f t="shared" si="1856"/>
        <v>1085</v>
      </c>
      <c r="DKA44" s="68">
        <f t="shared" si="1857"/>
        <v>180.83333333333334</v>
      </c>
      <c r="DKB44" s="48">
        <v>0</v>
      </c>
      <c r="DKC44" s="49">
        <v>482</v>
      </c>
      <c r="DKD44" s="49">
        <v>0</v>
      </c>
      <c r="DKE44" s="49">
        <v>0</v>
      </c>
      <c r="DKF44" s="49">
        <v>540</v>
      </c>
      <c r="DKG44" s="49">
        <v>0</v>
      </c>
      <c r="DKH44" s="64">
        <f t="shared" si="1858"/>
        <v>1022</v>
      </c>
      <c r="DKI44" s="68">
        <f t="shared" si="1859"/>
        <v>170.33333333333334</v>
      </c>
      <c r="DKJ44" s="48">
        <v>546</v>
      </c>
      <c r="DKK44" s="49">
        <v>0</v>
      </c>
      <c r="DKL44" s="49">
        <v>0</v>
      </c>
      <c r="DKM44" s="49"/>
      <c r="DKN44" s="49">
        <v>0</v>
      </c>
      <c r="DKO44" s="49"/>
      <c r="DKP44" s="64">
        <f t="shared" si="1860"/>
        <v>546</v>
      </c>
      <c r="DKQ44" s="68">
        <f t="shared" si="1861"/>
        <v>91</v>
      </c>
      <c r="DKR44" s="48">
        <v>0</v>
      </c>
      <c r="DKS44" s="49">
        <v>482</v>
      </c>
      <c r="DKT44" s="49"/>
      <c r="DKU44" s="49">
        <v>0</v>
      </c>
      <c r="DKV44" s="49">
        <v>0</v>
      </c>
      <c r="DKW44" s="49">
        <v>654</v>
      </c>
      <c r="DKX44" s="64">
        <f t="shared" si="1862"/>
        <v>1136</v>
      </c>
      <c r="DKY44" s="68">
        <f t="shared" si="1863"/>
        <v>189.33333333333334</v>
      </c>
      <c r="DKZ44" s="48"/>
      <c r="DLA44" s="49">
        <v>606</v>
      </c>
      <c r="DLB44" s="49">
        <v>0</v>
      </c>
      <c r="DLC44" s="49">
        <v>0</v>
      </c>
      <c r="DLD44" s="49"/>
      <c r="DLE44" s="49">
        <v>557</v>
      </c>
      <c r="DLF44" s="64">
        <f t="shared" si="1864"/>
        <v>1163</v>
      </c>
      <c r="DLG44" s="68">
        <f t="shared" si="1865"/>
        <v>193.83333333333334</v>
      </c>
      <c r="DLH44" s="48"/>
      <c r="DLI44" s="49">
        <v>0</v>
      </c>
      <c r="DLJ44" s="49">
        <v>0</v>
      </c>
      <c r="DLK44" s="49">
        <v>390</v>
      </c>
      <c r="DLL44" s="49"/>
      <c r="DLM44" s="49"/>
      <c r="DLN44" s="64">
        <f t="shared" si="1866"/>
        <v>390</v>
      </c>
      <c r="DLO44" s="68">
        <f t="shared" si="1867"/>
        <v>65</v>
      </c>
      <c r="DLP44" s="48">
        <v>1204</v>
      </c>
      <c r="DLQ44" s="49"/>
      <c r="DLR44" s="49">
        <v>0</v>
      </c>
      <c r="DLS44" s="49">
        <v>0</v>
      </c>
      <c r="DLT44" s="49">
        <v>644</v>
      </c>
      <c r="DLU44" s="49">
        <v>0</v>
      </c>
      <c r="DLV44" s="64">
        <f t="shared" si="1868"/>
        <v>1848</v>
      </c>
      <c r="DLW44" s="68">
        <f t="shared" si="1869"/>
        <v>308</v>
      </c>
      <c r="DLX44" s="48">
        <v>645</v>
      </c>
      <c r="DLY44" s="49"/>
      <c r="DLZ44" s="49"/>
      <c r="DMA44" s="49">
        <v>1582</v>
      </c>
      <c r="DMB44" s="49"/>
      <c r="DMC44" s="49">
        <v>0</v>
      </c>
      <c r="DMD44" s="64">
        <f t="shared" si="1870"/>
        <v>2227</v>
      </c>
      <c r="DME44" s="68">
        <f t="shared" si="1871"/>
        <v>371.16666666666669</v>
      </c>
      <c r="DMF44" s="48"/>
      <c r="DMG44" s="49">
        <v>0</v>
      </c>
      <c r="DMH44" s="49"/>
      <c r="DMI44" s="49">
        <v>109</v>
      </c>
      <c r="DMJ44" s="49">
        <v>0</v>
      </c>
      <c r="DMK44" s="49">
        <v>0</v>
      </c>
      <c r="DML44" s="64">
        <f t="shared" si="1872"/>
        <v>109</v>
      </c>
      <c r="DMM44" s="68">
        <f t="shared" si="1873"/>
        <v>18.166666666666668</v>
      </c>
      <c r="DMN44" s="48">
        <v>0</v>
      </c>
      <c r="DMO44" s="49">
        <v>596</v>
      </c>
      <c r="DMP44" s="49">
        <v>0</v>
      </c>
      <c r="DMQ44" s="49">
        <v>500</v>
      </c>
      <c r="DMR44" s="49">
        <v>0</v>
      </c>
      <c r="DMS44" s="49">
        <v>0</v>
      </c>
      <c r="DMT44" s="64">
        <f t="shared" si="1874"/>
        <v>1096</v>
      </c>
      <c r="DMU44" s="68">
        <f t="shared" si="1875"/>
        <v>182.66666666666666</v>
      </c>
      <c r="DMV44" s="48">
        <v>0</v>
      </c>
      <c r="DMW44" s="49">
        <v>330</v>
      </c>
      <c r="DMX44" s="49">
        <v>885</v>
      </c>
      <c r="DMY44" s="49">
        <v>0</v>
      </c>
      <c r="DMZ44" s="49">
        <v>0</v>
      </c>
      <c r="DNA44" s="49">
        <v>0</v>
      </c>
      <c r="DNB44" s="64">
        <f t="shared" si="1876"/>
        <v>1215</v>
      </c>
      <c r="DNC44" s="68">
        <f t="shared" si="1877"/>
        <v>202.5</v>
      </c>
      <c r="DND44" s="48"/>
      <c r="DNE44" s="49">
        <v>0</v>
      </c>
      <c r="DNF44" s="49">
        <v>0</v>
      </c>
      <c r="DNG44" s="49"/>
      <c r="DNH44" s="49">
        <v>896</v>
      </c>
      <c r="DNI44" s="49"/>
      <c r="DNJ44" s="64">
        <f t="shared" si="1878"/>
        <v>896</v>
      </c>
      <c r="DNK44" s="68">
        <f t="shared" si="1879"/>
        <v>149.33333333333334</v>
      </c>
      <c r="DNL44" s="48"/>
      <c r="DNM44" s="49"/>
      <c r="DNN44" s="49">
        <v>0</v>
      </c>
      <c r="DNO44" s="49">
        <v>799</v>
      </c>
      <c r="DNP44" s="49">
        <v>0</v>
      </c>
      <c r="DNQ44" s="49">
        <v>0</v>
      </c>
      <c r="DNR44" s="64">
        <f t="shared" si="1880"/>
        <v>799</v>
      </c>
      <c r="DNS44" s="68">
        <f t="shared" si="1881"/>
        <v>133.16666666666666</v>
      </c>
      <c r="DNT44" s="48">
        <v>0</v>
      </c>
      <c r="DNU44" s="49">
        <v>0</v>
      </c>
      <c r="DNV44" s="49">
        <v>720</v>
      </c>
      <c r="DNW44" s="49">
        <v>0</v>
      </c>
      <c r="DNX44" s="49">
        <v>0</v>
      </c>
      <c r="DNY44" s="49">
        <v>0</v>
      </c>
      <c r="DNZ44" s="64">
        <f t="shared" si="1882"/>
        <v>720</v>
      </c>
      <c r="DOA44" s="68">
        <f t="shared" si="1883"/>
        <v>120</v>
      </c>
      <c r="DOB44" s="48">
        <v>721</v>
      </c>
      <c r="DOC44" s="49"/>
      <c r="DOD44" s="49">
        <v>0</v>
      </c>
      <c r="DOE44" s="49">
        <v>0</v>
      </c>
      <c r="DOF44" s="49">
        <v>0</v>
      </c>
      <c r="DOG44" s="49">
        <v>0</v>
      </c>
      <c r="DOH44" s="64">
        <f t="shared" si="1884"/>
        <v>721</v>
      </c>
      <c r="DOI44" s="68">
        <f t="shared" si="1885"/>
        <v>120.16666666666667</v>
      </c>
      <c r="DOJ44" s="48">
        <v>0</v>
      </c>
      <c r="DOK44" s="49">
        <v>0</v>
      </c>
      <c r="DOL44" s="49">
        <v>658</v>
      </c>
      <c r="DOM44" s="49"/>
      <c r="DON44" s="49">
        <v>0</v>
      </c>
      <c r="DOO44" s="49">
        <v>660</v>
      </c>
      <c r="DOP44" s="64">
        <f t="shared" si="1886"/>
        <v>1318</v>
      </c>
      <c r="DOQ44" s="68">
        <f t="shared" si="1887"/>
        <v>219.66666666666666</v>
      </c>
      <c r="DOR44" s="48">
        <v>0</v>
      </c>
      <c r="DOS44" s="49">
        <v>0</v>
      </c>
      <c r="DOT44" s="49">
        <v>593</v>
      </c>
      <c r="DOU44" s="49">
        <v>0</v>
      </c>
      <c r="DOV44" s="49"/>
      <c r="DOW44" s="49">
        <v>620</v>
      </c>
      <c r="DOX44" s="64">
        <f t="shared" si="1888"/>
        <v>1213</v>
      </c>
      <c r="DOY44" s="68">
        <f t="shared" si="1889"/>
        <v>202.16666666666666</v>
      </c>
      <c r="DOZ44" s="48"/>
      <c r="DPA44" s="49">
        <v>0</v>
      </c>
      <c r="DPB44" s="49"/>
      <c r="DPC44" s="49">
        <v>0</v>
      </c>
      <c r="DPD44" s="49"/>
      <c r="DPE44" s="49">
        <v>499</v>
      </c>
      <c r="DPF44" s="64">
        <f t="shared" si="1890"/>
        <v>499</v>
      </c>
      <c r="DPG44" s="68">
        <f t="shared" si="1891"/>
        <v>83.166666666666671</v>
      </c>
      <c r="DPH44" s="48">
        <v>0</v>
      </c>
      <c r="DPI44" s="49">
        <v>524</v>
      </c>
      <c r="DPJ44" s="49">
        <v>0</v>
      </c>
      <c r="DPK44" s="49">
        <v>0</v>
      </c>
      <c r="DPL44" s="49">
        <v>690</v>
      </c>
      <c r="DPM44" s="49"/>
      <c r="DPN44" s="64">
        <f t="shared" si="1892"/>
        <v>1214</v>
      </c>
      <c r="DPO44" s="68">
        <f t="shared" si="1893"/>
        <v>202.33333333333334</v>
      </c>
      <c r="DPP44" s="48">
        <v>0</v>
      </c>
      <c r="DPQ44" s="49">
        <v>0</v>
      </c>
      <c r="DPR44" s="49">
        <v>443</v>
      </c>
      <c r="DPS44" s="49"/>
      <c r="DPT44" s="49"/>
      <c r="DPU44" s="49">
        <v>0</v>
      </c>
      <c r="DPV44" s="491">
        <f t="shared" si="1894"/>
        <v>443</v>
      </c>
      <c r="DPW44" s="492">
        <f t="shared" si="1895"/>
        <v>73.833333333333329</v>
      </c>
      <c r="DPX44" s="48">
        <v>0</v>
      </c>
      <c r="DPY44" s="49">
        <v>640</v>
      </c>
      <c r="DPZ44" s="49">
        <v>0</v>
      </c>
      <c r="DQA44" s="49">
        <v>293</v>
      </c>
      <c r="DQB44" s="49">
        <v>329</v>
      </c>
      <c r="DQC44" s="49">
        <v>0</v>
      </c>
      <c r="DQD44" s="491">
        <f t="shared" si="1896"/>
        <v>1262</v>
      </c>
      <c r="DQE44" s="492">
        <f t="shared" si="1897"/>
        <v>210.33333333333334</v>
      </c>
      <c r="DQF44" s="48">
        <v>1110</v>
      </c>
      <c r="DQG44" s="49">
        <v>0</v>
      </c>
      <c r="DQH44" s="49">
        <v>0</v>
      </c>
      <c r="DQI44" s="49"/>
      <c r="DQJ44" s="49">
        <v>0</v>
      </c>
      <c r="DQK44" s="49">
        <v>0</v>
      </c>
      <c r="DQL44" s="489">
        <f t="shared" si="1898"/>
        <v>1110</v>
      </c>
      <c r="DQM44" s="492">
        <f t="shared" si="1899"/>
        <v>185</v>
      </c>
      <c r="DQN44" s="48">
        <v>438</v>
      </c>
      <c r="DQO44" s="49">
        <v>0</v>
      </c>
      <c r="DQP44" s="49">
        <v>431</v>
      </c>
      <c r="DQQ44" s="49">
        <v>0</v>
      </c>
      <c r="DQR44" s="49">
        <v>0</v>
      </c>
      <c r="DQS44" s="49">
        <v>0</v>
      </c>
      <c r="DQT44" s="64">
        <f t="shared" si="1900"/>
        <v>869</v>
      </c>
      <c r="DQU44" s="68">
        <f t="shared" si="1901"/>
        <v>144.83333333333334</v>
      </c>
      <c r="DQV44" s="48">
        <v>0</v>
      </c>
      <c r="DQW44" s="49">
        <v>0</v>
      </c>
      <c r="DQX44" s="49"/>
      <c r="DQY44" s="49">
        <v>0</v>
      </c>
      <c r="DQZ44" s="49">
        <v>551</v>
      </c>
      <c r="DRA44" s="49">
        <v>0</v>
      </c>
      <c r="DRB44" s="491">
        <f t="shared" si="1902"/>
        <v>551</v>
      </c>
      <c r="DRC44" s="492">
        <f t="shared" si="1903"/>
        <v>91.833333333333329</v>
      </c>
      <c r="DRD44" s="48">
        <v>0</v>
      </c>
      <c r="DRE44" s="49">
        <v>0</v>
      </c>
      <c r="DRF44" s="49">
        <v>528</v>
      </c>
      <c r="DRG44" s="49">
        <v>0</v>
      </c>
      <c r="DRH44" s="49">
        <v>0</v>
      </c>
      <c r="DRI44" s="49"/>
      <c r="DRJ44" s="491">
        <f t="shared" si="1904"/>
        <v>528</v>
      </c>
      <c r="DRK44" s="492">
        <f t="shared" si="1905"/>
        <v>88</v>
      </c>
      <c r="DRL44" s="48">
        <v>0</v>
      </c>
      <c r="DRM44" s="49">
        <v>660</v>
      </c>
      <c r="DRN44" s="49">
        <v>101</v>
      </c>
      <c r="DRO44" s="49">
        <v>332</v>
      </c>
      <c r="DRP44" s="49">
        <v>0</v>
      </c>
      <c r="DRQ44" s="49"/>
      <c r="DRR44" s="64">
        <f t="shared" si="1601"/>
        <v>1093</v>
      </c>
      <c r="DRS44" s="68">
        <f t="shared" si="1602"/>
        <v>182.16666666666666</v>
      </c>
      <c r="DRT44" s="48">
        <v>498</v>
      </c>
      <c r="DRU44" s="49">
        <v>0</v>
      </c>
      <c r="DRV44" s="49">
        <v>0</v>
      </c>
      <c r="DRW44" s="49">
        <v>0</v>
      </c>
      <c r="DRX44" s="49">
        <v>1000</v>
      </c>
      <c r="DRY44" s="49"/>
      <c r="DRZ44" s="491">
        <f t="shared" si="1603"/>
        <v>1498</v>
      </c>
      <c r="DSA44" s="68">
        <f t="shared" si="1604"/>
        <v>249.66666666666666</v>
      </c>
      <c r="DSB44" s="82"/>
      <c r="DSC44" s="83">
        <v>0</v>
      </c>
      <c r="DSD44" s="83">
        <v>0</v>
      </c>
      <c r="DSE44" s="83"/>
      <c r="DSF44" s="83">
        <v>0</v>
      </c>
      <c r="DSG44" s="83">
        <v>0</v>
      </c>
      <c r="DSH44" s="64">
        <f t="shared" si="1605"/>
        <v>0</v>
      </c>
      <c r="DSI44" s="68">
        <f t="shared" si="1606"/>
        <v>0</v>
      </c>
      <c r="DSJ44" s="48">
        <v>323</v>
      </c>
      <c r="DSK44" s="49">
        <v>0</v>
      </c>
      <c r="DSL44" s="49">
        <v>0</v>
      </c>
      <c r="DSM44" s="49">
        <v>442</v>
      </c>
      <c r="DSN44" s="49">
        <v>0</v>
      </c>
      <c r="DSO44" s="49">
        <v>690</v>
      </c>
      <c r="DSP44" s="64">
        <f t="shared" si="1607"/>
        <v>1455</v>
      </c>
      <c r="DSQ44" s="68">
        <f t="shared" si="1608"/>
        <v>242.5</v>
      </c>
      <c r="DSR44" s="48"/>
      <c r="DSS44" s="49">
        <v>0</v>
      </c>
      <c r="DST44" s="49">
        <v>0</v>
      </c>
      <c r="DSU44" s="49">
        <v>405</v>
      </c>
      <c r="DSV44" s="49">
        <v>0</v>
      </c>
      <c r="DSW44" s="49"/>
      <c r="DSX44" s="64">
        <f t="shared" si="1609"/>
        <v>405</v>
      </c>
      <c r="DSY44" s="68">
        <f t="shared" si="1610"/>
        <v>67.5</v>
      </c>
      <c r="DSZ44" s="48">
        <v>0</v>
      </c>
      <c r="DTA44" s="49">
        <v>123</v>
      </c>
      <c r="DTB44" s="49">
        <v>0</v>
      </c>
      <c r="DTC44" s="49">
        <v>639</v>
      </c>
      <c r="DTD44" s="49"/>
      <c r="DTE44" s="49">
        <v>397</v>
      </c>
      <c r="DTF44" s="64">
        <f t="shared" si="1611"/>
        <v>1159</v>
      </c>
      <c r="DTG44" s="68">
        <f t="shared" si="1612"/>
        <v>193.16666666666666</v>
      </c>
      <c r="DTH44" s="48">
        <v>795</v>
      </c>
      <c r="DTI44" s="49">
        <v>0</v>
      </c>
      <c r="DTJ44" s="49">
        <v>0</v>
      </c>
      <c r="DTK44" s="49">
        <v>0</v>
      </c>
      <c r="DTL44" s="49">
        <v>0</v>
      </c>
      <c r="DTM44" s="49">
        <v>0</v>
      </c>
      <c r="DTN44" s="64">
        <f t="shared" si="1613"/>
        <v>795</v>
      </c>
      <c r="DTO44" s="68">
        <f t="shared" si="1614"/>
        <v>132.5</v>
      </c>
      <c r="DTP44" s="48">
        <v>660</v>
      </c>
      <c r="DTQ44" s="49"/>
      <c r="DTR44" s="49"/>
      <c r="DTS44" s="49">
        <v>0</v>
      </c>
      <c r="DTT44" s="49">
        <v>221</v>
      </c>
      <c r="DTU44" s="49">
        <v>0</v>
      </c>
      <c r="DTV44" s="64">
        <f t="shared" si="1615"/>
        <v>881</v>
      </c>
      <c r="DTW44" s="68">
        <f t="shared" si="1616"/>
        <v>146.83333333333334</v>
      </c>
      <c r="DTX44" s="48">
        <v>0</v>
      </c>
      <c r="DTY44" s="49">
        <v>0</v>
      </c>
      <c r="DTZ44" s="49">
        <v>0</v>
      </c>
      <c r="DUA44" s="49">
        <v>0</v>
      </c>
      <c r="DUB44" s="49">
        <v>0</v>
      </c>
      <c r="DUC44" s="49">
        <v>0</v>
      </c>
      <c r="DUD44" s="64">
        <f t="shared" si="1617"/>
        <v>0</v>
      </c>
      <c r="DUE44" s="68">
        <f t="shared" si="1618"/>
        <v>0</v>
      </c>
      <c r="DUF44" s="48">
        <v>869</v>
      </c>
      <c r="DUG44" s="49">
        <v>0</v>
      </c>
      <c r="DUH44" s="49"/>
      <c r="DUI44" s="49">
        <v>0</v>
      </c>
      <c r="DUJ44" s="49">
        <v>0</v>
      </c>
      <c r="DUK44" s="49">
        <v>0</v>
      </c>
      <c r="DUL44" s="64">
        <f t="shared" si="1619"/>
        <v>869</v>
      </c>
      <c r="DUM44" s="68">
        <f t="shared" si="1620"/>
        <v>144.83333333333334</v>
      </c>
      <c r="DUN44" s="48"/>
      <c r="DUO44" s="49">
        <v>0</v>
      </c>
      <c r="DUP44" s="49">
        <v>0</v>
      </c>
      <c r="DUQ44" s="49">
        <v>370</v>
      </c>
      <c r="DUR44" s="49"/>
      <c r="DUS44" s="49">
        <v>0</v>
      </c>
      <c r="DUT44" s="64">
        <f t="shared" si="1621"/>
        <v>370</v>
      </c>
      <c r="DUU44" s="68">
        <f t="shared" si="1622"/>
        <v>61.666666666666664</v>
      </c>
      <c r="DUV44" s="48"/>
      <c r="DUW44" s="49">
        <v>0</v>
      </c>
      <c r="DUX44" s="49">
        <v>800</v>
      </c>
      <c r="DUY44" s="49">
        <v>0</v>
      </c>
      <c r="DUZ44" s="49">
        <v>0</v>
      </c>
      <c r="DVA44" s="49">
        <v>0</v>
      </c>
      <c r="DVB44" s="64">
        <f t="shared" si="1623"/>
        <v>800</v>
      </c>
      <c r="DVC44" s="68">
        <f t="shared" si="1624"/>
        <v>133.33333333333334</v>
      </c>
      <c r="DVD44" s="48"/>
      <c r="DVE44" s="49">
        <v>0</v>
      </c>
      <c r="DVF44" s="49">
        <v>0</v>
      </c>
      <c r="DVG44" s="49">
        <v>604</v>
      </c>
      <c r="DVH44" s="49">
        <v>550</v>
      </c>
      <c r="DVI44" s="49">
        <v>50</v>
      </c>
      <c r="DVJ44" s="64">
        <f t="shared" si="1625"/>
        <v>1204</v>
      </c>
      <c r="DVK44" s="68">
        <f t="shared" si="1626"/>
        <v>200.66666666666666</v>
      </c>
      <c r="DVL44" s="48">
        <v>0</v>
      </c>
      <c r="DVM44" s="49">
        <v>0</v>
      </c>
      <c r="DVN44" s="49">
        <v>441</v>
      </c>
      <c r="DVO44" s="49">
        <v>0</v>
      </c>
      <c r="DVP44" s="49">
        <v>0</v>
      </c>
      <c r="DVQ44" s="49">
        <v>0</v>
      </c>
      <c r="DVR44" s="64">
        <f t="shared" si="1627"/>
        <v>441</v>
      </c>
      <c r="DVS44" s="68">
        <f t="shared" si="1628"/>
        <v>73.5</v>
      </c>
      <c r="DVT44" s="48"/>
      <c r="DVU44" s="49">
        <v>0</v>
      </c>
      <c r="DVV44" s="49">
        <v>0</v>
      </c>
      <c r="DVW44" s="49">
        <v>0</v>
      </c>
      <c r="DVX44" s="49">
        <v>584</v>
      </c>
      <c r="DVY44" s="49">
        <v>0</v>
      </c>
      <c r="DVZ44" s="64">
        <f t="shared" si="1629"/>
        <v>584</v>
      </c>
      <c r="DWA44" s="68">
        <f t="shared" si="1630"/>
        <v>97.333333333333329</v>
      </c>
      <c r="DWB44" s="48">
        <v>0</v>
      </c>
      <c r="DWC44" s="49">
        <v>110</v>
      </c>
      <c r="DWD44" s="49">
        <v>0</v>
      </c>
      <c r="DWE44" s="49">
        <v>0</v>
      </c>
      <c r="DWF44" s="49">
        <v>793</v>
      </c>
      <c r="DWG44" s="49"/>
      <c r="DWH44" s="64">
        <f t="shared" si="1631"/>
        <v>903</v>
      </c>
      <c r="DWI44" s="68">
        <f t="shared" si="1632"/>
        <v>150.5</v>
      </c>
      <c r="DWJ44" s="48">
        <v>440</v>
      </c>
      <c r="DWK44" s="49">
        <v>0</v>
      </c>
      <c r="DWL44" s="49">
        <v>0</v>
      </c>
      <c r="DWM44" s="49">
        <v>0</v>
      </c>
      <c r="DWN44" s="49">
        <v>221</v>
      </c>
      <c r="DWO44" s="49">
        <v>0</v>
      </c>
      <c r="DWP44" s="64">
        <f t="shared" si="1633"/>
        <v>661</v>
      </c>
      <c r="DWQ44" s="68">
        <f t="shared" si="1634"/>
        <v>110.16666666666667</v>
      </c>
      <c r="DWR44" s="48">
        <v>0</v>
      </c>
      <c r="DWS44" s="49">
        <v>587</v>
      </c>
      <c r="DWT44" s="49">
        <v>0</v>
      </c>
      <c r="DWU44" s="49">
        <v>0</v>
      </c>
      <c r="DWV44" s="49">
        <v>0</v>
      </c>
      <c r="DWW44" s="49">
        <v>0</v>
      </c>
      <c r="DWX44" s="64">
        <f t="shared" si="1635"/>
        <v>587</v>
      </c>
      <c r="DWY44" s="68">
        <f t="shared" si="1636"/>
        <v>97.833333333333329</v>
      </c>
      <c r="DWZ44" s="48">
        <v>0</v>
      </c>
      <c r="DXA44" s="49">
        <v>0</v>
      </c>
      <c r="DXB44" s="49">
        <v>0</v>
      </c>
      <c r="DXC44" s="49">
        <v>0</v>
      </c>
      <c r="DXD44" s="49"/>
      <c r="DXE44" s="49"/>
      <c r="DXF44" s="64">
        <f t="shared" si="1637"/>
        <v>0</v>
      </c>
      <c r="DXG44" s="68">
        <f t="shared" si="1638"/>
        <v>0</v>
      </c>
      <c r="DXH44" s="48">
        <v>0</v>
      </c>
      <c r="DXI44" s="49">
        <v>0</v>
      </c>
      <c r="DXJ44" s="49">
        <v>700</v>
      </c>
      <c r="DXK44" s="49">
        <v>0</v>
      </c>
      <c r="DXL44" s="49">
        <v>0</v>
      </c>
      <c r="DXM44" s="49">
        <v>0</v>
      </c>
      <c r="DXN44" s="64">
        <f t="shared" si="1639"/>
        <v>700</v>
      </c>
      <c r="DXO44" s="68">
        <f t="shared" si="1640"/>
        <v>116.66666666666667</v>
      </c>
      <c r="DXP44" s="48">
        <v>0</v>
      </c>
      <c r="DXQ44" s="49">
        <v>0</v>
      </c>
      <c r="DXR44" s="49">
        <v>0</v>
      </c>
      <c r="DXS44" s="49">
        <v>0</v>
      </c>
      <c r="DXT44" s="49">
        <v>611</v>
      </c>
      <c r="DXU44" s="49">
        <v>0</v>
      </c>
      <c r="DXV44" s="64">
        <f t="shared" si="1330"/>
        <v>611</v>
      </c>
      <c r="DXW44" s="68">
        <f t="shared" si="1331"/>
        <v>101.83333333333333</v>
      </c>
      <c r="DXX44" s="48">
        <v>0</v>
      </c>
      <c r="DXY44" s="49">
        <v>220</v>
      </c>
      <c r="DXZ44" s="49">
        <v>0</v>
      </c>
      <c r="DYA44" s="49">
        <v>662</v>
      </c>
      <c r="DYB44" s="49">
        <v>0</v>
      </c>
      <c r="DYC44" s="49">
        <v>0</v>
      </c>
      <c r="DYD44" s="64">
        <f t="shared" si="1332"/>
        <v>882</v>
      </c>
      <c r="DYE44" s="68">
        <f t="shared" si="1333"/>
        <v>147</v>
      </c>
      <c r="DYF44" s="48">
        <v>0</v>
      </c>
      <c r="DYG44" s="49">
        <v>0</v>
      </c>
      <c r="DYH44" s="49">
        <v>0</v>
      </c>
      <c r="DYI44" s="49">
        <v>0</v>
      </c>
      <c r="DYJ44" s="49">
        <v>500</v>
      </c>
      <c r="DYK44" s="49"/>
      <c r="DYL44" s="64">
        <f t="shared" si="1334"/>
        <v>500</v>
      </c>
      <c r="DYM44" s="68">
        <f t="shared" si="1335"/>
        <v>83.333333333333329</v>
      </c>
      <c r="DYN44" s="48">
        <v>0</v>
      </c>
      <c r="DYO44" s="49">
        <v>0</v>
      </c>
      <c r="DYP44" s="49">
        <v>540</v>
      </c>
      <c r="DYQ44" s="49">
        <v>0</v>
      </c>
      <c r="DYR44" s="49"/>
      <c r="DYS44" s="49"/>
      <c r="DYT44" s="64">
        <f t="shared" si="1336"/>
        <v>540</v>
      </c>
      <c r="DYU44" s="68">
        <f t="shared" si="1337"/>
        <v>90</v>
      </c>
      <c r="DYV44" s="48">
        <v>400</v>
      </c>
      <c r="DYW44" s="49">
        <v>0</v>
      </c>
      <c r="DYX44" s="49">
        <v>200</v>
      </c>
      <c r="DYY44" s="49">
        <v>0</v>
      </c>
      <c r="DYZ44" s="49">
        <v>0</v>
      </c>
      <c r="DZA44" s="49">
        <v>201</v>
      </c>
      <c r="DZB44" s="64">
        <f t="shared" si="1338"/>
        <v>801</v>
      </c>
      <c r="DZC44" s="68">
        <f t="shared" si="1339"/>
        <v>133.5</v>
      </c>
      <c r="DZD44" s="48">
        <v>98</v>
      </c>
      <c r="DZE44" s="49">
        <v>298</v>
      </c>
      <c r="DZF44" s="49">
        <v>0</v>
      </c>
      <c r="DZG44" s="49">
        <v>0</v>
      </c>
      <c r="DZH44" s="49">
        <v>620</v>
      </c>
      <c r="DZI44" s="49">
        <v>0</v>
      </c>
      <c r="DZJ44" s="64">
        <f t="shared" si="1340"/>
        <v>1016</v>
      </c>
      <c r="DZK44" s="68">
        <f t="shared" si="1341"/>
        <v>169.33333333333334</v>
      </c>
      <c r="DZL44" s="48">
        <v>100</v>
      </c>
      <c r="DZM44" s="49">
        <v>0</v>
      </c>
      <c r="DZN44" s="49"/>
      <c r="DZO44" s="49">
        <v>0</v>
      </c>
      <c r="DZP44" s="49">
        <v>880</v>
      </c>
      <c r="DZQ44" s="49">
        <v>0</v>
      </c>
      <c r="DZR44" s="64">
        <f t="shared" si="1342"/>
        <v>980</v>
      </c>
      <c r="DZS44" s="68">
        <f t="shared" si="1343"/>
        <v>163.33333333333334</v>
      </c>
      <c r="DZT44" s="48">
        <v>300</v>
      </c>
      <c r="DZU44" s="49">
        <v>0</v>
      </c>
      <c r="DZV44" s="49"/>
      <c r="DZW44" s="49">
        <v>0</v>
      </c>
      <c r="DZX44" s="49">
        <v>0</v>
      </c>
      <c r="DZY44" s="49">
        <v>0</v>
      </c>
      <c r="DZZ44" s="64">
        <f t="shared" si="1344"/>
        <v>300</v>
      </c>
      <c r="EAA44" s="68">
        <f t="shared" si="1345"/>
        <v>50</v>
      </c>
      <c r="EAB44" s="48"/>
      <c r="EAC44" s="49">
        <v>200</v>
      </c>
      <c r="EAD44" s="49">
        <v>0</v>
      </c>
      <c r="EAE44" s="49"/>
      <c r="EAF44" s="49">
        <v>0</v>
      </c>
      <c r="EAG44" s="49">
        <v>0</v>
      </c>
      <c r="EAH44" s="64">
        <f t="shared" si="1346"/>
        <v>200</v>
      </c>
      <c r="EAI44" s="68">
        <f t="shared" si="1347"/>
        <v>33.333333333333336</v>
      </c>
      <c r="EAJ44" s="48">
        <v>0</v>
      </c>
      <c r="EAK44" s="49"/>
      <c r="EAL44" s="49">
        <v>0</v>
      </c>
      <c r="EAM44" s="49">
        <v>0</v>
      </c>
      <c r="EAN44" s="49">
        <v>700</v>
      </c>
      <c r="EAO44" s="49">
        <v>0</v>
      </c>
      <c r="EAP44" s="64">
        <f t="shared" si="1348"/>
        <v>700</v>
      </c>
      <c r="EAQ44" s="68">
        <f t="shared" si="1349"/>
        <v>116.66666666666667</v>
      </c>
      <c r="EAR44" s="48">
        <v>120</v>
      </c>
      <c r="EAS44" s="49">
        <v>0</v>
      </c>
      <c r="EAT44" s="49">
        <v>800</v>
      </c>
      <c r="EAU44" s="49">
        <v>0</v>
      </c>
      <c r="EAV44" s="49">
        <v>0</v>
      </c>
      <c r="EAW44" s="49"/>
      <c r="EAX44" s="64">
        <f t="shared" si="1350"/>
        <v>920</v>
      </c>
      <c r="EAY44" s="68">
        <f t="shared" si="1351"/>
        <v>153.33333333333334</v>
      </c>
      <c r="EAZ44" s="48">
        <v>0</v>
      </c>
      <c r="EBA44" s="49"/>
      <c r="EBB44" s="49">
        <v>0</v>
      </c>
      <c r="EBC44" s="49">
        <v>0</v>
      </c>
      <c r="EBD44" s="49">
        <v>880</v>
      </c>
      <c r="EBE44" s="49">
        <v>0</v>
      </c>
      <c r="EBF44" s="64">
        <f t="shared" si="1352"/>
        <v>880</v>
      </c>
      <c r="EBG44" s="68">
        <f t="shared" si="1353"/>
        <v>146.66666666666666</v>
      </c>
      <c r="EBH44" s="48">
        <v>0</v>
      </c>
      <c r="EBI44" s="49">
        <v>0</v>
      </c>
      <c r="EBJ44" s="49">
        <v>611</v>
      </c>
      <c r="EBK44" s="49">
        <v>0</v>
      </c>
      <c r="EBL44" s="49">
        <v>0</v>
      </c>
      <c r="EBM44" s="49">
        <v>0</v>
      </c>
      <c r="EBN44" s="64">
        <f t="shared" si="1354"/>
        <v>611</v>
      </c>
      <c r="EBO44" s="68">
        <f t="shared" si="1355"/>
        <v>101.83333333333333</v>
      </c>
      <c r="EBP44" s="48">
        <v>0</v>
      </c>
      <c r="EBQ44" s="49">
        <v>0</v>
      </c>
      <c r="EBR44" s="49"/>
      <c r="EBS44" s="49">
        <v>296</v>
      </c>
      <c r="EBT44" s="49"/>
      <c r="EBU44" s="49"/>
      <c r="EBV44" s="64">
        <f t="shared" si="1356"/>
        <v>296</v>
      </c>
      <c r="EBW44" s="68">
        <f t="shared" si="1357"/>
        <v>49.333333333333336</v>
      </c>
      <c r="EBX44" s="48">
        <v>0</v>
      </c>
      <c r="EBY44" s="49">
        <v>660</v>
      </c>
      <c r="EBZ44" s="49">
        <v>0</v>
      </c>
      <c r="ECA44" s="49"/>
      <c r="ECB44" s="49">
        <v>220</v>
      </c>
      <c r="ECC44" s="49">
        <v>0</v>
      </c>
      <c r="ECD44" s="64">
        <f t="shared" si="1358"/>
        <v>880</v>
      </c>
      <c r="ECE44" s="68">
        <f t="shared" si="1359"/>
        <v>146.66666666666666</v>
      </c>
      <c r="ECF44" s="48">
        <v>0</v>
      </c>
      <c r="ECG44" s="49">
        <v>620</v>
      </c>
      <c r="ECH44" s="49">
        <v>0</v>
      </c>
      <c r="ECI44" s="49">
        <v>0</v>
      </c>
      <c r="ECJ44" s="49">
        <v>0</v>
      </c>
      <c r="ECK44" s="49"/>
      <c r="ECL44" s="64">
        <f t="shared" si="1360"/>
        <v>620</v>
      </c>
      <c r="ECM44" s="68">
        <f t="shared" si="1361"/>
        <v>103.33333333333333</v>
      </c>
      <c r="ECN44" s="48">
        <v>770</v>
      </c>
      <c r="ECO44" s="49">
        <v>0</v>
      </c>
      <c r="ECP44" s="49">
        <v>59</v>
      </c>
      <c r="ECQ44" s="49"/>
      <c r="ECR44" s="49">
        <v>0</v>
      </c>
      <c r="ECS44" s="49">
        <v>294</v>
      </c>
      <c r="ECT44" s="64">
        <f t="shared" si="1362"/>
        <v>1123</v>
      </c>
      <c r="ECU44" s="68">
        <f t="shared" si="1363"/>
        <v>187.16666666666666</v>
      </c>
      <c r="ECV44" s="48">
        <v>0</v>
      </c>
      <c r="ECW44" s="49">
        <v>0</v>
      </c>
      <c r="ECX44" s="49">
        <v>725</v>
      </c>
      <c r="ECY44" s="49">
        <v>0</v>
      </c>
      <c r="ECZ44" s="49"/>
      <c r="EDA44" s="49"/>
      <c r="EDB44" s="64">
        <f t="shared" si="1364"/>
        <v>725</v>
      </c>
      <c r="EDC44" s="68">
        <f t="shared" si="1365"/>
        <v>120.83333333333333</v>
      </c>
      <c r="EDD44" s="48"/>
      <c r="EDE44" s="49">
        <v>0</v>
      </c>
      <c r="EDF44" s="49">
        <v>441</v>
      </c>
      <c r="EDG44" s="49">
        <v>0</v>
      </c>
      <c r="EDH44" s="49"/>
      <c r="EDI44" s="49"/>
      <c r="EDJ44" s="64">
        <f t="shared" si="1366"/>
        <v>441</v>
      </c>
      <c r="EDK44" s="68">
        <f t="shared" si="1367"/>
        <v>73.5</v>
      </c>
      <c r="EDL44" s="48">
        <v>0</v>
      </c>
      <c r="EDM44" s="49">
        <v>0</v>
      </c>
      <c r="EDN44" s="49"/>
      <c r="EDO44" s="49">
        <v>600</v>
      </c>
      <c r="EDP44" s="49">
        <v>0</v>
      </c>
      <c r="EDQ44" s="49">
        <v>0</v>
      </c>
      <c r="EDR44" s="64">
        <f t="shared" si="1368"/>
        <v>600</v>
      </c>
      <c r="EDS44" s="68">
        <f t="shared" si="1369"/>
        <v>100</v>
      </c>
      <c r="EDT44" s="48">
        <v>0</v>
      </c>
      <c r="EDU44" s="49">
        <v>575</v>
      </c>
      <c r="EDV44" s="49"/>
      <c r="EDW44" s="49">
        <v>0</v>
      </c>
      <c r="EDX44" s="49">
        <v>563</v>
      </c>
      <c r="EDY44" s="49"/>
      <c r="EDZ44" s="64">
        <f t="shared" si="1370"/>
        <v>1138</v>
      </c>
      <c r="EEA44" s="68">
        <f t="shared" si="1371"/>
        <v>189.66666666666666</v>
      </c>
      <c r="EEB44" s="48">
        <v>0</v>
      </c>
      <c r="EEC44" s="49">
        <v>0</v>
      </c>
      <c r="EED44" s="49">
        <v>116</v>
      </c>
      <c r="EEE44" s="49">
        <v>0</v>
      </c>
      <c r="EEF44" s="49">
        <v>0</v>
      </c>
      <c r="EEG44" s="49"/>
      <c r="EEH44" s="64">
        <f t="shared" si="1372"/>
        <v>116</v>
      </c>
      <c r="EEI44" s="68">
        <f t="shared" si="1373"/>
        <v>19.333333333333332</v>
      </c>
      <c r="EEJ44" s="48">
        <v>0</v>
      </c>
      <c r="EEK44" s="49">
        <v>0</v>
      </c>
      <c r="EEL44" s="49">
        <v>554</v>
      </c>
      <c r="EEM44" s="49">
        <v>0</v>
      </c>
      <c r="EEN44" s="49">
        <v>0</v>
      </c>
      <c r="EEO44" s="49">
        <v>0</v>
      </c>
      <c r="EEP44" s="64">
        <f t="shared" si="1374"/>
        <v>554</v>
      </c>
      <c r="EEQ44" s="68">
        <f t="shared" si="1375"/>
        <v>92.333333333333329</v>
      </c>
      <c r="EER44" s="48">
        <v>0</v>
      </c>
      <c r="EES44" s="49">
        <v>0</v>
      </c>
      <c r="EET44" s="49">
        <v>569</v>
      </c>
      <c r="EEU44" s="49">
        <v>0</v>
      </c>
      <c r="EEV44" s="49">
        <v>0</v>
      </c>
      <c r="EEW44" s="49"/>
      <c r="EEX44" s="64">
        <f t="shared" si="1376"/>
        <v>569</v>
      </c>
      <c r="EEY44" s="68">
        <f t="shared" si="1377"/>
        <v>94.833333333333329</v>
      </c>
      <c r="EEZ44" s="48">
        <v>0</v>
      </c>
      <c r="EFA44" s="49">
        <v>277</v>
      </c>
      <c r="EFB44" s="49">
        <v>359</v>
      </c>
      <c r="EFC44" s="49">
        <v>442</v>
      </c>
      <c r="EFD44" s="49">
        <v>0</v>
      </c>
      <c r="EFE44" s="49">
        <v>0</v>
      </c>
      <c r="EFF44" s="64">
        <f t="shared" si="1378"/>
        <v>1078</v>
      </c>
      <c r="EFG44" s="68">
        <f t="shared" si="1379"/>
        <v>179.66666666666666</v>
      </c>
      <c r="EFH44" s="48">
        <v>0</v>
      </c>
      <c r="EFI44" s="49">
        <v>0</v>
      </c>
      <c r="EFJ44" s="49">
        <v>0</v>
      </c>
      <c r="EFK44" s="49">
        <v>495</v>
      </c>
      <c r="EFL44" s="49">
        <v>0</v>
      </c>
      <c r="EFM44" s="49">
        <v>688</v>
      </c>
      <c r="EFN44" s="64">
        <f t="shared" si="1380"/>
        <v>1183</v>
      </c>
      <c r="EFO44" s="68">
        <f t="shared" si="1381"/>
        <v>197.16666666666666</v>
      </c>
      <c r="EFP44" s="48">
        <v>0</v>
      </c>
      <c r="EFQ44" s="49"/>
      <c r="EFR44" s="49"/>
      <c r="EFS44" s="49">
        <v>0</v>
      </c>
      <c r="EFT44" s="49">
        <v>0</v>
      </c>
      <c r="EFU44" s="49">
        <v>0</v>
      </c>
      <c r="EFV44" s="64">
        <f t="shared" si="1382"/>
        <v>0</v>
      </c>
      <c r="EFW44" s="68">
        <f t="shared" si="1383"/>
        <v>0</v>
      </c>
      <c r="EFX44" s="48">
        <v>392</v>
      </c>
      <c r="EFY44" s="49">
        <v>129</v>
      </c>
      <c r="EFZ44" s="49"/>
      <c r="EGA44" s="49">
        <v>0</v>
      </c>
      <c r="EGB44" s="49">
        <v>485</v>
      </c>
      <c r="EGC44" s="49">
        <v>235</v>
      </c>
      <c r="EGD44" s="64">
        <f t="shared" si="1384"/>
        <v>1241</v>
      </c>
      <c r="EGE44" s="68">
        <f t="shared" si="1385"/>
        <v>206.83333333333334</v>
      </c>
      <c r="EGF44" s="48">
        <v>0</v>
      </c>
      <c r="EGG44" s="49">
        <v>0</v>
      </c>
      <c r="EGH44" s="49"/>
      <c r="EGI44" s="49">
        <v>0</v>
      </c>
      <c r="EGJ44" s="49">
        <v>0</v>
      </c>
      <c r="EGK44" s="49">
        <v>399</v>
      </c>
      <c r="EGL44" s="64">
        <f t="shared" si="1386"/>
        <v>399</v>
      </c>
      <c r="EGM44" s="68">
        <f t="shared" si="1387"/>
        <v>66.5</v>
      </c>
      <c r="EGN44" s="48">
        <v>0</v>
      </c>
      <c r="EGO44" s="49">
        <v>0</v>
      </c>
      <c r="EGP44" s="49"/>
      <c r="EGQ44" s="49">
        <v>0</v>
      </c>
      <c r="EGR44" s="49">
        <v>220</v>
      </c>
      <c r="EGS44" s="49">
        <v>200</v>
      </c>
      <c r="EGT44" s="64">
        <f t="shared" si="1388"/>
        <v>420</v>
      </c>
      <c r="EGU44" s="68">
        <f t="shared" si="1389"/>
        <v>70</v>
      </c>
      <c r="EGV44" s="48">
        <v>0</v>
      </c>
      <c r="EGW44" s="49">
        <v>0</v>
      </c>
      <c r="EGX44" s="49">
        <v>463</v>
      </c>
      <c r="EGY44" s="49">
        <v>48</v>
      </c>
      <c r="EGZ44" s="49">
        <v>0</v>
      </c>
      <c r="EHA44" s="49">
        <v>0</v>
      </c>
      <c r="EHB44" s="64">
        <f t="shared" si="1390"/>
        <v>511</v>
      </c>
      <c r="EHC44" s="68">
        <f t="shared" si="1391"/>
        <v>85.166666666666671</v>
      </c>
      <c r="EHD44" s="48">
        <v>0</v>
      </c>
      <c r="EHE44" s="49">
        <v>0</v>
      </c>
      <c r="EHF44" s="49"/>
      <c r="EHG44" s="49">
        <v>110</v>
      </c>
      <c r="EHH44" s="49">
        <v>0</v>
      </c>
      <c r="EHI44" s="49">
        <v>502</v>
      </c>
      <c r="EHJ44" s="64">
        <f t="shared" si="1392"/>
        <v>612</v>
      </c>
      <c r="EHK44" s="68">
        <f t="shared" si="1393"/>
        <v>102</v>
      </c>
      <c r="EHL44" s="48">
        <v>0</v>
      </c>
      <c r="EHM44" s="49">
        <v>0</v>
      </c>
      <c r="EHN44" s="49"/>
      <c r="EHO44" s="49">
        <v>160</v>
      </c>
      <c r="EHP44" s="49"/>
      <c r="EHQ44" s="49">
        <v>0</v>
      </c>
      <c r="EHR44" s="64">
        <f t="shared" si="1394"/>
        <v>160</v>
      </c>
      <c r="EHS44" s="68">
        <f t="shared" si="1395"/>
        <v>26.666666666666668</v>
      </c>
      <c r="EHT44" s="48">
        <v>0</v>
      </c>
      <c r="EHU44" s="49">
        <v>599</v>
      </c>
      <c r="EHV44" s="49"/>
      <c r="EHW44" s="49">
        <v>0</v>
      </c>
      <c r="EHX44" s="49">
        <v>0</v>
      </c>
      <c r="EHY44" s="49">
        <v>0</v>
      </c>
      <c r="EHZ44" s="64">
        <f t="shared" si="1396"/>
        <v>599</v>
      </c>
      <c r="EIA44" s="68">
        <f t="shared" si="1397"/>
        <v>99.833333333333329</v>
      </c>
      <c r="EIB44" s="48">
        <v>0</v>
      </c>
      <c r="EIC44" s="49">
        <v>701</v>
      </c>
      <c r="EID44" s="49">
        <v>110</v>
      </c>
      <c r="EIE44" s="49">
        <v>0</v>
      </c>
      <c r="EIF44" s="49">
        <v>0</v>
      </c>
      <c r="EIG44" s="49">
        <v>610</v>
      </c>
      <c r="EIH44" s="64">
        <f t="shared" si="1398"/>
        <v>1421</v>
      </c>
      <c r="EII44" s="68">
        <f t="shared" si="1399"/>
        <v>236.83333333333334</v>
      </c>
      <c r="EIJ44" s="48">
        <v>0</v>
      </c>
      <c r="EIK44" s="49">
        <v>0</v>
      </c>
      <c r="EIL44" s="49">
        <v>0</v>
      </c>
      <c r="EIM44" s="49">
        <v>996</v>
      </c>
      <c r="EIN44" s="49">
        <v>0</v>
      </c>
      <c r="EIO44" s="49">
        <v>0</v>
      </c>
      <c r="EIP44" s="64">
        <f t="shared" si="1400"/>
        <v>996</v>
      </c>
      <c r="EIQ44" s="68">
        <f t="shared" si="1401"/>
        <v>166</v>
      </c>
      <c r="EIR44" s="48">
        <v>0</v>
      </c>
      <c r="EIS44" s="49">
        <v>0</v>
      </c>
      <c r="EIT44" s="49">
        <v>346</v>
      </c>
      <c r="EIU44" s="49">
        <v>652</v>
      </c>
      <c r="EIV44" s="49">
        <v>0</v>
      </c>
      <c r="EIW44" s="49">
        <v>0</v>
      </c>
      <c r="EIX44" s="64">
        <f t="shared" si="1402"/>
        <v>998</v>
      </c>
      <c r="EIY44" s="68">
        <f t="shared" si="1403"/>
        <v>166.33333333333334</v>
      </c>
      <c r="EIZ44" s="48">
        <v>0</v>
      </c>
      <c r="EJA44" s="49">
        <v>0</v>
      </c>
      <c r="EJB44" s="49">
        <v>0</v>
      </c>
      <c r="EJC44" s="49">
        <v>550</v>
      </c>
      <c r="EJD44" s="49">
        <v>113</v>
      </c>
      <c r="EJE44" s="49">
        <v>0</v>
      </c>
      <c r="EJF44" s="64">
        <f t="shared" si="1404"/>
        <v>663</v>
      </c>
      <c r="EJG44" s="68">
        <f t="shared" si="1405"/>
        <v>110.5</v>
      </c>
      <c r="EJH44" s="48">
        <v>0</v>
      </c>
      <c r="EJI44" s="49">
        <v>0</v>
      </c>
      <c r="EJJ44" s="49"/>
      <c r="EJK44" s="49">
        <v>458</v>
      </c>
      <c r="EJL44" s="49"/>
      <c r="EJM44" s="49"/>
      <c r="EJN44" s="64">
        <f t="shared" si="1406"/>
        <v>458</v>
      </c>
      <c r="EJO44" s="68">
        <f t="shared" si="1407"/>
        <v>76.333333333333329</v>
      </c>
      <c r="EJP44" s="48">
        <v>275</v>
      </c>
      <c r="EJQ44" s="49">
        <v>343</v>
      </c>
      <c r="EJR44" s="49">
        <v>0</v>
      </c>
      <c r="EJS44" s="49">
        <v>0</v>
      </c>
      <c r="EJT44" s="49">
        <v>0</v>
      </c>
      <c r="EJU44" s="49">
        <v>0</v>
      </c>
      <c r="EJV44" s="64">
        <f t="shared" si="1408"/>
        <v>618</v>
      </c>
      <c r="EJW44" s="68">
        <f t="shared" si="1409"/>
        <v>103</v>
      </c>
      <c r="EJX44" s="48">
        <v>0</v>
      </c>
      <c r="EJY44" s="49">
        <v>1010</v>
      </c>
      <c r="EJZ44" s="49">
        <v>0</v>
      </c>
      <c r="EKA44" s="49"/>
      <c r="EKB44" s="49">
        <v>0</v>
      </c>
      <c r="EKC44" s="49"/>
      <c r="EKD44" s="64">
        <f t="shared" si="1410"/>
        <v>1010</v>
      </c>
      <c r="EKE44" s="68">
        <f t="shared" si="1411"/>
        <v>168.33333333333334</v>
      </c>
      <c r="EKF44" s="48">
        <v>0</v>
      </c>
      <c r="EKG44" s="49">
        <v>522</v>
      </c>
      <c r="EKH44" s="49">
        <v>201</v>
      </c>
      <c r="EKI44" s="49"/>
      <c r="EKJ44" s="49">
        <v>0</v>
      </c>
      <c r="EKK44" s="49">
        <v>0</v>
      </c>
      <c r="EKL44" s="64">
        <f t="shared" si="1412"/>
        <v>723</v>
      </c>
      <c r="EKM44" s="68">
        <f t="shared" si="1413"/>
        <v>120.5</v>
      </c>
      <c r="EKN44" s="48">
        <v>0</v>
      </c>
      <c r="EKO44" s="49">
        <v>637</v>
      </c>
      <c r="EKP44" s="49">
        <v>0</v>
      </c>
      <c r="EKQ44" s="49">
        <v>0</v>
      </c>
      <c r="EKR44" s="49">
        <v>0</v>
      </c>
      <c r="EKS44" s="49">
        <v>566</v>
      </c>
      <c r="EKT44" s="64">
        <f t="shared" si="1414"/>
        <v>1203</v>
      </c>
      <c r="EKU44" s="184">
        <f t="shared" si="1415"/>
        <v>200.5</v>
      </c>
      <c r="EKV44" s="665"/>
      <c r="EKW44" s="195">
        <v>0</v>
      </c>
      <c r="EKX44" s="49">
        <v>221</v>
      </c>
      <c r="EKY44" s="49">
        <v>0</v>
      </c>
      <c r="EKZ44" s="49">
        <v>0</v>
      </c>
      <c r="ELA44" s="49">
        <v>0</v>
      </c>
      <c r="ELB44" s="49">
        <v>619</v>
      </c>
      <c r="ELC44" s="64">
        <f t="shared" si="1416"/>
        <v>840</v>
      </c>
      <c r="ELD44" s="211">
        <f t="shared" si="1417"/>
        <v>140</v>
      </c>
      <c r="ELE44" s="195">
        <v>0</v>
      </c>
      <c r="ELF44" s="49">
        <v>0</v>
      </c>
      <c r="ELG44" s="49">
        <v>150</v>
      </c>
      <c r="ELH44" s="49">
        <v>0</v>
      </c>
      <c r="ELI44" s="49">
        <v>629</v>
      </c>
      <c r="ELJ44" s="49">
        <v>0</v>
      </c>
      <c r="ELK44" s="64">
        <f t="shared" si="1418"/>
        <v>779</v>
      </c>
      <c r="ELL44" s="211">
        <f t="shared" si="1419"/>
        <v>129.83333333333334</v>
      </c>
      <c r="ELM44" s="195">
        <v>0</v>
      </c>
      <c r="ELN44" s="49">
        <v>0</v>
      </c>
      <c r="ELO44" s="49">
        <v>0</v>
      </c>
      <c r="ELP44" s="49">
        <v>0</v>
      </c>
      <c r="ELQ44" s="49">
        <v>110</v>
      </c>
      <c r="ELR44" s="49">
        <v>0</v>
      </c>
      <c r="ELS44" s="64">
        <f t="shared" si="1420"/>
        <v>110</v>
      </c>
      <c r="ELT44" s="211">
        <f t="shared" si="1421"/>
        <v>18.333333333333332</v>
      </c>
      <c r="ELU44" s="195">
        <v>601</v>
      </c>
      <c r="ELV44" s="49">
        <v>0</v>
      </c>
      <c r="ELW44" s="49">
        <v>0</v>
      </c>
      <c r="ELX44" s="49">
        <v>728</v>
      </c>
      <c r="ELY44" s="49">
        <v>0</v>
      </c>
      <c r="ELZ44" s="49">
        <v>0</v>
      </c>
      <c r="EMA44" s="64">
        <f t="shared" si="1422"/>
        <v>1329</v>
      </c>
      <c r="EMB44" s="211">
        <f t="shared" si="1423"/>
        <v>221.5</v>
      </c>
      <c r="EMC44" s="195">
        <v>0</v>
      </c>
      <c r="EMD44" s="49">
        <v>112</v>
      </c>
      <c r="EME44" s="49">
        <v>0</v>
      </c>
      <c r="EMF44" s="49">
        <v>601</v>
      </c>
      <c r="EMG44" s="49"/>
      <c r="EMH44" s="49">
        <v>0</v>
      </c>
      <c r="EMI44" s="64">
        <f t="shared" si="1424"/>
        <v>713</v>
      </c>
      <c r="EMJ44" s="211">
        <f t="shared" si="1425"/>
        <v>118.83333333333333</v>
      </c>
      <c r="EMK44" s="195">
        <v>0</v>
      </c>
      <c r="EML44" s="49">
        <v>0</v>
      </c>
      <c r="EMM44" s="49">
        <v>886</v>
      </c>
      <c r="EMN44" s="49">
        <v>0</v>
      </c>
      <c r="EMO44" s="49">
        <v>0</v>
      </c>
      <c r="EMP44" s="49">
        <v>0</v>
      </c>
      <c r="EMQ44" s="64">
        <f t="shared" si="1426"/>
        <v>886</v>
      </c>
      <c r="EMR44" s="211">
        <f t="shared" si="1427"/>
        <v>147.66666666666666</v>
      </c>
      <c r="EMS44" s="195">
        <v>617</v>
      </c>
      <c r="EMT44" s="49">
        <v>0</v>
      </c>
      <c r="EMU44" s="49">
        <v>0</v>
      </c>
      <c r="EMV44" s="49">
        <v>0</v>
      </c>
      <c r="EMW44" s="49">
        <v>0</v>
      </c>
      <c r="EMX44" s="49">
        <v>281</v>
      </c>
      <c r="EMY44" s="64">
        <f t="shared" si="1428"/>
        <v>898</v>
      </c>
      <c r="EMZ44" s="211">
        <f t="shared" si="1429"/>
        <v>149.66666666666666</v>
      </c>
      <c r="ENA44" s="195">
        <v>271</v>
      </c>
      <c r="ENB44" s="49">
        <v>0</v>
      </c>
      <c r="ENC44" s="49">
        <v>0</v>
      </c>
      <c r="END44" s="49">
        <v>0</v>
      </c>
      <c r="ENE44" s="49">
        <v>0</v>
      </c>
      <c r="ENF44" s="49">
        <v>0</v>
      </c>
      <c r="ENG44" s="64">
        <f t="shared" si="1430"/>
        <v>271</v>
      </c>
      <c r="ENH44" s="211">
        <f t="shared" si="1431"/>
        <v>45.166666666666664</v>
      </c>
      <c r="ENI44" s="195">
        <v>0</v>
      </c>
      <c r="ENJ44" s="49"/>
      <c r="ENK44" s="49">
        <v>0</v>
      </c>
      <c r="ENL44" s="49">
        <v>0</v>
      </c>
      <c r="ENM44" s="49">
        <v>524</v>
      </c>
      <c r="ENN44" s="49">
        <v>112</v>
      </c>
      <c r="ENO44" s="64">
        <f t="shared" si="1432"/>
        <v>636</v>
      </c>
      <c r="ENP44" s="211">
        <f t="shared" si="1433"/>
        <v>106</v>
      </c>
      <c r="ENQ44" s="195">
        <v>0</v>
      </c>
      <c r="ENR44" s="49"/>
      <c r="ENS44" s="49">
        <v>116</v>
      </c>
      <c r="ENT44" s="49">
        <v>0</v>
      </c>
      <c r="ENU44" s="49">
        <v>0</v>
      </c>
      <c r="ENV44" s="49">
        <v>0</v>
      </c>
      <c r="ENW44" s="64">
        <f t="shared" si="1434"/>
        <v>116</v>
      </c>
      <c r="ENX44" s="211">
        <f t="shared" si="1435"/>
        <v>19.333333333333332</v>
      </c>
      <c r="ENY44" s="195">
        <v>0</v>
      </c>
      <c r="ENZ44" s="49"/>
      <c r="EOA44" s="49">
        <v>0</v>
      </c>
      <c r="EOB44" s="49">
        <v>545</v>
      </c>
      <c r="EOC44" s="49">
        <v>0</v>
      </c>
      <c r="EOD44" s="49">
        <v>0</v>
      </c>
      <c r="EOE44" s="64">
        <f t="shared" si="1436"/>
        <v>545</v>
      </c>
      <c r="EOF44" s="211">
        <f t="shared" si="1437"/>
        <v>90.833333333333329</v>
      </c>
      <c r="EOG44" s="1"/>
      <c r="EOH44" s="195">
        <v>112</v>
      </c>
      <c r="EOI44" s="49">
        <v>103</v>
      </c>
      <c r="EOJ44" s="49">
        <v>0</v>
      </c>
      <c r="EOK44" s="49">
        <v>0</v>
      </c>
      <c r="EOL44" s="49">
        <v>621</v>
      </c>
      <c r="EOM44" s="49">
        <v>0</v>
      </c>
      <c r="EON44" s="184">
        <f t="shared" si="1438"/>
        <v>836</v>
      </c>
      <c r="EOO44" s="244">
        <v>0</v>
      </c>
      <c r="EOP44" s="49">
        <v>0</v>
      </c>
      <c r="EOQ44" s="49">
        <v>0</v>
      </c>
      <c r="EOR44" s="49">
        <v>0</v>
      </c>
      <c r="EOS44" s="49">
        <v>0</v>
      </c>
      <c r="EOT44" s="49">
        <v>724</v>
      </c>
      <c r="EOU44" s="64">
        <f t="shared" si="1439"/>
        <v>724</v>
      </c>
      <c r="EOV44" s="211">
        <f t="shared" si="1440"/>
        <v>120.66666666666667</v>
      </c>
      <c r="EOW44" s="195">
        <v>0</v>
      </c>
      <c r="EOX44" s="49">
        <v>0</v>
      </c>
      <c r="EOY44" s="49">
        <v>0</v>
      </c>
      <c r="EOZ44" s="49"/>
      <c r="EPA44" s="49">
        <v>0</v>
      </c>
      <c r="EPB44" s="49">
        <v>0</v>
      </c>
      <c r="EPC44" s="64">
        <f t="shared" si="1441"/>
        <v>0</v>
      </c>
      <c r="EPD44" s="211">
        <f t="shared" si="1442"/>
        <v>0</v>
      </c>
      <c r="EPE44" s="195">
        <v>802</v>
      </c>
      <c r="EPF44" s="49">
        <v>0</v>
      </c>
      <c r="EPG44" s="49">
        <v>0</v>
      </c>
      <c r="EPH44" s="49">
        <v>0</v>
      </c>
      <c r="EPI44" s="49">
        <v>0</v>
      </c>
      <c r="EPJ44" s="49">
        <v>569</v>
      </c>
      <c r="EPK44" s="64">
        <f t="shared" si="1443"/>
        <v>1371</v>
      </c>
      <c r="EPL44" s="211">
        <f t="shared" si="1444"/>
        <v>228.5</v>
      </c>
      <c r="EPM44" s="195">
        <v>0</v>
      </c>
      <c r="EPN44" s="49">
        <v>0</v>
      </c>
      <c r="EPO44" s="49">
        <v>0</v>
      </c>
      <c r="EPP44" s="49">
        <v>0</v>
      </c>
      <c r="EPQ44" s="49">
        <v>112</v>
      </c>
      <c r="EPR44" s="49">
        <v>0</v>
      </c>
      <c r="EPS44" s="64">
        <f t="shared" si="1445"/>
        <v>112</v>
      </c>
      <c r="EPT44" s="211">
        <f t="shared" si="1446"/>
        <v>18.666666666666668</v>
      </c>
      <c r="EPU44" s="195">
        <v>0</v>
      </c>
      <c r="EPV44" s="49">
        <v>820</v>
      </c>
      <c r="EPW44" s="49">
        <v>0</v>
      </c>
      <c r="EPX44" s="49">
        <v>0</v>
      </c>
      <c r="EPY44" s="49">
        <f>SUMIF(SUMPK!$B:$B,$B:$B,SUMPK!$O:$O)</f>
        <v>0</v>
      </c>
      <c r="EPZ44" s="49">
        <v>0</v>
      </c>
      <c r="EQA44" s="64">
        <f t="shared" si="1447"/>
        <v>820</v>
      </c>
      <c r="EQB44" s="211">
        <f t="shared" si="1448"/>
        <v>136.66666666666666</v>
      </c>
      <c r="EQC44" s="195">
        <v>0</v>
      </c>
      <c r="EQD44" s="49">
        <v>659</v>
      </c>
      <c r="EQE44" s="49">
        <v>0</v>
      </c>
      <c r="EQF44" s="49">
        <v>0</v>
      </c>
      <c r="EQG44" s="49">
        <v>0</v>
      </c>
      <c r="EQH44" s="49">
        <v>1399</v>
      </c>
      <c r="EQI44" s="64">
        <f t="shared" si="1449"/>
        <v>2058</v>
      </c>
      <c r="EQJ44" s="211">
        <f t="shared" si="1450"/>
        <v>343</v>
      </c>
      <c r="EQK44" s="195">
        <v>0</v>
      </c>
      <c r="EQL44" s="49">
        <v>0</v>
      </c>
      <c r="EQM44" s="49">
        <v>0</v>
      </c>
      <c r="EQN44" s="49"/>
      <c r="EQO44" s="49">
        <v>110</v>
      </c>
      <c r="EQP44" s="49">
        <v>0</v>
      </c>
      <c r="EQQ44" s="64">
        <f t="shared" si="1451"/>
        <v>110</v>
      </c>
      <c r="EQR44" s="211">
        <f t="shared" si="1452"/>
        <v>18.333333333333332</v>
      </c>
      <c r="EQS44" s="195">
        <v>579</v>
      </c>
      <c r="EQT44" s="49">
        <v>0</v>
      </c>
      <c r="EQU44" s="49">
        <v>0</v>
      </c>
      <c r="EQV44" s="49">
        <v>0</v>
      </c>
      <c r="EQW44" s="49"/>
      <c r="EQX44" s="49">
        <v>0</v>
      </c>
      <c r="EQY44" s="64">
        <f t="shared" si="1453"/>
        <v>579</v>
      </c>
      <c r="EQZ44" s="211">
        <f t="shared" si="1454"/>
        <v>96.5</v>
      </c>
      <c r="ERA44" s="195">
        <v>0</v>
      </c>
      <c r="ERB44" s="49">
        <v>0</v>
      </c>
      <c r="ERC44" s="49">
        <v>220</v>
      </c>
      <c r="ERD44" s="49">
        <v>0</v>
      </c>
      <c r="ERE44" s="49">
        <v>0</v>
      </c>
      <c r="ERF44" s="49"/>
      <c r="ERG44" s="64">
        <f t="shared" si="1455"/>
        <v>220</v>
      </c>
      <c r="ERH44" s="211">
        <f t="shared" si="1456"/>
        <v>36.666666666666664</v>
      </c>
      <c r="ERI44" s="195"/>
      <c r="ERJ44" s="49">
        <v>0</v>
      </c>
      <c r="ERK44" s="49">
        <v>656</v>
      </c>
      <c r="ERL44" s="49">
        <v>0</v>
      </c>
      <c r="ERM44" s="49">
        <v>0</v>
      </c>
      <c r="ERN44" s="49"/>
      <c r="ERO44" s="64">
        <f t="shared" si="1457"/>
        <v>656</v>
      </c>
      <c r="ERP44" s="211">
        <f t="shared" si="1458"/>
        <v>109.33333333333333</v>
      </c>
      <c r="ERQ44" s="195"/>
      <c r="ERR44" s="49">
        <v>0</v>
      </c>
      <c r="ERS44" s="49"/>
      <c r="ERT44" s="49">
        <v>973</v>
      </c>
      <c r="ERU44" s="49">
        <v>0</v>
      </c>
      <c r="ERV44" s="49">
        <v>0</v>
      </c>
      <c r="ERW44" s="64">
        <f t="shared" si="1459"/>
        <v>973</v>
      </c>
      <c r="ERX44" s="211">
        <f t="shared" si="1460"/>
        <v>162.16666666666666</v>
      </c>
      <c r="ERY44" s="195">
        <v>0</v>
      </c>
      <c r="ERZ44" s="49">
        <v>0</v>
      </c>
      <c r="ESA44" s="49">
        <v>0</v>
      </c>
      <c r="ESB44" s="49">
        <v>0</v>
      </c>
      <c r="ESC44" s="49">
        <v>744</v>
      </c>
      <c r="ESD44" s="49">
        <v>0</v>
      </c>
      <c r="ESE44" s="64">
        <f t="shared" si="1461"/>
        <v>744</v>
      </c>
      <c r="ESF44" s="211">
        <f t="shared" si="1462"/>
        <v>124</v>
      </c>
      <c r="ESG44" s="195">
        <v>0</v>
      </c>
      <c r="ESH44" s="49">
        <v>0</v>
      </c>
      <c r="ESI44" s="49">
        <v>230</v>
      </c>
      <c r="ESJ44" s="49">
        <v>0</v>
      </c>
      <c r="ESK44" s="49"/>
      <c r="ESL44" s="49">
        <v>0</v>
      </c>
      <c r="ESM44" s="64">
        <f t="shared" si="1463"/>
        <v>230</v>
      </c>
      <c r="ESN44" s="211">
        <f t="shared" si="1464"/>
        <v>38.333333333333336</v>
      </c>
      <c r="ESO44" s="458">
        <v>0</v>
      </c>
      <c r="ESP44" s="83">
        <v>752</v>
      </c>
      <c r="ESQ44" s="83">
        <v>458</v>
      </c>
      <c r="ESR44" s="83">
        <v>0</v>
      </c>
      <c r="ESS44" s="83">
        <v>0</v>
      </c>
      <c r="EST44" s="83"/>
      <c r="ESU44" s="64">
        <f t="shared" si="1465"/>
        <v>1210</v>
      </c>
      <c r="ESV44" s="211">
        <f t="shared" si="1466"/>
        <v>201.66666666666666</v>
      </c>
      <c r="ESW44" s="195"/>
      <c r="ESX44" s="49">
        <v>0</v>
      </c>
      <c r="ESY44" s="49">
        <v>0</v>
      </c>
      <c r="ESZ44" s="49">
        <v>0</v>
      </c>
      <c r="ETA44" s="49">
        <v>13</v>
      </c>
      <c r="ETB44" s="49">
        <v>219</v>
      </c>
      <c r="ETC44" s="808">
        <f t="shared" si="1467"/>
        <v>232</v>
      </c>
      <c r="ETD44" s="211">
        <f t="shared" si="1468"/>
        <v>38.666666666666664</v>
      </c>
      <c r="ETE44" s="195">
        <v>0</v>
      </c>
      <c r="ETF44" s="49">
        <v>0</v>
      </c>
      <c r="ETG44" s="49">
        <v>0</v>
      </c>
      <c r="ETH44" s="49">
        <v>0</v>
      </c>
      <c r="ETI44" s="49">
        <v>0</v>
      </c>
      <c r="ETJ44" s="49">
        <v>0</v>
      </c>
      <c r="ETK44" s="808">
        <f t="shared" si="1469"/>
        <v>0</v>
      </c>
      <c r="ETL44" s="211">
        <f t="shared" si="1470"/>
        <v>0</v>
      </c>
      <c r="ETM44" s="814">
        <v>0</v>
      </c>
      <c r="ETN44" s="815">
        <v>0</v>
      </c>
      <c r="ETO44" s="815">
        <v>0</v>
      </c>
      <c r="ETP44" s="815">
        <v>0</v>
      </c>
      <c r="ETQ44" s="815">
        <v>0</v>
      </c>
      <c r="ETR44" s="815">
        <v>0</v>
      </c>
      <c r="ETS44" s="808">
        <f t="shared" si="1471"/>
        <v>0</v>
      </c>
      <c r="ETT44" s="211">
        <f t="shared" si="1472"/>
        <v>0</v>
      </c>
      <c r="ETU44" s="458">
        <v>229</v>
      </c>
      <c r="ETV44" s="83">
        <v>0</v>
      </c>
      <c r="ETW44" s="83">
        <v>0</v>
      </c>
      <c r="ETX44" s="83">
        <v>0</v>
      </c>
      <c r="ETY44" s="83">
        <v>700</v>
      </c>
      <c r="ETZ44" s="83">
        <v>0</v>
      </c>
      <c r="EUA44" s="808">
        <f t="shared" si="1473"/>
        <v>929</v>
      </c>
      <c r="EUB44" s="211">
        <f t="shared" si="1474"/>
        <v>154.83333333333334</v>
      </c>
      <c r="EUC44" s="458"/>
      <c r="EUD44" s="83">
        <v>0</v>
      </c>
      <c r="EUE44" s="83"/>
      <c r="EUF44" s="83">
        <v>0</v>
      </c>
      <c r="EUG44" s="83">
        <v>860</v>
      </c>
      <c r="EUH44" s="83">
        <v>0</v>
      </c>
      <c r="EUI44" s="808">
        <f t="shared" si="1475"/>
        <v>860</v>
      </c>
      <c r="EUJ44" s="211">
        <f t="shared" si="1476"/>
        <v>143.33333333333334</v>
      </c>
      <c r="EUK44" s="195"/>
      <c r="EUL44" s="49">
        <v>220</v>
      </c>
      <c r="EUM44" s="49">
        <v>0</v>
      </c>
      <c r="EUN44" s="49">
        <v>0</v>
      </c>
      <c r="EUO44" s="49">
        <v>0</v>
      </c>
      <c r="EUP44" s="49">
        <v>399</v>
      </c>
      <c r="EUQ44" s="808">
        <f t="shared" si="1477"/>
        <v>619</v>
      </c>
      <c r="EUR44" s="211">
        <f t="shared" si="1478"/>
        <v>103.16666666666667</v>
      </c>
      <c r="EUS44" s="195">
        <v>0</v>
      </c>
      <c r="EUT44" s="49">
        <v>0</v>
      </c>
      <c r="EUU44" s="49">
        <v>240</v>
      </c>
      <c r="EUV44" s="49">
        <v>240</v>
      </c>
      <c r="EUW44" s="49">
        <v>0</v>
      </c>
      <c r="EUX44" s="49"/>
      <c r="EUY44" s="808">
        <f t="shared" si="1479"/>
        <v>480</v>
      </c>
      <c r="EUZ44" s="211">
        <f t="shared" si="1480"/>
        <v>80</v>
      </c>
      <c r="EVA44" s="195">
        <v>0</v>
      </c>
      <c r="EVB44" s="49">
        <v>844</v>
      </c>
      <c r="EVC44" s="49">
        <v>0</v>
      </c>
      <c r="EVD44" s="49"/>
      <c r="EVE44" s="49">
        <v>0</v>
      </c>
      <c r="EVF44" s="49"/>
      <c r="EVG44" s="808">
        <f t="shared" si="1481"/>
        <v>844</v>
      </c>
      <c r="EVH44" s="211">
        <f t="shared" si="1482"/>
        <v>140.66666666666666</v>
      </c>
      <c r="EVI44" s="195">
        <v>0</v>
      </c>
      <c r="EVJ44" s="49">
        <v>0</v>
      </c>
      <c r="EVK44" s="49">
        <f>SUMIF(SUMPK!$B:$B,$B:$B,SUMPK!$O:$O)</f>
        <v>0</v>
      </c>
      <c r="EVL44" s="49"/>
      <c r="EVM44" s="49"/>
      <c r="EVN44" s="49">
        <v>1061</v>
      </c>
      <c r="EVO44" s="808">
        <f t="shared" si="1483"/>
        <v>1061</v>
      </c>
      <c r="EVP44" s="211">
        <f t="shared" si="1484"/>
        <v>176.83333333333334</v>
      </c>
      <c r="EVQ44" s="195">
        <v>0</v>
      </c>
      <c r="EVR44" s="49">
        <v>0</v>
      </c>
      <c r="EVS44" s="49">
        <v>0</v>
      </c>
      <c r="EVT44" s="49"/>
      <c r="EVU44" s="49">
        <v>0</v>
      </c>
      <c r="EVV44" s="49">
        <v>0</v>
      </c>
      <c r="EVW44" s="808">
        <f t="shared" si="1485"/>
        <v>0</v>
      </c>
      <c r="EVX44" s="211">
        <f t="shared" si="1486"/>
        <v>0</v>
      </c>
      <c r="EVY44" s="195">
        <v>111</v>
      </c>
      <c r="EVZ44" s="49">
        <v>0</v>
      </c>
      <c r="EWA44" s="49">
        <v>0</v>
      </c>
      <c r="EWB44" s="49">
        <v>80</v>
      </c>
      <c r="EWC44" s="49">
        <v>0</v>
      </c>
      <c r="EWD44" s="49"/>
      <c r="EWE44" s="808">
        <f t="shared" si="1487"/>
        <v>191</v>
      </c>
      <c r="EWF44" s="211">
        <f t="shared" si="1488"/>
        <v>31.833333333333332</v>
      </c>
      <c r="EWG44" s="195">
        <v>0</v>
      </c>
      <c r="EWH44" s="49">
        <v>319</v>
      </c>
      <c r="EWI44" s="49"/>
      <c r="EWJ44" s="49">
        <v>0</v>
      </c>
      <c r="EWK44" s="49"/>
      <c r="EWL44" s="49"/>
      <c r="EWM44" s="808">
        <f t="shared" si="1489"/>
        <v>319</v>
      </c>
      <c r="EWN44" s="211">
        <f t="shared" si="1490"/>
        <v>53.166666666666664</v>
      </c>
      <c r="EWO44" s="195">
        <v>0</v>
      </c>
      <c r="EWP44" s="49"/>
      <c r="EWQ44" s="49"/>
      <c r="EWR44" s="49">
        <v>99</v>
      </c>
      <c r="EWS44" s="49">
        <v>0</v>
      </c>
      <c r="EWT44" s="49">
        <v>0</v>
      </c>
      <c r="EWU44" s="808">
        <f t="shared" si="1491"/>
        <v>99</v>
      </c>
      <c r="EWV44" s="211">
        <f t="shared" si="1492"/>
        <v>16.5</v>
      </c>
      <c r="EWW44" s="195"/>
      <c r="EWX44" s="49"/>
      <c r="EWY44" s="49">
        <v>0</v>
      </c>
      <c r="EWZ44" s="49">
        <v>0</v>
      </c>
      <c r="EXA44" s="49">
        <v>0</v>
      </c>
      <c r="EXB44" s="49"/>
      <c r="EXC44" s="808">
        <f t="shared" si="1493"/>
        <v>0</v>
      </c>
      <c r="EXD44" s="211">
        <f t="shared" si="1494"/>
        <v>0</v>
      </c>
      <c r="EXE44" s="195"/>
      <c r="EXF44" s="49">
        <v>150</v>
      </c>
      <c r="EXG44" s="49">
        <v>0</v>
      </c>
      <c r="EXH44" s="49"/>
      <c r="EXI44" s="49">
        <v>0</v>
      </c>
      <c r="EXJ44" s="49">
        <v>0</v>
      </c>
      <c r="EXK44" s="808">
        <f t="shared" si="1495"/>
        <v>150</v>
      </c>
      <c r="EXL44" s="211">
        <f t="shared" si="1496"/>
        <v>25</v>
      </c>
      <c r="EXM44" s="458">
        <v>299</v>
      </c>
      <c r="EXN44" s="83">
        <v>0</v>
      </c>
      <c r="EXO44" s="83">
        <v>0</v>
      </c>
      <c r="EXP44" s="83">
        <v>319</v>
      </c>
      <c r="EXQ44" s="83"/>
      <c r="EXR44" s="83">
        <v>0</v>
      </c>
      <c r="EXS44" s="808">
        <f t="shared" si="1497"/>
        <v>618</v>
      </c>
      <c r="EXT44" s="211">
        <f t="shared" si="1498"/>
        <v>103</v>
      </c>
      <c r="EXU44" s="195">
        <v>0</v>
      </c>
      <c r="EXV44" s="49">
        <v>480</v>
      </c>
      <c r="EXW44" s="49">
        <v>0</v>
      </c>
      <c r="EXX44" s="49">
        <v>320</v>
      </c>
      <c r="EXY44" s="49">
        <v>0</v>
      </c>
      <c r="EXZ44" s="49">
        <v>0</v>
      </c>
      <c r="EYA44" s="808">
        <f t="shared" si="1499"/>
        <v>800</v>
      </c>
      <c r="EYB44" s="211">
        <f t="shared" si="1500"/>
        <v>133.33333333333334</v>
      </c>
      <c r="EYC44" s="195">
        <v>320</v>
      </c>
      <c r="EYD44" s="49"/>
      <c r="EYE44" s="49">
        <v>0</v>
      </c>
      <c r="EYF44" s="49"/>
      <c r="EYG44" s="49">
        <v>0</v>
      </c>
      <c r="EYH44" s="49">
        <v>0</v>
      </c>
      <c r="EYI44" s="808">
        <f t="shared" si="1501"/>
        <v>320</v>
      </c>
      <c r="EYJ44" s="211">
        <f t="shared" si="1502"/>
        <v>53.333333333333336</v>
      </c>
      <c r="EYK44" s="195">
        <v>0</v>
      </c>
      <c r="EYL44" s="49">
        <v>0</v>
      </c>
      <c r="EYM44" s="49">
        <v>0</v>
      </c>
      <c r="EYN44" s="49">
        <v>110</v>
      </c>
      <c r="EYO44" s="49">
        <v>0</v>
      </c>
      <c r="EYP44" s="49">
        <v>0</v>
      </c>
      <c r="EYQ44" s="808">
        <f t="shared" si="1503"/>
        <v>110</v>
      </c>
      <c r="EYR44" s="211">
        <f t="shared" si="1504"/>
        <v>18.333333333333332</v>
      </c>
      <c r="EYS44" s="195">
        <v>0</v>
      </c>
      <c r="EYT44" s="49">
        <v>159</v>
      </c>
      <c r="EYU44" s="49">
        <v>0</v>
      </c>
      <c r="EYV44" s="49">
        <v>200</v>
      </c>
      <c r="EYW44" s="49"/>
      <c r="EYX44" s="49"/>
      <c r="EYY44" s="872">
        <f t="shared" si="1505"/>
        <v>359</v>
      </c>
      <c r="EYZ44" s="873">
        <f t="shared" si="1506"/>
        <v>59.833333333333336</v>
      </c>
      <c r="EZA44" s="195">
        <v>681</v>
      </c>
      <c r="EZB44" s="49">
        <v>0</v>
      </c>
      <c r="EZC44" s="49">
        <v>0</v>
      </c>
      <c r="EZD44" s="49"/>
      <c r="EZE44" s="49">
        <v>0</v>
      </c>
      <c r="EZF44" s="49">
        <v>553</v>
      </c>
      <c r="EZG44" s="872">
        <f t="shared" si="1507"/>
        <v>1234</v>
      </c>
      <c r="EZH44" s="873">
        <f t="shared" si="1508"/>
        <v>205.66666666666666</v>
      </c>
      <c r="EZI44" s="195">
        <v>0</v>
      </c>
      <c r="EZJ44" s="49">
        <v>498</v>
      </c>
      <c r="EZK44" s="49"/>
      <c r="EZL44" s="49">
        <v>0</v>
      </c>
      <c r="EZM44" s="49">
        <v>0</v>
      </c>
      <c r="EZN44" s="49">
        <v>0</v>
      </c>
      <c r="EZO44" s="872">
        <f t="shared" si="1509"/>
        <v>498</v>
      </c>
      <c r="EZP44" s="873">
        <f t="shared" si="1510"/>
        <v>83</v>
      </c>
      <c r="EZQ44" s="458">
        <v>0</v>
      </c>
      <c r="EZR44" s="83"/>
      <c r="EZS44" s="83">
        <v>601</v>
      </c>
      <c r="EZT44" s="83">
        <v>0</v>
      </c>
      <c r="EZU44" s="83">
        <v>0</v>
      </c>
      <c r="EZV44" s="83">
        <v>0</v>
      </c>
      <c r="EZW44" s="872">
        <f t="shared" si="1511"/>
        <v>601</v>
      </c>
      <c r="EZX44" s="873">
        <f t="shared" si="1512"/>
        <v>100.16666666666667</v>
      </c>
      <c r="EZY44" s="195">
        <v>0</v>
      </c>
      <c r="EZZ44" s="49">
        <v>0</v>
      </c>
      <c r="FAA44" s="49">
        <v>0</v>
      </c>
      <c r="FAB44" s="49">
        <v>0</v>
      </c>
      <c r="FAC44" s="49">
        <v>0</v>
      </c>
      <c r="FAD44" s="49"/>
      <c r="FAE44" s="872">
        <f t="shared" si="1513"/>
        <v>0</v>
      </c>
      <c r="FAF44" s="873">
        <f t="shared" si="1514"/>
        <v>0</v>
      </c>
    </row>
    <row r="45" spans="1:4088" s="8" customFormat="1" ht="13.5" thickBot="1" x14ac:dyDescent="0.25">
      <c r="A45" s="21">
        <v>15</v>
      </c>
      <c r="B45" s="297" t="s">
        <v>29</v>
      </c>
      <c r="C45" s="730" t="s">
        <v>30</v>
      </c>
      <c r="D45" s="297">
        <v>25</v>
      </c>
      <c r="E45" s="24"/>
      <c r="F45" s="24">
        <v>2016</v>
      </c>
      <c r="G45" s="24"/>
      <c r="H45" s="24"/>
      <c r="I45" s="360"/>
      <c r="J45" s="360">
        <f>SUMIF(SUMPK!$B:$B,$B:$B,SUMPK!$O:$O)</f>
        <v>0</v>
      </c>
      <c r="K45" s="24">
        <f t="shared" si="1228"/>
        <v>0</v>
      </c>
      <c r="L45" s="24">
        <f t="shared" si="1519"/>
        <v>2016</v>
      </c>
      <c r="M45" s="15">
        <f t="shared" si="1641"/>
        <v>2016</v>
      </c>
      <c r="N45" s="15">
        <v>103.16666666666667</v>
      </c>
      <c r="O45" s="276">
        <f t="shared" si="1231"/>
        <v>19.541195476575119</v>
      </c>
      <c r="P45" s="712">
        <v>18.5</v>
      </c>
      <c r="Q45" s="276">
        <f t="shared" si="1520"/>
        <v>653.83783783783781</v>
      </c>
      <c r="R45" s="277">
        <f t="shared" si="1521"/>
        <v>86.15384615384616</v>
      </c>
      <c r="S45" s="222">
        <v>2240</v>
      </c>
      <c r="T45" s="276">
        <f t="shared" si="1642"/>
        <v>23.4</v>
      </c>
      <c r="U45" s="278"/>
      <c r="V45" s="276">
        <f t="shared" si="1235"/>
        <v>23.4</v>
      </c>
      <c r="W45" s="279">
        <f t="shared" si="1236"/>
        <v>1</v>
      </c>
      <c r="X45" s="278"/>
      <c r="Y45" s="7"/>
      <c r="Z45" s="7"/>
      <c r="AA45" s="7"/>
      <c r="AB45" s="7"/>
      <c r="AC45" s="662">
        <v>19</v>
      </c>
      <c r="AD45" s="649"/>
      <c r="AE45" s="49"/>
      <c r="AF45" s="49"/>
      <c r="AG45" s="49"/>
      <c r="AH45" s="49"/>
      <c r="AI45" s="49"/>
      <c r="AJ45" s="42">
        <f t="shared" si="1906"/>
        <v>0</v>
      </c>
      <c r="AK45" s="43">
        <f t="shared" si="1907"/>
        <v>0</v>
      </c>
      <c r="AL45" s="48"/>
      <c r="AM45" s="49"/>
      <c r="AN45" s="49"/>
      <c r="AO45" s="49"/>
      <c r="AP45" s="49"/>
      <c r="AQ45" s="49"/>
      <c r="AR45" s="42">
        <f t="shared" si="1908"/>
        <v>0</v>
      </c>
      <c r="AS45" s="43">
        <f t="shared" si="1909"/>
        <v>0</v>
      </c>
      <c r="AT45" s="48"/>
      <c r="AU45" s="49"/>
      <c r="AV45" s="49"/>
      <c r="AW45" s="49"/>
      <c r="AX45" s="49"/>
      <c r="AY45" s="49"/>
      <c r="AZ45" s="42">
        <f t="shared" si="1910"/>
        <v>0</v>
      </c>
      <c r="BA45" s="43">
        <f t="shared" si="1911"/>
        <v>0</v>
      </c>
      <c r="BB45" s="48"/>
      <c r="BC45" s="49"/>
      <c r="BD45" s="49"/>
      <c r="BE45" s="49"/>
      <c r="BF45" s="49"/>
      <c r="BG45" s="49"/>
      <c r="BH45" s="42">
        <f t="shared" si="1912"/>
        <v>0</v>
      </c>
      <c r="BI45" s="43">
        <f t="shared" si="1913"/>
        <v>0</v>
      </c>
      <c r="BJ45" s="48"/>
      <c r="BK45" s="49"/>
      <c r="BL45" s="49"/>
      <c r="BM45" s="49"/>
      <c r="BN45" s="49"/>
      <c r="BO45" s="49"/>
      <c r="BP45" s="42">
        <f t="shared" si="1914"/>
        <v>0</v>
      </c>
      <c r="BQ45" s="43">
        <f t="shared" si="1915"/>
        <v>0</v>
      </c>
      <c r="BR45" s="48"/>
      <c r="BS45" s="49"/>
      <c r="BT45" s="49"/>
      <c r="BU45" s="49"/>
      <c r="BV45" s="49"/>
      <c r="BW45" s="49"/>
      <c r="BX45" s="42">
        <f t="shared" si="1916"/>
        <v>0</v>
      </c>
      <c r="BY45" s="43">
        <f t="shared" si="1917"/>
        <v>0</v>
      </c>
      <c r="BZ45" s="48"/>
      <c r="CA45" s="49"/>
      <c r="CB45" s="49"/>
      <c r="CC45" s="49">
        <v>210</v>
      </c>
      <c r="CD45" s="49"/>
      <c r="CE45" s="49"/>
      <c r="CF45" s="42">
        <f t="shared" si="1918"/>
        <v>210</v>
      </c>
      <c r="CG45" s="43">
        <f t="shared" si="1919"/>
        <v>35</v>
      </c>
      <c r="CH45" s="48"/>
      <c r="CI45" s="49"/>
      <c r="CJ45" s="49"/>
      <c r="CK45" s="49">
        <v>199</v>
      </c>
      <c r="CL45" s="49"/>
      <c r="CM45" s="49"/>
      <c r="CN45" s="42">
        <f t="shared" si="1920"/>
        <v>199</v>
      </c>
      <c r="CO45" s="43">
        <f t="shared" si="1921"/>
        <v>33.166666666666664</v>
      </c>
      <c r="CP45" s="48"/>
      <c r="CQ45" s="49"/>
      <c r="CR45" s="49"/>
      <c r="CS45" s="49"/>
      <c r="CT45" s="49"/>
      <c r="CU45" s="49"/>
      <c r="CV45" s="42">
        <f t="shared" si="1922"/>
        <v>0</v>
      </c>
      <c r="CW45" s="43">
        <f t="shared" si="1923"/>
        <v>0</v>
      </c>
      <c r="CX45" s="48"/>
      <c r="CY45" s="49"/>
      <c r="CZ45" s="49"/>
      <c r="DA45" s="49"/>
      <c r="DB45" s="49"/>
      <c r="DC45" s="49"/>
      <c r="DD45" s="42">
        <f t="shared" si="1924"/>
        <v>0</v>
      </c>
      <c r="DE45" s="43">
        <f t="shared" si="1925"/>
        <v>0</v>
      </c>
      <c r="DF45" s="48"/>
      <c r="DG45" s="49"/>
      <c r="DH45" s="49"/>
      <c r="DI45" s="49"/>
      <c r="DJ45" s="49"/>
      <c r="DK45" s="49">
        <v>181</v>
      </c>
      <c r="DL45" s="42">
        <f t="shared" si="1926"/>
        <v>181</v>
      </c>
      <c r="DM45" s="43">
        <f t="shared" si="1927"/>
        <v>30.166666666666668</v>
      </c>
      <c r="DN45" s="48"/>
      <c r="DO45" s="49"/>
      <c r="DP45" s="49"/>
      <c r="DQ45" s="49"/>
      <c r="DR45" s="49"/>
      <c r="DS45" s="49"/>
      <c r="DT45" s="42">
        <f t="shared" si="1928"/>
        <v>0</v>
      </c>
      <c r="DU45" s="43">
        <f t="shared" si="1929"/>
        <v>0</v>
      </c>
      <c r="DV45" s="48"/>
      <c r="DW45" s="49"/>
      <c r="DX45" s="49"/>
      <c r="DY45" s="49"/>
      <c r="DZ45" s="49"/>
      <c r="EA45" s="49">
        <v>412</v>
      </c>
      <c r="EB45" s="42">
        <f t="shared" si="1930"/>
        <v>412</v>
      </c>
      <c r="EC45" s="43">
        <f t="shared" si="1931"/>
        <v>68.666666666666671</v>
      </c>
      <c r="ED45" s="48"/>
      <c r="EE45" s="49"/>
      <c r="EF45" s="49"/>
      <c r="EG45" s="49"/>
      <c r="EH45" s="49"/>
      <c r="EI45" s="49">
        <v>963</v>
      </c>
      <c r="EJ45" s="42">
        <f t="shared" si="1932"/>
        <v>963</v>
      </c>
      <c r="EK45" s="43">
        <f t="shared" si="1933"/>
        <v>160.5</v>
      </c>
      <c r="EL45" s="48"/>
      <c r="EM45" s="49"/>
      <c r="EN45" s="49"/>
      <c r="EO45" s="49"/>
      <c r="EP45" s="49"/>
      <c r="EQ45" s="49"/>
      <c r="ER45" s="42">
        <f t="shared" si="1934"/>
        <v>0</v>
      </c>
      <c r="ES45" s="43">
        <f t="shared" si="1935"/>
        <v>0</v>
      </c>
      <c r="ET45" s="48"/>
      <c r="EU45" s="49"/>
      <c r="EV45" s="49"/>
      <c r="EW45" s="49"/>
      <c r="EX45" s="49"/>
      <c r="EY45" s="49"/>
      <c r="EZ45" s="42">
        <f t="shared" si="1936"/>
        <v>0</v>
      </c>
      <c r="FA45" s="43">
        <f t="shared" si="1937"/>
        <v>0</v>
      </c>
      <c r="FB45" s="48"/>
      <c r="FC45" s="49"/>
      <c r="FD45" s="49"/>
      <c r="FE45" s="49"/>
      <c r="FF45" s="49"/>
      <c r="FG45" s="49"/>
      <c r="FH45" s="42">
        <f t="shared" si="1938"/>
        <v>0</v>
      </c>
      <c r="FI45" s="43">
        <f t="shared" si="1939"/>
        <v>0</v>
      </c>
      <c r="FJ45" s="48"/>
      <c r="FK45" s="49"/>
      <c r="FL45" s="49"/>
      <c r="FM45" s="49"/>
      <c r="FN45" s="49"/>
      <c r="FO45" s="49"/>
      <c r="FP45" s="42">
        <f t="shared" si="1940"/>
        <v>0</v>
      </c>
      <c r="FQ45" s="43">
        <f t="shared" si="1941"/>
        <v>0</v>
      </c>
      <c r="FR45" s="48"/>
      <c r="FS45" s="49"/>
      <c r="FT45" s="49"/>
      <c r="FU45" s="49"/>
      <c r="FV45" s="49"/>
      <c r="FW45" s="49"/>
      <c r="FX45" s="42">
        <f t="shared" si="1942"/>
        <v>0</v>
      </c>
      <c r="FY45" s="43">
        <f t="shared" si="1943"/>
        <v>0</v>
      </c>
      <c r="FZ45" s="48"/>
      <c r="GA45" s="49">
        <v>300</v>
      </c>
      <c r="GB45" s="49"/>
      <c r="GC45" s="49"/>
      <c r="GD45" s="49"/>
      <c r="GE45" s="49"/>
      <c r="GF45" s="42">
        <f t="shared" si="1944"/>
        <v>300</v>
      </c>
      <c r="GG45" s="43">
        <f t="shared" si="1945"/>
        <v>50</v>
      </c>
      <c r="GH45" s="48"/>
      <c r="GI45" s="49"/>
      <c r="GJ45" s="49"/>
      <c r="GK45" s="49"/>
      <c r="GL45" s="49"/>
      <c r="GM45" s="49"/>
      <c r="GN45" s="42">
        <f t="shared" si="1946"/>
        <v>0</v>
      </c>
      <c r="GO45" s="43">
        <f t="shared" si="1947"/>
        <v>0</v>
      </c>
      <c r="GP45" s="48"/>
      <c r="GQ45" s="49"/>
      <c r="GR45" s="49"/>
      <c r="GS45" s="49">
        <v>400</v>
      </c>
      <c r="GT45" s="49"/>
      <c r="GU45" s="49"/>
      <c r="GV45" s="42">
        <f t="shared" si="1948"/>
        <v>400</v>
      </c>
      <c r="GW45" s="43">
        <f t="shared" si="1949"/>
        <v>66.666666666666671</v>
      </c>
      <c r="GX45" s="48"/>
      <c r="GY45" s="49"/>
      <c r="GZ45" s="49"/>
      <c r="HA45" s="49"/>
      <c r="HB45" s="49"/>
      <c r="HC45" s="49"/>
      <c r="HD45" s="42">
        <f t="shared" si="1950"/>
        <v>0</v>
      </c>
      <c r="HE45" s="43">
        <f t="shared" si="1951"/>
        <v>0</v>
      </c>
      <c r="HF45" s="48"/>
      <c r="HG45" s="49"/>
      <c r="HH45" s="49"/>
      <c r="HI45" s="49"/>
      <c r="HJ45" s="49"/>
      <c r="HK45" s="49"/>
      <c r="HL45" s="42">
        <f t="shared" si="1952"/>
        <v>0</v>
      </c>
      <c r="HM45" s="43">
        <f t="shared" si="1953"/>
        <v>0</v>
      </c>
      <c r="HN45" s="82"/>
      <c r="HO45" s="83"/>
      <c r="HP45" s="83"/>
      <c r="HQ45" s="83"/>
      <c r="HR45" s="83">
        <v>204</v>
      </c>
      <c r="HS45" s="83"/>
      <c r="HT45" s="42">
        <f t="shared" si="1954"/>
        <v>204</v>
      </c>
      <c r="HU45" s="43">
        <f t="shared" si="1955"/>
        <v>34</v>
      </c>
      <c r="HV45" s="48"/>
      <c r="HW45" s="49"/>
      <c r="HX45" s="49"/>
      <c r="HY45" s="49"/>
      <c r="HZ45" s="49"/>
      <c r="IA45" s="49"/>
      <c r="IB45" s="42">
        <f t="shared" si="1956"/>
        <v>0</v>
      </c>
      <c r="IC45" s="43">
        <f t="shared" si="1957"/>
        <v>0</v>
      </c>
      <c r="ID45" s="48"/>
      <c r="IE45" s="49"/>
      <c r="IF45" s="49"/>
      <c r="IG45" s="49"/>
      <c r="IH45" s="49"/>
      <c r="II45" s="49"/>
      <c r="IJ45" s="42">
        <f t="shared" si="1958"/>
        <v>0</v>
      </c>
      <c r="IK45" s="43">
        <f t="shared" si="1959"/>
        <v>0</v>
      </c>
      <c r="IL45" s="48">
        <v>197</v>
      </c>
      <c r="IM45" s="49"/>
      <c r="IN45" s="49"/>
      <c r="IO45" s="49"/>
      <c r="IP45" s="49"/>
      <c r="IQ45" s="49"/>
      <c r="IR45" s="67">
        <f t="shared" si="1960"/>
        <v>197</v>
      </c>
      <c r="IS45" s="68">
        <f t="shared" si="1961"/>
        <v>32.833333333333336</v>
      </c>
      <c r="IT45" s="48"/>
      <c r="IU45" s="49"/>
      <c r="IV45" s="49"/>
      <c r="IW45" s="49">
        <v>211</v>
      </c>
      <c r="IX45" s="49"/>
      <c r="IY45" s="49"/>
      <c r="IZ45" s="67">
        <f t="shared" si="1962"/>
        <v>211</v>
      </c>
      <c r="JA45" s="68">
        <f t="shared" si="1963"/>
        <v>35.166666666666664</v>
      </c>
      <c r="JB45" s="48"/>
      <c r="JC45" s="49">
        <v>200</v>
      </c>
      <c r="JD45" s="49"/>
      <c r="JE45" s="49"/>
      <c r="JF45" s="49"/>
      <c r="JG45" s="49"/>
      <c r="JH45" s="67">
        <f t="shared" si="1964"/>
        <v>200</v>
      </c>
      <c r="JI45" s="68">
        <f t="shared" si="1965"/>
        <v>33.333333333333336</v>
      </c>
      <c r="JJ45" s="48"/>
      <c r="JK45" s="49"/>
      <c r="JL45" s="49"/>
      <c r="JM45" s="49"/>
      <c r="JN45" s="49"/>
      <c r="JO45" s="49"/>
      <c r="JP45" s="42">
        <f t="shared" si="1966"/>
        <v>0</v>
      </c>
      <c r="JQ45" s="43">
        <f t="shared" si="1967"/>
        <v>0</v>
      </c>
      <c r="JR45" s="48"/>
      <c r="JS45" s="49"/>
      <c r="JT45" s="49"/>
      <c r="JU45" s="49"/>
      <c r="JV45" s="49"/>
      <c r="JW45" s="49"/>
      <c r="JX45" s="42">
        <f t="shared" si="1968"/>
        <v>0</v>
      </c>
      <c r="JY45" s="43">
        <f t="shared" si="1969"/>
        <v>0</v>
      </c>
      <c r="JZ45" s="48"/>
      <c r="KA45" s="49"/>
      <c r="KB45" s="49"/>
      <c r="KC45" s="49"/>
      <c r="KD45" s="49"/>
      <c r="KE45" s="49"/>
      <c r="KF45" s="42">
        <f t="shared" si="1970"/>
        <v>0</v>
      </c>
      <c r="KG45" s="43">
        <f t="shared" si="1971"/>
        <v>0</v>
      </c>
      <c r="KH45" s="48"/>
      <c r="KI45" s="49"/>
      <c r="KJ45" s="49"/>
      <c r="KK45" s="49"/>
      <c r="KL45" s="49"/>
      <c r="KM45" s="49"/>
      <c r="KN45" s="67">
        <f t="shared" si="1972"/>
        <v>0</v>
      </c>
      <c r="KO45" s="68">
        <f t="shared" si="1973"/>
        <v>0</v>
      </c>
      <c r="KP45" s="48"/>
      <c r="KQ45" s="49"/>
      <c r="KR45" s="49"/>
      <c r="KS45" s="49">
        <v>210</v>
      </c>
      <c r="KT45" s="49"/>
      <c r="KU45" s="49"/>
      <c r="KV45" s="67">
        <f t="shared" si="1974"/>
        <v>210</v>
      </c>
      <c r="KW45" s="68">
        <f t="shared" si="1975"/>
        <v>35</v>
      </c>
      <c r="KX45" s="48"/>
      <c r="KY45" s="49"/>
      <c r="KZ45" s="49"/>
      <c r="LA45" s="49"/>
      <c r="LB45" s="49"/>
      <c r="LC45" s="49"/>
      <c r="LD45" s="67">
        <f t="shared" si="1976"/>
        <v>0</v>
      </c>
      <c r="LE45" s="68">
        <f t="shared" si="1977"/>
        <v>0</v>
      </c>
      <c r="LF45" s="48"/>
      <c r="LG45" s="49"/>
      <c r="LH45" s="49"/>
      <c r="LI45" s="49"/>
      <c r="LJ45" s="49"/>
      <c r="LK45" s="49"/>
      <c r="LL45" s="67">
        <f t="shared" si="1978"/>
        <v>0</v>
      </c>
      <c r="LM45" s="68">
        <f t="shared" si="1979"/>
        <v>0</v>
      </c>
      <c r="LN45" s="48"/>
      <c r="LO45" s="49"/>
      <c r="LP45" s="49"/>
      <c r="LQ45" s="49"/>
      <c r="LR45" s="49"/>
      <c r="LS45" s="49"/>
      <c r="LT45" s="67">
        <f t="shared" si="1980"/>
        <v>0</v>
      </c>
      <c r="LU45" s="68">
        <f t="shared" si="1981"/>
        <v>0</v>
      </c>
      <c r="LV45" s="48"/>
      <c r="LW45" s="49"/>
      <c r="LX45" s="49"/>
      <c r="LY45" s="49"/>
      <c r="LZ45" s="49"/>
      <c r="MA45" s="49"/>
      <c r="MB45" s="67">
        <f t="shared" si="1982"/>
        <v>0</v>
      </c>
      <c r="MC45" s="68">
        <f t="shared" si="1983"/>
        <v>0</v>
      </c>
      <c r="MD45" s="48"/>
      <c r="ME45" s="49"/>
      <c r="MF45" s="49"/>
      <c r="MG45" s="49"/>
      <c r="MH45" s="49">
        <v>200</v>
      </c>
      <c r="MI45" s="49"/>
      <c r="MJ45" s="67">
        <f t="shared" si="1984"/>
        <v>200</v>
      </c>
      <c r="MK45" s="68">
        <f t="shared" si="1985"/>
        <v>33.333333333333336</v>
      </c>
      <c r="ML45" s="48"/>
      <c r="MM45" s="49"/>
      <c r="MN45" s="49"/>
      <c r="MO45" s="49"/>
      <c r="MP45" s="49"/>
      <c r="MQ45" s="49"/>
      <c r="MR45" s="67">
        <f t="shared" si="1986"/>
        <v>0</v>
      </c>
      <c r="MS45" s="68">
        <f t="shared" si="1987"/>
        <v>0</v>
      </c>
      <c r="MT45" s="48"/>
      <c r="MU45" s="49"/>
      <c r="MV45" s="49"/>
      <c r="MW45" s="49"/>
      <c r="MX45" s="49"/>
      <c r="MY45" s="49"/>
      <c r="MZ45" s="67">
        <f t="shared" si="1988"/>
        <v>0</v>
      </c>
      <c r="NA45" s="68">
        <f t="shared" si="1989"/>
        <v>0</v>
      </c>
      <c r="NB45" s="48"/>
      <c r="NC45" s="49"/>
      <c r="ND45" s="49"/>
      <c r="NE45" s="49"/>
      <c r="NF45" s="49">
        <v>212</v>
      </c>
      <c r="NG45" s="49"/>
      <c r="NH45" s="67">
        <f t="shared" si="1990"/>
        <v>212</v>
      </c>
      <c r="NI45" s="68">
        <f t="shared" si="1991"/>
        <v>35.333333333333336</v>
      </c>
      <c r="NJ45" s="48"/>
      <c r="NK45" s="49"/>
      <c r="NL45" s="49"/>
      <c r="NM45" s="49"/>
      <c r="NN45" s="49"/>
      <c r="NO45" s="49"/>
      <c r="NP45" s="67">
        <f t="shared" si="1992"/>
        <v>0</v>
      </c>
      <c r="NQ45" s="68">
        <f t="shared" si="1993"/>
        <v>0</v>
      </c>
      <c r="NR45" s="48"/>
      <c r="NS45" s="49"/>
      <c r="NT45" s="49"/>
      <c r="NU45" s="49"/>
      <c r="NV45" s="49"/>
      <c r="NW45" s="49"/>
      <c r="NX45" s="67">
        <f t="shared" si="1994"/>
        <v>0</v>
      </c>
      <c r="NY45" s="68">
        <f t="shared" si="1995"/>
        <v>0</v>
      </c>
      <c r="NZ45" s="48"/>
      <c r="OA45" s="49"/>
      <c r="OB45" s="49"/>
      <c r="OC45" s="49"/>
      <c r="OD45" s="49"/>
      <c r="OE45" s="49"/>
      <c r="OF45" s="67">
        <f t="shared" si="1996"/>
        <v>0</v>
      </c>
      <c r="OG45" s="68">
        <f t="shared" si="1997"/>
        <v>0</v>
      </c>
      <c r="OH45" s="48"/>
      <c r="OI45" s="49"/>
      <c r="OJ45" s="49"/>
      <c r="OK45" s="49"/>
      <c r="OL45" s="49"/>
      <c r="OM45" s="49">
        <v>200</v>
      </c>
      <c r="ON45" s="67">
        <f t="shared" si="1998"/>
        <v>200</v>
      </c>
      <c r="OO45" s="68">
        <f t="shared" si="1999"/>
        <v>33.333333333333336</v>
      </c>
      <c r="OP45" s="48"/>
      <c r="OQ45" s="49"/>
      <c r="OR45" s="49"/>
      <c r="OS45" s="49"/>
      <c r="OT45" s="49"/>
      <c r="OU45" s="49"/>
      <c r="OV45" s="67">
        <f t="shared" si="2000"/>
        <v>0</v>
      </c>
      <c r="OW45" s="68">
        <f t="shared" si="2001"/>
        <v>0</v>
      </c>
      <c r="OX45" s="48"/>
      <c r="OY45" s="49"/>
      <c r="OZ45" s="49"/>
      <c r="PA45" s="49"/>
      <c r="PB45" s="49"/>
      <c r="PC45" s="49"/>
      <c r="PD45" s="67">
        <f t="shared" si="2002"/>
        <v>0</v>
      </c>
      <c r="PE45" s="68">
        <f t="shared" si="2003"/>
        <v>0</v>
      </c>
      <c r="PF45" s="48"/>
      <c r="PG45" s="49"/>
      <c r="PH45" s="49"/>
      <c r="PI45" s="49"/>
      <c r="PJ45" s="49"/>
      <c r="PK45" s="49"/>
      <c r="PL45" s="67">
        <f t="shared" si="2004"/>
        <v>0</v>
      </c>
      <c r="PM45" s="68">
        <f t="shared" si="2005"/>
        <v>0</v>
      </c>
      <c r="PN45" s="48"/>
      <c r="PO45" s="49"/>
      <c r="PP45" s="49"/>
      <c r="PQ45" s="49"/>
      <c r="PR45" s="49"/>
      <c r="PS45" s="49"/>
      <c r="PT45" s="67">
        <f t="shared" si="2006"/>
        <v>0</v>
      </c>
      <c r="PU45" s="68">
        <f t="shared" si="2007"/>
        <v>0</v>
      </c>
      <c r="PV45" s="106"/>
      <c r="PW45" s="107"/>
      <c r="PX45" s="107"/>
      <c r="PY45" s="107"/>
      <c r="PZ45" s="107"/>
      <c r="QA45" s="107"/>
      <c r="QB45" s="104">
        <f t="shared" si="2008"/>
        <v>0</v>
      </c>
      <c r="QC45" s="105">
        <f t="shared" si="2009"/>
        <v>0</v>
      </c>
      <c r="QD45" s="106"/>
      <c r="QE45" s="107"/>
      <c r="QF45" s="107"/>
      <c r="QG45" s="107"/>
      <c r="QH45" s="107"/>
      <c r="QI45" s="107"/>
      <c r="QJ45" s="104">
        <f t="shared" si="2010"/>
        <v>0</v>
      </c>
      <c r="QK45" s="105">
        <f t="shared" si="2011"/>
        <v>0</v>
      </c>
      <c r="QL45" s="106"/>
      <c r="QM45" s="107"/>
      <c r="QN45" s="107"/>
      <c r="QO45" s="107"/>
      <c r="QP45" s="107"/>
      <c r="QQ45" s="107"/>
      <c r="QR45" s="104">
        <f t="shared" si="2012"/>
        <v>0</v>
      </c>
      <c r="QS45" s="105">
        <f t="shared" si="2013"/>
        <v>0</v>
      </c>
      <c r="QT45" s="106"/>
      <c r="QU45" s="107"/>
      <c r="QV45" s="107">
        <v>187</v>
      </c>
      <c r="QW45" s="107"/>
      <c r="QX45" s="107"/>
      <c r="QY45" s="107"/>
      <c r="QZ45" s="104">
        <f t="shared" si="2014"/>
        <v>187</v>
      </c>
      <c r="RA45" s="105">
        <f t="shared" si="2015"/>
        <v>31.166666666666668</v>
      </c>
      <c r="RB45" s="106"/>
      <c r="RC45" s="107"/>
      <c r="RD45" s="107"/>
      <c r="RE45" s="107"/>
      <c r="RF45" s="107"/>
      <c r="RG45" s="107"/>
      <c r="RH45" s="104">
        <f t="shared" si="2016"/>
        <v>0</v>
      </c>
      <c r="RI45" s="105">
        <f t="shared" si="2017"/>
        <v>0</v>
      </c>
      <c r="RJ45" s="106"/>
      <c r="RK45" s="107"/>
      <c r="RL45" s="107"/>
      <c r="RM45" s="107"/>
      <c r="RN45" s="107"/>
      <c r="RO45" s="107"/>
      <c r="RP45" s="104">
        <f t="shared" si="2018"/>
        <v>0</v>
      </c>
      <c r="RQ45" s="105">
        <f t="shared" si="2019"/>
        <v>0</v>
      </c>
      <c r="RR45" s="106"/>
      <c r="RS45" s="107"/>
      <c r="RT45" s="107"/>
      <c r="RU45" s="107"/>
      <c r="RV45" s="107"/>
      <c r="RW45" s="107"/>
      <c r="RX45" s="104">
        <f t="shared" si="2020"/>
        <v>0</v>
      </c>
      <c r="RY45" s="105">
        <f t="shared" si="2021"/>
        <v>0</v>
      </c>
      <c r="RZ45" s="106"/>
      <c r="SA45" s="107"/>
      <c r="SB45" s="107"/>
      <c r="SC45" s="107"/>
      <c r="SD45" s="107"/>
      <c r="SE45" s="107"/>
      <c r="SF45" s="104">
        <f t="shared" si="2022"/>
        <v>0</v>
      </c>
      <c r="SG45" s="105">
        <f t="shared" si="2023"/>
        <v>0</v>
      </c>
      <c r="SH45" s="106"/>
      <c r="SI45" s="107"/>
      <c r="SJ45" s="107"/>
      <c r="SK45" s="107"/>
      <c r="SL45" s="107"/>
      <c r="SM45" s="107"/>
      <c r="SN45" s="104">
        <f t="shared" si="2024"/>
        <v>0</v>
      </c>
      <c r="SO45" s="105">
        <f t="shared" si="2025"/>
        <v>0</v>
      </c>
      <c r="SP45" s="106"/>
      <c r="SQ45" s="107"/>
      <c r="SR45" s="107"/>
      <c r="SS45" s="107"/>
      <c r="ST45" s="107"/>
      <c r="SU45" s="107"/>
      <c r="SV45" s="104">
        <f t="shared" si="2026"/>
        <v>0</v>
      </c>
      <c r="SW45" s="105">
        <f t="shared" si="2027"/>
        <v>0</v>
      </c>
      <c r="SX45" s="106"/>
      <c r="SY45" s="107"/>
      <c r="SZ45" s="107"/>
      <c r="TA45" s="107"/>
      <c r="TB45" s="107"/>
      <c r="TC45" s="107"/>
      <c r="TD45" s="104">
        <f t="shared" si="2028"/>
        <v>0</v>
      </c>
      <c r="TE45" s="105">
        <f t="shared" si="2029"/>
        <v>0</v>
      </c>
      <c r="TF45" s="106"/>
      <c r="TG45" s="107"/>
      <c r="TH45" s="107"/>
      <c r="TI45" s="107"/>
      <c r="TJ45" s="107"/>
      <c r="TK45" s="107"/>
      <c r="TL45" s="104">
        <f t="shared" si="2030"/>
        <v>0</v>
      </c>
      <c r="TM45" s="105">
        <f t="shared" si="2031"/>
        <v>0</v>
      </c>
      <c r="TN45" s="130"/>
      <c r="TO45" s="107"/>
      <c r="TP45" s="107"/>
      <c r="TQ45" s="107"/>
      <c r="TR45" s="107"/>
      <c r="TS45" s="107"/>
      <c r="TT45" s="104">
        <f t="shared" si="2032"/>
        <v>0</v>
      </c>
      <c r="TU45" s="105">
        <f t="shared" si="2033"/>
        <v>0</v>
      </c>
      <c r="TV45" s="106"/>
      <c r="TW45" s="107"/>
      <c r="TX45" s="107"/>
      <c r="TY45" s="107">
        <v>200</v>
      </c>
      <c r="TZ45" s="107"/>
      <c r="UA45" s="107"/>
      <c r="UB45" s="104">
        <f t="shared" si="2034"/>
        <v>200</v>
      </c>
      <c r="UC45" s="105">
        <f t="shared" si="2035"/>
        <v>33.333333333333336</v>
      </c>
      <c r="UD45" s="106"/>
      <c r="UE45" s="107"/>
      <c r="UF45" s="107"/>
      <c r="UG45" s="107"/>
      <c r="UH45" s="107">
        <v>204</v>
      </c>
      <c r="UI45" s="107"/>
      <c r="UJ45" s="104">
        <f t="shared" si="2036"/>
        <v>204</v>
      </c>
      <c r="UK45" s="105">
        <f t="shared" si="2037"/>
        <v>34</v>
      </c>
      <c r="UL45" s="106"/>
      <c r="UM45" s="107"/>
      <c r="UN45" s="107"/>
      <c r="UO45" s="107"/>
      <c r="UP45" s="107"/>
      <c r="UQ45" s="107"/>
      <c r="UR45" s="107">
        <v>199</v>
      </c>
      <c r="US45" s="104">
        <f t="shared" si="1593"/>
        <v>199</v>
      </c>
      <c r="UT45" s="105">
        <f t="shared" si="2038"/>
        <v>33.166666666666664</v>
      </c>
      <c r="UU45" s="106"/>
      <c r="UV45" s="107"/>
      <c r="UW45" s="107"/>
      <c r="UX45" s="107"/>
      <c r="UY45" s="107"/>
      <c r="UZ45" s="107"/>
      <c r="VA45" s="104">
        <f t="shared" si="2039"/>
        <v>0</v>
      </c>
      <c r="VB45" s="105">
        <f t="shared" si="2040"/>
        <v>0</v>
      </c>
      <c r="VC45" s="106"/>
      <c r="VD45" s="107"/>
      <c r="VE45" s="107"/>
      <c r="VF45" s="107"/>
      <c r="VG45" s="107">
        <v>197</v>
      </c>
      <c r="VH45" s="107"/>
      <c r="VI45" s="104">
        <f t="shared" si="2041"/>
        <v>197</v>
      </c>
      <c r="VJ45" s="105">
        <f t="shared" si="2042"/>
        <v>32.833333333333336</v>
      </c>
      <c r="VK45" s="48"/>
      <c r="VL45" s="49"/>
      <c r="VM45" s="49"/>
      <c r="VN45" s="49"/>
      <c r="VO45" s="49">
        <v>199</v>
      </c>
      <c r="VP45" s="49"/>
      <c r="VQ45" s="67">
        <f t="shared" si="2043"/>
        <v>199</v>
      </c>
      <c r="VR45" s="68">
        <f t="shared" si="2044"/>
        <v>33.166666666666664</v>
      </c>
      <c r="VS45" s="106"/>
      <c r="VT45" s="107"/>
      <c r="VU45" s="107"/>
      <c r="VV45" s="107"/>
      <c r="VW45" s="107"/>
      <c r="VX45" s="107"/>
      <c r="VY45" s="104">
        <f t="shared" si="2045"/>
        <v>0</v>
      </c>
      <c r="VZ45" s="105">
        <f t="shared" si="2046"/>
        <v>0</v>
      </c>
      <c r="WA45" s="63"/>
      <c r="WB45" s="64"/>
      <c r="WC45" s="64"/>
      <c r="WD45" s="64"/>
      <c r="WE45" s="64"/>
      <c r="WF45" s="64"/>
      <c r="WG45" s="67">
        <f t="shared" si="2047"/>
        <v>0</v>
      </c>
      <c r="WH45" s="68">
        <f t="shared" si="2048"/>
        <v>0</v>
      </c>
      <c r="WI45" s="106"/>
      <c r="WJ45" s="107"/>
      <c r="WK45" s="107"/>
      <c r="WL45" s="107"/>
      <c r="WM45" s="107"/>
      <c r="WN45" s="107"/>
      <c r="WO45" s="104">
        <f t="shared" si="2049"/>
        <v>0</v>
      </c>
      <c r="WP45" s="105">
        <f t="shared" si="2050"/>
        <v>0</v>
      </c>
      <c r="WQ45" s="48"/>
      <c r="WR45" s="49"/>
      <c r="WS45" s="49"/>
      <c r="WT45" s="49"/>
      <c r="WU45" s="49"/>
      <c r="WV45" s="49"/>
      <c r="WW45" s="49"/>
      <c r="WX45" s="67">
        <f t="shared" si="2051"/>
        <v>0</v>
      </c>
      <c r="WY45" s="68">
        <f t="shared" si="2052"/>
        <v>0</v>
      </c>
      <c r="WZ45" s="48"/>
      <c r="XA45" s="49"/>
      <c r="XB45" s="49"/>
      <c r="XC45" s="49"/>
      <c r="XD45" s="49"/>
      <c r="XE45" s="49"/>
      <c r="XF45" s="49"/>
      <c r="XG45" s="67">
        <f t="shared" si="2053"/>
        <v>0</v>
      </c>
      <c r="XH45" s="68">
        <f t="shared" si="2054"/>
        <v>0</v>
      </c>
      <c r="XI45" s="48">
        <v>190</v>
      </c>
      <c r="XJ45" s="49"/>
      <c r="XK45" s="49"/>
      <c r="XL45" s="49"/>
      <c r="XM45" s="49"/>
      <c r="XN45" s="49"/>
      <c r="XO45" s="49"/>
      <c r="XP45" s="67">
        <f t="shared" si="2055"/>
        <v>0</v>
      </c>
      <c r="XQ45" s="68">
        <f t="shared" si="2056"/>
        <v>0</v>
      </c>
      <c r="XR45" s="48"/>
      <c r="XS45" s="49"/>
      <c r="XT45" s="49"/>
      <c r="XU45" s="49"/>
      <c r="XV45" s="49"/>
      <c r="XW45" s="49"/>
      <c r="XX45" s="49"/>
      <c r="XY45" s="67">
        <f t="shared" si="2057"/>
        <v>0</v>
      </c>
      <c r="XZ45" s="68">
        <f t="shared" si="2058"/>
        <v>0</v>
      </c>
      <c r="YA45" s="48"/>
      <c r="YB45" s="49"/>
      <c r="YC45" s="49"/>
      <c r="YD45" s="49"/>
      <c r="YE45" s="49"/>
      <c r="YF45" s="49"/>
      <c r="YG45" s="49">
        <v>200</v>
      </c>
      <c r="YH45" s="67">
        <f t="shared" si="2059"/>
        <v>200</v>
      </c>
      <c r="YI45" s="68">
        <f t="shared" si="2060"/>
        <v>33.333333333333336</v>
      </c>
      <c r="YJ45" s="48"/>
      <c r="YK45" s="49"/>
      <c r="YL45" s="49"/>
      <c r="YM45" s="49"/>
      <c r="YN45" s="49"/>
      <c r="YO45" s="49"/>
      <c r="YP45" s="49"/>
      <c r="YQ45" s="67">
        <f t="shared" si="2061"/>
        <v>0</v>
      </c>
      <c r="YR45" s="68">
        <f t="shared" si="2062"/>
        <v>0</v>
      </c>
      <c r="YS45" s="48"/>
      <c r="YT45" s="49"/>
      <c r="YU45" s="49"/>
      <c r="YV45" s="49"/>
      <c r="YW45" s="49"/>
      <c r="YX45" s="49"/>
      <c r="YY45" s="67">
        <f t="shared" si="2063"/>
        <v>0</v>
      </c>
      <c r="YZ45" s="68">
        <f t="shared" si="2064"/>
        <v>0</v>
      </c>
      <c r="ZA45" s="48"/>
      <c r="ZB45" s="49"/>
      <c r="ZC45" s="49"/>
      <c r="ZD45" s="49"/>
      <c r="ZE45" s="49"/>
      <c r="ZF45" s="49"/>
      <c r="ZG45" s="67">
        <f t="shared" si="2065"/>
        <v>0</v>
      </c>
      <c r="ZH45" s="68">
        <f t="shared" si="2066"/>
        <v>0</v>
      </c>
      <c r="ZI45" s="48"/>
      <c r="ZJ45" s="49"/>
      <c r="ZK45" s="49"/>
      <c r="ZL45" s="49"/>
      <c r="ZM45" s="49"/>
      <c r="ZN45" s="24"/>
      <c r="ZO45" s="67">
        <f t="shared" si="2067"/>
        <v>0</v>
      </c>
      <c r="ZP45" s="68">
        <f t="shared" si="2068"/>
        <v>0</v>
      </c>
      <c r="ZQ45" s="48"/>
      <c r="ZR45" s="49"/>
      <c r="ZS45" s="49"/>
      <c r="ZT45" s="49">
        <v>160</v>
      </c>
      <c r="ZU45" s="49"/>
      <c r="ZV45" s="49"/>
      <c r="ZW45" s="49"/>
      <c r="ZX45" s="67">
        <f t="shared" si="2069"/>
        <v>160</v>
      </c>
      <c r="ZY45" s="70">
        <f t="shared" si="2070"/>
        <v>26.666666666666668</v>
      </c>
      <c r="ZZ45" s="48"/>
      <c r="AAA45" s="49"/>
      <c r="AAB45" s="49"/>
      <c r="AAC45" s="49"/>
      <c r="AAD45" s="49"/>
      <c r="AAE45" s="49"/>
      <c r="AAF45" s="49"/>
      <c r="AAG45" s="67">
        <f t="shared" si="2071"/>
        <v>0</v>
      </c>
      <c r="AAH45" s="68">
        <f t="shared" si="2072"/>
        <v>0</v>
      </c>
      <c r="AAI45" s="48"/>
      <c r="AAJ45" s="49"/>
      <c r="AAK45" s="49"/>
      <c r="AAL45" s="49"/>
      <c r="AAM45" s="49"/>
      <c r="AAN45" s="49">
        <v>200</v>
      </c>
      <c r="AAO45" s="67">
        <f t="shared" si="2073"/>
        <v>200</v>
      </c>
      <c r="AAP45" s="68">
        <f t="shared" si="2074"/>
        <v>33.333333333333336</v>
      </c>
      <c r="AAQ45" s="48"/>
      <c r="AAR45" s="49"/>
      <c r="AAS45" s="49"/>
      <c r="AAT45" s="49"/>
      <c r="AAU45" s="49"/>
      <c r="AAV45" s="49"/>
      <c r="AAW45" s="67">
        <f t="shared" si="2075"/>
        <v>0</v>
      </c>
      <c r="AAX45" s="68">
        <f t="shared" si="2076"/>
        <v>0</v>
      </c>
      <c r="AAY45" s="48"/>
      <c r="AAZ45" s="49"/>
      <c r="ABA45" s="49"/>
      <c r="ABB45" s="49"/>
      <c r="ABC45" s="49"/>
      <c r="ABD45" s="49"/>
      <c r="ABE45" s="67">
        <f t="shared" si="2077"/>
        <v>0</v>
      </c>
      <c r="ABF45" s="68">
        <f t="shared" si="2078"/>
        <v>0</v>
      </c>
      <c r="ABG45" s="48"/>
      <c r="ABH45" s="49"/>
      <c r="ABI45" s="49"/>
      <c r="ABJ45" s="49"/>
      <c r="ABK45" s="49"/>
      <c r="ABL45" s="49"/>
      <c r="ABM45" s="67">
        <f t="shared" si="2079"/>
        <v>0</v>
      </c>
      <c r="ABN45" s="68">
        <f t="shared" si="2080"/>
        <v>0</v>
      </c>
      <c r="ABO45" s="48"/>
      <c r="ABP45" s="49"/>
      <c r="ABQ45" s="49"/>
      <c r="ABR45" s="49"/>
      <c r="ABS45" s="49"/>
      <c r="ABT45" s="49"/>
      <c r="ABU45" s="67">
        <f t="shared" si="2081"/>
        <v>0</v>
      </c>
      <c r="ABV45" s="68">
        <f t="shared" si="2082"/>
        <v>0</v>
      </c>
      <c r="ABW45" s="48"/>
      <c r="ABX45" s="49"/>
      <c r="ABY45" s="49"/>
      <c r="ABZ45" s="49"/>
      <c r="ACA45" s="49"/>
      <c r="ACB45" s="49"/>
      <c r="ACC45" s="67">
        <f t="shared" si="2083"/>
        <v>0</v>
      </c>
      <c r="ACD45" s="68">
        <f t="shared" si="2084"/>
        <v>0</v>
      </c>
      <c r="ACE45" s="48"/>
      <c r="ACF45" s="49"/>
      <c r="ACG45" s="49"/>
      <c r="ACH45" s="49"/>
      <c r="ACI45" s="49"/>
      <c r="ACJ45" s="49"/>
      <c r="ACK45" s="67">
        <f t="shared" si="2085"/>
        <v>0</v>
      </c>
      <c r="ACL45" s="68">
        <f t="shared" si="2086"/>
        <v>0</v>
      </c>
      <c r="ACM45" s="48"/>
      <c r="ACN45" s="49"/>
      <c r="ACO45" s="49"/>
      <c r="ACP45" s="49">
        <v>194</v>
      </c>
      <c r="ACQ45" s="49"/>
      <c r="ACR45" s="49"/>
      <c r="ACS45" s="67">
        <f t="shared" si="2087"/>
        <v>194</v>
      </c>
      <c r="ACT45" s="68">
        <f t="shared" si="2088"/>
        <v>32.333333333333336</v>
      </c>
      <c r="ACU45" s="48"/>
      <c r="ACV45" s="49"/>
      <c r="ACW45" s="49"/>
      <c r="ACX45" s="49"/>
      <c r="ACY45" s="49"/>
      <c r="ACZ45" s="49"/>
      <c r="ADA45" s="67">
        <f t="shared" si="2089"/>
        <v>0</v>
      </c>
      <c r="ADB45" s="68">
        <f t="shared" si="2090"/>
        <v>0</v>
      </c>
      <c r="ADC45" s="48"/>
      <c r="ADD45" s="49"/>
      <c r="ADE45" s="49"/>
      <c r="ADF45" s="49"/>
      <c r="ADG45" s="49"/>
      <c r="ADH45" s="49"/>
      <c r="ADI45" s="67">
        <f t="shared" si="2091"/>
        <v>0</v>
      </c>
      <c r="ADJ45" s="68">
        <f t="shared" si="2092"/>
        <v>0</v>
      </c>
      <c r="ADK45" s="48"/>
      <c r="ADL45" s="49"/>
      <c r="ADM45" s="49"/>
      <c r="ADN45" s="49"/>
      <c r="ADO45" s="49"/>
      <c r="ADP45" s="49"/>
      <c r="ADQ45" s="67">
        <f t="shared" si="2093"/>
        <v>0</v>
      </c>
      <c r="ADR45" s="68">
        <f t="shared" si="2094"/>
        <v>0</v>
      </c>
      <c r="ADS45" s="48"/>
      <c r="ADT45" s="49"/>
      <c r="ADU45" s="49"/>
      <c r="ADV45" s="49"/>
      <c r="ADW45" s="49"/>
      <c r="ADX45" s="49"/>
      <c r="ADY45" s="67">
        <f t="shared" si="2095"/>
        <v>0</v>
      </c>
      <c r="ADZ45" s="68">
        <f t="shared" si="2096"/>
        <v>0</v>
      </c>
      <c r="AEA45" s="48"/>
      <c r="AEB45" s="49"/>
      <c r="AEC45" s="49"/>
      <c r="AED45" s="49"/>
      <c r="AEE45" s="49"/>
      <c r="AEF45" s="49"/>
      <c r="AEG45" s="67">
        <f t="shared" si="2097"/>
        <v>0</v>
      </c>
      <c r="AEH45" s="68">
        <f t="shared" si="2098"/>
        <v>0</v>
      </c>
      <c r="AEI45" s="48"/>
      <c r="AEJ45" s="49"/>
      <c r="AEK45" s="49"/>
      <c r="AEL45" s="49"/>
      <c r="AEM45" s="49"/>
      <c r="AEN45" s="49"/>
      <c r="AEO45" s="67">
        <f t="shared" si="2099"/>
        <v>0</v>
      </c>
      <c r="AEP45" s="68">
        <f t="shared" si="2100"/>
        <v>0</v>
      </c>
      <c r="AEQ45" s="48"/>
      <c r="AER45" s="49"/>
      <c r="AES45" s="49"/>
      <c r="AET45" s="49"/>
      <c r="AEU45" s="49"/>
      <c r="AEV45" s="49"/>
      <c r="AEW45" s="67">
        <f t="shared" si="2101"/>
        <v>0</v>
      </c>
      <c r="AEX45" s="68">
        <f t="shared" si="2102"/>
        <v>0</v>
      </c>
      <c r="AEY45" s="48"/>
      <c r="AEZ45" s="49"/>
      <c r="AFA45" s="49"/>
      <c r="AFB45" s="49"/>
      <c r="AFC45" s="49"/>
      <c r="AFD45" s="49"/>
      <c r="AFE45" s="67">
        <f t="shared" si="2103"/>
        <v>0</v>
      </c>
      <c r="AFF45" s="68">
        <f t="shared" si="2104"/>
        <v>0</v>
      </c>
      <c r="AFG45" s="48"/>
      <c r="AFH45" s="49"/>
      <c r="AFI45" s="49"/>
      <c r="AFJ45" s="49"/>
      <c r="AFK45" s="49"/>
      <c r="AFL45" s="49">
        <v>110</v>
      </c>
      <c r="AFM45" s="67">
        <f t="shared" si="2105"/>
        <v>110</v>
      </c>
      <c r="AFN45" s="68">
        <f t="shared" si="2106"/>
        <v>18.333333333333332</v>
      </c>
      <c r="AFO45" s="48"/>
      <c r="AFP45" s="49"/>
      <c r="AFQ45" s="49"/>
      <c r="AFR45" s="49"/>
      <c r="AFS45" s="49"/>
      <c r="AFT45" s="49"/>
      <c r="AFU45" s="67">
        <f t="shared" si="2107"/>
        <v>0</v>
      </c>
      <c r="AFV45" s="68">
        <f t="shared" si="2108"/>
        <v>0</v>
      </c>
      <c r="AFW45" s="48"/>
      <c r="AFX45" s="49"/>
      <c r="AFY45" s="49"/>
      <c r="AFZ45" s="49"/>
      <c r="AGA45" s="49"/>
      <c r="AGB45" s="49"/>
      <c r="AGC45" s="67">
        <f t="shared" si="2109"/>
        <v>0</v>
      </c>
      <c r="AGD45" s="68">
        <f t="shared" si="2110"/>
        <v>0</v>
      </c>
      <c r="AGE45" s="48"/>
      <c r="AGF45" s="49"/>
      <c r="AGG45" s="49"/>
      <c r="AGH45" s="49"/>
      <c r="AGI45" s="49"/>
      <c r="AGJ45" s="49"/>
      <c r="AGK45" s="67">
        <f t="shared" si="2111"/>
        <v>0</v>
      </c>
      <c r="AGL45" s="68">
        <f t="shared" si="2112"/>
        <v>0</v>
      </c>
      <c r="AGM45" s="48"/>
      <c r="AGN45" s="49"/>
      <c r="AGO45" s="49"/>
      <c r="AGP45" s="49"/>
      <c r="AGQ45" s="49"/>
      <c r="AGR45" s="49"/>
      <c r="AGS45" s="49"/>
      <c r="AGT45" s="67">
        <f t="shared" si="2113"/>
        <v>0</v>
      </c>
      <c r="AGU45" s="68">
        <f t="shared" si="2114"/>
        <v>0</v>
      </c>
      <c r="AGV45" s="48"/>
      <c r="AGW45" s="49"/>
      <c r="AGX45" s="49"/>
      <c r="AGY45" s="49"/>
      <c r="AGZ45" s="49"/>
      <c r="AHA45" s="49"/>
      <c r="AHB45" s="67">
        <f t="shared" si="2115"/>
        <v>0</v>
      </c>
      <c r="AHC45" s="68">
        <f t="shared" si="2116"/>
        <v>0</v>
      </c>
      <c r="AHD45" s="48"/>
      <c r="AHE45" s="49"/>
      <c r="AHF45" s="49"/>
      <c r="AHG45" s="49"/>
      <c r="AHH45" s="49"/>
      <c r="AHI45" s="49"/>
      <c r="AHJ45" s="67">
        <f t="shared" si="2117"/>
        <v>0</v>
      </c>
      <c r="AHK45" s="68">
        <f t="shared" si="2118"/>
        <v>0</v>
      </c>
      <c r="AHL45" s="48"/>
      <c r="AHM45" s="49"/>
      <c r="AHN45" s="49"/>
      <c r="AHO45" s="49"/>
      <c r="AHP45" s="49"/>
      <c r="AHQ45" s="49"/>
      <c r="AHR45" s="67">
        <f t="shared" si="2119"/>
        <v>0</v>
      </c>
      <c r="AHS45" s="68">
        <f t="shared" si="2120"/>
        <v>0</v>
      </c>
      <c r="AHT45" s="48"/>
      <c r="AHU45" s="49"/>
      <c r="AHV45" s="49"/>
      <c r="AHW45" s="49"/>
      <c r="AHX45" s="49"/>
      <c r="AHY45" s="49"/>
      <c r="AHZ45" s="67">
        <f t="shared" si="2121"/>
        <v>0</v>
      </c>
      <c r="AIA45" s="68">
        <f t="shared" si="2122"/>
        <v>0</v>
      </c>
      <c r="AIB45" s="48"/>
      <c r="AIC45" s="49"/>
      <c r="AID45" s="49"/>
      <c r="AIE45" s="49"/>
      <c r="AIF45" s="49"/>
      <c r="AIG45" s="49"/>
      <c r="AIH45" s="67">
        <f t="shared" si="2123"/>
        <v>0</v>
      </c>
      <c r="AII45" s="68">
        <f t="shared" si="2124"/>
        <v>0</v>
      </c>
      <c r="AIJ45" s="48"/>
      <c r="AIK45" s="49"/>
      <c r="AIL45" s="49"/>
      <c r="AIM45" s="49"/>
      <c r="AIN45" s="49"/>
      <c r="AIO45" s="49"/>
      <c r="AIP45" s="67">
        <f t="shared" si="2125"/>
        <v>0</v>
      </c>
      <c r="AIQ45" s="68">
        <f t="shared" si="2126"/>
        <v>0</v>
      </c>
      <c r="AIR45" s="48"/>
      <c r="AIS45" s="49"/>
      <c r="AIT45" s="49"/>
      <c r="AIU45" s="49"/>
      <c r="AIV45" s="49"/>
      <c r="AIW45" s="49"/>
      <c r="AIX45" s="67">
        <f t="shared" si="2127"/>
        <v>0</v>
      </c>
      <c r="AIY45" s="68">
        <f t="shared" si="2128"/>
        <v>0</v>
      </c>
      <c r="AIZ45" s="48"/>
      <c r="AJA45" s="49"/>
      <c r="AJB45" s="49"/>
      <c r="AJC45" s="49"/>
      <c r="AJD45" s="49"/>
      <c r="AJE45" s="49"/>
      <c r="AJF45" s="67">
        <f t="shared" si="2129"/>
        <v>0</v>
      </c>
      <c r="AJG45" s="68">
        <f t="shared" si="2130"/>
        <v>0</v>
      </c>
      <c r="AJH45" s="48"/>
      <c r="AJI45" s="49"/>
      <c r="AJJ45" s="49"/>
      <c r="AJK45" s="49"/>
      <c r="AJL45" s="49"/>
      <c r="AJM45" s="49"/>
      <c r="AJN45" s="42">
        <f t="shared" si="2131"/>
        <v>0</v>
      </c>
      <c r="AJO45" s="43">
        <f t="shared" si="2132"/>
        <v>0</v>
      </c>
      <c r="AJP45" s="48"/>
      <c r="AJQ45" s="49"/>
      <c r="AJR45" s="49"/>
      <c r="AJS45" s="49"/>
      <c r="AJT45" s="49"/>
      <c r="AJU45" s="49"/>
      <c r="AJV45" s="42">
        <f t="shared" si="2133"/>
        <v>0</v>
      </c>
      <c r="AJW45" s="43">
        <f t="shared" si="2134"/>
        <v>0</v>
      </c>
      <c r="AJX45" s="48"/>
      <c r="AJY45" s="49"/>
      <c r="AJZ45" s="49"/>
      <c r="AKA45" s="49"/>
      <c r="AKB45" s="49"/>
      <c r="AKC45" s="49"/>
      <c r="AKD45" s="67">
        <f t="shared" si="2135"/>
        <v>0</v>
      </c>
      <c r="AKE45" s="68">
        <f t="shared" si="2136"/>
        <v>0</v>
      </c>
      <c r="AKF45" s="48"/>
      <c r="AKG45" s="49"/>
      <c r="AKH45" s="49"/>
      <c r="AKI45" s="49"/>
      <c r="AKJ45" s="49"/>
      <c r="AKK45" s="49">
        <v>100</v>
      </c>
      <c r="AKL45" s="67">
        <f t="shared" si="2137"/>
        <v>100</v>
      </c>
      <c r="AKM45" s="184">
        <f t="shared" si="2138"/>
        <v>16.666666666666668</v>
      </c>
      <c r="AKN45" s="195"/>
      <c r="AKO45" s="49"/>
      <c r="AKP45" s="49"/>
      <c r="AKQ45" s="49"/>
      <c r="AKR45" s="49"/>
      <c r="AKS45" s="49"/>
      <c r="AKT45" s="67">
        <f t="shared" si="2139"/>
        <v>0</v>
      </c>
      <c r="AKU45" s="184">
        <f t="shared" si="2140"/>
        <v>0</v>
      </c>
      <c r="AKV45" s="48"/>
      <c r="AKW45" s="49"/>
      <c r="AKX45" s="49">
        <v>96</v>
      </c>
      <c r="AKY45" s="49"/>
      <c r="AKZ45" s="49"/>
      <c r="ALA45" s="49"/>
      <c r="ALB45" s="67">
        <f t="shared" si="2141"/>
        <v>96</v>
      </c>
      <c r="ALC45" s="68">
        <f t="shared" si="2142"/>
        <v>16</v>
      </c>
      <c r="ALD45" s="48"/>
      <c r="ALE45" s="49"/>
      <c r="ALF45" s="49"/>
      <c r="ALG45" s="49"/>
      <c r="ALH45" s="49"/>
      <c r="ALI45" s="49"/>
      <c r="ALJ45" s="67">
        <f t="shared" si="2143"/>
        <v>0</v>
      </c>
      <c r="ALK45" s="68">
        <f t="shared" si="2144"/>
        <v>0</v>
      </c>
      <c r="ALL45" s="48"/>
      <c r="ALM45" s="49"/>
      <c r="ALN45" s="49"/>
      <c r="ALO45" s="49"/>
      <c r="ALP45" s="49"/>
      <c r="ALQ45" s="49"/>
      <c r="ALR45" s="67">
        <f t="shared" si="2145"/>
        <v>0</v>
      </c>
      <c r="ALS45" s="68">
        <f t="shared" si="2146"/>
        <v>0</v>
      </c>
      <c r="ALT45" s="48"/>
      <c r="ALU45" s="49"/>
      <c r="ALV45" s="49"/>
      <c r="ALW45" s="49"/>
      <c r="ALX45" s="49"/>
      <c r="ALY45" s="49"/>
      <c r="ALZ45" s="67">
        <f t="shared" si="2147"/>
        <v>0</v>
      </c>
      <c r="AMA45" s="68">
        <f t="shared" si="2148"/>
        <v>0</v>
      </c>
      <c r="AMB45" s="48"/>
      <c r="AMC45" s="49"/>
      <c r="AMD45" s="49"/>
      <c r="AME45" s="49"/>
      <c r="AMF45" s="49"/>
      <c r="AMG45" s="49"/>
      <c r="AMH45" s="67">
        <f t="shared" si="2149"/>
        <v>0</v>
      </c>
      <c r="AMI45" s="68">
        <f t="shared" si="2150"/>
        <v>0</v>
      </c>
      <c r="AMJ45" s="48"/>
      <c r="AMK45" s="49"/>
      <c r="AML45" s="49"/>
      <c r="AMM45" s="49"/>
      <c r="AMN45" s="49"/>
      <c r="AMO45" s="49"/>
      <c r="AMP45" s="67">
        <f t="shared" si="2151"/>
        <v>0</v>
      </c>
      <c r="AMQ45" s="68">
        <f t="shared" si="2152"/>
        <v>0</v>
      </c>
      <c r="AMR45" s="48"/>
      <c r="AMS45" s="49"/>
      <c r="AMT45" s="49"/>
      <c r="AMU45" s="49"/>
      <c r="AMV45" s="49"/>
      <c r="AMW45" s="49"/>
      <c r="AMX45" s="67">
        <f t="shared" si="2153"/>
        <v>0</v>
      </c>
      <c r="AMY45" s="68">
        <f t="shared" si="2154"/>
        <v>0</v>
      </c>
      <c r="AMZ45" s="48"/>
      <c r="ANA45" s="49"/>
      <c r="ANB45" s="49"/>
      <c r="ANC45" s="49"/>
      <c r="AND45" s="49"/>
      <c r="ANE45" s="49"/>
      <c r="ANF45" s="67">
        <f t="shared" si="2155"/>
        <v>0</v>
      </c>
      <c r="ANG45" s="68">
        <f t="shared" si="2156"/>
        <v>0</v>
      </c>
      <c r="ANH45" s="48"/>
      <c r="ANI45" s="49"/>
      <c r="ANJ45" s="49"/>
      <c r="ANK45" s="49"/>
      <c r="ANL45" s="49"/>
      <c r="ANM45" s="49"/>
      <c r="ANN45" s="67">
        <f t="shared" si="2157"/>
        <v>0</v>
      </c>
      <c r="ANO45" s="68">
        <f t="shared" si="2158"/>
        <v>0</v>
      </c>
      <c r="ANP45" s="48"/>
      <c r="ANQ45" s="49"/>
      <c r="ANR45" s="49"/>
      <c r="ANS45" s="49"/>
      <c r="ANT45" s="49"/>
      <c r="ANU45" s="49"/>
      <c r="ANV45" s="67">
        <f t="shared" si="2159"/>
        <v>0</v>
      </c>
      <c r="ANW45" s="68">
        <f t="shared" si="2160"/>
        <v>0</v>
      </c>
      <c r="ANX45" s="82"/>
      <c r="ANY45" s="83"/>
      <c r="ANZ45" s="83"/>
      <c r="AOA45" s="83">
        <v>95</v>
      </c>
      <c r="AOB45" s="83"/>
      <c r="AOC45" s="83"/>
      <c r="AOD45" s="67">
        <f t="shared" si="2161"/>
        <v>95</v>
      </c>
      <c r="AOE45" s="68">
        <f t="shared" si="2162"/>
        <v>15.833333333333334</v>
      </c>
      <c r="AOF45" s="48"/>
      <c r="AOG45" s="49"/>
      <c r="AOH45" s="49"/>
      <c r="AOI45" s="49"/>
      <c r="AOJ45" s="49"/>
      <c r="AOK45" s="49"/>
      <c r="AOL45" s="67">
        <f t="shared" si="2163"/>
        <v>0</v>
      </c>
      <c r="AOM45" s="68">
        <f t="shared" si="2164"/>
        <v>0</v>
      </c>
      <c r="AON45" s="48"/>
      <c r="AOO45" s="49"/>
      <c r="AOP45" s="49"/>
      <c r="AOQ45" s="49"/>
      <c r="AOR45" s="49"/>
      <c r="AOS45" s="49"/>
      <c r="AOT45" s="67">
        <f t="shared" si="2165"/>
        <v>0</v>
      </c>
      <c r="AOU45" s="68">
        <f t="shared" si="2166"/>
        <v>0</v>
      </c>
      <c r="AOV45" s="48"/>
      <c r="AOW45" s="49"/>
      <c r="AOX45" s="49"/>
      <c r="AOY45" s="49"/>
      <c r="AOZ45" s="49"/>
      <c r="APA45" s="49"/>
      <c r="APB45" s="67">
        <f t="shared" si="2167"/>
        <v>0</v>
      </c>
      <c r="APC45" s="68">
        <f t="shared" si="2168"/>
        <v>0</v>
      </c>
      <c r="APD45" s="48"/>
      <c r="APE45" s="49"/>
      <c r="APF45" s="49"/>
      <c r="APG45" s="49"/>
      <c r="APH45" s="49"/>
      <c r="API45" s="49"/>
      <c r="APJ45" s="67">
        <f t="shared" si="2169"/>
        <v>0</v>
      </c>
      <c r="APK45" s="68">
        <f t="shared" si="2170"/>
        <v>0</v>
      </c>
      <c r="APL45" s="48"/>
      <c r="APM45" s="49"/>
      <c r="APN45" s="49"/>
      <c r="APO45" s="49"/>
      <c r="APP45" s="49"/>
      <c r="APQ45" s="49"/>
      <c r="APR45" s="67">
        <f t="shared" si="2171"/>
        <v>0</v>
      </c>
      <c r="APS45" s="68">
        <f t="shared" si="2172"/>
        <v>0</v>
      </c>
      <c r="APT45" s="48"/>
      <c r="APU45" s="49"/>
      <c r="APV45" s="49"/>
      <c r="APW45" s="49">
        <v>102</v>
      </c>
      <c r="APX45" s="49"/>
      <c r="APY45" s="49"/>
      <c r="APZ45" s="67">
        <f t="shared" si="2173"/>
        <v>102</v>
      </c>
      <c r="AQA45" s="68">
        <f t="shared" si="2174"/>
        <v>17</v>
      </c>
      <c r="AQB45" s="48"/>
      <c r="AQC45" s="49"/>
      <c r="AQD45" s="49"/>
      <c r="AQE45" s="49"/>
      <c r="AQF45" s="49"/>
      <c r="AQG45" s="49"/>
      <c r="AQH45" s="67">
        <f t="shared" si="2175"/>
        <v>0</v>
      </c>
      <c r="AQI45" s="68">
        <f t="shared" si="2176"/>
        <v>0</v>
      </c>
      <c r="AQJ45" s="48"/>
      <c r="AQK45" s="49"/>
      <c r="AQL45" s="49"/>
      <c r="AQM45" s="49"/>
      <c r="AQN45" s="49"/>
      <c r="AQO45" s="49"/>
      <c r="AQP45" s="67">
        <f t="shared" si="2177"/>
        <v>0</v>
      </c>
      <c r="AQQ45" s="68">
        <f t="shared" si="2178"/>
        <v>0</v>
      </c>
      <c r="AQR45" s="48"/>
      <c r="AQS45" s="49"/>
      <c r="AQT45" s="49"/>
      <c r="AQU45" s="49"/>
      <c r="AQV45" s="49"/>
      <c r="AQW45" s="49"/>
      <c r="AQX45" s="67">
        <f t="shared" si="2179"/>
        <v>0</v>
      </c>
      <c r="AQY45" s="68">
        <f t="shared" si="2180"/>
        <v>0</v>
      </c>
      <c r="AQZ45" s="48"/>
      <c r="ARA45" s="49"/>
      <c r="ARB45" s="49"/>
      <c r="ARC45" s="49"/>
      <c r="ARD45" s="49"/>
      <c r="ARE45" s="49"/>
      <c r="ARF45" s="67">
        <f t="shared" si="2181"/>
        <v>0</v>
      </c>
      <c r="ARG45" s="68">
        <f t="shared" si="2182"/>
        <v>0</v>
      </c>
      <c r="ARH45" s="48"/>
      <c r="ARI45" s="49"/>
      <c r="ARJ45" s="49"/>
      <c r="ARK45" s="49"/>
      <c r="ARL45" s="49"/>
      <c r="ARM45" s="49"/>
      <c r="ARN45" s="67">
        <f t="shared" si="2183"/>
        <v>0</v>
      </c>
      <c r="ARO45" s="68">
        <f t="shared" si="2184"/>
        <v>0</v>
      </c>
      <c r="ARP45" s="48"/>
      <c r="ARQ45" s="49"/>
      <c r="ARR45" s="49"/>
      <c r="ARS45" s="49"/>
      <c r="ART45" s="49"/>
      <c r="ARU45" s="49"/>
      <c r="ARV45" s="67">
        <f t="shared" si="2185"/>
        <v>0</v>
      </c>
      <c r="ARW45" s="68">
        <f t="shared" si="2186"/>
        <v>0</v>
      </c>
      <c r="ARX45" s="48"/>
      <c r="ARY45" s="49"/>
      <c r="ARZ45" s="49"/>
      <c r="ASA45" s="49"/>
      <c r="ASB45" s="49"/>
      <c r="ASC45" s="49"/>
      <c r="ASD45" s="67">
        <f t="shared" si="2187"/>
        <v>0</v>
      </c>
      <c r="ASE45" s="68">
        <f t="shared" si="2188"/>
        <v>0</v>
      </c>
      <c r="ASF45" s="48"/>
      <c r="ASG45" s="49"/>
      <c r="ASH45" s="49"/>
      <c r="ASI45" s="49"/>
      <c r="ASJ45" s="49"/>
      <c r="ASK45" s="49"/>
      <c r="ASL45" s="67">
        <f t="shared" si="2189"/>
        <v>0</v>
      </c>
      <c r="ASM45" s="68">
        <f t="shared" si="2190"/>
        <v>0</v>
      </c>
      <c r="ASN45" s="48"/>
      <c r="ASO45" s="49"/>
      <c r="ASP45" s="49"/>
      <c r="ASQ45" s="49"/>
      <c r="ASR45" s="49"/>
      <c r="ASS45" s="49"/>
      <c r="AST45" s="67">
        <f t="shared" si="2191"/>
        <v>0</v>
      </c>
      <c r="ASU45" s="68">
        <f t="shared" si="2192"/>
        <v>0</v>
      </c>
      <c r="ASV45" s="48"/>
      <c r="ASW45" s="49"/>
      <c r="ASX45" s="49"/>
      <c r="ASY45" s="49"/>
      <c r="ASZ45" s="49"/>
      <c r="ATA45" s="49"/>
      <c r="ATB45" s="67">
        <f t="shared" si="2193"/>
        <v>0</v>
      </c>
      <c r="ATC45" s="68">
        <f t="shared" si="2194"/>
        <v>0</v>
      </c>
      <c r="ATD45" s="48"/>
      <c r="ATE45" s="49"/>
      <c r="ATF45" s="49"/>
      <c r="ATG45" s="49"/>
      <c r="ATH45" s="49"/>
      <c r="ATI45" s="49"/>
      <c r="ATJ45" s="67">
        <f t="shared" si="2195"/>
        <v>0</v>
      </c>
      <c r="ATK45" s="68">
        <f t="shared" si="2196"/>
        <v>0</v>
      </c>
      <c r="ATL45" s="48"/>
      <c r="ATM45" s="49"/>
      <c r="ATN45" s="49"/>
      <c r="ATO45" s="49"/>
      <c r="ATP45" s="49"/>
      <c r="ATQ45" s="49"/>
      <c r="ATR45" s="67">
        <f t="shared" si="2197"/>
        <v>0</v>
      </c>
      <c r="ATS45" s="68">
        <f t="shared" si="2198"/>
        <v>0</v>
      </c>
      <c r="ATT45" s="48"/>
      <c r="ATU45" s="49"/>
      <c r="ATV45" s="49"/>
      <c r="ATW45" s="49"/>
      <c r="ATX45" s="49"/>
      <c r="ATY45" s="49"/>
      <c r="ATZ45" s="67">
        <f t="shared" si="2199"/>
        <v>0</v>
      </c>
      <c r="AUA45" s="68">
        <f t="shared" si="2200"/>
        <v>0</v>
      </c>
      <c r="AUB45" s="48"/>
      <c r="AUC45" s="49"/>
      <c r="AUD45" s="49"/>
      <c r="AUE45" s="49"/>
      <c r="AUF45" s="49"/>
      <c r="AUG45" s="49"/>
      <c r="AUH45" s="67">
        <f t="shared" si="2201"/>
        <v>0</v>
      </c>
      <c r="AUI45" s="68">
        <f t="shared" si="2202"/>
        <v>0</v>
      </c>
      <c r="AUJ45" s="48"/>
      <c r="AUK45" s="49"/>
      <c r="AUL45" s="49">
        <v>396</v>
      </c>
      <c r="AUM45" s="49"/>
      <c r="AUN45" s="49"/>
      <c r="AUO45" s="49"/>
      <c r="AUP45" s="67">
        <f t="shared" si="2203"/>
        <v>396</v>
      </c>
      <c r="AUQ45" s="68">
        <f t="shared" si="2204"/>
        <v>66</v>
      </c>
      <c r="AUR45" s="48"/>
      <c r="AUS45" s="49"/>
      <c r="AUT45" s="49"/>
      <c r="AUU45" s="49"/>
      <c r="AUV45" s="49"/>
      <c r="AUW45" s="49"/>
      <c r="AUX45" s="67">
        <f t="shared" si="2205"/>
        <v>0</v>
      </c>
      <c r="AUY45" s="68">
        <f t="shared" si="2206"/>
        <v>0</v>
      </c>
      <c r="AUZ45" s="48"/>
      <c r="AVA45" s="49"/>
      <c r="AVB45" s="49"/>
      <c r="AVC45" s="49"/>
      <c r="AVD45" s="49"/>
      <c r="AVE45" s="49"/>
      <c r="AVF45" s="67">
        <f t="shared" si="2207"/>
        <v>0</v>
      </c>
      <c r="AVG45" s="68">
        <f t="shared" si="2208"/>
        <v>0</v>
      </c>
      <c r="AVH45" s="48"/>
      <c r="AVI45" s="49"/>
      <c r="AVJ45" s="49"/>
      <c r="AVK45" s="49"/>
      <c r="AVL45" s="49"/>
      <c r="AVM45" s="49"/>
      <c r="AVN45" s="67">
        <f t="shared" si="2209"/>
        <v>0</v>
      </c>
      <c r="AVO45" s="68">
        <f t="shared" si="2210"/>
        <v>0</v>
      </c>
      <c r="AVP45" s="48"/>
      <c r="AVQ45" s="49"/>
      <c r="AVR45" s="49"/>
      <c r="AVS45" s="49"/>
      <c r="AVT45" s="49"/>
      <c r="AVU45" s="49"/>
      <c r="AVV45" s="67">
        <f t="shared" si="2211"/>
        <v>0</v>
      </c>
      <c r="AVW45" s="68">
        <f t="shared" si="2212"/>
        <v>0</v>
      </c>
      <c r="AVX45" s="48">
        <v>328</v>
      </c>
      <c r="AVY45" s="49">
        <v>197</v>
      </c>
      <c r="AVZ45" s="49"/>
      <c r="AWA45" s="49"/>
      <c r="AWB45" s="49"/>
      <c r="AWC45" s="49"/>
      <c r="AWD45" s="67">
        <f t="shared" si="2213"/>
        <v>525</v>
      </c>
      <c r="AWE45" s="68">
        <f t="shared" si="2214"/>
        <v>87.5</v>
      </c>
      <c r="AWF45" s="48"/>
      <c r="AWG45" s="49"/>
      <c r="AWH45" s="49"/>
      <c r="AWI45" s="49"/>
      <c r="AWJ45" s="49"/>
      <c r="AWK45" s="49"/>
      <c r="AWL45" s="67">
        <f t="shared" si="2215"/>
        <v>0</v>
      </c>
      <c r="AWM45" s="184">
        <f t="shared" si="2216"/>
        <v>0</v>
      </c>
      <c r="AWN45" s="48"/>
      <c r="AWO45" s="49"/>
      <c r="AWP45" s="49"/>
      <c r="AWQ45" s="49"/>
      <c r="AWR45" s="49"/>
      <c r="AWS45" s="49"/>
      <c r="AWT45" s="42">
        <f t="shared" si="2217"/>
        <v>0</v>
      </c>
      <c r="AWU45" s="43">
        <f t="shared" si="2218"/>
        <v>0</v>
      </c>
      <c r="AWV45" s="48"/>
      <c r="AWW45" s="49"/>
      <c r="AWX45" s="49"/>
      <c r="AWY45" s="49"/>
      <c r="AWZ45" s="49"/>
      <c r="AXA45" s="49"/>
      <c r="AXB45" s="42">
        <f t="shared" si="2219"/>
        <v>0</v>
      </c>
      <c r="AXC45" s="43">
        <f t="shared" si="2220"/>
        <v>0</v>
      </c>
      <c r="AXD45" s="48"/>
      <c r="AXE45" s="49"/>
      <c r="AXF45" s="49">
        <v>199</v>
      </c>
      <c r="AXG45" s="49"/>
      <c r="AXH45" s="49"/>
      <c r="AXI45" s="49"/>
      <c r="AXJ45" s="42">
        <f t="shared" si="2221"/>
        <v>199</v>
      </c>
      <c r="AXK45" s="43">
        <f t="shared" si="2222"/>
        <v>33.166666666666664</v>
      </c>
      <c r="AXL45" s="48"/>
      <c r="AXM45" s="49"/>
      <c r="AXN45" s="49"/>
      <c r="AXO45" s="49"/>
      <c r="AXP45" s="49"/>
      <c r="AXQ45" s="49"/>
      <c r="AXR45" s="42">
        <f t="shared" si="2223"/>
        <v>0</v>
      </c>
      <c r="AXS45" s="43">
        <f t="shared" si="2224"/>
        <v>0</v>
      </c>
      <c r="AXT45" s="48"/>
      <c r="AXU45" s="49"/>
      <c r="AXV45" s="49"/>
      <c r="AXW45" s="49"/>
      <c r="AXX45" s="49"/>
      <c r="AXY45" s="49"/>
      <c r="AXZ45" s="42">
        <f t="shared" si="2225"/>
        <v>0</v>
      </c>
      <c r="AYA45" s="43">
        <f t="shared" si="2226"/>
        <v>0</v>
      </c>
      <c r="AYB45" s="48"/>
      <c r="AYC45" s="49"/>
      <c r="AYD45" s="49"/>
      <c r="AYE45" s="49"/>
      <c r="AYF45" s="49"/>
      <c r="AYG45" s="49"/>
      <c r="AYH45" s="42">
        <f t="shared" si="2227"/>
        <v>0</v>
      </c>
      <c r="AYI45" s="43">
        <f t="shared" si="2228"/>
        <v>0</v>
      </c>
      <c r="AYJ45" s="48"/>
      <c r="AYK45" s="49"/>
      <c r="AYL45" s="49"/>
      <c r="AYM45" s="49"/>
      <c r="AYN45" s="49"/>
      <c r="AYO45" s="49"/>
      <c r="AYP45" s="42">
        <f t="shared" si="2229"/>
        <v>0</v>
      </c>
      <c r="AYQ45" s="43">
        <f t="shared" si="2230"/>
        <v>0</v>
      </c>
      <c r="AYR45" s="48"/>
      <c r="AYS45" s="49"/>
      <c r="AYT45" s="49"/>
      <c r="AYU45" s="49"/>
      <c r="AYV45" s="49"/>
      <c r="AYW45" s="49"/>
      <c r="AYX45" s="42">
        <f t="shared" si="2231"/>
        <v>0</v>
      </c>
      <c r="AYY45" s="43">
        <f t="shared" si="2232"/>
        <v>0</v>
      </c>
      <c r="AYZ45" s="48"/>
      <c r="AZA45" s="49"/>
      <c r="AZB45" s="49"/>
      <c r="AZC45" s="49"/>
      <c r="AZD45" s="49"/>
      <c r="AZE45" s="49"/>
      <c r="AZF45" s="42">
        <f t="shared" si="2233"/>
        <v>0</v>
      </c>
      <c r="AZG45" s="43">
        <f t="shared" si="2234"/>
        <v>0</v>
      </c>
      <c r="AZH45" s="48"/>
      <c r="AZI45" s="49"/>
      <c r="AZJ45" s="49"/>
      <c r="AZK45" s="49"/>
      <c r="AZL45" s="49"/>
      <c r="AZM45" s="49"/>
      <c r="AZN45" s="42">
        <f t="shared" si="2235"/>
        <v>0</v>
      </c>
      <c r="AZO45" s="43">
        <f t="shared" si="2236"/>
        <v>0</v>
      </c>
      <c r="AZP45" s="48"/>
      <c r="AZQ45" s="49"/>
      <c r="AZR45" s="49"/>
      <c r="AZS45" s="49"/>
      <c r="AZT45" s="49"/>
      <c r="AZU45" s="49"/>
      <c r="AZV45" s="42">
        <f t="shared" si="2237"/>
        <v>0</v>
      </c>
      <c r="AZW45" s="43">
        <f t="shared" si="2238"/>
        <v>0</v>
      </c>
      <c r="AZX45" s="82"/>
      <c r="AZY45" s="83"/>
      <c r="AZZ45" s="83"/>
      <c r="BAA45" s="83"/>
      <c r="BAB45" s="83"/>
      <c r="BAC45" s="83"/>
      <c r="BAD45" s="42">
        <f t="shared" si="2239"/>
        <v>0</v>
      </c>
      <c r="BAE45" s="43">
        <f t="shared" si="2240"/>
        <v>0</v>
      </c>
      <c r="BAF45" s="48"/>
      <c r="BAG45" s="49"/>
      <c r="BAH45" s="49"/>
      <c r="BAI45" s="49"/>
      <c r="BAJ45" s="49"/>
      <c r="BAK45" s="49"/>
      <c r="BAL45" s="42">
        <f t="shared" si="2241"/>
        <v>0</v>
      </c>
      <c r="BAM45" s="43">
        <f t="shared" si="2242"/>
        <v>0</v>
      </c>
      <c r="BAN45" s="48"/>
      <c r="BAO45" s="49"/>
      <c r="BAP45" s="49"/>
      <c r="BAQ45" s="49"/>
      <c r="BAR45" s="49"/>
      <c r="BAS45" s="49"/>
      <c r="BAT45" s="42">
        <f t="shared" si="2243"/>
        <v>0</v>
      </c>
      <c r="BAU45" s="43">
        <f t="shared" si="2244"/>
        <v>0</v>
      </c>
      <c r="BAV45" s="48"/>
      <c r="BAW45" s="49"/>
      <c r="BAX45" s="49"/>
      <c r="BAY45" s="49"/>
      <c r="BAZ45" s="49"/>
      <c r="BBA45" s="49"/>
      <c r="BBB45" s="42">
        <f t="shared" si="2245"/>
        <v>0</v>
      </c>
      <c r="BBC45" s="43">
        <f t="shared" si="2246"/>
        <v>0</v>
      </c>
      <c r="BBD45" s="48"/>
      <c r="BBE45" s="49"/>
      <c r="BBF45" s="49"/>
      <c r="BBG45" s="49"/>
      <c r="BBH45" s="49"/>
      <c r="BBI45" s="49"/>
      <c r="BBJ45" s="42">
        <f t="shared" si="2247"/>
        <v>0</v>
      </c>
      <c r="BBK45" s="43">
        <f t="shared" si="2248"/>
        <v>0</v>
      </c>
      <c r="BBL45" s="48"/>
      <c r="BBM45" s="49"/>
      <c r="BBN45" s="49"/>
      <c r="BBO45" s="49"/>
      <c r="BBP45" s="49"/>
      <c r="BBQ45" s="49"/>
      <c r="BBR45" s="42">
        <f t="shared" si="2249"/>
        <v>0</v>
      </c>
      <c r="BBS45" s="43">
        <f t="shared" si="2250"/>
        <v>0</v>
      </c>
      <c r="BBT45" s="48"/>
      <c r="BBU45" s="49"/>
      <c r="BBV45" s="49"/>
      <c r="BBW45" s="49"/>
      <c r="BBX45" s="49">
        <v>10</v>
      </c>
      <c r="BBY45" s="49"/>
      <c r="BBZ45" s="42">
        <f t="shared" si="2251"/>
        <v>10</v>
      </c>
      <c r="BCA45" s="43">
        <f t="shared" si="2252"/>
        <v>1.6666666666666667</v>
      </c>
      <c r="BCB45" s="48"/>
      <c r="BCC45" s="49"/>
      <c r="BCD45" s="49">
        <v>195</v>
      </c>
      <c r="BCE45" s="49"/>
      <c r="BCF45" s="49"/>
      <c r="BCG45" s="49"/>
      <c r="BCH45" s="42">
        <f t="shared" si="2253"/>
        <v>195</v>
      </c>
      <c r="BCI45" s="43">
        <f t="shared" si="2254"/>
        <v>32.5</v>
      </c>
      <c r="BCJ45" s="48"/>
      <c r="BCK45" s="49"/>
      <c r="BCL45" s="49"/>
      <c r="BCM45" s="49"/>
      <c r="BCN45" s="49"/>
      <c r="BCO45" s="49"/>
      <c r="BCP45" s="42">
        <f t="shared" si="2255"/>
        <v>0</v>
      </c>
      <c r="BCQ45" s="43">
        <f t="shared" si="2256"/>
        <v>0</v>
      </c>
      <c r="BCR45" s="48"/>
      <c r="BCS45" s="49"/>
      <c r="BCT45" s="49"/>
      <c r="BCU45" s="49"/>
      <c r="BCV45" s="49"/>
      <c r="BCW45" s="49"/>
      <c r="BCX45" s="42">
        <f t="shared" si="2257"/>
        <v>0</v>
      </c>
      <c r="BCY45" s="43">
        <f t="shared" si="2258"/>
        <v>0</v>
      </c>
      <c r="BCZ45" s="48"/>
      <c r="BDA45" s="49"/>
      <c r="BDB45" s="49"/>
      <c r="BDC45" s="49"/>
      <c r="BDD45" s="49"/>
      <c r="BDE45" s="49"/>
      <c r="BDF45" s="42">
        <f t="shared" si="2259"/>
        <v>0</v>
      </c>
      <c r="BDG45" s="43">
        <f t="shared" si="2260"/>
        <v>0</v>
      </c>
      <c r="BDH45" s="48"/>
      <c r="BDI45" s="49"/>
      <c r="BDJ45" s="49"/>
      <c r="BDK45" s="49"/>
      <c r="BDL45" s="49"/>
      <c r="BDM45" s="49"/>
      <c r="BDN45" s="42">
        <f t="shared" si="2261"/>
        <v>0</v>
      </c>
      <c r="BDO45" s="43">
        <f t="shared" si="2262"/>
        <v>0</v>
      </c>
      <c r="BDP45" s="48">
        <v>203</v>
      </c>
      <c r="BDQ45" s="49"/>
      <c r="BDR45" s="49"/>
      <c r="BDS45" s="49"/>
      <c r="BDT45" s="49"/>
      <c r="BDU45" s="49"/>
      <c r="BDV45" s="42">
        <f t="shared" si="2263"/>
        <v>203</v>
      </c>
      <c r="BDW45" s="43">
        <f t="shared" si="2264"/>
        <v>33.833333333333336</v>
      </c>
      <c r="BDX45" s="48"/>
      <c r="BDY45" s="49"/>
      <c r="BDZ45" s="49"/>
      <c r="BEA45" s="49"/>
      <c r="BEB45" s="49"/>
      <c r="BEC45" s="49"/>
      <c r="BED45" s="42">
        <f t="shared" si="2265"/>
        <v>0</v>
      </c>
      <c r="BEE45" s="43">
        <f t="shared" si="2266"/>
        <v>0</v>
      </c>
      <c r="BEF45" s="48"/>
      <c r="BEG45" s="49"/>
      <c r="BEH45" s="49"/>
      <c r="BEI45" s="49"/>
      <c r="BEJ45" s="49"/>
      <c r="BEK45" s="49"/>
      <c r="BEL45" s="42">
        <f t="shared" si="2267"/>
        <v>0</v>
      </c>
      <c r="BEM45" s="43">
        <f t="shared" si="2268"/>
        <v>0</v>
      </c>
      <c r="BEN45" s="48"/>
      <c r="BEO45" s="49"/>
      <c r="BEP45" s="49"/>
      <c r="BEQ45" s="49"/>
      <c r="BER45" s="49"/>
      <c r="BES45" s="49"/>
      <c r="BET45" s="42">
        <f t="shared" si="2269"/>
        <v>0</v>
      </c>
      <c r="BEU45" s="43">
        <f t="shared" si="2270"/>
        <v>0</v>
      </c>
      <c r="BEV45" s="82"/>
      <c r="BEW45" s="83"/>
      <c r="BEX45" s="83"/>
      <c r="BEY45" s="83"/>
      <c r="BEZ45" s="83"/>
      <c r="BFA45" s="83"/>
      <c r="BFB45" s="42">
        <f t="shared" si="2271"/>
        <v>0</v>
      </c>
      <c r="BFC45" s="43">
        <f t="shared" si="2272"/>
        <v>0</v>
      </c>
      <c r="BFD45" s="48"/>
      <c r="BFE45" s="49"/>
      <c r="BFF45" s="49"/>
      <c r="BFG45" s="49"/>
      <c r="BFH45" s="49"/>
      <c r="BFI45" s="49"/>
      <c r="BFJ45" s="42">
        <f t="shared" si="2273"/>
        <v>0</v>
      </c>
      <c r="BFK45" s="43">
        <f t="shared" si="2274"/>
        <v>0</v>
      </c>
      <c r="BFL45" s="48"/>
      <c r="BFM45" s="49"/>
      <c r="BFN45" s="49"/>
      <c r="BFO45" s="49"/>
      <c r="BFP45" s="49"/>
      <c r="BFQ45" s="49"/>
      <c r="BFR45" s="42">
        <f t="shared" si="2275"/>
        <v>0</v>
      </c>
      <c r="BFS45" s="43">
        <f t="shared" si="2276"/>
        <v>0</v>
      </c>
      <c r="BFT45" s="48"/>
      <c r="BFU45" s="49">
        <v>220</v>
      </c>
      <c r="BFV45" s="49"/>
      <c r="BFW45" s="49"/>
      <c r="BFX45" s="49"/>
      <c r="BFY45" s="49"/>
      <c r="BFZ45" s="42">
        <f t="shared" si="2277"/>
        <v>220</v>
      </c>
      <c r="BGA45" s="43">
        <f t="shared" si="2278"/>
        <v>36.666666666666664</v>
      </c>
      <c r="BGB45" s="48"/>
      <c r="BGC45" s="49"/>
      <c r="BGD45" s="49"/>
      <c r="BGE45" s="49"/>
      <c r="BGF45" s="49"/>
      <c r="BGG45" s="49"/>
      <c r="BGH45" s="42">
        <f t="shared" si="2279"/>
        <v>0</v>
      </c>
      <c r="BGI45" s="43">
        <f t="shared" si="2280"/>
        <v>0</v>
      </c>
      <c r="BGJ45" s="48"/>
      <c r="BGK45" s="49"/>
      <c r="BGL45" s="49"/>
      <c r="BGM45" s="49"/>
      <c r="BGN45" s="49"/>
      <c r="BGO45" s="49"/>
      <c r="BGP45" s="42">
        <f t="shared" si="2281"/>
        <v>0</v>
      </c>
      <c r="BGQ45" s="43">
        <f t="shared" si="2282"/>
        <v>0</v>
      </c>
      <c r="BGR45" s="48"/>
      <c r="BGS45" s="49"/>
      <c r="BGT45" s="49"/>
      <c r="BGU45" s="49"/>
      <c r="BGV45" s="49"/>
      <c r="BGW45" s="49"/>
      <c r="BGX45" s="42">
        <f t="shared" si="2283"/>
        <v>0</v>
      </c>
      <c r="BGY45" s="43">
        <f t="shared" si="2284"/>
        <v>0</v>
      </c>
      <c r="BGZ45" s="239"/>
      <c r="BHA45" s="1"/>
      <c r="BHB45" s="1"/>
      <c r="BHC45" s="1"/>
      <c r="BHD45" s="1"/>
      <c r="BHE45" s="1"/>
      <c r="BHF45" s="42">
        <f t="shared" si="2285"/>
        <v>0</v>
      </c>
      <c r="BHG45" s="43">
        <f t="shared" si="2286"/>
        <v>0</v>
      </c>
      <c r="BHH45" s="48"/>
      <c r="BHI45" s="49"/>
      <c r="BHJ45" s="49"/>
      <c r="BHK45" s="49"/>
      <c r="BHL45" s="49">
        <v>245</v>
      </c>
      <c r="BHM45" s="49"/>
      <c r="BHN45" s="42">
        <f t="shared" si="2287"/>
        <v>245</v>
      </c>
      <c r="BHO45" s="43">
        <f t="shared" si="2288"/>
        <v>40.833333333333336</v>
      </c>
      <c r="BHP45" s="48"/>
      <c r="BHQ45" s="49"/>
      <c r="BHR45" s="49"/>
      <c r="BHS45" s="49"/>
      <c r="BHT45" s="49"/>
      <c r="BHU45" s="49"/>
      <c r="BHV45" s="42">
        <f t="shared" si="2289"/>
        <v>0</v>
      </c>
      <c r="BHW45" s="43">
        <f t="shared" si="2290"/>
        <v>0</v>
      </c>
      <c r="BHX45" s="48"/>
      <c r="BHY45" s="49"/>
      <c r="BHZ45" s="49"/>
      <c r="BIA45" s="49"/>
      <c r="BIB45" s="49"/>
      <c r="BIC45" s="49"/>
      <c r="BID45" s="42">
        <f t="shared" si="2291"/>
        <v>0</v>
      </c>
      <c r="BIE45" s="43">
        <f t="shared" si="2292"/>
        <v>0</v>
      </c>
      <c r="BIF45" s="48"/>
      <c r="BIG45" s="49"/>
      <c r="BIH45" s="49"/>
      <c r="BII45" s="49"/>
      <c r="BIJ45" s="49"/>
      <c r="BIK45" s="49"/>
      <c r="BIL45" s="42">
        <f t="shared" si="2293"/>
        <v>0</v>
      </c>
      <c r="BIM45" s="43">
        <f t="shared" si="2294"/>
        <v>0</v>
      </c>
      <c r="BIN45" s="48"/>
      <c r="BIO45" s="49"/>
      <c r="BIP45" s="49"/>
      <c r="BIQ45" s="49"/>
      <c r="BIR45" s="49"/>
      <c r="BIS45" s="49"/>
      <c r="BIT45" s="42">
        <f t="shared" si="2295"/>
        <v>0</v>
      </c>
      <c r="BIU45" s="101">
        <f t="shared" si="2296"/>
        <v>0</v>
      </c>
      <c r="BIV45" s="195"/>
      <c r="BIW45" s="49"/>
      <c r="BIX45" s="49"/>
      <c r="BIY45" s="49"/>
      <c r="BIZ45" s="49"/>
      <c r="BJA45" s="49"/>
      <c r="BJB45" s="42">
        <f t="shared" si="2297"/>
        <v>0</v>
      </c>
      <c r="BJC45" s="101">
        <f t="shared" si="2298"/>
        <v>0</v>
      </c>
      <c r="BJD45" s="48"/>
      <c r="BJE45" s="49"/>
      <c r="BJF45" s="49"/>
      <c r="BJG45" s="49"/>
      <c r="BJH45" s="49"/>
      <c r="BJI45" s="49"/>
      <c r="BJJ45" s="42">
        <f t="shared" si="2299"/>
        <v>0</v>
      </c>
      <c r="BJK45" s="43">
        <f t="shared" si="2300"/>
        <v>0</v>
      </c>
      <c r="BJL45" s="48"/>
      <c r="BJM45" s="49"/>
      <c r="BJN45" s="49"/>
      <c r="BJO45" s="49"/>
      <c r="BJP45" s="49"/>
      <c r="BJQ45" s="49"/>
      <c r="BJR45" s="42">
        <f t="shared" si="2301"/>
        <v>0</v>
      </c>
      <c r="BJS45" s="43">
        <f t="shared" si="2302"/>
        <v>0</v>
      </c>
      <c r="BJT45" s="48"/>
      <c r="BJU45" s="49"/>
      <c r="BJV45" s="49"/>
      <c r="BJW45" s="49"/>
      <c r="BJX45" s="49"/>
      <c r="BJY45" s="49"/>
      <c r="BJZ45" s="42">
        <f t="shared" si="2303"/>
        <v>0</v>
      </c>
      <c r="BKA45" s="43">
        <f t="shared" si="2304"/>
        <v>0</v>
      </c>
      <c r="BKB45" s="48"/>
      <c r="BKC45" s="49"/>
      <c r="BKD45" s="49"/>
      <c r="BKE45" s="49"/>
      <c r="BKF45" s="49"/>
      <c r="BKG45" s="49"/>
      <c r="BKH45" s="67">
        <f t="shared" si="2305"/>
        <v>0</v>
      </c>
      <c r="BKI45" s="68">
        <f t="shared" si="2306"/>
        <v>0</v>
      </c>
      <c r="BKJ45" s="48"/>
      <c r="BKK45" s="49">
        <v>100</v>
      </c>
      <c r="BKL45" s="49"/>
      <c r="BKM45" s="49"/>
      <c r="BKN45" s="49"/>
      <c r="BKO45" s="49"/>
      <c r="BKP45" s="42">
        <f t="shared" si="2307"/>
        <v>100</v>
      </c>
      <c r="BKQ45" s="43">
        <f t="shared" si="2308"/>
        <v>16.666666666666668</v>
      </c>
      <c r="BKR45" s="48"/>
      <c r="BKS45" s="49"/>
      <c r="BKT45" s="49"/>
      <c r="BKU45" s="49"/>
      <c r="BKV45" s="49"/>
      <c r="BKW45" s="49"/>
      <c r="BKX45" s="42">
        <f t="shared" si="2309"/>
        <v>0</v>
      </c>
      <c r="BKY45" s="43">
        <f t="shared" si="2310"/>
        <v>0</v>
      </c>
      <c r="BKZ45" s="48"/>
      <c r="BLA45" s="49"/>
      <c r="BLB45" s="49"/>
      <c r="BLC45" s="49"/>
      <c r="BLD45" s="49"/>
      <c r="BLE45" s="49"/>
      <c r="BLF45" s="42">
        <f t="shared" si="2311"/>
        <v>0</v>
      </c>
      <c r="BLG45" s="43">
        <f t="shared" si="2312"/>
        <v>0</v>
      </c>
      <c r="BLH45" s="48"/>
      <c r="BLI45" s="49"/>
      <c r="BLJ45" s="49"/>
      <c r="BLK45" s="49"/>
      <c r="BLL45" s="49"/>
      <c r="BLM45" s="49"/>
      <c r="BLN45" s="42">
        <f t="shared" si="2313"/>
        <v>0</v>
      </c>
      <c r="BLO45" s="43">
        <f t="shared" si="2314"/>
        <v>0</v>
      </c>
      <c r="BLP45" s="48"/>
      <c r="BLQ45" s="49"/>
      <c r="BLR45" s="49"/>
      <c r="BLS45" s="49"/>
      <c r="BLT45" s="49"/>
      <c r="BLU45" s="49"/>
      <c r="BLV45" s="42">
        <f t="shared" si="2315"/>
        <v>0</v>
      </c>
      <c r="BLW45" s="43">
        <f t="shared" si="2316"/>
        <v>0</v>
      </c>
      <c r="BLX45" s="48"/>
      <c r="BLY45" s="49"/>
      <c r="BLZ45" s="49"/>
      <c r="BMA45" s="49"/>
      <c r="BMB45" s="49"/>
      <c r="BMC45" s="49"/>
      <c r="BMD45" s="42">
        <f t="shared" si="2317"/>
        <v>0</v>
      </c>
      <c r="BME45" s="43">
        <f t="shared" si="2318"/>
        <v>0</v>
      </c>
      <c r="BMF45" s="48"/>
      <c r="BMG45" s="49"/>
      <c r="BMH45" s="49"/>
      <c r="BMI45" s="49"/>
      <c r="BMJ45" s="49"/>
      <c r="BMK45" s="49"/>
      <c r="BML45" s="42">
        <f t="shared" si="2319"/>
        <v>0</v>
      </c>
      <c r="BMM45" s="43">
        <f t="shared" si="2320"/>
        <v>0</v>
      </c>
      <c r="BMN45" s="48"/>
      <c r="BMO45" s="49"/>
      <c r="BMP45" s="49"/>
      <c r="BMQ45" s="49"/>
      <c r="BMR45" s="49"/>
      <c r="BMS45" s="49"/>
      <c r="BMT45" s="42">
        <f t="shared" si="2321"/>
        <v>0</v>
      </c>
      <c r="BMU45" s="43">
        <f t="shared" si="2322"/>
        <v>0</v>
      </c>
      <c r="BMV45" s="48"/>
      <c r="BMW45" s="49"/>
      <c r="BMX45" s="49"/>
      <c r="BMY45" s="49"/>
      <c r="BMZ45" s="49"/>
      <c r="BNA45" s="49"/>
      <c r="BNB45" s="42">
        <f t="shared" si="2323"/>
        <v>0</v>
      </c>
      <c r="BNC45" s="43">
        <f t="shared" si="2324"/>
        <v>0</v>
      </c>
      <c r="BND45" s="48"/>
      <c r="BNE45" s="49"/>
      <c r="BNF45" s="49"/>
      <c r="BNG45" s="49"/>
      <c r="BNH45" s="49"/>
      <c r="BNI45" s="49"/>
      <c r="BNJ45" s="42">
        <f t="shared" si="2325"/>
        <v>0</v>
      </c>
      <c r="BNK45" s="43">
        <f t="shared" si="2326"/>
        <v>0</v>
      </c>
      <c r="BNL45" s="48"/>
      <c r="BNM45" s="49"/>
      <c r="BNN45" s="49"/>
      <c r="BNO45" s="49"/>
      <c r="BNP45" s="49"/>
      <c r="BNQ45" s="49"/>
      <c r="BNR45" s="42">
        <f t="shared" si="2327"/>
        <v>0</v>
      </c>
      <c r="BNS45" s="43">
        <f t="shared" si="2328"/>
        <v>0</v>
      </c>
      <c r="BNT45" s="48"/>
      <c r="BNU45" s="49">
        <v>597</v>
      </c>
      <c r="BNV45" s="49"/>
      <c r="BNW45" s="49"/>
      <c r="BNX45" s="49"/>
      <c r="BNY45" s="49"/>
      <c r="BNZ45" s="42">
        <f t="shared" si="2329"/>
        <v>597</v>
      </c>
      <c r="BOA45" s="43">
        <f t="shared" si="2330"/>
        <v>99.5</v>
      </c>
      <c r="BOB45" s="48"/>
      <c r="BOC45" s="49"/>
      <c r="BOD45" s="49"/>
      <c r="BOE45" s="49"/>
      <c r="BOF45" s="49"/>
      <c r="BOG45" s="49"/>
      <c r="BOH45" s="42">
        <f t="shared" si="2331"/>
        <v>0</v>
      </c>
      <c r="BOI45" s="43">
        <f t="shared" si="2332"/>
        <v>0</v>
      </c>
      <c r="BOJ45" s="48"/>
      <c r="BOK45" s="49"/>
      <c r="BOL45" s="49"/>
      <c r="BOM45" s="49"/>
      <c r="BON45" s="49"/>
      <c r="BOO45" s="49"/>
      <c r="BOP45" s="42">
        <f t="shared" si="2333"/>
        <v>0</v>
      </c>
      <c r="BOQ45" s="43">
        <f t="shared" si="2334"/>
        <v>0</v>
      </c>
      <c r="BOR45" s="48"/>
      <c r="BOS45" s="49"/>
      <c r="BOT45" s="49"/>
      <c r="BOU45" s="49"/>
      <c r="BOV45" s="49"/>
      <c r="BOW45" s="49"/>
      <c r="BOX45" s="42">
        <f t="shared" si="2335"/>
        <v>0</v>
      </c>
      <c r="BOY45" s="43">
        <f t="shared" si="2336"/>
        <v>0</v>
      </c>
      <c r="BOZ45" s="48"/>
      <c r="BPA45" s="49"/>
      <c r="BPB45" s="49"/>
      <c r="BPC45" s="49"/>
      <c r="BPD45" s="49"/>
      <c r="BPE45" s="49"/>
      <c r="BPF45" s="42">
        <f t="shared" si="2337"/>
        <v>0</v>
      </c>
      <c r="BPG45" s="43">
        <f t="shared" si="2338"/>
        <v>0</v>
      </c>
      <c r="BPH45" s="48"/>
      <c r="BPI45" s="49"/>
      <c r="BPJ45" s="49"/>
      <c r="BPK45" s="49"/>
      <c r="BPL45" s="49"/>
      <c r="BPM45" s="49"/>
      <c r="BPN45" s="42">
        <f t="shared" si="2339"/>
        <v>0</v>
      </c>
      <c r="BPO45" s="43">
        <f t="shared" si="2340"/>
        <v>0</v>
      </c>
      <c r="BPP45" s="48"/>
      <c r="BPQ45" s="49"/>
      <c r="BPR45" s="49"/>
      <c r="BPS45" s="49"/>
      <c r="BPT45" s="49"/>
      <c r="BPU45" s="49"/>
      <c r="BPV45" s="42">
        <f t="shared" si="2341"/>
        <v>0</v>
      </c>
      <c r="BPW45" s="43">
        <f t="shared" si="2342"/>
        <v>0</v>
      </c>
      <c r="BPX45" s="48"/>
      <c r="BPY45" s="49"/>
      <c r="BPZ45" s="49"/>
      <c r="BQA45" s="49"/>
      <c r="BQB45" s="49"/>
      <c r="BQC45" s="49"/>
      <c r="BQD45" s="67">
        <f t="shared" si="2343"/>
        <v>0</v>
      </c>
      <c r="BQE45" s="43">
        <f t="shared" si="2344"/>
        <v>0</v>
      </c>
      <c r="BQF45" s="48"/>
      <c r="BQG45" s="49"/>
      <c r="BQH45" s="49"/>
      <c r="BQI45" s="49"/>
      <c r="BQJ45" s="49"/>
      <c r="BQK45" s="49"/>
      <c r="BQL45" s="67">
        <f t="shared" si="2345"/>
        <v>0</v>
      </c>
      <c r="BQM45" s="43">
        <f t="shared" si="2346"/>
        <v>0</v>
      </c>
      <c r="BQN45" s="48"/>
      <c r="BQO45" s="49"/>
      <c r="BQP45" s="49"/>
      <c r="BQQ45" s="49"/>
      <c r="BQR45" s="49"/>
      <c r="BQS45" s="49"/>
      <c r="BQT45" s="67">
        <f t="shared" si="2347"/>
        <v>0</v>
      </c>
      <c r="BQU45" s="43">
        <f t="shared" si="2348"/>
        <v>0</v>
      </c>
      <c r="BQV45" s="48"/>
      <c r="BQW45" s="49"/>
      <c r="BQX45" s="49"/>
      <c r="BQY45" s="49"/>
      <c r="BQZ45" s="49"/>
      <c r="BRA45" s="49"/>
      <c r="BRB45" s="67">
        <f t="shared" si="2349"/>
        <v>0</v>
      </c>
      <c r="BRC45" s="43">
        <f t="shared" si="2350"/>
        <v>0</v>
      </c>
      <c r="BRD45" s="48"/>
      <c r="BRE45" s="49"/>
      <c r="BRF45" s="49"/>
      <c r="BRG45" s="49"/>
      <c r="BRH45" s="49"/>
      <c r="BRI45" s="49"/>
      <c r="BRJ45" s="67">
        <f t="shared" si="2351"/>
        <v>0</v>
      </c>
      <c r="BRK45" s="43">
        <f t="shared" si="2352"/>
        <v>0</v>
      </c>
      <c r="BRL45" s="48"/>
      <c r="BRM45" s="49"/>
      <c r="BRN45" s="49"/>
      <c r="BRO45" s="49"/>
      <c r="BRP45" s="49"/>
      <c r="BRQ45" s="49"/>
      <c r="BRR45" s="67">
        <f t="shared" si="2353"/>
        <v>0</v>
      </c>
      <c r="BRS45" s="68">
        <f t="shared" si="2354"/>
        <v>0</v>
      </c>
      <c r="BRT45" s="63"/>
      <c r="BRU45" s="64"/>
      <c r="BRV45" s="64"/>
      <c r="BRW45" s="64"/>
      <c r="BRX45" s="64"/>
      <c r="BRY45" s="64"/>
      <c r="BRZ45" s="67">
        <f t="shared" si="2355"/>
        <v>0</v>
      </c>
      <c r="BSA45" s="43">
        <f t="shared" si="2356"/>
        <v>0</v>
      </c>
      <c r="BSB45" s="48"/>
      <c r="BSC45" s="49"/>
      <c r="BSD45" s="49"/>
      <c r="BSE45" s="49"/>
      <c r="BSF45" s="49"/>
      <c r="BSG45" s="49"/>
      <c r="BSH45" s="67">
        <f t="shared" si="2357"/>
        <v>0</v>
      </c>
      <c r="BSI45" s="43">
        <f t="shared" si="2358"/>
        <v>0</v>
      </c>
      <c r="BSJ45" s="48"/>
      <c r="BSK45" s="49"/>
      <c r="BSL45" s="49"/>
      <c r="BSM45" s="49"/>
      <c r="BSN45" s="49"/>
      <c r="BSO45" s="49"/>
      <c r="BSP45" s="67">
        <f t="shared" si="2359"/>
        <v>0</v>
      </c>
      <c r="BSQ45" s="43">
        <f t="shared" si="2360"/>
        <v>0</v>
      </c>
      <c r="BSR45" s="48"/>
      <c r="BSS45" s="49"/>
      <c r="BST45" s="49"/>
      <c r="BSU45" s="49"/>
      <c r="BSV45" s="49"/>
      <c r="BSW45" s="49"/>
      <c r="BSX45" s="67">
        <f t="shared" si="2361"/>
        <v>0</v>
      </c>
      <c r="BSY45" s="43">
        <f t="shared" si="2362"/>
        <v>0</v>
      </c>
      <c r="BSZ45" s="48"/>
      <c r="BTA45" s="49"/>
      <c r="BTB45" s="49"/>
      <c r="BTC45" s="49"/>
      <c r="BTD45" s="49"/>
      <c r="BTE45" s="49"/>
      <c r="BTF45" s="67">
        <f t="shared" si="2363"/>
        <v>0</v>
      </c>
      <c r="BTG45" s="43">
        <f t="shared" si="2364"/>
        <v>0</v>
      </c>
      <c r="BTH45" s="48"/>
      <c r="BTI45" s="49"/>
      <c r="BTJ45" s="49"/>
      <c r="BTK45" s="49"/>
      <c r="BTL45" s="49"/>
      <c r="BTM45" s="49"/>
      <c r="BTN45" s="67">
        <f t="shared" si="2365"/>
        <v>0</v>
      </c>
      <c r="BTO45" s="68">
        <f t="shared" si="2366"/>
        <v>0</v>
      </c>
      <c r="BTP45" s="48"/>
      <c r="BTQ45" s="49"/>
      <c r="BTR45" s="49"/>
      <c r="BTS45" s="49"/>
      <c r="BTT45" s="49"/>
      <c r="BTU45" s="49"/>
      <c r="BTV45" s="67">
        <f t="shared" si="2367"/>
        <v>0</v>
      </c>
      <c r="BTW45" s="43">
        <f t="shared" si="2368"/>
        <v>0</v>
      </c>
      <c r="BTX45" s="48"/>
      <c r="BTY45" s="49"/>
      <c r="BTZ45" s="49"/>
      <c r="BUA45" s="49"/>
      <c r="BUB45" s="49"/>
      <c r="BUC45" s="49"/>
      <c r="BUD45" s="67">
        <f t="shared" si="2369"/>
        <v>0</v>
      </c>
      <c r="BUE45" s="68">
        <f t="shared" si="2370"/>
        <v>0</v>
      </c>
      <c r="BUF45" s="48"/>
      <c r="BUG45" s="49"/>
      <c r="BUH45" s="49"/>
      <c r="BUI45" s="49"/>
      <c r="BUJ45" s="49"/>
      <c r="BUK45" s="49"/>
      <c r="BUL45" s="67">
        <f t="shared" si="2371"/>
        <v>0</v>
      </c>
      <c r="BUM45" s="68">
        <f t="shared" si="2372"/>
        <v>0</v>
      </c>
      <c r="BUN45" s="48"/>
      <c r="BUO45" s="49"/>
      <c r="BUP45" s="49"/>
      <c r="BUQ45" s="49"/>
      <c r="BUR45" s="49"/>
      <c r="BUS45" s="49"/>
      <c r="BUT45" s="67">
        <f t="shared" si="2373"/>
        <v>0</v>
      </c>
      <c r="BUU45" s="68">
        <f t="shared" si="2374"/>
        <v>0</v>
      </c>
      <c r="BUV45" s="48"/>
      <c r="BUW45" s="49"/>
      <c r="BUX45" s="49"/>
      <c r="BUY45" s="49"/>
      <c r="BUZ45" s="49"/>
      <c r="BVA45" s="49"/>
      <c r="BVB45" s="67">
        <f t="shared" si="2375"/>
        <v>0</v>
      </c>
      <c r="BVC45" s="68">
        <f t="shared" si="2376"/>
        <v>0</v>
      </c>
      <c r="BVD45" s="48"/>
      <c r="BVE45" s="49"/>
      <c r="BVF45" s="49"/>
      <c r="BVG45" s="49"/>
      <c r="BVH45" s="49"/>
      <c r="BVI45" s="49"/>
      <c r="BVJ45" s="67">
        <f t="shared" si="2377"/>
        <v>0</v>
      </c>
      <c r="BVK45" s="68">
        <f t="shared" si="2378"/>
        <v>0</v>
      </c>
      <c r="BVL45" s="48"/>
      <c r="BVM45" s="49"/>
      <c r="BVN45" s="49"/>
      <c r="BVO45" s="49"/>
      <c r="BVP45" s="49"/>
      <c r="BVQ45" s="49"/>
      <c r="BVR45" s="67">
        <f t="shared" si="2379"/>
        <v>0</v>
      </c>
      <c r="BVS45" s="68">
        <f t="shared" si="2380"/>
        <v>0</v>
      </c>
      <c r="BVT45" s="48"/>
      <c r="BVU45" s="49"/>
      <c r="BVV45" s="49"/>
      <c r="BVW45" s="49">
        <v>270</v>
      </c>
      <c r="BVX45" s="49"/>
      <c r="BVY45" s="49"/>
      <c r="BVZ45" s="67">
        <f t="shared" si="2381"/>
        <v>270</v>
      </c>
      <c r="BWA45" s="68">
        <f t="shared" si="2382"/>
        <v>45</v>
      </c>
      <c r="BWB45" s="48"/>
      <c r="BWC45" s="49"/>
      <c r="BWD45" s="49"/>
      <c r="BWE45" s="49"/>
      <c r="BWF45" s="49"/>
      <c r="BWG45" s="49"/>
      <c r="BWH45" s="67">
        <f t="shared" si="2383"/>
        <v>0</v>
      </c>
      <c r="BWI45" s="68">
        <f t="shared" si="2384"/>
        <v>0</v>
      </c>
      <c r="BWJ45" s="48"/>
      <c r="BWK45" s="49"/>
      <c r="BWL45" s="49"/>
      <c r="BWM45" s="49"/>
      <c r="BWN45" s="49"/>
      <c r="BWO45" s="49"/>
      <c r="BWP45" s="67">
        <f t="shared" si="2385"/>
        <v>0</v>
      </c>
      <c r="BWQ45" s="68">
        <f t="shared" si="2386"/>
        <v>0</v>
      </c>
      <c r="BWR45" s="48"/>
      <c r="BWS45" s="49"/>
      <c r="BWT45" s="49"/>
      <c r="BWU45" s="49"/>
      <c r="BWV45" s="49"/>
      <c r="BWW45" s="49"/>
      <c r="BWX45" s="67">
        <f t="shared" si="2387"/>
        <v>0</v>
      </c>
      <c r="BWY45" s="68">
        <f t="shared" si="2388"/>
        <v>0</v>
      </c>
      <c r="BWZ45" s="48"/>
      <c r="BXA45" s="49"/>
      <c r="BXB45" s="49"/>
      <c r="BXC45" s="49"/>
      <c r="BXD45" s="49"/>
      <c r="BXE45" s="49">
        <v>100</v>
      </c>
      <c r="BXF45" s="67">
        <f t="shared" si="2389"/>
        <v>100</v>
      </c>
      <c r="BXG45" s="68">
        <f t="shared" si="2390"/>
        <v>16.666666666666668</v>
      </c>
      <c r="BXH45" s="48"/>
      <c r="BXI45" s="49"/>
      <c r="BXJ45" s="49"/>
      <c r="BXK45" s="49"/>
      <c r="BXL45" s="49"/>
      <c r="BXM45" s="49"/>
      <c r="BXN45" s="67">
        <f t="shared" si="2391"/>
        <v>0</v>
      </c>
      <c r="BXO45" s="68">
        <f t="shared" si="2392"/>
        <v>0</v>
      </c>
      <c r="BXP45" s="48"/>
      <c r="BXQ45" s="49"/>
      <c r="BXR45" s="49"/>
      <c r="BXS45" s="49"/>
      <c r="BXT45" s="49"/>
      <c r="BXU45" s="49"/>
      <c r="BXV45" s="67">
        <f t="shared" si="2393"/>
        <v>0</v>
      </c>
      <c r="BXW45" s="68">
        <f t="shared" si="1598"/>
        <v>0</v>
      </c>
      <c r="BXX45" s="48"/>
      <c r="BXY45" s="49"/>
      <c r="BXZ45" s="49"/>
      <c r="BYA45" s="49">
        <v>50</v>
      </c>
      <c r="BYB45" s="49"/>
      <c r="BYC45" s="49"/>
      <c r="BYD45" s="67">
        <f t="shared" si="2394"/>
        <v>50</v>
      </c>
      <c r="BYE45" s="68">
        <f t="shared" si="2395"/>
        <v>8.3333333333333339</v>
      </c>
      <c r="BYF45" s="48"/>
      <c r="BYG45" s="49"/>
      <c r="BYH45" s="49"/>
      <c r="BYI45" s="49"/>
      <c r="BYJ45" s="49"/>
      <c r="BYK45" s="49"/>
      <c r="BYL45" s="67">
        <f t="shared" si="2396"/>
        <v>0</v>
      </c>
      <c r="BYM45" s="68">
        <f t="shared" si="2397"/>
        <v>0</v>
      </c>
      <c r="BYN45" s="48"/>
      <c r="BYO45" s="49"/>
      <c r="BYP45" s="49"/>
      <c r="BYQ45" s="49"/>
      <c r="BYR45" s="49"/>
      <c r="BYS45" s="49"/>
      <c r="BYT45" s="67">
        <f t="shared" si="2398"/>
        <v>0</v>
      </c>
      <c r="BYU45" s="68">
        <f t="shared" si="2399"/>
        <v>0</v>
      </c>
      <c r="BYV45" s="48"/>
      <c r="BYW45" s="49"/>
      <c r="BYX45" s="49"/>
      <c r="BYY45" s="49"/>
      <c r="BYZ45" s="49"/>
      <c r="BZA45" s="49"/>
      <c r="BZB45" s="67">
        <f t="shared" si="2400"/>
        <v>0</v>
      </c>
      <c r="BZC45" s="68">
        <f t="shared" si="2401"/>
        <v>0</v>
      </c>
      <c r="BZD45" s="48"/>
      <c r="BZE45" s="49"/>
      <c r="BZF45" s="49"/>
      <c r="BZG45" s="49"/>
      <c r="BZH45" s="49"/>
      <c r="BZI45" s="49"/>
      <c r="BZJ45" s="67">
        <f t="shared" si="2402"/>
        <v>0</v>
      </c>
      <c r="BZK45" s="68">
        <f t="shared" si="2403"/>
        <v>0</v>
      </c>
      <c r="BZL45" s="48"/>
      <c r="BZM45" s="49"/>
      <c r="BZN45" s="49"/>
      <c r="BZO45" s="49"/>
      <c r="BZP45" s="49"/>
      <c r="BZQ45" s="49"/>
      <c r="BZR45" s="67">
        <f t="shared" si="2404"/>
        <v>0</v>
      </c>
      <c r="BZS45" s="68">
        <f t="shared" si="2405"/>
        <v>0</v>
      </c>
      <c r="BZT45" s="48"/>
      <c r="BZU45" s="49"/>
      <c r="BZV45" s="49"/>
      <c r="BZW45" s="49"/>
      <c r="BZX45" s="49"/>
      <c r="BZY45" s="49"/>
      <c r="BZZ45" s="67">
        <f t="shared" si="2406"/>
        <v>0</v>
      </c>
      <c r="CAA45" s="68">
        <f t="shared" si="2407"/>
        <v>0</v>
      </c>
      <c r="CAB45" s="48"/>
      <c r="CAC45" s="49">
        <v>150</v>
      </c>
      <c r="CAD45" s="49"/>
      <c r="CAE45" s="49"/>
      <c r="CAF45" s="49"/>
      <c r="CAG45" s="49"/>
      <c r="CAH45" s="67">
        <f t="shared" si="2408"/>
        <v>150</v>
      </c>
      <c r="CAI45" s="68">
        <f t="shared" si="2409"/>
        <v>25</v>
      </c>
      <c r="CAJ45" s="48">
        <v>110</v>
      </c>
      <c r="CAK45" s="49"/>
      <c r="CAL45" s="49"/>
      <c r="CAM45" s="49"/>
      <c r="CAN45" s="49"/>
      <c r="CAO45" s="49"/>
      <c r="CAP45" s="67">
        <f t="shared" si="2410"/>
        <v>110</v>
      </c>
      <c r="CAQ45" s="68">
        <f t="shared" si="2411"/>
        <v>18.333333333333332</v>
      </c>
      <c r="CAR45" s="48"/>
      <c r="CAS45" s="49"/>
      <c r="CAT45" s="49"/>
      <c r="CAU45" s="49"/>
      <c r="CAV45" s="49"/>
      <c r="CAW45" s="49"/>
      <c r="CAX45" s="67">
        <f t="shared" si="2412"/>
        <v>0</v>
      </c>
      <c r="CAY45" s="68">
        <f t="shared" si="2413"/>
        <v>0</v>
      </c>
      <c r="CAZ45" s="48"/>
      <c r="CBA45" s="49"/>
      <c r="CBB45" s="49"/>
      <c r="CBC45" s="49"/>
      <c r="CBD45" s="49"/>
      <c r="CBE45" s="49"/>
      <c r="CBF45" s="67">
        <f t="shared" si="2414"/>
        <v>0</v>
      </c>
      <c r="CBG45" s="68">
        <f t="shared" si="2415"/>
        <v>0</v>
      </c>
      <c r="CBH45" s="48"/>
      <c r="CBI45" s="49"/>
      <c r="CBJ45" s="49"/>
      <c r="CBK45" s="49"/>
      <c r="CBL45" s="49"/>
      <c r="CBM45" s="49"/>
      <c r="CBN45" s="67">
        <f t="shared" si="2416"/>
        <v>0</v>
      </c>
      <c r="CBO45" s="68">
        <f t="shared" si="2417"/>
        <v>0</v>
      </c>
      <c r="CBP45" s="48"/>
      <c r="CBQ45" s="49"/>
      <c r="CBR45" s="49"/>
      <c r="CBS45" s="49"/>
      <c r="CBT45" s="49"/>
      <c r="CBU45" s="49"/>
      <c r="CBV45" s="67">
        <f t="shared" si="2418"/>
        <v>0</v>
      </c>
      <c r="CBW45" s="68">
        <f t="shared" si="2419"/>
        <v>0</v>
      </c>
      <c r="CBX45" s="48"/>
      <c r="CBY45" s="49"/>
      <c r="CBZ45" s="49"/>
      <c r="CCA45" s="49"/>
      <c r="CCB45" s="49"/>
      <c r="CCC45" s="49"/>
      <c r="CCD45" s="67">
        <f t="shared" si="2420"/>
        <v>0</v>
      </c>
      <c r="CCE45" s="68">
        <f t="shared" si="2421"/>
        <v>0</v>
      </c>
      <c r="CCF45" s="48"/>
      <c r="CCG45" s="49"/>
      <c r="CCH45" s="49"/>
      <c r="CCI45" s="49">
        <v>243</v>
      </c>
      <c r="CCJ45" s="49"/>
      <c r="CCK45" s="49"/>
      <c r="CCL45" s="67">
        <f t="shared" si="2422"/>
        <v>243</v>
      </c>
      <c r="CCM45" s="68">
        <f t="shared" si="2423"/>
        <v>40.5</v>
      </c>
      <c r="CCN45" s="48"/>
      <c r="CCO45" s="49"/>
      <c r="CCP45" s="49"/>
      <c r="CCQ45" s="49"/>
      <c r="CCR45" s="49"/>
      <c r="CCS45" s="49"/>
      <c r="CCT45" s="67">
        <f t="shared" si="2424"/>
        <v>0</v>
      </c>
      <c r="CCU45" s="68">
        <f t="shared" si="2425"/>
        <v>0</v>
      </c>
      <c r="CCV45" s="48"/>
      <c r="CCW45" s="49"/>
      <c r="CCX45" s="49"/>
      <c r="CCY45" s="49"/>
      <c r="CCZ45" s="49"/>
      <c r="CDA45" s="49"/>
      <c r="CDB45" s="67">
        <f t="shared" si="1643"/>
        <v>0</v>
      </c>
      <c r="CDC45" s="68">
        <f t="shared" si="1644"/>
        <v>0</v>
      </c>
      <c r="CDD45" s="48"/>
      <c r="CDE45" s="49"/>
      <c r="CDF45" s="49"/>
      <c r="CDG45" s="49"/>
      <c r="CDH45" s="49"/>
      <c r="CDI45" s="49"/>
      <c r="CDJ45" s="67">
        <f t="shared" si="1645"/>
        <v>0</v>
      </c>
      <c r="CDK45" s="68">
        <f t="shared" si="1646"/>
        <v>0</v>
      </c>
      <c r="CDL45" s="48"/>
      <c r="CDM45" s="49"/>
      <c r="CDN45" s="49"/>
      <c r="CDO45" s="49"/>
      <c r="CDP45" s="49"/>
      <c r="CDQ45" s="49"/>
      <c r="CDR45" s="67">
        <f t="shared" si="1647"/>
        <v>0</v>
      </c>
      <c r="CDS45" s="68">
        <f t="shared" si="1648"/>
        <v>0</v>
      </c>
      <c r="CDT45" s="48"/>
      <c r="CDU45" s="49"/>
      <c r="CDV45" s="49"/>
      <c r="CDW45" s="49"/>
      <c r="CDX45" s="49"/>
      <c r="CDY45" s="49"/>
      <c r="CDZ45" s="67">
        <f t="shared" si="1649"/>
        <v>0</v>
      </c>
      <c r="CEA45" s="68">
        <f t="shared" si="1650"/>
        <v>0</v>
      </c>
      <c r="CEB45" s="48"/>
      <c r="CEC45" s="49"/>
      <c r="CED45" s="49"/>
      <c r="CEE45" s="49"/>
      <c r="CEF45" s="49"/>
      <c r="CEG45" s="49"/>
      <c r="CEH45" s="67">
        <f t="shared" si="1651"/>
        <v>0</v>
      </c>
      <c r="CEI45" s="68">
        <f t="shared" si="1652"/>
        <v>0</v>
      </c>
      <c r="CEJ45" s="48"/>
      <c r="CEK45" s="49"/>
      <c r="CEL45" s="49"/>
      <c r="CEM45" s="49"/>
      <c r="CEN45" s="49"/>
      <c r="CEO45" s="49"/>
      <c r="CEP45" s="67">
        <f t="shared" si="1653"/>
        <v>0</v>
      </c>
      <c r="CEQ45" s="68">
        <f t="shared" si="1654"/>
        <v>0</v>
      </c>
      <c r="CER45" s="48"/>
      <c r="CES45" s="49"/>
      <c r="CET45" s="49"/>
      <c r="CEU45" s="49"/>
      <c r="CEV45" s="49"/>
      <c r="CEW45" s="49"/>
      <c r="CEX45" s="67">
        <f t="shared" si="1655"/>
        <v>0</v>
      </c>
      <c r="CEY45" s="68">
        <f t="shared" si="1656"/>
        <v>0</v>
      </c>
      <c r="CEZ45" s="48"/>
      <c r="CFA45" s="49"/>
      <c r="CFB45" s="49"/>
      <c r="CFC45" s="49"/>
      <c r="CFD45" s="49"/>
      <c r="CFE45" s="49"/>
      <c r="CFF45" s="67">
        <f t="shared" si="1657"/>
        <v>0</v>
      </c>
      <c r="CFG45" s="68">
        <f t="shared" si="1658"/>
        <v>0</v>
      </c>
      <c r="CFH45" s="48"/>
      <c r="CFI45" s="49"/>
      <c r="CFJ45" s="49"/>
      <c r="CFK45" s="49"/>
      <c r="CFL45" s="49"/>
      <c r="CFM45" s="49"/>
      <c r="CFN45" s="67">
        <f t="shared" si="1659"/>
        <v>0</v>
      </c>
      <c r="CFO45" s="68">
        <f t="shared" si="1660"/>
        <v>0</v>
      </c>
      <c r="CFP45" s="48"/>
      <c r="CFQ45" s="49"/>
      <c r="CFR45" s="49"/>
      <c r="CFS45" s="49"/>
      <c r="CFT45" s="49"/>
      <c r="CFU45" s="49"/>
      <c r="CFV45" s="67">
        <f t="shared" si="1661"/>
        <v>0</v>
      </c>
      <c r="CFW45" s="68">
        <f t="shared" si="1662"/>
        <v>0</v>
      </c>
      <c r="CFX45" s="48"/>
      <c r="CFY45" s="49"/>
      <c r="CFZ45" s="49"/>
      <c r="CGA45" s="49"/>
      <c r="CGB45" s="49"/>
      <c r="CGC45" s="49"/>
      <c r="CGD45" s="67">
        <f t="shared" si="1663"/>
        <v>0</v>
      </c>
      <c r="CGE45" s="68">
        <f t="shared" si="1664"/>
        <v>0</v>
      </c>
      <c r="CGF45" s="48"/>
      <c r="CGG45" s="49"/>
      <c r="CGH45" s="49"/>
      <c r="CGI45" s="49"/>
      <c r="CGJ45" s="49"/>
      <c r="CGK45" s="49"/>
      <c r="CGL45" s="67">
        <f t="shared" si="1665"/>
        <v>0</v>
      </c>
      <c r="CGM45" s="68">
        <f t="shared" si="1666"/>
        <v>0</v>
      </c>
      <c r="CGN45" s="48"/>
      <c r="CGO45" s="49"/>
      <c r="CGP45" s="49"/>
      <c r="CGQ45" s="49"/>
      <c r="CGR45" s="49"/>
      <c r="CGS45" s="49"/>
      <c r="CGT45" s="67">
        <f t="shared" si="1667"/>
        <v>0</v>
      </c>
      <c r="CGU45" s="68">
        <f t="shared" si="1668"/>
        <v>0</v>
      </c>
      <c r="CGV45" s="48"/>
      <c r="CGW45" s="49"/>
      <c r="CGX45" s="49"/>
      <c r="CGY45" s="49"/>
      <c r="CGZ45" s="49"/>
      <c r="CHA45" s="49"/>
      <c r="CHB45" s="67">
        <f t="shared" si="1669"/>
        <v>0</v>
      </c>
      <c r="CHC45" s="68">
        <f t="shared" si="1670"/>
        <v>0</v>
      </c>
      <c r="CHD45" s="48"/>
      <c r="CHE45" s="49"/>
      <c r="CHF45" s="49"/>
      <c r="CHG45" s="49"/>
      <c r="CHH45" s="49"/>
      <c r="CHI45" s="49"/>
      <c r="CHJ45" s="67">
        <f t="shared" si="1671"/>
        <v>0</v>
      </c>
      <c r="CHK45" s="68">
        <f t="shared" si="1672"/>
        <v>0</v>
      </c>
      <c r="CHL45" s="48"/>
      <c r="CHM45" s="49"/>
      <c r="CHN45" s="49"/>
      <c r="CHO45" s="49"/>
      <c r="CHP45" s="49"/>
      <c r="CHQ45" s="49"/>
      <c r="CHR45" s="67">
        <f t="shared" si="1673"/>
        <v>0</v>
      </c>
      <c r="CHS45" s="68">
        <f t="shared" si="1674"/>
        <v>0</v>
      </c>
      <c r="CHT45" s="48"/>
      <c r="CHU45" s="49"/>
      <c r="CHV45" s="49"/>
      <c r="CHW45" s="49"/>
      <c r="CHX45" s="49"/>
      <c r="CHY45" s="49"/>
      <c r="CHZ45" s="67">
        <f t="shared" si="1675"/>
        <v>0</v>
      </c>
      <c r="CIA45" s="68">
        <f t="shared" si="1676"/>
        <v>0</v>
      </c>
      <c r="CIB45" s="48"/>
      <c r="CIC45" s="49"/>
      <c r="CID45" s="49"/>
      <c r="CIE45" s="49"/>
      <c r="CIF45" s="49"/>
      <c r="CIG45" s="49"/>
      <c r="CIH45" s="67">
        <f t="shared" si="1677"/>
        <v>0</v>
      </c>
      <c r="CII45" s="68">
        <f t="shared" si="1678"/>
        <v>0</v>
      </c>
      <c r="CIJ45" s="48"/>
      <c r="CIK45" s="49"/>
      <c r="CIL45" s="49"/>
      <c r="CIM45" s="49"/>
      <c r="CIN45" s="49"/>
      <c r="CIO45" s="49"/>
      <c r="CIP45" s="67">
        <f t="shared" si="1679"/>
        <v>0</v>
      </c>
      <c r="CIQ45" s="68">
        <f t="shared" si="1680"/>
        <v>0</v>
      </c>
      <c r="CIR45" s="48"/>
      <c r="CIS45" s="49"/>
      <c r="CIT45" s="49"/>
      <c r="CIU45" s="49"/>
      <c r="CIV45" s="49"/>
      <c r="CIW45" s="49"/>
      <c r="CIX45" s="67">
        <f t="shared" si="1681"/>
        <v>0</v>
      </c>
      <c r="CIY45" s="68">
        <f t="shared" si="1682"/>
        <v>0</v>
      </c>
      <c r="CIZ45" s="63"/>
      <c r="CJA45" s="64"/>
      <c r="CJB45" s="64"/>
      <c r="CJC45" s="64"/>
      <c r="CJD45" s="64"/>
      <c r="CJE45" s="64"/>
      <c r="CJF45" s="67">
        <f t="shared" si="1683"/>
        <v>0</v>
      </c>
      <c r="CJG45" s="68">
        <f t="shared" si="1684"/>
        <v>0</v>
      </c>
      <c r="CJH45" s="48"/>
      <c r="CJI45" s="49"/>
      <c r="CJJ45" s="49"/>
      <c r="CJK45" s="49"/>
      <c r="CJL45" s="49"/>
      <c r="CJM45" s="49"/>
      <c r="CJN45" s="67">
        <f t="shared" si="1685"/>
        <v>0</v>
      </c>
      <c r="CJO45" s="184">
        <f t="shared" si="1686"/>
        <v>0</v>
      </c>
      <c r="CJP45" s="48"/>
      <c r="CJQ45" s="49"/>
      <c r="CJR45" s="49">
        <v>82</v>
      </c>
      <c r="CJS45" s="49"/>
      <c r="CJT45" s="49"/>
      <c r="CJU45" s="49"/>
      <c r="CJV45" s="67">
        <f t="shared" si="1687"/>
        <v>82</v>
      </c>
      <c r="CJW45" s="68">
        <f t="shared" si="1688"/>
        <v>13.666666666666666</v>
      </c>
      <c r="CJX45" s="48"/>
      <c r="CJY45" s="49"/>
      <c r="CJZ45" s="49"/>
      <c r="CKA45" s="49"/>
      <c r="CKB45" s="49"/>
      <c r="CKC45" s="49"/>
      <c r="CKD45" s="67">
        <f t="shared" si="2426"/>
        <v>0</v>
      </c>
      <c r="CKE45" s="68">
        <f t="shared" si="1689"/>
        <v>0</v>
      </c>
      <c r="CKF45" s="48"/>
      <c r="CKG45" s="49"/>
      <c r="CKH45" s="49"/>
      <c r="CKI45" s="49"/>
      <c r="CKJ45" s="49"/>
      <c r="CKK45" s="49"/>
      <c r="CKL45" s="67">
        <f t="shared" si="1690"/>
        <v>0</v>
      </c>
      <c r="CKM45" s="68">
        <f t="shared" si="1691"/>
        <v>0</v>
      </c>
      <c r="CKN45" s="48"/>
      <c r="CKO45" s="49"/>
      <c r="CKP45" s="49"/>
      <c r="CKQ45" s="49"/>
      <c r="CKR45" s="49"/>
      <c r="CKS45" s="47"/>
      <c r="CKT45" s="67">
        <f t="shared" si="1692"/>
        <v>0</v>
      </c>
      <c r="CKU45" s="68">
        <f t="shared" si="1693"/>
        <v>0</v>
      </c>
      <c r="CKV45" s="48"/>
      <c r="CKW45" s="49"/>
      <c r="CKX45" s="49"/>
      <c r="CKY45" s="49"/>
      <c r="CKZ45" s="49"/>
      <c r="CLA45" s="49"/>
      <c r="CLB45" s="67">
        <f t="shared" si="1694"/>
        <v>0</v>
      </c>
      <c r="CLC45" s="68">
        <f t="shared" si="1695"/>
        <v>0</v>
      </c>
      <c r="CLD45" s="48"/>
      <c r="CLE45" s="49"/>
      <c r="CLF45" s="49"/>
      <c r="CLG45" s="49"/>
      <c r="CLH45" s="49"/>
      <c r="CLI45" s="49"/>
      <c r="CLJ45" s="67">
        <f t="shared" si="1696"/>
        <v>0</v>
      </c>
      <c r="CLK45" s="68">
        <f t="shared" si="1697"/>
        <v>0</v>
      </c>
      <c r="CLL45" s="48"/>
      <c r="CLM45" s="49"/>
      <c r="CLN45" s="49"/>
      <c r="CLO45" s="49"/>
      <c r="CLP45" s="49"/>
      <c r="CLQ45" s="49"/>
      <c r="CLR45" s="67">
        <f t="shared" si="1698"/>
        <v>0</v>
      </c>
      <c r="CLS45" s="68">
        <f t="shared" si="1699"/>
        <v>0</v>
      </c>
      <c r="CLT45" s="48"/>
      <c r="CLU45" s="49"/>
      <c r="CLV45" s="49"/>
      <c r="CLW45" s="49"/>
      <c r="CLX45" s="49"/>
      <c r="CLY45" s="49"/>
      <c r="CLZ45" s="67">
        <f t="shared" si="1700"/>
        <v>0</v>
      </c>
      <c r="CMA45" s="68">
        <f t="shared" si="1701"/>
        <v>0</v>
      </c>
      <c r="CMB45" s="48"/>
      <c r="CMC45" s="49"/>
      <c r="CMD45" s="49"/>
      <c r="CME45" s="49">
        <v>246</v>
      </c>
      <c r="CMF45" s="49"/>
      <c r="CMG45" s="49"/>
      <c r="CMH45" s="67">
        <f t="shared" si="1702"/>
        <v>246</v>
      </c>
      <c r="CMI45" s="68">
        <f t="shared" si="1703"/>
        <v>41</v>
      </c>
      <c r="CMJ45" s="48"/>
      <c r="CMK45" s="49"/>
      <c r="CML45" s="49"/>
      <c r="CMM45" s="49"/>
      <c r="CMN45" s="49"/>
      <c r="CMO45" s="49"/>
      <c r="CMP45" s="67">
        <f t="shared" si="1704"/>
        <v>0</v>
      </c>
      <c r="CMQ45" s="68">
        <f t="shared" si="1705"/>
        <v>0</v>
      </c>
      <c r="CMR45" s="48"/>
      <c r="CMS45" s="49"/>
      <c r="CMT45" s="49"/>
      <c r="CMU45" s="49"/>
      <c r="CMV45" s="49"/>
      <c r="CMW45" s="49"/>
      <c r="CMX45" s="67">
        <f t="shared" si="1706"/>
        <v>0</v>
      </c>
      <c r="CMY45" s="68">
        <f t="shared" si="1707"/>
        <v>0</v>
      </c>
      <c r="CMZ45" s="48"/>
      <c r="CNA45" s="49"/>
      <c r="CNB45" s="49"/>
      <c r="CNC45" s="49"/>
      <c r="CND45" s="49"/>
      <c r="CNE45" s="49"/>
      <c r="CNF45" s="67">
        <f t="shared" si="1708"/>
        <v>0</v>
      </c>
      <c r="CNG45" s="68">
        <f t="shared" si="1709"/>
        <v>0</v>
      </c>
      <c r="CNH45" s="48"/>
      <c r="CNI45" s="49"/>
      <c r="CNJ45" s="49"/>
      <c r="CNK45" s="49"/>
      <c r="CNL45" s="49"/>
      <c r="CNM45" s="49"/>
      <c r="CNN45" s="67">
        <f t="shared" si="1710"/>
        <v>0</v>
      </c>
      <c r="CNO45" s="68">
        <f t="shared" si="1711"/>
        <v>0</v>
      </c>
      <c r="CNP45" s="48"/>
      <c r="CNQ45" s="49"/>
      <c r="CNR45" s="49"/>
      <c r="CNS45" s="49"/>
      <c r="CNT45" s="49"/>
      <c r="CNU45" s="49"/>
      <c r="CNV45" s="67">
        <f t="shared" si="1712"/>
        <v>0</v>
      </c>
      <c r="CNW45" s="68">
        <f t="shared" si="1713"/>
        <v>0</v>
      </c>
      <c r="CNX45" s="48"/>
      <c r="CNY45" s="49"/>
      <c r="CNZ45" s="49"/>
      <c r="COA45" s="49"/>
      <c r="COB45" s="49"/>
      <c r="COC45" s="49"/>
      <c r="COD45" s="67">
        <f t="shared" si="1714"/>
        <v>0</v>
      </c>
      <c r="COE45" s="68">
        <f t="shared" si="1715"/>
        <v>0</v>
      </c>
      <c r="COF45" s="48"/>
      <c r="COG45" s="49"/>
      <c r="COH45" s="49"/>
      <c r="COI45" s="49"/>
      <c r="COJ45" s="49"/>
      <c r="COK45" s="49"/>
      <c r="COL45" s="67">
        <f t="shared" si="1716"/>
        <v>0</v>
      </c>
      <c r="COM45" s="68">
        <f t="shared" si="1717"/>
        <v>0</v>
      </c>
      <c r="CON45" s="48"/>
      <c r="COO45" s="49"/>
      <c r="COP45" s="49"/>
      <c r="COQ45" s="49"/>
      <c r="COR45" s="49"/>
      <c r="COS45" s="49"/>
      <c r="COT45" s="67">
        <f t="shared" si="1718"/>
        <v>0</v>
      </c>
      <c r="COU45" s="68">
        <f t="shared" si="1719"/>
        <v>0</v>
      </c>
      <c r="COV45" s="48"/>
      <c r="COW45" s="49"/>
      <c r="COX45" s="49"/>
      <c r="COY45" s="49"/>
      <c r="COZ45" s="49"/>
      <c r="CPA45" s="49"/>
      <c r="CPB45" s="67">
        <f t="shared" si="1720"/>
        <v>0</v>
      </c>
      <c r="CPC45" s="68">
        <f t="shared" si="1721"/>
        <v>0</v>
      </c>
      <c r="CPD45" s="48"/>
      <c r="CPE45" s="49"/>
      <c r="CPF45" s="49"/>
      <c r="CPG45" s="49"/>
      <c r="CPH45" s="49"/>
      <c r="CPI45" s="49"/>
      <c r="CPJ45" s="67">
        <f t="shared" si="1722"/>
        <v>0</v>
      </c>
      <c r="CPK45" s="68">
        <f t="shared" si="1723"/>
        <v>0</v>
      </c>
      <c r="CPL45" s="48"/>
      <c r="CPM45" s="49">
        <v>0</v>
      </c>
      <c r="CPN45" s="49">
        <v>0</v>
      </c>
      <c r="CPO45" s="49"/>
      <c r="CPP45" s="49">
        <v>0</v>
      </c>
      <c r="CPQ45" s="49"/>
      <c r="CPR45" s="67">
        <f t="shared" si="1724"/>
        <v>0</v>
      </c>
      <c r="CPS45" s="68">
        <f t="shared" si="1725"/>
        <v>0</v>
      </c>
      <c r="CPT45" s="48">
        <v>0</v>
      </c>
      <c r="CPU45" s="49">
        <v>0</v>
      </c>
      <c r="CPV45" s="49">
        <v>0</v>
      </c>
      <c r="CPW45" s="49"/>
      <c r="CPX45" s="49"/>
      <c r="CPY45" s="49"/>
      <c r="CPZ45" s="67">
        <f t="shared" si="1726"/>
        <v>0</v>
      </c>
      <c r="CQA45" s="68">
        <f t="shared" si="1727"/>
        <v>0</v>
      </c>
      <c r="CQB45" s="48"/>
      <c r="CQC45" s="49"/>
      <c r="CQD45" s="49"/>
      <c r="CQE45" s="49"/>
      <c r="CQF45" s="49">
        <v>171</v>
      </c>
      <c r="CQG45" s="49"/>
      <c r="CQH45" s="67">
        <f t="shared" si="1728"/>
        <v>171</v>
      </c>
      <c r="CQI45" s="68">
        <f t="shared" si="1729"/>
        <v>28.5</v>
      </c>
      <c r="CQJ45" s="82"/>
      <c r="CQK45" s="83"/>
      <c r="CQL45" s="83"/>
      <c r="CQM45" s="83"/>
      <c r="CQN45" s="83"/>
      <c r="CQO45" s="83"/>
      <c r="CQP45" s="67">
        <f t="shared" si="1730"/>
        <v>0</v>
      </c>
      <c r="CQQ45" s="68">
        <f t="shared" si="1731"/>
        <v>0</v>
      </c>
      <c r="CQR45" s="239"/>
      <c r="CQS45" s="1"/>
      <c r="CQT45" s="1"/>
      <c r="CQU45" s="1"/>
      <c r="CQV45" s="1">
        <v>130</v>
      </c>
      <c r="CQW45" s="1"/>
      <c r="CQX45" s="67">
        <f t="shared" si="1732"/>
        <v>130</v>
      </c>
      <c r="CQY45" s="68">
        <f t="shared" si="1733"/>
        <v>21.666666666666668</v>
      </c>
      <c r="CQZ45" s="48"/>
      <c r="CRA45" s="49"/>
      <c r="CRB45" s="49">
        <v>0</v>
      </c>
      <c r="CRC45" s="49">
        <v>0</v>
      </c>
      <c r="CRD45" s="49">
        <v>190</v>
      </c>
      <c r="CRE45" s="49"/>
      <c r="CRF45" s="67">
        <f t="shared" si="1734"/>
        <v>190</v>
      </c>
      <c r="CRG45" s="68">
        <f t="shared" si="1735"/>
        <v>31.666666666666668</v>
      </c>
      <c r="CRH45" s="48"/>
      <c r="CRI45" s="49"/>
      <c r="CRJ45" s="49"/>
      <c r="CRK45" s="49">
        <v>0</v>
      </c>
      <c r="CRL45" s="49">
        <v>0</v>
      </c>
      <c r="CRM45" s="49">
        <v>0</v>
      </c>
      <c r="CRN45" s="67">
        <f t="shared" si="1736"/>
        <v>0</v>
      </c>
      <c r="CRO45" s="68">
        <f t="shared" si="1737"/>
        <v>0</v>
      </c>
      <c r="CRP45" s="48"/>
      <c r="CRQ45" s="49"/>
      <c r="CRR45" s="49">
        <v>0</v>
      </c>
      <c r="CRS45" s="49">
        <v>0</v>
      </c>
      <c r="CRT45" s="49">
        <v>0</v>
      </c>
      <c r="CRU45" s="49">
        <v>0</v>
      </c>
      <c r="CRV45" s="47">
        <f t="shared" si="1738"/>
        <v>0</v>
      </c>
      <c r="CRW45" s="68">
        <f t="shared" si="1739"/>
        <v>0</v>
      </c>
      <c r="CRX45" s="48">
        <v>0</v>
      </c>
      <c r="CRY45" s="49">
        <v>0</v>
      </c>
      <c r="CRZ45" s="49">
        <v>0</v>
      </c>
      <c r="CSA45" s="49">
        <v>179</v>
      </c>
      <c r="CSB45" s="49"/>
      <c r="CSC45" s="49"/>
      <c r="CSD45" s="67">
        <f t="shared" si="1740"/>
        <v>179</v>
      </c>
      <c r="CSE45" s="68">
        <f t="shared" si="1741"/>
        <v>29.833333333333332</v>
      </c>
      <c r="CSF45" s="48"/>
      <c r="CSG45" s="49"/>
      <c r="CSH45" s="49">
        <v>357</v>
      </c>
      <c r="CSI45" s="49"/>
      <c r="CSJ45" s="49">
        <v>0</v>
      </c>
      <c r="CSK45" s="360"/>
      <c r="CSL45" s="64">
        <f t="shared" si="1742"/>
        <v>357</v>
      </c>
      <c r="CSM45" s="68">
        <f t="shared" si="1743"/>
        <v>59.5</v>
      </c>
      <c r="CSN45" s="48"/>
      <c r="CSO45" s="49">
        <v>0</v>
      </c>
      <c r="CSP45" s="49"/>
      <c r="CSQ45" s="49"/>
      <c r="CSR45" s="49">
        <v>0</v>
      </c>
      <c r="CSS45" s="49">
        <v>0</v>
      </c>
      <c r="CST45" s="64">
        <f t="shared" si="1744"/>
        <v>0</v>
      </c>
      <c r="CSU45" s="68">
        <f t="shared" si="1745"/>
        <v>0</v>
      </c>
      <c r="CSV45" s="48"/>
      <c r="CSW45" s="49"/>
      <c r="CSX45" s="49">
        <v>220</v>
      </c>
      <c r="CSY45" s="49">
        <v>110</v>
      </c>
      <c r="CSZ45" s="49"/>
      <c r="CTA45" s="49"/>
      <c r="CTB45" s="64">
        <f t="shared" si="1746"/>
        <v>330</v>
      </c>
      <c r="CTC45" s="68">
        <f t="shared" si="1747"/>
        <v>55</v>
      </c>
      <c r="CTD45" s="48">
        <v>0</v>
      </c>
      <c r="CTE45" s="49">
        <v>330</v>
      </c>
      <c r="CTF45" s="49"/>
      <c r="CTG45" s="49">
        <v>0</v>
      </c>
      <c r="CTH45" s="49"/>
      <c r="CTI45" s="49"/>
      <c r="CTJ45" s="64">
        <f t="shared" si="1748"/>
        <v>330</v>
      </c>
      <c r="CTK45" s="68">
        <f t="shared" si="1749"/>
        <v>55</v>
      </c>
      <c r="CTL45" s="48"/>
      <c r="CTM45" s="49">
        <v>474</v>
      </c>
      <c r="CTN45" s="49"/>
      <c r="CTO45" s="49"/>
      <c r="CTP45" s="49"/>
      <c r="CTQ45" s="49"/>
      <c r="CTR45" s="64">
        <f t="shared" si="1750"/>
        <v>474</v>
      </c>
      <c r="CTS45" s="68">
        <f t="shared" si="1751"/>
        <v>79</v>
      </c>
      <c r="CTT45" s="48"/>
      <c r="CTU45" s="49">
        <v>0</v>
      </c>
      <c r="CTV45" s="49">
        <v>0</v>
      </c>
      <c r="CTW45" s="49">
        <v>328</v>
      </c>
      <c r="CTX45" s="49">
        <v>0</v>
      </c>
      <c r="CTY45" s="49">
        <v>0</v>
      </c>
      <c r="CTZ45" s="64">
        <f t="shared" si="1752"/>
        <v>328</v>
      </c>
      <c r="CUA45" s="68">
        <f t="shared" si="1753"/>
        <v>54.666666666666664</v>
      </c>
      <c r="CUB45" s="48">
        <v>0</v>
      </c>
      <c r="CUC45" s="49">
        <v>0</v>
      </c>
      <c r="CUD45" s="49"/>
      <c r="CUE45" s="49"/>
      <c r="CUF45" s="49">
        <v>366</v>
      </c>
      <c r="CUG45" s="49">
        <v>0</v>
      </c>
      <c r="CUH45" s="64">
        <f t="shared" si="1754"/>
        <v>366</v>
      </c>
      <c r="CUI45" s="68">
        <f t="shared" si="1755"/>
        <v>61</v>
      </c>
      <c r="CUJ45" s="48">
        <v>0</v>
      </c>
      <c r="CUK45" s="49">
        <v>0</v>
      </c>
      <c r="CUL45" s="49">
        <v>330</v>
      </c>
      <c r="CUM45" s="49">
        <v>0</v>
      </c>
      <c r="CUN45" s="49">
        <v>0</v>
      </c>
      <c r="CUO45" s="49">
        <v>0</v>
      </c>
      <c r="CUP45" s="64">
        <f t="shared" si="1756"/>
        <v>330</v>
      </c>
      <c r="CUQ45" s="68">
        <f t="shared" si="1757"/>
        <v>55</v>
      </c>
      <c r="CUR45" s="48">
        <v>468</v>
      </c>
      <c r="CUS45" s="49"/>
      <c r="CUT45" s="49"/>
      <c r="CUU45" s="49">
        <v>0</v>
      </c>
      <c r="CUV45" s="49">
        <v>0</v>
      </c>
      <c r="CUW45" s="49">
        <v>798</v>
      </c>
      <c r="CUX45" s="64">
        <f t="shared" si="1758"/>
        <v>1266</v>
      </c>
      <c r="CUY45" s="68">
        <f t="shared" si="1759"/>
        <v>211</v>
      </c>
      <c r="CUZ45" s="48">
        <v>0</v>
      </c>
      <c r="CVA45" s="49">
        <v>0</v>
      </c>
      <c r="CVB45" s="49"/>
      <c r="CVC45" s="49">
        <v>0</v>
      </c>
      <c r="CVD45" s="49">
        <v>0</v>
      </c>
      <c r="CVE45" s="49"/>
      <c r="CVF45" s="64">
        <f t="shared" si="1760"/>
        <v>0</v>
      </c>
      <c r="CVG45" s="68">
        <f t="shared" si="1761"/>
        <v>0</v>
      </c>
      <c r="CVH45" s="48">
        <v>0</v>
      </c>
      <c r="CVI45" s="49">
        <v>0</v>
      </c>
      <c r="CVJ45" s="49">
        <v>0</v>
      </c>
      <c r="CVK45" s="49">
        <v>108</v>
      </c>
      <c r="CVL45" s="49">
        <v>0</v>
      </c>
      <c r="CVM45" s="49"/>
      <c r="CVN45" s="64">
        <f t="shared" si="1762"/>
        <v>108</v>
      </c>
      <c r="CVO45" s="68">
        <f t="shared" si="1763"/>
        <v>18</v>
      </c>
      <c r="CVP45" s="48">
        <v>0</v>
      </c>
      <c r="CVQ45" s="49">
        <v>0</v>
      </c>
      <c r="CVR45" s="49">
        <v>0</v>
      </c>
      <c r="CVS45" s="49">
        <v>0</v>
      </c>
      <c r="CVT45" s="49">
        <v>399</v>
      </c>
      <c r="CVU45" s="49">
        <v>0</v>
      </c>
      <c r="CVV45" s="64">
        <f t="shared" si="1764"/>
        <v>399</v>
      </c>
      <c r="CVW45" s="68">
        <f t="shared" si="1765"/>
        <v>66.5</v>
      </c>
      <c r="CVX45" s="48">
        <v>0</v>
      </c>
      <c r="CVY45" s="49">
        <v>0</v>
      </c>
      <c r="CVZ45" s="49">
        <v>0</v>
      </c>
      <c r="CWA45" s="49">
        <v>0</v>
      </c>
      <c r="CWB45" s="49">
        <v>0</v>
      </c>
      <c r="CWC45" s="49">
        <v>0</v>
      </c>
      <c r="CWD45" s="64">
        <f t="shared" si="1766"/>
        <v>0</v>
      </c>
      <c r="CWE45" s="68">
        <f t="shared" si="1767"/>
        <v>0</v>
      </c>
      <c r="CWF45" s="48">
        <v>0</v>
      </c>
      <c r="CWG45" s="49">
        <v>0</v>
      </c>
      <c r="CWH45" s="49">
        <v>0</v>
      </c>
      <c r="CWI45" s="49">
        <v>0</v>
      </c>
      <c r="CWJ45" s="49">
        <v>0</v>
      </c>
      <c r="CWK45" s="49"/>
      <c r="CWL45" s="64">
        <f t="shared" si="1768"/>
        <v>0</v>
      </c>
      <c r="CWM45" s="68">
        <f t="shared" si="1769"/>
        <v>0</v>
      </c>
      <c r="CWN45" s="48">
        <v>0</v>
      </c>
      <c r="CWO45" s="49">
        <v>0</v>
      </c>
      <c r="CWP45" s="49">
        <v>0</v>
      </c>
      <c r="CWQ45" s="49">
        <v>0</v>
      </c>
      <c r="CWR45" s="49">
        <v>0</v>
      </c>
      <c r="CWS45" s="49">
        <v>0</v>
      </c>
      <c r="CWT45" s="64">
        <f t="shared" si="1770"/>
        <v>0</v>
      </c>
      <c r="CWU45" s="68">
        <f t="shared" si="1771"/>
        <v>0</v>
      </c>
      <c r="CWV45" s="48">
        <v>0</v>
      </c>
      <c r="CWW45" s="49">
        <v>0</v>
      </c>
      <c r="CWX45" s="49">
        <v>151</v>
      </c>
      <c r="CWY45" s="49"/>
      <c r="CWZ45" s="49">
        <v>0</v>
      </c>
      <c r="CXA45" s="49">
        <v>0</v>
      </c>
      <c r="CXB45" s="127">
        <f t="shared" si="1772"/>
        <v>151</v>
      </c>
      <c r="CXC45" s="43">
        <f t="shared" si="1773"/>
        <v>25.166666666666668</v>
      </c>
      <c r="CXD45" s="48">
        <v>0</v>
      </c>
      <c r="CXE45" s="49">
        <v>0</v>
      </c>
      <c r="CXF45" s="49">
        <v>0</v>
      </c>
      <c r="CXG45" s="49">
        <v>0</v>
      </c>
      <c r="CXH45" s="49">
        <v>0</v>
      </c>
      <c r="CXI45" s="49">
        <v>0</v>
      </c>
      <c r="CXJ45" s="127">
        <f t="shared" si="1774"/>
        <v>0</v>
      </c>
      <c r="CXK45" s="43">
        <f t="shared" si="1775"/>
        <v>0</v>
      </c>
      <c r="CXL45" s="48">
        <v>0</v>
      </c>
      <c r="CXM45" s="49">
        <v>0</v>
      </c>
      <c r="CXN45" s="49">
        <v>0</v>
      </c>
      <c r="CXO45" s="49">
        <v>0</v>
      </c>
      <c r="CXP45" s="49">
        <v>0</v>
      </c>
      <c r="CXQ45" s="49">
        <v>0</v>
      </c>
      <c r="CXR45" s="127">
        <f t="shared" si="1776"/>
        <v>0</v>
      </c>
      <c r="CXS45" s="43">
        <f t="shared" si="1777"/>
        <v>0</v>
      </c>
      <c r="CXT45" s="48">
        <v>0</v>
      </c>
      <c r="CXU45" s="49">
        <v>0</v>
      </c>
      <c r="CXV45" s="49">
        <v>0</v>
      </c>
      <c r="CXW45" s="49"/>
      <c r="CXX45" s="49">
        <v>0</v>
      </c>
      <c r="CXY45" s="49">
        <v>0</v>
      </c>
      <c r="CXZ45" s="127">
        <f t="shared" si="1778"/>
        <v>0</v>
      </c>
      <c r="CYA45" s="43">
        <f t="shared" si="1779"/>
        <v>0</v>
      </c>
      <c r="CYB45" s="48">
        <v>0</v>
      </c>
      <c r="CYC45" s="49">
        <v>0</v>
      </c>
      <c r="CYD45" s="49">
        <v>0</v>
      </c>
      <c r="CYE45" s="49">
        <v>0</v>
      </c>
      <c r="CYF45" s="49"/>
      <c r="CYG45" s="49">
        <v>0</v>
      </c>
      <c r="CYH45" s="127">
        <f t="shared" si="1780"/>
        <v>0</v>
      </c>
      <c r="CYI45" s="43">
        <f t="shared" si="1781"/>
        <v>0</v>
      </c>
      <c r="CYJ45" s="48"/>
      <c r="CYK45" s="49">
        <v>0</v>
      </c>
      <c r="CYL45" s="49">
        <v>0</v>
      </c>
      <c r="CYM45" s="49">
        <v>0</v>
      </c>
      <c r="CYN45" s="49">
        <v>0</v>
      </c>
      <c r="CYO45" s="49">
        <v>0</v>
      </c>
      <c r="CYP45" s="127">
        <f t="shared" si="1782"/>
        <v>0</v>
      </c>
      <c r="CYQ45" s="43">
        <f t="shared" si="1783"/>
        <v>0</v>
      </c>
      <c r="CYR45" s="48">
        <v>0</v>
      </c>
      <c r="CYS45" s="49">
        <v>0</v>
      </c>
      <c r="CYT45" s="49">
        <v>0</v>
      </c>
      <c r="CYU45" s="49">
        <v>324</v>
      </c>
      <c r="CYV45" s="49">
        <v>0</v>
      </c>
      <c r="CYW45" s="49">
        <v>0</v>
      </c>
      <c r="CYX45" s="127">
        <f t="shared" si="1784"/>
        <v>324</v>
      </c>
      <c r="CYY45" s="43">
        <f t="shared" si="1785"/>
        <v>54</v>
      </c>
      <c r="CYZ45" s="48"/>
      <c r="CZA45" s="49">
        <v>0</v>
      </c>
      <c r="CZB45" s="49">
        <v>0</v>
      </c>
      <c r="CZC45" s="49">
        <v>0</v>
      </c>
      <c r="CZD45" s="49">
        <v>0</v>
      </c>
      <c r="CZE45" s="49">
        <v>0</v>
      </c>
      <c r="CZF45" s="127">
        <f t="shared" si="1786"/>
        <v>0</v>
      </c>
      <c r="CZG45" s="43">
        <f t="shared" si="1787"/>
        <v>0</v>
      </c>
      <c r="CZH45" s="48">
        <v>0</v>
      </c>
      <c r="CZI45" s="49">
        <v>0</v>
      </c>
      <c r="CZJ45" s="49">
        <v>0</v>
      </c>
      <c r="CZK45" s="49">
        <v>0</v>
      </c>
      <c r="CZL45" s="49">
        <v>0</v>
      </c>
      <c r="CZM45" s="49">
        <v>0</v>
      </c>
      <c r="CZN45" s="127">
        <f t="shared" si="1788"/>
        <v>0</v>
      </c>
      <c r="CZO45" s="43">
        <f t="shared" si="1789"/>
        <v>0</v>
      </c>
      <c r="CZP45" s="48"/>
      <c r="CZQ45" s="49">
        <v>0</v>
      </c>
      <c r="CZR45" s="49"/>
      <c r="CZS45" s="49">
        <v>0</v>
      </c>
      <c r="CZT45" s="49">
        <v>334</v>
      </c>
      <c r="CZU45" s="49">
        <v>0</v>
      </c>
      <c r="CZV45" s="127">
        <f t="shared" si="1790"/>
        <v>334</v>
      </c>
      <c r="CZW45" s="43">
        <f t="shared" si="1791"/>
        <v>55.666666666666664</v>
      </c>
      <c r="CZX45" s="48">
        <v>0</v>
      </c>
      <c r="CZY45" s="49">
        <v>0</v>
      </c>
      <c r="CZZ45" s="49">
        <v>0</v>
      </c>
      <c r="DAA45" s="49">
        <v>0</v>
      </c>
      <c r="DAB45" s="49"/>
      <c r="DAC45" s="49">
        <v>0</v>
      </c>
      <c r="DAD45" s="64">
        <f t="shared" si="1792"/>
        <v>0</v>
      </c>
      <c r="DAE45" s="68">
        <f t="shared" si="1793"/>
        <v>0</v>
      </c>
      <c r="DAF45" s="48">
        <v>200</v>
      </c>
      <c r="DAG45" s="49">
        <v>100</v>
      </c>
      <c r="DAH45" s="49">
        <v>0</v>
      </c>
      <c r="DAI45" s="49">
        <v>0</v>
      </c>
      <c r="DAJ45" s="49">
        <v>0</v>
      </c>
      <c r="DAK45" s="49">
        <v>0</v>
      </c>
      <c r="DAL45" s="64">
        <f t="shared" si="1794"/>
        <v>300</v>
      </c>
      <c r="DAM45" s="68">
        <f t="shared" si="1795"/>
        <v>50</v>
      </c>
      <c r="DAN45" s="48">
        <v>140</v>
      </c>
      <c r="DAO45" s="49">
        <v>0</v>
      </c>
      <c r="DAP45" s="49">
        <v>0</v>
      </c>
      <c r="DAQ45" s="49">
        <v>0</v>
      </c>
      <c r="DAR45" s="49">
        <v>0</v>
      </c>
      <c r="DAS45" s="49">
        <v>0</v>
      </c>
      <c r="DAT45" s="64">
        <f t="shared" si="1796"/>
        <v>140</v>
      </c>
      <c r="DAU45" s="68">
        <f t="shared" si="1797"/>
        <v>23.333333333333332</v>
      </c>
      <c r="DAV45" s="48"/>
      <c r="DAW45" s="49">
        <v>0</v>
      </c>
      <c r="DAX45" s="49">
        <v>0</v>
      </c>
      <c r="DAY45" s="49">
        <v>0</v>
      </c>
      <c r="DAZ45" s="49">
        <v>0</v>
      </c>
      <c r="DBA45" s="49">
        <v>0</v>
      </c>
      <c r="DBB45" s="64">
        <f t="shared" si="1798"/>
        <v>0</v>
      </c>
      <c r="DBC45" s="68">
        <f t="shared" si="1799"/>
        <v>0</v>
      </c>
      <c r="DBD45" s="48"/>
      <c r="DBE45" s="49">
        <v>0</v>
      </c>
      <c r="DBF45" s="49">
        <v>0</v>
      </c>
      <c r="DBG45" s="49">
        <v>0</v>
      </c>
      <c r="DBH45" s="49">
        <v>0</v>
      </c>
      <c r="DBI45" s="49">
        <v>150</v>
      </c>
      <c r="DBJ45" s="64">
        <f t="shared" si="1800"/>
        <v>150</v>
      </c>
      <c r="DBK45" s="68">
        <f t="shared" si="1801"/>
        <v>25</v>
      </c>
      <c r="DBL45" s="48">
        <v>0</v>
      </c>
      <c r="DBM45" s="49">
        <v>0</v>
      </c>
      <c r="DBN45" s="49">
        <v>0</v>
      </c>
      <c r="DBO45" s="49">
        <v>0</v>
      </c>
      <c r="DBP45" s="49"/>
      <c r="DBQ45" s="49">
        <v>0</v>
      </c>
      <c r="DBR45" s="64">
        <f t="shared" si="1802"/>
        <v>0</v>
      </c>
      <c r="DBS45" s="68">
        <f t="shared" si="1803"/>
        <v>0</v>
      </c>
      <c r="DBT45" s="48">
        <v>0</v>
      </c>
      <c r="DBU45" s="49"/>
      <c r="DBV45" s="49"/>
      <c r="DBW45" s="49">
        <v>0</v>
      </c>
      <c r="DBX45" s="49"/>
      <c r="DBY45" s="49">
        <v>150</v>
      </c>
      <c r="DBZ45" s="64">
        <f t="shared" si="1804"/>
        <v>150</v>
      </c>
      <c r="DCA45" s="68">
        <f t="shared" si="1805"/>
        <v>30</v>
      </c>
      <c r="DCB45" s="48">
        <v>101</v>
      </c>
      <c r="DCC45" s="49">
        <v>239</v>
      </c>
      <c r="DCD45" s="49">
        <v>491</v>
      </c>
      <c r="DCE45" s="49">
        <v>0</v>
      </c>
      <c r="DCF45" s="49">
        <v>0</v>
      </c>
      <c r="DCG45" s="49">
        <v>0</v>
      </c>
      <c r="DCH45" s="64">
        <f t="shared" si="1806"/>
        <v>831</v>
      </c>
      <c r="DCI45" s="68">
        <f t="shared" si="1807"/>
        <v>138.5</v>
      </c>
      <c r="DCJ45" s="48"/>
      <c r="DCK45" s="49">
        <v>0</v>
      </c>
      <c r="DCL45" s="49">
        <v>0</v>
      </c>
      <c r="DCM45" s="49">
        <v>486</v>
      </c>
      <c r="DCN45" s="49">
        <v>0</v>
      </c>
      <c r="DCO45" s="49">
        <v>0</v>
      </c>
      <c r="DCP45" s="64">
        <f t="shared" si="1808"/>
        <v>486</v>
      </c>
      <c r="DCQ45" s="68">
        <f t="shared" si="1809"/>
        <v>81</v>
      </c>
      <c r="DCR45" s="48">
        <v>0</v>
      </c>
      <c r="DCS45" s="49">
        <v>0</v>
      </c>
      <c r="DCT45" s="49">
        <v>0</v>
      </c>
      <c r="DCU45" s="49">
        <v>0</v>
      </c>
      <c r="DCV45" s="49">
        <v>0</v>
      </c>
      <c r="DCW45" s="49">
        <v>328</v>
      </c>
      <c r="DCX45" s="64">
        <f t="shared" si="1810"/>
        <v>328</v>
      </c>
      <c r="DCY45" s="68">
        <f t="shared" si="1811"/>
        <v>54.666666666666664</v>
      </c>
      <c r="DCZ45" s="48"/>
      <c r="DDA45" s="49"/>
      <c r="DDB45" s="49"/>
      <c r="DDC45" s="49"/>
      <c r="DDD45" s="49">
        <v>363</v>
      </c>
      <c r="DDE45" s="49"/>
      <c r="DDF45" s="64">
        <f t="shared" si="1812"/>
        <v>363</v>
      </c>
      <c r="DDG45" s="68">
        <f t="shared" si="1813"/>
        <v>60.5</v>
      </c>
      <c r="DDH45" s="48"/>
      <c r="DDI45" s="49"/>
      <c r="DDJ45" s="49"/>
      <c r="DDK45" s="49"/>
      <c r="DDL45" s="49"/>
      <c r="DDM45" s="49"/>
      <c r="DDN45" s="127">
        <f t="shared" si="1814"/>
        <v>0</v>
      </c>
      <c r="DDO45" s="43">
        <f t="shared" si="1815"/>
        <v>0</v>
      </c>
      <c r="DDP45" s="48"/>
      <c r="DDQ45" s="49"/>
      <c r="DDR45" s="49"/>
      <c r="DDS45" s="49"/>
      <c r="DDT45" s="49"/>
      <c r="DDU45" s="49"/>
      <c r="DDV45" s="127">
        <f t="shared" si="1816"/>
        <v>0</v>
      </c>
      <c r="DDW45" s="43">
        <f t="shared" si="1817"/>
        <v>0</v>
      </c>
      <c r="DDX45" s="48"/>
      <c r="DDY45" s="49"/>
      <c r="DDZ45" s="49"/>
      <c r="DEA45" s="49"/>
      <c r="DEB45" s="49"/>
      <c r="DEC45" s="49"/>
      <c r="DED45" s="127">
        <f t="shared" si="1818"/>
        <v>0</v>
      </c>
      <c r="DEE45" s="43">
        <f t="shared" si="1819"/>
        <v>0</v>
      </c>
      <c r="DEF45" s="48"/>
      <c r="DEG45" s="49"/>
      <c r="DEH45" s="49"/>
      <c r="DEI45" s="49"/>
      <c r="DEJ45" s="49"/>
      <c r="DEK45" s="49"/>
      <c r="DEL45" s="127">
        <f t="shared" si="1820"/>
        <v>0</v>
      </c>
      <c r="DEM45" s="43">
        <f t="shared" si="1821"/>
        <v>0</v>
      </c>
      <c r="DEN45" s="48"/>
      <c r="DEO45" s="49">
        <v>219</v>
      </c>
      <c r="DEP45" s="49"/>
      <c r="DEQ45" s="49">
        <v>0</v>
      </c>
      <c r="DER45" s="49"/>
      <c r="DES45" s="49"/>
      <c r="DET45" s="127">
        <f t="shared" si="1822"/>
        <v>219</v>
      </c>
      <c r="DEU45" s="43">
        <f t="shared" si="1823"/>
        <v>36.5</v>
      </c>
      <c r="DEV45" s="48"/>
      <c r="DEW45" s="49"/>
      <c r="DEX45" s="49"/>
      <c r="DEY45" s="49"/>
      <c r="DEZ45" s="49"/>
      <c r="DFA45" s="49">
        <v>111</v>
      </c>
      <c r="DFB45" s="127">
        <f t="shared" si="1824"/>
        <v>111</v>
      </c>
      <c r="DFC45" s="43">
        <f t="shared" si="1825"/>
        <v>18.5</v>
      </c>
      <c r="DFD45" s="48"/>
      <c r="DFE45" s="49"/>
      <c r="DFF45" s="49"/>
      <c r="DFG45" s="49"/>
      <c r="DFH45" s="49"/>
      <c r="DFI45" s="49"/>
      <c r="DFJ45" s="127">
        <f t="shared" si="1826"/>
        <v>0</v>
      </c>
      <c r="DFK45" s="43">
        <f t="shared" si="1827"/>
        <v>0</v>
      </c>
      <c r="DFL45" s="63"/>
      <c r="DFM45" s="64"/>
      <c r="DFN45" s="64"/>
      <c r="DFO45" s="64"/>
      <c r="DFP45" s="64"/>
      <c r="DFQ45" s="64">
        <v>560</v>
      </c>
      <c r="DFR45" s="64">
        <f t="shared" si="1828"/>
        <v>560</v>
      </c>
      <c r="DFS45" s="68">
        <f t="shared" si="1829"/>
        <v>93.333333333333329</v>
      </c>
      <c r="DFT45" s="48"/>
      <c r="DFU45" s="49">
        <v>0</v>
      </c>
      <c r="DFV45" s="49">
        <v>0</v>
      </c>
      <c r="DFW45" s="49">
        <v>0</v>
      </c>
      <c r="DFX45" s="49"/>
      <c r="DFY45" s="49">
        <v>0</v>
      </c>
      <c r="DFZ45" s="127">
        <f t="shared" si="1830"/>
        <v>0</v>
      </c>
      <c r="DGA45" s="43">
        <f t="shared" si="1831"/>
        <v>0</v>
      </c>
      <c r="DGB45" s="48">
        <v>0</v>
      </c>
      <c r="DGC45" s="49">
        <v>0</v>
      </c>
      <c r="DGD45" s="49">
        <v>0</v>
      </c>
      <c r="DGE45" s="49">
        <v>0</v>
      </c>
      <c r="DGF45" s="49">
        <v>0</v>
      </c>
      <c r="DGG45" s="49">
        <v>0</v>
      </c>
      <c r="DGH45" s="127">
        <f t="shared" si="1832"/>
        <v>0</v>
      </c>
      <c r="DGI45" s="43">
        <f t="shared" si="1833"/>
        <v>0</v>
      </c>
      <c r="DGJ45" s="48">
        <v>493</v>
      </c>
      <c r="DGK45" s="49">
        <v>0</v>
      </c>
      <c r="DGL45" s="49">
        <v>0</v>
      </c>
      <c r="DGM45" s="49">
        <v>0</v>
      </c>
      <c r="DGN45" s="49">
        <v>0</v>
      </c>
      <c r="DGO45" s="49">
        <v>0</v>
      </c>
      <c r="DGP45" s="64">
        <f t="shared" si="1834"/>
        <v>493</v>
      </c>
      <c r="DGQ45" s="68">
        <f t="shared" si="1835"/>
        <v>82.166666666666671</v>
      </c>
      <c r="DGR45" s="48">
        <v>0</v>
      </c>
      <c r="DGS45" s="49">
        <v>0</v>
      </c>
      <c r="DGT45" s="49">
        <v>649</v>
      </c>
      <c r="DGU45" s="49"/>
      <c r="DGV45" s="49">
        <v>0</v>
      </c>
      <c r="DGW45" s="49">
        <v>0</v>
      </c>
      <c r="DGX45" s="64">
        <f t="shared" si="1836"/>
        <v>649</v>
      </c>
      <c r="DGY45" s="68">
        <f t="shared" si="1837"/>
        <v>108.16666666666667</v>
      </c>
      <c r="DGZ45" s="48">
        <v>0</v>
      </c>
      <c r="DHA45" s="49">
        <v>0</v>
      </c>
      <c r="DHB45" s="49"/>
      <c r="DHC45" s="49"/>
      <c r="DHD45" s="49">
        <v>0</v>
      </c>
      <c r="DHE45" s="49">
        <v>60</v>
      </c>
      <c r="DHF45" s="64">
        <f t="shared" si="1838"/>
        <v>60</v>
      </c>
      <c r="DHG45" s="68">
        <f t="shared" si="1839"/>
        <v>10</v>
      </c>
      <c r="DHH45" s="63">
        <v>0</v>
      </c>
      <c r="DHI45" s="64">
        <v>0</v>
      </c>
      <c r="DHJ45" s="64">
        <v>0</v>
      </c>
      <c r="DHK45" s="64">
        <v>348</v>
      </c>
      <c r="DHL45" s="64">
        <v>0</v>
      </c>
      <c r="DHM45" s="64">
        <v>0</v>
      </c>
      <c r="DHN45" s="64">
        <f t="shared" si="1840"/>
        <v>348</v>
      </c>
      <c r="DHO45" s="68">
        <f t="shared" si="1841"/>
        <v>58</v>
      </c>
      <c r="DHP45" s="48">
        <v>0</v>
      </c>
      <c r="DHQ45" s="49">
        <v>0</v>
      </c>
      <c r="DHR45" s="49"/>
      <c r="DHS45" s="49">
        <v>0</v>
      </c>
      <c r="DHT45" s="49">
        <v>0</v>
      </c>
      <c r="DHU45" s="49">
        <v>31</v>
      </c>
      <c r="DHV45" s="64">
        <f t="shared" si="1842"/>
        <v>31</v>
      </c>
      <c r="DHW45" s="68">
        <f t="shared" si="1843"/>
        <v>5.166666666666667</v>
      </c>
      <c r="DHX45" s="48">
        <v>0</v>
      </c>
      <c r="DHY45" s="49"/>
      <c r="DHZ45" s="49"/>
      <c r="DIA45" s="49">
        <v>0</v>
      </c>
      <c r="DIB45" s="49">
        <v>0</v>
      </c>
      <c r="DIC45" s="49">
        <v>0</v>
      </c>
      <c r="DID45" s="64">
        <f t="shared" si="1844"/>
        <v>0</v>
      </c>
      <c r="DIE45" s="68">
        <f t="shared" si="1845"/>
        <v>0</v>
      </c>
      <c r="DIF45" s="48">
        <v>0</v>
      </c>
      <c r="DIG45" s="49">
        <v>0</v>
      </c>
      <c r="DIH45" s="49"/>
      <c r="DII45" s="49">
        <v>345</v>
      </c>
      <c r="DIJ45" s="49">
        <v>404</v>
      </c>
      <c r="DIK45" s="49"/>
      <c r="DIL45" s="64">
        <f t="shared" si="1846"/>
        <v>749</v>
      </c>
      <c r="DIM45" s="68">
        <f t="shared" si="1847"/>
        <v>124.83333333333333</v>
      </c>
      <c r="DIN45" s="48"/>
      <c r="DIO45" s="49"/>
      <c r="DIP45" s="49">
        <v>0</v>
      </c>
      <c r="DIQ45" s="49"/>
      <c r="DIR45" s="49">
        <v>0</v>
      </c>
      <c r="DIS45" s="49">
        <v>0</v>
      </c>
      <c r="DIT45" s="64">
        <f t="shared" si="1848"/>
        <v>0</v>
      </c>
      <c r="DIU45" s="68">
        <f t="shared" si="1849"/>
        <v>0</v>
      </c>
      <c r="DIV45" s="48">
        <v>0</v>
      </c>
      <c r="DIW45" s="49">
        <v>0</v>
      </c>
      <c r="DIX45" s="49">
        <v>0</v>
      </c>
      <c r="DIY45" s="49">
        <v>0</v>
      </c>
      <c r="DIZ45" s="49">
        <v>0</v>
      </c>
      <c r="DJA45" s="49">
        <v>0</v>
      </c>
      <c r="DJB45" s="64">
        <f t="shared" si="1850"/>
        <v>0</v>
      </c>
      <c r="DJC45" s="68">
        <f t="shared" si="1851"/>
        <v>0</v>
      </c>
      <c r="DJD45" s="48">
        <v>675</v>
      </c>
      <c r="DJE45" s="49">
        <v>0</v>
      </c>
      <c r="DJF45" s="49">
        <v>0</v>
      </c>
      <c r="DJG45" s="49">
        <v>0</v>
      </c>
      <c r="DJH45" s="49">
        <v>0</v>
      </c>
      <c r="DJI45" s="49"/>
      <c r="DJJ45" s="64">
        <f t="shared" si="1852"/>
        <v>675</v>
      </c>
      <c r="DJK45" s="68">
        <f t="shared" si="1853"/>
        <v>112.5</v>
      </c>
      <c r="DJL45" s="48">
        <v>550</v>
      </c>
      <c r="DJM45" s="49">
        <v>0</v>
      </c>
      <c r="DJN45" s="49">
        <v>0</v>
      </c>
      <c r="DJO45" s="49">
        <v>0</v>
      </c>
      <c r="DJP45" s="49">
        <v>0</v>
      </c>
      <c r="DJQ45" s="49">
        <v>0</v>
      </c>
      <c r="DJR45" s="64">
        <f t="shared" si="1854"/>
        <v>550</v>
      </c>
      <c r="DJS45" s="68">
        <f t="shared" si="1855"/>
        <v>91.666666666666671</v>
      </c>
      <c r="DJT45" s="48"/>
      <c r="DJU45" s="49">
        <v>168</v>
      </c>
      <c r="DJV45" s="49">
        <v>103</v>
      </c>
      <c r="DJW45" s="49">
        <v>0</v>
      </c>
      <c r="DJX45" s="49">
        <v>669</v>
      </c>
      <c r="DJY45" s="49">
        <v>0</v>
      </c>
      <c r="DJZ45" s="64">
        <f t="shared" si="1856"/>
        <v>940</v>
      </c>
      <c r="DKA45" s="68">
        <f t="shared" si="1857"/>
        <v>156.66666666666666</v>
      </c>
      <c r="DKB45" s="48">
        <v>0</v>
      </c>
      <c r="DKC45" s="49">
        <v>0</v>
      </c>
      <c r="DKD45" s="49">
        <v>0</v>
      </c>
      <c r="DKE45" s="49">
        <v>0</v>
      </c>
      <c r="DKF45" s="49">
        <v>0</v>
      </c>
      <c r="DKG45" s="49">
        <v>0</v>
      </c>
      <c r="DKH45" s="64">
        <f t="shared" si="1858"/>
        <v>0</v>
      </c>
      <c r="DKI45" s="68">
        <f t="shared" si="1859"/>
        <v>0</v>
      </c>
      <c r="DKJ45" s="48">
        <v>0</v>
      </c>
      <c r="DKK45" s="49">
        <v>0</v>
      </c>
      <c r="DKL45" s="49">
        <v>150</v>
      </c>
      <c r="DKM45" s="49"/>
      <c r="DKN45" s="49">
        <v>0</v>
      </c>
      <c r="DKO45" s="49"/>
      <c r="DKP45" s="64">
        <f t="shared" si="1860"/>
        <v>150</v>
      </c>
      <c r="DKQ45" s="68">
        <f t="shared" si="1861"/>
        <v>25</v>
      </c>
      <c r="DKR45" s="48">
        <v>0</v>
      </c>
      <c r="DKS45" s="49">
        <v>200</v>
      </c>
      <c r="DKT45" s="49"/>
      <c r="DKU45" s="49">
        <v>0</v>
      </c>
      <c r="DKV45" s="49">
        <v>1000</v>
      </c>
      <c r="DKW45" s="49">
        <v>0</v>
      </c>
      <c r="DKX45" s="64">
        <f t="shared" si="1862"/>
        <v>1200</v>
      </c>
      <c r="DKY45" s="68">
        <f t="shared" si="1863"/>
        <v>200</v>
      </c>
      <c r="DKZ45" s="48"/>
      <c r="DLA45" s="49">
        <v>0</v>
      </c>
      <c r="DLB45" s="49">
        <v>0</v>
      </c>
      <c r="DLC45" s="49">
        <v>0</v>
      </c>
      <c r="DLD45" s="49"/>
      <c r="DLE45" s="49">
        <v>0</v>
      </c>
      <c r="DLF45" s="64">
        <f t="shared" si="1864"/>
        <v>0</v>
      </c>
      <c r="DLG45" s="68">
        <f t="shared" si="1865"/>
        <v>0</v>
      </c>
      <c r="DLH45" s="48"/>
      <c r="DLI45" s="49">
        <v>0</v>
      </c>
      <c r="DLJ45" s="49">
        <v>400</v>
      </c>
      <c r="DLK45" s="49">
        <v>0</v>
      </c>
      <c r="DLL45" s="49"/>
      <c r="DLM45" s="49"/>
      <c r="DLN45" s="64">
        <f t="shared" si="1866"/>
        <v>400</v>
      </c>
      <c r="DLO45" s="68">
        <f t="shared" si="1867"/>
        <v>66.666666666666671</v>
      </c>
      <c r="DLP45" s="48">
        <v>0</v>
      </c>
      <c r="DLQ45" s="49"/>
      <c r="DLR45" s="49">
        <v>0</v>
      </c>
      <c r="DLS45" s="49">
        <v>0</v>
      </c>
      <c r="DLT45" s="49">
        <v>0</v>
      </c>
      <c r="DLU45" s="49">
        <v>0</v>
      </c>
      <c r="DLV45" s="64">
        <f t="shared" si="1868"/>
        <v>0</v>
      </c>
      <c r="DLW45" s="68">
        <f t="shared" si="1869"/>
        <v>0</v>
      </c>
      <c r="DLX45" s="48">
        <v>0</v>
      </c>
      <c r="DLY45" s="49"/>
      <c r="DLZ45" s="49"/>
      <c r="DMA45" s="49">
        <v>0</v>
      </c>
      <c r="DMB45" s="49"/>
      <c r="DMC45" s="49">
        <v>0</v>
      </c>
      <c r="DMD45" s="64">
        <f t="shared" si="1870"/>
        <v>0</v>
      </c>
      <c r="DME45" s="68">
        <f t="shared" si="1871"/>
        <v>0</v>
      </c>
      <c r="DMF45" s="48"/>
      <c r="DMG45" s="49"/>
      <c r="DMH45" s="49"/>
      <c r="DMI45" s="49">
        <v>22</v>
      </c>
      <c r="DMJ45" s="49">
        <v>0</v>
      </c>
      <c r="DMK45" s="49">
        <v>0</v>
      </c>
      <c r="DML45" s="64">
        <f t="shared" si="1872"/>
        <v>22</v>
      </c>
      <c r="DMM45" s="68">
        <f t="shared" si="1873"/>
        <v>3.6666666666666665</v>
      </c>
      <c r="DMN45" s="48">
        <v>80</v>
      </c>
      <c r="DMO45" s="49"/>
      <c r="DMP45" s="49">
        <v>0</v>
      </c>
      <c r="DMQ45" s="49">
        <v>321</v>
      </c>
      <c r="DMR45" s="49">
        <v>0</v>
      </c>
      <c r="DMS45" s="49">
        <v>0</v>
      </c>
      <c r="DMT45" s="64">
        <f t="shared" si="1874"/>
        <v>401</v>
      </c>
      <c r="DMU45" s="68">
        <f t="shared" si="1875"/>
        <v>66.833333333333329</v>
      </c>
      <c r="DMV45" s="48">
        <v>0</v>
      </c>
      <c r="DMW45" s="49">
        <v>0</v>
      </c>
      <c r="DMX45" s="49">
        <v>0</v>
      </c>
      <c r="DMY45" s="49">
        <v>0</v>
      </c>
      <c r="DMZ45" s="49">
        <v>0</v>
      </c>
      <c r="DNA45" s="49">
        <v>0</v>
      </c>
      <c r="DNB45" s="64">
        <f t="shared" si="1876"/>
        <v>0</v>
      </c>
      <c r="DNC45" s="68">
        <f t="shared" si="1877"/>
        <v>0</v>
      </c>
      <c r="DND45" s="48"/>
      <c r="DNE45" s="49">
        <v>0</v>
      </c>
      <c r="DNF45" s="49">
        <v>0</v>
      </c>
      <c r="DNG45" s="49"/>
      <c r="DNH45" s="49">
        <v>0</v>
      </c>
      <c r="DNI45" s="49"/>
      <c r="DNJ45" s="64">
        <f t="shared" si="1878"/>
        <v>0</v>
      </c>
      <c r="DNK45" s="68">
        <f t="shared" si="1879"/>
        <v>0</v>
      </c>
      <c r="DNL45" s="48"/>
      <c r="DNM45" s="49"/>
      <c r="DNN45" s="49">
        <v>0</v>
      </c>
      <c r="DNO45" s="49">
        <v>0</v>
      </c>
      <c r="DNP45" s="49">
        <v>0</v>
      </c>
      <c r="DNQ45" s="49">
        <v>0</v>
      </c>
      <c r="DNR45" s="64">
        <f t="shared" si="1880"/>
        <v>0</v>
      </c>
      <c r="DNS45" s="68">
        <f t="shared" si="1881"/>
        <v>0</v>
      </c>
      <c r="DNT45" s="48">
        <v>0</v>
      </c>
      <c r="DNU45" s="49"/>
      <c r="DNV45" s="49">
        <v>331</v>
      </c>
      <c r="DNW45" s="49">
        <v>0</v>
      </c>
      <c r="DNX45" s="49">
        <v>310</v>
      </c>
      <c r="DNY45" s="49">
        <v>0</v>
      </c>
      <c r="DNZ45" s="64">
        <f t="shared" si="1882"/>
        <v>641</v>
      </c>
      <c r="DOA45" s="68">
        <f t="shared" si="1883"/>
        <v>106.83333333333333</v>
      </c>
      <c r="DOB45" s="48">
        <v>0</v>
      </c>
      <c r="DOC45" s="49"/>
      <c r="DOD45" s="49">
        <v>0</v>
      </c>
      <c r="DOE45" s="49">
        <v>0</v>
      </c>
      <c r="DOF45" s="49">
        <v>0</v>
      </c>
      <c r="DOG45" s="49">
        <v>360</v>
      </c>
      <c r="DOH45" s="64">
        <f t="shared" si="1884"/>
        <v>360</v>
      </c>
      <c r="DOI45" s="68">
        <f t="shared" si="1885"/>
        <v>60</v>
      </c>
      <c r="DOJ45" s="48"/>
      <c r="DOK45" s="49">
        <v>0</v>
      </c>
      <c r="DOL45" s="49">
        <v>0</v>
      </c>
      <c r="DOM45" s="49"/>
      <c r="DON45" s="49">
        <v>0</v>
      </c>
      <c r="DOO45" s="49">
        <v>0</v>
      </c>
      <c r="DOP45" s="64">
        <f t="shared" si="1886"/>
        <v>0</v>
      </c>
      <c r="DOQ45" s="68">
        <f t="shared" si="1887"/>
        <v>0</v>
      </c>
      <c r="DOR45" s="48">
        <v>0</v>
      </c>
      <c r="DOS45" s="49">
        <v>130</v>
      </c>
      <c r="DOT45" s="49">
        <v>0</v>
      </c>
      <c r="DOU45" s="49">
        <v>0</v>
      </c>
      <c r="DOV45" s="49"/>
      <c r="DOW45" s="49">
        <v>320</v>
      </c>
      <c r="DOX45" s="64">
        <f t="shared" si="1888"/>
        <v>450</v>
      </c>
      <c r="DOY45" s="68">
        <f t="shared" si="1889"/>
        <v>75</v>
      </c>
      <c r="DOZ45" s="48"/>
      <c r="DPA45" s="49">
        <v>0</v>
      </c>
      <c r="DPB45" s="49"/>
      <c r="DPC45" s="49">
        <v>0</v>
      </c>
      <c r="DPD45" s="49"/>
      <c r="DPE45" s="49">
        <v>0</v>
      </c>
      <c r="DPF45" s="64">
        <f t="shared" si="1890"/>
        <v>0</v>
      </c>
      <c r="DPG45" s="68">
        <f t="shared" si="1891"/>
        <v>0</v>
      </c>
      <c r="DPH45" s="48">
        <v>0</v>
      </c>
      <c r="DPI45" s="49">
        <v>0</v>
      </c>
      <c r="DPJ45" s="49">
        <v>0</v>
      </c>
      <c r="DPK45" s="49">
        <v>0</v>
      </c>
      <c r="DPL45" s="49"/>
      <c r="DPM45" s="49"/>
      <c r="DPN45" s="64">
        <f t="shared" si="1892"/>
        <v>0</v>
      </c>
      <c r="DPO45" s="68">
        <f t="shared" si="1893"/>
        <v>0</v>
      </c>
      <c r="DPP45" s="48">
        <v>0</v>
      </c>
      <c r="DPQ45" s="49">
        <v>0</v>
      </c>
      <c r="DPR45" s="49">
        <v>0</v>
      </c>
      <c r="DPS45" s="49"/>
      <c r="DPT45" s="49"/>
      <c r="DPU45" s="49">
        <v>0</v>
      </c>
      <c r="DPV45" s="491">
        <f t="shared" si="1894"/>
        <v>0</v>
      </c>
      <c r="DPW45" s="492">
        <f t="shared" si="1895"/>
        <v>0</v>
      </c>
      <c r="DPX45" s="48">
        <v>0</v>
      </c>
      <c r="DPY45" s="49">
        <v>0</v>
      </c>
      <c r="DPZ45" s="49">
        <v>0</v>
      </c>
      <c r="DQA45" s="49">
        <v>0</v>
      </c>
      <c r="DQB45" s="49">
        <v>0</v>
      </c>
      <c r="DQC45" s="49">
        <v>0</v>
      </c>
      <c r="DQD45" s="491">
        <f t="shared" si="1896"/>
        <v>0</v>
      </c>
      <c r="DQE45" s="492">
        <f t="shared" si="1897"/>
        <v>0</v>
      </c>
      <c r="DQF45" s="48">
        <v>0</v>
      </c>
      <c r="DQG45" s="49">
        <v>0</v>
      </c>
      <c r="DQH45" s="49">
        <v>0</v>
      </c>
      <c r="DQI45" s="49"/>
      <c r="DQJ45" s="49">
        <v>0</v>
      </c>
      <c r="DQK45" s="49">
        <v>0</v>
      </c>
      <c r="DQL45" s="489">
        <f t="shared" si="1898"/>
        <v>0</v>
      </c>
      <c r="DQM45" s="492">
        <f t="shared" si="1899"/>
        <v>0</v>
      </c>
      <c r="DQN45" s="48">
        <v>0</v>
      </c>
      <c r="DQO45" s="49">
        <v>0</v>
      </c>
      <c r="DQP45" s="49">
        <v>0</v>
      </c>
      <c r="DQQ45" s="49">
        <v>0</v>
      </c>
      <c r="DQR45" s="49">
        <v>0</v>
      </c>
      <c r="DQS45" s="49">
        <v>0</v>
      </c>
      <c r="DQT45" s="64">
        <f t="shared" si="1900"/>
        <v>0</v>
      </c>
      <c r="DQU45" s="68">
        <f t="shared" si="1901"/>
        <v>0</v>
      </c>
      <c r="DQV45" s="48">
        <v>110</v>
      </c>
      <c r="DQW45" s="49">
        <v>0</v>
      </c>
      <c r="DQX45" s="49"/>
      <c r="DQY45" s="49">
        <v>0</v>
      </c>
      <c r="DQZ45" s="49">
        <v>15</v>
      </c>
      <c r="DRA45" s="49">
        <v>0</v>
      </c>
      <c r="DRB45" s="491">
        <f t="shared" si="1902"/>
        <v>125</v>
      </c>
      <c r="DRC45" s="492">
        <f t="shared" si="1903"/>
        <v>20.833333333333332</v>
      </c>
      <c r="DRD45" s="48">
        <v>0</v>
      </c>
      <c r="DRE45" s="49">
        <v>0</v>
      </c>
      <c r="DRF45" s="49">
        <v>0</v>
      </c>
      <c r="DRG45" s="49">
        <v>221</v>
      </c>
      <c r="DRH45" s="49">
        <v>0</v>
      </c>
      <c r="DRI45" s="49"/>
      <c r="DRJ45" s="491">
        <f t="shared" si="1904"/>
        <v>221</v>
      </c>
      <c r="DRK45" s="492">
        <f t="shared" si="1905"/>
        <v>36.833333333333336</v>
      </c>
      <c r="DRL45" s="48">
        <v>0</v>
      </c>
      <c r="DRM45" s="49">
        <v>0</v>
      </c>
      <c r="DRN45" s="49">
        <v>0</v>
      </c>
      <c r="DRO45" s="49">
        <v>0</v>
      </c>
      <c r="DRP45" s="49">
        <v>0</v>
      </c>
      <c r="DRQ45" s="49"/>
      <c r="DRR45" s="64">
        <f t="shared" si="1601"/>
        <v>0</v>
      </c>
      <c r="DRS45" s="68">
        <f t="shared" si="1602"/>
        <v>0</v>
      </c>
      <c r="DRT45" s="48">
        <v>0</v>
      </c>
      <c r="DRU45" s="49">
        <v>0</v>
      </c>
      <c r="DRV45" s="49">
        <v>0</v>
      </c>
      <c r="DRW45" s="49">
        <v>0</v>
      </c>
      <c r="DRX45" s="49">
        <v>0</v>
      </c>
      <c r="DRY45" s="49"/>
      <c r="DRZ45" s="491">
        <f t="shared" si="1603"/>
        <v>0</v>
      </c>
      <c r="DSA45" s="68">
        <f t="shared" si="1604"/>
        <v>0</v>
      </c>
      <c r="DSB45" s="82"/>
      <c r="DSC45" s="83">
        <v>0</v>
      </c>
      <c r="DSD45" s="83">
        <v>0</v>
      </c>
      <c r="DSE45" s="83"/>
      <c r="DSF45" s="83">
        <v>0</v>
      </c>
      <c r="DSG45" s="83">
        <v>0</v>
      </c>
      <c r="DSH45" s="64">
        <f t="shared" si="1605"/>
        <v>0</v>
      </c>
      <c r="DSI45" s="68">
        <f t="shared" si="1606"/>
        <v>0</v>
      </c>
      <c r="DSJ45" s="48">
        <v>0</v>
      </c>
      <c r="DSK45" s="49">
        <v>0</v>
      </c>
      <c r="DSL45" s="49">
        <v>0</v>
      </c>
      <c r="DSM45" s="49">
        <v>0</v>
      </c>
      <c r="DSN45" s="49">
        <v>0</v>
      </c>
      <c r="DSO45" s="49">
        <v>0</v>
      </c>
      <c r="DSP45" s="64">
        <f t="shared" si="1607"/>
        <v>0</v>
      </c>
      <c r="DSQ45" s="68">
        <f t="shared" si="1608"/>
        <v>0</v>
      </c>
      <c r="DSR45" s="48"/>
      <c r="DSS45" s="49">
        <v>0</v>
      </c>
      <c r="DST45" s="49">
        <v>30</v>
      </c>
      <c r="DSU45" s="49">
        <v>0</v>
      </c>
      <c r="DSV45" s="49">
        <v>0</v>
      </c>
      <c r="DSW45" s="49"/>
      <c r="DSX45" s="64">
        <f t="shared" si="1609"/>
        <v>30</v>
      </c>
      <c r="DSY45" s="68">
        <f t="shared" si="1610"/>
        <v>5</v>
      </c>
      <c r="DSZ45" s="48">
        <v>170</v>
      </c>
      <c r="DTA45" s="49">
        <v>81</v>
      </c>
      <c r="DTB45" s="49">
        <v>0</v>
      </c>
      <c r="DTC45" s="49">
        <v>0</v>
      </c>
      <c r="DTD45" s="49"/>
      <c r="DTE45" s="49">
        <v>0</v>
      </c>
      <c r="DTF45" s="64">
        <f t="shared" si="1611"/>
        <v>251</v>
      </c>
      <c r="DTG45" s="68">
        <f t="shared" si="1612"/>
        <v>41.833333333333336</v>
      </c>
      <c r="DTH45" s="48">
        <v>0</v>
      </c>
      <c r="DTI45" s="49">
        <v>0</v>
      </c>
      <c r="DTJ45" s="49">
        <v>0</v>
      </c>
      <c r="DTK45" s="49">
        <v>0</v>
      </c>
      <c r="DTL45" s="49">
        <v>0</v>
      </c>
      <c r="DTM45" s="49">
        <v>0</v>
      </c>
      <c r="DTN45" s="64">
        <f t="shared" si="1613"/>
        <v>0</v>
      </c>
      <c r="DTO45" s="68">
        <f t="shared" si="1614"/>
        <v>0</v>
      </c>
      <c r="DTP45" s="48">
        <v>351</v>
      </c>
      <c r="DTQ45" s="49"/>
      <c r="DTR45" s="49"/>
      <c r="DTS45" s="49">
        <v>0</v>
      </c>
      <c r="DTT45" s="49">
        <v>110</v>
      </c>
      <c r="DTU45" s="49">
        <v>0</v>
      </c>
      <c r="DTV45" s="64">
        <f t="shared" si="1615"/>
        <v>461</v>
      </c>
      <c r="DTW45" s="68">
        <f t="shared" si="1616"/>
        <v>76.833333333333329</v>
      </c>
      <c r="DTX45" s="48">
        <v>0</v>
      </c>
      <c r="DTY45" s="49">
        <v>200</v>
      </c>
      <c r="DTZ45" s="49">
        <v>0</v>
      </c>
      <c r="DUA45" s="49">
        <v>0</v>
      </c>
      <c r="DUB45" s="49">
        <v>0</v>
      </c>
      <c r="DUC45" s="49">
        <v>200</v>
      </c>
      <c r="DUD45" s="64">
        <f t="shared" si="1617"/>
        <v>400</v>
      </c>
      <c r="DUE45" s="68">
        <f t="shared" si="1618"/>
        <v>66.666666666666671</v>
      </c>
      <c r="DUF45" s="48">
        <v>0</v>
      </c>
      <c r="DUG45" s="49">
        <v>0</v>
      </c>
      <c r="DUH45" s="49"/>
      <c r="DUI45" s="49">
        <v>324</v>
      </c>
      <c r="DUJ45" s="49">
        <v>0</v>
      </c>
      <c r="DUK45" s="49">
        <v>286</v>
      </c>
      <c r="DUL45" s="64">
        <f t="shared" si="1619"/>
        <v>610</v>
      </c>
      <c r="DUM45" s="68">
        <f t="shared" si="1620"/>
        <v>101.66666666666667</v>
      </c>
      <c r="DUN45" s="48"/>
      <c r="DUO45" s="49">
        <v>0</v>
      </c>
      <c r="DUP45" s="49">
        <v>0</v>
      </c>
      <c r="DUQ45" s="49">
        <v>0</v>
      </c>
      <c r="DUR45" s="49"/>
      <c r="DUS45" s="49">
        <v>0</v>
      </c>
      <c r="DUT45" s="64">
        <f t="shared" si="1621"/>
        <v>0</v>
      </c>
      <c r="DUU45" s="68">
        <f t="shared" si="1622"/>
        <v>0</v>
      </c>
      <c r="DUV45" s="48"/>
      <c r="DUW45" s="49">
        <v>267</v>
      </c>
      <c r="DUX45" s="49">
        <v>0</v>
      </c>
      <c r="DUY45" s="49">
        <v>0</v>
      </c>
      <c r="DUZ45" s="49">
        <v>0</v>
      </c>
      <c r="DVA45" s="49">
        <v>0</v>
      </c>
      <c r="DVB45" s="64">
        <f t="shared" si="1623"/>
        <v>267</v>
      </c>
      <c r="DVC45" s="68">
        <f t="shared" si="1624"/>
        <v>44.5</v>
      </c>
      <c r="DVD45" s="48"/>
      <c r="DVE45" s="49">
        <v>665</v>
      </c>
      <c r="DVF45" s="49">
        <v>0</v>
      </c>
      <c r="DVG45" s="49">
        <v>3</v>
      </c>
      <c r="DVH45" s="49">
        <v>0</v>
      </c>
      <c r="DVI45" s="49">
        <v>0</v>
      </c>
      <c r="DVJ45" s="64">
        <f t="shared" si="1625"/>
        <v>668</v>
      </c>
      <c r="DVK45" s="68">
        <f t="shared" si="1626"/>
        <v>111.33333333333333</v>
      </c>
      <c r="DVL45" s="48"/>
      <c r="DVM45" s="49">
        <v>0</v>
      </c>
      <c r="DVN45" s="49">
        <v>0</v>
      </c>
      <c r="DVO45" s="49">
        <v>0</v>
      </c>
      <c r="DVP45" s="49">
        <v>0</v>
      </c>
      <c r="DVQ45" s="49">
        <v>510</v>
      </c>
      <c r="DVR45" s="64">
        <f t="shared" si="1627"/>
        <v>510</v>
      </c>
      <c r="DVS45" s="68">
        <f t="shared" si="1628"/>
        <v>85</v>
      </c>
      <c r="DVT45" s="48"/>
      <c r="DVU45" s="49">
        <v>210</v>
      </c>
      <c r="DVV45" s="49">
        <v>0</v>
      </c>
      <c r="DVW45" s="49">
        <v>0</v>
      </c>
      <c r="DVX45" s="49">
        <v>0</v>
      </c>
      <c r="DVY45" s="49">
        <v>0</v>
      </c>
      <c r="DVZ45" s="64">
        <f t="shared" si="1629"/>
        <v>210</v>
      </c>
      <c r="DWA45" s="68">
        <f t="shared" si="1630"/>
        <v>35</v>
      </c>
      <c r="DWB45" s="48">
        <v>0</v>
      </c>
      <c r="DWC45" s="49">
        <v>0</v>
      </c>
      <c r="DWD45" s="49">
        <v>303</v>
      </c>
      <c r="DWE45" s="49">
        <v>0</v>
      </c>
      <c r="DWF45" s="49">
        <v>0</v>
      </c>
      <c r="DWG45" s="49"/>
      <c r="DWH45" s="64">
        <f t="shared" si="1631"/>
        <v>303</v>
      </c>
      <c r="DWI45" s="68">
        <f t="shared" si="1632"/>
        <v>50.5</v>
      </c>
      <c r="DWJ45" s="48">
        <v>842</v>
      </c>
      <c r="DWK45" s="49">
        <v>0</v>
      </c>
      <c r="DWL45" s="49">
        <v>0</v>
      </c>
      <c r="DWM45" s="49">
        <v>0</v>
      </c>
      <c r="DWN45" s="49">
        <v>0</v>
      </c>
      <c r="DWO45" s="49">
        <v>0</v>
      </c>
      <c r="DWP45" s="64">
        <f t="shared" si="1633"/>
        <v>842</v>
      </c>
      <c r="DWQ45" s="68">
        <f t="shared" si="1634"/>
        <v>140.33333333333334</v>
      </c>
      <c r="DWR45" s="48">
        <v>0</v>
      </c>
      <c r="DWS45" s="49"/>
      <c r="DWT45" s="49">
        <v>111</v>
      </c>
      <c r="DWU45" s="49">
        <v>0</v>
      </c>
      <c r="DWV45" s="49">
        <v>0</v>
      </c>
      <c r="DWW45" s="49">
        <v>0</v>
      </c>
      <c r="DWX45" s="64">
        <f t="shared" si="1635"/>
        <v>111</v>
      </c>
      <c r="DWY45" s="68">
        <f t="shared" si="1636"/>
        <v>18.5</v>
      </c>
      <c r="DWZ45" s="48">
        <v>330</v>
      </c>
      <c r="DXA45" s="49">
        <v>47</v>
      </c>
      <c r="DXB45" s="49">
        <v>0</v>
      </c>
      <c r="DXC45" s="49">
        <v>0</v>
      </c>
      <c r="DXD45" s="49"/>
      <c r="DXE45" s="49"/>
      <c r="DXF45" s="64">
        <f t="shared" si="1637"/>
        <v>377</v>
      </c>
      <c r="DXG45" s="68">
        <f t="shared" si="1638"/>
        <v>62.833333333333336</v>
      </c>
      <c r="DXH45" s="48">
        <v>275</v>
      </c>
      <c r="DXI45" s="49">
        <v>0</v>
      </c>
      <c r="DXJ45" s="49">
        <v>0</v>
      </c>
      <c r="DXK45" s="49">
        <v>0</v>
      </c>
      <c r="DXL45" s="49">
        <v>1028</v>
      </c>
      <c r="DXM45" s="49">
        <v>0</v>
      </c>
      <c r="DXN45" s="64">
        <f t="shared" si="1639"/>
        <v>1303</v>
      </c>
      <c r="DXO45" s="68">
        <f t="shared" si="1640"/>
        <v>217.16666666666666</v>
      </c>
      <c r="DXP45" s="48">
        <v>0</v>
      </c>
      <c r="DXQ45" s="49">
        <v>360</v>
      </c>
      <c r="DXR45" s="49">
        <v>0</v>
      </c>
      <c r="DXS45" s="49">
        <v>0</v>
      </c>
      <c r="DXT45" s="49">
        <v>0</v>
      </c>
      <c r="DXU45" s="49">
        <v>0</v>
      </c>
      <c r="DXV45" s="64">
        <f t="shared" si="1330"/>
        <v>360</v>
      </c>
      <c r="DXW45" s="68">
        <f t="shared" si="1331"/>
        <v>60</v>
      </c>
      <c r="DXX45" s="48">
        <v>0</v>
      </c>
      <c r="DXY45" s="49">
        <v>0</v>
      </c>
      <c r="DXZ45" s="49">
        <v>0</v>
      </c>
      <c r="DYA45" s="49">
        <v>0</v>
      </c>
      <c r="DYB45" s="49">
        <v>638</v>
      </c>
      <c r="DYC45" s="49">
        <v>714</v>
      </c>
      <c r="DYD45" s="64">
        <f t="shared" si="1332"/>
        <v>1352</v>
      </c>
      <c r="DYE45" s="68">
        <f t="shared" si="1333"/>
        <v>225.33333333333334</v>
      </c>
      <c r="DYF45" s="48">
        <v>0</v>
      </c>
      <c r="DYG45" s="49">
        <v>0</v>
      </c>
      <c r="DYH45" s="49">
        <v>0</v>
      </c>
      <c r="DYI45" s="49">
        <v>0</v>
      </c>
      <c r="DYJ45" s="49">
        <v>0</v>
      </c>
      <c r="DYK45" s="49"/>
      <c r="DYL45" s="64">
        <f t="shared" si="1334"/>
        <v>0</v>
      </c>
      <c r="DYM45" s="68">
        <f t="shared" si="1335"/>
        <v>0</v>
      </c>
      <c r="DYN45" s="48">
        <v>0</v>
      </c>
      <c r="DYO45" s="49">
        <v>0</v>
      </c>
      <c r="DYP45" s="49">
        <v>0</v>
      </c>
      <c r="DYQ45" s="49">
        <v>0</v>
      </c>
      <c r="DYR45" s="49"/>
      <c r="DYS45" s="49"/>
      <c r="DYT45" s="64">
        <f t="shared" si="1336"/>
        <v>0</v>
      </c>
      <c r="DYU45" s="68">
        <f t="shared" si="1337"/>
        <v>0</v>
      </c>
      <c r="DYV45" s="48">
        <v>544</v>
      </c>
      <c r="DYW45" s="49">
        <v>0</v>
      </c>
      <c r="DYX45" s="49">
        <v>0</v>
      </c>
      <c r="DYY45" s="49">
        <v>0</v>
      </c>
      <c r="DYZ45" s="49">
        <v>0</v>
      </c>
      <c r="DZA45" s="49">
        <v>0</v>
      </c>
      <c r="DZB45" s="64">
        <f t="shared" si="1338"/>
        <v>544</v>
      </c>
      <c r="DZC45" s="68">
        <f t="shared" si="1339"/>
        <v>90.666666666666671</v>
      </c>
      <c r="DZD45" s="48">
        <v>537</v>
      </c>
      <c r="DZE45" s="49">
        <v>0</v>
      </c>
      <c r="DZF45" s="49">
        <v>0</v>
      </c>
      <c r="DZG45" s="49">
        <v>0</v>
      </c>
      <c r="DZH45" s="49">
        <v>50</v>
      </c>
      <c r="DZI45" s="49">
        <v>0</v>
      </c>
      <c r="DZJ45" s="64">
        <f t="shared" si="1340"/>
        <v>587</v>
      </c>
      <c r="DZK45" s="68">
        <f t="shared" si="1341"/>
        <v>97.833333333333329</v>
      </c>
      <c r="DZL45" s="48">
        <v>0</v>
      </c>
      <c r="DZM45" s="49">
        <v>315</v>
      </c>
      <c r="DZN45" s="49"/>
      <c r="DZO45" s="49">
        <v>0</v>
      </c>
      <c r="DZP45" s="49">
        <v>641</v>
      </c>
      <c r="DZQ45" s="49">
        <v>0</v>
      </c>
      <c r="DZR45" s="64">
        <f t="shared" si="1342"/>
        <v>956</v>
      </c>
      <c r="DZS45" s="68">
        <f t="shared" si="1343"/>
        <v>159.33333333333334</v>
      </c>
      <c r="DZT45" s="48">
        <v>0</v>
      </c>
      <c r="DZU45" s="49">
        <v>0</v>
      </c>
      <c r="DZV45" s="49"/>
      <c r="DZW45" s="49">
        <v>237</v>
      </c>
      <c r="DZX45" s="49">
        <v>0</v>
      </c>
      <c r="DZY45" s="49">
        <v>0</v>
      </c>
      <c r="DZZ45" s="64">
        <f t="shared" si="1344"/>
        <v>237</v>
      </c>
      <c r="EAA45" s="68">
        <f t="shared" si="1345"/>
        <v>39.5</v>
      </c>
      <c r="EAB45" s="48"/>
      <c r="EAC45" s="49">
        <v>606</v>
      </c>
      <c r="EAD45" s="49">
        <v>0</v>
      </c>
      <c r="EAE45" s="49"/>
      <c r="EAF45" s="49">
        <v>0</v>
      </c>
      <c r="EAG45" s="49">
        <v>0</v>
      </c>
      <c r="EAH45" s="64">
        <f t="shared" si="1346"/>
        <v>606</v>
      </c>
      <c r="EAI45" s="68">
        <f t="shared" si="1347"/>
        <v>101</v>
      </c>
      <c r="EAJ45" s="48">
        <v>862</v>
      </c>
      <c r="EAK45" s="49"/>
      <c r="EAL45" s="49"/>
      <c r="EAM45" s="49">
        <v>0</v>
      </c>
      <c r="EAN45" s="49">
        <v>0</v>
      </c>
      <c r="EAO45" s="49">
        <v>696</v>
      </c>
      <c r="EAP45" s="64">
        <f t="shared" si="1348"/>
        <v>1558</v>
      </c>
      <c r="EAQ45" s="68">
        <f t="shared" si="1349"/>
        <v>259.66666666666669</v>
      </c>
      <c r="EAR45" s="48">
        <v>0</v>
      </c>
      <c r="EAS45" s="49">
        <v>0</v>
      </c>
      <c r="EAT45" s="49">
        <v>0</v>
      </c>
      <c r="EAU45" s="49">
        <v>0</v>
      </c>
      <c r="EAV45" s="49">
        <v>0</v>
      </c>
      <c r="EAW45" s="49"/>
      <c r="EAX45" s="64">
        <f t="shared" si="1350"/>
        <v>0</v>
      </c>
      <c r="EAY45" s="68">
        <f t="shared" si="1351"/>
        <v>0</v>
      </c>
      <c r="EAZ45" s="48">
        <v>849</v>
      </c>
      <c r="EBA45" s="49"/>
      <c r="EBB45" s="49">
        <v>0</v>
      </c>
      <c r="EBC45" s="49">
        <v>1200</v>
      </c>
      <c r="EBD45" s="49">
        <v>0</v>
      </c>
      <c r="EBE45" s="49">
        <v>0</v>
      </c>
      <c r="EBF45" s="64">
        <f t="shared" si="1352"/>
        <v>2049</v>
      </c>
      <c r="EBG45" s="68">
        <f t="shared" si="1353"/>
        <v>341.5</v>
      </c>
      <c r="EBH45" s="48">
        <v>0</v>
      </c>
      <c r="EBI45" s="49">
        <v>0</v>
      </c>
      <c r="EBJ45" s="49">
        <v>581</v>
      </c>
      <c r="EBK45" s="49">
        <v>0</v>
      </c>
      <c r="EBL45" s="49">
        <v>0</v>
      </c>
      <c r="EBM45" s="49">
        <v>0</v>
      </c>
      <c r="EBN45" s="64">
        <f t="shared" si="1354"/>
        <v>581</v>
      </c>
      <c r="EBO45" s="68">
        <f t="shared" si="1355"/>
        <v>96.833333333333329</v>
      </c>
      <c r="EBP45" s="48">
        <v>0</v>
      </c>
      <c r="EBQ45" s="49">
        <v>331</v>
      </c>
      <c r="EBR45" s="49"/>
      <c r="EBS45" s="49">
        <v>0</v>
      </c>
      <c r="EBT45" s="49"/>
      <c r="EBU45" s="49">
        <v>341</v>
      </c>
      <c r="EBV45" s="64">
        <f t="shared" si="1356"/>
        <v>672</v>
      </c>
      <c r="EBW45" s="68">
        <f t="shared" si="1357"/>
        <v>112</v>
      </c>
      <c r="EBX45" s="48">
        <v>0</v>
      </c>
      <c r="EBY45" s="49">
        <v>0</v>
      </c>
      <c r="EBZ45" s="49">
        <v>0</v>
      </c>
      <c r="ECA45" s="49"/>
      <c r="ECB45" s="49">
        <v>0</v>
      </c>
      <c r="ECC45" s="49">
        <v>0</v>
      </c>
      <c r="ECD45" s="64">
        <f t="shared" si="1358"/>
        <v>0</v>
      </c>
      <c r="ECE45" s="68">
        <f t="shared" si="1359"/>
        <v>0</v>
      </c>
      <c r="ECF45" s="48">
        <v>0</v>
      </c>
      <c r="ECG45" s="49">
        <v>0</v>
      </c>
      <c r="ECH45" s="49">
        <v>341</v>
      </c>
      <c r="ECI45" s="49">
        <v>0</v>
      </c>
      <c r="ECJ45" s="49">
        <v>330</v>
      </c>
      <c r="ECK45" s="49"/>
      <c r="ECL45" s="64">
        <f t="shared" si="1360"/>
        <v>671</v>
      </c>
      <c r="ECM45" s="68">
        <f t="shared" si="1361"/>
        <v>111.83333333333333</v>
      </c>
      <c r="ECN45" s="48">
        <v>0</v>
      </c>
      <c r="ECO45" s="49">
        <v>0</v>
      </c>
      <c r="ECP45" s="49">
        <v>0</v>
      </c>
      <c r="ECQ45" s="49"/>
      <c r="ECR45" s="49">
        <v>0</v>
      </c>
      <c r="ECS45" s="49">
        <v>0</v>
      </c>
      <c r="ECT45" s="64">
        <f t="shared" si="1362"/>
        <v>0</v>
      </c>
      <c r="ECU45" s="68">
        <f t="shared" si="1363"/>
        <v>0</v>
      </c>
      <c r="ECV45" s="48">
        <v>0</v>
      </c>
      <c r="ECW45" s="49">
        <v>102</v>
      </c>
      <c r="ECX45" s="49">
        <v>0</v>
      </c>
      <c r="ECY45" s="49">
        <v>0</v>
      </c>
      <c r="ECZ45" s="49"/>
      <c r="EDA45" s="49"/>
      <c r="EDB45" s="64">
        <f t="shared" si="1364"/>
        <v>102</v>
      </c>
      <c r="EDC45" s="68">
        <f t="shared" si="1365"/>
        <v>17</v>
      </c>
      <c r="EDD45" s="48"/>
      <c r="EDE45" s="49">
        <v>0</v>
      </c>
      <c r="EDF45" s="49">
        <v>0</v>
      </c>
      <c r="EDG45" s="49">
        <v>540</v>
      </c>
      <c r="EDH45" s="49"/>
      <c r="EDI45" s="49"/>
      <c r="EDJ45" s="64">
        <f t="shared" si="1366"/>
        <v>540</v>
      </c>
      <c r="EDK45" s="68">
        <f t="shared" si="1367"/>
        <v>90</v>
      </c>
      <c r="EDL45" s="48">
        <v>0</v>
      </c>
      <c r="EDM45" s="49">
        <v>615</v>
      </c>
      <c r="EDN45" s="49"/>
      <c r="EDO45" s="49">
        <v>0</v>
      </c>
      <c r="EDP45" s="49">
        <v>0</v>
      </c>
      <c r="EDQ45" s="49">
        <v>332</v>
      </c>
      <c r="EDR45" s="64">
        <f t="shared" si="1368"/>
        <v>947</v>
      </c>
      <c r="EDS45" s="68">
        <f t="shared" si="1369"/>
        <v>157.83333333333334</v>
      </c>
      <c r="EDT45" s="48">
        <v>0</v>
      </c>
      <c r="EDU45" s="49">
        <v>0</v>
      </c>
      <c r="EDV45" s="49"/>
      <c r="EDW45" s="49">
        <v>0</v>
      </c>
      <c r="EDX45" s="49">
        <v>0</v>
      </c>
      <c r="EDY45" s="49"/>
      <c r="EDZ45" s="64">
        <f t="shared" si="1370"/>
        <v>0</v>
      </c>
      <c r="EEA45" s="68">
        <f t="shared" si="1371"/>
        <v>0</v>
      </c>
      <c r="EEB45" s="48">
        <v>0</v>
      </c>
      <c r="EEC45" s="49">
        <v>297</v>
      </c>
      <c r="EED45" s="49">
        <v>0</v>
      </c>
      <c r="EEE45" s="49">
        <v>320</v>
      </c>
      <c r="EEF45" s="49">
        <v>653</v>
      </c>
      <c r="EEG45" s="49"/>
      <c r="EEH45" s="64">
        <f t="shared" si="1372"/>
        <v>1270</v>
      </c>
      <c r="EEI45" s="68">
        <f t="shared" si="1373"/>
        <v>211.66666666666666</v>
      </c>
      <c r="EEJ45" s="48">
        <v>0</v>
      </c>
      <c r="EEK45" s="49">
        <v>401</v>
      </c>
      <c r="EEL45" s="49">
        <v>0</v>
      </c>
      <c r="EEM45" s="49">
        <v>0</v>
      </c>
      <c r="EEN45" s="49">
        <v>0</v>
      </c>
      <c r="EEO45" s="49">
        <v>0</v>
      </c>
      <c r="EEP45" s="64">
        <f t="shared" si="1374"/>
        <v>401</v>
      </c>
      <c r="EEQ45" s="68">
        <f t="shared" si="1375"/>
        <v>66.833333333333329</v>
      </c>
      <c r="EER45" s="48">
        <v>0</v>
      </c>
      <c r="EES45" s="49">
        <v>504</v>
      </c>
      <c r="EET45" s="49">
        <v>0</v>
      </c>
      <c r="EEU45" s="49">
        <v>0</v>
      </c>
      <c r="EEV45" s="49">
        <v>0</v>
      </c>
      <c r="EEW45" s="49"/>
      <c r="EEX45" s="64">
        <f t="shared" si="1376"/>
        <v>504</v>
      </c>
      <c r="EEY45" s="68">
        <f t="shared" si="1377"/>
        <v>84</v>
      </c>
      <c r="EEZ45" s="48">
        <v>236</v>
      </c>
      <c r="EFA45" s="49"/>
      <c r="EFB45" s="49">
        <v>0</v>
      </c>
      <c r="EFC45" s="49">
        <v>814</v>
      </c>
      <c r="EFD45" s="49">
        <v>0</v>
      </c>
      <c r="EFE45" s="49">
        <v>0</v>
      </c>
      <c r="EFF45" s="64">
        <f t="shared" si="1378"/>
        <v>1050</v>
      </c>
      <c r="EFG45" s="68">
        <f t="shared" si="1379"/>
        <v>175</v>
      </c>
      <c r="EFH45" s="48">
        <v>220</v>
      </c>
      <c r="EFI45" s="49">
        <v>447</v>
      </c>
      <c r="EFJ45" s="49">
        <v>623</v>
      </c>
      <c r="EFK45" s="49">
        <v>0</v>
      </c>
      <c r="EFL45" s="49">
        <v>0</v>
      </c>
      <c r="EFM45" s="49">
        <v>0</v>
      </c>
      <c r="EFN45" s="64">
        <f t="shared" si="1380"/>
        <v>1290</v>
      </c>
      <c r="EFO45" s="68">
        <f t="shared" si="1381"/>
        <v>215</v>
      </c>
      <c r="EFP45" s="48"/>
      <c r="EFQ45" s="49"/>
      <c r="EFR45" s="49"/>
      <c r="EFS45" s="49">
        <v>0</v>
      </c>
      <c r="EFT45" s="49">
        <v>0</v>
      </c>
      <c r="EFU45" s="49">
        <v>494</v>
      </c>
      <c r="EFV45" s="64">
        <f t="shared" si="1382"/>
        <v>494</v>
      </c>
      <c r="EFW45" s="68">
        <f t="shared" si="1383"/>
        <v>82.333333333333329</v>
      </c>
      <c r="EFX45" s="48">
        <v>0</v>
      </c>
      <c r="EFY45" s="49">
        <v>0</v>
      </c>
      <c r="EFZ45" s="49"/>
      <c r="EGA45" s="49">
        <v>0</v>
      </c>
      <c r="EGB45" s="49">
        <v>585</v>
      </c>
      <c r="EGC45" s="49">
        <v>0</v>
      </c>
      <c r="EGD45" s="64">
        <f t="shared" si="1384"/>
        <v>585</v>
      </c>
      <c r="EGE45" s="68">
        <f t="shared" si="1385"/>
        <v>97.5</v>
      </c>
      <c r="EGF45" s="48">
        <v>0</v>
      </c>
      <c r="EGG45" s="49">
        <v>0</v>
      </c>
      <c r="EGH45" s="49"/>
      <c r="EGI45" s="49">
        <v>0</v>
      </c>
      <c r="EGJ45" s="49">
        <v>394</v>
      </c>
      <c r="EGK45" s="49">
        <v>0</v>
      </c>
      <c r="EGL45" s="64">
        <f t="shared" si="1386"/>
        <v>394</v>
      </c>
      <c r="EGM45" s="68">
        <f t="shared" si="1387"/>
        <v>65.666666666666671</v>
      </c>
      <c r="EGN45" s="48">
        <v>0</v>
      </c>
      <c r="EGO45" s="49">
        <v>331</v>
      </c>
      <c r="EGP45" s="49"/>
      <c r="EGQ45" s="49">
        <v>0</v>
      </c>
      <c r="EGR45" s="49">
        <v>0</v>
      </c>
      <c r="EGS45" s="49">
        <v>438</v>
      </c>
      <c r="EGT45" s="64">
        <f t="shared" si="1388"/>
        <v>769</v>
      </c>
      <c r="EGU45" s="68">
        <f t="shared" si="1389"/>
        <v>128.16666666666666</v>
      </c>
      <c r="EGV45" s="48">
        <v>0</v>
      </c>
      <c r="EGW45" s="49">
        <v>430</v>
      </c>
      <c r="EGX45" s="49">
        <v>0</v>
      </c>
      <c r="EGY45" s="49">
        <v>0</v>
      </c>
      <c r="EGZ45" s="49">
        <v>203</v>
      </c>
      <c r="EHA45" s="49">
        <v>0</v>
      </c>
      <c r="EHB45" s="64">
        <f t="shared" si="1390"/>
        <v>633</v>
      </c>
      <c r="EHC45" s="68">
        <f t="shared" si="1391"/>
        <v>105.5</v>
      </c>
      <c r="EHD45" s="48">
        <v>0</v>
      </c>
      <c r="EHE45" s="49">
        <v>0</v>
      </c>
      <c r="EHF45" s="49"/>
      <c r="EHG45" s="49">
        <v>0</v>
      </c>
      <c r="EHH45" s="49">
        <v>643</v>
      </c>
      <c r="EHI45" s="49">
        <v>0</v>
      </c>
      <c r="EHJ45" s="64">
        <f t="shared" si="1392"/>
        <v>643</v>
      </c>
      <c r="EHK45" s="68">
        <f t="shared" si="1393"/>
        <v>107.16666666666667</v>
      </c>
      <c r="EHL45" s="48">
        <v>340</v>
      </c>
      <c r="EHM45" s="49">
        <v>0</v>
      </c>
      <c r="EHN45" s="49"/>
      <c r="EHO45" s="49">
        <v>485</v>
      </c>
      <c r="EHP45" s="49"/>
      <c r="EHQ45" s="49">
        <v>0</v>
      </c>
      <c r="EHR45" s="64">
        <f t="shared" si="1394"/>
        <v>825</v>
      </c>
      <c r="EHS45" s="68">
        <f t="shared" si="1395"/>
        <v>137.5</v>
      </c>
      <c r="EHT45" s="48">
        <v>0</v>
      </c>
      <c r="EHU45" s="49">
        <v>603</v>
      </c>
      <c r="EHV45" s="49"/>
      <c r="EHW45" s="49">
        <v>0</v>
      </c>
      <c r="EHX45" s="49">
        <v>0</v>
      </c>
      <c r="EHY45" s="49">
        <v>440</v>
      </c>
      <c r="EHZ45" s="64">
        <f t="shared" si="1396"/>
        <v>1043</v>
      </c>
      <c r="EIA45" s="68">
        <f t="shared" si="1397"/>
        <v>173.83333333333334</v>
      </c>
      <c r="EIB45" s="48">
        <v>240</v>
      </c>
      <c r="EIC45" s="49">
        <v>0</v>
      </c>
      <c r="EID45" s="49">
        <v>302</v>
      </c>
      <c r="EIE45" s="49">
        <v>0</v>
      </c>
      <c r="EIF45" s="49">
        <v>0</v>
      </c>
      <c r="EIG45" s="49">
        <v>0</v>
      </c>
      <c r="EIH45" s="64">
        <f t="shared" si="1398"/>
        <v>542</v>
      </c>
      <c r="EII45" s="68">
        <f t="shared" si="1399"/>
        <v>90.333333333333329</v>
      </c>
      <c r="EIJ45" s="48">
        <v>0</v>
      </c>
      <c r="EIK45" s="49">
        <v>0</v>
      </c>
      <c r="EIL45" s="49">
        <v>646</v>
      </c>
      <c r="EIM45" s="49">
        <v>0</v>
      </c>
      <c r="EIN45" s="49">
        <v>440</v>
      </c>
      <c r="EIO45" s="49">
        <v>0</v>
      </c>
      <c r="EIP45" s="64">
        <f t="shared" si="1400"/>
        <v>1086</v>
      </c>
      <c r="EIQ45" s="68">
        <f t="shared" si="1401"/>
        <v>181</v>
      </c>
      <c r="EIR45" s="48">
        <v>0</v>
      </c>
      <c r="EIS45" s="49">
        <v>300</v>
      </c>
      <c r="EIT45" s="49">
        <v>0</v>
      </c>
      <c r="EIU45" s="49">
        <v>0</v>
      </c>
      <c r="EIV45" s="49">
        <v>0</v>
      </c>
      <c r="EIW45" s="49">
        <v>0</v>
      </c>
      <c r="EIX45" s="64">
        <f t="shared" si="1402"/>
        <v>300</v>
      </c>
      <c r="EIY45" s="68">
        <f t="shared" si="1403"/>
        <v>50</v>
      </c>
      <c r="EIZ45" s="48">
        <v>0</v>
      </c>
      <c r="EJA45" s="49">
        <v>0</v>
      </c>
      <c r="EJB45" s="49">
        <v>0</v>
      </c>
      <c r="EJC45" s="49">
        <v>656</v>
      </c>
      <c r="EJD45" s="49">
        <v>0</v>
      </c>
      <c r="EJE45" s="49">
        <v>0</v>
      </c>
      <c r="EJF45" s="64">
        <f t="shared" si="1404"/>
        <v>656</v>
      </c>
      <c r="EJG45" s="68">
        <f t="shared" si="1405"/>
        <v>109.33333333333333</v>
      </c>
      <c r="EJH45" s="48">
        <v>0</v>
      </c>
      <c r="EJI45" s="49">
        <v>0</v>
      </c>
      <c r="EJJ45" s="49"/>
      <c r="EJK45" s="49">
        <v>0</v>
      </c>
      <c r="EJL45" s="49"/>
      <c r="EJM45" s="49"/>
      <c r="EJN45" s="64">
        <f t="shared" si="1406"/>
        <v>0</v>
      </c>
      <c r="EJO45" s="68">
        <f t="shared" si="1407"/>
        <v>0</v>
      </c>
      <c r="EJP45" s="48">
        <v>0</v>
      </c>
      <c r="EJQ45" s="49">
        <v>0</v>
      </c>
      <c r="EJR45" s="49">
        <v>0</v>
      </c>
      <c r="EJS45" s="49">
        <v>0</v>
      </c>
      <c r="EJT45" s="49">
        <v>0</v>
      </c>
      <c r="EJU45" s="49">
        <v>965</v>
      </c>
      <c r="EJV45" s="64">
        <f t="shared" si="1408"/>
        <v>965</v>
      </c>
      <c r="EJW45" s="68">
        <f t="shared" si="1409"/>
        <v>160.83333333333334</v>
      </c>
      <c r="EJX45" s="48">
        <v>0</v>
      </c>
      <c r="EJY45" s="49">
        <v>0</v>
      </c>
      <c r="EJZ45" s="49">
        <v>0</v>
      </c>
      <c r="EKA45" s="49"/>
      <c r="EKB45" s="49">
        <v>0</v>
      </c>
      <c r="EKC45" s="49">
        <v>599</v>
      </c>
      <c r="EKD45" s="64">
        <f t="shared" si="1410"/>
        <v>599</v>
      </c>
      <c r="EKE45" s="68">
        <f t="shared" si="1411"/>
        <v>99.833333333333329</v>
      </c>
      <c r="EKF45" s="48">
        <v>0</v>
      </c>
      <c r="EKG45" s="49">
        <v>0</v>
      </c>
      <c r="EKH45" s="49">
        <v>0</v>
      </c>
      <c r="EKI45" s="49"/>
      <c r="EKJ45" s="49">
        <v>614</v>
      </c>
      <c r="EKK45" s="49">
        <v>0</v>
      </c>
      <c r="EKL45" s="64">
        <f t="shared" si="1412"/>
        <v>614</v>
      </c>
      <c r="EKM45" s="68">
        <f t="shared" si="1413"/>
        <v>102.33333333333333</v>
      </c>
      <c r="EKN45" s="48">
        <v>0</v>
      </c>
      <c r="EKO45" s="49">
        <v>0</v>
      </c>
      <c r="EKP45" s="49">
        <v>0</v>
      </c>
      <c r="EKQ45" s="49">
        <v>0</v>
      </c>
      <c r="EKR45" s="49">
        <v>0</v>
      </c>
      <c r="EKS45" s="49">
        <v>0</v>
      </c>
      <c r="EKT45" s="64">
        <f t="shared" si="1414"/>
        <v>0</v>
      </c>
      <c r="EKU45" s="184">
        <f t="shared" si="1415"/>
        <v>0</v>
      </c>
      <c r="EKV45" s="665"/>
      <c r="EKW45" s="195">
        <v>0</v>
      </c>
      <c r="EKX45" s="49">
        <v>0</v>
      </c>
      <c r="EKY45" s="49">
        <v>0</v>
      </c>
      <c r="EKZ45" s="49">
        <v>0</v>
      </c>
      <c r="ELA45" s="49">
        <v>650</v>
      </c>
      <c r="ELB45" s="49">
        <v>0</v>
      </c>
      <c r="ELC45" s="64">
        <f t="shared" si="1416"/>
        <v>650</v>
      </c>
      <c r="ELD45" s="211">
        <f t="shared" si="1417"/>
        <v>108.33333333333333</v>
      </c>
      <c r="ELE45" s="195">
        <v>0</v>
      </c>
      <c r="ELF45" s="49">
        <v>0</v>
      </c>
      <c r="ELG45" s="49">
        <v>0</v>
      </c>
      <c r="ELH45" s="49">
        <v>0</v>
      </c>
      <c r="ELI45" s="49">
        <v>0</v>
      </c>
      <c r="ELJ45" s="49">
        <v>0</v>
      </c>
      <c r="ELK45" s="64">
        <f t="shared" si="1418"/>
        <v>0</v>
      </c>
      <c r="ELL45" s="211">
        <f t="shared" si="1419"/>
        <v>0</v>
      </c>
      <c r="ELM45" s="195">
        <v>219</v>
      </c>
      <c r="ELN45" s="49">
        <v>0</v>
      </c>
      <c r="ELO45" s="49">
        <v>0</v>
      </c>
      <c r="ELP45" s="49">
        <v>0</v>
      </c>
      <c r="ELQ45" s="49">
        <v>111</v>
      </c>
      <c r="ELR45" s="49">
        <v>305</v>
      </c>
      <c r="ELS45" s="64">
        <f t="shared" si="1420"/>
        <v>635</v>
      </c>
      <c r="ELT45" s="211">
        <f t="shared" si="1421"/>
        <v>105.83333333333333</v>
      </c>
      <c r="ELU45" s="195">
        <v>0</v>
      </c>
      <c r="ELV45" s="49">
        <v>0</v>
      </c>
      <c r="ELW45" s="49">
        <v>224</v>
      </c>
      <c r="ELX45" s="49">
        <v>0</v>
      </c>
      <c r="ELY45" s="49"/>
      <c r="ELZ45" s="49">
        <v>0</v>
      </c>
      <c r="EMA45" s="64">
        <f t="shared" si="1422"/>
        <v>224</v>
      </c>
      <c r="EMB45" s="211">
        <f t="shared" si="1423"/>
        <v>37.333333333333336</v>
      </c>
      <c r="EMC45" s="195">
        <v>0</v>
      </c>
      <c r="EMD45" s="49">
        <v>0</v>
      </c>
      <c r="EME45" s="49">
        <v>0</v>
      </c>
      <c r="EMF45" s="49">
        <v>0</v>
      </c>
      <c r="EMG45" s="49"/>
      <c r="EMH45" s="49">
        <v>0</v>
      </c>
      <c r="EMI45" s="64">
        <f t="shared" si="1424"/>
        <v>0</v>
      </c>
      <c r="EMJ45" s="211">
        <f t="shared" si="1425"/>
        <v>0</v>
      </c>
      <c r="EMK45" s="195">
        <v>0</v>
      </c>
      <c r="EML45" s="49">
        <v>224</v>
      </c>
      <c r="EMM45" s="49">
        <v>220</v>
      </c>
      <c r="EMN45" s="49">
        <v>0</v>
      </c>
      <c r="EMO45" s="49">
        <v>0</v>
      </c>
      <c r="EMP45" s="49">
        <v>0</v>
      </c>
      <c r="EMQ45" s="64">
        <f t="shared" si="1426"/>
        <v>444</v>
      </c>
      <c r="EMR45" s="211">
        <f t="shared" si="1427"/>
        <v>74</v>
      </c>
      <c r="EMS45" s="195">
        <v>0</v>
      </c>
      <c r="EMT45" s="49">
        <v>0</v>
      </c>
      <c r="EMU45" s="49">
        <v>0</v>
      </c>
      <c r="EMV45" s="49">
        <v>290</v>
      </c>
      <c r="EMW45" s="49">
        <v>0</v>
      </c>
      <c r="EMX45" s="49">
        <v>0</v>
      </c>
      <c r="EMY45" s="64">
        <f t="shared" si="1428"/>
        <v>290</v>
      </c>
      <c r="EMZ45" s="211">
        <f t="shared" si="1429"/>
        <v>48.333333333333336</v>
      </c>
      <c r="ENA45" s="195">
        <v>404</v>
      </c>
      <c r="ENB45" s="49">
        <v>0</v>
      </c>
      <c r="ENC45" s="49">
        <v>0</v>
      </c>
      <c r="END45" s="49">
        <v>0</v>
      </c>
      <c r="ENE45" s="49">
        <v>0</v>
      </c>
      <c r="ENF45" s="49">
        <v>336</v>
      </c>
      <c r="ENG45" s="64">
        <f t="shared" si="1430"/>
        <v>740</v>
      </c>
      <c r="ENH45" s="211">
        <f t="shared" si="1431"/>
        <v>123.33333333333333</v>
      </c>
      <c r="ENI45" s="195">
        <v>0</v>
      </c>
      <c r="ENJ45" s="49"/>
      <c r="ENK45" s="49">
        <v>0</v>
      </c>
      <c r="ENL45" s="49">
        <v>0</v>
      </c>
      <c r="ENM45" s="49">
        <v>0</v>
      </c>
      <c r="ENN45" s="49">
        <v>0</v>
      </c>
      <c r="ENO45" s="64">
        <f t="shared" si="1432"/>
        <v>0</v>
      </c>
      <c r="ENP45" s="211">
        <f t="shared" si="1433"/>
        <v>0</v>
      </c>
      <c r="ENQ45" s="195">
        <v>0</v>
      </c>
      <c r="ENR45" s="49"/>
      <c r="ENS45" s="49">
        <v>0</v>
      </c>
      <c r="ENT45" s="49">
        <v>0</v>
      </c>
      <c r="ENU45" s="49">
        <v>0</v>
      </c>
      <c r="ENV45" s="49">
        <v>225</v>
      </c>
      <c r="ENW45" s="64">
        <f t="shared" si="1434"/>
        <v>225</v>
      </c>
      <c r="ENX45" s="211">
        <f t="shared" si="1435"/>
        <v>37.5</v>
      </c>
      <c r="ENY45" s="195">
        <v>0</v>
      </c>
      <c r="ENZ45" s="49"/>
      <c r="EOA45" s="49">
        <v>0</v>
      </c>
      <c r="EOB45" s="49">
        <v>0</v>
      </c>
      <c r="EOC45" s="49">
        <v>0</v>
      </c>
      <c r="EOD45" s="49">
        <v>0</v>
      </c>
      <c r="EOE45" s="64">
        <f t="shared" si="1436"/>
        <v>0</v>
      </c>
      <c r="EOF45" s="211">
        <f t="shared" si="1437"/>
        <v>0</v>
      </c>
      <c r="EOG45" s="1"/>
      <c r="EOH45" s="195"/>
      <c r="EOI45" s="49">
        <v>0</v>
      </c>
      <c r="EOJ45" s="49">
        <v>0</v>
      </c>
      <c r="EOK45" s="49">
        <v>220</v>
      </c>
      <c r="EOL45" s="49">
        <v>0</v>
      </c>
      <c r="EOM45" s="49">
        <v>0</v>
      </c>
      <c r="EON45" s="184">
        <f t="shared" si="1438"/>
        <v>220</v>
      </c>
      <c r="EOO45" s="244">
        <v>0</v>
      </c>
      <c r="EOP45" s="49">
        <v>0</v>
      </c>
      <c r="EOQ45" s="49">
        <v>0</v>
      </c>
      <c r="EOR45" s="49">
        <v>0</v>
      </c>
      <c r="EOS45" s="49">
        <v>0</v>
      </c>
      <c r="EOT45" s="49">
        <v>0</v>
      </c>
      <c r="EOU45" s="64">
        <f t="shared" si="1439"/>
        <v>0</v>
      </c>
      <c r="EOV45" s="211">
        <f t="shared" si="1440"/>
        <v>0</v>
      </c>
      <c r="EOW45" s="195">
        <v>0</v>
      </c>
      <c r="EOX45" s="49">
        <v>0</v>
      </c>
      <c r="EOY45" s="49">
        <v>0</v>
      </c>
      <c r="EOZ45" s="49"/>
      <c r="EPA45" s="49">
        <v>0</v>
      </c>
      <c r="EPB45" s="49">
        <v>0</v>
      </c>
      <c r="EPC45" s="64">
        <f t="shared" si="1441"/>
        <v>0</v>
      </c>
      <c r="EPD45" s="211">
        <f t="shared" si="1442"/>
        <v>0</v>
      </c>
      <c r="EPE45" s="195">
        <v>0</v>
      </c>
      <c r="EPF45" s="49">
        <v>0</v>
      </c>
      <c r="EPG45" s="49">
        <v>0</v>
      </c>
      <c r="EPH45" s="49">
        <v>0</v>
      </c>
      <c r="EPI45" s="49">
        <v>0</v>
      </c>
      <c r="EPJ45" s="49">
        <v>0</v>
      </c>
      <c r="EPK45" s="64">
        <f t="shared" si="1443"/>
        <v>0</v>
      </c>
      <c r="EPL45" s="211">
        <f t="shared" si="1444"/>
        <v>0</v>
      </c>
      <c r="EPM45" s="195">
        <v>249</v>
      </c>
      <c r="EPN45" s="49">
        <v>363</v>
      </c>
      <c r="EPO45" s="49">
        <v>0</v>
      </c>
      <c r="EPP45" s="49">
        <v>0</v>
      </c>
      <c r="EPQ45" s="49">
        <v>220</v>
      </c>
      <c r="EPR45" s="49">
        <v>0</v>
      </c>
      <c r="EPS45" s="64">
        <f t="shared" si="1445"/>
        <v>832</v>
      </c>
      <c r="EPT45" s="211">
        <f t="shared" si="1446"/>
        <v>138.66666666666666</v>
      </c>
      <c r="EPU45" s="195">
        <v>0</v>
      </c>
      <c r="EPV45" s="49">
        <v>0</v>
      </c>
      <c r="EPW45" s="49">
        <v>0</v>
      </c>
      <c r="EPX45" s="49">
        <v>0</v>
      </c>
      <c r="EPY45" s="49">
        <f>SUMIF(SUMPK!$B:$B,$B:$B,SUMPK!$O:$O)</f>
        <v>0</v>
      </c>
      <c r="EPZ45" s="49">
        <v>0</v>
      </c>
      <c r="EQA45" s="64">
        <f t="shared" si="1447"/>
        <v>0</v>
      </c>
      <c r="EQB45" s="211">
        <f t="shared" si="1448"/>
        <v>0</v>
      </c>
      <c r="EQC45" s="195">
        <v>0</v>
      </c>
      <c r="EQD45" s="49">
        <v>0</v>
      </c>
      <c r="EQE45" s="49">
        <v>0</v>
      </c>
      <c r="EQF45" s="49">
        <v>0</v>
      </c>
      <c r="EQG45" s="49">
        <v>0</v>
      </c>
      <c r="EQH45" s="49"/>
      <c r="EQI45" s="64">
        <f t="shared" si="1449"/>
        <v>0</v>
      </c>
      <c r="EQJ45" s="211">
        <f t="shared" si="1450"/>
        <v>0</v>
      </c>
      <c r="EQK45" s="195">
        <v>0</v>
      </c>
      <c r="EQL45" s="49">
        <v>0</v>
      </c>
      <c r="EQM45" s="49">
        <v>0</v>
      </c>
      <c r="EQN45" s="49"/>
      <c r="EQO45" s="49">
        <v>0</v>
      </c>
      <c r="EQP45" s="49">
        <v>0</v>
      </c>
      <c r="EQQ45" s="64">
        <f t="shared" si="1451"/>
        <v>0</v>
      </c>
      <c r="EQR45" s="211">
        <f t="shared" si="1452"/>
        <v>0</v>
      </c>
      <c r="EQS45" s="195">
        <v>0</v>
      </c>
      <c r="EQT45" s="49">
        <v>220</v>
      </c>
      <c r="EQU45" s="49">
        <v>0</v>
      </c>
      <c r="EQV45" s="49">
        <v>0</v>
      </c>
      <c r="EQW45" s="49"/>
      <c r="EQX45" s="49">
        <v>0</v>
      </c>
      <c r="EQY45" s="64">
        <f t="shared" si="1453"/>
        <v>220</v>
      </c>
      <c r="EQZ45" s="211">
        <f t="shared" si="1454"/>
        <v>36.666666666666664</v>
      </c>
      <c r="ERA45" s="195">
        <v>0</v>
      </c>
      <c r="ERB45" s="49">
        <v>47</v>
      </c>
      <c r="ERC45" s="49">
        <v>0</v>
      </c>
      <c r="ERD45" s="49">
        <v>447</v>
      </c>
      <c r="ERE45" s="49">
        <v>0</v>
      </c>
      <c r="ERF45" s="49"/>
      <c r="ERG45" s="64">
        <f t="shared" si="1455"/>
        <v>494</v>
      </c>
      <c r="ERH45" s="211">
        <f t="shared" si="1456"/>
        <v>82.333333333333329</v>
      </c>
      <c r="ERI45" s="195"/>
      <c r="ERJ45" s="49">
        <v>0</v>
      </c>
      <c r="ERK45" s="49">
        <v>0</v>
      </c>
      <c r="ERL45" s="49">
        <v>313</v>
      </c>
      <c r="ERM45" s="49">
        <v>0</v>
      </c>
      <c r="ERN45" s="49"/>
      <c r="ERO45" s="64">
        <f t="shared" si="1457"/>
        <v>313</v>
      </c>
      <c r="ERP45" s="211">
        <f t="shared" si="1458"/>
        <v>52.166666666666664</v>
      </c>
      <c r="ERQ45" s="195"/>
      <c r="ERR45" s="49">
        <v>611</v>
      </c>
      <c r="ERS45" s="49"/>
      <c r="ERT45" s="49">
        <v>0</v>
      </c>
      <c r="ERU45" s="49">
        <v>0</v>
      </c>
      <c r="ERV45" s="49">
        <v>0</v>
      </c>
      <c r="ERW45" s="64">
        <f t="shared" si="1459"/>
        <v>611</v>
      </c>
      <c r="ERX45" s="211">
        <f t="shared" si="1460"/>
        <v>101.83333333333333</v>
      </c>
      <c r="ERY45" s="195">
        <v>0</v>
      </c>
      <c r="ERZ45" s="49">
        <v>562</v>
      </c>
      <c r="ESA45" s="49">
        <v>0</v>
      </c>
      <c r="ESB45" s="49">
        <v>0</v>
      </c>
      <c r="ESC45" s="49">
        <v>0</v>
      </c>
      <c r="ESD45" s="49">
        <v>0</v>
      </c>
      <c r="ESE45" s="64">
        <f t="shared" si="1461"/>
        <v>562</v>
      </c>
      <c r="ESF45" s="211">
        <f t="shared" si="1462"/>
        <v>93.666666666666671</v>
      </c>
      <c r="ESG45" s="195">
        <v>0</v>
      </c>
      <c r="ESH45" s="49">
        <v>0</v>
      </c>
      <c r="ESI45" s="49">
        <v>0</v>
      </c>
      <c r="ESJ45" s="49">
        <v>0</v>
      </c>
      <c r="ESK45" s="49"/>
      <c r="ESL45" s="49">
        <v>610</v>
      </c>
      <c r="ESM45" s="64">
        <f t="shared" si="1463"/>
        <v>610</v>
      </c>
      <c r="ESN45" s="211">
        <f t="shared" si="1464"/>
        <v>101.66666666666667</v>
      </c>
      <c r="ESO45" s="458">
        <v>0</v>
      </c>
      <c r="ESP45" s="83">
        <v>0</v>
      </c>
      <c r="ESQ45" s="83">
        <v>0</v>
      </c>
      <c r="ESR45" s="83">
        <v>0</v>
      </c>
      <c r="ESS45" s="83">
        <v>0</v>
      </c>
      <c r="EST45" s="83"/>
      <c r="ESU45" s="64">
        <f t="shared" si="1465"/>
        <v>0</v>
      </c>
      <c r="ESV45" s="211">
        <f t="shared" si="1466"/>
        <v>0</v>
      </c>
      <c r="ESW45" s="195"/>
      <c r="ESX45" s="49">
        <v>0</v>
      </c>
      <c r="ESY45" s="49">
        <v>0</v>
      </c>
      <c r="ESZ45" s="49">
        <v>567</v>
      </c>
      <c r="ETA45" s="49">
        <v>0</v>
      </c>
      <c r="ETB45" s="49">
        <v>0</v>
      </c>
      <c r="ETC45" s="808">
        <f t="shared" si="1467"/>
        <v>567</v>
      </c>
      <c r="ETD45" s="211">
        <f t="shared" si="1468"/>
        <v>94.5</v>
      </c>
      <c r="ETE45" s="195">
        <v>0</v>
      </c>
      <c r="ETF45" s="49">
        <v>0</v>
      </c>
      <c r="ETG45" s="49">
        <v>325</v>
      </c>
      <c r="ETH45" s="49">
        <v>0</v>
      </c>
      <c r="ETI45" s="49">
        <v>0</v>
      </c>
      <c r="ETJ45" s="49">
        <v>0</v>
      </c>
      <c r="ETK45" s="808">
        <f t="shared" si="1469"/>
        <v>325</v>
      </c>
      <c r="ETL45" s="211">
        <f t="shared" si="1470"/>
        <v>54.166666666666664</v>
      </c>
      <c r="ETM45" s="814">
        <v>0</v>
      </c>
      <c r="ETN45" s="815">
        <v>0</v>
      </c>
      <c r="ETO45" s="815">
        <v>0</v>
      </c>
      <c r="ETP45" s="815">
        <v>0</v>
      </c>
      <c r="ETQ45" s="815">
        <v>0</v>
      </c>
      <c r="ETR45" s="815">
        <v>0</v>
      </c>
      <c r="ETS45" s="808">
        <f t="shared" si="1471"/>
        <v>0</v>
      </c>
      <c r="ETT45" s="211">
        <f t="shared" si="1472"/>
        <v>0</v>
      </c>
      <c r="ETU45" s="458">
        <v>0</v>
      </c>
      <c r="ETV45" s="83">
        <v>0</v>
      </c>
      <c r="ETW45" s="83">
        <v>448</v>
      </c>
      <c r="ETX45" s="83">
        <v>0</v>
      </c>
      <c r="ETY45" s="83">
        <v>0</v>
      </c>
      <c r="ETZ45" s="83">
        <v>0</v>
      </c>
      <c r="EUA45" s="808">
        <f t="shared" si="1473"/>
        <v>448</v>
      </c>
      <c r="EUB45" s="211">
        <f t="shared" si="1474"/>
        <v>74.666666666666671</v>
      </c>
      <c r="EUC45" s="458"/>
      <c r="EUD45" s="83">
        <v>0</v>
      </c>
      <c r="EUE45" s="83"/>
      <c r="EUF45" s="83">
        <v>0</v>
      </c>
      <c r="EUG45" s="83">
        <v>662</v>
      </c>
      <c r="EUH45" s="83">
        <v>0</v>
      </c>
      <c r="EUI45" s="808">
        <f t="shared" si="1475"/>
        <v>662</v>
      </c>
      <c r="EUJ45" s="211">
        <f t="shared" si="1476"/>
        <v>110.33333333333333</v>
      </c>
      <c r="EUK45" s="195"/>
      <c r="EUL45" s="49">
        <v>0</v>
      </c>
      <c r="EUM45" s="49">
        <v>344</v>
      </c>
      <c r="EUN45" s="49">
        <v>0</v>
      </c>
      <c r="EUO45" s="49">
        <v>0</v>
      </c>
      <c r="EUP45" s="49">
        <v>0</v>
      </c>
      <c r="EUQ45" s="808">
        <f t="shared" si="1477"/>
        <v>344</v>
      </c>
      <c r="EUR45" s="211">
        <f t="shared" si="1478"/>
        <v>57.333333333333336</v>
      </c>
      <c r="EUS45" s="195">
        <v>0</v>
      </c>
      <c r="EUT45" s="49">
        <v>0</v>
      </c>
      <c r="EUU45" s="49">
        <v>0</v>
      </c>
      <c r="EUV45" s="49">
        <v>559</v>
      </c>
      <c r="EUW45" s="49">
        <v>0</v>
      </c>
      <c r="EUX45" s="49"/>
      <c r="EUY45" s="808">
        <f t="shared" si="1479"/>
        <v>559</v>
      </c>
      <c r="EUZ45" s="211">
        <f t="shared" si="1480"/>
        <v>93.166666666666671</v>
      </c>
      <c r="EVA45" s="195">
        <v>0</v>
      </c>
      <c r="EVB45" s="49">
        <v>0</v>
      </c>
      <c r="EVC45" s="49">
        <v>0</v>
      </c>
      <c r="EVD45" s="49"/>
      <c r="EVE45" s="49"/>
      <c r="EVF45" s="49"/>
      <c r="EVG45" s="808">
        <f t="shared" si="1481"/>
        <v>0</v>
      </c>
      <c r="EVH45" s="211">
        <f t="shared" si="1482"/>
        <v>0</v>
      </c>
      <c r="EVI45" s="195">
        <v>0</v>
      </c>
      <c r="EVJ45" s="49">
        <v>0</v>
      </c>
      <c r="EVK45" s="49">
        <f>SUMIF(SUMPK!$B:$B,$B:$B,SUMPK!$O:$O)</f>
        <v>0</v>
      </c>
      <c r="EVL45" s="49"/>
      <c r="EVM45" s="49"/>
      <c r="EVN45" s="49">
        <v>0</v>
      </c>
      <c r="EVO45" s="808">
        <f t="shared" si="1483"/>
        <v>0</v>
      </c>
      <c r="EVP45" s="211">
        <f t="shared" si="1484"/>
        <v>0</v>
      </c>
      <c r="EVQ45" s="195">
        <v>0</v>
      </c>
      <c r="EVR45" s="49">
        <v>0</v>
      </c>
      <c r="EVS45" s="49">
        <v>0</v>
      </c>
      <c r="EVT45" s="49"/>
      <c r="EVU45" s="49">
        <v>0</v>
      </c>
      <c r="EVV45" s="49">
        <v>0</v>
      </c>
      <c r="EVW45" s="808">
        <f t="shared" si="1485"/>
        <v>0</v>
      </c>
      <c r="EVX45" s="211">
        <f t="shared" si="1486"/>
        <v>0</v>
      </c>
      <c r="EVY45" s="195">
        <v>0</v>
      </c>
      <c r="EVZ45" s="49">
        <v>0</v>
      </c>
      <c r="EWA45" s="49">
        <v>0</v>
      </c>
      <c r="EWB45" s="49">
        <v>330</v>
      </c>
      <c r="EWC45" s="49">
        <v>0</v>
      </c>
      <c r="EWD45" s="49"/>
      <c r="EWE45" s="808">
        <f t="shared" si="1487"/>
        <v>330</v>
      </c>
      <c r="EWF45" s="211">
        <f t="shared" si="1488"/>
        <v>55</v>
      </c>
      <c r="EWG45" s="195">
        <v>0</v>
      </c>
      <c r="EWH45" s="49">
        <v>0</v>
      </c>
      <c r="EWI45" s="49"/>
      <c r="EWJ45" s="49">
        <v>0</v>
      </c>
      <c r="EWK45" s="49"/>
      <c r="EWL45" s="49"/>
      <c r="EWM45" s="808">
        <f t="shared" si="1489"/>
        <v>0</v>
      </c>
      <c r="EWN45" s="211">
        <f t="shared" si="1490"/>
        <v>0</v>
      </c>
      <c r="EWO45" s="195">
        <v>0</v>
      </c>
      <c r="EWP45" s="49"/>
      <c r="EWQ45" s="49"/>
      <c r="EWR45" s="49">
        <v>643</v>
      </c>
      <c r="EWS45" s="49">
        <v>0</v>
      </c>
      <c r="EWT45" s="49">
        <v>0</v>
      </c>
      <c r="EWU45" s="808">
        <f t="shared" si="1491"/>
        <v>643</v>
      </c>
      <c r="EWV45" s="211">
        <f t="shared" si="1492"/>
        <v>107.16666666666667</v>
      </c>
      <c r="EWW45" s="195"/>
      <c r="EWX45" s="49"/>
      <c r="EWY45" s="49">
        <v>0</v>
      </c>
      <c r="EWZ45" s="49">
        <v>0</v>
      </c>
      <c r="EXA45" s="49">
        <v>0</v>
      </c>
      <c r="EXB45" s="49"/>
      <c r="EXC45" s="808">
        <f t="shared" si="1493"/>
        <v>0</v>
      </c>
      <c r="EXD45" s="211">
        <f t="shared" si="1494"/>
        <v>0</v>
      </c>
      <c r="EXE45" s="195"/>
      <c r="EXF45" s="49">
        <v>606</v>
      </c>
      <c r="EXG45" s="49">
        <v>0</v>
      </c>
      <c r="EXH45" s="49"/>
      <c r="EXI45" s="49">
        <v>0</v>
      </c>
      <c r="EXJ45" s="49">
        <v>0</v>
      </c>
      <c r="EXK45" s="808">
        <f t="shared" si="1495"/>
        <v>606</v>
      </c>
      <c r="EXL45" s="211">
        <f t="shared" si="1496"/>
        <v>101</v>
      </c>
      <c r="EXM45" s="458">
        <v>0</v>
      </c>
      <c r="EXN45" s="83">
        <v>0</v>
      </c>
      <c r="EXO45" s="83">
        <v>0</v>
      </c>
      <c r="EXP45" s="83">
        <v>603</v>
      </c>
      <c r="EXQ45" s="83"/>
      <c r="EXR45" s="83">
        <v>0</v>
      </c>
      <c r="EXS45" s="808">
        <f t="shared" si="1497"/>
        <v>603</v>
      </c>
      <c r="EXT45" s="211">
        <f t="shared" si="1498"/>
        <v>100.5</v>
      </c>
      <c r="EXU45" s="195">
        <v>0</v>
      </c>
      <c r="EXV45" s="49">
        <v>0</v>
      </c>
      <c r="EXW45" s="49">
        <v>0</v>
      </c>
      <c r="EXX45" s="49">
        <v>0</v>
      </c>
      <c r="EXY45" s="49">
        <v>0</v>
      </c>
      <c r="EXZ45" s="49">
        <v>338</v>
      </c>
      <c r="EYA45" s="808">
        <f t="shared" si="1499"/>
        <v>338</v>
      </c>
      <c r="EYB45" s="211">
        <f t="shared" si="1500"/>
        <v>56.333333333333336</v>
      </c>
      <c r="EYC45" s="195">
        <v>0</v>
      </c>
      <c r="EYD45" s="49"/>
      <c r="EYE45" s="49">
        <v>310</v>
      </c>
      <c r="EYF45" s="49"/>
      <c r="EYG45" s="49">
        <v>0</v>
      </c>
      <c r="EYH45" s="49">
        <v>0</v>
      </c>
      <c r="EYI45" s="808">
        <f t="shared" si="1501"/>
        <v>310</v>
      </c>
      <c r="EYJ45" s="211">
        <f t="shared" si="1502"/>
        <v>51.666666666666664</v>
      </c>
      <c r="EYK45" s="195">
        <v>140</v>
      </c>
      <c r="EYL45" s="49">
        <v>0</v>
      </c>
      <c r="EYM45" s="49">
        <v>0</v>
      </c>
      <c r="EYN45" s="49">
        <v>0</v>
      </c>
      <c r="EYO45" s="49">
        <v>0</v>
      </c>
      <c r="EYP45" s="49">
        <v>0</v>
      </c>
      <c r="EYQ45" s="808">
        <f t="shared" si="1503"/>
        <v>140</v>
      </c>
      <c r="EYR45" s="211">
        <f t="shared" si="1504"/>
        <v>23.333333333333332</v>
      </c>
      <c r="EYS45" s="195">
        <v>662</v>
      </c>
      <c r="EYT45" s="49">
        <v>0</v>
      </c>
      <c r="EYU45" s="49">
        <v>0</v>
      </c>
      <c r="EYV45" s="49">
        <v>0</v>
      </c>
      <c r="EYW45" s="49"/>
      <c r="EYX45" s="49"/>
      <c r="EYY45" s="872">
        <f t="shared" si="1505"/>
        <v>662</v>
      </c>
      <c r="EYZ45" s="873">
        <f t="shared" si="1506"/>
        <v>110.33333333333333</v>
      </c>
      <c r="EZA45" s="195">
        <v>0</v>
      </c>
      <c r="EZB45" s="49">
        <v>0</v>
      </c>
      <c r="EZC45" s="49">
        <v>320</v>
      </c>
      <c r="EZD45" s="49"/>
      <c r="EZE45" s="49">
        <v>0</v>
      </c>
      <c r="EZF45" s="49">
        <v>526</v>
      </c>
      <c r="EZG45" s="872">
        <f t="shared" si="1507"/>
        <v>846</v>
      </c>
      <c r="EZH45" s="873">
        <f t="shared" si="1508"/>
        <v>141</v>
      </c>
      <c r="EZI45" s="195">
        <v>0</v>
      </c>
      <c r="EZJ45" s="49">
        <v>0</v>
      </c>
      <c r="EZK45" s="49"/>
      <c r="EZL45" s="49">
        <v>0</v>
      </c>
      <c r="EZM45" s="49">
        <v>910</v>
      </c>
      <c r="EZN45" s="49">
        <v>0</v>
      </c>
      <c r="EZO45" s="872">
        <f t="shared" si="1509"/>
        <v>910</v>
      </c>
      <c r="EZP45" s="873">
        <f t="shared" si="1510"/>
        <v>151.66666666666666</v>
      </c>
      <c r="EZQ45" s="458">
        <v>0</v>
      </c>
      <c r="EZR45" s="83"/>
      <c r="EZS45" s="83">
        <v>0</v>
      </c>
      <c r="EZT45" s="83">
        <v>0</v>
      </c>
      <c r="EZU45" s="83">
        <v>220</v>
      </c>
      <c r="EZV45" s="83">
        <v>399</v>
      </c>
      <c r="EZW45" s="872">
        <f t="shared" si="1511"/>
        <v>619</v>
      </c>
      <c r="EZX45" s="873">
        <f t="shared" si="1512"/>
        <v>103.16666666666667</v>
      </c>
      <c r="EZY45" s="195">
        <v>0</v>
      </c>
      <c r="EZZ45" s="49">
        <v>0</v>
      </c>
      <c r="FAA45" s="49">
        <v>0</v>
      </c>
      <c r="FAB45" s="49">
        <v>0</v>
      </c>
      <c r="FAC45" s="49">
        <v>0</v>
      </c>
      <c r="FAD45" s="49"/>
      <c r="FAE45" s="872">
        <f t="shared" si="1513"/>
        <v>0</v>
      </c>
      <c r="FAF45" s="873">
        <f t="shared" si="1514"/>
        <v>0</v>
      </c>
    </row>
    <row r="46" spans="1:4088" s="8" customFormat="1" ht="13.5" thickBot="1" x14ac:dyDescent="0.25">
      <c r="A46" s="21">
        <v>16</v>
      </c>
      <c r="B46" s="297" t="s">
        <v>31</v>
      </c>
      <c r="C46" s="730" t="s">
        <v>32</v>
      </c>
      <c r="D46" s="297">
        <v>25</v>
      </c>
      <c r="E46" s="24"/>
      <c r="F46" s="24">
        <v>4873</v>
      </c>
      <c r="G46" s="24"/>
      <c r="H46" s="24"/>
      <c r="I46" s="24"/>
      <c r="J46" s="360">
        <f>SUMIF(SUMPK!$B:$B,$B:$B,SUMPK!$O:$O)</f>
        <v>0</v>
      </c>
      <c r="K46" s="24">
        <f t="shared" si="1228"/>
        <v>0</v>
      </c>
      <c r="L46" s="24">
        <f t="shared" si="1519"/>
        <v>4873</v>
      </c>
      <c r="M46" s="15">
        <f t="shared" si="1641"/>
        <v>4873</v>
      </c>
      <c r="N46" s="15">
        <v>534.66666666666663</v>
      </c>
      <c r="O46" s="276">
        <f t="shared" si="1231"/>
        <v>9.1140897755610979</v>
      </c>
      <c r="P46" s="712">
        <v>249.66666666666666</v>
      </c>
      <c r="Q46" s="276">
        <f t="shared" si="1520"/>
        <v>117.10814419225635</v>
      </c>
      <c r="R46" s="277">
        <f t="shared" si="1521"/>
        <v>369.23076923076923</v>
      </c>
      <c r="S46" s="222">
        <v>9600</v>
      </c>
      <c r="T46" s="276">
        <f t="shared" si="1642"/>
        <v>13.197708333333333</v>
      </c>
      <c r="U46" s="278"/>
      <c r="V46" s="276">
        <f t="shared" si="1235"/>
        <v>13.197708333333333</v>
      </c>
      <c r="W46" s="279">
        <f t="shared" si="1236"/>
        <v>1</v>
      </c>
      <c r="X46" s="278"/>
      <c r="Y46" s="7"/>
      <c r="Z46" s="7"/>
      <c r="AA46" s="7"/>
      <c r="AB46" s="7"/>
      <c r="AC46" s="662">
        <v>16</v>
      </c>
      <c r="AD46" s="649"/>
      <c r="AE46" s="49"/>
      <c r="AF46" s="49"/>
      <c r="AG46" s="49"/>
      <c r="AH46" s="49"/>
      <c r="AI46" s="49"/>
      <c r="AJ46" s="42">
        <f t="shared" si="1906"/>
        <v>0</v>
      </c>
      <c r="AK46" s="43">
        <f t="shared" si="1907"/>
        <v>0</v>
      </c>
      <c r="AL46" s="48"/>
      <c r="AM46" s="49"/>
      <c r="AN46" s="49"/>
      <c r="AO46" s="49"/>
      <c r="AP46" s="49"/>
      <c r="AQ46" s="49"/>
      <c r="AR46" s="42">
        <f t="shared" si="1908"/>
        <v>0</v>
      </c>
      <c r="AS46" s="43">
        <f t="shared" si="1909"/>
        <v>0</v>
      </c>
      <c r="AT46" s="48"/>
      <c r="AU46" s="49"/>
      <c r="AV46" s="49"/>
      <c r="AW46" s="49"/>
      <c r="AX46" s="49"/>
      <c r="AY46" s="49"/>
      <c r="AZ46" s="42">
        <f t="shared" si="1910"/>
        <v>0</v>
      </c>
      <c r="BA46" s="43">
        <f t="shared" si="1911"/>
        <v>0</v>
      </c>
      <c r="BB46" s="48"/>
      <c r="BC46" s="49"/>
      <c r="BD46" s="49"/>
      <c r="BE46" s="49"/>
      <c r="BF46" s="49"/>
      <c r="BG46" s="49"/>
      <c r="BH46" s="42">
        <f t="shared" si="1912"/>
        <v>0</v>
      </c>
      <c r="BI46" s="43">
        <f t="shared" si="1913"/>
        <v>0</v>
      </c>
      <c r="BJ46" s="48"/>
      <c r="BK46" s="49"/>
      <c r="BL46" s="49"/>
      <c r="BM46" s="49"/>
      <c r="BN46" s="49"/>
      <c r="BO46" s="49"/>
      <c r="BP46" s="42">
        <f t="shared" si="1914"/>
        <v>0</v>
      </c>
      <c r="BQ46" s="43">
        <f t="shared" si="1915"/>
        <v>0</v>
      </c>
      <c r="BR46" s="48"/>
      <c r="BS46" s="49"/>
      <c r="BT46" s="49"/>
      <c r="BU46" s="49"/>
      <c r="BV46" s="49"/>
      <c r="BW46" s="49"/>
      <c r="BX46" s="42">
        <f t="shared" si="1916"/>
        <v>0</v>
      </c>
      <c r="BY46" s="43">
        <f t="shared" si="1917"/>
        <v>0</v>
      </c>
      <c r="BZ46" s="48"/>
      <c r="CA46" s="49"/>
      <c r="CB46" s="49">
        <v>407</v>
      </c>
      <c r="CC46" s="49"/>
      <c r="CD46" s="49"/>
      <c r="CE46" s="49"/>
      <c r="CF46" s="42">
        <f t="shared" si="1918"/>
        <v>407</v>
      </c>
      <c r="CG46" s="43">
        <f t="shared" si="1919"/>
        <v>67.833333333333329</v>
      </c>
      <c r="CH46" s="48"/>
      <c r="CI46" s="49">
        <v>404</v>
      </c>
      <c r="CJ46" s="49"/>
      <c r="CK46" s="49"/>
      <c r="CL46" s="49"/>
      <c r="CM46" s="49"/>
      <c r="CN46" s="42">
        <f t="shared" si="1920"/>
        <v>404</v>
      </c>
      <c r="CO46" s="43">
        <f t="shared" si="1921"/>
        <v>67.333333333333329</v>
      </c>
      <c r="CP46" s="48"/>
      <c r="CQ46" s="49"/>
      <c r="CR46" s="49"/>
      <c r="CS46" s="49">
        <v>404</v>
      </c>
      <c r="CT46" s="49"/>
      <c r="CU46" s="49"/>
      <c r="CV46" s="42">
        <f t="shared" si="1922"/>
        <v>404</v>
      </c>
      <c r="CW46" s="43">
        <f t="shared" si="1923"/>
        <v>67.333333333333329</v>
      </c>
      <c r="CX46" s="48"/>
      <c r="CY46" s="49"/>
      <c r="CZ46" s="49"/>
      <c r="DA46" s="49"/>
      <c r="DB46" s="49"/>
      <c r="DC46" s="49"/>
      <c r="DD46" s="42">
        <f t="shared" si="1924"/>
        <v>0</v>
      </c>
      <c r="DE46" s="43">
        <f t="shared" si="1925"/>
        <v>0</v>
      </c>
      <c r="DF46" s="48"/>
      <c r="DG46" s="49"/>
      <c r="DH46" s="49"/>
      <c r="DI46" s="49">
        <v>200</v>
      </c>
      <c r="DJ46" s="49"/>
      <c r="DK46" s="49"/>
      <c r="DL46" s="42">
        <f t="shared" si="1926"/>
        <v>200</v>
      </c>
      <c r="DM46" s="43">
        <f t="shared" si="1927"/>
        <v>33.333333333333336</v>
      </c>
      <c r="DN46" s="48"/>
      <c r="DO46" s="49"/>
      <c r="DP46" s="49"/>
      <c r="DQ46" s="49"/>
      <c r="DR46" s="49"/>
      <c r="DS46" s="49"/>
      <c r="DT46" s="42">
        <f t="shared" si="1928"/>
        <v>0</v>
      </c>
      <c r="DU46" s="43">
        <f t="shared" si="1929"/>
        <v>0</v>
      </c>
      <c r="DV46" s="48"/>
      <c r="DW46" s="49"/>
      <c r="DX46" s="49"/>
      <c r="DY46" s="49"/>
      <c r="DZ46" s="49">
        <v>398</v>
      </c>
      <c r="EA46" s="49"/>
      <c r="EB46" s="42">
        <f t="shared" si="1930"/>
        <v>398</v>
      </c>
      <c r="EC46" s="43">
        <f t="shared" si="1931"/>
        <v>66.333333333333329</v>
      </c>
      <c r="ED46" s="48"/>
      <c r="EE46" s="49"/>
      <c r="EF46" s="49"/>
      <c r="EG46" s="49"/>
      <c r="EH46" s="49"/>
      <c r="EI46" s="49"/>
      <c r="EJ46" s="42">
        <f t="shared" si="1932"/>
        <v>0</v>
      </c>
      <c r="EK46" s="43">
        <f t="shared" si="1933"/>
        <v>0</v>
      </c>
      <c r="EL46" s="48"/>
      <c r="EM46" s="49"/>
      <c r="EN46" s="49"/>
      <c r="EO46" s="49"/>
      <c r="EP46" s="49"/>
      <c r="EQ46" s="49"/>
      <c r="ER46" s="42">
        <f t="shared" si="1934"/>
        <v>0</v>
      </c>
      <c r="ES46" s="43">
        <f t="shared" si="1935"/>
        <v>0</v>
      </c>
      <c r="ET46" s="48">
        <v>428</v>
      </c>
      <c r="EU46" s="49"/>
      <c r="EV46" s="49"/>
      <c r="EW46" s="49"/>
      <c r="EX46" s="49"/>
      <c r="EY46" s="49"/>
      <c r="EZ46" s="42">
        <f t="shared" si="1936"/>
        <v>428</v>
      </c>
      <c r="FA46" s="43">
        <f t="shared" si="1937"/>
        <v>71.333333333333329</v>
      </c>
      <c r="FB46" s="48"/>
      <c r="FC46" s="49"/>
      <c r="FD46" s="49"/>
      <c r="FE46" s="49"/>
      <c r="FF46" s="49"/>
      <c r="FG46" s="49"/>
      <c r="FH46" s="42">
        <f t="shared" si="1938"/>
        <v>0</v>
      </c>
      <c r="FI46" s="43">
        <f t="shared" si="1939"/>
        <v>0</v>
      </c>
      <c r="FJ46" s="48">
        <v>398</v>
      </c>
      <c r="FK46" s="49"/>
      <c r="FL46" s="49"/>
      <c r="FM46" s="49"/>
      <c r="FN46" s="49"/>
      <c r="FO46" s="49"/>
      <c r="FP46" s="42">
        <f t="shared" si="1940"/>
        <v>398</v>
      </c>
      <c r="FQ46" s="43">
        <f t="shared" si="1941"/>
        <v>66.333333333333329</v>
      </c>
      <c r="FR46" s="48"/>
      <c r="FS46" s="49"/>
      <c r="FT46" s="49">
        <v>400</v>
      </c>
      <c r="FU46" s="49"/>
      <c r="FV46" s="49"/>
      <c r="FW46" s="49"/>
      <c r="FX46" s="42">
        <f t="shared" si="1942"/>
        <v>400</v>
      </c>
      <c r="FY46" s="43">
        <f t="shared" si="1943"/>
        <v>66.666666666666671</v>
      </c>
      <c r="FZ46" s="48"/>
      <c r="GA46" s="49"/>
      <c r="GB46" s="49"/>
      <c r="GC46" s="49"/>
      <c r="GD46" s="49"/>
      <c r="GE46" s="49"/>
      <c r="GF46" s="42">
        <f t="shared" si="1944"/>
        <v>0</v>
      </c>
      <c r="GG46" s="43">
        <f t="shared" si="1945"/>
        <v>0</v>
      </c>
      <c r="GH46" s="48"/>
      <c r="GI46" s="49"/>
      <c r="GJ46" s="49"/>
      <c r="GK46" s="49"/>
      <c r="GL46" s="49"/>
      <c r="GM46" s="49"/>
      <c r="GN46" s="42">
        <f t="shared" si="1946"/>
        <v>0</v>
      </c>
      <c r="GO46" s="43">
        <f t="shared" si="1947"/>
        <v>0</v>
      </c>
      <c r="GP46" s="48"/>
      <c r="GQ46" s="49"/>
      <c r="GR46" s="49">
        <v>399</v>
      </c>
      <c r="GS46" s="49"/>
      <c r="GT46" s="49"/>
      <c r="GU46" s="49"/>
      <c r="GV46" s="42">
        <f t="shared" si="1948"/>
        <v>399</v>
      </c>
      <c r="GW46" s="43">
        <f t="shared" si="1949"/>
        <v>66.5</v>
      </c>
      <c r="GX46" s="48"/>
      <c r="GY46" s="49"/>
      <c r="GZ46" s="49"/>
      <c r="HA46" s="49"/>
      <c r="HB46" s="49"/>
      <c r="HC46" s="49"/>
      <c r="HD46" s="42">
        <f t="shared" si="1950"/>
        <v>0</v>
      </c>
      <c r="HE46" s="43">
        <f t="shared" si="1951"/>
        <v>0</v>
      </c>
      <c r="HF46" s="48"/>
      <c r="HG46" s="49"/>
      <c r="HH46" s="49"/>
      <c r="HI46" s="49"/>
      <c r="HJ46" s="49"/>
      <c r="HK46" s="49"/>
      <c r="HL46" s="42">
        <f t="shared" si="1952"/>
        <v>0</v>
      </c>
      <c r="HM46" s="43">
        <f t="shared" si="1953"/>
        <v>0</v>
      </c>
      <c r="HN46" s="82"/>
      <c r="HO46" s="83"/>
      <c r="HP46" s="83"/>
      <c r="HQ46" s="83"/>
      <c r="HR46" s="83"/>
      <c r="HS46" s="83"/>
      <c r="HT46" s="42">
        <f t="shared" si="1954"/>
        <v>0</v>
      </c>
      <c r="HU46" s="43">
        <f t="shared" si="1955"/>
        <v>0</v>
      </c>
      <c r="HV46" s="48">
        <v>409</v>
      </c>
      <c r="HW46" s="49"/>
      <c r="HX46" s="49"/>
      <c r="HY46" s="49"/>
      <c r="HZ46" s="49"/>
      <c r="IA46" s="49"/>
      <c r="IB46" s="42">
        <f t="shared" si="1956"/>
        <v>409</v>
      </c>
      <c r="IC46" s="43">
        <f t="shared" si="1957"/>
        <v>68.166666666666671</v>
      </c>
      <c r="ID46" s="48"/>
      <c r="IE46" s="49"/>
      <c r="IF46" s="49"/>
      <c r="IG46" s="49"/>
      <c r="IH46" s="49"/>
      <c r="II46" s="49"/>
      <c r="IJ46" s="42">
        <f t="shared" si="1958"/>
        <v>0</v>
      </c>
      <c r="IK46" s="43">
        <f t="shared" si="1959"/>
        <v>0</v>
      </c>
      <c r="IL46" s="48">
        <v>400</v>
      </c>
      <c r="IM46" s="49"/>
      <c r="IN46" s="49"/>
      <c r="IO46" s="49"/>
      <c r="IP46" s="49"/>
      <c r="IQ46" s="49"/>
      <c r="IR46" s="67">
        <f t="shared" si="1960"/>
        <v>400</v>
      </c>
      <c r="IS46" s="68">
        <f t="shared" si="1961"/>
        <v>66.666666666666671</v>
      </c>
      <c r="IT46" s="48"/>
      <c r="IU46" s="49"/>
      <c r="IV46" s="49"/>
      <c r="IW46" s="49"/>
      <c r="IX46" s="49"/>
      <c r="IY46" s="49"/>
      <c r="IZ46" s="67">
        <f t="shared" si="1962"/>
        <v>0</v>
      </c>
      <c r="JA46" s="68">
        <f t="shared" si="1963"/>
        <v>0</v>
      </c>
      <c r="JB46" s="48"/>
      <c r="JC46" s="49"/>
      <c r="JD46" s="49"/>
      <c r="JE46" s="49"/>
      <c r="JF46" s="49"/>
      <c r="JG46" s="49"/>
      <c r="JH46" s="67">
        <f t="shared" si="1964"/>
        <v>0</v>
      </c>
      <c r="JI46" s="68">
        <f t="shared" si="1965"/>
        <v>0</v>
      </c>
      <c r="JJ46" s="48"/>
      <c r="JK46" s="49"/>
      <c r="JL46" s="49"/>
      <c r="JM46" s="49"/>
      <c r="JN46" s="49"/>
      <c r="JO46" s="49"/>
      <c r="JP46" s="42">
        <f t="shared" si="1966"/>
        <v>0</v>
      </c>
      <c r="JQ46" s="43">
        <f t="shared" si="1967"/>
        <v>0</v>
      </c>
      <c r="JR46" s="48"/>
      <c r="JS46" s="49"/>
      <c r="JT46" s="49"/>
      <c r="JU46" s="49"/>
      <c r="JV46" s="49"/>
      <c r="JW46" s="49"/>
      <c r="JX46" s="42">
        <f t="shared" si="1968"/>
        <v>0</v>
      </c>
      <c r="JY46" s="43">
        <f t="shared" si="1969"/>
        <v>0</v>
      </c>
      <c r="JZ46" s="48"/>
      <c r="KA46" s="49"/>
      <c r="KB46" s="49"/>
      <c r="KC46" s="49"/>
      <c r="KD46" s="49"/>
      <c r="KE46" s="49"/>
      <c r="KF46" s="42">
        <f t="shared" si="1970"/>
        <v>0</v>
      </c>
      <c r="KG46" s="43">
        <f t="shared" si="1971"/>
        <v>0</v>
      </c>
      <c r="KH46" s="48"/>
      <c r="KI46" s="49"/>
      <c r="KJ46" s="49"/>
      <c r="KK46" s="49"/>
      <c r="KL46" s="49"/>
      <c r="KM46" s="49"/>
      <c r="KN46" s="67">
        <f t="shared" si="1972"/>
        <v>0</v>
      </c>
      <c r="KO46" s="68">
        <f t="shared" si="1973"/>
        <v>0</v>
      </c>
      <c r="KP46" s="48"/>
      <c r="KQ46" s="49"/>
      <c r="KR46" s="49"/>
      <c r="KS46" s="49"/>
      <c r="KT46" s="49"/>
      <c r="KU46" s="49">
        <v>226</v>
      </c>
      <c r="KV46" s="67">
        <f t="shared" si="1974"/>
        <v>226</v>
      </c>
      <c r="KW46" s="68">
        <f t="shared" si="1975"/>
        <v>37.666666666666664</v>
      </c>
      <c r="KX46" s="48"/>
      <c r="KY46" s="49"/>
      <c r="KZ46" s="49"/>
      <c r="LA46" s="49"/>
      <c r="LB46" s="49"/>
      <c r="LC46" s="49"/>
      <c r="LD46" s="67">
        <f t="shared" si="1976"/>
        <v>0</v>
      </c>
      <c r="LE46" s="68">
        <f t="shared" si="1977"/>
        <v>0</v>
      </c>
      <c r="LF46" s="48"/>
      <c r="LG46" s="49"/>
      <c r="LH46" s="49"/>
      <c r="LI46" s="49"/>
      <c r="LJ46" s="49"/>
      <c r="LK46" s="49"/>
      <c r="LL46" s="67">
        <f t="shared" si="1978"/>
        <v>0</v>
      </c>
      <c r="LM46" s="68">
        <f t="shared" si="1979"/>
        <v>0</v>
      </c>
      <c r="LN46" s="48"/>
      <c r="LO46" s="49"/>
      <c r="LP46" s="49"/>
      <c r="LQ46" s="49"/>
      <c r="LR46" s="49"/>
      <c r="LS46" s="49"/>
      <c r="LT46" s="67">
        <f t="shared" si="1980"/>
        <v>0</v>
      </c>
      <c r="LU46" s="68">
        <f t="shared" si="1981"/>
        <v>0</v>
      </c>
      <c r="LV46" s="48"/>
      <c r="LW46" s="49"/>
      <c r="LX46" s="49"/>
      <c r="LY46" s="49"/>
      <c r="LZ46" s="49"/>
      <c r="MA46" s="49"/>
      <c r="MB46" s="67">
        <f t="shared" si="1982"/>
        <v>0</v>
      </c>
      <c r="MC46" s="68">
        <f t="shared" si="1983"/>
        <v>0</v>
      </c>
      <c r="MD46" s="48"/>
      <c r="ME46" s="49"/>
      <c r="MF46" s="49"/>
      <c r="MG46" s="49"/>
      <c r="MH46" s="49"/>
      <c r="MI46" s="49"/>
      <c r="MJ46" s="67">
        <f t="shared" si="1984"/>
        <v>0</v>
      </c>
      <c r="MK46" s="68">
        <f t="shared" si="1985"/>
        <v>0</v>
      </c>
      <c r="ML46" s="48"/>
      <c r="MM46" s="49"/>
      <c r="MN46" s="49"/>
      <c r="MO46" s="49"/>
      <c r="MP46" s="49"/>
      <c r="MQ46" s="49"/>
      <c r="MR46" s="67">
        <f t="shared" si="1986"/>
        <v>0</v>
      </c>
      <c r="MS46" s="68">
        <f t="shared" si="1987"/>
        <v>0</v>
      </c>
      <c r="MT46" s="48"/>
      <c r="MU46" s="49"/>
      <c r="MV46" s="49"/>
      <c r="MW46" s="49"/>
      <c r="MX46" s="49"/>
      <c r="MY46" s="49"/>
      <c r="MZ46" s="67">
        <f t="shared" si="1988"/>
        <v>0</v>
      </c>
      <c r="NA46" s="68">
        <f t="shared" si="1989"/>
        <v>0</v>
      </c>
      <c r="NB46" s="48"/>
      <c r="NC46" s="49"/>
      <c r="ND46" s="49"/>
      <c r="NE46" s="49"/>
      <c r="NF46" s="49"/>
      <c r="NG46" s="49"/>
      <c r="NH46" s="67">
        <f t="shared" si="1990"/>
        <v>0</v>
      </c>
      <c r="NI46" s="68">
        <f t="shared" si="1991"/>
        <v>0</v>
      </c>
      <c r="NJ46" s="48">
        <v>200</v>
      </c>
      <c r="NK46" s="49"/>
      <c r="NL46" s="49"/>
      <c r="NM46" s="49"/>
      <c r="NN46" s="49"/>
      <c r="NO46" s="49"/>
      <c r="NP46" s="67">
        <f t="shared" si="1992"/>
        <v>200</v>
      </c>
      <c r="NQ46" s="68">
        <f t="shared" si="1993"/>
        <v>33.333333333333336</v>
      </c>
      <c r="NR46" s="48"/>
      <c r="NS46" s="49"/>
      <c r="NT46" s="49"/>
      <c r="NU46" s="49"/>
      <c r="NV46" s="49"/>
      <c r="NW46" s="49"/>
      <c r="NX46" s="67">
        <f t="shared" si="1994"/>
        <v>0</v>
      </c>
      <c r="NY46" s="68">
        <f t="shared" si="1995"/>
        <v>0</v>
      </c>
      <c r="NZ46" s="48"/>
      <c r="OA46" s="49"/>
      <c r="OB46" s="49"/>
      <c r="OC46" s="49"/>
      <c r="OD46" s="49"/>
      <c r="OE46" s="49"/>
      <c r="OF46" s="67">
        <f t="shared" si="1996"/>
        <v>0</v>
      </c>
      <c r="OG46" s="68">
        <f t="shared" si="1997"/>
        <v>0</v>
      </c>
      <c r="OH46" s="48"/>
      <c r="OI46" s="49"/>
      <c r="OJ46" s="49"/>
      <c r="OK46" s="49"/>
      <c r="OL46" s="49"/>
      <c r="OM46" s="49"/>
      <c r="ON46" s="67">
        <f t="shared" si="1998"/>
        <v>0</v>
      </c>
      <c r="OO46" s="68">
        <f t="shared" si="1999"/>
        <v>0</v>
      </c>
      <c r="OP46" s="48">
        <v>200</v>
      </c>
      <c r="OQ46" s="49"/>
      <c r="OR46" s="49"/>
      <c r="OS46" s="49"/>
      <c r="OT46" s="49"/>
      <c r="OU46" s="49"/>
      <c r="OV46" s="67">
        <f t="shared" si="2000"/>
        <v>200</v>
      </c>
      <c r="OW46" s="68">
        <f t="shared" si="2001"/>
        <v>33.333333333333336</v>
      </c>
      <c r="OX46" s="48"/>
      <c r="OY46" s="49"/>
      <c r="OZ46" s="49"/>
      <c r="PA46" s="49"/>
      <c r="PB46" s="49"/>
      <c r="PC46" s="49"/>
      <c r="PD46" s="67">
        <f t="shared" si="2002"/>
        <v>0</v>
      </c>
      <c r="PE46" s="68">
        <f t="shared" si="2003"/>
        <v>0</v>
      </c>
      <c r="PF46" s="48"/>
      <c r="PG46" s="49"/>
      <c r="PH46" s="49"/>
      <c r="PI46" s="49"/>
      <c r="PJ46" s="49"/>
      <c r="PK46" s="49"/>
      <c r="PL46" s="67">
        <f t="shared" si="2004"/>
        <v>0</v>
      </c>
      <c r="PM46" s="68">
        <f t="shared" si="2005"/>
        <v>0</v>
      </c>
      <c r="PN46" s="48"/>
      <c r="PO46" s="49"/>
      <c r="PP46" s="49"/>
      <c r="PQ46" s="49"/>
      <c r="PR46" s="49"/>
      <c r="PS46" s="49"/>
      <c r="PT46" s="67">
        <f t="shared" si="2006"/>
        <v>0</v>
      </c>
      <c r="PU46" s="68">
        <f t="shared" si="2007"/>
        <v>0</v>
      </c>
      <c r="PV46" s="106"/>
      <c r="PW46" s="107"/>
      <c r="PX46" s="107"/>
      <c r="PY46" s="107"/>
      <c r="PZ46" s="107"/>
      <c r="QA46" s="107"/>
      <c r="QB46" s="104">
        <f t="shared" si="2008"/>
        <v>0</v>
      </c>
      <c r="QC46" s="105">
        <f t="shared" si="2009"/>
        <v>0</v>
      </c>
      <c r="QD46" s="106"/>
      <c r="QE46" s="107"/>
      <c r="QF46" s="107"/>
      <c r="QG46" s="107"/>
      <c r="QH46" s="107"/>
      <c r="QI46" s="107"/>
      <c r="QJ46" s="104">
        <f t="shared" si="2010"/>
        <v>0</v>
      </c>
      <c r="QK46" s="105">
        <f t="shared" si="2011"/>
        <v>0</v>
      </c>
      <c r="QL46" s="106"/>
      <c r="QM46" s="107"/>
      <c r="QN46" s="107"/>
      <c r="QO46" s="107"/>
      <c r="QP46" s="107"/>
      <c r="QQ46" s="107"/>
      <c r="QR46" s="104">
        <f t="shared" si="2012"/>
        <v>0</v>
      </c>
      <c r="QS46" s="105">
        <f t="shared" si="2013"/>
        <v>0</v>
      </c>
      <c r="QT46" s="106"/>
      <c r="QU46" s="107"/>
      <c r="QV46" s="107"/>
      <c r="QW46" s="107"/>
      <c r="QX46" s="107"/>
      <c r="QY46" s="107"/>
      <c r="QZ46" s="104">
        <f t="shared" si="2014"/>
        <v>0</v>
      </c>
      <c r="RA46" s="105">
        <f t="shared" si="2015"/>
        <v>0</v>
      </c>
      <c r="RB46" s="106"/>
      <c r="RC46" s="107"/>
      <c r="RD46" s="107"/>
      <c r="RE46" s="107"/>
      <c r="RF46" s="107"/>
      <c r="RG46" s="107"/>
      <c r="RH46" s="104">
        <f t="shared" si="2016"/>
        <v>0</v>
      </c>
      <c r="RI46" s="105">
        <f t="shared" si="2017"/>
        <v>0</v>
      </c>
      <c r="RJ46" s="106"/>
      <c r="RK46" s="107"/>
      <c r="RL46" s="107"/>
      <c r="RM46" s="107"/>
      <c r="RN46" s="107"/>
      <c r="RO46" s="107"/>
      <c r="RP46" s="104">
        <f t="shared" si="2018"/>
        <v>0</v>
      </c>
      <c r="RQ46" s="105">
        <f t="shared" si="2019"/>
        <v>0</v>
      </c>
      <c r="RR46" s="106"/>
      <c r="RS46" s="107"/>
      <c r="RT46" s="107"/>
      <c r="RU46" s="107"/>
      <c r="RV46" s="107"/>
      <c r="RW46" s="107"/>
      <c r="RX46" s="104">
        <f t="shared" si="2020"/>
        <v>0</v>
      </c>
      <c r="RY46" s="105">
        <f t="shared" si="2021"/>
        <v>0</v>
      </c>
      <c r="RZ46" s="106"/>
      <c r="SA46" s="107"/>
      <c r="SB46" s="107"/>
      <c r="SC46" s="107">
        <v>237</v>
      </c>
      <c r="SD46" s="107"/>
      <c r="SE46" s="107"/>
      <c r="SF46" s="104">
        <f t="shared" si="2022"/>
        <v>237</v>
      </c>
      <c r="SG46" s="105">
        <f t="shared" si="2023"/>
        <v>39.5</v>
      </c>
      <c r="SH46" s="106"/>
      <c r="SI46" s="107"/>
      <c r="SJ46" s="107"/>
      <c r="SK46" s="107"/>
      <c r="SL46" s="107"/>
      <c r="SM46" s="107"/>
      <c r="SN46" s="104">
        <f t="shared" si="2024"/>
        <v>0</v>
      </c>
      <c r="SO46" s="105">
        <f t="shared" si="2025"/>
        <v>0</v>
      </c>
      <c r="SP46" s="106"/>
      <c r="SQ46" s="107"/>
      <c r="SR46" s="107"/>
      <c r="SS46" s="107"/>
      <c r="ST46" s="107"/>
      <c r="SU46" s="107"/>
      <c r="SV46" s="104">
        <f t="shared" si="2026"/>
        <v>0</v>
      </c>
      <c r="SW46" s="105">
        <f t="shared" si="2027"/>
        <v>0</v>
      </c>
      <c r="SX46" s="106"/>
      <c r="SY46" s="107"/>
      <c r="SZ46" s="107"/>
      <c r="TA46" s="107"/>
      <c r="TB46" s="107"/>
      <c r="TC46" s="107"/>
      <c r="TD46" s="104">
        <f t="shared" si="2028"/>
        <v>0</v>
      </c>
      <c r="TE46" s="105">
        <f t="shared" si="2029"/>
        <v>0</v>
      </c>
      <c r="TF46" s="106"/>
      <c r="TG46" s="107"/>
      <c r="TH46" s="107"/>
      <c r="TI46" s="107"/>
      <c r="TJ46" s="107"/>
      <c r="TK46" s="107"/>
      <c r="TL46" s="104">
        <f t="shared" si="2030"/>
        <v>0</v>
      </c>
      <c r="TM46" s="105">
        <f t="shared" si="2031"/>
        <v>0</v>
      </c>
      <c r="TN46" s="130"/>
      <c r="TO46" s="107"/>
      <c r="TP46" s="107"/>
      <c r="TQ46" s="107"/>
      <c r="TR46" s="107"/>
      <c r="TS46" s="107"/>
      <c r="TT46" s="104">
        <f t="shared" si="2032"/>
        <v>0</v>
      </c>
      <c r="TU46" s="105">
        <f t="shared" si="2033"/>
        <v>0</v>
      </c>
      <c r="TV46" s="106"/>
      <c r="TW46" s="107">
        <v>201</v>
      </c>
      <c r="TX46" s="107"/>
      <c r="TY46" s="107"/>
      <c r="TZ46" s="107"/>
      <c r="UA46" s="107"/>
      <c r="UB46" s="104">
        <f t="shared" si="2034"/>
        <v>201</v>
      </c>
      <c r="UC46" s="105">
        <f t="shared" si="2035"/>
        <v>33.5</v>
      </c>
      <c r="UD46" s="106"/>
      <c r="UE46" s="107"/>
      <c r="UF46" s="107"/>
      <c r="UG46" s="107"/>
      <c r="UH46" s="107"/>
      <c r="UI46" s="107"/>
      <c r="UJ46" s="104">
        <f t="shared" si="2036"/>
        <v>0</v>
      </c>
      <c r="UK46" s="105">
        <f t="shared" si="2037"/>
        <v>0</v>
      </c>
      <c r="UL46" s="106"/>
      <c r="UM46" s="107"/>
      <c r="UN46" s="107">
        <v>400</v>
      </c>
      <c r="UO46" s="107"/>
      <c r="UP46" s="107"/>
      <c r="UQ46" s="107"/>
      <c r="UR46" s="107"/>
      <c r="US46" s="104">
        <f t="shared" si="1593"/>
        <v>400</v>
      </c>
      <c r="UT46" s="105">
        <f t="shared" si="2038"/>
        <v>66.666666666666671</v>
      </c>
      <c r="UU46" s="106"/>
      <c r="UV46" s="107"/>
      <c r="UW46" s="107"/>
      <c r="UX46" s="107"/>
      <c r="UY46" s="107"/>
      <c r="UZ46" s="107"/>
      <c r="VA46" s="104">
        <f t="shared" si="2039"/>
        <v>0</v>
      </c>
      <c r="VB46" s="105">
        <f t="shared" si="2040"/>
        <v>0</v>
      </c>
      <c r="VC46" s="106"/>
      <c r="VD46" s="107">
        <v>439</v>
      </c>
      <c r="VE46" s="107"/>
      <c r="VF46" s="107"/>
      <c r="VG46" s="107"/>
      <c r="VH46" s="107"/>
      <c r="VI46" s="104">
        <f t="shared" si="2041"/>
        <v>439</v>
      </c>
      <c r="VJ46" s="105">
        <f t="shared" si="2042"/>
        <v>73.166666666666671</v>
      </c>
      <c r="VK46" s="48"/>
      <c r="VL46" s="49"/>
      <c r="VM46" s="49"/>
      <c r="VN46" s="49"/>
      <c r="VO46" s="49"/>
      <c r="VP46" s="49"/>
      <c r="VQ46" s="67">
        <f t="shared" si="2043"/>
        <v>0</v>
      </c>
      <c r="VR46" s="68">
        <f t="shared" si="2044"/>
        <v>0</v>
      </c>
      <c r="VS46" s="106"/>
      <c r="VT46" s="107">
        <v>204</v>
      </c>
      <c r="VU46" s="107"/>
      <c r="VV46" s="107"/>
      <c r="VW46" s="107"/>
      <c r="VX46" s="107"/>
      <c r="VY46" s="104">
        <f t="shared" si="2045"/>
        <v>204</v>
      </c>
      <c r="VZ46" s="105">
        <f t="shared" si="2046"/>
        <v>34</v>
      </c>
      <c r="WA46" s="63"/>
      <c r="WB46" s="64"/>
      <c r="WC46" s="64"/>
      <c r="WD46" s="64"/>
      <c r="WE46" s="64"/>
      <c r="WF46" s="64"/>
      <c r="WG46" s="67">
        <f t="shared" si="2047"/>
        <v>0</v>
      </c>
      <c r="WH46" s="68">
        <f t="shared" si="2048"/>
        <v>0</v>
      </c>
      <c r="WI46" s="106"/>
      <c r="WJ46" s="107"/>
      <c r="WK46" s="107"/>
      <c r="WL46" s="107"/>
      <c r="WM46" s="107">
        <v>399</v>
      </c>
      <c r="WN46" s="107"/>
      <c r="WO46" s="104">
        <f t="shared" si="2049"/>
        <v>399</v>
      </c>
      <c r="WP46" s="105">
        <f t="shared" si="2050"/>
        <v>66.5</v>
      </c>
      <c r="WQ46" s="48"/>
      <c r="WR46" s="49"/>
      <c r="WS46" s="49"/>
      <c r="WT46" s="49"/>
      <c r="WU46" s="49"/>
      <c r="WV46" s="49"/>
      <c r="WW46" s="49"/>
      <c r="WX46" s="67">
        <f t="shared" si="2051"/>
        <v>0</v>
      </c>
      <c r="WY46" s="68">
        <f t="shared" si="2052"/>
        <v>0</v>
      </c>
      <c r="WZ46" s="48"/>
      <c r="XA46" s="49"/>
      <c r="XB46" s="49"/>
      <c r="XC46" s="49"/>
      <c r="XD46" s="49"/>
      <c r="XE46" s="49"/>
      <c r="XF46" s="49">
        <v>200</v>
      </c>
      <c r="XG46" s="67">
        <f t="shared" si="2053"/>
        <v>200</v>
      </c>
      <c r="XH46" s="68">
        <f t="shared" si="2054"/>
        <v>33.333333333333336</v>
      </c>
      <c r="XI46" s="48"/>
      <c r="XJ46" s="49"/>
      <c r="XK46" s="49"/>
      <c r="XL46" s="49"/>
      <c r="XM46" s="49"/>
      <c r="XN46" s="49">
        <v>200</v>
      </c>
      <c r="XO46" s="49"/>
      <c r="XP46" s="67">
        <f t="shared" si="2055"/>
        <v>200</v>
      </c>
      <c r="XQ46" s="68">
        <f t="shared" si="2056"/>
        <v>33.333333333333336</v>
      </c>
      <c r="XR46" s="48"/>
      <c r="XS46" s="49"/>
      <c r="XT46" s="49"/>
      <c r="XU46" s="49"/>
      <c r="XV46" s="49"/>
      <c r="XW46" s="49"/>
      <c r="XX46" s="49">
        <v>200</v>
      </c>
      <c r="XY46" s="67">
        <f t="shared" si="2057"/>
        <v>200</v>
      </c>
      <c r="XZ46" s="68">
        <f t="shared" si="2058"/>
        <v>33.333333333333336</v>
      </c>
      <c r="YA46" s="48"/>
      <c r="YB46" s="49">
        <v>201</v>
      </c>
      <c r="YC46" s="49"/>
      <c r="YD46" s="49"/>
      <c r="YE46" s="49"/>
      <c r="YF46" s="49">
        <v>245</v>
      </c>
      <c r="YG46" s="49"/>
      <c r="YH46" s="67">
        <f t="shared" si="2059"/>
        <v>446</v>
      </c>
      <c r="YI46" s="68">
        <f t="shared" si="2060"/>
        <v>74.333333333333329</v>
      </c>
      <c r="YJ46" s="48"/>
      <c r="YK46" s="49"/>
      <c r="YL46" s="49"/>
      <c r="YM46" s="49"/>
      <c r="YN46" s="49"/>
      <c r="YO46" s="49"/>
      <c r="YP46" s="49">
        <v>200</v>
      </c>
      <c r="YQ46" s="67">
        <f t="shared" si="2061"/>
        <v>200</v>
      </c>
      <c r="YR46" s="68">
        <f t="shared" si="2062"/>
        <v>33.333333333333336</v>
      </c>
      <c r="YS46" s="48"/>
      <c r="YT46" s="49"/>
      <c r="YU46" s="49"/>
      <c r="YV46" s="49"/>
      <c r="YW46" s="49"/>
      <c r="YX46" s="49"/>
      <c r="YY46" s="67">
        <f t="shared" si="2063"/>
        <v>0</v>
      </c>
      <c r="YZ46" s="68">
        <f t="shared" si="2064"/>
        <v>0</v>
      </c>
      <c r="ZA46" s="48"/>
      <c r="ZB46" s="49"/>
      <c r="ZC46" s="49"/>
      <c r="ZD46" s="49">
        <v>409</v>
      </c>
      <c r="ZE46" s="49"/>
      <c r="ZF46" s="49"/>
      <c r="ZG46" s="67">
        <f t="shared" si="2065"/>
        <v>409</v>
      </c>
      <c r="ZH46" s="68">
        <f t="shared" si="2066"/>
        <v>68.166666666666671</v>
      </c>
      <c r="ZI46" s="48"/>
      <c r="ZJ46" s="49"/>
      <c r="ZK46" s="49"/>
      <c r="ZL46" s="49"/>
      <c r="ZM46" s="49">
        <v>243</v>
      </c>
      <c r="ZN46" s="24"/>
      <c r="ZO46" s="67">
        <f t="shared" si="2067"/>
        <v>243</v>
      </c>
      <c r="ZP46" s="68">
        <f t="shared" si="2068"/>
        <v>40.5</v>
      </c>
      <c r="ZQ46" s="48"/>
      <c r="ZR46" s="49"/>
      <c r="ZS46" s="49"/>
      <c r="ZT46" s="49"/>
      <c r="ZU46" s="49"/>
      <c r="ZV46" s="49"/>
      <c r="ZW46" s="49"/>
      <c r="ZX46" s="67">
        <f t="shared" si="2069"/>
        <v>0</v>
      </c>
      <c r="ZY46" s="70">
        <f t="shared" si="2070"/>
        <v>0</v>
      </c>
      <c r="ZZ46" s="48"/>
      <c r="AAA46" s="49"/>
      <c r="AAB46" s="49"/>
      <c r="AAC46" s="49"/>
      <c r="AAD46" s="49"/>
      <c r="AAE46" s="49"/>
      <c r="AAF46" s="49"/>
      <c r="AAG46" s="67">
        <f t="shared" si="2071"/>
        <v>0</v>
      </c>
      <c r="AAH46" s="68">
        <f t="shared" si="2072"/>
        <v>0</v>
      </c>
      <c r="AAI46" s="48"/>
      <c r="AAJ46" s="49"/>
      <c r="AAK46" s="49"/>
      <c r="AAL46" s="49"/>
      <c r="AAM46" s="49"/>
      <c r="AAN46" s="49">
        <v>434</v>
      </c>
      <c r="AAO46" s="67">
        <f t="shared" si="2073"/>
        <v>434</v>
      </c>
      <c r="AAP46" s="68">
        <f t="shared" si="2074"/>
        <v>72.333333333333329</v>
      </c>
      <c r="AAQ46" s="48"/>
      <c r="AAR46" s="49"/>
      <c r="AAS46" s="49"/>
      <c r="AAT46" s="49"/>
      <c r="AAU46" s="49"/>
      <c r="AAV46" s="49"/>
      <c r="AAW46" s="67">
        <f t="shared" si="2075"/>
        <v>0</v>
      </c>
      <c r="AAX46" s="68">
        <f t="shared" si="2076"/>
        <v>0</v>
      </c>
      <c r="AAY46" s="48"/>
      <c r="AAZ46" s="49"/>
      <c r="ABA46" s="49"/>
      <c r="ABB46" s="49"/>
      <c r="ABC46" s="49"/>
      <c r="ABD46" s="49"/>
      <c r="ABE46" s="67">
        <f t="shared" si="2077"/>
        <v>0</v>
      </c>
      <c r="ABF46" s="68">
        <f t="shared" si="2078"/>
        <v>0</v>
      </c>
      <c r="ABG46" s="48"/>
      <c r="ABH46" s="49"/>
      <c r="ABI46" s="49"/>
      <c r="ABJ46" s="49"/>
      <c r="ABK46" s="49"/>
      <c r="ABL46" s="49"/>
      <c r="ABM46" s="67">
        <f t="shared" si="2079"/>
        <v>0</v>
      </c>
      <c r="ABN46" s="68">
        <f t="shared" si="2080"/>
        <v>0</v>
      </c>
      <c r="ABO46" s="48">
        <v>202</v>
      </c>
      <c r="ABP46" s="49"/>
      <c r="ABQ46" s="49"/>
      <c r="ABR46" s="49"/>
      <c r="ABS46" s="49"/>
      <c r="ABT46" s="49">
        <v>201</v>
      </c>
      <c r="ABU46" s="67">
        <f t="shared" si="2081"/>
        <v>403</v>
      </c>
      <c r="ABV46" s="68">
        <f t="shared" si="2082"/>
        <v>67.166666666666671</v>
      </c>
      <c r="ABW46" s="48"/>
      <c r="ABX46" s="49"/>
      <c r="ABY46" s="49"/>
      <c r="ABZ46" s="49"/>
      <c r="ACA46" s="49"/>
      <c r="ACB46" s="49"/>
      <c r="ACC46" s="67">
        <f t="shared" si="2083"/>
        <v>0</v>
      </c>
      <c r="ACD46" s="68">
        <f t="shared" si="2084"/>
        <v>0</v>
      </c>
      <c r="ACE46" s="48"/>
      <c r="ACF46" s="49"/>
      <c r="ACG46" s="49"/>
      <c r="ACH46" s="49"/>
      <c r="ACI46" s="49"/>
      <c r="ACJ46" s="49"/>
      <c r="ACK46" s="67">
        <f t="shared" si="2085"/>
        <v>0</v>
      </c>
      <c r="ACL46" s="68">
        <f t="shared" si="2086"/>
        <v>0</v>
      </c>
      <c r="ACM46" s="48"/>
      <c r="ACN46" s="49"/>
      <c r="ACO46" s="49">
        <v>210</v>
      </c>
      <c r="ACP46" s="49"/>
      <c r="ACQ46" s="49"/>
      <c r="ACR46" s="49"/>
      <c r="ACS46" s="67">
        <f t="shared" si="2087"/>
        <v>210</v>
      </c>
      <c r="ACT46" s="68">
        <f t="shared" si="2088"/>
        <v>35</v>
      </c>
      <c r="ACU46" s="48"/>
      <c r="ACV46" s="49"/>
      <c r="ACW46" s="49"/>
      <c r="ACX46" s="49"/>
      <c r="ACY46" s="49"/>
      <c r="ACZ46" s="49"/>
      <c r="ADA46" s="67">
        <f t="shared" si="2089"/>
        <v>0</v>
      </c>
      <c r="ADB46" s="68">
        <f t="shared" si="2090"/>
        <v>0</v>
      </c>
      <c r="ADC46" s="48"/>
      <c r="ADD46" s="49">
        <v>200</v>
      </c>
      <c r="ADE46" s="49"/>
      <c r="ADF46" s="49"/>
      <c r="ADG46" s="49"/>
      <c r="ADH46" s="49"/>
      <c r="ADI46" s="67">
        <f t="shared" si="2091"/>
        <v>200</v>
      </c>
      <c r="ADJ46" s="68">
        <f t="shared" si="2092"/>
        <v>33.333333333333336</v>
      </c>
      <c r="ADK46" s="48"/>
      <c r="ADL46" s="49"/>
      <c r="ADM46" s="49"/>
      <c r="ADN46" s="49"/>
      <c r="ADO46" s="49"/>
      <c r="ADP46" s="49"/>
      <c r="ADQ46" s="67">
        <f t="shared" si="2093"/>
        <v>0</v>
      </c>
      <c r="ADR46" s="68">
        <f t="shared" si="2094"/>
        <v>0</v>
      </c>
      <c r="ADS46" s="48"/>
      <c r="ADT46" s="49"/>
      <c r="ADU46" s="49"/>
      <c r="ADV46" s="49"/>
      <c r="ADW46" s="49"/>
      <c r="ADX46" s="49"/>
      <c r="ADY46" s="67">
        <f t="shared" si="2095"/>
        <v>0</v>
      </c>
      <c r="ADZ46" s="68">
        <f t="shared" si="2096"/>
        <v>0</v>
      </c>
      <c r="AEA46" s="48"/>
      <c r="AEB46" s="49"/>
      <c r="AEC46" s="49">
        <v>204</v>
      </c>
      <c r="AED46" s="49"/>
      <c r="AEE46" s="49"/>
      <c r="AEF46" s="49"/>
      <c r="AEG46" s="67">
        <f t="shared" si="2097"/>
        <v>204</v>
      </c>
      <c r="AEH46" s="68">
        <f t="shared" si="2098"/>
        <v>34</v>
      </c>
      <c r="AEI46" s="48"/>
      <c r="AEJ46" s="49"/>
      <c r="AEK46" s="49"/>
      <c r="AEL46" s="49"/>
      <c r="AEM46" s="49"/>
      <c r="AEN46" s="49"/>
      <c r="AEO46" s="67">
        <f t="shared" si="2099"/>
        <v>0</v>
      </c>
      <c r="AEP46" s="68">
        <f t="shared" si="2100"/>
        <v>0</v>
      </c>
      <c r="AEQ46" s="48"/>
      <c r="AER46" s="49"/>
      <c r="AES46" s="49"/>
      <c r="AET46" s="49"/>
      <c r="AEU46" s="49"/>
      <c r="AEV46" s="49"/>
      <c r="AEW46" s="67">
        <f t="shared" si="2101"/>
        <v>0</v>
      </c>
      <c r="AEX46" s="68">
        <f t="shared" si="2102"/>
        <v>0</v>
      </c>
      <c r="AEY46" s="48">
        <v>220</v>
      </c>
      <c r="AEZ46" s="49"/>
      <c r="AFA46" s="49"/>
      <c r="AFB46" s="49"/>
      <c r="AFC46" s="49"/>
      <c r="AFD46" s="49"/>
      <c r="AFE46" s="67">
        <f t="shared" si="2103"/>
        <v>220</v>
      </c>
      <c r="AFF46" s="68">
        <f t="shared" si="2104"/>
        <v>36.666666666666664</v>
      </c>
      <c r="AFG46" s="48"/>
      <c r="AFH46" s="49"/>
      <c r="AFI46" s="49">
        <v>220</v>
      </c>
      <c r="AFJ46" s="49"/>
      <c r="AFK46" s="49"/>
      <c r="AFL46" s="49"/>
      <c r="AFM46" s="67">
        <f t="shared" si="2105"/>
        <v>220</v>
      </c>
      <c r="AFN46" s="68">
        <f t="shared" si="2106"/>
        <v>36.666666666666664</v>
      </c>
      <c r="AFO46" s="48"/>
      <c r="AFP46" s="49">
        <v>220</v>
      </c>
      <c r="AFQ46" s="49"/>
      <c r="AFR46" s="49"/>
      <c r="AFS46" s="49"/>
      <c r="AFT46" s="49"/>
      <c r="AFU46" s="67">
        <f t="shared" si="2107"/>
        <v>220</v>
      </c>
      <c r="AFV46" s="68">
        <f t="shared" si="2108"/>
        <v>36.666666666666664</v>
      </c>
      <c r="AFW46" s="48"/>
      <c r="AFX46" s="49"/>
      <c r="AFY46" s="49"/>
      <c r="AFZ46" s="49"/>
      <c r="AGA46" s="49"/>
      <c r="AGB46" s="49"/>
      <c r="AGC46" s="67">
        <f t="shared" si="2109"/>
        <v>0</v>
      </c>
      <c r="AGD46" s="68">
        <f t="shared" si="2110"/>
        <v>0</v>
      </c>
      <c r="AGE46" s="48">
        <v>220</v>
      </c>
      <c r="AGF46" s="49"/>
      <c r="AGG46" s="49"/>
      <c r="AGH46" s="49"/>
      <c r="AGI46" s="49"/>
      <c r="AGJ46" s="49"/>
      <c r="AGK46" s="67">
        <f t="shared" si="2111"/>
        <v>220</v>
      </c>
      <c r="AGL46" s="68">
        <f t="shared" si="2112"/>
        <v>36.666666666666664</v>
      </c>
      <c r="AGM46" s="48"/>
      <c r="AGN46" s="49">
        <v>220</v>
      </c>
      <c r="AGO46" s="49"/>
      <c r="AGP46" s="49"/>
      <c r="AGQ46" s="49"/>
      <c r="AGR46" s="49"/>
      <c r="AGS46" s="49"/>
      <c r="AGT46" s="67">
        <f t="shared" si="2113"/>
        <v>220</v>
      </c>
      <c r="AGU46" s="68">
        <f t="shared" si="2114"/>
        <v>36.666666666666664</v>
      </c>
      <c r="AGV46" s="48"/>
      <c r="AGW46" s="49"/>
      <c r="AGX46" s="49"/>
      <c r="AGY46" s="49"/>
      <c r="AGZ46" s="49"/>
      <c r="AHA46" s="49"/>
      <c r="AHB46" s="67">
        <f t="shared" si="2115"/>
        <v>0</v>
      </c>
      <c r="AHC46" s="68">
        <f t="shared" si="2116"/>
        <v>0</v>
      </c>
      <c r="AHD46" s="48"/>
      <c r="AHE46" s="49"/>
      <c r="AHF46" s="49"/>
      <c r="AHG46" s="49"/>
      <c r="AHH46" s="49"/>
      <c r="AHI46" s="49"/>
      <c r="AHJ46" s="67">
        <f t="shared" si="2117"/>
        <v>0</v>
      </c>
      <c r="AHK46" s="68">
        <f t="shared" si="2118"/>
        <v>0</v>
      </c>
      <c r="AHL46" s="48"/>
      <c r="AHM46" s="49"/>
      <c r="AHN46" s="49"/>
      <c r="AHO46" s="49"/>
      <c r="AHP46" s="49"/>
      <c r="AHQ46" s="49"/>
      <c r="AHR46" s="67">
        <f t="shared" si="2119"/>
        <v>0</v>
      </c>
      <c r="AHS46" s="68">
        <f t="shared" si="2120"/>
        <v>0</v>
      </c>
      <c r="AHT46" s="48"/>
      <c r="AHU46" s="49"/>
      <c r="AHV46" s="49"/>
      <c r="AHW46" s="49"/>
      <c r="AHX46" s="49"/>
      <c r="AHY46" s="49"/>
      <c r="AHZ46" s="67">
        <f t="shared" si="2121"/>
        <v>0</v>
      </c>
      <c r="AIA46" s="68">
        <f t="shared" si="2122"/>
        <v>0</v>
      </c>
      <c r="AIB46" s="48"/>
      <c r="AIC46" s="49"/>
      <c r="AID46" s="49"/>
      <c r="AIE46" s="49"/>
      <c r="AIF46" s="49"/>
      <c r="AIG46" s="49"/>
      <c r="AIH46" s="67">
        <f t="shared" si="2123"/>
        <v>0</v>
      </c>
      <c r="AII46" s="68">
        <f t="shared" si="2124"/>
        <v>0</v>
      </c>
      <c r="AIJ46" s="48"/>
      <c r="AIK46" s="49"/>
      <c r="AIL46" s="49"/>
      <c r="AIM46" s="49"/>
      <c r="AIN46" s="49"/>
      <c r="AIO46" s="49"/>
      <c r="AIP46" s="67">
        <f t="shared" si="2125"/>
        <v>0</v>
      </c>
      <c r="AIQ46" s="68">
        <f t="shared" si="2126"/>
        <v>0</v>
      </c>
      <c r="AIR46" s="48"/>
      <c r="AIS46" s="49"/>
      <c r="AIT46" s="49"/>
      <c r="AIU46" s="49"/>
      <c r="AIV46" s="49"/>
      <c r="AIW46" s="49"/>
      <c r="AIX46" s="67">
        <f t="shared" si="2127"/>
        <v>0</v>
      </c>
      <c r="AIY46" s="68">
        <f t="shared" si="2128"/>
        <v>0</v>
      </c>
      <c r="AIZ46" s="48"/>
      <c r="AJA46" s="49"/>
      <c r="AJB46" s="49"/>
      <c r="AJC46" s="49"/>
      <c r="AJD46" s="49"/>
      <c r="AJE46" s="49"/>
      <c r="AJF46" s="67">
        <f t="shared" si="2129"/>
        <v>0</v>
      </c>
      <c r="AJG46" s="68">
        <f t="shared" si="2130"/>
        <v>0</v>
      </c>
      <c r="AJH46" s="48"/>
      <c r="AJI46" s="49"/>
      <c r="AJJ46" s="49"/>
      <c r="AJK46" s="49"/>
      <c r="AJL46" s="49"/>
      <c r="AJM46" s="49"/>
      <c r="AJN46" s="42">
        <f t="shared" si="2131"/>
        <v>0</v>
      </c>
      <c r="AJO46" s="43">
        <f t="shared" si="2132"/>
        <v>0</v>
      </c>
      <c r="AJP46" s="48"/>
      <c r="AJQ46" s="49"/>
      <c r="AJR46" s="49"/>
      <c r="AJS46" s="49"/>
      <c r="AJT46" s="49"/>
      <c r="AJU46" s="49"/>
      <c r="AJV46" s="42">
        <f t="shared" si="2133"/>
        <v>0</v>
      </c>
      <c r="AJW46" s="43">
        <f t="shared" si="2134"/>
        <v>0</v>
      </c>
      <c r="AJX46" s="48"/>
      <c r="AJY46" s="49"/>
      <c r="AJZ46" s="49"/>
      <c r="AKA46" s="49"/>
      <c r="AKB46" s="49"/>
      <c r="AKC46" s="49"/>
      <c r="AKD46" s="67">
        <f t="shared" si="2135"/>
        <v>0</v>
      </c>
      <c r="AKE46" s="68">
        <f t="shared" si="2136"/>
        <v>0</v>
      </c>
      <c r="AKF46" s="48"/>
      <c r="AKG46" s="49"/>
      <c r="AKH46" s="49"/>
      <c r="AKI46" s="49"/>
      <c r="AKJ46" s="49"/>
      <c r="AKK46" s="49"/>
      <c r="AKL46" s="67">
        <f t="shared" si="2137"/>
        <v>0</v>
      </c>
      <c r="AKM46" s="184">
        <f t="shared" si="2138"/>
        <v>0</v>
      </c>
      <c r="AKN46" s="195"/>
      <c r="AKO46" s="49"/>
      <c r="AKP46" s="49"/>
      <c r="AKQ46" s="49"/>
      <c r="AKR46" s="49"/>
      <c r="AKS46" s="49"/>
      <c r="AKT46" s="67">
        <f t="shared" si="2139"/>
        <v>0</v>
      </c>
      <c r="AKU46" s="184">
        <f t="shared" si="2140"/>
        <v>0</v>
      </c>
      <c r="AKV46" s="48"/>
      <c r="AKW46" s="49"/>
      <c r="AKX46" s="49"/>
      <c r="AKY46" s="49"/>
      <c r="AKZ46" s="49"/>
      <c r="ALA46" s="49"/>
      <c r="ALB46" s="67">
        <f t="shared" si="2141"/>
        <v>0</v>
      </c>
      <c r="ALC46" s="68">
        <f t="shared" si="2142"/>
        <v>0</v>
      </c>
      <c r="ALD46" s="48"/>
      <c r="ALE46" s="49"/>
      <c r="ALF46" s="49"/>
      <c r="ALG46" s="49"/>
      <c r="ALH46" s="49"/>
      <c r="ALI46" s="49"/>
      <c r="ALJ46" s="67">
        <f t="shared" si="2143"/>
        <v>0</v>
      </c>
      <c r="ALK46" s="68">
        <f t="shared" si="2144"/>
        <v>0</v>
      </c>
      <c r="ALL46" s="48"/>
      <c r="ALM46" s="49"/>
      <c r="ALN46" s="49"/>
      <c r="ALO46" s="49"/>
      <c r="ALP46" s="49"/>
      <c r="ALQ46" s="49"/>
      <c r="ALR46" s="67">
        <f t="shared" si="2145"/>
        <v>0</v>
      </c>
      <c r="ALS46" s="68">
        <f t="shared" si="2146"/>
        <v>0</v>
      </c>
      <c r="ALT46" s="48"/>
      <c r="ALU46" s="49"/>
      <c r="ALV46" s="49"/>
      <c r="ALW46" s="49"/>
      <c r="ALX46" s="49"/>
      <c r="ALY46" s="49"/>
      <c r="ALZ46" s="67">
        <f t="shared" si="2147"/>
        <v>0</v>
      </c>
      <c r="AMA46" s="68">
        <f t="shared" si="2148"/>
        <v>0</v>
      </c>
      <c r="AMB46" s="48"/>
      <c r="AMC46" s="49"/>
      <c r="AMD46" s="49"/>
      <c r="AME46" s="49"/>
      <c r="AMF46" s="49"/>
      <c r="AMG46" s="49"/>
      <c r="AMH46" s="67">
        <f t="shared" si="2149"/>
        <v>0</v>
      </c>
      <c r="AMI46" s="68">
        <f t="shared" si="2150"/>
        <v>0</v>
      </c>
      <c r="AMJ46" s="48"/>
      <c r="AMK46" s="49"/>
      <c r="AML46" s="49"/>
      <c r="AMM46" s="49"/>
      <c r="AMN46" s="49"/>
      <c r="AMO46" s="49"/>
      <c r="AMP46" s="67">
        <f t="shared" si="2151"/>
        <v>0</v>
      </c>
      <c r="AMQ46" s="68">
        <f t="shared" si="2152"/>
        <v>0</v>
      </c>
      <c r="AMR46" s="48"/>
      <c r="AMS46" s="49"/>
      <c r="AMT46" s="49"/>
      <c r="AMU46" s="49"/>
      <c r="AMV46" s="49"/>
      <c r="AMW46" s="49"/>
      <c r="AMX46" s="67">
        <f t="shared" si="2153"/>
        <v>0</v>
      </c>
      <c r="AMY46" s="68">
        <f t="shared" si="2154"/>
        <v>0</v>
      </c>
      <c r="AMZ46" s="48"/>
      <c r="ANA46" s="49"/>
      <c r="ANB46" s="49"/>
      <c r="ANC46" s="49"/>
      <c r="AND46" s="49"/>
      <c r="ANE46" s="49"/>
      <c r="ANF46" s="67">
        <f t="shared" si="2155"/>
        <v>0</v>
      </c>
      <c r="ANG46" s="68">
        <f t="shared" si="2156"/>
        <v>0</v>
      </c>
      <c r="ANH46" s="48"/>
      <c r="ANI46" s="49"/>
      <c r="ANJ46" s="49"/>
      <c r="ANK46" s="49"/>
      <c r="ANL46" s="49"/>
      <c r="ANM46" s="49"/>
      <c r="ANN46" s="67">
        <f t="shared" si="2157"/>
        <v>0</v>
      </c>
      <c r="ANO46" s="68">
        <f t="shared" si="2158"/>
        <v>0</v>
      </c>
      <c r="ANP46" s="48"/>
      <c r="ANQ46" s="49"/>
      <c r="ANR46" s="49"/>
      <c r="ANS46" s="49"/>
      <c r="ANT46" s="49"/>
      <c r="ANU46" s="49"/>
      <c r="ANV46" s="67">
        <f t="shared" si="2159"/>
        <v>0</v>
      </c>
      <c r="ANW46" s="68">
        <f t="shared" si="2160"/>
        <v>0</v>
      </c>
      <c r="ANX46" s="82"/>
      <c r="ANY46" s="83"/>
      <c r="ANZ46" s="83"/>
      <c r="AOA46" s="83"/>
      <c r="AOB46" s="83"/>
      <c r="AOC46" s="83"/>
      <c r="AOD46" s="67">
        <f t="shared" si="2161"/>
        <v>0</v>
      </c>
      <c r="AOE46" s="68">
        <f t="shared" si="2162"/>
        <v>0</v>
      </c>
      <c r="AOF46" s="48"/>
      <c r="AOG46" s="49"/>
      <c r="AOH46" s="49"/>
      <c r="AOI46" s="49"/>
      <c r="AOJ46" s="49"/>
      <c r="AOK46" s="49"/>
      <c r="AOL46" s="67">
        <f t="shared" si="2163"/>
        <v>0</v>
      </c>
      <c r="AOM46" s="68">
        <f t="shared" si="2164"/>
        <v>0</v>
      </c>
      <c r="AON46" s="48"/>
      <c r="AOO46" s="49"/>
      <c r="AOP46" s="49"/>
      <c r="AOQ46" s="49"/>
      <c r="AOR46" s="49"/>
      <c r="AOS46" s="49"/>
      <c r="AOT46" s="67">
        <f t="shared" si="2165"/>
        <v>0</v>
      </c>
      <c r="AOU46" s="68">
        <f t="shared" si="2166"/>
        <v>0</v>
      </c>
      <c r="AOV46" s="48"/>
      <c r="AOW46" s="49"/>
      <c r="AOX46" s="49"/>
      <c r="AOY46" s="49"/>
      <c r="AOZ46" s="49"/>
      <c r="APA46" s="49"/>
      <c r="APB46" s="67">
        <f t="shared" si="2167"/>
        <v>0</v>
      </c>
      <c r="APC46" s="68">
        <f t="shared" si="2168"/>
        <v>0</v>
      </c>
      <c r="APD46" s="48"/>
      <c r="APE46" s="49"/>
      <c r="APF46" s="49"/>
      <c r="APG46" s="49"/>
      <c r="APH46" s="49"/>
      <c r="API46" s="49"/>
      <c r="APJ46" s="67">
        <f t="shared" si="2169"/>
        <v>0</v>
      </c>
      <c r="APK46" s="68">
        <f t="shared" si="2170"/>
        <v>0</v>
      </c>
      <c r="APL46" s="48"/>
      <c r="APM46" s="49"/>
      <c r="APN46" s="49"/>
      <c r="APO46" s="49"/>
      <c r="APP46" s="49"/>
      <c r="APQ46" s="49"/>
      <c r="APR46" s="67">
        <f t="shared" si="2171"/>
        <v>0</v>
      </c>
      <c r="APS46" s="68">
        <f t="shared" si="2172"/>
        <v>0</v>
      </c>
      <c r="APT46" s="48"/>
      <c r="APU46" s="49"/>
      <c r="APV46" s="49"/>
      <c r="APW46" s="49"/>
      <c r="APX46" s="49"/>
      <c r="APY46" s="49"/>
      <c r="APZ46" s="67">
        <f t="shared" si="2173"/>
        <v>0</v>
      </c>
      <c r="AQA46" s="68">
        <f t="shared" si="2174"/>
        <v>0</v>
      </c>
      <c r="AQB46" s="48"/>
      <c r="AQC46" s="49"/>
      <c r="AQD46" s="49"/>
      <c r="AQE46" s="49"/>
      <c r="AQF46" s="49"/>
      <c r="AQG46" s="49"/>
      <c r="AQH46" s="67">
        <f t="shared" si="2175"/>
        <v>0</v>
      </c>
      <c r="AQI46" s="68">
        <f t="shared" si="2176"/>
        <v>0</v>
      </c>
      <c r="AQJ46" s="48">
        <v>220</v>
      </c>
      <c r="AQK46" s="49"/>
      <c r="AQL46" s="49"/>
      <c r="AQM46" s="49"/>
      <c r="AQN46" s="49"/>
      <c r="AQO46" s="49"/>
      <c r="AQP46" s="67">
        <f t="shared" si="2177"/>
        <v>220</v>
      </c>
      <c r="AQQ46" s="68">
        <f t="shared" si="2178"/>
        <v>36.666666666666664</v>
      </c>
      <c r="AQR46" s="48"/>
      <c r="AQS46" s="49"/>
      <c r="AQT46" s="49"/>
      <c r="AQU46" s="49"/>
      <c r="AQV46" s="49"/>
      <c r="AQW46" s="49"/>
      <c r="AQX46" s="67">
        <f t="shared" si="2179"/>
        <v>0</v>
      </c>
      <c r="AQY46" s="68">
        <f t="shared" si="2180"/>
        <v>0</v>
      </c>
      <c r="AQZ46" s="48"/>
      <c r="ARA46" s="49"/>
      <c r="ARB46" s="49"/>
      <c r="ARC46" s="49"/>
      <c r="ARD46" s="49"/>
      <c r="ARE46" s="49"/>
      <c r="ARF46" s="67">
        <f t="shared" si="2181"/>
        <v>0</v>
      </c>
      <c r="ARG46" s="68">
        <f t="shared" si="2182"/>
        <v>0</v>
      </c>
      <c r="ARH46" s="48"/>
      <c r="ARI46" s="49"/>
      <c r="ARJ46" s="49"/>
      <c r="ARK46" s="49"/>
      <c r="ARL46" s="49"/>
      <c r="ARM46" s="49"/>
      <c r="ARN46" s="67">
        <f t="shared" si="2183"/>
        <v>0</v>
      </c>
      <c r="ARO46" s="68">
        <f t="shared" si="2184"/>
        <v>0</v>
      </c>
      <c r="ARP46" s="48"/>
      <c r="ARQ46" s="49"/>
      <c r="ARR46" s="49"/>
      <c r="ARS46" s="49"/>
      <c r="ART46" s="49"/>
      <c r="ARU46" s="49"/>
      <c r="ARV46" s="67">
        <f t="shared" si="2185"/>
        <v>0</v>
      </c>
      <c r="ARW46" s="68">
        <f t="shared" si="2186"/>
        <v>0</v>
      </c>
      <c r="ARX46" s="48"/>
      <c r="ARY46" s="49"/>
      <c r="ARZ46" s="49"/>
      <c r="ASA46" s="49"/>
      <c r="ASB46" s="49"/>
      <c r="ASC46" s="49"/>
      <c r="ASD46" s="67">
        <f t="shared" si="2187"/>
        <v>0</v>
      </c>
      <c r="ASE46" s="68">
        <f t="shared" si="2188"/>
        <v>0</v>
      </c>
      <c r="ASF46" s="48"/>
      <c r="ASG46" s="49"/>
      <c r="ASH46" s="49"/>
      <c r="ASI46" s="49"/>
      <c r="ASJ46" s="49"/>
      <c r="ASK46" s="49"/>
      <c r="ASL46" s="67">
        <f t="shared" si="2189"/>
        <v>0</v>
      </c>
      <c r="ASM46" s="68">
        <f t="shared" si="2190"/>
        <v>0</v>
      </c>
      <c r="ASN46" s="48"/>
      <c r="ASO46" s="49"/>
      <c r="ASP46" s="49"/>
      <c r="ASQ46" s="49"/>
      <c r="ASR46" s="49"/>
      <c r="ASS46" s="49"/>
      <c r="AST46" s="67">
        <f t="shared" si="2191"/>
        <v>0</v>
      </c>
      <c r="ASU46" s="68">
        <f t="shared" si="2192"/>
        <v>0</v>
      </c>
      <c r="ASV46" s="48"/>
      <c r="ASW46" s="49"/>
      <c r="ASX46" s="49"/>
      <c r="ASY46" s="49"/>
      <c r="ASZ46" s="49"/>
      <c r="ATA46" s="49"/>
      <c r="ATB46" s="67">
        <f t="shared" si="2193"/>
        <v>0</v>
      </c>
      <c r="ATC46" s="68">
        <f t="shared" si="2194"/>
        <v>0</v>
      </c>
      <c r="ATD46" s="48"/>
      <c r="ATE46" s="49"/>
      <c r="ATF46" s="49"/>
      <c r="ATG46" s="49"/>
      <c r="ATH46" s="49"/>
      <c r="ATI46" s="49"/>
      <c r="ATJ46" s="67">
        <f t="shared" si="2195"/>
        <v>0</v>
      </c>
      <c r="ATK46" s="68">
        <f t="shared" si="2196"/>
        <v>0</v>
      </c>
      <c r="ATL46" s="48"/>
      <c r="ATM46" s="49"/>
      <c r="ATN46" s="49"/>
      <c r="ATO46" s="49"/>
      <c r="ATP46" s="49"/>
      <c r="ATQ46" s="49"/>
      <c r="ATR46" s="67">
        <f t="shared" si="2197"/>
        <v>0</v>
      </c>
      <c r="ATS46" s="68">
        <f t="shared" si="2198"/>
        <v>0</v>
      </c>
      <c r="ATT46" s="48"/>
      <c r="ATU46" s="49"/>
      <c r="ATV46" s="49"/>
      <c r="ATW46" s="49"/>
      <c r="ATX46" s="49"/>
      <c r="ATY46" s="49"/>
      <c r="ATZ46" s="67">
        <f t="shared" si="2199"/>
        <v>0</v>
      </c>
      <c r="AUA46" s="68">
        <f t="shared" si="2200"/>
        <v>0</v>
      </c>
      <c r="AUB46" s="48"/>
      <c r="AUC46" s="49"/>
      <c r="AUD46" s="49"/>
      <c r="AUE46" s="49"/>
      <c r="AUF46" s="49"/>
      <c r="AUG46" s="49"/>
      <c r="AUH46" s="67">
        <f t="shared" si="2201"/>
        <v>0</v>
      </c>
      <c r="AUI46" s="68">
        <f t="shared" si="2202"/>
        <v>0</v>
      </c>
      <c r="AUJ46" s="48"/>
      <c r="AUK46" s="49"/>
      <c r="AUL46" s="49"/>
      <c r="AUM46" s="49"/>
      <c r="AUN46" s="49"/>
      <c r="AUO46" s="49"/>
      <c r="AUP46" s="67">
        <f t="shared" si="2203"/>
        <v>0</v>
      </c>
      <c r="AUQ46" s="68">
        <f t="shared" si="2204"/>
        <v>0</v>
      </c>
      <c r="AUR46" s="48"/>
      <c r="AUS46" s="49"/>
      <c r="AUT46" s="49"/>
      <c r="AUU46" s="49"/>
      <c r="AUV46" s="49"/>
      <c r="AUW46" s="49"/>
      <c r="AUX46" s="67">
        <f t="shared" si="2205"/>
        <v>0</v>
      </c>
      <c r="AUY46" s="68">
        <f t="shared" si="2206"/>
        <v>0</v>
      </c>
      <c r="AUZ46" s="48"/>
      <c r="AVA46" s="49"/>
      <c r="AVB46" s="49"/>
      <c r="AVC46" s="49"/>
      <c r="AVD46" s="49"/>
      <c r="AVE46" s="49"/>
      <c r="AVF46" s="67">
        <f t="shared" si="2207"/>
        <v>0</v>
      </c>
      <c r="AVG46" s="68">
        <f t="shared" si="2208"/>
        <v>0</v>
      </c>
      <c r="AVH46" s="48"/>
      <c r="AVI46" s="49"/>
      <c r="AVJ46" s="49"/>
      <c r="AVK46" s="49"/>
      <c r="AVL46" s="49"/>
      <c r="AVM46" s="49"/>
      <c r="AVN46" s="67">
        <f t="shared" si="2209"/>
        <v>0</v>
      </c>
      <c r="AVO46" s="68">
        <f t="shared" si="2210"/>
        <v>0</v>
      </c>
      <c r="AVP46" s="48"/>
      <c r="AVQ46" s="49"/>
      <c r="AVR46" s="49"/>
      <c r="AVS46" s="49"/>
      <c r="AVT46" s="49"/>
      <c r="AVU46" s="49"/>
      <c r="AVV46" s="67">
        <f t="shared" si="2211"/>
        <v>0</v>
      </c>
      <c r="AVW46" s="68">
        <f t="shared" si="2212"/>
        <v>0</v>
      </c>
      <c r="AVX46" s="48"/>
      <c r="AVY46" s="49"/>
      <c r="AVZ46" s="49"/>
      <c r="AWA46" s="49"/>
      <c r="AWB46" s="49"/>
      <c r="AWC46" s="49"/>
      <c r="AWD46" s="67">
        <f t="shared" si="2213"/>
        <v>0</v>
      </c>
      <c r="AWE46" s="68">
        <f t="shared" si="2214"/>
        <v>0</v>
      </c>
      <c r="AWF46" s="48"/>
      <c r="AWG46" s="49"/>
      <c r="AWH46" s="49"/>
      <c r="AWI46" s="49"/>
      <c r="AWJ46" s="49"/>
      <c r="AWK46" s="49"/>
      <c r="AWL46" s="67">
        <f t="shared" si="2215"/>
        <v>0</v>
      </c>
      <c r="AWM46" s="184">
        <f t="shared" si="2216"/>
        <v>0</v>
      </c>
      <c r="AWN46" s="48">
        <v>220</v>
      </c>
      <c r="AWO46" s="49"/>
      <c r="AWP46" s="49"/>
      <c r="AWQ46" s="49"/>
      <c r="AWR46" s="49"/>
      <c r="AWS46" s="49"/>
      <c r="AWT46" s="42">
        <f t="shared" si="2217"/>
        <v>220</v>
      </c>
      <c r="AWU46" s="43">
        <f t="shared" si="2218"/>
        <v>36.666666666666664</v>
      </c>
      <c r="AWV46" s="48"/>
      <c r="AWW46" s="49"/>
      <c r="AWX46" s="49"/>
      <c r="AWY46" s="49"/>
      <c r="AWZ46" s="49"/>
      <c r="AXA46" s="49"/>
      <c r="AXB46" s="42">
        <f t="shared" si="2219"/>
        <v>0</v>
      </c>
      <c r="AXC46" s="43">
        <f t="shared" si="2220"/>
        <v>0</v>
      </c>
      <c r="AXD46" s="48"/>
      <c r="AXE46" s="49"/>
      <c r="AXF46" s="49"/>
      <c r="AXG46" s="49">
        <v>220</v>
      </c>
      <c r="AXH46" s="49"/>
      <c r="AXI46" s="49"/>
      <c r="AXJ46" s="42">
        <f t="shared" si="2221"/>
        <v>220</v>
      </c>
      <c r="AXK46" s="43">
        <f t="shared" si="2222"/>
        <v>36.666666666666664</v>
      </c>
      <c r="AXL46" s="48">
        <v>220</v>
      </c>
      <c r="AXM46" s="49"/>
      <c r="AXN46" s="49"/>
      <c r="AXO46" s="49"/>
      <c r="AXP46" s="49"/>
      <c r="AXQ46" s="49">
        <v>83</v>
      </c>
      <c r="AXR46" s="42">
        <f t="shared" si="2223"/>
        <v>303</v>
      </c>
      <c r="AXS46" s="43">
        <f t="shared" si="2224"/>
        <v>50.5</v>
      </c>
      <c r="AXT46" s="48"/>
      <c r="AXU46" s="49">
        <v>137</v>
      </c>
      <c r="AXV46" s="49"/>
      <c r="AXW46" s="49"/>
      <c r="AXX46" s="49"/>
      <c r="AXY46" s="49"/>
      <c r="AXZ46" s="42">
        <f t="shared" si="2225"/>
        <v>137</v>
      </c>
      <c r="AYA46" s="43">
        <f t="shared" si="2226"/>
        <v>22.833333333333332</v>
      </c>
      <c r="AYB46" s="48"/>
      <c r="AYC46" s="49"/>
      <c r="AYD46" s="49"/>
      <c r="AYE46" s="49"/>
      <c r="AYF46" s="49"/>
      <c r="AYG46" s="49"/>
      <c r="AYH46" s="42">
        <f t="shared" si="2227"/>
        <v>0</v>
      </c>
      <c r="AYI46" s="43">
        <f t="shared" si="2228"/>
        <v>0</v>
      </c>
      <c r="AYJ46" s="48">
        <v>220</v>
      </c>
      <c r="AYK46" s="49"/>
      <c r="AYL46" s="49"/>
      <c r="AYM46" s="49"/>
      <c r="AYN46" s="49"/>
      <c r="AYO46" s="49"/>
      <c r="AYP46" s="42">
        <f t="shared" si="2229"/>
        <v>220</v>
      </c>
      <c r="AYQ46" s="43">
        <f t="shared" si="2230"/>
        <v>36.666666666666664</v>
      </c>
      <c r="AYR46" s="48"/>
      <c r="AYS46" s="49"/>
      <c r="AYT46" s="49"/>
      <c r="AYU46" s="49"/>
      <c r="AYV46" s="49"/>
      <c r="AYW46" s="49"/>
      <c r="AYX46" s="42">
        <f t="shared" si="2231"/>
        <v>0</v>
      </c>
      <c r="AYY46" s="43">
        <f t="shared" si="2232"/>
        <v>0</v>
      </c>
      <c r="AYZ46" s="48"/>
      <c r="AZA46" s="49"/>
      <c r="AZB46" s="49"/>
      <c r="AZC46" s="49"/>
      <c r="AZD46" s="49"/>
      <c r="AZE46" s="49"/>
      <c r="AZF46" s="42">
        <f t="shared" si="2233"/>
        <v>0</v>
      </c>
      <c r="AZG46" s="43">
        <f t="shared" si="2234"/>
        <v>0</v>
      </c>
      <c r="AZH46" s="48"/>
      <c r="AZI46" s="49"/>
      <c r="AZJ46" s="49"/>
      <c r="AZK46" s="49"/>
      <c r="AZL46" s="49"/>
      <c r="AZM46" s="49"/>
      <c r="AZN46" s="42">
        <f t="shared" si="2235"/>
        <v>0</v>
      </c>
      <c r="AZO46" s="43">
        <f t="shared" si="2236"/>
        <v>0</v>
      </c>
      <c r="AZP46" s="48"/>
      <c r="AZQ46" s="49"/>
      <c r="AZR46" s="49"/>
      <c r="AZS46" s="49"/>
      <c r="AZT46" s="49"/>
      <c r="AZU46" s="49"/>
      <c r="AZV46" s="42">
        <f t="shared" si="2237"/>
        <v>0</v>
      </c>
      <c r="AZW46" s="43">
        <f t="shared" si="2238"/>
        <v>0</v>
      </c>
      <c r="AZX46" s="82"/>
      <c r="AZY46" s="83"/>
      <c r="AZZ46" s="83"/>
      <c r="BAA46" s="83"/>
      <c r="BAB46" s="83"/>
      <c r="BAC46" s="83"/>
      <c r="BAD46" s="42">
        <f t="shared" si="2239"/>
        <v>0</v>
      </c>
      <c r="BAE46" s="43">
        <f t="shared" si="2240"/>
        <v>0</v>
      </c>
      <c r="BAF46" s="48"/>
      <c r="BAG46" s="49"/>
      <c r="BAH46" s="49"/>
      <c r="BAI46" s="49"/>
      <c r="BAJ46" s="49"/>
      <c r="BAK46" s="49"/>
      <c r="BAL46" s="42">
        <f t="shared" si="2241"/>
        <v>0</v>
      </c>
      <c r="BAM46" s="43">
        <f t="shared" si="2242"/>
        <v>0</v>
      </c>
      <c r="BAN46" s="48"/>
      <c r="BAO46" s="49"/>
      <c r="BAP46" s="49"/>
      <c r="BAQ46" s="49"/>
      <c r="BAR46" s="49"/>
      <c r="BAS46" s="49"/>
      <c r="BAT46" s="42">
        <f t="shared" si="2243"/>
        <v>0</v>
      </c>
      <c r="BAU46" s="43">
        <f t="shared" si="2244"/>
        <v>0</v>
      </c>
      <c r="BAV46" s="48"/>
      <c r="BAW46" s="49"/>
      <c r="BAX46" s="49"/>
      <c r="BAY46" s="49"/>
      <c r="BAZ46" s="49"/>
      <c r="BBA46" s="49"/>
      <c r="BBB46" s="42">
        <f t="shared" si="2245"/>
        <v>0</v>
      </c>
      <c r="BBC46" s="43">
        <f t="shared" si="2246"/>
        <v>0</v>
      </c>
      <c r="BBD46" s="48"/>
      <c r="BBE46" s="49"/>
      <c r="BBF46" s="49"/>
      <c r="BBG46" s="49"/>
      <c r="BBH46" s="49"/>
      <c r="BBI46" s="49"/>
      <c r="BBJ46" s="42">
        <f t="shared" si="2247"/>
        <v>0</v>
      </c>
      <c r="BBK46" s="43">
        <f t="shared" si="2248"/>
        <v>0</v>
      </c>
      <c r="BBL46" s="48"/>
      <c r="BBM46" s="49">
        <v>342</v>
      </c>
      <c r="BBN46" s="49">
        <v>1003</v>
      </c>
      <c r="BBO46" s="49"/>
      <c r="BBP46" s="49"/>
      <c r="BBQ46" s="49"/>
      <c r="BBR46" s="42">
        <f t="shared" si="2249"/>
        <v>1345</v>
      </c>
      <c r="BBS46" s="43">
        <f t="shared" si="2250"/>
        <v>224.16666666666666</v>
      </c>
      <c r="BBT46" s="48"/>
      <c r="BBU46" s="49"/>
      <c r="BBV46" s="49">
        <v>110</v>
      </c>
      <c r="BBW46" s="49"/>
      <c r="BBX46" s="49"/>
      <c r="BBY46" s="49"/>
      <c r="BBZ46" s="42">
        <f t="shared" si="2251"/>
        <v>110</v>
      </c>
      <c r="BCA46" s="43">
        <f t="shared" si="2252"/>
        <v>18.333333333333332</v>
      </c>
      <c r="BCB46" s="48"/>
      <c r="BCC46" s="49"/>
      <c r="BCD46" s="49"/>
      <c r="BCE46" s="49"/>
      <c r="BCF46" s="49"/>
      <c r="BCG46" s="49"/>
      <c r="BCH46" s="42">
        <f t="shared" si="2253"/>
        <v>0</v>
      </c>
      <c r="BCI46" s="43">
        <f t="shared" si="2254"/>
        <v>0</v>
      </c>
      <c r="BCJ46" s="48"/>
      <c r="BCK46" s="49">
        <v>220</v>
      </c>
      <c r="BCL46" s="49"/>
      <c r="BCM46" s="49"/>
      <c r="BCN46" s="49"/>
      <c r="BCO46" s="49"/>
      <c r="BCP46" s="42">
        <f t="shared" si="2255"/>
        <v>220</v>
      </c>
      <c r="BCQ46" s="43">
        <f t="shared" si="2256"/>
        <v>36.666666666666664</v>
      </c>
      <c r="BCR46" s="48"/>
      <c r="BCS46" s="49"/>
      <c r="BCT46" s="49"/>
      <c r="BCU46" s="49"/>
      <c r="BCV46" s="49"/>
      <c r="BCW46" s="49">
        <v>220</v>
      </c>
      <c r="BCX46" s="42">
        <f t="shared" si="2257"/>
        <v>220</v>
      </c>
      <c r="BCY46" s="43">
        <f t="shared" si="2258"/>
        <v>36.666666666666664</v>
      </c>
      <c r="BCZ46" s="48"/>
      <c r="BDA46" s="49">
        <v>220</v>
      </c>
      <c r="BDB46" s="49"/>
      <c r="BDC46" s="49"/>
      <c r="BDD46" s="49"/>
      <c r="BDE46" s="49"/>
      <c r="BDF46" s="42">
        <f t="shared" si="2259"/>
        <v>220</v>
      </c>
      <c r="BDG46" s="43">
        <f t="shared" si="2260"/>
        <v>36.666666666666664</v>
      </c>
      <c r="BDH46" s="48"/>
      <c r="BDI46" s="49"/>
      <c r="BDJ46" s="49"/>
      <c r="BDK46" s="49"/>
      <c r="BDL46" s="49"/>
      <c r="BDM46" s="49"/>
      <c r="BDN46" s="42">
        <f t="shared" si="2261"/>
        <v>0</v>
      </c>
      <c r="BDO46" s="43">
        <f t="shared" si="2262"/>
        <v>0</v>
      </c>
      <c r="BDP46" s="48">
        <v>110</v>
      </c>
      <c r="BDQ46" s="49"/>
      <c r="BDR46" s="49"/>
      <c r="BDS46" s="49"/>
      <c r="BDT46" s="49"/>
      <c r="BDU46" s="49"/>
      <c r="BDV46" s="42">
        <f t="shared" si="2263"/>
        <v>110</v>
      </c>
      <c r="BDW46" s="43">
        <f t="shared" si="2264"/>
        <v>18.333333333333332</v>
      </c>
      <c r="BDX46" s="48">
        <v>220</v>
      </c>
      <c r="BDY46" s="49"/>
      <c r="BDZ46" s="49"/>
      <c r="BEA46" s="49"/>
      <c r="BEB46" s="49"/>
      <c r="BEC46" s="49"/>
      <c r="BED46" s="42">
        <f t="shared" si="2265"/>
        <v>220</v>
      </c>
      <c r="BEE46" s="43">
        <f t="shared" si="2266"/>
        <v>36.666666666666664</v>
      </c>
      <c r="BEF46" s="48"/>
      <c r="BEG46" s="49"/>
      <c r="BEH46" s="49"/>
      <c r="BEI46" s="49"/>
      <c r="BEJ46" s="49"/>
      <c r="BEK46" s="49"/>
      <c r="BEL46" s="42">
        <f t="shared" si="2267"/>
        <v>0</v>
      </c>
      <c r="BEM46" s="43">
        <f t="shared" si="2268"/>
        <v>0</v>
      </c>
      <c r="BEN46" s="48"/>
      <c r="BEO46" s="49"/>
      <c r="BEP46" s="49"/>
      <c r="BEQ46" s="49"/>
      <c r="BER46" s="49"/>
      <c r="BES46" s="49"/>
      <c r="BET46" s="42">
        <f t="shared" si="2269"/>
        <v>0</v>
      </c>
      <c r="BEU46" s="43">
        <f t="shared" si="2270"/>
        <v>0</v>
      </c>
      <c r="BEV46" s="82"/>
      <c r="BEW46" s="83"/>
      <c r="BEX46" s="83"/>
      <c r="BEY46" s="83"/>
      <c r="BEZ46" s="83">
        <v>220</v>
      </c>
      <c r="BFA46" s="83"/>
      <c r="BFB46" s="42">
        <f t="shared" si="2271"/>
        <v>220</v>
      </c>
      <c r="BFC46" s="43">
        <f t="shared" si="2272"/>
        <v>36.666666666666664</v>
      </c>
      <c r="BFD46" s="48"/>
      <c r="BFE46" s="49"/>
      <c r="BFF46" s="49"/>
      <c r="BFG46" s="49"/>
      <c r="BFH46" s="49"/>
      <c r="BFI46" s="49"/>
      <c r="BFJ46" s="42">
        <f t="shared" si="2273"/>
        <v>0</v>
      </c>
      <c r="BFK46" s="43">
        <f t="shared" si="2274"/>
        <v>0</v>
      </c>
      <c r="BFL46" s="48"/>
      <c r="BFM46" s="49"/>
      <c r="BFN46" s="49"/>
      <c r="BFO46" s="49"/>
      <c r="BFP46" s="49"/>
      <c r="BFQ46" s="49"/>
      <c r="BFR46" s="42">
        <f t="shared" si="2275"/>
        <v>0</v>
      </c>
      <c r="BFS46" s="43">
        <f t="shared" si="2276"/>
        <v>0</v>
      </c>
      <c r="BFT46" s="48"/>
      <c r="BFU46" s="49"/>
      <c r="BFV46" s="49">
        <v>110</v>
      </c>
      <c r="BFW46" s="49"/>
      <c r="BFX46" s="49"/>
      <c r="BFY46" s="49"/>
      <c r="BFZ46" s="42">
        <f t="shared" si="2277"/>
        <v>110</v>
      </c>
      <c r="BGA46" s="43">
        <f t="shared" si="2278"/>
        <v>18.333333333333332</v>
      </c>
      <c r="BGB46" s="48"/>
      <c r="BGC46" s="49"/>
      <c r="BGD46" s="49"/>
      <c r="BGE46" s="49"/>
      <c r="BGF46" s="49"/>
      <c r="BGG46" s="49">
        <v>222</v>
      </c>
      <c r="BGH46" s="42">
        <f t="shared" si="2279"/>
        <v>222</v>
      </c>
      <c r="BGI46" s="43">
        <f t="shared" si="2280"/>
        <v>37</v>
      </c>
      <c r="BGJ46" s="48"/>
      <c r="BGK46" s="49"/>
      <c r="BGL46" s="49">
        <v>110</v>
      </c>
      <c r="BGM46" s="49"/>
      <c r="BGN46" s="49"/>
      <c r="BGO46" s="49"/>
      <c r="BGP46" s="42">
        <f t="shared" si="2281"/>
        <v>110</v>
      </c>
      <c r="BGQ46" s="43">
        <f t="shared" si="2282"/>
        <v>18.333333333333332</v>
      </c>
      <c r="BGR46" s="48"/>
      <c r="BGS46" s="49"/>
      <c r="BGT46" s="49"/>
      <c r="BGU46" s="49">
        <v>220</v>
      </c>
      <c r="BGV46" s="49"/>
      <c r="BGW46" s="49"/>
      <c r="BGX46" s="42">
        <f t="shared" si="2283"/>
        <v>220</v>
      </c>
      <c r="BGY46" s="43">
        <f t="shared" si="2284"/>
        <v>36.666666666666664</v>
      </c>
      <c r="BGZ46" s="239"/>
      <c r="BHA46" s="1"/>
      <c r="BHB46" s="1"/>
      <c r="BHC46" s="1"/>
      <c r="BHD46" s="1"/>
      <c r="BHE46" s="1"/>
      <c r="BHF46" s="42">
        <f t="shared" si="2285"/>
        <v>0</v>
      </c>
      <c r="BHG46" s="43">
        <f t="shared" si="2286"/>
        <v>0</v>
      </c>
      <c r="BHH46" s="48"/>
      <c r="BHI46" s="49"/>
      <c r="BHJ46" s="49">
        <v>220</v>
      </c>
      <c r="BHK46" s="49"/>
      <c r="BHL46" s="49"/>
      <c r="BHM46" s="49"/>
      <c r="BHN46" s="42">
        <f t="shared" si="2287"/>
        <v>220</v>
      </c>
      <c r="BHO46" s="43">
        <f t="shared" si="2288"/>
        <v>36.666666666666664</v>
      </c>
      <c r="BHP46" s="48"/>
      <c r="BHQ46" s="49"/>
      <c r="BHR46" s="49"/>
      <c r="BHS46" s="49"/>
      <c r="BHT46" s="49"/>
      <c r="BHU46" s="49"/>
      <c r="BHV46" s="42">
        <f t="shared" si="2289"/>
        <v>0</v>
      </c>
      <c r="BHW46" s="43">
        <f t="shared" si="2290"/>
        <v>0</v>
      </c>
      <c r="BHX46" s="48"/>
      <c r="BHY46" s="49"/>
      <c r="BHZ46" s="49"/>
      <c r="BIA46" s="49"/>
      <c r="BIB46" s="49">
        <v>220</v>
      </c>
      <c r="BIC46" s="49">
        <v>220</v>
      </c>
      <c r="BID46" s="42">
        <f t="shared" si="2291"/>
        <v>440</v>
      </c>
      <c r="BIE46" s="43">
        <f t="shared" si="2292"/>
        <v>73.333333333333329</v>
      </c>
      <c r="BIF46" s="48"/>
      <c r="BIG46" s="49"/>
      <c r="BIH46" s="49"/>
      <c r="BII46" s="49"/>
      <c r="BIJ46" s="49"/>
      <c r="BIK46" s="49"/>
      <c r="BIL46" s="42">
        <f t="shared" si="2293"/>
        <v>0</v>
      </c>
      <c r="BIM46" s="43">
        <f t="shared" si="2294"/>
        <v>0</v>
      </c>
      <c r="BIN46" s="48"/>
      <c r="BIO46" s="49"/>
      <c r="BIP46" s="49"/>
      <c r="BIQ46" s="49"/>
      <c r="BIR46" s="49"/>
      <c r="BIS46" s="49"/>
      <c r="BIT46" s="42">
        <f t="shared" si="2295"/>
        <v>0</v>
      </c>
      <c r="BIU46" s="101">
        <f t="shared" si="2296"/>
        <v>0</v>
      </c>
      <c r="BIV46" s="195"/>
      <c r="BIW46" s="49"/>
      <c r="BIX46" s="49"/>
      <c r="BIY46" s="49"/>
      <c r="BIZ46" s="49"/>
      <c r="BJA46" s="49"/>
      <c r="BJB46" s="42">
        <f t="shared" si="2297"/>
        <v>0</v>
      </c>
      <c r="BJC46" s="101">
        <f t="shared" si="2298"/>
        <v>0</v>
      </c>
      <c r="BJD46" s="48"/>
      <c r="BJE46" s="49"/>
      <c r="BJF46" s="49"/>
      <c r="BJG46" s="49">
        <v>220</v>
      </c>
      <c r="BJH46" s="49"/>
      <c r="BJI46" s="49"/>
      <c r="BJJ46" s="42">
        <f t="shared" si="2299"/>
        <v>220</v>
      </c>
      <c r="BJK46" s="43">
        <f t="shared" si="2300"/>
        <v>36.666666666666664</v>
      </c>
      <c r="BJL46" s="48"/>
      <c r="BJM46" s="49"/>
      <c r="BJN46" s="49"/>
      <c r="BJO46" s="49"/>
      <c r="BJP46" s="49"/>
      <c r="BJQ46" s="49"/>
      <c r="BJR46" s="42">
        <f t="shared" si="2301"/>
        <v>0</v>
      </c>
      <c r="BJS46" s="43">
        <f t="shared" si="2302"/>
        <v>0</v>
      </c>
      <c r="BJT46" s="48"/>
      <c r="BJU46" s="49"/>
      <c r="BJV46" s="49"/>
      <c r="BJW46" s="49"/>
      <c r="BJX46" s="49"/>
      <c r="BJY46" s="49"/>
      <c r="BJZ46" s="42">
        <f t="shared" si="2303"/>
        <v>0</v>
      </c>
      <c r="BKA46" s="43">
        <f t="shared" si="2304"/>
        <v>0</v>
      </c>
      <c r="BKB46" s="48"/>
      <c r="BKC46" s="49">
        <v>220</v>
      </c>
      <c r="BKD46" s="49"/>
      <c r="BKE46" s="49"/>
      <c r="BKF46" s="49"/>
      <c r="BKG46" s="49"/>
      <c r="BKH46" s="67">
        <f t="shared" si="2305"/>
        <v>220</v>
      </c>
      <c r="BKI46" s="68">
        <f t="shared" si="2306"/>
        <v>36.666666666666664</v>
      </c>
      <c r="BKJ46" s="48"/>
      <c r="BKK46" s="49">
        <v>220</v>
      </c>
      <c r="BKL46" s="49"/>
      <c r="BKM46" s="49"/>
      <c r="BKN46" s="49"/>
      <c r="BKO46" s="49"/>
      <c r="BKP46" s="42">
        <f t="shared" si="2307"/>
        <v>220</v>
      </c>
      <c r="BKQ46" s="43">
        <f t="shared" si="2308"/>
        <v>36.666666666666664</v>
      </c>
      <c r="BKR46" s="48"/>
      <c r="BKS46" s="49"/>
      <c r="BKT46" s="49"/>
      <c r="BKU46" s="49"/>
      <c r="BKV46" s="49"/>
      <c r="BKW46" s="49"/>
      <c r="BKX46" s="42">
        <f t="shared" si="2309"/>
        <v>0</v>
      </c>
      <c r="BKY46" s="43">
        <f t="shared" si="2310"/>
        <v>0</v>
      </c>
      <c r="BKZ46" s="48"/>
      <c r="BLA46" s="49"/>
      <c r="BLB46" s="49"/>
      <c r="BLC46" s="49"/>
      <c r="BLD46" s="49"/>
      <c r="BLE46" s="49"/>
      <c r="BLF46" s="42">
        <f t="shared" si="2311"/>
        <v>0</v>
      </c>
      <c r="BLG46" s="43">
        <f t="shared" si="2312"/>
        <v>0</v>
      </c>
      <c r="BLH46" s="48"/>
      <c r="BLI46" s="49"/>
      <c r="BLJ46" s="49"/>
      <c r="BLK46" s="49"/>
      <c r="BLL46" s="49"/>
      <c r="BLM46" s="49"/>
      <c r="BLN46" s="42">
        <f t="shared" si="2313"/>
        <v>0</v>
      </c>
      <c r="BLO46" s="43">
        <f t="shared" si="2314"/>
        <v>0</v>
      </c>
      <c r="BLP46" s="48"/>
      <c r="BLQ46" s="49"/>
      <c r="BLR46" s="49"/>
      <c r="BLS46" s="49"/>
      <c r="BLT46" s="49"/>
      <c r="BLU46" s="49"/>
      <c r="BLV46" s="42">
        <f t="shared" si="2315"/>
        <v>0</v>
      </c>
      <c r="BLW46" s="43">
        <f t="shared" si="2316"/>
        <v>0</v>
      </c>
      <c r="BLX46" s="48"/>
      <c r="BLY46" s="49"/>
      <c r="BLZ46" s="49"/>
      <c r="BMA46" s="49"/>
      <c r="BMB46" s="49"/>
      <c r="BMC46" s="49"/>
      <c r="BMD46" s="42">
        <f t="shared" si="2317"/>
        <v>0</v>
      </c>
      <c r="BME46" s="43">
        <f t="shared" si="2318"/>
        <v>0</v>
      </c>
      <c r="BMF46" s="48"/>
      <c r="BMG46" s="49"/>
      <c r="BMH46" s="49"/>
      <c r="BMI46" s="49"/>
      <c r="BMJ46" s="49"/>
      <c r="BMK46" s="49"/>
      <c r="BML46" s="42">
        <f t="shared" si="2319"/>
        <v>0</v>
      </c>
      <c r="BMM46" s="43">
        <f t="shared" si="2320"/>
        <v>0</v>
      </c>
      <c r="BMN46" s="48"/>
      <c r="BMO46" s="49"/>
      <c r="BMP46" s="49"/>
      <c r="BMQ46" s="49"/>
      <c r="BMR46" s="49"/>
      <c r="BMS46" s="49"/>
      <c r="BMT46" s="42">
        <f t="shared" si="2321"/>
        <v>0</v>
      </c>
      <c r="BMU46" s="43">
        <f t="shared" si="2322"/>
        <v>0</v>
      </c>
      <c r="BMV46" s="48"/>
      <c r="BMW46" s="49"/>
      <c r="BMX46" s="49"/>
      <c r="BMY46" s="49"/>
      <c r="BMZ46" s="49"/>
      <c r="BNA46" s="49"/>
      <c r="BNB46" s="42">
        <f t="shared" si="2323"/>
        <v>0</v>
      </c>
      <c r="BNC46" s="43">
        <f t="shared" si="2324"/>
        <v>0</v>
      </c>
      <c r="BND46" s="48"/>
      <c r="BNE46" s="49"/>
      <c r="BNF46" s="49"/>
      <c r="BNG46" s="49"/>
      <c r="BNH46" s="49"/>
      <c r="BNI46" s="49"/>
      <c r="BNJ46" s="42">
        <f t="shared" si="2325"/>
        <v>0</v>
      </c>
      <c r="BNK46" s="43">
        <f t="shared" si="2326"/>
        <v>0</v>
      </c>
      <c r="BNL46" s="48"/>
      <c r="BNM46" s="49"/>
      <c r="BNN46" s="49"/>
      <c r="BNO46" s="49"/>
      <c r="BNP46" s="49"/>
      <c r="BNQ46" s="49"/>
      <c r="BNR46" s="42">
        <f t="shared" si="2327"/>
        <v>0</v>
      </c>
      <c r="BNS46" s="43">
        <f t="shared" si="2328"/>
        <v>0</v>
      </c>
      <c r="BNT46" s="48"/>
      <c r="BNU46" s="49"/>
      <c r="BNV46" s="49"/>
      <c r="BNW46" s="49"/>
      <c r="BNX46" s="49"/>
      <c r="BNY46" s="49"/>
      <c r="BNZ46" s="42">
        <f t="shared" si="2329"/>
        <v>0</v>
      </c>
      <c r="BOA46" s="43">
        <f t="shared" si="2330"/>
        <v>0</v>
      </c>
      <c r="BOB46" s="48"/>
      <c r="BOC46" s="49"/>
      <c r="BOD46" s="49"/>
      <c r="BOE46" s="49"/>
      <c r="BOF46" s="49"/>
      <c r="BOG46" s="49"/>
      <c r="BOH46" s="42">
        <f t="shared" si="2331"/>
        <v>0</v>
      </c>
      <c r="BOI46" s="43">
        <f t="shared" si="2332"/>
        <v>0</v>
      </c>
      <c r="BOJ46" s="48"/>
      <c r="BOK46" s="49"/>
      <c r="BOL46" s="49"/>
      <c r="BOM46" s="49"/>
      <c r="BON46" s="49"/>
      <c r="BOO46" s="49"/>
      <c r="BOP46" s="42">
        <f t="shared" si="2333"/>
        <v>0</v>
      </c>
      <c r="BOQ46" s="43">
        <f t="shared" si="2334"/>
        <v>0</v>
      </c>
      <c r="BOR46" s="48"/>
      <c r="BOS46" s="49"/>
      <c r="BOT46" s="49"/>
      <c r="BOU46" s="49"/>
      <c r="BOV46" s="49"/>
      <c r="BOW46" s="49"/>
      <c r="BOX46" s="42">
        <f t="shared" si="2335"/>
        <v>0</v>
      </c>
      <c r="BOY46" s="43">
        <f t="shared" si="2336"/>
        <v>0</v>
      </c>
      <c r="BOZ46" s="48"/>
      <c r="BPA46" s="49"/>
      <c r="BPB46" s="49"/>
      <c r="BPC46" s="49"/>
      <c r="BPD46" s="49"/>
      <c r="BPE46" s="49"/>
      <c r="BPF46" s="42">
        <f t="shared" si="2337"/>
        <v>0</v>
      </c>
      <c r="BPG46" s="43">
        <f t="shared" si="2338"/>
        <v>0</v>
      </c>
      <c r="BPH46" s="48"/>
      <c r="BPI46" s="49"/>
      <c r="BPJ46" s="49"/>
      <c r="BPK46" s="49"/>
      <c r="BPL46" s="49"/>
      <c r="BPM46" s="49"/>
      <c r="BPN46" s="42">
        <f t="shared" si="2339"/>
        <v>0</v>
      </c>
      <c r="BPO46" s="43">
        <f t="shared" si="2340"/>
        <v>0</v>
      </c>
      <c r="BPP46" s="48"/>
      <c r="BPQ46" s="49"/>
      <c r="BPR46" s="49"/>
      <c r="BPS46" s="49"/>
      <c r="BPT46" s="49"/>
      <c r="BPU46" s="49"/>
      <c r="BPV46" s="42">
        <f t="shared" si="2341"/>
        <v>0</v>
      </c>
      <c r="BPW46" s="43">
        <f t="shared" si="2342"/>
        <v>0</v>
      </c>
      <c r="BPX46" s="48"/>
      <c r="BPY46" s="49"/>
      <c r="BPZ46" s="49"/>
      <c r="BQA46" s="49"/>
      <c r="BQB46" s="49"/>
      <c r="BQC46" s="49"/>
      <c r="BQD46" s="67">
        <f t="shared" si="2343"/>
        <v>0</v>
      </c>
      <c r="BQE46" s="43">
        <f t="shared" si="2344"/>
        <v>0</v>
      </c>
      <c r="BQF46" s="48"/>
      <c r="BQG46" s="49"/>
      <c r="BQH46" s="49"/>
      <c r="BQI46" s="49"/>
      <c r="BQJ46" s="49"/>
      <c r="BQK46" s="49"/>
      <c r="BQL46" s="67">
        <f t="shared" si="2345"/>
        <v>0</v>
      </c>
      <c r="BQM46" s="43">
        <f t="shared" si="2346"/>
        <v>0</v>
      </c>
      <c r="BQN46" s="48"/>
      <c r="BQO46" s="49"/>
      <c r="BQP46" s="49"/>
      <c r="BQQ46" s="49"/>
      <c r="BQR46" s="49"/>
      <c r="BQS46" s="49"/>
      <c r="BQT46" s="67">
        <f t="shared" si="2347"/>
        <v>0</v>
      </c>
      <c r="BQU46" s="43">
        <f t="shared" si="2348"/>
        <v>0</v>
      </c>
      <c r="BQV46" s="48"/>
      <c r="BQW46" s="49"/>
      <c r="BQX46" s="49"/>
      <c r="BQY46" s="49"/>
      <c r="BQZ46" s="49"/>
      <c r="BRA46" s="49"/>
      <c r="BRB46" s="67">
        <f t="shared" si="2349"/>
        <v>0</v>
      </c>
      <c r="BRC46" s="43">
        <f t="shared" si="2350"/>
        <v>0</v>
      </c>
      <c r="BRD46" s="48"/>
      <c r="BRE46" s="49"/>
      <c r="BRF46" s="49"/>
      <c r="BRG46" s="49"/>
      <c r="BRH46" s="49"/>
      <c r="BRI46" s="49"/>
      <c r="BRJ46" s="67">
        <f t="shared" si="2351"/>
        <v>0</v>
      </c>
      <c r="BRK46" s="43">
        <f t="shared" si="2352"/>
        <v>0</v>
      </c>
      <c r="BRL46" s="48"/>
      <c r="BRM46" s="49"/>
      <c r="BRN46" s="49"/>
      <c r="BRO46" s="49"/>
      <c r="BRP46" s="49"/>
      <c r="BRQ46" s="49"/>
      <c r="BRR46" s="67">
        <f t="shared" si="2353"/>
        <v>0</v>
      </c>
      <c r="BRS46" s="68">
        <f t="shared" si="2354"/>
        <v>0</v>
      </c>
      <c r="BRT46" s="63"/>
      <c r="BRU46" s="64"/>
      <c r="BRV46" s="64"/>
      <c r="BRW46" s="64"/>
      <c r="BRX46" s="64"/>
      <c r="BRY46" s="64"/>
      <c r="BRZ46" s="67">
        <f t="shared" si="2355"/>
        <v>0</v>
      </c>
      <c r="BSA46" s="43">
        <f t="shared" si="2356"/>
        <v>0</v>
      </c>
      <c r="BSB46" s="48"/>
      <c r="BSC46" s="49"/>
      <c r="BSD46" s="49"/>
      <c r="BSE46" s="49"/>
      <c r="BSF46" s="49"/>
      <c r="BSG46" s="49"/>
      <c r="BSH46" s="67">
        <f t="shared" si="2357"/>
        <v>0</v>
      </c>
      <c r="BSI46" s="43">
        <f t="shared" si="2358"/>
        <v>0</v>
      </c>
      <c r="BSJ46" s="48"/>
      <c r="BSK46" s="49"/>
      <c r="BSL46" s="49"/>
      <c r="BSM46" s="49"/>
      <c r="BSN46" s="49"/>
      <c r="BSO46" s="49"/>
      <c r="BSP46" s="67">
        <f t="shared" si="2359"/>
        <v>0</v>
      </c>
      <c r="BSQ46" s="43">
        <f t="shared" si="2360"/>
        <v>0</v>
      </c>
      <c r="BSR46" s="48"/>
      <c r="BSS46" s="49"/>
      <c r="BST46" s="49"/>
      <c r="BSU46" s="49"/>
      <c r="BSV46" s="49"/>
      <c r="BSW46" s="49"/>
      <c r="BSX46" s="67">
        <f t="shared" si="2361"/>
        <v>0</v>
      </c>
      <c r="BSY46" s="43">
        <f t="shared" si="2362"/>
        <v>0</v>
      </c>
      <c r="BSZ46" s="48"/>
      <c r="BTA46" s="49"/>
      <c r="BTB46" s="49"/>
      <c r="BTC46" s="49"/>
      <c r="BTD46" s="49"/>
      <c r="BTE46" s="49"/>
      <c r="BTF46" s="67">
        <f t="shared" si="2363"/>
        <v>0</v>
      </c>
      <c r="BTG46" s="43">
        <f t="shared" si="2364"/>
        <v>0</v>
      </c>
      <c r="BTH46" s="48"/>
      <c r="BTI46" s="49"/>
      <c r="BTJ46" s="49"/>
      <c r="BTK46" s="49"/>
      <c r="BTL46" s="49"/>
      <c r="BTM46" s="49"/>
      <c r="BTN46" s="67">
        <f t="shared" si="2365"/>
        <v>0</v>
      </c>
      <c r="BTO46" s="68">
        <f t="shared" si="2366"/>
        <v>0</v>
      </c>
      <c r="BTP46" s="48"/>
      <c r="BTQ46" s="49"/>
      <c r="BTR46" s="49"/>
      <c r="BTS46" s="49"/>
      <c r="BTT46" s="49"/>
      <c r="BTU46" s="49"/>
      <c r="BTV46" s="67">
        <f t="shared" si="2367"/>
        <v>0</v>
      </c>
      <c r="BTW46" s="43">
        <f t="shared" si="2368"/>
        <v>0</v>
      </c>
      <c r="BTX46" s="48"/>
      <c r="BTY46" s="49"/>
      <c r="BTZ46" s="49"/>
      <c r="BUA46" s="49"/>
      <c r="BUB46" s="49"/>
      <c r="BUC46" s="49"/>
      <c r="BUD46" s="67">
        <f t="shared" si="2369"/>
        <v>0</v>
      </c>
      <c r="BUE46" s="68">
        <f t="shared" si="2370"/>
        <v>0</v>
      </c>
      <c r="BUF46" s="48"/>
      <c r="BUG46" s="49"/>
      <c r="BUH46" s="49"/>
      <c r="BUI46" s="49"/>
      <c r="BUJ46" s="49"/>
      <c r="BUK46" s="49"/>
      <c r="BUL46" s="67">
        <f t="shared" si="2371"/>
        <v>0</v>
      </c>
      <c r="BUM46" s="68">
        <f t="shared" si="2372"/>
        <v>0</v>
      </c>
      <c r="BUN46" s="48"/>
      <c r="BUO46" s="49"/>
      <c r="BUP46" s="49"/>
      <c r="BUQ46" s="49"/>
      <c r="BUR46" s="49"/>
      <c r="BUS46" s="49"/>
      <c r="BUT46" s="67">
        <f t="shared" si="2373"/>
        <v>0</v>
      </c>
      <c r="BUU46" s="68">
        <f t="shared" si="2374"/>
        <v>0</v>
      </c>
      <c r="BUV46" s="48"/>
      <c r="BUW46" s="49"/>
      <c r="BUX46" s="49"/>
      <c r="BUY46" s="49"/>
      <c r="BUZ46" s="49"/>
      <c r="BVA46" s="49"/>
      <c r="BVB46" s="67">
        <f t="shared" si="2375"/>
        <v>0</v>
      </c>
      <c r="BVC46" s="68">
        <f t="shared" si="2376"/>
        <v>0</v>
      </c>
      <c r="BVD46" s="48"/>
      <c r="BVE46" s="49"/>
      <c r="BVF46" s="49"/>
      <c r="BVG46" s="49"/>
      <c r="BVH46" s="49"/>
      <c r="BVI46" s="49"/>
      <c r="BVJ46" s="67">
        <f t="shared" si="2377"/>
        <v>0</v>
      </c>
      <c r="BVK46" s="68">
        <f t="shared" si="2378"/>
        <v>0</v>
      </c>
      <c r="BVL46" s="48"/>
      <c r="BVM46" s="49"/>
      <c r="BVN46" s="49"/>
      <c r="BVO46" s="49"/>
      <c r="BVP46" s="49"/>
      <c r="BVQ46" s="49"/>
      <c r="BVR46" s="67">
        <f t="shared" si="2379"/>
        <v>0</v>
      </c>
      <c r="BVS46" s="68">
        <f t="shared" si="2380"/>
        <v>0</v>
      </c>
      <c r="BVT46" s="48"/>
      <c r="BVU46" s="49"/>
      <c r="BVV46" s="49"/>
      <c r="BVW46" s="49">
        <v>320</v>
      </c>
      <c r="BVX46" s="49"/>
      <c r="BVY46" s="49"/>
      <c r="BVZ46" s="67">
        <f t="shared" si="2381"/>
        <v>320</v>
      </c>
      <c r="BWA46" s="68">
        <f t="shared" si="2382"/>
        <v>53.333333333333336</v>
      </c>
      <c r="BWB46" s="48"/>
      <c r="BWC46" s="49"/>
      <c r="BWD46" s="49"/>
      <c r="BWE46" s="49"/>
      <c r="BWF46" s="49"/>
      <c r="BWG46" s="49"/>
      <c r="BWH46" s="67">
        <f t="shared" si="2383"/>
        <v>0</v>
      </c>
      <c r="BWI46" s="68">
        <f t="shared" si="2384"/>
        <v>0</v>
      </c>
      <c r="BWJ46" s="48"/>
      <c r="BWK46" s="49"/>
      <c r="BWL46" s="49"/>
      <c r="BWM46" s="49"/>
      <c r="BWN46" s="49"/>
      <c r="BWO46" s="49"/>
      <c r="BWP46" s="67">
        <f t="shared" si="2385"/>
        <v>0</v>
      </c>
      <c r="BWQ46" s="68">
        <f t="shared" si="2386"/>
        <v>0</v>
      </c>
      <c r="BWR46" s="48"/>
      <c r="BWS46" s="49"/>
      <c r="BWT46" s="49"/>
      <c r="BWU46" s="49"/>
      <c r="BWV46" s="49"/>
      <c r="BWW46" s="49">
        <v>400</v>
      </c>
      <c r="BWX46" s="67">
        <f t="shared" si="2387"/>
        <v>400</v>
      </c>
      <c r="BWY46" s="68">
        <f t="shared" si="2388"/>
        <v>66.666666666666671</v>
      </c>
      <c r="BWZ46" s="48"/>
      <c r="BXA46" s="49"/>
      <c r="BXB46" s="49"/>
      <c r="BXC46" s="49"/>
      <c r="BXD46" s="49"/>
      <c r="BXE46" s="49"/>
      <c r="BXF46" s="67">
        <f t="shared" si="2389"/>
        <v>0</v>
      </c>
      <c r="BXG46" s="68">
        <f t="shared" si="2390"/>
        <v>0</v>
      </c>
      <c r="BXH46" s="48">
        <v>200</v>
      </c>
      <c r="BXI46" s="49"/>
      <c r="BXJ46" s="49"/>
      <c r="BXK46" s="49"/>
      <c r="BXL46" s="49"/>
      <c r="BXM46" s="49"/>
      <c r="BXN46" s="67">
        <f t="shared" si="2391"/>
        <v>200</v>
      </c>
      <c r="BXO46" s="68">
        <f t="shared" si="2392"/>
        <v>33.333333333333336</v>
      </c>
      <c r="BXP46" s="48"/>
      <c r="BXQ46" s="49">
        <v>390</v>
      </c>
      <c r="BXR46" s="49"/>
      <c r="BXS46" s="49"/>
      <c r="BXT46" s="49"/>
      <c r="BXU46" s="49">
        <v>201</v>
      </c>
      <c r="BXV46" s="67">
        <f t="shared" si="2393"/>
        <v>591</v>
      </c>
      <c r="BXW46" s="68">
        <f t="shared" si="1598"/>
        <v>98.5</v>
      </c>
      <c r="BXX46" s="48">
        <v>200</v>
      </c>
      <c r="BXY46" s="49"/>
      <c r="BXZ46" s="49"/>
      <c r="BYA46" s="49"/>
      <c r="BYB46" s="49"/>
      <c r="BYC46" s="49"/>
      <c r="BYD46" s="67">
        <f t="shared" si="2394"/>
        <v>200</v>
      </c>
      <c r="BYE46" s="68">
        <f t="shared" si="2395"/>
        <v>33.333333333333336</v>
      </c>
      <c r="BYF46" s="48"/>
      <c r="BYG46" s="49"/>
      <c r="BYH46" s="49"/>
      <c r="BYI46" s="49"/>
      <c r="BYJ46" s="49"/>
      <c r="BYK46" s="49"/>
      <c r="BYL46" s="67">
        <f t="shared" si="2396"/>
        <v>0</v>
      </c>
      <c r="BYM46" s="68">
        <f t="shared" si="2397"/>
        <v>0</v>
      </c>
      <c r="BYN46" s="48">
        <v>319</v>
      </c>
      <c r="BYO46" s="49"/>
      <c r="BYP46" s="49"/>
      <c r="BYQ46" s="49"/>
      <c r="BYR46" s="49"/>
      <c r="BYS46" s="49"/>
      <c r="BYT46" s="67">
        <f t="shared" si="2398"/>
        <v>319</v>
      </c>
      <c r="BYU46" s="68">
        <f t="shared" si="2399"/>
        <v>53.166666666666664</v>
      </c>
      <c r="BYV46" s="48"/>
      <c r="BYW46" s="49">
        <v>580</v>
      </c>
      <c r="BYX46" s="49"/>
      <c r="BYY46" s="49"/>
      <c r="BYZ46" s="49"/>
      <c r="BZA46" s="49"/>
      <c r="BZB46" s="67">
        <f t="shared" si="2400"/>
        <v>580</v>
      </c>
      <c r="BZC46" s="68">
        <f t="shared" si="2401"/>
        <v>96.666666666666671</v>
      </c>
      <c r="BZD46" s="48"/>
      <c r="BZE46" s="49"/>
      <c r="BZF46" s="49">
        <v>220</v>
      </c>
      <c r="BZG46" s="49"/>
      <c r="BZH46" s="49"/>
      <c r="BZI46" s="49"/>
      <c r="BZJ46" s="67">
        <f t="shared" si="2402"/>
        <v>220</v>
      </c>
      <c r="BZK46" s="68">
        <f t="shared" si="2403"/>
        <v>36.666666666666664</v>
      </c>
      <c r="BZL46" s="48"/>
      <c r="BZM46" s="49">
        <v>180</v>
      </c>
      <c r="BZN46" s="49"/>
      <c r="BZO46" s="49"/>
      <c r="BZP46" s="49"/>
      <c r="BZQ46" s="49"/>
      <c r="BZR46" s="67">
        <f t="shared" si="2404"/>
        <v>180</v>
      </c>
      <c r="BZS46" s="68">
        <f t="shared" si="2405"/>
        <v>30</v>
      </c>
      <c r="BZT46" s="48"/>
      <c r="BZU46" s="49"/>
      <c r="BZV46" s="49"/>
      <c r="BZW46" s="49"/>
      <c r="BZX46" s="49"/>
      <c r="BZY46" s="49"/>
      <c r="BZZ46" s="67">
        <f t="shared" si="2406"/>
        <v>0</v>
      </c>
      <c r="CAA46" s="68">
        <f t="shared" si="2407"/>
        <v>0</v>
      </c>
      <c r="CAB46" s="48"/>
      <c r="CAC46" s="49"/>
      <c r="CAD46" s="49"/>
      <c r="CAE46" s="49"/>
      <c r="CAF46" s="49"/>
      <c r="CAG46" s="49"/>
      <c r="CAH46" s="67">
        <f t="shared" si="2408"/>
        <v>0</v>
      </c>
      <c r="CAI46" s="68">
        <f t="shared" si="2409"/>
        <v>0</v>
      </c>
      <c r="CAJ46" s="48"/>
      <c r="CAK46" s="49"/>
      <c r="CAL46" s="49"/>
      <c r="CAM46" s="49"/>
      <c r="CAN46" s="49"/>
      <c r="CAO46" s="49"/>
      <c r="CAP46" s="67">
        <f t="shared" si="2410"/>
        <v>0</v>
      </c>
      <c r="CAQ46" s="68">
        <f t="shared" si="2411"/>
        <v>0</v>
      </c>
      <c r="CAR46" s="48"/>
      <c r="CAS46" s="49"/>
      <c r="CAT46" s="49"/>
      <c r="CAU46" s="49"/>
      <c r="CAV46" s="49"/>
      <c r="CAW46" s="49">
        <v>653</v>
      </c>
      <c r="CAX46" s="67">
        <f t="shared" si="2412"/>
        <v>653</v>
      </c>
      <c r="CAY46" s="68">
        <f t="shared" si="2413"/>
        <v>108.83333333333333</v>
      </c>
      <c r="CAZ46" s="48"/>
      <c r="CBA46" s="49"/>
      <c r="CBB46" s="49"/>
      <c r="CBC46" s="49"/>
      <c r="CBD46" s="49"/>
      <c r="CBE46" s="49"/>
      <c r="CBF46" s="67">
        <f t="shared" si="2414"/>
        <v>0</v>
      </c>
      <c r="CBG46" s="68">
        <f t="shared" si="2415"/>
        <v>0</v>
      </c>
      <c r="CBH46" s="48"/>
      <c r="CBI46" s="49"/>
      <c r="CBJ46" s="49"/>
      <c r="CBK46" s="49"/>
      <c r="CBL46" s="49">
        <v>646</v>
      </c>
      <c r="CBM46" s="49"/>
      <c r="CBN46" s="67">
        <f t="shared" si="2416"/>
        <v>646</v>
      </c>
      <c r="CBO46" s="68">
        <f t="shared" si="2417"/>
        <v>107.66666666666667</v>
      </c>
      <c r="CBP46" s="48"/>
      <c r="CBQ46" s="49"/>
      <c r="CBR46" s="49"/>
      <c r="CBS46" s="49"/>
      <c r="CBT46" s="49"/>
      <c r="CBU46" s="49"/>
      <c r="CBV46" s="67">
        <f t="shared" si="2418"/>
        <v>0</v>
      </c>
      <c r="CBW46" s="68">
        <f t="shared" si="2419"/>
        <v>0</v>
      </c>
      <c r="CBX46" s="48"/>
      <c r="CBY46" s="49"/>
      <c r="CBZ46" s="49"/>
      <c r="CCA46" s="49"/>
      <c r="CCB46" s="49"/>
      <c r="CCC46" s="49"/>
      <c r="CCD46" s="67">
        <f t="shared" si="2420"/>
        <v>0</v>
      </c>
      <c r="CCE46" s="68">
        <f t="shared" si="2421"/>
        <v>0</v>
      </c>
      <c r="CCF46" s="48"/>
      <c r="CCG46" s="49"/>
      <c r="CCH46" s="49"/>
      <c r="CCI46" s="49">
        <v>300</v>
      </c>
      <c r="CCJ46" s="49"/>
      <c r="CCK46" s="49"/>
      <c r="CCL46" s="67">
        <f t="shared" si="2422"/>
        <v>300</v>
      </c>
      <c r="CCM46" s="68">
        <f t="shared" si="2423"/>
        <v>50</v>
      </c>
      <c r="CCN46" s="48"/>
      <c r="CCO46" s="49"/>
      <c r="CCP46" s="49"/>
      <c r="CCQ46" s="49"/>
      <c r="CCR46" s="49"/>
      <c r="CCS46" s="49"/>
      <c r="CCT46" s="67">
        <f t="shared" si="2424"/>
        <v>0</v>
      </c>
      <c r="CCU46" s="68">
        <f t="shared" si="2425"/>
        <v>0</v>
      </c>
      <c r="CCV46" s="48"/>
      <c r="CCW46" s="49"/>
      <c r="CCX46" s="49"/>
      <c r="CCY46" s="49"/>
      <c r="CCZ46" s="49"/>
      <c r="CDA46" s="49"/>
      <c r="CDB46" s="67">
        <f t="shared" si="1643"/>
        <v>0</v>
      </c>
      <c r="CDC46" s="68">
        <f t="shared" si="1644"/>
        <v>0</v>
      </c>
      <c r="CDD46" s="48"/>
      <c r="CDE46" s="49"/>
      <c r="CDF46" s="49"/>
      <c r="CDG46" s="49"/>
      <c r="CDH46" s="49"/>
      <c r="CDI46" s="49"/>
      <c r="CDJ46" s="67">
        <f t="shared" si="1645"/>
        <v>0</v>
      </c>
      <c r="CDK46" s="68">
        <f t="shared" si="1646"/>
        <v>0</v>
      </c>
      <c r="CDL46" s="48"/>
      <c r="CDM46" s="49"/>
      <c r="CDN46" s="49"/>
      <c r="CDO46" s="49"/>
      <c r="CDP46" s="49"/>
      <c r="CDQ46" s="49"/>
      <c r="CDR46" s="67">
        <f t="shared" si="1647"/>
        <v>0</v>
      </c>
      <c r="CDS46" s="68">
        <f t="shared" si="1648"/>
        <v>0</v>
      </c>
      <c r="CDT46" s="48"/>
      <c r="CDU46" s="49">
        <v>400</v>
      </c>
      <c r="CDV46" s="49"/>
      <c r="CDW46" s="49"/>
      <c r="CDX46" s="49"/>
      <c r="CDY46" s="49"/>
      <c r="CDZ46" s="67">
        <f t="shared" si="1649"/>
        <v>400</v>
      </c>
      <c r="CEA46" s="68">
        <f t="shared" si="1650"/>
        <v>66.666666666666671</v>
      </c>
      <c r="CEB46" s="48"/>
      <c r="CEC46" s="49"/>
      <c r="CED46" s="49"/>
      <c r="CEE46" s="49">
        <v>280</v>
      </c>
      <c r="CEF46" s="49"/>
      <c r="CEG46" s="49"/>
      <c r="CEH46" s="67">
        <f t="shared" si="1651"/>
        <v>280</v>
      </c>
      <c r="CEI46" s="68">
        <f t="shared" si="1652"/>
        <v>46.666666666666664</v>
      </c>
      <c r="CEJ46" s="48"/>
      <c r="CEK46" s="49"/>
      <c r="CEL46" s="49"/>
      <c r="CEM46" s="49"/>
      <c r="CEN46" s="49"/>
      <c r="CEO46" s="49"/>
      <c r="CEP46" s="67">
        <f t="shared" si="1653"/>
        <v>0</v>
      </c>
      <c r="CEQ46" s="68">
        <f t="shared" si="1654"/>
        <v>0</v>
      </c>
      <c r="CER46" s="48"/>
      <c r="CES46" s="49"/>
      <c r="CET46" s="49"/>
      <c r="CEU46" s="49"/>
      <c r="CEV46" s="49"/>
      <c r="CEW46" s="49"/>
      <c r="CEX46" s="67">
        <f t="shared" si="1655"/>
        <v>0</v>
      </c>
      <c r="CEY46" s="68">
        <f t="shared" si="1656"/>
        <v>0</v>
      </c>
      <c r="CEZ46" s="48"/>
      <c r="CFA46" s="49"/>
      <c r="CFB46" s="49"/>
      <c r="CFC46" s="49"/>
      <c r="CFD46" s="49"/>
      <c r="CFE46" s="49"/>
      <c r="CFF46" s="67">
        <f t="shared" si="1657"/>
        <v>0</v>
      </c>
      <c r="CFG46" s="68">
        <f t="shared" si="1658"/>
        <v>0</v>
      </c>
      <c r="CFH46" s="48"/>
      <c r="CFI46" s="49"/>
      <c r="CFJ46" s="49"/>
      <c r="CFK46" s="49">
        <v>320</v>
      </c>
      <c r="CFL46" s="49"/>
      <c r="CFM46" s="49"/>
      <c r="CFN46" s="67">
        <f t="shared" si="1659"/>
        <v>320</v>
      </c>
      <c r="CFO46" s="68">
        <f t="shared" si="1660"/>
        <v>53.333333333333336</v>
      </c>
      <c r="CFP46" s="48"/>
      <c r="CFQ46" s="49"/>
      <c r="CFR46" s="49"/>
      <c r="CFS46" s="49"/>
      <c r="CFT46" s="49"/>
      <c r="CFU46" s="49"/>
      <c r="CFV46" s="67">
        <f t="shared" si="1661"/>
        <v>0</v>
      </c>
      <c r="CFW46" s="68">
        <f t="shared" si="1662"/>
        <v>0</v>
      </c>
      <c r="CFX46" s="48"/>
      <c r="CFY46" s="49"/>
      <c r="CFZ46" s="49"/>
      <c r="CGA46" s="49"/>
      <c r="CGB46" s="49"/>
      <c r="CGC46" s="49"/>
      <c r="CGD46" s="67">
        <f t="shared" si="1663"/>
        <v>0</v>
      </c>
      <c r="CGE46" s="68">
        <f t="shared" si="1664"/>
        <v>0</v>
      </c>
      <c r="CGF46" s="48"/>
      <c r="CGG46" s="49"/>
      <c r="CGH46" s="49"/>
      <c r="CGI46" s="49"/>
      <c r="CGJ46" s="49"/>
      <c r="CGK46" s="49"/>
      <c r="CGL46" s="67">
        <f t="shared" si="1665"/>
        <v>0</v>
      </c>
      <c r="CGM46" s="68">
        <f t="shared" si="1666"/>
        <v>0</v>
      </c>
      <c r="CGN46" s="48"/>
      <c r="CGO46" s="49"/>
      <c r="CGP46" s="49"/>
      <c r="CGQ46" s="49"/>
      <c r="CGR46" s="49"/>
      <c r="CGS46" s="49"/>
      <c r="CGT46" s="67">
        <f t="shared" si="1667"/>
        <v>0</v>
      </c>
      <c r="CGU46" s="68">
        <f t="shared" si="1668"/>
        <v>0</v>
      </c>
      <c r="CGV46" s="48"/>
      <c r="CGW46" s="49"/>
      <c r="CGX46" s="49"/>
      <c r="CGY46" s="49"/>
      <c r="CGZ46" s="49"/>
      <c r="CHA46" s="49"/>
      <c r="CHB46" s="67">
        <f t="shared" si="1669"/>
        <v>0</v>
      </c>
      <c r="CHC46" s="68">
        <f t="shared" si="1670"/>
        <v>0</v>
      </c>
      <c r="CHD46" s="48"/>
      <c r="CHE46" s="49"/>
      <c r="CHF46" s="49"/>
      <c r="CHG46" s="49"/>
      <c r="CHH46" s="49"/>
      <c r="CHI46" s="49"/>
      <c r="CHJ46" s="67">
        <f t="shared" si="1671"/>
        <v>0</v>
      </c>
      <c r="CHK46" s="68">
        <f t="shared" si="1672"/>
        <v>0</v>
      </c>
      <c r="CHL46" s="48"/>
      <c r="CHM46" s="49"/>
      <c r="CHN46" s="49"/>
      <c r="CHO46" s="49"/>
      <c r="CHP46" s="49"/>
      <c r="CHQ46" s="49"/>
      <c r="CHR46" s="67">
        <f t="shared" si="1673"/>
        <v>0</v>
      </c>
      <c r="CHS46" s="68">
        <f t="shared" si="1674"/>
        <v>0</v>
      </c>
      <c r="CHT46" s="48"/>
      <c r="CHU46" s="49"/>
      <c r="CHV46" s="49"/>
      <c r="CHW46" s="49"/>
      <c r="CHX46" s="49"/>
      <c r="CHY46" s="49"/>
      <c r="CHZ46" s="67">
        <f t="shared" si="1675"/>
        <v>0</v>
      </c>
      <c r="CIA46" s="68">
        <f t="shared" si="1676"/>
        <v>0</v>
      </c>
      <c r="CIB46" s="48"/>
      <c r="CIC46" s="49"/>
      <c r="CID46" s="49"/>
      <c r="CIE46" s="49"/>
      <c r="CIF46" s="49"/>
      <c r="CIG46" s="49"/>
      <c r="CIH46" s="67">
        <f t="shared" si="1677"/>
        <v>0</v>
      </c>
      <c r="CII46" s="68">
        <f t="shared" si="1678"/>
        <v>0</v>
      </c>
      <c r="CIJ46" s="48"/>
      <c r="CIK46" s="49"/>
      <c r="CIL46" s="49"/>
      <c r="CIM46" s="49"/>
      <c r="CIN46" s="49"/>
      <c r="CIO46" s="49"/>
      <c r="CIP46" s="67">
        <f t="shared" si="1679"/>
        <v>0</v>
      </c>
      <c r="CIQ46" s="68">
        <f t="shared" si="1680"/>
        <v>0</v>
      </c>
      <c r="CIR46" s="48"/>
      <c r="CIS46" s="49"/>
      <c r="CIT46" s="49"/>
      <c r="CIU46" s="49"/>
      <c r="CIV46" s="49"/>
      <c r="CIW46" s="49"/>
      <c r="CIX46" s="67">
        <f t="shared" si="1681"/>
        <v>0</v>
      </c>
      <c r="CIY46" s="68">
        <f t="shared" si="1682"/>
        <v>0</v>
      </c>
      <c r="CIZ46" s="63"/>
      <c r="CJA46" s="64"/>
      <c r="CJB46" s="64"/>
      <c r="CJC46" s="64"/>
      <c r="CJD46" s="64"/>
      <c r="CJE46" s="64"/>
      <c r="CJF46" s="67">
        <f t="shared" si="1683"/>
        <v>0</v>
      </c>
      <c r="CJG46" s="68">
        <f t="shared" si="1684"/>
        <v>0</v>
      </c>
      <c r="CJH46" s="48"/>
      <c r="CJI46" s="49"/>
      <c r="CJJ46" s="49"/>
      <c r="CJK46" s="49"/>
      <c r="CJL46" s="49"/>
      <c r="CJM46" s="49"/>
      <c r="CJN46" s="67">
        <f t="shared" si="1685"/>
        <v>0</v>
      </c>
      <c r="CJO46" s="184">
        <f t="shared" si="1686"/>
        <v>0</v>
      </c>
      <c r="CJP46" s="48"/>
      <c r="CJQ46" s="49">
        <v>198</v>
      </c>
      <c r="CJR46" s="49"/>
      <c r="CJS46" s="49"/>
      <c r="CJT46" s="49"/>
      <c r="CJU46" s="49"/>
      <c r="CJV46" s="67">
        <f t="shared" si="1687"/>
        <v>198</v>
      </c>
      <c r="CJW46" s="68">
        <f t="shared" si="1688"/>
        <v>33</v>
      </c>
      <c r="CJX46" s="48"/>
      <c r="CJY46" s="49"/>
      <c r="CJZ46" s="49"/>
      <c r="CKA46" s="49"/>
      <c r="CKB46" s="49"/>
      <c r="CKC46" s="49"/>
      <c r="CKD46" s="67">
        <f t="shared" si="2426"/>
        <v>0</v>
      </c>
      <c r="CKE46" s="68">
        <f t="shared" si="1689"/>
        <v>0</v>
      </c>
      <c r="CKF46" s="48"/>
      <c r="CKG46" s="49"/>
      <c r="CKH46" s="49"/>
      <c r="CKI46" s="49"/>
      <c r="CKJ46" s="49"/>
      <c r="CKK46" s="49"/>
      <c r="CKL46" s="67">
        <f t="shared" si="1690"/>
        <v>0</v>
      </c>
      <c r="CKM46" s="68">
        <f t="shared" si="1691"/>
        <v>0</v>
      </c>
      <c r="CKN46" s="48"/>
      <c r="CKO46" s="49"/>
      <c r="CKP46" s="49"/>
      <c r="CKQ46" s="49"/>
      <c r="CKR46" s="49"/>
      <c r="CKS46" s="47"/>
      <c r="CKT46" s="67">
        <f t="shared" si="1692"/>
        <v>0</v>
      </c>
      <c r="CKU46" s="68">
        <f t="shared" si="1693"/>
        <v>0</v>
      </c>
      <c r="CKV46" s="48"/>
      <c r="CKW46" s="49"/>
      <c r="CKX46" s="49"/>
      <c r="CKY46" s="49"/>
      <c r="CKZ46" s="49"/>
      <c r="CLA46" s="49"/>
      <c r="CLB46" s="67">
        <f t="shared" si="1694"/>
        <v>0</v>
      </c>
      <c r="CLC46" s="68">
        <f t="shared" si="1695"/>
        <v>0</v>
      </c>
      <c r="CLD46" s="48"/>
      <c r="CLE46" s="49"/>
      <c r="CLF46" s="49"/>
      <c r="CLG46" s="49"/>
      <c r="CLH46" s="49"/>
      <c r="CLI46" s="49"/>
      <c r="CLJ46" s="67">
        <f t="shared" si="1696"/>
        <v>0</v>
      </c>
      <c r="CLK46" s="68">
        <f t="shared" si="1697"/>
        <v>0</v>
      </c>
      <c r="CLL46" s="48"/>
      <c r="CLM46" s="49"/>
      <c r="CLN46" s="49"/>
      <c r="CLO46" s="49"/>
      <c r="CLP46" s="49"/>
      <c r="CLQ46" s="49"/>
      <c r="CLR46" s="67">
        <f t="shared" si="1698"/>
        <v>0</v>
      </c>
      <c r="CLS46" s="68">
        <f t="shared" si="1699"/>
        <v>0</v>
      </c>
      <c r="CLT46" s="48"/>
      <c r="CLU46" s="49"/>
      <c r="CLV46" s="49"/>
      <c r="CLW46" s="49"/>
      <c r="CLX46" s="49"/>
      <c r="CLY46" s="49"/>
      <c r="CLZ46" s="67">
        <f t="shared" si="1700"/>
        <v>0</v>
      </c>
      <c r="CMA46" s="68">
        <f t="shared" si="1701"/>
        <v>0</v>
      </c>
      <c r="CMB46" s="48"/>
      <c r="CMC46" s="49"/>
      <c r="CMD46" s="49"/>
      <c r="CME46" s="49"/>
      <c r="CMF46" s="49"/>
      <c r="CMG46" s="49"/>
      <c r="CMH46" s="67">
        <f t="shared" si="1702"/>
        <v>0</v>
      </c>
      <c r="CMI46" s="68">
        <f t="shared" si="1703"/>
        <v>0</v>
      </c>
      <c r="CMJ46" s="48"/>
      <c r="CMK46" s="49"/>
      <c r="CML46" s="49"/>
      <c r="CMM46" s="49"/>
      <c r="CMN46" s="49"/>
      <c r="CMO46" s="49"/>
      <c r="CMP46" s="67">
        <f t="shared" si="1704"/>
        <v>0</v>
      </c>
      <c r="CMQ46" s="68">
        <f t="shared" si="1705"/>
        <v>0</v>
      </c>
      <c r="CMR46" s="48"/>
      <c r="CMS46" s="49"/>
      <c r="CMT46" s="49"/>
      <c r="CMU46" s="49"/>
      <c r="CMV46" s="49"/>
      <c r="CMW46" s="49"/>
      <c r="CMX46" s="67">
        <f t="shared" si="1706"/>
        <v>0</v>
      </c>
      <c r="CMY46" s="68">
        <f t="shared" si="1707"/>
        <v>0</v>
      </c>
      <c r="CMZ46" s="48"/>
      <c r="CNA46" s="49"/>
      <c r="CNB46" s="49"/>
      <c r="CNC46" s="49"/>
      <c r="CND46" s="49"/>
      <c r="CNE46" s="49"/>
      <c r="CNF46" s="67">
        <f t="shared" si="1708"/>
        <v>0</v>
      </c>
      <c r="CNG46" s="68">
        <f t="shared" si="1709"/>
        <v>0</v>
      </c>
      <c r="CNH46" s="48"/>
      <c r="CNI46" s="49"/>
      <c r="CNJ46" s="49"/>
      <c r="CNK46" s="49"/>
      <c r="CNL46" s="49"/>
      <c r="CNM46" s="49"/>
      <c r="CNN46" s="67">
        <f t="shared" si="1710"/>
        <v>0</v>
      </c>
      <c r="CNO46" s="68">
        <f t="shared" si="1711"/>
        <v>0</v>
      </c>
      <c r="CNP46" s="48"/>
      <c r="CNQ46" s="49"/>
      <c r="CNR46" s="49"/>
      <c r="CNS46" s="49"/>
      <c r="CNT46" s="49"/>
      <c r="CNU46" s="49"/>
      <c r="CNV46" s="67">
        <f t="shared" si="1712"/>
        <v>0</v>
      </c>
      <c r="CNW46" s="68">
        <f t="shared" si="1713"/>
        <v>0</v>
      </c>
      <c r="CNX46" s="48"/>
      <c r="CNY46" s="49"/>
      <c r="CNZ46" s="49"/>
      <c r="COA46" s="49"/>
      <c r="COB46" s="49"/>
      <c r="COC46" s="49"/>
      <c r="COD46" s="67">
        <f t="shared" si="1714"/>
        <v>0</v>
      </c>
      <c r="COE46" s="68">
        <f t="shared" si="1715"/>
        <v>0</v>
      </c>
      <c r="COF46" s="48"/>
      <c r="COG46" s="49"/>
      <c r="COH46" s="49"/>
      <c r="COI46" s="49">
        <v>433</v>
      </c>
      <c r="COJ46" s="49"/>
      <c r="COK46" s="49"/>
      <c r="COL46" s="67">
        <f t="shared" si="1716"/>
        <v>433</v>
      </c>
      <c r="COM46" s="68">
        <f t="shared" si="1717"/>
        <v>72.166666666666671</v>
      </c>
      <c r="CON46" s="48"/>
      <c r="COO46" s="49"/>
      <c r="COP46" s="49"/>
      <c r="COQ46" s="49"/>
      <c r="COR46" s="49"/>
      <c r="COS46" s="49"/>
      <c r="COT46" s="67">
        <f t="shared" si="1718"/>
        <v>0</v>
      </c>
      <c r="COU46" s="68">
        <f t="shared" si="1719"/>
        <v>0</v>
      </c>
      <c r="COV46" s="48"/>
      <c r="COW46" s="49"/>
      <c r="COX46" s="49"/>
      <c r="COY46" s="49"/>
      <c r="COZ46" s="49"/>
      <c r="CPA46" s="49"/>
      <c r="CPB46" s="67">
        <f t="shared" si="1720"/>
        <v>0</v>
      </c>
      <c r="CPC46" s="68">
        <f t="shared" si="1721"/>
        <v>0</v>
      </c>
      <c r="CPD46" s="48"/>
      <c r="CPE46" s="49"/>
      <c r="CPF46" s="49"/>
      <c r="CPG46" s="49"/>
      <c r="CPH46" s="49">
        <v>118</v>
      </c>
      <c r="CPI46" s="49"/>
      <c r="CPJ46" s="67">
        <f t="shared" si="1722"/>
        <v>118</v>
      </c>
      <c r="CPK46" s="68">
        <f t="shared" si="1723"/>
        <v>19.666666666666668</v>
      </c>
      <c r="CPL46" s="48"/>
      <c r="CPM46" s="49">
        <v>0</v>
      </c>
      <c r="CPN46" s="49">
        <v>0</v>
      </c>
      <c r="CPO46" s="49"/>
      <c r="CPP46" s="49">
        <v>0</v>
      </c>
      <c r="CPQ46" s="49"/>
      <c r="CPR46" s="67">
        <f t="shared" si="1724"/>
        <v>0</v>
      </c>
      <c r="CPS46" s="68">
        <f t="shared" si="1725"/>
        <v>0</v>
      </c>
      <c r="CPT46" s="48">
        <v>0</v>
      </c>
      <c r="CPU46" s="49">
        <v>0</v>
      </c>
      <c r="CPV46" s="49">
        <v>0</v>
      </c>
      <c r="CPW46" s="49"/>
      <c r="CPX46" s="49">
        <v>228</v>
      </c>
      <c r="CPY46" s="49"/>
      <c r="CPZ46" s="67">
        <f t="shared" si="1726"/>
        <v>228</v>
      </c>
      <c r="CQA46" s="68">
        <f t="shared" si="1727"/>
        <v>38</v>
      </c>
      <c r="CQB46" s="48"/>
      <c r="CQC46" s="49">
        <v>378</v>
      </c>
      <c r="CQD46" s="49"/>
      <c r="CQE46" s="49"/>
      <c r="CQF46" s="49"/>
      <c r="CQG46" s="49"/>
      <c r="CQH46" s="67">
        <f t="shared" si="1728"/>
        <v>378</v>
      </c>
      <c r="CQI46" s="68">
        <f t="shared" si="1729"/>
        <v>63</v>
      </c>
      <c r="CQJ46" s="82"/>
      <c r="CQK46" s="83"/>
      <c r="CQL46" s="83"/>
      <c r="CQM46" s="83"/>
      <c r="CQN46" s="83"/>
      <c r="CQO46" s="83"/>
      <c r="CQP46" s="67">
        <f t="shared" si="1730"/>
        <v>0</v>
      </c>
      <c r="CQQ46" s="68">
        <f t="shared" si="1731"/>
        <v>0</v>
      </c>
      <c r="CQR46" s="239"/>
      <c r="CQS46" s="1"/>
      <c r="CQT46" s="1"/>
      <c r="CQU46" s="1"/>
      <c r="CQV46" s="1">
        <v>0</v>
      </c>
      <c r="CQW46" s="1"/>
      <c r="CQX46" s="67">
        <f t="shared" si="1732"/>
        <v>0</v>
      </c>
      <c r="CQY46" s="68">
        <f t="shared" si="1733"/>
        <v>0</v>
      </c>
      <c r="CQZ46" s="48">
        <v>0</v>
      </c>
      <c r="CRA46" s="49"/>
      <c r="CRB46" s="49">
        <v>328</v>
      </c>
      <c r="CRC46" s="49"/>
      <c r="CRD46" s="49"/>
      <c r="CRE46" s="49"/>
      <c r="CRF46" s="67">
        <f t="shared" si="1734"/>
        <v>328</v>
      </c>
      <c r="CRG46" s="68">
        <f t="shared" si="1735"/>
        <v>54.666666666666664</v>
      </c>
      <c r="CRH46" s="48"/>
      <c r="CRI46" s="49"/>
      <c r="CRJ46" s="49"/>
      <c r="CRK46" s="49">
        <v>667</v>
      </c>
      <c r="CRL46" s="49">
        <v>0</v>
      </c>
      <c r="CRM46" s="49">
        <v>0</v>
      </c>
      <c r="CRN46" s="67">
        <f t="shared" si="1736"/>
        <v>667</v>
      </c>
      <c r="CRO46" s="68">
        <f t="shared" si="1737"/>
        <v>111.16666666666667</v>
      </c>
      <c r="CRP46" s="48"/>
      <c r="CRQ46" s="49">
        <v>0</v>
      </c>
      <c r="CRR46" s="49">
        <v>0</v>
      </c>
      <c r="CRS46" s="49">
        <v>0</v>
      </c>
      <c r="CRT46" s="49">
        <v>0</v>
      </c>
      <c r="CRU46" s="49">
        <v>0</v>
      </c>
      <c r="CRV46" s="47">
        <f t="shared" si="1738"/>
        <v>0</v>
      </c>
      <c r="CRW46" s="68">
        <f t="shared" si="1739"/>
        <v>0</v>
      </c>
      <c r="CRX46" s="48">
        <v>0</v>
      </c>
      <c r="CRY46" s="49">
        <v>0</v>
      </c>
      <c r="CRZ46" s="49">
        <v>0</v>
      </c>
      <c r="CSA46" s="49">
        <v>0</v>
      </c>
      <c r="CSB46" s="49">
        <v>0</v>
      </c>
      <c r="CSC46" s="49">
        <v>0</v>
      </c>
      <c r="CSD46" s="67">
        <f t="shared" si="1740"/>
        <v>0</v>
      </c>
      <c r="CSE46" s="68">
        <f t="shared" si="1741"/>
        <v>0</v>
      </c>
      <c r="CSF46" s="48">
        <v>0</v>
      </c>
      <c r="CSG46" s="49">
        <v>684</v>
      </c>
      <c r="CSH46" s="49">
        <v>0</v>
      </c>
      <c r="CSI46" s="49">
        <v>0</v>
      </c>
      <c r="CSJ46" s="49">
        <v>0</v>
      </c>
      <c r="CSK46" s="360">
        <f>SUMIF(SUMPK!$B:$B,$B:$B,SUMPK!$O:$O)</f>
        <v>0</v>
      </c>
      <c r="CSL46" s="64">
        <f t="shared" si="1742"/>
        <v>684</v>
      </c>
      <c r="CSM46" s="68">
        <f t="shared" si="1743"/>
        <v>114</v>
      </c>
      <c r="CSN46" s="48">
        <v>0</v>
      </c>
      <c r="CSO46" s="49">
        <v>0</v>
      </c>
      <c r="CSP46" s="49">
        <v>0</v>
      </c>
      <c r="CSQ46" s="49"/>
      <c r="CSR46" s="49">
        <v>0</v>
      </c>
      <c r="CSS46" s="49">
        <v>0</v>
      </c>
      <c r="CST46" s="64">
        <f t="shared" si="1744"/>
        <v>0</v>
      </c>
      <c r="CSU46" s="68">
        <f t="shared" si="1745"/>
        <v>0</v>
      </c>
      <c r="CSV46" s="48">
        <v>435</v>
      </c>
      <c r="CSW46" s="49">
        <v>0</v>
      </c>
      <c r="CSX46" s="49">
        <v>663</v>
      </c>
      <c r="CSY46" s="49">
        <v>0</v>
      </c>
      <c r="CSZ46" s="49">
        <v>0</v>
      </c>
      <c r="CTA46" s="49">
        <v>0</v>
      </c>
      <c r="CTB46" s="64">
        <f t="shared" si="1746"/>
        <v>1098</v>
      </c>
      <c r="CTC46" s="68">
        <f t="shared" si="1747"/>
        <v>183</v>
      </c>
      <c r="CTD46" s="48">
        <v>0</v>
      </c>
      <c r="CTE46" s="49">
        <v>0</v>
      </c>
      <c r="CTF46" s="49">
        <v>0</v>
      </c>
      <c r="CTG46" s="49">
        <v>0</v>
      </c>
      <c r="CTH46" s="49"/>
      <c r="CTI46" s="49"/>
      <c r="CTJ46" s="64">
        <f t="shared" si="1748"/>
        <v>0</v>
      </c>
      <c r="CTK46" s="68">
        <f t="shared" si="1749"/>
        <v>0</v>
      </c>
      <c r="CTL46" s="48">
        <v>0</v>
      </c>
      <c r="CTM46" s="49">
        <v>0</v>
      </c>
      <c r="CTN46" s="49">
        <v>876</v>
      </c>
      <c r="CTO46" s="49">
        <v>0</v>
      </c>
      <c r="CTP46" s="49">
        <v>0</v>
      </c>
      <c r="CTQ46" s="49">
        <v>0</v>
      </c>
      <c r="CTR46" s="64">
        <f t="shared" si="1750"/>
        <v>876</v>
      </c>
      <c r="CTS46" s="68">
        <f t="shared" si="1751"/>
        <v>146</v>
      </c>
      <c r="CTT46" s="48">
        <v>0</v>
      </c>
      <c r="CTU46" s="49"/>
      <c r="CTV46" s="49">
        <v>1076</v>
      </c>
      <c r="CTW46" s="49"/>
      <c r="CTX46" s="49">
        <v>0</v>
      </c>
      <c r="CTY46" s="49">
        <v>651</v>
      </c>
      <c r="CTZ46" s="64">
        <f t="shared" si="1752"/>
        <v>1727</v>
      </c>
      <c r="CUA46" s="68">
        <f t="shared" si="1753"/>
        <v>287.83333333333331</v>
      </c>
      <c r="CUB46" s="48">
        <v>551</v>
      </c>
      <c r="CUC46" s="49">
        <v>0</v>
      </c>
      <c r="CUD46" s="49"/>
      <c r="CUE46" s="49"/>
      <c r="CUF46" s="49">
        <v>877</v>
      </c>
      <c r="CUG46" s="49">
        <v>792</v>
      </c>
      <c r="CUH46" s="64">
        <f t="shared" si="1754"/>
        <v>2220</v>
      </c>
      <c r="CUI46" s="68">
        <f t="shared" si="1755"/>
        <v>370</v>
      </c>
      <c r="CUJ46" s="48">
        <v>599</v>
      </c>
      <c r="CUK46" s="49">
        <v>0</v>
      </c>
      <c r="CUL46" s="49">
        <v>0</v>
      </c>
      <c r="CUM46" s="49">
        <v>2833</v>
      </c>
      <c r="CUN46" s="49">
        <v>0</v>
      </c>
      <c r="CUO46" s="49">
        <v>0</v>
      </c>
      <c r="CUP46" s="64">
        <f t="shared" si="1756"/>
        <v>3432</v>
      </c>
      <c r="CUQ46" s="68">
        <f t="shared" si="1757"/>
        <v>572</v>
      </c>
      <c r="CUR46" s="48">
        <v>0</v>
      </c>
      <c r="CUS46" s="49"/>
      <c r="CUT46" s="49"/>
      <c r="CUU46" s="49">
        <v>0</v>
      </c>
      <c r="CUV46" s="49">
        <v>0</v>
      </c>
      <c r="CUW46" s="49">
        <v>0</v>
      </c>
      <c r="CUX46" s="64">
        <f t="shared" si="1758"/>
        <v>0</v>
      </c>
      <c r="CUY46" s="68">
        <f t="shared" si="1759"/>
        <v>0</v>
      </c>
      <c r="CUZ46" s="48">
        <v>1437</v>
      </c>
      <c r="CVA46" s="49">
        <v>0</v>
      </c>
      <c r="CVB46" s="49"/>
      <c r="CVC46" s="49">
        <v>0</v>
      </c>
      <c r="CVD46" s="49">
        <v>810</v>
      </c>
      <c r="CVE46" s="49"/>
      <c r="CVF46" s="64">
        <f t="shared" si="1760"/>
        <v>2247</v>
      </c>
      <c r="CVG46" s="68">
        <f t="shared" si="1761"/>
        <v>374.5</v>
      </c>
      <c r="CVH46" s="48">
        <v>0</v>
      </c>
      <c r="CVI46" s="49">
        <v>0</v>
      </c>
      <c r="CVJ46" s="49">
        <v>0</v>
      </c>
      <c r="CVK46" s="49">
        <v>588</v>
      </c>
      <c r="CVL46" s="49">
        <v>0</v>
      </c>
      <c r="CVM46" s="49"/>
      <c r="CVN46" s="64">
        <f t="shared" si="1762"/>
        <v>588</v>
      </c>
      <c r="CVO46" s="68">
        <f t="shared" si="1763"/>
        <v>98</v>
      </c>
      <c r="CVP46" s="48">
        <v>320</v>
      </c>
      <c r="CVQ46" s="49">
        <v>0</v>
      </c>
      <c r="CVR46" s="49">
        <v>220</v>
      </c>
      <c r="CVS46" s="49">
        <v>0</v>
      </c>
      <c r="CVT46" s="49">
        <v>1061</v>
      </c>
      <c r="CVU46" s="49">
        <v>0</v>
      </c>
      <c r="CVV46" s="64">
        <f t="shared" si="1764"/>
        <v>1601</v>
      </c>
      <c r="CVW46" s="68">
        <f t="shared" si="1765"/>
        <v>266.83333333333331</v>
      </c>
      <c r="CVX46" s="48">
        <v>0</v>
      </c>
      <c r="CVY46" s="49">
        <v>0</v>
      </c>
      <c r="CVZ46" s="49">
        <v>0</v>
      </c>
      <c r="CWA46" s="49">
        <v>0</v>
      </c>
      <c r="CWB46" s="49">
        <v>400</v>
      </c>
      <c r="CWC46" s="49">
        <v>0</v>
      </c>
      <c r="CWD46" s="64">
        <f t="shared" si="1766"/>
        <v>400</v>
      </c>
      <c r="CWE46" s="68">
        <f t="shared" si="1767"/>
        <v>66.666666666666671</v>
      </c>
      <c r="CWF46" s="48">
        <v>0</v>
      </c>
      <c r="CWG46" s="49">
        <v>0</v>
      </c>
      <c r="CWH46" s="49">
        <v>0</v>
      </c>
      <c r="CWI46" s="49">
        <v>0</v>
      </c>
      <c r="CWJ46" s="49">
        <v>0</v>
      </c>
      <c r="CWK46" s="49"/>
      <c r="CWL46" s="64">
        <f t="shared" si="1768"/>
        <v>0</v>
      </c>
      <c r="CWM46" s="68">
        <f t="shared" si="1769"/>
        <v>0</v>
      </c>
      <c r="CWN46" s="48">
        <v>0</v>
      </c>
      <c r="CWO46" s="49">
        <v>0</v>
      </c>
      <c r="CWP46" s="49">
        <v>0</v>
      </c>
      <c r="CWQ46" s="49">
        <v>0</v>
      </c>
      <c r="CWR46" s="49">
        <v>499</v>
      </c>
      <c r="CWS46" s="49">
        <v>0</v>
      </c>
      <c r="CWT46" s="64">
        <f t="shared" si="1770"/>
        <v>499</v>
      </c>
      <c r="CWU46" s="68">
        <f t="shared" si="1771"/>
        <v>83.166666666666671</v>
      </c>
      <c r="CWV46" s="48">
        <v>0</v>
      </c>
      <c r="CWW46" s="49">
        <v>0</v>
      </c>
      <c r="CWX46" s="49">
        <v>0</v>
      </c>
      <c r="CWY46" s="49"/>
      <c r="CWZ46" s="49">
        <v>0</v>
      </c>
      <c r="CXA46" s="49">
        <v>0</v>
      </c>
      <c r="CXB46" s="127">
        <f t="shared" si="1772"/>
        <v>0</v>
      </c>
      <c r="CXC46" s="43">
        <f t="shared" si="1773"/>
        <v>0</v>
      </c>
      <c r="CXD46" s="48">
        <v>0</v>
      </c>
      <c r="CXE46" s="49">
        <v>222</v>
      </c>
      <c r="CXF46" s="49">
        <v>0</v>
      </c>
      <c r="CXG46" s="49">
        <v>0</v>
      </c>
      <c r="CXH46" s="49">
        <v>0</v>
      </c>
      <c r="CXI46" s="49">
        <v>0</v>
      </c>
      <c r="CXJ46" s="127">
        <f t="shared" si="1774"/>
        <v>222</v>
      </c>
      <c r="CXK46" s="43">
        <f t="shared" si="1775"/>
        <v>37</v>
      </c>
      <c r="CXL46" s="48">
        <v>0</v>
      </c>
      <c r="CXM46" s="49">
        <v>0</v>
      </c>
      <c r="CXN46" s="49">
        <v>0</v>
      </c>
      <c r="CXO46" s="49">
        <v>0</v>
      </c>
      <c r="CXP46" s="49">
        <v>0</v>
      </c>
      <c r="CXQ46" s="49">
        <v>0</v>
      </c>
      <c r="CXR46" s="127">
        <f t="shared" si="1776"/>
        <v>0</v>
      </c>
      <c r="CXS46" s="43">
        <f t="shared" si="1777"/>
        <v>0</v>
      </c>
      <c r="CXT46" s="48">
        <v>300</v>
      </c>
      <c r="CXU46" s="49">
        <v>0</v>
      </c>
      <c r="CXV46" s="49">
        <v>878</v>
      </c>
      <c r="CXW46" s="49"/>
      <c r="CXX46" s="49">
        <v>0</v>
      </c>
      <c r="CXY46" s="49">
        <v>0</v>
      </c>
      <c r="CXZ46" s="127">
        <f t="shared" si="1778"/>
        <v>1178</v>
      </c>
      <c r="CYA46" s="43">
        <f t="shared" si="1779"/>
        <v>196.33333333333334</v>
      </c>
      <c r="CYB46" s="48">
        <v>0</v>
      </c>
      <c r="CYC46" s="49">
        <v>0</v>
      </c>
      <c r="CYD46" s="49">
        <v>0</v>
      </c>
      <c r="CYE46" s="49">
        <v>0</v>
      </c>
      <c r="CYF46" s="49"/>
      <c r="CYG46" s="49">
        <v>0</v>
      </c>
      <c r="CYH46" s="127">
        <f t="shared" si="1780"/>
        <v>0</v>
      </c>
      <c r="CYI46" s="43">
        <f t="shared" si="1781"/>
        <v>0</v>
      </c>
      <c r="CYJ46" s="48"/>
      <c r="CYK46" s="49">
        <v>0</v>
      </c>
      <c r="CYL46" s="49">
        <v>605</v>
      </c>
      <c r="CYM46" s="49">
        <v>0</v>
      </c>
      <c r="CYN46" s="49">
        <v>0</v>
      </c>
      <c r="CYO46" s="49">
        <v>0</v>
      </c>
      <c r="CYP46" s="127">
        <f t="shared" si="1782"/>
        <v>605</v>
      </c>
      <c r="CYQ46" s="43">
        <f t="shared" si="1783"/>
        <v>100.83333333333333</v>
      </c>
      <c r="CYR46" s="48">
        <v>0</v>
      </c>
      <c r="CYS46" s="49">
        <v>0</v>
      </c>
      <c r="CYT46" s="49">
        <v>0</v>
      </c>
      <c r="CYU46" s="49">
        <v>0</v>
      </c>
      <c r="CYV46" s="49">
        <v>0</v>
      </c>
      <c r="CYW46" s="49">
        <v>0</v>
      </c>
      <c r="CYX46" s="127">
        <f t="shared" si="1784"/>
        <v>0</v>
      </c>
      <c r="CYY46" s="43">
        <f t="shared" si="1785"/>
        <v>0</v>
      </c>
      <c r="CYZ46" s="48"/>
      <c r="CZA46" s="49">
        <v>0</v>
      </c>
      <c r="CZB46" s="49">
        <v>0</v>
      </c>
      <c r="CZC46" s="49">
        <v>0</v>
      </c>
      <c r="CZD46" s="49">
        <v>0</v>
      </c>
      <c r="CZE46" s="49">
        <v>0</v>
      </c>
      <c r="CZF46" s="127">
        <f t="shared" si="1786"/>
        <v>0</v>
      </c>
      <c r="CZG46" s="43">
        <f t="shared" si="1787"/>
        <v>0</v>
      </c>
      <c r="CZH46" s="48">
        <v>0</v>
      </c>
      <c r="CZI46" s="49">
        <v>0</v>
      </c>
      <c r="CZJ46" s="49">
        <v>0</v>
      </c>
      <c r="CZK46" s="49">
        <v>0</v>
      </c>
      <c r="CZL46" s="49">
        <v>0</v>
      </c>
      <c r="CZM46" s="49">
        <v>0</v>
      </c>
      <c r="CZN46" s="127">
        <f t="shared" si="1788"/>
        <v>0</v>
      </c>
      <c r="CZO46" s="43">
        <f t="shared" si="1789"/>
        <v>0</v>
      </c>
      <c r="CZP46" s="48">
        <v>113</v>
      </c>
      <c r="CZQ46" s="49">
        <v>0</v>
      </c>
      <c r="CZR46" s="49"/>
      <c r="CZS46" s="49">
        <v>158</v>
      </c>
      <c r="CZT46" s="49">
        <v>0</v>
      </c>
      <c r="CZU46" s="49">
        <v>0</v>
      </c>
      <c r="CZV46" s="127">
        <f t="shared" si="1790"/>
        <v>271</v>
      </c>
      <c r="CZW46" s="43">
        <f t="shared" si="1791"/>
        <v>45.166666666666664</v>
      </c>
      <c r="CZX46" s="48">
        <v>0</v>
      </c>
      <c r="CZY46" s="49">
        <v>0</v>
      </c>
      <c r="CZZ46" s="49">
        <v>0</v>
      </c>
      <c r="DAA46" s="49">
        <v>0</v>
      </c>
      <c r="DAB46" s="49"/>
      <c r="DAC46" s="49">
        <v>200</v>
      </c>
      <c r="DAD46" s="64">
        <f t="shared" si="1792"/>
        <v>200</v>
      </c>
      <c r="DAE46" s="68">
        <f t="shared" si="1793"/>
        <v>33.333333333333336</v>
      </c>
      <c r="DAF46" s="48">
        <v>0</v>
      </c>
      <c r="DAG46" s="49">
        <v>780</v>
      </c>
      <c r="DAH46" s="49">
        <v>0</v>
      </c>
      <c r="DAI46" s="49">
        <v>0</v>
      </c>
      <c r="DAJ46" s="49">
        <v>0</v>
      </c>
      <c r="DAK46" s="49">
        <v>0</v>
      </c>
      <c r="DAL46" s="64">
        <f t="shared" si="1794"/>
        <v>780</v>
      </c>
      <c r="DAM46" s="68">
        <f t="shared" si="1795"/>
        <v>130</v>
      </c>
      <c r="DAN46" s="48">
        <v>0</v>
      </c>
      <c r="DAO46" s="49">
        <v>0</v>
      </c>
      <c r="DAP46" s="49">
        <v>0</v>
      </c>
      <c r="DAQ46" s="49">
        <v>0</v>
      </c>
      <c r="DAR46" s="49">
        <v>0</v>
      </c>
      <c r="DAS46" s="49">
        <v>0</v>
      </c>
      <c r="DAT46" s="64">
        <f t="shared" si="1796"/>
        <v>0</v>
      </c>
      <c r="DAU46" s="68">
        <f t="shared" si="1797"/>
        <v>0</v>
      </c>
      <c r="DAV46" s="48"/>
      <c r="DAW46" s="49">
        <v>0</v>
      </c>
      <c r="DAX46" s="49">
        <v>0</v>
      </c>
      <c r="DAY46" s="49">
        <v>0</v>
      </c>
      <c r="DAZ46" s="49">
        <v>0</v>
      </c>
      <c r="DBA46" s="49">
        <v>0</v>
      </c>
      <c r="DBB46" s="64">
        <f t="shared" si="1798"/>
        <v>0</v>
      </c>
      <c r="DBC46" s="68">
        <f t="shared" si="1799"/>
        <v>0</v>
      </c>
      <c r="DBD46" s="48"/>
      <c r="DBE46" s="49">
        <v>0</v>
      </c>
      <c r="DBF46" s="49">
        <v>110</v>
      </c>
      <c r="DBG46" s="49">
        <v>0</v>
      </c>
      <c r="DBH46" s="49">
        <v>0</v>
      </c>
      <c r="DBI46" s="49">
        <v>100</v>
      </c>
      <c r="DBJ46" s="64">
        <f t="shared" si="1800"/>
        <v>210</v>
      </c>
      <c r="DBK46" s="68">
        <f t="shared" si="1801"/>
        <v>35</v>
      </c>
      <c r="DBL46" s="48">
        <v>0</v>
      </c>
      <c r="DBM46" s="49">
        <v>0</v>
      </c>
      <c r="DBN46" s="49">
        <v>480</v>
      </c>
      <c r="DBO46" s="49">
        <v>0</v>
      </c>
      <c r="DBP46" s="49"/>
      <c r="DBQ46" s="49">
        <v>0</v>
      </c>
      <c r="DBR46" s="64">
        <f t="shared" si="1802"/>
        <v>480</v>
      </c>
      <c r="DBS46" s="68">
        <f t="shared" si="1803"/>
        <v>80</v>
      </c>
      <c r="DBT46" s="48">
        <v>0</v>
      </c>
      <c r="DBU46" s="49"/>
      <c r="DBV46" s="49"/>
      <c r="DBW46" s="49">
        <v>0</v>
      </c>
      <c r="DBX46" s="49"/>
      <c r="DBY46" s="49">
        <v>221</v>
      </c>
      <c r="DBZ46" s="64">
        <f t="shared" si="1804"/>
        <v>221</v>
      </c>
      <c r="DCA46" s="68">
        <f t="shared" si="1805"/>
        <v>44.2</v>
      </c>
      <c r="DCB46" s="48">
        <v>0</v>
      </c>
      <c r="DCC46" s="49">
        <v>956</v>
      </c>
      <c r="DCD46" s="49">
        <v>467</v>
      </c>
      <c r="DCE46" s="49">
        <v>0</v>
      </c>
      <c r="DCF46" s="49">
        <v>0</v>
      </c>
      <c r="DCG46" s="49">
        <v>2234</v>
      </c>
      <c r="DCH46" s="64">
        <f t="shared" si="1806"/>
        <v>3657</v>
      </c>
      <c r="DCI46" s="68">
        <f t="shared" si="1807"/>
        <v>609.5</v>
      </c>
      <c r="DCJ46" s="48"/>
      <c r="DCK46" s="49">
        <v>0</v>
      </c>
      <c r="DCL46" s="49">
        <v>0</v>
      </c>
      <c r="DCM46" s="49">
        <v>0</v>
      </c>
      <c r="DCN46" s="49">
        <v>0</v>
      </c>
      <c r="DCO46" s="49">
        <v>0</v>
      </c>
      <c r="DCP46" s="64">
        <f t="shared" si="1808"/>
        <v>0</v>
      </c>
      <c r="DCQ46" s="68">
        <f t="shared" si="1809"/>
        <v>0</v>
      </c>
      <c r="DCR46" s="48">
        <v>0</v>
      </c>
      <c r="DCS46" s="49">
        <v>0</v>
      </c>
      <c r="DCT46" s="49">
        <v>0</v>
      </c>
      <c r="DCU46" s="49">
        <v>0</v>
      </c>
      <c r="DCV46" s="49">
        <v>0</v>
      </c>
      <c r="DCW46" s="49">
        <v>330</v>
      </c>
      <c r="DCX46" s="64">
        <f t="shared" si="1810"/>
        <v>330</v>
      </c>
      <c r="DCY46" s="68">
        <f t="shared" si="1811"/>
        <v>55</v>
      </c>
      <c r="DCZ46" s="48">
        <v>664</v>
      </c>
      <c r="DDA46" s="49">
        <v>0</v>
      </c>
      <c r="DDB46" s="49">
        <v>0</v>
      </c>
      <c r="DDC46" s="49">
        <v>0</v>
      </c>
      <c r="DDD46" s="49">
        <v>0</v>
      </c>
      <c r="DDE46" s="49">
        <v>0</v>
      </c>
      <c r="DDF46" s="64">
        <f t="shared" si="1812"/>
        <v>664</v>
      </c>
      <c r="DDG46" s="68">
        <f t="shared" si="1813"/>
        <v>110.66666666666667</v>
      </c>
      <c r="DDH46" s="48">
        <v>1030</v>
      </c>
      <c r="DDI46" s="49"/>
      <c r="DDJ46" s="49">
        <v>0</v>
      </c>
      <c r="DDK46" s="49">
        <v>227</v>
      </c>
      <c r="DDL46" s="49"/>
      <c r="DDM46" s="49">
        <v>614</v>
      </c>
      <c r="DDN46" s="127">
        <f t="shared" si="1814"/>
        <v>1871</v>
      </c>
      <c r="DDO46" s="43">
        <f t="shared" si="1815"/>
        <v>311.83333333333331</v>
      </c>
      <c r="DDP46" s="48">
        <v>0</v>
      </c>
      <c r="DDQ46" s="49">
        <v>662</v>
      </c>
      <c r="DDR46" s="49">
        <v>332</v>
      </c>
      <c r="DDS46" s="49">
        <v>0</v>
      </c>
      <c r="DDT46" s="49">
        <v>0</v>
      </c>
      <c r="DDU46" s="49"/>
      <c r="DDV46" s="127">
        <f t="shared" si="1816"/>
        <v>994</v>
      </c>
      <c r="DDW46" s="43">
        <f t="shared" si="1817"/>
        <v>165.66666666666666</v>
      </c>
      <c r="DDX46" s="48">
        <v>0</v>
      </c>
      <c r="DDY46" s="49">
        <v>0</v>
      </c>
      <c r="DDZ46" s="49">
        <v>307</v>
      </c>
      <c r="DEA46" s="49">
        <v>0</v>
      </c>
      <c r="DEB46" s="49">
        <v>0</v>
      </c>
      <c r="DEC46" s="49">
        <v>0</v>
      </c>
      <c r="DED46" s="127">
        <f t="shared" si="1818"/>
        <v>307</v>
      </c>
      <c r="DEE46" s="43">
        <f t="shared" si="1819"/>
        <v>51.166666666666664</v>
      </c>
      <c r="DEF46" s="48">
        <v>0</v>
      </c>
      <c r="DEG46" s="49"/>
      <c r="DEH46" s="49">
        <v>0</v>
      </c>
      <c r="DEI46" s="49">
        <v>0</v>
      </c>
      <c r="DEJ46" s="49">
        <v>0</v>
      </c>
      <c r="DEK46" s="49"/>
      <c r="DEL46" s="127">
        <f t="shared" si="1820"/>
        <v>0</v>
      </c>
      <c r="DEM46" s="43">
        <f t="shared" si="1821"/>
        <v>0</v>
      </c>
      <c r="DEN46" s="48">
        <v>0</v>
      </c>
      <c r="DEO46" s="49">
        <v>300</v>
      </c>
      <c r="DEP46" s="49">
        <v>360</v>
      </c>
      <c r="DEQ46" s="49">
        <v>0</v>
      </c>
      <c r="DER46" s="49"/>
      <c r="DES46" s="49"/>
      <c r="DET46" s="127">
        <f t="shared" si="1822"/>
        <v>660</v>
      </c>
      <c r="DEU46" s="43">
        <f t="shared" si="1823"/>
        <v>110</v>
      </c>
      <c r="DEV46" s="48">
        <v>0</v>
      </c>
      <c r="DEW46" s="49">
        <v>0</v>
      </c>
      <c r="DEX46" s="49"/>
      <c r="DEY46" s="49">
        <v>0</v>
      </c>
      <c r="DEZ46" s="49">
        <v>100</v>
      </c>
      <c r="DFA46" s="49">
        <v>200</v>
      </c>
      <c r="DFB46" s="127">
        <f t="shared" si="1824"/>
        <v>300</v>
      </c>
      <c r="DFC46" s="43">
        <f t="shared" si="1825"/>
        <v>50</v>
      </c>
      <c r="DFD46" s="48"/>
      <c r="DFE46" s="49">
        <v>0</v>
      </c>
      <c r="DFF46" s="49">
        <v>0</v>
      </c>
      <c r="DFG46" s="49">
        <v>0</v>
      </c>
      <c r="DFH46" s="49">
        <v>200</v>
      </c>
      <c r="DFI46" s="49">
        <v>0</v>
      </c>
      <c r="DFJ46" s="127">
        <f t="shared" si="1826"/>
        <v>200</v>
      </c>
      <c r="DFK46" s="43">
        <f t="shared" si="1827"/>
        <v>33.333333333333336</v>
      </c>
      <c r="DFL46" s="63">
        <v>200</v>
      </c>
      <c r="DFM46" s="64">
        <v>699</v>
      </c>
      <c r="DFN46" s="64">
        <v>0</v>
      </c>
      <c r="DFO46" s="64">
        <v>0</v>
      </c>
      <c r="DFP46" s="64">
        <v>200</v>
      </c>
      <c r="DFQ46" s="64">
        <v>0</v>
      </c>
      <c r="DFR46" s="64">
        <f t="shared" si="1828"/>
        <v>1099</v>
      </c>
      <c r="DFS46" s="68">
        <f t="shared" si="1829"/>
        <v>183.16666666666666</v>
      </c>
      <c r="DFT46" s="48">
        <v>0</v>
      </c>
      <c r="DFU46" s="49">
        <v>28</v>
      </c>
      <c r="DFV46" s="49">
        <v>400</v>
      </c>
      <c r="DFW46" s="49">
        <v>0</v>
      </c>
      <c r="DFX46" s="49"/>
      <c r="DFY46" s="49"/>
      <c r="DFZ46" s="127">
        <f t="shared" si="1830"/>
        <v>428</v>
      </c>
      <c r="DGA46" s="43">
        <f t="shared" si="1831"/>
        <v>71.333333333333329</v>
      </c>
      <c r="DGB46" s="48">
        <v>333</v>
      </c>
      <c r="DGC46" s="49">
        <v>0</v>
      </c>
      <c r="DGD46" s="49">
        <v>0</v>
      </c>
      <c r="DGE46" s="49">
        <v>0</v>
      </c>
      <c r="DGF46" s="49"/>
      <c r="DGG46" s="49">
        <v>500</v>
      </c>
      <c r="DGH46" s="127">
        <f t="shared" si="1832"/>
        <v>833</v>
      </c>
      <c r="DGI46" s="43">
        <f t="shared" si="1833"/>
        <v>138.83333333333334</v>
      </c>
      <c r="DGJ46" s="48">
        <v>0</v>
      </c>
      <c r="DGK46" s="49">
        <v>0</v>
      </c>
      <c r="DGL46" s="49">
        <v>0</v>
      </c>
      <c r="DGM46" s="49">
        <v>0</v>
      </c>
      <c r="DGN46" s="49">
        <v>0</v>
      </c>
      <c r="DGO46" s="49">
        <v>0</v>
      </c>
      <c r="DGP46" s="64">
        <f t="shared" si="1834"/>
        <v>0</v>
      </c>
      <c r="DGQ46" s="68">
        <f t="shared" si="1835"/>
        <v>0</v>
      </c>
      <c r="DGR46" s="48">
        <v>0</v>
      </c>
      <c r="DGS46" s="49">
        <v>220</v>
      </c>
      <c r="DGT46" s="49">
        <v>0</v>
      </c>
      <c r="DGU46" s="49"/>
      <c r="DGV46" s="49"/>
      <c r="DGW46" s="49">
        <v>666</v>
      </c>
      <c r="DGX46" s="64">
        <f t="shared" si="1836"/>
        <v>886</v>
      </c>
      <c r="DGY46" s="68">
        <f t="shared" si="1837"/>
        <v>147.66666666666666</v>
      </c>
      <c r="DGZ46" s="48">
        <v>0</v>
      </c>
      <c r="DHA46" s="49">
        <v>0</v>
      </c>
      <c r="DHB46" s="49"/>
      <c r="DHC46" s="49"/>
      <c r="DHD46" s="49">
        <v>200</v>
      </c>
      <c r="DHE46" s="49">
        <v>400</v>
      </c>
      <c r="DHF46" s="64">
        <f t="shared" si="1838"/>
        <v>600</v>
      </c>
      <c r="DHG46" s="68">
        <f t="shared" si="1839"/>
        <v>100</v>
      </c>
      <c r="DHH46" s="63">
        <v>400</v>
      </c>
      <c r="DHI46" s="64">
        <v>0</v>
      </c>
      <c r="DHJ46" s="64">
        <v>0</v>
      </c>
      <c r="DHK46" s="64">
        <v>0</v>
      </c>
      <c r="DHL46" s="64">
        <v>200</v>
      </c>
      <c r="DHM46" s="64">
        <v>800</v>
      </c>
      <c r="DHN46" s="64">
        <f t="shared" si="1840"/>
        <v>1400</v>
      </c>
      <c r="DHO46" s="68">
        <f t="shared" si="1841"/>
        <v>233.33333333333334</v>
      </c>
      <c r="DHP46" s="48">
        <v>166</v>
      </c>
      <c r="DHQ46" s="49">
        <v>0</v>
      </c>
      <c r="DHR46" s="49"/>
      <c r="DHS46" s="49">
        <v>0</v>
      </c>
      <c r="DHT46" s="49">
        <v>641</v>
      </c>
      <c r="DHU46" s="49">
        <v>0</v>
      </c>
      <c r="DHV46" s="64">
        <f t="shared" si="1842"/>
        <v>807</v>
      </c>
      <c r="DHW46" s="68">
        <f t="shared" si="1843"/>
        <v>134.5</v>
      </c>
      <c r="DHX46" s="48">
        <v>0</v>
      </c>
      <c r="DHY46" s="49"/>
      <c r="DHZ46" s="49"/>
      <c r="DIA46" s="49">
        <v>0</v>
      </c>
      <c r="DIB46" s="49">
        <v>0</v>
      </c>
      <c r="DIC46" s="49">
        <v>0</v>
      </c>
      <c r="DID46" s="64">
        <f t="shared" si="1844"/>
        <v>0</v>
      </c>
      <c r="DIE46" s="68">
        <f t="shared" si="1845"/>
        <v>0</v>
      </c>
      <c r="DIF46" s="48">
        <v>0</v>
      </c>
      <c r="DIG46" s="49">
        <v>162</v>
      </c>
      <c r="DIH46" s="49">
        <v>655</v>
      </c>
      <c r="DII46" s="49">
        <v>0</v>
      </c>
      <c r="DIJ46" s="49">
        <v>300</v>
      </c>
      <c r="DIK46" s="49"/>
      <c r="DIL46" s="64">
        <f t="shared" si="1846"/>
        <v>1117</v>
      </c>
      <c r="DIM46" s="68">
        <f t="shared" si="1847"/>
        <v>186.16666666666666</v>
      </c>
      <c r="DIN46" s="48"/>
      <c r="DIO46" s="49"/>
      <c r="DIP46" s="49">
        <v>0</v>
      </c>
      <c r="DIQ46" s="49"/>
      <c r="DIR46" s="49">
        <v>0</v>
      </c>
      <c r="DIS46" s="49">
        <v>0</v>
      </c>
      <c r="DIT46" s="64">
        <f t="shared" si="1848"/>
        <v>0</v>
      </c>
      <c r="DIU46" s="68">
        <f t="shared" si="1849"/>
        <v>0</v>
      </c>
      <c r="DIV46" s="48">
        <v>0</v>
      </c>
      <c r="DIW46" s="49">
        <v>0</v>
      </c>
      <c r="DIX46" s="49">
        <v>0</v>
      </c>
      <c r="DIY46" s="49">
        <v>110</v>
      </c>
      <c r="DIZ46" s="49">
        <v>0</v>
      </c>
      <c r="DJA46" s="49">
        <v>0</v>
      </c>
      <c r="DJB46" s="64">
        <f t="shared" si="1850"/>
        <v>110</v>
      </c>
      <c r="DJC46" s="68">
        <f t="shared" si="1851"/>
        <v>18.333333333333332</v>
      </c>
      <c r="DJD46" s="48">
        <v>0</v>
      </c>
      <c r="DJE46" s="49">
        <v>0</v>
      </c>
      <c r="DJF46" s="49">
        <v>0</v>
      </c>
      <c r="DJG46" s="49">
        <v>0</v>
      </c>
      <c r="DJH46" s="49">
        <v>975</v>
      </c>
      <c r="DJI46" s="49"/>
      <c r="DJJ46" s="64">
        <f t="shared" si="1852"/>
        <v>975</v>
      </c>
      <c r="DJK46" s="68">
        <f t="shared" si="1853"/>
        <v>162.5</v>
      </c>
      <c r="DJL46" s="48">
        <v>0</v>
      </c>
      <c r="DJM46" s="49">
        <v>0</v>
      </c>
      <c r="DJN46" s="49">
        <v>0</v>
      </c>
      <c r="DJO46" s="49">
        <v>0</v>
      </c>
      <c r="DJP46" s="49">
        <v>0</v>
      </c>
      <c r="DJQ46" s="49">
        <v>0</v>
      </c>
      <c r="DJR46" s="64">
        <f t="shared" si="1854"/>
        <v>0</v>
      </c>
      <c r="DJS46" s="68">
        <f t="shared" si="1855"/>
        <v>0</v>
      </c>
      <c r="DJT46" s="48"/>
      <c r="DJU46" s="49">
        <v>643</v>
      </c>
      <c r="DJV46" s="49">
        <v>0</v>
      </c>
      <c r="DJW46" s="49">
        <v>0</v>
      </c>
      <c r="DJX46" s="49">
        <v>0</v>
      </c>
      <c r="DJY46" s="49">
        <v>0</v>
      </c>
      <c r="DJZ46" s="64">
        <f t="shared" si="1856"/>
        <v>643</v>
      </c>
      <c r="DKA46" s="68">
        <f t="shared" si="1857"/>
        <v>107.16666666666667</v>
      </c>
      <c r="DKB46" s="48">
        <v>0</v>
      </c>
      <c r="DKC46" s="49">
        <v>0</v>
      </c>
      <c r="DKD46" s="49">
        <v>0</v>
      </c>
      <c r="DKE46" s="49">
        <v>0</v>
      </c>
      <c r="DKF46" s="49">
        <v>1200</v>
      </c>
      <c r="DKG46" s="49">
        <v>0</v>
      </c>
      <c r="DKH46" s="64">
        <f t="shared" si="1858"/>
        <v>1200</v>
      </c>
      <c r="DKI46" s="68">
        <f t="shared" si="1859"/>
        <v>200</v>
      </c>
      <c r="DKJ46" s="48">
        <v>0</v>
      </c>
      <c r="DKK46" s="49">
        <v>321</v>
      </c>
      <c r="DKL46" s="49">
        <v>0</v>
      </c>
      <c r="DKM46" s="49"/>
      <c r="DKN46" s="49">
        <v>0</v>
      </c>
      <c r="DKO46" s="49"/>
      <c r="DKP46" s="64">
        <f t="shared" si="1860"/>
        <v>321</v>
      </c>
      <c r="DKQ46" s="68">
        <f t="shared" si="1861"/>
        <v>53.5</v>
      </c>
      <c r="DKR46" s="48">
        <v>950</v>
      </c>
      <c r="DKS46" s="49">
        <v>0</v>
      </c>
      <c r="DKT46" s="49"/>
      <c r="DKU46" s="49">
        <v>0</v>
      </c>
      <c r="DKV46" s="49">
        <v>0</v>
      </c>
      <c r="DKW46" s="49">
        <v>0</v>
      </c>
      <c r="DKX46" s="64">
        <f t="shared" si="1862"/>
        <v>950</v>
      </c>
      <c r="DKY46" s="68">
        <f t="shared" si="1863"/>
        <v>158.33333333333334</v>
      </c>
      <c r="DKZ46" s="48"/>
      <c r="DLA46" s="49">
        <v>1224</v>
      </c>
      <c r="DLB46" s="49">
        <v>0</v>
      </c>
      <c r="DLC46" s="49">
        <v>0</v>
      </c>
      <c r="DLD46" s="49"/>
      <c r="DLE46" s="49">
        <v>0</v>
      </c>
      <c r="DLF46" s="64">
        <f t="shared" si="1864"/>
        <v>1224</v>
      </c>
      <c r="DLG46" s="68">
        <f t="shared" si="1865"/>
        <v>204</v>
      </c>
      <c r="DLH46" s="48"/>
      <c r="DLI46" s="49">
        <v>1111</v>
      </c>
      <c r="DLJ46" s="49">
        <v>0</v>
      </c>
      <c r="DLK46" s="49">
        <v>0</v>
      </c>
      <c r="DLL46" s="49"/>
      <c r="DLM46" s="49"/>
      <c r="DLN46" s="64">
        <f t="shared" si="1866"/>
        <v>1111</v>
      </c>
      <c r="DLO46" s="68">
        <f t="shared" si="1867"/>
        <v>185.16666666666666</v>
      </c>
      <c r="DLP46" s="48">
        <v>479</v>
      </c>
      <c r="DLQ46" s="49"/>
      <c r="DLR46" s="49">
        <v>0</v>
      </c>
      <c r="DLS46" s="49">
        <v>0</v>
      </c>
      <c r="DLT46" s="49">
        <v>0</v>
      </c>
      <c r="DLU46" s="49">
        <v>0</v>
      </c>
      <c r="DLV46" s="64">
        <f t="shared" si="1868"/>
        <v>479</v>
      </c>
      <c r="DLW46" s="68">
        <f t="shared" si="1869"/>
        <v>79.833333333333329</v>
      </c>
      <c r="DLX46" s="48">
        <v>0</v>
      </c>
      <c r="DLY46" s="49"/>
      <c r="DLZ46" s="49"/>
      <c r="DMA46" s="49">
        <v>0</v>
      </c>
      <c r="DMB46" s="49"/>
      <c r="DMC46" s="49">
        <v>0</v>
      </c>
      <c r="DMD46" s="64">
        <f t="shared" si="1870"/>
        <v>0</v>
      </c>
      <c r="DME46" s="68">
        <f t="shared" si="1871"/>
        <v>0</v>
      </c>
      <c r="DMF46" s="48"/>
      <c r="DMG46" s="49"/>
      <c r="DMH46" s="49"/>
      <c r="DMI46" s="49">
        <v>0</v>
      </c>
      <c r="DMJ46" s="49">
        <v>0</v>
      </c>
      <c r="DMK46" s="49">
        <v>320</v>
      </c>
      <c r="DML46" s="64">
        <f t="shared" si="1872"/>
        <v>320</v>
      </c>
      <c r="DMM46" s="68">
        <f t="shared" si="1873"/>
        <v>53.333333333333336</v>
      </c>
      <c r="DMN46" s="48">
        <v>0</v>
      </c>
      <c r="DMO46" s="49"/>
      <c r="DMP46" s="49">
        <v>0</v>
      </c>
      <c r="DMQ46" s="49">
        <v>0</v>
      </c>
      <c r="DMR46" s="49">
        <v>0</v>
      </c>
      <c r="DMS46" s="49">
        <v>0</v>
      </c>
      <c r="DMT46" s="64">
        <f t="shared" si="1874"/>
        <v>0</v>
      </c>
      <c r="DMU46" s="68">
        <f t="shared" si="1875"/>
        <v>0</v>
      </c>
      <c r="DMV46" s="48">
        <v>0</v>
      </c>
      <c r="DMW46" s="49">
        <v>0</v>
      </c>
      <c r="DMX46" s="49">
        <v>110</v>
      </c>
      <c r="DMY46" s="49">
        <v>0</v>
      </c>
      <c r="DMZ46" s="49">
        <v>0</v>
      </c>
      <c r="DNA46" s="49">
        <v>350</v>
      </c>
      <c r="DNB46" s="64">
        <f t="shared" si="1876"/>
        <v>460</v>
      </c>
      <c r="DNC46" s="68">
        <f t="shared" si="1877"/>
        <v>76.666666666666671</v>
      </c>
      <c r="DND46" s="48"/>
      <c r="DNE46" s="49">
        <v>0</v>
      </c>
      <c r="DNF46" s="49">
        <v>468</v>
      </c>
      <c r="DNG46" s="49"/>
      <c r="DNH46" s="49">
        <v>0</v>
      </c>
      <c r="DNI46" s="49"/>
      <c r="DNJ46" s="64">
        <f t="shared" si="1878"/>
        <v>468</v>
      </c>
      <c r="DNK46" s="68">
        <f t="shared" si="1879"/>
        <v>78</v>
      </c>
      <c r="DNL46" s="48"/>
      <c r="DNM46" s="49"/>
      <c r="DNN46" s="49">
        <v>0</v>
      </c>
      <c r="DNO46" s="49">
        <v>330</v>
      </c>
      <c r="DNP46" s="49">
        <v>0</v>
      </c>
      <c r="DNQ46" s="49">
        <v>0</v>
      </c>
      <c r="DNR46" s="64">
        <f t="shared" si="1880"/>
        <v>330</v>
      </c>
      <c r="DNS46" s="68">
        <f t="shared" si="1881"/>
        <v>55</v>
      </c>
      <c r="DNT46" s="48">
        <v>0</v>
      </c>
      <c r="DNU46" s="49"/>
      <c r="DNV46" s="49">
        <v>225</v>
      </c>
      <c r="DNW46" s="49">
        <v>0</v>
      </c>
      <c r="DNX46" s="49">
        <v>160</v>
      </c>
      <c r="DNY46" s="49">
        <v>0</v>
      </c>
      <c r="DNZ46" s="64">
        <f t="shared" si="1882"/>
        <v>385</v>
      </c>
      <c r="DOA46" s="68">
        <f t="shared" si="1883"/>
        <v>64.166666666666671</v>
      </c>
      <c r="DOB46" s="48"/>
      <c r="DOC46" s="49"/>
      <c r="DOD46" s="49">
        <v>0</v>
      </c>
      <c r="DOE46" s="49">
        <v>0</v>
      </c>
      <c r="DOF46" s="49">
        <v>0</v>
      </c>
      <c r="DOG46" s="49">
        <v>0</v>
      </c>
      <c r="DOH46" s="64">
        <f t="shared" si="1884"/>
        <v>0</v>
      </c>
      <c r="DOI46" s="68">
        <f t="shared" si="1885"/>
        <v>0</v>
      </c>
      <c r="DOJ46" s="48"/>
      <c r="DOK46" s="49">
        <v>0</v>
      </c>
      <c r="DOL46" s="49">
        <v>0</v>
      </c>
      <c r="DOM46" s="49"/>
      <c r="DON46" s="49">
        <v>100</v>
      </c>
      <c r="DOO46" s="49">
        <v>0</v>
      </c>
      <c r="DOP46" s="64">
        <f t="shared" si="1886"/>
        <v>100</v>
      </c>
      <c r="DOQ46" s="68">
        <f t="shared" si="1887"/>
        <v>16.666666666666668</v>
      </c>
      <c r="DOR46" s="48">
        <v>0</v>
      </c>
      <c r="DOS46" s="49">
        <v>0</v>
      </c>
      <c r="DOT46" s="49">
        <v>560</v>
      </c>
      <c r="DOU46" s="49">
        <v>0</v>
      </c>
      <c r="DOV46" s="49"/>
      <c r="DOW46" s="49">
        <v>0</v>
      </c>
      <c r="DOX46" s="64">
        <f t="shared" si="1888"/>
        <v>560</v>
      </c>
      <c r="DOY46" s="68">
        <f t="shared" si="1889"/>
        <v>93.333333333333329</v>
      </c>
      <c r="DOZ46" s="48"/>
      <c r="DPA46" s="49">
        <v>1201</v>
      </c>
      <c r="DPB46" s="49"/>
      <c r="DPC46" s="49">
        <v>0</v>
      </c>
      <c r="DPD46" s="49"/>
      <c r="DPE46" s="49">
        <v>1704</v>
      </c>
      <c r="DPF46" s="64">
        <f t="shared" si="1890"/>
        <v>2905</v>
      </c>
      <c r="DPG46" s="68">
        <f t="shared" si="1891"/>
        <v>484.16666666666669</v>
      </c>
      <c r="DPH46" s="48">
        <v>0</v>
      </c>
      <c r="DPI46" s="49"/>
      <c r="DPJ46" s="49">
        <v>0</v>
      </c>
      <c r="DPK46" s="49">
        <v>0</v>
      </c>
      <c r="DPL46" s="49"/>
      <c r="DPM46" s="49"/>
      <c r="DPN46" s="64">
        <f t="shared" si="1892"/>
        <v>0</v>
      </c>
      <c r="DPO46" s="68">
        <f t="shared" si="1893"/>
        <v>0</v>
      </c>
      <c r="DPP46" s="48">
        <v>0</v>
      </c>
      <c r="DPQ46" s="49">
        <v>0</v>
      </c>
      <c r="DPR46" s="49">
        <v>0</v>
      </c>
      <c r="DPS46" s="49"/>
      <c r="DPT46" s="49"/>
      <c r="DPU46" s="49">
        <v>501</v>
      </c>
      <c r="DPV46" s="491">
        <f t="shared" si="1894"/>
        <v>501</v>
      </c>
      <c r="DPW46" s="492">
        <f t="shared" si="1895"/>
        <v>83.5</v>
      </c>
      <c r="DPX46" s="48">
        <v>0</v>
      </c>
      <c r="DPY46" s="49">
        <v>0</v>
      </c>
      <c r="DPZ46" s="49">
        <v>0</v>
      </c>
      <c r="DQA46" s="49">
        <v>0</v>
      </c>
      <c r="DQB46" s="49">
        <v>0</v>
      </c>
      <c r="DQC46" s="49">
        <v>0</v>
      </c>
      <c r="DQD46" s="491">
        <f t="shared" si="1896"/>
        <v>0</v>
      </c>
      <c r="DQE46" s="492">
        <f t="shared" si="1897"/>
        <v>0</v>
      </c>
      <c r="DQF46" s="48">
        <v>440</v>
      </c>
      <c r="DQG46" s="49">
        <v>0</v>
      </c>
      <c r="DQH46" s="49"/>
      <c r="DQI46" s="49"/>
      <c r="DQJ46" s="49">
        <v>0</v>
      </c>
      <c r="DQK46" s="49"/>
      <c r="DQL46" s="489">
        <f t="shared" si="1898"/>
        <v>440</v>
      </c>
      <c r="DQM46" s="492">
        <f t="shared" si="1899"/>
        <v>73.333333333333329</v>
      </c>
      <c r="DQN46" s="48">
        <v>0</v>
      </c>
      <c r="DQO46" s="49">
        <v>0</v>
      </c>
      <c r="DQP46" s="49">
        <v>0</v>
      </c>
      <c r="DQQ46" s="49">
        <v>0</v>
      </c>
      <c r="DQR46" s="49">
        <v>0</v>
      </c>
      <c r="DQS46" s="49">
        <v>0</v>
      </c>
      <c r="DQT46" s="64">
        <f t="shared" si="1900"/>
        <v>0</v>
      </c>
      <c r="DQU46" s="68">
        <f t="shared" si="1901"/>
        <v>0</v>
      </c>
      <c r="DQV46" s="48">
        <v>0</v>
      </c>
      <c r="DQW46" s="49">
        <v>0</v>
      </c>
      <c r="DQX46" s="49"/>
      <c r="DQY46" s="49">
        <v>0</v>
      </c>
      <c r="DQZ46" s="49">
        <v>0</v>
      </c>
      <c r="DRA46" s="49">
        <v>0</v>
      </c>
      <c r="DRB46" s="491">
        <f t="shared" si="1902"/>
        <v>0</v>
      </c>
      <c r="DRC46" s="492">
        <f t="shared" si="1903"/>
        <v>0</v>
      </c>
      <c r="DRD46" s="48">
        <v>160</v>
      </c>
      <c r="DRE46" s="49">
        <v>50</v>
      </c>
      <c r="DRF46" s="49">
        <v>0</v>
      </c>
      <c r="DRG46" s="49">
        <v>0</v>
      </c>
      <c r="DRH46" s="49">
        <v>0</v>
      </c>
      <c r="DRI46" s="49"/>
      <c r="DRJ46" s="491">
        <f t="shared" si="1904"/>
        <v>210</v>
      </c>
      <c r="DRK46" s="492">
        <f t="shared" si="1905"/>
        <v>35</v>
      </c>
      <c r="DRL46" s="48">
        <v>0</v>
      </c>
      <c r="DRM46" s="49">
        <v>0</v>
      </c>
      <c r="DRN46" s="49">
        <v>0</v>
      </c>
      <c r="DRO46" s="49">
        <v>0</v>
      </c>
      <c r="DRP46" s="49">
        <v>0</v>
      </c>
      <c r="DRQ46" s="49"/>
      <c r="DRR46" s="64">
        <f t="shared" si="1601"/>
        <v>0</v>
      </c>
      <c r="DRS46" s="68">
        <f t="shared" si="1602"/>
        <v>0</v>
      </c>
      <c r="DRT46" s="48">
        <v>240</v>
      </c>
      <c r="DRU46" s="49">
        <v>0</v>
      </c>
      <c r="DRV46" s="49">
        <v>0</v>
      </c>
      <c r="DRW46" s="49">
        <v>0</v>
      </c>
      <c r="DRX46" s="49">
        <v>0</v>
      </c>
      <c r="DRY46" s="49"/>
      <c r="DRZ46" s="491">
        <f t="shared" si="1603"/>
        <v>240</v>
      </c>
      <c r="DSA46" s="68">
        <f t="shared" si="1604"/>
        <v>40</v>
      </c>
      <c r="DSB46" s="82"/>
      <c r="DSC46" s="83">
        <v>616</v>
      </c>
      <c r="DSD46" s="83">
        <v>0</v>
      </c>
      <c r="DSE46" s="83"/>
      <c r="DSF46" s="83">
        <v>202</v>
      </c>
      <c r="DSG46" s="83">
        <v>98</v>
      </c>
      <c r="DSH46" s="64">
        <f t="shared" si="1605"/>
        <v>916</v>
      </c>
      <c r="DSI46" s="68">
        <f t="shared" si="1606"/>
        <v>152.66666666666666</v>
      </c>
      <c r="DSJ46" s="48">
        <v>0</v>
      </c>
      <c r="DSK46" s="49">
        <v>0</v>
      </c>
      <c r="DSL46" s="49">
        <v>399</v>
      </c>
      <c r="DSM46" s="49">
        <v>0</v>
      </c>
      <c r="DSN46" s="49">
        <v>0</v>
      </c>
      <c r="DSO46" s="49">
        <v>0</v>
      </c>
      <c r="DSP46" s="64">
        <f t="shared" si="1607"/>
        <v>399</v>
      </c>
      <c r="DSQ46" s="68">
        <f t="shared" si="1608"/>
        <v>66.5</v>
      </c>
      <c r="DSR46" s="48"/>
      <c r="DSS46" s="49">
        <v>0</v>
      </c>
      <c r="DST46" s="49">
        <v>0</v>
      </c>
      <c r="DSU46" s="49">
        <v>0</v>
      </c>
      <c r="DSV46" s="49">
        <v>923</v>
      </c>
      <c r="DSW46" s="49"/>
      <c r="DSX46" s="64">
        <f t="shared" si="1609"/>
        <v>923</v>
      </c>
      <c r="DSY46" s="68">
        <f t="shared" si="1610"/>
        <v>153.83333333333334</v>
      </c>
      <c r="DSZ46" s="48">
        <v>0</v>
      </c>
      <c r="DTA46" s="49">
        <v>0</v>
      </c>
      <c r="DTB46" s="49">
        <v>0</v>
      </c>
      <c r="DTC46" s="49">
        <v>0</v>
      </c>
      <c r="DTD46" s="49"/>
      <c r="DTE46" s="49">
        <v>0</v>
      </c>
      <c r="DTF46" s="64">
        <f t="shared" si="1611"/>
        <v>0</v>
      </c>
      <c r="DTG46" s="68">
        <f t="shared" si="1612"/>
        <v>0</v>
      </c>
      <c r="DTH46" s="48">
        <v>0</v>
      </c>
      <c r="DTI46" s="49">
        <v>0</v>
      </c>
      <c r="DTJ46" s="49">
        <v>0</v>
      </c>
      <c r="DTK46" s="49">
        <v>0</v>
      </c>
      <c r="DTL46" s="49">
        <v>0</v>
      </c>
      <c r="DTM46" s="49">
        <v>0</v>
      </c>
      <c r="DTN46" s="64">
        <f t="shared" si="1613"/>
        <v>0</v>
      </c>
      <c r="DTO46" s="68">
        <f t="shared" si="1614"/>
        <v>0</v>
      </c>
      <c r="DTP46" s="48">
        <v>0</v>
      </c>
      <c r="DTQ46" s="49"/>
      <c r="DTR46" s="49"/>
      <c r="DTS46" s="49">
        <v>0</v>
      </c>
      <c r="DTT46" s="49">
        <v>0</v>
      </c>
      <c r="DTU46" s="49">
        <v>0</v>
      </c>
      <c r="DTV46" s="64">
        <f t="shared" si="1615"/>
        <v>0</v>
      </c>
      <c r="DTW46" s="68">
        <f t="shared" si="1616"/>
        <v>0</v>
      </c>
      <c r="DTX46" s="48">
        <v>0</v>
      </c>
      <c r="DTY46" s="49">
        <v>0</v>
      </c>
      <c r="DTZ46" s="49">
        <v>0</v>
      </c>
      <c r="DUA46" s="49">
        <v>400</v>
      </c>
      <c r="DUB46" s="49">
        <v>0</v>
      </c>
      <c r="DUC46" s="49">
        <v>0</v>
      </c>
      <c r="DUD46" s="64">
        <f t="shared" si="1617"/>
        <v>400</v>
      </c>
      <c r="DUE46" s="68">
        <f t="shared" si="1618"/>
        <v>66.666666666666671</v>
      </c>
      <c r="DUF46" s="48">
        <v>84</v>
      </c>
      <c r="DUG46" s="49">
        <v>917</v>
      </c>
      <c r="DUH46" s="49"/>
      <c r="DUI46" s="49">
        <v>0</v>
      </c>
      <c r="DUJ46" s="49">
        <v>0</v>
      </c>
      <c r="DUK46" s="49">
        <v>500</v>
      </c>
      <c r="DUL46" s="64">
        <f t="shared" si="1619"/>
        <v>1501</v>
      </c>
      <c r="DUM46" s="68">
        <f t="shared" si="1620"/>
        <v>250.16666666666666</v>
      </c>
      <c r="DUN46" s="48"/>
      <c r="DUO46" s="49">
        <v>560</v>
      </c>
      <c r="DUP46" s="49">
        <v>0</v>
      </c>
      <c r="DUQ46" s="49">
        <v>0</v>
      </c>
      <c r="DUR46" s="49"/>
      <c r="DUS46" s="49">
        <v>0</v>
      </c>
      <c r="DUT46" s="64">
        <f t="shared" si="1621"/>
        <v>560</v>
      </c>
      <c r="DUU46" s="68">
        <f t="shared" si="1622"/>
        <v>93.333333333333329</v>
      </c>
      <c r="DUV46" s="48"/>
      <c r="DUW46" s="49">
        <v>0</v>
      </c>
      <c r="DUX46" s="49">
        <v>840</v>
      </c>
      <c r="DUY46" s="49">
        <v>0</v>
      </c>
      <c r="DUZ46" s="49">
        <v>0</v>
      </c>
      <c r="DVA46" s="49">
        <v>0</v>
      </c>
      <c r="DVB46" s="64">
        <f t="shared" si="1623"/>
        <v>840</v>
      </c>
      <c r="DVC46" s="68">
        <f t="shared" si="1624"/>
        <v>140</v>
      </c>
      <c r="DVD46" s="48"/>
      <c r="DVE46" s="49">
        <v>0</v>
      </c>
      <c r="DVF46" s="49">
        <v>672</v>
      </c>
      <c r="DVG46" s="49">
        <v>323</v>
      </c>
      <c r="DVH46" s="49">
        <v>821</v>
      </c>
      <c r="DVI46" s="49">
        <v>819</v>
      </c>
      <c r="DVJ46" s="64">
        <f t="shared" si="1625"/>
        <v>2635</v>
      </c>
      <c r="DVK46" s="68">
        <f t="shared" si="1626"/>
        <v>439.16666666666669</v>
      </c>
      <c r="DVL46" s="48"/>
      <c r="DVM46" s="49">
        <v>200</v>
      </c>
      <c r="DVN46" s="49">
        <v>399</v>
      </c>
      <c r="DVO46" s="49">
        <v>0</v>
      </c>
      <c r="DVP46" s="49">
        <v>629</v>
      </c>
      <c r="DVQ46" s="49">
        <v>598</v>
      </c>
      <c r="DVR46" s="64">
        <f t="shared" si="1627"/>
        <v>1826</v>
      </c>
      <c r="DVS46" s="68">
        <f t="shared" si="1628"/>
        <v>304.33333333333331</v>
      </c>
      <c r="DVT46" s="48"/>
      <c r="DVU46" s="49">
        <v>0</v>
      </c>
      <c r="DVV46" s="49">
        <v>0</v>
      </c>
      <c r="DVW46" s="49">
        <v>0</v>
      </c>
      <c r="DVX46" s="49">
        <v>0</v>
      </c>
      <c r="DVY46" s="49">
        <v>0</v>
      </c>
      <c r="DVZ46" s="64">
        <f t="shared" si="1629"/>
        <v>0</v>
      </c>
      <c r="DWA46" s="68">
        <f t="shared" si="1630"/>
        <v>0</v>
      </c>
      <c r="DWB46" s="48">
        <v>1000</v>
      </c>
      <c r="DWC46" s="49">
        <v>1007</v>
      </c>
      <c r="DWD46" s="49">
        <v>0</v>
      </c>
      <c r="DWE46" s="49">
        <v>400</v>
      </c>
      <c r="DWF46" s="49">
        <v>561</v>
      </c>
      <c r="DWG46" s="49"/>
      <c r="DWH46" s="64">
        <f t="shared" si="1631"/>
        <v>2968</v>
      </c>
      <c r="DWI46" s="68">
        <f t="shared" si="1632"/>
        <v>494.66666666666669</v>
      </c>
      <c r="DWJ46" s="48">
        <v>0</v>
      </c>
      <c r="DWK46" s="49">
        <v>0</v>
      </c>
      <c r="DWL46" s="49">
        <v>0</v>
      </c>
      <c r="DWM46" s="49">
        <v>1658</v>
      </c>
      <c r="DWN46" s="49">
        <v>0</v>
      </c>
      <c r="DWO46" s="49">
        <v>0</v>
      </c>
      <c r="DWP46" s="64">
        <f t="shared" si="1633"/>
        <v>1658</v>
      </c>
      <c r="DWQ46" s="68">
        <f t="shared" si="1634"/>
        <v>276.33333333333331</v>
      </c>
      <c r="DWR46" s="48">
        <v>0</v>
      </c>
      <c r="DWS46" s="49"/>
      <c r="DWT46" s="49">
        <v>0</v>
      </c>
      <c r="DWU46" s="49">
        <v>1203</v>
      </c>
      <c r="DWV46" s="49">
        <v>255</v>
      </c>
      <c r="DWW46" s="49">
        <v>40</v>
      </c>
      <c r="DWX46" s="64">
        <f t="shared" si="1635"/>
        <v>1498</v>
      </c>
      <c r="DWY46" s="68">
        <f t="shared" si="1636"/>
        <v>249.66666666666666</v>
      </c>
      <c r="DWZ46" s="48">
        <v>1000</v>
      </c>
      <c r="DXA46" s="49">
        <v>0</v>
      </c>
      <c r="DXB46" s="49"/>
      <c r="DXC46" s="49">
        <v>0</v>
      </c>
      <c r="DXD46" s="49"/>
      <c r="DXE46" s="49">
        <v>598</v>
      </c>
      <c r="DXF46" s="64">
        <f t="shared" si="1637"/>
        <v>1598</v>
      </c>
      <c r="DXG46" s="68">
        <f t="shared" si="1638"/>
        <v>266.33333333333331</v>
      </c>
      <c r="DXH46" s="48">
        <v>0</v>
      </c>
      <c r="DXI46" s="49">
        <v>499</v>
      </c>
      <c r="DXJ46" s="49">
        <v>500</v>
      </c>
      <c r="DXK46" s="49">
        <v>0</v>
      </c>
      <c r="DXL46" s="49">
        <v>902</v>
      </c>
      <c r="DXM46" s="49">
        <v>800</v>
      </c>
      <c r="DXN46" s="64">
        <f t="shared" si="1639"/>
        <v>2701</v>
      </c>
      <c r="DXO46" s="68">
        <f t="shared" si="1640"/>
        <v>450.16666666666669</v>
      </c>
      <c r="DXP46" s="48">
        <v>0</v>
      </c>
      <c r="DXQ46" s="49">
        <v>0</v>
      </c>
      <c r="DXR46" s="49">
        <v>0</v>
      </c>
      <c r="DXS46" s="49">
        <v>299</v>
      </c>
      <c r="DXT46" s="49">
        <v>0</v>
      </c>
      <c r="DXU46" s="49">
        <v>1298</v>
      </c>
      <c r="DXV46" s="64">
        <f t="shared" si="1330"/>
        <v>1597</v>
      </c>
      <c r="DXW46" s="68">
        <f t="shared" si="1331"/>
        <v>266.16666666666669</v>
      </c>
      <c r="DXX46" s="48">
        <v>0</v>
      </c>
      <c r="DXY46" s="49">
        <v>0</v>
      </c>
      <c r="DXZ46" s="49">
        <v>960</v>
      </c>
      <c r="DYA46" s="49">
        <v>0</v>
      </c>
      <c r="DYB46" s="49">
        <v>0</v>
      </c>
      <c r="DYC46" s="49">
        <v>22</v>
      </c>
      <c r="DYD46" s="64">
        <f t="shared" si="1332"/>
        <v>982</v>
      </c>
      <c r="DYE46" s="68">
        <f t="shared" si="1333"/>
        <v>163.66666666666666</v>
      </c>
      <c r="DYF46" s="48">
        <v>600</v>
      </c>
      <c r="DYG46" s="49">
        <v>600</v>
      </c>
      <c r="DYH46" s="49">
        <v>471</v>
      </c>
      <c r="DYI46" s="49">
        <v>0</v>
      </c>
      <c r="DYJ46" s="49">
        <v>0</v>
      </c>
      <c r="DYK46" s="49"/>
      <c r="DYL46" s="64">
        <f t="shared" si="1334"/>
        <v>1671</v>
      </c>
      <c r="DYM46" s="68">
        <f t="shared" si="1335"/>
        <v>278.5</v>
      </c>
      <c r="DYN46" s="48">
        <v>810</v>
      </c>
      <c r="DYO46" s="49">
        <v>0</v>
      </c>
      <c r="DYP46" s="49">
        <v>0</v>
      </c>
      <c r="DYQ46" s="49">
        <v>0</v>
      </c>
      <c r="DYR46" s="49"/>
      <c r="DYS46" s="49"/>
      <c r="DYT46" s="64">
        <f t="shared" si="1336"/>
        <v>810</v>
      </c>
      <c r="DYU46" s="68">
        <f t="shared" si="1337"/>
        <v>135</v>
      </c>
      <c r="DYV46" s="48">
        <v>0</v>
      </c>
      <c r="DYW46" s="49">
        <v>0</v>
      </c>
      <c r="DYX46" s="49">
        <v>0</v>
      </c>
      <c r="DYY46" s="49">
        <v>100</v>
      </c>
      <c r="DYZ46" s="49">
        <v>1208</v>
      </c>
      <c r="DZA46" s="49">
        <v>0</v>
      </c>
      <c r="DZB46" s="64">
        <f t="shared" si="1338"/>
        <v>1308</v>
      </c>
      <c r="DZC46" s="68">
        <f t="shared" si="1339"/>
        <v>218</v>
      </c>
      <c r="DZD46" s="48">
        <v>0</v>
      </c>
      <c r="DZE46" s="49">
        <v>407</v>
      </c>
      <c r="DZF46" s="49">
        <v>0</v>
      </c>
      <c r="DZG46" s="49">
        <v>600</v>
      </c>
      <c r="DZH46" s="49">
        <v>0</v>
      </c>
      <c r="DZI46" s="49">
        <v>0</v>
      </c>
      <c r="DZJ46" s="64">
        <f t="shared" si="1340"/>
        <v>1007</v>
      </c>
      <c r="DZK46" s="68">
        <f t="shared" si="1341"/>
        <v>167.83333333333334</v>
      </c>
      <c r="DZL46" s="48">
        <v>662</v>
      </c>
      <c r="DZM46" s="49">
        <v>631</v>
      </c>
      <c r="DZN46" s="49"/>
      <c r="DZO46" s="49">
        <v>0</v>
      </c>
      <c r="DZP46" s="49">
        <v>300</v>
      </c>
      <c r="DZQ46" s="49">
        <v>1020</v>
      </c>
      <c r="DZR46" s="64">
        <f t="shared" si="1342"/>
        <v>2613</v>
      </c>
      <c r="DZS46" s="68">
        <f t="shared" si="1343"/>
        <v>435.5</v>
      </c>
      <c r="DZT46" s="48">
        <v>0</v>
      </c>
      <c r="DZU46" s="49">
        <v>0</v>
      </c>
      <c r="DZV46" s="49"/>
      <c r="DZW46" s="49">
        <v>0</v>
      </c>
      <c r="DZX46" s="49">
        <v>899</v>
      </c>
      <c r="DZY46" s="49"/>
      <c r="DZZ46" s="64">
        <f t="shared" si="1344"/>
        <v>899</v>
      </c>
      <c r="EAA46" s="68">
        <f t="shared" si="1345"/>
        <v>149.83333333333334</v>
      </c>
      <c r="EAB46" s="48"/>
      <c r="EAC46" s="49">
        <v>300</v>
      </c>
      <c r="EAD46" s="49">
        <v>801</v>
      </c>
      <c r="EAE46" s="49"/>
      <c r="EAF46" s="49">
        <v>0</v>
      </c>
      <c r="EAG46" s="49">
        <v>0</v>
      </c>
      <c r="EAH46" s="64">
        <f t="shared" si="1346"/>
        <v>1101</v>
      </c>
      <c r="EAI46" s="68">
        <f t="shared" si="1347"/>
        <v>183.5</v>
      </c>
      <c r="EAJ46" s="48">
        <v>0</v>
      </c>
      <c r="EAK46" s="49"/>
      <c r="EAL46" s="49"/>
      <c r="EAM46" s="49">
        <v>901</v>
      </c>
      <c r="EAN46" s="49">
        <v>0</v>
      </c>
      <c r="EAO46" s="49">
        <v>0</v>
      </c>
      <c r="EAP46" s="64">
        <f t="shared" si="1348"/>
        <v>901</v>
      </c>
      <c r="EAQ46" s="68">
        <f t="shared" si="1349"/>
        <v>150.16666666666666</v>
      </c>
      <c r="EAR46" s="48">
        <v>650</v>
      </c>
      <c r="EAS46" s="49">
        <v>346</v>
      </c>
      <c r="EAT46" s="49">
        <v>0</v>
      </c>
      <c r="EAU46" s="49">
        <v>697</v>
      </c>
      <c r="EAV46" s="49">
        <v>0</v>
      </c>
      <c r="EAW46" s="49"/>
      <c r="EAX46" s="64">
        <f t="shared" si="1350"/>
        <v>1693</v>
      </c>
      <c r="EAY46" s="68">
        <f t="shared" si="1351"/>
        <v>282.16666666666669</v>
      </c>
      <c r="EAZ46" s="48">
        <v>500</v>
      </c>
      <c r="EBA46" s="49"/>
      <c r="EBB46" s="49">
        <v>0</v>
      </c>
      <c r="EBC46" s="49">
        <v>2500</v>
      </c>
      <c r="EBD46" s="49">
        <v>254</v>
      </c>
      <c r="EBE46" s="49">
        <v>1150</v>
      </c>
      <c r="EBF46" s="64">
        <f t="shared" si="1352"/>
        <v>4404</v>
      </c>
      <c r="EBG46" s="68">
        <f t="shared" si="1353"/>
        <v>734</v>
      </c>
      <c r="EBH46" s="48">
        <v>512</v>
      </c>
      <c r="EBI46" s="49">
        <v>0</v>
      </c>
      <c r="EBJ46" s="49">
        <v>400</v>
      </c>
      <c r="EBK46" s="49">
        <v>1219</v>
      </c>
      <c r="EBL46" s="49">
        <v>329</v>
      </c>
      <c r="EBM46" s="49">
        <v>201</v>
      </c>
      <c r="EBN46" s="64">
        <f t="shared" si="1354"/>
        <v>2661</v>
      </c>
      <c r="EBO46" s="68">
        <f t="shared" si="1355"/>
        <v>443.5</v>
      </c>
      <c r="EBP46" s="48">
        <v>981</v>
      </c>
      <c r="EBQ46" s="49">
        <v>0</v>
      </c>
      <c r="EBR46" s="49"/>
      <c r="EBS46" s="49">
        <v>945</v>
      </c>
      <c r="EBT46" s="49"/>
      <c r="EBU46" s="49"/>
      <c r="EBV46" s="64">
        <f t="shared" si="1356"/>
        <v>1926</v>
      </c>
      <c r="EBW46" s="68">
        <f t="shared" si="1357"/>
        <v>321</v>
      </c>
      <c r="EBX46" s="48">
        <v>1000</v>
      </c>
      <c r="EBY46" s="49"/>
      <c r="EBZ46" s="49">
        <v>1623</v>
      </c>
      <c r="ECA46" s="49"/>
      <c r="ECB46" s="49">
        <v>0</v>
      </c>
      <c r="ECC46" s="49">
        <v>970</v>
      </c>
      <c r="ECD46" s="64">
        <f t="shared" si="1358"/>
        <v>3593</v>
      </c>
      <c r="ECE46" s="68">
        <f t="shared" si="1359"/>
        <v>598.83333333333337</v>
      </c>
      <c r="ECF46" s="48">
        <v>0</v>
      </c>
      <c r="ECG46" s="49"/>
      <c r="ECH46" s="49">
        <v>500</v>
      </c>
      <c r="ECI46" s="49">
        <v>830</v>
      </c>
      <c r="ECJ46" s="49">
        <v>0</v>
      </c>
      <c r="ECK46" s="49"/>
      <c r="ECL46" s="64">
        <f t="shared" si="1360"/>
        <v>1330</v>
      </c>
      <c r="ECM46" s="68">
        <f t="shared" si="1361"/>
        <v>221.66666666666666</v>
      </c>
      <c r="ECN46" s="48">
        <v>1100</v>
      </c>
      <c r="ECO46" s="49">
        <v>500</v>
      </c>
      <c r="ECP46" s="49">
        <v>0</v>
      </c>
      <c r="ECQ46" s="49"/>
      <c r="ECR46" s="49">
        <v>0</v>
      </c>
      <c r="ECS46" s="49">
        <v>2019</v>
      </c>
      <c r="ECT46" s="64">
        <f t="shared" si="1362"/>
        <v>3619</v>
      </c>
      <c r="ECU46" s="68">
        <f t="shared" si="1363"/>
        <v>603.16666666666663</v>
      </c>
      <c r="ECV46" s="48">
        <v>0</v>
      </c>
      <c r="ECW46" s="49">
        <v>0</v>
      </c>
      <c r="ECX46" s="49">
        <v>1393</v>
      </c>
      <c r="ECY46" s="49">
        <v>450</v>
      </c>
      <c r="ECZ46" s="49"/>
      <c r="EDA46" s="49"/>
      <c r="EDB46" s="64">
        <f t="shared" si="1364"/>
        <v>1843</v>
      </c>
      <c r="EDC46" s="68">
        <f t="shared" si="1365"/>
        <v>307.16666666666669</v>
      </c>
      <c r="EDD46" s="48"/>
      <c r="EDE46" s="49">
        <v>599</v>
      </c>
      <c r="EDF46" s="49">
        <v>0</v>
      </c>
      <c r="EDG46" s="49">
        <v>0</v>
      </c>
      <c r="EDH46" s="49"/>
      <c r="EDI46" s="49"/>
      <c r="EDJ46" s="64">
        <f t="shared" si="1366"/>
        <v>599</v>
      </c>
      <c r="EDK46" s="68">
        <f t="shared" si="1367"/>
        <v>99.833333333333329</v>
      </c>
      <c r="EDL46" s="48">
        <v>1300</v>
      </c>
      <c r="EDM46" s="49">
        <v>746</v>
      </c>
      <c r="EDN46" s="49"/>
      <c r="EDO46" s="49">
        <v>0</v>
      </c>
      <c r="EDP46" s="49">
        <v>100</v>
      </c>
      <c r="EDQ46" s="49">
        <v>599</v>
      </c>
      <c r="EDR46" s="64">
        <f t="shared" si="1368"/>
        <v>2745</v>
      </c>
      <c r="EDS46" s="68">
        <f t="shared" si="1369"/>
        <v>457.5</v>
      </c>
      <c r="EDT46" s="48">
        <v>299</v>
      </c>
      <c r="EDU46" s="49">
        <v>849</v>
      </c>
      <c r="EDV46" s="49"/>
      <c r="EDW46" s="49">
        <v>0</v>
      </c>
      <c r="EDX46" s="49">
        <v>0</v>
      </c>
      <c r="EDY46" s="49"/>
      <c r="EDZ46" s="64">
        <f t="shared" si="1370"/>
        <v>1148</v>
      </c>
      <c r="EEA46" s="68">
        <f t="shared" si="1371"/>
        <v>191.33333333333334</v>
      </c>
      <c r="EEB46" s="48">
        <v>220</v>
      </c>
      <c r="EEC46" s="49">
        <v>0</v>
      </c>
      <c r="EED46" s="49">
        <v>0</v>
      </c>
      <c r="EEE46" s="49">
        <v>895</v>
      </c>
      <c r="EEF46" s="49">
        <v>0</v>
      </c>
      <c r="EEG46" s="49"/>
      <c r="EEH46" s="64">
        <f t="shared" si="1372"/>
        <v>1115</v>
      </c>
      <c r="EEI46" s="68">
        <f t="shared" si="1373"/>
        <v>185.83333333333334</v>
      </c>
      <c r="EEJ46" s="48">
        <v>1400</v>
      </c>
      <c r="EEK46" s="49">
        <v>79</v>
      </c>
      <c r="EEL46" s="49">
        <v>0</v>
      </c>
      <c r="EEM46" s="49">
        <v>0</v>
      </c>
      <c r="EEN46" s="49">
        <v>603</v>
      </c>
      <c r="EEO46" s="49">
        <v>0</v>
      </c>
      <c r="EEP46" s="64">
        <f t="shared" si="1374"/>
        <v>2082</v>
      </c>
      <c r="EEQ46" s="68">
        <f t="shared" si="1375"/>
        <v>347</v>
      </c>
      <c r="EER46" s="48">
        <v>1678</v>
      </c>
      <c r="EES46" s="49">
        <v>0</v>
      </c>
      <c r="EET46" s="49">
        <v>0</v>
      </c>
      <c r="EEU46" s="49">
        <v>3611</v>
      </c>
      <c r="EEV46" s="49">
        <v>0</v>
      </c>
      <c r="EEW46" s="49"/>
      <c r="EEX46" s="64">
        <f t="shared" si="1376"/>
        <v>5289</v>
      </c>
      <c r="EEY46" s="68">
        <f t="shared" si="1377"/>
        <v>881.5</v>
      </c>
      <c r="EEZ46" s="48">
        <v>0</v>
      </c>
      <c r="EFA46" s="49"/>
      <c r="EFB46" s="49">
        <v>398</v>
      </c>
      <c r="EFC46" s="49">
        <v>0</v>
      </c>
      <c r="EFD46" s="49">
        <v>0</v>
      </c>
      <c r="EFE46" s="49">
        <v>214</v>
      </c>
      <c r="EFF46" s="64">
        <f t="shared" si="1378"/>
        <v>612</v>
      </c>
      <c r="EFG46" s="68">
        <f t="shared" si="1379"/>
        <v>102</v>
      </c>
      <c r="EFH46" s="48">
        <v>1404</v>
      </c>
      <c r="EFI46" s="49">
        <v>1854</v>
      </c>
      <c r="EFJ46" s="49">
        <v>1300</v>
      </c>
      <c r="EFK46" s="49">
        <v>1122</v>
      </c>
      <c r="EFL46" s="49">
        <v>1269</v>
      </c>
      <c r="EFM46" s="49">
        <v>259</v>
      </c>
      <c r="EFN46" s="64">
        <f t="shared" si="1380"/>
        <v>7208</v>
      </c>
      <c r="EFO46" s="68">
        <f t="shared" si="1381"/>
        <v>1201.3333333333333</v>
      </c>
      <c r="EFP46" s="48"/>
      <c r="EFQ46" s="49"/>
      <c r="EFR46" s="49"/>
      <c r="EFS46" s="49">
        <v>1452</v>
      </c>
      <c r="EFT46" s="49">
        <v>1448</v>
      </c>
      <c r="EFU46" s="49">
        <v>0</v>
      </c>
      <c r="EFV46" s="64">
        <f t="shared" si="1382"/>
        <v>2900</v>
      </c>
      <c r="EFW46" s="68">
        <f t="shared" si="1383"/>
        <v>483.33333333333331</v>
      </c>
      <c r="EFX46" s="48">
        <v>0</v>
      </c>
      <c r="EFY46" s="49">
        <v>0</v>
      </c>
      <c r="EFZ46" s="49"/>
      <c r="EGA46" s="49">
        <v>625</v>
      </c>
      <c r="EGB46" s="49">
        <v>0</v>
      </c>
      <c r="EGC46" s="49">
        <v>786</v>
      </c>
      <c r="EGD46" s="64">
        <f t="shared" si="1384"/>
        <v>1411</v>
      </c>
      <c r="EGE46" s="68">
        <f t="shared" si="1385"/>
        <v>235.16666666666666</v>
      </c>
      <c r="EGF46" s="48">
        <v>0</v>
      </c>
      <c r="EGG46" s="49">
        <v>0</v>
      </c>
      <c r="EGH46" s="49"/>
      <c r="EGI46" s="49">
        <v>0</v>
      </c>
      <c r="EGJ46" s="49">
        <v>0</v>
      </c>
      <c r="EGK46" s="49">
        <v>0</v>
      </c>
      <c r="EGL46" s="64">
        <f t="shared" si="1386"/>
        <v>0</v>
      </c>
      <c r="EGM46" s="68">
        <f t="shared" si="1387"/>
        <v>0</v>
      </c>
      <c r="EGN46" s="48">
        <v>0</v>
      </c>
      <c r="EGO46" s="49">
        <v>0</v>
      </c>
      <c r="EGP46" s="49"/>
      <c r="EGQ46" s="49">
        <v>0</v>
      </c>
      <c r="EGR46" s="49">
        <v>500</v>
      </c>
      <c r="EGS46" s="49">
        <v>500</v>
      </c>
      <c r="EGT46" s="64">
        <f t="shared" si="1388"/>
        <v>1000</v>
      </c>
      <c r="EGU46" s="68">
        <f t="shared" si="1389"/>
        <v>166.66666666666666</v>
      </c>
      <c r="EGV46" s="48">
        <v>441</v>
      </c>
      <c r="EGW46" s="49">
        <v>0</v>
      </c>
      <c r="EGX46" s="49">
        <v>0</v>
      </c>
      <c r="EGY46" s="49">
        <v>410</v>
      </c>
      <c r="EGZ46" s="49">
        <v>400</v>
      </c>
      <c r="EHA46" s="49">
        <v>0</v>
      </c>
      <c r="EHB46" s="64">
        <f t="shared" si="1390"/>
        <v>1251</v>
      </c>
      <c r="EHC46" s="68">
        <f t="shared" si="1391"/>
        <v>208.5</v>
      </c>
      <c r="EHD46" s="48">
        <v>0</v>
      </c>
      <c r="EHE46" s="49">
        <v>1201</v>
      </c>
      <c r="EHF46" s="49"/>
      <c r="EHG46" s="49">
        <v>799</v>
      </c>
      <c r="EHH46" s="49">
        <v>0</v>
      </c>
      <c r="EHI46" s="49">
        <v>0</v>
      </c>
      <c r="EHJ46" s="64">
        <f t="shared" si="1392"/>
        <v>2000</v>
      </c>
      <c r="EHK46" s="68">
        <f t="shared" si="1393"/>
        <v>333.33333333333331</v>
      </c>
      <c r="EHL46" s="48">
        <v>2200</v>
      </c>
      <c r="EHM46" s="49">
        <v>38</v>
      </c>
      <c r="EHN46" s="49"/>
      <c r="EHO46" s="49">
        <v>0</v>
      </c>
      <c r="EHP46" s="49">
        <v>800</v>
      </c>
      <c r="EHQ46" s="49">
        <v>1000</v>
      </c>
      <c r="EHR46" s="64">
        <f t="shared" si="1394"/>
        <v>4038</v>
      </c>
      <c r="EHS46" s="68">
        <f t="shared" si="1395"/>
        <v>673</v>
      </c>
      <c r="EHT46" s="48">
        <v>0</v>
      </c>
      <c r="EHU46" s="49">
        <v>299</v>
      </c>
      <c r="EHV46" s="49">
        <v>389</v>
      </c>
      <c r="EHW46" s="49">
        <v>300</v>
      </c>
      <c r="EHX46" s="49">
        <v>0</v>
      </c>
      <c r="EHY46" s="49">
        <v>1171</v>
      </c>
      <c r="EHZ46" s="64">
        <f t="shared" si="1396"/>
        <v>2159</v>
      </c>
      <c r="EIA46" s="68">
        <f t="shared" si="1397"/>
        <v>359.83333333333331</v>
      </c>
      <c r="EIB46" s="48">
        <v>1744</v>
      </c>
      <c r="EIC46" s="49">
        <v>0</v>
      </c>
      <c r="EID46" s="49">
        <v>0</v>
      </c>
      <c r="EIE46" s="49">
        <v>883</v>
      </c>
      <c r="EIF46" s="49">
        <v>19</v>
      </c>
      <c r="EIG46" s="49">
        <v>0</v>
      </c>
      <c r="EIH46" s="64">
        <f t="shared" si="1398"/>
        <v>2646</v>
      </c>
      <c r="EII46" s="68">
        <f t="shared" si="1399"/>
        <v>441</v>
      </c>
      <c r="EIJ46" s="48">
        <v>0</v>
      </c>
      <c r="EIK46" s="49">
        <v>50</v>
      </c>
      <c r="EIL46" s="49">
        <v>1313</v>
      </c>
      <c r="EIM46" s="49">
        <v>0</v>
      </c>
      <c r="EIN46" s="49">
        <v>0</v>
      </c>
      <c r="EIO46" s="49">
        <v>1494</v>
      </c>
      <c r="EIP46" s="64">
        <f t="shared" si="1400"/>
        <v>2857</v>
      </c>
      <c r="EIQ46" s="68">
        <f t="shared" si="1401"/>
        <v>476.16666666666669</v>
      </c>
      <c r="EIR46" s="48">
        <v>129</v>
      </c>
      <c r="EIS46" s="49">
        <v>0</v>
      </c>
      <c r="EIT46" s="49">
        <v>0</v>
      </c>
      <c r="EIU46" s="49">
        <v>0</v>
      </c>
      <c r="EIV46" s="49">
        <v>843</v>
      </c>
      <c r="EIW46" s="49">
        <v>0</v>
      </c>
      <c r="EIX46" s="64">
        <f t="shared" si="1402"/>
        <v>972</v>
      </c>
      <c r="EIY46" s="68">
        <f t="shared" si="1403"/>
        <v>162</v>
      </c>
      <c r="EIZ46" s="48">
        <v>0</v>
      </c>
      <c r="EJA46" s="49">
        <v>0</v>
      </c>
      <c r="EJB46" s="49">
        <v>847</v>
      </c>
      <c r="EJC46" s="49">
        <v>800</v>
      </c>
      <c r="EJD46" s="49">
        <v>401</v>
      </c>
      <c r="EJE46" s="49">
        <v>0</v>
      </c>
      <c r="EJF46" s="64">
        <f t="shared" si="1404"/>
        <v>2048</v>
      </c>
      <c r="EJG46" s="68">
        <f t="shared" si="1405"/>
        <v>341.33333333333331</v>
      </c>
      <c r="EJH46" s="48">
        <v>720</v>
      </c>
      <c r="EJI46" s="49">
        <v>480</v>
      </c>
      <c r="EJJ46" s="49"/>
      <c r="EJK46" s="49">
        <v>0</v>
      </c>
      <c r="EJL46" s="49"/>
      <c r="EJM46" s="49"/>
      <c r="EJN46" s="64">
        <f t="shared" si="1406"/>
        <v>1200</v>
      </c>
      <c r="EJO46" s="68">
        <f t="shared" si="1407"/>
        <v>200</v>
      </c>
      <c r="EJP46" s="48">
        <v>1086</v>
      </c>
      <c r="EJQ46" s="49">
        <v>0</v>
      </c>
      <c r="EJR46" s="49">
        <v>0</v>
      </c>
      <c r="EJS46" s="49">
        <v>1199</v>
      </c>
      <c r="EJT46" s="49">
        <v>0</v>
      </c>
      <c r="EJU46" s="49">
        <v>0</v>
      </c>
      <c r="EJV46" s="64">
        <f t="shared" si="1408"/>
        <v>2285</v>
      </c>
      <c r="EJW46" s="68">
        <f t="shared" si="1409"/>
        <v>380.83333333333331</v>
      </c>
      <c r="EJX46" s="48">
        <v>361</v>
      </c>
      <c r="EJY46" s="49">
        <v>785</v>
      </c>
      <c r="EJZ46" s="49">
        <v>0</v>
      </c>
      <c r="EKA46" s="49"/>
      <c r="EKB46" s="49">
        <v>1046</v>
      </c>
      <c r="EKC46" s="49"/>
      <c r="EKD46" s="64">
        <f t="shared" si="1410"/>
        <v>2192</v>
      </c>
      <c r="EKE46" s="68">
        <f t="shared" si="1411"/>
        <v>365.33333333333331</v>
      </c>
      <c r="EKF46" s="48">
        <v>0</v>
      </c>
      <c r="EKG46" s="49">
        <v>0</v>
      </c>
      <c r="EKH46" s="49">
        <v>0</v>
      </c>
      <c r="EKI46" s="49"/>
      <c r="EKJ46" s="49">
        <v>0</v>
      </c>
      <c r="EKK46" s="49">
        <v>0</v>
      </c>
      <c r="EKL46" s="64">
        <f t="shared" si="1412"/>
        <v>0</v>
      </c>
      <c r="EKM46" s="68">
        <f t="shared" si="1413"/>
        <v>0</v>
      </c>
      <c r="EKN46" s="48">
        <v>990</v>
      </c>
      <c r="EKO46" s="49">
        <v>0</v>
      </c>
      <c r="EKP46" s="49">
        <v>0</v>
      </c>
      <c r="EKQ46" s="49">
        <v>0</v>
      </c>
      <c r="EKR46" s="49">
        <v>797</v>
      </c>
      <c r="EKS46" s="49">
        <v>0</v>
      </c>
      <c r="EKT46" s="64">
        <f t="shared" si="1414"/>
        <v>1787</v>
      </c>
      <c r="EKU46" s="184">
        <f t="shared" si="1415"/>
        <v>297.83333333333331</v>
      </c>
      <c r="EKV46" s="665"/>
      <c r="EKW46" s="195">
        <v>1121</v>
      </c>
      <c r="EKX46" s="49">
        <v>0</v>
      </c>
      <c r="EKY46" s="49">
        <v>599</v>
      </c>
      <c r="EKZ46" s="49">
        <v>0</v>
      </c>
      <c r="ELA46" s="49">
        <v>0</v>
      </c>
      <c r="ELB46" s="49">
        <v>0</v>
      </c>
      <c r="ELC46" s="64">
        <f t="shared" si="1416"/>
        <v>1720</v>
      </c>
      <c r="ELD46" s="211">
        <f t="shared" si="1417"/>
        <v>286.66666666666669</v>
      </c>
      <c r="ELE46" s="195">
        <v>0</v>
      </c>
      <c r="ELF46" s="49">
        <v>0</v>
      </c>
      <c r="ELG46" s="49">
        <v>0</v>
      </c>
      <c r="ELH46" s="49">
        <v>234</v>
      </c>
      <c r="ELI46" s="49">
        <v>1344</v>
      </c>
      <c r="ELJ46" s="49">
        <v>399</v>
      </c>
      <c r="ELK46" s="64">
        <f t="shared" si="1418"/>
        <v>1977</v>
      </c>
      <c r="ELL46" s="211">
        <f t="shared" si="1419"/>
        <v>329.5</v>
      </c>
      <c r="ELM46" s="195">
        <v>0</v>
      </c>
      <c r="ELN46" s="49">
        <v>925</v>
      </c>
      <c r="ELO46" s="49">
        <v>1482</v>
      </c>
      <c r="ELP46" s="49">
        <v>144</v>
      </c>
      <c r="ELQ46" s="49">
        <v>204</v>
      </c>
      <c r="ELR46" s="49">
        <v>2651</v>
      </c>
      <c r="ELS46" s="64">
        <f t="shared" si="1420"/>
        <v>5406</v>
      </c>
      <c r="ELT46" s="211">
        <f t="shared" si="1421"/>
        <v>901</v>
      </c>
      <c r="ELU46" s="195">
        <v>638</v>
      </c>
      <c r="ELV46" s="49">
        <v>0</v>
      </c>
      <c r="ELW46" s="49">
        <v>0</v>
      </c>
      <c r="ELX46" s="49">
        <v>0</v>
      </c>
      <c r="ELY46" s="49">
        <v>1159</v>
      </c>
      <c r="ELZ46" s="49">
        <v>0</v>
      </c>
      <c r="EMA46" s="64">
        <f t="shared" si="1422"/>
        <v>1797</v>
      </c>
      <c r="EMB46" s="211">
        <f t="shared" si="1423"/>
        <v>299.5</v>
      </c>
      <c r="EMC46" s="195">
        <v>0</v>
      </c>
      <c r="EMD46" s="49">
        <v>0</v>
      </c>
      <c r="EME46" s="49">
        <v>0</v>
      </c>
      <c r="EMF46" s="49">
        <v>0</v>
      </c>
      <c r="EMG46" s="49"/>
      <c r="EMH46" s="49">
        <v>0</v>
      </c>
      <c r="EMI46" s="64">
        <f t="shared" si="1424"/>
        <v>0</v>
      </c>
      <c r="EMJ46" s="211">
        <f t="shared" si="1425"/>
        <v>0</v>
      </c>
      <c r="EMK46" s="195">
        <v>1779</v>
      </c>
      <c r="EML46" s="49">
        <v>242</v>
      </c>
      <c r="EMM46" s="49">
        <v>0</v>
      </c>
      <c r="EMN46" s="49">
        <v>0</v>
      </c>
      <c r="EMO46" s="49">
        <v>1215</v>
      </c>
      <c r="EMP46" s="49">
        <v>0</v>
      </c>
      <c r="EMQ46" s="64">
        <f t="shared" si="1426"/>
        <v>3236</v>
      </c>
      <c r="EMR46" s="211">
        <f t="shared" si="1427"/>
        <v>539.33333333333337</v>
      </c>
      <c r="EMS46" s="195">
        <v>0</v>
      </c>
      <c r="EMT46" s="49">
        <v>0</v>
      </c>
      <c r="EMU46" s="49">
        <v>599</v>
      </c>
      <c r="EMV46" s="49">
        <v>0</v>
      </c>
      <c r="EMW46" s="49">
        <v>880</v>
      </c>
      <c r="EMX46" s="49">
        <v>0</v>
      </c>
      <c r="EMY46" s="64">
        <f t="shared" si="1428"/>
        <v>1479</v>
      </c>
      <c r="EMZ46" s="211">
        <f t="shared" si="1429"/>
        <v>246.5</v>
      </c>
      <c r="ENA46" s="195">
        <v>0</v>
      </c>
      <c r="ENB46" s="49">
        <v>498</v>
      </c>
      <c r="ENC46" s="49">
        <v>0</v>
      </c>
      <c r="END46" s="49">
        <v>0</v>
      </c>
      <c r="ENE46" s="49">
        <v>0</v>
      </c>
      <c r="ENF46" s="49">
        <v>0</v>
      </c>
      <c r="ENG46" s="64">
        <f t="shared" si="1430"/>
        <v>498</v>
      </c>
      <c r="ENH46" s="211">
        <f t="shared" si="1431"/>
        <v>83</v>
      </c>
      <c r="ENI46" s="195">
        <v>799</v>
      </c>
      <c r="ENJ46" s="49"/>
      <c r="ENK46" s="49">
        <v>0</v>
      </c>
      <c r="ENL46" s="49">
        <v>0</v>
      </c>
      <c r="ENM46" s="49">
        <v>220</v>
      </c>
      <c r="ENN46" s="49">
        <v>0</v>
      </c>
      <c r="ENO46" s="64">
        <f t="shared" si="1432"/>
        <v>1019</v>
      </c>
      <c r="ENP46" s="211">
        <f t="shared" si="1433"/>
        <v>169.83333333333334</v>
      </c>
      <c r="ENQ46" s="195">
        <v>100</v>
      </c>
      <c r="ENR46" s="49"/>
      <c r="ENS46" s="49">
        <v>1342</v>
      </c>
      <c r="ENT46" s="49">
        <v>0</v>
      </c>
      <c r="ENU46" s="49">
        <v>0</v>
      </c>
      <c r="ENV46" s="49">
        <v>904</v>
      </c>
      <c r="ENW46" s="64">
        <f t="shared" si="1434"/>
        <v>2346</v>
      </c>
      <c r="ENX46" s="211">
        <f t="shared" si="1435"/>
        <v>391</v>
      </c>
      <c r="ENY46" s="195">
        <v>0</v>
      </c>
      <c r="ENZ46" s="49">
        <v>700</v>
      </c>
      <c r="EOA46" s="49">
        <v>296</v>
      </c>
      <c r="EOB46" s="49">
        <v>0</v>
      </c>
      <c r="EOC46" s="49">
        <v>0</v>
      </c>
      <c r="EOD46" s="49">
        <v>700</v>
      </c>
      <c r="EOE46" s="64">
        <f t="shared" si="1436"/>
        <v>1696</v>
      </c>
      <c r="EOF46" s="211">
        <f t="shared" si="1437"/>
        <v>282.66666666666669</v>
      </c>
      <c r="EOG46" s="1"/>
      <c r="EOH46" s="195"/>
      <c r="EOI46" s="49">
        <v>0</v>
      </c>
      <c r="EOJ46" s="49">
        <v>0</v>
      </c>
      <c r="EOK46" s="49">
        <v>1141</v>
      </c>
      <c r="EOL46" s="49">
        <v>600</v>
      </c>
      <c r="EOM46" s="49">
        <v>0</v>
      </c>
      <c r="EON46" s="184">
        <f t="shared" si="1438"/>
        <v>1741</v>
      </c>
      <c r="EOO46" s="244">
        <v>400</v>
      </c>
      <c r="EOP46" s="49">
        <v>0</v>
      </c>
      <c r="EOQ46" s="49">
        <v>0</v>
      </c>
      <c r="EOR46" s="49">
        <v>0</v>
      </c>
      <c r="EOS46" s="49">
        <v>887</v>
      </c>
      <c r="EOT46" s="49">
        <v>0</v>
      </c>
      <c r="EOU46" s="64">
        <f t="shared" si="1439"/>
        <v>1287</v>
      </c>
      <c r="EOV46" s="211">
        <f t="shared" si="1440"/>
        <v>214.5</v>
      </c>
      <c r="EOW46" s="195">
        <v>0</v>
      </c>
      <c r="EOX46" s="49">
        <v>0</v>
      </c>
      <c r="EOY46" s="49">
        <v>0</v>
      </c>
      <c r="EOZ46" s="49"/>
      <c r="EPA46" s="49">
        <v>0</v>
      </c>
      <c r="EPB46" s="49">
        <v>0</v>
      </c>
      <c r="EPC46" s="64">
        <f t="shared" si="1441"/>
        <v>0</v>
      </c>
      <c r="EPD46" s="211">
        <f t="shared" si="1442"/>
        <v>0</v>
      </c>
      <c r="EPE46" s="195">
        <v>0</v>
      </c>
      <c r="EPF46" s="49">
        <v>0</v>
      </c>
      <c r="EPG46" s="49">
        <v>0</v>
      </c>
      <c r="EPH46" s="49">
        <v>0</v>
      </c>
      <c r="EPI46" s="49">
        <v>0</v>
      </c>
      <c r="EPJ46" s="49">
        <v>0</v>
      </c>
      <c r="EPK46" s="64">
        <f t="shared" si="1443"/>
        <v>0</v>
      </c>
      <c r="EPL46" s="211">
        <f t="shared" si="1444"/>
        <v>0</v>
      </c>
      <c r="EPM46" s="195">
        <v>0</v>
      </c>
      <c r="EPN46" s="49">
        <v>880</v>
      </c>
      <c r="EPO46" s="49">
        <v>0</v>
      </c>
      <c r="EPP46" s="49">
        <v>0</v>
      </c>
      <c r="EPQ46" s="49">
        <v>0</v>
      </c>
      <c r="EPR46" s="49">
        <v>1396</v>
      </c>
      <c r="EPS46" s="64">
        <f t="shared" si="1445"/>
        <v>2276</v>
      </c>
      <c r="EPT46" s="211">
        <f t="shared" si="1446"/>
        <v>379.33333333333331</v>
      </c>
      <c r="EPU46" s="195">
        <v>0</v>
      </c>
      <c r="EPV46" s="49">
        <v>0</v>
      </c>
      <c r="EPW46" s="49">
        <v>0</v>
      </c>
      <c r="EPX46" s="49">
        <v>898</v>
      </c>
      <c r="EPY46" s="49">
        <f>SUMIF(SUMPK!$B:$B,$B:$B,SUMPK!$O:$O)</f>
        <v>0</v>
      </c>
      <c r="EPZ46" s="49">
        <v>0</v>
      </c>
      <c r="EQA46" s="64">
        <f t="shared" si="1447"/>
        <v>898</v>
      </c>
      <c r="EQB46" s="211">
        <f t="shared" si="1448"/>
        <v>149.66666666666666</v>
      </c>
      <c r="EQC46" s="195">
        <v>0</v>
      </c>
      <c r="EQD46" s="49">
        <v>0</v>
      </c>
      <c r="EQE46" s="49">
        <v>0</v>
      </c>
      <c r="EQF46" s="49">
        <v>0</v>
      </c>
      <c r="EQG46" s="49">
        <v>0</v>
      </c>
      <c r="EQH46" s="49"/>
      <c r="EQI46" s="64">
        <f t="shared" si="1449"/>
        <v>0</v>
      </c>
      <c r="EQJ46" s="211">
        <f t="shared" si="1450"/>
        <v>0</v>
      </c>
      <c r="EQK46" s="195">
        <v>0</v>
      </c>
      <c r="EQL46" s="49">
        <v>0</v>
      </c>
      <c r="EQM46" s="49">
        <v>990</v>
      </c>
      <c r="EQN46" s="49"/>
      <c r="EQO46" s="49">
        <v>0</v>
      </c>
      <c r="EQP46" s="49">
        <v>797</v>
      </c>
      <c r="EQQ46" s="64">
        <f t="shared" si="1451"/>
        <v>1787</v>
      </c>
      <c r="EQR46" s="211">
        <f t="shared" si="1452"/>
        <v>297.83333333333331</v>
      </c>
      <c r="EQS46" s="195">
        <v>0</v>
      </c>
      <c r="EQT46" s="49">
        <v>0</v>
      </c>
      <c r="EQU46" s="49">
        <v>1167</v>
      </c>
      <c r="EQV46" s="49">
        <v>0</v>
      </c>
      <c r="EQW46" s="49"/>
      <c r="EQX46" s="49">
        <v>1398</v>
      </c>
      <c r="EQY46" s="64">
        <f t="shared" si="1453"/>
        <v>2565</v>
      </c>
      <c r="EQZ46" s="211">
        <f t="shared" si="1454"/>
        <v>427.5</v>
      </c>
      <c r="ERA46" s="195">
        <v>0</v>
      </c>
      <c r="ERB46" s="49">
        <v>0</v>
      </c>
      <c r="ERC46" s="49">
        <v>0</v>
      </c>
      <c r="ERD46" s="49">
        <v>168</v>
      </c>
      <c r="ERE46" s="49">
        <v>732</v>
      </c>
      <c r="ERF46" s="49"/>
      <c r="ERG46" s="64">
        <f t="shared" si="1455"/>
        <v>900</v>
      </c>
      <c r="ERH46" s="211">
        <f t="shared" si="1456"/>
        <v>150</v>
      </c>
      <c r="ERI46" s="195"/>
      <c r="ERJ46" s="49">
        <v>605</v>
      </c>
      <c r="ERK46" s="49">
        <v>0</v>
      </c>
      <c r="ERL46" s="49">
        <v>0</v>
      </c>
      <c r="ERM46" s="49">
        <v>507</v>
      </c>
      <c r="ERN46" s="49"/>
      <c r="ERO46" s="64">
        <f t="shared" si="1457"/>
        <v>1112</v>
      </c>
      <c r="ERP46" s="211">
        <f t="shared" si="1458"/>
        <v>185.33333333333334</v>
      </c>
      <c r="ERQ46" s="195"/>
      <c r="ERR46" s="49">
        <v>478</v>
      </c>
      <c r="ERS46" s="49"/>
      <c r="ERT46" s="49">
        <v>0</v>
      </c>
      <c r="ERU46" s="49">
        <v>1958</v>
      </c>
      <c r="ERV46" s="49">
        <v>0</v>
      </c>
      <c r="ERW46" s="64">
        <f t="shared" si="1459"/>
        <v>2436</v>
      </c>
      <c r="ERX46" s="211">
        <f t="shared" si="1460"/>
        <v>406</v>
      </c>
      <c r="ERY46" s="195">
        <v>0</v>
      </c>
      <c r="ERZ46" s="49">
        <v>0</v>
      </c>
      <c r="ESA46" s="49"/>
      <c r="ESB46" s="49">
        <v>0</v>
      </c>
      <c r="ESC46" s="49">
        <v>900</v>
      </c>
      <c r="ESD46" s="49">
        <v>0</v>
      </c>
      <c r="ESE46" s="64">
        <f t="shared" si="1461"/>
        <v>900</v>
      </c>
      <c r="ESF46" s="211">
        <f t="shared" si="1462"/>
        <v>150</v>
      </c>
      <c r="ESG46" s="195">
        <v>0</v>
      </c>
      <c r="ESH46" s="49">
        <v>0</v>
      </c>
      <c r="ESI46" s="49">
        <v>0</v>
      </c>
      <c r="ESJ46" s="49">
        <v>1412</v>
      </c>
      <c r="ESK46" s="49"/>
      <c r="ESL46" s="49">
        <v>0</v>
      </c>
      <c r="ESM46" s="64">
        <f t="shared" si="1463"/>
        <v>1412</v>
      </c>
      <c r="ESN46" s="211">
        <f t="shared" si="1464"/>
        <v>235.33333333333334</v>
      </c>
      <c r="ESO46" s="458">
        <v>1501</v>
      </c>
      <c r="ESP46" s="83">
        <v>0</v>
      </c>
      <c r="ESQ46" s="83">
        <v>0</v>
      </c>
      <c r="ESR46" s="83">
        <v>440</v>
      </c>
      <c r="ESS46" s="83">
        <v>0</v>
      </c>
      <c r="EST46" s="83"/>
      <c r="ESU46" s="64">
        <f t="shared" si="1465"/>
        <v>1941</v>
      </c>
      <c r="ESV46" s="211">
        <f t="shared" si="1466"/>
        <v>323.5</v>
      </c>
      <c r="ESW46" s="195"/>
      <c r="ESX46" s="49">
        <v>1026</v>
      </c>
      <c r="ESY46" s="49">
        <v>0</v>
      </c>
      <c r="ESZ46" s="49">
        <v>0</v>
      </c>
      <c r="ETA46" s="49">
        <v>1300</v>
      </c>
      <c r="ETB46" s="49">
        <v>0</v>
      </c>
      <c r="ETC46" s="808">
        <f t="shared" si="1467"/>
        <v>2326</v>
      </c>
      <c r="ETD46" s="211">
        <f t="shared" si="1468"/>
        <v>387.66666666666669</v>
      </c>
      <c r="ETE46" s="195">
        <v>0</v>
      </c>
      <c r="ETF46" s="49">
        <v>568</v>
      </c>
      <c r="ETG46" s="49">
        <v>1206</v>
      </c>
      <c r="ETH46" s="49">
        <v>0</v>
      </c>
      <c r="ETI46" s="49">
        <v>901</v>
      </c>
      <c r="ETJ46" s="49">
        <v>99</v>
      </c>
      <c r="ETK46" s="808">
        <f t="shared" si="1469"/>
        <v>2774</v>
      </c>
      <c r="ETL46" s="211">
        <f t="shared" si="1470"/>
        <v>462.33333333333331</v>
      </c>
      <c r="ETM46" s="814">
        <v>0</v>
      </c>
      <c r="ETN46" s="815">
        <v>0</v>
      </c>
      <c r="ETO46" s="815">
        <v>0</v>
      </c>
      <c r="ETP46" s="815">
        <v>1354</v>
      </c>
      <c r="ETQ46" s="815">
        <v>1000</v>
      </c>
      <c r="ETR46" s="815">
        <v>593</v>
      </c>
      <c r="ETS46" s="808">
        <f t="shared" si="1471"/>
        <v>2947</v>
      </c>
      <c r="ETT46" s="211">
        <f t="shared" si="1472"/>
        <v>491.16666666666669</v>
      </c>
      <c r="ETU46" s="458">
        <v>300</v>
      </c>
      <c r="ETV46" s="83">
        <v>0</v>
      </c>
      <c r="ETW46" s="83">
        <v>587</v>
      </c>
      <c r="ETX46" s="83">
        <v>734</v>
      </c>
      <c r="ETY46" s="83">
        <v>684</v>
      </c>
      <c r="ETZ46" s="83">
        <v>0</v>
      </c>
      <c r="EUA46" s="808">
        <f t="shared" si="1473"/>
        <v>2305</v>
      </c>
      <c r="EUB46" s="211">
        <f t="shared" si="1474"/>
        <v>384.16666666666669</v>
      </c>
      <c r="EUC46" s="458"/>
      <c r="EUD46" s="83">
        <v>1342</v>
      </c>
      <c r="EUE46" s="83"/>
      <c r="EUF46" s="83">
        <v>0</v>
      </c>
      <c r="EUG46" s="83">
        <v>0</v>
      </c>
      <c r="EUH46" s="83">
        <v>0</v>
      </c>
      <c r="EUI46" s="808">
        <f t="shared" si="1475"/>
        <v>1342</v>
      </c>
      <c r="EUJ46" s="211">
        <f t="shared" si="1476"/>
        <v>223.66666666666666</v>
      </c>
      <c r="EUK46" s="195">
        <v>220</v>
      </c>
      <c r="EUL46" s="49">
        <v>0</v>
      </c>
      <c r="EUM46" s="49">
        <v>982</v>
      </c>
      <c r="EUN46" s="49">
        <v>900</v>
      </c>
      <c r="EUO46" s="49">
        <v>0</v>
      </c>
      <c r="EUP46" s="49">
        <v>0</v>
      </c>
      <c r="EUQ46" s="808">
        <f t="shared" si="1477"/>
        <v>2102</v>
      </c>
      <c r="EUR46" s="211">
        <f t="shared" si="1478"/>
        <v>350.33333333333331</v>
      </c>
      <c r="EUS46" s="195">
        <v>1649</v>
      </c>
      <c r="EUT46" s="49">
        <v>0</v>
      </c>
      <c r="EUU46" s="49">
        <v>0</v>
      </c>
      <c r="EUV46" s="49">
        <v>349</v>
      </c>
      <c r="EUW46" s="49">
        <v>1645</v>
      </c>
      <c r="EUX46" s="49"/>
      <c r="EUY46" s="808">
        <f t="shared" si="1479"/>
        <v>3643</v>
      </c>
      <c r="EUZ46" s="211">
        <f t="shared" si="1480"/>
        <v>607.16666666666663</v>
      </c>
      <c r="EVA46" s="195">
        <v>0</v>
      </c>
      <c r="EVB46" s="49">
        <v>0</v>
      </c>
      <c r="EVC46" s="49">
        <v>647</v>
      </c>
      <c r="EVD46" s="49"/>
      <c r="EVE46" s="49"/>
      <c r="EVF46" s="49"/>
      <c r="EVG46" s="808">
        <f t="shared" si="1481"/>
        <v>647</v>
      </c>
      <c r="EVH46" s="211">
        <f t="shared" si="1482"/>
        <v>107.83333333333333</v>
      </c>
      <c r="EVI46" s="195">
        <v>1000</v>
      </c>
      <c r="EVJ46" s="49">
        <v>0</v>
      </c>
      <c r="EVK46" s="49">
        <f>SUMIF(SUMPK!$B:$B,$B:$B,SUMPK!$O:$O)</f>
        <v>0</v>
      </c>
      <c r="EVL46" s="49"/>
      <c r="EVM46" s="49"/>
      <c r="EVN46" s="49">
        <v>0</v>
      </c>
      <c r="EVO46" s="808">
        <f t="shared" si="1483"/>
        <v>1000</v>
      </c>
      <c r="EVP46" s="211">
        <f t="shared" si="1484"/>
        <v>166.66666666666666</v>
      </c>
      <c r="EVQ46" s="195">
        <v>0</v>
      </c>
      <c r="EVR46" s="49">
        <v>0</v>
      </c>
      <c r="EVS46" s="49">
        <v>1163</v>
      </c>
      <c r="EVT46" s="49">
        <v>1920</v>
      </c>
      <c r="EVU46" s="49">
        <v>338</v>
      </c>
      <c r="EVV46" s="49">
        <v>0</v>
      </c>
      <c r="EVW46" s="808">
        <f t="shared" si="1485"/>
        <v>3421</v>
      </c>
      <c r="EVX46" s="211">
        <f t="shared" si="1486"/>
        <v>570.16666666666663</v>
      </c>
      <c r="EVY46" s="195">
        <v>0</v>
      </c>
      <c r="EVZ46" s="49"/>
      <c r="EWA46" s="49">
        <v>0</v>
      </c>
      <c r="EWB46" s="49">
        <v>0</v>
      </c>
      <c r="EWC46" s="49">
        <v>0</v>
      </c>
      <c r="EWD46" s="49"/>
      <c r="EWE46" s="808">
        <f t="shared" si="1487"/>
        <v>0</v>
      </c>
      <c r="EWF46" s="211">
        <f t="shared" si="1488"/>
        <v>0</v>
      </c>
      <c r="EWG46" s="195">
        <v>0</v>
      </c>
      <c r="EWH46" s="49">
        <v>0</v>
      </c>
      <c r="EWI46" s="49"/>
      <c r="EWJ46" s="49">
        <v>1595</v>
      </c>
      <c r="EWK46" s="49"/>
      <c r="EWL46" s="49"/>
      <c r="EWM46" s="808">
        <f t="shared" si="1489"/>
        <v>1595</v>
      </c>
      <c r="EWN46" s="211">
        <f t="shared" si="1490"/>
        <v>265.83333333333331</v>
      </c>
      <c r="EWO46" s="195">
        <v>0</v>
      </c>
      <c r="EWP46" s="49"/>
      <c r="EWQ46" s="49"/>
      <c r="EWR46" s="49">
        <v>0</v>
      </c>
      <c r="EWS46" s="49">
        <v>0</v>
      </c>
      <c r="EWT46" s="49">
        <v>0</v>
      </c>
      <c r="EWU46" s="808">
        <f t="shared" si="1491"/>
        <v>0</v>
      </c>
      <c r="EWV46" s="211">
        <f t="shared" si="1492"/>
        <v>0</v>
      </c>
      <c r="EWW46" s="195"/>
      <c r="EWX46" s="49"/>
      <c r="EWY46" s="49">
        <v>959</v>
      </c>
      <c r="EWZ46" s="49">
        <v>0</v>
      </c>
      <c r="EXA46" s="49">
        <v>0</v>
      </c>
      <c r="EXB46" s="49"/>
      <c r="EXC46" s="808">
        <f t="shared" si="1493"/>
        <v>959</v>
      </c>
      <c r="EXD46" s="211">
        <f t="shared" si="1494"/>
        <v>159.83333333333334</v>
      </c>
      <c r="EXE46" s="195"/>
      <c r="EXF46" s="49">
        <v>0</v>
      </c>
      <c r="EXG46" s="49">
        <v>1194</v>
      </c>
      <c r="EXH46" s="49"/>
      <c r="EXI46" s="49">
        <v>0</v>
      </c>
      <c r="EXJ46" s="49">
        <v>1002</v>
      </c>
      <c r="EXK46" s="808">
        <f t="shared" si="1495"/>
        <v>2196</v>
      </c>
      <c r="EXL46" s="211">
        <f t="shared" si="1496"/>
        <v>366</v>
      </c>
      <c r="EXM46" s="458">
        <v>0</v>
      </c>
      <c r="EXN46" s="83">
        <v>1714</v>
      </c>
      <c r="EXO46" s="83">
        <v>0</v>
      </c>
      <c r="EXP46" s="83">
        <v>0</v>
      </c>
      <c r="EXQ46" s="83">
        <v>990</v>
      </c>
      <c r="EXR46" s="83">
        <v>705</v>
      </c>
      <c r="EXS46" s="808">
        <f t="shared" si="1497"/>
        <v>3409</v>
      </c>
      <c r="EXT46" s="211">
        <f t="shared" si="1498"/>
        <v>568.16666666666663</v>
      </c>
      <c r="EXU46" s="195">
        <v>0</v>
      </c>
      <c r="EXV46" s="49">
        <v>610</v>
      </c>
      <c r="EXW46" s="49">
        <v>321</v>
      </c>
      <c r="EXX46" s="49">
        <v>0</v>
      </c>
      <c r="EXY46" s="49">
        <v>1793</v>
      </c>
      <c r="EXZ46" s="49">
        <v>624</v>
      </c>
      <c r="EYA46" s="808">
        <f t="shared" si="1499"/>
        <v>3348</v>
      </c>
      <c r="EYB46" s="211">
        <f t="shared" si="1500"/>
        <v>558</v>
      </c>
      <c r="EYC46" s="195">
        <v>0</v>
      </c>
      <c r="EYD46" s="49"/>
      <c r="EYE46" s="49">
        <v>1298</v>
      </c>
      <c r="EYF46" s="49"/>
      <c r="EYG46" s="49">
        <v>1496</v>
      </c>
      <c r="EYH46" s="49">
        <v>0</v>
      </c>
      <c r="EYI46" s="808">
        <f t="shared" si="1501"/>
        <v>2794</v>
      </c>
      <c r="EYJ46" s="211">
        <f t="shared" si="1502"/>
        <v>465.66666666666669</v>
      </c>
      <c r="EYK46" s="195">
        <v>0</v>
      </c>
      <c r="EYL46" s="49">
        <v>220</v>
      </c>
      <c r="EYM46" s="49">
        <v>1413</v>
      </c>
      <c r="EYN46" s="49">
        <v>0</v>
      </c>
      <c r="EYO46" s="49">
        <v>1291</v>
      </c>
      <c r="EYP46" s="49">
        <v>398</v>
      </c>
      <c r="EYQ46" s="808">
        <f t="shared" si="1503"/>
        <v>3322</v>
      </c>
      <c r="EYR46" s="211">
        <f t="shared" si="1504"/>
        <v>553.66666666666663</v>
      </c>
      <c r="EYS46" s="195">
        <v>0</v>
      </c>
      <c r="EYT46" s="49">
        <v>0</v>
      </c>
      <c r="EYU46" s="49">
        <v>0</v>
      </c>
      <c r="EYV46" s="49">
        <v>827</v>
      </c>
      <c r="EYW46" s="49"/>
      <c r="EYX46" s="49"/>
      <c r="EYY46" s="872">
        <f t="shared" si="1505"/>
        <v>827</v>
      </c>
      <c r="EYZ46" s="873">
        <f t="shared" si="1506"/>
        <v>137.83333333333334</v>
      </c>
      <c r="EZA46" s="195">
        <v>0</v>
      </c>
      <c r="EZB46" s="49">
        <v>401</v>
      </c>
      <c r="EZC46" s="49">
        <v>0</v>
      </c>
      <c r="EZD46" s="49"/>
      <c r="EZE46" s="49">
        <v>816</v>
      </c>
      <c r="EZF46" s="49">
        <v>0</v>
      </c>
      <c r="EZG46" s="872">
        <f t="shared" si="1507"/>
        <v>1217</v>
      </c>
      <c r="EZH46" s="873">
        <f t="shared" si="1508"/>
        <v>202.83333333333334</v>
      </c>
      <c r="EZI46" s="195">
        <v>0</v>
      </c>
      <c r="EZJ46" s="49">
        <v>1772</v>
      </c>
      <c r="EZK46" s="49"/>
      <c r="EZL46" s="49">
        <v>220</v>
      </c>
      <c r="EZM46" s="49">
        <v>688</v>
      </c>
      <c r="EZN46" s="49">
        <v>1339</v>
      </c>
      <c r="EZO46" s="872">
        <f t="shared" si="1509"/>
        <v>4019</v>
      </c>
      <c r="EZP46" s="873">
        <f t="shared" si="1510"/>
        <v>669.83333333333337</v>
      </c>
      <c r="EZQ46" s="458">
        <v>0</v>
      </c>
      <c r="EZR46" s="83"/>
      <c r="EZS46" s="83">
        <v>1561</v>
      </c>
      <c r="EZT46" s="83">
        <v>0</v>
      </c>
      <c r="EZU46" s="83">
        <v>1647</v>
      </c>
      <c r="EZV46" s="83">
        <v>0</v>
      </c>
      <c r="EZW46" s="872">
        <f t="shared" si="1511"/>
        <v>3208</v>
      </c>
      <c r="EZX46" s="873">
        <f t="shared" si="1512"/>
        <v>534.66666666666663</v>
      </c>
      <c r="EZY46" s="195">
        <v>623</v>
      </c>
      <c r="EZZ46" s="49">
        <v>70</v>
      </c>
      <c r="FAA46" s="49">
        <v>0</v>
      </c>
      <c r="FAB46" s="49">
        <v>0</v>
      </c>
      <c r="FAC46" s="49">
        <v>1643</v>
      </c>
      <c r="FAD46" s="49"/>
      <c r="FAE46" s="872">
        <f t="shared" si="1513"/>
        <v>2336</v>
      </c>
      <c r="FAF46" s="873">
        <f t="shared" si="1514"/>
        <v>389.33333333333331</v>
      </c>
    </row>
    <row r="47" spans="1:4088" s="8" customFormat="1" ht="13.5" thickBot="1" x14ac:dyDescent="0.25">
      <c r="A47" s="21">
        <v>17</v>
      </c>
      <c r="B47" s="297" t="s">
        <v>196</v>
      </c>
      <c r="C47" s="730" t="s">
        <v>308</v>
      </c>
      <c r="D47" s="297">
        <v>25</v>
      </c>
      <c r="E47" s="24"/>
      <c r="F47" s="24">
        <v>6330</v>
      </c>
      <c r="G47" s="24"/>
      <c r="H47" s="24"/>
      <c r="I47" s="24"/>
      <c r="J47" s="360">
        <f>SUMIF(SUMPK!$B:$B,$B:$B,SUMPK!$O:$O)</f>
        <v>0</v>
      </c>
      <c r="K47" s="24">
        <f t="shared" si="1228"/>
        <v>0</v>
      </c>
      <c r="L47" s="24">
        <f t="shared" si="1519"/>
        <v>6330</v>
      </c>
      <c r="M47" s="15">
        <f t="shared" si="1641"/>
        <v>6330</v>
      </c>
      <c r="N47" s="15">
        <v>381.66666666666669</v>
      </c>
      <c r="O47" s="276">
        <f t="shared" si="1231"/>
        <v>16.585152838427948</v>
      </c>
      <c r="P47" s="712">
        <v>544.16666666666663</v>
      </c>
      <c r="Q47" s="276">
        <f t="shared" si="1520"/>
        <v>69.794793261868307</v>
      </c>
      <c r="R47" s="277">
        <f t="shared" si="1521"/>
        <v>0</v>
      </c>
      <c r="S47" s="222"/>
      <c r="T47" s="276">
        <f t="shared" si="1642"/>
        <v>0</v>
      </c>
      <c r="U47" s="278"/>
      <c r="V47" s="276">
        <f t="shared" si="1235"/>
        <v>0</v>
      </c>
      <c r="W47" s="279">
        <f t="shared" si="1236"/>
        <v>1</v>
      </c>
      <c r="X47" s="278"/>
      <c r="Y47" s="7"/>
      <c r="Z47" s="7"/>
      <c r="AA47" s="7"/>
      <c r="AB47" s="7"/>
      <c r="AC47" s="662">
        <v>17</v>
      </c>
      <c r="AD47" s="650"/>
      <c r="AE47" s="88"/>
      <c r="AF47" s="88"/>
      <c r="AG47" s="88"/>
      <c r="AH47" s="88"/>
      <c r="AI47" s="88"/>
      <c r="AJ47" s="89"/>
      <c r="AK47" s="90"/>
      <c r="AL47" s="91"/>
      <c r="AM47" s="88"/>
      <c r="AN47" s="88"/>
      <c r="AO47" s="88"/>
      <c r="AP47" s="88"/>
      <c r="AQ47" s="88"/>
      <c r="AR47" s="89"/>
      <c r="AS47" s="90"/>
      <c r="AT47" s="91"/>
      <c r="AU47" s="88"/>
      <c r="AV47" s="88"/>
      <c r="AW47" s="88"/>
      <c r="AX47" s="88"/>
      <c r="AY47" s="88"/>
      <c r="AZ47" s="89"/>
      <c r="BA47" s="90"/>
      <c r="BB47" s="91"/>
      <c r="BC47" s="88"/>
      <c r="BD47" s="88"/>
      <c r="BE47" s="88"/>
      <c r="BF47" s="88"/>
      <c r="BG47" s="88"/>
      <c r="BH47" s="89"/>
      <c r="BI47" s="90"/>
      <c r="BJ47" s="91"/>
      <c r="BK47" s="88"/>
      <c r="BL47" s="88"/>
      <c r="BM47" s="88"/>
      <c r="BN47" s="88"/>
      <c r="BO47" s="88"/>
      <c r="BP47" s="89"/>
      <c r="BQ47" s="90"/>
      <c r="BR47" s="91"/>
      <c r="BS47" s="88"/>
      <c r="BT47" s="88"/>
      <c r="BU47" s="88"/>
      <c r="BV47" s="88"/>
      <c r="BW47" s="88"/>
      <c r="BX47" s="89"/>
      <c r="BY47" s="90"/>
      <c r="BZ47" s="91"/>
      <c r="CA47" s="88"/>
      <c r="CB47" s="88"/>
      <c r="CC47" s="88"/>
      <c r="CD47" s="88"/>
      <c r="CE47" s="88"/>
      <c r="CF47" s="89"/>
      <c r="CG47" s="90"/>
      <c r="CH47" s="91"/>
      <c r="CI47" s="88"/>
      <c r="CJ47" s="88"/>
      <c r="CK47" s="88"/>
      <c r="CL47" s="88"/>
      <c r="CM47" s="88"/>
      <c r="CN47" s="89"/>
      <c r="CO47" s="90"/>
      <c r="CP47" s="91"/>
      <c r="CQ47" s="88"/>
      <c r="CR47" s="88"/>
      <c r="CS47" s="88"/>
      <c r="CT47" s="88"/>
      <c r="CU47" s="88"/>
      <c r="CV47" s="89"/>
      <c r="CW47" s="90"/>
      <c r="CX47" s="91"/>
      <c r="CY47" s="88"/>
      <c r="CZ47" s="88"/>
      <c r="DA47" s="88"/>
      <c r="DB47" s="88"/>
      <c r="DC47" s="88"/>
      <c r="DD47" s="89"/>
      <c r="DE47" s="90"/>
      <c r="DF47" s="91"/>
      <c r="DG47" s="88"/>
      <c r="DH47" s="88"/>
      <c r="DI47" s="88"/>
      <c r="DJ47" s="88"/>
      <c r="DK47" s="88"/>
      <c r="DL47" s="89"/>
      <c r="DM47" s="90"/>
      <c r="DN47" s="91"/>
      <c r="DO47" s="88"/>
      <c r="DP47" s="88"/>
      <c r="DQ47" s="88"/>
      <c r="DR47" s="88"/>
      <c r="DS47" s="88"/>
      <c r="DT47" s="89"/>
      <c r="DU47" s="90"/>
      <c r="DV47" s="91"/>
      <c r="DW47" s="88"/>
      <c r="DX47" s="88"/>
      <c r="DY47" s="88"/>
      <c r="DZ47" s="88"/>
      <c r="EA47" s="88"/>
      <c r="EB47" s="89"/>
      <c r="EC47" s="90"/>
      <c r="ED47" s="91"/>
      <c r="EE47" s="88"/>
      <c r="EF47" s="88"/>
      <c r="EG47" s="88"/>
      <c r="EH47" s="88"/>
      <c r="EI47" s="88"/>
      <c r="EJ47" s="89"/>
      <c r="EK47" s="90"/>
      <c r="EL47" s="91"/>
      <c r="EM47" s="88"/>
      <c r="EN47" s="88"/>
      <c r="EO47" s="88"/>
      <c r="EP47" s="88"/>
      <c r="EQ47" s="88"/>
      <c r="ER47" s="89"/>
      <c r="ES47" s="90"/>
      <c r="ET47" s="91"/>
      <c r="EU47" s="88"/>
      <c r="EV47" s="88"/>
      <c r="EW47" s="88"/>
      <c r="EX47" s="88"/>
      <c r="EY47" s="88"/>
      <c r="EZ47" s="89"/>
      <c r="FA47" s="90"/>
      <c r="FB47" s="91"/>
      <c r="FC47" s="88"/>
      <c r="FD47" s="88"/>
      <c r="FE47" s="88"/>
      <c r="FF47" s="88"/>
      <c r="FG47" s="88"/>
      <c r="FH47" s="89"/>
      <c r="FI47" s="90"/>
      <c r="FJ47" s="91"/>
      <c r="FK47" s="88"/>
      <c r="FL47" s="88"/>
      <c r="FM47" s="88"/>
      <c r="FN47" s="88"/>
      <c r="FO47" s="88"/>
      <c r="FP47" s="89"/>
      <c r="FQ47" s="90"/>
      <c r="FR47" s="91"/>
      <c r="FS47" s="88"/>
      <c r="FT47" s="88"/>
      <c r="FU47" s="88"/>
      <c r="FV47" s="88"/>
      <c r="FW47" s="88"/>
      <c r="FX47" s="89"/>
      <c r="FY47" s="90"/>
      <c r="FZ47" s="91"/>
      <c r="GA47" s="88"/>
      <c r="GB47" s="88"/>
      <c r="GC47" s="88"/>
      <c r="GD47" s="88"/>
      <c r="GE47" s="88"/>
      <c r="GF47" s="89"/>
      <c r="GG47" s="90"/>
      <c r="GH47" s="91"/>
      <c r="GI47" s="88"/>
      <c r="GJ47" s="88"/>
      <c r="GK47" s="88"/>
      <c r="GL47" s="88"/>
      <c r="GM47" s="88"/>
      <c r="GN47" s="89"/>
      <c r="GO47" s="90"/>
      <c r="GP47" s="91"/>
      <c r="GQ47" s="88"/>
      <c r="GR47" s="88"/>
      <c r="GS47" s="88"/>
      <c r="GT47" s="88"/>
      <c r="GU47" s="88"/>
      <c r="GV47" s="89"/>
      <c r="GW47" s="90"/>
      <c r="GX47" s="91"/>
      <c r="GY47" s="88"/>
      <c r="GZ47" s="88"/>
      <c r="HA47" s="88"/>
      <c r="HB47" s="88"/>
      <c r="HC47" s="88"/>
      <c r="HD47" s="89"/>
      <c r="HE47" s="90"/>
      <c r="HF47" s="91"/>
      <c r="HG47" s="88"/>
      <c r="HH47" s="88"/>
      <c r="HI47" s="88"/>
      <c r="HJ47" s="88"/>
      <c r="HK47" s="88"/>
      <c r="HL47" s="89"/>
      <c r="HM47" s="90"/>
      <c r="HN47" s="92"/>
      <c r="HO47" s="93"/>
      <c r="HP47" s="93"/>
      <c r="HQ47" s="93"/>
      <c r="HR47" s="93"/>
      <c r="HS47" s="93"/>
      <c r="HT47" s="89"/>
      <c r="HU47" s="90"/>
      <c r="HV47" s="91"/>
      <c r="HW47" s="88"/>
      <c r="HX47" s="88"/>
      <c r="HY47" s="88"/>
      <c r="HZ47" s="88"/>
      <c r="IA47" s="88"/>
      <c r="IB47" s="89"/>
      <c r="IC47" s="90"/>
      <c r="ID47" s="91"/>
      <c r="IE47" s="88"/>
      <c r="IF47" s="88"/>
      <c r="IG47" s="88"/>
      <c r="IH47" s="88"/>
      <c r="II47" s="88"/>
      <c r="IJ47" s="89"/>
      <c r="IK47" s="90"/>
      <c r="IL47" s="91"/>
      <c r="IM47" s="88"/>
      <c r="IN47" s="88"/>
      <c r="IO47" s="88"/>
      <c r="IP47" s="88"/>
      <c r="IQ47" s="88"/>
      <c r="IR47" s="94"/>
      <c r="IS47" s="95"/>
      <c r="IT47" s="91"/>
      <c r="IU47" s="88"/>
      <c r="IV47" s="88"/>
      <c r="IW47" s="88"/>
      <c r="IX47" s="88"/>
      <c r="IY47" s="88"/>
      <c r="IZ47" s="94"/>
      <c r="JA47" s="95"/>
      <c r="JB47" s="91"/>
      <c r="JC47" s="88"/>
      <c r="JD47" s="88"/>
      <c r="JE47" s="88"/>
      <c r="JF47" s="88"/>
      <c r="JG47" s="88"/>
      <c r="JH47" s="94"/>
      <c r="JI47" s="95"/>
      <c r="JJ47" s="91"/>
      <c r="JK47" s="88"/>
      <c r="JL47" s="88"/>
      <c r="JM47" s="88"/>
      <c r="JN47" s="88"/>
      <c r="JO47" s="88"/>
      <c r="JP47" s="89"/>
      <c r="JQ47" s="90"/>
      <c r="JR47" s="91"/>
      <c r="JS47" s="88"/>
      <c r="JT47" s="88"/>
      <c r="JU47" s="88"/>
      <c r="JV47" s="88"/>
      <c r="JW47" s="88"/>
      <c r="JX47" s="89"/>
      <c r="JY47" s="90"/>
      <c r="JZ47" s="91"/>
      <c r="KA47" s="88"/>
      <c r="KB47" s="88"/>
      <c r="KC47" s="88"/>
      <c r="KD47" s="88"/>
      <c r="KE47" s="88"/>
      <c r="KF47" s="89"/>
      <c r="KG47" s="90"/>
      <c r="KH47" s="91"/>
      <c r="KI47" s="88"/>
      <c r="KJ47" s="88"/>
      <c r="KK47" s="88"/>
      <c r="KL47" s="88"/>
      <c r="KM47" s="88"/>
      <c r="KN47" s="94"/>
      <c r="KO47" s="95"/>
      <c r="KP47" s="91"/>
      <c r="KQ47" s="88"/>
      <c r="KR47" s="88"/>
      <c r="KS47" s="88"/>
      <c r="KT47" s="88"/>
      <c r="KU47" s="88"/>
      <c r="KV47" s="94"/>
      <c r="KW47" s="95"/>
      <c r="KX47" s="91"/>
      <c r="KY47" s="88"/>
      <c r="KZ47" s="88"/>
      <c r="LA47" s="88"/>
      <c r="LB47" s="88"/>
      <c r="LC47" s="88"/>
      <c r="LD47" s="94"/>
      <c r="LE47" s="95"/>
      <c r="LF47" s="91"/>
      <c r="LG47" s="88"/>
      <c r="LH47" s="88"/>
      <c r="LI47" s="88"/>
      <c r="LJ47" s="88"/>
      <c r="LK47" s="88"/>
      <c r="LL47" s="94"/>
      <c r="LM47" s="95"/>
      <c r="LN47" s="91"/>
      <c r="LO47" s="88"/>
      <c r="LP47" s="88"/>
      <c r="LQ47" s="88"/>
      <c r="LR47" s="88"/>
      <c r="LS47" s="88"/>
      <c r="LT47" s="94"/>
      <c r="LU47" s="95"/>
      <c r="LV47" s="91"/>
      <c r="LW47" s="88"/>
      <c r="LX47" s="88"/>
      <c r="LY47" s="88"/>
      <c r="LZ47" s="88"/>
      <c r="MA47" s="88"/>
      <c r="MB47" s="94"/>
      <c r="MC47" s="95"/>
      <c r="MD47" s="91"/>
      <c r="ME47" s="88"/>
      <c r="MF47" s="88"/>
      <c r="MG47" s="88"/>
      <c r="MH47" s="88"/>
      <c r="MI47" s="88"/>
      <c r="MJ47" s="94"/>
      <c r="MK47" s="95"/>
      <c r="ML47" s="91"/>
      <c r="MM47" s="88"/>
      <c r="MN47" s="88"/>
      <c r="MO47" s="88"/>
      <c r="MP47" s="88"/>
      <c r="MQ47" s="88"/>
      <c r="MR47" s="94"/>
      <c r="MS47" s="95"/>
      <c r="MT47" s="91"/>
      <c r="MU47" s="88"/>
      <c r="MV47" s="88"/>
      <c r="MW47" s="88"/>
      <c r="MX47" s="88"/>
      <c r="MY47" s="88"/>
      <c r="MZ47" s="94"/>
      <c r="NA47" s="95"/>
      <c r="NB47" s="91"/>
      <c r="NC47" s="88"/>
      <c r="ND47" s="88"/>
      <c r="NE47" s="88"/>
      <c r="NF47" s="88"/>
      <c r="NG47" s="88"/>
      <c r="NH47" s="94"/>
      <c r="NI47" s="95"/>
      <c r="NJ47" s="91"/>
      <c r="NK47" s="88"/>
      <c r="NL47" s="88"/>
      <c r="NM47" s="88"/>
      <c r="NN47" s="88"/>
      <c r="NO47" s="88"/>
      <c r="NP47" s="94"/>
      <c r="NQ47" s="95"/>
      <c r="NR47" s="91"/>
      <c r="NS47" s="88"/>
      <c r="NT47" s="88"/>
      <c r="NU47" s="88"/>
      <c r="NV47" s="88"/>
      <c r="NW47" s="88"/>
      <c r="NX47" s="94"/>
      <c r="NY47" s="95"/>
      <c r="NZ47" s="91"/>
      <c r="OA47" s="88"/>
      <c r="OB47" s="88"/>
      <c r="OC47" s="88"/>
      <c r="OD47" s="88"/>
      <c r="OE47" s="88"/>
      <c r="OF47" s="94"/>
      <c r="OG47" s="95"/>
      <c r="OH47" s="91"/>
      <c r="OI47" s="88"/>
      <c r="OJ47" s="88"/>
      <c r="OK47" s="88"/>
      <c r="OL47" s="88"/>
      <c r="OM47" s="88"/>
      <c r="ON47" s="94"/>
      <c r="OO47" s="95"/>
      <c r="OP47" s="91"/>
      <c r="OQ47" s="88"/>
      <c r="OR47" s="88"/>
      <c r="OS47" s="88"/>
      <c r="OT47" s="88"/>
      <c r="OU47" s="88"/>
      <c r="OV47" s="94"/>
      <c r="OW47" s="95"/>
      <c r="OX47" s="91"/>
      <c r="OY47" s="88"/>
      <c r="OZ47" s="88"/>
      <c r="PA47" s="88"/>
      <c r="PB47" s="88"/>
      <c r="PC47" s="88"/>
      <c r="PD47" s="94"/>
      <c r="PE47" s="95"/>
      <c r="PF47" s="91"/>
      <c r="PG47" s="88"/>
      <c r="PH47" s="88"/>
      <c r="PI47" s="88"/>
      <c r="PJ47" s="88"/>
      <c r="PK47" s="88"/>
      <c r="PL47" s="94"/>
      <c r="PM47" s="95"/>
      <c r="PN47" s="91"/>
      <c r="PO47" s="88"/>
      <c r="PP47" s="88"/>
      <c r="PQ47" s="88"/>
      <c r="PR47" s="88"/>
      <c r="PS47" s="88"/>
      <c r="PT47" s="94"/>
      <c r="PU47" s="95"/>
      <c r="PV47" s="118"/>
      <c r="PW47" s="119"/>
      <c r="PX47" s="119"/>
      <c r="PY47" s="119"/>
      <c r="PZ47" s="119"/>
      <c r="QA47" s="119"/>
      <c r="QB47" s="120"/>
      <c r="QC47" s="121"/>
      <c r="QD47" s="118"/>
      <c r="QE47" s="119"/>
      <c r="QF47" s="119"/>
      <c r="QG47" s="119"/>
      <c r="QH47" s="119"/>
      <c r="QI47" s="119"/>
      <c r="QJ47" s="120"/>
      <c r="QK47" s="121"/>
      <c r="QL47" s="118"/>
      <c r="QM47" s="119"/>
      <c r="QN47" s="119"/>
      <c r="QO47" s="119"/>
      <c r="QP47" s="119"/>
      <c r="QQ47" s="119"/>
      <c r="QR47" s="120"/>
      <c r="QS47" s="121"/>
      <c r="QT47" s="118"/>
      <c r="QU47" s="119"/>
      <c r="QV47" s="119"/>
      <c r="QW47" s="119"/>
      <c r="QX47" s="119"/>
      <c r="QY47" s="119"/>
      <c r="QZ47" s="120"/>
      <c r="RA47" s="121"/>
      <c r="RB47" s="118"/>
      <c r="RC47" s="119"/>
      <c r="RD47" s="119"/>
      <c r="RE47" s="119"/>
      <c r="RF47" s="119"/>
      <c r="RG47" s="119"/>
      <c r="RH47" s="120"/>
      <c r="RI47" s="121"/>
      <c r="RJ47" s="118"/>
      <c r="RK47" s="119"/>
      <c r="RL47" s="119"/>
      <c r="RM47" s="119"/>
      <c r="RN47" s="119"/>
      <c r="RO47" s="119"/>
      <c r="RP47" s="120"/>
      <c r="RQ47" s="121"/>
      <c r="RR47" s="118"/>
      <c r="RS47" s="119"/>
      <c r="RT47" s="119"/>
      <c r="RU47" s="119"/>
      <c r="RV47" s="119"/>
      <c r="RW47" s="119"/>
      <c r="RX47" s="120"/>
      <c r="RY47" s="121"/>
      <c r="RZ47" s="118"/>
      <c r="SA47" s="119"/>
      <c r="SB47" s="119"/>
      <c r="SC47" s="119"/>
      <c r="SD47" s="119"/>
      <c r="SE47" s="119"/>
      <c r="SF47" s="120"/>
      <c r="SG47" s="121"/>
      <c r="SH47" s="118"/>
      <c r="SI47" s="119"/>
      <c r="SJ47" s="119"/>
      <c r="SK47" s="119"/>
      <c r="SL47" s="119"/>
      <c r="SM47" s="119"/>
      <c r="SN47" s="120"/>
      <c r="SO47" s="121"/>
      <c r="SP47" s="118"/>
      <c r="SQ47" s="119"/>
      <c r="SR47" s="119"/>
      <c r="SS47" s="119"/>
      <c r="ST47" s="119"/>
      <c r="SU47" s="119"/>
      <c r="SV47" s="120"/>
      <c r="SW47" s="121"/>
      <c r="SX47" s="118"/>
      <c r="SY47" s="119"/>
      <c r="SZ47" s="119"/>
      <c r="TA47" s="119"/>
      <c r="TB47" s="119"/>
      <c r="TC47" s="119"/>
      <c r="TD47" s="120"/>
      <c r="TE47" s="121"/>
      <c r="TF47" s="118"/>
      <c r="TG47" s="119"/>
      <c r="TH47" s="119"/>
      <c r="TI47" s="119"/>
      <c r="TJ47" s="119"/>
      <c r="TK47" s="119"/>
      <c r="TL47" s="120"/>
      <c r="TM47" s="121"/>
      <c r="TN47" s="264"/>
      <c r="TO47" s="119"/>
      <c r="TP47" s="119"/>
      <c r="TQ47" s="119"/>
      <c r="TR47" s="119"/>
      <c r="TS47" s="119"/>
      <c r="TT47" s="120"/>
      <c r="TU47" s="121"/>
      <c r="TV47" s="118"/>
      <c r="TW47" s="119"/>
      <c r="TX47" s="119"/>
      <c r="TY47" s="119"/>
      <c r="TZ47" s="119"/>
      <c r="UA47" s="119"/>
      <c r="UB47" s="120"/>
      <c r="UC47" s="121"/>
      <c r="UD47" s="118"/>
      <c r="UE47" s="119"/>
      <c r="UF47" s="119"/>
      <c r="UG47" s="119"/>
      <c r="UH47" s="119"/>
      <c r="UI47" s="119"/>
      <c r="UJ47" s="120"/>
      <c r="UK47" s="121"/>
      <c r="UL47" s="118"/>
      <c r="UM47" s="119"/>
      <c r="UN47" s="119"/>
      <c r="UO47" s="119"/>
      <c r="UP47" s="119"/>
      <c r="UQ47" s="119"/>
      <c r="UR47" s="119"/>
      <c r="US47" s="104"/>
      <c r="UT47" s="121"/>
      <c r="UU47" s="118"/>
      <c r="UV47" s="119"/>
      <c r="UW47" s="119"/>
      <c r="UX47" s="119"/>
      <c r="UY47" s="119"/>
      <c r="UZ47" s="119"/>
      <c r="VA47" s="120"/>
      <c r="VB47" s="121"/>
      <c r="VC47" s="118"/>
      <c r="VD47" s="119"/>
      <c r="VE47" s="119"/>
      <c r="VF47" s="119"/>
      <c r="VG47" s="119"/>
      <c r="VH47" s="119"/>
      <c r="VI47" s="120"/>
      <c r="VJ47" s="121"/>
      <c r="VK47" s="91"/>
      <c r="VL47" s="88"/>
      <c r="VM47" s="88"/>
      <c r="VN47" s="88"/>
      <c r="VO47" s="88"/>
      <c r="VP47" s="88"/>
      <c r="VQ47" s="94"/>
      <c r="VR47" s="95"/>
      <c r="VS47" s="118"/>
      <c r="VT47" s="119"/>
      <c r="VU47" s="119"/>
      <c r="VV47" s="119"/>
      <c r="VW47" s="119"/>
      <c r="VX47" s="119"/>
      <c r="VY47" s="120"/>
      <c r="VZ47" s="121"/>
      <c r="WA47" s="178"/>
      <c r="WB47" s="179"/>
      <c r="WC47" s="179"/>
      <c r="WD47" s="179"/>
      <c r="WE47" s="179"/>
      <c r="WF47" s="179"/>
      <c r="WG47" s="94"/>
      <c r="WH47" s="95"/>
      <c r="WI47" s="118"/>
      <c r="WJ47" s="119"/>
      <c r="WK47" s="119"/>
      <c r="WL47" s="119"/>
      <c r="WM47" s="119"/>
      <c r="WN47" s="119"/>
      <c r="WO47" s="120"/>
      <c r="WP47" s="121"/>
      <c r="WQ47" s="91"/>
      <c r="WR47" s="88"/>
      <c r="WS47" s="88"/>
      <c r="WT47" s="88"/>
      <c r="WU47" s="88"/>
      <c r="WV47" s="88"/>
      <c r="WW47" s="88"/>
      <c r="WX47" s="94"/>
      <c r="WY47" s="95"/>
      <c r="WZ47" s="91"/>
      <c r="XA47" s="88"/>
      <c r="XB47" s="88"/>
      <c r="XC47" s="88"/>
      <c r="XD47" s="88"/>
      <c r="XE47" s="88"/>
      <c r="XF47" s="88"/>
      <c r="XG47" s="94"/>
      <c r="XH47" s="95"/>
      <c r="XI47" s="91"/>
      <c r="XJ47" s="88"/>
      <c r="XK47" s="88"/>
      <c r="XL47" s="88"/>
      <c r="XM47" s="88"/>
      <c r="XN47" s="88"/>
      <c r="XO47" s="88"/>
      <c r="XP47" s="94"/>
      <c r="XQ47" s="95"/>
      <c r="XR47" s="91"/>
      <c r="XS47" s="88"/>
      <c r="XT47" s="88"/>
      <c r="XU47" s="88"/>
      <c r="XV47" s="88"/>
      <c r="XW47" s="88"/>
      <c r="XX47" s="88"/>
      <c r="XY47" s="94"/>
      <c r="XZ47" s="95"/>
      <c r="YA47" s="91"/>
      <c r="YB47" s="88"/>
      <c r="YC47" s="88"/>
      <c r="YD47" s="88"/>
      <c r="YE47" s="88"/>
      <c r="YF47" s="88"/>
      <c r="YG47" s="88"/>
      <c r="YH47" s="94"/>
      <c r="YI47" s="95"/>
      <c r="YJ47" s="91"/>
      <c r="YK47" s="88"/>
      <c r="YL47" s="88"/>
      <c r="YM47" s="88"/>
      <c r="YN47" s="88"/>
      <c r="YO47" s="88"/>
      <c r="YP47" s="88"/>
      <c r="YQ47" s="94"/>
      <c r="YR47" s="95"/>
      <c r="YS47" s="91"/>
      <c r="YT47" s="88"/>
      <c r="YU47" s="88"/>
      <c r="YV47" s="88"/>
      <c r="YW47" s="88"/>
      <c r="YX47" s="88"/>
      <c r="YY47" s="94"/>
      <c r="YZ47" s="95"/>
      <c r="ZA47" s="91"/>
      <c r="ZB47" s="88"/>
      <c r="ZC47" s="88"/>
      <c r="ZD47" s="88"/>
      <c r="ZE47" s="88"/>
      <c r="ZF47" s="88"/>
      <c r="ZG47" s="94"/>
      <c r="ZH47" s="95"/>
      <c r="ZI47" s="91"/>
      <c r="ZJ47" s="88"/>
      <c r="ZK47" s="88"/>
      <c r="ZL47" s="88"/>
      <c r="ZM47" s="88"/>
      <c r="ZN47" s="24"/>
      <c r="ZO47" s="94"/>
      <c r="ZP47" s="95"/>
      <c r="ZQ47" s="91"/>
      <c r="ZR47" s="88"/>
      <c r="ZS47" s="88"/>
      <c r="ZT47" s="88"/>
      <c r="ZU47" s="88"/>
      <c r="ZV47" s="88"/>
      <c r="ZW47" s="88"/>
      <c r="ZX47" s="67"/>
      <c r="ZY47" s="70"/>
      <c r="ZZ47" s="91"/>
      <c r="AAA47" s="88"/>
      <c r="AAB47" s="88"/>
      <c r="AAC47" s="88"/>
      <c r="AAD47" s="88"/>
      <c r="AAE47" s="88"/>
      <c r="AAF47" s="88"/>
      <c r="AAG47" s="94"/>
      <c r="AAH47" s="95"/>
      <c r="AAI47" s="91"/>
      <c r="AAJ47" s="88"/>
      <c r="AAK47" s="88"/>
      <c r="AAL47" s="88"/>
      <c r="AAM47" s="88"/>
      <c r="AAN47" s="88"/>
      <c r="AAO47" s="94"/>
      <c r="AAP47" s="95"/>
      <c r="AAQ47" s="91"/>
      <c r="AAR47" s="88"/>
      <c r="AAS47" s="88"/>
      <c r="AAT47" s="88"/>
      <c r="AAU47" s="88"/>
      <c r="AAV47" s="88"/>
      <c r="AAW47" s="94"/>
      <c r="AAX47" s="95"/>
      <c r="AAY47" s="91"/>
      <c r="AAZ47" s="88"/>
      <c r="ABA47" s="88"/>
      <c r="ABB47" s="88"/>
      <c r="ABC47" s="88"/>
      <c r="ABD47" s="88"/>
      <c r="ABE47" s="94"/>
      <c r="ABF47" s="95"/>
      <c r="ABG47" s="91"/>
      <c r="ABH47" s="88"/>
      <c r="ABI47" s="88"/>
      <c r="ABJ47" s="88"/>
      <c r="ABK47" s="88"/>
      <c r="ABL47" s="88"/>
      <c r="ABM47" s="94"/>
      <c r="ABN47" s="95"/>
      <c r="ABO47" s="91"/>
      <c r="ABP47" s="88"/>
      <c r="ABQ47" s="88"/>
      <c r="ABR47" s="88"/>
      <c r="ABS47" s="88"/>
      <c r="ABT47" s="88"/>
      <c r="ABU47" s="94"/>
      <c r="ABV47" s="95"/>
      <c r="ABW47" s="91"/>
      <c r="ABX47" s="88"/>
      <c r="ABY47" s="88"/>
      <c r="ABZ47" s="88"/>
      <c r="ACA47" s="88"/>
      <c r="ACB47" s="88"/>
      <c r="ACC47" s="94"/>
      <c r="ACD47" s="95"/>
      <c r="ACE47" s="91"/>
      <c r="ACF47" s="88"/>
      <c r="ACG47" s="88"/>
      <c r="ACH47" s="88"/>
      <c r="ACI47" s="88"/>
      <c r="ACJ47" s="88"/>
      <c r="ACK47" s="94"/>
      <c r="ACL47" s="95"/>
      <c r="ACM47" s="91"/>
      <c r="ACN47" s="88"/>
      <c r="ACO47" s="88"/>
      <c r="ACP47" s="88"/>
      <c r="ACQ47" s="88"/>
      <c r="ACR47" s="88"/>
      <c r="ACS47" s="94"/>
      <c r="ACT47" s="95"/>
      <c r="ACU47" s="91"/>
      <c r="ACV47" s="88"/>
      <c r="ACW47" s="88"/>
      <c r="ACX47" s="88"/>
      <c r="ACY47" s="88"/>
      <c r="ACZ47" s="88"/>
      <c r="ADA47" s="94"/>
      <c r="ADB47" s="95"/>
      <c r="ADC47" s="91"/>
      <c r="ADD47" s="88"/>
      <c r="ADE47" s="88"/>
      <c r="ADF47" s="88"/>
      <c r="ADG47" s="88"/>
      <c r="ADH47" s="88"/>
      <c r="ADI47" s="94"/>
      <c r="ADJ47" s="95"/>
      <c r="ADK47" s="91"/>
      <c r="ADL47" s="88"/>
      <c r="ADM47" s="88"/>
      <c r="ADN47" s="88"/>
      <c r="ADO47" s="88"/>
      <c r="ADP47" s="88"/>
      <c r="ADQ47" s="94"/>
      <c r="ADR47" s="95"/>
      <c r="ADS47" s="91"/>
      <c r="ADT47" s="88"/>
      <c r="ADU47" s="88"/>
      <c r="ADV47" s="88"/>
      <c r="ADW47" s="88"/>
      <c r="ADX47" s="88"/>
      <c r="ADY47" s="94"/>
      <c r="ADZ47" s="95"/>
      <c r="AEA47" s="91"/>
      <c r="AEB47" s="88"/>
      <c r="AEC47" s="88"/>
      <c r="AED47" s="88"/>
      <c r="AEE47" s="88"/>
      <c r="AEF47" s="88"/>
      <c r="AEG47" s="94"/>
      <c r="AEH47" s="95"/>
      <c r="AEI47" s="91"/>
      <c r="AEJ47" s="88"/>
      <c r="AEK47" s="88"/>
      <c r="AEL47" s="88"/>
      <c r="AEM47" s="88"/>
      <c r="AEN47" s="88"/>
      <c r="AEO47" s="94"/>
      <c r="AEP47" s="95"/>
      <c r="AEQ47" s="91"/>
      <c r="AER47" s="88"/>
      <c r="AES47" s="88"/>
      <c r="AET47" s="88"/>
      <c r="AEU47" s="88"/>
      <c r="AEV47" s="88"/>
      <c r="AEW47" s="94"/>
      <c r="AEX47" s="95"/>
      <c r="AEY47" s="91"/>
      <c r="AEZ47" s="88"/>
      <c r="AFA47" s="88"/>
      <c r="AFB47" s="88"/>
      <c r="AFC47" s="88"/>
      <c r="AFD47" s="88"/>
      <c r="AFE47" s="94"/>
      <c r="AFF47" s="95"/>
      <c r="AFG47" s="91"/>
      <c r="AFH47" s="88"/>
      <c r="AFI47" s="88"/>
      <c r="AFJ47" s="88"/>
      <c r="AFK47" s="88"/>
      <c r="AFL47" s="88"/>
      <c r="AFM47" s="94"/>
      <c r="AFN47" s="95"/>
      <c r="AFO47" s="91"/>
      <c r="AFP47" s="88"/>
      <c r="AFQ47" s="88"/>
      <c r="AFR47" s="88"/>
      <c r="AFS47" s="88"/>
      <c r="AFT47" s="88"/>
      <c r="AFU47" s="94"/>
      <c r="AFV47" s="95"/>
      <c r="AFW47" s="91"/>
      <c r="AFX47" s="88"/>
      <c r="AFY47" s="88"/>
      <c r="AFZ47" s="88"/>
      <c r="AGA47" s="88"/>
      <c r="AGB47" s="88"/>
      <c r="AGC47" s="94"/>
      <c r="AGD47" s="95"/>
      <c r="AGE47" s="91"/>
      <c r="AGF47" s="88"/>
      <c r="AGG47" s="88"/>
      <c r="AGH47" s="88"/>
      <c r="AGI47" s="88"/>
      <c r="AGJ47" s="88"/>
      <c r="AGK47" s="94"/>
      <c r="AGL47" s="95"/>
      <c r="AGM47" s="91"/>
      <c r="AGN47" s="88"/>
      <c r="AGO47" s="88"/>
      <c r="AGP47" s="88"/>
      <c r="AGQ47" s="88"/>
      <c r="AGR47" s="88"/>
      <c r="AGS47" s="88"/>
      <c r="AGT47" s="94"/>
      <c r="AGU47" s="95"/>
      <c r="AGV47" s="91"/>
      <c r="AGW47" s="88"/>
      <c r="AGX47" s="88"/>
      <c r="AGY47" s="88"/>
      <c r="AGZ47" s="88"/>
      <c r="AHA47" s="88"/>
      <c r="AHB47" s="94"/>
      <c r="AHC47" s="95"/>
      <c r="AHD47" s="91"/>
      <c r="AHE47" s="88"/>
      <c r="AHF47" s="88"/>
      <c r="AHG47" s="88"/>
      <c r="AHH47" s="88"/>
      <c r="AHI47" s="88"/>
      <c r="AHJ47" s="94"/>
      <c r="AHK47" s="95"/>
      <c r="AHL47" s="91"/>
      <c r="AHM47" s="88"/>
      <c r="AHN47" s="88"/>
      <c r="AHO47" s="88"/>
      <c r="AHP47" s="88"/>
      <c r="AHQ47" s="88"/>
      <c r="AHR47" s="94"/>
      <c r="AHS47" s="95"/>
      <c r="AHT47" s="91"/>
      <c r="AHU47" s="88"/>
      <c r="AHV47" s="88"/>
      <c r="AHW47" s="88"/>
      <c r="AHX47" s="88"/>
      <c r="AHY47" s="88"/>
      <c r="AHZ47" s="94"/>
      <c r="AIA47" s="95"/>
      <c r="AIB47" s="91"/>
      <c r="AIC47" s="88"/>
      <c r="AID47" s="88"/>
      <c r="AIE47" s="88"/>
      <c r="AIF47" s="88"/>
      <c r="AIG47" s="88"/>
      <c r="AIH47" s="94"/>
      <c r="AII47" s="95"/>
      <c r="AIJ47" s="91"/>
      <c r="AIK47" s="88"/>
      <c r="AIL47" s="88"/>
      <c r="AIM47" s="88"/>
      <c r="AIN47" s="88"/>
      <c r="AIO47" s="88"/>
      <c r="AIP47" s="94"/>
      <c r="AIQ47" s="95"/>
      <c r="AIR47" s="91"/>
      <c r="AIS47" s="88"/>
      <c r="AIT47" s="88"/>
      <c r="AIU47" s="88"/>
      <c r="AIV47" s="88"/>
      <c r="AIW47" s="88"/>
      <c r="AIX47" s="94"/>
      <c r="AIY47" s="95"/>
      <c r="AIZ47" s="91"/>
      <c r="AJA47" s="88"/>
      <c r="AJB47" s="88"/>
      <c r="AJC47" s="88"/>
      <c r="AJD47" s="88"/>
      <c r="AJE47" s="88"/>
      <c r="AJF47" s="94"/>
      <c r="AJG47" s="95"/>
      <c r="AJH47" s="91"/>
      <c r="AJI47" s="88"/>
      <c r="AJJ47" s="88"/>
      <c r="AJK47" s="88"/>
      <c r="AJL47" s="88"/>
      <c r="AJM47" s="88"/>
      <c r="AJN47" s="89"/>
      <c r="AJO47" s="90"/>
      <c r="AJP47" s="91"/>
      <c r="AJQ47" s="88"/>
      <c r="AJR47" s="88"/>
      <c r="AJS47" s="88"/>
      <c r="AJT47" s="88"/>
      <c r="AJU47" s="88"/>
      <c r="AJV47" s="89"/>
      <c r="AJW47" s="90"/>
      <c r="AJX47" s="91"/>
      <c r="AJY47" s="88"/>
      <c r="AJZ47" s="88"/>
      <c r="AKA47" s="88"/>
      <c r="AKB47" s="88"/>
      <c r="AKC47" s="88"/>
      <c r="AKD47" s="94"/>
      <c r="AKE47" s="95"/>
      <c r="AKF47" s="91"/>
      <c r="AKG47" s="88"/>
      <c r="AKH47" s="88"/>
      <c r="AKI47" s="88"/>
      <c r="AKJ47" s="88"/>
      <c r="AKK47" s="88"/>
      <c r="AKL47" s="67"/>
      <c r="AKM47" s="184"/>
      <c r="AKN47" s="219"/>
      <c r="AKO47" s="88"/>
      <c r="AKP47" s="88"/>
      <c r="AKQ47" s="88"/>
      <c r="AKR47" s="88"/>
      <c r="AKS47" s="88"/>
      <c r="AKT47" s="94"/>
      <c r="AKU47" s="218"/>
      <c r="AKV47" s="91"/>
      <c r="AKW47" s="88"/>
      <c r="AKX47" s="88"/>
      <c r="AKY47" s="88"/>
      <c r="AKZ47" s="88"/>
      <c r="ALA47" s="88"/>
      <c r="ALB47" s="94"/>
      <c r="ALC47" s="95"/>
      <c r="ALD47" s="91"/>
      <c r="ALE47" s="88"/>
      <c r="ALF47" s="88"/>
      <c r="ALG47" s="88"/>
      <c r="ALH47" s="88"/>
      <c r="ALI47" s="88"/>
      <c r="ALJ47" s="94"/>
      <c r="ALK47" s="95"/>
      <c r="ALL47" s="91"/>
      <c r="ALM47" s="88"/>
      <c r="ALN47" s="88"/>
      <c r="ALO47" s="88"/>
      <c r="ALP47" s="88"/>
      <c r="ALQ47" s="88"/>
      <c r="ALR47" s="94"/>
      <c r="ALS47" s="95"/>
      <c r="ALT47" s="91"/>
      <c r="ALU47" s="88"/>
      <c r="ALV47" s="88"/>
      <c r="ALW47" s="88"/>
      <c r="ALX47" s="88"/>
      <c r="ALY47" s="88"/>
      <c r="ALZ47" s="94"/>
      <c r="AMA47" s="95"/>
      <c r="AMB47" s="91"/>
      <c r="AMC47" s="88"/>
      <c r="AMD47" s="88"/>
      <c r="AME47" s="88"/>
      <c r="AMF47" s="88"/>
      <c r="AMG47" s="88"/>
      <c r="AMH47" s="94"/>
      <c r="AMI47" s="95"/>
      <c r="AMJ47" s="91"/>
      <c r="AMK47" s="88"/>
      <c r="AML47" s="88"/>
      <c r="AMM47" s="88"/>
      <c r="AMN47" s="88"/>
      <c r="AMO47" s="88"/>
      <c r="AMP47" s="94"/>
      <c r="AMQ47" s="95"/>
      <c r="AMR47" s="91"/>
      <c r="AMS47" s="88"/>
      <c r="AMT47" s="88"/>
      <c r="AMU47" s="88"/>
      <c r="AMV47" s="88"/>
      <c r="AMW47" s="88"/>
      <c r="AMX47" s="94"/>
      <c r="AMY47" s="95"/>
      <c r="AMZ47" s="91"/>
      <c r="ANA47" s="88"/>
      <c r="ANB47" s="88"/>
      <c r="ANC47" s="88"/>
      <c r="AND47" s="88"/>
      <c r="ANE47" s="88"/>
      <c r="ANF47" s="94"/>
      <c r="ANG47" s="95"/>
      <c r="ANH47" s="91"/>
      <c r="ANI47" s="88"/>
      <c r="ANJ47" s="88"/>
      <c r="ANK47" s="88"/>
      <c r="ANL47" s="88"/>
      <c r="ANM47" s="88"/>
      <c r="ANN47" s="67"/>
      <c r="ANO47" s="68"/>
      <c r="ANP47" s="91"/>
      <c r="ANQ47" s="88"/>
      <c r="ANR47" s="88"/>
      <c r="ANS47" s="88"/>
      <c r="ANT47" s="88"/>
      <c r="ANU47" s="88"/>
      <c r="ANV47" s="94"/>
      <c r="ANW47" s="95"/>
      <c r="ANX47" s="92"/>
      <c r="ANY47" s="93"/>
      <c r="ANZ47" s="93"/>
      <c r="AOA47" s="93"/>
      <c r="AOB47" s="93"/>
      <c r="AOC47" s="93"/>
      <c r="AOD47" s="94"/>
      <c r="AOE47" s="95"/>
      <c r="AOF47" s="91"/>
      <c r="AOG47" s="88"/>
      <c r="AOH47" s="88"/>
      <c r="AOI47" s="88"/>
      <c r="AOJ47" s="88"/>
      <c r="AOK47" s="88"/>
      <c r="AOL47" s="94"/>
      <c r="AOM47" s="95"/>
      <c r="AON47" s="91"/>
      <c r="AOO47" s="88"/>
      <c r="AOP47" s="88"/>
      <c r="AOQ47" s="88"/>
      <c r="AOR47" s="88"/>
      <c r="AOS47" s="88"/>
      <c r="AOT47" s="94"/>
      <c r="AOU47" s="95"/>
      <c r="AOV47" s="91"/>
      <c r="AOW47" s="88"/>
      <c r="AOX47" s="88"/>
      <c r="AOY47" s="88"/>
      <c r="AOZ47" s="88"/>
      <c r="APA47" s="88"/>
      <c r="APB47" s="94"/>
      <c r="APC47" s="95"/>
      <c r="APD47" s="91"/>
      <c r="APE47" s="88"/>
      <c r="APF47" s="88"/>
      <c r="APG47" s="88"/>
      <c r="APH47" s="88"/>
      <c r="API47" s="88"/>
      <c r="APJ47" s="94"/>
      <c r="APK47" s="95"/>
      <c r="APL47" s="91"/>
      <c r="APM47" s="88"/>
      <c r="APN47" s="88"/>
      <c r="APO47" s="88"/>
      <c r="APP47" s="88"/>
      <c r="APQ47" s="88"/>
      <c r="APR47" s="94"/>
      <c r="APS47" s="95"/>
      <c r="APT47" s="91"/>
      <c r="APU47" s="88"/>
      <c r="APV47" s="88"/>
      <c r="APW47" s="88"/>
      <c r="APX47" s="88"/>
      <c r="APY47" s="88"/>
      <c r="APZ47" s="94"/>
      <c r="AQA47" s="95"/>
      <c r="AQB47" s="91"/>
      <c r="AQC47" s="88"/>
      <c r="AQD47" s="88"/>
      <c r="AQE47" s="88"/>
      <c r="AQF47" s="88"/>
      <c r="AQG47" s="88"/>
      <c r="AQH47" s="94"/>
      <c r="AQI47" s="95"/>
      <c r="AQJ47" s="91"/>
      <c r="AQK47" s="88"/>
      <c r="AQL47" s="88"/>
      <c r="AQM47" s="88"/>
      <c r="AQN47" s="88"/>
      <c r="AQO47" s="88"/>
      <c r="AQP47" s="94"/>
      <c r="AQQ47" s="95"/>
      <c r="AQR47" s="91"/>
      <c r="AQS47" s="88"/>
      <c r="AQT47" s="88"/>
      <c r="AQU47" s="88"/>
      <c r="AQV47" s="88"/>
      <c r="AQW47" s="88"/>
      <c r="AQX47" s="94"/>
      <c r="AQY47" s="95"/>
      <c r="AQZ47" s="91"/>
      <c r="ARA47" s="88"/>
      <c r="ARB47" s="88"/>
      <c r="ARC47" s="88"/>
      <c r="ARD47" s="88"/>
      <c r="ARE47" s="88"/>
      <c r="ARF47" s="94"/>
      <c r="ARG47" s="95"/>
      <c r="ARH47" s="91"/>
      <c r="ARI47" s="88"/>
      <c r="ARJ47" s="88"/>
      <c r="ARK47" s="88"/>
      <c r="ARL47" s="88"/>
      <c r="ARM47" s="88"/>
      <c r="ARN47" s="94"/>
      <c r="ARO47" s="95"/>
      <c r="ARP47" s="91"/>
      <c r="ARQ47" s="88"/>
      <c r="ARR47" s="88"/>
      <c r="ARS47" s="88"/>
      <c r="ART47" s="88"/>
      <c r="ARU47" s="88"/>
      <c r="ARV47" s="94"/>
      <c r="ARW47" s="95"/>
      <c r="ARX47" s="91"/>
      <c r="ARY47" s="88"/>
      <c r="ARZ47" s="88"/>
      <c r="ASA47" s="88"/>
      <c r="ASB47" s="88"/>
      <c r="ASC47" s="88"/>
      <c r="ASD47" s="94"/>
      <c r="ASE47" s="95"/>
      <c r="ASF47" s="91"/>
      <c r="ASG47" s="88"/>
      <c r="ASH47" s="88"/>
      <c r="ASI47" s="88"/>
      <c r="ASJ47" s="88"/>
      <c r="ASK47" s="88"/>
      <c r="ASL47" s="94"/>
      <c r="ASM47" s="95"/>
      <c r="ASN47" s="91"/>
      <c r="ASO47" s="88"/>
      <c r="ASP47" s="88"/>
      <c r="ASQ47" s="88"/>
      <c r="ASR47" s="88"/>
      <c r="ASS47" s="88"/>
      <c r="AST47" s="94"/>
      <c r="ASU47" s="95"/>
      <c r="ASV47" s="91"/>
      <c r="ASW47" s="88"/>
      <c r="ASX47" s="88"/>
      <c r="ASY47" s="88"/>
      <c r="ASZ47" s="88"/>
      <c r="ATA47" s="88"/>
      <c r="ATB47" s="94"/>
      <c r="ATC47" s="95"/>
      <c r="ATD47" s="91"/>
      <c r="ATE47" s="88"/>
      <c r="ATF47" s="88"/>
      <c r="ATG47" s="88"/>
      <c r="ATH47" s="88"/>
      <c r="ATI47" s="88"/>
      <c r="ATJ47" s="94"/>
      <c r="ATK47" s="95"/>
      <c r="ATL47" s="91"/>
      <c r="ATM47" s="88"/>
      <c r="ATN47" s="88"/>
      <c r="ATO47" s="88"/>
      <c r="ATP47" s="88"/>
      <c r="ATQ47" s="88"/>
      <c r="ATR47" s="94"/>
      <c r="ATS47" s="95"/>
      <c r="ATT47" s="91"/>
      <c r="ATU47" s="88"/>
      <c r="ATV47" s="88"/>
      <c r="ATW47" s="88"/>
      <c r="ATX47" s="88"/>
      <c r="ATY47" s="88"/>
      <c r="ATZ47" s="94"/>
      <c r="AUA47" s="95"/>
      <c r="AUB47" s="91"/>
      <c r="AUC47" s="88"/>
      <c r="AUD47" s="88"/>
      <c r="AUE47" s="88"/>
      <c r="AUF47" s="88"/>
      <c r="AUG47" s="88"/>
      <c r="AUH47" s="94"/>
      <c r="AUI47" s="95"/>
      <c r="AUJ47" s="91"/>
      <c r="AUK47" s="88"/>
      <c r="AUL47" s="88"/>
      <c r="AUM47" s="88"/>
      <c r="AUN47" s="88"/>
      <c r="AUO47" s="88"/>
      <c r="AUP47" s="94"/>
      <c r="AUQ47" s="95"/>
      <c r="AUR47" s="91"/>
      <c r="AUS47" s="88"/>
      <c r="AUT47" s="88"/>
      <c r="AUU47" s="88"/>
      <c r="AUV47" s="88"/>
      <c r="AUW47" s="88"/>
      <c r="AUX47" s="94"/>
      <c r="AUY47" s="95"/>
      <c r="AUZ47" s="91"/>
      <c r="AVA47" s="88"/>
      <c r="AVB47" s="88"/>
      <c r="AVC47" s="88"/>
      <c r="AVD47" s="88"/>
      <c r="AVE47" s="88"/>
      <c r="AVF47" s="94"/>
      <c r="AVG47" s="95"/>
      <c r="AVH47" s="91"/>
      <c r="AVI47" s="88"/>
      <c r="AVJ47" s="88"/>
      <c r="AVK47" s="88"/>
      <c r="AVL47" s="88"/>
      <c r="AVM47" s="88"/>
      <c r="AVN47" s="94"/>
      <c r="AVO47" s="95"/>
      <c r="AVP47" s="91"/>
      <c r="AVQ47" s="88"/>
      <c r="AVR47" s="88"/>
      <c r="AVS47" s="88"/>
      <c r="AVT47" s="88"/>
      <c r="AVU47" s="88"/>
      <c r="AVV47" s="94"/>
      <c r="AVW47" s="95"/>
      <c r="AVX47" s="91"/>
      <c r="AVY47" s="88"/>
      <c r="AVZ47" s="88"/>
      <c r="AWA47" s="88"/>
      <c r="AWB47" s="88"/>
      <c r="AWC47" s="88"/>
      <c r="AWD47" s="94"/>
      <c r="AWE47" s="95"/>
      <c r="AWF47" s="91"/>
      <c r="AWG47" s="88"/>
      <c r="AWH47" s="88"/>
      <c r="AWI47" s="88"/>
      <c r="AWJ47" s="88"/>
      <c r="AWK47" s="88"/>
      <c r="AWL47" s="94"/>
      <c r="AWM47" s="218"/>
      <c r="AWN47" s="48"/>
      <c r="AWO47" s="49"/>
      <c r="AWP47" s="49"/>
      <c r="AWQ47" s="49"/>
      <c r="AWR47" s="49"/>
      <c r="AWS47" s="49"/>
      <c r="AWT47" s="42"/>
      <c r="AWU47" s="43"/>
      <c r="AWV47" s="48"/>
      <c r="AWW47" s="49"/>
      <c r="AWX47" s="49"/>
      <c r="AWY47" s="49"/>
      <c r="AWZ47" s="49"/>
      <c r="AXA47" s="49"/>
      <c r="AXB47" s="42"/>
      <c r="AXC47" s="43"/>
      <c r="AXD47" s="91"/>
      <c r="AXE47" s="88"/>
      <c r="AXF47" s="88"/>
      <c r="AXG47" s="88"/>
      <c r="AXH47" s="88"/>
      <c r="AXI47" s="88"/>
      <c r="AXJ47" s="89"/>
      <c r="AXK47" s="90"/>
      <c r="AXL47" s="91"/>
      <c r="AXM47" s="88"/>
      <c r="AXN47" s="88"/>
      <c r="AXO47" s="88"/>
      <c r="AXP47" s="88"/>
      <c r="AXQ47" s="88"/>
      <c r="AXR47" s="89"/>
      <c r="AXS47" s="90"/>
      <c r="AXT47" s="91"/>
      <c r="AXU47" s="88"/>
      <c r="AXV47" s="88"/>
      <c r="AXW47" s="88"/>
      <c r="AXX47" s="88"/>
      <c r="AXY47" s="88"/>
      <c r="AXZ47" s="89"/>
      <c r="AYA47" s="90"/>
      <c r="AYB47" s="91"/>
      <c r="AYC47" s="88"/>
      <c r="AYD47" s="88"/>
      <c r="AYE47" s="88"/>
      <c r="AYF47" s="88"/>
      <c r="AYG47" s="88"/>
      <c r="AYH47" s="89"/>
      <c r="AYI47" s="90"/>
      <c r="AYJ47" s="91"/>
      <c r="AYK47" s="88"/>
      <c r="AYL47" s="88"/>
      <c r="AYM47" s="88"/>
      <c r="AYN47" s="88"/>
      <c r="AYO47" s="88"/>
      <c r="AYP47" s="89"/>
      <c r="AYQ47" s="90"/>
      <c r="AYR47" s="91"/>
      <c r="AYS47" s="88"/>
      <c r="AYT47" s="88"/>
      <c r="AYU47" s="88"/>
      <c r="AYV47" s="88"/>
      <c r="AYW47" s="88"/>
      <c r="AYX47" s="89"/>
      <c r="AYY47" s="90"/>
      <c r="AYZ47" s="91"/>
      <c r="AZA47" s="88"/>
      <c r="AZB47" s="88"/>
      <c r="AZC47" s="88"/>
      <c r="AZD47" s="88"/>
      <c r="AZE47" s="88"/>
      <c r="AZF47" s="89"/>
      <c r="AZG47" s="90"/>
      <c r="AZH47" s="91"/>
      <c r="AZI47" s="88"/>
      <c r="AZJ47" s="88"/>
      <c r="AZK47" s="88"/>
      <c r="AZL47" s="88"/>
      <c r="AZM47" s="88"/>
      <c r="AZN47" s="89"/>
      <c r="AZO47" s="90"/>
      <c r="AZP47" s="91"/>
      <c r="AZQ47" s="88"/>
      <c r="AZR47" s="88"/>
      <c r="AZS47" s="88"/>
      <c r="AZT47" s="88"/>
      <c r="AZU47" s="88"/>
      <c r="AZV47" s="89"/>
      <c r="AZW47" s="90"/>
      <c r="AZX47" s="92"/>
      <c r="AZY47" s="93"/>
      <c r="AZZ47" s="93"/>
      <c r="BAA47" s="93"/>
      <c r="BAB47" s="93"/>
      <c r="BAC47" s="93"/>
      <c r="BAD47" s="89"/>
      <c r="BAE47" s="90"/>
      <c r="BAF47" s="91"/>
      <c r="BAG47" s="88"/>
      <c r="BAH47" s="88"/>
      <c r="BAI47" s="88"/>
      <c r="BAJ47" s="88"/>
      <c r="BAK47" s="88"/>
      <c r="BAL47" s="89"/>
      <c r="BAM47" s="90"/>
      <c r="BAN47" s="91"/>
      <c r="BAO47" s="88"/>
      <c r="BAP47" s="88"/>
      <c r="BAQ47" s="88"/>
      <c r="BAR47" s="88"/>
      <c r="BAS47" s="88"/>
      <c r="BAT47" s="89"/>
      <c r="BAU47" s="90"/>
      <c r="BAV47" s="91"/>
      <c r="BAW47" s="88"/>
      <c r="BAX47" s="88"/>
      <c r="BAY47" s="88"/>
      <c r="BAZ47" s="88"/>
      <c r="BBA47" s="88"/>
      <c r="BBB47" s="89"/>
      <c r="BBC47" s="90"/>
      <c r="BBD47" s="91"/>
      <c r="BBE47" s="88"/>
      <c r="BBF47" s="88"/>
      <c r="BBG47" s="88"/>
      <c r="BBH47" s="88"/>
      <c r="BBI47" s="88"/>
      <c r="BBJ47" s="89"/>
      <c r="BBK47" s="90"/>
      <c r="BBL47" s="91"/>
      <c r="BBM47" s="88"/>
      <c r="BBN47" s="88"/>
      <c r="BBO47" s="88"/>
      <c r="BBP47" s="88"/>
      <c r="BBQ47" s="88"/>
      <c r="BBR47" s="89"/>
      <c r="BBS47" s="90"/>
      <c r="BBT47" s="91"/>
      <c r="BBU47" s="88"/>
      <c r="BBV47" s="88"/>
      <c r="BBW47" s="88"/>
      <c r="BBX47" s="88"/>
      <c r="BBY47" s="88"/>
      <c r="BBZ47" s="89"/>
      <c r="BCA47" s="90"/>
      <c r="BCB47" s="91"/>
      <c r="BCC47" s="88"/>
      <c r="BCD47" s="88"/>
      <c r="BCE47" s="88"/>
      <c r="BCF47" s="88"/>
      <c r="BCG47" s="88"/>
      <c r="BCH47" s="89"/>
      <c r="BCI47" s="90"/>
      <c r="BCJ47" s="91"/>
      <c r="BCK47" s="88"/>
      <c r="BCL47" s="88"/>
      <c r="BCM47" s="88"/>
      <c r="BCN47" s="88"/>
      <c r="BCO47" s="88"/>
      <c r="BCP47" s="89"/>
      <c r="BCQ47" s="90"/>
      <c r="BCR47" s="91"/>
      <c r="BCS47" s="88"/>
      <c r="BCT47" s="88"/>
      <c r="BCU47" s="88"/>
      <c r="BCV47" s="88"/>
      <c r="BCW47" s="88"/>
      <c r="BCX47" s="89"/>
      <c r="BCY47" s="90"/>
      <c r="BCZ47" s="91"/>
      <c r="BDA47" s="88"/>
      <c r="BDB47" s="88"/>
      <c r="BDC47" s="88"/>
      <c r="BDD47" s="88"/>
      <c r="BDE47" s="88"/>
      <c r="BDF47" s="89"/>
      <c r="BDG47" s="90"/>
      <c r="BDH47" s="91"/>
      <c r="BDI47" s="88"/>
      <c r="BDJ47" s="88"/>
      <c r="BDK47" s="88"/>
      <c r="BDL47" s="88"/>
      <c r="BDM47" s="88"/>
      <c r="BDN47" s="89"/>
      <c r="BDO47" s="90"/>
      <c r="BDP47" s="91"/>
      <c r="BDQ47" s="88"/>
      <c r="BDR47" s="88"/>
      <c r="BDS47" s="88"/>
      <c r="BDT47" s="88"/>
      <c r="BDU47" s="88"/>
      <c r="BDV47" s="89"/>
      <c r="BDW47" s="90"/>
      <c r="BDX47" s="91"/>
      <c r="BDY47" s="88"/>
      <c r="BDZ47" s="88"/>
      <c r="BEA47" s="88"/>
      <c r="BEB47" s="88"/>
      <c r="BEC47" s="88"/>
      <c r="BED47" s="89"/>
      <c r="BEE47" s="90"/>
      <c r="BEF47" s="91"/>
      <c r="BEG47" s="88"/>
      <c r="BEH47" s="88"/>
      <c r="BEI47" s="88"/>
      <c r="BEJ47" s="88"/>
      <c r="BEK47" s="88"/>
      <c r="BEL47" s="89"/>
      <c r="BEM47" s="90"/>
      <c r="BEN47" s="91"/>
      <c r="BEO47" s="88"/>
      <c r="BEP47" s="88"/>
      <c r="BEQ47" s="88"/>
      <c r="BER47" s="88"/>
      <c r="BES47" s="88"/>
      <c r="BET47" s="89"/>
      <c r="BEU47" s="90"/>
      <c r="BEV47" s="92"/>
      <c r="BEW47" s="93"/>
      <c r="BEX47" s="93"/>
      <c r="BEY47" s="93"/>
      <c r="BEZ47" s="93"/>
      <c r="BFA47" s="93"/>
      <c r="BFB47" s="89"/>
      <c r="BFC47" s="90"/>
      <c r="BFD47" s="91"/>
      <c r="BFE47" s="88"/>
      <c r="BFF47" s="88"/>
      <c r="BFG47" s="88"/>
      <c r="BFH47" s="88"/>
      <c r="BFI47" s="88"/>
      <c r="BFJ47" s="89"/>
      <c r="BFK47" s="90"/>
      <c r="BFL47" s="91"/>
      <c r="BFM47" s="88"/>
      <c r="BFN47" s="88"/>
      <c r="BFO47" s="88"/>
      <c r="BFP47" s="88"/>
      <c r="BFQ47" s="88"/>
      <c r="BFR47" s="89"/>
      <c r="BFS47" s="90"/>
      <c r="BFT47" s="91"/>
      <c r="BFU47" s="88"/>
      <c r="BFV47" s="88"/>
      <c r="BFW47" s="88"/>
      <c r="BFX47" s="88"/>
      <c r="BFY47" s="88"/>
      <c r="BFZ47" s="89"/>
      <c r="BGA47" s="90"/>
      <c r="BGB47" s="91"/>
      <c r="BGC47" s="88"/>
      <c r="BGD47" s="88"/>
      <c r="BGE47" s="88"/>
      <c r="BGF47" s="88"/>
      <c r="BGG47" s="88"/>
      <c r="BGH47" s="89"/>
      <c r="BGI47" s="90"/>
      <c r="BGJ47" s="91"/>
      <c r="BGK47" s="88"/>
      <c r="BGL47" s="88"/>
      <c r="BGM47" s="88"/>
      <c r="BGN47" s="88"/>
      <c r="BGO47" s="88"/>
      <c r="BGP47" s="89"/>
      <c r="BGQ47" s="90"/>
      <c r="BGR47" s="91"/>
      <c r="BGS47" s="88"/>
      <c r="BGT47" s="88"/>
      <c r="BGU47" s="88"/>
      <c r="BGV47" s="88"/>
      <c r="BGW47" s="88"/>
      <c r="BGX47" s="89"/>
      <c r="BGY47" s="90"/>
      <c r="BGZ47" s="239"/>
      <c r="BHA47" s="1"/>
      <c r="BHB47" s="1"/>
      <c r="BHC47" s="1"/>
      <c r="BHD47" s="1"/>
      <c r="BHE47" s="1"/>
      <c r="BHF47" s="89"/>
      <c r="BHG47" s="90"/>
      <c r="BHH47" s="91"/>
      <c r="BHI47" s="88"/>
      <c r="BHJ47" s="88"/>
      <c r="BHK47" s="88"/>
      <c r="BHL47" s="88"/>
      <c r="BHM47" s="88"/>
      <c r="BHN47" s="89"/>
      <c r="BHO47" s="90"/>
      <c r="BHP47" s="91"/>
      <c r="BHQ47" s="88"/>
      <c r="BHR47" s="88"/>
      <c r="BHS47" s="88"/>
      <c r="BHT47" s="88"/>
      <c r="BHU47" s="88"/>
      <c r="BHV47" s="89"/>
      <c r="BHW47" s="90"/>
      <c r="BHX47" s="91"/>
      <c r="BHY47" s="88"/>
      <c r="BHZ47" s="88"/>
      <c r="BIA47" s="88"/>
      <c r="BIB47" s="88"/>
      <c r="BIC47" s="88"/>
      <c r="BID47" s="89"/>
      <c r="BIE47" s="90"/>
      <c r="BIF47" s="91"/>
      <c r="BIG47" s="88"/>
      <c r="BIH47" s="88"/>
      <c r="BII47" s="88"/>
      <c r="BIJ47" s="88"/>
      <c r="BIK47" s="88"/>
      <c r="BIL47" s="89"/>
      <c r="BIM47" s="90"/>
      <c r="BIN47" s="91"/>
      <c r="BIO47" s="88"/>
      <c r="BIP47" s="88"/>
      <c r="BIQ47" s="88"/>
      <c r="BIR47" s="88"/>
      <c r="BIS47" s="88"/>
      <c r="BIT47" s="89"/>
      <c r="BIU47" s="262"/>
      <c r="BIV47" s="219"/>
      <c r="BIW47" s="88"/>
      <c r="BIX47" s="88"/>
      <c r="BIY47" s="88"/>
      <c r="BIZ47" s="88"/>
      <c r="BJA47" s="88"/>
      <c r="BJB47" s="89"/>
      <c r="BJC47" s="262"/>
      <c r="BJD47" s="91"/>
      <c r="BJE47" s="88"/>
      <c r="BJF47" s="88"/>
      <c r="BJG47" s="88"/>
      <c r="BJH47" s="88"/>
      <c r="BJI47" s="88"/>
      <c r="BJJ47" s="89"/>
      <c r="BJK47" s="90"/>
      <c r="BJL47" s="91"/>
      <c r="BJM47" s="88"/>
      <c r="BJN47" s="88"/>
      <c r="BJO47" s="88"/>
      <c r="BJP47" s="88"/>
      <c r="BJQ47" s="88"/>
      <c r="BJR47" s="89"/>
      <c r="BJS47" s="90"/>
      <c r="BJT47" s="91"/>
      <c r="BJU47" s="88"/>
      <c r="BJV47" s="88"/>
      <c r="BJW47" s="88"/>
      <c r="BJX47" s="88"/>
      <c r="BJY47" s="88"/>
      <c r="BJZ47" s="42"/>
      <c r="BKA47" s="43"/>
      <c r="BKB47" s="91"/>
      <c r="BKC47" s="88"/>
      <c r="BKD47" s="88"/>
      <c r="BKE47" s="88"/>
      <c r="BKF47" s="88"/>
      <c r="BKG47" s="88"/>
      <c r="BKH47" s="94"/>
      <c r="BKI47" s="95"/>
      <c r="BKJ47" s="91"/>
      <c r="BKK47" s="88"/>
      <c r="BKL47" s="88"/>
      <c r="BKM47" s="88"/>
      <c r="BKN47" s="88"/>
      <c r="BKO47" s="88"/>
      <c r="BKP47" s="89"/>
      <c r="BKQ47" s="90"/>
      <c r="BKR47" s="91"/>
      <c r="BKS47" s="88"/>
      <c r="BKT47" s="88"/>
      <c r="BKU47" s="88"/>
      <c r="BKV47" s="88"/>
      <c r="BKW47" s="88"/>
      <c r="BKX47" s="89"/>
      <c r="BKY47" s="90"/>
      <c r="BKZ47" s="91"/>
      <c r="BLA47" s="88"/>
      <c r="BLB47" s="88"/>
      <c r="BLC47" s="88"/>
      <c r="BLD47" s="88"/>
      <c r="BLE47" s="88"/>
      <c r="BLF47" s="89"/>
      <c r="BLG47" s="90"/>
      <c r="BLH47" s="91"/>
      <c r="BLI47" s="88"/>
      <c r="BLJ47" s="88"/>
      <c r="BLK47" s="88"/>
      <c r="BLL47" s="88"/>
      <c r="BLM47" s="88"/>
      <c r="BLN47" s="89"/>
      <c r="BLO47" s="90"/>
      <c r="BLP47" s="91"/>
      <c r="BLQ47" s="88"/>
      <c r="BLR47" s="88"/>
      <c r="BLS47" s="88"/>
      <c r="BLT47" s="88"/>
      <c r="BLU47" s="88"/>
      <c r="BLV47" s="89"/>
      <c r="BLW47" s="90"/>
      <c r="BLX47" s="91"/>
      <c r="BLY47" s="88"/>
      <c r="BLZ47" s="88"/>
      <c r="BMA47" s="88"/>
      <c r="BMB47" s="88"/>
      <c r="BMC47" s="88"/>
      <c r="BMD47" s="89"/>
      <c r="BME47" s="90"/>
      <c r="BMF47" s="91"/>
      <c r="BMG47" s="88"/>
      <c r="BMH47" s="88"/>
      <c r="BMI47" s="88"/>
      <c r="BMJ47" s="88"/>
      <c r="BMK47" s="88"/>
      <c r="BML47" s="89"/>
      <c r="BMM47" s="90"/>
      <c r="BMN47" s="91"/>
      <c r="BMO47" s="88"/>
      <c r="BMP47" s="88"/>
      <c r="BMQ47" s="88"/>
      <c r="BMR47" s="88"/>
      <c r="BMS47" s="88"/>
      <c r="BMT47" s="89"/>
      <c r="BMU47" s="90"/>
      <c r="BMV47" s="91"/>
      <c r="BMW47" s="88"/>
      <c r="BMX47" s="88"/>
      <c r="BMY47" s="88"/>
      <c r="BMZ47" s="88"/>
      <c r="BNA47" s="88"/>
      <c r="BNB47" s="89"/>
      <c r="BNC47" s="90"/>
      <c r="BND47" s="91"/>
      <c r="BNE47" s="88"/>
      <c r="BNF47" s="88"/>
      <c r="BNG47" s="88"/>
      <c r="BNH47" s="88"/>
      <c r="BNI47" s="88"/>
      <c r="BNJ47" s="89"/>
      <c r="BNK47" s="90"/>
      <c r="BNL47" s="91"/>
      <c r="BNM47" s="88"/>
      <c r="BNN47" s="88"/>
      <c r="BNO47" s="88"/>
      <c r="BNP47" s="88"/>
      <c r="BNQ47" s="88"/>
      <c r="BNR47" s="89"/>
      <c r="BNS47" s="90"/>
      <c r="BNT47" s="91"/>
      <c r="BNU47" s="88"/>
      <c r="BNV47" s="88"/>
      <c r="BNW47" s="88"/>
      <c r="BNX47" s="88"/>
      <c r="BNY47" s="88"/>
      <c r="BNZ47" s="89"/>
      <c r="BOA47" s="90"/>
      <c r="BOB47" s="91"/>
      <c r="BOC47" s="88"/>
      <c r="BOD47" s="88"/>
      <c r="BOE47" s="88"/>
      <c r="BOF47" s="88"/>
      <c r="BOG47" s="88"/>
      <c r="BOH47" s="89"/>
      <c r="BOI47" s="90"/>
      <c r="BOJ47" s="91"/>
      <c r="BOK47" s="88"/>
      <c r="BOL47" s="88"/>
      <c r="BOM47" s="88"/>
      <c r="BON47" s="88"/>
      <c r="BOO47" s="88"/>
      <c r="BOP47" s="89"/>
      <c r="BOQ47" s="90"/>
      <c r="BOR47" s="91"/>
      <c r="BOS47" s="88"/>
      <c r="BOT47" s="88"/>
      <c r="BOU47" s="88"/>
      <c r="BOV47" s="88"/>
      <c r="BOW47" s="88"/>
      <c r="BOX47" s="89"/>
      <c r="BOY47" s="90"/>
      <c r="BOZ47" s="91"/>
      <c r="BPA47" s="88"/>
      <c r="BPB47" s="88"/>
      <c r="BPC47" s="88"/>
      <c r="BPD47" s="88"/>
      <c r="BPE47" s="88"/>
      <c r="BPF47" s="89"/>
      <c r="BPG47" s="90"/>
      <c r="BPH47" s="91"/>
      <c r="BPI47" s="88"/>
      <c r="BPJ47" s="88"/>
      <c r="BPK47" s="88"/>
      <c r="BPL47" s="88"/>
      <c r="BPM47" s="88"/>
      <c r="BPN47" s="89"/>
      <c r="BPO47" s="90"/>
      <c r="BPP47" s="91"/>
      <c r="BPQ47" s="88"/>
      <c r="BPR47" s="88"/>
      <c r="BPS47" s="88"/>
      <c r="BPT47" s="88"/>
      <c r="BPU47" s="88"/>
      <c r="BPV47" s="89"/>
      <c r="BPW47" s="90"/>
      <c r="BPX47" s="91"/>
      <c r="BPY47" s="88"/>
      <c r="BPZ47" s="88"/>
      <c r="BQA47" s="88"/>
      <c r="BQB47" s="88"/>
      <c r="BQC47" s="88"/>
      <c r="BQD47" s="94"/>
      <c r="BQE47" s="90"/>
      <c r="BQF47" s="91"/>
      <c r="BQG47" s="88"/>
      <c r="BQH47" s="88"/>
      <c r="BQI47" s="88"/>
      <c r="BQJ47" s="88"/>
      <c r="BQK47" s="88"/>
      <c r="BQL47" s="94"/>
      <c r="BQM47" s="90"/>
      <c r="BQN47" s="91"/>
      <c r="BQO47" s="88"/>
      <c r="BQP47" s="88"/>
      <c r="BQQ47" s="88"/>
      <c r="BQR47" s="88"/>
      <c r="BQS47" s="88"/>
      <c r="BQT47" s="94"/>
      <c r="BQU47" s="90"/>
      <c r="BQV47" s="91"/>
      <c r="BQW47" s="88"/>
      <c r="BQX47" s="88"/>
      <c r="BQY47" s="88"/>
      <c r="BQZ47" s="88"/>
      <c r="BRA47" s="88"/>
      <c r="BRB47" s="94"/>
      <c r="BRC47" s="90"/>
      <c r="BRD47" s="91"/>
      <c r="BRE47" s="88"/>
      <c r="BRF47" s="88"/>
      <c r="BRG47" s="88"/>
      <c r="BRH47" s="88"/>
      <c r="BRI47" s="88"/>
      <c r="BRJ47" s="94"/>
      <c r="BRK47" s="90"/>
      <c r="BRL47" s="91"/>
      <c r="BRM47" s="88"/>
      <c r="BRN47" s="88"/>
      <c r="BRO47" s="88"/>
      <c r="BRP47" s="88"/>
      <c r="BRQ47" s="88"/>
      <c r="BRR47" s="94"/>
      <c r="BRS47" s="95"/>
      <c r="BRT47" s="178"/>
      <c r="BRU47" s="179"/>
      <c r="BRV47" s="179"/>
      <c r="BRW47" s="179"/>
      <c r="BRX47" s="179"/>
      <c r="BRY47" s="179"/>
      <c r="BRZ47" s="94"/>
      <c r="BSA47" s="90"/>
      <c r="BSB47" s="91"/>
      <c r="BSC47" s="88"/>
      <c r="BSD47" s="88"/>
      <c r="BSE47" s="88"/>
      <c r="BSF47" s="88"/>
      <c r="BSG47" s="88"/>
      <c r="BSH47" s="94"/>
      <c r="BSI47" s="90"/>
      <c r="BSJ47" s="91"/>
      <c r="BSK47" s="88"/>
      <c r="BSL47" s="88"/>
      <c r="BSM47" s="88"/>
      <c r="BSN47" s="88"/>
      <c r="BSO47" s="88"/>
      <c r="BSP47" s="94"/>
      <c r="BSQ47" s="90"/>
      <c r="BSR47" s="91"/>
      <c r="BSS47" s="88"/>
      <c r="BST47" s="88"/>
      <c r="BSU47" s="88"/>
      <c r="BSV47" s="88"/>
      <c r="BSW47" s="88"/>
      <c r="BSX47" s="94"/>
      <c r="BSY47" s="90"/>
      <c r="BSZ47" s="91"/>
      <c r="BTA47" s="88"/>
      <c r="BTB47" s="88"/>
      <c r="BTC47" s="88"/>
      <c r="BTD47" s="88"/>
      <c r="BTE47" s="88"/>
      <c r="BTF47" s="67"/>
      <c r="BTG47" s="43"/>
      <c r="BTH47" s="91"/>
      <c r="BTI47" s="88"/>
      <c r="BTJ47" s="88"/>
      <c r="BTK47" s="88"/>
      <c r="BTL47" s="88"/>
      <c r="BTM47" s="88"/>
      <c r="BTN47" s="94"/>
      <c r="BTO47" s="95"/>
      <c r="BTP47" s="91"/>
      <c r="BTQ47" s="88"/>
      <c r="BTR47" s="88"/>
      <c r="BTS47" s="88"/>
      <c r="BTT47" s="88"/>
      <c r="BTU47" s="88"/>
      <c r="BTV47" s="94"/>
      <c r="BTW47" s="90"/>
      <c r="BTX47" s="91"/>
      <c r="BTY47" s="88"/>
      <c r="BTZ47" s="88"/>
      <c r="BUA47" s="88"/>
      <c r="BUB47" s="88"/>
      <c r="BUC47" s="88"/>
      <c r="BUD47" s="94"/>
      <c r="BUE47" s="95"/>
      <c r="BUF47" s="91"/>
      <c r="BUG47" s="88"/>
      <c r="BUH47" s="88"/>
      <c r="BUI47" s="88"/>
      <c r="BUJ47" s="88"/>
      <c r="BUK47" s="88"/>
      <c r="BUL47" s="94"/>
      <c r="BUM47" s="95"/>
      <c r="BUN47" s="91"/>
      <c r="BUO47" s="88"/>
      <c r="BUP47" s="88"/>
      <c r="BUQ47" s="88"/>
      <c r="BUR47" s="88"/>
      <c r="BUS47" s="88"/>
      <c r="BUT47" s="94"/>
      <c r="BUU47" s="95"/>
      <c r="BUV47" s="91"/>
      <c r="BUW47" s="88"/>
      <c r="BUX47" s="88"/>
      <c r="BUY47" s="88"/>
      <c r="BUZ47" s="88"/>
      <c r="BVA47" s="88"/>
      <c r="BVB47" s="94"/>
      <c r="BVC47" s="95"/>
      <c r="BVD47" s="91"/>
      <c r="BVE47" s="88"/>
      <c r="BVF47" s="88"/>
      <c r="BVG47" s="88"/>
      <c r="BVH47" s="88"/>
      <c r="BVI47" s="88"/>
      <c r="BVJ47" s="94"/>
      <c r="BVK47" s="95"/>
      <c r="BVL47" s="91"/>
      <c r="BVM47" s="88"/>
      <c r="BVN47" s="88"/>
      <c r="BVO47" s="88"/>
      <c r="BVP47" s="88"/>
      <c r="BVQ47" s="88"/>
      <c r="BVR47" s="94"/>
      <c r="BVS47" s="95"/>
      <c r="BVT47" s="91"/>
      <c r="BVU47" s="88"/>
      <c r="BVV47" s="88"/>
      <c r="BVW47" s="88"/>
      <c r="BVX47" s="88"/>
      <c r="BVY47" s="88"/>
      <c r="BVZ47" s="94"/>
      <c r="BWA47" s="95"/>
      <c r="BWB47" s="91"/>
      <c r="BWC47" s="88"/>
      <c r="BWD47" s="88"/>
      <c r="BWE47" s="88"/>
      <c r="BWF47" s="88"/>
      <c r="BWG47" s="88"/>
      <c r="BWH47" s="94"/>
      <c r="BWI47" s="95"/>
      <c r="BWJ47" s="91"/>
      <c r="BWK47" s="88"/>
      <c r="BWL47" s="88"/>
      <c r="BWM47" s="88"/>
      <c r="BWN47" s="88"/>
      <c r="BWO47" s="88"/>
      <c r="BWP47" s="94"/>
      <c r="BWQ47" s="95"/>
      <c r="BWR47" s="91"/>
      <c r="BWS47" s="88"/>
      <c r="BWT47" s="88"/>
      <c r="BWU47" s="88"/>
      <c r="BWV47" s="88"/>
      <c r="BWW47" s="88"/>
      <c r="BWX47" s="94"/>
      <c r="BWY47" s="95"/>
      <c r="BWZ47" s="91"/>
      <c r="BXA47" s="88"/>
      <c r="BXB47" s="88"/>
      <c r="BXC47" s="88"/>
      <c r="BXD47" s="88"/>
      <c r="BXE47" s="88"/>
      <c r="BXF47" s="94"/>
      <c r="BXG47" s="95"/>
      <c r="BXH47" s="91"/>
      <c r="BXI47" s="88"/>
      <c r="BXJ47" s="88"/>
      <c r="BXK47" s="88"/>
      <c r="BXL47" s="88"/>
      <c r="BXM47" s="88"/>
      <c r="BXN47" s="94"/>
      <c r="BXO47" s="95"/>
      <c r="BXP47" s="91"/>
      <c r="BXQ47" s="88"/>
      <c r="BXR47" s="88"/>
      <c r="BXS47" s="88"/>
      <c r="BXT47" s="88"/>
      <c r="BXU47" s="88"/>
      <c r="BXV47" s="94"/>
      <c r="BXW47" s="95"/>
      <c r="BXX47" s="91"/>
      <c r="BXY47" s="88"/>
      <c r="BXZ47" s="88"/>
      <c r="BYA47" s="88"/>
      <c r="BYB47" s="88"/>
      <c r="BYC47" s="88"/>
      <c r="BYD47" s="94"/>
      <c r="BYE47" s="95"/>
      <c r="BYF47" s="91"/>
      <c r="BYG47" s="88"/>
      <c r="BYH47" s="88"/>
      <c r="BYI47" s="88"/>
      <c r="BYJ47" s="88"/>
      <c r="BYK47" s="88"/>
      <c r="BYL47" s="94"/>
      <c r="BYM47" s="95"/>
      <c r="BYN47" s="91"/>
      <c r="BYO47" s="88"/>
      <c r="BYP47" s="88"/>
      <c r="BYQ47" s="88"/>
      <c r="BYR47" s="88"/>
      <c r="BYS47" s="88"/>
      <c r="BYT47" s="94"/>
      <c r="BYU47" s="95"/>
      <c r="BYV47" s="91"/>
      <c r="BYW47" s="88"/>
      <c r="BYX47" s="88"/>
      <c r="BYY47" s="88"/>
      <c r="BYZ47" s="88"/>
      <c r="BZA47" s="88"/>
      <c r="BZB47" s="94"/>
      <c r="BZC47" s="95"/>
      <c r="BZD47" s="91"/>
      <c r="BZE47" s="88"/>
      <c r="BZF47" s="88"/>
      <c r="BZG47" s="88"/>
      <c r="BZH47" s="88"/>
      <c r="BZI47" s="88"/>
      <c r="BZJ47" s="94"/>
      <c r="BZK47" s="95"/>
      <c r="BZL47" s="91"/>
      <c r="BZM47" s="88"/>
      <c r="BZN47" s="88"/>
      <c r="BZO47" s="88"/>
      <c r="BZP47" s="88"/>
      <c r="BZQ47" s="88"/>
      <c r="BZR47" s="94"/>
      <c r="BZS47" s="95"/>
      <c r="BZT47" s="91"/>
      <c r="BZU47" s="88"/>
      <c r="BZV47" s="88"/>
      <c r="BZW47" s="88"/>
      <c r="BZX47" s="88"/>
      <c r="BZY47" s="88"/>
      <c r="BZZ47" s="94"/>
      <c r="CAA47" s="95"/>
      <c r="CAB47" s="91"/>
      <c r="CAC47" s="88"/>
      <c r="CAD47" s="88"/>
      <c r="CAE47" s="88"/>
      <c r="CAF47" s="88"/>
      <c r="CAG47" s="88"/>
      <c r="CAH47" s="94"/>
      <c r="CAI47" s="95"/>
      <c r="CAJ47" s="91"/>
      <c r="CAK47" s="88"/>
      <c r="CAL47" s="88"/>
      <c r="CAM47" s="88"/>
      <c r="CAN47" s="88"/>
      <c r="CAO47" s="88"/>
      <c r="CAP47" s="94"/>
      <c r="CAQ47" s="95"/>
      <c r="CAR47" s="91"/>
      <c r="CAS47" s="88"/>
      <c r="CAT47" s="88"/>
      <c r="CAU47" s="88"/>
      <c r="CAV47" s="88"/>
      <c r="CAW47" s="88"/>
      <c r="CAX47" s="94"/>
      <c r="CAY47" s="95"/>
      <c r="CAZ47" s="91"/>
      <c r="CBA47" s="88"/>
      <c r="CBB47" s="88"/>
      <c r="CBC47" s="88"/>
      <c r="CBD47" s="88"/>
      <c r="CBE47" s="88"/>
      <c r="CBF47" s="94"/>
      <c r="CBG47" s="95"/>
      <c r="CBH47" s="91"/>
      <c r="CBI47" s="88"/>
      <c r="CBJ47" s="88"/>
      <c r="CBK47" s="88"/>
      <c r="CBL47" s="88"/>
      <c r="CBM47" s="88"/>
      <c r="CBN47" s="94"/>
      <c r="CBO47" s="95"/>
      <c r="CBP47" s="91"/>
      <c r="CBQ47" s="88"/>
      <c r="CBR47" s="88"/>
      <c r="CBS47" s="88"/>
      <c r="CBT47" s="88"/>
      <c r="CBU47" s="88"/>
      <c r="CBV47" s="94"/>
      <c r="CBW47" s="95"/>
      <c r="CBX47" s="91"/>
      <c r="CBY47" s="88"/>
      <c r="CBZ47" s="88"/>
      <c r="CCA47" s="88"/>
      <c r="CCB47" s="88"/>
      <c r="CCC47" s="88"/>
      <c r="CCD47" s="94"/>
      <c r="CCE47" s="95"/>
      <c r="CCF47" s="91"/>
      <c r="CCG47" s="88"/>
      <c r="CCH47" s="88"/>
      <c r="CCI47" s="88"/>
      <c r="CCJ47" s="88"/>
      <c r="CCK47" s="88"/>
      <c r="CCL47" s="94"/>
      <c r="CCM47" s="95"/>
      <c r="CCN47" s="91"/>
      <c r="CCO47" s="88"/>
      <c r="CCP47" s="88"/>
      <c r="CCQ47" s="88"/>
      <c r="CCR47" s="88"/>
      <c r="CCS47" s="88"/>
      <c r="CCT47" s="94"/>
      <c r="CCU47" s="95"/>
      <c r="CCV47" s="91"/>
      <c r="CCW47" s="88"/>
      <c r="CCX47" s="88"/>
      <c r="CCY47" s="88"/>
      <c r="CCZ47" s="88"/>
      <c r="CDA47" s="88"/>
      <c r="CDB47" s="94"/>
      <c r="CDC47" s="95"/>
      <c r="CDD47" s="91"/>
      <c r="CDE47" s="88"/>
      <c r="CDF47" s="88"/>
      <c r="CDG47" s="88"/>
      <c r="CDH47" s="88"/>
      <c r="CDI47" s="88"/>
      <c r="CDJ47" s="94"/>
      <c r="CDK47" s="95"/>
      <c r="CDL47" s="91"/>
      <c r="CDM47" s="88"/>
      <c r="CDN47" s="88"/>
      <c r="CDO47" s="88"/>
      <c r="CDP47" s="88"/>
      <c r="CDQ47" s="88"/>
      <c r="CDR47" s="94"/>
      <c r="CDS47" s="95"/>
      <c r="CDT47" s="91"/>
      <c r="CDU47" s="88"/>
      <c r="CDV47" s="88"/>
      <c r="CDW47" s="88"/>
      <c r="CDX47" s="88"/>
      <c r="CDY47" s="88"/>
      <c r="CDZ47" s="94"/>
      <c r="CEA47" s="95"/>
      <c r="CEB47" s="91"/>
      <c r="CEC47" s="88"/>
      <c r="CED47" s="88"/>
      <c r="CEE47" s="88"/>
      <c r="CEF47" s="88"/>
      <c r="CEG47" s="88"/>
      <c r="CEH47" s="94"/>
      <c r="CEI47" s="95"/>
      <c r="CEJ47" s="91"/>
      <c r="CEK47" s="88"/>
      <c r="CEL47" s="88"/>
      <c r="CEM47" s="88"/>
      <c r="CEN47" s="88"/>
      <c r="CEO47" s="88"/>
      <c r="CEP47" s="94"/>
      <c r="CEQ47" s="95"/>
      <c r="CER47" s="91"/>
      <c r="CES47" s="88"/>
      <c r="CET47" s="88"/>
      <c r="CEU47" s="88"/>
      <c r="CEV47" s="88"/>
      <c r="CEW47" s="88"/>
      <c r="CEX47" s="94"/>
      <c r="CEY47" s="95"/>
      <c r="CEZ47" s="1"/>
      <c r="CFA47" s="1"/>
      <c r="CFB47" s="1"/>
      <c r="CFC47" s="1"/>
      <c r="CFD47" s="1"/>
      <c r="CFE47" s="1"/>
      <c r="CFF47" s="351"/>
      <c r="CFG47" s="352"/>
      <c r="CFH47" s="1"/>
      <c r="CFI47" s="1"/>
      <c r="CFJ47" s="1"/>
      <c r="CFK47" s="1"/>
      <c r="CFL47" s="1"/>
      <c r="CFM47" s="1"/>
      <c r="CFN47" s="351"/>
      <c r="CFO47" s="352"/>
      <c r="CFP47" s="1"/>
      <c r="CFQ47" s="1"/>
      <c r="CFR47" s="1"/>
      <c r="CFS47" s="1"/>
      <c r="CFT47" s="1"/>
      <c r="CFU47" s="1"/>
      <c r="CFV47" s="169"/>
      <c r="CFW47" s="58"/>
      <c r="CFX47" s="1"/>
      <c r="CFY47" s="1"/>
      <c r="CFZ47" s="1"/>
      <c r="CGA47" s="1"/>
      <c r="CGB47" s="1"/>
      <c r="CGC47" s="1"/>
      <c r="CGD47" s="169"/>
      <c r="CGE47" s="58"/>
      <c r="CGF47" s="1"/>
      <c r="CGG47" s="1"/>
      <c r="CGH47" s="1"/>
      <c r="CGI47" s="1"/>
      <c r="CGJ47" s="1"/>
      <c r="CGK47" s="1"/>
      <c r="CGL47" s="351"/>
      <c r="CGM47" s="352"/>
      <c r="CGN47" s="1"/>
      <c r="CGO47" s="1"/>
      <c r="CGP47" s="1"/>
      <c r="CGQ47" s="1"/>
      <c r="CGR47" s="1"/>
      <c r="CGS47" s="1"/>
      <c r="CGT47" s="351"/>
      <c r="CGU47" s="352"/>
      <c r="CGV47" s="1"/>
      <c r="CGW47" s="1"/>
      <c r="CGX47" s="1"/>
      <c r="CGY47" s="1"/>
      <c r="CGZ47" s="1"/>
      <c r="CHA47" s="1"/>
      <c r="CHB47" s="169"/>
      <c r="CHC47" s="58"/>
      <c r="CHD47" s="1"/>
      <c r="CHE47" s="1"/>
      <c r="CHF47" s="1"/>
      <c r="CHG47" s="1"/>
      <c r="CHH47" s="1"/>
      <c r="CHI47" s="1"/>
      <c r="CHJ47" s="169"/>
      <c r="CHK47" s="58"/>
      <c r="CHL47" s="1"/>
      <c r="CHM47" s="1"/>
      <c r="CHN47" s="1"/>
      <c r="CHO47" s="1"/>
      <c r="CHP47" s="1"/>
      <c r="CHQ47" s="1"/>
      <c r="CHR47" s="169"/>
      <c r="CHS47" s="58"/>
      <c r="CHT47" s="1"/>
      <c r="CHU47" s="1"/>
      <c r="CHV47" s="1"/>
      <c r="CHW47" s="1"/>
      <c r="CHX47" s="1"/>
      <c r="CHY47" s="1"/>
      <c r="CHZ47" s="169"/>
      <c r="CIA47" s="58"/>
      <c r="CIB47" s="1"/>
      <c r="CIC47" s="1"/>
      <c r="CID47" s="1"/>
      <c r="CIE47" s="1"/>
      <c r="CIF47" s="1"/>
      <c r="CIG47" s="1"/>
      <c r="CIH47" s="169"/>
      <c r="CII47" s="58"/>
      <c r="CIJ47" s="1"/>
      <c r="CIK47" s="1"/>
      <c r="CIL47" s="1"/>
      <c r="CIM47" s="1"/>
      <c r="CIN47" s="1"/>
      <c r="CIO47" s="1"/>
      <c r="CIP47" s="351"/>
      <c r="CIQ47" s="352"/>
      <c r="CIR47" s="1"/>
      <c r="CIS47" s="1"/>
      <c r="CIT47" s="1"/>
      <c r="CIU47" s="1"/>
      <c r="CIV47" s="1"/>
      <c r="CIW47" s="1"/>
      <c r="CIX47" s="351"/>
      <c r="CIY47" s="352"/>
      <c r="CIZ47" s="58"/>
      <c r="CJA47" s="58"/>
      <c r="CJB47" s="58"/>
      <c r="CJC47" s="58"/>
      <c r="CJD47" s="58"/>
      <c r="CJE47" s="58"/>
      <c r="CJF47" s="169"/>
      <c r="CJG47" s="58"/>
      <c r="CJH47" s="1"/>
      <c r="CJI47" s="1"/>
      <c r="CJJ47" s="1"/>
      <c r="CJK47" s="1"/>
      <c r="CJL47" s="1"/>
      <c r="CJM47" s="1"/>
      <c r="CJN47" s="169"/>
      <c r="CJO47" s="58"/>
      <c r="CJP47" s="91"/>
      <c r="CJQ47" s="88"/>
      <c r="CJR47" s="88"/>
      <c r="CJS47" s="88"/>
      <c r="CJT47" s="88"/>
      <c r="CJU47" s="88"/>
      <c r="CJV47" s="94"/>
      <c r="CJW47" s="95"/>
      <c r="CJX47" s="91"/>
      <c r="CJY47" s="88"/>
      <c r="CJZ47" s="88"/>
      <c r="CKA47" s="88"/>
      <c r="CKB47" s="88"/>
      <c r="CKC47" s="88"/>
      <c r="CKD47" s="94"/>
      <c r="CKE47" s="95"/>
      <c r="CKF47" s="91"/>
      <c r="CKG47" s="88"/>
      <c r="CKH47" s="88"/>
      <c r="CKI47" s="88"/>
      <c r="CKJ47" s="88"/>
      <c r="CKK47" s="88"/>
      <c r="CKL47" s="94"/>
      <c r="CKM47" s="95"/>
      <c r="CKN47" s="91"/>
      <c r="CKO47" s="88"/>
      <c r="CKP47" s="88"/>
      <c r="CKQ47" s="88"/>
      <c r="CKR47" s="88"/>
      <c r="CKS47" s="256"/>
      <c r="CKT47" s="94"/>
      <c r="CKU47" s="95"/>
      <c r="CKV47" s="91"/>
      <c r="CKW47" s="88"/>
      <c r="CKX47" s="88"/>
      <c r="CKY47" s="88"/>
      <c r="CKZ47" s="88"/>
      <c r="CLA47" s="88"/>
      <c r="CLB47" s="94"/>
      <c r="CLC47" s="95"/>
      <c r="CLD47" s="91"/>
      <c r="CLE47" s="88"/>
      <c r="CLF47" s="88"/>
      <c r="CLG47" s="88"/>
      <c r="CLH47" s="88"/>
      <c r="CLI47" s="88"/>
      <c r="CLJ47" s="94"/>
      <c r="CLK47" s="95"/>
      <c r="CLL47" s="91"/>
      <c r="CLM47" s="88"/>
      <c r="CLN47" s="88"/>
      <c r="CLO47" s="88"/>
      <c r="CLP47" s="88"/>
      <c r="CLQ47" s="88"/>
      <c r="CLR47" s="94"/>
      <c r="CLS47" s="95"/>
      <c r="CLT47" s="91"/>
      <c r="CLU47" s="88"/>
      <c r="CLV47" s="88"/>
      <c r="CLW47" s="88"/>
      <c r="CLX47" s="88"/>
      <c r="CLY47" s="88"/>
      <c r="CLZ47" s="94"/>
      <c r="CMA47" s="95"/>
      <c r="CMB47" s="91"/>
      <c r="CMC47" s="88"/>
      <c r="CMD47" s="88"/>
      <c r="CME47" s="88"/>
      <c r="CMF47" s="88"/>
      <c r="CMG47" s="88"/>
      <c r="CMH47" s="94"/>
      <c r="CMI47" s="95"/>
      <c r="CMJ47" s="91"/>
      <c r="CMK47" s="88"/>
      <c r="CML47" s="88"/>
      <c r="CMM47" s="88"/>
      <c r="CMN47" s="88"/>
      <c r="CMO47" s="88"/>
      <c r="CMP47" s="94"/>
      <c r="CMQ47" s="95"/>
      <c r="CMR47" s="91"/>
      <c r="CMS47" s="88"/>
      <c r="CMT47" s="88"/>
      <c r="CMU47" s="88"/>
      <c r="CMV47" s="88"/>
      <c r="CMW47" s="88"/>
      <c r="CMX47" s="94"/>
      <c r="CMY47" s="95"/>
      <c r="CMZ47" s="91"/>
      <c r="CNA47" s="88"/>
      <c r="CNB47" s="88"/>
      <c r="CNC47" s="88"/>
      <c r="CND47" s="88"/>
      <c r="CNE47" s="88"/>
      <c r="CNF47" s="94"/>
      <c r="CNG47" s="95"/>
      <c r="CNH47" s="91"/>
      <c r="CNI47" s="88"/>
      <c r="CNJ47" s="88"/>
      <c r="CNK47" s="88"/>
      <c r="CNL47" s="88"/>
      <c r="CNM47" s="88"/>
      <c r="CNN47" s="94"/>
      <c r="CNO47" s="95"/>
      <c r="CNP47" s="91"/>
      <c r="CNQ47" s="88"/>
      <c r="CNR47" s="88"/>
      <c r="CNS47" s="88"/>
      <c r="CNT47" s="88"/>
      <c r="CNU47" s="88"/>
      <c r="CNV47" s="94"/>
      <c r="CNW47" s="95"/>
      <c r="CNX47" s="91"/>
      <c r="CNY47" s="88"/>
      <c r="CNZ47" s="88"/>
      <c r="COA47" s="88"/>
      <c r="COB47" s="88"/>
      <c r="COC47" s="88"/>
      <c r="COD47" s="94"/>
      <c r="COE47" s="95"/>
      <c r="COF47" s="48"/>
      <c r="COG47" s="49"/>
      <c r="COH47" s="49"/>
      <c r="COI47" s="49"/>
      <c r="COJ47" s="49"/>
      <c r="COK47" s="49"/>
      <c r="COL47" s="67"/>
      <c r="COM47" s="68"/>
      <c r="CON47" s="48"/>
      <c r="COO47" s="49"/>
      <c r="COP47" s="49"/>
      <c r="COQ47" s="49"/>
      <c r="COR47" s="49"/>
      <c r="COS47" s="49"/>
      <c r="COT47" s="67"/>
      <c r="COU47" s="68"/>
      <c r="COV47" s="48"/>
      <c r="COW47" s="49"/>
      <c r="COX47" s="49"/>
      <c r="COY47" s="49"/>
      <c r="COZ47" s="49"/>
      <c r="CPA47" s="49"/>
      <c r="CPB47" s="67"/>
      <c r="CPC47" s="68"/>
      <c r="CPD47" s="48"/>
      <c r="CPE47" s="49"/>
      <c r="CPF47" s="49"/>
      <c r="CPG47" s="49"/>
      <c r="CPH47" s="49"/>
      <c r="CPI47" s="49"/>
      <c r="CPJ47" s="67"/>
      <c r="CPK47" s="68"/>
      <c r="CPL47" s="48"/>
      <c r="CPM47" s="49"/>
      <c r="CPN47" s="49"/>
      <c r="CPO47" s="49"/>
      <c r="CPP47" s="49"/>
      <c r="CPQ47" s="49"/>
      <c r="CPR47" s="67"/>
      <c r="CPS47" s="68"/>
      <c r="CPT47" s="48"/>
      <c r="CPU47" s="49"/>
      <c r="CPV47" s="49"/>
      <c r="CPW47" s="49"/>
      <c r="CPX47" s="49"/>
      <c r="CPY47" s="49"/>
      <c r="CPZ47" s="67"/>
      <c r="CQA47" s="68"/>
      <c r="CQB47" s="48"/>
      <c r="CQC47" s="49"/>
      <c r="CQD47" s="49"/>
      <c r="CQE47" s="49"/>
      <c r="CQF47" s="49"/>
      <c r="CQG47" s="49"/>
      <c r="CQH47" s="67"/>
      <c r="CQI47" s="68"/>
      <c r="CQJ47" s="82"/>
      <c r="CQK47" s="83"/>
      <c r="CQL47" s="83"/>
      <c r="CQM47" s="83"/>
      <c r="CQN47" s="83"/>
      <c r="CQO47" s="83"/>
      <c r="CQP47" s="67"/>
      <c r="CQQ47" s="68"/>
      <c r="CQR47" s="239"/>
      <c r="CQS47" s="1"/>
      <c r="CQT47" s="1"/>
      <c r="CQU47" s="1"/>
      <c r="CQV47" s="1"/>
      <c r="CQW47" s="1"/>
      <c r="CQX47" s="67"/>
      <c r="CQY47" s="68"/>
      <c r="CQZ47" s="48"/>
      <c r="CRA47" s="49"/>
      <c r="CRB47" s="49"/>
      <c r="CRC47" s="49"/>
      <c r="CRD47" s="49"/>
      <c r="CRE47" s="49"/>
      <c r="CRF47" s="67"/>
      <c r="CRG47" s="68"/>
      <c r="CRH47" s="48"/>
      <c r="CRI47" s="49"/>
      <c r="CRJ47" s="49"/>
      <c r="CRK47" s="49"/>
      <c r="CRL47" s="49"/>
      <c r="CRM47" s="49"/>
      <c r="CRN47" s="67"/>
      <c r="CRO47" s="68"/>
      <c r="CRP47" s="48"/>
      <c r="CRQ47" s="49"/>
      <c r="CRR47" s="49"/>
      <c r="CRS47" s="49"/>
      <c r="CRT47" s="49"/>
      <c r="CRU47" s="49"/>
      <c r="CRV47" s="47"/>
      <c r="CRW47" s="68"/>
      <c r="CRX47" s="48"/>
      <c r="CRY47" s="49"/>
      <c r="CRZ47" s="49"/>
      <c r="CSA47" s="49"/>
      <c r="CSB47" s="49"/>
      <c r="CSC47" s="49"/>
      <c r="CSD47" s="67"/>
      <c r="CSE47" s="68"/>
      <c r="CSF47" s="48"/>
      <c r="CSG47" s="49"/>
      <c r="CSH47" s="49"/>
      <c r="CSI47" s="49"/>
      <c r="CSJ47" s="49"/>
      <c r="CSK47" s="360"/>
      <c r="CSL47" s="64"/>
      <c r="CSM47" s="68"/>
      <c r="CSN47" s="48"/>
      <c r="CSO47" s="49"/>
      <c r="CSP47" s="49"/>
      <c r="CSQ47" s="49"/>
      <c r="CSR47" s="49"/>
      <c r="CSS47" s="49"/>
      <c r="CST47" s="64"/>
      <c r="CSU47" s="68"/>
      <c r="CSV47" s="48"/>
      <c r="CSW47" s="49"/>
      <c r="CSX47" s="49"/>
      <c r="CSY47" s="49"/>
      <c r="CSZ47" s="49"/>
      <c r="CTA47" s="49"/>
      <c r="CTB47" s="64"/>
      <c r="CTC47" s="68"/>
      <c r="CTD47" s="48"/>
      <c r="CTE47" s="49"/>
      <c r="CTF47" s="49"/>
      <c r="CTG47" s="49"/>
      <c r="CTH47" s="49"/>
      <c r="CTI47" s="49"/>
      <c r="CTJ47" s="64"/>
      <c r="CTK47" s="68"/>
      <c r="CTL47" s="48"/>
      <c r="CTM47" s="49"/>
      <c r="CTN47" s="49"/>
      <c r="CTO47" s="49"/>
      <c r="CTP47" s="49"/>
      <c r="CTQ47" s="49"/>
      <c r="CTR47" s="64"/>
      <c r="CTS47" s="68"/>
      <c r="CTT47" s="48"/>
      <c r="CTU47" s="49"/>
      <c r="CTV47" s="49"/>
      <c r="CTW47" s="49"/>
      <c r="CTX47" s="49"/>
      <c r="CTY47" s="49"/>
      <c r="CTZ47" s="64"/>
      <c r="CUA47" s="68"/>
      <c r="CUB47" s="48"/>
      <c r="CUC47" s="49"/>
      <c r="CUD47" s="49"/>
      <c r="CUE47" s="49"/>
      <c r="CUF47" s="49"/>
      <c r="CUG47" s="49"/>
      <c r="CUH47" s="64"/>
      <c r="CUI47" s="68"/>
      <c r="CUJ47" s="48"/>
      <c r="CUK47" s="49"/>
      <c r="CUL47" s="49"/>
      <c r="CUM47" s="49"/>
      <c r="CUN47" s="49"/>
      <c r="CUO47" s="49"/>
      <c r="CUP47" s="64"/>
      <c r="CUQ47" s="68"/>
      <c r="CUR47" s="48"/>
      <c r="CUS47" s="49"/>
      <c r="CUT47" s="49"/>
      <c r="CUU47" s="49"/>
      <c r="CUV47" s="49"/>
      <c r="CUW47" s="49"/>
      <c r="CUX47" s="64"/>
      <c r="CUY47" s="68"/>
      <c r="CUZ47" s="48"/>
      <c r="CVA47" s="49"/>
      <c r="CVB47" s="49"/>
      <c r="CVC47" s="49"/>
      <c r="CVD47" s="49"/>
      <c r="CVE47" s="49"/>
      <c r="CVF47" s="64"/>
      <c r="CVG47" s="68"/>
      <c r="CVH47" s="48"/>
      <c r="CVI47" s="49"/>
      <c r="CVJ47" s="49"/>
      <c r="CVK47" s="49"/>
      <c r="CVL47" s="49"/>
      <c r="CVM47" s="49"/>
      <c r="CVN47" s="64"/>
      <c r="CVO47" s="68"/>
      <c r="CVP47" s="48"/>
      <c r="CVQ47" s="49"/>
      <c r="CVR47" s="49"/>
      <c r="CVS47" s="49"/>
      <c r="CVT47" s="49"/>
      <c r="CVU47" s="49"/>
      <c r="CVV47" s="64"/>
      <c r="CVW47" s="68"/>
      <c r="CVX47" s="48"/>
      <c r="CVY47" s="49"/>
      <c r="CVZ47" s="49"/>
      <c r="CWA47" s="49"/>
      <c r="CWB47" s="49"/>
      <c r="CWC47" s="49"/>
      <c r="CWD47" s="64"/>
      <c r="CWE47" s="68"/>
      <c r="CWF47" s="48"/>
      <c r="CWG47" s="49"/>
      <c r="CWH47" s="49"/>
      <c r="CWI47" s="49"/>
      <c r="CWJ47" s="49"/>
      <c r="CWK47" s="49"/>
      <c r="CWL47" s="64"/>
      <c r="CWM47" s="68"/>
      <c r="CWN47" s="48"/>
      <c r="CWO47" s="49"/>
      <c r="CWP47" s="49"/>
      <c r="CWQ47" s="49"/>
      <c r="CWR47" s="49"/>
      <c r="CWS47" s="49"/>
      <c r="CWT47" s="64"/>
      <c r="CWU47" s="68"/>
      <c r="CWV47" s="48"/>
      <c r="CWW47" s="49"/>
      <c r="CWX47" s="49"/>
      <c r="CWY47" s="49"/>
      <c r="CWZ47" s="49"/>
      <c r="CXA47" s="49"/>
      <c r="CXB47" s="127"/>
      <c r="CXC47" s="43"/>
      <c r="CXD47" s="48"/>
      <c r="CXE47" s="49"/>
      <c r="CXF47" s="49"/>
      <c r="CXG47" s="49"/>
      <c r="CXH47" s="49"/>
      <c r="CXI47" s="49"/>
      <c r="CXJ47" s="127"/>
      <c r="CXK47" s="43"/>
      <c r="CXL47" s="48"/>
      <c r="CXM47" s="49"/>
      <c r="CXN47" s="49"/>
      <c r="CXO47" s="49"/>
      <c r="CXP47" s="49"/>
      <c r="CXQ47" s="49"/>
      <c r="CXR47" s="127"/>
      <c r="CXS47" s="43"/>
      <c r="CXT47" s="48"/>
      <c r="CXU47" s="49"/>
      <c r="CXV47" s="49"/>
      <c r="CXW47" s="49"/>
      <c r="CXX47" s="49"/>
      <c r="CXY47" s="49"/>
      <c r="CXZ47" s="127"/>
      <c r="CYA47" s="43"/>
      <c r="CYB47" s="48"/>
      <c r="CYC47" s="49"/>
      <c r="CYD47" s="49"/>
      <c r="CYE47" s="49"/>
      <c r="CYF47" s="49"/>
      <c r="CYG47" s="49"/>
      <c r="CYH47" s="127"/>
      <c r="CYI47" s="43"/>
      <c r="CYJ47" s="48"/>
      <c r="CYK47" s="49"/>
      <c r="CYL47" s="49"/>
      <c r="CYM47" s="49"/>
      <c r="CYN47" s="49"/>
      <c r="CYO47" s="49"/>
      <c r="CYP47" s="127"/>
      <c r="CYQ47" s="43"/>
      <c r="CYR47" s="48"/>
      <c r="CYS47" s="49"/>
      <c r="CYT47" s="49"/>
      <c r="CYU47" s="49"/>
      <c r="CYV47" s="49"/>
      <c r="CYW47" s="49"/>
      <c r="CYX47" s="127"/>
      <c r="CYY47" s="43"/>
      <c r="CYZ47" s="48"/>
      <c r="CZA47" s="49"/>
      <c r="CZB47" s="49"/>
      <c r="CZC47" s="49"/>
      <c r="CZD47" s="49"/>
      <c r="CZE47" s="49"/>
      <c r="CZF47" s="127"/>
      <c r="CZG47" s="43"/>
      <c r="CZH47" s="48"/>
      <c r="CZI47" s="49"/>
      <c r="CZJ47" s="49"/>
      <c r="CZK47" s="49"/>
      <c r="CZL47" s="49"/>
      <c r="CZM47" s="49"/>
      <c r="CZN47" s="127"/>
      <c r="CZO47" s="43"/>
      <c r="CZP47" s="48"/>
      <c r="CZQ47" s="49"/>
      <c r="CZR47" s="49"/>
      <c r="CZS47" s="49"/>
      <c r="CZT47" s="49"/>
      <c r="CZU47" s="49"/>
      <c r="CZV47" s="127"/>
      <c r="CZW47" s="43"/>
      <c r="CZX47" s="48"/>
      <c r="CZY47" s="49"/>
      <c r="CZZ47" s="49"/>
      <c r="DAA47" s="49"/>
      <c r="DAB47" s="49"/>
      <c r="DAC47" s="49"/>
      <c r="DAD47" s="64"/>
      <c r="DAE47" s="68"/>
      <c r="DAF47" s="48"/>
      <c r="DAG47" s="49"/>
      <c r="DAH47" s="49"/>
      <c r="DAI47" s="49"/>
      <c r="DAJ47" s="49"/>
      <c r="DAK47" s="49"/>
      <c r="DAL47" s="64"/>
      <c r="DAM47" s="68"/>
      <c r="DAN47" s="48"/>
      <c r="DAO47" s="49"/>
      <c r="DAP47" s="49"/>
      <c r="DAQ47" s="49"/>
      <c r="DAR47" s="49"/>
      <c r="DAS47" s="49"/>
      <c r="DAT47" s="64"/>
      <c r="DAU47" s="68"/>
      <c r="DAV47" s="48"/>
      <c r="DAW47" s="49"/>
      <c r="DAX47" s="49"/>
      <c r="DAY47" s="49"/>
      <c r="DAZ47" s="49"/>
      <c r="DBA47" s="49"/>
      <c r="DBB47" s="64"/>
      <c r="DBC47" s="68"/>
      <c r="DBD47" s="48"/>
      <c r="DBE47" s="49"/>
      <c r="DBF47" s="49"/>
      <c r="DBG47" s="49"/>
      <c r="DBH47" s="49"/>
      <c r="DBI47" s="49"/>
      <c r="DBJ47" s="64"/>
      <c r="DBK47" s="68"/>
      <c r="DBL47" s="48"/>
      <c r="DBM47" s="49"/>
      <c r="DBN47" s="49"/>
      <c r="DBO47" s="49"/>
      <c r="DBP47" s="49"/>
      <c r="DBQ47" s="49"/>
      <c r="DBR47" s="64"/>
      <c r="DBS47" s="68"/>
      <c r="DBT47" s="48"/>
      <c r="DBU47" s="49"/>
      <c r="DBV47" s="49"/>
      <c r="DBW47" s="49"/>
      <c r="DBX47" s="49"/>
      <c r="DBY47" s="49"/>
      <c r="DBZ47" s="64"/>
      <c r="DCA47" s="68"/>
      <c r="DCB47" s="48"/>
      <c r="DCC47" s="49"/>
      <c r="DCD47" s="49"/>
      <c r="DCE47" s="49"/>
      <c r="DCF47" s="49"/>
      <c r="DCG47" s="49"/>
      <c r="DCH47" s="64"/>
      <c r="DCI47" s="68"/>
      <c r="DCJ47" s="48"/>
      <c r="DCK47" s="49"/>
      <c r="DCL47" s="49"/>
      <c r="DCM47" s="49"/>
      <c r="DCN47" s="49"/>
      <c r="DCO47" s="49"/>
      <c r="DCP47" s="64"/>
      <c r="DCQ47" s="68"/>
      <c r="DCR47" s="48"/>
      <c r="DCS47" s="49"/>
      <c r="DCT47" s="49"/>
      <c r="DCU47" s="49"/>
      <c r="DCV47" s="49"/>
      <c r="DCW47" s="49"/>
      <c r="DCX47" s="64"/>
      <c r="DCY47" s="68"/>
      <c r="DCZ47" s="48"/>
      <c r="DDA47" s="49"/>
      <c r="DDB47" s="49"/>
      <c r="DDC47" s="49"/>
      <c r="DDD47" s="49"/>
      <c r="DDE47" s="49"/>
      <c r="DDF47" s="64"/>
      <c r="DDG47" s="68"/>
      <c r="DDH47" s="48"/>
      <c r="DDI47" s="49"/>
      <c r="DDJ47" s="49"/>
      <c r="DDK47" s="49"/>
      <c r="DDL47" s="49"/>
      <c r="DDM47" s="49"/>
      <c r="DDN47" s="127"/>
      <c r="DDO47" s="43"/>
      <c r="DDP47" s="48"/>
      <c r="DDQ47" s="49"/>
      <c r="DDR47" s="49"/>
      <c r="DDS47" s="49"/>
      <c r="DDT47" s="49"/>
      <c r="DDU47" s="49"/>
      <c r="DDV47" s="127"/>
      <c r="DDW47" s="43"/>
      <c r="DDX47" s="48"/>
      <c r="DDY47" s="49"/>
      <c r="DDZ47" s="49"/>
      <c r="DEA47" s="49"/>
      <c r="DEB47" s="49"/>
      <c r="DEC47" s="49"/>
      <c r="DED47" s="127"/>
      <c r="DEE47" s="43"/>
      <c r="DEF47" s="48"/>
      <c r="DEG47" s="49"/>
      <c r="DEH47" s="49"/>
      <c r="DEI47" s="49"/>
      <c r="DEJ47" s="49"/>
      <c r="DEK47" s="49"/>
      <c r="DEL47" s="127"/>
      <c r="DEM47" s="43"/>
      <c r="DEN47" s="48"/>
      <c r="DEO47" s="49"/>
      <c r="DEP47" s="49">
        <v>0</v>
      </c>
      <c r="DEQ47" s="49">
        <v>0</v>
      </c>
      <c r="DER47" s="49"/>
      <c r="DES47" s="49"/>
      <c r="DET47" s="127"/>
      <c r="DEU47" s="43"/>
      <c r="DEV47" s="48">
        <v>0</v>
      </c>
      <c r="DEW47" s="49">
        <v>0</v>
      </c>
      <c r="DEX47" s="49"/>
      <c r="DEY47" s="49">
        <v>0</v>
      </c>
      <c r="DEZ47" s="49">
        <v>0</v>
      </c>
      <c r="DFA47" s="49">
        <v>0</v>
      </c>
      <c r="DFB47" s="127">
        <f t="shared" si="1824"/>
        <v>0</v>
      </c>
      <c r="DFC47" s="43">
        <f t="shared" si="1825"/>
        <v>0</v>
      </c>
      <c r="DFD47" s="48"/>
      <c r="DFE47" s="49"/>
      <c r="DFF47" s="49">
        <v>0</v>
      </c>
      <c r="DFG47" s="49">
        <v>0</v>
      </c>
      <c r="DFH47" s="49">
        <v>0</v>
      </c>
      <c r="DFI47" s="49">
        <v>0</v>
      </c>
      <c r="DFJ47" s="127">
        <f t="shared" si="1826"/>
        <v>0</v>
      </c>
      <c r="DFK47" s="43">
        <f t="shared" si="1827"/>
        <v>0</v>
      </c>
      <c r="DFL47" s="63">
        <v>0</v>
      </c>
      <c r="DFM47" s="64">
        <v>0</v>
      </c>
      <c r="DFN47" s="64">
        <v>0</v>
      </c>
      <c r="DFO47" s="64">
        <v>0</v>
      </c>
      <c r="DFP47" s="64">
        <v>0</v>
      </c>
      <c r="DFQ47" s="64">
        <v>0</v>
      </c>
      <c r="DFR47" s="64">
        <f t="shared" si="1828"/>
        <v>0</v>
      </c>
      <c r="DFS47" s="68">
        <f t="shared" si="1829"/>
        <v>0</v>
      </c>
      <c r="DFT47" s="48"/>
      <c r="DFU47" s="49">
        <v>0</v>
      </c>
      <c r="DFV47" s="49">
        <v>0</v>
      </c>
      <c r="DFW47" s="49">
        <v>0</v>
      </c>
      <c r="DFX47" s="49"/>
      <c r="DFY47" s="49"/>
      <c r="DFZ47" s="127">
        <f t="shared" si="1830"/>
        <v>0</v>
      </c>
      <c r="DGA47" s="43">
        <f t="shared" si="1831"/>
        <v>0</v>
      </c>
      <c r="DGB47" s="48">
        <v>0</v>
      </c>
      <c r="DGC47" s="49">
        <v>0</v>
      </c>
      <c r="DGD47" s="49">
        <v>0</v>
      </c>
      <c r="DGE47" s="49">
        <v>0</v>
      </c>
      <c r="DGF47" s="49"/>
      <c r="DGG47" s="49">
        <v>0</v>
      </c>
      <c r="DGH47" s="127">
        <f t="shared" si="1832"/>
        <v>0</v>
      </c>
      <c r="DGI47" s="43">
        <f t="shared" si="1833"/>
        <v>0</v>
      </c>
      <c r="DGJ47" s="48"/>
      <c r="DGK47" s="49">
        <v>0</v>
      </c>
      <c r="DGL47" s="49">
        <v>0</v>
      </c>
      <c r="DGM47" s="49">
        <v>0</v>
      </c>
      <c r="DGN47" s="49"/>
      <c r="DGO47" s="49">
        <v>0</v>
      </c>
      <c r="DGP47" s="64">
        <f t="shared" si="1834"/>
        <v>0</v>
      </c>
      <c r="DGQ47" s="68">
        <f t="shared" si="1835"/>
        <v>0</v>
      </c>
      <c r="DGR47" s="48">
        <v>0</v>
      </c>
      <c r="DGS47" s="49">
        <v>0</v>
      </c>
      <c r="DGT47" s="49">
        <v>0</v>
      </c>
      <c r="DGU47" s="49"/>
      <c r="DGV47" s="49"/>
      <c r="DGW47" s="49">
        <v>0</v>
      </c>
      <c r="DGX47" s="64">
        <f t="shared" si="1836"/>
        <v>0</v>
      </c>
      <c r="DGY47" s="68">
        <f t="shared" si="1837"/>
        <v>0</v>
      </c>
      <c r="DGZ47" s="48">
        <v>0</v>
      </c>
      <c r="DHA47" s="49"/>
      <c r="DHB47" s="49"/>
      <c r="DHC47" s="49"/>
      <c r="DHD47" s="49">
        <v>0</v>
      </c>
      <c r="DHE47" s="49">
        <v>0</v>
      </c>
      <c r="DHF47" s="64">
        <f t="shared" si="1838"/>
        <v>0</v>
      </c>
      <c r="DHG47" s="68">
        <f t="shared" si="1839"/>
        <v>0</v>
      </c>
      <c r="DHH47" s="63">
        <v>0</v>
      </c>
      <c r="DHI47" s="64">
        <v>0</v>
      </c>
      <c r="DHJ47" s="64">
        <v>0</v>
      </c>
      <c r="DHK47" s="64">
        <v>0</v>
      </c>
      <c r="DHL47" s="64">
        <v>0</v>
      </c>
      <c r="DHM47" s="64">
        <v>0</v>
      </c>
      <c r="DHN47" s="64">
        <f t="shared" si="1840"/>
        <v>0</v>
      </c>
      <c r="DHO47" s="68">
        <f t="shared" si="1841"/>
        <v>0</v>
      </c>
      <c r="DHP47" s="48">
        <v>0</v>
      </c>
      <c r="DHQ47" s="49">
        <v>0</v>
      </c>
      <c r="DHR47" s="49"/>
      <c r="DHS47" s="49">
        <v>0</v>
      </c>
      <c r="DHT47" s="49">
        <v>0</v>
      </c>
      <c r="DHU47" s="49">
        <v>0</v>
      </c>
      <c r="DHV47" s="64">
        <f t="shared" si="1842"/>
        <v>0</v>
      </c>
      <c r="DHW47" s="68">
        <f t="shared" si="1843"/>
        <v>0</v>
      </c>
      <c r="DHX47" s="48"/>
      <c r="DHY47" s="49"/>
      <c r="DHZ47" s="49"/>
      <c r="DIA47" s="49">
        <v>0</v>
      </c>
      <c r="DIB47" s="49"/>
      <c r="DIC47" s="49">
        <v>0</v>
      </c>
      <c r="DID47" s="64">
        <f t="shared" si="1844"/>
        <v>0</v>
      </c>
      <c r="DIE47" s="68">
        <f t="shared" si="1845"/>
        <v>0</v>
      </c>
      <c r="DIF47" s="48">
        <v>0</v>
      </c>
      <c r="DIG47" s="49">
        <v>0</v>
      </c>
      <c r="DIH47" s="49"/>
      <c r="DII47" s="49">
        <v>0</v>
      </c>
      <c r="DIJ47" s="49">
        <v>0</v>
      </c>
      <c r="DIK47" s="49"/>
      <c r="DIL47" s="64">
        <f t="shared" si="1846"/>
        <v>0</v>
      </c>
      <c r="DIM47" s="68">
        <f t="shared" si="1847"/>
        <v>0</v>
      </c>
      <c r="DIN47" s="48"/>
      <c r="DIO47" s="49"/>
      <c r="DIP47" s="49">
        <v>0</v>
      </c>
      <c r="DIQ47" s="49"/>
      <c r="DIR47" s="49">
        <v>0</v>
      </c>
      <c r="DIS47" s="49">
        <v>0</v>
      </c>
      <c r="DIT47" s="64">
        <f t="shared" si="1848"/>
        <v>0</v>
      </c>
      <c r="DIU47" s="68">
        <f t="shared" si="1849"/>
        <v>0</v>
      </c>
      <c r="DIV47" s="48">
        <v>0</v>
      </c>
      <c r="DIW47" s="49">
        <v>200</v>
      </c>
      <c r="DIX47" s="49"/>
      <c r="DIY47" s="49">
        <v>0</v>
      </c>
      <c r="DIZ47" s="49">
        <v>0</v>
      </c>
      <c r="DJA47" s="49">
        <v>0</v>
      </c>
      <c r="DJB47" s="64">
        <f t="shared" si="1850"/>
        <v>200</v>
      </c>
      <c r="DJC47" s="68">
        <f t="shared" si="1851"/>
        <v>33.333333333333336</v>
      </c>
      <c r="DJD47" s="48">
        <v>0</v>
      </c>
      <c r="DJE47" s="49">
        <v>0</v>
      </c>
      <c r="DJF47" s="49">
        <v>0</v>
      </c>
      <c r="DJG47" s="49">
        <v>0</v>
      </c>
      <c r="DJH47" s="49">
        <v>219</v>
      </c>
      <c r="DJI47" s="49"/>
      <c r="DJJ47" s="64">
        <f t="shared" si="1852"/>
        <v>219</v>
      </c>
      <c r="DJK47" s="68">
        <f t="shared" si="1853"/>
        <v>36.5</v>
      </c>
      <c r="DJL47" s="48">
        <v>0</v>
      </c>
      <c r="DJM47" s="49">
        <v>0</v>
      </c>
      <c r="DJN47" s="49">
        <v>0</v>
      </c>
      <c r="DJO47" s="49">
        <v>0</v>
      </c>
      <c r="DJP47" s="49">
        <v>204</v>
      </c>
      <c r="DJQ47" s="49">
        <v>120</v>
      </c>
      <c r="DJR47" s="64">
        <f t="shared" si="1854"/>
        <v>324</v>
      </c>
      <c r="DJS47" s="68">
        <f t="shared" si="1855"/>
        <v>54</v>
      </c>
      <c r="DJT47" s="48"/>
      <c r="DJU47" s="49">
        <v>0</v>
      </c>
      <c r="DJV47" s="49">
        <v>0</v>
      </c>
      <c r="DJW47" s="49">
        <v>0</v>
      </c>
      <c r="DJX47" s="49">
        <v>0</v>
      </c>
      <c r="DJY47" s="49">
        <v>0</v>
      </c>
      <c r="DJZ47" s="64">
        <f t="shared" si="1856"/>
        <v>0</v>
      </c>
      <c r="DKA47" s="68">
        <f t="shared" si="1857"/>
        <v>0</v>
      </c>
      <c r="DKB47" s="48">
        <v>0</v>
      </c>
      <c r="DKC47" s="49">
        <v>0</v>
      </c>
      <c r="DKD47" s="49">
        <v>0</v>
      </c>
      <c r="DKE47" s="49">
        <v>0</v>
      </c>
      <c r="DKF47" s="49">
        <v>0</v>
      </c>
      <c r="DKG47" s="49">
        <v>0</v>
      </c>
      <c r="DKH47" s="64">
        <f t="shared" si="1858"/>
        <v>0</v>
      </c>
      <c r="DKI47" s="68">
        <f t="shared" si="1859"/>
        <v>0</v>
      </c>
      <c r="DKJ47" s="48"/>
      <c r="DKK47" s="49">
        <v>0</v>
      </c>
      <c r="DKL47" s="49">
        <v>0</v>
      </c>
      <c r="DKM47" s="49"/>
      <c r="DKN47" s="49">
        <v>0</v>
      </c>
      <c r="DKO47" s="49"/>
      <c r="DKP47" s="64">
        <f t="shared" si="1860"/>
        <v>0</v>
      </c>
      <c r="DKQ47" s="68">
        <f t="shared" si="1861"/>
        <v>0</v>
      </c>
      <c r="DKR47" s="48">
        <v>0</v>
      </c>
      <c r="DKS47" s="49">
        <v>0</v>
      </c>
      <c r="DKT47" s="49"/>
      <c r="DKU47" s="49">
        <v>0</v>
      </c>
      <c r="DKV47" s="49">
        <v>0</v>
      </c>
      <c r="DKW47" s="49"/>
      <c r="DKX47" s="64">
        <f t="shared" si="1862"/>
        <v>0</v>
      </c>
      <c r="DKY47" s="68">
        <f t="shared" si="1863"/>
        <v>0</v>
      </c>
      <c r="DKZ47" s="48"/>
      <c r="DLA47" s="49">
        <v>0</v>
      </c>
      <c r="DLB47" s="49">
        <v>0</v>
      </c>
      <c r="DLC47" s="49">
        <v>0</v>
      </c>
      <c r="DLD47" s="49"/>
      <c r="DLE47" s="49">
        <v>0</v>
      </c>
      <c r="DLF47" s="64">
        <f t="shared" si="1864"/>
        <v>0</v>
      </c>
      <c r="DLG47" s="68">
        <f t="shared" si="1865"/>
        <v>0</v>
      </c>
      <c r="DLH47" s="48"/>
      <c r="DLI47" s="49">
        <v>0</v>
      </c>
      <c r="DLJ47" s="49">
        <v>0</v>
      </c>
      <c r="DLK47" s="49"/>
      <c r="DLL47" s="49"/>
      <c r="DLM47" s="49"/>
      <c r="DLN47" s="64">
        <f t="shared" si="1866"/>
        <v>0</v>
      </c>
      <c r="DLO47" s="68">
        <f t="shared" si="1867"/>
        <v>0</v>
      </c>
      <c r="DLP47" s="48">
        <v>0</v>
      </c>
      <c r="DLQ47" s="49"/>
      <c r="DLR47" s="49">
        <v>0</v>
      </c>
      <c r="DLS47" s="49">
        <v>0</v>
      </c>
      <c r="DLT47" s="49">
        <v>0</v>
      </c>
      <c r="DLU47" s="49"/>
      <c r="DLV47" s="64">
        <f t="shared" si="1868"/>
        <v>0</v>
      </c>
      <c r="DLW47" s="68">
        <f t="shared" si="1869"/>
        <v>0</v>
      </c>
      <c r="DLX47" s="48">
        <v>0</v>
      </c>
      <c r="DLY47" s="49"/>
      <c r="DLZ47" s="49"/>
      <c r="DMA47" s="49">
        <v>0</v>
      </c>
      <c r="DMB47" s="49"/>
      <c r="DMC47" s="49">
        <v>0</v>
      </c>
      <c r="DMD47" s="64">
        <f t="shared" si="1870"/>
        <v>0</v>
      </c>
      <c r="DME47" s="68">
        <f t="shared" si="1871"/>
        <v>0</v>
      </c>
      <c r="DMF47" s="48"/>
      <c r="DMG47" s="49"/>
      <c r="DMH47" s="49"/>
      <c r="DMI47" s="49">
        <v>0</v>
      </c>
      <c r="DMJ47" s="49">
        <v>0</v>
      </c>
      <c r="DMK47" s="49">
        <v>0</v>
      </c>
      <c r="DML47" s="64">
        <f t="shared" si="1872"/>
        <v>0</v>
      </c>
      <c r="DMM47" s="68">
        <f t="shared" si="1873"/>
        <v>0</v>
      </c>
      <c r="DMN47" s="48">
        <v>0</v>
      </c>
      <c r="DMO47" s="49"/>
      <c r="DMP47" s="49">
        <v>0</v>
      </c>
      <c r="DMQ47" s="49">
        <v>0</v>
      </c>
      <c r="DMR47" s="49">
        <v>0</v>
      </c>
      <c r="DMS47" s="49">
        <v>0</v>
      </c>
      <c r="DMT47" s="64">
        <f t="shared" si="1874"/>
        <v>0</v>
      </c>
      <c r="DMU47" s="68">
        <f t="shared" si="1875"/>
        <v>0</v>
      </c>
      <c r="DMV47" s="48">
        <v>0</v>
      </c>
      <c r="DMW47" s="49">
        <v>0</v>
      </c>
      <c r="DMX47" s="49">
        <v>0</v>
      </c>
      <c r="DMY47" s="49">
        <v>0</v>
      </c>
      <c r="DMZ47" s="49">
        <v>0</v>
      </c>
      <c r="DNA47" s="49">
        <v>0</v>
      </c>
      <c r="DNB47" s="64">
        <f t="shared" si="1876"/>
        <v>0</v>
      </c>
      <c r="DNC47" s="68">
        <f t="shared" si="1877"/>
        <v>0</v>
      </c>
      <c r="DND47" s="48"/>
      <c r="DNE47" s="49">
        <v>0</v>
      </c>
      <c r="DNF47" s="49">
        <v>0</v>
      </c>
      <c r="DNG47" s="49"/>
      <c r="DNH47" s="49">
        <v>0</v>
      </c>
      <c r="DNI47" s="49"/>
      <c r="DNJ47" s="64">
        <f t="shared" si="1878"/>
        <v>0</v>
      </c>
      <c r="DNK47" s="68">
        <f t="shared" si="1879"/>
        <v>0</v>
      </c>
      <c r="DNL47" s="48"/>
      <c r="DNM47" s="49"/>
      <c r="DNN47" s="49">
        <v>0</v>
      </c>
      <c r="DNO47" s="49">
        <v>0</v>
      </c>
      <c r="DNP47" s="49"/>
      <c r="DNQ47" s="49">
        <v>0</v>
      </c>
      <c r="DNR47" s="64">
        <f t="shared" si="1880"/>
        <v>0</v>
      </c>
      <c r="DNS47" s="68">
        <f t="shared" si="1881"/>
        <v>0</v>
      </c>
      <c r="DNT47" s="48">
        <v>0</v>
      </c>
      <c r="DNU47" s="49"/>
      <c r="DNV47" s="49">
        <v>0</v>
      </c>
      <c r="DNW47" s="49">
        <v>0</v>
      </c>
      <c r="DNX47" s="49">
        <v>0</v>
      </c>
      <c r="DNY47" s="49">
        <v>0</v>
      </c>
      <c r="DNZ47" s="64">
        <f t="shared" si="1882"/>
        <v>0</v>
      </c>
      <c r="DOA47" s="68">
        <f t="shared" si="1883"/>
        <v>0</v>
      </c>
      <c r="DOB47" s="48"/>
      <c r="DOC47" s="49"/>
      <c r="DOD47" s="49">
        <v>0</v>
      </c>
      <c r="DOE47" s="49">
        <v>0</v>
      </c>
      <c r="DOF47" s="49">
        <v>0</v>
      </c>
      <c r="DOG47" s="49">
        <v>0</v>
      </c>
      <c r="DOH47" s="64">
        <f t="shared" si="1884"/>
        <v>0</v>
      </c>
      <c r="DOI47" s="68">
        <f t="shared" si="1885"/>
        <v>0</v>
      </c>
      <c r="DOJ47" s="48"/>
      <c r="DOK47" s="49">
        <v>0</v>
      </c>
      <c r="DOL47" s="49">
        <v>0</v>
      </c>
      <c r="DOM47" s="49"/>
      <c r="DON47" s="49">
        <v>0</v>
      </c>
      <c r="DOO47" s="49">
        <v>0</v>
      </c>
      <c r="DOP47" s="64">
        <f t="shared" si="1886"/>
        <v>0</v>
      </c>
      <c r="DOQ47" s="68">
        <f t="shared" si="1887"/>
        <v>0</v>
      </c>
      <c r="DOR47" s="48">
        <v>0</v>
      </c>
      <c r="DOS47" s="49">
        <v>0</v>
      </c>
      <c r="DOT47" s="49">
        <v>0</v>
      </c>
      <c r="DOU47" s="49">
        <v>0</v>
      </c>
      <c r="DOV47" s="49"/>
      <c r="DOW47" s="49">
        <v>0</v>
      </c>
      <c r="DOX47" s="64">
        <f t="shared" si="1888"/>
        <v>0</v>
      </c>
      <c r="DOY47" s="68">
        <f t="shared" si="1889"/>
        <v>0</v>
      </c>
      <c r="DOZ47" s="48"/>
      <c r="DPA47" s="49">
        <v>0</v>
      </c>
      <c r="DPB47" s="49"/>
      <c r="DPC47" s="49">
        <v>0</v>
      </c>
      <c r="DPD47" s="49"/>
      <c r="DPE47" s="49">
        <v>0</v>
      </c>
      <c r="DPF47" s="64">
        <f t="shared" si="1890"/>
        <v>0</v>
      </c>
      <c r="DPG47" s="68">
        <f t="shared" si="1891"/>
        <v>0</v>
      </c>
      <c r="DPH47" s="48">
        <v>0</v>
      </c>
      <c r="DPI47" s="49"/>
      <c r="DPJ47" s="49">
        <v>0</v>
      </c>
      <c r="DPK47" s="49"/>
      <c r="DPL47" s="49"/>
      <c r="DPM47" s="49"/>
      <c r="DPN47" s="64">
        <f t="shared" si="1892"/>
        <v>0</v>
      </c>
      <c r="DPO47" s="68">
        <f t="shared" si="1893"/>
        <v>0</v>
      </c>
      <c r="DPP47" s="48">
        <v>0</v>
      </c>
      <c r="DPQ47" s="49">
        <v>0</v>
      </c>
      <c r="DPR47" s="49">
        <v>0</v>
      </c>
      <c r="DPS47" s="49"/>
      <c r="DPT47" s="49"/>
      <c r="DPU47" s="49">
        <v>0</v>
      </c>
      <c r="DPV47" s="491">
        <f t="shared" si="1894"/>
        <v>0</v>
      </c>
      <c r="DPW47" s="492">
        <f t="shared" si="1895"/>
        <v>0</v>
      </c>
      <c r="DPX47" s="48">
        <v>0</v>
      </c>
      <c r="DPY47" s="49"/>
      <c r="DPZ47" s="49">
        <v>0</v>
      </c>
      <c r="DQA47" s="49">
        <v>0</v>
      </c>
      <c r="DQB47" s="49">
        <v>0</v>
      </c>
      <c r="DQC47" s="49">
        <v>0</v>
      </c>
      <c r="DQD47" s="491">
        <f t="shared" si="1896"/>
        <v>0</v>
      </c>
      <c r="DQE47" s="492">
        <f t="shared" si="1897"/>
        <v>0</v>
      </c>
      <c r="DQF47" s="48"/>
      <c r="DQG47" s="49">
        <v>0</v>
      </c>
      <c r="DQH47" s="49"/>
      <c r="DQI47" s="49"/>
      <c r="DQJ47" s="49">
        <v>0</v>
      </c>
      <c r="DQK47" s="49"/>
      <c r="DQL47" s="489">
        <f t="shared" si="1898"/>
        <v>0</v>
      </c>
      <c r="DQM47" s="492">
        <f t="shared" si="1899"/>
        <v>0</v>
      </c>
      <c r="DQN47" s="48">
        <v>0</v>
      </c>
      <c r="DQO47" s="49">
        <v>0</v>
      </c>
      <c r="DQP47" s="49">
        <v>0</v>
      </c>
      <c r="DQQ47" s="49">
        <v>0</v>
      </c>
      <c r="DQR47" s="49">
        <v>0</v>
      </c>
      <c r="DQS47" s="49">
        <v>0</v>
      </c>
      <c r="DQT47" s="64">
        <f t="shared" si="1900"/>
        <v>0</v>
      </c>
      <c r="DQU47" s="68">
        <f t="shared" si="1901"/>
        <v>0</v>
      </c>
      <c r="DQV47" s="48">
        <v>0</v>
      </c>
      <c r="DQW47" s="49">
        <v>0</v>
      </c>
      <c r="DQX47" s="49"/>
      <c r="DQY47" s="49">
        <v>0</v>
      </c>
      <c r="DQZ47" s="49">
        <v>0</v>
      </c>
      <c r="DRA47" s="49">
        <v>0</v>
      </c>
      <c r="DRB47" s="491">
        <f t="shared" si="1902"/>
        <v>0</v>
      </c>
      <c r="DRC47" s="492">
        <f t="shared" si="1903"/>
        <v>0</v>
      </c>
      <c r="DRD47" s="48">
        <v>0</v>
      </c>
      <c r="DRE47" s="49"/>
      <c r="DRF47" s="49">
        <v>0</v>
      </c>
      <c r="DRG47" s="49">
        <v>0</v>
      </c>
      <c r="DRH47" s="49">
        <v>0</v>
      </c>
      <c r="DRI47" s="49"/>
      <c r="DRJ47" s="491">
        <f t="shared" si="1904"/>
        <v>0</v>
      </c>
      <c r="DRK47" s="492">
        <f t="shared" si="1905"/>
        <v>0</v>
      </c>
      <c r="DRL47" s="48">
        <v>0</v>
      </c>
      <c r="DRM47" s="49">
        <v>0</v>
      </c>
      <c r="DRN47" s="49">
        <v>0</v>
      </c>
      <c r="DRO47" s="49">
        <v>0</v>
      </c>
      <c r="DRP47" s="49">
        <v>0</v>
      </c>
      <c r="DRQ47" s="49"/>
      <c r="DRR47" s="64">
        <f t="shared" si="1601"/>
        <v>0</v>
      </c>
      <c r="DRS47" s="68">
        <f t="shared" si="1602"/>
        <v>0</v>
      </c>
      <c r="DRT47" s="48">
        <v>0</v>
      </c>
      <c r="DRU47" s="49">
        <v>0</v>
      </c>
      <c r="DRV47" s="49">
        <v>0</v>
      </c>
      <c r="DRW47" s="49">
        <v>0</v>
      </c>
      <c r="DRX47" s="49">
        <v>0</v>
      </c>
      <c r="DRY47" s="49"/>
      <c r="DRZ47" s="491">
        <f t="shared" si="1603"/>
        <v>0</v>
      </c>
      <c r="DSA47" s="68">
        <f t="shared" si="1604"/>
        <v>0</v>
      </c>
      <c r="DSB47" s="82"/>
      <c r="DSC47" s="83">
        <v>0</v>
      </c>
      <c r="DSD47" s="83">
        <v>0</v>
      </c>
      <c r="DSE47" s="83"/>
      <c r="DSF47" s="83">
        <v>0</v>
      </c>
      <c r="DSG47" s="83">
        <v>0</v>
      </c>
      <c r="DSH47" s="64">
        <f t="shared" si="1605"/>
        <v>0</v>
      </c>
      <c r="DSI47" s="68">
        <f t="shared" si="1606"/>
        <v>0</v>
      </c>
      <c r="DSJ47" s="48">
        <v>0</v>
      </c>
      <c r="DSK47" s="49">
        <v>0</v>
      </c>
      <c r="DSL47" s="49">
        <v>0</v>
      </c>
      <c r="DSM47" s="49">
        <v>0</v>
      </c>
      <c r="DSN47" s="49"/>
      <c r="DSO47" s="49">
        <v>0</v>
      </c>
      <c r="DSP47" s="64">
        <f t="shared" si="1607"/>
        <v>0</v>
      </c>
      <c r="DSQ47" s="68">
        <f t="shared" si="1608"/>
        <v>0</v>
      </c>
      <c r="DSR47" s="48"/>
      <c r="DSS47" s="49"/>
      <c r="DST47" s="49">
        <v>0</v>
      </c>
      <c r="DSU47" s="49">
        <v>0</v>
      </c>
      <c r="DSV47" s="49">
        <v>0</v>
      </c>
      <c r="DSW47" s="49"/>
      <c r="DSX47" s="64">
        <f t="shared" si="1609"/>
        <v>0</v>
      </c>
      <c r="DSY47" s="68">
        <f t="shared" si="1610"/>
        <v>0</v>
      </c>
      <c r="DSZ47" s="48">
        <v>0</v>
      </c>
      <c r="DTA47" s="49">
        <v>0</v>
      </c>
      <c r="DTB47" s="49">
        <v>0</v>
      </c>
      <c r="DTC47" s="49">
        <v>0</v>
      </c>
      <c r="DTD47" s="49"/>
      <c r="DTE47" s="49">
        <v>0</v>
      </c>
      <c r="DTF47" s="64">
        <f t="shared" si="1611"/>
        <v>0</v>
      </c>
      <c r="DTG47" s="68">
        <f t="shared" si="1612"/>
        <v>0</v>
      </c>
      <c r="DTH47" s="48">
        <v>0</v>
      </c>
      <c r="DTI47" s="49"/>
      <c r="DTJ47" s="49">
        <v>0</v>
      </c>
      <c r="DTK47" s="49">
        <v>0</v>
      </c>
      <c r="DTL47" s="49">
        <v>0</v>
      </c>
      <c r="DTM47" s="49">
        <v>0</v>
      </c>
      <c r="DTN47" s="64">
        <f t="shared" si="1613"/>
        <v>0</v>
      </c>
      <c r="DTO47" s="68">
        <f t="shared" si="1614"/>
        <v>0</v>
      </c>
      <c r="DTP47" s="48">
        <v>0</v>
      </c>
      <c r="DTQ47" s="49"/>
      <c r="DTR47" s="49"/>
      <c r="DTS47" s="49"/>
      <c r="DTT47" s="49">
        <v>0</v>
      </c>
      <c r="DTU47" s="49">
        <v>0</v>
      </c>
      <c r="DTV47" s="64">
        <f t="shared" si="1615"/>
        <v>0</v>
      </c>
      <c r="DTW47" s="68">
        <f t="shared" si="1616"/>
        <v>0</v>
      </c>
      <c r="DTX47" s="48">
        <v>0</v>
      </c>
      <c r="DTY47" s="49">
        <v>0</v>
      </c>
      <c r="DTZ47" s="49">
        <v>0</v>
      </c>
      <c r="DUA47" s="49">
        <v>0</v>
      </c>
      <c r="DUB47" s="49">
        <v>0</v>
      </c>
      <c r="DUC47" s="49">
        <v>0</v>
      </c>
      <c r="DUD47" s="64">
        <f t="shared" si="1617"/>
        <v>0</v>
      </c>
      <c r="DUE47" s="68">
        <f t="shared" si="1618"/>
        <v>0</v>
      </c>
      <c r="DUF47" s="48">
        <v>0</v>
      </c>
      <c r="DUG47" s="49">
        <v>0</v>
      </c>
      <c r="DUH47" s="49"/>
      <c r="DUI47" s="49">
        <v>0</v>
      </c>
      <c r="DUJ47" s="49">
        <v>0</v>
      </c>
      <c r="DUK47" s="49">
        <v>0</v>
      </c>
      <c r="DUL47" s="64">
        <f t="shared" si="1619"/>
        <v>0</v>
      </c>
      <c r="DUM47" s="68">
        <f t="shared" si="1620"/>
        <v>0</v>
      </c>
      <c r="DUN47" s="48"/>
      <c r="DUO47" s="49">
        <v>0</v>
      </c>
      <c r="DUP47" s="49">
        <v>0</v>
      </c>
      <c r="DUQ47" s="49">
        <v>0</v>
      </c>
      <c r="DUR47" s="49"/>
      <c r="DUS47" s="49">
        <v>0</v>
      </c>
      <c r="DUT47" s="64">
        <f t="shared" si="1621"/>
        <v>0</v>
      </c>
      <c r="DUU47" s="68">
        <f t="shared" si="1622"/>
        <v>0</v>
      </c>
      <c r="DUV47" s="48"/>
      <c r="DUW47" s="49">
        <v>0</v>
      </c>
      <c r="DUX47" s="49">
        <v>0</v>
      </c>
      <c r="DUY47" s="49">
        <v>0</v>
      </c>
      <c r="DUZ47" s="49">
        <v>0</v>
      </c>
      <c r="DVA47" s="49">
        <v>0</v>
      </c>
      <c r="DVB47" s="64">
        <f t="shared" si="1623"/>
        <v>0</v>
      </c>
      <c r="DVC47" s="68">
        <f t="shared" si="1624"/>
        <v>0</v>
      </c>
      <c r="DVD47" s="48"/>
      <c r="DVE47" s="49">
        <v>0</v>
      </c>
      <c r="DVF47" s="49">
        <v>0</v>
      </c>
      <c r="DVG47" s="49">
        <v>0</v>
      </c>
      <c r="DVH47" s="49">
        <v>0</v>
      </c>
      <c r="DVI47" s="49">
        <v>0</v>
      </c>
      <c r="DVJ47" s="64">
        <f t="shared" si="1625"/>
        <v>0</v>
      </c>
      <c r="DVK47" s="68">
        <f t="shared" si="1626"/>
        <v>0</v>
      </c>
      <c r="DVL47" s="48"/>
      <c r="DVM47" s="49">
        <v>0</v>
      </c>
      <c r="DVN47" s="49">
        <v>1621</v>
      </c>
      <c r="DVO47" s="49">
        <v>1356</v>
      </c>
      <c r="DVP47" s="49">
        <v>0</v>
      </c>
      <c r="DVQ47" s="49">
        <v>0</v>
      </c>
      <c r="DVR47" s="64">
        <f t="shared" si="1627"/>
        <v>2977</v>
      </c>
      <c r="DVS47" s="68">
        <f t="shared" si="1628"/>
        <v>496.16666666666669</v>
      </c>
      <c r="DVT47" s="48"/>
      <c r="DVU47" s="49">
        <v>0</v>
      </c>
      <c r="DVV47" s="49">
        <v>0</v>
      </c>
      <c r="DVW47" s="49">
        <v>0</v>
      </c>
      <c r="DVX47" s="49">
        <v>703</v>
      </c>
      <c r="DVY47" s="49">
        <v>2</v>
      </c>
      <c r="DVZ47" s="64">
        <f t="shared" si="1629"/>
        <v>705</v>
      </c>
      <c r="DWA47" s="68">
        <f t="shared" si="1630"/>
        <v>117.5</v>
      </c>
      <c r="DWB47" s="48">
        <v>0</v>
      </c>
      <c r="DWC47" s="49">
        <v>1680</v>
      </c>
      <c r="DWD47" s="49">
        <v>0</v>
      </c>
      <c r="DWE47" s="49">
        <v>0</v>
      </c>
      <c r="DWF47" s="49">
        <v>674</v>
      </c>
      <c r="DWG47" s="49"/>
      <c r="DWH47" s="64">
        <f t="shared" si="1631"/>
        <v>2354</v>
      </c>
      <c r="DWI47" s="68">
        <f t="shared" si="1632"/>
        <v>392.33333333333331</v>
      </c>
      <c r="DWJ47" s="48">
        <v>0</v>
      </c>
      <c r="DWK47" s="49">
        <v>0</v>
      </c>
      <c r="DWL47" s="49">
        <v>0</v>
      </c>
      <c r="DWM47" s="49">
        <v>0</v>
      </c>
      <c r="DWN47" s="49">
        <v>1118</v>
      </c>
      <c r="DWO47" s="49"/>
      <c r="DWP47" s="64">
        <f t="shared" si="1633"/>
        <v>1118</v>
      </c>
      <c r="DWQ47" s="68">
        <f t="shared" si="1634"/>
        <v>186.33333333333334</v>
      </c>
      <c r="DWR47" s="48">
        <v>1294</v>
      </c>
      <c r="DWS47" s="49"/>
      <c r="DWT47" s="49">
        <v>1015</v>
      </c>
      <c r="DWU47" s="49">
        <v>0</v>
      </c>
      <c r="DWV47" s="49">
        <v>0</v>
      </c>
      <c r="DWW47" s="49">
        <v>956</v>
      </c>
      <c r="DWX47" s="64">
        <f t="shared" si="1635"/>
        <v>3265</v>
      </c>
      <c r="DWY47" s="68">
        <f t="shared" si="1636"/>
        <v>544.16666666666663</v>
      </c>
      <c r="DWZ47" s="48">
        <v>0</v>
      </c>
      <c r="DXA47" s="49">
        <v>1040</v>
      </c>
      <c r="DXB47" s="49"/>
      <c r="DXC47" s="49">
        <v>1935</v>
      </c>
      <c r="DXD47" s="49"/>
      <c r="DXE47" s="49"/>
      <c r="DXF47" s="64">
        <f t="shared" si="1637"/>
        <v>2975</v>
      </c>
      <c r="DXG47" s="68">
        <f t="shared" si="1638"/>
        <v>495.83333333333331</v>
      </c>
      <c r="DXH47" s="48">
        <v>0</v>
      </c>
      <c r="DXI47" s="49">
        <v>0</v>
      </c>
      <c r="DXJ47" s="49">
        <v>1960</v>
      </c>
      <c r="DXK47" s="49">
        <v>0</v>
      </c>
      <c r="DXL47" s="49">
        <v>0</v>
      </c>
      <c r="DXM47" s="49">
        <v>0</v>
      </c>
      <c r="DXN47" s="64">
        <f t="shared" si="1639"/>
        <v>1960</v>
      </c>
      <c r="DXO47" s="68">
        <f t="shared" si="1640"/>
        <v>326.66666666666669</v>
      </c>
      <c r="DXP47" s="48">
        <v>0</v>
      </c>
      <c r="DXQ47" s="49">
        <v>0</v>
      </c>
      <c r="DXR47" s="49">
        <v>0</v>
      </c>
      <c r="DXS47" s="49">
        <v>2120</v>
      </c>
      <c r="DXT47" s="49">
        <v>0</v>
      </c>
      <c r="DXU47" s="49">
        <v>0</v>
      </c>
      <c r="DXV47" s="64">
        <f t="shared" si="1330"/>
        <v>2120</v>
      </c>
      <c r="DXW47" s="68">
        <f t="shared" si="1331"/>
        <v>353.33333333333331</v>
      </c>
      <c r="DXX47" s="48">
        <v>0</v>
      </c>
      <c r="DXY47" s="49">
        <v>0</v>
      </c>
      <c r="DXZ47" s="49">
        <v>1958</v>
      </c>
      <c r="DYA47" s="49">
        <v>0</v>
      </c>
      <c r="DYB47" s="49">
        <v>694</v>
      </c>
      <c r="DYC47" s="49">
        <v>1687</v>
      </c>
      <c r="DYD47" s="64">
        <f t="shared" si="1332"/>
        <v>4339</v>
      </c>
      <c r="DYE47" s="68">
        <f t="shared" si="1333"/>
        <v>723.16666666666663</v>
      </c>
      <c r="DYF47" s="48">
        <v>0</v>
      </c>
      <c r="DYG47" s="49">
        <v>0</v>
      </c>
      <c r="DYH47" s="49">
        <v>0</v>
      </c>
      <c r="DYI47" s="49">
        <v>0</v>
      </c>
      <c r="DYJ47" s="49">
        <v>1653</v>
      </c>
      <c r="DYK47" s="49">
        <v>799</v>
      </c>
      <c r="DYL47" s="64">
        <f t="shared" si="1334"/>
        <v>2452</v>
      </c>
      <c r="DYM47" s="68">
        <f t="shared" si="1335"/>
        <v>408.66666666666669</v>
      </c>
      <c r="DYN47" s="48">
        <v>0</v>
      </c>
      <c r="DYO47" s="49">
        <v>0</v>
      </c>
      <c r="DYP47" s="49">
        <v>0</v>
      </c>
      <c r="DYQ47" s="49">
        <v>0</v>
      </c>
      <c r="DYR47" s="49"/>
      <c r="DYS47" s="49"/>
      <c r="DYT47" s="64">
        <f t="shared" si="1336"/>
        <v>0</v>
      </c>
      <c r="DYU47" s="68">
        <f t="shared" si="1337"/>
        <v>0</v>
      </c>
      <c r="DYV47" s="48">
        <v>3664</v>
      </c>
      <c r="DYW47" s="49">
        <v>0</v>
      </c>
      <c r="DYX47" s="49">
        <v>0</v>
      </c>
      <c r="DYY47" s="49">
        <v>0</v>
      </c>
      <c r="DYZ47" s="49">
        <v>0</v>
      </c>
      <c r="DZA47" s="49">
        <v>0</v>
      </c>
      <c r="DZB47" s="64">
        <f t="shared" si="1338"/>
        <v>3664</v>
      </c>
      <c r="DZC47" s="68">
        <f t="shared" si="1339"/>
        <v>610.66666666666663</v>
      </c>
      <c r="DZD47" s="48">
        <v>0</v>
      </c>
      <c r="DZE47" s="49">
        <v>0</v>
      </c>
      <c r="DZF47" s="49">
        <v>0</v>
      </c>
      <c r="DZG47" s="49">
        <v>0</v>
      </c>
      <c r="DZH47" s="49">
        <v>0</v>
      </c>
      <c r="DZI47" s="49">
        <v>0</v>
      </c>
      <c r="DZJ47" s="64">
        <f t="shared" si="1340"/>
        <v>0</v>
      </c>
      <c r="DZK47" s="68">
        <f t="shared" si="1341"/>
        <v>0</v>
      </c>
      <c r="DZL47" s="48">
        <v>0</v>
      </c>
      <c r="DZM47" s="49">
        <v>0</v>
      </c>
      <c r="DZN47" s="49"/>
      <c r="DZO47" s="49">
        <v>0</v>
      </c>
      <c r="DZP47" s="49">
        <v>558</v>
      </c>
      <c r="DZQ47" s="49">
        <v>0</v>
      </c>
      <c r="DZR47" s="64">
        <f t="shared" si="1342"/>
        <v>558</v>
      </c>
      <c r="DZS47" s="68">
        <f t="shared" si="1343"/>
        <v>93</v>
      </c>
      <c r="DZT47" s="48">
        <v>0</v>
      </c>
      <c r="DZU47" s="49">
        <v>330</v>
      </c>
      <c r="DZV47" s="49"/>
      <c r="DZW47" s="49">
        <v>660</v>
      </c>
      <c r="DZX47" s="49">
        <v>0</v>
      </c>
      <c r="DZY47" s="49"/>
      <c r="DZZ47" s="64">
        <f t="shared" si="1344"/>
        <v>990</v>
      </c>
      <c r="EAA47" s="68">
        <f t="shared" si="1345"/>
        <v>165</v>
      </c>
      <c r="EAB47" s="48"/>
      <c r="EAC47" s="49">
        <v>0</v>
      </c>
      <c r="EAD47" s="49">
        <v>0</v>
      </c>
      <c r="EAE47" s="49"/>
      <c r="EAF47" s="49">
        <v>0</v>
      </c>
      <c r="EAG47" s="49">
        <v>0</v>
      </c>
      <c r="EAH47" s="64">
        <f t="shared" si="1346"/>
        <v>0</v>
      </c>
      <c r="EAI47" s="68">
        <f t="shared" si="1347"/>
        <v>0</v>
      </c>
      <c r="EAJ47" s="48">
        <v>0</v>
      </c>
      <c r="EAK47" s="49"/>
      <c r="EAL47" s="49"/>
      <c r="EAM47" s="49"/>
      <c r="EAN47" s="49">
        <v>400</v>
      </c>
      <c r="EAO47" s="49">
        <v>0</v>
      </c>
      <c r="EAP47" s="64">
        <f t="shared" si="1348"/>
        <v>400</v>
      </c>
      <c r="EAQ47" s="68">
        <f t="shared" si="1349"/>
        <v>66.666666666666671</v>
      </c>
      <c r="EAR47" s="48">
        <v>0</v>
      </c>
      <c r="EAS47" s="49">
        <v>0</v>
      </c>
      <c r="EAT47" s="49">
        <v>0</v>
      </c>
      <c r="EAU47" s="49">
        <v>400</v>
      </c>
      <c r="EAV47" s="49">
        <v>0</v>
      </c>
      <c r="EAW47" s="49"/>
      <c r="EAX47" s="64">
        <f t="shared" si="1350"/>
        <v>400</v>
      </c>
      <c r="EAY47" s="68">
        <f t="shared" si="1351"/>
        <v>66.666666666666671</v>
      </c>
      <c r="EAZ47" s="48">
        <v>0</v>
      </c>
      <c r="EBA47" s="49"/>
      <c r="EBB47" s="49">
        <v>0</v>
      </c>
      <c r="EBC47" s="49">
        <v>0</v>
      </c>
      <c r="EBD47" s="49">
        <v>0</v>
      </c>
      <c r="EBE47" s="49">
        <v>0</v>
      </c>
      <c r="EBF47" s="64">
        <f t="shared" si="1352"/>
        <v>0</v>
      </c>
      <c r="EBG47" s="68">
        <f t="shared" si="1353"/>
        <v>0</v>
      </c>
      <c r="EBH47" s="48">
        <v>0</v>
      </c>
      <c r="EBI47" s="49">
        <v>0</v>
      </c>
      <c r="EBJ47" s="49">
        <v>0</v>
      </c>
      <c r="EBK47" s="49">
        <v>0</v>
      </c>
      <c r="EBL47" s="49">
        <v>0</v>
      </c>
      <c r="EBM47" s="49">
        <v>0</v>
      </c>
      <c r="EBN47" s="64">
        <f t="shared" si="1354"/>
        <v>0</v>
      </c>
      <c r="EBO47" s="68">
        <f t="shared" si="1355"/>
        <v>0</v>
      </c>
      <c r="EBP47" s="48">
        <v>0</v>
      </c>
      <c r="EBQ47" s="49">
        <v>0</v>
      </c>
      <c r="EBR47" s="49"/>
      <c r="EBS47" s="49">
        <v>0</v>
      </c>
      <c r="EBT47" s="49"/>
      <c r="EBU47" s="49"/>
      <c r="EBV47" s="64">
        <f t="shared" si="1356"/>
        <v>0</v>
      </c>
      <c r="EBW47" s="68">
        <f t="shared" si="1357"/>
        <v>0</v>
      </c>
      <c r="EBX47" s="48">
        <v>0</v>
      </c>
      <c r="EBY47" s="49"/>
      <c r="EBZ47" s="49">
        <v>0</v>
      </c>
      <c r="ECA47" s="49"/>
      <c r="ECB47" s="49">
        <v>0</v>
      </c>
      <c r="ECC47" s="49">
        <v>0</v>
      </c>
      <c r="ECD47" s="64">
        <f t="shared" si="1358"/>
        <v>0</v>
      </c>
      <c r="ECE47" s="68">
        <f t="shared" si="1359"/>
        <v>0</v>
      </c>
      <c r="ECF47" s="48">
        <v>0</v>
      </c>
      <c r="ECG47" s="49"/>
      <c r="ECH47" s="49">
        <v>0</v>
      </c>
      <c r="ECI47" s="49">
        <v>0</v>
      </c>
      <c r="ECJ47" s="49">
        <v>0</v>
      </c>
      <c r="ECK47" s="49"/>
      <c r="ECL47" s="64">
        <f t="shared" si="1360"/>
        <v>0</v>
      </c>
      <c r="ECM47" s="68">
        <f t="shared" si="1361"/>
        <v>0</v>
      </c>
      <c r="ECN47" s="48">
        <v>0</v>
      </c>
      <c r="ECO47" s="49">
        <v>0</v>
      </c>
      <c r="ECP47" s="49">
        <v>0</v>
      </c>
      <c r="ECQ47" s="49"/>
      <c r="ECR47" s="49">
        <v>0</v>
      </c>
      <c r="ECS47" s="49">
        <v>0</v>
      </c>
      <c r="ECT47" s="64">
        <f t="shared" si="1362"/>
        <v>0</v>
      </c>
      <c r="ECU47" s="68">
        <f t="shared" si="1363"/>
        <v>0</v>
      </c>
      <c r="ECV47" s="48">
        <v>0</v>
      </c>
      <c r="ECW47" s="49"/>
      <c r="ECX47" s="49">
        <v>0</v>
      </c>
      <c r="ECY47" s="49">
        <v>0</v>
      </c>
      <c r="ECZ47" s="49"/>
      <c r="EDA47" s="49"/>
      <c r="EDB47" s="64">
        <f t="shared" si="1364"/>
        <v>0</v>
      </c>
      <c r="EDC47" s="68">
        <f t="shared" si="1365"/>
        <v>0</v>
      </c>
      <c r="EDD47" s="48"/>
      <c r="EDE47" s="49">
        <v>0</v>
      </c>
      <c r="EDF47" s="49">
        <v>0</v>
      </c>
      <c r="EDG47" s="49">
        <v>0</v>
      </c>
      <c r="EDH47" s="49"/>
      <c r="EDI47" s="49"/>
      <c r="EDJ47" s="64">
        <f t="shared" si="1366"/>
        <v>0</v>
      </c>
      <c r="EDK47" s="68">
        <f t="shared" si="1367"/>
        <v>0</v>
      </c>
      <c r="EDL47" s="48"/>
      <c r="EDM47" s="49">
        <v>0</v>
      </c>
      <c r="EDN47" s="49"/>
      <c r="EDO47" s="49">
        <v>0</v>
      </c>
      <c r="EDP47" s="49">
        <v>0</v>
      </c>
      <c r="EDQ47" s="49">
        <v>0</v>
      </c>
      <c r="EDR47" s="64">
        <f t="shared" si="1368"/>
        <v>0</v>
      </c>
      <c r="EDS47" s="68">
        <f t="shared" si="1369"/>
        <v>0</v>
      </c>
      <c r="EDT47" s="48">
        <v>0</v>
      </c>
      <c r="EDU47" s="49">
        <v>0</v>
      </c>
      <c r="EDV47" s="49"/>
      <c r="EDW47" s="49">
        <v>0</v>
      </c>
      <c r="EDX47" s="49">
        <v>0</v>
      </c>
      <c r="EDY47" s="49"/>
      <c r="EDZ47" s="64">
        <f t="shared" si="1370"/>
        <v>0</v>
      </c>
      <c r="EEA47" s="68">
        <f t="shared" si="1371"/>
        <v>0</v>
      </c>
      <c r="EEB47" s="48">
        <v>0</v>
      </c>
      <c r="EEC47" s="49">
        <v>0</v>
      </c>
      <c r="EED47" s="49">
        <v>0</v>
      </c>
      <c r="EEE47" s="49">
        <v>0</v>
      </c>
      <c r="EEF47" s="49">
        <v>0</v>
      </c>
      <c r="EEG47" s="49"/>
      <c r="EEH47" s="64">
        <f t="shared" si="1372"/>
        <v>0</v>
      </c>
      <c r="EEI47" s="68">
        <f t="shared" si="1373"/>
        <v>0</v>
      </c>
      <c r="EEJ47" s="48">
        <v>0</v>
      </c>
      <c r="EEK47" s="49">
        <v>0</v>
      </c>
      <c r="EEL47" s="49">
        <v>0</v>
      </c>
      <c r="EEM47" s="49">
        <v>0</v>
      </c>
      <c r="EEN47" s="49">
        <v>0</v>
      </c>
      <c r="EEO47" s="49">
        <v>0</v>
      </c>
      <c r="EEP47" s="64">
        <f t="shared" si="1374"/>
        <v>0</v>
      </c>
      <c r="EEQ47" s="68">
        <f t="shared" si="1375"/>
        <v>0</v>
      </c>
      <c r="EER47" s="48">
        <v>0</v>
      </c>
      <c r="EES47" s="49">
        <v>0</v>
      </c>
      <c r="EET47" s="49">
        <v>0</v>
      </c>
      <c r="EEU47" s="49">
        <v>0</v>
      </c>
      <c r="EEV47" s="49">
        <v>0</v>
      </c>
      <c r="EEW47" s="49"/>
      <c r="EEX47" s="64">
        <f t="shared" si="1376"/>
        <v>0</v>
      </c>
      <c r="EEY47" s="68">
        <f t="shared" si="1377"/>
        <v>0</v>
      </c>
      <c r="EEZ47" s="48">
        <v>0</v>
      </c>
      <c r="EFA47" s="49"/>
      <c r="EFB47" s="49">
        <v>0</v>
      </c>
      <c r="EFC47" s="49">
        <v>0</v>
      </c>
      <c r="EFD47" s="49">
        <v>0</v>
      </c>
      <c r="EFE47" s="49">
        <v>0</v>
      </c>
      <c r="EFF47" s="64">
        <f t="shared" si="1378"/>
        <v>0</v>
      </c>
      <c r="EFG47" s="68">
        <f t="shared" si="1379"/>
        <v>0</v>
      </c>
      <c r="EFH47" s="48">
        <v>0</v>
      </c>
      <c r="EFI47" s="49">
        <v>0</v>
      </c>
      <c r="EFJ47" s="49">
        <v>0</v>
      </c>
      <c r="EFK47" s="49">
        <v>0</v>
      </c>
      <c r="EFL47" s="49">
        <v>0</v>
      </c>
      <c r="EFM47" s="49">
        <v>0</v>
      </c>
      <c r="EFN47" s="64">
        <f t="shared" si="1380"/>
        <v>0</v>
      </c>
      <c r="EFO47" s="68">
        <f t="shared" si="1381"/>
        <v>0</v>
      </c>
      <c r="EFP47" s="48"/>
      <c r="EFQ47" s="49"/>
      <c r="EFR47" s="49"/>
      <c r="EFS47" s="49">
        <v>0</v>
      </c>
      <c r="EFT47" s="49">
        <v>0</v>
      </c>
      <c r="EFU47" s="49"/>
      <c r="EFV47" s="64">
        <f t="shared" si="1382"/>
        <v>0</v>
      </c>
      <c r="EFW47" s="68">
        <f t="shared" si="1383"/>
        <v>0</v>
      </c>
      <c r="EFX47" s="48"/>
      <c r="EFY47" s="49"/>
      <c r="EFZ47" s="49"/>
      <c r="EGA47" s="49"/>
      <c r="EGB47" s="49"/>
      <c r="EGC47" s="49"/>
      <c r="EGD47" s="64">
        <f t="shared" si="1384"/>
        <v>0</v>
      </c>
      <c r="EGE47" s="68">
        <f t="shared" si="1385"/>
        <v>0</v>
      </c>
      <c r="EGF47" s="48"/>
      <c r="EGG47" s="49">
        <v>1405</v>
      </c>
      <c r="EGH47" s="49"/>
      <c r="EGI47" s="49">
        <v>0</v>
      </c>
      <c r="EGJ47" s="49">
        <v>0</v>
      </c>
      <c r="EGK47" s="49">
        <v>0</v>
      </c>
      <c r="EGL47" s="64">
        <f t="shared" si="1386"/>
        <v>1405</v>
      </c>
      <c r="EGM47" s="68">
        <f t="shared" si="1387"/>
        <v>234.16666666666666</v>
      </c>
      <c r="EGN47" s="48">
        <v>0</v>
      </c>
      <c r="EGO47" s="49">
        <v>0</v>
      </c>
      <c r="EGP47" s="49"/>
      <c r="EGQ47" s="49">
        <v>0</v>
      </c>
      <c r="EGR47" s="49">
        <v>1372</v>
      </c>
      <c r="EGS47" s="49">
        <v>0</v>
      </c>
      <c r="EGT47" s="64">
        <f t="shared" si="1388"/>
        <v>1372</v>
      </c>
      <c r="EGU47" s="68">
        <f t="shared" si="1389"/>
        <v>228.66666666666666</v>
      </c>
      <c r="EGV47" s="48">
        <v>0</v>
      </c>
      <c r="EGW47" s="49">
        <v>0</v>
      </c>
      <c r="EGX47" s="49">
        <v>0</v>
      </c>
      <c r="EGY47" s="49">
        <v>0</v>
      </c>
      <c r="EGZ47" s="49">
        <v>0</v>
      </c>
      <c r="EHA47" s="49">
        <v>644</v>
      </c>
      <c r="EHB47" s="64">
        <f t="shared" si="1390"/>
        <v>644</v>
      </c>
      <c r="EHC47" s="68">
        <f t="shared" si="1391"/>
        <v>107.33333333333333</v>
      </c>
      <c r="EHD47" s="48">
        <v>0</v>
      </c>
      <c r="EHE47" s="49">
        <v>0</v>
      </c>
      <c r="EHF47" s="49"/>
      <c r="EHG47" s="49">
        <v>2249</v>
      </c>
      <c r="EHH47" s="49">
        <v>0</v>
      </c>
      <c r="EHI47" s="49">
        <v>0</v>
      </c>
      <c r="EHJ47" s="64">
        <f t="shared" si="1392"/>
        <v>2249</v>
      </c>
      <c r="EHK47" s="68">
        <f t="shared" si="1393"/>
        <v>374.83333333333331</v>
      </c>
      <c r="EHL47" s="48">
        <v>0</v>
      </c>
      <c r="EHM47" s="49">
        <v>1350</v>
      </c>
      <c r="EHN47" s="49"/>
      <c r="EHO47" s="49">
        <v>0</v>
      </c>
      <c r="EHP47" s="49"/>
      <c r="EHQ47" s="49">
        <v>0</v>
      </c>
      <c r="EHR47" s="64">
        <f t="shared" si="1394"/>
        <v>1350</v>
      </c>
      <c r="EHS47" s="68">
        <f t="shared" si="1395"/>
        <v>225</v>
      </c>
      <c r="EHT47" s="48"/>
      <c r="EHU47" s="49">
        <v>2019</v>
      </c>
      <c r="EHV47" s="49"/>
      <c r="EHW47" s="49">
        <v>0</v>
      </c>
      <c r="EHX47" s="49">
        <v>0</v>
      </c>
      <c r="EHY47" s="49">
        <v>0</v>
      </c>
      <c r="EHZ47" s="64">
        <f t="shared" si="1396"/>
        <v>2019</v>
      </c>
      <c r="EIA47" s="68">
        <f t="shared" si="1397"/>
        <v>336.5</v>
      </c>
      <c r="EIB47" s="48">
        <v>0</v>
      </c>
      <c r="EIC47" s="49">
        <v>0</v>
      </c>
      <c r="EID47" s="49">
        <v>0</v>
      </c>
      <c r="EIE47" s="49">
        <v>0</v>
      </c>
      <c r="EIF47" s="49"/>
      <c r="EIG47" s="49"/>
      <c r="EIH47" s="64">
        <f t="shared" si="1398"/>
        <v>0</v>
      </c>
      <c r="EII47" s="68">
        <f t="shared" si="1399"/>
        <v>0</v>
      </c>
      <c r="EIJ47" s="48">
        <v>1414</v>
      </c>
      <c r="EIK47" s="49"/>
      <c r="EIL47" s="49">
        <v>0</v>
      </c>
      <c r="EIM47" s="49">
        <v>0</v>
      </c>
      <c r="EIN47" s="49">
        <v>699</v>
      </c>
      <c r="EIO47" s="49"/>
      <c r="EIP47" s="64">
        <f t="shared" si="1400"/>
        <v>2113</v>
      </c>
      <c r="EIQ47" s="68">
        <f t="shared" si="1401"/>
        <v>352.16666666666669</v>
      </c>
      <c r="EIR47" s="48"/>
      <c r="EIS47" s="49"/>
      <c r="EIT47" s="49">
        <v>1584</v>
      </c>
      <c r="EIU47" s="49">
        <v>0</v>
      </c>
      <c r="EIV47" s="49">
        <v>0</v>
      </c>
      <c r="EIW47" s="49">
        <v>0</v>
      </c>
      <c r="EIX47" s="64">
        <f t="shared" si="1402"/>
        <v>1584</v>
      </c>
      <c r="EIY47" s="68">
        <f t="shared" si="1403"/>
        <v>264</v>
      </c>
      <c r="EIZ47" s="48">
        <v>726</v>
      </c>
      <c r="EJA47" s="49">
        <v>2075</v>
      </c>
      <c r="EJB47" s="49">
        <v>1466</v>
      </c>
      <c r="EJC47" s="49">
        <v>0</v>
      </c>
      <c r="EJD47" s="49"/>
      <c r="EJE47" s="49">
        <v>0</v>
      </c>
      <c r="EJF47" s="64">
        <f t="shared" si="1404"/>
        <v>4267</v>
      </c>
      <c r="EJG47" s="68">
        <f t="shared" si="1405"/>
        <v>711.16666666666663</v>
      </c>
      <c r="EJH47" s="48">
        <v>0</v>
      </c>
      <c r="EJI47" s="49"/>
      <c r="EJJ47" s="49"/>
      <c r="EJK47" s="49">
        <v>1902</v>
      </c>
      <c r="EJL47" s="49"/>
      <c r="EJM47" s="49"/>
      <c r="EJN47" s="64">
        <f t="shared" si="1406"/>
        <v>1902</v>
      </c>
      <c r="EJO47" s="68">
        <f t="shared" si="1407"/>
        <v>317</v>
      </c>
      <c r="EJP47" s="48">
        <v>2000</v>
      </c>
      <c r="EJQ47" s="49">
        <v>2849</v>
      </c>
      <c r="EJR47" s="49">
        <v>0</v>
      </c>
      <c r="EJS47" s="49">
        <v>1677</v>
      </c>
      <c r="EJT47" s="49">
        <v>0</v>
      </c>
      <c r="EJU47" s="49">
        <v>1200</v>
      </c>
      <c r="EJV47" s="64">
        <f t="shared" si="1408"/>
        <v>7726</v>
      </c>
      <c r="EJW47" s="68">
        <f t="shared" si="1409"/>
        <v>1287.6666666666667</v>
      </c>
      <c r="EJX47" s="48">
        <v>0</v>
      </c>
      <c r="EJY47" s="49"/>
      <c r="EJZ47" s="49"/>
      <c r="EKA47" s="49"/>
      <c r="EKB47" s="49"/>
      <c r="EKC47" s="49"/>
      <c r="EKD47" s="64">
        <f t="shared" si="1410"/>
        <v>0</v>
      </c>
      <c r="EKE47" s="68">
        <f t="shared" si="1411"/>
        <v>0</v>
      </c>
      <c r="EKF47" s="48">
        <v>2014</v>
      </c>
      <c r="EKG47" s="49"/>
      <c r="EKH47" s="49">
        <v>0</v>
      </c>
      <c r="EKI47" s="49">
        <v>0</v>
      </c>
      <c r="EKJ47" s="49">
        <v>0</v>
      </c>
      <c r="EKK47" s="49">
        <v>313</v>
      </c>
      <c r="EKL47" s="64">
        <f t="shared" si="1412"/>
        <v>2327</v>
      </c>
      <c r="EKM47" s="68">
        <f t="shared" si="1413"/>
        <v>387.83333333333331</v>
      </c>
      <c r="EKN47" s="48">
        <v>0</v>
      </c>
      <c r="EKO47" s="49">
        <v>1588</v>
      </c>
      <c r="EKP47" s="49">
        <v>0</v>
      </c>
      <c r="EKQ47" s="49">
        <v>0</v>
      </c>
      <c r="EKR47" s="49">
        <v>0</v>
      </c>
      <c r="EKS47" s="49">
        <v>771</v>
      </c>
      <c r="EKT47" s="64">
        <f t="shared" si="1414"/>
        <v>2359</v>
      </c>
      <c r="EKU47" s="184">
        <f t="shared" si="1415"/>
        <v>393.16666666666669</v>
      </c>
      <c r="EKV47" s="665"/>
      <c r="EKW47" s="195">
        <v>0</v>
      </c>
      <c r="EKX47" s="49">
        <v>0</v>
      </c>
      <c r="EKY47" s="49">
        <v>1562</v>
      </c>
      <c r="EKZ47" s="49"/>
      <c r="ELA47" s="49">
        <v>1694</v>
      </c>
      <c r="ELB47" s="49">
        <v>0</v>
      </c>
      <c r="ELC47" s="64">
        <f t="shared" si="1416"/>
        <v>3256</v>
      </c>
      <c r="ELD47" s="211">
        <f t="shared" si="1417"/>
        <v>542.66666666666663</v>
      </c>
      <c r="ELE47" s="195">
        <v>0</v>
      </c>
      <c r="ELF47" s="49">
        <v>0</v>
      </c>
      <c r="ELG47" s="49">
        <v>0</v>
      </c>
      <c r="ELH47" s="49"/>
      <c r="ELI47" s="49">
        <v>0</v>
      </c>
      <c r="ELJ47" s="49">
        <v>0</v>
      </c>
      <c r="ELK47" s="64">
        <f t="shared" si="1418"/>
        <v>0</v>
      </c>
      <c r="ELL47" s="211">
        <f t="shared" si="1419"/>
        <v>0</v>
      </c>
      <c r="ELM47" s="195">
        <v>2054</v>
      </c>
      <c r="ELN47" s="49">
        <v>0</v>
      </c>
      <c r="ELO47" s="49">
        <v>0</v>
      </c>
      <c r="ELP47" s="49">
        <v>0</v>
      </c>
      <c r="ELQ47" s="49">
        <v>0</v>
      </c>
      <c r="ELR47" s="49">
        <v>0</v>
      </c>
      <c r="ELS47" s="64">
        <f t="shared" si="1420"/>
        <v>2054</v>
      </c>
      <c r="ELT47" s="211">
        <f t="shared" si="1421"/>
        <v>342.33333333333331</v>
      </c>
      <c r="ELU47" s="195">
        <v>110</v>
      </c>
      <c r="ELV47" s="49">
        <v>1557</v>
      </c>
      <c r="ELW47" s="49">
        <v>1101</v>
      </c>
      <c r="ELX47" s="49">
        <v>0</v>
      </c>
      <c r="ELY47" s="49">
        <v>0</v>
      </c>
      <c r="ELZ47" s="49">
        <v>2287</v>
      </c>
      <c r="EMA47" s="64">
        <f t="shared" si="1422"/>
        <v>5055</v>
      </c>
      <c r="EMB47" s="211">
        <f t="shared" si="1423"/>
        <v>842.5</v>
      </c>
      <c r="EMC47" s="195">
        <v>0</v>
      </c>
      <c r="EMD47" s="49"/>
      <c r="EME47" s="49">
        <v>0</v>
      </c>
      <c r="EMF47" s="49">
        <v>762</v>
      </c>
      <c r="EMG47" s="49"/>
      <c r="EMH47" s="49">
        <v>0</v>
      </c>
      <c r="EMI47" s="64">
        <f t="shared" si="1424"/>
        <v>762</v>
      </c>
      <c r="EMJ47" s="211">
        <f t="shared" si="1425"/>
        <v>127</v>
      </c>
      <c r="EMK47" s="195">
        <v>0</v>
      </c>
      <c r="EML47" s="49">
        <v>2374</v>
      </c>
      <c r="EMM47" s="49">
        <v>0</v>
      </c>
      <c r="EMN47" s="49">
        <v>0</v>
      </c>
      <c r="EMO47" s="49">
        <v>0</v>
      </c>
      <c r="EMP47" s="49">
        <v>0</v>
      </c>
      <c r="EMQ47" s="64">
        <f t="shared" si="1426"/>
        <v>2374</v>
      </c>
      <c r="EMR47" s="211">
        <f t="shared" si="1427"/>
        <v>395.66666666666669</v>
      </c>
      <c r="EMS47" s="195">
        <v>3501</v>
      </c>
      <c r="EMT47" s="49">
        <v>411</v>
      </c>
      <c r="EMU47" s="49">
        <v>0</v>
      </c>
      <c r="EMV47" s="49">
        <v>0</v>
      </c>
      <c r="EMW47" s="49">
        <v>0</v>
      </c>
      <c r="EMX47" s="49">
        <v>0</v>
      </c>
      <c r="EMY47" s="64">
        <f t="shared" si="1428"/>
        <v>3912</v>
      </c>
      <c r="EMZ47" s="211">
        <f t="shared" si="1429"/>
        <v>652</v>
      </c>
      <c r="ENA47" s="195"/>
      <c r="ENB47" s="49">
        <v>0</v>
      </c>
      <c r="ENC47" s="49">
        <v>0</v>
      </c>
      <c r="END47" s="49">
        <v>3290</v>
      </c>
      <c r="ENE47" s="49">
        <v>0</v>
      </c>
      <c r="ENF47" s="49">
        <v>1440</v>
      </c>
      <c r="ENG47" s="64">
        <f t="shared" si="1430"/>
        <v>4730</v>
      </c>
      <c r="ENH47" s="211">
        <f t="shared" si="1431"/>
        <v>788.33333333333337</v>
      </c>
      <c r="ENI47" s="195">
        <v>1299</v>
      </c>
      <c r="ENJ47" s="49"/>
      <c r="ENK47" s="49">
        <v>0</v>
      </c>
      <c r="ENL47" s="49">
        <v>0</v>
      </c>
      <c r="ENM47" s="49">
        <v>0</v>
      </c>
      <c r="ENN47" s="49">
        <v>0</v>
      </c>
      <c r="ENO47" s="64">
        <f t="shared" si="1432"/>
        <v>1299</v>
      </c>
      <c r="ENP47" s="211">
        <f t="shared" si="1433"/>
        <v>216.5</v>
      </c>
      <c r="ENQ47" s="195"/>
      <c r="ENR47" s="49"/>
      <c r="ENS47" s="49"/>
      <c r="ENT47" s="49">
        <v>3996</v>
      </c>
      <c r="ENU47" s="49">
        <v>0</v>
      </c>
      <c r="ENV47" s="49">
        <v>0</v>
      </c>
      <c r="ENW47" s="64">
        <f t="shared" si="1434"/>
        <v>3996</v>
      </c>
      <c r="ENX47" s="211">
        <f t="shared" si="1435"/>
        <v>666</v>
      </c>
      <c r="ENY47" s="195"/>
      <c r="ENZ47" s="49"/>
      <c r="EOA47" s="49"/>
      <c r="EOB47" s="49">
        <v>3007</v>
      </c>
      <c r="EOC47" s="49">
        <v>0</v>
      </c>
      <c r="EOD47" s="49">
        <v>0</v>
      </c>
      <c r="EOE47" s="64">
        <f t="shared" si="1436"/>
        <v>3007</v>
      </c>
      <c r="EOF47" s="211">
        <f t="shared" si="1437"/>
        <v>501.16666666666669</v>
      </c>
      <c r="EOG47" s="1"/>
      <c r="EOH47" s="195"/>
      <c r="EOI47" s="49">
        <v>0</v>
      </c>
      <c r="EOJ47" s="49">
        <v>0</v>
      </c>
      <c r="EOK47" s="49">
        <v>1100</v>
      </c>
      <c r="EOL47" s="49">
        <v>2760</v>
      </c>
      <c r="EOM47" s="49"/>
      <c r="EON47" s="184">
        <f t="shared" si="1438"/>
        <v>3860</v>
      </c>
      <c r="EOO47" s="244">
        <v>601</v>
      </c>
      <c r="EOP47" s="49">
        <v>1664</v>
      </c>
      <c r="EOQ47" s="49">
        <v>0</v>
      </c>
      <c r="EOR47" s="49">
        <v>2750</v>
      </c>
      <c r="EOS47" s="49">
        <v>157</v>
      </c>
      <c r="EOT47" s="49"/>
      <c r="EOU47" s="64">
        <f t="shared" si="1439"/>
        <v>5172</v>
      </c>
      <c r="EOV47" s="211">
        <f t="shared" si="1440"/>
        <v>862</v>
      </c>
      <c r="EOW47" s="195"/>
      <c r="EOX47" s="49">
        <v>1650</v>
      </c>
      <c r="EOY47" s="49">
        <v>1444</v>
      </c>
      <c r="EOZ47" s="49"/>
      <c r="EPA47" s="49">
        <v>0</v>
      </c>
      <c r="EPB47" s="49">
        <v>2266</v>
      </c>
      <c r="EPC47" s="64">
        <f t="shared" si="1441"/>
        <v>5360</v>
      </c>
      <c r="EPD47" s="211">
        <f t="shared" si="1442"/>
        <v>893.33333333333337</v>
      </c>
      <c r="EPE47" s="195">
        <v>0</v>
      </c>
      <c r="EPF47" s="49">
        <v>0</v>
      </c>
      <c r="EPG47" s="49"/>
      <c r="EPH47" s="49"/>
      <c r="EPI47" s="49">
        <v>1249</v>
      </c>
      <c r="EPJ47" s="49">
        <v>0</v>
      </c>
      <c r="EPK47" s="64">
        <f t="shared" si="1443"/>
        <v>1249</v>
      </c>
      <c r="EPL47" s="211">
        <f t="shared" si="1444"/>
        <v>208.16666666666666</v>
      </c>
      <c r="EPM47" s="195">
        <v>0</v>
      </c>
      <c r="EPN47" s="49">
        <v>0</v>
      </c>
      <c r="EPO47" s="49">
        <v>4343</v>
      </c>
      <c r="EPP47" s="49">
        <v>0</v>
      </c>
      <c r="EPQ47" s="49"/>
      <c r="EPR47" s="49"/>
      <c r="EPS47" s="64">
        <f t="shared" si="1445"/>
        <v>4343</v>
      </c>
      <c r="EPT47" s="211">
        <f t="shared" si="1446"/>
        <v>723.83333333333337</v>
      </c>
      <c r="EPU47" s="195">
        <v>2775</v>
      </c>
      <c r="EPV47" s="49">
        <v>847</v>
      </c>
      <c r="EPW47" s="49">
        <v>0</v>
      </c>
      <c r="EPX47" s="49">
        <v>0</v>
      </c>
      <c r="EPY47" s="49">
        <f>SUMIF(SUMPK!$B:$B,$B:$B,SUMPK!$O:$O)</f>
        <v>0</v>
      </c>
      <c r="EPZ47" s="49"/>
      <c r="EQA47" s="64">
        <f t="shared" si="1447"/>
        <v>3622</v>
      </c>
      <c r="EQB47" s="211">
        <f t="shared" si="1448"/>
        <v>603.66666666666663</v>
      </c>
      <c r="EQC47" s="195">
        <v>1542</v>
      </c>
      <c r="EQD47" s="49">
        <v>0</v>
      </c>
      <c r="EQE47" s="49">
        <v>0</v>
      </c>
      <c r="EQF47" s="49">
        <v>3620</v>
      </c>
      <c r="EQG47" s="49">
        <v>0</v>
      </c>
      <c r="EQH47" s="49"/>
      <c r="EQI47" s="64">
        <f t="shared" si="1449"/>
        <v>5162</v>
      </c>
      <c r="EQJ47" s="211">
        <f t="shared" si="1450"/>
        <v>860.33333333333337</v>
      </c>
      <c r="EQK47" s="195">
        <v>0</v>
      </c>
      <c r="EQL47" s="49">
        <v>0</v>
      </c>
      <c r="EQM47" s="49">
        <v>1614</v>
      </c>
      <c r="EQN47" s="49"/>
      <c r="EQO47" s="49">
        <v>0</v>
      </c>
      <c r="EQP47" s="49">
        <v>2705</v>
      </c>
      <c r="EQQ47" s="64">
        <f t="shared" si="1451"/>
        <v>4319</v>
      </c>
      <c r="EQR47" s="211">
        <f t="shared" si="1452"/>
        <v>719.83333333333337</v>
      </c>
      <c r="EQS47" s="195">
        <v>0</v>
      </c>
      <c r="EQT47" s="49">
        <v>0</v>
      </c>
      <c r="EQU47" s="49">
        <v>220</v>
      </c>
      <c r="EQV47" s="49">
        <v>1581</v>
      </c>
      <c r="EQW47" s="49"/>
      <c r="EQX47" s="49">
        <v>0</v>
      </c>
      <c r="EQY47" s="64">
        <f t="shared" si="1453"/>
        <v>1801</v>
      </c>
      <c r="EQZ47" s="211">
        <f t="shared" si="1454"/>
        <v>300.16666666666669</v>
      </c>
      <c r="ERA47" s="195">
        <v>0</v>
      </c>
      <c r="ERB47" s="49">
        <v>0</v>
      </c>
      <c r="ERC47" s="49"/>
      <c r="ERD47" s="49">
        <v>3347</v>
      </c>
      <c r="ERE47" s="49">
        <v>0</v>
      </c>
      <c r="ERF47" s="49"/>
      <c r="ERG47" s="64">
        <f t="shared" si="1455"/>
        <v>3347</v>
      </c>
      <c r="ERH47" s="211">
        <f t="shared" si="1456"/>
        <v>557.83333333333337</v>
      </c>
      <c r="ERI47" s="195">
        <v>3807</v>
      </c>
      <c r="ERJ47" s="49">
        <v>0</v>
      </c>
      <c r="ERK47" s="49">
        <v>0</v>
      </c>
      <c r="ERL47" s="49">
        <v>3062</v>
      </c>
      <c r="ERM47" s="49"/>
      <c r="ERN47" s="49"/>
      <c r="ERO47" s="64">
        <f t="shared" si="1457"/>
        <v>6869</v>
      </c>
      <c r="ERP47" s="211">
        <f t="shared" si="1458"/>
        <v>1144.8333333333333</v>
      </c>
      <c r="ERQ47" s="195"/>
      <c r="ERR47" s="49"/>
      <c r="ERS47" s="49"/>
      <c r="ERT47" s="49"/>
      <c r="ERU47" s="49"/>
      <c r="ERV47" s="49"/>
      <c r="ERW47" s="64">
        <f t="shared" si="1459"/>
        <v>0</v>
      </c>
      <c r="ERX47" s="211">
        <f t="shared" si="1460"/>
        <v>0</v>
      </c>
      <c r="ERY47" s="195"/>
      <c r="ERZ47" s="49">
        <v>2423</v>
      </c>
      <c r="ESA47" s="49"/>
      <c r="ESB47" s="49">
        <v>0</v>
      </c>
      <c r="ESC47" s="49">
        <v>0</v>
      </c>
      <c r="ESD47" s="49">
        <v>990</v>
      </c>
      <c r="ESE47" s="64">
        <f t="shared" si="1461"/>
        <v>3413</v>
      </c>
      <c r="ESF47" s="211">
        <f t="shared" si="1462"/>
        <v>568.83333333333337</v>
      </c>
      <c r="ESG47" s="195">
        <v>1150</v>
      </c>
      <c r="ESH47" s="49">
        <v>0</v>
      </c>
      <c r="ESI47" s="49"/>
      <c r="ESJ47" s="49"/>
      <c r="ESK47" s="49"/>
      <c r="ESL47" s="49"/>
      <c r="ESM47" s="64">
        <f t="shared" si="1463"/>
        <v>1150</v>
      </c>
      <c r="ESN47" s="211">
        <f t="shared" si="1464"/>
        <v>191.66666666666666</v>
      </c>
      <c r="ESO47" s="458"/>
      <c r="ESP47" s="83">
        <v>5730</v>
      </c>
      <c r="ESQ47" s="83">
        <v>0</v>
      </c>
      <c r="ESR47" s="83">
        <v>0</v>
      </c>
      <c r="ESS47" s="83">
        <v>0</v>
      </c>
      <c r="EST47" s="83"/>
      <c r="ESU47" s="64">
        <f t="shared" si="1465"/>
        <v>5730</v>
      </c>
      <c r="ESV47" s="211">
        <f t="shared" si="1466"/>
        <v>955</v>
      </c>
      <c r="ESW47" s="195"/>
      <c r="ESX47" s="49">
        <v>0</v>
      </c>
      <c r="ESY47" s="49">
        <v>0</v>
      </c>
      <c r="ESZ47" s="49">
        <v>0</v>
      </c>
      <c r="ETA47" s="49">
        <v>0</v>
      </c>
      <c r="ETB47" s="49"/>
      <c r="ETC47" s="808">
        <f t="shared" si="1467"/>
        <v>0</v>
      </c>
      <c r="ETD47" s="211">
        <f t="shared" si="1468"/>
        <v>0</v>
      </c>
      <c r="ETE47" s="195">
        <v>5390</v>
      </c>
      <c r="ETF47" s="49">
        <v>438</v>
      </c>
      <c r="ETG47" s="49">
        <v>0</v>
      </c>
      <c r="ETH47" s="49">
        <v>0</v>
      </c>
      <c r="ETI47" s="49">
        <v>999</v>
      </c>
      <c r="ETJ47" s="49">
        <v>0</v>
      </c>
      <c r="ETK47" s="808">
        <f t="shared" si="1469"/>
        <v>6827</v>
      </c>
      <c r="ETL47" s="211">
        <f t="shared" si="1470"/>
        <v>1137.8333333333333</v>
      </c>
      <c r="ETM47" s="814">
        <v>0</v>
      </c>
      <c r="ETN47" s="815">
        <v>0</v>
      </c>
      <c r="ETO47" s="815">
        <v>0</v>
      </c>
      <c r="ETP47" s="815">
        <v>0</v>
      </c>
      <c r="ETQ47" s="815"/>
      <c r="ETR47" s="815"/>
      <c r="ETS47" s="808">
        <f t="shared" si="1471"/>
        <v>0</v>
      </c>
      <c r="ETT47" s="211">
        <f t="shared" si="1472"/>
        <v>0</v>
      </c>
      <c r="ETU47" s="458">
        <v>700</v>
      </c>
      <c r="ETV47" s="83">
        <v>1970</v>
      </c>
      <c r="ETW47" s="83">
        <v>416</v>
      </c>
      <c r="ETX47" s="83">
        <v>0</v>
      </c>
      <c r="ETY47" s="83">
        <v>0</v>
      </c>
      <c r="ETZ47" s="83">
        <v>0</v>
      </c>
      <c r="EUA47" s="808">
        <f t="shared" si="1473"/>
        <v>3086</v>
      </c>
      <c r="EUB47" s="211">
        <f t="shared" si="1474"/>
        <v>514.33333333333337</v>
      </c>
      <c r="EUC47" s="458">
        <v>2657</v>
      </c>
      <c r="EUD47" s="83">
        <v>0</v>
      </c>
      <c r="EUE47" s="83"/>
      <c r="EUF47" s="83">
        <v>0</v>
      </c>
      <c r="EUG47" s="83">
        <v>990</v>
      </c>
      <c r="EUH47" s="83">
        <v>310</v>
      </c>
      <c r="EUI47" s="808">
        <f t="shared" si="1475"/>
        <v>3957</v>
      </c>
      <c r="EUJ47" s="211">
        <f t="shared" si="1476"/>
        <v>659.5</v>
      </c>
      <c r="EUK47" s="195"/>
      <c r="EUL47" s="49">
        <v>997</v>
      </c>
      <c r="EUM47" s="49">
        <v>0</v>
      </c>
      <c r="EUN47" s="49">
        <v>0</v>
      </c>
      <c r="EUO47" s="49">
        <v>0</v>
      </c>
      <c r="EUP47" s="49">
        <v>2876</v>
      </c>
      <c r="EUQ47" s="808">
        <f t="shared" si="1477"/>
        <v>3873</v>
      </c>
      <c r="EUR47" s="211">
        <f t="shared" si="1478"/>
        <v>645.5</v>
      </c>
      <c r="EUS47" s="195">
        <v>1107</v>
      </c>
      <c r="EUT47" s="49">
        <v>0</v>
      </c>
      <c r="EUU47" s="49"/>
      <c r="EUV47" s="49">
        <v>0</v>
      </c>
      <c r="EUW47" s="49">
        <v>5479</v>
      </c>
      <c r="EUX47" s="49"/>
      <c r="EUY47" s="808">
        <f t="shared" si="1479"/>
        <v>6586</v>
      </c>
      <c r="EUZ47" s="211">
        <f t="shared" si="1480"/>
        <v>1097.6666666666667</v>
      </c>
      <c r="EVA47" s="195"/>
      <c r="EVB47" s="49"/>
      <c r="EVC47" s="49"/>
      <c r="EVD47" s="49"/>
      <c r="EVE47" s="49"/>
      <c r="EVF47" s="49"/>
      <c r="EVG47" s="808">
        <f t="shared" si="1481"/>
        <v>0</v>
      </c>
      <c r="EVH47" s="211">
        <f t="shared" si="1482"/>
        <v>0</v>
      </c>
      <c r="EVI47" s="195">
        <v>0</v>
      </c>
      <c r="EVJ47" s="49"/>
      <c r="EVK47" s="49"/>
      <c r="EVL47" s="49"/>
      <c r="EVM47" s="49"/>
      <c r="EVN47" s="49"/>
      <c r="EVO47" s="808">
        <f t="shared" si="1483"/>
        <v>0</v>
      </c>
      <c r="EVP47" s="211">
        <f t="shared" si="1484"/>
        <v>0</v>
      </c>
      <c r="EVQ47" s="195"/>
      <c r="EVR47" s="49">
        <v>3844</v>
      </c>
      <c r="EVS47" s="49">
        <v>0</v>
      </c>
      <c r="EVT47" s="49"/>
      <c r="EVU47" s="49">
        <v>0</v>
      </c>
      <c r="EVV47" s="49">
        <v>1337</v>
      </c>
      <c r="EVW47" s="808">
        <f t="shared" si="1485"/>
        <v>5181</v>
      </c>
      <c r="EVX47" s="211">
        <f t="shared" si="1486"/>
        <v>863.5</v>
      </c>
      <c r="EVY47" s="195">
        <v>0</v>
      </c>
      <c r="EVZ47" s="49"/>
      <c r="EWA47" s="49">
        <v>1290</v>
      </c>
      <c r="EWB47" s="49">
        <v>0</v>
      </c>
      <c r="EWC47" s="49">
        <v>0</v>
      </c>
      <c r="EWD47" s="49"/>
      <c r="EWE47" s="808">
        <f t="shared" si="1487"/>
        <v>1290</v>
      </c>
      <c r="EWF47" s="211">
        <f t="shared" si="1488"/>
        <v>215</v>
      </c>
      <c r="EWG47" s="195"/>
      <c r="EWH47" s="49">
        <v>0</v>
      </c>
      <c r="EWI47" s="49"/>
      <c r="EWJ47" s="49">
        <v>0</v>
      </c>
      <c r="EWK47" s="49"/>
      <c r="EWL47" s="49"/>
      <c r="EWM47" s="808">
        <f t="shared" si="1489"/>
        <v>0</v>
      </c>
      <c r="EWN47" s="211">
        <f t="shared" si="1490"/>
        <v>0</v>
      </c>
      <c r="EWO47" s="195"/>
      <c r="EWP47" s="49"/>
      <c r="EWQ47" s="49"/>
      <c r="EWR47" s="49">
        <v>0</v>
      </c>
      <c r="EWS47" s="49">
        <v>2078</v>
      </c>
      <c r="EWT47" s="49">
        <v>0</v>
      </c>
      <c r="EWU47" s="808">
        <f t="shared" si="1491"/>
        <v>2078</v>
      </c>
      <c r="EWV47" s="211">
        <f t="shared" si="1492"/>
        <v>346.33333333333331</v>
      </c>
      <c r="EWW47" s="195"/>
      <c r="EWX47" s="49"/>
      <c r="EWY47" s="49">
        <v>0</v>
      </c>
      <c r="EWZ47" s="49">
        <v>1029</v>
      </c>
      <c r="EXA47" s="49">
        <v>680</v>
      </c>
      <c r="EXB47" s="49"/>
      <c r="EXC47" s="808">
        <f t="shared" si="1493"/>
        <v>1709</v>
      </c>
      <c r="EXD47" s="211">
        <f t="shared" si="1494"/>
        <v>284.83333333333331</v>
      </c>
      <c r="EXE47" s="195"/>
      <c r="EXF47" s="49">
        <v>0</v>
      </c>
      <c r="EXG47" s="49">
        <v>4158</v>
      </c>
      <c r="EXH47" s="49"/>
      <c r="EXI47" s="49">
        <v>0</v>
      </c>
      <c r="EXJ47" s="49">
        <v>0</v>
      </c>
      <c r="EXK47" s="808">
        <f t="shared" si="1495"/>
        <v>4158</v>
      </c>
      <c r="EXL47" s="211">
        <f t="shared" si="1496"/>
        <v>693</v>
      </c>
      <c r="EXM47" s="458">
        <v>0</v>
      </c>
      <c r="EXN47" s="83">
        <v>0</v>
      </c>
      <c r="EXO47" s="83"/>
      <c r="EXP47" s="83"/>
      <c r="EXQ47" s="83"/>
      <c r="EXR47" s="83">
        <v>0</v>
      </c>
      <c r="EXS47" s="808">
        <f t="shared" si="1497"/>
        <v>0</v>
      </c>
      <c r="EXT47" s="211">
        <f t="shared" si="1498"/>
        <v>0</v>
      </c>
      <c r="EXU47" s="195">
        <v>0</v>
      </c>
      <c r="EXV47" s="49">
        <v>0</v>
      </c>
      <c r="EXW47" s="49">
        <v>2143</v>
      </c>
      <c r="EXX47" s="49">
        <v>358</v>
      </c>
      <c r="EXY47" s="49">
        <v>1506</v>
      </c>
      <c r="EXZ47" s="49"/>
      <c r="EYA47" s="808">
        <f t="shared" si="1499"/>
        <v>4007</v>
      </c>
      <c r="EYB47" s="211">
        <f t="shared" si="1500"/>
        <v>667.83333333333337</v>
      </c>
      <c r="EYC47" s="195"/>
      <c r="EYD47" s="49"/>
      <c r="EYE47" s="49"/>
      <c r="EYF47" s="49"/>
      <c r="EYG47" s="49"/>
      <c r="EYH47" s="49"/>
      <c r="EYI47" s="808">
        <f t="shared" si="1501"/>
        <v>0</v>
      </c>
      <c r="EYJ47" s="211">
        <f t="shared" si="1502"/>
        <v>0</v>
      </c>
      <c r="EYK47" s="195"/>
      <c r="EYL47" s="49"/>
      <c r="EYM47" s="49">
        <v>4935</v>
      </c>
      <c r="EYN47" s="49">
        <v>0</v>
      </c>
      <c r="EYO47" s="49">
        <v>0</v>
      </c>
      <c r="EYP47" s="49">
        <v>0</v>
      </c>
      <c r="EYQ47" s="808">
        <f t="shared" si="1503"/>
        <v>4935</v>
      </c>
      <c r="EYR47" s="211">
        <f t="shared" si="1504"/>
        <v>822.5</v>
      </c>
      <c r="EYS47" s="195">
        <v>0</v>
      </c>
      <c r="EYT47" s="49">
        <v>0</v>
      </c>
      <c r="EYU47" s="49"/>
      <c r="EYV47" s="49">
        <v>1990</v>
      </c>
      <c r="EYW47" s="49"/>
      <c r="EYX47" s="49"/>
      <c r="EYY47" s="872">
        <f t="shared" si="1505"/>
        <v>1990</v>
      </c>
      <c r="EYZ47" s="873">
        <f t="shared" si="1506"/>
        <v>331.66666666666669</v>
      </c>
      <c r="EZA47" s="195">
        <v>0</v>
      </c>
      <c r="EZB47" s="49">
        <v>0</v>
      </c>
      <c r="EZC47" s="49">
        <v>0</v>
      </c>
      <c r="EZD47" s="49"/>
      <c r="EZE47" s="49">
        <v>1677</v>
      </c>
      <c r="EZF47" s="49">
        <v>0</v>
      </c>
      <c r="EZG47" s="872">
        <f t="shared" si="1507"/>
        <v>1677</v>
      </c>
      <c r="EZH47" s="873">
        <f t="shared" si="1508"/>
        <v>279.5</v>
      </c>
      <c r="EZI47" s="195">
        <v>0</v>
      </c>
      <c r="EZJ47" s="49"/>
      <c r="EZK47" s="49"/>
      <c r="EZL47" s="49">
        <v>0</v>
      </c>
      <c r="EZM47" s="49">
        <v>0</v>
      </c>
      <c r="EZN47" s="49">
        <v>0</v>
      </c>
      <c r="EZO47" s="872">
        <f t="shared" si="1509"/>
        <v>0</v>
      </c>
      <c r="EZP47" s="873">
        <f t="shared" si="1510"/>
        <v>0</v>
      </c>
      <c r="EZQ47" s="458">
        <v>0</v>
      </c>
      <c r="EZR47" s="83">
        <v>1610</v>
      </c>
      <c r="EZS47" s="83">
        <v>0</v>
      </c>
      <c r="EZT47" s="83">
        <v>0</v>
      </c>
      <c r="EZU47" s="83">
        <v>0</v>
      </c>
      <c r="EZV47" s="83">
        <v>680</v>
      </c>
      <c r="EZW47" s="872">
        <f t="shared" si="1511"/>
        <v>2290</v>
      </c>
      <c r="EZX47" s="873">
        <f t="shared" si="1512"/>
        <v>381.66666666666669</v>
      </c>
      <c r="EZY47" s="195">
        <v>3631</v>
      </c>
      <c r="EZZ47" s="49">
        <v>985</v>
      </c>
      <c r="FAA47" s="49">
        <v>0</v>
      </c>
      <c r="FAB47" s="49">
        <v>0</v>
      </c>
      <c r="FAC47" s="49">
        <v>0</v>
      </c>
      <c r="FAD47" s="49"/>
      <c r="FAE47" s="872">
        <f t="shared" si="1513"/>
        <v>4616</v>
      </c>
      <c r="FAF47" s="873">
        <f t="shared" si="1514"/>
        <v>769.33333333333337</v>
      </c>
    </row>
    <row r="48" spans="1:4088" s="8" customFormat="1" ht="13.5" thickBot="1" x14ac:dyDescent="0.25">
      <c r="A48" s="21">
        <v>18</v>
      </c>
      <c r="B48" s="297" t="s">
        <v>196</v>
      </c>
      <c r="C48" s="730" t="s">
        <v>309</v>
      </c>
      <c r="D48" s="297">
        <v>25</v>
      </c>
      <c r="E48" s="24"/>
      <c r="F48" s="24">
        <v>2527</v>
      </c>
      <c r="G48" s="24"/>
      <c r="H48" s="24"/>
      <c r="I48" s="24"/>
      <c r="J48" s="360">
        <f>SUMIF(SUMPK!$B:$B,$B:$B,SUMPK!$O:$O)</f>
        <v>0</v>
      </c>
      <c r="K48" s="24">
        <f t="shared" si="1228"/>
        <v>0</v>
      </c>
      <c r="L48" s="24">
        <f t="shared" ref="L48" si="2427">F48+H48-J48</f>
        <v>2527</v>
      </c>
      <c r="M48" s="15">
        <f t="shared" ref="M48" si="2428">K48+L48</f>
        <v>2527</v>
      </c>
      <c r="N48" s="15">
        <v>0</v>
      </c>
      <c r="O48" s="276">
        <f t="shared" si="1231"/>
        <v>0</v>
      </c>
      <c r="P48" s="712"/>
      <c r="Q48" s="276">
        <f t="shared" si="1520"/>
        <v>0</v>
      </c>
      <c r="R48" s="277">
        <f t="shared" si="1521"/>
        <v>0</v>
      </c>
      <c r="S48" s="222"/>
      <c r="T48" s="276">
        <f t="shared" si="1642"/>
        <v>0</v>
      </c>
      <c r="U48" s="278"/>
      <c r="V48" s="276">
        <f t="shared" si="1235"/>
        <v>0</v>
      </c>
      <c r="W48" s="279">
        <f t="shared" si="1236"/>
        <v>1</v>
      </c>
      <c r="X48" s="278"/>
      <c r="Y48" s="7"/>
      <c r="Z48" s="7"/>
      <c r="AA48" s="7"/>
      <c r="AB48" s="7"/>
      <c r="AC48" s="662">
        <v>17</v>
      </c>
      <c r="AD48" s="650"/>
      <c r="AE48" s="88"/>
      <c r="AF48" s="88"/>
      <c r="AG48" s="88"/>
      <c r="AH48" s="88"/>
      <c r="AI48" s="88"/>
      <c r="AJ48" s="89"/>
      <c r="AK48" s="90"/>
      <c r="AL48" s="91"/>
      <c r="AM48" s="88"/>
      <c r="AN48" s="88"/>
      <c r="AO48" s="88"/>
      <c r="AP48" s="88"/>
      <c r="AQ48" s="88"/>
      <c r="AR48" s="89"/>
      <c r="AS48" s="90"/>
      <c r="AT48" s="91"/>
      <c r="AU48" s="88"/>
      <c r="AV48" s="88"/>
      <c r="AW48" s="88"/>
      <c r="AX48" s="88"/>
      <c r="AY48" s="88"/>
      <c r="AZ48" s="89"/>
      <c r="BA48" s="90"/>
      <c r="BB48" s="91"/>
      <c r="BC48" s="88"/>
      <c r="BD48" s="88"/>
      <c r="BE48" s="88"/>
      <c r="BF48" s="88"/>
      <c r="BG48" s="88"/>
      <c r="BH48" s="89"/>
      <c r="BI48" s="90"/>
      <c r="BJ48" s="91"/>
      <c r="BK48" s="88"/>
      <c r="BL48" s="88"/>
      <c r="BM48" s="88"/>
      <c r="BN48" s="88"/>
      <c r="BO48" s="88"/>
      <c r="BP48" s="89"/>
      <c r="BQ48" s="90"/>
      <c r="BR48" s="91"/>
      <c r="BS48" s="88"/>
      <c r="BT48" s="88"/>
      <c r="BU48" s="88"/>
      <c r="BV48" s="88"/>
      <c r="BW48" s="88"/>
      <c r="BX48" s="89"/>
      <c r="BY48" s="90"/>
      <c r="BZ48" s="91"/>
      <c r="CA48" s="88"/>
      <c r="CB48" s="88"/>
      <c r="CC48" s="88"/>
      <c r="CD48" s="88"/>
      <c r="CE48" s="88"/>
      <c r="CF48" s="89"/>
      <c r="CG48" s="90"/>
      <c r="CH48" s="91"/>
      <c r="CI48" s="88"/>
      <c r="CJ48" s="88"/>
      <c r="CK48" s="88"/>
      <c r="CL48" s="88"/>
      <c r="CM48" s="88"/>
      <c r="CN48" s="89"/>
      <c r="CO48" s="90"/>
      <c r="CP48" s="91"/>
      <c r="CQ48" s="88"/>
      <c r="CR48" s="88"/>
      <c r="CS48" s="88"/>
      <c r="CT48" s="88"/>
      <c r="CU48" s="88"/>
      <c r="CV48" s="89"/>
      <c r="CW48" s="90"/>
      <c r="CX48" s="91"/>
      <c r="CY48" s="88"/>
      <c r="CZ48" s="88"/>
      <c r="DA48" s="88"/>
      <c r="DB48" s="88"/>
      <c r="DC48" s="88"/>
      <c r="DD48" s="89"/>
      <c r="DE48" s="90"/>
      <c r="DF48" s="91"/>
      <c r="DG48" s="88"/>
      <c r="DH48" s="88"/>
      <c r="DI48" s="88"/>
      <c r="DJ48" s="88"/>
      <c r="DK48" s="88"/>
      <c r="DL48" s="89"/>
      <c r="DM48" s="90"/>
      <c r="DN48" s="91"/>
      <c r="DO48" s="88"/>
      <c r="DP48" s="88"/>
      <c r="DQ48" s="88"/>
      <c r="DR48" s="88"/>
      <c r="DS48" s="88"/>
      <c r="DT48" s="89"/>
      <c r="DU48" s="90"/>
      <c r="DV48" s="91"/>
      <c r="DW48" s="88"/>
      <c r="DX48" s="88"/>
      <c r="DY48" s="88"/>
      <c r="DZ48" s="88"/>
      <c r="EA48" s="88"/>
      <c r="EB48" s="89"/>
      <c r="EC48" s="90"/>
      <c r="ED48" s="91"/>
      <c r="EE48" s="88"/>
      <c r="EF48" s="88"/>
      <c r="EG48" s="88"/>
      <c r="EH48" s="88"/>
      <c r="EI48" s="88"/>
      <c r="EJ48" s="89"/>
      <c r="EK48" s="90"/>
      <c r="EL48" s="91"/>
      <c r="EM48" s="88"/>
      <c r="EN48" s="88"/>
      <c r="EO48" s="88"/>
      <c r="EP48" s="88"/>
      <c r="EQ48" s="88"/>
      <c r="ER48" s="89"/>
      <c r="ES48" s="90"/>
      <c r="ET48" s="91"/>
      <c r="EU48" s="88"/>
      <c r="EV48" s="88"/>
      <c r="EW48" s="88"/>
      <c r="EX48" s="88"/>
      <c r="EY48" s="88"/>
      <c r="EZ48" s="89"/>
      <c r="FA48" s="90"/>
      <c r="FB48" s="91"/>
      <c r="FC48" s="88"/>
      <c r="FD48" s="88"/>
      <c r="FE48" s="88"/>
      <c r="FF48" s="88"/>
      <c r="FG48" s="88"/>
      <c r="FH48" s="89"/>
      <c r="FI48" s="90"/>
      <c r="FJ48" s="91"/>
      <c r="FK48" s="88"/>
      <c r="FL48" s="88"/>
      <c r="FM48" s="88"/>
      <c r="FN48" s="88"/>
      <c r="FO48" s="88"/>
      <c r="FP48" s="89"/>
      <c r="FQ48" s="90"/>
      <c r="FR48" s="91"/>
      <c r="FS48" s="88"/>
      <c r="FT48" s="88"/>
      <c r="FU48" s="88"/>
      <c r="FV48" s="88"/>
      <c r="FW48" s="88"/>
      <c r="FX48" s="89"/>
      <c r="FY48" s="90"/>
      <c r="FZ48" s="91"/>
      <c r="GA48" s="88"/>
      <c r="GB48" s="88"/>
      <c r="GC48" s="88"/>
      <c r="GD48" s="88"/>
      <c r="GE48" s="88"/>
      <c r="GF48" s="89"/>
      <c r="GG48" s="90"/>
      <c r="GH48" s="91"/>
      <c r="GI48" s="88"/>
      <c r="GJ48" s="88"/>
      <c r="GK48" s="88"/>
      <c r="GL48" s="88"/>
      <c r="GM48" s="88"/>
      <c r="GN48" s="89"/>
      <c r="GO48" s="90"/>
      <c r="GP48" s="91"/>
      <c r="GQ48" s="88"/>
      <c r="GR48" s="88"/>
      <c r="GS48" s="88"/>
      <c r="GT48" s="88"/>
      <c r="GU48" s="88"/>
      <c r="GV48" s="89"/>
      <c r="GW48" s="90"/>
      <c r="GX48" s="91"/>
      <c r="GY48" s="88"/>
      <c r="GZ48" s="88"/>
      <c r="HA48" s="88"/>
      <c r="HB48" s="88"/>
      <c r="HC48" s="88"/>
      <c r="HD48" s="89"/>
      <c r="HE48" s="90"/>
      <c r="HF48" s="91"/>
      <c r="HG48" s="88"/>
      <c r="HH48" s="88"/>
      <c r="HI48" s="88"/>
      <c r="HJ48" s="88"/>
      <c r="HK48" s="88"/>
      <c r="HL48" s="89"/>
      <c r="HM48" s="90"/>
      <c r="HN48" s="92"/>
      <c r="HO48" s="93"/>
      <c r="HP48" s="93"/>
      <c r="HQ48" s="93"/>
      <c r="HR48" s="93"/>
      <c r="HS48" s="93"/>
      <c r="HT48" s="89"/>
      <c r="HU48" s="90"/>
      <c r="HV48" s="91"/>
      <c r="HW48" s="88"/>
      <c r="HX48" s="88"/>
      <c r="HY48" s="88"/>
      <c r="HZ48" s="88"/>
      <c r="IA48" s="88"/>
      <c r="IB48" s="89"/>
      <c r="IC48" s="90"/>
      <c r="ID48" s="91"/>
      <c r="IE48" s="88"/>
      <c r="IF48" s="88"/>
      <c r="IG48" s="88"/>
      <c r="IH48" s="88"/>
      <c r="II48" s="88"/>
      <c r="IJ48" s="89"/>
      <c r="IK48" s="90"/>
      <c r="IL48" s="91"/>
      <c r="IM48" s="88"/>
      <c r="IN48" s="88"/>
      <c r="IO48" s="88"/>
      <c r="IP48" s="88"/>
      <c r="IQ48" s="88"/>
      <c r="IR48" s="94"/>
      <c r="IS48" s="95"/>
      <c r="IT48" s="91"/>
      <c r="IU48" s="88"/>
      <c r="IV48" s="88"/>
      <c r="IW48" s="88"/>
      <c r="IX48" s="88"/>
      <c r="IY48" s="88"/>
      <c r="IZ48" s="94"/>
      <c r="JA48" s="95"/>
      <c r="JB48" s="91"/>
      <c r="JC48" s="88"/>
      <c r="JD48" s="88"/>
      <c r="JE48" s="88"/>
      <c r="JF48" s="88"/>
      <c r="JG48" s="88"/>
      <c r="JH48" s="94"/>
      <c r="JI48" s="95"/>
      <c r="JJ48" s="91"/>
      <c r="JK48" s="88"/>
      <c r="JL48" s="88"/>
      <c r="JM48" s="88"/>
      <c r="JN48" s="88"/>
      <c r="JO48" s="88"/>
      <c r="JP48" s="89"/>
      <c r="JQ48" s="90"/>
      <c r="JR48" s="91"/>
      <c r="JS48" s="88"/>
      <c r="JT48" s="88"/>
      <c r="JU48" s="88"/>
      <c r="JV48" s="88"/>
      <c r="JW48" s="88"/>
      <c r="JX48" s="89"/>
      <c r="JY48" s="90"/>
      <c r="JZ48" s="91"/>
      <c r="KA48" s="88"/>
      <c r="KB48" s="88"/>
      <c r="KC48" s="88"/>
      <c r="KD48" s="88"/>
      <c r="KE48" s="88"/>
      <c r="KF48" s="89"/>
      <c r="KG48" s="90"/>
      <c r="KH48" s="91"/>
      <c r="KI48" s="88"/>
      <c r="KJ48" s="88"/>
      <c r="KK48" s="88"/>
      <c r="KL48" s="88"/>
      <c r="KM48" s="88"/>
      <c r="KN48" s="94"/>
      <c r="KO48" s="95"/>
      <c r="KP48" s="91"/>
      <c r="KQ48" s="88"/>
      <c r="KR48" s="88"/>
      <c r="KS48" s="88"/>
      <c r="KT48" s="88"/>
      <c r="KU48" s="88"/>
      <c r="KV48" s="94"/>
      <c r="KW48" s="95"/>
      <c r="KX48" s="91"/>
      <c r="KY48" s="88"/>
      <c r="KZ48" s="88"/>
      <c r="LA48" s="88"/>
      <c r="LB48" s="88"/>
      <c r="LC48" s="88"/>
      <c r="LD48" s="94"/>
      <c r="LE48" s="95"/>
      <c r="LF48" s="91"/>
      <c r="LG48" s="88"/>
      <c r="LH48" s="88"/>
      <c r="LI48" s="88"/>
      <c r="LJ48" s="88"/>
      <c r="LK48" s="88"/>
      <c r="LL48" s="94"/>
      <c r="LM48" s="95"/>
      <c r="LN48" s="91"/>
      <c r="LO48" s="88"/>
      <c r="LP48" s="88"/>
      <c r="LQ48" s="88"/>
      <c r="LR48" s="88"/>
      <c r="LS48" s="88"/>
      <c r="LT48" s="94"/>
      <c r="LU48" s="95"/>
      <c r="LV48" s="91"/>
      <c r="LW48" s="88"/>
      <c r="LX48" s="88"/>
      <c r="LY48" s="88"/>
      <c r="LZ48" s="88"/>
      <c r="MA48" s="88"/>
      <c r="MB48" s="94"/>
      <c r="MC48" s="95"/>
      <c r="MD48" s="91"/>
      <c r="ME48" s="88"/>
      <c r="MF48" s="88"/>
      <c r="MG48" s="88"/>
      <c r="MH48" s="88"/>
      <c r="MI48" s="88"/>
      <c r="MJ48" s="94"/>
      <c r="MK48" s="95"/>
      <c r="ML48" s="91"/>
      <c r="MM48" s="88"/>
      <c r="MN48" s="88"/>
      <c r="MO48" s="88"/>
      <c r="MP48" s="88"/>
      <c r="MQ48" s="88"/>
      <c r="MR48" s="94"/>
      <c r="MS48" s="95"/>
      <c r="MT48" s="91"/>
      <c r="MU48" s="88"/>
      <c r="MV48" s="88"/>
      <c r="MW48" s="88"/>
      <c r="MX48" s="88"/>
      <c r="MY48" s="88"/>
      <c r="MZ48" s="94"/>
      <c r="NA48" s="95"/>
      <c r="NB48" s="91"/>
      <c r="NC48" s="88"/>
      <c r="ND48" s="88"/>
      <c r="NE48" s="88"/>
      <c r="NF48" s="88"/>
      <c r="NG48" s="88"/>
      <c r="NH48" s="94"/>
      <c r="NI48" s="95"/>
      <c r="NJ48" s="91"/>
      <c r="NK48" s="88"/>
      <c r="NL48" s="88"/>
      <c r="NM48" s="88"/>
      <c r="NN48" s="88"/>
      <c r="NO48" s="88"/>
      <c r="NP48" s="94"/>
      <c r="NQ48" s="95"/>
      <c r="NR48" s="91"/>
      <c r="NS48" s="88"/>
      <c r="NT48" s="88"/>
      <c r="NU48" s="88"/>
      <c r="NV48" s="88"/>
      <c r="NW48" s="88"/>
      <c r="NX48" s="94"/>
      <c r="NY48" s="95"/>
      <c r="NZ48" s="91"/>
      <c r="OA48" s="88"/>
      <c r="OB48" s="88"/>
      <c r="OC48" s="88"/>
      <c r="OD48" s="88"/>
      <c r="OE48" s="88"/>
      <c r="OF48" s="94"/>
      <c r="OG48" s="95"/>
      <c r="OH48" s="91"/>
      <c r="OI48" s="88"/>
      <c r="OJ48" s="88"/>
      <c r="OK48" s="88"/>
      <c r="OL48" s="88"/>
      <c r="OM48" s="88"/>
      <c r="ON48" s="94"/>
      <c r="OO48" s="95"/>
      <c r="OP48" s="91"/>
      <c r="OQ48" s="88"/>
      <c r="OR48" s="88"/>
      <c r="OS48" s="88"/>
      <c r="OT48" s="88"/>
      <c r="OU48" s="88"/>
      <c r="OV48" s="94"/>
      <c r="OW48" s="95"/>
      <c r="OX48" s="91"/>
      <c r="OY48" s="88"/>
      <c r="OZ48" s="88"/>
      <c r="PA48" s="88"/>
      <c r="PB48" s="88"/>
      <c r="PC48" s="88"/>
      <c r="PD48" s="94"/>
      <c r="PE48" s="95"/>
      <c r="PF48" s="91"/>
      <c r="PG48" s="88"/>
      <c r="PH48" s="88"/>
      <c r="PI48" s="88"/>
      <c r="PJ48" s="88"/>
      <c r="PK48" s="88"/>
      <c r="PL48" s="94"/>
      <c r="PM48" s="95"/>
      <c r="PN48" s="91"/>
      <c r="PO48" s="88"/>
      <c r="PP48" s="88"/>
      <c r="PQ48" s="88"/>
      <c r="PR48" s="88"/>
      <c r="PS48" s="88"/>
      <c r="PT48" s="94"/>
      <c r="PU48" s="95"/>
      <c r="PV48" s="118"/>
      <c r="PW48" s="119"/>
      <c r="PX48" s="119"/>
      <c r="PY48" s="119"/>
      <c r="PZ48" s="119"/>
      <c r="QA48" s="119"/>
      <c r="QB48" s="120"/>
      <c r="QC48" s="121"/>
      <c r="QD48" s="118"/>
      <c r="QE48" s="119"/>
      <c r="QF48" s="119"/>
      <c r="QG48" s="119"/>
      <c r="QH48" s="119"/>
      <c r="QI48" s="119"/>
      <c r="QJ48" s="120"/>
      <c r="QK48" s="121"/>
      <c r="QL48" s="118"/>
      <c r="QM48" s="119"/>
      <c r="QN48" s="119"/>
      <c r="QO48" s="119"/>
      <c r="QP48" s="119"/>
      <c r="QQ48" s="119"/>
      <c r="QR48" s="120"/>
      <c r="QS48" s="121"/>
      <c r="QT48" s="118"/>
      <c r="QU48" s="119"/>
      <c r="QV48" s="119"/>
      <c r="QW48" s="119"/>
      <c r="QX48" s="119"/>
      <c r="QY48" s="119"/>
      <c r="QZ48" s="120"/>
      <c r="RA48" s="121"/>
      <c r="RB48" s="118"/>
      <c r="RC48" s="119"/>
      <c r="RD48" s="119"/>
      <c r="RE48" s="119"/>
      <c r="RF48" s="119"/>
      <c r="RG48" s="119"/>
      <c r="RH48" s="120"/>
      <c r="RI48" s="121"/>
      <c r="RJ48" s="118"/>
      <c r="RK48" s="119"/>
      <c r="RL48" s="119"/>
      <c r="RM48" s="119"/>
      <c r="RN48" s="119"/>
      <c r="RO48" s="119"/>
      <c r="RP48" s="120"/>
      <c r="RQ48" s="121"/>
      <c r="RR48" s="118"/>
      <c r="RS48" s="119"/>
      <c r="RT48" s="119"/>
      <c r="RU48" s="119"/>
      <c r="RV48" s="119"/>
      <c r="RW48" s="119"/>
      <c r="RX48" s="120"/>
      <c r="RY48" s="121"/>
      <c r="RZ48" s="118"/>
      <c r="SA48" s="119"/>
      <c r="SB48" s="119"/>
      <c r="SC48" s="119"/>
      <c r="SD48" s="119"/>
      <c r="SE48" s="119"/>
      <c r="SF48" s="120"/>
      <c r="SG48" s="121"/>
      <c r="SH48" s="118"/>
      <c r="SI48" s="119"/>
      <c r="SJ48" s="119"/>
      <c r="SK48" s="119"/>
      <c r="SL48" s="119"/>
      <c r="SM48" s="119"/>
      <c r="SN48" s="120"/>
      <c r="SO48" s="121"/>
      <c r="SP48" s="118"/>
      <c r="SQ48" s="119"/>
      <c r="SR48" s="119"/>
      <c r="SS48" s="119"/>
      <c r="ST48" s="119"/>
      <c r="SU48" s="119"/>
      <c r="SV48" s="120"/>
      <c r="SW48" s="121"/>
      <c r="SX48" s="118"/>
      <c r="SY48" s="119"/>
      <c r="SZ48" s="119"/>
      <c r="TA48" s="119"/>
      <c r="TB48" s="119"/>
      <c r="TC48" s="119"/>
      <c r="TD48" s="120"/>
      <c r="TE48" s="121"/>
      <c r="TF48" s="118"/>
      <c r="TG48" s="119"/>
      <c r="TH48" s="119"/>
      <c r="TI48" s="119"/>
      <c r="TJ48" s="119"/>
      <c r="TK48" s="119"/>
      <c r="TL48" s="120"/>
      <c r="TM48" s="121"/>
      <c r="TN48" s="264"/>
      <c r="TO48" s="119"/>
      <c r="TP48" s="119"/>
      <c r="TQ48" s="119"/>
      <c r="TR48" s="119"/>
      <c r="TS48" s="119"/>
      <c r="TT48" s="120"/>
      <c r="TU48" s="121"/>
      <c r="TV48" s="118"/>
      <c r="TW48" s="119"/>
      <c r="TX48" s="119"/>
      <c r="TY48" s="119"/>
      <c r="TZ48" s="119"/>
      <c r="UA48" s="119"/>
      <c r="UB48" s="120"/>
      <c r="UC48" s="121"/>
      <c r="UD48" s="118"/>
      <c r="UE48" s="119"/>
      <c r="UF48" s="119"/>
      <c r="UG48" s="119"/>
      <c r="UH48" s="119"/>
      <c r="UI48" s="119"/>
      <c r="UJ48" s="120"/>
      <c r="UK48" s="121"/>
      <c r="UL48" s="118"/>
      <c r="UM48" s="119"/>
      <c r="UN48" s="119"/>
      <c r="UO48" s="119"/>
      <c r="UP48" s="119"/>
      <c r="UQ48" s="119"/>
      <c r="UR48" s="119"/>
      <c r="US48" s="104"/>
      <c r="UT48" s="121"/>
      <c r="UU48" s="118"/>
      <c r="UV48" s="119"/>
      <c r="UW48" s="119"/>
      <c r="UX48" s="119"/>
      <c r="UY48" s="119"/>
      <c r="UZ48" s="119"/>
      <c r="VA48" s="120"/>
      <c r="VB48" s="121"/>
      <c r="VC48" s="118"/>
      <c r="VD48" s="119"/>
      <c r="VE48" s="119"/>
      <c r="VF48" s="119"/>
      <c r="VG48" s="119"/>
      <c r="VH48" s="119"/>
      <c r="VI48" s="120"/>
      <c r="VJ48" s="121"/>
      <c r="VK48" s="91"/>
      <c r="VL48" s="88"/>
      <c r="VM48" s="88"/>
      <c r="VN48" s="88"/>
      <c r="VO48" s="88"/>
      <c r="VP48" s="88"/>
      <c r="VQ48" s="94"/>
      <c r="VR48" s="95"/>
      <c r="VS48" s="118"/>
      <c r="VT48" s="119"/>
      <c r="VU48" s="119"/>
      <c r="VV48" s="119"/>
      <c r="VW48" s="119"/>
      <c r="VX48" s="119"/>
      <c r="VY48" s="120"/>
      <c r="VZ48" s="121"/>
      <c r="WA48" s="178"/>
      <c r="WB48" s="179"/>
      <c r="WC48" s="179"/>
      <c r="WD48" s="179"/>
      <c r="WE48" s="179"/>
      <c r="WF48" s="179"/>
      <c r="WG48" s="94"/>
      <c r="WH48" s="95"/>
      <c r="WI48" s="118"/>
      <c r="WJ48" s="119"/>
      <c r="WK48" s="119"/>
      <c r="WL48" s="119"/>
      <c r="WM48" s="119"/>
      <c r="WN48" s="119"/>
      <c r="WO48" s="120"/>
      <c r="WP48" s="121"/>
      <c r="WQ48" s="91"/>
      <c r="WR48" s="88"/>
      <c r="WS48" s="88"/>
      <c r="WT48" s="88"/>
      <c r="WU48" s="88"/>
      <c r="WV48" s="88"/>
      <c r="WW48" s="88"/>
      <c r="WX48" s="94"/>
      <c r="WY48" s="95"/>
      <c r="WZ48" s="91"/>
      <c r="XA48" s="88"/>
      <c r="XB48" s="88"/>
      <c r="XC48" s="88"/>
      <c r="XD48" s="88"/>
      <c r="XE48" s="88"/>
      <c r="XF48" s="88"/>
      <c r="XG48" s="94"/>
      <c r="XH48" s="95"/>
      <c r="XI48" s="91"/>
      <c r="XJ48" s="88"/>
      <c r="XK48" s="88"/>
      <c r="XL48" s="88"/>
      <c r="XM48" s="88"/>
      <c r="XN48" s="88"/>
      <c r="XO48" s="88"/>
      <c r="XP48" s="94"/>
      <c r="XQ48" s="95"/>
      <c r="XR48" s="91"/>
      <c r="XS48" s="88"/>
      <c r="XT48" s="88"/>
      <c r="XU48" s="88"/>
      <c r="XV48" s="88"/>
      <c r="XW48" s="88"/>
      <c r="XX48" s="88"/>
      <c r="XY48" s="94"/>
      <c r="XZ48" s="95"/>
      <c r="YA48" s="91"/>
      <c r="YB48" s="88"/>
      <c r="YC48" s="88"/>
      <c r="YD48" s="88"/>
      <c r="YE48" s="88"/>
      <c r="YF48" s="88"/>
      <c r="YG48" s="88"/>
      <c r="YH48" s="94"/>
      <c r="YI48" s="95"/>
      <c r="YJ48" s="91"/>
      <c r="YK48" s="88"/>
      <c r="YL48" s="88"/>
      <c r="YM48" s="88"/>
      <c r="YN48" s="88"/>
      <c r="YO48" s="88"/>
      <c r="YP48" s="88"/>
      <c r="YQ48" s="94"/>
      <c r="YR48" s="95"/>
      <c r="YS48" s="91"/>
      <c r="YT48" s="88"/>
      <c r="YU48" s="88"/>
      <c r="YV48" s="88"/>
      <c r="YW48" s="88"/>
      <c r="YX48" s="88"/>
      <c r="YY48" s="94"/>
      <c r="YZ48" s="95"/>
      <c r="ZA48" s="91"/>
      <c r="ZB48" s="88"/>
      <c r="ZC48" s="88"/>
      <c r="ZD48" s="88"/>
      <c r="ZE48" s="88"/>
      <c r="ZF48" s="88"/>
      <c r="ZG48" s="94"/>
      <c r="ZH48" s="95"/>
      <c r="ZI48" s="91"/>
      <c r="ZJ48" s="88"/>
      <c r="ZK48" s="88"/>
      <c r="ZL48" s="88"/>
      <c r="ZM48" s="88"/>
      <c r="ZN48" s="24"/>
      <c r="ZO48" s="94"/>
      <c r="ZP48" s="95"/>
      <c r="ZQ48" s="91"/>
      <c r="ZR48" s="88"/>
      <c r="ZS48" s="88"/>
      <c r="ZT48" s="88"/>
      <c r="ZU48" s="88"/>
      <c r="ZV48" s="88"/>
      <c r="ZW48" s="88"/>
      <c r="ZX48" s="67"/>
      <c r="ZY48" s="70"/>
      <c r="ZZ48" s="91"/>
      <c r="AAA48" s="88"/>
      <c r="AAB48" s="88"/>
      <c r="AAC48" s="88"/>
      <c r="AAD48" s="88"/>
      <c r="AAE48" s="88"/>
      <c r="AAF48" s="88"/>
      <c r="AAG48" s="94"/>
      <c r="AAH48" s="95"/>
      <c r="AAI48" s="91"/>
      <c r="AAJ48" s="88"/>
      <c r="AAK48" s="88"/>
      <c r="AAL48" s="88"/>
      <c r="AAM48" s="88"/>
      <c r="AAN48" s="88"/>
      <c r="AAO48" s="94"/>
      <c r="AAP48" s="95"/>
      <c r="AAQ48" s="91"/>
      <c r="AAR48" s="88"/>
      <c r="AAS48" s="88"/>
      <c r="AAT48" s="88"/>
      <c r="AAU48" s="88"/>
      <c r="AAV48" s="88"/>
      <c r="AAW48" s="94"/>
      <c r="AAX48" s="95"/>
      <c r="AAY48" s="91"/>
      <c r="AAZ48" s="88"/>
      <c r="ABA48" s="88"/>
      <c r="ABB48" s="88"/>
      <c r="ABC48" s="88"/>
      <c r="ABD48" s="88"/>
      <c r="ABE48" s="94"/>
      <c r="ABF48" s="95"/>
      <c r="ABG48" s="91"/>
      <c r="ABH48" s="88"/>
      <c r="ABI48" s="88"/>
      <c r="ABJ48" s="88"/>
      <c r="ABK48" s="88"/>
      <c r="ABL48" s="88"/>
      <c r="ABM48" s="94"/>
      <c r="ABN48" s="95"/>
      <c r="ABO48" s="91"/>
      <c r="ABP48" s="88"/>
      <c r="ABQ48" s="88"/>
      <c r="ABR48" s="88"/>
      <c r="ABS48" s="88"/>
      <c r="ABT48" s="88"/>
      <c r="ABU48" s="94"/>
      <c r="ABV48" s="95"/>
      <c r="ABW48" s="91"/>
      <c r="ABX48" s="88"/>
      <c r="ABY48" s="88"/>
      <c r="ABZ48" s="88"/>
      <c r="ACA48" s="88"/>
      <c r="ACB48" s="88"/>
      <c r="ACC48" s="94"/>
      <c r="ACD48" s="95"/>
      <c r="ACE48" s="91"/>
      <c r="ACF48" s="88"/>
      <c r="ACG48" s="88"/>
      <c r="ACH48" s="88"/>
      <c r="ACI48" s="88"/>
      <c r="ACJ48" s="88"/>
      <c r="ACK48" s="94"/>
      <c r="ACL48" s="95"/>
      <c r="ACM48" s="91"/>
      <c r="ACN48" s="88"/>
      <c r="ACO48" s="88"/>
      <c r="ACP48" s="88"/>
      <c r="ACQ48" s="88"/>
      <c r="ACR48" s="88"/>
      <c r="ACS48" s="94"/>
      <c r="ACT48" s="95"/>
      <c r="ACU48" s="91"/>
      <c r="ACV48" s="88"/>
      <c r="ACW48" s="88"/>
      <c r="ACX48" s="88"/>
      <c r="ACY48" s="88"/>
      <c r="ACZ48" s="88"/>
      <c r="ADA48" s="94"/>
      <c r="ADB48" s="95"/>
      <c r="ADC48" s="91"/>
      <c r="ADD48" s="88"/>
      <c r="ADE48" s="88"/>
      <c r="ADF48" s="88"/>
      <c r="ADG48" s="88"/>
      <c r="ADH48" s="88"/>
      <c r="ADI48" s="94"/>
      <c r="ADJ48" s="95"/>
      <c r="ADK48" s="91"/>
      <c r="ADL48" s="88"/>
      <c r="ADM48" s="88"/>
      <c r="ADN48" s="88"/>
      <c r="ADO48" s="88"/>
      <c r="ADP48" s="88"/>
      <c r="ADQ48" s="94"/>
      <c r="ADR48" s="95"/>
      <c r="ADS48" s="91"/>
      <c r="ADT48" s="88"/>
      <c r="ADU48" s="88"/>
      <c r="ADV48" s="88"/>
      <c r="ADW48" s="88"/>
      <c r="ADX48" s="88"/>
      <c r="ADY48" s="94"/>
      <c r="ADZ48" s="95"/>
      <c r="AEA48" s="91"/>
      <c r="AEB48" s="88"/>
      <c r="AEC48" s="88"/>
      <c r="AED48" s="88"/>
      <c r="AEE48" s="88"/>
      <c r="AEF48" s="88"/>
      <c r="AEG48" s="94"/>
      <c r="AEH48" s="95"/>
      <c r="AEI48" s="91"/>
      <c r="AEJ48" s="88"/>
      <c r="AEK48" s="88"/>
      <c r="AEL48" s="88"/>
      <c r="AEM48" s="88"/>
      <c r="AEN48" s="88"/>
      <c r="AEO48" s="94"/>
      <c r="AEP48" s="95"/>
      <c r="AEQ48" s="91"/>
      <c r="AER48" s="88"/>
      <c r="AES48" s="88"/>
      <c r="AET48" s="88"/>
      <c r="AEU48" s="88"/>
      <c r="AEV48" s="88"/>
      <c r="AEW48" s="94"/>
      <c r="AEX48" s="95"/>
      <c r="AEY48" s="91"/>
      <c r="AEZ48" s="88"/>
      <c r="AFA48" s="88"/>
      <c r="AFB48" s="88"/>
      <c r="AFC48" s="88"/>
      <c r="AFD48" s="88"/>
      <c r="AFE48" s="94"/>
      <c r="AFF48" s="95"/>
      <c r="AFG48" s="91"/>
      <c r="AFH48" s="88"/>
      <c r="AFI48" s="88"/>
      <c r="AFJ48" s="88"/>
      <c r="AFK48" s="88"/>
      <c r="AFL48" s="88"/>
      <c r="AFM48" s="94"/>
      <c r="AFN48" s="95"/>
      <c r="AFO48" s="91"/>
      <c r="AFP48" s="88"/>
      <c r="AFQ48" s="88"/>
      <c r="AFR48" s="88"/>
      <c r="AFS48" s="88"/>
      <c r="AFT48" s="88"/>
      <c r="AFU48" s="94"/>
      <c r="AFV48" s="95"/>
      <c r="AFW48" s="91"/>
      <c r="AFX48" s="88"/>
      <c r="AFY48" s="88"/>
      <c r="AFZ48" s="88"/>
      <c r="AGA48" s="88"/>
      <c r="AGB48" s="88"/>
      <c r="AGC48" s="94"/>
      <c r="AGD48" s="95"/>
      <c r="AGE48" s="91"/>
      <c r="AGF48" s="88"/>
      <c r="AGG48" s="88"/>
      <c r="AGH48" s="88"/>
      <c r="AGI48" s="88"/>
      <c r="AGJ48" s="88"/>
      <c r="AGK48" s="94"/>
      <c r="AGL48" s="95"/>
      <c r="AGM48" s="91"/>
      <c r="AGN48" s="88"/>
      <c r="AGO48" s="88"/>
      <c r="AGP48" s="88"/>
      <c r="AGQ48" s="88"/>
      <c r="AGR48" s="88"/>
      <c r="AGS48" s="88"/>
      <c r="AGT48" s="94"/>
      <c r="AGU48" s="95"/>
      <c r="AGV48" s="91"/>
      <c r="AGW48" s="88"/>
      <c r="AGX48" s="88"/>
      <c r="AGY48" s="88"/>
      <c r="AGZ48" s="88"/>
      <c r="AHA48" s="88"/>
      <c r="AHB48" s="94"/>
      <c r="AHC48" s="95"/>
      <c r="AHD48" s="91"/>
      <c r="AHE48" s="88"/>
      <c r="AHF48" s="88"/>
      <c r="AHG48" s="88"/>
      <c r="AHH48" s="88"/>
      <c r="AHI48" s="88"/>
      <c r="AHJ48" s="94"/>
      <c r="AHK48" s="95"/>
      <c r="AHL48" s="91"/>
      <c r="AHM48" s="88"/>
      <c r="AHN48" s="88"/>
      <c r="AHO48" s="88"/>
      <c r="AHP48" s="88"/>
      <c r="AHQ48" s="88"/>
      <c r="AHR48" s="94"/>
      <c r="AHS48" s="95"/>
      <c r="AHT48" s="91"/>
      <c r="AHU48" s="88"/>
      <c r="AHV48" s="88"/>
      <c r="AHW48" s="88"/>
      <c r="AHX48" s="88"/>
      <c r="AHY48" s="88"/>
      <c r="AHZ48" s="94"/>
      <c r="AIA48" s="95"/>
      <c r="AIB48" s="91"/>
      <c r="AIC48" s="88"/>
      <c r="AID48" s="88"/>
      <c r="AIE48" s="88"/>
      <c r="AIF48" s="88"/>
      <c r="AIG48" s="88"/>
      <c r="AIH48" s="94"/>
      <c r="AII48" s="95"/>
      <c r="AIJ48" s="91"/>
      <c r="AIK48" s="88"/>
      <c r="AIL48" s="88"/>
      <c r="AIM48" s="88"/>
      <c r="AIN48" s="88"/>
      <c r="AIO48" s="88"/>
      <c r="AIP48" s="94"/>
      <c r="AIQ48" s="95"/>
      <c r="AIR48" s="91"/>
      <c r="AIS48" s="88"/>
      <c r="AIT48" s="88"/>
      <c r="AIU48" s="88"/>
      <c r="AIV48" s="88"/>
      <c r="AIW48" s="88"/>
      <c r="AIX48" s="94"/>
      <c r="AIY48" s="95"/>
      <c r="AIZ48" s="91"/>
      <c r="AJA48" s="88"/>
      <c r="AJB48" s="88"/>
      <c r="AJC48" s="88"/>
      <c r="AJD48" s="88"/>
      <c r="AJE48" s="88"/>
      <c r="AJF48" s="94"/>
      <c r="AJG48" s="95"/>
      <c r="AJH48" s="91"/>
      <c r="AJI48" s="88"/>
      <c r="AJJ48" s="88"/>
      <c r="AJK48" s="88"/>
      <c r="AJL48" s="88"/>
      <c r="AJM48" s="88"/>
      <c r="AJN48" s="89"/>
      <c r="AJO48" s="90"/>
      <c r="AJP48" s="91"/>
      <c r="AJQ48" s="88"/>
      <c r="AJR48" s="88"/>
      <c r="AJS48" s="88"/>
      <c r="AJT48" s="88"/>
      <c r="AJU48" s="88"/>
      <c r="AJV48" s="89"/>
      <c r="AJW48" s="90"/>
      <c r="AJX48" s="91"/>
      <c r="AJY48" s="88"/>
      <c r="AJZ48" s="88"/>
      <c r="AKA48" s="88"/>
      <c r="AKB48" s="88"/>
      <c r="AKC48" s="88"/>
      <c r="AKD48" s="94"/>
      <c r="AKE48" s="95"/>
      <c r="AKF48" s="91"/>
      <c r="AKG48" s="88"/>
      <c r="AKH48" s="88"/>
      <c r="AKI48" s="88"/>
      <c r="AKJ48" s="88"/>
      <c r="AKK48" s="88"/>
      <c r="AKL48" s="67"/>
      <c r="AKM48" s="184"/>
      <c r="AKN48" s="219"/>
      <c r="AKO48" s="88"/>
      <c r="AKP48" s="88"/>
      <c r="AKQ48" s="88"/>
      <c r="AKR48" s="88"/>
      <c r="AKS48" s="88"/>
      <c r="AKT48" s="94"/>
      <c r="AKU48" s="218"/>
      <c r="AKV48" s="91"/>
      <c r="AKW48" s="88"/>
      <c r="AKX48" s="88"/>
      <c r="AKY48" s="88"/>
      <c r="AKZ48" s="88"/>
      <c r="ALA48" s="88"/>
      <c r="ALB48" s="94"/>
      <c r="ALC48" s="95"/>
      <c r="ALD48" s="91"/>
      <c r="ALE48" s="88"/>
      <c r="ALF48" s="88"/>
      <c r="ALG48" s="88"/>
      <c r="ALH48" s="88"/>
      <c r="ALI48" s="88"/>
      <c r="ALJ48" s="94"/>
      <c r="ALK48" s="95"/>
      <c r="ALL48" s="91"/>
      <c r="ALM48" s="88"/>
      <c r="ALN48" s="88"/>
      <c r="ALO48" s="88"/>
      <c r="ALP48" s="88"/>
      <c r="ALQ48" s="88"/>
      <c r="ALR48" s="94"/>
      <c r="ALS48" s="95"/>
      <c r="ALT48" s="91"/>
      <c r="ALU48" s="88"/>
      <c r="ALV48" s="88"/>
      <c r="ALW48" s="88"/>
      <c r="ALX48" s="88"/>
      <c r="ALY48" s="88"/>
      <c r="ALZ48" s="94"/>
      <c r="AMA48" s="95"/>
      <c r="AMB48" s="91"/>
      <c r="AMC48" s="88"/>
      <c r="AMD48" s="88"/>
      <c r="AME48" s="88"/>
      <c r="AMF48" s="88"/>
      <c r="AMG48" s="88"/>
      <c r="AMH48" s="94"/>
      <c r="AMI48" s="95"/>
      <c r="AMJ48" s="91"/>
      <c r="AMK48" s="88"/>
      <c r="AML48" s="88"/>
      <c r="AMM48" s="88"/>
      <c r="AMN48" s="88"/>
      <c r="AMO48" s="88"/>
      <c r="AMP48" s="94"/>
      <c r="AMQ48" s="95"/>
      <c r="AMR48" s="91"/>
      <c r="AMS48" s="88"/>
      <c r="AMT48" s="88"/>
      <c r="AMU48" s="88"/>
      <c r="AMV48" s="88"/>
      <c r="AMW48" s="88"/>
      <c r="AMX48" s="94"/>
      <c r="AMY48" s="95"/>
      <c r="AMZ48" s="91"/>
      <c r="ANA48" s="88"/>
      <c r="ANB48" s="88"/>
      <c r="ANC48" s="88"/>
      <c r="AND48" s="88"/>
      <c r="ANE48" s="88"/>
      <c r="ANF48" s="94"/>
      <c r="ANG48" s="95"/>
      <c r="ANH48" s="91"/>
      <c r="ANI48" s="88"/>
      <c r="ANJ48" s="88"/>
      <c r="ANK48" s="88"/>
      <c r="ANL48" s="88"/>
      <c r="ANM48" s="88"/>
      <c r="ANN48" s="67"/>
      <c r="ANO48" s="68"/>
      <c r="ANP48" s="91"/>
      <c r="ANQ48" s="88"/>
      <c r="ANR48" s="88"/>
      <c r="ANS48" s="88"/>
      <c r="ANT48" s="88"/>
      <c r="ANU48" s="88"/>
      <c r="ANV48" s="94"/>
      <c r="ANW48" s="95"/>
      <c r="ANX48" s="92"/>
      <c r="ANY48" s="93"/>
      <c r="ANZ48" s="93"/>
      <c r="AOA48" s="93"/>
      <c r="AOB48" s="93"/>
      <c r="AOC48" s="93"/>
      <c r="AOD48" s="94"/>
      <c r="AOE48" s="95"/>
      <c r="AOF48" s="91"/>
      <c r="AOG48" s="88"/>
      <c r="AOH48" s="88"/>
      <c r="AOI48" s="88"/>
      <c r="AOJ48" s="88"/>
      <c r="AOK48" s="88"/>
      <c r="AOL48" s="94"/>
      <c r="AOM48" s="95"/>
      <c r="AON48" s="91"/>
      <c r="AOO48" s="88"/>
      <c r="AOP48" s="88"/>
      <c r="AOQ48" s="88"/>
      <c r="AOR48" s="88"/>
      <c r="AOS48" s="88"/>
      <c r="AOT48" s="94"/>
      <c r="AOU48" s="95"/>
      <c r="AOV48" s="91"/>
      <c r="AOW48" s="88"/>
      <c r="AOX48" s="88"/>
      <c r="AOY48" s="88"/>
      <c r="AOZ48" s="88"/>
      <c r="APA48" s="88"/>
      <c r="APB48" s="94"/>
      <c r="APC48" s="95"/>
      <c r="APD48" s="91"/>
      <c r="APE48" s="88"/>
      <c r="APF48" s="88"/>
      <c r="APG48" s="88"/>
      <c r="APH48" s="88"/>
      <c r="API48" s="88"/>
      <c r="APJ48" s="94"/>
      <c r="APK48" s="95"/>
      <c r="APL48" s="91"/>
      <c r="APM48" s="88"/>
      <c r="APN48" s="88"/>
      <c r="APO48" s="88"/>
      <c r="APP48" s="88"/>
      <c r="APQ48" s="88"/>
      <c r="APR48" s="94"/>
      <c r="APS48" s="95"/>
      <c r="APT48" s="91"/>
      <c r="APU48" s="88"/>
      <c r="APV48" s="88"/>
      <c r="APW48" s="88"/>
      <c r="APX48" s="88"/>
      <c r="APY48" s="88"/>
      <c r="APZ48" s="94"/>
      <c r="AQA48" s="95"/>
      <c r="AQB48" s="91"/>
      <c r="AQC48" s="88"/>
      <c r="AQD48" s="88"/>
      <c r="AQE48" s="88"/>
      <c r="AQF48" s="88"/>
      <c r="AQG48" s="88"/>
      <c r="AQH48" s="94"/>
      <c r="AQI48" s="95"/>
      <c r="AQJ48" s="91"/>
      <c r="AQK48" s="88"/>
      <c r="AQL48" s="88"/>
      <c r="AQM48" s="88"/>
      <c r="AQN48" s="88"/>
      <c r="AQO48" s="88"/>
      <c r="AQP48" s="94"/>
      <c r="AQQ48" s="95"/>
      <c r="AQR48" s="91"/>
      <c r="AQS48" s="88"/>
      <c r="AQT48" s="88"/>
      <c r="AQU48" s="88"/>
      <c r="AQV48" s="88"/>
      <c r="AQW48" s="88"/>
      <c r="AQX48" s="94"/>
      <c r="AQY48" s="95"/>
      <c r="AQZ48" s="91"/>
      <c r="ARA48" s="88"/>
      <c r="ARB48" s="88"/>
      <c r="ARC48" s="88"/>
      <c r="ARD48" s="88"/>
      <c r="ARE48" s="88"/>
      <c r="ARF48" s="94"/>
      <c r="ARG48" s="95"/>
      <c r="ARH48" s="91"/>
      <c r="ARI48" s="88"/>
      <c r="ARJ48" s="88"/>
      <c r="ARK48" s="88"/>
      <c r="ARL48" s="88"/>
      <c r="ARM48" s="88"/>
      <c r="ARN48" s="94"/>
      <c r="ARO48" s="95"/>
      <c r="ARP48" s="91"/>
      <c r="ARQ48" s="88"/>
      <c r="ARR48" s="88"/>
      <c r="ARS48" s="88"/>
      <c r="ART48" s="88"/>
      <c r="ARU48" s="88"/>
      <c r="ARV48" s="94"/>
      <c r="ARW48" s="95"/>
      <c r="ARX48" s="91"/>
      <c r="ARY48" s="88"/>
      <c r="ARZ48" s="88"/>
      <c r="ASA48" s="88"/>
      <c r="ASB48" s="88"/>
      <c r="ASC48" s="88"/>
      <c r="ASD48" s="94"/>
      <c r="ASE48" s="95"/>
      <c r="ASF48" s="91"/>
      <c r="ASG48" s="88"/>
      <c r="ASH48" s="88"/>
      <c r="ASI48" s="88"/>
      <c r="ASJ48" s="88"/>
      <c r="ASK48" s="88"/>
      <c r="ASL48" s="94"/>
      <c r="ASM48" s="95"/>
      <c r="ASN48" s="91"/>
      <c r="ASO48" s="88"/>
      <c r="ASP48" s="88"/>
      <c r="ASQ48" s="88"/>
      <c r="ASR48" s="88"/>
      <c r="ASS48" s="88"/>
      <c r="AST48" s="94"/>
      <c r="ASU48" s="95"/>
      <c r="ASV48" s="91"/>
      <c r="ASW48" s="88"/>
      <c r="ASX48" s="88"/>
      <c r="ASY48" s="88"/>
      <c r="ASZ48" s="88"/>
      <c r="ATA48" s="88"/>
      <c r="ATB48" s="94"/>
      <c r="ATC48" s="95"/>
      <c r="ATD48" s="91"/>
      <c r="ATE48" s="88"/>
      <c r="ATF48" s="88"/>
      <c r="ATG48" s="88"/>
      <c r="ATH48" s="88"/>
      <c r="ATI48" s="88"/>
      <c r="ATJ48" s="94"/>
      <c r="ATK48" s="95"/>
      <c r="ATL48" s="91"/>
      <c r="ATM48" s="88"/>
      <c r="ATN48" s="88"/>
      <c r="ATO48" s="88"/>
      <c r="ATP48" s="88"/>
      <c r="ATQ48" s="88"/>
      <c r="ATR48" s="94"/>
      <c r="ATS48" s="95"/>
      <c r="ATT48" s="91"/>
      <c r="ATU48" s="88"/>
      <c r="ATV48" s="88"/>
      <c r="ATW48" s="88"/>
      <c r="ATX48" s="88"/>
      <c r="ATY48" s="88"/>
      <c r="ATZ48" s="94"/>
      <c r="AUA48" s="95"/>
      <c r="AUB48" s="91"/>
      <c r="AUC48" s="88"/>
      <c r="AUD48" s="88"/>
      <c r="AUE48" s="88"/>
      <c r="AUF48" s="88"/>
      <c r="AUG48" s="88"/>
      <c r="AUH48" s="94"/>
      <c r="AUI48" s="95"/>
      <c r="AUJ48" s="91"/>
      <c r="AUK48" s="88"/>
      <c r="AUL48" s="88"/>
      <c r="AUM48" s="88"/>
      <c r="AUN48" s="88"/>
      <c r="AUO48" s="88"/>
      <c r="AUP48" s="94"/>
      <c r="AUQ48" s="95"/>
      <c r="AUR48" s="91"/>
      <c r="AUS48" s="88"/>
      <c r="AUT48" s="88"/>
      <c r="AUU48" s="88"/>
      <c r="AUV48" s="88"/>
      <c r="AUW48" s="88"/>
      <c r="AUX48" s="94"/>
      <c r="AUY48" s="95"/>
      <c r="AUZ48" s="91"/>
      <c r="AVA48" s="88"/>
      <c r="AVB48" s="88"/>
      <c r="AVC48" s="88"/>
      <c r="AVD48" s="88"/>
      <c r="AVE48" s="88"/>
      <c r="AVF48" s="94"/>
      <c r="AVG48" s="95"/>
      <c r="AVH48" s="91"/>
      <c r="AVI48" s="88"/>
      <c r="AVJ48" s="88"/>
      <c r="AVK48" s="88"/>
      <c r="AVL48" s="88"/>
      <c r="AVM48" s="88"/>
      <c r="AVN48" s="94"/>
      <c r="AVO48" s="95"/>
      <c r="AVP48" s="91"/>
      <c r="AVQ48" s="88"/>
      <c r="AVR48" s="88"/>
      <c r="AVS48" s="88"/>
      <c r="AVT48" s="88"/>
      <c r="AVU48" s="88"/>
      <c r="AVV48" s="94"/>
      <c r="AVW48" s="95"/>
      <c r="AVX48" s="91"/>
      <c r="AVY48" s="88"/>
      <c r="AVZ48" s="88"/>
      <c r="AWA48" s="88"/>
      <c r="AWB48" s="88"/>
      <c r="AWC48" s="88"/>
      <c r="AWD48" s="94"/>
      <c r="AWE48" s="95"/>
      <c r="AWF48" s="91"/>
      <c r="AWG48" s="88"/>
      <c r="AWH48" s="88"/>
      <c r="AWI48" s="88"/>
      <c r="AWJ48" s="88"/>
      <c r="AWK48" s="88"/>
      <c r="AWL48" s="94"/>
      <c r="AWM48" s="218"/>
      <c r="AWN48" s="48"/>
      <c r="AWO48" s="49"/>
      <c r="AWP48" s="49"/>
      <c r="AWQ48" s="49"/>
      <c r="AWR48" s="49"/>
      <c r="AWS48" s="49"/>
      <c r="AWT48" s="42"/>
      <c r="AWU48" s="43"/>
      <c r="AWV48" s="48"/>
      <c r="AWW48" s="49"/>
      <c r="AWX48" s="49"/>
      <c r="AWY48" s="49"/>
      <c r="AWZ48" s="49"/>
      <c r="AXA48" s="49"/>
      <c r="AXB48" s="42"/>
      <c r="AXC48" s="43"/>
      <c r="AXD48" s="91"/>
      <c r="AXE48" s="88"/>
      <c r="AXF48" s="88"/>
      <c r="AXG48" s="88"/>
      <c r="AXH48" s="88"/>
      <c r="AXI48" s="88"/>
      <c r="AXJ48" s="89"/>
      <c r="AXK48" s="90"/>
      <c r="AXL48" s="91"/>
      <c r="AXM48" s="88"/>
      <c r="AXN48" s="88"/>
      <c r="AXO48" s="88"/>
      <c r="AXP48" s="88"/>
      <c r="AXQ48" s="88"/>
      <c r="AXR48" s="89"/>
      <c r="AXS48" s="90"/>
      <c r="AXT48" s="91"/>
      <c r="AXU48" s="88"/>
      <c r="AXV48" s="88"/>
      <c r="AXW48" s="88"/>
      <c r="AXX48" s="88"/>
      <c r="AXY48" s="88"/>
      <c r="AXZ48" s="89"/>
      <c r="AYA48" s="90"/>
      <c r="AYB48" s="91"/>
      <c r="AYC48" s="88"/>
      <c r="AYD48" s="88"/>
      <c r="AYE48" s="88"/>
      <c r="AYF48" s="88"/>
      <c r="AYG48" s="88"/>
      <c r="AYH48" s="89"/>
      <c r="AYI48" s="90"/>
      <c r="AYJ48" s="91"/>
      <c r="AYK48" s="88"/>
      <c r="AYL48" s="88"/>
      <c r="AYM48" s="88"/>
      <c r="AYN48" s="88"/>
      <c r="AYO48" s="88"/>
      <c r="AYP48" s="89"/>
      <c r="AYQ48" s="90"/>
      <c r="AYR48" s="91"/>
      <c r="AYS48" s="88"/>
      <c r="AYT48" s="88"/>
      <c r="AYU48" s="88"/>
      <c r="AYV48" s="88"/>
      <c r="AYW48" s="88"/>
      <c r="AYX48" s="89"/>
      <c r="AYY48" s="90"/>
      <c r="AYZ48" s="91"/>
      <c r="AZA48" s="88"/>
      <c r="AZB48" s="88"/>
      <c r="AZC48" s="88"/>
      <c r="AZD48" s="88"/>
      <c r="AZE48" s="88"/>
      <c r="AZF48" s="89"/>
      <c r="AZG48" s="90"/>
      <c r="AZH48" s="91"/>
      <c r="AZI48" s="88"/>
      <c r="AZJ48" s="88"/>
      <c r="AZK48" s="88"/>
      <c r="AZL48" s="88"/>
      <c r="AZM48" s="88"/>
      <c r="AZN48" s="89"/>
      <c r="AZO48" s="90"/>
      <c r="AZP48" s="91"/>
      <c r="AZQ48" s="88"/>
      <c r="AZR48" s="88"/>
      <c r="AZS48" s="88"/>
      <c r="AZT48" s="88"/>
      <c r="AZU48" s="88"/>
      <c r="AZV48" s="89"/>
      <c r="AZW48" s="90"/>
      <c r="AZX48" s="92"/>
      <c r="AZY48" s="93"/>
      <c r="AZZ48" s="93"/>
      <c r="BAA48" s="93"/>
      <c r="BAB48" s="93"/>
      <c r="BAC48" s="93"/>
      <c r="BAD48" s="89"/>
      <c r="BAE48" s="90"/>
      <c r="BAF48" s="91"/>
      <c r="BAG48" s="88"/>
      <c r="BAH48" s="88"/>
      <c r="BAI48" s="88"/>
      <c r="BAJ48" s="88"/>
      <c r="BAK48" s="88"/>
      <c r="BAL48" s="89"/>
      <c r="BAM48" s="90"/>
      <c r="BAN48" s="91"/>
      <c r="BAO48" s="88"/>
      <c r="BAP48" s="88"/>
      <c r="BAQ48" s="88"/>
      <c r="BAR48" s="88"/>
      <c r="BAS48" s="88"/>
      <c r="BAT48" s="89"/>
      <c r="BAU48" s="90"/>
      <c r="BAV48" s="91"/>
      <c r="BAW48" s="88"/>
      <c r="BAX48" s="88"/>
      <c r="BAY48" s="88"/>
      <c r="BAZ48" s="88"/>
      <c r="BBA48" s="88"/>
      <c r="BBB48" s="89"/>
      <c r="BBC48" s="90"/>
      <c r="BBD48" s="91"/>
      <c r="BBE48" s="88"/>
      <c r="BBF48" s="88"/>
      <c r="BBG48" s="88"/>
      <c r="BBH48" s="88"/>
      <c r="BBI48" s="88"/>
      <c r="BBJ48" s="89"/>
      <c r="BBK48" s="90"/>
      <c r="BBL48" s="91"/>
      <c r="BBM48" s="88"/>
      <c r="BBN48" s="88"/>
      <c r="BBO48" s="88"/>
      <c r="BBP48" s="88"/>
      <c r="BBQ48" s="88"/>
      <c r="BBR48" s="89"/>
      <c r="BBS48" s="90"/>
      <c r="BBT48" s="91"/>
      <c r="BBU48" s="88"/>
      <c r="BBV48" s="88"/>
      <c r="BBW48" s="88"/>
      <c r="BBX48" s="88"/>
      <c r="BBY48" s="88"/>
      <c r="BBZ48" s="89"/>
      <c r="BCA48" s="90"/>
      <c r="BCB48" s="91"/>
      <c r="BCC48" s="88"/>
      <c r="BCD48" s="88"/>
      <c r="BCE48" s="88"/>
      <c r="BCF48" s="88"/>
      <c r="BCG48" s="88"/>
      <c r="BCH48" s="89"/>
      <c r="BCI48" s="90"/>
      <c r="BCJ48" s="91"/>
      <c r="BCK48" s="88"/>
      <c r="BCL48" s="88"/>
      <c r="BCM48" s="88"/>
      <c r="BCN48" s="88"/>
      <c r="BCO48" s="88"/>
      <c r="BCP48" s="89"/>
      <c r="BCQ48" s="90"/>
      <c r="BCR48" s="91"/>
      <c r="BCS48" s="88"/>
      <c r="BCT48" s="88"/>
      <c r="BCU48" s="88"/>
      <c r="BCV48" s="88"/>
      <c r="BCW48" s="88"/>
      <c r="BCX48" s="89"/>
      <c r="BCY48" s="90"/>
      <c r="BCZ48" s="91"/>
      <c r="BDA48" s="88"/>
      <c r="BDB48" s="88"/>
      <c r="BDC48" s="88"/>
      <c r="BDD48" s="88"/>
      <c r="BDE48" s="88"/>
      <c r="BDF48" s="89"/>
      <c r="BDG48" s="90"/>
      <c r="BDH48" s="91"/>
      <c r="BDI48" s="88"/>
      <c r="BDJ48" s="88"/>
      <c r="BDK48" s="88"/>
      <c r="BDL48" s="88"/>
      <c r="BDM48" s="88"/>
      <c r="BDN48" s="89"/>
      <c r="BDO48" s="90"/>
      <c r="BDP48" s="91"/>
      <c r="BDQ48" s="88"/>
      <c r="BDR48" s="88"/>
      <c r="BDS48" s="88"/>
      <c r="BDT48" s="88"/>
      <c r="BDU48" s="88"/>
      <c r="BDV48" s="89"/>
      <c r="BDW48" s="90"/>
      <c r="BDX48" s="91"/>
      <c r="BDY48" s="88"/>
      <c r="BDZ48" s="88"/>
      <c r="BEA48" s="88"/>
      <c r="BEB48" s="88"/>
      <c r="BEC48" s="88"/>
      <c r="BED48" s="89"/>
      <c r="BEE48" s="90"/>
      <c r="BEF48" s="91"/>
      <c r="BEG48" s="88"/>
      <c r="BEH48" s="88"/>
      <c r="BEI48" s="88"/>
      <c r="BEJ48" s="88"/>
      <c r="BEK48" s="88"/>
      <c r="BEL48" s="89"/>
      <c r="BEM48" s="90"/>
      <c r="BEN48" s="91"/>
      <c r="BEO48" s="88"/>
      <c r="BEP48" s="88"/>
      <c r="BEQ48" s="88"/>
      <c r="BER48" s="88"/>
      <c r="BES48" s="88"/>
      <c r="BET48" s="89"/>
      <c r="BEU48" s="90"/>
      <c r="BEV48" s="92"/>
      <c r="BEW48" s="93"/>
      <c r="BEX48" s="93"/>
      <c r="BEY48" s="93"/>
      <c r="BEZ48" s="93"/>
      <c r="BFA48" s="93"/>
      <c r="BFB48" s="89"/>
      <c r="BFC48" s="90"/>
      <c r="BFD48" s="91"/>
      <c r="BFE48" s="88"/>
      <c r="BFF48" s="88"/>
      <c r="BFG48" s="88"/>
      <c r="BFH48" s="88"/>
      <c r="BFI48" s="88"/>
      <c r="BFJ48" s="89"/>
      <c r="BFK48" s="90"/>
      <c r="BFL48" s="91"/>
      <c r="BFM48" s="88"/>
      <c r="BFN48" s="88"/>
      <c r="BFO48" s="88"/>
      <c r="BFP48" s="88"/>
      <c r="BFQ48" s="88"/>
      <c r="BFR48" s="89"/>
      <c r="BFS48" s="90"/>
      <c r="BFT48" s="91"/>
      <c r="BFU48" s="88"/>
      <c r="BFV48" s="88"/>
      <c r="BFW48" s="88"/>
      <c r="BFX48" s="88"/>
      <c r="BFY48" s="88"/>
      <c r="BFZ48" s="89"/>
      <c r="BGA48" s="90"/>
      <c r="BGB48" s="91"/>
      <c r="BGC48" s="88"/>
      <c r="BGD48" s="88"/>
      <c r="BGE48" s="88"/>
      <c r="BGF48" s="88"/>
      <c r="BGG48" s="88"/>
      <c r="BGH48" s="89"/>
      <c r="BGI48" s="90"/>
      <c r="BGJ48" s="91"/>
      <c r="BGK48" s="88"/>
      <c r="BGL48" s="88"/>
      <c r="BGM48" s="88"/>
      <c r="BGN48" s="88"/>
      <c r="BGO48" s="88"/>
      <c r="BGP48" s="89"/>
      <c r="BGQ48" s="90"/>
      <c r="BGR48" s="91"/>
      <c r="BGS48" s="88"/>
      <c r="BGT48" s="88"/>
      <c r="BGU48" s="88"/>
      <c r="BGV48" s="88"/>
      <c r="BGW48" s="88"/>
      <c r="BGX48" s="89"/>
      <c r="BGY48" s="90"/>
      <c r="BGZ48" s="239"/>
      <c r="BHA48" s="1"/>
      <c r="BHB48" s="1"/>
      <c r="BHC48" s="1"/>
      <c r="BHD48" s="1"/>
      <c r="BHE48" s="1"/>
      <c r="BHF48" s="89"/>
      <c r="BHG48" s="90"/>
      <c r="BHH48" s="91"/>
      <c r="BHI48" s="88"/>
      <c r="BHJ48" s="88"/>
      <c r="BHK48" s="88"/>
      <c r="BHL48" s="88"/>
      <c r="BHM48" s="88"/>
      <c r="BHN48" s="89"/>
      <c r="BHO48" s="90"/>
      <c r="BHP48" s="91"/>
      <c r="BHQ48" s="88"/>
      <c r="BHR48" s="88"/>
      <c r="BHS48" s="88"/>
      <c r="BHT48" s="88"/>
      <c r="BHU48" s="88"/>
      <c r="BHV48" s="89"/>
      <c r="BHW48" s="90"/>
      <c r="BHX48" s="91"/>
      <c r="BHY48" s="88"/>
      <c r="BHZ48" s="88"/>
      <c r="BIA48" s="88"/>
      <c r="BIB48" s="88"/>
      <c r="BIC48" s="88"/>
      <c r="BID48" s="89"/>
      <c r="BIE48" s="90"/>
      <c r="BIF48" s="91"/>
      <c r="BIG48" s="88"/>
      <c r="BIH48" s="88"/>
      <c r="BII48" s="88"/>
      <c r="BIJ48" s="88"/>
      <c r="BIK48" s="88"/>
      <c r="BIL48" s="89"/>
      <c r="BIM48" s="90"/>
      <c r="BIN48" s="91"/>
      <c r="BIO48" s="88"/>
      <c r="BIP48" s="88"/>
      <c r="BIQ48" s="88"/>
      <c r="BIR48" s="88"/>
      <c r="BIS48" s="88"/>
      <c r="BIT48" s="89"/>
      <c r="BIU48" s="262"/>
      <c r="BIV48" s="219"/>
      <c r="BIW48" s="88"/>
      <c r="BIX48" s="88"/>
      <c r="BIY48" s="88"/>
      <c r="BIZ48" s="88"/>
      <c r="BJA48" s="88"/>
      <c r="BJB48" s="89"/>
      <c r="BJC48" s="262"/>
      <c r="BJD48" s="91"/>
      <c r="BJE48" s="88"/>
      <c r="BJF48" s="88"/>
      <c r="BJG48" s="88"/>
      <c r="BJH48" s="88"/>
      <c r="BJI48" s="88"/>
      <c r="BJJ48" s="89"/>
      <c r="BJK48" s="90"/>
      <c r="BJL48" s="91"/>
      <c r="BJM48" s="88"/>
      <c r="BJN48" s="88"/>
      <c r="BJO48" s="88"/>
      <c r="BJP48" s="88"/>
      <c r="BJQ48" s="88"/>
      <c r="BJR48" s="89"/>
      <c r="BJS48" s="90"/>
      <c r="BJT48" s="91"/>
      <c r="BJU48" s="88"/>
      <c r="BJV48" s="88"/>
      <c r="BJW48" s="88"/>
      <c r="BJX48" s="88"/>
      <c r="BJY48" s="88"/>
      <c r="BJZ48" s="42"/>
      <c r="BKA48" s="43"/>
      <c r="BKB48" s="91"/>
      <c r="BKC48" s="88"/>
      <c r="BKD48" s="88"/>
      <c r="BKE48" s="88"/>
      <c r="BKF48" s="88"/>
      <c r="BKG48" s="88"/>
      <c r="BKH48" s="94"/>
      <c r="BKI48" s="95"/>
      <c r="BKJ48" s="91"/>
      <c r="BKK48" s="88"/>
      <c r="BKL48" s="88"/>
      <c r="BKM48" s="88"/>
      <c r="BKN48" s="88"/>
      <c r="BKO48" s="88"/>
      <c r="BKP48" s="89"/>
      <c r="BKQ48" s="90"/>
      <c r="BKR48" s="91"/>
      <c r="BKS48" s="88"/>
      <c r="BKT48" s="88"/>
      <c r="BKU48" s="88"/>
      <c r="BKV48" s="88"/>
      <c r="BKW48" s="88"/>
      <c r="BKX48" s="89"/>
      <c r="BKY48" s="90"/>
      <c r="BKZ48" s="91"/>
      <c r="BLA48" s="88"/>
      <c r="BLB48" s="88"/>
      <c r="BLC48" s="88"/>
      <c r="BLD48" s="88"/>
      <c r="BLE48" s="88"/>
      <c r="BLF48" s="89"/>
      <c r="BLG48" s="90"/>
      <c r="BLH48" s="91"/>
      <c r="BLI48" s="88"/>
      <c r="BLJ48" s="88"/>
      <c r="BLK48" s="88"/>
      <c r="BLL48" s="88"/>
      <c r="BLM48" s="88"/>
      <c r="BLN48" s="89"/>
      <c r="BLO48" s="90"/>
      <c r="BLP48" s="91"/>
      <c r="BLQ48" s="88"/>
      <c r="BLR48" s="88"/>
      <c r="BLS48" s="88"/>
      <c r="BLT48" s="88"/>
      <c r="BLU48" s="88"/>
      <c r="BLV48" s="89"/>
      <c r="BLW48" s="90"/>
      <c r="BLX48" s="91"/>
      <c r="BLY48" s="88"/>
      <c r="BLZ48" s="88"/>
      <c r="BMA48" s="88"/>
      <c r="BMB48" s="88"/>
      <c r="BMC48" s="88"/>
      <c r="BMD48" s="89"/>
      <c r="BME48" s="90"/>
      <c r="BMF48" s="91"/>
      <c r="BMG48" s="88"/>
      <c r="BMH48" s="88"/>
      <c r="BMI48" s="88"/>
      <c r="BMJ48" s="88"/>
      <c r="BMK48" s="88"/>
      <c r="BML48" s="89"/>
      <c r="BMM48" s="90"/>
      <c r="BMN48" s="91"/>
      <c r="BMO48" s="88"/>
      <c r="BMP48" s="88"/>
      <c r="BMQ48" s="88"/>
      <c r="BMR48" s="88"/>
      <c r="BMS48" s="88"/>
      <c r="BMT48" s="89"/>
      <c r="BMU48" s="90"/>
      <c r="BMV48" s="91"/>
      <c r="BMW48" s="88"/>
      <c r="BMX48" s="88"/>
      <c r="BMY48" s="88"/>
      <c r="BMZ48" s="88"/>
      <c r="BNA48" s="88"/>
      <c r="BNB48" s="89"/>
      <c r="BNC48" s="90"/>
      <c r="BND48" s="91"/>
      <c r="BNE48" s="88"/>
      <c r="BNF48" s="88"/>
      <c r="BNG48" s="88"/>
      <c r="BNH48" s="88"/>
      <c r="BNI48" s="88"/>
      <c r="BNJ48" s="89"/>
      <c r="BNK48" s="90"/>
      <c r="BNL48" s="91"/>
      <c r="BNM48" s="88"/>
      <c r="BNN48" s="88"/>
      <c r="BNO48" s="88"/>
      <c r="BNP48" s="88"/>
      <c r="BNQ48" s="88"/>
      <c r="BNR48" s="89"/>
      <c r="BNS48" s="90"/>
      <c r="BNT48" s="91"/>
      <c r="BNU48" s="88"/>
      <c r="BNV48" s="88"/>
      <c r="BNW48" s="88"/>
      <c r="BNX48" s="88"/>
      <c r="BNY48" s="88"/>
      <c r="BNZ48" s="89"/>
      <c r="BOA48" s="90"/>
      <c r="BOB48" s="91"/>
      <c r="BOC48" s="88"/>
      <c r="BOD48" s="88"/>
      <c r="BOE48" s="88"/>
      <c r="BOF48" s="88"/>
      <c r="BOG48" s="88"/>
      <c r="BOH48" s="89"/>
      <c r="BOI48" s="90"/>
      <c r="BOJ48" s="91"/>
      <c r="BOK48" s="88"/>
      <c r="BOL48" s="88"/>
      <c r="BOM48" s="88"/>
      <c r="BON48" s="88"/>
      <c r="BOO48" s="88"/>
      <c r="BOP48" s="89"/>
      <c r="BOQ48" s="90"/>
      <c r="BOR48" s="91"/>
      <c r="BOS48" s="88"/>
      <c r="BOT48" s="88"/>
      <c r="BOU48" s="88"/>
      <c r="BOV48" s="88"/>
      <c r="BOW48" s="88"/>
      <c r="BOX48" s="89"/>
      <c r="BOY48" s="90"/>
      <c r="BOZ48" s="91"/>
      <c r="BPA48" s="88"/>
      <c r="BPB48" s="88"/>
      <c r="BPC48" s="88"/>
      <c r="BPD48" s="88"/>
      <c r="BPE48" s="88"/>
      <c r="BPF48" s="89"/>
      <c r="BPG48" s="90"/>
      <c r="BPH48" s="91"/>
      <c r="BPI48" s="88"/>
      <c r="BPJ48" s="88"/>
      <c r="BPK48" s="88"/>
      <c r="BPL48" s="88"/>
      <c r="BPM48" s="88"/>
      <c r="BPN48" s="89"/>
      <c r="BPO48" s="90"/>
      <c r="BPP48" s="91"/>
      <c r="BPQ48" s="88"/>
      <c r="BPR48" s="88"/>
      <c r="BPS48" s="88"/>
      <c r="BPT48" s="88"/>
      <c r="BPU48" s="88"/>
      <c r="BPV48" s="89"/>
      <c r="BPW48" s="90"/>
      <c r="BPX48" s="91"/>
      <c r="BPY48" s="88"/>
      <c r="BPZ48" s="88"/>
      <c r="BQA48" s="88"/>
      <c r="BQB48" s="88"/>
      <c r="BQC48" s="88"/>
      <c r="BQD48" s="94"/>
      <c r="BQE48" s="90"/>
      <c r="BQF48" s="91"/>
      <c r="BQG48" s="88"/>
      <c r="BQH48" s="88"/>
      <c r="BQI48" s="88"/>
      <c r="BQJ48" s="88"/>
      <c r="BQK48" s="88"/>
      <c r="BQL48" s="94"/>
      <c r="BQM48" s="90"/>
      <c r="BQN48" s="91"/>
      <c r="BQO48" s="88"/>
      <c r="BQP48" s="88"/>
      <c r="BQQ48" s="88"/>
      <c r="BQR48" s="88"/>
      <c r="BQS48" s="88"/>
      <c r="BQT48" s="94"/>
      <c r="BQU48" s="90"/>
      <c r="BQV48" s="91"/>
      <c r="BQW48" s="88"/>
      <c r="BQX48" s="88"/>
      <c r="BQY48" s="88"/>
      <c r="BQZ48" s="88"/>
      <c r="BRA48" s="88"/>
      <c r="BRB48" s="94"/>
      <c r="BRC48" s="90"/>
      <c r="BRD48" s="91"/>
      <c r="BRE48" s="88"/>
      <c r="BRF48" s="88"/>
      <c r="BRG48" s="88"/>
      <c r="BRH48" s="88"/>
      <c r="BRI48" s="88"/>
      <c r="BRJ48" s="94"/>
      <c r="BRK48" s="90"/>
      <c r="BRL48" s="91"/>
      <c r="BRM48" s="88"/>
      <c r="BRN48" s="88"/>
      <c r="BRO48" s="88"/>
      <c r="BRP48" s="88"/>
      <c r="BRQ48" s="88"/>
      <c r="BRR48" s="94"/>
      <c r="BRS48" s="95"/>
      <c r="BRT48" s="178"/>
      <c r="BRU48" s="179"/>
      <c r="BRV48" s="179"/>
      <c r="BRW48" s="179"/>
      <c r="BRX48" s="179"/>
      <c r="BRY48" s="179"/>
      <c r="BRZ48" s="94"/>
      <c r="BSA48" s="90"/>
      <c r="BSB48" s="91"/>
      <c r="BSC48" s="88"/>
      <c r="BSD48" s="88"/>
      <c r="BSE48" s="88"/>
      <c r="BSF48" s="88"/>
      <c r="BSG48" s="88"/>
      <c r="BSH48" s="94"/>
      <c r="BSI48" s="90"/>
      <c r="BSJ48" s="91"/>
      <c r="BSK48" s="88"/>
      <c r="BSL48" s="88"/>
      <c r="BSM48" s="88"/>
      <c r="BSN48" s="88"/>
      <c r="BSO48" s="88"/>
      <c r="BSP48" s="94"/>
      <c r="BSQ48" s="90"/>
      <c r="BSR48" s="91"/>
      <c r="BSS48" s="88"/>
      <c r="BST48" s="88"/>
      <c r="BSU48" s="88"/>
      <c r="BSV48" s="88"/>
      <c r="BSW48" s="88"/>
      <c r="BSX48" s="94"/>
      <c r="BSY48" s="90"/>
      <c r="BSZ48" s="91"/>
      <c r="BTA48" s="88"/>
      <c r="BTB48" s="88"/>
      <c r="BTC48" s="88"/>
      <c r="BTD48" s="88"/>
      <c r="BTE48" s="88"/>
      <c r="BTF48" s="67"/>
      <c r="BTG48" s="43"/>
      <c r="BTH48" s="91"/>
      <c r="BTI48" s="88"/>
      <c r="BTJ48" s="88"/>
      <c r="BTK48" s="88"/>
      <c r="BTL48" s="88"/>
      <c r="BTM48" s="88"/>
      <c r="BTN48" s="94"/>
      <c r="BTO48" s="95"/>
      <c r="BTP48" s="91"/>
      <c r="BTQ48" s="88"/>
      <c r="BTR48" s="88"/>
      <c r="BTS48" s="88"/>
      <c r="BTT48" s="88"/>
      <c r="BTU48" s="88"/>
      <c r="BTV48" s="94"/>
      <c r="BTW48" s="90"/>
      <c r="BTX48" s="91"/>
      <c r="BTY48" s="88"/>
      <c r="BTZ48" s="88"/>
      <c r="BUA48" s="88"/>
      <c r="BUB48" s="88"/>
      <c r="BUC48" s="88"/>
      <c r="BUD48" s="94"/>
      <c r="BUE48" s="95"/>
      <c r="BUF48" s="91"/>
      <c r="BUG48" s="88"/>
      <c r="BUH48" s="88"/>
      <c r="BUI48" s="88"/>
      <c r="BUJ48" s="88"/>
      <c r="BUK48" s="88"/>
      <c r="BUL48" s="94"/>
      <c r="BUM48" s="95"/>
      <c r="BUN48" s="91"/>
      <c r="BUO48" s="88"/>
      <c r="BUP48" s="88"/>
      <c r="BUQ48" s="88"/>
      <c r="BUR48" s="88"/>
      <c r="BUS48" s="88"/>
      <c r="BUT48" s="94"/>
      <c r="BUU48" s="95"/>
      <c r="BUV48" s="91"/>
      <c r="BUW48" s="88"/>
      <c r="BUX48" s="88"/>
      <c r="BUY48" s="88"/>
      <c r="BUZ48" s="88"/>
      <c r="BVA48" s="88"/>
      <c r="BVB48" s="94"/>
      <c r="BVC48" s="95"/>
      <c r="BVD48" s="91"/>
      <c r="BVE48" s="88"/>
      <c r="BVF48" s="88"/>
      <c r="BVG48" s="88"/>
      <c r="BVH48" s="88"/>
      <c r="BVI48" s="88"/>
      <c r="BVJ48" s="94"/>
      <c r="BVK48" s="95"/>
      <c r="BVL48" s="91"/>
      <c r="BVM48" s="88"/>
      <c r="BVN48" s="88"/>
      <c r="BVO48" s="88"/>
      <c r="BVP48" s="88"/>
      <c r="BVQ48" s="88"/>
      <c r="BVR48" s="94"/>
      <c r="BVS48" s="95"/>
      <c r="BVT48" s="91"/>
      <c r="BVU48" s="88"/>
      <c r="BVV48" s="88"/>
      <c r="BVW48" s="88"/>
      <c r="BVX48" s="88"/>
      <c r="BVY48" s="88"/>
      <c r="BVZ48" s="94"/>
      <c r="BWA48" s="95"/>
      <c r="BWB48" s="91"/>
      <c r="BWC48" s="88"/>
      <c r="BWD48" s="88"/>
      <c r="BWE48" s="88"/>
      <c r="BWF48" s="88"/>
      <c r="BWG48" s="88"/>
      <c r="BWH48" s="94"/>
      <c r="BWI48" s="95"/>
      <c r="BWJ48" s="91"/>
      <c r="BWK48" s="88"/>
      <c r="BWL48" s="88"/>
      <c r="BWM48" s="88"/>
      <c r="BWN48" s="88"/>
      <c r="BWO48" s="88"/>
      <c r="BWP48" s="94"/>
      <c r="BWQ48" s="95"/>
      <c r="BWR48" s="91"/>
      <c r="BWS48" s="88"/>
      <c r="BWT48" s="88"/>
      <c r="BWU48" s="88"/>
      <c r="BWV48" s="88"/>
      <c r="BWW48" s="88"/>
      <c r="BWX48" s="94"/>
      <c r="BWY48" s="95"/>
      <c r="BWZ48" s="91"/>
      <c r="BXA48" s="88"/>
      <c r="BXB48" s="88"/>
      <c r="BXC48" s="88"/>
      <c r="BXD48" s="88"/>
      <c r="BXE48" s="88"/>
      <c r="BXF48" s="94"/>
      <c r="BXG48" s="95"/>
      <c r="BXH48" s="91"/>
      <c r="BXI48" s="88"/>
      <c r="BXJ48" s="88"/>
      <c r="BXK48" s="88"/>
      <c r="BXL48" s="88"/>
      <c r="BXM48" s="88"/>
      <c r="BXN48" s="94"/>
      <c r="BXO48" s="95"/>
      <c r="BXP48" s="91"/>
      <c r="BXQ48" s="88"/>
      <c r="BXR48" s="88"/>
      <c r="BXS48" s="88"/>
      <c r="BXT48" s="88"/>
      <c r="BXU48" s="88"/>
      <c r="BXV48" s="94"/>
      <c r="BXW48" s="95"/>
      <c r="BXX48" s="91"/>
      <c r="BXY48" s="88"/>
      <c r="BXZ48" s="88"/>
      <c r="BYA48" s="88"/>
      <c r="BYB48" s="88"/>
      <c r="BYC48" s="88"/>
      <c r="BYD48" s="94"/>
      <c r="BYE48" s="95"/>
      <c r="BYF48" s="91"/>
      <c r="BYG48" s="88"/>
      <c r="BYH48" s="88"/>
      <c r="BYI48" s="88"/>
      <c r="BYJ48" s="88"/>
      <c r="BYK48" s="88"/>
      <c r="BYL48" s="94"/>
      <c r="BYM48" s="95"/>
      <c r="BYN48" s="91"/>
      <c r="BYO48" s="88"/>
      <c r="BYP48" s="88"/>
      <c r="BYQ48" s="88"/>
      <c r="BYR48" s="88"/>
      <c r="BYS48" s="88"/>
      <c r="BYT48" s="94"/>
      <c r="BYU48" s="95"/>
      <c r="BYV48" s="91"/>
      <c r="BYW48" s="88"/>
      <c r="BYX48" s="88"/>
      <c r="BYY48" s="88"/>
      <c r="BYZ48" s="88"/>
      <c r="BZA48" s="88"/>
      <c r="BZB48" s="94"/>
      <c r="BZC48" s="95"/>
      <c r="BZD48" s="91"/>
      <c r="BZE48" s="88"/>
      <c r="BZF48" s="88"/>
      <c r="BZG48" s="88"/>
      <c r="BZH48" s="88"/>
      <c r="BZI48" s="88"/>
      <c r="BZJ48" s="94"/>
      <c r="BZK48" s="95"/>
      <c r="BZL48" s="91"/>
      <c r="BZM48" s="88"/>
      <c r="BZN48" s="88"/>
      <c r="BZO48" s="88"/>
      <c r="BZP48" s="88"/>
      <c r="BZQ48" s="88"/>
      <c r="BZR48" s="94"/>
      <c r="BZS48" s="95"/>
      <c r="BZT48" s="91"/>
      <c r="BZU48" s="88"/>
      <c r="BZV48" s="88"/>
      <c r="BZW48" s="88"/>
      <c r="BZX48" s="88"/>
      <c r="BZY48" s="88"/>
      <c r="BZZ48" s="94"/>
      <c r="CAA48" s="95"/>
      <c r="CAB48" s="91"/>
      <c r="CAC48" s="88"/>
      <c r="CAD48" s="88"/>
      <c r="CAE48" s="88"/>
      <c r="CAF48" s="88"/>
      <c r="CAG48" s="88"/>
      <c r="CAH48" s="94"/>
      <c r="CAI48" s="95"/>
      <c r="CAJ48" s="91"/>
      <c r="CAK48" s="88"/>
      <c r="CAL48" s="88"/>
      <c r="CAM48" s="88"/>
      <c r="CAN48" s="88"/>
      <c r="CAO48" s="88"/>
      <c r="CAP48" s="94"/>
      <c r="CAQ48" s="95"/>
      <c r="CAR48" s="91"/>
      <c r="CAS48" s="88"/>
      <c r="CAT48" s="88"/>
      <c r="CAU48" s="88"/>
      <c r="CAV48" s="88"/>
      <c r="CAW48" s="88"/>
      <c r="CAX48" s="94"/>
      <c r="CAY48" s="95"/>
      <c r="CAZ48" s="91"/>
      <c r="CBA48" s="88"/>
      <c r="CBB48" s="88"/>
      <c r="CBC48" s="88"/>
      <c r="CBD48" s="88"/>
      <c r="CBE48" s="88"/>
      <c r="CBF48" s="94"/>
      <c r="CBG48" s="95"/>
      <c r="CBH48" s="91"/>
      <c r="CBI48" s="88"/>
      <c r="CBJ48" s="88"/>
      <c r="CBK48" s="88"/>
      <c r="CBL48" s="88"/>
      <c r="CBM48" s="88"/>
      <c r="CBN48" s="94"/>
      <c r="CBO48" s="95"/>
      <c r="CBP48" s="91"/>
      <c r="CBQ48" s="88"/>
      <c r="CBR48" s="88"/>
      <c r="CBS48" s="88"/>
      <c r="CBT48" s="88"/>
      <c r="CBU48" s="88"/>
      <c r="CBV48" s="94"/>
      <c r="CBW48" s="95"/>
      <c r="CBX48" s="91"/>
      <c r="CBY48" s="88"/>
      <c r="CBZ48" s="88"/>
      <c r="CCA48" s="88"/>
      <c r="CCB48" s="88"/>
      <c r="CCC48" s="88"/>
      <c r="CCD48" s="94"/>
      <c r="CCE48" s="95"/>
      <c r="CCF48" s="91"/>
      <c r="CCG48" s="88"/>
      <c r="CCH48" s="88"/>
      <c r="CCI48" s="88"/>
      <c r="CCJ48" s="88"/>
      <c r="CCK48" s="88"/>
      <c r="CCL48" s="94"/>
      <c r="CCM48" s="95"/>
      <c r="CCN48" s="91"/>
      <c r="CCO48" s="88"/>
      <c r="CCP48" s="88"/>
      <c r="CCQ48" s="88"/>
      <c r="CCR48" s="88"/>
      <c r="CCS48" s="88"/>
      <c r="CCT48" s="94"/>
      <c r="CCU48" s="95"/>
      <c r="CCV48" s="91"/>
      <c r="CCW48" s="88"/>
      <c r="CCX48" s="88"/>
      <c r="CCY48" s="88"/>
      <c r="CCZ48" s="88"/>
      <c r="CDA48" s="88"/>
      <c r="CDB48" s="94"/>
      <c r="CDC48" s="95"/>
      <c r="CDD48" s="91"/>
      <c r="CDE48" s="88"/>
      <c r="CDF48" s="88"/>
      <c r="CDG48" s="88"/>
      <c r="CDH48" s="88"/>
      <c r="CDI48" s="88"/>
      <c r="CDJ48" s="94"/>
      <c r="CDK48" s="95"/>
      <c r="CDL48" s="91"/>
      <c r="CDM48" s="88"/>
      <c r="CDN48" s="88"/>
      <c r="CDO48" s="88"/>
      <c r="CDP48" s="88"/>
      <c r="CDQ48" s="88"/>
      <c r="CDR48" s="94"/>
      <c r="CDS48" s="95"/>
      <c r="CDT48" s="91"/>
      <c r="CDU48" s="88"/>
      <c r="CDV48" s="88"/>
      <c r="CDW48" s="88"/>
      <c r="CDX48" s="88"/>
      <c r="CDY48" s="88"/>
      <c r="CDZ48" s="94"/>
      <c r="CEA48" s="95"/>
      <c r="CEB48" s="91"/>
      <c r="CEC48" s="88"/>
      <c r="CED48" s="88"/>
      <c r="CEE48" s="88"/>
      <c r="CEF48" s="88"/>
      <c r="CEG48" s="88"/>
      <c r="CEH48" s="94"/>
      <c r="CEI48" s="95"/>
      <c r="CEJ48" s="91"/>
      <c r="CEK48" s="88"/>
      <c r="CEL48" s="88"/>
      <c r="CEM48" s="88"/>
      <c r="CEN48" s="88"/>
      <c r="CEO48" s="88"/>
      <c r="CEP48" s="94"/>
      <c r="CEQ48" s="95"/>
      <c r="CER48" s="91"/>
      <c r="CES48" s="88"/>
      <c r="CET48" s="88"/>
      <c r="CEU48" s="88"/>
      <c r="CEV48" s="88"/>
      <c r="CEW48" s="88"/>
      <c r="CEX48" s="94"/>
      <c r="CEY48" s="95"/>
      <c r="CEZ48" s="1"/>
      <c r="CFA48" s="1"/>
      <c r="CFB48" s="1"/>
      <c r="CFC48" s="1"/>
      <c r="CFD48" s="1"/>
      <c r="CFE48" s="1"/>
      <c r="CFF48" s="351"/>
      <c r="CFG48" s="352"/>
      <c r="CFH48" s="1"/>
      <c r="CFI48" s="1"/>
      <c r="CFJ48" s="1"/>
      <c r="CFK48" s="1"/>
      <c r="CFL48" s="1"/>
      <c r="CFM48" s="1"/>
      <c r="CFN48" s="351"/>
      <c r="CFO48" s="352"/>
      <c r="CFP48" s="1"/>
      <c r="CFQ48" s="1"/>
      <c r="CFR48" s="1"/>
      <c r="CFS48" s="1"/>
      <c r="CFT48" s="1"/>
      <c r="CFU48" s="1"/>
      <c r="CFV48" s="169"/>
      <c r="CFW48" s="58"/>
      <c r="CFX48" s="1"/>
      <c r="CFY48" s="1"/>
      <c r="CFZ48" s="1"/>
      <c r="CGA48" s="1"/>
      <c r="CGB48" s="1"/>
      <c r="CGC48" s="1"/>
      <c r="CGD48" s="169"/>
      <c r="CGE48" s="58"/>
      <c r="CGF48" s="1"/>
      <c r="CGG48" s="1"/>
      <c r="CGH48" s="1"/>
      <c r="CGI48" s="1"/>
      <c r="CGJ48" s="1"/>
      <c r="CGK48" s="1"/>
      <c r="CGL48" s="351"/>
      <c r="CGM48" s="352"/>
      <c r="CGN48" s="1"/>
      <c r="CGO48" s="1"/>
      <c r="CGP48" s="1"/>
      <c r="CGQ48" s="1"/>
      <c r="CGR48" s="1"/>
      <c r="CGS48" s="1"/>
      <c r="CGT48" s="351"/>
      <c r="CGU48" s="352"/>
      <c r="CGV48" s="1"/>
      <c r="CGW48" s="1"/>
      <c r="CGX48" s="1"/>
      <c r="CGY48" s="1"/>
      <c r="CGZ48" s="1"/>
      <c r="CHA48" s="1"/>
      <c r="CHB48" s="169"/>
      <c r="CHC48" s="58"/>
      <c r="CHD48" s="1"/>
      <c r="CHE48" s="1"/>
      <c r="CHF48" s="1"/>
      <c r="CHG48" s="1"/>
      <c r="CHH48" s="1"/>
      <c r="CHI48" s="1"/>
      <c r="CHJ48" s="169"/>
      <c r="CHK48" s="58"/>
      <c r="CHL48" s="1"/>
      <c r="CHM48" s="1"/>
      <c r="CHN48" s="1"/>
      <c r="CHO48" s="1"/>
      <c r="CHP48" s="1"/>
      <c r="CHQ48" s="1"/>
      <c r="CHR48" s="169"/>
      <c r="CHS48" s="58"/>
      <c r="CHT48" s="1"/>
      <c r="CHU48" s="1"/>
      <c r="CHV48" s="1"/>
      <c r="CHW48" s="1"/>
      <c r="CHX48" s="1"/>
      <c r="CHY48" s="1"/>
      <c r="CHZ48" s="169"/>
      <c r="CIA48" s="58"/>
      <c r="CIB48" s="1"/>
      <c r="CIC48" s="1"/>
      <c r="CID48" s="1"/>
      <c r="CIE48" s="1"/>
      <c r="CIF48" s="1"/>
      <c r="CIG48" s="1"/>
      <c r="CIH48" s="169"/>
      <c r="CII48" s="58"/>
      <c r="CIJ48" s="1"/>
      <c r="CIK48" s="1"/>
      <c r="CIL48" s="1"/>
      <c r="CIM48" s="1"/>
      <c r="CIN48" s="1"/>
      <c r="CIO48" s="1"/>
      <c r="CIP48" s="351"/>
      <c r="CIQ48" s="352"/>
      <c r="CIR48" s="1"/>
      <c r="CIS48" s="1"/>
      <c r="CIT48" s="1"/>
      <c r="CIU48" s="1"/>
      <c r="CIV48" s="1"/>
      <c r="CIW48" s="1"/>
      <c r="CIX48" s="351"/>
      <c r="CIY48" s="352"/>
      <c r="CIZ48" s="58"/>
      <c r="CJA48" s="58"/>
      <c r="CJB48" s="58"/>
      <c r="CJC48" s="58"/>
      <c r="CJD48" s="58"/>
      <c r="CJE48" s="58"/>
      <c r="CJF48" s="169"/>
      <c r="CJG48" s="58"/>
      <c r="CJH48" s="1"/>
      <c r="CJI48" s="1"/>
      <c r="CJJ48" s="1"/>
      <c r="CJK48" s="1"/>
      <c r="CJL48" s="1"/>
      <c r="CJM48" s="1"/>
      <c r="CJN48" s="169"/>
      <c r="CJO48" s="58"/>
      <c r="CJP48" s="91"/>
      <c r="CJQ48" s="88"/>
      <c r="CJR48" s="88"/>
      <c r="CJS48" s="88"/>
      <c r="CJT48" s="88"/>
      <c r="CJU48" s="88"/>
      <c r="CJV48" s="94"/>
      <c r="CJW48" s="95"/>
      <c r="CJX48" s="91"/>
      <c r="CJY48" s="88"/>
      <c r="CJZ48" s="88"/>
      <c r="CKA48" s="88"/>
      <c r="CKB48" s="88"/>
      <c r="CKC48" s="88"/>
      <c r="CKD48" s="94"/>
      <c r="CKE48" s="95"/>
      <c r="CKF48" s="91"/>
      <c r="CKG48" s="88"/>
      <c r="CKH48" s="88"/>
      <c r="CKI48" s="88"/>
      <c r="CKJ48" s="88"/>
      <c r="CKK48" s="88"/>
      <c r="CKL48" s="94"/>
      <c r="CKM48" s="95"/>
      <c r="CKN48" s="91"/>
      <c r="CKO48" s="88"/>
      <c r="CKP48" s="88"/>
      <c r="CKQ48" s="88"/>
      <c r="CKR48" s="88"/>
      <c r="CKS48" s="256"/>
      <c r="CKT48" s="94"/>
      <c r="CKU48" s="95"/>
      <c r="CKV48" s="91"/>
      <c r="CKW48" s="88"/>
      <c r="CKX48" s="88"/>
      <c r="CKY48" s="88"/>
      <c r="CKZ48" s="88"/>
      <c r="CLA48" s="88"/>
      <c r="CLB48" s="94"/>
      <c r="CLC48" s="95"/>
      <c r="CLD48" s="91"/>
      <c r="CLE48" s="88"/>
      <c r="CLF48" s="88"/>
      <c r="CLG48" s="88"/>
      <c r="CLH48" s="88"/>
      <c r="CLI48" s="88"/>
      <c r="CLJ48" s="94"/>
      <c r="CLK48" s="95"/>
      <c r="CLL48" s="91"/>
      <c r="CLM48" s="88"/>
      <c r="CLN48" s="88"/>
      <c r="CLO48" s="88"/>
      <c r="CLP48" s="88"/>
      <c r="CLQ48" s="88"/>
      <c r="CLR48" s="94"/>
      <c r="CLS48" s="95"/>
      <c r="CLT48" s="91"/>
      <c r="CLU48" s="88"/>
      <c r="CLV48" s="88"/>
      <c r="CLW48" s="88"/>
      <c r="CLX48" s="88"/>
      <c r="CLY48" s="88"/>
      <c r="CLZ48" s="94"/>
      <c r="CMA48" s="95"/>
      <c r="CMB48" s="91"/>
      <c r="CMC48" s="88"/>
      <c r="CMD48" s="88"/>
      <c r="CME48" s="88"/>
      <c r="CMF48" s="88"/>
      <c r="CMG48" s="88"/>
      <c r="CMH48" s="94"/>
      <c r="CMI48" s="95"/>
      <c r="CMJ48" s="91"/>
      <c r="CMK48" s="88"/>
      <c r="CML48" s="88"/>
      <c r="CMM48" s="88"/>
      <c r="CMN48" s="88"/>
      <c r="CMO48" s="88"/>
      <c r="CMP48" s="94"/>
      <c r="CMQ48" s="95"/>
      <c r="CMR48" s="91"/>
      <c r="CMS48" s="88"/>
      <c r="CMT48" s="88"/>
      <c r="CMU48" s="88"/>
      <c r="CMV48" s="88"/>
      <c r="CMW48" s="88"/>
      <c r="CMX48" s="94"/>
      <c r="CMY48" s="95"/>
      <c r="CMZ48" s="91"/>
      <c r="CNA48" s="88"/>
      <c r="CNB48" s="88"/>
      <c r="CNC48" s="88"/>
      <c r="CND48" s="88"/>
      <c r="CNE48" s="88"/>
      <c r="CNF48" s="94"/>
      <c r="CNG48" s="95"/>
      <c r="CNH48" s="91"/>
      <c r="CNI48" s="88"/>
      <c r="CNJ48" s="88"/>
      <c r="CNK48" s="88"/>
      <c r="CNL48" s="88"/>
      <c r="CNM48" s="88"/>
      <c r="CNN48" s="94"/>
      <c r="CNO48" s="95"/>
      <c r="CNP48" s="91"/>
      <c r="CNQ48" s="88"/>
      <c r="CNR48" s="88"/>
      <c r="CNS48" s="88"/>
      <c r="CNT48" s="88"/>
      <c r="CNU48" s="88"/>
      <c r="CNV48" s="94"/>
      <c r="CNW48" s="95"/>
      <c r="CNX48" s="91"/>
      <c r="CNY48" s="88"/>
      <c r="CNZ48" s="88"/>
      <c r="COA48" s="88"/>
      <c r="COB48" s="88"/>
      <c r="COC48" s="88"/>
      <c r="COD48" s="94"/>
      <c r="COE48" s="95"/>
      <c r="COF48" s="48"/>
      <c r="COG48" s="49"/>
      <c r="COH48" s="49"/>
      <c r="COI48" s="49"/>
      <c r="COJ48" s="49"/>
      <c r="COK48" s="49"/>
      <c r="COL48" s="67"/>
      <c r="COM48" s="68"/>
      <c r="CON48" s="48"/>
      <c r="COO48" s="49"/>
      <c r="COP48" s="49"/>
      <c r="COQ48" s="49"/>
      <c r="COR48" s="49"/>
      <c r="COS48" s="49"/>
      <c r="COT48" s="67"/>
      <c r="COU48" s="68"/>
      <c r="COV48" s="48"/>
      <c r="COW48" s="49"/>
      <c r="COX48" s="49"/>
      <c r="COY48" s="49"/>
      <c r="COZ48" s="49"/>
      <c r="CPA48" s="49"/>
      <c r="CPB48" s="67"/>
      <c r="CPC48" s="68"/>
      <c r="CPD48" s="48"/>
      <c r="CPE48" s="49"/>
      <c r="CPF48" s="49"/>
      <c r="CPG48" s="49"/>
      <c r="CPH48" s="49"/>
      <c r="CPI48" s="49"/>
      <c r="CPJ48" s="67"/>
      <c r="CPK48" s="68"/>
      <c r="CPL48" s="48"/>
      <c r="CPM48" s="49"/>
      <c r="CPN48" s="49"/>
      <c r="CPO48" s="49"/>
      <c r="CPP48" s="49"/>
      <c r="CPQ48" s="49"/>
      <c r="CPR48" s="67"/>
      <c r="CPS48" s="68"/>
      <c r="CPT48" s="48"/>
      <c r="CPU48" s="49"/>
      <c r="CPV48" s="49"/>
      <c r="CPW48" s="49"/>
      <c r="CPX48" s="49"/>
      <c r="CPY48" s="49"/>
      <c r="CPZ48" s="67"/>
      <c r="CQA48" s="68"/>
      <c r="CQB48" s="48"/>
      <c r="CQC48" s="49"/>
      <c r="CQD48" s="49"/>
      <c r="CQE48" s="49"/>
      <c r="CQF48" s="49"/>
      <c r="CQG48" s="49"/>
      <c r="CQH48" s="67"/>
      <c r="CQI48" s="68"/>
      <c r="CQJ48" s="82"/>
      <c r="CQK48" s="83"/>
      <c r="CQL48" s="83"/>
      <c r="CQM48" s="83"/>
      <c r="CQN48" s="83"/>
      <c r="CQO48" s="83"/>
      <c r="CQP48" s="67"/>
      <c r="CQQ48" s="68"/>
      <c r="CQR48" s="239"/>
      <c r="CQS48" s="1"/>
      <c r="CQT48" s="1"/>
      <c r="CQU48" s="1"/>
      <c r="CQV48" s="1"/>
      <c r="CQW48" s="1"/>
      <c r="CQX48" s="67"/>
      <c r="CQY48" s="68"/>
      <c r="CQZ48" s="48"/>
      <c r="CRA48" s="49"/>
      <c r="CRB48" s="49"/>
      <c r="CRC48" s="49"/>
      <c r="CRD48" s="49"/>
      <c r="CRE48" s="49"/>
      <c r="CRF48" s="67"/>
      <c r="CRG48" s="68"/>
      <c r="CRH48" s="48"/>
      <c r="CRI48" s="49"/>
      <c r="CRJ48" s="49"/>
      <c r="CRK48" s="49"/>
      <c r="CRL48" s="49"/>
      <c r="CRM48" s="49"/>
      <c r="CRN48" s="67"/>
      <c r="CRO48" s="68"/>
      <c r="CRP48" s="48"/>
      <c r="CRQ48" s="49"/>
      <c r="CRR48" s="49"/>
      <c r="CRS48" s="49"/>
      <c r="CRT48" s="49"/>
      <c r="CRU48" s="49"/>
      <c r="CRV48" s="47"/>
      <c r="CRW48" s="68"/>
      <c r="CRX48" s="48"/>
      <c r="CRY48" s="49"/>
      <c r="CRZ48" s="49"/>
      <c r="CSA48" s="49"/>
      <c r="CSB48" s="49"/>
      <c r="CSC48" s="49"/>
      <c r="CSD48" s="67"/>
      <c r="CSE48" s="68"/>
      <c r="CSF48" s="48"/>
      <c r="CSG48" s="49"/>
      <c r="CSH48" s="49"/>
      <c r="CSI48" s="49"/>
      <c r="CSJ48" s="49"/>
      <c r="CSK48" s="360"/>
      <c r="CSL48" s="64"/>
      <c r="CSM48" s="68"/>
      <c r="CSN48" s="48"/>
      <c r="CSO48" s="49"/>
      <c r="CSP48" s="49"/>
      <c r="CSQ48" s="49"/>
      <c r="CSR48" s="49"/>
      <c r="CSS48" s="49"/>
      <c r="CST48" s="64"/>
      <c r="CSU48" s="68"/>
      <c r="CSV48" s="48"/>
      <c r="CSW48" s="49"/>
      <c r="CSX48" s="49"/>
      <c r="CSY48" s="49"/>
      <c r="CSZ48" s="49"/>
      <c r="CTA48" s="49"/>
      <c r="CTB48" s="64"/>
      <c r="CTC48" s="68"/>
      <c r="CTD48" s="48"/>
      <c r="CTE48" s="49"/>
      <c r="CTF48" s="49"/>
      <c r="CTG48" s="49"/>
      <c r="CTH48" s="49"/>
      <c r="CTI48" s="49"/>
      <c r="CTJ48" s="64"/>
      <c r="CTK48" s="68"/>
      <c r="CTL48" s="48"/>
      <c r="CTM48" s="49"/>
      <c r="CTN48" s="49"/>
      <c r="CTO48" s="49"/>
      <c r="CTP48" s="49"/>
      <c r="CTQ48" s="49"/>
      <c r="CTR48" s="64"/>
      <c r="CTS48" s="68"/>
      <c r="CTT48" s="48"/>
      <c r="CTU48" s="49"/>
      <c r="CTV48" s="49"/>
      <c r="CTW48" s="49"/>
      <c r="CTX48" s="49"/>
      <c r="CTY48" s="49"/>
      <c r="CTZ48" s="64"/>
      <c r="CUA48" s="68"/>
      <c r="CUB48" s="48"/>
      <c r="CUC48" s="49"/>
      <c r="CUD48" s="49"/>
      <c r="CUE48" s="49"/>
      <c r="CUF48" s="49"/>
      <c r="CUG48" s="49"/>
      <c r="CUH48" s="64"/>
      <c r="CUI48" s="68"/>
      <c r="CUJ48" s="48"/>
      <c r="CUK48" s="49"/>
      <c r="CUL48" s="49"/>
      <c r="CUM48" s="49"/>
      <c r="CUN48" s="49"/>
      <c r="CUO48" s="49"/>
      <c r="CUP48" s="64"/>
      <c r="CUQ48" s="68"/>
      <c r="CUR48" s="48"/>
      <c r="CUS48" s="49"/>
      <c r="CUT48" s="49"/>
      <c r="CUU48" s="49"/>
      <c r="CUV48" s="49"/>
      <c r="CUW48" s="49"/>
      <c r="CUX48" s="64"/>
      <c r="CUY48" s="68"/>
      <c r="CUZ48" s="48"/>
      <c r="CVA48" s="49"/>
      <c r="CVB48" s="49"/>
      <c r="CVC48" s="49"/>
      <c r="CVD48" s="49"/>
      <c r="CVE48" s="49"/>
      <c r="CVF48" s="64"/>
      <c r="CVG48" s="68"/>
      <c r="CVH48" s="48"/>
      <c r="CVI48" s="49"/>
      <c r="CVJ48" s="49"/>
      <c r="CVK48" s="49"/>
      <c r="CVL48" s="49"/>
      <c r="CVM48" s="49"/>
      <c r="CVN48" s="64"/>
      <c r="CVO48" s="68"/>
      <c r="CVP48" s="48"/>
      <c r="CVQ48" s="49"/>
      <c r="CVR48" s="49"/>
      <c r="CVS48" s="49"/>
      <c r="CVT48" s="49"/>
      <c r="CVU48" s="49"/>
      <c r="CVV48" s="64"/>
      <c r="CVW48" s="68"/>
      <c r="CVX48" s="48"/>
      <c r="CVY48" s="49"/>
      <c r="CVZ48" s="49"/>
      <c r="CWA48" s="49"/>
      <c r="CWB48" s="49"/>
      <c r="CWC48" s="49"/>
      <c r="CWD48" s="64"/>
      <c r="CWE48" s="68"/>
      <c r="CWF48" s="48"/>
      <c r="CWG48" s="49"/>
      <c r="CWH48" s="49"/>
      <c r="CWI48" s="49"/>
      <c r="CWJ48" s="49"/>
      <c r="CWK48" s="49"/>
      <c r="CWL48" s="64"/>
      <c r="CWM48" s="68"/>
      <c r="CWN48" s="48"/>
      <c r="CWO48" s="49"/>
      <c r="CWP48" s="49"/>
      <c r="CWQ48" s="49"/>
      <c r="CWR48" s="49"/>
      <c r="CWS48" s="49"/>
      <c r="CWT48" s="64"/>
      <c r="CWU48" s="68"/>
      <c r="CWV48" s="48"/>
      <c r="CWW48" s="49"/>
      <c r="CWX48" s="49"/>
      <c r="CWY48" s="49"/>
      <c r="CWZ48" s="49"/>
      <c r="CXA48" s="49"/>
      <c r="CXB48" s="127"/>
      <c r="CXC48" s="43"/>
      <c r="CXD48" s="48"/>
      <c r="CXE48" s="49"/>
      <c r="CXF48" s="49"/>
      <c r="CXG48" s="49"/>
      <c r="CXH48" s="49"/>
      <c r="CXI48" s="49"/>
      <c r="CXJ48" s="127"/>
      <c r="CXK48" s="43"/>
      <c r="CXL48" s="48"/>
      <c r="CXM48" s="49"/>
      <c r="CXN48" s="49"/>
      <c r="CXO48" s="49"/>
      <c r="CXP48" s="49"/>
      <c r="CXQ48" s="49"/>
      <c r="CXR48" s="127"/>
      <c r="CXS48" s="43"/>
      <c r="CXT48" s="48"/>
      <c r="CXU48" s="49"/>
      <c r="CXV48" s="49"/>
      <c r="CXW48" s="49"/>
      <c r="CXX48" s="49"/>
      <c r="CXY48" s="49"/>
      <c r="CXZ48" s="127"/>
      <c r="CYA48" s="43"/>
      <c r="CYB48" s="48"/>
      <c r="CYC48" s="49"/>
      <c r="CYD48" s="49"/>
      <c r="CYE48" s="49"/>
      <c r="CYF48" s="49"/>
      <c r="CYG48" s="49"/>
      <c r="CYH48" s="127"/>
      <c r="CYI48" s="43"/>
      <c r="CYJ48" s="48"/>
      <c r="CYK48" s="49"/>
      <c r="CYL48" s="49"/>
      <c r="CYM48" s="49"/>
      <c r="CYN48" s="49"/>
      <c r="CYO48" s="49"/>
      <c r="CYP48" s="127"/>
      <c r="CYQ48" s="43"/>
      <c r="CYR48" s="48"/>
      <c r="CYS48" s="49"/>
      <c r="CYT48" s="49"/>
      <c r="CYU48" s="49"/>
      <c r="CYV48" s="49"/>
      <c r="CYW48" s="49"/>
      <c r="CYX48" s="127"/>
      <c r="CYY48" s="43"/>
      <c r="CYZ48" s="48"/>
      <c r="CZA48" s="49"/>
      <c r="CZB48" s="49"/>
      <c r="CZC48" s="49"/>
      <c r="CZD48" s="49"/>
      <c r="CZE48" s="49"/>
      <c r="CZF48" s="127"/>
      <c r="CZG48" s="43"/>
      <c r="CZH48" s="48"/>
      <c r="CZI48" s="49"/>
      <c r="CZJ48" s="49"/>
      <c r="CZK48" s="49"/>
      <c r="CZL48" s="49"/>
      <c r="CZM48" s="49"/>
      <c r="CZN48" s="127"/>
      <c r="CZO48" s="43"/>
      <c r="CZP48" s="48"/>
      <c r="CZQ48" s="49"/>
      <c r="CZR48" s="49"/>
      <c r="CZS48" s="49"/>
      <c r="CZT48" s="49"/>
      <c r="CZU48" s="49"/>
      <c r="CZV48" s="127"/>
      <c r="CZW48" s="43"/>
      <c r="CZX48" s="48"/>
      <c r="CZY48" s="49"/>
      <c r="CZZ48" s="49"/>
      <c r="DAA48" s="49"/>
      <c r="DAB48" s="49"/>
      <c r="DAC48" s="49"/>
      <c r="DAD48" s="64"/>
      <c r="DAE48" s="68"/>
      <c r="DAF48" s="48"/>
      <c r="DAG48" s="49"/>
      <c r="DAH48" s="49"/>
      <c r="DAI48" s="49"/>
      <c r="DAJ48" s="49"/>
      <c r="DAK48" s="49"/>
      <c r="DAL48" s="64"/>
      <c r="DAM48" s="68"/>
      <c r="DAN48" s="48"/>
      <c r="DAO48" s="49"/>
      <c r="DAP48" s="49"/>
      <c r="DAQ48" s="49"/>
      <c r="DAR48" s="49"/>
      <c r="DAS48" s="49"/>
      <c r="DAT48" s="64"/>
      <c r="DAU48" s="68"/>
      <c r="DAV48" s="48"/>
      <c r="DAW48" s="49"/>
      <c r="DAX48" s="49"/>
      <c r="DAY48" s="49"/>
      <c r="DAZ48" s="49"/>
      <c r="DBA48" s="49"/>
      <c r="DBB48" s="64"/>
      <c r="DBC48" s="68"/>
      <c r="DBD48" s="48"/>
      <c r="DBE48" s="49"/>
      <c r="DBF48" s="49"/>
      <c r="DBG48" s="49"/>
      <c r="DBH48" s="49"/>
      <c r="DBI48" s="49"/>
      <c r="DBJ48" s="64"/>
      <c r="DBK48" s="68"/>
      <c r="DBL48" s="48"/>
      <c r="DBM48" s="49"/>
      <c r="DBN48" s="49"/>
      <c r="DBO48" s="49"/>
      <c r="DBP48" s="49"/>
      <c r="DBQ48" s="49"/>
      <c r="DBR48" s="64"/>
      <c r="DBS48" s="68"/>
      <c r="DBT48" s="48"/>
      <c r="DBU48" s="49"/>
      <c r="DBV48" s="49"/>
      <c r="DBW48" s="49"/>
      <c r="DBX48" s="49"/>
      <c r="DBY48" s="49"/>
      <c r="DBZ48" s="64"/>
      <c r="DCA48" s="68"/>
      <c r="DCB48" s="48"/>
      <c r="DCC48" s="49"/>
      <c r="DCD48" s="49"/>
      <c r="DCE48" s="49"/>
      <c r="DCF48" s="49"/>
      <c r="DCG48" s="49"/>
      <c r="DCH48" s="64"/>
      <c r="DCI48" s="68"/>
      <c r="DCJ48" s="48"/>
      <c r="DCK48" s="49"/>
      <c r="DCL48" s="49"/>
      <c r="DCM48" s="49"/>
      <c r="DCN48" s="49"/>
      <c r="DCO48" s="49"/>
      <c r="DCP48" s="64"/>
      <c r="DCQ48" s="68"/>
      <c r="DCR48" s="48"/>
      <c r="DCS48" s="49"/>
      <c r="DCT48" s="49"/>
      <c r="DCU48" s="49"/>
      <c r="DCV48" s="49"/>
      <c r="DCW48" s="49"/>
      <c r="DCX48" s="64"/>
      <c r="DCY48" s="68"/>
      <c r="DCZ48" s="48"/>
      <c r="DDA48" s="49"/>
      <c r="DDB48" s="49"/>
      <c r="DDC48" s="49"/>
      <c r="DDD48" s="49"/>
      <c r="DDE48" s="49"/>
      <c r="DDF48" s="64"/>
      <c r="DDG48" s="68"/>
      <c r="DDH48" s="48"/>
      <c r="DDI48" s="49"/>
      <c r="DDJ48" s="49"/>
      <c r="DDK48" s="49"/>
      <c r="DDL48" s="49"/>
      <c r="DDM48" s="49"/>
      <c r="DDN48" s="127"/>
      <c r="DDO48" s="43"/>
      <c r="DDP48" s="48"/>
      <c r="DDQ48" s="49"/>
      <c r="DDR48" s="49"/>
      <c r="DDS48" s="49"/>
      <c r="DDT48" s="49"/>
      <c r="DDU48" s="49"/>
      <c r="DDV48" s="127"/>
      <c r="DDW48" s="43"/>
      <c r="DDX48" s="48"/>
      <c r="DDY48" s="49"/>
      <c r="DDZ48" s="49"/>
      <c r="DEA48" s="49"/>
      <c r="DEB48" s="49"/>
      <c r="DEC48" s="49"/>
      <c r="DED48" s="127"/>
      <c r="DEE48" s="43"/>
      <c r="DEF48" s="48"/>
      <c r="DEG48" s="49"/>
      <c r="DEH48" s="49"/>
      <c r="DEI48" s="49"/>
      <c r="DEJ48" s="49"/>
      <c r="DEK48" s="49"/>
      <c r="DEL48" s="127"/>
      <c r="DEM48" s="43"/>
      <c r="DEN48" s="48"/>
      <c r="DEO48" s="49"/>
      <c r="DEP48" s="49"/>
      <c r="DEQ48" s="49"/>
      <c r="DER48" s="49"/>
      <c r="DES48" s="49"/>
      <c r="DET48" s="127"/>
      <c r="DEU48" s="43"/>
      <c r="DEV48" s="48"/>
      <c r="DEW48" s="49"/>
      <c r="DEX48" s="49"/>
      <c r="DEY48" s="49"/>
      <c r="DEZ48" s="49"/>
      <c r="DFA48" s="49"/>
      <c r="DFB48" s="127"/>
      <c r="DFC48" s="43"/>
      <c r="DFD48" s="48"/>
      <c r="DFE48" s="49"/>
      <c r="DFF48" s="49"/>
      <c r="DFG48" s="49"/>
      <c r="DFH48" s="49"/>
      <c r="DFI48" s="49"/>
      <c r="DFJ48" s="127"/>
      <c r="DFK48" s="43"/>
      <c r="DFL48" s="63"/>
      <c r="DFM48" s="64"/>
      <c r="DFN48" s="64"/>
      <c r="DFO48" s="64"/>
      <c r="DFP48" s="64"/>
      <c r="DFQ48" s="64"/>
      <c r="DFR48" s="64"/>
      <c r="DFS48" s="68"/>
      <c r="DFT48" s="48"/>
      <c r="DFU48" s="49"/>
      <c r="DFV48" s="49"/>
      <c r="DFW48" s="49"/>
      <c r="DFX48" s="49"/>
      <c r="DFY48" s="49"/>
      <c r="DFZ48" s="127"/>
      <c r="DGA48" s="43"/>
      <c r="DGB48" s="48"/>
      <c r="DGC48" s="49"/>
      <c r="DGD48" s="49"/>
      <c r="DGE48" s="49"/>
      <c r="DGF48" s="49"/>
      <c r="DGG48" s="49"/>
      <c r="DGH48" s="127"/>
      <c r="DGI48" s="43"/>
      <c r="DGJ48" s="48"/>
      <c r="DGK48" s="49"/>
      <c r="DGL48" s="49"/>
      <c r="DGM48" s="49"/>
      <c r="DGN48" s="49"/>
      <c r="DGO48" s="49"/>
      <c r="DGP48" s="64"/>
      <c r="DGQ48" s="68"/>
      <c r="DGR48" s="48"/>
      <c r="DGS48" s="49"/>
      <c r="DGT48" s="49"/>
      <c r="DGU48" s="49"/>
      <c r="DGV48" s="49"/>
      <c r="DGW48" s="49"/>
      <c r="DGX48" s="64"/>
      <c r="DGY48" s="68"/>
      <c r="DGZ48" s="48"/>
      <c r="DHA48" s="49"/>
      <c r="DHB48" s="49"/>
      <c r="DHC48" s="49"/>
      <c r="DHD48" s="49"/>
      <c r="DHE48" s="49"/>
      <c r="DHF48" s="64"/>
      <c r="DHG48" s="68"/>
      <c r="DHH48" s="63"/>
      <c r="DHI48" s="64"/>
      <c r="DHJ48" s="64"/>
      <c r="DHK48" s="64"/>
      <c r="DHL48" s="64"/>
      <c r="DHM48" s="64"/>
      <c r="DHN48" s="64"/>
      <c r="DHO48" s="68"/>
      <c r="DHP48" s="48"/>
      <c r="DHQ48" s="49"/>
      <c r="DHR48" s="49"/>
      <c r="DHS48" s="49"/>
      <c r="DHT48" s="49"/>
      <c r="DHU48" s="49"/>
      <c r="DHV48" s="64"/>
      <c r="DHW48" s="68"/>
      <c r="DHX48" s="48"/>
      <c r="DHY48" s="49"/>
      <c r="DHZ48" s="49"/>
      <c r="DIA48" s="49"/>
      <c r="DIB48" s="49"/>
      <c r="DIC48" s="49"/>
      <c r="DID48" s="64"/>
      <c r="DIE48" s="68"/>
      <c r="DIF48" s="48"/>
      <c r="DIG48" s="49"/>
      <c r="DIH48" s="49"/>
      <c r="DII48" s="49"/>
      <c r="DIJ48" s="49"/>
      <c r="DIK48" s="49"/>
      <c r="DIL48" s="64"/>
      <c r="DIM48" s="68"/>
      <c r="DIN48" s="48"/>
      <c r="DIO48" s="49"/>
      <c r="DIP48" s="49"/>
      <c r="DIQ48" s="49"/>
      <c r="DIR48" s="49"/>
      <c r="DIS48" s="49"/>
      <c r="DIT48" s="64"/>
      <c r="DIU48" s="68"/>
      <c r="DIV48" s="48"/>
      <c r="DIW48" s="49"/>
      <c r="DIX48" s="49"/>
      <c r="DIY48" s="49"/>
      <c r="DIZ48" s="49"/>
      <c r="DJA48" s="49"/>
      <c r="DJB48" s="64"/>
      <c r="DJC48" s="68"/>
      <c r="DJD48" s="48"/>
      <c r="DJE48" s="49"/>
      <c r="DJF48" s="49"/>
      <c r="DJG48" s="49"/>
      <c r="DJH48" s="49"/>
      <c r="DJI48" s="49"/>
      <c r="DJJ48" s="64"/>
      <c r="DJK48" s="68"/>
      <c r="DJL48" s="48"/>
      <c r="DJM48" s="49"/>
      <c r="DJN48" s="49"/>
      <c r="DJO48" s="49"/>
      <c r="DJP48" s="49"/>
      <c r="DJQ48" s="49"/>
      <c r="DJR48" s="64"/>
      <c r="DJS48" s="68"/>
      <c r="DJT48" s="48"/>
      <c r="DJU48" s="49"/>
      <c r="DJV48" s="49"/>
      <c r="DJW48" s="49"/>
      <c r="DJX48" s="49"/>
      <c r="DJY48" s="49"/>
      <c r="DJZ48" s="64"/>
      <c r="DKA48" s="68"/>
      <c r="DKB48" s="48"/>
      <c r="DKC48" s="49"/>
      <c r="DKD48" s="49"/>
      <c r="DKE48" s="49"/>
      <c r="DKF48" s="49"/>
      <c r="DKG48" s="49"/>
      <c r="DKH48" s="64"/>
      <c r="DKI48" s="68"/>
      <c r="DKJ48" s="48"/>
      <c r="DKK48" s="49"/>
      <c r="DKL48" s="49"/>
      <c r="DKM48" s="49"/>
      <c r="DKN48" s="49"/>
      <c r="DKO48" s="49"/>
      <c r="DKP48" s="64"/>
      <c r="DKQ48" s="68"/>
      <c r="DKR48" s="48"/>
      <c r="DKS48" s="49"/>
      <c r="DKT48" s="49"/>
      <c r="DKU48" s="49"/>
      <c r="DKV48" s="49"/>
      <c r="DKW48" s="49"/>
      <c r="DKX48" s="64"/>
      <c r="DKY48" s="68"/>
      <c r="DKZ48" s="48"/>
      <c r="DLA48" s="49"/>
      <c r="DLB48" s="49"/>
      <c r="DLC48" s="49"/>
      <c r="DLD48" s="49"/>
      <c r="DLE48" s="49"/>
      <c r="DLF48" s="64"/>
      <c r="DLG48" s="68"/>
      <c r="DLH48" s="48"/>
      <c r="DLI48" s="49"/>
      <c r="DLJ48" s="49"/>
      <c r="DLK48" s="49"/>
      <c r="DLL48" s="49"/>
      <c r="DLM48" s="49"/>
      <c r="DLN48" s="64"/>
      <c r="DLO48" s="68"/>
      <c r="DLP48" s="48"/>
      <c r="DLQ48" s="49"/>
      <c r="DLR48" s="49"/>
      <c r="DLS48" s="49"/>
      <c r="DLT48" s="49"/>
      <c r="DLU48" s="49"/>
      <c r="DLV48" s="64"/>
      <c r="DLW48" s="68"/>
      <c r="DLX48" s="48"/>
      <c r="DLY48" s="49"/>
      <c r="DLZ48" s="49"/>
      <c r="DMA48" s="49"/>
      <c r="DMB48" s="49"/>
      <c r="DMC48" s="49"/>
      <c r="DMD48" s="64"/>
      <c r="DME48" s="68"/>
      <c r="DMF48" s="48"/>
      <c r="DMG48" s="49"/>
      <c r="DMH48" s="49"/>
      <c r="DMI48" s="49"/>
      <c r="DMJ48" s="49"/>
      <c r="DMK48" s="49"/>
      <c r="DML48" s="64"/>
      <c r="DMM48" s="68"/>
      <c r="DMN48" s="48"/>
      <c r="DMO48" s="49"/>
      <c r="DMP48" s="49"/>
      <c r="DMQ48" s="49"/>
      <c r="DMR48" s="49"/>
      <c r="DMS48" s="49"/>
      <c r="DMT48" s="64"/>
      <c r="DMU48" s="68"/>
      <c r="DMV48" s="48"/>
      <c r="DMW48" s="49"/>
      <c r="DMX48" s="49"/>
      <c r="DMY48" s="49"/>
      <c r="DMZ48" s="49"/>
      <c r="DNA48" s="49"/>
      <c r="DNB48" s="64"/>
      <c r="DNC48" s="68"/>
      <c r="DND48" s="48"/>
      <c r="DNE48" s="49"/>
      <c r="DNF48" s="49"/>
      <c r="DNG48" s="49"/>
      <c r="DNH48" s="49"/>
      <c r="DNI48" s="49"/>
      <c r="DNJ48" s="64"/>
      <c r="DNK48" s="68"/>
      <c r="DNL48" s="48"/>
      <c r="DNM48" s="49"/>
      <c r="DNN48" s="49"/>
      <c r="DNO48" s="49"/>
      <c r="DNP48" s="49"/>
      <c r="DNQ48" s="49"/>
      <c r="DNR48" s="64"/>
      <c r="DNS48" s="68"/>
      <c r="DNT48" s="48"/>
      <c r="DNU48" s="49"/>
      <c r="DNV48" s="49"/>
      <c r="DNW48" s="49"/>
      <c r="DNX48" s="49"/>
      <c r="DNY48" s="49"/>
      <c r="DNZ48" s="64"/>
      <c r="DOA48" s="68"/>
      <c r="DOB48" s="48"/>
      <c r="DOC48" s="49"/>
      <c r="DOD48" s="49"/>
      <c r="DOE48" s="49"/>
      <c r="DOF48" s="49"/>
      <c r="DOG48" s="49"/>
      <c r="DOH48" s="64"/>
      <c r="DOI48" s="68"/>
      <c r="DOJ48" s="48"/>
      <c r="DOK48" s="49"/>
      <c r="DOL48" s="49"/>
      <c r="DOM48" s="49"/>
      <c r="DON48" s="49"/>
      <c r="DOO48" s="49"/>
      <c r="DOP48" s="64"/>
      <c r="DOQ48" s="68"/>
      <c r="DOR48" s="48"/>
      <c r="DOS48" s="49"/>
      <c r="DOT48" s="49"/>
      <c r="DOU48" s="49"/>
      <c r="DOV48" s="49"/>
      <c r="DOW48" s="49"/>
      <c r="DOX48" s="64"/>
      <c r="DOY48" s="68"/>
      <c r="DOZ48" s="48"/>
      <c r="DPA48" s="49"/>
      <c r="DPB48" s="49"/>
      <c r="DPC48" s="49"/>
      <c r="DPD48" s="49"/>
      <c r="DPE48" s="49"/>
      <c r="DPF48" s="64"/>
      <c r="DPG48" s="68"/>
      <c r="DPH48" s="48"/>
      <c r="DPI48" s="49"/>
      <c r="DPJ48" s="49"/>
      <c r="DPK48" s="49"/>
      <c r="DPL48" s="49"/>
      <c r="DPM48" s="49"/>
      <c r="DPN48" s="64"/>
      <c r="DPO48" s="68"/>
      <c r="DPP48" s="48"/>
      <c r="DPQ48" s="49"/>
      <c r="DPR48" s="49"/>
      <c r="DPS48" s="49"/>
      <c r="DPT48" s="49"/>
      <c r="DPU48" s="49"/>
      <c r="DPV48" s="491"/>
      <c r="DPW48" s="492"/>
      <c r="DPX48" s="48"/>
      <c r="DPY48" s="49"/>
      <c r="DPZ48" s="49"/>
      <c r="DQA48" s="49"/>
      <c r="DQB48" s="49"/>
      <c r="DQC48" s="49"/>
      <c r="DQD48" s="491"/>
      <c r="DQE48" s="492"/>
      <c r="DQF48" s="48"/>
      <c r="DQG48" s="49"/>
      <c r="DQH48" s="49"/>
      <c r="DQI48" s="49"/>
      <c r="DQJ48" s="49"/>
      <c r="DQK48" s="49"/>
      <c r="DQL48" s="489"/>
      <c r="DQM48" s="492"/>
      <c r="DQN48" s="48"/>
      <c r="DQO48" s="49"/>
      <c r="DQP48" s="49"/>
      <c r="DQQ48" s="49"/>
      <c r="DQR48" s="49"/>
      <c r="DQS48" s="49"/>
      <c r="DQT48" s="64"/>
      <c r="DQU48" s="68"/>
      <c r="DQV48" s="48"/>
      <c r="DQW48" s="49"/>
      <c r="DQX48" s="49"/>
      <c r="DQY48" s="49"/>
      <c r="DQZ48" s="49"/>
      <c r="DRA48" s="49"/>
      <c r="DRB48" s="491"/>
      <c r="DRC48" s="492"/>
      <c r="DRD48" s="48"/>
      <c r="DRE48" s="49"/>
      <c r="DRF48" s="49"/>
      <c r="DRG48" s="49"/>
      <c r="DRH48" s="49"/>
      <c r="DRI48" s="49"/>
      <c r="DRJ48" s="491"/>
      <c r="DRK48" s="492"/>
      <c r="DRL48" s="48"/>
      <c r="DRM48" s="49"/>
      <c r="DRN48" s="49"/>
      <c r="DRO48" s="49"/>
      <c r="DRP48" s="49"/>
      <c r="DRQ48" s="49"/>
      <c r="DRR48" s="64"/>
      <c r="DRS48" s="68"/>
      <c r="DRT48" s="48"/>
      <c r="DRU48" s="49"/>
      <c r="DRV48" s="49"/>
      <c r="DRW48" s="49"/>
      <c r="DRX48" s="49"/>
      <c r="DRY48" s="49"/>
      <c r="DRZ48" s="491"/>
      <c r="DSA48" s="68"/>
      <c r="DSB48" s="82"/>
      <c r="DSC48" s="83"/>
      <c r="DSD48" s="83"/>
      <c r="DSE48" s="83"/>
      <c r="DSF48" s="83"/>
      <c r="DSG48" s="83"/>
      <c r="DSH48" s="64"/>
      <c r="DSI48" s="68"/>
      <c r="DSJ48" s="48"/>
      <c r="DSK48" s="49"/>
      <c r="DSL48" s="49"/>
      <c r="DSM48" s="49"/>
      <c r="DSN48" s="49"/>
      <c r="DSO48" s="49"/>
      <c r="DSP48" s="64"/>
      <c r="DSQ48" s="68"/>
      <c r="DSR48" s="48"/>
      <c r="DSS48" s="49"/>
      <c r="DST48" s="49"/>
      <c r="DSU48" s="49"/>
      <c r="DSV48" s="49"/>
      <c r="DSW48" s="49"/>
      <c r="DSX48" s="64"/>
      <c r="DSY48" s="68"/>
      <c r="DSZ48" s="48"/>
      <c r="DTA48" s="49"/>
      <c r="DTB48" s="49"/>
      <c r="DTC48" s="49"/>
      <c r="DTD48" s="49"/>
      <c r="DTE48" s="49"/>
      <c r="DTF48" s="64"/>
      <c r="DTG48" s="68"/>
      <c r="DTH48" s="48"/>
      <c r="DTI48" s="49"/>
      <c r="DTJ48" s="49"/>
      <c r="DTK48" s="49"/>
      <c r="DTL48" s="49"/>
      <c r="DTM48" s="49"/>
      <c r="DTN48" s="64"/>
      <c r="DTO48" s="68"/>
      <c r="DTP48" s="48"/>
      <c r="DTQ48" s="49"/>
      <c r="DTR48" s="49"/>
      <c r="DTS48" s="49"/>
      <c r="DTT48" s="49"/>
      <c r="DTU48" s="49"/>
      <c r="DTV48" s="64"/>
      <c r="DTW48" s="68"/>
      <c r="DTX48" s="48"/>
      <c r="DTY48" s="49"/>
      <c r="DTZ48" s="49"/>
      <c r="DUA48" s="49"/>
      <c r="DUB48" s="49"/>
      <c r="DUC48" s="49"/>
      <c r="DUD48" s="64"/>
      <c r="DUE48" s="68"/>
      <c r="DUF48" s="48"/>
      <c r="DUG48" s="49"/>
      <c r="DUH48" s="49"/>
      <c r="DUI48" s="49"/>
      <c r="DUJ48" s="49"/>
      <c r="DUK48" s="49"/>
      <c r="DUL48" s="64"/>
      <c r="DUM48" s="68"/>
      <c r="DUN48" s="48"/>
      <c r="DUO48" s="49"/>
      <c r="DUP48" s="49"/>
      <c r="DUQ48" s="49"/>
      <c r="DUR48" s="49"/>
      <c r="DUS48" s="49"/>
      <c r="DUT48" s="64"/>
      <c r="DUU48" s="68"/>
      <c r="DUV48" s="48"/>
      <c r="DUW48" s="49"/>
      <c r="DUX48" s="49"/>
      <c r="DUY48" s="49"/>
      <c r="DUZ48" s="49"/>
      <c r="DVA48" s="49"/>
      <c r="DVB48" s="64"/>
      <c r="DVC48" s="68"/>
      <c r="DVD48" s="48"/>
      <c r="DVE48" s="49"/>
      <c r="DVF48" s="49"/>
      <c r="DVG48" s="49"/>
      <c r="DVH48" s="49"/>
      <c r="DVI48" s="49"/>
      <c r="DVJ48" s="64"/>
      <c r="DVK48" s="68"/>
      <c r="DVL48" s="48"/>
      <c r="DVM48" s="49"/>
      <c r="DVN48" s="49"/>
      <c r="DVO48" s="49"/>
      <c r="DVP48" s="49"/>
      <c r="DVQ48" s="49"/>
      <c r="DVR48" s="64"/>
      <c r="DVS48" s="68"/>
      <c r="DVT48" s="48"/>
      <c r="DVU48" s="49"/>
      <c r="DVV48" s="49"/>
      <c r="DVW48" s="49"/>
      <c r="DVX48" s="49"/>
      <c r="DVY48" s="49"/>
      <c r="DVZ48" s="64"/>
      <c r="DWA48" s="68"/>
      <c r="DWB48" s="48"/>
      <c r="DWC48" s="49"/>
      <c r="DWD48" s="49"/>
      <c r="DWE48" s="49"/>
      <c r="DWF48" s="49"/>
      <c r="DWG48" s="49"/>
      <c r="DWH48" s="64"/>
      <c r="DWI48" s="68"/>
      <c r="DWJ48" s="48"/>
      <c r="DWK48" s="49"/>
      <c r="DWL48" s="49"/>
      <c r="DWM48" s="49"/>
      <c r="DWN48" s="49"/>
      <c r="DWO48" s="49"/>
      <c r="DWP48" s="64"/>
      <c r="DWQ48" s="68"/>
      <c r="DWR48" s="48"/>
      <c r="DWS48" s="49"/>
      <c r="DWT48" s="49"/>
      <c r="DWU48" s="49"/>
      <c r="DWV48" s="49"/>
      <c r="DWW48" s="49"/>
      <c r="DWX48" s="64"/>
      <c r="DWY48" s="68"/>
      <c r="DWZ48" s="48"/>
      <c r="DXA48" s="49"/>
      <c r="DXB48" s="49"/>
      <c r="DXC48" s="49"/>
      <c r="DXD48" s="49"/>
      <c r="DXE48" s="49"/>
      <c r="DXF48" s="64"/>
      <c r="DXG48" s="68"/>
      <c r="DXH48" s="48"/>
      <c r="DXI48" s="49"/>
      <c r="DXJ48" s="49"/>
      <c r="DXK48" s="49"/>
      <c r="DXL48" s="49"/>
      <c r="DXM48" s="49"/>
      <c r="DXN48" s="64"/>
      <c r="DXO48" s="68"/>
      <c r="DXP48" s="48"/>
      <c r="DXQ48" s="49"/>
      <c r="DXR48" s="49"/>
      <c r="DXS48" s="49"/>
      <c r="DXT48" s="49"/>
      <c r="DXU48" s="49"/>
      <c r="DXV48" s="64"/>
      <c r="DXW48" s="68"/>
      <c r="DXX48" s="48"/>
      <c r="DXY48" s="49"/>
      <c r="DXZ48" s="49"/>
      <c r="DYA48" s="49"/>
      <c r="DYB48" s="49"/>
      <c r="DYC48" s="49"/>
      <c r="DYD48" s="64"/>
      <c r="DYE48" s="68"/>
      <c r="DYF48" s="48"/>
      <c r="DYG48" s="49"/>
      <c r="DYH48" s="49"/>
      <c r="DYI48" s="49"/>
      <c r="DYJ48" s="49"/>
      <c r="DYK48" s="49"/>
      <c r="DYL48" s="64"/>
      <c r="DYM48" s="68"/>
      <c r="DYN48" s="48"/>
      <c r="DYO48" s="49"/>
      <c r="DYP48" s="49"/>
      <c r="DYQ48" s="49"/>
      <c r="DYR48" s="49"/>
      <c r="DYS48" s="49"/>
      <c r="DYT48" s="64"/>
      <c r="DYU48" s="68"/>
      <c r="DYV48" s="48"/>
      <c r="DYW48" s="49"/>
      <c r="DYX48" s="49"/>
      <c r="DYY48" s="49"/>
      <c r="DYZ48" s="49"/>
      <c r="DZA48" s="49"/>
      <c r="DZB48" s="64"/>
      <c r="DZC48" s="68"/>
      <c r="DZD48" s="48"/>
      <c r="DZE48" s="49"/>
      <c r="DZF48" s="49"/>
      <c r="DZG48" s="49"/>
      <c r="DZH48" s="49"/>
      <c r="DZI48" s="49"/>
      <c r="DZJ48" s="64"/>
      <c r="DZK48" s="68"/>
      <c r="DZL48" s="48"/>
      <c r="DZM48" s="49"/>
      <c r="DZN48" s="49"/>
      <c r="DZO48" s="49"/>
      <c r="DZP48" s="49"/>
      <c r="DZQ48" s="49"/>
      <c r="DZR48" s="64"/>
      <c r="DZS48" s="68"/>
      <c r="DZT48" s="48"/>
      <c r="DZU48" s="49"/>
      <c r="DZV48" s="49"/>
      <c r="DZW48" s="49"/>
      <c r="DZX48" s="49"/>
      <c r="DZY48" s="49"/>
      <c r="DZZ48" s="64"/>
      <c r="EAA48" s="68"/>
      <c r="EAB48" s="48"/>
      <c r="EAC48" s="49"/>
      <c r="EAD48" s="49"/>
      <c r="EAE48" s="49"/>
      <c r="EAF48" s="49"/>
      <c r="EAG48" s="49"/>
      <c r="EAH48" s="64"/>
      <c r="EAI48" s="68"/>
      <c r="EAJ48" s="48"/>
      <c r="EAK48" s="49"/>
      <c r="EAL48" s="49"/>
      <c r="EAM48" s="49"/>
      <c r="EAN48" s="49"/>
      <c r="EAO48" s="49"/>
      <c r="EAP48" s="64"/>
      <c r="EAQ48" s="68"/>
      <c r="EAR48" s="48"/>
      <c r="EAS48" s="49"/>
      <c r="EAT48" s="49"/>
      <c r="EAU48" s="49"/>
      <c r="EAV48" s="49"/>
      <c r="EAW48" s="49"/>
      <c r="EAX48" s="64"/>
      <c r="EAY48" s="68"/>
      <c r="EAZ48" s="48"/>
      <c r="EBA48" s="49"/>
      <c r="EBB48" s="49"/>
      <c r="EBC48" s="49"/>
      <c r="EBD48" s="49"/>
      <c r="EBE48" s="49"/>
      <c r="EBF48" s="64"/>
      <c r="EBG48" s="68"/>
      <c r="EBH48" s="48"/>
      <c r="EBI48" s="49"/>
      <c r="EBJ48" s="49"/>
      <c r="EBK48" s="49"/>
      <c r="EBL48" s="49"/>
      <c r="EBM48" s="49"/>
      <c r="EBN48" s="64"/>
      <c r="EBO48" s="68"/>
      <c r="EBP48" s="48"/>
      <c r="EBQ48" s="49"/>
      <c r="EBR48" s="49"/>
      <c r="EBS48" s="49"/>
      <c r="EBT48" s="49"/>
      <c r="EBU48" s="49"/>
      <c r="EBV48" s="64"/>
      <c r="EBW48" s="68"/>
      <c r="EBX48" s="48"/>
      <c r="EBY48" s="49"/>
      <c r="EBZ48" s="49"/>
      <c r="ECA48" s="49"/>
      <c r="ECB48" s="49"/>
      <c r="ECC48" s="49"/>
      <c r="ECD48" s="64"/>
      <c r="ECE48" s="68"/>
      <c r="ECF48" s="48"/>
      <c r="ECG48" s="49"/>
      <c r="ECH48" s="49"/>
      <c r="ECI48" s="49"/>
      <c r="ECJ48" s="49"/>
      <c r="ECK48" s="49"/>
      <c r="ECL48" s="64"/>
      <c r="ECM48" s="68"/>
      <c r="ECN48" s="48"/>
      <c r="ECO48" s="49"/>
      <c r="ECP48" s="49"/>
      <c r="ECQ48" s="49"/>
      <c r="ECR48" s="49"/>
      <c r="ECS48" s="49"/>
      <c r="ECT48" s="64"/>
      <c r="ECU48" s="68"/>
      <c r="ECV48" s="48"/>
      <c r="ECW48" s="49"/>
      <c r="ECX48" s="49"/>
      <c r="ECY48" s="49"/>
      <c r="ECZ48" s="49"/>
      <c r="EDA48" s="49"/>
      <c r="EDB48" s="64"/>
      <c r="EDC48" s="68"/>
      <c r="EDD48" s="48"/>
      <c r="EDE48" s="49"/>
      <c r="EDF48" s="49"/>
      <c r="EDG48" s="49"/>
      <c r="EDH48" s="49"/>
      <c r="EDI48" s="49"/>
      <c r="EDJ48" s="64"/>
      <c r="EDK48" s="68"/>
      <c r="EDL48" s="48"/>
      <c r="EDM48" s="49"/>
      <c r="EDN48" s="49"/>
      <c r="EDO48" s="49"/>
      <c r="EDP48" s="49"/>
      <c r="EDQ48" s="49"/>
      <c r="EDR48" s="64"/>
      <c r="EDS48" s="68"/>
      <c r="EDT48" s="48"/>
      <c r="EDU48" s="49"/>
      <c r="EDV48" s="49"/>
      <c r="EDW48" s="49"/>
      <c r="EDX48" s="49"/>
      <c r="EDY48" s="49"/>
      <c r="EDZ48" s="64"/>
      <c r="EEA48" s="68"/>
      <c r="EEB48" s="48"/>
      <c r="EEC48" s="49"/>
      <c r="EED48" s="49"/>
      <c r="EEE48" s="49"/>
      <c r="EEF48" s="49"/>
      <c r="EEG48" s="49"/>
      <c r="EEH48" s="64"/>
      <c r="EEI48" s="68"/>
      <c r="EEJ48" s="48"/>
      <c r="EEK48" s="49"/>
      <c r="EEL48" s="49"/>
      <c r="EEM48" s="49"/>
      <c r="EEN48" s="49"/>
      <c r="EEO48" s="49"/>
      <c r="EEP48" s="64"/>
      <c r="EEQ48" s="68"/>
      <c r="EER48" s="48"/>
      <c r="EES48" s="49"/>
      <c r="EET48" s="49"/>
      <c r="EEU48" s="49"/>
      <c r="EEV48" s="49"/>
      <c r="EEW48" s="49"/>
      <c r="EEX48" s="64"/>
      <c r="EEY48" s="68"/>
      <c r="EEZ48" s="48"/>
      <c r="EFA48" s="49"/>
      <c r="EFB48" s="49"/>
      <c r="EFC48" s="49"/>
      <c r="EFD48" s="49"/>
      <c r="EFE48" s="49"/>
      <c r="EFF48" s="64"/>
      <c r="EFG48" s="68"/>
      <c r="EFH48" s="48"/>
      <c r="EFI48" s="49"/>
      <c r="EFJ48" s="49"/>
      <c r="EFK48" s="49"/>
      <c r="EFL48" s="49"/>
      <c r="EFM48" s="49"/>
      <c r="EFN48" s="64"/>
      <c r="EFO48" s="68"/>
      <c r="EFP48" s="48"/>
      <c r="EFQ48" s="49"/>
      <c r="EFR48" s="49"/>
      <c r="EFS48" s="49"/>
      <c r="EFT48" s="49"/>
      <c r="EFU48" s="49">
        <v>1878</v>
      </c>
      <c r="EFV48" s="64">
        <f t="shared" si="1382"/>
        <v>1878</v>
      </c>
      <c r="EFW48" s="68">
        <f t="shared" si="1383"/>
        <v>313</v>
      </c>
      <c r="EFX48" s="48">
        <v>0</v>
      </c>
      <c r="EFY48" s="49"/>
      <c r="EFZ48" s="49"/>
      <c r="EGA48" s="49">
        <v>0</v>
      </c>
      <c r="EGB48" s="49">
        <v>0</v>
      </c>
      <c r="EGC48" s="49">
        <v>1598</v>
      </c>
      <c r="EGD48" s="64">
        <f t="shared" si="1384"/>
        <v>1598</v>
      </c>
      <c r="EGE48" s="68">
        <f t="shared" si="1385"/>
        <v>266.33333333333331</v>
      </c>
      <c r="EGF48" s="48">
        <v>0</v>
      </c>
      <c r="EGG48" s="49"/>
      <c r="EGH48" s="49"/>
      <c r="EGI48" s="49"/>
      <c r="EGJ48" s="49"/>
      <c r="EGK48" s="49">
        <v>0</v>
      </c>
      <c r="EGL48" s="64">
        <f t="shared" si="1386"/>
        <v>0</v>
      </c>
      <c r="EGM48" s="68">
        <f t="shared" si="1387"/>
        <v>0</v>
      </c>
      <c r="EGN48" s="48">
        <v>0</v>
      </c>
      <c r="EGO48" s="49"/>
      <c r="EGP48" s="49"/>
      <c r="EGQ48" s="49">
        <v>0</v>
      </c>
      <c r="EGR48" s="49"/>
      <c r="EGS48" s="49"/>
      <c r="EGT48" s="64">
        <f t="shared" si="1388"/>
        <v>0</v>
      </c>
      <c r="EGU48" s="68">
        <f t="shared" si="1389"/>
        <v>0</v>
      </c>
      <c r="EGV48" s="48"/>
      <c r="EGW48" s="49"/>
      <c r="EGX48" s="49"/>
      <c r="EGY48" s="49">
        <v>0</v>
      </c>
      <c r="EGZ48" s="49">
        <v>0</v>
      </c>
      <c r="EHA48" s="49"/>
      <c r="EHB48" s="64">
        <f t="shared" si="1390"/>
        <v>0</v>
      </c>
      <c r="EHC48" s="68">
        <f t="shared" si="1391"/>
        <v>0</v>
      </c>
      <c r="EHD48" s="48"/>
      <c r="EHE48" s="49"/>
      <c r="EHF48" s="49"/>
      <c r="EHG48" s="49">
        <v>1957</v>
      </c>
      <c r="EHH48" s="49"/>
      <c r="EHI48" s="49"/>
      <c r="EHJ48" s="64">
        <f t="shared" si="1392"/>
        <v>1957</v>
      </c>
      <c r="EHK48" s="68">
        <f t="shared" si="1393"/>
        <v>326.16666666666669</v>
      </c>
      <c r="EHL48" s="48"/>
      <c r="EHM48" s="49">
        <v>1433</v>
      </c>
      <c r="EHN48" s="49"/>
      <c r="EHO48" s="49">
        <v>0</v>
      </c>
      <c r="EHP48" s="49"/>
      <c r="EHQ48" s="49">
        <v>0</v>
      </c>
      <c r="EHR48" s="64">
        <f t="shared" si="1394"/>
        <v>1433</v>
      </c>
      <c r="EHS48" s="68">
        <f t="shared" si="1395"/>
        <v>238.83333333333334</v>
      </c>
      <c r="EHT48" s="48">
        <v>2019</v>
      </c>
      <c r="EHU48" s="49"/>
      <c r="EHV48" s="49"/>
      <c r="EHW48" s="49"/>
      <c r="EHX48" s="49"/>
      <c r="EHY48" s="49"/>
      <c r="EHZ48" s="64">
        <f t="shared" si="1396"/>
        <v>2019</v>
      </c>
      <c r="EIA48" s="68">
        <f t="shared" si="1397"/>
        <v>336.5</v>
      </c>
      <c r="EIB48" s="48"/>
      <c r="EIC48" s="49"/>
      <c r="EID48" s="49"/>
      <c r="EIE48" s="49"/>
      <c r="EIF48" s="49"/>
      <c r="EIG48" s="49">
        <v>1584</v>
      </c>
      <c r="EIH48" s="64">
        <f t="shared" si="1398"/>
        <v>1584</v>
      </c>
      <c r="EII48" s="68">
        <f t="shared" si="1399"/>
        <v>264</v>
      </c>
      <c r="EIJ48" s="48"/>
      <c r="EIK48" s="49">
        <v>1125</v>
      </c>
      <c r="EIL48" s="49"/>
      <c r="EIM48" s="49"/>
      <c r="EIN48" s="49"/>
      <c r="EIO48" s="49">
        <v>2368</v>
      </c>
      <c r="EIP48" s="64">
        <f t="shared" si="1400"/>
        <v>3493</v>
      </c>
      <c r="EIQ48" s="68">
        <f t="shared" si="1401"/>
        <v>582.16666666666663</v>
      </c>
      <c r="EIR48" s="48">
        <v>0</v>
      </c>
      <c r="EIS48" s="49">
        <v>122</v>
      </c>
      <c r="EIT48" s="49"/>
      <c r="EIU48" s="49"/>
      <c r="EIV48" s="49"/>
      <c r="EIW48" s="49"/>
      <c r="EIX48" s="64">
        <f t="shared" si="1402"/>
        <v>122</v>
      </c>
      <c r="EIY48" s="68">
        <f t="shared" si="1403"/>
        <v>20.333333333333332</v>
      </c>
      <c r="EIZ48" s="48"/>
      <c r="EJA48" s="49"/>
      <c r="EJB48" s="49"/>
      <c r="EJC48" s="49"/>
      <c r="EJD48" s="49"/>
      <c r="EJE48" s="49"/>
      <c r="EJF48" s="64">
        <f t="shared" si="1404"/>
        <v>0</v>
      </c>
      <c r="EJG48" s="68">
        <f t="shared" si="1405"/>
        <v>0</v>
      </c>
      <c r="EJH48" s="48"/>
      <c r="EJI48" s="49">
        <v>960</v>
      </c>
      <c r="EJJ48" s="49"/>
      <c r="EJK48" s="49"/>
      <c r="EJL48" s="49"/>
      <c r="EJM48" s="49"/>
      <c r="EJN48" s="64">
        <f t="shared" si="1406"/>
        <v>960</v>
      </c>
      <c r="EJO48" s="68">
        <f t="shared" si="1407"/>
        <v>160</v>
      </c>
      <c r="EJP48" s="48"/>
      <c r="EJQ48" s="49"/>
      <c r="EJR48" s="49"/>
      <c r="EJS48" s="49"/>
      <c r="EJT48" s="49"/>
      <c r="EJU48" s="49">
        <v>800</v>
      </c>
      <c r="EJV48" s="64">
        <f t="shared" si="1408"/>
        <v>800</v>
      </c>
      <c r="EJW48" s="68">
        <f t="shared" si="1409"/>
        <v>133.33333333333334</v>
      </c>
      <c r="EJX48" s="48"/>
      <c r="EJY48" s="49">
        <v>3039</v>
      </c>
      <c r="EJZ48" s="49">
        <v>247</v>
      </c>
      <c r="EKA48" s="49"/>
      <c r="EKB48" s="49">
        <v>0</v>
      </c>
      <c r="EKC48" s="49"/>
      <c r="EKD48" s="64">
        <f t="shared" si="1410"/>
        <v>3286</v>
      </c>
      <c r="EKE48" s="68">
        <f t="shared" si="1411"/>
        <v>547.66666666666663</v>
      </c>
      <c r="EKF48" s="48"/>
      <c r="EKG48" s="49">
        <v>2024</v>
      </c>
      <c r="EKH48" s="49">
        <v>0</v>
      </c>
      <c r="EKI48" s="49">
        <v>479</v>
      </c>
      <c r="EKJ48" s="49">
        <v>0</v>
      </c>
      <c r="EKK48" s="49"/>
      <c r="EKL48" s="64">
        <f t="shared" si="1412"/>
        <v>2503</v>
      </c>
      <c r="EKM48" s="68">
        <f t="shared" si="1413"/>
        <v>417.16666666666669</v>
      </c>
      <c r="EKN48" s="48">
        <v>0</v>
      </c>
      <c r="EKO48" s="49"/>
      <c r="EKP48" s="49"/>
      <c r="EKQ48" s="49"/>
      <c r="EKR48" s="49">
        <v>0</v>
      </c>
      <c r="EKS48" s="49"/>
      <c r="EKT48" s="64">
        <f t="shared" si="1414"/>
        <v>0</v>
      </c>
      <c r="EKU48" s="184">
        <f t="shared" si="1415"/>
        <v>0</v>
      </c>
      <c r="EKV48" s="665"/>
      <c r="EKW48" s="195"/>
      <c r="EKX48" s="49"/>
      <c r="EKY48" s="49"/>
      <c r="EKZ48" s="49">
        <v>1776</v>
      </c>
      <c r="ELA48" s="49"/>
      <c r="ELB48" s="49">
        <v>0</v>
      </c>
      <c r="ELC48" s="64">
        <f t="shared" si="1416"/>
        <v>1776</v>
      </c>
      <c r="ELD48" s="211">
        <f t="shared" si="1417"/>
        <v>296</v>
      </c>
      <c r="ELE48" s="195">
        <v>0</v>
      </c>
      <c r="ELF48" s="49">
        <v>0</v>
      </c>
      <c r="ELG48" s="49">
        <v>0</v>
      </c>
      <c r="ELH48" s="49">
        <v>2342</v>
      </c>
      <c r="ELI48" s="49">
        <v>0</v>
      </c>
      <c r="ELJ48" s="49">
        <v>0</v>
      </c>
      <c r="ELK48" s="64">
        <f t="shared" si="1418"/>
        <v>2342</v>
      </c>
      <c r="ELL48" s="211">
        <f t="shared" si="1419"/>
        <v>390.33333333333331</v>
      </c>
      <c r="ELM48" s="195"/>
      <c r="ELN48" s="49"/>
      <c r="ELO48" s="49">
        <v>0</v>
      </c>
      <c r="ELP48" s="49">
        <v>0</v>
      </c>
      <c r="ELQ48" s="49">
        <v>0</v>
      </c>
      <c r="ELR48" s="49">
        <v>0</v>
      </c>
      <c r="ELS48" s="64">
        <f t="shared" si="1420"/>
        <v>0</v>
      </c>
      <c r="ELT48" s="211">
        <f t="shared" si="1421"/>
        <v>0</v>
      </c>
      <c r="ELU48" s="195"/>
      <c r="ELV48" s="49"/>
      <c r="ELW48" s="49"/>
      <c r="ELX48" s="49"/>
      <c r="ELY48" s="49">
        <v>0</v>
      </c>
      <c r="ELZ48" s="49"/>
      <c r="EMA48" s="64">
        <f t="shared" si="1422"/>
        <v>0</v>
      </c>
      <c r="EMB48" s="211">
        <f t="shared" si="1423"/>
        <v>0</v>
      </c>
      <c r="EMC48" s="195"/>
      <c r="EMD48" s="49"/>
      <c r="EME48" s="49"/>
      <c r="EMF48" s="49"/>
      <c r="EMG48" s="49"/>
      <c r="EMH48" s="49"/>
      <c r="EMI48" s="64">
        <f t="shared" si="1424"/>
        <v>0</v>
      </c>
      <c r="EMJ48" s="211">
        <f t="shared" si="1425"/>
        <v>0</v>
      </c>
      <c r="EMK48" s="195"/>
      <c r="EML48" s="49"/>
      <c r="EMM48" s="49"/>
      <c r="EMN48" s="49"/>
      <c r="EMO48" s="49"/>
      <c r="EMP48" s="49">
        <v>0</v>
      </c>
      <c r="EMQ48" s="64">
        <f t="shared" si="1426"/>
        <v>0</v>
      </c>
      <c r="EMR48" s="211">
        <f t="shared" si="1427"/>
        <v>0</v>
      </c>
      <c r="EMS48" s="195">
        <v>1306</v>
      </c>
      <c r="EMT48" s="49"/>
      <c r="EMU48" s="49">
        <v>0</v>
      </c>
      <c r="EMV48" s="49">
        <v>0</v>
      </c>
      <c r="EMW48" s="49">
        <v>0</v>
      </c>
      <c r="EMX48" s="49">
        <v>0</v>
      </c>
      <c r="EMY48" s="64">
        <f t="shared" si="1428"/>
        <v>1306</v>
      </c>
      <c r="EMZ48" s="211">
        <f t="shared" si="1429"/>
        <v>217.66666666666666</v>
      </c>
      <c r="ENA48" s="195">
        <v>1038</v>
      </c>
      <c r="ENB48" s="49"/>
      <c r="ENC48" s="49"/>
      <c r="END48" s="49"/>
      <c r="ENE48" s="49">
        <v>0</v>
      </c>
      <c r="ENF48" s="49"/>
      <c r="ENG48" s="64">
        <f t="shared" si="1430"/>
        <v>1038</v>
      </c>
      <c r="ENH48" s="211">
        <f t="shared" si="1431"/>
        <v>173</v>
      </c>
      <c r="ENI48" s="195"/>
      <c r="ENJ48" s="49"/>
      <c r="ENK48" s="49"/>
      <c r="ENL48" s="49"/>
      <c r="ENM48" s="49"/>
      <c r="ENN48" s="49"/>
      <c r="ENO48" s="64">
        <f t="shared" si="1432"/>
        <v>0</v>
      </c>
      <c r="ENP48" s="211">
        <f t="shared" si="1433"/>
        <v>0</v>
      </c>
      <c r="ENQ48" s="195">
        <v>184</v>
      </c>
      <c r="ENR48" s="49"/>
      <c r="ENS48" s="49">
        <v>1203</v>
      </c>
      <c r="ENT48" s="49"/>
      <c r="ENU48" s="49"/>
      <c r="ENV48" s="49"/>
      <c r="ENW48" s="64">
        <f t="shared" si="1434"/>
        <v>1387</v>
      </c>
      <c r="ENX48" s="211">
        <f t="shared" si="1435"/>
        <v>231.16666666666666</v>
      </c>
      <c r="ENY48" s="195">
        <v>218</v>
      </c>
      <c r="ENZ48" s="49"/>
      <c r="EOA48" s="49">
        <v>1980</v>
      </c>
      <c r="EOB48" s="49"/>
      <c r="EOC48" s="49"/>
      <c r="EOD48" s="49"/>
      <c r="EOE48" s="64">
        <f t="shared" si="1436"/>
        <v>2198</v>
      </c>
      <c r="EOF48" s="211">
        <f t="shared" si="1437"/>
        <v>366.33333333333331</v>
      </c>
      <c r="EOG48" s="1"/>
      <c r="EOH48" s="195"/>
      <c r="EOI48" s="49"/>
      <c r="EOJ48" s="49"/>
      <c r="EOK48" s="49"/>
      <c r="EOL48" s="49"/>
      <c r="EOM48" s="49"/>
      <c r="EON48" s="184">
        <f t="shared" si="1438"/>
        <v>0</v>
      </c>
      <c r="EOO48" s="244"/>
      <c r="EOP48" s="49"/>
      <c r="EOQ48" s="49"/>
      <c r="EOR48" s="49"/>
      <c r="EOS48" s="49"/>
      <c r="EOT48" s="49">
        <v>999</v>
      </c>
      <c r="EOU48" s="64">
        <f t="shared" si="1439"/>
        <v>999</v>
      </c>
      <c r="EOV48" s="211">
        <f t="shared" si="1440"/>
        <v>166.5</v>
      </c>
      <c r="EOW48" s="195">
        <v>200</v>
      </c>
      <c r="EOX48" s="49"/>
      <c r="EOY48" s="49"/>
      <c r="EOZ48" s="49"/>
      <c r="EPA48" s="49"/>
      <c r="EPB48" s="49">
        <v>766</v>
      </c>
      <c r="EPC48" s="64">
        <f t="shared" si="1441"/>
        <v>966</v>
      </c>
      <c r="EPD48" s="211">
        <f t="shared" si="1442"/>
        <v>161</v>
      </c>
      <c r="EPE48" s="195"/>
      <c r="EPF48" s="49"/>
      <c r="EPG48" s="49">
        <v>868</v>
      </c>
      <c r="EPH48" s="49">
        <v>0</v>
      </c>
      <c r="EPI48" s="49"/>
      <c r="EPJ48" s="49"/>
      <c r="EPK48" s="64">
        <f t="shared" si="1443"/>
        <v>868</v>
      </c>
      <c r="EPL48" s="211">
        <f t="shared" si="1444"/>
        <v>144.66666666666666</v>
      </c>
      <c r="EPM48" s="195"/>
      <c r="EPN48" s="49"/>
      <c r="EPO48" s="49"/>
      <c r="EPP48" s="49"/>
      <c r="EPQ48" s="49">
        <v>1419</v>
      </c>
      <c r="EPR48" s="49">
        <v>822</v>
      </c>
      <c r="EPS48" s="64">
        <f t="shared" si="1445"/>
        <v>2241</v>
      </c>
      <c r="EPT48" s="211">
        <f t="shared" si="1446"/>
        <v>373.5</v>
      </c>
      <c r="EPU48" s="195"/>
      <c r="EPV48" s="49"/>
      <c r="EPW48" s="49"/>
      <c r="EPX48" s="49"/>
      <c r="EPY48" s="49"/>
      <c r="EPZ48" s="49"/>
      <c r="EQA48" s="64">
        <f t="shared" si="1447"/>
        <v>0</v>
      </c>
      <c r="EQB48" s="211">
        <f t="shared" si="1448"/>
        <v>0</v>
      </c>
      <c r="EQC48" s="195"/>
      <c r="EQD48" s="49"/>
      <c r="EQE48" s="49"/>
      <c r="EQF48" s="49"/>
      <c r="EQG48" s="49"/>
      <c r="EQH48" s="49"/>
      <c r="EQI48" s="64">
        <f t="shared" si="1449"/>
        <v>0</v>
      </c>
      <c r="EQJ48" s="211">
        <f t="shared" si="1450"/>
        <v>0</v>
      </c>
      <c r="EQK48" s="195"/>
      <c r="EQL48" s="49"/>
      <c r="EQM48" s="49"/>
      <c r="EQN48" s="49"/>
      <c r="EQO48" s="49"/>
      <c r="EQP48" s="49"/>
      <c r="EQQ48" s="64">
        <f t="shared" si="1451"/>
        <v>0</v>
      </c>
      <c r="EQR48" s="211">
        <f t="shared" si="1452"/>
        <v>0</v>
      </c>
      <c r="EQS48" s="195"/>
      <c r="EQT48" s="49"/>
      <c r="EQU48" s="49"/>
      <c r="EQV48" s="49">
        <v>108</v>
      </c>
      <c r="EQW48" s="49"/>
      <c r="EQX48" s="49"/>
      <c r="EQY48" s="64">
        <f t="shared" si="1453"/>
        <v>108</v>
      </c>
      <c r="EQZ48" s="211">
        <f t="shared" si="1454"/>
        <v>18</v>
      </c>
      <c r="ERA48" s="195"/>
      <c r="ERB48" s="49"/>
      <c r="ERC48" s="49"/>
      <c r="ERD48" s="49"/>
      <c r="ERE48" s="49"/>
      <c r="ERF48" s="49"/>
      <c r="ERG48" s="64">
        <f t="shared" si="1455"/>
        <v>0</v>
      </c>
      <c r="ERH48" s="211">
        <f t="shared" si="1456"/>
        <v>0</v>
      </c>
      <c r="ERI48" s="195"/>
      <c r="ERJ48" s="49"/>
      <c r="ERK48" s="49"/>
      <c r="ERL48" s="49"/>
      <c r="ERM48" s="49">
        <v>1642</v>
      </c>
      <c r="ERN48" s="49"/>
      <c r="ERO48" s="64">
        <f t="shared" si="1457"/>
        <v>1642</v>
      </c>
      <c r="ERP48" s="211">
        <f t="shared" si="1458"/>
        <v>273.66666666666669</v>
      </c>
      <c r="ERQ48" s="195"/>
      <c r="ERR48" s="49">
        <v>0</v>
      </c>
      <c r="ERS48" s="49"/>
      <c r="ERT48" s="49">
        <v>0</v>
      </c>
      <c r="ERU48" s="49">
        <v>0</v>
      </c>
      <c r="ERV48" s="49">
        <v>0</v>
      </c>
      <c r="ERW48" s="64">
        <f t="shared" si="1459"/>
        <v>0</v>
      </c>
      <c r="ERX48" s="211">
        <f t="shared" si="1460"/>
        <v>0</v>
      </c>
      <c r="ERY48" s="195">
        <v>2729</v>
      </c>
      <c r="ERZ48" s="49">
        <v>358</v>
      </c>
      <c r="ESA48" s="49"/>
      <c r="ESB48" s="49"/>
      <c r="ESC48" s="49">
        <v>0</v>
      </c>
      <c r="ESD48" s="49"/>
      <c r="ESE48" s="64">
        <f t="shared" si="1461"/>
        <v>3087</v>
      </c>
      <c r="ESF48" s="211">
        <f t="shared" si="1462"/>
        <v>514.5</v>
      </c>
      <c r="ESG48" s="195"/>
      <c r="ESH48" s="49"/>
      <c r="ESI48" s="49">
        <v>1239</v>
      </c>
      <c r="ESJ48" s="49">
        <v>0</v>
      </c>
      <c r="ESK48" s="49"/>
      <c r="ESL48" s="49">
        <v>0</v>
      </c>
      <c r="ESM48" s="64">
        <f t="shared" si="1463"/>
        <v>1239</v>
      </c>
      <c r="ESN48" s="211">
        <f t="shared" si="1464"/>
        <v>206.5</v>
      </c>
      <c r="ESO48" s="458">
        <v>0</v>
      </c>
      <c r="ESP48" s="83"/>
      <c r="ESQ48" s="83"/>
      <c r="ESR48" s="83"/>
      <c r="ESS48" s="83"/>
      <c r="EST48" s="83"/>
      <c r="ESU48" s="64">
        <f t="shared" si="1465"/>
        <v>0</v>
      </c>
      <c r="ESV48" s="211">
        <f t="shared" si="1466"/>
        <v>0</v>
      </c>
      <c r="ESW48" s="195"/>
      <c r="ESX48" s="49">
        <v>0</v>
      </c>
      <c r="ESY48" s="49">
        <v>0</v>
      </c>
      <c r="ESZ48" s="49">
        <v>0</v>
      </c>
      <c r="ETA48" s="49">
        <v>0</v>
      </c>
      <c r="ETB48" s="49">
        <v>984</v>
      </c>
      <c r="ETC48" s="808">
        <f t="shared" si="1467"/>
        <v>984</v>
      </c>
      <c r="ETD48" s="211">
        <f t="shared" si="1468"/>
        <v>164</v>
      </c>
      <c r="ETE48" s="195"/>
      <c r="ETF48" s="49">
        <v>700</v>
      </c>
      <c r="ETG48" s="49">
        <v>0</v>
      </c>
      <c r="ETH48" s="49">
        <v>0</v>
      </c>
      <c r="ETI48" s="49">
        <v>2579</v>
      </c>
      <c r="ETJ48" s="49"/>
      <c r="ETK48" s="808">
        <f t="shared" si="1469"/>
        <v>3279</v>
      </c>
      <c r="ETL48" s="211">
        <f t="shared" si="1470"/>
        <v>546.5</v>
      </c>
      <c r="ETM48" s="814">
        <v>0</v>
      </c>
      <c r="ETN48" s="815">
        <v>0</v>
      </c>
      <c r="ETO48" s="815">
        <v>0</v>
      </c>
      <c r="ETP48" s="815">
        <v>0</v>
      </c>
      <c r="ETQ48" s="815">
        <v>1930</v>
      </c>
      <c r="ETR48" s="815">
        <v>0</v>
      </c>
      <c r="ETS48" s="808">
        <f t="shared" si="1471"/>
        <v>1930</v>
      </c>
      <c r="ETT48" s="211">
        <f t="shared" si="1472"/>
        <v>321.66666666666669</v>
      </c>
      <c r="ETU48" s="458"/>
      <c r="ETV48" s="83"/>
      <c r="ETW48" s="83"/>
      <c r="ETX48" s="83">
        <v>0</v>
      </c>
      <c r="ETY48" s="83">
        <v>0</v>
      </c>
      <c r="ETZ48" s="83">
        <v>0</v>
      </c>
      <c r="EUA48" s="808">
        <f t="shared" si="1473"/>
        <v>0</v>
      </c>
      <c r="EUB48" s="211">
        <f t="shared" si="1474"/>
        <v>0</v>
      </c>
      <c r="EUC48" s="458"/>
      <c r="EUD48" s="83"/>
      <c r="EUE48" s="83"/>
      <c r="EUF48" s="83"/>
      <c r="EUG48" s="83"/>
      <c r="EUH48" s="83"/>
      <c r="EUI48" s="808">
        <f t="shared" si="1475"/>
        <v>0</v>
      </c>
      <c r="EUJ48" s="211">
        <f t="shared" si="1476"/>
        <v>0</v>
      </c>
      <c r="EUK48" s="195"/>
      <c r="EUL48" s="49"/>
      <c r="EUM48" s="49"/>
      <c r="EUN48" s="49">
        <v>0</v>
      </c>
      <c r="EUO48" s="49">
        <v>0</v>
      </c>
      <c r="EUP48" s="49"/>
      <c r="EUQ48" s="808">
        <f t="shared" si="1477"/>
        <v>0</v>
      </c>
      <c r="EUR48" s="211">
        <f t="shared" si="1478"/>
        <v>0</v>
      </c>
      <c r="EUS48" s="195"/>
      <c r="EUT48" s="49">
        <v>0</v>
      </c>
      <c r="EUU48" s="49"/>
      <c r="EUV48" s="49">
        <v>0</v>
      </c>
      <c r="EUW48" s="49"/>
      <c r="EUX48" s="49"/>
      <c r="EUY48" s="808">
        <f t="shared" si="1479"/>
        <v>0</v>
      </c>
      <c r="EUZ48" s="211">
        <f t="shared" si="1480"/>
        <v>0</v>
      </c>
      <c r="EVA48" s="195">
        <v>1024</v>
      </c>
      <c r="EVB48" s="49"/>
      <c r="EVC48" s="49">
        <v>0</v>
      </c>
      <c r="EVD48" s="49"/>
      <c r="EVE48" s="49"/>
      <c r="EVF48" s="49"/>
      <c r="EVG48" s="808">
        <f t="shared" si="1481"/>
        <v>1024</v>
      </c>
      <c r="EVH48" s="211">
        <f t="shared" si="1482"/>
        <v>170.66666666666666</v>
      </c>
      <c r="EVI48" s="195">
        <v>0</v>
      </c>
      <c r="EVJ48" s="49">
        <v>898</v>
      </c>
      <c r="EVK48" s="49">
        <f>SUMIF(SUMPK!$B:$B,$B:$B,SUMPK!$O:$O)</f>
        <v>0</v>
      </c>
      <c r="EVL48" s="49"/>
      <c r="EVM48" s="49"/>
      <c r="EVN48" s="49">
        <v>0</v>
      </c>
      <c r="EVO48" s="808">
        <f t="shared" si="1483"/>
        <v>898</v>
      </c>
      <c r="EVP48" s="211">
        <f t="shared" si="1484"/>
        <v>149.66666666666666</v>
      </c>
      <c r="EVQ48" s="195">
        <v>0</v>
      </c>
      <c r="EVR48" s="49">
        <v>2664</v>
      </c>
      <c r="EVS48" s="49"/>
      <c r="EVT48" s="49"/>
      <c r="EVU48" s="49">
        <v>0</v>
      </c>
      <c r="EVV48" s="49"/>
      <c r="EVW48" s="808">
        <f t="shared" si="1485"/>
        <v>2664</v>
      </c>
      <c r="EVX48" s="211">
        <f t="shared" si="1486"/>
        <v>444</v>
      </c>
      <c r="EVY48" s="195"/>
      <c r="EVZ48" s="49"/>
      <c r="EWA48" s="49"/>
      <c r="EWB48" s="49"/>
      <c r="EWC48" s="49"/>
      <c r="EWD48" s="49"/>
      <c r="EWE48" s="808">
        <f t="shared" si="1487"/>
        <v>0</v>
      </c>
      <c r="EWF48" s="211">
        <f t="shared" si="1488"/>
        <v>0</v>
      </c>
      <c r="EWG48" s="195"/>
      <c r="EWH48" s="49">
        <v>0</v>
      </c>
      <c r="EWI48" s="49"/>
      <c r="EWJ48" s="49">
        <v>0</v>
      </c>
      <c r="EWK48" s="49"/>
      <c r="EWL48" s="49"/>
      <c r="EWM48" s="808">
        <f t="shared" si="1489"/>
        <v>0</v>
      </c>
      <c r="EWN48" s="211">
        <f t="shared" si="1490"/>
        <v>0</v>
      </c>
      <c r="EWO48" s="195">
        <v>696</v>
      </c>
      <c r="EWP48" s="49"/>
      <c r="EWQ48" s="49"/>
      <c r="EWR48" s="49">
        <v>0</v>
      </c>
      <c r="EWS48" s="49"/>
      <c r="EWT48" s="49"/>
      <c r="EWU48" s="808">
        <f t="shared" si="1491"/>
        <v>696</v>
      </c>
      <c r="EWV48" s="211">
        <f t="shared" si="1492"/>
        <v>116</v>
      </c>
      <c r="EWW48" s="195"/>
      <c r="EWX48" s="49"/>
      <c r="EWY48" s="49"/>
      <c r="EWZ48" s="49"/>
      <c r="EXA48" s="49"/>
      <c r="EXB48" s="49"/>
      <c r="EXC48" s="808">
        <f t="shared" si="1493"/>
        <v>0</v>
      </c>
      <c r="EXD48" s="211">
        <f t="shared" si="1494"/>
        <v>0</v>
      </c>
      <c r="EXE48" s="195"/>
      <c r="EXF48" s="49"/>
      <c r="EXG48" s="49"/>
      <c r="EXH48" s="49"/>
      <c r="EXI48" s="49"/>
      <c r="EXJ48" s="49"/>
      <c r="EXK48" s="808">
        <f t="shared" si="1495"/>
        <v>0</v>
      </c>
      <c r="EXL48" s="211">
        <f t="shared" si="1496"/>
        <v>0</v>
      </c>
      <c r="EXM48" s="458"/>
      <c r="EXN48" s="83">
        <v>0</v>
      </c>
      <c r="EXO48" s="83">
        <v>1184</v>
      </c>
      <c r="EXP48" s="83">
        <v>0</v>
      </c>
      <c r="EXQ48" s="83"/>
      <c r="EXR48" s="83">
        <v>0</v>
      </c>
      <c r="EXS48" s="808">
        <f t="shared" si="1497"/>
        <v>1184</v>
      </c>
      <c r="EXT48" s="211">
        <f t="shared" si="1498"/>
        <v>197.33333333333334</v>
      </c>
      <c r="EXU48" s="195">
        <v>0</v>
      </c>
      <c r="EXV48" s="49">
        <v>0</v>
      </c>
      <c r="EXW48" s="49"/>
      <c r="EXX48" s="49"/>
      <c r="EXY48" s="49"/>
      <c r="EXZ48" s="49">
        <v>0</v>
      </c>
      <c r="EYA48" s="808">
        <f t="shared" si="1499"/>
        <v>0</v>
      </c>
      <c r="EYB48" s="211">
        <f t="shared" si="1500"/>
        <v>0</v>
      </c>
      <c r="EYC48" s="195">
        <v>0</v>
      </c>
      <c r="EYD48" s="49"/>
      <c r="EYE48" s="49">
        <v>0</v>
      </c>
      <c r="EYF48" s="49"/>
      <c r="EYG48" s="49">
        <v>0</v>
      </c>
      <c r="EYH48" s="49">
        <v>0</v>
      </c>
      <c r="EYI48" s="808">
        <f t="shared" si="1501"/>
        <v>0</v>
      </c>
      <c r="EYJ48" s="211">
        <f t="shared" si="1502"/>
        <v>0</v>
      </c>
      <c r="EYK48" s="195">
        <v>638</v>
      </c>
      <c r="EYL48" s="49">
        <v>0</v>
      </c>
      <c r="EYM48" s="49"/>
      <c r="EYN48" s="49"/>
      <c r="EYO48" s="49"/>
      <c r="EYP48" s="49"/>
      <c r="EYQ48" s="808">
        <f t="shared" si="1503"/>
        <v>638</v>
      </c>
      <c r="EYR48" s="211">
        <f t="shared" si="1504"/>
        <v>106.33333333333333</v>
      </c>
      <c r="EYS48" s="195"/>
      <c r="EYT48" s="49"/>
      <c r="EYU48" s="49">
        <v>814</v>
      </c>
      <c r="EYV48" s="49"/>
      <c r="EYW48" s="49"/>
      <c r="EYX48" s="49"/>
      <c r="EYY48" s="872">
        <f t="shared" si="1505"/>
        <v>814</v>
      </c>
      <c r="EYZ48" s="873">
        <f t="shared" si="1506"/>
        <v>135.66666666666666</v>
      </c>
      <c r="EZA48" s="195"/>
      <c r="EZB48" s="49"/>
      <c r="EZC48" s="49"/>
      <c r="EZD48" s="49"/>
      <c r="EZE48" s="49"/>
      <c r="EZF48" s="49">
        <v>0</v>
      </c>
      <c r="EZG48" s="872">
        <f t="shared" si="1507"/>
        <v>0</v>
      </c>
      <c r="EZH48" s="873">
        <f t="shared" si="1508"/>
        <v>0</v>
      </c>
      <c r="EZI48" s="195">
        <v>0</v>
      </c>
      <c r="EZJ48" s="49">
        <v>920</v>
      </c>
      <c r="EZK48" s="49"/>
      <c r="EZL48" s="49">
        <v>0</v>
      </c>
      <c r="EZM48" s="49">
        <v>0</v>
      </c>
      <c r="EZN48" s="49">
        <v>0</v>
      </c>
      <c r="EZO48" s="872">
        <f t="shared" si="1509"/>
        <v>920</v>
      </c>
      <c r="EZP48" s="873">
        <f t="shared" si="1510"/>
        <v>153.33333333333334</v>
      </c>
      <c r="EZQ48" s="458">
        <v>0</v>
      </c>
      <c r="EZR48" s="83"/>
      <c r="EZS48" s="83"/>
      <c r="EZT48" s="83"/>
      <c r="EZU48" s="83"/>
      <c r="EZV48" s="83"/>
      <c r="EZW48" s="872">
        <f t="shared" si="1511"/>
        <v>0</v>
      </c>
      <c r="EZX48" s="873">
        <f t="shared" si="1512"/>
        <v>0</v>
      </c>
      <c r="EZY48" s="195"/>
      <c r="EZZ48" s="49"/>
      <c r="FAA48" s="49"/>
      <c r="FAB48" s="49"/>
      <c r="FAC48" s="49">
        <v>0</v>
      </c>
      <c r="FAD48" s="49"/>
      <c r="FAE48" s="872">
        <f t="shared" si="1513"/>
        <v>0</v>
      </c>
      <c r="FAF48" s="873">
        <f t="shared" si="1514"/>
        <v>0</v>
      </c>
    </row>
    <row r="49" spans="1:4088" s="8" customFormat="1" ht="13.5" thickBot="1" x14ac:dyDescent="0.25">
      <c r="A49" s="21">
        <v>19</v>
      </c>
      <c r="B49" s="297" t="s">
        <v>149</v>
      </c>
      <c r="C49" s="730" t="s">
        <v>294</v>
      </c>
      <c r="D49" s="297">
        <v>25</v>
      </c>
      <c r="E49" s="24"/>
      <c r="F49" s="24">
        <v>6217</v>
      </c>
      <c r="G49" s="24"/>
      <c r="H49" s="24"/>
      <c r="I49" s="360"/>
      <c r="J49" s="360">
        <f>SUMIF(SUMPK!$B:$B,$B:$B,SUMPK!$O:$O)</f>
        <v>0</v>
      </c>
      <c r="K49" s="24">
        <f t="shared" si="1228"/>
        <v>0</v>
      </c>
      <c r="L49" s="24">
        <f t="shared" si="1519"/>
        <v>6217</v>
      </c>
      <c r="M49" s="15">
        <f t="shared" si="1641"/>
        <v>6217</v>
      </c>
      <c r="N49" s="15">
        <v>0</v>
      </c>
      <c r="O49" s="276">
        <f t="shared" si="1231"/>
        <v>0</v>
      </c>
      <c r="P49" s="712">
        <v>0</v>
      </c>
      <c r="Q49" s="276">
        <f t="shared" si="1520"/>
        <v>0</v>
      </c>
      <c r="R49" s="277">
        <f t="shared" si="1521"/>
        <v>373.84615384615387</v>
      </c>
      <c r="S49" s="222">
        <v>9720</v>
      </c>
      <c r="T49" s="276">
        <f t="shared" si="1642"/>
        <v>16.6298353909465</v>
      </c>
      <c r="U49" s="278"/>
      <c r="V49" s="276">
        <f t="shared" si="1235"/>
        <v>16.6298353909465</v>
      </c>
      <c r="W49" s="279">
        <f>F49/(E49+F49)</f>
        <v>1</v>
      </c>
      <c r="X49" s="278"/>
      <c r="Y49" s="7"/>
      <c r="Z49" s="7"/>
      <c r="AA49" s="7"/>
      <c r="AB49" s="7"/>
      <c r="AC49" s="662">
        <v>20.5</v>
      </c>
      <c r="AD49" s="650"/>
      <c r="AE49" s="88"/>
      <c r="AF49" s="88"/>
      <c r="AG49" s="88"/>
      <c r="AH49" s="88"/>
      <c r="AI49" s="88"/>
      <c r="AJ49" s="89"/>
      <c r="AK49" s="90"/>
      <c r="AL49" s="91"/>
      <c r="AM49" s="88"/>
      <c r="AN49" s="88"/>
      <c r="AO49" s="88"/>
      <c r="AP49" s="88"/>
      <c r="AQ49" s="88"/>
      <c r="AR49" s="89"/>
      <c r="AS49" s="90"/>
      <c r="AT49" s="91"/>
      <c r="AU49" s="88"/>
      <c r="AV49" s="88"/>
      <c r="AW49" s="88"/>
      <c r="AX49" s="88"/>
      <c r="AY49" s="88"/>
      <c r="AZ49" s="89"/>
      <c r="BA49" s="90"/>
      <c r="BB49" s="91"/>
      <c r="BC49" s="88"/>
      <c r="BD49" s="88"/>
      <c r="BE49" s="88"/>
      <c r="BF49" s="88"/>
      <c r="BG49" s="88"/>
      <c r="BH49" s="89"/>
      <c r="BI49" s="90"/>
      <c r="BJ49" s="91"/>
      <c r="BK49" s="88"/>
      <c r="BL49" s="88"/>
      <c r="BM49" s="88"/>
      <c r="BN49" s="88"/>
      <c r="BO49" s="88"/>
      <c r="BP49" s="89"/>
      <c r="BQ49" s="90"/>
      <c r="BR49" s="91"/>
      <c r="BS49" s="88"/>
      <c r="BT49" s="88"/>
      <c r="BU49" s="88"/>
      <c r="BV49" s="88"/>
      <c r="BW49" s="88"/>
      <c r="BX49" s="89"/>
      <c r="BY49" s="90"/>
      <c r="BZ49" s="91"/>
      <c r="CA49" s="88"/>
      <c r="CB49" s="88"/>
      <c r="CC49" s="88"/>
      <c r="CD49" s="88"/>
      <c r="CE49" s="88"/>
      <c r="CF49" s="89"/>
      <c r="CG49" s="90"/>
      <c r="CH49" s="91"/>
      <c r="CI49" s="88"/>
      <c r="CJ49" s="88"/>
      <c r="CK49" s="88"/>
      <c r="CL49" s="88"/>
      <c r="CM49" s="88"/>
      <c r="CN49" s="89"/>
      <c r="CO49" s="90"/>
      <c r="CP49" s="91"/>
      <c r="CQ49" s="88"/>
      <c r="CR49" s="88"/>
      <c r="CS49" s="88"/>
      <c r="CT49" s="88"/>
      <c r="CU49" s="88"/>
      <c r="CV49" s="89"/>
      <c r="CW49" s="90"/>
      <c r="CX49" s="91"/>
      <c r="CY49" s="88"/>
      <c r="CZ49" s="88"/>
      <c r="DA49" s="88"/>
      <c r="DB49" s="88"/>
      <c r="DC49" s="88"/>
      <c r="DD49" s="89"/>
      <c r="DE49" s="90"/>
      <c r="DF49" s="91"/>
      <c r="DG49" s="88"/>
      <c r="DH49" s="88"/>
      <c r="DI49" s="88"/>
      <c r="DJ49" s="88"/>
      <c r="DK49" s="88"/>
      <c r="DL49" s="89"/>
      <c r="DM49" s="90"/>
      <c r="DN49" s="91"/>
      <c r="DO49" s="88"/>
      <c r="DP49" s="88"/>
      <c r="DQ49" s="88"/>
      <c r="DR49" s="88"/>
      <c r="DS49" s="88"/>
      <c r="DT49" s="89"/>
      <c r="DU49" s="90"/>
      <c r="DV49" s="91"/>
      <c r="DW49" s="88"/>
      <c r="DX49" s="88"/>
      <c r="DY49" s="88"/>
      <c r="DZ49" s="88"/>
      <c r="EA49" s="88"/>
      <c r="EB49" s="89"/>
      <c r="EC49" s="90"/>
      <c r="ED49" s="91"/>
      <c r="EE49" s="88"/>
      <c r="EF49" s="88"/>
      <c r="EG49" s="88"/>
      <c r="EH49" s="88"/>
      <c r="EI49" s="88"/>
      <c r="EJ49" s="89"/>
      <c r="EK49" s="90"/>
      <c r="EL49" s="91"/>
      <c r="EM49" s="88"/>
      <c r="EN49" s="88"/>
      <c r="EO49" s="88"/>
      <c r="EP49" s="88"/>
      <c r="EQ49" s="88"/>
      <c r="ER49" s="89"/>
      <c r="ES49" s="90"/>
      <c r="ET49" s="91"/>
      <c r="EU49" s="88"/>
      <c r="EV49" s="88"/>
      <c r="EW49" s="88"/>
      <c r="EX49" s="88"/>
      <c r="EY49" s="88"/>
      <c r="EZ49" s="89"/>
      <c r="FA49" s="90"/>
      <c r="FB49" s="91"/>
      <c r="FC49" s="88"/>
      <c r="FD49" s="88"/>
      <c r="FE49" s="88"/>
      <c r="FF49" s="88"/>
      <c r="FG49" s="88"/>
      <c r="FH49" s="89"/>
      <c r="FI49" s="90"/>
      <c r="FJ49" s="91"/>
      <c r="FK49" s="88"/>
      <c r="FL49" s="88"/>
      <c r="FM49" s="88"/>
      <c r="FN49" s="88"/>
      <c r="FO49" s="88"/>
      <c r="FP49" s="89"/>
      <c r="FQ49" s="90"/>
      <c r="FR49" s="91"/>
      <c r="FS49" s="88"/>
      <c r="FT49" s="88"/>
      <c r="FU49" s="88"/>
      <c r="FV49" s="88"/>
      <c r="FW49" s="88"/>
      <c r="FX49" s="89"/>
      <c r="FY49" s="90"/>
      <c r="FZ49" s="91"/>
      <c r="GA49" s="88"/>
      <c r="GB49" s="88"/>
      <c r="GC49" s="88"/>
      <c r="GD49" s="88"/>
      <c r="GE49" s="88"/>
      <c r="GF49" s="89"/>
      <c r="GG49" s="90"/>
      <c r="GH49" s="91"/>
      <c r="GI49" s="88"/>
      <c r="GJ49" s="88"/>
      <c r="GK49" s="88"/>
      <c r="GL49" s="88"/>
      <c r="GM49" s="88"/>
      <c r="GN49" s="89"/>
      <c r="GO49" s="90"/>
      <c r="GP49" s="91"/>
      <c r="GQ49" s="88"/>
      <c r="GR49" s="88"/>
      <c r="GS49" s="88"/>
      <c r="GT49" s="88"/>
      <c r="GU49" s="88"/>
      <c r="GV49" s="89"/>
      <c r="GW49" s="90"/>
      <c r="GX49" s="91"/>
      <c r="GY49" s="88"/>
      <c r="GZ49" s="88"/>
      <c r="HA49" s="88"/>
      <c r="HB49" s="88"/>
      <c r="HC49" s="88"/>
      <c r="HD49" s="89"/>
      <c r="HE49" s="90"/>
      <c r="HF49" s="91"/>
      <c r="HG49" s="88"/>
      <c r="HH49" s="88"/>
      <c r="HI49" s="88"/>
      <c r="HJ49" s="88"/>
      <c r="HK49" s="88"/>
      <c r="HL49" s="89"/>
      <c r="HM49" s="90"/>
      <c r="HN49" s="92"/>
      <c r="HO49" s="93"/>
      <c r="HP49" s="93"/>
      <c r="HQ49" s="93"/>
      <c r="HR49" s="93"/>
      <c r="HS49" s="93"/>
      <c r="HT49" s="89"/>
      <c r="HU49" s="90"/>
      <c r="HV49" s="91"/>
      <c r="HW49" s="88"/>
      <c r="HX49" s="88"/>
      <c r="HY49" s="88"/>
      <c r="HZ49" s="88"/>
      <c r="IA49" s="88"/>
      <c r="IB49" s="89"/>
      <c r="IC49" s="90"/>
      <c r="ID49" s="91"/>
      <c r="IE49" s="88"/>
      <c r="IF49" s="88"/>
      <c r="IG49" s="88"/>
      <c r="IH49" s="88"/>
      <c r="II49" s="88"/>
      <c r="IJ49" s="89"/>
      <c r="IK49" s="90"/>
      <c r="IL49" s="91"/>
      <c r="IM49" s="88"/>
      <c r="IN49" s="88"/>
      <c r="IO49" s="88"/>
      <c r="IP49" s="88"/>
      <c r="IQ49" s="88"/>
      <c r="IR49" s="94"/>
      <c r="IS49" s="95"/>
      <c r="IT49" s="91"/>
      <c r="IU49" s="88"/>
      <c r="IV49" s="88"/>
      <c r="IW49" s="88"/>
      <c r="IX49" s="88"/>
      <c r="IY49" s="88"/>
      <c r="IZ49" s="94"/>
      <c r="JA49" s="95"/>
      <c r="JB49" s="91"/>
      <c r="JC49" s="88"/>
      <c r="JD49" s="88"/>
      <c r="JE49" s="88"/>
      <c r="JF49" s="88"/>
      <c r="JG49" s="88"/>
      <c r="JH49" s="94"/>
      <c r="JI49" s="95"/>
      <c r="JJ49" s="91"/>
      <c r="JK49" s="88"/>
      <c r="JL49" s="88"/>
      <c r="JM49" s="88"/>
      <c r="JN49" s="88"/>
      <c r="JO49" s="88"/>
      <c r="JP49" s="89"/>
      <c r="JQ49" s="90"/>
      <c r="JR49" s="91"/>
      <c r="JS49" s="88"/>
      <c r="JT49" s="88"/>
      <c r="JU49" s="88"/>
      <c r="JV49" s="88"/>
      <c r="JW49" s="88"/>
      <c r="JX49" s="89"/>
      <c r="JY49" s="90"/>
      <c r="JZ49" s="91"/>
      <c r="KA49" s="88"/>
      <c r="KB49" s="88"/>
      <c r="KC49" s="88"/>
      <c r="KD49" s="88"/>
      <c r="KE49" s="88"/>
      <c r="KF49" s="89"/>
      <c r="KG49" s="90"/>
      <c r="KH49" s="91"/>
      <c r="KI49" s="88"/>
      <c r="KJ49" s="88"/>
      <c r="KK49" s="88"/>
      <c r="KL49" s="88"/>
      <c r="KM49" s="88"/>
      <c r="KN49" s="94"/>
      <c r="KO49" s="95"/>
      <c r="KP49" s="91"/>
      <c r="KQ49" s="88"/>
      <c r="KR49" s="88"/>
      <c r="KS49" s="88"/>
      <c r="KT49" s="88"/>
      <c r="KU49" s="88"/>
      <c r="KV49" s="94"/>
      <c r="KW49" s="95"/>
      <c r="KX49" s="91"/>
      <c r="KY49" s="88"/>
      <c r="KZ49" s="88"/>
      <c r="LA49" s="88"/>
      <c r="LB49" s="88"/>
      <c r="LC49" s="88"/>
      <c r="LD49" s="94"/>
      <c r="LE49" s="95"/>
      <c r="LF49" s="91"/>
      <c r="LG49" s="88"/>
      <c r="LH49" s="88"/>
      <c r="LI49" s="88"/>
      <c r="LJ49" s="88"/>
      <c r="LK49" s="88"/>
      <c r="LL49" s="94"/>
      <c r="LM49" s="95"/>
      <c r="LN49" s="91"/>
      <c r="LO49" s="88"/>
      <c r="LP49" s="88"/>
      <c r="LQ49" s="88"/>
      <c r="LR49" s="88"/>
      <c r="LS49" s="88"/>
      <c r="LT49" s="94"/>
      <c r="LU49" s="95"/>
      <c r="LV49" s="91"/>
      <c r="LW49" s="88"/>
      <c r="LX49" s="88"/>
      <c r="LY49" s="88"/>
      <c r="LZ49" s="88"/>
      <c r="MA49" s="88"/>
      <c r="MB49" s="94"/>
      <c r="MC49" s="95"/>
      <c r="MD49" s="91"/>
      <c r="ME49" s="88"/>
      <c r="MF49" s="88"/>
      <c r="MG49" s="88"/>
      <c r="MH49" s="88"/>
      <c r="MI49" s="88"/>
      <c r="MJ49" s="94"/>
      <c r="MK49" s="95"/>
      <c r="ML49" s="91"/>
      <c r="MM49" s="88"/>
      <c r="MN49" s="88"/>
      <c r="MO49" s="88"/>
      <c r="MP49" s="88"/>
      <c r="MQ49" s="88"/>
      <c r="MR49" s="94"/>
      <c r="MS49" s="95"/>
      <c r="MT49" s="91"/>
      <c r="MU49" s="88"/>
      <c r="MV49" s="88"/>
      <c r="MW49" s="88"/>
      <c r="MX49" s="88"/>
      <c r="MY49" s="88"/>
      <c r="MZ49" s="94"/>
      <c r="NA49" s="95"/>
      <c r="NB49" s="91"/>
      <c r="NC49" s="88"/>
      <c r="ND49" s="88"/>
      <c r="NE49" s="88"/>
      <c r="NF49" s="88"/>
      <c r="NG49" s="88"/>
      <c r="NH49" s="94"/>
      <c r="NI49" s="95"/>
      <c r="NJ49" s="91"/>
      <c r="NK49" s="88"/>
      <c r="NL49" s="88"/>
      <c r="NM49" s="88"/>
      <c r="NN49" s="88"/>
      <c r="NO49" s="88"/>
      <c r="NP49" s="94"/>
      <c r="NQ49" s="95"/>
      <c r="NR49" s="91"/>
      <c r="NS49" s="88"/>
      <c r="NT49" s="88"/>
      <c r="NU49" s="88"/>
      <c r="NV49" s="88"/>
      <c r="NW49" s="88"/>
      <c r="NX49" s="94"/>
      <c r="NY49" s="95"/>
      <c r="NZ49" s="91"/>
      <c r="OA49" s="88"/>
      <c r="OB49" s="88"/>
      <c r="OC49" s="88"/>
      <c r="OD49" s="88"/>
      <c r="OE49" s="88"/>
      <c r="OF49" s="94"/>
      <c r="OG49" s="95"/>
      <c r="OH49" s="91"/>
      <c r="OI49" s="88"/>
      <c r="OJ49" s="88"/>
      <c r="OK49" s="88"/>
      <c r="OL49" s="88"/>
      <c r="OM49" s="88"/>
      <c r="ON49" s="94"/>
      <c r="OO49" s="95"/>
      <c r="OP49" s="91"/>
      <c r="OQ49" s="88"/>
      <c r="OR49" s="88"/>
      <c r="OS49" s="88"/>
      <c r="OT49" s="88"/>
      <c r="OU49" s="88"/>
      <c r="OV49" s="94"/>
      <c r="OW49" s="95"/>
      <c r="OX49" s="91"/>
      <c r="OY49" s="88"/>
      <c r="OZ49" s="88"/>
      <c r="PA49" s="88"/>
      <c r="PB49" s="88"/>
      <c r="PC49" s="88"/>
      <c r="PD49" s="94"/>
      <c r="PE49" s="95"/>
      <c r="PF49" s="91"/>
      <c r="PG49" s="88"/>
      <c r="PH49" s="88"/>
      <c r="PI49" s="88"/>
      <c r="PJ49" s="88"/>
      <c r="PK49" s="88"/>
      <c r="PL49" s="94"/>
      <c r="PM49" s="95"/>
      <c r="PN49" s="91"/>
      <c r="PO49" s="88"/>
      <c r="PP49" s="88"/>
      <c r="PQ49" s="88"/>
      <c r="PR49" s="88"/>
      <c r="PS49" s="88"/>
      <c r="PT49" s="94"/>
      <c r="PU49" s="95"/>
      <c r="PV49" s="118"/>
      <c r="PW49" s="119"/>
      <c r="PX49" s="119"/>
      <c r="PY49" s="119"/>
      <c r="PZ49" s="119"/>
      <c r="QA49" s="119"/>
      <c r="QB49" s="120"/>
      <c r="QC49" s="121"/>
      <c r="QD49" s="118"/>
      <c r="QE49" s="119"/>
      <c r="QF49" s="119"/>
      <c r="QG49" s="119"/>
      <c r="QH49" s="119"/>
      <c r="QI49" s="119"/>
      <c r="QJ49" s="120"/>
      <c r="QK49" s="121"/>
      <c r="QL49" s="118"/>
      <c r="QM49" s="119"/>
      <c r="QN49" s="119"/>
      <c r="QO49" s="119"/>
      <c r="QP49" s="119"/>
      <c r="QQ49" s="119"/>
      <c r="QR49" s="120"/>
      <c r="QS49" s="121"/>
      <c r="QT49" s="118"/>
      <c r="QU49" s="119"/>
      <c r="QV49" s="119"/>
      <c r="QW49" s="119"/>
      <c r="QX49" s="119"/>
      <c r="QY49" s="119"/>
      <c r="QZ49" s="120"/>
      <c r="RA49" s="121"/>
      <c r="RB49" s="118"/>
      <c r="RC49" s="119"/>
      <c r="RD49" s="119"/>
      <c r="RE49" s="119"/>
      <c r="RF49" s="119"/>
      <c r="RG49" s="119"/>
      <c r="RH49" s="120"/>
      <c r="RI49" s="121"/>
      <c r="RJ49" s="118"/>
      <c r="RK49" s="119"/>
      <c r="RL49" s="119"/>
      <c r="RM49" s="119"/>
      <c r="RN49" s="119"/>
      <c r="RO49" s="119"/>
      <c r="RP49" s="120"/>
      <c r="RQ49" s="121"/>
      <c r="RR49" s="118"/>
      <c r="RS49" s="119"/>
      <c r="RT49" s="119"/>
      <c r="RU49" s="119"/>
      <c r="RV49" s="119"/>
      <c r="RW49" s="119"/>
      <c r="RX49" s="120"/>
      <c r="RY49" s="121"/>
      <c r="RZ49" s="118"/>
      <c r="SA49" s="119"/>
      <c r="SB49" s="119"/>
      <c r="SC49" s="119"/>
      <c r="SD49" s="119"/>
      <c r="SE49" s="119"/>
      <c r="SF49" s="120"/>
      <c r="SG49" s="121"/>
      <c r="SH49" s="118"/>
      <c r="SI49" s="119"/>
      <c r="SJ49" s="119"/>
      <c r="SK49" s="119"/>
      <c r="SL49" s="119"/>
      <c r="SM49" s="119"/>
      <c r="SN49" s="120"/>
      <c r="SO49" s="121"/>
      <c r="SP49" s="118"/>
      <c r="SQ49" s="119"/>
      <c r="SR49" s="119"/>
      <c r="SS49" s="119"/>
      <c r="ST49" s="119"/>
      <c r="SU49" s="119"/>
      <c r="SV49" s="120"/>
      <c r="SW49" s="121"/>
      <c r="SX49" s="118"/>
      <c r="SY49" s="119"/>
      <c r="SZ49" s="119"/>
      <c r="TA49" s="119"/>
      <c r="TB49" s="119"/>
      <c r="TC49" s="119"/>
      <c r="TD49" s="120"/>
      <c r="TE49" s="121"/>
      <c r="TF49" s="118"/>
      <c r="TG49" s="119"/>
      <c r="TH49" s="119"/>
      <c r="TI49" s="119"/>
      <c r="TJ49" s="119"/>
      <c r="TK49" s="119"/>
      <c r="TL49" s="120"/>
      <c r="TM49" s="121"/>
      <c r="TN49" s="264"/>
      <c r="TO49" s="119"/>
      <c r="TP49" s="119"/>
      <c r="TQ49" s="119"/>
      <c r="TR49" s="119"/>
      <c r="TS49" s="119"/>
      <c r="TT49" s="120"/>
      <c r="TU49" s="121"/>
      <c r="TV49" s="118"/>
      <c r="TW49" s="119"/>
      <c r="TX49" s="119"/>
      <c r="TY49" s="119"/>
      <c r="TZ49" s="119"/>
      <c r="UA49" s="119"/>
      <c r="UB49" s="120"/>
      <c r="UC49" s="121"/>
      <c r="UD49" s="118"/>
      <c r="UE49" s="119"/>
      <c r="UF49" s="119"/>
      <c r="UG49" s="119"/>
      <c r="UH49" s="119"/>
      <c r="UI49" s="119"/>
      <c r="UJ49" s="120"/>
      <c r="UK49" s="121"/>
      <c r="UL49" s="118"/>
      <c r="UM49" s="119"/>
      <c r="UN49" s="119"/>
      <c r="UO49" s="119"/>
      <c r="UP49" s="119"/>
      <c r="UQ49" s="119"/>
      <c r="UR49" s="119"/>
      <c r="US49" s="104"/>
      <c r="UT49" s="121"/>
      <c r="UU49" s="118"/>
      <c r="UV49" s="119"/>
      <c r="UW49" s="119"/>
      <c r="UX49" s="119"/>
      <c r="UY49" s="119"/>
      <c r="UZ49" s="119"/>
      <c r="VA49" s="120"/>
      <c r="VB49" s="121"/>
      <c r="VC49" s="118"/>
      <c r="VD49" s="119"/>
      <c r="VE49" s="119"/>
      <c r="VF49" s="119"/>
      <c r="VG49" s="119"/>
      <c r="VH49" s="119"/>
      <c r="VI49" s="120"/>
      <c r="VJ49" s="121"/>
      <c r="VK49" s="91"/>
      <c r="VL49" s="88"/>
      <c r="VM49" s="88"/>
      <c r="VN49" s="88"/>
      <c r="VO49" s="88"/>
      <c r="VP49" s="88"/>
      <c r="VQ49" s="94"/>
      <c r="VR49" s="95"/>
      <c r="VS49" s="118"/>
      <c r="VT49" s="119"/>
      <c r="VU49" s="119"/>
      <c r="VV49" s="119"/>
      <c r="VW49" s="119"/>
      <c r="VX49" s="119"/>
      <c r="VY49" s="120"/>
      <c r="VZ49" s="121"/>
      <c r="WA49" s="178"/>
      <c r="WB49" s="179"/>
      <c r="WC49" s="179"/>
      <c r="WD49" s="179"/>
      <c r="WE49" s="179"/>
      <c r="WF49" s="179"/>
      <c r="WG49" s="94"/>
      <c r="WH49" s="95"/>
      <c r="WI49" s="118"/>
      <c r="WJ49" s="119"/>
      <c r="WK49" s="119"/>
      <c r="WL49" s="119"/>
      <c r="WM49" s="119"/>
      <c r="WN49" s="119"/>
      <c r="WO49" s="120"/>
      <c r="WP49" s="121"/>
      <c r="WQ49" s="91"/>
      <c r="WR49" s="88"/>
      <c r="WS49" s="88"/>
      <c r="WT49" s="88"/>
      <c r="WU49" s="88"/>
      <c r="WV49" s="88"/>
      <c r="WW49" s="88"/>
      <c r="WX49" s="94"/>
      <c r="WY49" s="95"/>
      <c r="WZ49" s="91"/>
      <c r="XA49" s="88"/>
      <c r="XB49" s="88"/>
      <c r="XC49" s="88"/>
      <c r="XD49" s="88"/>
      <c r="XE49" s="88"/>
      <c r="XF49" s="88"/>
      <c r="XG49" s="94"/>
      <c r="XH49" s="95"/>
      <c r="XI49" s="91"/>
      <c r="XJ49" s="88"/>
      <c r="XK49" s="88"/>
      <c r="XL49" s="88"/>
      <c r="XM49" s="88"/>
      <c r="XN49" s="88"/>
      <c r="XO49" s="88"/>
      <c r="XP49" s="94"/>
      <c r="XQ49" s="95"/>
      <c r="XR49" s="91"/>
      <c r="XS49" s="88"/>
      <c r="XT49" s="88"/>
      <c r="XU49" s="88"/>
      <c r="XV49" s="88"/>
      <c r="XW49" s="88"/>
      <c r="XX49" s="88"/>
      <c r="XY49" s="94"/>
      <c r="XZ49" s="95"/>
      <c r="YA49" s="91"/>
      <c r="YB49" s="88"/>
      <c r="YC49" s="88"/>
      <c r="YD49" s="88"/>
      <c r="YE49" s="88"/>
      <c r="YF49" s="88"/>
      <c r="YG49" s="88"/>
      <c r="YH49" s="94"/>
      <c r="YI49" s="95"/>
      <c r="YJ49" s="91"/>
      <c r="YK49" s="88"/>
      <c r="YL49" s="88"/>
      <c r="YM49" s="88"/>
      <c r="YN49" s="88"/>
      <c r="YO49" s="88"/>
      <c r="YP49" s="88"/>
      <c r="YQ49" s="94"/>
      <c r="YR49" s="95"/>
      <c r="YS49" s="91"/>
      <c r="YT49" s="88"/>
      <c r="YU49" s="88"/>
      <c r="YV49" s="88"/>
      <c r="YW49" s="88"/>
      <c r="YX49" s="88"/>
      <c r="YY49" s="94"/>
      <c r="YZ49" s="95"/>
      <c r="ZA49" s="91"/>
      <c r="ZB49" s="88"/>
      <c r="ZC49" s="88"/>
      <c r="ZD49" s="88"/>
      <c r="ZE49" s="88"/>
      <c r="ZF49" s="88"/>
      <c r="ZG49" s="94"/>
      <c r="ZH49" s="95"/>
      <c r="ZI49" s="91"/>
      <c r="ZJ49" s="88"/>
      <c r="ZK49" s="88"/>
      <c r="ZL49" s="88"/>
      <c r="ZM49" s="88"/>
      <c r="ZN49" s="24"/>
      <c r="ZO49" s="94"/>
      <c r="ZP49" s="95"/>
      <c r="ZQ49" s="91"/>
      <c r="ZR49" s="88"/>
      <c r="ZS49" s="88"/>
      <c r="ZT49" s="88"/>
      <c r="ZU49" s="88"/>
      <c r="ZV49" s="88"/>
      <c r="ZW49" s="88"/>
      <c r="ZX49" s="67"/>
      <c r="ZY49" s="70"/>
      <c r="ZZ49" s="91"/>
      <c r="AAA49" s="88"/>
      <c r="AAB49" s="88"/>
      <c r="AAC49" s="88"/>
      <c r="AAD49" s="88"/>
      <c r="AAE49" s="88"/>
      <c r="AAF49" s="88"/>
      <c r="AAG49" s="94"/>
      <c r="AAH49" s="95"/>
      <c r="AAI49" s="91"/>
      <c r="AAJ49" s="88"/>
      <c r="AAK49" s="88"/>
      <c r="AAL49" s="88"/>
      <c r="AAM49" s="88"/>
      <c r="AAN49" s="88"/>
      <c r="AAO49" s="94"/>
      <c r="AAP49" s="95"/>
      <c r="AAQ49" s="91"/>
      <c r="AAR49" s="88"/>
      <c r="AAS49" s="88"/>
      <c r="AAT49" s="88"/>
      <c r="AAU49" s="88"/>
      <c r="AAV49" s="88"/>
      <c r="AAW49" s="94"/>
      <c r="AAX49" s="95"/>
      <c r="AAY49" s="91"/>
      <c r="AAZ49" s="88"/>
      <c r="ABA49" s="88"/>
      <c r="ABB49" s="88"/>
      <c r="ABC49" s="88"/>
      <c r="ABD49" s="88"/>
      <c r="ABE49" s="94"/>
      <c r="ABF49" s="95"/>
      <c r="ABG49" s="91"/>
      <c r="ABH49" s="88"/>
      <c r="ABI49" s="88"/>
      <c r="ABJ49" s="88"/>
      <c r="ABK49" s="88"/>
      <c r="ABL49" s="88"/>
      <c r="ABM49" s="94"/>
      <c r="ABN49" s="95"/>
      <c r="ABO49" s="91"/>
      <c r="ABP49" s="88"/>
      <c r="ABQ49" s="88"/>
      <c r="ABR49" s="88"/>
      <c r="ABS49" s="88"/>
      <c r="ABT49" s="88"/>
      <c r="ABU49" s="94"/>
      <c r="ABV49" s="95"/>
      <c r="ABW49" s="91"/>
      <c r="ABX49" s="88"/>
      <c r="ABY49" s="88"/>
      <c r="ABZ49" s="88"/>
      <c r="ACA49" s="88"/>
      <c r="ACB49" s="88"/>
      <c r="ACC49" s="94"/>
      <c r="ACD49" s="95"/>
      <c r="ACE49" s="91"/>
      <c r="ACF49" s="88"/>
      <c r="ACG49" s="88"/>
      <c r="ACH49" s="88"/>
      <c r="ACI49" s="88"/>
      <c r="ACJ49" s="88"/>
      <c r="ACK49" s="94"/>
      <c r="ACL49" s="95"/>
      <c r="ACM49" s="91"/>
      <c r="ACN49" s="88"/>
      <c r="ACO49" s="88"/>
      <c r="ACP49" s="88"/>
      <c r="ACQ49" s="88"/>
      <c r="ACR49" s="88"/>
      <c r="ACS49" s="94"/>
      <c r="ACT49" s="95"/>
      <c r="ACU49" s="91"/>
      <c r="ACV49" s="88"/>
      <c r="ACW49" s="88"/>
      <c r="ACX49" s="88"/>
      <c r="ACY49" s="88"/>
      <c r="ACZ49" s="88"/>
      <c r="ADA49" s="94"/>
      <c r="ADB49" s="95"/>
      <c r="ADC49" s="91"/>
      <c r="ADD49" s="88"/>
      <c r="ADE49" s="88"/>
      <c r="ADF49" s="88"/>
      <c r="ADG49" s="88"/>
      <c r="ADH49" s="88"/>
      <c r="ADI49" s="94"/>
      <c r="ADJ49" s="95"/>
      <c r="ADK49" s="91"/>
      <c r="ADL49" s="88"/>
      <c r="ADM49" s="88"/>
      <c r="ADN49" s="88"/>
      <c r="ADO49" s="88"/>
      <c r="ADP49" s="88"/>
      <c r="ADQ49" s="94"/>
      <c r="ADR49" s="95"/>
      <c r="ADS49" s="91"/>
      <c r="ADT49" s="88"/>
      <c r="ADU49" s="88"/>
      <c r="ADV49" s="88"/>
      <c r="ADW49" s="88"/>
      <c r="ADX49" s="88"/>
      <c r="ADY49" s="94"/>
      <c r="ADZ49" s="95"/>
      <c r="AEA49" s="91"/>
      <c r="AEB49" s="88"/>
      <c r="AEC49" s="88"/>
      <c r="AED49" s="88"/>
      <c r="AEE49" s="88"/>
      <c r="AEF49" s="88"/>
      <c r="AEG49" s="94"/>
      <c r="AEH49" s="95"/>
      <c r="AEI49" s="91"/>
      <c r="AEJ49" s="88"/>
      <c r="AEK49" s="88"/>
      <c r="AEL49" s="88"/>
      <c r="AEM49" s="88"/>
      <c r="AEN49" s="88"/>
      <c r="AEO49" s="94"/>
      <c r="AEP49" s="95"/>
      <c r="AEQ49" s="91"/>
      <c r="AER49" s="88"/>
      <c r="AES49" s="88"/>
      <c r="AET49" s="88"/>
      <c r="AEU49" s="88"/>
      <c r="AEV49" s="88"/>
      <c r="AEW49" s="94"/>
      <c r="AEX49" s="95"/>
      <c r="AEY49" s="91"/>
      <c r="AEZ49" s="88"/>
      <c r="AFA49" s="88"/>
      <c r="AFB49" s="88"/>
      <c r="AFC49" s="88"/>
      <c r="AFD49" s="88"/>
      <c r="AFE49" s="94"/>
      <c r="AFF49" s="95"/>
      <c r="AFG49" s="91"/>
      <c r="AFH49" s="88"/>
      <c r="AFI49" s="88"/>
      <c r="AFJ49" s="88"/>
      <c r="AFK49" s="88"/>
      <c r="AFL49" s="88"/>
      <c r="AFM49" s="94"/>
      <c r="AFN49" s="95"/>
      <c r="AFO49" s="91"/>
      <c r="AFP49" s="88"/>
      <c r="AFQ49" s="88"/>
      <c r="AFR49" s="88"/>
      <c r="AFS49" s="88"/>
      <c r="AFT49" s="88"/>
      <c r="AFU49" s="94"/>
      <c r="AFV49" s="95"/>
      <c r="AFW49" s="91"/>
      <c r="AFX49" s="88"/>
      <c r="AFY49" s="88"/>
      <c r="AFZ49" s="88"/>
      <c r="AGA49" s="88"/>
      <c r="AGB49" s="88"/>
      <c r="AGC49" s="94"/>
      <c r="AGD49" s="95"/>
      <c r="AGE49" s="91"/>
      <c r="AGF49" s="88"/>
      <c r="AGG49" s="88"/>
      <c r="AGH49" s="88"/>
      <c r="AGI49" s="88"/>
      <c r="AGJ49" s="88"/>
      <c r="AGK49" s="94"/>
      <c r="AGL49" s="95"/>
      <c r="AGM49" s="91"/>
      <c r="AGN49" s="88"/>
      <c r="AGO49" s="88"/>
      <c r="AGP49" s="88"/>
      <c r="AGQ49" s="88"/>
      <c r="AGR49" s="88"/>
      <c r="AGS49" s="88"/>
      <c r="AGT49" s="94"/>
      <c r="AGU49" s="95"/>
      <c r="AGV49" s="91"/>
      <c r="AGW49" s="88"/>
      <c r="AGX49" s="88"/>
      <c r="AGY49" s="88"/>
      <c r="AGZ49" s="88"/>
      <c r="AHA49" s="88"/>
      <c r="AHB49" s="94"/>
      <c r="AHC49" s="95"/>
      <c r="AHD49" s="91"/>
      <c r="AHE49" s="88"/>
      <c r="AHF49" s="88"/>
      <c r="AHG49" s="88"/>
      <c r="AHH49" s="88"/>
      <c r="AHI49" s="88"/>
      <c r="AHJ49" s="94"/>
      <c r="AHK49" s="95"/>
      <c r="AHL49" s="91"/>
      <c r="AHM49" s="88"/>
      <c r="AHN49" s="88"/>
      <c r="AHO49" s="88"/>
      <c r="AHP49" s="88"/>
      <c r="AHQ49" s="88"/>
      <c r="AHR49" s="94"/>
      <c r="AHS49" s="95"/>
      <c r="AHT49" s="91"/>
      <c r="AHU49" s="88"/>
      <c r="AHV49" s="88"/>
      <c r="AHW49" s="88"/>
      <c r="AHX49" s="88"/>
      <c r="AHY49" s="88"/>
      <c r="AHZ49" s="94"/>
      <c r="AIA49" s="95"/>
      <c r="AIB49" s="91"/>
      <c r="AIC49" s="88"/>
      <c r="AID49" s="88"/>
      <c r="AIE49" s="88"/>
      <c r="AIF49" s="88"/>
      <c r="AIG49" s="88"/>
      <c r="AIH49" s="94"/>
      <c r="AII49" s="95"/>
      <c r="AIJ49" s="91"/>
      <c r="AIK49" s="88"/>
      <c r="AIL49" s="88"/>
      <c r="AIM49" s="88"/>
      <c r="AIN49" s="88"/>
      <c r="AIO49" s="88"/>
      <c r="AIP49" s="94"/>
      <c r="AIQ49" s="95"/>
      <c r="AIR49" s="91"/>
      <c r="AIS49" s="88"/>
      <c r="AIT49" s="88"/>
      <c r="AIU49" s="88"/>
      <c r="AIV49" s="88"/>
      <c r="AIW49" s="88"/>
      <c r="AIX49" s="94"/>
      <c r="AIY49" s="95"/>
      <c r="AIZ49" s="91"/>
      <c r="AJA49" s="88"/>
      <c r="AJB49" s="88"/>
      <c r="AJC49" s="88"/>
      <c r="AJD49" s="88"/>
      <c r="AJE49" s="88"/>
      <c r="AJF49" s="94"/>
      <c r="AJG49" s="95"/>
      <c r="AJH49" s="91"/>
      <c r="AJI49" s="88"/>
      <c r="AJJ49" s="88"/>
      <c r="AJK49" s="88"/>
      <c r="AJL49" s="88"/>
      <c r="AJM49" s="88"/>
      <c r="AJN49" s="89"/>
      <c r="AJO49" s="90"/>
      <c r="AJP49" s="91"/>
      <c r="AJQ49" s="88"/>
      <c r="AJR49" s="88"/>
      <c r="AJS49" s="88"/>
      <c r="AJT49" s="88"/>
      <c r="AJU49" s="88"/>
      <c r="AJV49" s="89"/>
      <c r="AJW49" s="90"/>
      <c r="AJX49" s="91"/>
      <c r="AJY49" s="88"/>
      <c r="AJZ49" s="88"/>
      <c r="AKA49" s="88"/>
      <c r="AKB49" s="88"/>
      <c r="AKC49" s="88"/>
      <c r="AKD49" s="94"/>
      <c r="AKE49" s="95"/>
      <c r="AKF49" s="91"/>
      <c r="AKG49" s="88"/>
      <c r="AKH49" s="88"/>
      <c r="AKI49" s="88"/>
      <c r="AKJ49" s="88"/>
      <c r="AKK49" s="88"/>
      <c r="AKL49" s="67"/>
      <c r="AKM49" s="184"/>
      <c r="AKN49" s="219"/>
      <c r="AKO49" s="88"/>
      <c r="AKP49" s="88"/>
      <c r="AKQ49" s="88"/>
      <c r="AKR49" s="88"/>
      <c r="AKS49" s="88"/>
      <c r="AKT49" s="94"/>
      <c r="AKU49" s="218"/>
      <c r="AKV49" s="91"/>
      <c r="AKW49" s="88"/>
      <c r="AKX49" s="88"/>
      <c r="AKY49" s="88"/>
      <c r="AKZ49" s="88"/>
      <c r="ALA49" s="88"/>
      <c r="ALB49" s="94"/>
      <c r="ALC49" s="95"/>
      <c r="ALD49" s="91"/>
      <c r="ALE49" s="88"/>
      <c r="ALF49" s="88"/>
      <c r="ALG49" s="88"/>
      <c r="ALH49" s="88"/>
      <c r="ALI49" s="88"/>
      <c r="ALJ49" s="94"/>
      <c r="ALK49" s="95"/>
      <c r="ALL49" s="91"/>
      <c r="ALM49" s="88"/>
      <c r="ALN49" s="88"/>
      <c r="ALO49" s="88"/>
      <c r="ALP49" s="88"/>
      <c r="ALQ49" s="88"/>
      <c r="ALR49" s="94"/>
      <c r="ALS49" s="95"/>
      <c r="ALT49" s="91"/>
      <c r="ALU49" s="88"/>
      <c r="ALV49" s="88"/>
      <c r="ALW49" s="88"/>
      <c r="ALX49" s="88"/>
      <c r="ALY49" s="88"/>
      <c r="ALZ49" s="94"/>
      <c r="AMA49" s="95"/>
      <c r="AMB49" s="91"/>
      <c r="AMC49" s="88"/>
      <c r="AMD49" s="88"/>
      <c r="AME49" s="88"/>
      <c r="AMF49" s="88"/>
      <c r="AMG49" s="88"/>
      <c r="AMH49" s="94"/>
      <c r="AMI49" s="95"/>
      <c r="AMJ49" s="91"/>
      <c r="AMK49" s="88"/>
      <c r="AML49" s="88"/>
      <c r="AMM49" s="88"/>
      <c r="AMN49" s="88"/>
      <c r="AMO49" s="88"/>
      <c r="AMP49" s="94"/>
      <c r="AMQ49" s="95"/>
      <c r="AMR49" s="91"/>
      <c r="AMS49" s="88"/>
      <c r="AMT49" s="88"/>
      <c r="AMU49" s="88"/>
      <c r="AMV49" s="88"/>
      <c r="AMW49" s="88"/>
      <c r="AMX49" s="94"/>
      <c r="AMY49" s="95"/>
      <c r="AMZ49" s="91"/>
      <c r="ANA49" s="88"/>
      <c r="ANB49" s="88"/>
      <c r="ANC49" s="88"/>
      <c r="AND49" s="88"/>
      <c r="ANE49" s="88"/>
      <c r="ANF49" s="94"/>
      <c r="ANG49" s="95"/>
      <c r="ANH49" s="91"/>
      <c r="ANI49" s="88"/>
      <c r="ANJ49" s="88"/>
      <c r="ANK49" s="88"/>
      <c r="ANL49" s="88"/>
      <c r="ANM49" s="88"/>
      <c r="ANN49" s="67"/>
      <c r="ANO49" s="68"/>
      <c r="ANP49" s="91"/>
      <c r="ANQ49" s="88"/>
      <c r="ANR49" s="88"/>
      <c r="ANS49" s="88"/>
      <c r="ANT49" s="88"/>
      <c r="ANU49" s="88"/>
      <c r="ANV49" s="94"/>
      <c r="ANW49" s="95"/>
      <c r="ANX49" s="92"/>
      <c r="ANY49" s="93"/>
      <c r="ANZ49" s="93"/>
      <c r="AOA49" s="93"/>
      <c r="AOB49" s="93"/>
      <c r="AOC49" s="93"/>
      <c r="AOD49" s="94"/>
      <c r="AOE49" s="95"/>
      <c r="AOF49" s="91"/>
      <c r="AOG49" s="88"/>
      <c r="AOH49" s="88"/>
      <c r="AOI49" s="88"/>
      <c r="AOJ49" s="88"/>
      <c r="AOK49" s="88"/>
      <c r="AOL49" s="94"/>
      <c r="AOM49" s="95"/>
      <c r="AON49" s="91"/>
      <c r="AOO49" s="88"/>
      <c r="AOP49" s="88"/>
      <c r="AOQ49" s="88"/>
      <c r="AOR49" s="88"/>
      <c r="AOS49" s="88"/>
      <c r="AOT49" s="94"/>
      <c r="AOU49" s="95"/>
      <c r="AOV49" s="91"/>
      <c r="AOW49" s="88"/>
      <c r="AOX49" s="88"/>
      <c r="AOY49" s="88"/>
      <c r="AOZ49" s="88"/>
      <c r="APA49" s="88"/>
      <c r="APB49" s="94"/>
      <c r="APC49" s="95"/>
      <c r="APD49" s="91"/>
      <c r="APE49" s="88"/>
      <c r="APF49" s="88"/>
      <c r="APG49" s="88"/>
      <c r="APH49" s="88"/>
      <c r="API49" s="88"/>
      <c r="APJ49" s="94"/>
      <c r="APK49" s="95"/>
      <c r="APL49" s="91"/>
      <c r="APM49" s="88"/>
      <c r="APN49" s="88"/>
      <c r="APO49" s="88"/>
      <c r="APP49" s="88"/>
      <c r="APQ49" s="88"/>
      <c r="APR49" s="94"/>
      <c r="APS49" s="95"/>
      <c r="APT49" s="91"/>
      <c r="APU49" s="88"/>
      <c r="APV49" s="88"/>
      <c r="APW49" s="88"/>
      <c r="APX49" s="88"/>
      <c r="APY49" s="88"/>
      <c r="APZ49" s="94"/>
      <c r="AQA49" s="95"/>
      <c r="AQB49" s="91"/>
      <c r="AQC49" s="88"/>
      <c r="AQD49" s="88"/>
      <c r="AQE49" s="88"/>
      <c r="AQF49" s="88"/>
      <c r="AQG49" s="88"/>
      <c r="AQH49" s="94"/>
      <c r="AQI49" s="95"/>
      <c r="AQJ49" s="91"/>
      <c r="AQK49" s="88"/>
      <c r="AQL49" s="88"/>
      <c r="AQM49" s="88"/>
      <c r="AQN49" s="88"/>
      <c r="AQO49" s="88"/>
      <c r="AQP49" s="94"/>
      <c r="AQQ49" s="95"/>
      <c r="AQR49" s="91"/>
      <c r="AQS49" s="88"/>
      <c r="AQT49" s="88"/>
      <c r="AQU49" s="88"/>
      <c r="AQV49" s="88"/>
      <c r="AQW49" s="88"/>
      <c r="AQX49" s="94"/>
      <c r="AQY49" s="95"/>
      <c r="AQZ49" s="91"/>
      <c r="ARA49" s="88"/>
      <c r="ARB49" s="88"/>
      <c r="ARC49" s="88"/>
      <c r="ARD49" s="88"/>
      <c r="ARE49" s="88"/>
      <c r="ARF49" s="94"/>
      <c r="ARG49" s="95"/>
      <c r="ARH49" s="91"/>
      <c r="ARI49" s="88"/>
      <c r="ARJ49" s="88"/>
      <c r="ARK49" s="88"/>
      <c r="ARL49" s="88"/>
      <c r="ARM49" s="88"/>
      <c r="ARN49" s="94"/>
      <c r="ARO49" s="95"/>
      <c r="ARP49" s="91"/>
      <c r="ARQ49" s="88"/>
      <c r="ARR49" s="88"/>
      <c r="ARS49" s="88"/>
      <c r="ART49" s="88"/>
      <c r="ARU49" s="88"/>
      <c r="ARV49" s="94"/>
      <c r="ARW49" s="95"/>
      <c r="ARX49" s="91"/>
      <c r="ARY49" s="88"/>
      <c r="ARZ49" s="88"/>
      <c r="ASA49" s="88"/>
      <c r="ASB49" s="88"/>
      <c r="ASC49" s="88"/>
      <c r="ASD49" s="94"/>
      <c r="ASE49" s="95"/>
      <c r="ASF49" s="91"/>
      <c r="ASG49" s="88"/>
      <c r="ASH49" s="88"/>
      <c r="ASI49" s="88"/>
      <c r="ASJ49" s="88"/>
      <c r="ASK49" s="88"/>
      <c r="ASL49" s="94"/>
      <c r="ASM49" s="95"/>
      <c r="ASN49" s="91"/>
      <c r="ASO49" s="88"/>
      <c r="ASP49" s="88"/>
      <c r="ASQ49" s="88"/>
      <c r="ASR49" s="88"/>
      <c r="ASS49" s="88"/>
      <c r="AST49" s="94"/>
      <c r="ASU49" s="95"/>
      <c r="ASV49" s="91"/>
      <c r="ASW49" s="88"/>
      <c r="ASX49" s="88"/>
      <c r="ASY49" s="88"/>
      <c r="ASZ49" s="88"/>
      <c r="ATA49" s="88"/>
      <c r="ATB49" s="94"/>
      <c r="ATC49" s="95"/>
      <c r="ATD49" s="91"/>
      <c r="ATE49" s="88"/>
      <c r="ATF49" s="88"/>
      <c r="ATG49" s="88"/>
      <c r="ATH49" s="88"/>
      <c r="ATI49" s="88"/>
      <c r="ATJ49" s="94"/>
      <c r="ATK49" s="95"/>
      <c r="ATL49" s="91"/>
      <c r="ATM49" s="88"/>
      <c r="ATN49" s="88"/>
      <c r="ATO49" s="88"/>
      <c r="ATP49" s="88"/>
      <c r="ATQ49" s="88"/>
      <c r="ATR49" s="94"/>
      <c r="ATS49" s="95"/>
      <c r="ATT49" s="91"/>
      <c r="ATU49" s="88"/>
      <c r="ATV49" s="88"/>
      <c r="ATW49" s="88"/>
      <c r="ATX49" s="88"/>
      <c r="ATY49" s="88"/>
      <c r="ATZ49" s="94"/>
      <c r="AUA49" s="95"/>
      <c r="AUB49" s="91"/>
      <c r="AUC49" s="88"/>
      <c r="AUD49" s="88"/>
      <c r="AUE49" s="88"/>
      <c r="AUF49" s="88"/>
      <c r="AUG49" s="88"/>
      <c r="AUH49" s="94"/>
      <c r="AUI49" s="95"/>
      <c r="AUJ49" s="91"/>
      <c r="AUK49" s="88"/>
      <c r="AUL49" s="88"/>
      <c r="AUM49" s="88"/>
      <c r="AUN49" s="88"/>
      <c r="AUO49" s="88"/>
      <c r="AUP49" s="94"/>
      <c r="AUQ49" s="95"/>
      <c r="AUR49" s="91"/>
      <c r="AUS49" s="88"/>
      <c r="AUT49" s="88"/>
      <c r="AUU49" s="88"/>
      <c r="AUV49" s="88"/>
      <c r="AUW49" s="88"/>
      <c r="AUX49" s="94"/>
      <c r="AUY49" s="95"/>
      <c r="AUZ49" s="91"/>
      <c r="AVA49" s="88"/>
      <c r="AVB49" s="88"/>
      <c r="AVC49" s="88"/>
      <c r="AVD49" s="88"/>
      <c r="AVE49" s="88"/>
      <c r="AVF49" s="94"/>
      <c r="AVG49" s="95"/>
      <c r="AVH49" s="91"/>
      <c r="AVI49" s="88"/>
      <c r="AVJ49" s="88"/>
      <c r="AVK49" s="88"/>
      <c r="AVL49" s="88"/>
      <c r="AVM49" s="88"/>
      <c r="AVN49" s="94"/>
      <c r="AVO49" s="95"/>
      <c r="AVP49" s="91"/>
      <c r="AVQ49" s="88"/>
      <c r="AVR49" s="88"/>
      <c r="AVS49" s="88"/>
      <c r="AVT49" s="88"/>
      <c r="AVU49" s="88"/>
      <c r="AVV49" s="94"/>
      <c r="AVW49" s="95"/>
      <c r="AVX49" s="91"/>
      <c r="AVY49" s="88"/>
      <c r="AVZ49" s="88"/>
      <c r="AWA49" s="88"/>
      <c r="AWB49" s="88"/>
      <c r="AWC49" s="88"/>
      <c r="AWD49" s="94"/>
      <c r="AWE49" s="95"/>
      <c r="AWF49" s="91"/>
      <c r="AWG49" s="88"/>
      <c r="AWH49" s="88"/>
      <c r="AWI49" s="88"/>
      <c r="AWJ49" s="88"/>
      <c r="AWK49" s="88"/>
      <c r="AWL49" s="94"/>
      <c r="AWM49" s="218"/>
      <c r="AWN49" s="48"/>
      <c r="AWO49" s="49"/>
      <c r="AWP49" s="49"/>
      <c r="AWQ49" s="49"/>
      <c r="AWR49" s="49"/>
      <c r="AWS49" s="49"/>
      <c r="AWT49" s="42"/>
      <c r="AWU49" s="43"/>
      <c r="AWV49" s="48"/>
      <c r="AWW49" s="49"/>
      <c r="AWX49" s="49"/>
      <c r="AWY49" s="49"/>
      <c r="AWZ49" s="49"/>
      <c r="AXA49" s="49"/>
      <c r="AXB49" s="42"/>
      <c r="AXC49" s="43"/>
      <c r="AXD49" s="91"/>
      <c r="AXE49" s="88"/>
      <c r="AXF49" s="88"/>
      <c r="AXG49" s="88"/>
      <c r="AXH49" s="88"/>
      <c r="AXI49" s="88"/>
      <c r="AXJ49" s="89"/>
      <c r="AXK49" s="90"/>
      <c r="AXL49" s="91"/>
      <c r="AXM49" s="88"/>
      <c r="AXN49" s="88"/>
      <c r="AXO49" s="88"/>
      <c r="AXP49" s="88"/>
      <c r="AXQ49" s="88"/>
      <c r="AXR49" s="89"/>
      <c r="AXS49" s="90"/>
      <c r="AXT49" s="91"/>
      <c r="AXU49" s="88"/>
      <c r="AXV49" s="88"/>
      <c r="AXW49" s="88"/>
      <c r="AXX49" s="88"/>
      <c r="AXY49" s="88"/>
      <c r="AXZ49" s="89"/>
      <c r="AYA49" s="90"/>
      <c r="AYB49" s="91"/>
      <c r="AYC49" s="88"/>
      <c r="AYD49" s="88"/>
      <c r="AYE49" s="88"/>
      <c r="AYF49" s="88"/>
      <c r="AYG49" s="88"/>
      <c r="AYH49" s="89"/>
      <c r="AYI49" s="90"/>
      <c r="AYJ49" s="91"/>
      <c r="AYK49" s="88"/>
      <c r="AYL49" s="88"/>
      <c r="AYM49" s="88"/>
      <c r="AYN49" s="88"/>
      <c r="AYO49" s="88"/>
      <c r="AYP49" s="89"/>
      <c r="AYQ49" s="90"/>
      <c r="AYR49" s="91"/>
      <c r="AYS49" s="88"/>
      <c r="AYT49" s="88"/>
      <c r="AYU49" s="88"/>
      <c r="AYV49" s="88"/>
      <c r="AYW49" s="88"/>
      <c r="AYX49" s="89"/>
      <c r="AYY49" s="90"/>
      <c r="AYZ49" s="91"/>
      <c r="AZA49" s="88"/>
      <c r="AZB49" s="88"/>
      <c r="AZC49" s="88"/>
      <c r="AZD49" s="88"/>
      <c r="AZE49" s="88"/>
      <c r="AZF49" s="89"/>
      <c r="AZG49" s="90"/>
      <c r="AZH49" s="91"/>
      <c r="AZI49" s="88"/>
      <c r="AZJ49" s="88"/>
      <c r="AZK49" s="88"/>
      <c r="AZL49" s="88"/>
      <c r="AZM49" s="88"/>
      <c r="AZN49" s="89"/>
      <c r="AZO49" s="90"/>
      <c r="AZP49" s="91"/>
      <c r="AZQ49" s="88"/>
      <c r="AZR49" s="88"/>
      <c r="AZS49" s="88"/>
      <c r="AZT49" s="88"/>
      <c r="AZU49" s="88"/>
      <c r="AZV49" s="89"/>
      <c r="AZW49" s="90"/>
      <c r="AZX49" s="92"/>
      <c r="AZY49" s="93"/>
      <c r="AZZ49" s="93"/>
      <c r="BAA49" s="93"/>
      <c r="BAB49" s="93"/>
      <c r="BAC49" s="93"/>
      <c r="BAD49" s="89"/>
      <c r="BAE49" s="90"/>
      <c r="BAF49" s="91"/>
      <c r="BAG49" s="88"/>
      <c r="BAH49" s="88"/>
      <c r="BAI49" s="88"/>
      <c r="BAJ49" s="88"/>
      <c r="BAK49" s="88"/>
      <c r="BAL49" s="89"/>
      <c r="BAM49" s="90"/>
      <c r="BAN49" s="91"/>
      <c r="BAO49" s="88"/>
      <c r="BAP49" s="88"/>
      <c r="BAQ49" s="88"/>
      <c r="BAR49" s="88"/>
      <c r="BAS49" s="88"/>
      <c r="BAT49" s="89"/>
      <c r="BAU49" s="90"/>
      <c r="BAV49" s="91"/>
      <c r="BAW49" s="88"/>
      <c r="BAX49" s="88"/>
      <c r="BAY49" s="88"/>
      <c r="BAZ49" s="88"/>
      <c r="BBA49" s="88"/>
      <c r="BBB49" s="89"/>
      <c r="BBC49" s="90"/>
      <c r="BBD49" s="91"/>
      <c r="BBE49" s="88"/>
      <c r="BBF49" s="88"/>
      <c r="BBG49" s="88"/>
      <c r="BBH49" s="88"/>
      <c r="BBI49" s="88"/>
      <c r="BBJ49" s="89"/>
      <c r="BBK49" s="90"/>
      <c r="BBL49" s="91"/>
      <c r="BBM49" s="88"/>
      <c r="BBN49" s="88"/>
      <c r="BBO49" s="88"/>
      <c r="BBP49" s="88"/>
      <c r="BBQ49" s="88"/>
      <c r="BBR49" s="89"/>
      <c r="BBS49" s="90"/>
      <c r="BBT49" s="91"/>
      <c r="BBU49" s="88"/>
      <c r="BBV49" s="88"/>
      <c r="BBW49" s="88"/>
      <c r="BBX49" s="88"/>
      <c r="BBY49" s="88"/>
      <c r="BBZ49" s="89"/>
      <c r="BCA49" s="90"/>
      <c r="BCB49" s="91"/>
      <c r="BCC49" s="88"/>
      <c r="BCD49" s="88"/>
      <c r="BCE49" s="88"/>
      <c r="BCF49" s="88"/>
      <c r="BCG49" s="88"/>
      <c r="BCH49" s="89"/>
      <c r="BCI49" s="90"/>
      <c r="BCJ49" s="91"/>
      <c r="BCK49" s="88"/>
      <c r="BCL49" s="88"/>
      <c r="BCM49" s="88"/>
      <c r="BCN49" s="88"/>
      <c r="BCO49" s="88"/>
      <c r="BCP49" s="89"/>
      <c r="BCQ49" s="90"/>
      <c r="BCR49" s="91"/>
      <c r="BCS49" s="88"/>
      <c r="BCT49" s="88"/>
      <c r="BCU49" s="88"/>
      <c r="BCV49" s="88"/>
      <c r="BCW49" s="88"/>
      <c r="BCX49" s="89"/>
      <c r="BCY49" s="90"/>
      <c r="BCZ49" s="91"/>
      <c r="BDA49" s="88"/>
      <c r="BDB49" s="88"/>
      <c r="BDC49" s="88"/>
      <c r="BDD49" s="88"/>
      <c r="BDE49" s="88"/>
      <c r="BDF49" s="89"/>
      <c r="BDG49" s="90"/>
      <c r="BDH49" s="91"/>
      <c r="BDI49" s="88"/>
      <c r="BDJ49" s="88"/>
      <c r="BDK49" s="88"/>
      <c r="BDL49" s="88"/>
      <c r="BDM49" s="88"/>
      <c r="BDN49" s="89"/>
      <c r="BDO49" s="90"/>
      <c r="BDP49" s="91"/>
      <c r="BDQ49" s="88"/>
      <c r="BDR49" s="88"/>
      <c r="BDS49" s="88"/>
      <c r="BDT49" s="88"/>
      <c r="BDU49" s="88"/>
      <c r="BDV49" s="89"/>
      <c r="BDW49" s="90"/>
      <c r="BDX49" s="91"/>
      <c r="BDY49" s="88"/>
      <c r="BDZ49" s="88"/>
      <c r="BEA49" s="88"/>
      <c r="BEB49" s="88"/>
      <c r="BEC49" s="88"/>
      <c r="BED49" s="89"/>
      <c r="BEE49" s="90"/>
      <c r="BEF49" s="91"/>
      <c r="BEG49" s="88"/>
      <c r="BEH49" s="88"/>
      <c r="BEI49" s="88"/>
      <c r="BEJ49" s="88"/>
      <c r="BEK49" s="88"/>
      <c r="BEL49" s="89"/>
      <c r="BEM49" s="90"/>
      <c r="BEN49" s="91"/>
      <c r="BEO49" s="88"/>
      <c r="BEP49" s="88"/>
      <c r="BEQ49" s="88"/>
      <c r="BER49" s="88"/>
      <c r="BES49" s="88"/>
      <c r="BET49" s="89"/>
      <c r="BEU49" s="90"/>
      <c r="BEV49" s="92"/>
      <c r="BEW49" s="93"/>
      <c r="BEX49" s="93"/>
      <c r="BEY49" s="93"/>
      <c r="BEZ49" s="93"/>
      <c r="BFA49" s="93"/>
      <c r="BFB49" s="89"/>
      <c r="BFC49" s="90"/>
      <c r="BFD49" s="91"/>
      <c r="BFE49" s="88"/>
      <c r="BFF49" s="88"/>
      <c r="BFG49" s="88"/>
      <c r="BFH49" s="88"/>
      <c r="BFI49" s="88"/>
      <c r="BFJ49" s="89"/>
      <c r="BFK49" s="90"/>
      <c r="BFL49" s="91"/>
      <c r="BFM49" s="88"/>
      <c r="BFN49" s="88"/>
      <c r="BFO49" s="88"/>
      <c r="BFP49" s="88"/>
      <c r="BFQ49" s="88"/>
      <c r="BFR49" s="89"/>
      <c r="BFS49" s="90"/>
      <c r="BFT49" s="91"/>
      <c r="BFU49" s="88"/>
      <c r="BFV49" s="88"/>
      <c r="BFW49" s="88"/>
      <c r="BFX49" s="88"/>
      <c r="BFY49" s="88"/>
      <c r="BFZ49" s="89"/>
      <c r="BGA49" s="90"/>
      <c r="BGB49" s="91"/>
      <c r="BGC49" s="88"/>
      <c r="BGD49" s="88"/>
      <c r="BGE49" s="88"/>
      <c r="BGF49" s="88"/>
      <c r="BGG49" s="88"/>
      <c r="BGH49" s="89"/>
      <c r="BGI49" s="90"/>
      <c r="BGJ49" s="91"/>
      <c r="BGK49" s="88"/>
      <c r="BGL49" s="88"/>
      <c r="BGM49" s="88"/>
      <c r="BGN49" s="88"/>
      <c r="BGO49" s="88"/>
      <c r="BGP49" s="89"/>
      <c r="BGQ49" s="90"/>
      <c r="BGR49" s="91"/>
      <c r="BGS49" s="88"/>
      <c r="BGT49" s="88"/>
      <c r="BGU49" s="88"/>
      <c r="BGV49" s="88"/>
      <c r="BGW49" s="88"/>
      <c r="BGX49" s="89"/>
      <c r="BGY49" s="90"/>
      <c r="BGZ49" s="239"/>
      <c r="BHA49" s="1"/>
      <c r="BHB49" s="1"/>
      <c r="BHC49" s="1"/>
      <c r="BHD49" s="1"/>
      <c r="BHE49" s="1"/>
      <c r="BHF49" s="89"/>
      <c r="BHG49" s="90"/>
      <c r="BHH49" s="91"/>
      <c r="BHI49" s="88"/>
      <c r="BHJ49" s="88"/>
      <c r="BHK49" s="88"/>
      <c r="BHL49" s="88"/>
      <c r="BHM49" s="88"/>
      <c r="BHN49" s="89"/>
      <c r="BHO49" s="90"/>
      <c r="BHP49" s="91"/>
      <c r="BHQ49" s="88"/>
      <c r="BHR49" s="88"/>
      <c r="BHS49" s="88"/>
      <c r="BHT49" s="88"/>
      <c r="BHU49" s="88"/>
      <c r="BHV49" s="89"/>
      <c r="BHW49" s="90"/>
      <c r="BHX49" s="91"/>
      <c r="BHY49" s="88"/>
      <c r="BHZ49" s="88"/>
      <c r="BIA49" s="88"/>
      <c r="BIB49" s="88"/>
      <c r="BIC49" s="88"/>
      <c r="BID49" s="89"/>
      <c r="BIE49" s="90"/>
      <c r="BIF49" s="91"/>
      <c r="BIG49" s="88"/>
      <c r="BIH49" s="88"/>
      <c r="BII49" s="88"/>
      <c r="BIJ49" s="88"/>
      <c r="BIK49" s="88"/>
      <c r="BIL49" s="89"/>
      <c r="BIM49" s="90"/>
      <c r="BIN49" s="91"/>
      <c r="BIO49" s="88"/>
      <c r="BIP49" s="88"/>
      <c r="BIQ49" s="88"/>
      <c r="BIR49" s="88"/>
      <c r="BIS49" s="88"/>
      <c r="BIT49" s="89"/>
      <c r="BIU49" s="262"/>
      <c r="BIV49" s="219"/>
      <c r="BIW49" s="88"/>
      <c r="BIX49" s="88"/>
      <c r="BIY49" s="88"/>
      <c r="BIZ49" s="88"/>
      <c r="BJA49" s="88"/>
      <c r="BJB49" s="89"/>
      <c r="BJC49" s="262"/>
      <c r="BJD49" s="91"/>
      <c r="BJE49" s="88"/>
      <c r="BJF49" s="88"/>
      <c r="BJG49" s="88"/>
      <c r="BJH49" s="88"/>
      <c r="BJI49" s="88"/>
      <c r="BJJ49" s="89"/>
      <c r="BJK49" s="90"/>
      <c r="BJL49" s="91"/>
      <c r="BJM49" s="88"/>
      <c r="BJN49" s="88"/>
      <c r="BJO49" s="88"/>
      <c r="BJP49" s="88"/>
      <c r="BJQ49" s="88"/>
      <c r="BJR49" s="89"/>
      <c r="BJS49" s="90"/>
      <c r="BJT49" s="91"/>
      <c r="BJU49" s="88"/>
      <c r="BJV49" s="88"/>
      <c r="BJW49" s="88"/>
      <c r="BJX49" s="88"/>
      <c r="BJY49" s="88"/>
      <c r="BJZ49" s="42"/>
      <c r="BKA49" s="43"/>
      <c r="BKB49" s="91"/>
      <c r="BKC49" s="88"/>
      <c r="BKD49" s="88"/>
      <c r="BKE49" s="88"/>
      <c r="BKF49" s="88"/>
      <c r="BKG49" s="88"/>
      <c r="BKH49" s="94"/>
      <c r="BKI49" s="95"/>
      <c r="BKJ49" s="91"/>
      <c r="BKK49" s="88"/>
      <c r="BKL49" s="88"/>
      <c r="BKM49" s="88"/>
      <c r="BKN49" s="88"/>
      <c r="BKO49" s="88"/>
      <c r="BKP49" s="89"/>
      <c r="BKQ49" s="90"/>
      <c r="BKR49" s="91"/>
      <c r="BKS49" s="88"/>
      <c r="BKT49" s="88"/>
      <c r="BKU49" s="88"/>
      <c r="BKV49" s="88"/>
      <c r="BKW49" s="88"/>
      <c r="BKX49" s="89"/>
      <c r="BKY49" s="90"/>
      <c r="BKZ49" s="91"/>
      <c r="BLA49" s="88"/>
      <c r="BLB49" s="88"/>
      <c r="BLC49" s="88"/>
      <c r="BLD49" s="88"/>
      <c r="BLE49" s="88"/>
      <c r="BLF49" s="89"/>
      <c r="BLG49" s="90"/>
      <c r="BLH49" s="91"/>
      <c r="BLI49" s="88"/>
      <c r="BLJ49" s="88"/>
      <c r="BLK49" s="88"/>
      <c r="BLL49" s="88"/>
      <c r="BLM49" s="88"/>
      <c r="BLN49" s="89"/>
      <c r="BLO49" s="90"/>
      <c r="BLP49" s="91"/>
      <c r="BLQ49" s="88"/>
      <c r="BLR49" s="88"/>
      <c r="BLS49" s="88"/>
      <c r="BLT49" s="88"/>
      <c r="BLU49" s="88"/>
      <c r="BLV49" s="89"/>
      <c r="BLW49" s="90"/>
      <c r="BLX49" s="91"/>
      <c r="BLY49" s="88"/>
      <c r="BLZ49" s="88"/>
      <c r="BMA49" s="88"/>
      <c r="BMB49" s="88"/>
      <c r="BMC49" s="88"/>
      <c r="BMD49" s="89"/>
      <c r="BME49" s="90"/>
      <c r="BMF49" s="91"/>
      <c r="BMG49" s="88"/>
      <c r="BMH49" s="88"/>
      <c r="BMI49" s="88"/>
      <c r="BMJ49" s="88"/>
      <c r="BMK49" s="88"/>
      <c r="BML49" s="89"/>
      <c r="BMM49" s="90"/>
      <c r="BMN49" s="91"/>
      <c r="BMO49" s="88"/>
      <c r="BMP49" s="88"/>
      <c r="BMQ49" s="88"/>
      <c r="BMR49" s="88"/>
      <c r="BMS49" s="88"/>
      <c r="BMT49" s="89"/>
      <c r="BMU49" s="90"/>
      <c r="BMV49" s="91"/>
      <c r="BMW49" s="88"/>
      <c r="BMX49" s="88"/>
      <c r="BMY49" s="88"/>
      <c r="BMZ49" s="88"/>
      <c r="BNA49" s="88"/>
      <c r="BNB49" s="89"/>
      <c r="BNC49" s="90"/>
      <c r="BND49" s="91"/>
      <c r="BNE49" s="88"/>
      <c r="BNF49" s="88"/>
      <c r="BNG49" s="88"/>
      <c r="BNH49" s="88"/>
      <c r="BNI49" s="88"/>
      <c r="BNJ49" s="89"/>
      <c r="BNK49" s="90"/>
      <c r="BNL49" s="91"/>
      <c r="BNM49" s="88"/>
      <c r="BNN49" s="88"/>
      <c r="BNO49" s="88"/>
      <c r="BNP49" s="88"/>
      <c r="BNQ49" s="88"/>
      <c r="BNR49" s="89"/>
      <c r="BNS49" s="90"/>
      <c r="BNT49" s="91"/>
      <c r="BNU49" s="88"/>
      <c r="BNV49" s="88"/>
      <c r="BNW49" s="88"/>
      <c r="BNX49" s="88"/>
      <c r="BNY49" s="88"/>
      <c r="BNZ49" s="89"/>
      <c r="BOA49" s="90"/>
      <c r="BOB49" s="91"/>
      <c r="BOC49" s="88"/>
      <c r="BOD49" s="88"/>
      <c r="BOE49" s="88"/>
      <c r="BOF49" s="88"/>
      <c r="BOG49" s="88"/>
      <c r="BOH49" s="89"/>
      <c r="BOI49" s="90"/>
      <c r="BOJ49" s="91"/>
      <c r="BOK49" s="88"/>
      <c r="BOL49" s="88"/>
      <c r="BOM49" s="88"/>
      <c r="BON49" s="88"/>
      <c r="BOO49" s="88"/>
      <c r="BOP49" s="89"/>
      <c r="BOQ49" s="90"/>
      <c r="BOR49" s="91"/>
      <c r="BOS49" s="88"/>
      <c r="BOT49" s="88"/>
      <c r="BOU49" s="88"/>
      <c r="BOV49" s="88"/>
      <c r="BOW49" s="88"/>
      <c r="BOX49" s="89"/>
      <c r="BOY49" s="90"/>
      <c r="BOZ49" s="91"/>
      <c r="BPA49" s="88"/>
      <c r="BPB49" s="88"/>
      <c r="BPC49" s="88"/>
      <c r="BPD49" s="88"/>
      <c r="BPE49" s="88"/>
      <c r="BPF49" s="89"/>
      <c r="BPG49" s="90"/>
      <c r="BPH49" s="91"/>
      <c r="BPI49" s="88"/>
      <c r="BPJ49" s="88"/>
      <c r="BPK49" s="88"/>
      <c r="BPL49" s="88"/>
      <c r="BPM49" s="88"/>
      <c r="BPN49" s="89"/>
      <c r="BPO49" s="90"/>
      <c r="BPP49" s="91"/>
      <c r="BPQ49" s="88"/>
      <c r="BPR49" s="88"/>
      <c r="BPS49" s="88"/>
      <c r="BPT49" s="88"/>
      <c r="BPU49" s="88"/>
      <c r="BPV49" s="89"/>
      <c r="BPW49" s="90"/>
      <c r="BPX49" s="91"/>
      <c r="BPY49" s="88"/>
      <c r="BPZ49" s="88"/>
      <c r="BQA49" s="88"/>
      <c r="BQB49" s="88"/>
      <c r="BQC49" s="88"/>
      <c r="BQD49" s="94"/>
      <c r="BQE49" s="90"/>
      <c r="BQF49" s="91"/>
      <c r="BQG49" s="88"/>
      <c r="BQH49" s="88"/>
      <c r="BQI49" s="88"/>
      <c r="BQJ49" s="88"/>
      <c r="BQK49" s="88"/>
      <c r="BQL49" s="94"/>
      <c r="BQM49" s="90"/>
      <c r="BQN49" s="91"/>
      <c r="BQO49" s="88"/>
      <c r="BQP49" s="88"/>
      <c r="BQQ49" s="88"/>
      <c r="BQR49" s="88"/>
      <c r="BQS49" s="88"/>
      <c r="BQT49" s="94"/>
      <c r="BQU49" s="90"/>
      <c r="BQV49" s="91"/>
      <c r="BQW49" s="88"/>
      <c r="BQX49" s="88"/>
      <c r="BQY49" s="88"/>
      <c r="BQZ49" s="88"/>
      <c r="BRA49" s="88"/>
      <c r="BRB49" s="94"/>
      <c r="BRC49" s="90"/>
      <c r="BRD49" s="91"/>
      <c r="BRE49" s="88"/>
      <c r="BRF49" s="88"/>
      <c r="BRG49" s="88"/>
      <c r="BRH49" s="88"/>
      <c r="BRI49" s="88"/>
      <c r="BRJ49" s="94"/>
      <c r="BRK49" s="90"/>
      <c r="BRL49" s="91"/>
      <c r="BRM49" s="88"/>
      <c r="BRN49" s="88"/>
      <c r="BRO49" s="88"/>
      <c r="BRP49" s="88"/>
      <c r="BRQ49" s="88"/>
      <c r="BRR49" s="94"/>
      <c r="BRS49" s="95"/>
      <c r="BRT49" s="178"/>
      <c r="BRU49" s="179"/>
      <c r="BRV49" s="179"/>
      <c r="BRW49" s="179"/>
      <c r="BRX49" s="179"/>
      <c r="BRY49" s="179"/>
      <c r="BRZ49" s="94"/>
      <c r="BSA49" s="90"/>
      <c r="BSB49" s="91"/>
      <c r="BSC49" s="88"/>
      <c r="BSD49" s="88"/>
      <c r="BSE49" s="88"/>
      <c r="BSF49" s="88"/>
      <c r="BSG49" s="88"/>
      <c r="BSH49" s="94"/>
      <c r="BSI49" s="90"/>
      <c r="BSJ49" s="91"/>
      <c r="BSK49" s="88"/>
      <c r="BSL49" s="88"/>
      <c r="BSM49" s="88"/>
      <c r="BSN49" s="88"/>
      <c r="BSO49" s="88"/>
      <c r="BSP49" s="94"/>
      <c r="BSQ49" s="90"/>
      <c r="BSR49" s="91"/>
      <c r="BSS49" s="88"/>
      <c r="BST49" s="88"/>
      <c r="BSU49" s="88"/>
      <c r="BSV49" s="88"/>
      <c r="BSW49" s="88"/>
      <c r="BSX49" s="94"/>
      <c r="BSY49" s="90"/>
      <c r="BSZ49" s="91"/>
      <c r="BTA49" s="88"/>
      <c r="BTB49" s="88"/>
      <c r="BTC49" s="88"/>
      <c r="BTD49" s="88"/>
      <c r="BTE49" s="88"/>
      <c r="BTF49" s="67"/>
      <c r="BTG49" s="43"/>
      <c r="BTH49" s="91"/>
      <c r="BTI49" s="88"/>
      <c r="BTJ49" s="88"/>
      <c r="BTK49" s="88"/>
      <c r="BTL49" s="88"/>
      <c r="BTM49" s="88"/>
      <c r="BTN49" s="94"/>
      <c r="BTO49" s="95"/>
      <c r="BTP49" s="91"/>
      <c r="BTQ49" s="88"/>
      <c r="BTR49" s="88"/>
      <c r="BTS49" s="88"/>
      <c r="BTT49" s="88"/>
      <c r="BTU49" s="88"/>
      <c r="BTV49" s="94"/>
      <c r="BTW49" s="90"/>
      <c r="BTX49" s="91"/>
      <c r="BTY49" s="88"/>
      <c r="BTZ49" s="88"/>
      <c r="BUA49" s="88"/>
      <c r="BUB49" s="88"/>
      <c r="BUC49" s="88"/>
      <c r="BUD49" s="94"/>
      <c r="BUE49" s="95"/>
      <c r="BUF49" s="91"/>
      <c r="BUG49" s="88"/>
      <c r="BUH49" s="88"/>
      <c r="BUI49" s="88"/>
      <c r="BUJ49" s="88"/>
      <c r="BUK49" s="88"/>
      <c r="BUL49" s="94"/>
      <c r="BUM49" s="95"/>
      <c r="BUN49" s="91"/>
      <c r="BUO49" s="88"/>
      <c r="BUP49" s="88"/>
      <c r="BUQ49" s="88"/>
      <c r="BUR49" s="88"/>
      <c r="BUS49" s="88"/>
      <c r="BUT49" s="94"/>
      <c r="BUU49" s="95"/>
      <c r="BUV49" s="91"/>
      <c r="BUW49" s="88"/>
      <c r="BUX49" s="88"/>
      <c r="BUY49" s="88"/>
      <c r="BUZ49" s="88"/>
      <c r="BVA49" s="88"/>
      <c r="BVB49" s="94"/>
      <c r="BVC49" s="95"/>
      <c r="BVD49" s="91"/>
      <c r="BVE49" s="88"/>
      <c r="BVF49" s="88"/>
      <c r="BVG49" s="88"/>
      <c r="BVH49" s="88"/>
      <c r="BVI49" s="88"/>
      <c r="BVJ49" s="94"/>
      <c r="BVK49" s="95"/>
      <c r="BVL49" s="91"/>
      <c r="BVM49" s="88"/>
      <c r="BVN49" s="88"/>
      <c r="BVO49" s="88"/>
      <c r="BVP49" s="88"/>
      <c r="BVQ49" s="88"/>
      <c r="BVR49" s="94"/>
      <c r="BVS49" s="95"/>
      <c r="BVT49" s="91"/>
      <c r="BVU49" s="88"/>
      <c r="BVV49" s="88"/>
      <c r="BVW49" s="88"/>
      <c r="BVX49" s="88"/>
      <c r="BVY49" s="88"/>
      <c r="BVZ49" s="94"/>
      <c r="BWA49" s="95"/>
      <c r="BWB49" s="91"/>
      <c r="BWC49" s="88"/>
      <c r="BWD49" s="88"/>
      <c r="BWE49" s="88"/>
      <c r="BWF49" s="88"/>
      <c r="BWG49" s="88"/>
      <c r="BWH49" s="94"/>
      <c r="BWI49" s="95"/>
      <c r="BWJ49" s="91"/>
      <c r="BWK49" s="88"/>
      <c r="BWL49" s="88"/>
      <c r="BWM49" s="88"/>
      <c r="BWN49" s="88"/>
      <c r="BWO49" s="88"/>
      <c r="BWP49" s="94"/>
      <c r="BWQ49" s="95"/>
      <c r="BWR49" s="91"/>
      <c r="BWS49" s="88"/>
      <c r="BWT49" s="88"/>
      <c r="BWU49" s="88"/>
      <c r="BWV49" s="88"/>
      <c r="BWW49" s="88"/>
      <c r="BWX49" s="94"/>
      <c r="BWY49" s="95"/>
      <c r="BWZ49" s="91"/>
      <c r="BXA49" s="88"/>
      <c r="BXB49" s="88"/>
      <c r="BXC49" s="88"/>
      <c r="BXD49" s="88"/>
      <c r="BXE49" s="88"/>
      <c r="BXF49" s="94"/>
      <c r="BXG49" s="95"/>
      <c r="BXH49" s="91"/>
      <c r="BXI49" s="88"/>
      <c r="BXJ49" s="88"/>
      <c r="BXK49" s="88"/>
      <c r="BXL49" s="88"/>
      <c r="BXM49" s="88"/>
      <c r="BXN49" s="94"/>
      <c r="BXO49" s="95"/>
      <c r="BXP49" s="91"/>
      <c r="BXQ49" s="88"/>
      <c r="BXR49" s="88"/>
      <c r="BXS49" s="88"/>
      <c r="BXT49" s="88"/>
      <c r="BXU49" s="88"/>
      <c r="BXV49" s="94"/>
      <c r="BXW49" s="95"/>
      <c r="BXX49" s="91"/>
      <c r="BXY49" s="88"/>
      <c r="BXZ49" s="88"/>
      <c r="BYA49" s="88"/>
      <c r="BYB49" s="88"/>
      <c r="BYC49" s="88"/>
      <c r="BYD49" s="94"/>
      <c r="BYE49" s="95"/>
      <c r="BYF49" s="91"/>
      <c r="BYG49" s="88"/>
      <c r="BYH49" s="88"/>
      <c r="BYI49" s="88"/>
      <c r="BYJ49" s="88"/>
      <c r="BYK49" s="88"/>
      <c r="BYL49" s="94"/>
      <c r="BYM49" s="95"/>
      <c r="BYN49" s="91"/>
      <c r="BYO49" s="88"/>
      <c r="BYP49" s="88"/>
      <c r="BYQ49" s="88"/>
      <c r="BYR49" s="88"/>
      <c r="BYS49" s="88"/>
      <c r="BYT49" s="94"/>
      <c r="BYU49" s="95"/>
      <c r="BYV49" s="91"/>
      <c r="BYW49" s="88"/>
      <c r="BYX49" s="88"/>
      <c r="BYY49" s="88"/>
      <c r="BYZ49" s="88"/>
      <c r="BZA49" s="88"/>
      <c r="BZB49" s="94"/>
      <c r="BZC49" s="95"/>
      <c r="BZD49" s="91"/>
      <c r="BZE49" s="88"/>
      <c r="BZF49" s="88"/>
      <c r="BZG49" s="88"/>
      <c r="BZH49" s="88"/>
      <c r="BZI49" s="88"/>
      <c r="BZJ49" s="94"/>
      <c r="BZK49" s="95"/>
      <c r="BZL49" s="91"/>
      <c r="BZM49" s="88"/>
      <c r="BZN49" s="88"/>
      <c r="BZO49" s="88"/>
      <c r="BZP49" s="88"/>
      <c r="BZQ49" s="88"/>
      <c r="BZR49" s="94"/>
      <c r="BZS49" s="95"/>
      <c r="BZT49" s="91"/>
      <c r="BZU49" s="88"/>
      <c r="BZV49" s="88"/>
      <c r="BZW49" s="88"/>
      <c r="BZX49" s="88"/>
      <c r="BZY49" s="88"/>
      <c r="BZZ49" s="94"/>
      <c r="CAA49" s="95"/>
      <c r="CAB49" s="91"/>
      <c r="CAC49" s="88"/>
      <c r="CAD49" s="88"/>
      <c r="CAE49" s="88"/>
      <c r="CAF49" s="88"/>
      <c r="CAG49" s="88"/>
      <c r="CAH49" s="94"/>
      <c r="CAI49" s="95"/>
      <c r="CAJ49" s="91"/>
      <c r="CAK49" s="88"/>
      <c r="CAL49" s="88"/>
      <c r="CAM49" s="88"/>
      <c r="CAN49" s="88"/>
      <c r="CAO49" s="88"/>
      <c r="CAP49" s="94"/>
      <c r="CAQ49" s="95"/>
      <c r="CAR49" s="91"/>
      <c r="CAS49" s="88"/>
      <c r="CAT49" s="88"/>
      <c r="CAU49" s="88"/>
      <c r="CAV49" s="88"/>
      <c r="CAW49" s="88"/>
      <c r="CAX49" s="94"/>
      <c r="CAY49" s="95"/>
      <c r="CAZ49" s="91"/>
      <c r="CBA49" s="88"/>
      <c r="CBB49" s="88"/>
      <c r="CBC49" s="88"/>
      <c r="CBD49" s="88"/>
      <c r="CBE49" s="88"/>
      <c r="CBF49" s="94"/>
      <c r="CBG49" s="95"/>
      <c r="CBH49" s="91"/>
      <c r="CBI49" s="88"/>
      <c r="CBJ49" s="88"/>
      <c r="CBK49" s="88"/>
      <c r="CBL49" s="88"/>
      <c r="CBM49" s="88"/>
      <c r="CBN49" s="94"/>
      <c r="CBO49" s="95"/>
      <c r="CBP49" s="91"/>
      <c r="CBQ49" s="88"/>
      <c r="CBR49" s="88"/>
      <c r="CBS49" s="88"/>
      <c r="CBT49" s="88"/>
      <c r="CBU49" s="88"/>
      <c r="CBV49" s="94"/>
      <c r="CBW49" s="95"/>
      <c r="CBX49" s="91"/>
      <c r="CBY49" s="88"/>
      <c r="CBZ49" s="88"/>
      <c r="CCA49" s="88"/>
      <c r="CCB49" s="88"/>
      <c r="CCC49" s="88"/>
      <c r="CCD49" s="94"/>
      <c r="CCE49" s="95"/>
      <c r="CCF49" s="91"/>
      <c r="CCG49" s="88"/>
      <c r="CCH49" s="88"/>
      <c r="CCI49" s="88"/>
      <c r="CCJ49" s="88"/>
      <c r="CCK49" s="88"/>
      <c r="CCL49" s="94"/>
      <c r="CCM49" s="95"/>
      <c r="CCN49" s="91"/>
      <c r="CCO49" s="88"/>
      <c r="CCP49" s="88"/>
      <c r="CCQ49" s="88"/>
      <c r="CCR49" s="88"/>
      <c r="CCS49" s="88"/>
      <c r="CCT49" s="94"/>
      <c r="CCU49" s="95"/>
      <c r="CCV49" s="91"/>
      <c r="CCW49" s="88"/>
      <c r="CCX49" s="88"/>
      <c r="CCY49" s="88"/>
      <c r="CCZ49" s="88"/>
      <c r="CDA49" s="88"/>
      <c r="CDB49" s="94"/>
      <c r="CDC49" s="95"/>
      <c r="CDD49" s="91"/>
      <c r="CDE49" s="88"/>
      <c r="CDF49" s="88"/>
      <c r="CDG49" s="88"/>
      <c r="CDH49" s="88"/>
      <c r="CDI49" s="88"/>
      <c r="CDJ49" s="94"/>
      <c r="CDK49" s="95"/>
      <c r="CDL49" s="91"/>
      <c r="CDM49" s="88"/>
      <c r="CDN49" s="88"/>
      <c r="CDO49" s="88"/>
      <c r="CDP49" s="88"/>
      <c r="CDQ49" s="88"/>
      <c r="CDR49" s="94"/>
      <c r="CDS49" s="95"/>
      <c r="CDT49" s="91"/>
      <c r="CDU49" s="88"/>
      <c r="CDV49" s="88"/>
      <c r="CDW49" s="88"/>
      <c r="CDX49" s="88"/>
      <c r="CDY49" s="88"/>
      <c r="CDZ49" s="94"/>
      <c r="CEA49" s="95"/>
      <c r="CEB49" s="91"/>
      <c r="CEC49" s="88"/>
      <c r="CED49" s="88"/>
      <c r="CEE49" s="88"/>
      <c r="CEF49" s="88"/>
      <c r="CEG49" s="88"/>
      <c r="CEH49" s="94"/>
      <c r="CEI49" s="95"/>
      <c r="CEJ49" s="91"/>
      <c r="CEK49" s="88"/>
      <c r="CEL49" s="88"/>
      <c r="CEM49" s="88"/>
      <c r="CEN49" s="88"/>
      <c r="CEO49" s="88"/>
      <c r="CEP49" s="94"/>
      <c r="CEQ49" s="95"/>
      <c r="CER49" s="91"/>
      <c r="CES49" s="88"/>
      <c r="CET49" s="88"/>
      <c r="CEU49" s="88"/>
      <c r="CEV49" s="88"/>
      <c r="CEW49" s="88"/>
      <c r="CEX49" s="94"/>
      <c r="CEY49" s="95"/>
      <c r="CEZ49" s="1"/>
      <c r="CFA49" s="1"/>
      <c r="CFB49" s="1"/>
      <c r="CFC49" s="1"/>
      <c r="CFD49" s="1"/>
      <c r="CFE49" s="1"/>
      <c r="CFF49" s="351"/>
      <c r="CFG49" s="352"/>
      <c r="CFH49" s="1"/>
      <c r="CFI49" s="1"/>
      <c r="CFJ49" s="1"/>
      <c r="CFK49" s="1"/>
      <c r="CFL49" s="1"/>
      <c r="CFM49" s="1"/>
      <c r="CFN49" s="351"/>
      <c r="CFO49" s="352"/>
      <c r="CFP49" s="1"/>
      <c r="CFQ49" s="1"/>
      <c r="CFR49" s="1"/>
      <c r="CFS49" s="1"/>
      <c r="CFT49" s="1"/>
      <c r="CFU49" s="1"/>
      <c r="CFV49" s="169"/>
      <c r="CFW49" s="58"/>
      <c r="CFX49" s="1"/>
      <c r="CFY49" s="1"/>
      <c r="CFZ49" s="1"/>
      <c r="CGA49" s="1"/>
      <c r="CGB49" s="1"/>
      <c r="CGC49" s="1"/>
      <c r="CGD49" s="169"/>
      <c r="CGE49" s="58"/>
      <c r="CGF49" s="1"/>
      <c r="CGG49" s="1"/>
      <c r="CGH49" s="1"/>
      <c r="CGI49" s="1"/>
      <c r="CGJ49" s="1"/>
      <c r="CGK49" s="1"/>
      <c r="CGL49" s="351"/>
      <c r="CGM49" s="352"/>
      <c r="CGN49" s="1"/>
      <c r="CGO49" s="1"/>
      <c r="CGP49" s="1"/>
      <c r="CGQ49" s="1"/>
      <c r="CGR49" s="1"/>
      <c r="CGS49" s="1"/>
      <c r="CGT49" s="351"/>
      <c r="CGU49" s="352"/>
      <c r="CGV49" s="1"/>
      <c r="CGW49" s="1"/>
      <c r="CGX49" s="1"/>
      <c r="CGY49" s="1"/>
      <c r="CGZ49" s="1"/>
      <c r="CHA49" s="1"/>
      <c r="CHB49" s="169"/>
      <c r="CHC49" s="58"/>
      <c r="CHD49" s="1"/>
      <c r="CHE49" s="1"/>
      <c r="CHF49" s="1"/>
      <c r="CHG49" s="1"/>
      <c r="CHH49" s="1"/>
      <c r="CHI49" s="1"/>
      <c r="CHJ49" s="169"/>
      <c r="CHK49" s="58"/>
      <c r="CHL49" s="1"/>
      <c r="CHM49" s="1"/>
      <c r="CHN49" s="1"/>
      <c r="CHO49" s="1"/>
      <c r="CHP49" s="1"/>
      <c r="CHQ49" s="1"/>
      <c r="CHR49" s="169"/>
      <c r="CHS49" s="58"/>
      <c r="CHT49" s="1"/>
      <c r="CHU49" s="1"/>
      <c r="CHV49" s="1"/>
      <c r="CHW49" s="1"/>
      <c r="CHX49" s="1"/>
      <c r="CHY49" s="1"/>
      <c r="CHZ49" s="169"/>
      <c r="CIA49" s="58"/>
      <c r="CIB49" s="1"/>
      <c r="CIC49" s="1"/>
      <c r="CID49" s="1"/>
      <c r="CIE49" s="1"/>
      <c r="CIF49" s="1"/>
      <c r="CIG49" s="1"/>
      <c r="CIH49" s="169"/>
      <c r="CII49" s="58"/>
      <c r="CIJ49" s="1"/>
      <c r="CIK49" s="1"/>
      <c r="CIL49" s="1"/>
      <c r="CIM49" s="1"/>
      <c r="CIN49" s="1"/>
      <c r="CIO49" s="1"/>
      <c r="CIP49" s="351"/>
      <c r="CIQ49" s="352"/>
      <c r="CIR49" s="1"/>
      <c r="CIS49" s="1"/>
      <c r="CIT49" s="1"/>
      <c r="CIU49" s="1"/>
      <c r="CIV49" s="1"/>
      <c r="CIW49" s="1"/>
      <c r="CIX49" s="351"/>
      <c r="CIY49" s="352"/>
      <c r="CIZ49" s="58"/>
      <c r="CJA49" s="58"/>
      <c r="CJB49" s="58"/>
      <c r="CJC49" s="58"/>
      <c r="CJD49" s="58"/>
      <c r="CJE49" s="58"/>
      <c r="CJF49" s="169"/>
      <c r="CJG49" s="58"/>
      <c r="CJH49" s="1"/>
      <c r="CJI49" s="1"/>
      <c r="CJJ49" s="1"/>
      <c r="CJK49" s="1"/>
      <c r="CJL49" s="1"/>
      <c r="CJM49" s="1"/>
      <c r="CJN49" s="169"/>
      <c r="CJO49" s="58"/>
      <c r="CJP49" s="91"/>
      <c r="CJQ49" s="88"/>
      <c r="CJR49" s="88"/>
      <c r="CJS49" s="88"/>
      <c r="CJT49" s="88"/>
      <c r="CJU49" s="88"/>
      <c r="CJV49" s="94"/>
      <c r="CJW49" s="95"/>
      <c r="CJX49" s="91"/>
      <c r="CJY49" s="88"/>
      <c r="CJZ49" s="88"/>
      <c r="CKA49" s="88"/>
      <c r="CKB49" s="88"/>
      <c r="CKC49" s="88"/>
      <c r="CKD49" s="94"/>
      <c r="CKE49" s="95"/>
      <c r="CKF49" s="91"/>
      <c r="CKG49" s="88"/>
      <c r="CKH49" s="88"/>
      <c r="CKI49" s="88"/>
      <c r="CKJ49" s="88"/>
      <c r="CKK49" s="88"/>
      <c r="CKL49" s="94"/>
      <c r="CKM49" s="95"/>
      <c r="CKN49" s="91"/>
      <c r="CKO49" s="88"/>
      <c r="CKP49" s="88"/>
      <c r="CKQ49" s="88"/>
      <c r="CKR49" s="88"/>
      <c r="CKS49" s="256"/>
      <c r="CKT49" s="94"/>
      <c r="CKU49" s="95"/>
      <c r="CKV49" s="91"/>
      <c r="CKW49" s="88"/>
      <c r="CKX49" s="88"/>
      <c r="CKY49" s="88"/>
      <c r="CKZ49" s="88"/>
      <c r="CLA49" s="88"/>
      <c r="CLB49" s="94"/>
      <c r="CLC49" s="95"/>
      <c r="CLD49" s="91"/>
      <c r="CLE49" s="88"/>
      <c r="CLF49" s="88"/>
      <c r="CLG49" s="88"/>
      <c r="CLH49" s="88"/>
      <c r="CLI49" s="88"/>
      <c r="CLJ49" s="94"/>
      <c r="CLK49" s="95"/>
      <c r="CLL49" s="91"/>
      <c r="CLM49" s="88"/>
      <c r="CLN49" s="88"/>
      <c r="CLO49" s="88"/>
      <c r="CLP49" s="88"/>
      <c r="CLQ49" s="88"/>
      <c r="CLR49" s="94"/>
      <c r="CLS49" s="95"/>
      <c r="CLT49" s="91"/>
      <c r="CLU49" s="88"/>
      <c r="CLV49" s="88"/>
      <c r="CLW49" s="88"/>
      <c r="CLX49" s="88"/>
      <c r="CLY49" s="88"/>
      <c r="CLZ49" s="94"/>
      <c r="CMA49" s="95"/>
      <c r="CMB49" s="91"/>
      <c r="CMC49" s="88"/>
      <c r="CMD49" s="88"/>
      <c r="CME49" s="88"/>
      <c r="CMF49" s="88"/>
      <c r="CMG49" s="88"/>
      <c r="CMH49" s="94"/>
      <c r="CMI49" s="95"/>
      <c r="CMJ49" s="91"/>
      <c r="CMK49" s="88"/>
      <c r="CML49" s="88"/>
      <c r="CMM49" s="88"/>
      <c r="CMN49" s="88"/>
      <c r="CMO49" s="88"/>
      <c r="CMP49" s="94"/>
      <c r="CMQ49" s="95"/>
      <c r="CMR49" s="91"/>
      <c r="CMS49" s="88"/>
      <c r="CMT49" s="88"/>
      <c r="CMU49" s="88"/>
      <c r="CMV49" s="88"/>
      <c r="CMW49" s="88"/>
      <c r="CMX49" s="94"/>
      <c r="CMY49" s="95"/>
      <c r="CMZ49" s="91"/>
      <c r="CNA49" s="88"/>
      <c r="CNB49" s="88"/>
      <c r="CNC49" s="88"/>
      <c r="CND49" s="88"/>
      <c r="CNE49" s="88"/>
      <c r="CNF49" s="94"/>
      <c r="CNG49" s="95"/>
      <c r="CNH49" s="91"/>
      <c r="CNI49" s="88"/>
      <c r="CNJ49" s="88"/>
      <c r="CNK49" s="88"/>
      <c r="CNL49" s="88"/>
      <c r="CNM49" s="88"/>
      <c r="CNN49" s="94"/>
      <c r="CNO49" s="95"/>
      <c r="CNP49" s="91"/>
      <c r="CNQ49" s="88"/>
      <c r="CNR49" s="88"/>
      <c r="CNS49" s="88"/>
      <c r="CNT49" s="88"/>
      <c r="CNU49" s="88"/>
      <c r="CNV49" s="94"/>
      <c r="CNW49" s="95"/>
      <c r="CNX49" s="91"/>
      <c r="CNY49" s="88"/>
      <c r="CNZ49" s="88"/>
      <c r="COA49" s="88"/>
      <c r="COB49" s="88">
        <v>577</v>
      </c>
      <c r="COC49" s="88"/>
      <c r="COD49" s="94"/>
      <c r="COE49" s="95"/>
      <c r="COF49" s="48"/>
      <c r="COG49" s="49"/>
      <c r="COH49" s="49"/>
      <c r="COI49" s="49"/>
      <c r="COJ49" s="49"/>
      <c r="COK49" s="49"/>
      <c r="COL49" s="67">
        <f t="shared" si="1716"/>
        <v>0</v>
      </c>
      <c r="COM49" s="68">
        <f t="shared" si="1717"/>
        <v>0</v>
      </c>
      <c r="CON49" s="48"/>
      <c r="COO49" s="49"/>
      <c r="COP49" s="49"/>
      <c r="COQ49" s="49"/>
      <c r="COR49" s="49"/>
      <c r="COS49" s="49"/>
      <c r="COT49" s="67">
        <f t="shared" si="1718"/>
        <v>0</v>
      </c>
      <c r="COU49" s="68">
        <f t="shared" si="1719"/>
        <v>0</v>
      </c>
      <c r="COV49" s="48"/>
      <c r="COW49" s="49"/>
      <c r="COX49" s="49"/>
      <c r="COY49" s="49"/>
      <c r="COZ49" s="49"/>
      <c r="CPA49" s="49"/>
      <c r="CPB49" s="67">
        <f t="shared" si="1720"/>
        <v>0</v>
      </c>
      <c r="CPC49" s="68">
        <f t="shared" si="1721"/>
        <v>0</v>
      </c>
      <c r="CPD49" s="48"/>
      <c r="CPE49" s="49">
        <v>0</v>
      </c>
      <c r="CPF49" s="49">
        <v>0</v>
      </c>
      <c r="CPG49" s="49">
        <v>0</v>
      </c>
      <c r="CPH49" s="49"/>
      <c r="CPI49" s="49"/>
      <c r="CPJ49" s="67">
        <f t="shared" si="1722"/>
        <v>0</v>
      </c>
      <c r="CPK49" s="68">
        <f t="shared" si="1723"/>
        <v>0</v>
      </c>
      <c r="CPL49" s="48"/>
      <c r="CPM49" s="49">
        <v>386</v>
      </c>
      <c r="CPN49" s="49">
        <v>0</v>
      </c>
      <c r="CPO49" s="49"/>
      <c r="CPP49" s="49">
        <v>933</v>
      </c>
      <c r="CPQ49" s="49"/>
      <c r="CPR49" s="67">
        <f t="shared" si="1724"/>
        <v>1319</v>
      </c>
      <c r="CPS49" s="68">
        <f t="shared" si="1725"/>
        <v>219.83333333333334</v>
      </c>
      <c r="CPT49" s="48">
        <v>0</v>
      </c>
      <c r="CPU49" s="49">
        <v>269</v>
      </c>
      <c r="CPV49" s="49">
        <v>0</v>
      </c>
      <c r="CPW49" s="49"/>
      <c r="CPX49" s="49"/>
      <c r="CPY49" s="49">
        <v>566</v>
      </c>
      <c r="CPZ49" s="67">
        <f t="shared" si="1726"/>
        <v>835</v>
      </c>
      <c r="CQA49" s="68">
        <f t="shared" si="1727"/>
        <v>139.16666666666666</v>
      </c>
      <c r="CQB49" s="48">
        <v>0</v>
      </c>
      <c r="CQC49" s="49">
        <v>0</v>
      </c>
      <c r="CQD49" s="49">
        <v>0</v>
      </c>
      <c r="CQE49" s="49">
        <v>1565</v>
      </c>
      <c r="CQF49" s="49">
        <v>0</v>
      </c>
      <c r="CQG49" s="49">
        <v>0</v>
      </c>
      <c r="CQH49" s="67">
        <f t="shared" si="1728"/>
        <v>1565</v>
      </c>
      <c r="CQI49" s="68">
        <f t="shared" si="1729"/>
        <v>260.83333333333331</v>
      </c>
      <c r="CQJ49" s="82">
        <v>0</v>
      </c>
      <c r="CQK49" s="83">
        <v>0</v>
      </c>
      <c r="CQL49" s="83">
        <v>0</v>
      </c>
      <c r="CQM49" s="83">
        <v>907</v>
      </c>
      <c r="CQN49" s="83"/>
      <c r="CQO49" s="83"/>
      <c r="CQP49" s="67">
        <f t="shared" si="1730"/>
        <v>907</v>
      </c>
      <c r="CQQ49" s="68">
        <f t="shared" si="1731"/>
        <v>151.16666666666666</v>
      </c>
      <c r="CQR49" s="239"/>
      <c r="CQS49" s="1">
        <v>0</v>
      </c>
      <c r="CQT49" s="1">
        <v>0</v>
      </c>
      <c r="CQU49" s="1">
        <v>0</v>
      </c>
      <c r="CQV49" s="1">
        <v>0</v>
      </c>
      <c r="CQW49" s="1"/>
      <c r="CQX49" s="67">
        <f t="shared" si="1732"/>
        <v>0</v>
      </c>
      <c r="CQY49" s="68">
        <f t="shared" si="1733"/>
        <v>0</v>
      </c>
      <c r="CQZ49" s="48">
        <v>0</v>
      </c>
      <c r="CRA49" s="49"/>
      <c r="CRB49" s="49">
        <v>601</v>
      </c>
      <c r="CRC49" s="49">
        <v>0</v>
      </c>
      <c r="CRD49" s="49">
        <v>0</v>
      </c>
      <c r="CRE49" s="49">
        <v>0</v>
      </c>
      <c r="CRF49" s="67">
        <f t="shared" si="1734"/>
        <v>601</v>
      </c>
      <c r="CRG49" s="68">
        <f t="shared" si="1735"/>
        <v>100.16666666666667</v>
      </c>
      <c r="CRH49" s="48">
        <v>0</v>
      </c>
      <c r="CRI49" s="49"/>
      <c r="CRJ49" s="49">
        <v>0</v>
      </c>
      <c r="CRK49" s="49">
        <v>0</v>
      </c>
      <c r="CRL49" s="49">
        <v>0</v>
      </c>
      <c r="CRM49" s="49">
        <v>0</v>
      </c>
      <c r="CRN49" s="67">
        <f t="shared" si="1736"/>
        <v>0</v>
      </c>
      <c r="CRO49" s="68">
        <f t="shared" si="1737"/>
        <v>0</v>
      </c>
      <c r="CRP49" s="48">
        <v>548</v>
      </c>
      <c r="CRQ49" s="49">
        <v>0</v>
      </c>
      <c r="CRR49" s="49">
        <v>0</v>
      </c>
      <c r="CRS49" s="49">
        <v>0</v>
      </c>
      <c r="CRT49" s="49">
        <v>0</v>
      </c>
      <c r="CRU49" s="49">
        <v>0</v>
      </c>
      <c r="CRV49" s="47">
        <f t="shared" si="1738"/>
        <v>548</v>
      </c>
      <c r="CRW49" s="68">
        <f t="shared" si="1739"/>
        <v>91.333333333333329</v>
      </c>
      <c r="CRX49" s="48">
        <v>0</v>
      </c>
      <c r="CRY49" s="49">
        <v>0</v>
      </c>
      <c r="CRZ49" s="49">
        <v>0</v>
      </c>
      <c r="CSA49" s="49"/>
      <c r="CSB49" s="49">
        <v>0</v>
      </c>
      <c r="CSC49" s="49">
        <v>0</v>
      </c>
      <c r="CSD49" s="67">
        <f t="shared" si="1740"/>
        <v>0</v>
      </c>
      <c r="CSE49" s="68">
        <f t="shared" si="1741"/>
        <v>0</v>
      </c>
      <c r="CSF49" s="48"/>
      <c r="CSG49" s="49">
        <v>0</v>
      </c>
      <c r="CSH49" s="49">
        <v>0</v>
      </c>
      <c r="CSI49" s="49">
        <v>0</v>
      </c>
      <c r="CSJ49" s="49">
        <v>0</v>
      </c>
      <c r="CSK49" s="360">
        <f>SUMIF(SUMPK!$B:$B,$B:$B,SUMPK!$O:$O)</f>
        <v>0</v>
      </c>
      <c r="CSL49" s="64">
        <f t="shared" si="1742"/>
        <v>0</v>
      </c>
      <c r="CSM49" s="68">
        <f t="shared" si="1743"/>
        <v>0</v>
      </c>
      <c r="CSN49" s="48">
        <v>0</v>
      </c>
      <c r="CSO49" s="49">
        <v>0</v>
      </c>
      <c r="CSP49" s="49"/>
      <c r="CSQ49" s="49"/>
      <c r="CSR49" s="49">
        <v>0</v>
      </c>
      <c r="CSS49" s="49">
        <v>577</v>
      </c>
      <c r="CST49" s="64">
        <f t="shared" si="1744"/>
        <v>577</v>
      </c>
      <c r="CSU49" s="68">
        <f t="shared" si="1745"/>
        <v>96.166666666666671</v>
      </c>
      <c r="CSV49" s="48">
        <v>0</v>
      </c>
      <c r="CSW49" s="49"/>
      <c r="CSX49" s="49">
        <v>0</v>
      </c>
      <c r="CSY49" s="49">
        <v>0</v>
      </c>
      <c r="CSZ49" s="49">
        <v>574</v>
      </c>
      <c r="CTA49" s="49">
        <v>0</v>
      </c>
      <c r="CTB49" s="64">
        <f t="shared" si="1746"/>
        <v>574</v>
      </c>
      <c r="CTC49" s="68">
        <f t="shared" si="1747"/>
        <v>95.666666666666671</v>
      </c>
      <c r="CTD49" s="48">
        <v>0</v>
      </c>
      <c r="CTE49" s="49">
        <v>0</v>
      </c>
      <c r="CTF49" s="49">
        <v>596</v>
      </c>
      <c r="CTG49" s="49">
        <v>0</v>
      </c>
      <c r="CTH49" s="49"/>
      <c r="CTI49" s="49"/>
      <c r="CTJ49" s="64">
        <f t="shared" si="1748"/>
        <v>596</v>
      </c>
      <c r="CTK49" s="68">
        <f t="shared" si="1749"/>
        <v>99.333333333333329</v>
      </c>
      <c r="CTL49" s="48">
        <v>1322</v>
      </c>
      <c r="CTM49" s="49">
        <v>0</v>
      </c>
      <c r="CTN49" s="49">
        <v>0</v>
      </c>
      <c r="CTO49" s="49">
        <v>0</v>
      </c>
      <c r="CTP49" s="49">
        <v>0</v>
      </c>
      <c r="CTQ49" s="49">
        <v>0</v>
      </c>
      <c r="CTR49" s="64">
        <f t="shared" si="1750"/>
        <v>1322</v>
      </c>
      <c r="CTS49" s="68">
        <f t="shared" si="1751"/>
        <v>220.33333333333334</v>
      </c>
      <c r="CTT49" s="48">
        <v>0</v>
      </c>
      <c r="CTU49" s="49"/>
      <c r="CTV49" s="49">
        <v>0</v>
      </c>
      <c r="CTW49" s="49"/>
      <c r="CTX49" s="49">
        <v>600</v>
      </c>
      <c r="CTY49" s="49"/>
      <c r="CTZ49" s="64">
        <f t="shared" si="1752"/>
        <v>600</v>
      </c>
      <c r="CUA49" s="68">
        <f t="shared" si="1753"/>
        <v>100</v>
      </c>
      <c r="CUB49" s="48"/>
      <c r="CUC49" s="49"/>
      <c r="CUD49" s="49"/>
      <c r="CUE49" s="49"/>
      <c r="CUF49" s="49">
        <v>0</v>
      </c>
      <c r="CUG49" s="49">
        <v>0</v>
      </c>
      <c r="CUH49" s="64">
        <f t="shared" si="1754"/>
        <v>0</v>
      </c>
      <c r="CUI49" s="68">
        <f t="shared" si="1755"/>
        <v>0</v>
      </c>
      <c r="CUJ49" s="48">
        <v>0</v>
      </c>
      <c r="CUK49" s="49">
        <v>0</v>
      </c>
      <c r="CUL49" s="49">
        <v>0</v>
      </c>
      <c r="CUM49" s="49">
        <v>0</v>
      </c>
      <c r="CUN49" s="49">
        <v>0</v>
      </c>
      <c r="CUO49" s="49">
        <v>0</v>
      </c>
      <c r="CUP49" s="64">
        <f t="shared" si="1756"/>
        <v>0</v>
      </c>
      <c r="CUQ49" s="68">
        <f t="shared" si="1757"/>
        <v>0</v>
      </c>
      <c r="CUR49" s="48">
        <v>0</v>
      </c>
      <c r="CUS49" s="49"/>
      <c r="CUT49" s="49"/>
      <c r="CUU49" s="49">
        <v>0</v>
      </c>
      <c r="CUV49" s="49">
        <v>0</v>
      </c>
      <c r="CUW49" s="49">
        <v>0</v>
      </c>
      <c r="CUX49" s="64">
        <f t="shared" si="1758"/>
        <v>0</v>
      </c>
      <c r="CUY49" s="68">
        <f t="shared" si="1759"/>
        <v>0</v>
      </c>
      <c r="CUZ49" s="48">
        <v>0</v>
      </c>
      <c r="CVA49" s="49">
        <v>0</v>
      </c>
      <c r="CVB49" s="49">
        <v>245</v>
      </c>
      <c r="CVC49" s="49">
        <v>0</v>
      </c>
      <c r="CVD49" s="49">
        <v>0</v>
      </c>
      <c r="CVE49" s="49"/>
      <c r="CVF49" s="64">
        <f t="shared" si="1760"/>
        <v>245</v>
      </c>
      <c r="CVG49" s="68">
        <f t="shared" si="1761"/>
        <v>40.833333333333336</v>
      </c>
      <c r="CVH49" s="48">
        <v>0</v>
      </c>
      <c r="CVI49" s="49">
        <v>0</v>
      </c>
      <c r="CVJ49" s="49">
        <v>0</v>
      </c>
      <c r="CVK49" s="49">
        <v>897</v>
      </c>
      <c r="CVL49" s="49">
        <v>0</v>
      </c>
      <c r="CVM49" s="49"/>
      <c r="CVN49" s="64">
        <f t="shared" si="1762"/>
        <v>897</v>
      </c>
      <c r="CVO49" s="68">
        <f t="shared" si="1763"/>
        <v>149.5</v>
      </c>
      <c r="CVP49" s="48">
        <v>0</v>
      </c>
      <c r="CVQ49" s="49">
        <v>0</v>
      </c>
      <c r="CVR49" s="49">
        <v>0</v>
      </c>
      <c r="CVS49" s="49">
        <v>0</v>
      </c>
      <c r="CVT49" s="49">
        <v>0</v>
      </c>
      <c r="CVU49" s="49">
        <v>0</v>
      </c>
      <c r="CVV49" s="64">
        <f t="shared" si="1764"/>
        <v>0</v>
      </c>
      <c r="CVW49" s="68">
        <f t="shared" si="1765"/>
        <v>0</v>
      </c>
      <c r="CVX49" s="48">
        <v>0</v>
      </c>
      <c r="CVY49" s="49">
        <v>0</v>
      </c>
      <c r="CVZ49" s="49">
        <v>0</v>
      </c>
      <c r="CWA49" s="49">
        <v>0</v>
      </c>
      <c r="CWB49" s="49">
        <v>0</v>
      </c>
      <c r="CWC49" s="49">
        <v>0</v>
      </c>
      <c r="CWD49" s="64">
        <f t="shared" si="1766"/>
        <v>0</v>
      </c>
      <c r="CWE49" s="68">
        <f t="shared" si="1767"/>
        <v>0</v>
      </c>
      <c r="CWF49" s="48">
        <v>0</v>
      </c>
      <c r="CWG49" s="49">
        <v>0</v>
      </c>
      <c r="CWH49" s="49">
        <v>0</v>
      </c>
      <c r="CWI49" s="49">
        <v>0</v>
      </c>
      <c r="CWJ49" s="49">
        <v>0</v>
      </c>
      <c r="CWK49" s="49"/>
      <c r="CWL49" s="64">
        <f t="shared" si="1768"/>
        <v>0</v>
      </c>
      <c r="CWM49" s="68">
        <f t="shared" si="1769"/>
        <v>0</v>
      </c>
      <c r="CWN49" s="48">
        <v>0</v>
      </c>
      <c r="CWO49" s="49">
        <v>0</v>
      </c>
      <c r="CWP49" s="49">
        <v>226</v>
      </c>
      <c r="CWQ49" s="49">
        <v>0</v>
      </c>
      <c r="CWR49" s="49">
        <v>0</v>
      </c>
      <c r="CWS49" s="49">
        <v>251</v>
      </c>
      <c r="CWT49" s="64">
        <f t="shared" si="1770"/>
        <v>477</v>
      </c>
      <c r="CWU49" s="68">
        <f t="shared" si="1771"/>
        <v>79.5</v>
      </c>
      <c r="CWV49" s="48">
        <v>0</v>
      </c>
      <c r="CWW49" s="49">
        <v>0</v>
      </c>
      <c r="CWX49" s="49">
        <v>0</v>
      </c>
      <c r="CWY49" s="49"/>
      <c r="CWZ49" s="49">
        <v>0</v>
      </c>
      <c r="CXA49" s="49"/>
      <c r="CXB49" s="127">
        <f t="shared" si="1772"/>
        <v>0</v>
      </c>
      <c r="CXC49" s="43">
        <f t="shared" si="1773"/>
        <v>0</v>
      </c>
      <c r="CXD49" s="48">
        <v>0</v>
      </c>
      <c r="CXE49" s="49">
        <v>0</v>
      </c>
      <c r="CXF49" s="49">
        <v>0</v>
      </c>
      <c r="CXG49" s="49">
        <v>0</v>
      </c>
      <c r="CXH49" s="49">
        <v>0</v>
      </c>
      <c r="CXI49" s="49">
        <v>0</v>
      </c>
      <c r="CXJ49" s="127">
        <f t="shared" si="1774"/>
        <v>0</v>
      </c>
      <c r="CXK49" s="43">
        <f t="shared" si="1775"/>
        <v>0</v>
      </c>
      <c r="CXL49" s="48">
        <v>0</v>
      </c>
      <c r="CXM49" s="49">
        <v>0</v>
      </c>
      <c r="CXN49" s="49">
        <v>0</v>
      </c>
      <c r="CXO49" s="49">
        <v>0</v>
      </c>
      <c r="CXP49" s="49">
        <v>0</v>
      </c>
      <c r="CXQ49" s="49">
        <v>0</v>
      </c>
      <c r="CXR49" s="127">
        <f t="shared" si="1776"/>
        <v>0</v>
      </c>
      <c r="CXS49" s="43">
        <f t="shared" si="1777"/>
        <v>0</v>
      </c>
      <c r="CXT49" s="48">
        <v>0</v>
      </c>
      <c r="CXU49" s="49">
        <v>523</v>
      </c>
      <c r="CXV49" s="49">
        <v>0</v>
      </c>
      <c r="CXW49" s="49"/>
      <c r="CXX49" s="49">
        <v>0</v>
      </c>
      <c r="CXY49" s="49">
        <v>0</v>
      </c>
      <c r="CXZ49" s="127">
        <f t="shared" si="1778"/>
        <v>523</v>
      </c>
      <c r="CYA49" s="43">
        <f t="shared" si="1779"/>
        <v>87.166666666666671</v>
      </c>
      <c r="CYB49" s="48">
        <v>0</v>
      </c>
      <c r="CYC49" s="49">
        <v>0</v>
      </c>
      <c r="CYD49" s="49">
        <v>234</v>
      </c>
      <c r="CYE49" s="49">
        <v>0</v>
      </c>
      <c r="CYF49" s="49"/>
      <c r="CYG49" s="49">
        <v>0</v>
      </c>
      <c r="CYH49" s="127">
        <f t="shared" si="1780"/>
        <v>234</v>
      </c>
      <c r="CYI49" s="43">
        <f t="shared" si="1781"/>
        <v>39</v>
      </c>
      <c r="CYJ49" s="48"/>
      <c r="CYK49" s="49">
        <v>0</v>
      </c>
      <c r="CYL49" s="49">
        <v>0</v>
      </c>
      <c r="CYM49" s="49">
        <v>0</v>
      </c>
      <c r="CYN49" s="49">
        <v>516</v>
      </c>
      <c r="CYO49" s="49">
        <v>532</v>
      </c>
      <c r="CYP49" s="127">
        <f t="shared" si="1782"/>
        <v>1048</v>
      </c>
      <c r="CYQ49" s="43">
        <f t="shared" si="1783"/>
        <v>174.66666666666666</v>
      </c>
      <c r="CYR49" s="48">
        <v>0</v>
      </c>
      <c r="CYS49" s="49">
        <v>0</v>
      </c>
      <c r="CYT49" s="49">
        <v>0</v>
      </c>
      <c r="CYU49" s="49">
        <v>0</v>
      </c>
      <c r="CYV49" s="49">
        <v>0</v>
      </c>
      <c r="CYW49" s="49">
        <v>0</v>
      </c>
      <c r="CYX49" s="127">
        <f t="shared" si="1784"/>
        <v>0</v>
      </c>
      <c r="CYY49" s="43">
        <f t="shared" si="1785"/>
        <v>0</v>
      </c>
      <c r="CYZ49" s="48"/>
      <c r="CZA49" s="49">
        <v>0</v>
      </c>
      <c r="CZB49" s="49">
        <v>0</v>
      </c>
      <c r="CZC49" s="49">
        <v>0</v>
      </c>
      <c r="CZD49" s="49">
        <v>0</v>
      </c>
      <c r="CZE49" s="49">
        <v>0</v>
      </c>
      <c r="CZF49" s="127">
        <f t="shared" si="1786"/>
        <v>0</v>
      </c>
      <c r="CZG49" s="43">
        <f t="shared" si="1787"/>
        <v>0</v>
      </c>
      <c r="CZH49" s="48">
        <v>0</v>
      </c>
      <c r="CZI49" s="49">
        <v>0</v>
      </c>
      <c r="CZJ49" s="49">
        <v>0</v>
      </c>
      <c r="CZK49" s="49">
        <v>0</v>
      </c>
      <c r="CZL49" s="49">
        <v>0</v>
      </c>
      <c r="CZM49" s="49">
        <v>0</v>
      </c>
      <c r="CZN49" s="127">
        <f t="shared" si="1788"/>
        <v>0</v>
      </c>
      <c r="CZO49" s="43">
        <f t="shared" si="1789"/>
        <v>0</v>
      </c>
      <c r="CZP49" s="48"/>
      <c r="CZQ49" s="49">
        <v>0</v>
      </c>
      <c r="CZR49" s="49"/>
      <c r="CZS49" s="49">
        <v>0</v>
      </c>
      <c r="CZT49" s="49">
        <v>0</v>
      </c>
      <c r="CZU49" s="49">
        <v>0</v>
      </c>
      <c r="CZV49" s="127">
        <f t="shared" si="1790"/>
        <v>0</v>
      </c>
      <c r="CZW49" s="43">
        <f t="shared" si="1791"/>
        <v>0</v>
      </c>
      <c r="CZX49" s="48"/>
      <c r="CZY49" s="49">
        <v>0</v>
      </c>
      <c r="CZZ49" s="49">
        <v>0</v>
      </c>
      <c r="DAA49" s="49">
        <v>0</v>
      </c>
      <c r="DAB49" s="49"/>
      <c r="DAC49" s="49">
        <v>0</v>
      </c>
      <c r="DAD49" s="64">
        <f t="shared" si="1792"/>
        <v>0</v>
      </c>
      <c r="DAE49" s="68">
        <f t="shared" si="1793"/>
        <v>0</v>
      </c>
      <c r="DAF49" s="48">
        <v>0</v>
      </c>
      <c r="DAG49" s="49">
        <v>0</v>
      </c>
      <c r="DAH49" s="49">
        <v>0</v>
      </c>
      <c r="DAI49" s="49">
        <v>0</v>
      </c>
      <c r="DAJ49" s="49">
        <v>0</v>
      </c>
      <c r="DAK49" s="49">
        <v>0</v>
      </c>
      <c r="DAL49" s="64">
        <f t="shared" si="1794"/>
        <v>0</v>
      </c>
      <c r="DAM49" s="68">
        <f t="shared" si="1795"/>
        <v>0</v>
      </c>
      <c r="DAN49" s="48">
        <v>0</v>
      </c>
      <c r="DAO49" s="49">
        <v>0</v>
      </c>
      <c r="DAP49" s="49">
        <v>0</v>
      </c>
      <c r="DAQ49" s="49">
        <v>0</v>
      </c>
      <c r="DAR49" s="49">
        <v>0</v>
      </c>
      <c r="DAS49" s="49">
        <v>0</v>
      </c>
      <c r="DAT49" s="64">
        <f t="shared" si="1796"/>
        <v>0</v>
      </c>
      <c r="DAU49" s="68">
        <f t="shared" si="1797"/>
        <v>0</v>
      </c>
      <c r="DAV49" s="48"/>
      <c r="DAW49" s="49">
        <v>0</v>
      </c>
      <c r="DAX49" s="49">
        <v>0</v>
      </c>
      <c r="DAY49" s="49">
        <v>0</v>
      </c>
      <c r="DAZ49" s="49">
        <v>0</v>
      </c>
      <c r="DBA49" s="49">
        <v>0</v>
      </c>
      <c r="DBB49" s="64">
        <f t="shared" si="1798"/>
        <v>0</v>
      </c>
      <c r="DBC49" s="68">
        <f t="shared" si="1799"/>
        <v>0</v>
      </c>
      <c r="DBD49" s="48"/>
      <c r="DBE49" s="49">
        <v>0</v>
      </c>
      <c r="DBF49" s="49">
        <v>0</v>
      </c>
      <c r="DBG49" s="49">
        <v>0</v>
      </c>
      <c r="DBH49" s="49">
        <v>0</v>
      </c>
      <c r="DBI49" s="49">
        <v>0</v>
      </c>
      <c r="DBJ49" s="64">
        <f t="shared" si="1800"/>
        <v>0</v>
      </c>
      <c r="DBK49" s="68">
        <f t="shared" si="1801"/>
        <v>0</v>
      </c>
      <c r="DBL49" s="48">
        <v>0</v>
      </c>
      <c r="DBM49" s="49">
        <v>0</v>
      </c>
      <c r="DBN49" s="49">
        <v>0</v>
      </c>
      <c r="DBO49" s="49"/>
      <c r="DBP49" s="49"/>
      <c r="DBQ49" s="49">
        <v>0</v>
      </c>
      <c r="DBR49" s="64">
        <f t="shared" si="1802"/>
        <v>0</v>
      </c>
      <c r="DBS49" s="68">
        <f t="shared" si="1803"/>
        <v>0</v>
      </c>
      <c r="DBT49" s="48">
        <v>0</v>
      </c>
      <c r="DBU49" s="49"/>
      <c r="DBV49" s="49"/>
      <c r="DBW49" s="49">
        <v>0</v>
      </c>
      <c r="DBX49" s="49"/>
      <c r="DBY49" s="49">
        <v>0</v>
      </c>
      <c r="DBZ49" s="64">
        <f t="shared" si="1804"/>
        <v>0</v>
      </c>
      <c r="DCA49" s="68">
        <f t="shared" si="1805"/>
        <v>0</v>
      </c>
      <c r="DCB49" s="48">
        <v>0</v>
      </c>
      <c r="DCC49" s="49">
        <v>0</v>
      </c>
      <c r="DCD49" s="49"/>
      <c r="DCE49" s="49">
        <v>0</v>
      </c>
      <c r="DCF49" s="49">
        <v>0</v>
      </c>
      <c r="DCG49" s="49">
        <v>0</v>
      </c>
      <c r="DCH49" s="64">
        <f t="shared" si="1806"/>
        <v>0</v>
      </c>
      <c r="DCI49" s="68">
        <f t="shared" si="1807"/>
        <v>0</v>
      </c>
      <c r="DCJ49" s="48"/>
      <c r="DCK49" s="49">
        <v>0</v>
      </c>
      <c r="DCL49" s="49">
        <v>0</v>
      </c>
      <c r="DCM49" s="49">
        <v>180</v>
      </c>
      <c r="DCN49" s="49">
        <v>0</v>
      </c>
      <c r="DCO49" s="49">
        <v>0</v>
      </c>
      <c r="DCP49" s="64">
        <f t="shared" si="1808"/>
        <v>180</v>
      </c>
      <c r="DCQ49" s="68">
        <f t="shared" si="1809"/>
        <v>30</v>
      </c>
      <c r="DCR49" s="48">
        <v>0</v>
      </c>
      <c r="DCS49" s="49">
        <v>0</v>
      </c>
      <c r="DCT49" s="49">
        <v>0</v>
      </c>
      <c r="DCU49" s="49">
        <v>0</v>
      </c>
      <c r="DCV49" s="49">
        <v>227</v>
      </c>
      <c r="DCW49" s="49">
        <v>0</v>
      </c>
      <c r="DCX49" s="64">
        <f t="shared" si="1810"/>
        <v>227</v>
      </c>
      <c r="DCY49" s="68">
        <f t="shared" si="1811"/>
        <v>37.833333333333336</v>
      </c>
      <c r="DCZ49" s="48">
        <v>0</v>
      </c>
      <c r="DDA49" s="49">
        <v>0</v>
      </c>
      <c r="DDB49" s="49">
        <v>0</v>
      </c>
      <c r="DDC49" s="49">
        <v>0</v>
      </c>
      <c r="DDD49" s="49"/>
      <c r="DDE49" s="49">
        <v>0</v>
      </c>
      <c r="DDF49" s="64">
        <f t="shared" si="1812"/>
        <v>0</v>
      </c>
      <c r="DDG49" s="68">
        <f t="shared" si="1813"/>
        <v>0</v>
      </c>
      <c r="DDH49" s="48">
        <v>0</v>
      </c>
      <c r="DDI49" s="49"/>
      <c r="DDJ49" s="49"/>
      <c r="DDK49" s="49">
        <v>0</v>
      </c>
      <c r="DDL49" s="49"/>
      <c r="DDM49" s="49">
        <v>0</v>
      </c>
      <c r="DDN49" s="127">
        <f t="shared" si="1814"/>
        <v>0</v>
      </c>
      <c r="DDO49" s="43">
        <f t="shared" si="1815"/>
        <v>0</v>
      </c>
      <c r="DDP49" s="48">
        <v>234</v>
      </c>
      <c r="DDQ49" s="49">
        <v>0</v>
      </c>
      <c r="DDR49" s="49">
        <v>0</v>
      </c>
      <c r="DDS49" s="49">
        <v>0</v>
      </c>
      <c r="DDT49" s="49">
        <v>0</v>
      </c>
      <c r="DDU49" s="49"/>
      <c r="DDV49" s="127">
        <f t="shared" si="1816"/>
        <v>234</v>
      </c>
      <c r="DDW49" s="43">
        <f t="shared" si="1817"/>
        <v>39</v>
      </c>
      <c r="DDX49" s="48">
        <v>0</v>
      </c>
      <c r="DDY49" s="49">
        <v>0</v>
      </c>
      <c r="DDZ49" s="49">
        <v>0</v>
      </c>
      <c r="DEA49" s="49">
        <v>0</v>
      </c>
      <c r="DEB49" s="49">
        <v>0</v>
      </c>
      <c r="DEC49" s="49">
        <v>0</v>
      </c>
      <c r="DED49" s="127">
        <f t="shared" si="1818"/>
        <v>0</v>
      </c>
      <c r="DEE49" s="43">
        <f t="shared" si="1819"/>
        <v>0</v>
      </c>
      <c r="DEF49" s="48">
        <v>0</v>
      </c>
      <c r="DEG49" s="49"/>
      <c r="DEH49" s="49">
        <v>0</v>
      </c>
      <c r="DEI49" s="49">
        <v>0</v>
      </c>
      <c r="DEJ49" s="49">
        <v>0</v>
      </c>
      <c r="DEK49" s="49"/>
      <c r="DEL49" s="127">
        <f t="shared" si="1820"/>
        <v>0</v>
      </c>
      <c r="DEM49" s="43">
        <f t="shared" si="1821"/>
        <v>0</v>
      </c>
      <c r="DEN49" s="48">
        <v>0</v>
      </c>
      <c r="DEO49" s="49">
        <v>0</v>
      </c>
      <c r="DEP49" s="49">
        <v>0</v>
      </c>
      <c r="DEQ49" s="49">
        <v>0</v>
      </c>
      <c r="DER49" s="49"/>
      <c r="DES49" s="49"/>
      <c r="DET49" s="127">
        <f t="shared" si="1822"/>
        <v>0</v>
      </c>
      <c r="DEU49" s="43">
        <f t="shared" si="1823"/>
        <v>0</v>
      </c>
      <c r="DEV49" s="48">
        <v>0</v>
      </c>
      <c r="DEW49" s="49">
        <v>164</v>
      </c>
      <c r="DEX49" s="49"/>
      <c r="DEY49" s="49">
        <v>0</v>
      </c>
      <c r="DEZ49" s="49">
        <v>0</v>
      </c>
      <c r="DFA49" s="49">
        <v>551</v>
      </c>
      <c r="DFB49" s="127">
        <f t="shared" si="1824"/>
        <v>715</v>
      </c>
      <c r="DFC49" s="43">
        <f t="shared" si="1825"/>
        <v>119.16666666666667</v>
      </c>
      <c r="DFD49" s="48"/>
      <c r="DFE49" s="49"/>
      <c r="DFF49" s="49">
        <v>0</v>
      </c>
      <c r="DFG49" s="49"/>
      <c r="DFH49" s="49">
        <v>0</v>
      </c>
      <c r="DFI49" s="49">
        <v>0</v>
      </c>
      <c r="DFJ49" s="127">
        <f t="shared" si="1826"/>
        <v>0</v>
      </c>
      <c r="DFK49" s="43">
        <f t="shared" si="1827"/>
        <v>0</v>
      </c>
      <c r="DFL49" s="63">
        <v>0</v>
      </c>
      <c r="DFM49" s="64">
        <v>0</v>
      </c>
      <c r="DFN49" s="64">
        <v>0</v>
      </c>
      <c r="DFO49" s="64">
        <v>0</v>
      </c>
      <c r="DFP49" s="64">
        <v>0</v>
      </c>
      <c r="DFQ49" s="64">
        <v>0</v>
      </c>
      <c r="DFR49" s="64">
        <f t="shared" si="1828"/>
        <v>0</v>
      </c>
      <c r="DFS49" s="68">
        <f t="shared" si="1829"/>
        <v>0</v>
      </c>
      <c r="DFT49" s="48"/>
      <c r="DFU49" s="49">
        <v>242</v>
      </c>
      <c r="DFV49" s="49">
        <v>0</v>
      </c>
      <c r="DFW49" s="49">
        <v>0</v>
      </c>
      <c r="DFX49" s="49"/>
      <c r="DFY49" s="49"/>
      <c r="DFZ49" s="127">
        <f t="shared" si="1830"/>
        <v>242</v>
      </c>
      <c r="DGA49" s="43">
        <f t="shared" si="1831"/>
        <v>40.333333333333336</v>
      </c>
      <c r="DGB49" s="48">
        <v>0</v>
      </c>
      <c r="DGC49" s="49">
        <v>219</v>
      </c>
      <c r="DGD49" s="49">
        <v>0</v>
      </c>
      <c r="DGE49" s="49">
        <v>0</v>
      </c>
      <c r="DGF49" s="49"/>
      <c r="DGG49" s="49">
        <v>602</v>
      </c>
      <c r="DGH49" s="127">
        <f t="shared" si="1832"/>
        <v>821</v>
      </c>
      <c r="DGI49" s="43">
        <f t="shared" si="1833"/>
        <v>136.83333333333334</v>
      </c>
      <c r="DGJ49" s="48"/>
      <c r="DGK49" s="49"/>
      <c r="DGL49" s="49">
        <v>0</v>
      </c>
      <c r="DGM49" s="49">
        <v>0</v>
      </c>
      <c r="DGN49" s="49"/>
      <c r="DGO49" s="49">
        <v>0</v>
      </c>
      <c r="DGP49" s="64">
        <f t="shared" si="1834"/>
        <v>0</v>
      </c>
      <c r="DGQ49" s="68">
        <f t="shared" si="1835"/>
        <v>0</v>
      </c>
      <c r="DGR49" s="48">
        <v>0</v>
      </c>
      <c r="DGS49" s="49">
        <v>0</v>
      </c>
      <c r="DGT49" s="49">
        <v>0</v>
      </c>
      <c r="DGU49" s="49"/>
      <c r="DGV49" s="49"/>
      <c r="DGW49" s="49">
        <v>0</v>
      </c>
      <c r="DGX49" s="64">
        <f t="shared" si="1836"/>
        <v>0</v>
      </c>
      <c r="DGY49" s="68">
        <f t="shared" si="1837"/>
        <v>0</v>
      </c>
      <c r="DGZ49" s="48"/>
      <c r="DHA49" s="49"/>
      <c r="DHB49" s="49"/>
      <c r="DHC49" s="49"/>
      <c r="DHD49" s="49">
        <v>0</v>
      </c>
      <c r="DHE49" s="49"/>
      <c r="DHF49" s="64">
        <f t="shared" si="1838"/>
        <v>0</v>
      </c>
      <c r="DHG49" s="68">
        <f t="shared" si="1839"/>
        <v>0</v>
      </c>
      <c r="DHH49" s="63">
        <v>239</v>
      </c>
      <c r="DHI49" s="64">
        <v>0</v>
      </c>
      <c r="DHJ49" s="64">
        <v>0</v>
      </c>
      <c r="DHK49" s="64">
        <v>0</v>
      </c>
      <c r="DHL49" s="64">
        <v>0</v>
      </c>
      <c r="DHM49" s="64">
        <v>0</v>
      </c>
      <c r="DHN49" s="64">
        <f t="shared" si="1840"/>
        <v>239</v>
      </c>
      <c r="DHO49" s="68">
        <f t="shared" si="1841"/>
        <v>39.833333333333336</v>
      </c>
      <c r="DHP49" s="48">
        <v>0</v>
      </c>
      <c r="DHQ49" s="49">
        <v>0</v>
      </c>
      <c r="DHR49" s="49"/>
      <c r="DHS49" s="49">
        <v>0</v>
      </c>
      <c r="DHT49" s="49">
        <v>0</v>
      </c>
      <c r="DHU49" s="49">
        <v>0</v>
      </c>
      <c r="DHV49" s="64">
        <f t="shared" si="1842"/>
        <v>0</v>
      </c>
      <c r="DHW49" s="68">
        <f t="shared" si="1843"/>
        <v>0</v>
      </c>
      <c r="DHX49" s="48"/>
      <c r="DHY49" s="49"/>
      <c r="DHZ49" s="49"/>
      <c r="DIA49" s="49">
        <v>0</v>
      </c>
      <c r="DIB49" s="49"/>
      <c r="DIC49" s="49">
        <v>0</v>
      </c>
      <c r="DID49" s="64">
        <f t="shared" si="1844"/>
        <v>0</v>
      </c>
      <c r="DIE49" s="68">
        <f t="shared" si="1845"/>
        <v>0</v>
      </c>
      <c r="DIF49" s="48">
        <v>154</v>
      </c>
      <c r="DIG49" s="49">
        <v>0</v>
      </c>
      <c r="DIH49" s="49"/>
      <c r="DII49" s="49">
        <v>0</v>
      </c>
      <c r="DIJ49" s="49">
        <v>0</v>
      </c>
      <c r="DIK49" s="49"/>
      <c r="DIL49" s="64">
        <f t="shared" si="1846"/>
        <v>154</v>
      </c>
      <c r="DIM49" s="68">
        <f t="shared" si="1847"/>
        <v>25.666666666666668</v>
      </c>
      <c r="DIN49" s="48"/>
      <c r="DIO49" s="49"/>
      <c r="DIP49" s="49">
        <v>0</v>
      </c>
      <c r="DIQ49" s="49"/>
      <c r="DIR49" s="49">
        <v>225</v>
      </c>
      <c r="DIS49" s="49">
        <v>0</v>
      </c>
      <c r="DIT49" s="64">
        <f t="shared" si="1848"/>
        <v>225</v>
      </c>
      <c r="DIU49" s="68">
        <f t="shared" si="1849"/>
        <v>37.5</v>
      </c>
      <c r="DIV49" s="48">
        <v>0</v>
      </c>
      <c r="DIW49" s="49">
        <v>0</v>
      </c>
      <c r="DIX49" s="49"/>
      <c r="DIY49" s="49">
        <v>0</v>
      </c>
      <c r="DIZ49" s="49">
        <v>165</v>
      </c>
      <c r="DJA49" s="49">
        <v>0</v>
      </c>
      <c r="DJB49" s="64">
        <f t="shared" si="1850"/>
        <v>165</v>
      </c>
      <c r="DJC49" s="68">
        <f t="shared" si="1851"/>
        <v>27.5</v>
      </c>
      <c r="DJD49" s="48">
        <v>203</v>
      </c>
      <c r="DJE49" s="49">
        <v>0</v>
      </c>
      <c r="DJF49" s="49"/>
      <c r="DJG49" s="49">
        <v>0</v>
      </c>
      <c r="DJH49" s="49">
        <v>0</v>
      </c>
      <c r="DJI49" s="49"/>
      <c r="DJJ49" s="64">
        <f t="shared" si="1852"/>
        <v>203</v>
      </c>
      <c r="DJK49" s="68">
        <f t="shared" si="1853"/>
        <v>33.833333333333336</v>
      </c>
      <c r="DJL49" s="48">
        <v>0</v>
      </c>
      <c r="DJM49" s="49">
        <v>244</v>
      </c>
      <c r="DJN49" s="49">
        <v>0</v>
      </c>
      <c r="DJO49" s="49">
        <v>0</v>
      </c>
      <c r="DJP49" s="49">
        <v>0</v>
      </c>
      <c r="DJQ49" s="49">
        <v>201</v>
      </c>
      <c r="DJR49" s="64">
        <f t="shared" si="1854"/>
        <v>445</v>
      </c>
      <c r="DJS49" s="68">
        <f t="shared" si="1855"/>
        <v>74.166666666666671</v>
      </c>
      <c r="DJT49" s="48"/>
      <c r="DJU49" s="49">
        <v>0</v>
      </c>
      <c r="DJV49" s="49">
        <v>272</v>
      </c>
      <c r="DJW49" s="49"/>
      <c r="DJX49" s="49">
        <v>0</v>
      </c>
      <c r="DJY49" s="49">
        <v>0</v>
      </c>
      <c r="DJZ49" s="64">
        <f t="shared" si="1856"/>
        <v>272</v>
      </c>
      <c r="DKA49" s="68">
        <f t="shared" si="1857"/>
        <v>45.333333333333336</v>
      </c>
      <c r="DKB49" s="48">
        <v>937</v>
      </c>
      <c r="DKC49" s="49">
        <v>0</v>
      </c>
      <c r="DKD49" s="49">
        <v>0</v>
      </c>
      <c r="DKE49" s="49">
        <v>206</v>
      </c>
      <c r="DKF49" s="49">
        <v>0</v>
      </c>
      <c r="DKG49" s="49">
        <v>0</v>
      </c>
      <c r="DKH49" s="64">
        <f t="shared" si="1858"/>
        <v>1143</v>
      </c>
      <c r="DKI49" s="68">
        <f t="shared" si="1859"/>
        <v>190.5</v>
      </c>
      <c r="DKJ49" s="48"/>
      <c r="DKK49" s="49"/>
      <c r="DKL49" s="49">
        <v>0</v>
      </c>
      <c r="DKM49" s="49"/>
      <c r="DKN49" s="49">
        <v>0</v>
      </c>
      <c r="DKO49" s="49"/>
      <c r="DKP49" s="64">
        <f t="shared" si="1860"/>
        <v>0</v>
      </c>
      <c r="DKQ49" s="68">
        <f t="shared" si="1861"/>
        <v>0</v>
      </c>
      <c r="DKR49" s="48">
        <v>0</v>
      </c>
      <c r="DKS49" s="49">
        <v>216</v>
      </c>
      <c r="DKT49" s="49"/>
      <c r="DKU49" s="49">
        <v>0</v>
      </c>
      <c r="DKV49" s="49">
        <v>909</v>
      </c>
      <c r="DKW49" s="49"/>
      <c r="DKX49" s="64">
        <f t="shared" si="1862"/>
        <v>1125</v>
      </c>
      <c r="DKY49" s="68">
        <f t="shared" si="1863"/>
        <v>187.5</v>
      </c>
      <c r="DKZ49" s="48"/>
      <c r="DLA49" s="49">
        <v>0</v>
      </c>
      <c r="DLB49" s="49">
        <v>220</v>
      </c>
      <c r="DLC49" s="49">
        <v>368</v>
      </c>
      <c r="DLD49" s="49"/>
      <c r="DLE49" s="49">
        <v>0</v>
      </c>
      <c r="DLF49" s="64">
        <f t="shared" si="1864"/>
        <v>588</v>
      </c>
      <c r="DLG49" s="68">
        <f t="shared" si="1865"/>
        <v>98</v>
      </c>
      <c r="DLH49" s="48"/>
      <c r="DLI49" s="49">
        <v>0</v>
      </c>
      <c r="DLJ49" s="49">
        <v>0</v>
      </c>
      <c r="DLK49" s="49"/>
      <c r="DLL49" s="49"/>
      <c r="DLM49" s="49"/>
      <c r="DLN49" s="64">
        <f t="shared" si="1866"/>
        <v>0</v>
      </c>
      <c r="DLO49" s="68">
        <f t="shared" si="1867"/>
        <v>0</v>
      </c>
      <c r="DLP49" s="48">
        <v>0</v>
      </c>
      <c r="DLQ49" s="49"/>
      <c r="DLR49" s="49">
        <v>0</v>
      </c>
      <c r="DLS49" s="49"/>
      <c r="DLT49" s="49">
        <v>0</v>
      </c>
      <c r="DLU49" s="49"/>
      <c r="DLV49" s="64">
        <f t="shared" si="1868"/>
        <v>0</v>
      </c>
      <c r="DLW49" s="68">
        <f t="shared" si="1869"/>
        <v>0</v>
      </c>
      <c r="DLX49" s="48">
        <v>0</v>
      </c>
      <c r="DLY49" s="49"/>
      <c r="DLZ49" s="49"/>
      <c r="DMA49" s="49"/>
      <c r="DMB49" s="49"/>
      <c r="DMC49" s="49">
        <v>890</v>
      </c>
      <c r="DMD49" s="64">
        <f t="shared" si="1870"/>
        <v>890</v>
      </c>
      <c r="DME49" s="68">
        <f t="shared" si="1871"/>
        <v>148.33333333333334</v>
      </c>
      <c r="DMF49" s="48"/>
      <c r="DMG49" s="49"/>
      <c r="DMH49" s="49"/>
      <c r="DMI49" s="49">
        <v>0</v>
      </c>
      <c r="DMJ49" s="49">
        <v>0</v>
      </c>
      <c r="DMK49" s="49">
        <v>0</v>
      </c>
      <c r="DML49" s="64">
        <f t="shared" si="1872"/>
        <v>0</v>
      </c>
      <c r="DMM49" s="68">
        <f t="shared" si="1873"/>
        <v>0</v>
      </c>
      <c r="DMN49" s="48"/>
      <c r="DMO49" s="49"/>
      <c r="DMP49" s="49">
        <v>0</v>
      </c>
      <c r="DMQ49" s="49">
        <v>610</v>
      </c>
      <c r="DMR49" s="49">
        <v>0</v>
      </c>
      <c r="DMS49" s="49">
        <v>0</v>
      </c>
      <c r="DMT49" s="64">
        <f t="shared" si="1874"/>
        <v>610</v>
      </c>
      <c r="DMU49" s="68">
        <f t="shared" si="1875"/>
        <v>101.66666666666667</v>
      </c>
      <c r="DMV49" s="48">
        <v>243</v>
      </c>
      <c r="DMW49" s="49">
        <v>0</v>
      </c>
      <c r="DMX49" s="49">
        <v>0</v>
      </c>
      <c r="DMY49" s="49">
        <v>404</v>
      </c>
      <c r="DMZ49" s="49">
        <v>220</v>
      </c>
      <c r="DNA49" s="49">
        <v>379</v>
      </c>
      <c r="DNB49" s="64">
        <f t="shared" si="1876"/>
        <v>1246</v>
      </c>
      <c r="DNC49" s="68">
        <f t="shared" si="1877"/>
        <v>207.66666666666666</v>
      </c>
      <c r="DND49" s="48"/>
      <c r="DNE49" s="49">
        <v>1173</v>
      </c>
      <c r="DNF49" s="49">
        <v>0</v>
      </c>
      <c r="DNG49" s="49"/>
      <c r="DNH49" s="49">
        <v>263</v>
      </c>
      <c r="DNI49" s="49"/>
      <c r="DNJ49" s="64">
        <f t="shared" si="1878"/>
        <v>1436</v>
      </c>
      <c r="DNK49" s="68">
        <f t="shared" si="1879"/>
        <v>239.33333333333334</v>
      </c>
      <c r="DNL49" s="48"/>
      <c r="DNM49" s="49"/>
      <c r="DNN49" s="49">
        <v>0</v>
      </c>
      <c r="DNO49" s="49">
        <v>566</v>
      </c>
      <c r="DNP49" s="49"/>
      <c r="DNQ49" s="49">
        <v>0</v>
      </c>
      <c r="DNR49" s="64">
        <f t="shared" si="1880"/>
        <v>566</v>
      </c>
      <c r="DNS49" s="68">
        <f t="shared" si="1881"/>
        <v>94.333333333333329</v>
      </c>
      <c r="DNT49" s="48">
        <v>589</v>
      </c>
      <c r="DNU49" s="49"/>
      <c r="DNV49" s="49">
        <v>0</v>
      </c>
      <c r="DNW49" s="49">
        <v>563</v>
      </c>
      <c r="DNX49" s="49">
        <v>0</v>
      </c>
      <c r="DNY49" s="49">
        <v>0</v>
      </c>
      <c r="DNZ49" s="64">
        <f t="shared" si="1882"/>
        <v>1152</v>
      </c>
      <c r="DOA49" s="68">
        <f t="shared" si="1883"/>
        <v>192</v>
      </c>
      <c r="DOB49" s="48"/>
      <c r="DOC49" s="49"/>
      <c r="DOD49" s="49">
        <v>1231</v>
      </c>
      <c r="DOE49" s="49">
        <v>0</v>
      </c>
      <c r="DOF49" s="49">
        <v>0</v>
      </c>
      <c r="DOG49" s="49">
        <v>0</v>
      </c>
      <c r="DOH49" s="64">
        <f t="shared" si="1884"/>
        <v>1231</v>
      </c>
      <c r="DOI49" s="68">
        <f t="shared" si="1885"/>
        <v>205.16666666666666</v>
      </c>
      <c r="DOJ49" s="48"/>
      <c r="DOK49" s="49">
        <v>0</v>
      </c>
      <c r="DOL49" s="49">
        <v>0</v>
      </c>
      <c r="DOM49" s="49"/>
      <c r="DON49" s="49">
        <v>0</v>
      </c>
      <c r="DOO49" s="49">
        <v>581</v>
      </c>
      <c r="DOP49" s="64">
        <f t="shared" si="1886"/>
        <v>581</v>
      </c>
      <c r="DOQ49" s="68">
        <f t="shared" si="1887"/>
        <v>96.833333333333329</v>
      </c>
      <c r="DOR49" s="48">
        <v>0</v>
      </c>
      <c r="DOS49" s="49">
        <v>0</v>
      </c>
      <c r="DOT49" s="49">
        <v>0</v>
      </c>
      <c r="DOU49" s="49">
        <v>588</v>
      </c>
      <c r="DOV49" s="49"/>
      <c r="DOW49" s="49">
        <v>0</v>
      </c>
      <c r="DOX49" s="64">
        <f t="shared" si="1888"/>
        <v>588</v>
      </c>
      <c r="DOY49" s="68">
        <f t="shared" si="1889"/>
        <v>98</v>
      </c>
      <c r="DOZ49" s="48"/>
      <c r="DPA49" s="49">
        <v>0</v>
      </c>
      <c r="DPB49" s="49"/>
      <c r="DPC49" s="49">
        <v>622</v>
      </c>
      <c r="DPD49" s="49"/>
      <c r="DPE49" s="49">
        <v>0</v>
      </c>
      <c r="DPF49" s="64">
        <f t="shared" si="1890"/>
        <v>622</v>
      </c>
      <c r="DPG49" s="68">
        <f t="shared" si="1891"/>
        <v>103.66666666666667</v>
      </c>
      <c r="DPH49" s="48">
        <v>0</v>
      </c>
      <c r="DPI49" s="49"/>
      <c r="DPJ49" s="49">
        <v>0</v>
      </c>
      <c r="DPK49" s="49"/>
      <c r="DPL49" s="49"/>
      <c r="DPM49" s="49"/>
      <c r="DPN49" s="64">
        <f t="shared" si="1892"/>
        <v>0</v>
      </c>
      <c r="DPO49" s="68">
        <f t="shared" si="1893"/>
        <v>0</v>
      </c>
      <c r="DPP49" s="48">
        <v>0</v>
      </c>
      <c r="DPQ49" s="49">
        <v>480</v>
      </c>
      <c r="DPR49" s="49">
        <v>0</v>
      </c>
      <c r="DPS49" s="49"/>
      <c r="DPT49" s="49"/>
      <c r="DPU49" s="49">
        <v>939</v>
      </c>
      <c r="DPV49" s="491">
        <f t="shared" si="1894"/>
        <v>1419</v>
      </c>
      <c r="DPW49" s="492">
        <f t="shared" si="1895"/>
        <v>236.5</v>
      </c>
      <c r="DPX49" s="48">
        <v>0</v>
      </c>
      <c r="DPY49" s="49"/>
      <c r="DPZ49" s="49">
        <v>0</v>
      </c>
      <c r="DQA49" s="49">
        <v>0</v>
      </c>
      <c r="DQB49" s="49">
        <v>0</v>
      </c>
      <c r="DQC49" s="49">
        <v>0</v>
      </c>
      <c r="DQD49" s="491">
        <f t="shared" si="1896"/>
        <v>0</v>
      </c>
      <c r="DQE49" s="492">
        <f t="shared" si="1897"/>
        <v>0</v>
      </c>
      <c r="DQF49" s="48"/>
      <c r="DQG49" s="49">
        <v>2291</v>
      </c>
      <c r="DQH49" s="49"/>
      <c r="DQI49" s="49"/>
      <c r="DQJ49" s="49">
        <v>0</v>
      </c>
      <c r="DQK49" s="49"/>
      <c r="DQL49" s="489">
        <f t="shared" si="1898"/>
        <v>2291</v>
      </c>
      <c r="DQM49" s="492">
        <f t="shared" si="1899"/>
        <v>381.83333333333331</v>
      </c>
      <c r="DQN49" s="48">
        <v>0</v>
      </c>
      <c r="DQO49" s="49">
        <v>0</v>
      </c>
      <c r="DQP49" s="49">
        <v>0</v>
      </c>
      <c r="DQQ49" s="49">
        <v>1214</v>
      </c>
      <c r="DQR49" s="49">
        <v>0</v>
      </c>
      <c r="DQS49" s="49">
        <v>0</v>
      </c>
      <c r="DQT49" s="64">
        <f t="shared" si="1900"/>
        <v>1214</v>
      </c>
      <c r="DQU49" s="68">
        <f t="shared" si="1901"/>
        <v>202.33333333333334</v>
      </c>
      <c r="DQV49" s="48">
        <v>0</v>
      </c>
      <c r="DQW49" s="49">
        <v>1172</v>
      </c>
      <c r="DQX49" s="49"/>
      <c r="DQY49" s="49">
        <v>515</v>
      </c>
      <c r="DQZ49" s="49">
        <v>0</v>
      </c>
      <c r="DRA49" s="49">
        <v>0</v>
      </c>
      <c r="DRB49" s="491">
        <f t="shared" si="1902"/>
        <v>1687</v>
      </c>
      <c r="DRC49" s="492">
        <f t="shared" si="1903"/>
        <v>281.16666666666669</v>
      </c>
      <c r="DRD49" s="48">
        <v>902</v>
      </c>
      <c r="DRE49" s="49"/>
      <c r="DRF49" s="49">
        <v>0</v>
      </c>
      <c r="DRG49" s="49">
        <v>0</v>
      </c>
      <c r="DRH49" s="49">
        <v>0</v>
      </c>
      <c r="DRI49" s="49"/>
      <c r="DRJ49" s="491">
        <f t="shared" si="1904"/>
        <v>902</v>
      </c>
      <c r="DRK49" s="492">
        <f t="shared" si="1905"/>
        <v>150.33333333333334</v>
      </c>
      <c r="DRL49" s="48">
        <v>838</v>
      </c>
      <c r="DRM49" s="49">
        <v>0</v>
      </c>
      <c r="DRN49" s="49">
        <v>0</v>
      </c>
      <c r="DRO49" s="49">
        <v>1405</v>
      </c>
      <c r="DRP49" s="49">
        <v>0</v>
      </c>
      <c r="DRQ49" s="49"/>
      <c r="DRR49" s="64">
        <f t="shared" si="1601"/>
        <v>2243</v>
      </c>
      <c r="DRS49" s="68">
        <f t="shared" si="1602"/>
        <v>373.83333333333331</v>
      </c>
      <c r="DRT49" s="48">
        <v>0</v>
      </c>
      <c r="DRU49" s="49">
        <v>666</v>
      </c>
      <c r="DRV49" s="49">
        <v>541</v>
      </c>
      <c r="DRW49" s="49">
        <v>0</v>
      </c>
      <c r="DRX49" s="49">
        <v>0</v>
      </c>
      <c r="DRY49" s="49"/>
      <c r="DRZ49" s="491">
        <f t="shared" si="1603"/>
        <v>1207</v>
      </c>
      <c r="DSA49" s="68">
        <f t="shared" si="1604"/>
        <v>201.16666666666666</v>
      </c>
      <c r="DSB49" s="82"/>
      <c r="DSC49" s="83">
        <v>0</v>
      </c>
      <c r="DSD49" s="83">
        <v>1198</v>
      </c>
      <c r="DSE49" s="83"/>
      <c r="DSF49" s="83">
        <v>0</v>
      </c>
      <c r="DSG49" s="83">
        <v>0</v>
      </c>
      <c r="DSH49" s="64">
        <f t="shared" si="1605"/>
        <v>1198</v>
      </c>
      <c r="DSI49" s="68">
        <f t="shared" si="1606"/>
        <v>199.66666666666666</v>
      </c>
      <c r="DSJ49" s="48">
        <v>923</v>
      </c>
      <c r="DSK49" s="49"/>
      <c r="DSL49" s="49"/>
      <c r="DSM49" s="49">
        <v>0</v>
      </c>
      <c r="DSN49" s="49"/>
      <c r="DSO49" s="49">
        <v>1298</v>
      </c>
      <c r="DSP49" s="64">
        <f t="shared" si="1607"/>
        <v>2221</v>
      </c>
      <c r="DSQ49" s="68">
        <f t="shared" si="1608"/>
        <v>370.16666666666669</v>
      </c>
      <c r="DSR49" s="48"/>
      <c r="DSS49" s="49"/>
      <c r="DST49" s="49">
        <v>0</v>
      </c>
      <c r="DSU49" s="49">
        <v>1191</v>
      </c>
      <c r="DSV49" s="49">
        <v>0</v>
      </c>
      <c r="DSW49" s="49"/>
      <c r="DSX49" s="64">
        <f t="shared" si="1609"/>
        <v>1191</v>
      </c>
      <c r="DSY49" s="68">
        <f t="shared" si="1610"/>
        <v>198.5</v>
      </c>
      <c r="DSZ49" s="48">
        <v>0</v>
      </c>
      <c r="DTA49" s="49">
        <v>1647</v>
      </c>
      <c r="DTB49" s="49">
        <v>0</v>
      </c>
      <c r="DTC49" s="49">
        <v>0</v>
      </c>
      <c r="DTD49" s="49"/>
      <c r="DTE49" s="49">
        <v>0</v>
      </c>
      <c r="DTF49" s="64">
        <f t="shared" si="1611"/>
        <v>1647</v>
      </c>
      <c r="DTG49" s="68">
        <f t="shared" si="1612"/>
        <v>274.5</v>
      </c>
      <c r="DTH49" s="48">
        <v>900</v>
      </c>
      <c r="DTI49" s="49"/>
      <c r="DTJ49" s="49">
        <v>0</v>
      </c>
      <c r="DTK49" s="49">
        <v>1540</v>
      </c>
      <c r="DTL49" s="49">
        <v>0</v>
      </c>
      <c r="DTM49" s="49">
        <v>0</v>
      </c>
      <c r="DTN49" s="64">
        <f t="shared" si="1613"/>
        <v>2440</v>
      </c>
      <c r="DTO49" s="68">
        <f t="shared" si="1614"/>
        <v>406.66666666666669</v>
      </c>
      <c r="DTP49" s="48">
        <v>0</v>
      </c>
      <c r="DTQ49" s="49"/>
      <c r="DTR49" s="49"/>
      <c r="DTS49" s="49"/>
      <c r="DTT49" s="49">
        <v>0</v>
      </c>
      <c r="DTU49" s="49">
        <v>1618</v>
      </c>
      <c r="DTV49" s="64">
        <f t="shared" si="1615"/>
        <v>1618</v>
      </c>
      <c r="DTW49" s="68">
        <f t="shared" si="1616"/>
        <v>269.66666666666669</v>
      </c>
      <c r="DTX49" s="48">
        <v>0</v>
      </c>
      <c r="DTY49" s="49">
        <v>0</v>
      </c>
      <c r="DTZ49" s="49">
        <v>0</v>
      </c>
      <c r="DUA49" s="49">
        <v>0</v>
      </c>
      <c r="DUB49" s="49">
        <v>990</v>
      </c>
      <c r="DUC49" s="49">
        <v>1074</v>
      </c>
      <c r="DUD49" s="64">
        <f t="shared" si="1617"/>
        <v>2064</v>
      </c>
      <c r="DUE49" s="68">
        <f t="shared" si="1618"/>
        <v>344</v>
      </c>
      <c r="DUF49" s="48">
        <v>0</v>
      </c>
      <c r="DUG49" s="49">
        <v>0</v>
      </c>
      <c r="DUH49" s="49"/>
      <c r="DUI49" s="49">
        <v>1589</v>
      </c>
      <c r="DUJ49" s="49">
        <v>0</v>
      </c>
      <c r="DUK49" s="49">
        <v>0</v>
      </c>
      <c r="DUL49" s="64">
        <f t="shared" si="1619"/>
        <v>1589</v>
      </c>
      <c r="DUM49" s="68">
        <f t="shared" si="1620"/>
        <v>264.83333333333331</v>
      </c>
      <c r="DUN49" s="48"/>
      <c r="DUO49" s="49">
        <v>1272</v>
      </c>
      <c r="DUP49" s="49">
        <v>0</v>
      </c>
      <c r="DUQ49" s="49">
        <v>0</v>
      </c>
      <c r="DUR49" s="49"/>
      <c r="DUS49" s="49">
        <v>2584</v>
      </c>
      <c r="DUT49" s="64">
        <f t="shared" si="1621"/>
        <v>3856</v>
      </c>
      <c r="DUU49" s="68">
        <f t="shared" si="1622"/>
        <v>642.66666666666663</v>
      </c>
      <c r="DUV49" s="48"/>
      <c r="DUW49" s="49">
        <v>0</v>
      </c>
      <c r="DUX49" s="49">
        <v>0</v>
      </c>
      <c r="DUY49" s="49">
        <v>0</v>
      </c>
      <c r="DUZ49" s="49">
        <v>0</v>
      </c>
      <c r="DVA49" s="49">
        <v>1</v>
      </c>
      <c r="DVB49" s="64">
        <f t="shared" si="1623"/>
        <v>1</v>
      </c>
      <c r="DVC49" s="68">
        <f t="shared" si="1624"/>
        <v>0.16666666666666666</v>
      </c>
      <c r="DVD49" s="48"/>
      <c r="DVE49" s="49">
        <v>0</v>
      </c>
      <c r="DVF49" s="49">
        <v>0</v>
      </c>
      <c r="DVG49" s="49">
        <v>0</v>
      </c>
      <c r="DVH49" s="49">
        <v>0</v>
      </c>
      <c r="DVI49" s="49">
        <v>0</v>
      </c>
      <c r="DVJ49" s="64">
        <f t="shared" si="1625"/>
        <v>0</v>
      </c>
      <c r="DVK49" s="68">
        <f t="shared" si="1626"/>
        <v>0</v>
      </c>
      <c r="DVL49" s="48"/>
      <c r="DVM49" s="49">
        <v>0</v>
      </c>
      <c r="DVN49" s="49">
        <v>0</v>
      </c>
      <c r="DVO49" s="49">
        <v>0</v>
      </c>
      <c r="DVP49" s="49">
        <v>0</v>
      </c>
      <c r="DVQ49" s="49">
        <v>0</v>
      </c>
      <c r="DVR49" s="64">
        <f t="shared" si="1627"/>
        <v>0</v>
      </c>
      <c r="DVS49" s="68">
        <f t="shared" si="1628"/>
        <v>0</v>
      </c>
      <c r="DVT49" s="48">
        <v>428</v>
      </c>
      <c r="DVU49" s="49">
        <v>1099</v>
      </c>
      <c r="DVV49" s="49">
        <v>0</v>
      </c>
      <c r="DVW49" s="49">
        <v>1</v>
      </c>
      <c r="DVX49" s="49">
        <v>0</v>
      </c>
      <c r="DVY49" s="49">
        <v>0</v>
      </c>
      <c r="DVZ49" s="64">
        <f t="shared" si="1629"/>
        <v>1528</v>
      </c>
      <c r="DWA49" s="68">
        <f t="shared" si="1630"/>
        <v>254.66666666666666</v>
      </c>
      <c r="DWB49" s="48">
        <v>0</v>
      </c>
      <c r="DWC49" s="49">
        <v>1564</v>
      </c>
      <c r="DWD49" s="49">
        <v>0</v>
      </c>
      <c r="DWE49" s="49">
        <v>0</v>
      </c>
      <c r="DWF49" s="49">
        <v>649</v>
      </c>
      <c r="DWG49" s="49"/>
      <c r="DWH49" s="64">
        <f t="shared" si="1631"/>
        <v>2213</v>
      </c>
      <c r="DWI49" s="68">
        <f t="shared" si="1632"/>
        <v>368.83333333333331</v>
      </c>
      <c r="DWJ49" s="48">
        <v>0</v>
      </c>
      <c r="DWK49" s="49">
        <v>1633</v>
      </c>
      <c r="DWL49" s="49">
        <v>0</v>
      </c>
      <c r="DWM49" s="49">
        <v>0</v>
      </c>
      <c r="DWN49" s="49">
        <v>0</v>
      </c>
      <c r="DWO49" s="49"/>
      <c r="DWP49" s="64">
        <f t="shared" si="1633"/>
        <v>1633</v>
      </c>
      <c r="DWQ49" s="68">
        <f t="shared" si="1634"/>
        <v>272.16666666666669</v>
      </c>
      <c r="DWR49" s="48">
        <v>0</v>
      </c>
      <c r="DWS49" s="49"/>
      <c r="DWT49" s="49">
        <v>0</v>
      </c>
      <c r="DWU49" s="49">
        <v>0</v>
      </c>
      <c r="DWV49" s="49">
        <v>0</v>
      </c>
      <c r="DWW49" s="49">
        <v>0</v>
      </c>
      <c r="DWX49" s="64">
        <f t="shared" si="1635"/>
        <v>0</v>
      </c>
      <c r="DWY49" s="68">
        <f t="shared" si="1636"/>
        <v>0</v>
      </c>
      <c r="DWZ49" s="48">
        <v>770</v>
      </c>
      <c r="DXA49" s="49">
        <v>526</v>
      </c>
      <c r="DXB49" s="49"/>
      <c r="DXC49" s="49">
        <v>0</v>
      </c>
      <c r="DXD49" s="49"/>
      <c r="DXE49" s="49"/>
      <c r="DXF49" s="64">
        <f t="shared" si="1637"/>
        <v>1296</v>
      </c>
      <c r="DXG49" s="68">
        <f t="shared" si="1638"/>
        <v>216</v>
      </c>
      <c r="DXH49" s="48">
        <v>0</v>
      </c>
      <c r="DXI49" s="49">
        <v>0</v>
      </c>
      <c r="DXJ49" s="49">
        <v>969</v>
      </c>
      <c r="DXK49" s="49">
        <v>0</v>
      </c>
      <c r="DXL49" s="49"/>
      <c r="DXM49" s="49">
        <v>0</v>
      </c>
      <c r="DXN49" s="64">
        <f t="shared" si="1639"/>
        <v>969</v>
      </c>
      <c r="DXO49" s="68">
        <f t="shared" si="1640"/>
        <v>161.5</v>
      </c>
      <c r="DXP49" s="48">
        <v>0</v>
      </c>
      <c r="DXQ49" s="49">
        <v>0</v>
      </c>
      <c r="DXR49" s="49">
        <v>1270</v>
      </c>
      <c r="DXS49" s="49">
        <v>0</v>
      </c>
      <c r="DXT49" s="49"/>
      <c r="DXU49" s="49">
        <v>0</v>
      </c>
      <c r="DXV49" s="64">
        <f t="shared" si="1330"/>
        <v>1270</v>
      </c>
      <c r="DXW49" s="68">
        <f t="shared" si="1331"/>
        <v>211.66666666666666</v>
      </c>
      <c r="DXX49" s="48">
        <v>0</v>
      </c>
      <c r="DXY49" s="49">
        <v>0</v>
      </c>
      <c r="DXZ49" s="49">
        <v>0</v>
      </c>
      <c r="DYA49" s="49">
        <v>0</v>
      </c>
      <c r="DYB49" s="49">
        <v>0</v>
      </c>
      <c r="DYC49" s="49">
        <v>0</v>
      </c>
      <c r="DYD49" s="64">
        <f t="shared" si="1332"/>
        <v>0</v>
      </c>
      <c r="DYE49" s="68">
        <f t="shared" si="1333"/>
        <v>0</v>
      </c>
      <c r="DYF49" s="48">
        <v>0</v>
      </c>
      <c r="DYG49" s="49">
        <v>0</v>
      </c>
      <c r="DYH49" s="49">
        <v>888</v>
      </c>
      <c r="DYI49" s="49">
        <v>0</v>
      </c>
      <c r="DYJ49" s="49">
        <v>0</v>
      </c>
      <c r="DYK49" s="49"/>
      <c r="DYL49" s="64">
        <f t="shared" si="1334"/>
        <v>888</v>
      </c>
      <c r="DYM49" s="68">
        <f t="shared" si="1335"/>
        <v>148</v>
      </c>
      <c r="DYN49" s="48">
        <v>0</v>
      </c>
      <c r="DYO49" s="49">
        <v>0</v>
      </c>
      <c r="DYP49" s="49">
        <v>0</v>
      </c>
      <c r="DYQ49" s="49">
        <v>0</v>
      </c>
      <c r="DYR49" s="49"/>
      <c r="DYS49" s="49"/>
      <c r="DYT49" s="64">
        <f t="shared" si="1336"/>
        <v>0</v>
      </c>
      <c r="DYU49" s="68">
        <f t="shared" si="1337"/>
        <v>0</v>
      </c>
      <c r="DYV49" s="48">
        <v>620</v>
      </c>
      <c r="DYW49" s="49">
        <v>0</v>
      </c>
      <c r="DYX49" s="49">
        <v>0</v>
      </c>
      <c r="DYY49" s="49">
        <v>0</v>
      </c>
      <c r="DYZ49" s="49">
        <v>0</v>
      </c>
      <c r="DZA49" s="49">
        <v>0</v>
      </c>
      <c r="DZB49" s="64">
        <f t="shared" si="1338"/>
        <v>620</v>
      </c>
      <c r="DZC49" s="68">
        <f t="shared" si="1339"/>
        <v>103.33333333333333</v>
      </c>
      <c r="DZD49" s="48">
        <v>0</v>
      </c>
      <c r="DZE49" s="49">
        <v>0</v>
      </c>
      <c r="DZF49" s="49">
        <v>1152</v>
      </c>
      <c r="DZG49" s="49">
        <v>0</v>
      </c>
      <c r="DZH49" s="49">
        <v>818</v>
      </c>
      <c r="DZI49" s="49">
        <v>178</v>
      </c>
      <c r="DZJ49" s="64">
        <f t="shared" si="1340"/>
        <v>2148</v>
      </c>
      <c r="DZK49" s="68">
        <f t="shared" si="1341"/>
        <v>358</v>
      </c>
      <c r="DZL49" s="48">
        <v>0</v>
      </c>
      <c r="DZM49" s="49">
        <v>0</v>
      </c>
      <c r="DZN49" s="49"/>
      <c r="DZO49" s="49">
        <v>630</v>
      </c>
      <c r="DZP49" s="49">
        <v>0</v>
      </c>
      <c r="DZQ49" s="49">
        <v>0</v>
      </c>
      <c r="DZR49" s="64">
        <f t="shared" si="1342"/>
        <v>630</v>
      </c>
      <c r="DZS49" s="68">
        <f t="shared" si="1343"/>
        <v>105</v>
      </c>
      <c r="DZT49" s="48">
        <v>0</v>
      </c>
      <c r="DZU49" s="49">
        <v>1634</v>
      </c>
      <c r="DZV49" s="49"/>
      <c r="DZW49" s="49">
        <v>963</v>
      </c>
      <c r="DZX49" s="49">
        <v>0</v>
      </c>
      <c r="DZY49" s="49"/>
      <c r="DZZ49" s="64">
        <f t="shared" si="1344"/>
        <v>2597</v>
      </c>
      <c r="EAA49" s="68">
        <f t="shared" si="1345"/>
        <v>432.83333333333331</v>
      </c>
      <c r="EAB49" s="48"/>
      <c r="EAC49" s="49">
        <v>0</v>
      </c>
      <c r="EAD49" s="49">
        <v>1360</v>
      </c>
      <c r="EAE49" s="49"/>
      <c r="EAF49" s="49">
        <v>0</v>
      </c>
      <c r="EAG49" s="49">
        <v>945</v>
      </c>
      <c r="EAH49" s="64">
        <f t="shared" si="1346"/>
        <v>2305</v>
      </c>
      <c r="EAI49" s="68">
        <f t="shared" si="1347"/>
        <v>384.16666666666669</v>
      </c>
      <c r="EAJ49" s="48">
        <v>1614</v>
      </c>
      <c r="EAK49" s="49"/>
      <c r="EAL49" s="49"/>
      <c r="EAM49" s="49"/>
      <c r="EAN49" s="49">
        <v>0</v>
      </c>
      <c r="EAO49" s="49">
        <v>0</v>
      </c>
      <c r="EAP49" s="64">
        <f t="shared" si="1348"/>
        <v>1614</v>
      </c>
      <c r="EAQ49" s="68">
        <f t="shared" si="1349"/>
        <v>269</v>
      </c>
      <c r="EAR49" s="48">
        <v>1567</v>
      </c>
      <c r="EAS49" s="49"/>
      <c r="EAT49" s="49">
        <v>0</v>
      </c>
      <c r="EAU49" s="49">
        <v>0</v>
      </c>
      <c r="EAV49" s="49">
        <v>0</v>
      </c>
      <c r="EAW49" s="49"/>
      <c r="EAX49" s="64">
        <f t="shared" si="1350"/>
        <v>1567</v>
      </c>
      <c r="EAY49" s="68">
        <f t="shared" si="1351"/>
        <v>261.16666666666669</v>
      </c>
      <c r="EAZ49" s="48">
        <v>0</v>
      </c>
      <c r="EBA49" s="49"/>
      <c r="EBB49" s="49">
        <v>0</v>
      </c>
      <c r="EBC49" s="49">
        <v>0</v>
      </c>
      <c r="EBD49" s="49">
        <v>0</v>
      </c>
      <c r="EBE49" s="49">
        <v>0</v>
      </c>
      <c r="EBF49" s="64">
        <f t="shared" si="1352"/>
        <v>0</v>
      </c>
      <c r="EBG49" s="68">
        <f t="shared" si="1353"/>
        <v>0</v>
      </c>
      <c r="EBH49" s="48">
        <v>0</v>
      </c>
      <c r="EBI49" s="49">
        <v>0</v>
      </c>
      <c r="EBJ49" s="49">
        <v>0</v>
      </c>
      <c r="EBK49" s="49">
        <v>238</v>
      </c>
      <c r="EBL49" s="49">
        <v>0</v>
      </c>
      <c r="EBM49" s="49">
        <v>924</v>
      </c>
      <c r="EBN49" s="64">
        <f t="shared" si="1354"/>
        <v>1162</v>
      </c>
      <c r="EBO49" s="68">
        <f t="shared" si="1355"/>
        <v>193.66666666666666</v>
      </c>
      <c r="EBP49" s="48">
        <v>0</v>
      </c>
      <c r="EBQ49" s="49">
        <v>0</v>
      </c>
      <c r="EBR49" s="49">
        <v>476</v>
      </c>
      <c r="EBS49" s="49">
        <v>0</v>
      </c>
      <c r="EBT49" s="49"/>
      <c r="EBU49" s="49"/>
      <c r="EBV49" s="64">
        <f t="shared" si="1356"/>
        <v>476</v>
      </c>
      <c r="EBW49" s="68">
        <f t="shared" si="1357"/>
        <v>79.333333333333329</v>
      </c>
      <c r="EBX49" s="48">
        <v>1492</v>
      </c>
      <c r="EBY49" s="49"/>
      <c r="EBZ49" s="49">
        <v>0</v>
      </c>
      <c r="ECA49" s="49"/>
      <c r="ECB49" s="49">
        <v>0</v>
      </c>
      <c r="ECC49" s="49">
        <v>0</v>
      </c>
      <c r="ECD49" s="64">
        <f t="shared" si="1358"/>
        <v>1492</v>
      </c>
      <c r="ECE49" s="68">
        <f t="shared" si="1359"/>
        <v>248.66666666666666</v>
      </c>
      <c r="ECF49" s="48">
        <v>1591</v>
      </c>
      <c r="ECG49" s="49"/>
      <c r="ECH49" s="49"/>
      <c r="ECI49" s="49"/>
      <c r="ECJ49" s="49"/>
      <c r="ECK49" s="49">
        <v>1167</v>
      </c>
      <c r="ECL49" s="64">
        <f t="shared" si="1360"/>
        <v>2758</v>
      </c>
      <c r="ECM49" s="68">
        <f t="shared" si="1361"/>
        <v>459.66666666666669</v>
      </c>
      <c r="ECN49" s="48"/>
      <c r="ECO49" s="49"/>
      <c r="ECP49" s="49"/>
      <c r="ECQ49" s="49">
        <v>558</v>
      </c>
      <c r="ECR49" s="49"/>
      <c r="ECS49" s="49"/>
      <c r="ECT49" s="64">
        <f t="shared" si="1362"/>
        <v>558</v>
      </c>
      <c r="ECU49" s="68">
        <f t="shared" si="1363"/>
        <v>93</v>
      </c>
      <c r="ECV49" s="48">
        <v>1037</v>
      </c>
      <c r="ECW49" s="49">
        <v>440</v>
      </c>
      <c r="ECX49" s="49">
        <v>629</v>
      </c>
      <c r="ECY49" s="49"/>
      <c r="ECZ49" s="49"/>
      <c r="EDA49" s="49"/>
      <c r="EDB49" s="64">
        <f t="shared" si="1364"/>
        <v>2106</v>
      </c>
      <c r="EDC49" s="68">
        <f t="shared" si="1365"/>
        <v>351</v>
      </c>
      <c r="EDD49" s="48"/>
      <c r="EDE49" s="49">
        <v>944</v>
      </c>
      <c r="EDF49" s="49">
        <v>553</v>
      </c>
      <c r="EDG49" s="49"/>
      <c r="EDH49" s="49"/>
      <c r="EDI49" s="49"/>
      <c r="EDJ49" s="64">
        <f t="shared" si="1366"/>
        <v>1497</v>
      </c>
      <c r="EDK49" s="68">
        <f t="shared" si="1367"/>
        <v>249.5</v>
      </c>
      <c r="EDL49" s="48">
        <v>919</v>
      </c>
      <c r="EDM49" s="49">
        <v>624</v>
      </c>
      <c r="EDN49" s="49"/>
      <c r="EDO49" s="49">
        <v>440</v>
      </c>
      <c r="EDP49" s="49">
        <v>165</v>
      </c>
      <c r="EDQ49" s="49">
        <v>0</v>
      </c>
      <c r="EDR49" s="64">
        <f t="shared" si="1368"/>
        <v>2148</v>
      </c>
      <c r="EDS49" s="68">
        <f t="shared" si="1369"/>
        <v>358</v>
      </c>
      <c r="EDT49" s="48">
        <v>0</v>
      </c>
      <c r="EDU49" s="49">
        <v>942</v>
      </c>
      <c r="EDV49" s="49"/>
      <c r="EDW49" s="49">
        <v>0</v>
      </c>
      <c r="EDX49" s="49">
        <v>0</v>
      </c>
      <c r="EDY49" s="49"/>
      <c r="EDZ49" s="64">
        <f t="shared" si="1370"/>
        <v>942</v>
      </c>
      <c r="EEA49" s="68">
        <f t="shared" si="1371"/>
        <v>157</v>
      </c>
      <c r="EEB49" s="48">
        <v>0</v>
      </c>
      <c r="EEC49" s="49">
        <v>919</v>
      </c>
      <c r="EED49" s="49">
        <v>0</v>
      </c>
      <c r="EEE49" s="49"/>
      <c r="EEF49" s="49">
        <v>0</v>
      </c>
      <c r="EEG49" s="49"/>
      <c r="EEH49" s="64">
        <f t="shared" si="1372"/>
        <v>919</v>
      </c>
      <c r="EEI49" s="68">
        <f t="shared" si="1373"/>
        <v>153.16666666666666</v>
      </c>
      <c r="EEJ49" s="48">
        <v>0</v>
      </c>
      <c r="EEK49" s="49">
        <v>566</v>
      </c>
      <c r="EEL49" s="49">
        <v>0</v>
      </c>
      <c r="EEM49" s="49">
        <v>0</v>
      </c>
      <c r="EEN49" s="49">
        <v>0</v>
      </c>
      <c r="EEO49" s="49">
        <v>0</v>
      </c>
      <c r="EEP49" s="64">
        <f t="shared" si="1374"/>
        <v>566</v>
      </c>
      <c r="EEQ49" s="68">
        <f t="shared" si="1375"/>
        <v>94.333333333333329</v>
      </c>
      <c r="EER49" s="48">
        <v>1236</v>
      </c>
      <c r="EES49" s="49">
        <v>578</v>
      </c>
      <c r="EET49" s="49">
        <v>594</v>
      </c>
      <c r="EEU49" s="49">
        <v>0</v>
      </c>
      <c r="EEV49" s="49">
        <v>0</v>
      </c>
      <c r="EEW49" s="49"/>
      <c r="EEX49" s="64">
        <f t="shared" si="1376"/>
        <v>2408</v>
      </c>
      <c r="EEY49" s="68">
        <f t="shared" si="1377"/>
        <v>401.33333333333331</v>
      </c>
      <c r="EEZ49" s="48">
        <v>568</v>
      </c>
      <c r="EFA49" s="49"/>
      <c r="EFB49" s="49">
        <v>0</v>
      </c>
      <c r="EFC49" s="49">
        <v>628</v>
      </c>
      <c r="EFD49" s="49">
        <v>572</v>
      </c>
      <c r="EFE49" s="49">
        <v>544</v>
      </c>
      <c r="EFF49" s="64">
        <f t="shared" si="1378"/>
        <v>2312</v>
      </c>
      <c r="EFG49" s="68">
        <f t="shared" si="1379"/>
        <v>385.33333333333331</v>
      </c>
      <c r="EFH49" s="48"/>
      <c r="EFI49" s="49">
        <v>1388</v>
      </c>
      <c r="EFJ49" s="49">
        <v>218</v>
      </c>
      <c r="EFK49" s="49">
        <v>0</v>
      </c>
      <c r="EFL49" s="49">
        <v>0</v>
      </c>
      <c r="EFM49" s="49">
        <v>968</v>
      </c>
      <c r="EFN49" s="64">
        <f t="shared" si="1380"/>
        <v>2574</v>
      </c>
      <c r="EFO49" s="68">
        <f t="shared" si="1381"/>
        <v>429</v>
      </c>
      <c r="EFP49" s="48"/>
      <c r="EFQ49" s="49"/>
      <c r="EFR49" s="49"/>
      <c r="EFS49" s="49">
        <v>556</v>
      </c>
      <c r="EFT49" s="49"/>
      <c r="EFU49" s="49">
        <v>591</v>
      </c>
      <c r="EFV49" s="64">
        <f t="shared" si="1382"/>
        <v>1147</v>
      </c>
      <c r="EFW49" s="68">
        <f t="shared" si="1383"/>
        <v>191.16666666666666</v>
      </c>
      <c r="EFX49" s="48">
        <v>241</v>
      </c>
      <c r="EFY49" s="49"/>
      <c r="EFZ49" s="49"/>
      <c r="EGA49" s="49">
        <v>0</v>
      </c>
      <c r="EGB49" s="49">
        <v>443</v>
      </c>
      <c r="EGC49" s="49">
        <v>0</v>
      </c>
      <c r="EGD49" s="64">
        <f t="shared" si="1384"/>
        <v>684</v>
      </c>
      <c r="EGE49" s="68">
        <f t="shared" si="1385"/>
        <v>114</v>
      </c>
      <c r="EGF49" s="48">
        <v>509</v>
      </c>
      <c r="EGG49" s="49">
        <v>0</v>
      </c>
      <c r="EGH49" s="49"/>
      <c r="EGI49" s="49">
        <v>425</v>
      </c>
      <c r="EGJ49" s="49">
        <v>0</v>
      </c>
      <c r="EGK49" s="49">
        <v>0</v>
      </c>
      <c r="EGL49" s="64">
        <f t="shared" si="1386"/>
        <v>934</v>
      </c>
      <c r="EGM49" s="68">
        <f t="shared" si="1387"/>
        <v>155.66666666666666</v>
      </c>
      <c r="EGN49" s="48">
        <v>595</v>
      </c>
      <c r="EGO49" s="49"/>
      <c r="EGP49" s="49"/>
      <c r="EGQ49" s="49">
        <v>53</v>
      </c>
      <c r="EGR49" s="49">
        <v>1216</v>
      </c>
      <c r="EGS49" s="49">
        <v>602</v>
      </c>
      <c r="EGT49" s="64">
        <f t="shared" si="1388"/>
        <v>2466</v>
      </c>
      <c r="EGU49" s="68">
        <f t="shared" si="1389"/>
        <v>411</v>
      </c>
      <c r="EGV49" s="48">
        <v>0</v>
      </c>
      <c r="EGW49" s="49"/>
      <c r="EGX49" s="49">
        <v>348</v>
      </c>
      <c r="EGY49" s="49">
        <v>606</v>
      </c>
      <c r="EGZ49" s="49">
        <v>588</v>
      </c>
      <c r="EHA49" s="49">
        <v>0</v>
      </c>
      <c r="EHB49" s="64">
        <f t="shared" si="1390"/>
        <v>1542</v>
      </c>
      <c r="EHC49" s="68">
        <f t="shared" si="1391"/>
        <v>257</v>
      </c>
      <c r="EHD49" s="48">
        <v>577</v>
      </c>
      <c r="EHE49" s="49">
        <v>0</v>
      </c>
      <c r="EHF49" s="49"/>
      <c r="EHG49" s="49">
        <v>574</v>
      </c>
      <c r="EHH49" s="49">
        <v>600</v>
      </c>
      <c r="EHI49" s="49">
        <v>0</v>
      </c>
      <c r="EHJ49" s="64">
        <f t="shared" si="1392"/>
        <v>1751</v>
      </c>
      <c r="EHK49" s="68">
        <f t="shared" si="1393"/>
        <v>291.83333333333331</v>
      </c>
      <c r="EHL49" s="48">
        <v>0</v>
      </c>
      <c r="EHM49" s="49">
        <v>951</v>
      </c>
      <c r="EHN49" s="49"/>
      <c r="EHO49" s="49"/>
      <c r="EHP49" s="49"/>
      <c r="EHQ49" s="49">
        <v>110</v>
      </c>
      <c r="EHR49" s="64">
        <f t="shared" si="1394"/>
        <v>1061</v>
      </c>
      <c r="EHS49" s="68">
        <f t="shared" si="1395"/>
        <v>176.83333333333334</v>
      </c>
      <c r="EHT49" s="48">
        <v>764</v>
      </c>
      <c r="EHU49" s="49"/>
      <c r="EHV49" s="49"/>
      <c r="EHW49" s="49">
        <v>0</v>
      </c>
      <c r="EHX49" s="49">
        <v>1115</v>
      </c>
      <c r="EHY49" s="49"/>
      <c r="EHZ49" s="64">
        <f t="shared" si="1396"/>
        <v>1879</v>
      </c>
      <c r="EIA49" s="68">
        <f t="shared" si="1397"/>
        <v>313.16666666666669</v>
      </c>
      <c r="EIB49" s="48">
        <v>0</v>
      </c>
      <c r="EIC49" s="49">
        <v>909</v>
      </c>
      <c r="EID49" s="49">
        <v>0</v>
      </c>
      <c r="EIE49" s="49">
        <v>277</v>
      </c>
      <c r="EIF49" s="49"/>
      <c r="EIG49" s="49">
        <v>916</v>
      </c>
      <c r="EIH49" s="64">
        <f t="shared" si="1398"/>
        <v>2102</v>
      </c>
      <c r="EII49" s="68">
        <f t="shared" si="1399"/>
        <v>350.33333333333331</v>
      </c>
      <c r="EIJ49" s="48">
        <v>0</v>
      </c>
      <c r="EIK49" s="49">
        <v>0</v>
      </c>
      <c r="EIL49" s="49"/>
      <c r="EIM49" s="49">
        <v>1246</v>
      </c>
      <c r="EIN49" s="49">
        <v>626</v>
      </c>
      <c r="EIO49" s="49">
        <v>0</v>
      </c>
      <c r="EIP49" s="64">
        <f t="shared" si="1400"/>
        <v>1872</v>
      </c>
      <c r="EIQ49" s="68">
        <f t="shared" si="1401"/>
        <v>312</v>
      </c>
      <c r="EIR49" s="48">
        <v>0</v>
      </c>
      <c r="EIS49" s="49">
        <v>0</v>
      </c>
      <c r="EIT49" s="49">
        <v>0</v>
      </c>
      <c r="EIU49" s="49">
        <v>0</v>
      </c>
      <c r="EIV49" s="49">
        <v>0</v>
      </c>
      <c r="EIW49" s="49">
        <v>1251</v>
      </c>
      <c r="EIX49" s="64">
        <f t="shared" si="1402"/>
        <v>1251</v>
      </c>
      <c r="EIY49" s="68">
        <f t="shared" si="1403"/>
        <v>208.5</v>
      </c>
      <c r="EIZ49" s="48">
        <v>0</v>
      </c>
      <c r="EJA49" s="49">
        <v>606</v>
      </c>
      <c r="EJB49" s="49"/>
      <c r="EJC49" s="49">
        <v>0</v>
      </c>
      <c r="EJD49" s="49"/>
      <c r="EJE49" s="49">
        <v>279</v>
      </c>
      <c r="EJF49" s="64">
        <f t="shared" si="1404"/>
        <v>885</v>
      </c>
      <c r="EJG49" s="68">
        <f t="shared" si="1405"/>
        <v>147.5</v>
      </c>
      <c r="EJH49" s="48">
        <v>220</v>
      </c>
      <c r="EJI49" s="49">
        <v>1350</v>
      </c>
      <c r="EJJ49" s="49"/>
      <c r="EJK49" s="49">
        <v>0</v>
      </c>
      <c r="EJL49" s="49"/>
      <c r="EJM49" s="49"/>
      <c r="EJN49" s="64">
        <f t="shared" si="1406"/>
        <v>1570</v>
      </c>
      <c r="EJO49" s="68">
        <f t="shared" si="1407"/>
        <v>261.66666666666669</v>
      </c>
      <c r="EJP49" s="48">
        <v>0</v>
      </c>
      <c r="EJQ49" s="49">
        <v>1650</v>
      </c>
      <c r="EJR49" s="49">
        <v>265</v>
      </c>
      <c r="EJS49" s="49">
        <v>0</v>
      </c>
      <c r="EJT49" s="49">
        <v>965</v>
      </c>
      <c r="EJU49" s="49">
        <v>0</v>
      </c>
      <c r="EJV49" s="64">
        <f t="shared" si="1408"/>
        <v>2880</v>
      </c>
      <c r="EJW49" s="68">
        <f t="shared" si="1409"/>
        <v>480</v>
      </c>
      <c r="EJX49" s="48">
        <v>0</v>
      </c>
      <c r="EJY49" s="49">
        <v>232</v>
      </c>
      <c r="EJZ49" s="49">
        <v>0</v>
      </c>
      <c r="EKA49" s="49">
        <v>965</v>
      </c>
      <c r="EKB49" s="49">
        <v>0</v>
      </c>
      <c r="EKC49" s="49"/>
      <c r="EKD49" s="64">
        <f t="shared" si="1410"/>
        <v>1197</v>
      </c>
      <c r="EKE49" s="68">
        <f t="shared" si="1411"/>
        <v>199.5</v>
      </c>
      <c r="EKF49" s="48">
        <v>0</v>
      </c>
      <c r="EKG49" s="49"/>
      <c r="EKH49" s="49">
        <v>868</v>
      </c>
      <c r="EKI49" s="49">
        <v>0</v>
      </c>
      <c r="EKJ49" s="49">
        <v>604</v>
      </c>
      <c r="EKK49" s="49"/>
      <c r="EKL49" s="64">
        <f t="shared" si="1412"/>
        <v>1472</v>
      </c>
      <c r="EKM49" s="68">
        <f t="shared" si="1413"/>
        <v>245.33333333333334</v>
      </c>
      <c r="EKN49" s="48">
        <v>0</v>
      </c>
      <c r="EKO49" s="49">
        <v>0</v>
      </c>
      <c r="EKP49" s="49">
        <v>1583</v>
      </c>
      <c r="EKQ49" s="49">
        <v>0</v>
      </c>
      <c r="EKR49" s="49">
        <v>271</v>
      </c>
      <c r="EKS49" s="49">
        <v>0</v>
      </c>
      <c r="EKT49" s="64">
        <f t="shared" si="1414"/>
        <v>1854</v>
      </c>
      <c r="EKU49" s="184">
        <f t="shared" si="1415"/>
        <v>309</v>
      </c>
      <c r="EKV49" s="665"/>
      <c r="EKW49" s="195">
        <v>0</v>
      </c>
      <c r="EKX49" s="49">
        <v>0</v>
      </c>
      <c r="EKY49" s="49">
        <v>0</v>
      </c>
      <c r="EKZ49" s="49">
        <v>110</v>
      </c>
      <c r="ELA49" s="49">
        <v>526</v>
      </c>
      <c r="ELB49" s="49"/>
      <c r="ELC49" s="64">
        <f t="shared" si="1416"/>
        <v>636</v>
      </c>
      <c r="ELD49" s="211">
        <f t="shared" si="1417"/>
        <v>106</v>
      </c>
      <c r="ELE49" s="195">
        <v>0</v>
      </c>
      <c r="ELF49" s="49">
        <v>868</v>
      </c>
      <c r="ELG49" s="49">
        <v>0</v>
      </c>
      <c r="ELH49" s="49">
        <v>0</v>
      </c>
      <c r="ELI49" s="49">
        <v>907</v>
      </c>
      <c r="ELJ49" s="49">
        <v>0</v>
      </c>
      <c r="ELK49" s="64">
        <f t="shared" si="1418"/>
        <v>1775</v>
      </c>
      <c r="ELL49" s="211">
        <f t="shared" si="1419"/>
        <v>295.83333333333331</v>
      </c>
      <c r="ELM49" s="195">
        <v>620</v>
      </c>
      <c r="ELN49" s="49">
        <v>0</v>
      </c>
      <c r="ELO49" s="49">
        <v>301</v>
      </c>
      <c r="ELP49" s="49">
        <v>0</v>
      </c>
      <c r="ELQ49" s="49">
        <v>941</v>
      </c>
      <c r="ELR49" s="49">
        <v>0</v>
      </c>
      <c r="ELS49" s="64">
        <f t="shared" si="1420"/>
        <v>1862</v>
      </c>
      <c r="ELT49" s="211">
        <f t="shared" si="1421"/>
        <v>310.33333333333331</v>
      </c>
      <c r="ELU49" s="195">
        <v>0</v>
      </c>
      <c r="ELV49" s="49">
        <v>613</v>
      </c>
      <c r="ELW49" s="49">
        <v>0</v>
      </c>
      <c r="ELX49" s="49">
        <v>0</v>
      </c>
      <c r="ELY49" s="49">
        <v>0</v>
      </c>
      <c r="ELZ49" s="49">
        <v>0</v>
      </c>
      <c r="EMA49" s="64">
        <f t="shared" si="1422"/>
        <v>613</v>
      </c>
      <c r="EMB49" s="211">
        <f t="shared" si="1423"/>
        <v>102.16666666666667</v>
      </c>
      <c r="EMC49" s="195">
        <v>0</v>
      </c>
      <c r="EMD49" s="49"/>
      <c r="EME49" s="49">
        <v>0</v>
      </c>
      <c r="EMF49" s="49">
        <v>0</v>
      </c>
      <c r="EMG49" s="49"/>
      <c r="EMH49" s="49">
        <v>0</v>
      </c>
      <c r="EMI49" s="64">
        <f t="shared" si="1424"/>
        <v>0</v>
      </c>
      <c r="EMJ49" s="211">
        <f t="shared" si="1425"/>
        <v>0</v>
      </c>
      <c r="EMK49" s="195">
        <v>0</v>
      </c>
      <c r="EML49" s="49">
        <v>0</v>
      </c>
      <c r="EMM49" s="49">
        <v>2175</v>
      </c>
      <c r="EMN49" s="49">
        <v>0</v>
      </c>
      <c r="EMO49" s="49">
        <v>0</v>
      </c>
      <c r="EMP49" s="49">
        <v>0</v>
      </c>
      <c r="EMQ49" s="64">
        <f t="shared" si="1426"/>
        <v>2175</v>
      </c>
      <c r="EMR49" s="211">
        <f t="shared" si="1427"/>
        <v>362.5</v>
      </c>
      <c r="EMS49" s="195">
        <v>0</v>
      </c>
      <c r="EMT49" s="49">
        <v>0</v>
      </c>
      <c r="EMU49" s="49">
        <v>900</v>
      </c>
      <c r="EMV49" s="49">
        <v>0</v>
      </c>
      <c r="EMW49" s="49"/>
      <c r="EMX49" s="49">
        <v>0</v>
      </c>
      <c r="EMY49" s="64">
        <f t="shared" si="1428"/>
        <v>900</v>
      </c>
      <c r="EMZ49" s="211">
        <f t="shared" si="1429"/>
        <v>150</v>
      </c>
      <c r="ENA49" s="195">
        <v>0</v>
      </c>
      <c r="ENB49" s="49">
        <v>0</v>
      </c>
      <c r="ENC49" s="49">
        <v>893</v>
      </c>
      <c r="END49" s="49">
        <v>282</v>
      </c>
      <c r="ENE49" s="49">
        <v>267</v>
      </c>
      <c r="ENF49" s="49">
        <v>0</v>
      </c>
      <c r="ENG49" s="64">
        <f t="shared" si="1430"/>
        <v>1442</v>
      </c>
      <c r="ENH49" s="211">
        <f t="shared" si="1431"/>
        <v>240.33333333333334</v>
      </c>
      <c r="ENI49" s="195">
        <v>0</v>
      </c>
      <c r="ENJ49" s="49"/>
      <c r="ENK49" s="49">
        <v>288</v>
      </c>
      <c r="ENL49" s="49">
        <v>0</v>
      </c>
      <c r="ENM49" s="49">
        <v>1000</v>
      </c>
      <c r="ENN49" s="49">
        <v>138</v>
      </c>
      <c r="ENO49" s="64">
        <f t="shared" si="1432"/>
        <v>1426</v>
      </c>
      <c r="ENP49" s="211">
        <f t="shared" si="1433"/>
        <v>237.66666666666666</v>
      </c>
      <c r="ENQ49" s="195">
        <v>0</v>
      </c>
      <c r="ENR49" s="49"/>
      <c r="ENS49" s="49">
        <v>937</v>
      </c>
      <c r="ENT49" s="49">
        <v>0</v>
      </c>
      <c r="ENU49" s="49">
        <v>621</v>
      </c>
      <c r="ENV49" s="49">
        <v>0</v>
      </c>
      <c r="ENW49" s="64">
        <f t="shared" si="1434"/>
        <v>1558</v>
      </c>
      <c r="ENX49" s="211">
        <f t="shared" si="1435"/>
        <v>259.66666666666669</v>
      </c>
      <c r="ENY49" s="195">
        <v>0</v>
      </c>
      <c r="ENZ49" s="49"/>
      <c r="EOA49" s="49">
        <v>0</v>
      </c>
      <c r="EOB49" s="49">
        <v>0</v>
      </c>
      <c r="EOC49" s="49">
        <v>0</v>
      </c>
      <c r="EOD49" s="49">
        <v>1223</v>
      </c>
      <c r="EOE49" s="64">
        <f t="shared" si="1436"/>
        <v>1223</v>
      </c>
      <c r="EOF49" s="211">
        <f t="shared" si="1437"/>
        <v>203.83333333333334</v>
      </c>
      <c r="EOG49" s="1"/>
      <c r="EOH49" s="195"/>
      <c r="EOI49" s="49">
        <v>0</v>
      </c>
      <c r="EOJ49" s="49">
        <v>962</v>
      </c>
      <c r="EOK49" s="49">
        <v>0</v>
      </c>
      <c r="EOL49" s="49">
        <v>0</v>
      </c>
      <c r="EOM49" s="49"/>
      <c r="EON49" s="184">
        <f t="shared" si="1438"/>
        <v>962</v>
      </c>
      <c r="EOO49" s="244">
        <v>1054</v>
      </c>
      <c r="EOP49" s="49">
        <v>0</v>
      </c>
      <c r="EOQ49" s="49">
        <v>0</v>
      </c>
      <c r="EOR49" s="49">
        <v>0</v>
      </c>
      <c r="EOS49" s="49">
        <v>0</v>
      </c>
      <c r="EOT49" s="49">
        <v>0</v>
      </c>
      <c r="EOU49" s="64">
        <f t="shared" si="1439"/>
        <v>1054</v>
      </c>
      <c r="EOV49" s="211">
        <f t="shared" si="1440"/>
        <v>175.66666666666666</v>
      </c>
      <c r="EOW49" s="195">
        <v>0</v>
      </c>
      <c r="EOX49" s="49">
        <v>1582</v>
      </c>
      <c r="EOY49" s="49">
        <v>0</v>
      </c>
      <c r="EOZ49" s="49">
        <v>220</v>
      </c>
      <c r="EPA49" s="49">
        <v>708</v>
      </c>
      <c r="EPB49" s="49">
        <v>0</v>
      </c>
      <c r="EPC49" s="64">
        <f t="shared" si="1441"/>
        <v>2510</v>
      </c>
      <c r="EPD49" s="211">
        <f t="shared" si="1442"/>
        <v>418.33333333333331</v>
      </c>
      <c r="EPE49" s="195">
        <v>0</v>
      </c>
      <c r="EPF49" s="49">
        <v>0</v>
      </c>
      <c r="EPG49" s="49">
        <v>0</v>
      </c>
      <c r="EPH49" s="49">
        <v>959</v>
      </c>
      <c r="EPI49" s="49">
        <v>0</v>
      </c>
      <c r="EPJ49" s="49">
        <v>0</v>
      </c>
      <c r="EPK49" s="64">
        <f t="shared" si="1443"/>
        <v>959</v>
      </c>
      <c r="EPL49" s="211">
        <f t="shared" si="1444"/>
        <v>159.83333333333334</v>
      </c>
      <c r="EPM49" s="195">
        <v>0</v>
      </c>
      <c r="EPN49" s="49">
        <v>0</v>
      </c>
      <c r="EPO49" s="49">
        <v>0</v>
      </c>
      <c r="EPP49" s="49">
        <v>923</v>
      </c>
      <c r="EPQ49" s="49">
        <v>0</v>
      </c>
      <c r="EPR49" s="49">
        <v>0</v>
      </c>
      <c r="EPS49" s="64">
        <f t="shared" si="1445"/>
        <v>923</v>
      </c>
      <c r="EPT49" s="211">
        <f t="shared" si="1446"/>
        <v>153.83333333333334</v>
      </c>
      <c r="EPU49" s="195">
        <v>0</v>
      </c>
      <c r="EPV49" s="49">
        <v>0</v>
      </c>
      <c r="EPW49" s="49">
        <v>1583</v>
      </c>
      <c r="EPX49" s="49">
        <v>0</v>
      </c>
      <c r="EPY49" s="49"/>
      <c r="EPZ49" s="49"/>
      <c r="EQA49" s="64">
        <f t="shared" si="1447"/>
        <v>1583</v>
      </c>
      <c r="EQB49" s="211">
        <f t="shared" si="1448"/>
        <v>263.83333333333331</v>
      </c>
      <c r="EQC49" s="195">
        <v>0</v>
      </c>
      <c r="EQD49" s="49">
        <v>0</v>
      </c>
      <c r="EQE49" s="49">
        <v>0</v>
      </c>
      <c r="EQF49" s="49">
        <v>0</v>
      </c>
      <c r="EQG49" s="49">
        <v>968</v>
      </c>
      <c r="EQH49" s="49"/>
      <c r="EQI49" s="64">
        <f t="shared" si="1449"/>
        <v>968</v>
      </c>
      <c r="EQJ49" s="211">
        <f t="shared" si="1450"/>
        <v>161.33333333333334</v>
      </c>
      <c r="EQK49" s="195">
        <v>1803</v>
      </c>
      <c r="EQL49" s="49">
        <v>105</v>
      </c>
      <c r="EQM49" s="49">
        <v>0</v>
      </c>
      <c r="EQN49" s="49"/>
      <c r="EQO49" s="49">
        <v>0</v>
      </c>
      <c r="EQP49" s="49">
        <v>0</v>
      </c>
      <c r="EQQ49" s="64">
        <f t="shared" si="1451"/>
        <v>1908</v>
      </c>
      <c r="EQR49" s="211">
        <f t="shared" si="1452"/>
        <v>318</v>
      </c>
      <c r="EQS49" s="195">
        <v>1558</v>
      </c>
      <c r="EQT49" s="49">
        <v>0</v>
      </c>
      <c r="EQU49" s="49">
        <v>0</v>
      </c>
      <c r="EQV49" s="49">
        <v>0</v>
      </c>
      <c r="EQW49" s="49"/>
      <c r="EQX49" s="49">
        <v>0</v>
      </c>
      <c r="EQY49" s="64">
        <f t="shared" si="1453"/>
        <v>1558</v>
      </c>
      <c r="EQZ49" s="211">
        <f t="shared" si="1454"/>
        <v>259.66666666666669</v>
      </c>
      <c r="ERA49" s="195">
        <v>0</v>
      </c>
      <c r="ERB49" s="49">
        <v>0</v>
      </c>
      <c r="ERC49" s="49"/>
      <c r="ERD49" s="49">
        <v>0</v>
      </c>
      <c r="ERE49" s="49">
        <v>0</v>
      </c>
      <c r="ERF49" s="49">
        <v>944</v>
      </c>
      <c r="ERG49" s="64">
        <f t="shared" si="1455"/>
        <v>944</v>
      </c>
      <c r="ERH49" s="211">
        <f t="shared" si="1456"/>
        <v>157.33333333333334</v>
      </c>
      <c r="ERI49" s="195"/>
      <c r="ERJ49" s="49">
        <v>0</v>
      </c>
      <c r="ERK49" s="49">
        <v>946</v>
      </c>
      <c r="ERL49" s="49">
        <v>0</v>
      </c>
      <c r="ERM49" s="49">
        <v>0</v>
      </c>
      <c r="ERN49" s="49"/>
      <c r="ERO49" s="64">
        <f t="shared" si="1457"/>
        <v>946</v>
      </c>
      <c r="ERP49" s="211">
        <f t="shared" si="1458"/>
        <v>157.66666666666666</v>
      </c>
      <c r="ERQ49" s="195"/>
      <c r="ERR49" s="49">
        <v>1969</v>
      </c>
      <c r="ERS49" s="49"/>
      <c r="ERT49" s="49">
        <v>0</v>
      </c>
      <c r="ERU49" s="49">
        <v>0</v>
      </c>
      <c r="ERV49" s="49">
        <v>0</v>
      </c>
      <c r="ERW49" s="64">
        <f t="shared" si="1459"/>
        <v>1969</v>
      </c>
      <c r="ERX49" s="211">
        <f t="shared" si="1460"/>
        <v>328.16666666666669</v>
      </c>
      <c r="ERY49" s="195">
        <v>0</v>
      </c>
      <c r="ERZ49" s="49">
        <v>0</v>
      </c>
      <c r="ESA49" s="49"/>
      <c r="ESB49" s="49">
        <v>898</v>
      </c>
      <c r="ESC49" s="49">
        <v>0</v>
      </c>
      <c r="ESD49" s="49">
        <v>0</v>
      </c>
      <c r="ESE49" s="64">
        <f t="shared" si="1461"/>
        <v>898</v>
      </c>
      <c r="ESF49" s="211">
        <f t="shared" si="1462"/>
        <v>149.66666666666666</v>
      </c>
      <c r="ESG49" s="195">
        <v>0</v>
      </c>
      <c r="ESH49" s="49">
        <v>2242</v>
      </c>
      <c r="ESI49" s="49">
        <v>0</v>
      </c>
      <c r="ESJ49" s="49">
        <v>0</v>
      </c>
      <c r="ESK49" s="49"/>
      <c r="ESL49" s="49">
        <v>0</v>
      </c>
      <c r="ESM49" s="64">
        <f t="shared" si="1463"/>
        <v>2242</v>
      </c>
      <c r="ESN49" s="211">
        <f t="shared" si="1464"/>
        <v>373.66666666666669</v>
      </c>
      <c r="ESO49" s="458">
        <v>0</v>
      </c>
      <c r="ESP49" s="83">
        <v>1640</v>
      </c>
      <c r="ESQ49" s="83">
        <v>0</v>
      </c>
      <c r="ESR49" s="83">
        <v>0</v>
      </c>
      <c r="ESS49" s="83">
        <v>0</v>
      </c>
      <c r="EST49" s="83"/>
      <c r="ESU49" s="64">
        <f t="shared" si="1465"/>
        <v>1640</v>
      </c>
      <c r="ESV49" s="211">
        <f t="shared" si="1466"/>
        <v>273.33333333333331</v>
      </c>
      <c r="ESW49" s="195"/>
      <c r="ESX49" s="49">
        <v>0</v>
      </c>
      <c r="ESY49" s="49">
        <v>0</v>
      </c>
      <c r="ESZ49" s="49">
        <v>0</v>
      </c>
      <c r="ETA49" s="49">
        <v>0</v>
      </c>
      <c r="ETB49" s="49">
        <v>0</v>
      </c>
      <c r="ETC49" s="808">
        <f t="shared" si="1467"/>
        <v>0</v>
      </c>
      <c r="ETD49" s="211">
        <f t="shared" si="1468"/>
        <v>0</v>
      </c>
      <c r="ETE49" s="195">
        <v>1631</v>
      </c>
      <c r="ETF49" s="49">
        <v>0</v>
      </c>
      <c r="ETG49" s="49">
        <v>0</v>
      </c>
      <c r="ETH49" s="49">
        <v>0</v>
      </c>
      <c r="ETI49" s="49">
        <v>0</v>
      </c>
      <c r="ETJ49" s="49">
        <v>0</v>
      </c>
      <c r="ETK49" s="808">
        <f t="shared" si="1469"/>
        <v>1631</v>
      </c>
      <c r="ETL49" s="211">
        <f t="shared" si="1470"/>
        <v>271.83333333333331</v>
      </c>
      <c r="ETM49" s="814">
        <v>0</v>
      </c>
      <c r="ETN49" s="815">
        <v>0</v>
      </c>
      <c r="ETO49" s="815">
        <v>0</v>
      </c>
      <c r="ETP49" s="815">
        <v>0</v>
      </c>
      <c r="ETQ49" s="815">
        <v>0</v>
      </c>
      <c r="ETR49" s="815">
        <v>0</v>
      </c>
      <c r="ETS49" s="808">
        <f t="shared" si="1471"/>
        <v>0</v>
      </c>
      <c r="ETT49" s="211">
        <f t="shared" si="1472"/>
        <v>0</v>
      </c>
      <c r="ETU49" s="458">
        <v>886</v>
      </c>
      <c r="ETV49" s="83">
        <v>0</v>
      </c>
      <c r="ETW49" s="83">
        <v>0</v>
      </c>
      <c r="ETX49" s="83">
        <v>0</v>
      </c>
      <c r="ETY49" s="83"/>
      <c r="ETZ49" s="83">
        <v>926</v>
      </c>
      <c r="EUA49" s="808">
        <f t="shared" si="1473"/>
        <v>1812</v>
      </c>
      <c r="EUB49" s="211">
        <f t="shared" si="1474"/>
        <v>302</v>
      </c>
      <c r="EUC49" s="458"/>
      <c r="EUD49" s="83">
        <v>0</v>
      </c>
      <c r="EUE49" s="83"/>
      <c r="EUF49" s="83">
        <v>1259</v>
      </c>
      <c r="EUG49" s="83">
        <v>0</v>
      </c>
      <c r="EUH49" s="83">
        <v>0</v>
      </c>
      <c r="EUI49" s="808">
        <f t="shared" si="1475"/>
        <v>1259</v>
      </c>
      <c r="EUJ49" s="211">
        <f t="shared" si="1476"/>
        <v>209.83333333333334</v>
      </c>
      <c r="EUK49" s="195"/>
      <c r="EUL49" s="49"/>
      <c r="EUM49" s="49"/>
      <c r="EUN49" s="49">
        <v>912</v>
      </c>
      <c r="EUO49" s="49">
        <v>0</v>
      </c>
      <c r="EUP49" s="49">
        <v>0</v>
      </c>
      <c r="EUQ49" s="808">
        <f t="shared" si="1477"/>
        <v>912</v>
      </c>
      <c r="EUR49" s="211">
        <f t="shared" si="1478"/>
        <v>152</v>
      </c>
      <c r="EUS49" s="195">
        <v>0</v>
      </c>
      <c r="EUT49" s="49">
        <v>0</v>
      </c>
      <c r="EUU49" s="49"/>
      <c r="EUV49" s="49">
        <v>0</v>
      </c>
      <c r="EUW49" s="49">
        <v>0</v>
      </c>
      <c r="EUX49" s="49"/>
      <c r="EUY49" s="808">
        <f t="shared" si="1479"/>
        <v>0</v>
      </c>
      <c r="EUZ49" s="211">
        <f t="shared" si="1480"/>
        <v>0</v>
      </c>
      <c r="EVA49" s="195">
        <v>0</v>
      </c>
      <c r="EVB49" s="49"/>
      <c r="EVC49" s="49">
        <v>0</v>
      </c>
      <c r="EVD49" s="49"/>
      <c r="EVE49" s="49"/>
      <c r="EVF49" s="49"/>
      <c r="EVG49" s="808">
        <f t="shared" si="1481"/>
        <v>0</v>
      </c>
      <c r="EVH49" s="211">
        <f t="shared" si="1482"/>
        <v>0</v>
      </c>
      <c r="EVI49" s="195"/>
      <c r="EVJ49" s="49">
        <v>0</v>
      </c>
      <c r="EVK49" s="49">
        <f>SUMIF(SUMPK!$B:$B,$B:$B,SUMPK!$O:$O)</f>
        <v>0</v>
      </c>
      <c r="EVL49" s="49"/>
      <c r="EVM49" s="49"/>
      <c r="EVN49" s="49">
        <v>0</v>
      </c>
      <c r="EVO49" s="808">
        <f t="shared" si="1483"/>
        <v>0</v>
      </c>
      <c r="EVP49" s="211">
        <f t="shared" si="1484"/>
        <v>0</v>
      </c>
      <c r="EVQ49" s="195">
        <v>0</v>
      </c>
      <c r="EVR49" s="49">
        <v>0</v>
      </c>
      <c r="EVS49" s="49">
        <v>0</v>
      </c>
      <c r="EVT49" s="49"/>
      <c r="EVU49" s="49">
        <v>1306</v>
      </c>
      <c r="EVV49" s="49">
        <v>0</v>
      </c>
      <c r="EVW49" s="808">
        <f t="shared" si="1485"/>
        <v>1306</v>
      </c>
      <c r="EVX49" s="211">
        <f t="shared" si="1486"/>
        <v>217.66666666666666</v>
      </c>
      <c r="EVY49" s="195">
        <v>0</v>
      </c>
      <c r="EVZ49" s="49"/>
      <c r="EWA49" s="49">
        <v>0</v>
      </c>
      <c r="EWB49" s="49">
        <v>0</v>
      </c>
      <c r="EWC49" s="49">
        <v>595</v>
      </c>
      <c r="EWD49" s="49">
        <v>623</v>
      </c>
      <c r="EWE49" s="808">
        <f t="shared" si="1487"/>
        <v>1218</v>
      </c>
      <c r="EWF49" s="211">
        <f t="shared" si="1488"/>
        <v>203</v>
      </c>
      <c r="EWG49" s="195"/>
      <c r="EWH49" s="49">
        <v>925</v>
      </c>
      <c r="EWI49" s="49"/>
      <c r="EWJ49" s="49">
        <v>0</v>
      </c>
      <c r="EWK49" s="49"/>
      <c r="EWL49" s="49"/>
      <c r="EWM49" s="808">
        <f t="shared" si="1489"/>
        <v>925</v>
      </c>
      <c r="EWN49" s="211">
        <f t="shared" si="1490"/>
        <v>154.16666666666666</v>
      </c>
      <c r="EWO49" s="195">
        <v>1305</v>
      </c>
      <c r="EWP49" s="49"/>
      <c r="EWQ49" s="49"/>
      <c r="EWR49" s="49">
        <v>0</v>
      </c>
      <c r="EWS49" s="49">
        <v>0</v>
      </c>
      <c r="EWT49" s="49">
        <v>1281</v>
      </c>
      <c r="EWU49" s="808">
        <f t="shared" si="1491"/>
        <v>2586</v>
      </c>
      <c r="EWV49" s="211">
        <f t="shared" si="1492"/>
        <v>431</v>
      </c>
      <c r="EWW49" s="195"/>
      <c r="EWX49" s="49"/>
      <c r="EWY49" s="49">
        <v>0</v>
      </c>
      <c r="EWZ49" s="49">
        <v>1291</v>
      </c>
      <c r="EXA49" s="49">
        <v>0</v>
      </c>
      <c r="EXB49" s="49"/>
      <c r="EXC49" s="808">
        <f t="shared" si="1493"/>
        <v>1291</v>
      </c>
      <c r="EXD49" s="211">
        <f t="shared" si="1494"/>
        <v>215.16666666666666</v>
      </c>
      <c r="EXE49" s="195"/>
      <c r="EXF49" s="49">
        <v>0</v>
      </c>
      <c r="EXG49" s="49">
        <v>962</v>
      </c>
      <c r="EXH49" s="49"/>
      <c r="EXI49" s="49">
        <v>0</v>
      </c>
      <c r="EXJ49" s="49">
        <v>0</v>
      </c>
      <c r="EXK49" s="808">
        <f t="shared" si="1495"/>
        <v>962</v>
      </c>
      <c r="EXL49" s="211">
        <f t="shared" si="1496"/>
        <v>160.33333333333334</v>
      </c>
      <c r="EXM49" s="458">
        <v>0</v>
      </c>
      <c r="EXN49" s="83">
        <v>0</v>
      </c>
      <c r="EXO49" s="83">
        <v>0</v>
      </c>
      <c r="EXP49" s="83">
        <v>0</v>
      </c>
      <c r="EXQ49" s="83"/>
      <c r="EXR49" s="83">
        <v>0</v>
      </c>
      <c r="EXS49" s="808">
        <f t="shared" si="1497"/>
        <v>0</v>
      </c>
      <c r="EXT49" s="211">
        <f t="shared" si="1498"/>
        <v>0</v>
      </c>
      <c r="EXU49" s="195">
        <v>0</v>
      </c>
      <c r="EXV49" s="49">
        <v>0</v>
      </c>
      <c r="EXW49" s="49"/>
      <c r="EXX49" s="49">
        <v>0</v>
      </c>
      <c r="EXY49" s="49"/>
      <c r="EXZ49" s="49">
        <v>0</v>
      </c>
      <c r="EYA49" s="808">
        <f t="shared" si="1499"/>
        <v>0</v>
      </c>
      <c r="EYB49" s="211">
        <f t="shared" si="1500"/>
        <v>0</v>
      </c>
      <c r="EYC49" s="195">
        <v>591</v>
      </c>
      <c r="EYD49" s="49"/>
      <c r="EYE49" s="49">
        <v>0</v>
      </c>
      <c r="EYF49" s="49"/>
      <c r="EYG49" s="49">
        <v>0</v>
      </c>
      <c r="EYH49" s="49">
        <v>0</v>
      </c>
      <c r="EYI49" s="808">
        <f t="shared" si="1501"/>
        <v>591</v>
      </c>
      <c r="EYJ49" s="211">
        <f t="shared" si="1502"/>
        <v>98.5</v>
      </c>
      <c r="EYK49" s="195">
        <v>911</v>
      </c>
      <c r="EYL49" s="49">
        <v>0</v>
      </c>
      <c r="EYM49" s="49">
        <v>0</v>
      </c>
      <c r="EYN49" s="49">
        <v>0</v>
      </c>
      <c r="EYO49" s="49">
        <v>0</v>
      </c>
      <c r="EYP49" s="49"/>
      <c r="EYQ49" s="808">
        <f t="shared" si="1503"/>
        <v>911</v>
      </c>
      <c r="EYR49" s="211">
        <f t="shared" si="1504"/>
        <v>151.83333333333334</v>
      </c>
      <c r="EYS49" s="195">
        <v>0</v>
      </c>
      <c r="EYT49" s="49">
        <v>910</v>
      </c>
      <c r="EYU49" s="49">
        <v>0</v>
      </c>
      <c r="EYV49" s="49">
        <v>856</v>
      </c>
      <c r="EYW49" s="49"/>
      <c r="EYX49" s="49"/>
      <c r="EYY49" s="872">
        <f t="shared" si="1505"/>
        <v>1766</v>
      </c>
      <c r="EYZ49" s="873">
        <f t="shared" si="1506"/>
        <v>294.33333333333331</v>
      </c>
      <c r="EZA49" s="195">
        <v>0</v>
      </c>
      <c r="EZB49" s="49">
        <v>0</v>
      </c>
      <c r="EZC49" s="49">
        <v>289</v>
      </c>
      <c r="EZD49" s="49"/>
      <c r="EZE49" s="49">
        <v>0</v>
      </c>
      <c r="EZF49" s="49">
        <v>0</v>
      </c>
      <c r="EZG49" s="872">
        <f t="shared" si="1507"/>
        <v>289</v>
      </c>
      <c r="EZH49" s="873">
        <f t="shared" si="1508"/>
        <v>48.166666666666664</v>
      </c>
      <c r="EZI49" s="195">
        <v>0</v>
      </c>
      <c r="EZJ49" s="49">
        <v>0</v>
      </c>
      <c r="EZK49" s="49"/>
      <c r="EZL49" s="49">
        <v>0</v>
      </c>
      <c r="EZM49" s="49">
        <v>0</v>
      </c>
      <c r="EZN49" s="49">
        <v>0</v>
      </c>
      <c r="EZO49" s="872">
        <f t="shared" si="1509"/>
        <v>0</v>
      </c>
      <c r="EZP49" s="873">
        <f t="shared" si="1510"/>
        <v>0</v>
      </c>
      <c r="EZQ49" s="458">
        <v>0</v>
      </c>
      <c r="EZR49" s="83"/>
      <c r="EZS49" s="83">
        <v>0</v>
      </c>
      <c r="EZT49" s="83">
        <v>0</v>
      </c>
      <c r="EZU49" s="83">
        <v>0</v>
      </c>
      <c r="EZV49" s="83">
        <v>0</v>
      </c>
      <c r="EZW49" s="872">
        <f t="shared" si="1511"/>
        <v>0</v>
      </c>
      <c r="EZX49" s="873">
        <f t="shared" si="1512"/>
        <v>0</v>
      </c>
      <c r="EZY49" s="195">
        <v>0</v>
      </c>
      <c r="EZZ49" s="49">
        <v>0</v>
      </c>
      <c r="FAA49" s="49">
        <v>0</v>
      </c>
      <c r="FAB49" s="49">
        <v>0</v>
      </c>
      <c r="FAC49" s="49">
        <v>0</v>
      </c>
      <c r="FAD49" s="49"/>
      <c r="FAE49" s="872">
        <f t="shared" si="1513"/>
        <v>0</v>
      </c>
      <c r="FAF49" s="873">
        <f t="shared" si="1514"/>
        <v>0</v>
      </c>
    </row>
    <row r="50" spans="1:4088" s="8" customFormat="1" ht="13.5" thickBot="1" x14ac:dyDescent="0.25">
      <c r="A50" s="21">
        <v>20</v>
      </c>
      <c r="B50" s="297" t="s">
        <v>335</v>
      </c>
      <c r="C50" s="730" t="s">
        <v>338</v>
      </c>
      <c r="D50" s="297">
        <v>25</v>
      </c>
      <c r="E50" s="24"/>
      <c r="F50" s="24">
        <v>954</v>
      </c>
      <c r="G50" s="24"/>
      <c r="H50" s="24"/>
      <c r="I50" s="360"/>
      <c r="J50" s="360">
        <f>SUMIF(SUMPK!$B:$B,$B:$B,SUMPK!$O:$O)</f>
        <v>0</v>
      </c>
      <c r="K50" s="24">
        <f t="shared" si="1228"/>
        <v>0</v>
      </c>
      <c r="L50" s="24">
        <f t="shared" ref="L50:L55" si="2429">F50+H50-J50</f>
        <v>954</v>
      </c>
      <c r="M50" s="15">
        <f t="shared" ref="M50:M55" si="2430">K50+L50</f>
        <v>954</v>
      </c>
      <c r="N50" s="15">
        <v>88.5</v>
      </c>
      <c r="O50" s="276"/>
      <c r="P50" s="712"/>
      <c r="Q50" s="276"/>
      <c r="R50" s="277"/>
      <c r="S50" s="222"/>
      <c r="T50" s="276"/>
      <c r="U50" s="278"/>
      <c r="V50" s="276">
        <f t="shared" si="1235"/>
        <v>0</v>
      </c>
      <c r="W50" s="279">
        <f t="shared" ref="W50:W62" si="2431">F50/(E50+F50)</f>
        <v>1</v>
      </c>
      <c r="X50" s="278"/>
      <c r="Y50" s="7"/>
      <c r="Z50" s="7"/>
      <c r="AA50" s="7"/>
      <c r="AB50" s="7"/>
      <c r="AC50" s="662">
        <v>22</v>
      </c>
      <c r="AD50" s="650"/>
      <c r="AE50" s="88"/>
      <c r="AF50" s="88"/>
      <c r="AG50" s="88"/>
      <c r="AH50" s="88"/>
      <c r="AI50" s="88"/>
      <c r="AJ50" s="89"/>
      <c r="AK50" s="90"/>
      <c r="AL50" s="91"/>
      <c r="AM50" s="88"/>
      <c r="AN50" s="88"/>
      <c r="AO50" s="88"/>
      <c r="AP50" s="88"/>
      <c r="AQ50" s="88"/>
      <c r="AR50" s="89"/>
      <c r="AS50" s="90"/>
      <c r="AT50" s="91"/>
      <c r="AU50" s="88"/>
      <c r="AV50" s="88"/>
      <c r="AW50" s="88"/>
      <c r="AX50" s="88"/>
      <c r="AY50" s="88"/>
      <c r="AZ50" s="89"/>
      <c r="BA50" s="90"/>
      <c r="BB50" s="91"/>
      <c r="BC50" s="88"/>
      <c r="BD50" s="88"/>
      <c r="BE50" s="88"/>
      <c r="BF50" s="88"/>
      <c r="BG50" s="88"/>
      <c r="BH50" s="89"/>
      <c r="BI50" s="90"/>
      <c r="BJ50" s="91"/>
      <c r="BK50" s="88"/>
      <c r="BL50" s="88"/>
      <c r="BM50" s="88"/>
      <c r="BN50" s="88"/>
      <c r="BO50" s="88"/>
      <c r="BP50" s="89"/>
      <c r="BQ50" s="90"/>
      <c r="BR50" s="91"/>
      <c r="BS50" s="88"/>
      <c r="BT50" s="88"/>
      <c r="BU50" s="88"/>
      <c r="BV50" s="88"/>
      <c r="BW50" s="88"/>
      <c r="BX50" s="89"/>
      <c r="BY50" s="90"/>
      <c r="BZ50" s="91"/>
      <c r="CA50" s="88"/>
      <c r="CB50" s="88"/>
      <c r="CC50" s="88"/>
      <c r="CD50" s="88"/>
      <c r="CE50" s="88"/>
      <c r="CF50" s="89"/>
      <c r="CG50" s="90"/>
      <c r="CH50" s="91"/>
      <c r="CI50" s="88"/>
      <c r="CJ50" s="88"/>
      <c r="CK50" s="88"/>
      <c r="CL50" s="88"/>
      <c r="CM50" s="88"/>
      <c r="CN50" s="89"/>
      <c r="CO50" s="90"/>
      <c r="CP50" s="91"/>
      <c r="CQ50" s="88"/>
      <c r="CR50" s="88"/>
      <c r="CS50" s="88"/>
      <c r="CT50" s="88"/>
      <c r="CU50" s="88"/>
      <c r="CV50" s="89"/>
      <c r="CW50" s="90"/>
      <c r="CX50" s="91"/>
      <c r="CY50" s="88"/>
      <c r="CZ50" s="88"/>
      <c r="DA50" s="88"/>
      <c r="DB50" s="88"/>
      <c r="DC50" s="88"/>
      <c r="DD50" s="89"/>
      <c r="DE50" s="90"/>
      <c r="DF50" s="91"/>
      <c r="DG50" s="88"/>
      <c r="DH50" s="88"/>
      <c r="DI50" s="88"/>
      <c r="DJ50" s="88"/>
      <c r="DK50" s="88"/>
      <c r="DL50" s="89"/>
      <c r="DM50" s="90"/>
      <c r="DN50" s="91"/>
      <c r="DO50" s="88"/>
      <c r="DP50" s="88"/>
      <c r="DQ50" s="88"/>
      <c r="DR50" s="88"/>
      <c r="DS50" s="88"/>
      <c r="DT50" s="89"/>
      <c r="DU50" s="90"/>
      <c r="DV50" s="91"/>
      <c r="DW50" s="88"/>
      <c r="DX50" s="88"/>
      <c r="DY50" s="88"/>
      <c r="DZ50" s="88"/>
      <c r="EA50" s="88"/>
      <c r="EB50" s="89"/>
      <c r="EC50" s="90"/>
      <c r="ED50" s="91"/>
      <c r="EE50" s="88"/>
      <c r="EF50" s="88"/>
      <c r="EG50" s="88"/>
      <c r="EH50" s="88"/>
      <c r="EI50" s="88"/>
      <c r="EJ50" s="89"/>
      <c r="EK50" s="90"/>
      <c r="EL50" s="91"/>
      <c r="EM50" s="88"/>
      <c r="EN50" s="88"/>
      <c r="EO50" s="88"/>
      <c r="EP50" s="88"/>
      <c r="EQ50" s="88"/>
      <c r="ER50" s="89"/>
      <c r="ES50" s="90"/>
      <c r="ET50" s="91"/>
      <c r="EU50" s="88"/>
      <c r="EV50" s="88"/>
      <c r="EW50" s="88"/>
      <c r="EX50" s="88"/>
      <c r="EY50" s="88"/>
      <c r="EZ50" s="89"/>
      <c r="FA50" s="90"/>
      <c r="FB50" s="91"/>
      <c r="FC50" s="88"/>
      <c r="FD50" s="88"/>
      <c r="FE50" s="88"/>
      <c r="FF50" s="88"/>
      <c r="FG50" s="88"/>
      <c r="FH50" s="89"/>
      <c r="FI50" s="90"/>
      <c r="FJ50" s="91"/>
      <c r="FK50" s="88"/>
      <c r="FL50" s="88"/>
      <c r="FM50" s="88"/>
      <c r="FN50" s="88"/>
      <c r="FO50" s="88"/>
      <c r="FP50" s="89"/>
      <c r="FQ50" s="90"/>
      <c r="FR50" s="91"/>
      <c r="FS50" s="88"/>
      <c r="FT50" s="88"/>
      <c r="FU50" s="88"/>
      <c r="FV50" s="88"/>
      <c r="FW50" s="88"/>
      <c r="FX50" s="89"/>
      <c r="FY50" s="90"/>
      <c r="FZ50" s="91"/>
      <c r="GA50" s="88"/>
      <c r="GB50" s="88"/>
      <c r="GC50" s="88"/>
      <c r="GD50" s="88"/>
      <c r="GE50" s="88"/>
      <c r="GF50" s="89"/>
      <c r="GG50" s="90"/>
      <c r="GH50" s="91"/>
      <c r="GI50" s="88"/>
      <c r="GJ50" s="88"/>
      <c r="GK50" s="88"/>
      <c r="GL50" s="88"/>
      <c r="GM50" s="88"/>
      <c r="GN50" s="89"/>
      <c r="GO50" s="90"/>
      <c r="GP50" s="91"/>
      <c r="GQ50" s="88"/>
      <c r="GR50" s="88"/>
      <c r="GS50" s="88"/>
      <c r="GT50" s="88"/>
      <c r="GU50" s="88"/>
      <c r="GV50" s="89"/>
      <c r="GW50" s="90"/>
      <c r="GX50" s="91"/>
      <c r="GY50" s="88"/>
      <c r="GZ50" s="88"/>
      <c r="HA50" s="88"/>
      <c r="HB50" s="88"/>
      <c r="HC50" s="88"/>
      <c r="HD50" s="89"/>
      <c r="HE50" s="90"/>
      <c r="HF50" s="91"/>
      <c r="HG50" s="88"/>
      <c r="HH50" s="88"/>
      <c r="HI50" s="88"/>
      <c r="HJ50" s="88"/>
      <c r="HK50" s="88"/>
      <c r="HL50" s="89"/>
      <c r="HM50" s="90"/>
      <c r="HN50" s="92"/>
      <c r="HO50" s="93"/>
      <c r="HP50" s="93"/>
      <c r="HQ50" s="93"/>
      <c r="HR50" s="93"/>
      <c r="HS50" s="93"/>
      <c r="HT50" s="89"/>
      <c r="HU50" s="90"/>
      <c r="HV50" s="91"/>
      <c r="HW50" s="88"/>
      <c r="HX50" s="88"/>
      <c r="HY50" s="88"/>
      <c r="HZ50" s="88"/>
      <c r="IA50" s="88"/>
      <c r="IB50" s="89"/>
      <c r="IC50" s="90"/>
      <c r="ID50" s="91"/>
      <c r="IE50" s="88"/>
      <c r="IF50" s="88"/>
      <c r="IG50" s="88"/>
      <c r="IH50" s="88"/>
      <c r="II50" s="88"/>
      <c r="IJ50" s="89"/>
      <c r="IK50" s="90"/>
      <c r="IL50" s="91"/>
      <c r="IM50" s="88"/>
      <c r="IN50" s="88"/>
      <c r="IO50" s="88"/>
      <c r="IP50" s="88"/>
      <c r="IQ50" s="88"/>
      <c r="IR50" s="94"/>
      <c r="IS50" s="95"/>
      <c r="IT50" s="91"/>
      <c r="IU50" s="88"/>
      <c r="IV50" s="88"/>
      <c r="IW50" s="88"/>
      <c r="IX50" s="88"/>
      <c r="IY50" s="88"/>
      <c r="IZ50" s="94"/>
      <c r="JA50" s="95"/>
      <c r="JB50" s="91"/>
      <c r="JC50" s="88"/>
      <c r="JD50" s="88"/>
      <c r="JE50" s="88"/>
      <c r="JF50" s="88"/>
      <c r="JG50" s="88"/>
      <c r="JH50" s="94"/>
      <c r="JI50" s="95"/>
      <c r="JJ50" s="91"/>
      <c r="JK50" s="88"/>
      <c r="JL50" s="88"/>
      <c r="JM50" s="88"/>
      <c r="JN50" s="88"/>
      <c r="JO50" s="88"/>
      <c r="JP50" s="89"/>
      <c r="JQ50" s="90"/>
      <c r="JR50" s="91"/>
      <c r="JS50" s="88"/>
      <c r="JT50" s="88"/>
      <c r="JU50" s="88"/>
      <c r="JV50" s="88"/>
      <c r="JW50" s="88"/>
      <c r="JX50" s="89"/>
      <c r="JY50" s="90"/>
      <c r="JZ50" s="91"/>
      <c r="KA50" s="88"/>
      <c r="KB50" s="88"/>
      <c r="KC50" s="88"/>
      <c r="KD50" s="88"/>
      <c r="KE50" s="88"/>
      <c r="KF50" s="89"/>
      <c r="KG50" s="90"/>
      <c r="KH50" s="91"/>
      <c r="KI50" s="88"/>
      <c r="KJ50" s="88"/>
      <c r="KK50" s="88"/>
      <c r="KL50" s="88"/>
      <c r="KM50" s="88"/>
      <c r="KN50" s="94"/>
      <c r="KO50" s="95"/>
      <c r="KP50" s="91"/>
      <c r="KQ50" s="88"/>
      <c r="KR50" s="88"/>
      <c r="KS50" s="88"/>
      <c r="KT50" s="88"/>
      <c r="KU50" s="88"/>
      <c r="KV50" s="94"/>
      <c r="KW50" s="95"/>
      <c r="KX50" s="91"/>
      <c r="KY50" s="88"/>
      <c r="KZ50" s="88"/>
      <c r="LA50" s="88"/>
      <c r="LB50" s="88"/>
      <c r="LC50" s="88"/>
      <c r="LD50" s="94"/>
      <c r="LE50" s="95"/>
      <c r="LF50" s="91"/>
      <c r="LG50" s="88"/>
      <c r="LH50" s="88"/>
      <c r="LI50" s="88"/>
      <c r="LJ50" s="88"/>
      <c r="LK50" s="88"/>
      <c r="LL50" s="94"/>
      <c r="LM50" s="95"/>
      <c r="LN50" s="91"/>
      <c r="LO50" s="88"/>
      <c r="LP50" s="88"/>
      <c r="LQ50" s="88"/>
      <c r="LR50" s="88"/>
      <c r="LS50" s="88"/>
      <c r="LT50" s="94"/>
      <c r="LU50" s="95"/>
      <c r="LV50" s="91"/>
      <c r="LW50" s="88"/>
      <c r="LX50" s="88"/>
      <c r="LY50" s="88"/>
      <c r="LZ50" s="88"/>
      <c r="MA50" s="88"/>
      <c r="MB50" s="94"/>
      <c r="MC50" s="95"/>
      <c r="MD50" s="91"/>
      <c r="ME50" s="88"/>
      <c r="MF50" s="88"/>
      <c r="MG50" s="88"/>
      <c r="MH50" s="88"/>
      <c r="MI50" s="88"/>
      <c r="MJ50" s="94"/>
      <c r="MK50" s="95"/>
      <c r="ML50" s="91"/>
      <c r="MM50" s="88"/>
      <c r="MN50" s="88"/>
      <c r="MO50" s="88"/>
      <c r="MP50" s="88"/>
      <c r="MQ50" s="88"/>
      <c r="MR50" s="94"/>
      <c r="MS50" s="95"/>
      <c r="MT50" s="91"/>
      <c r="MU50" s="88"/>
      <c r="MV50" s="88"/>
      <c r="MW50" s="88"/>
      <c r="MX50" s="88"/>
      <c r="MY50" s="88"/>
      <c r="MZ50" s="94"/>
      <c r="NA50" s="95"/>
      <c r="NB50" s="91"/>
      <c r="NC50" s="88"/>
      <c r="ND50" s="88"/>
      <c r="NE50" s="88"/>
      <c r="NF50" s="88"/>
      <c r="NG50" s="88"/>
      <c r="NH50" s="94"/>
      <c r="NI50" s="95"/>
      <c r="NJ50" s="91"/>
      <c r="NK50" s="88"/>
      <c r="NL50" s="88"/>
      <c r="NM50" s="88"/>
      <c r="NN50" s="88"/>
      <c r="NO50" s="88"/>
      <c r="NP50" s="94"/>
      <c r="NQ50" s="95"/>
      <c r="NR50" s="91"/>
      <c r="NS50" s="88"/>
      <c r="NT50" s="88"/>
      <c r="NU50" s="88"/>
      <c r="NV50" s="88"/>
      <c r="NW50" s="88"/>
      <c r="NX50" s="94"/>
      <c r="NY50" s="95"/>
      <c r="NZ50" s="91"/>
      <c r="OA50" s="88"/>
      <c r="OB50" s="88"/>
      <c r="OC50" s="88"/>
      <c r="OD50" s="88"/>
      <c r="OE50" s="88"/>
      <c r="OF50" s="94"/>
      <c r="OG50" s="95"/>
      <c r="OH50" s="91"/>
      <c r="OI50" s="88"/>
      <c r="OJ50" s="88"/>
      <c r="OK50" s="88"/>
      <c r="OL50" s="88"/>
      <c r="OM50" s="88"/>
      <c r="ON50" s="94"/>
      <c r="OO50" s="95"/>
      <c r="OP50" s="91"/>
      <c r="OQ50" s="88"/>
      <c r="OR50" s="88"/>
      <c r="OS50" s="88"/>
      <c r="OT50" s="88"/>
      <c r="OU50" s="88"/>
      <c r="OV50" s="94"/>
      <c r="OW50" s="95"/>
      <c r="OX50" s="91"/>
      <c r="OY50" s="88"/>
      <c r="OZ50" s="88"/>
      <c r="PA50" s="88"/>
      <c r="PB50" s="88"/>
      <c r="PC50" s="88"/>
      <c r="PD50" s="94"/>
      <c r="PE50" s="95"/>
      <c r="PF50" s="91"/>
      <c r="PG50" s="88"/>
      <c r="PH50" s="88"/>
      <c r="PI50" s="88"/>
      <c r="PJ50" s="88"/>
      <c r="PK50" s="88"/>
      <c r="PL50" s="94"/>
      <c r="PM50" s="95"/>
      <c r="PN50" s="91"/>
      <c r="PO50" s="88"/>
      <c r="PP50" s="88"/>
      <c r="PQ50" s="88"/>
      <c r="PR50" s="88"/>
      <c r="PS50" s="88"/>
      <c r="PT50" s="94"/>
      <c r="PU50" s="95"/>
      <c r="PV50" s="118"/>
      <c r="PW50" s="119"/>
      <c r="PX50" s="119"/>
      <c r="PY50" s="119"/>
      <c r="PZ50" s="119"/>
      <c r="QA50" s="119"/>
      <c r="QB50" s="120"/>
      <c r="QC50" s="121"/>
      <c r="QD50" s="118"/>
      <c r="QE50" s="119"/>
      <c r="QF50" s="119"/>
      <c r="QG50" s="119"/>
      <c r="QH50" s="119"/>
      <c r="QI50" s="119"/>
      <c r="QJ50" s="120"/>
      <c r="QK50" s="121"/>
      <c r="QL50" s="118"/>
      <c r="QM50" s="119"/>
      <c r="QN50" s="119"/>
      <c r="QO50" s="119"/>
      <c r="QP50" s="119"/>
      <c r="QQ50" s="119"/>
      <c r="QR50" s="120"/>
      <c r="QS50" s="121"/>
      <c r="QT50" s="118"/>
      <c r="QU50" s="119"/>
      <c r="QV50" s="119"/>
      <c r="QW50" s="119"/>
      <c r="QX50" s="119"/>
      <c r="QY50" s="119"/>
      <c r="QZ50" s="120"/>
      <c r="RA50" s="121"/>
      <c r="RB50" s="118"/>
      <c r="RC50" s="119"/>
      <c r="RD50" s="119"/>
      <c r="RE50" s="119"/>
      <c r="RF50" s="119"/>
      <c r="RG50" s="119"/>
      <c r="RH50" s="120"/>
      <c r="RI50" s="121"/>
      <c r="RJ50" s="118"/>
      <c r="RK50" s="119"/>
      <c r="RL50" s="119"/>
      <c r="RM50" s="119"/>
      <c r="RN50" s="119"/>
      <c r="RO50" s="119"/>
      <c r="RP50" s="120"/>
      <c r="RQ50" s="121"/>
      <c r="RR50" s="118"/>
      <c r="RS50" s="119"/>
      <c r="RT50" s="119"/>
      <c r="RU50" s="119"/>
      <c r="RV50" s="119"/>
      <c r="RW50" s="119"/>
      <c r="RX50" s="120"/>
      <c r="RY50" s="121"/>
      <c r="RZ50" s="118"/>
      <c r="SA50" s="119"/>
      <c r="SB50" s="119"/>
      <c r="SC50" s="119"/>
      <c r="SD50" s="119"/>
      <c r="SE50" s="119"/>
      <c r="SF50" s="120"/>
      <c r="SG50" s="121"/>
      <c r="SH50" s="118"/>
      <c r="SI50" s="119"/>
      <c r="SJ50" s="119"/>
      <c r="SK50" s="119"/>
      <c r="SL50" s="119"/>
      <c r="SM50" s="119"/>
      <c r="SN50" s="120"/>
      <c r="SO50" s="121"/>
      <c r="SP50" s="118"/>
      <c r="SQ50" s="119"/>
      <c r="SR50" s="119"/>
      <c r="SS50" s="119"/>
      <c r="ST50" s="119"/>
      <c r="SU50" s="119"/>
      <c r="SV50" s="120"/>
      <c r="SW50" s="121"/>
      <c r="SX50" s="118"/>
      <c r="SY50" s="119"/>
      <c r="SZ50" s="119"/>
      <c r="TA50" s="119"/>
      <c r="TB50" s="119"/>
      <c r="TC50" s="119"/>
      <c r="TD50" s="120"/>
      <c r="TE50" s="121"/>
      <c r="TF50" s="118"/>
      <c r="TG50" s="119"/>
      <c r="TH50" s="119"/>
      <c r="TI50" s="119"/>
      <c r="TJ50" s="119"/>
      <c r="TK50" s="119"/>
      <c r="TL50" s="120"/>
      <c r="TM50" s="121"/>
      <c r="TN50" s="264"/>
      <c r="TO50" s="119"/>
      <c r="TP50" s="119"/>
      <c r="TQ50" s="119"/>
      <c r="TR50" s="119"/>
      <c r="TS50" s="119"/>
      <c r="TT50" s="120"/>
      <c r="TU50" s="121"/>
      <c r="TV50" s="118"/>
      <c r="TW50" s="119"/>
      <c r="TX50" s="119"/>
      <c r="TY50" s="119"/>
      <c r="TZ50" s="119"/>
      <c r="UA50" s="119"/>
      <c r="UB50" s="120"/>
      <c r="UC50" s="121"/>
      <c r="UD50" s="118"/>
      <c r="UE50" s="119"/>
      <c r="UF50" s="119"/>
      <c r="UG50" s="119"/>
      <c r="UH50" s="119"/>
      <c r="UI50" s="119"/>
      <c r="UJ50" s="120"/>
      <c r="UK50" s="121"/>
      <c r="UL50" s="118"/>
      <c r="UM50" s="119"/>
      <c r="UN50" s="119"/>
      <c r="UO50" s="119"/>
      <c r="UP50" s="119"/>
      <c r="UQ50" s="119"/>
      <c r="UR50" s="119"/>
      <c r="US50" s="104"/>
      <c r="UT50" s="121"/>
      <c r="UU50" s="118"/>
      <c r="UV50" s="119"/>
      <c r="UW50" s="119"/>
      <c r="UX50" s="119"/>
      <c r="UY50" s="119"/>
      <c r="UZ50" s="119"/>
      <c r="VA50" s="120"/>
      <c r="VB50" s="121"/>
      <c r="VC50" s="118"/>
      <c r="VD50" s="119"/>
      <c r="VE50" s="119"/>
      <c r="VF50" s="119"/>
      <c r="VG50" s="119"/>
      <c r="VH50" s="119"/>
      <c r="VI50" s="120"/>
      <c r="VJ50" s="121"/>
      <c r="VK50" s="91"/>
      <c r="VL50" s="88"/>
      <c r="VM50" s="88"/>
      <c r="VN50" s="88"/>
      <c r="VO50" s="88"/>
      <c r="VP50" s="88"/>
      <c r="VQ50" s="94"/>
      <c r="VR50" s="95"/>
      <c r="VS50" s="118"/>
      <c r="VT50" s="119"/>
      <c r="VU50" s="119"/>
      <c r="VV50" s="119"/>
      <c r="VW50" s="119"/>
      <c r="VX50" s="119"/>
      <c r="VY50" s="120"/>
      <c r="VZ50" s="121"/>
      <c r="WA50" s="178"/>
      <c r="WB50" s="179"/>
      <c r="WC50" s="179"/>
      <c r="WD50" s="179"/>
      <c r="WE50" s="179"/>
      <c r="WF50" s="179"/>
      <c r="WG50" s="94"/>
      <c r="WH50" s="95"/>
      <c r="WI50" s="118"/>
      <c r="WJ50" s="119"/>
      <c r="WK50" s="119"/>
      <c r="WL50" s="119"/>
      <c r="WM50" s="119"/>
      <c r="WN50" s="119"/>
      <c r="WO50" s="120"/>
      <c r="WP50" s="121"/>
      <c r="WQ50" s="91"/>
      <c r="WR50" s="88"/>
      <c r="WS50" s="88"/>
      <c r="WT50" s="88"/>
      <c r="WU50" s="88"/>
      <c r="WV50" s="88"/>
      <c r="WW50" s="88"/>
      <c r="WX50" s="94"/>
      <c r="WY50" s="95"/>
      <c r="WZ50" s="91"/>
      <c r="XA50" s="88"/>
      <c r="XB50" s="88"/>
      <c r="XC50" s="88"/>
      <c r="XD50" s="88"/>
      <c r="XE50" s="88"/>
      <c r="XF50" s="88"/>
      <c r="XG50" s="94"/>
      <c r="XH50" s="95"/>
      <c r="XI50" s="91"/>
      <c r="XJ50" s="88"/>
      <c r="XK50" s="88"/>
      <c r="XL50" s="88"/>
      <c r="XM50" s="88"/>
      <c r="XN50" s="88"/>
      <c r="XO50" s="88"/>
      <c r="XP50" s="94"/>
      <c r="XQ50" s="95"/>
      <c r="XR50" s="91"/>
      <c r="XS50" s="88"/>
      <c r="XT50" s="88"/>
      <c r="XU50" s="88"/>
      <c r="XV50" s="88"/>
      <c r="XW50" s="88"/>
      <c r="XX50" s="88"/>
      <c r="XY50" s="94"/>
      <c r="XZ50" s="95"/>
      <c r="YA50" s="91"/>
      <c r="YB50" s="88"/>
      <c r="YC50" s="88"/>
      <c r="YD50" s="88"/>
      <c r="YE50" s="88"/>
      <c r="YF50" s="88"/>
      <c r="YG50" s="88"/>
      <c r="YH50" s="94"/>
      <c r="YI50" s="95"/>
      <c r="YJ50" s="91"/>
      <c r="YK50" s="88"/>
      <c r="YL50" s="88"/>
      <c r="YM50" s="88"/>
      <c r="YN50" s="88"/>
      <c r="YO50" s="88"/>
      <c r="YP50" s="88"/>
      <c r="YQ50" s="94"/>
      <c r="YR50" s="95"/>
      <c r="YS50" s="91"/>
      <c r="YT50" s="88"/>
      <c r="YU50" s="88"/>
      <c r="YV50" s="88"/>
      <c r="YW50" s="88"/>
      <c r="YX50" s="88"/>
      <c r="YY50" s="94"/>
      <c r="YZ50" s="95"/>
      <c r="ZA50" s="91"/>
      <c r="ZB50" s="88"/>
      <c r="ZC50" s="88"/>
      <c r="ZD50" s="88"/>
      <c r="ZE50" s="88"/>
      <c r="ZF50" s="88"/>
      <c r="ZG50" s="94"/>
      <c r="ZH50" s="95"/>
      <c r="ZI50" s="91"/>
      <c r="ZJ50" s="88"/>
      <c r="ZK50" s="88"/>
      <c r="ZL50" s="88"/>
      <c r="ZM50" s="88"/>
      <c r="ZN50" s="24"/>
      <c r="ZO50" s="94"/>
      <c r="ZP50" s="95"/>
      <c r="ZQ50" s="91"/>
      <c r="ZR50" s="88"/>
      <c r="ZS50" s="88"/>
      <c r="ZT50" s="88"/>
      <c r="ZU50" s="88"/>
      <c r="ZV50" s="88"/>
      <c r="ZW50" s="88"/>
      <c r="ZX50" s="67"/>
      <c r="ZY50" s="70"/>
      <c r="ZZ50" s="91"/>
      <c r="AAA50" s="88"/>
      <c r="AAB50" s="88"/>
      <c r="AAC50" s="88"/>
      <c r="AAD50" s="88"/>
      <c r="AAE50" s="88"/>
      <c r="AAF50" s="88"/>
      <c r="AAG50" s="94"/>
      <c r="AAH50" s="95"/>
      <c r="AAI50" s="91"/>
      <c r="AAJ50" s="88"/>
      <c r="AAK50" s="88"/>
      <c r="AAL50" s="88"/>
      <c r="AAM50" s="88"/>
      <c r="AAN50" s="88"/>
      <c r="AAO50" s="94"/>
      <c r="AAP50" s="95"/>
      <c r="AAQ50" s="91"/>
      <c r="AAR50" s="88"/>
      <c r="AAS50" s="88"/>
      <c r="AAT50" s="88"/>
      <c r="AAU50" s="88"/>
      <c r="AAV50" s="88"/>
      <c r="AAW50" s="94"/>
      <c r="AAX50" s="95"/>
      <c r="AAY50" s="91"/>
      <c r="AAZ50" s="88"/>
      <c r="ABA50" s="88"/>
      <c r="ABB50" s="88"/>
      <c r="ABC50" s="88"/>
      <c r="ABD50" s="88"/>
      <c r="ABE50" s="94"/>
      <c r="ABF50" s="95"/>
      <c r="ABG50" s="91"/>
      <c r="ABH50" s="88"/>
      <c r="ABI50" s="88"/>
      <c r="ABJ50" s="88"/>
      <c r="ABK50" s="88"/>
      <c r="ABL50" s="88"/>
      <c r="ABM50" s="94"/>
      <c r="ABN50" s="95"/>
      <c r="ABO50" s="91"/>
      <c r="ABP50" s="88"/>
      <c r="ABQ50" s="88"/>
      <c r="ABR50" s="88"/>
      <c r="ABS50" s="88"/>
      <c r="ABT50" s="88"/>
      <c r="ABU50" s="94"/>
      <c r="ABV50" s="95"/>
      <c r="ABW50" s="91"/>
      <c r="ABX50" s="88"/>
      <c r="ABY50" s="88"/>
      <c r="ABZ50" s="88"/>
      <c r="ACA50" s="88"/>
      <c r="ACB50" s="88"/>
      <c r="ACC50" s="94"/>
      <c r="ACD50" s="95"/>
      <c r="ACE50" s="91"/>
      <c r="ACF50" s="88"/>
      <c r="ACG50" s="88"/>
      <c r="ACH50" s="88"/>
      <c r="ACI50" s="88"/>
      <c r="ACJ50" s="88"/>
      <c r="ACK50" s="94"/>
      <c r="ACL50" s="95"/>
      <c r="ACM50" s="91"/>
      <c r="ACN50" s="88"/>
      <c r="ACO50" s="88"/>
      <c r="ACP50" s="88"/>
      <c r="ACQ50" s="88"/>
      <c r="ACR50" s="88"/>
      <c r="ACS50" s="94"/>
      <c r="ACT50" s="95"/>
      <c r="ACU50" s="91"/>
      <c r="ACV50" s="88"/>
      <c r="ACW50" s="88"/>
      <c r="ACX50" s="88"/>
      <c r="ACY50" s="88"/>
      <c r="ACZ50" s="88"/>
      <c r="ADA50" s="94"/>
      <c r="ADB50" s="95"/>
      <c r="ADC50" s="91"/>
      <c r="ADD50" s="88"/>
      <c r="ADE50" s="88"/>
      <c r="ADF50" s="88"/>
      <c r="ADG50" s="88"/>
      <c r="ADH50" s="88"/>
      <c r="ADI50" s="94"/>
      <c r="ADJ50" s="95"/>
      <c r="ADK50" s="91"/>
      <c r="ADL50" s="88"/>
      <c r="ADM50" s="88"/>
      <c r="ADN50" s="88"/>
      <c r="ADO50" s="88"/>
      <c r="ADP50" s="88"/>
      <c r="ADQ50" s="94"/>
      <c r="ADR50" s="95"/>
      <c r="ADS50" s="91"/>
      <c r="ADT50" s="88"/>
      <c r="ADU50" s="88"/>
      <c r="ADV50" s="88"/>
      <c r="ADW50" s="88"/>
      <c r="ADX50" s="88"/>
      <c r="ADY50" s="94"/>
      <c r="ADZ50" s="95"/>
      <c r="AEA50" s="91"/>
      <c r="AEB50" s="88"/>
      <c r="AEC50" s="88"/>
      <c r="AED50" s="88"/>
      <c r="AEE50" s="88"/>
      <c r="AEF50" s="88"/>
      <c r="AEG50" s="94"/>
      <c r="AEH50" s="95"/>
      <c r="AEI50" s="91"/>
      <c r="AEJ50" s="88"/>
      <c r="AEK50" s="88"/>
      <c r="AEL50" s="88"/>
      <c r="AEM50" s="88"/>
      <c r="AEN50" s="88"/>
      <c r="AEO50" s="94"/>
      <c r="AEP50" s="95"/>
      <c r="AEQ50" s="91"/>
      <c r="AER50" s="88"/>
      <c r="AES50" s="88"/>
      <c r="AET50" s="88"/>
      <c r="AEU50" s="88"/>
      <c r="AEV50" s="88"/>
      <c r="AEW50" s="94"/>
      <c r="AEX50" s="95"/>
      <c r="AEY50" s="91"/>
      <c r="AEZ50" s="88"/>
      <c r="AFA50" s="88"/>
      <c r="AFB50" s="88"/>
      <c r="AFC50" s="88"/>
      <c r="AFD50" s="88"/>
      <c r="AFE50" s="94"/>
      <c r="AFF50" s="95"/>
      <c r="AFG50" s="91"/>
      <c r="AFH50" s="88"/>
      <c r="AFI50" s="88"/>
      <c r="AFJ50" s="88"/>
      <c r="AFK50" s="88"/>
      <c r="AFL50" s="88"/>
      <c r="AFM50" s="94"/>
      <c r="AFN50" s="95"/>
      <c r="AFO50" s="91"/>
      <c r="AFP50" s="88"/>
      <c r="AFQ50" s="88"/>
      <c r="AFR50" s="88"/>
      <c r="AFS50" s="88"/>
      <c r="AFT50" s="88"/>
      <c r="AFU50" s="94"/>
      <c r="AFV50" s="95"/>
      <c r="AFW50" s="91"/>
      <c r="AFX50" s="88"/>
      <c r="AFY50" s="88"/>
      <c r="AFZ50" s="88"/>
      <c r="AGA50" s="88"/>
      <c r="AGB50" s="88"/>
      <c r="AGC50" s="94"/>
      <c r="AGD50" s="95"/>
      <c r="AGE50" s="91"/>
      <c r="AGF50" s="88"/>
      <c r="AGG50" s="88"/>
      <c r="AGH50" s="88"/>
      <c r="AGI50" s="88"/>
      <c r="AGJ50" s="88"/>
      <c r="AGK50" s="94"/>
      <c r="AGL50" s="95"/>
      <c r="AGM50" s="91"/>
      <c r="AGN50" s="88"/>
      <c r="AGO50" s="88"/>
      <c r="AGP50" s="88"/>
      <c r="AGQ50" s="88"/>
      <c r="AGR50" s="88"/>
      <c r="AGS50" s="88"/>
      <c r="AGT50" s="94"/>
      <c r="AGU50" s="95"/>
      <c r="AGV50" s="91"/>
      <c r="AGW50" s="88"/>
      <c r="AGX50" s="88"/>
      <c r="AGY50" s="88"/>
      <c r="AGZ50" s="88"/>
      <c r="AHA50" s="88"/>
      <c r="AHB50" s="94"/>
      <c r="AHC50" s="95"/>
      <c r="AHD50" s="91"/>
      <c r="AHE50" s="88"/>
      <c r="AHF50" s="88"/>
      <c r="AHG50" s="88"/>
      <c r="AHH50" s="88"/>
      <c r="AHI50" s="88"/>
      <c r="AHJ50" s="94"/>
      <c r="AHK50" s="95"/>
      <c r="AHL50" s="91"/>
      <c r="AHM50" s="88"/>
      <c r="AHN50" s="88"/>
      <c r="AHO50" s="88"/>
      <c r="AHP50" s="88"/>
      <c r="AHQ50" s="88"/>
      <c r="AHR50" s="94"/>
      <c r="AHS50" s="95"/>
      <c r="AHT50" s="91"/>
      <c r="AHU50" s="88"/>
      <c r="AHV50" s="88"/>
      <c r="AHW50" s="88"/>
      <c r="AHX50" s="88"/>
      <c r="AHY50" s="88"/>
      <c r="AHZ50" s="94"/>
      <c r="AIA50" s="95"/>
      <c r="AIB50" s="91"/>
      <c r="AIC50" s="88"/>
      <c r="AID50" s="88"/>
      <c r="AIE50" s="88"/>
      <c r="AIF50" s="88"/>
      <c r="AIG50" s="88"/>
      <c r="AIH50" s="94"/>
      <c r="AII50" s="95"/>
      <c r="AIJ50" s="91"/>
      <c r="AIK50" s="88"/>
      <c r="AIL50" s="88"/>
      <c r="AIM50" s="88"/>
      <c r="AIN50" s="88"/>
      <c r="AIO50" s="88"/>
      <c r="AIP50" s="94"/>
      <c r="AIQ50" s="95"/>
      <c r="AIR50" s="91"/>
      <c r="AIS50" s="88"/>
      <c r="AIT50" s="88"/>
      <c r="AIU50" s="88"/>
      <c r="AIV50" s="88"/>
      <c r="AIW50" s="88"/>
      <c r="AIX50" s="94"/>
      <c r="AIY50" s="95"/>
      <c r="AIZ50" s="91"/>
      <c r="AJA50" s="88"/>
      <c r="AJB50" s="88"/>
      <c r="AJC50" s="88"/>
      <c r="AJD50" s="88"/>
      <c r="AJE50" s="88"/>
      <c r="AJF50" s="94"/>
      <c r="AJG50" s="95"/>
      <c r="AJH50" s="91"/>
      <c r="AJI50" s="88"/>
      <c r="AJJ50" s="88"/>
      <c r="AJK50" s="88"/>
      <c r="AJL50" s="88"/>
      <c r="AJM50" s="88"/>
      <c r="AJN50" s="89"/>
      <c r="AJO50" s="90"/>
      <c r="AJP50" s="91"/>
      <c r="AJQ50" s="88"/>
      <c r="AJR50" s="88"/>
      <c r="AJS50" s="88"/>
      <c r="AJT50" s="88"/>
      <c r="AJU50" s="88"/>
      <c r="AJV50" s="89"/>
      <c r="AJW50" s="90"/>
      <c r="AJX50" s="91"/>
      <c r="AJY50" s="88"/>
      <c r="AJZ50" s="88"/>
      <c r="AKA50" s="88"/>
      <c r="AKB50" s="88"/>
      <c r="AKC50" s="88"/>
      <c r="AKD50" s="94"/>
      <c r="AKE50" s="95"/>
      <c r="AKF50" s="91"/>
      <c r="AKG50" s="88"/>
      <c r="AKH50" s="88"/>
      <c r="AKI50" s="88"/>
      <c r="AKJ50" s="88"/>
      <c r="AKK50" s="88"/>
      <c r="AKL50" s="67"/>
      <c r="AKM50" s="184"/>
      <c r="AKN50" s="219"/>
      <c r="AKO50" s="88"/>
      <c r="AKP50" s="88"/>
      <c r="AKQ50" s="88"/>
      <c r="AKR50" s="88"/>
      <c r="AKS50" s="88"/>
      <c r="AKT50" s="94"/>
      <c r="AKU50" s="218"/>
      <c r="AKV50" s="91"/>
      <c r="AKW50" s="88"/>
      <c r="AKX50" s="88"/>
      <c r="AKY50" s="88"/>
      <c r="AKZ50" s="88"/>
      <c r="ALA50" s="88"/>
      <c r="ALB50" s="94"/>
      <c r="ALC50" s="95"/>
      <c r="ALD50" s="91"/>
      <c r="ALE50" s="88"/>
      <c r="ALF50" s="88"/>
      <c r="ALG50" s="88"/>
      <c r="ALH50" s="88"/>
      <c r="ALI50" s="88"/>
      <c r="ALJ50" s="94"/>
      <c r="ALK50" s="95"/>
      <c r="ALL50" s="91"/>
      <c r="ALM50" s="88"/>
      <c r="ALN50" s="88"/>
      <c r="ALO50" s="88"/>
      <c r="ALP50" s="88"/>
      <c r="ALQ50" s="88"/>
      <c r="ALR50" s="94"/>
      <c r="ALS50" s="95"/>
      <c r="ALT50" s="91"/>
      <c r="ALU50" s="88"/>
      <c r="ALV50" s="88"/>
      <c r="ALW50" s="88"/>
      <c r="ALX50" s="88"/>
      <c r="ALY50" s="88"/>
      <c r="ALZ50" s="94"/>
      <c r="AMA50" s="95"/>
      <c r="AMB50" s="91"/>
      <c r="AMC50" s="88"/>
      <c r="AMD50" s="88"/>
      <c r="AME50" s="88"/>
      <c r="AMF50" s="88"/>
      <c r="AMG50" s="88"/>
      <c r="AMH50" s="94"/>
      <c r="AMI50" s="95"/>
      <c r="AMJ50" s="91"/>
      <c r="AMK50" s="88"/>
      <c r="AML50" s="88"/>
      <c r="AMM50" s="88"/>
      <c r="AMN50" s="88"/>
      <c r="AMO50" s="88"/>
      <c r="AMP50" s="94"/>
      <c r="AMQ50" s="95"/>
      <c r="AMR50" s="91"/>
      <c r="AMS50" s="88"/>
      <c r="AMT50" s="88"/>
      <c r="AMU50" s="88"/>
      <c r="AMV50" s="88"/>
      <c r="AMW50" s="88"/>
      <c r="AMX50" s="94"/>
      <c r="AMY50" s="95"/>
      <c r="AMZ50" s="91"/>
      <c r="ANA50" s="88"/>
      <c r="ANB50" s="88"/>
      <c r="ANC50" s="88"/>
      <c r="AND50" s="88"/>
      <c r="ANE50" s="88"/>
      <c r="ANF50" s="94"/>
      <c r="ANG50" s="95"/>
      <c r="ANH50" s="91"/>
      <c r="ANI50" s="88"/>
      <c r="ANJ50" s="88"/>
      <c r="ANK50" s="88"/>
      <c r="ANL50" s="88"/>
      <c r="ANM50" s="88"/>
      <c r="ANN50" s="67"/>
      <c r="ANO50" s="68"/>
      <c r="ANP50" s="91"/>
      <c r="ANQ50" s="88"/>
      <c r="ANR50" s="88"/>
      <c r="ANS50" s="88"/>
      <c r="ANT50" s="88"/>
      <c r="ANU50" s="88"/>
      <c r="ANV50" s="94"/>
      <c r="ANW50" s="95"/>
      <c r="ANX50" s="92"/>
      <c r="ANY50" s="93"/>
      <c r="ANZ50" s="93"/>
      <c r="AOA50" s="93"/>
      <c r="AOB50" s="93"/>
      <c r="AOC50" s="93"/>
      <c r="AOD50" s="94"/>
      <c r="AOE50" s="95"/>
      <c r="AOF50" s="91"/>
      <c r="AOG50" s="88"/>
      <c r="AOH50" s="88"/>
      <c r="AOI50" s="88"/>
      <c r="AOJ50" s="88"/>
      <c r="AOK50" s="88"/>
      <c r="AOL50" s="94"/>
      <c r="AOM50" s="95"/>
      <c r="AON50" s="91"/>
      <c r="AOO50" s="88"/>
      <c r="AOP50" s="88"/>
      <c r="AOQ50" s="88"/>
      <c r="AOR50" s="88"/>
      <c r="AOS50" s="88"/>
      <c r="AOT50" s="94"/>
      <c r="AOU50" s="95"/>
      <c r="AOV50" s="91"/>
      <c r="AOW50" s="88"/>
      <c r="AOX50" s="88"/>
      <c r="AOY50" s="88"/>
      <c r="AOZ50" s="88"/>
      <c r="APA50" s="88"/>
      <c r="APB50" s="94"/>
      <c r="APC50" s="95"/>
      <c r="APD50" s="91"/>
      <c r="APE50" s="88"/>
      <c r="APF50" s="88"/>
      <c r="APG50" s="88"/>
      <c r="APH50" s="88"/>
      <c r="API50" s="88"/>
      <c r="APJ50" s="94"/>
      <c r="APK50" s="95"/>
      <c r="APL50" s="91"/>
      <c r="APM50" s="88"/>
      <c r="APN50" s="88"/>
      <c r="APO50" s="88"/>
      <c r="APP50" s="88"/>
      <c r="APQ50" s="88"/>
      <c r="APR50" s="94"/>
      <c r="APS50" s="95"/>
      <c r="APT50" s="91"/>
      <c r="APU50" s="88"/>
      <c r="APV50" s="88"/>
      <c r="APW50" s="88"/>
      <c r="APX50" s="88"/>
      <c r="APY50" s="88"/>
      <c r="APZ50" s="94"/>
      <c r="AQA50" s="95"/>
      <c r="AQB50" s="91"/>
      <c r="AQC50" s="88"/>
      <c r="AQD50" s="88"/>
      <c r="AQE50" s="88"/>
      <c r="AQF50" s="88"/>
      <c r="AQG50" s="88"/>
      <c r="AQH50" s="94"/>
      <c r="AQI50" s="95"/>
      <c r="AQJ50" s="91"/>
      <c r="AQK50" s="88"/>
      <c r="AQL50" s="88"/>
      <c r="AQM50" s="88"/>
      <c r="AQN50" s="88"/>
      <c r="AQO50" s="88"/>
      <c r="AQP50" s="94"/>
      <c r="AQQ50" s="95"/>
      <c r="AQR50" s="91"/>
      <c r="AQS50" s="88"/>
      <c r="AQT50" s="88"/>
      <c r="AQU50" s="88"/>
      <c r="AQV50" s="88"/>
      <c r="AQW50" s="88"/>
      <c r="AQX50" s="94"/>
      <c r="AQY50" s="95"/>
      <c r="AQZ50" s="91"/>
      <c r="ARA50" s="88"/>
      <c r="ARB50" s="88"/>
      <c r="ARC50" s="88"/>
      <c r="ARD50" s="88"/>
      <c r="ARE50" s="88"/>
      <c r="ARF50" s="94"/>
      <c r="ARG50" s="95"/>
      <c r="ARH50" s="91"/>
      <c r="ARI50" s="88"/>
      <c r="ARJ50" s="88"/>
      <c r="ARK50" s="88"/>
      <c r="ARL50" s="88"/>
      <c r="ARM50" s="88"/>
      <c r="ARN50" s="94"/>
      <c r="ARO50" s="95"/>
      <c r="ARP50" s="91"/>
      <c r="ARQ50" s="88"/>
      <c r="ARR50" s="88"/>
      <c r="ARS50" s="88"/>
      <c r="ART50" s="88"/>
      <c r="ARU50" s="88"/>
      <c r="ARV50" s="94"/>
      <c r="ARW50" s="95"/>
      <c r="ARX50" s="91"/>
      <c r="ARY50" s="88"/>
      <c r="ARZ50" s="88"/>
      <c r="ASA50" s="88"/>
      <c r="ASB50" s="88"/>
      <c r="ASC50" s="88"/>
      <c r="ASD50" s="94"/>
      <c r="ASE50" s="95"/>
      <c r="ASF50" s="91"/>
      <c r="ASG50" s="88"/>
      <c r="ASH50" s="88"/>
      <c r="ASI50" s="88"/>
      <c r="ASJ50" s="88"/>
      <c r="ASK50" s="88"/>
      <c r="ASL50" s="94"/>
      <c r="ASM50" s="95"/>
      <c r="ASN50" s="91"/>
      <c r="ASO50" s="88"/>
      <c r="ASP50" s="88"/>
      <c r="ASQ50" s="88"/>
      <c r="ASR50" s="88"/>
      <c r="ASS50" s="88"/>
      <c r="AST50" s="94"/>
      <c r="ASU50" s="95"/>
      <c r="ASV50" s="91"/>
      <c r="ASW50" s="88"/>
      <c r="ASX50" s="88"/>
      <c r="ASY50" s="88"/>
      <c r="ASZ50" s="88"/>
      <c r="ATA50" s="88"/>
      <c r="ATB50" s="94"/>
      <c r="ATC50" s="95"/>
      <c r="ATD50" s="91"/>
      <c r="ATE50" s="88"/>
      <c r="ATF50" s="88"/>
      <c r="ATG50" s="88"/>
      <c r="ATH50" s="88"/>
      <c r="ATI50" s="88"/>
      <c r="ATJ50" s="94"/>
      <c r="ATK50" s="95"/>
      <c r="ATL50" s="91"/>
      <c r="ATM50" s="88"/>
      <c r="ATN50" s="88"/>
      <c r="ATO50" s="88"/>
      <c r="ATP50" s="88"/>
      <c r="ATQ50" s="88"/>
      <c r="ATR50" s="94"/>
      <c r="ATS50" s="95"/>
      <c r="ATT50" s="91"/>
      <c r="ATU50" s="88"/>
      <c r="ATV50" s="88"/>
      <c r="ATW50" s="88"/>
      <c r="ATX50" s="88"/>
      <c r="ATY50" s="88"/>
      <c r="ATZ50" s="94"/>
      <c r="AUA50" s="95"/>
      <c r="AUB50" s="91"/>
      <c r="AUC50" s="88"/>
      <c r="AUD50" s="88"/>
      <c r="AUE50" s="88"/>
      <c r="AUF50" s="88"/>
      <c r="AUG50" s="88"/>
      <c r="AUH50" s="94"/>
      <c r="AUI50" s="95"/>
      <c r="AUJ50" s="91"/>
      <c r="AUK50" s="88"/>
      <c r="AUL50" s="88"/>
      <c r="AUM50" s="88"/>
      <c r="AUN50" s="88"/>
      <c r="AUO50" s="88"/>
      <c r="AUP50" s="94"/>
      <c r="AUQ50" s="95"/>
      <c r="AUR50" s="91"/>
      <c r="AUS50" s="88"/>
      <c r="AUT50" s="88"/>
      <c r="AUU50" s="88"/>
      <c r="AUV50" s="88"/>
      <c r="AUW50" s="88"/>
      <c r="AUX50" s="94"/>
      <c r="AUY50" s="95"/>
      <c r="AUZ50" s="91"/>
      <c r="AVA50" s="88"/>
      <c r="AVB50" s="88"/>
      <c r="AVC50" s="88"/>
      <c r="AVD50" s="88"/>
      <c r="AVE50" s="88"/>
      <c r="AVF50" s="94"/>
      <c r="AVG50" s="95"/>
      <c r="AVH50" s="91"/>
      <c r="AVI50" s="88"/>
      <c r="AVJ50" s="88"/>
      <c r="AVK50" s="88"/>
      <c r="AVL50" s="88"/>
      <c r="AVM50" s="88"/>
      <c r="AVN50" s="94"/>
      <c r="AVO50" s="95"/>
      <c r="AVP50" s="91"/>
      <c r="AVQ50" s="88"/>
      <c r="AVR50" s="88"/>
      <c r="AVS50" s="88"/>
      <c r="AVT50" s="88"/>
      <c r="AVU50" s="88"/>
      <c r="AVV50" s="94"/>
      <c r="AVW50" s="95"/>
      <c r="AVX50" s="91"/>
      <c r="AVY50" s="88"/>
      <c r="AVZ50" s="88"/>
      <c r="AWA50" s="88"/>
      <c r="AWB50" s="88"/>
      <c r="AWC50" s="88"/>
      <c r="AWD50" s="94"/>
      <c r="AWE50" s="95"/>
      <c r="AWF50" s="91"/>
      <c r="AWG50" s="88"/>
      <c r="AWH50" s="88"/>
      <c r="AWI50" s="88"/>
      <c r="AWJ50" s="88"/>
      <c r="AWK50" s="88"/>
      <c r="AWL50" s="94"/>
      <c r="AWM50" s="218"/>
      <c r="AWN50" s="48"/>
      <c r="AWO50" s="49"/>
      <c r="AWP50" s="49"/>
      <c r="AWQ50" s="49"/>
      <c r="AWR50" s="49"/>
      <c r="AWS50" s="49"/>
      <c r="AWT50" s="42"/>
      <c r="AWU50" s="43"/>
      <c r="AWV50" s="48"/>
      <c r="AWW50" s="49"/>
      <c r="AWX50" s="49"/>
      <c r="AWY50" s="49"/>
      <c r="AWZ50" s="49"/>
      <c r="AXA50" s="49"/>
      <c r="AXB50" s="42"/>
      <c r="AXC50" s="43"/>
      <c r="AXD50" s="91"/>
      <c r="AXE50" s="88"/>
      <c r="AXF50" s="88"/>
      <c r="AXG50" s="88"/>
      <c r="AXH50" s="88"/>
      <c r="AXI50" s="88"/>
      <c r="AXJ50" s="89"/>
      <c r="AXK50" s="90"/>
      <c r="AXL50" s="91"/>
      <c r="AXM50" s="88"/>
      <c r="AXN50" s="88"/>
      <c r="AXO50" s="88"/>
      <c r="AXP50" s="88"/>
      <c r="AXQ50" s="88"/>
      <c r="AXR50" s="89"/>
      <c r="AXS50" s="90"/>
      <c r="AXT50" s="91"/>
      <c r="AXU50" s="88"/>
      <c r="AXV50" s="88"/>
      <c r="AXW50" s="88"/>
      <c r="AXX50" s="88"/>
      <c r="AXY50" s="88"/>
      <c r="AXZ50" s="89"/>
      <c r="AYA50" s="90"/>
      <c r="AYB50" s="91"/>
      <c r="AYC50" s="88"/>
      <c r="AYD50" s="88"/>
      <c r="AYE50" s="88"/>
      <c r="AYF50" s="88"/>
      <c r="AYG50" s="88"/>
      <c r="AYH50" s="89"/>
      <c r="AYI50" s="90"/>
      <c r="AYJ50" s="91"/>
      <c r="AYK50" s="88"/>
      <c r="AYL50" s="88"/>
      <c r="AYM50" s="88"/>
      <c r="AYN50" s="88"/>
      <c r="AYO50" s="88"/>
      <c r="AYP50" s="89"/>
      <c r="AYQ50" s="90"/>
      <c r="AYR50" s="91"/>
      <c r="AYS50" s="88"/>
      <c r="AYT50" s="88"/>
      <c r="AYU50" s="88"/>
      <c r="AYV50" s="88"/>
      <c r="AYW50" s="88"/>
      <c r="AYX50" s="89"/>
      <c r="AYY50" s="90"/>
      <c r="AYZ50" s="91"/>
      <c r="AZA50" s="88"/>
      <c r="AZB50" s="88"/>
      <c r="AZC50" s="88"/>
      <c r="AZD50" s="88"/>
      <c r="AZE50" s="88"/>
      <c r="AZF50" s="89"/>
      <c r="AZG50" s="90"/>
      <c r="AZH50" s="91"/>
      <c r="AZI50" s="88"/>
      <c r="AZJ50" s="88"/>
      <c r="AZK50" s="88"/>
      <c r="AZL50" s="88"/>
      <c r="AZM50" s="88"/>
      <c r="AZN50" s="89"/>
      <c r="AZO50" s="90"/>
      <c r="AZP50" s="91"/>
      <c r="AZQ50" s="88"/>
      <c r="AZR50" s="88"/>
      <c r="AZS50" s="88"/>
      <c r="AZT50" s="88"/>
      <c r="AZU50" s="88"/>
      <c r="AZV50" s="89"/>
      <c r="AZW50" s="90"/>
      <c r="AZX50" s="92"/>
      <c r="AZY50" s="93"/>
      <c r="AZZ50" s="93"/>
      <c r="BAA50" s="93"/>
      <c r="BAB50" s="93"/>
      <c r="BAC50" s="93"/>
      <c r="BAD50" s="89"/>
      <c r="BAE50" s="90"/>
      <c r="BAF50" s="91"/>
      <c r="BAG50" s="88"/>
      <c r="BAH50" s="88"/>
      <c r="BAI50" s="88"/>
      <c r="BAJ50" s="88"/>
      <c r="BAK50" s="88"/>
      <c r="BAL50" s="89"/>
      <c r="BAM50" s="90"/>
      <c r="BAN50" s="91"/>
      <c r="BAO50" s="88"/>
      <c r="BAP50" s="88"/>
      <c r="BAQ50" s="88"/>
      <c r="BAR50" s="88"/>
      <c r="BAS50" s="88"/>
      <c r="BAT50" s="89"/>
      <c r="BAU50" s="90"/>
      <c r="BAV50" s="91"/>
      <c r="BAW50" s="88"/>
      <c r="BAX50" s="88"/>
      <c r="BAY50" s="88"/>
      <c r="BAZ50" s="88"/>
      <c r="BBA50" s="88"/>
      <c r="BBB50" s="89"/>
      <c r="BBC50" s="90"/>
      <c r="BBD50" s="91"/>
      <c r="BBE50" s="88"/>
      <c r="BBF50" s="88"/>
      <c r="BBG50" s="88"/>
      <c r="BBH50" s="88"/>
      <c r="BBI50" s="88"/>
      <c r="BBJ50" s="89"/>
      <c r="BBK50" s="90"/>
      <c r="BBL50" s="91"/>
      <c r="BBM50" s="88"/>
      <c r="BBN50" s="88"/>
      <c r="BBO50" s="88"/>
      <c r="BBP50" s="88"/>
      <c r="BBQ50" s="88"/>
      <c r="BBR50" s="89"/>
      <c r="BBS50" s="90"/>
      <c r="BBT50" s="91"/>
      <c r="BBU50" s="88"/>
      <c r="BBV50" s="88"/>
      <c r="BBW50" s="88"/>
      <c r="BBX50" s="88"/>
      <c r="BBY50" s="88"/>
      <c r="BBZ50" s="89"/>
      <c r="BCA50" s="90"/>
      <c r="BCB50" s="91"/>
      <c r="BCC50" s="88"/>
      <c r="BCD50" s="88"/>
      <c r="BCE50" s="88"/>
      <c r="BCF50" s="88"/>
      <c r="BCG50" s="88"/>
      <c r="BCH50" s="89"/>
      <c r="BCI50" s="90"/>
      <c r="BCJ50" s="91"/>
      <c r="BCK50" s="88"/>
      <c r="BCL50" s="88"/>
      <c r="BCM50" s="88"/>
      <c r="BCN50" s="88"/>
      <c r="BCO50" s="88"/>
      <c r="BCP50" s="89"/>
      <c r="BCQ50" s="90"/>
      <c r="BCR50" s="91"/>
      <c r="BCS50" s="88"/>
      <c r="BCT50" s="88"/>
      <c r="BCU50" s="88"/>
      <c r="BCV50" s="88"/>
      <c r="BCW50" s="88"/>
      <c r="BCX50" s="89"/>
      <c r="BCY50" s="90"/>
      <c r="BCZ50" s="91"/>
      <c r="BDA50" s="88"/>
      <c r="BDB50" s="88"/>
      <c r="BDC50" s="88"/>
      <c r="BDD50" s="88"/>
      <c r="BDE50" s="88"/>
      <c r="BDF50" s="89"/>
      <c r="BDG50" s="90"/>
      <c r="BDH50" s="91"/>
      <c r="BDI50" s="88"/>
      <c r="BDJ50" s="88"/>
      <c r="BDK50" s="88"/>
      <c r="BDL50" s="88"/>
      <c r="BDM50" s="88"/>
      <c r="BDN50" s="89"/>
      <c r="BDO50" s="90"/>
      <c r="BDP50" s="91"/>
      <c r="BDQ50" s="88"/>
      <c r="BDR50" s="88"/>
      <c r="BDS50" s="88"/>
      <c r="BDT50" s="88"/>
      <c r="BDU50" s="88"/>
      <c r="BDV50" s="89"/>
      <c r="BDW50" s="90"/>
      <c r="BDX50" s="91"/>
      <c r="BDY50" s="88"/>
      <c r="BDZ50" s="88"/>
      <c r="BEA50" s="88"/>
      <c r="BEB50" s="88"/>
      <c r="BEC50" s="88"/>
      <c r="BED50" s="89"/>
      <c r="BEE50" s="90"/>
      <c r="BEF50" s="91"/>
      <c r="BEG50" s="88"/>
      <c r="BEH50" s="88"/>
      <c r="BEI50" s="88"/>
      <c r="BEJ50" s="88"/>
      <c r="BEK50" s="88"/>
      <c r="BEL50" s="89"/>
      <c r="BEM50" s="90"/>
      <c r="BEN50" s="91"/>
      <c r="BEO50" s="88"/>
      <c r="BEP50" s="88"/>
      <c r="BEQ50" s="88"/>
      <c r="BER50" s="88"/>
      <c r="BES50" s="88"/>
      <c r="BET50" s="89"/>
      <c r="BEU50" s="90"/>
      <c r="BEV50" s="92"/>
      <c r="BEW50" s="93"/>
      <c r="BEX50" s="93"/>
      <c r="BEY50" s="93"/>
      <c r="BEZ50" s="93"/>
      <c r="BFA50" s="93"/>
      <c r="BFB50" s="89"/>
      <c r="BFC50" s="90"/>
      <c r="BFD50" s="91"/>
      <c r="BFE50" s="88"/>
      <c r="BFF50" s="88"/>
      <c r="BFG50" s="88"/>
      <c r="BFH50" s="88"/>
      <c r="BFI50" s="88"/>
      <c r="BFJ50" s="89"/>
      <c r="BFK50" s="90"/>
      <c r="BFL50" s="91"/>
      <c r="BFM50" s="88"/>
      <c r="BFN50" s="88"/>
      <c r="BFO50" s="88"/>
      <c r="BFP50" s="88"/>
      <c r="BFQ50" s="88"/>
      <c r="BFR50" s="89"/>
      <c r="BFS50" s="90"/>
      <c r="BFT50" s="91"/>
      <c r="BFU50" s="88"/>
      <c r="BFV50" s="88"/>
      <c r="BFW50" s="88"/>
      <c r="BFX50" s="88"/>
      <c r="BFY50" s="88"/>
      <c r="BFZ50" s="89"/>
      <c r="BGA50" s="90"/>
      <c r="BGB50" s="91"/>
      <c r="BGC50" s="88"/>
      <c r="BGD50" s="88"/>
      <c r="BGE50" s="88"/>
      <c r="BGF50" s="88"/>
      <c r="BGG50" s="88"/>
      <c r="BGH50" s="89"/>
      <c r="BGI50" s="90"/>
      <c r="BGJ50" s="91"/>
      <c r="BGK50" s="88"/>
      <c r="BGL50" s="88"/>
      <c r="BGM50" s="88"/>
      <c r="BGN50" s="88"/>
      <c r="BGO50" s="88"/>
      <c r="BGP50" s="89"/>
      <c r="BGQ50" s="90"/>
      <c r="BGR50" s="91"/>
      <c r="BGS50" s="88"/>
      <c r="BGT50" s="88"/>
      <c r="BGU50" s="88"/>
      <c r="BGV50" s="88"/>
      <c r="BGW50" s="88"/>
      <c r="BGX50" s="89"/>
      <c r="BGY50" s="90"/>
      <c r="BGZ50" s="239"/>
      <c r="BHA50" s="1"/>
      <c r="BHB50" s="1"/>
      <c r="BHC50" s="1"/>
      <c r="BHD50" s="1"/>
      <c r="BHE50" s="1"/>
      <c r="BHF50" s="89"/>
      <c r="BHG50" s="90"/>
      <c r="BHH50" s="91"/>
      <c r="BHI50" s="88"/>
      <c r="BHJ50" s="88"/>
      <c r="BHK50" s="88"/>
      <c r="BHL50" s="88"/>
      <c r="BHM50" s="88"/>
      <c r="BHN50" s="89"/>
      <c r="BHO50" s="90"/>
      <c r="BHP50" s="91"/>
      <c r="BHQ50" s="88"/>
      <c r="BHR50" s="88"/>
      <c r="BHS50" s="88"/>
      <c r="BHT50" s="88"/>
      <c r="BHU50" s="88"/>
      <c r="BHV50" s="89"/>
      <c r="BHW50" s="90"/>
      <c r="BHX50" s="91"/>
      <c r="BHY50" s="88"/>
      <c r="BHZ50" s="88"/>
      <c r="BIA50" s="88"/>
      <c r="BIB50" s="88"/>
      <c r="BIC50" s="88"/>
      <c r="BID50" s="89"/>
      <c r="BIE50" s="90"/>
      <c r="BIF50" s="91"/>
      <c r="BIG50" s="88"/>
      <c r="BIH50" s="88"/>
      <c r="BII50" s="88"/>
      <c r="BIJ50" s="88"/>
      <c r="BIK50" s="88"/>
      <c r="BIL50" s="89"/>
      <c r="BIM50" s="90"/>
      <c r="BIN50" s="91"/>
      <c r="BIO50" s="88"/>
      <c r="BIP50" s="88"/>
      <c r="BIQ50" s="88"/>
      <c r="BIR50" s="88"/>
      <c r="BIS50" s="88"/>
      <c r="BIT50" s="89"/>
      <c r="BIU50" s="262"/>
      <c r="BIV50" s="219"/>
      <c r="BIW50" s="88"/>
      <c r="BIX50" s="88"/>
      <c r="BIY50" s="88"/>
      <c r="BIZ50" s="88"/>
      <c r="BJA50" s="88"/>
      <c r="BJB50" s="89"/>
      <c r="BJC50" s="262"/>
      <c r="BJD50" s="91"/>
      <c r="BJE50" s="88"/>
      <c r="BJF50" s="88"/>
      <c r="BJG50" s="88"/>
      <c r="BJH50" s="88"/>
      <c r="BJI50" s="88"/>
      <c r="BJJ50" s="89"/>
      <c r="BJK50" s="90"/>
      <c r="BJL50" s="91"/>
      <c r="BJM50" s="88"/>
      <c r="BJN50" s="88"/>
      <c r="BJO50" s="88"/>
      <c r="BJP50" s="88"/>
      <c r="BJQ50" s="88"/>
      <c r="BJR50" s="89"/>
      <c r="BJS50" s="90"/>
      <c r="BJT50" s="91"/>
      <c r="BJU50" s="88"/>
      <c r="BJV50" s="88"/>
      <c r="BJW50" s="88"/>
      <c r="BJX50" s="88"/>
      <c r="BJY50" s="88"/>
      <c r="BJZ50" s="42"/>
      <c r="BKA50" s="43"/>
      <c r="BKB50" s="91"/>
      <c r="BKC50" s="88"/>
      <c r="BKD50" s="88"/>
      <c r="BKE50" s="88"/>
      <c r="BKF50" s="88"/>
      <c r="BKG50" s="88"/>
      <c r="BKH50" s="94"/>
      <c r="BKI50" s="95"/>
      <c r="BKJ50" s="91"/>
      <c r="BKK50" s="88"/>
      <c r="BKL50" s="88"/>
      <c r="BKM50" s="88"/>
      <c r="BKN50" s="88"/>
      <c r="BKO50" s="88"/>
      <c r="BKP50" s="89"/>
      <c r="BKQ50" s="90"/>
      <c r="BKR50" s="91"/>
      <c r="BKS50" s="88"/>
      <c r="BKT50" s="88"/>
      <c r="BKU50" s="88"/>
      <c r="BKV50" s="88"/>
      <c r="BKW50" s="88"/>
      <c r="BKX50" s="89"/>
      <c r="BKY50" s="90"/>
      <c r="BKZ50" s="91"/>
      <c r="BLA50" s="88"/>
      <c r="BLB50" s="88"/>
      <c r="BLC50" s="88"/>
      <c r="BLD50" s="88"/>
      <c r="BLE50" s="88"/>
      <c r="BLF50" s="89"/>
      <c r="BLG50" s="90"/>
      <c r="BLH50" s="91"/>
      <c r="BLI50" s="88"/>
      <c r="BLJ50" s="88"/>
      <c r="BLK50" s="88"/>
      <c r="BLL50" s="88"/>
      <c r="BLM50" s="88"/>
      <c r="BLN50" s="89"/>
      <c r="BLO50" s="90"/>
      <c r="BLP50" s="91"/>
      <c r="BLQ50" s="88"/>
      <c r="BLR50" s="88"/>
      <c r="BLS50" s="88"/>
      <c r="BLT50" s="88"/>
      <c r="BLU50" s="88"/>
      <c r="BLV50" s="89"/>
      <c r="BLW50" s="90"/>
      <c r="BLX50" s="91"/>
      <c r="BLY50" s="88"/>
      <c r="BLZ50" s="88"/>
      <c r="BMA50" s="88"/>
      <c r="BMB50" s="88"/>
      <c r="BMC50" s="88"/>
      <c r="BMD50" s="89"/>
      <c r="BME50" s="90"/>
      <c r="BMF50" s="91"/>
      <c r="BMG50" s="88"/>
      <c r="BMH50" s="88"/>
      <c r="BMI50" s="88"/>
      <c r="BMJ50" s="88"/>
      <c r="BMK50" s="88"/>
      <c r="BML50" s="89"/>
      <c r="BMM50" s="90"/>
      <c r="BMN50" s="91"/>
      <c r="BMO50" s="88"/>
      <c r="BMP50" s="88"/>
      <c r="BMQ50" s="88"/>
      <c r="BMR50" s="88"/>
      <c r="BMS50" s="88"/>
      <c r="BMT50" s="89"/>
      <c r="BMU50" s="90"/>
      <c r="BMV50" s="91"/>
      <c r="BMW50" s="88"/>
      <c r="BMX50" s="88"/>
      <c r="BMY50" s="88"/>
      <c r="BMZ50" s="88"/>
      <c r="BNA50" s="88"/>
      <c r="BNB50" s="89"/>
      <c r="BNC50" s="90"/>
      <c r="BND50" s="91"/>
      <c r="BNE50" s="88"/>
      <c r="BNF50" s="88"/>
      <c r="BNG50" s="88"/>
      <c r="BNH50" s="88"/>
      <c r="BNI50" s="88"/>
      <c r="BNJ50" s="89"/>
      <c r="BNK50" s="90"/>
      <c r="BNL50" s="91"/>
      <c r="BNM50" s="88"/>
      <c r="BNN50" s="88"/>
      <c r="BNO50" s="88"/>
      <c r="BNP50" s="88"/>
      <c r="BNQ50" s="88"/>
      <c r="BNR50" s="89"/>
      <c r="BNS50" s="90"/>
      <c r="BNT50" s="91"/>
      <c r="BNU50" s="88"/>
      <c r="BNV50" s="88"/>
      <c r="BNW50" s="88"/>
      <c r="BNX50" s="88"/>
      <c r="BNY50" s="88"/>
      <c r="BNZ50" s="89"/>
      <c r="BOA50" s="90"/>
      <c r="BOB50" s="91"/>
      <c r="BOC50" s="88"/>
      <c r="BOD50" s="88"/>
      <c r="BOE50" s="88"/>
      <c r="BOF50" s="88"/>
      <c r="BOG50" s="88"/>
      <c r="BOH50" s="89"/>
      <c r="BOI50" s="90"/>
      <c r="BOJ50" s="91"/>
      <c r="BOK50" s="88"/>
      <c r="BOL50" s="88"/>
      <c r="BOM50" s="88"/>
      <c r="BON50" s="88"/>
      <c r="BOO50" s="88"/>
      <c r="BOP50" s="89"/>
      <c r="BOQ50" s="90"/>
      <c r="BOR50" s="91"/>
      <c r="BOS50" s="88"/>
      <c r="BOT50" s="88"/>
      <c r="BOU50" s="88"/>
      <c r="BOV50" s="88"/>
      <c r="BOW50" s="88"/>
      <c r="BOX50" s="89"/>
      <c r="BOY50" s="90"/>
      <c r="BOZ50" s="91"/>
      <c r="BPA50" s="88"/>
      <c r="BPB50" s="88"/>
      <c r="BPC50" s="88"/>
      <c r="BPD50" s="88"/>
      <c r="BPE50" s="88"/>
      <c r="BPF50" s="89"/>
      <c r="BPG50" s="90"/>
      <c r="BPH50" s="91"/>
      <c r="BPI50" s="88"/>
      <c r="BPJ50" s="88"/>
      <c r="BPK50" s="88"/>
      <c r="BPL50" s="88"/>
      <c r="BPM50" s="88"/>
      <c r="BPN50" s="89"/>
      <c r="BPO50" s="90"/>
      <c r="BPP50" s="91"/>
      <c r="BPQ50" s="88"/>
      <c r="BPR50" s="88"/>
      <c r="BPS50" s="88"/>
      <c r="BPT50" s="88"/>
      <c r="BPU50" s="88"/>
      <c r="BPV50" s="89"/>
      <c r="BPW50" s="90"/>
      <c r="BPX50" s="91"/>
      <c r="BPY50" s="88"/>
      <c r="BPZ50" s="88"/>
      <c r="BQA50" s="88"/>
      <c r="BQB50" s="88"/>
      <c r="BQC50" s="88"/>
      <c r="BQD50" s="94"/>
      <c r="BQE50" s="90"/>
      <c r="BQF50" s="91"/>
      <c r="BQG50" s="88"/>
      <c r="BQH50" s="88"/>
      <c r="BQI50" s="88"/>
      <c r="BQJ50" s="88"/>
      <c r="BQK50" s="88"/>
      <c r="BQL50" s="94"/>
      <c r="BQM50" s="90"/>
      <c r="BQN50" s="91"/>
      <c r="BQO50" s="88"/>
      <c r="BQP50" s="88"/>
      <c r="BQQ50" s="88"/>
      <c r="BQR50" s="88"/>
      <c r="BQS50" s="88"/>
      <c r="BQT50" s="94"/>
      <c r="BQU50" s="90"/>
      <c r="BQV50" s="91"/>
      <c r="BQW50" s="88"/>
      <c r="BQX50" s="88"/>
      <c r="BQY50" s="88"/>
      <c r="BQZ50" s="88"/>
      <c r="BRA50" s="88"/>
      <c r="BRB50" s="94"/>
      <c r="BRC50" s="90"/>
      <c r="BRD50" s="91"/>
      <c r="BRE50" s="88"/>
      <c r="BRF50" s="88"/>
      <c r="BRG50" s="88"/>
      <c r="BRH50" s="88"/>
      <c r="BRI50" s="88"/>
      <c r="BRJ50" s="94"/>
      <c r="BRK50" s="90"/>
      <c r="BRL50" s="91"/>
      <c r="BRM50" s="88"/>
      <c r="BRN50" s="88"/>
      <c r="BRO50" s="88"/>
      <c r="BRP50" s="88"/>
      <c r="BRQ50" s="88"/>
      <c r="BRR50" s="94"/>
      <c r="BRS50" s="95"/>
      <c r="BRT50" s="178"/>
      <c r="BRU50" s="179"/>
      <c r="BRV50" s="179"/>
      <c r="BRW50" s="179"/>
      <c r="BRX50" s="179"/>
      <c r="BRY50" s="179"/>
      <c r="BRZ50" s="94"/>
      <c r="BSA50" s="90"/>
      <c r="BSB50" s="91"/>
      <c r="BSC50" s="88"/>
      <c r="BSD50" s="88"/>
      <c r="BSE50" s="88"/>
      <c r="BSF50" s="88"/>
      <c r="BSG50" s="88"/>
      <c r="BSH50" s="94"/>
      <c r="BSI50" s="90"/>
      <c r="BSJ50" s="91"/>
      <c r="BSK50" s="88"/>
      <c r="BSL50" s="88"/>
      <c r="BSM50" s="88"/>
      <c r="BSN50" s="88"/>
      <c r="BSO50" s="88"/>
      <c r="BSP50" s="94"/>
      <c r="BSQ50" s="90"/>
      <c r="BSR50" s="91"/>
      <c r="BSS50" s="88"/>
      <c r="BST50" s="88"/>
      <c r="BSU50" s="88"/>
      <c r="BSV50" s="88"/>
      <c r="BSW50" s="88"/>
      <c r="BSX50" s="94"/>
      <c r="BSY50" s="90"/>
      <c r="BSZ50" s="91"/>
      <c r="BTA50" s="88"/>
      <c r="BTB50" s="88"/>
      <c r="BTC50" s="88"/>
      <c r="BTD50" s="88"/>
      <c r="BTE50" s="88"/>
      <c r="BTF50" s="67"/>
      <c r="BTG50" s="43"/>
      <c r="BTH50" s="91"/>
      <c r="BTI50" s="88"/>
      <c r="BTJ50" s="88"/>
      <c r="BTK50" s="88"/>
      <c r="BTL50" s="88"/>
      <c r="BTM50" s="88"/>
      <c r="BTN50" s="94"/>
      <c r="BTO50" s="95"/>
      <c r="BTP50" s="91"/>
      <c r="BTQ50" s="88"/>
      <c r="BTR50" s="88"/>
      <c r="BTS50" s="88"/>
      <c r="BTT50" s="88"/>
      <c r="BTU50" s="88"/>
      <c r="BTV50" s="94"/>
      <c r="BTW50" s="90"/>
      <c r="BTX50" s="91"/>
      <c r="BTY50" s="88"/>
      <c r="BTZ50" s="88"/>
      <c r="BUA50" s="88"/>
      <c r="BUB50" s="88"/>
      <c r="BUC50" s="88"/>
      <c r="BUD50" s="94"/>
      <c r="BUE50" s="95"/>
      <c r="BUF50" s="91"/>
      <c r="BUG50" s="88"/>
      <c r="BUH50" s="88"/>
      <c r="BUI50" s="88"/>
      <c r="BUJ50" s="88"/>
      <c r="BUK50" s="88"/>
      <c r="BUL50" s="94"/>
      <c r="BUM50" s="95"/>
      <c r="BUN50" s="91"/>
      <c r="BUO50" s="88"/>
      <c r="BUP50" s="88"/>
      <c r="BUQ50" s="88"/>
      <c r="BUR50" s="88"/>
      <c r="BUS50" s="88"/>
      <c r="BUT50" s="94"/>
      <c r="BUU50" s="95"/>
      <c r="BUV50" s="91"/>
      <c r="BUW50" s="88"/>
      <c r="BUX50" s="88"/>
      <c r="BUY50" s="88"/>
      <c r="BUZ50" s="88"/>
      <c r="BVA50" s="88"/>
      <c r="BVB50" s="94"/>
      <c r="BVC50" s="95"/>
      <c r="BVD50" s="91"/>
      <c r="BVE50" s="88"/>
      <c r="BVF50" s="88"/>
      <c r="BVG50" s="88"/>
      <c r="BVH50" s="88"/>
      <c r="BVI50" s="88"/>
      <c r="BVJ50" s="94"/>
      <c r="BVK50" s="95"/>
      <c r="BVL50" s="91"/>
      <c r="BVM50" s="88"/>
      <c r="BVN50" s="88"/>
      <c r="BVO50" s="88"/>
      <c r="BVP50" s="88"/>
      <c r="BVQ50" s="88"/>
      <c r="BVR50" s="94"/>
      <c r="BVS50" s="95"/>
      <c r="BVT50" s="91"/>
      <c r="BVU50" s="88"/>
      <c r="BVV50" s="88"/>
      <c r="BVW50" s="88"/>
      <c r="BVX50" s="88"/>
      <c r="BVY50" s="88"/>
      <c r="BVZ50" s="94"/>
      <c r="BWA50" s="95"/>
      <c r="BWB50" s="91"/>
      <c r="BWC50" s="88"/>
      <c r="BWD50" s="88"/>
      <c r="BWE50" s="88"/>
      <c r="BWF50" s="88"/>
      <c r="BWG50" s="88"/>
      <c r="BWH50" s="94"/>
      <c r="BWI50" s="95"/>
      <c r="BWJ50" s="91"/>
      <c r="BWK50" s="88"/>
      <c r="BWL50" s="88"/>
      <c r="BWM50" s="88"/>
      <c r="BWN50" s="88"/>
      <c r="BWO50" s="88"/>
      <c r="BWP50" s="94"/>
      <c r="BWQ50" s="95"/>
      <c r="BWR50" s="91"/>
      <c r="BWS50" s="88"/>
      <c r="BWT50" s="88"/>
      <c r="BWU50" s="88"/>
      <c r="BWV50" s="88"/>
      <c r="BWW50" s="88"/>
      <c r="BWX50" s="94"/>
      <c r="BWY50" s="95"/>
      <c r="BWZ50" s="91"/>
      <c r="BXA50" s="88"/>
      <c r="BXB50" s="88"/>
      <c r="BXC50" s="88"/>
      <c r="BXD50" s="88"/>
      <c r="BXE50" s="88"/>
      <c r="BXF50" s="94"/>
      <c r="BXG50" s="95"/>
      <c r="BXH50" s="91"/>
      <c r="BXI50" s="88"/>
      <c r="BXJ50" s="88"/>
      <c r="BXK50" s="88"/>
      <c r="BXL50" s="88"/>
      <c r="BXM50" s="88"/>
      <c r="BXN50" s="94"/>
      <c r="BXO50" s="95"/>
      <c r="BXP50" s="91"/>
      <c r="BXQ50" s="88"/>
      <c r="BXR50" s="88"/>
      <c r="BXS50" s="88"/>
      <c r="BXT50" s="88"/>
      <c r="BXU50" s="88"/>
      <c r="BXV50" s="94"/>
      <c r="BXW50" s="95"/>
      <c r="BXX50" s="91"/>
      <c r="BXY50" s="88"/>
      <c r="BXZ50" s="88"/>
      <c r="BYA50" s="88"/>
      <c r="BYB50" s="88"/>
      <c r="BYC50" s="88"/>
      <c r="BYD50" s="94"/>
      <c r="BYE50" s="95"/>
      <c r="BYF50" s="91"/>
      <c r="BYG50" s="88"/>
      <c r="BYH50" s="88"/>
      <c r="BYI50" s="88"/>
      <c r="BYJ50" s="88"/>
      <c r="BYK50" s="88"/>
      <c r="BYL50" s="94"/>
      <c r="BYM50" s="95"/>
      <c r="BYN50" s="91"/>
      <c r="BYO50" s="88"/>
      <c r="BYP50" s="88"/>
      <c r="BYQ50" s="88"/>
      <c r="BYR50" s="88"/>
      <c r="BYS50" s="88"/>
      <c r="BYT50" s="94"/>
      <c r="BYU50" s="95"/>
      <c r="BYV50" s="91"/>
      <c r="BYW50" s="88"/>
      <c r="BYX50" s="88"/>
      <c r="BYY50" s="88"/>
      <c r="BYZ50" s="88"/>
      <c r="BZA50" s="88"/>
      <c r="BZB50" s="94"/>
      <c r="BZC50" s="95"/>
      <c r="BZD50" s="91"/>
      <c r="BZE50" s="88"/>
      <c r="BZF50" s="88"/>
      <c r="BZG50" s="88"/>
      <c r="BZH50" s="88"/>
      <c r="BZI50" s="88"/>
      <c r="BZJ50" s="94"/>
      <c r="BZK50" s="95"/>
      <c r="BZL50" s="91"/>
      <c r="BZM50" s="88"/>
      <c r="BZN50" s="88"/>
      <c r="BZO50" s="88"/>
      <c r="BZP50" s="88"/>
      <c r="BZQ50" s="88"/>
      <c r="BZR50" s="94"/>
      <c r="BZS50" s="95"/>
      <c r="BZT50" s="91"/>
      <c r="BZU50" s="88"/>
      <c r="BZV50" s="88"/>
      <c r="BZW50" s="88"/>
      <c r="BZX50" s="88"/>
      <c r="BZY50" s="88"/>
      <c r="BZZ50" s="94"/>
      <c r="CAA50" s="95"/>
      <c r="CAB50" s="91"/>
      <c r="CAC50" s="88"/>
      <c r="CAD50" s="88"/>
      <c r="CAE50" s="88"/>
      <c r="CAF50" s="88"/>
      <c r="CAG50" s="88"/>
      <c r="CAH50" s="94"/>
      <c r="CAI50" s="95"/>
      <c r="CAJ50" s="91"/>
      <c r="CAK50" s="88"/>
      <c r="CAL50" s="88"/>
      <c r="CAM50" s="88"/>
      <c r="CAN50" s="88"/>
      <c r="CAO50" s="88"/>
      <c r="CAP50" s="94"/>
      <c r="CAQ50" s="95"/>
      <c r="CAR50" s="91"/>
      <c r="CAS50" s="88"/>
      <c r="CAT50" s="88"/>
      <c r="CAU50" s="88"/>
      <c r="CAV50" s="88"/>
      <c r="CAW50" s="88"/>
      <c r="CAX50" s="94"/>
      <c r="CAY50" s="95"/>
      <c r="CAZ50" s="91"/>
      <c r="CBA50" s="88"/>
      <c r="CBB50" s="88"/>
      <c r="CBC50" s="88"/>
      <c r="CBD50" s="88"/>
      <c r="CBE50" s="88"/>
      <c r="CBF50" s="94"/>
      <c r="CBG50" s="95"/>
      <c r="CBH50" s="91"/>
      <c r="CBI50" s="88"/>
      <c r="CBJ50" s="88"/>
      <c r="CBK50" s="88"/>
      <c r="CBL50" s="88"/>
      <c r="CBM50" s="88"/>
      <c r="CBN50" s="94"/>
      <c r="CBO50" s="95"/>
      <c r="CBP50" s="91"/>
      <c r="CBQ50" s="88"/>
      <c r="CBR50" s="88"/>
      <c r="CBS50" s="88"/>
      <c r="CBT50" s="88"/>
      <c r="CBU50" s="88"/>
      <c r="CBV50" s="94"/>
      <c r="CBW50" s="95"/>
      <c r="CBX50" s="91"/>
      <c r="CBY50" s="88"/>
      <c r="CBZ50" s="88"/>
      <c r="CCA50" s="88"/>
      <c r="CCB50" s="88"/>
      <c r="CCC50" s="88"/>
      <c r="CCD50" s="94"/>
      <c r="CCE50" s="95"/>
      <c r="CCF50" s="91"/>
      <c r="CCG50" s="88"/>
      <c r="CCH50" s="88"/>
      <c r="CCI50" s="88"/>
      <c r="CCJ50" s="88"/>
      <c r="CCK50" s="88"/>
      <c r="CCL50" s="94"/>
      <c r="CCM50" s="95"/>
      <c r="CCN50" s="91"/>
      <c r="CCO50" s="88"/>
      <c r="CCP50" s="88"/>
      <c r="CCQ50" s="88"/>
      <c r="CCR50" s="88"/>
      <c r="CCS50" s="88"/>
      <c r="CCT50" s="94"/>
      <c r="CCU50" s="95"/>
      <c r="CCV50" s="91"/>
      <c r="CCW50" s="88"/>
      <c r="CCX50" s="88"/>
      <c r="CCY50" s="88"/>
      <c r="CCZ50" s="88"/>
      <c r="CDA50" s="88"/>
      <c r="CDB50" s="94"/>
      <c r="CDC50" s="95"/>
      <c r="CDD50" s="91"/>
      <c r="CDE50" s="88"/>
      <c r="CDF50" s="88"/>
      <c r="CDG50" s="88"/>
      <c r="CDH50" s="88"/>
      <c r="CDI50" s="88"/>
      <c r="CDJ50" s="94"/>
      <c r="CDK50" s="95"/>
      <c r="CDL50" s="91"/>
      <c r="CDM50" s="88"/>
      <c r="CDN50" s="88"/>
      <c r="CDO50" s="88"/>
      <c r="CDP50" s="88"/>
      <c r="CDQ50" s="88"/>
      <c r="CDR50" s="94"/>
      <c r="CDS50" s="95"/>
      <c r="CDT50" s="91"/>
      <c r="CDU50" s="88"/>
      <c r="CDV50" s="88"/>
      <c r="CDW50" s="88"/>
      <c r="CDX50" s="88"/>
      <c r="CDY50" s="88"/>
      <c r="CDZ50" s="94"/>
      <c r="CEA50" s="95"/>
      <c r="CEB50" s="91"/>
      <c r="CEC50" s="88"/>
      <c r="CED50" s="88"/>
      <c r="CEE50" s="88"/>
      <c r="CEF50" s="88"/>
      <c r="CEG50" s="88"/>
      <c r="CEH50" s="94"/>
      <c r="CEI50" s="95"/>
      <c r="CEJ50" s="91"/>
      <c r="CEK50" s="88"/>
      <c r="CEL50" s="88"/>
      <c r="CEM50" s="88"/>
      <c r="CEN50" s="88"/>
      <c r="CEO50" s="88"/>
      <c r="CEP50" s="94"/>
      <c r="CEQ50" s="95"/>
      <c r="CER50" s="91"/>
      <c r="CES50" s="88"/>
      <c r="CET50" s="88"/>
      <c r="CEU50" s="88"/>
      <c r="CEV50" s="88"/>
      <c r="CEW50" s="88"/>
      <c r="CEX50" s="94"/>
      <c r="CEY50" s="95"/>
      <c r="CEZ50" s="1"/>
      <c r="CFA50" s="1"/>
      <c r="CFB50" s="1"/>
      <c r="CFC50" s="1"/>
      <c r="CFD50" s="1"/>
      <c r="CFE50" s="1"/>
      <c r="CFF50" s="351"/>
      <c r="CFG50" s="352"/>
      <c r="CFH50" s="1"/>
      <c r="CFI50" s="1"/>
      <c r="CFJ50" s="1"/>
      <c r="CFK50" s="1"/>
      <c r="CFL50" s="1"/>
      <c r="CFM50" s="1"/>
      <c r="CFN50" s="351"/>
      <c r="CFO50" s="352"/>
      <c r="CFP50" s="1"/>
      <c r="CFQ50" s="1"/>
      <c r="CFR50" s="1"/>
      <c r="CFS50" s="1"/>
      <c r="CFT50" s="1"/>
      <c r="CFU50" s="1"/>
      <c r="CFV50" s="169"/>
      <c r="CFW50" s="58"/>
      <c r="CFX50" s="1"/>
      <c r="CFY50" s="1"/>
      <c r="CFZ50" s="1"/>
      <c r="CGA50" s="1"/>
      <c r="CGB50" s="1"/>
      <c r="CGC50" s="1"/>
      <c r="CGD50" s="169"/>
      <c r="CGE50" s="58"/>
      <c r="CGF50" s="1"/>
      <c r="CGG50" s="1"/>
      <c r="CGH50" s="1"/>
      <c r="CGI50" s="1"/>
      <c r="CGJ50" s="1"/>
      <c r="CGK50" s="1"/>
      <c r="CGL50" s="351"/>
      <c r="CGM50" s="352"/>
      <c r="CGN50" s="1"/>
      <c r="CGO50" s="1"/>
      <c r="CGP50" s="1"/>
      <c r="CGQ50" s="1"/>
      <c r="CGR50" s="1"/>
      <c r="CGS50" s="1"/>
      <c r="CGT50" s="351"/>
      <c r="CGU50" s="352"/>
      <c r="CGV50" s="1"/>
      <c r="CGW50" s="1"/>
      <c r="CGX50" s="1"/>
      <c r="CGY50" s="1"/>
      <c r="CGZ50" s="1"/>
      <c r="CHA50" s="1"/>
      <c r="CHB50" s="169"/>
      <c r="CHC50" s="58"/>
      <c r="CHD50" s="1"/>
      <c r="CHE50" s="1"/>
      <c r="CHF50" s="1"/>
      <c r="CHG50" s="1"/>
      <c r="CHH50" s="1"/>
      <c r="CHI50" s="1"/>
      <c r="CHJ50" s="169"/>
      <c r="CHK50" s="58"/>
      <c r="CHL50" s="1"/>
      <c r="CHM50" s="1"/>
      <c r="CHN50" s="1"/>
      <c r="CHO50" s="1"/>
      <c r="CHP50" s="1"/>
      <c r="CHQ50" s="1"/>
      <c r="CHR50" s="169"/>
      <c r="CHS50" s="58"/>
      <c r="CHT50" s="1"/>
      <c r="CHU50" s="1"/>
      <c r="CHV50" s="1"/>
      <c r="CHW50" s="1"/>
      <c r="CHX50" s="1"/>
      <c r="CHY50" s="1"/>
      <c r="CHZ50" s="169"/>
      <c r="CIA50" s="58"/>
      <c r="CIB50" s="1"/>
      <c r="CIC50" s="1"/>
      <c r="CID50" s="1"/>
      <c r="CIE50" s="1"/>
      <c r="CIF50" s="1"/>
      <c r="CIG50" s="1"/>
      <c r="CIH50" s="169"/>
      <c r="CII50" s="58"/>
      <c r="CIJ50" s="1"/>
      <c r="CIK50" s="1"/>
      <c r="CIL50" s="1"/>
      <c r="CIM50" s="1"/>
      <c r="CIN50" s="1"/>
      <c r="CIO50" s="1"/>
      <c r="CIP50" s="351"/>
      <c r="CIQ50" s="352"/>
      <c r="CIR50" s="1"/>
      <c r="CIS50" s="1"/>
      <c r="CIT50" s="1"/>
      <c r="CIU50" s="1"/>
      <c r="CIV50" s="1"/>
      <c r="CIW50" s="1"/>
      <c r="CIX50" s="351"/>
      <c r="CIY50" s="352"/>
      <c r="CIZ50" s="58"/>
      <c r="CJA50" s="58"/>
      <c r="CJB50" s="58"/>
      <c r="CJC50" s="58"/>
      <c r="CJD50" s="58"/>
      <c r="CJE50" s="58"/>
      <c r="CJF50" s="169"/>
      <c r="CJG50" s="58"/>
      <c r="CJH50" s="1"/>
      <c r="CJI50" s="1"/>
      <c r="CJJ50" s="1"/>
      <c r="CJK50" s="1"/>
      <c r="CJL50" s="1"/>
      <c r="CJM50" s="1"/>
      <c r="CJN50" s="169"/>
      <c r="CJO50" s="58"/>
      <c r="CJP50" s="91"/>
      <c r="CJQ50" s="88"/>
      <c r="CJR50" s="88"/>
      <c r="CJS50" s="88"/>
      <c r="CJT50" s="88"/>
      <c r="CJU50" s="88"/>
      <c r="CJV50" s="94"/>
      <c r="CJW50" s="95"/>
      <c r="CJX50" s="91"/>
      <c r="CJY50" s="88"/>
      <c r="CJZ50" s="88"/>
      <c r="CKA50" s="88"/>
      <c r="CKB50" s="88"/>
      <c r="CKC50" s="88"/>
      <c r="CKD50" s="94"/>
      <c r="CKE50" s="95"/>
      <c r="CKF50" s="91"/>
      <c r="CKG50" s="88"/>
      <c r="CKH50" s="88"/>
      <c r="CKI50" s="88"/>
      <c r="CKJ50" s="88"/>
      <c r="CKK50" s="88"/>
      <c r="CKL50" s="94"/>
      <c r="CKM50" s="95"/>
      <c r="CKN50" s="91"/>
      <c r="CKO50" s="88"/>
      <c r="CKP50" s="88"/>
      <c r="CKQ50" s="88"/>
      <c r="CKR50" s="88"/>
      <c r="CKS50" s="256"/>
      <c r="CKT50" s="94"/>
      <c r="CKU50" s="95"/>
      <c r="CKV50" s="91"/>
      <c r="CKW50" s="88"/>
      <c r="CKX50" s="88"/>
      <c r="CKY50" s="88"/>
      <c r="CKZ50" s="88"/>
      <c r="CLA50" s="88"/>
      <c r="CLB50" s="94"/>
      <c r="CLC50" s="95"/>
      <c r="CLD50" s="91"/>
      <c r="CLE50" s="88"/>
      <c r="CLF50" s="88"/>
      <c r="CLG50" s="88"/>
      <c r="CLH50" s="88"/>
      <c r="CLI50" s="88"/>
      <c r="CLJ50" s="94"/>
      <c r="CLK50" s="95"/>
      <c r="CLL50" s="91"/>
      <c r="CLM50" s="88"/>
      <c r="CLN50" s="88"/>
      <c r="CLO50" s="88"/>
      <c r="CLP50" s="88"/>
      <c r="CLQ50" s="88"/>
      <c r="CLR50" s="94"/>
      <c r="CLS50" s="95"/>
      <c r="CLT50" s="91"/>
      <c r="CLU50" s="88"/>
      <c r="CLV50" s="88"/>
      <c r="CLW50" s="88"/>
      <c r="CLX50" s="88"/>
      <c r="CLY50" s="88"/>
      <c r="CLZ50" s="94"/>
      <c r="CMA50" s="95"/>
      <c r="CMB50" s="91"/>
      <c r="CMC50" s="88"/>
      <c r="CMD50" s="88"/>
      <c r="CME50" s="88"/>
      <c r="CMF50" s="88"/>
      <c r="CMG50" s="88"/>
      <c r="CMH50" s="94"/>
      <c r="CMI50" s="95"/>
      <c r="CMJ50" s="91"/>
      <c r="CMK50" s="88"/>
      <c r="CML50" s="88"/>
      <c r="CMM50" s="88"/>
      <c r="CMN50" s="88"/>
      <c r="CMO50" s="88"/>
      <c r="CMP50" s="94"/>
      <c r="CMQ50" s="95"/>
      <c r="CMR50" s="91"/>
      <c r="CMS50" s="88"/>
      <c r="CMT50" s="88"/>
      <c r="CMU50" s="88"/>
      <c r="CMV50" s="88"/>
      <c r="CMW50" s="88"/>
      <c r="CMX50" s="94"/>
      <c r="CMY50" s="95"/>
      <c r="CMZ50" s="91"/>
      <c r="CNA50" s="88"/>
      <c r="CNB50" s="88"/>
      <c r="CNC50" s="88"/>
      <c r="CND50" s="88"/>
      <c r="CNE50" s="88"/>
      <c r="CNF50" s="94"/>
      <c r="CNG50" s="95"/>
      <c r="CNH50" s="91"/>
      <c r="CNI50" s="88"/>
      <c r="CNJ50" s="88"/>
      <c r="CNK50" s="88"/>
      <c r="CNL50" s="88"/>
      <c r="CNM50" s="88"/>
      <c r="CNN50" s="94"/>
      <c r="CNO50" s="95"/>
      <c r="CNP50" s="91"/>
      <c r="CNQ50" s="88"/>
      <c r="CNR50" s="88"/>
      <c r="CNS50" s="88"/>
      <c r="CNT50" s="88"/>
      <c r="CNU50" s="88"/>
      <c r="CNV50" s="94"/>
      <c r="CNW50" s="95"/>
      <c r="CNX50" s="91"/>
      <c r="CNY50" s="88"/>
      <c r="CNZ50" s="88"/>
      <c r="COA50" s="88"/>
      <c r="COB50" s="88"/>
      <c r="COC50" s="88"/>
      <c r="COD50" s="94"/>
      <c r="COE50" s="95"/>
      <c r="COF50" s="48"/>
      <c r="COG50" s="49"/>
      <c r="COH50" s="49"/>
      <c r="COI50" s="49"/>
      <c r="COJ50" s="49"/>
      <c r="COK50" s="49"/>
      <c r="COL50" s="67"/>
      <c r="COM50" s="68"/>
      <c r="CON50" s="48"/>
      <c r="COO50" s="49"/>
      <c r="COP50" s="49"/>
      <c r="COQ50" s="49"/>
      <c r="COR50" s="49"/>
      <c r="COS50" s="49"/>
      <c r="COT50" s="67"/>
      <c r="COU50" s="68"/>
      <c r="COV50" s="48"/>
      <c r="COW50" s="49"/>
      <c r="COX50" s="49"/>
      <c r="COY50" s="49"/>
      <c r="COZ50" s="49"/>
      <c r="CPA50" s="49"/>
      <c r="CPB50" s="67"/>
      <c r="CPC50" s="68"/>
      <c r="CPD50" s="48"/>
      <c r="CPE50" s="49"/>
      <c r="CPF50" s="49"/>
      <c r="CPG50" s="49"/>
      <c r="CPH50" s="49"/>
      <c r="CPI50" s="49"/>
      <c r="CPJ50" s="67"/>
      <c r="CPK50" s="68"/>
      <c r="CPL50" s="48"/>
      <c r="CPM50" s="49"/>
      <c r="CPN50" s="49"/>
      <c r="CPO50" s="49"/>
      <c r="CPP50" s="49"/>
      <c r="CPQ50" s="49"/>
      <c r="CPR50" s="67"/>
      <c r="CPS50" s="68"/>
      <c r="CPT50" s="48"/>
      <c r="CPU50" s="49"/>
      <c r="CPV50" s="49"/>
      <c r="CPW50" s="49"/>
      <c r="CPX50" s="49"/>
      <c r="CPY50" s="49"/>
      <c r="CPZ50" s="67"/>
      <c r="CQA50" s="68"/>
      <c r="CQB50" s="48"/>
      <c r="CQC50" s="49"/>
      <c r="CQD50" s="49"/>
      <c r="CQE50" s="49"/>
      <c r="CQF50" s="49"/>
      <c r="CQG50" s="49"/>
      <c r="CQH50" s="67"/>
      <c r="CQI50" s="68"/>
      <c r="CQJ50" s="82"/>
      <c r="CQK50" s="83"/>
      <c r="CQL50" s="83"/>
      <c r="CQM50" s="83"/>
      <c r="CQN50" s="83"/>
      <c r="CQO50" s="83"/>
      <c r="CQP50" s="67"/>
      <c r="CQQ50" s="68"/>
      <c r="CQR50" s="239"/>
      <c r="CQS50" s="1"/>
      <c r="CQT50" s="1"/>
      <c r="CQU50" s="1"/>
      <c r="CQV50" s="1"/>
      <c r="CQW50" s="1"/>
      <c r="CQX50" s="67"/>
      <c r="CQY50" s="68"/>
      <c r="CQZ50" s="48"/>
      <c r="CRA50" s="49"/>
      <c r="CRB50" s="49"/>
      <c r="CRC50" s="49"/>
      <c r="CRD50" s="49"/>
      <c r="CRE50" s="49"/>
      <c r="CRF50" s="67"/>
      <c r="CRG50" s="68"/>
      <c r="CRH50" s="48"/>
      <c r="CRI50" s="49"/>
      <c r="CRJ50" s="49"/>
      <c r="CRK50" s="49"/>
      <c r="CRL50" s="49"/>
      <c r="CRM50" s="49"/>
      <c r="CRN50" s="67"/>
      <c r="CRO50" s="68"/>
      <c r="CRP50" s="48"/>
      <c r="CRQ50" s="49"/>
      <c r="CRR50" s="49"/>
      <c r="CRS50" s="49"/>
      <c r="CRT50" s="49"/>
      <c r="CRU50" s="49"/>
      <c r="CRV50" s="47"/>
      <c r="CRW50" s="68"/>
      <c r="CRX50" s="48"/>
      <c r="CRY50" s="49"/>
      <c r="CRZ50" s="49"/>
      <c r="CSA50" s="49"/>
      <c r="CSB50" s="49"/>
      <c r="CSC50" s="49"/>
      <c r="CSD50" s="67"/>
      <c r="CSE50" s="68"/>
      <c r="CSF50" s="48"/>
      <c r="CSG50" s="49"/>
      <c r="CSH50" s="49"/>
      <c r="CSI50" s="49"/>
      <c r="CSJ50" s="49"/>
      <c r="CSK50" s="360"/>
      <c r="CSL50" s="64"/>
      <c r="CSM50" s="68"/>
      <c r="CSN50" s="48"/>
      <c r="CSO50" s="49"/>
      <c r="CSP50" s="49"/>
      <c r="CSQ50" s="49"/>
      <c r="CSR50" s="49"/>
      <c r="CSS50" s="49"/>
      <c r="CST50" s="64"/>
      <c r="CSU50" s="68"/>
      <c r="CSV50" s="48"/>
      <c r="CSW50" s="49"/>
      <c r="CSX50" s="49"/>
      <c r="CSY50" s="49"/>
      <c r="CSZ50" s="49"/>
      <c r="CTA50" s="49"/>
      <c r="CTB50" s="64"/>
      <c r="CTC50" s="68"/>
      <c r="CTD50" s="48"/>
      <c r="CTE50" s="49"/>
      <c r="CTF50" s="49"/>
      <c r="CTG50" s="49"/>
      <c r="CTH50" s="49"/>
      <c r="CTI50" s="49"/>
      <c r="CTJ50" s="64"/>
      <c r="CTK50" s="68"/>
      <c r="CTL50" s="48"/>
      <c r="CTM50" s="49"/>
      <c r="CTN50" s="49"/>
      <c r="CTO50" s="49"/>
      <c r="CTP50" s="49"/>
      <c r="CTQ50" s="49"/>
      <c r="CTR50" s="64"/>
      <c r="CTS50" s="68"/>
      <c r="CTT50" s="48"/>
      <c r="CTU50" s="49"/>
      <c r="CTV50" s="49"/>
      <c r="CTW50" s="49"/>
      <c r="CTX50" s="49"/>
      <c r="CTY50" s="49"/>
      <c r="CTZ50" s="64"/>
      <c r="CUA50" s="68"/>
      <c r="CUB50" s="48"/>
      <c r="CUC50" s="49"/>
      <c r="CUD50" s="49"/>
      <c r="CUE50" s="49"/>
      <c r="CUF50" s="49"/>
      <c r="CUG50" s="49"/>
      <c r="CUH50" s="64"/>
      <c r="CUI50" s="68"/>
      <c r="CUJ50" s="48"/>
      <c r="CUK50" s="49"/>
      <c r="CUL50" s="49"/>
      <c r="CUM50" s="49"/>
      <c r="CUN50" s="49"/>
      <c r="CUO50" s="49"/>
      <c r="CUP50" s="64"/>
      <c r="CUQ50" s="68"/>
      <c r="CUR50" s="48"/>
      <c r="CUS50" s="49"/>
      <c r="CUT50" s="49"/>
      <c r="CUU50" s="49"/>
      <c r="CUV50" s="49"/>
      <c r="CUW50" s="49"/>
      <c r="CUX50" s="64"/>
      <c r="CUY50" s="68"/>
      <c r="CUZ50" s="48"/>
      <c r="CVA50" s="49"/>
      <c r="CVB50" s="49"/>
      <c r="CVC50" s="49"/>
      <c r="CVD50" s="49"/>
      <c r="CVE50" s="49"/>
      <c r="CVF50" s="64"/>
      <c r="CVG50" s="68"/>
      <c r="CVH50" s="48"/>
      <c r="CVI50" s="49"/>
      <c r="CVJ50" s="49"/>
      <c r="CVK50" s="49"/>
      <c r="CVL50" s="49"/>
      <c r="CVM50" s="49"/>
      <c r="CVN50" s="64"/>
      <c r="CVO50" s="68"/>
      <c r="CVP50" s="48"/>
      <c r="CVQ50" s="49"/>
      <c r="CVR50" s="49"/>
      <c r="CVS50" s="49"/>
      <c r="CVT50" s="49"/>
      <c r="CVU50" s="49"/>
      <c r="CVV50" s="64"/>
      <c r="CVW50" s="68"/>
      <c r="CVX50" s="48"/>
      <c r="CVY50" s="49"/>
      <c r="CVZ50" s="49"/>
      <c r="CWA50" s="49"/>
      <c r="CWB50" s="49"/>
      <c r="CWC50" s="49"/>
      <c r="CWD50" s="64"/>
      <c r="CWE50" s="68"/>
      <c r="CWF50" s="48"/>
      <c r="CWG50" s="49"/>
      <c r="CWH50" s="49"/>
      <c r="CWI50" s="49"/>
      <c r="CWJ50" s="49"/>
      <c r="CWK50" s="49"/>
      <c r="CWL50" s="64"/>
      <c r="CWM50" s="68"/>
      <c r="CWN50" s="48"/>
      <c r="CWO50" s="49"/>
      <c r="CWP50" s="49"/>
      <c r="CWQ50" s="49"/>
      <c r="CWR50" s="49"/>
      <c r="CWS50" s="49"/>
      <c r="CWT50" s="64"/>
      <c r="CWU50" s="68"/>
      <c r="CWV50" s="48"/>
      <c r="CWW50" s="49"/>
      <c r="CWX50" s="49"/>
      <c r="CWY50" s="49"/>
      <c r="CWZ50" s="49"/>
      <c r="CXA50" s="49"/>
      <c r="CXB50" s="127"/>
      <c r="CXC50" s="43"/>
      <c r="CXD50" s="48"/>
      <c r="CXE50" s="49"/>
      <c r="CXF50" s="49"/>
      <c r="CXG50" s="49"/>
      <c r="CXH50" s="49"/>
      <c r="CXI50" s="49"/>
      <c r="CXJ50" s="127"/>
      <c r="CXK50" s="43"/>
      <c r="CXL50" s="48"/>
      <c r="CXM50" s="49"/>
      <c r="CXN50" s="49"/>
      <c r="CXO50" s="49"/>
      <c r="CXP50" s="49"/>
      <c r="CXQ50" s="49"/>
      <c r="CXR50" s="127"/>
      <c r="CXS50" s="43"/>
      <c r="CXT50" s="48"/>
      <c r="CXU50" s="49"/>
      <c r="CXV50" s="49"/>
      <c r="CXW50" s="49"/>
      <c r="CXX50" s="49"/>
      <c r="CXY50" s="49"/>
      <c r="CXZ50" s="127"/>
      <c r="CYA50" s="43"/>
      <c r="CYB50" s="48"/>
      <c r="CYC50" s="49"/>
      <c r="CYD50" s="49"/>
      <c r="CYE50" s="49"/>
      <c r="CYF50" s="49"/>
      <c r="CYG50" s="49"/>
      <c r="CYH50" s="127"/>
      <c r="CYI50" s="43"/>
      <c r="CYJ50" s="48"/>
      <c r="CYK50" s="49"/>
      <c r="CYL50" s="49"/>
      <c r="CYM50" s="49"/>
      <c r="CYN50" s="49"/>
      <c r="CYO50" s="49"/>
      <c r="CYP50" s="127"/>
      <c r="CYQ50" s="43"/>
      <c r="CYR50" s="48"/>
      <c r="CYS50" s="49"/>
      <c r="CYT50" s="49"/>
      <c r="CYU50" s="49"/>
      <c r="CYV50" s="49"/>
      <c r="CYW50" s="49"/>
      <c r="CYX50" s="127"/>
      <c r="CYY50" s="43"/>
      <c r="CYZ50" s="48"/>
      <c r="CZA50" s="49"/>
      <c r="CZB50" s="49"/>
      <c r="CZC50" s="49"/>
      <c r="CZD50" s="49"/>
      <c r="CZE50" s="49"/>
      <c r="CZF50" s="127"/>
      <c r="CZG50" s="43"/>
      <c r="CZH50" s="48"/>
      <c r="CZI50" s="49"/>
      <c r="CZJ50" s="49"/>
      <c r="CZK50" s="49"/>
      <c r="CZL50" s="49"/>
      <c r="CZM50" s="49"/>
      <c r="CZN50" s="127"/>
      <c r="CZO50" s="43"/>
      <c r="CZP50" s="48"/>
      <c r="CZQ50" s="49"/>
      <c r="CZR50" s="49"/>
      <c r="CZS50" s="49"/>
      <c r="CZT50" s="49"/>
      <c r="CZU50" s="49"/>
      <c r="CZV50" s="127"/>
      <c r="CZW50" s="43"/>
      <c r="CZX50" s="48"/>
      <c r="CZY50" s="49"/>
      <c r="CZZ50" s="49"/>
      <c r="DAA50" s="49"/>
      <c r="DAB50" s="49"/>
      <c r="DAC50" s="49"/>
      <c r="DAD50" s="64"/>
      <c r="DAE50" s="68"/>
      <c r="DAF50" s="48"/>
      <c r="DAG50" s="49"/>
      <c r="DAH50" s="49"/>
      <c r="DAI50" s="49"/>
      <c r="DAJ50" s="49"/>
      <c r="DAK50" s="49"/>
      <c r="DAL50" s="64"/>
      <c r="DAM50" s="68"/>
      <c r="DAN50" s="48"/>
      <c r="DAO50" s="49"/>
      <c r="DAP50" s="49"/>
      <c r="DAQ50" s="49"/>
      <c r="DAR50" s="49"/>
      <c r="DAS50" s="49"/>
      <c r="DAT50" s="64"/>
      <c r="DAU50" s="68"/>
      <c r="DAV50" s="48"/>
      <c r="DAW50" s="49"/>
      <c r="DAX50" s="49"/>
      <c r="DAY50" s="49"/>
      <c r="DAZ50" s="49"/>
      <c r="DBA50" s="49"/>
      <c r="DBB50" s="64"/>
      <c r="DBC50" s="68"/>
      <c r="DBD50" s="48"/>
      <c r="DBE50" s="49"/>
      <c r="DBF50" s="49"/>
      <c r="DBG50" s="49"/>
      <c r="DBH50" s="49"/>
      <c r="DBI50" s="49"/>
      <c r="DBJ50" s="64"/>
      <c r="DBK50" s="68"/>
      <c r="DBL50" s="48"/>
      <c r="DBM50" s="49"/>
      <c r="DBN50" s="49"/>
      <c r="DBO50" s="49"/>
      <c r="DBP50" s="49"/>
      <c r="DBQ50" s="49"/>
      <c r="DBR50" s="64"/>
      <c r="DBS50" s="68"/>
      <c r="DBT50" s="48"/>
      <c r="DBU50" s="49"/>
      <c r="DBV50" s="49"/>
      <c r="DBW50" s="49"/>
      <c r="DBX50" s="49"/>
      <c r="DBY50" s="49"/>
      <c r="DBZ50" s="64"/>
      <c r="DCA50" s="68"/>
      <c r="DCB50" s="48"/>
      <c r="DCC50" s="49"/>
      <c r="DCD50" s="49"/>
      <c r="DCE50" s="49"/>
      <c r="DCF50" s="49"/>
      <c r="DCG50" s="49"/>
      <c r="DCH50" s="64"/>
      <c r="DCI50" s="68"/>
      <c r="DCJ50" s="48"/>
      <c r="DCK50" s="49"/>
      <c r="DCL50" s="49"/>
      <c r="DCM50" s="49"/>
      <c r="DCN50" s="49"/>
      <c r="DCO50" s="49"/>
      <c r="DCP50" s="64"/>
      <c r="DCQ50" s="68"/>
      <c r="DCR50" s="48"/>
      <c r="DCS50" s="49"/>
      <c r="DCT50" s="49"/>
      <c r="DCU50" s="49"/>
      <c r="DCV50" s="49"/>
      <c r="DCW50" s="49"/>
      <c r="DCX50" s="64"/>
      <c r="DCY50" s="68"/>
      <c r="DCZ50" s="48"/>
      <c r="DDA50" s="49"/>
      <c r="DDB50" s="49"/>
      <c r="DDC50" s="49"/>
      <c r="DDD50" s="49"/>
      <c r="DDE50" s="49"/>
      <c r="DDF50" s="64"/>
      <c r="DDG50" s="68"/>
      <c r="DDH50" s="48"/>
      <c r="DDI50" s="49"/>
      <c r="DDJ50" s="49"/>
      <c r="DDK50" s="49"/>
      <c r="DDL50" s="49"/>
      <c r="DDM50" s="49"/>
      <c r="DDN50" s="127"/>
      <c r="DDO50" s="43"/>
      <c r="DDP50" s="48"/>
      <c r="DDQ50" s="49"/>
      <c r="DDR50" s="49"/>
      <c r="DDS50" s="49"/>
      <c r="DDT50" s="49"/>
      <c r="DDU50" s="49"/>
      <c r="DDV50" s="127"/>
      <c r="DDW50" s="43"/>
      <c r="DDX50" s="48"/>
      <c r="DDY50" s="49"/>
      <c r="DDZ50" s="49"/>
      <c r="DEA50" s="49"/>
      <c r="DEB50" s="49"/>
      <c r="DEC50" s="49"/>
      <c r="DED50" s="127"/>
      <c r="DEE50" s="43"/>
      <c r="DEF50" s="48"/>
      <c r="DEG50" s="49"/>
      <c r="DEH50" s="49"/>
      <c r="DEI50" s="49"/>
      <c r="DEJ50" s="49"/>
      <c r="DEK50" s="49"/>
      <c r="DEL50" s="127"/>
      <c r="DEM50" s="43"/>
      <c r="DEN50" s="48"/>
      <c r="DEO50" s="49"/>
      <c r="DEP50" s="49"/>
      <c r="DEQ50" s="49"/>
      <c r="DER50" s="49"/>
      <c r="DES50" s="49"/>
      <c r="DET50" s="127"/>
      <c r="DEU50" s="43"/>
      <c r="DEV50" s="48"/>
      <c r="DEW50" s="49"/>
      <c r="DEX50" s="49"/>
      <c r="DEY50" s="49"/>
      <c r="DEZ50" s="49"/>
      <c r="DFA50" s="49"/>
      <c r="DFB50" s="127"/>
      <c r="DFC50" s="43"/>
      <c r="DFD50" s="48"/>
      <c r="DFE50" s="49"/>
      <c r="DFF50" s="49"/>
      <c r="DFG50" s="49"/>
      <c r="DFH50" s="49"/>
      <c r="DFI50" s="49"/>
      <c r="DFJ50" s="127"/>
      <c r="DFK50" s="43"/>
      <c r="DFL50" s="63"/>
      <c r="DFM50" s="64"/>
      <c r="DFN50" s="64"/>
      <c r="DFO50" s="64"/>
      <c r="DFP50" s="64"/>
      <c r="DFQ50" s="64"/>
      <c r="DFR50" s="64"/>
      <c r="DFS50" s="68"/>
      <c r="DFT50" s="48"/>
      <c r="DFU50" s="49"/>
      <c r="DFV50" s="49"/>
      <c r="DFW50" s="49"/>
      <c r="DFX50" s="49"/>
      <c r="DFY50" s="49"/>
      <c r="DFZ50" s="127"/>
      <c r="DGA50" s="43"/>
      <c r="DGB50" s="48"/>
      <c r="DGC50" s="49"/>
      <c r="DGD50" s="49"/>
      <c r="DGE50" s="49"/>
      <c r="DGF50" s="49"/>
      <c r="DGG50" s="49"/>
      <c r="DGH50" s="127"/>
      <c r="DGI50" s="43"/>
      <c r="DGJ50" s="48"/>
      <c r="DGK50" s="49"/>
      <c r="DGL50" s="49"/>
      <c r="DGM50" s="49"/>
      <c r="DGN50" s="49"/>
      <c r="DGO50" s="49"/>
      <c r="DGP50" s="64"/>
      <c r="DGQ50" s="68"/>
      <c r="DGR50" s="48"/>
      <c r="DGS50" s="49"/>
      <c r="DGT50" s="49"/>
      <c r="DGU50" s="49"/>
      <c r="DGV50" s="49"/>
      <c r="DGW50" s="49"/>
      <c r="DGX50" s="64"/>
      <c r="DGY50" s="68"/>
      <c r="DGZ50" s="48"/>
      <c r="DHA50" s="49"/>
      <c r="DHB50" s="49"/>
      <c r="DHC50" s="49"/>
      <c r="DHD50" s="49"/>
      <c r="DHE50" s="49"/>
      <c r="DHF50" s="64"/>
      <c r="DHG50" s="68"/>
      <c r="DHH50" s="63"/>
      <c r="DHI50" s="64"/>
      <c r="DHJ50" s="64"/>
      <c r="DHK50" s="64"/>
      <c r="DHL50" s="64"/>
      <c r="DHM50" s="64"/>
      <c r="DHN50" s="64"/>
      <c r="DHO50" s="68"/>
      <c r="DHP50" s="48"/>
      <c r="DHQ50" s="49"/>
      <c r="DHR50" s="49"/>
      <c r="DHS50" s="49"/>
      <c r="DHT50" s="49"/>
      <c r="DHU50" s="49"/>
      <c r="DHV50" s="64"/>
      <c r="DHW50" s="68"/>
      <c r="DHX50" s="48"/>
      <c r="DHY50" s="49"/>
      <c r="DHZ50" s="49"/>
      <c r="DIA50" s="49"/>
      <c r="DIB50" s="49"/>
      <c r="DIC50" s="49"/>
      <c r="DID50" s="64"/>
      <c r="DIE50" s="68"/>
      <c r="DIF50" s="48"/>
      <c r="DIG50" s="49"/>
      <c r="DIH50" s="49"/>
      <c r="DII50" s="49"/>
      <c r="DIJ50" s="49"/>
      <c r="DIK50" s="49"/>
      <c r="DIL50" s="64"/>
      <c r="DIM50" s="68"/>
      <c r="DIN50" s="48"/>
      <c r="DIO50" s="49"/>
      <c r="DIP50" s="49"/>
      <c r="DIQ50" s="49"/>
      <c r="DIR50" s="49"/>
      <c r="DIS50" s="49"/>
      <c r="DIT50" s="64"/>
      <c r="DIU50" s="68"/>
      <c r="DIV50" s="48"/>
      <c r="DIW50" s="49"/>
      <c r="DIX50" s="49"/>
      <c r="DIY50" s="49"/>
      <c r="DIZ50" s="49"/>
      <c r="DJA50" s="49"/>
      <c r="DJB50" s="64"/>
      <c r="DJC50" s="68"/>
      <c r="DJD50" s="48"/>
      <c r="DJE50" s="49"/>
      <c r="DJF50" s="49"/>
      <c r="DJG50" s="49"/>
      <c r="DJH50" s="49"/>
      <c r="DJI50" s="49"/>
      <c r="DJJ50" s="64"/>
      <c r="DJK50" s="68"/>
      <c r="DJL50" s="48"/>
      <c r="DJM50" s="49"/>
      <c r="DJN50" s="49"/>
      <c r="DJO50" s="49"/>
      <c r="DJP50" s="49"/>
      <c r="DJQ50" s="49"/>
      <c r="DJR50" s="64"/>
      <c r="DJS50" s="68"/>
      <c r="DJT50" s="48"/>
      <c r="DJU50" s="49"/>
      <c r="DJV50" s="49"/>
      <c r="DJW50" s="49"/>
      <c r="DJX50" s="49"/>
      <c r="DJY50" s="49"/>
      <c r="DJZ50" s="64"/>
      <c r="DKA50" s="68"/>
      <c r="DKB50" s="48"/>
      <c r="DKC50" s="49"/>
      <c r="DKD50" s="49"/>
      <c r="DKE50" s="49"/>
      <c r="DKF50" s="49"/>
      <c r="DKG50" s="49"/>
      <c r="DKH50" s="64"/>
      <c r="DKI50" s="68"/>
      <c r="DKJ50" s="48"/>
      <c r="DKK50" s="49"/>
      <c r="DKL50" s="49"/>
      <c r="DKM50" s="49"/>
      <c r="DKN50" s="49"/>
      <c r="DKO50" s="49"/>
      <c r="DKP50" s="64"/>
      <c r="DKQ50" s="68"/>
      <c r="DKR50" s="48"/>
      <c r="DKS50" s="49"/>
      <c r="DKT50" s="49"/>
      <c r="DKU50" s="49"/>
      <c r="DKV50" s="49"/>
      <c r="DKW50" s="49"/>
      <c r="DKX50" s="64"/>
      <c r="DKY50" s="68"/>
      <c r="DKZ50" s="48"/>
      <c r="DLA50" s="49"/>
      <c r="DLB50" s="49"/>
      <c r="DLC50" s="49"/>
      <c r="DLD50" s="49"/>
      <c r="DLE50" s="49"/>
      <c r="DLF50" s="64"/>
      <c r="DLG50" s="68"/>
      <c r="DLH50" s="48"/>
      <c r="DLI50" s="49"/>
      <c r="DLJ50" s="49"/>
      <c r="DLK50" s="49"/>
      <c r="DLL50" s="49"/>
      <c r="DLM50" s="49"/>
      <c r="DLN50" s="64"/>
      <c r="DLO50" s="68"/>
      <c r="DLP50" s="48"/>
      <c r="DLQ50" s="49"/>
      <c r="DLR50" s="49"/>
      <c r="DLS50" s="49"/>
      <c r="DLT50" s="49"/>
      <c r="DLU50" s="49"/>
      <c r="DLV50" s="64"/>
      <c r="DLW50" s="68"/>
      <c r="DLX50" s="48"/>
      <c r="DLY50" s="49"/>
      <c r="DLZ50" s="49"/>
      <c r="DMA50" s="49"/>
      <c r="DMB50" s="49"/>
      <c r="DMC50" s="49"/>
      <c r="DMD50" s="64"/>
      <c r="DME50" s="68"/>
      <c r="DMF50" s="48"/>
      <c r="DMG50" s="49"/>
      <c r="DMH50" s="49"/>
      <c r="DMI50" s="49"/>
      <c r="DMJ50" s="49"/>
      <c r="DMK50" s="49"/>
      <c r="DML50" s="64"/>
      <c r="DMM50" s="68"/>
      <c r="DMN50" s="48"/>
      <c r="DMO50" s="49"/>
      <c r="DMP50" s="49"/>
      <c r="DMQ50" s="49"/>
      <c r="DMR50" s="49"/>
      <c r="DMS50" s="49"/>
      <c r="DMT50" s="64"/>
      <c r="DMU50" s="68"/>
      <c r="DMV50" s="48"/>
      <c r="DMW50" s="49"/>
      <c r="DMX50" s="49"/>
      <c r="DMY50" s="49"/>
      <c r="DMZ50" s="49"/>
      <c r="DNA50" s="49"/>
      <c r="DNB50" s="64"/>
      <c r="DNC50" s="68"/>
      <c r="DND50" s="48"/>
      <c r="DNE50" s="49"/>
      <c r="DNF50" s="49"/>
      <c r="DNG50" s="49"/>
      <c r="DNH50" s="49"/>
      <c r="DNI50" s="49"/>
      <c r="DNJ50" s="64"/>
      <c r="DNK50" s="68"/>
      <c r="DNL50" s="48"/>
      <c r="DNM50" s="49"/>
      <c r="DNN50" s="49"/>
      <c r="DNO50" s="49"/>
      <c r="DNP50" s="49"/>
      <c r="DNQ50" s="49"/>
      <c r="DNR50" s="64"/>
      <c r="DNS50" s="68"/>
      <c r="DNT50" s="48"/>
      <c r="DNU50" s="49"/>
      <c r="DNV50" s="49"/>
      <c r="DNW50" s="49"/>
      <c r="DNX50" s="49"/>
      <c r="DNY50" s="49"/>
      <c r="DNZ50" s="64"/>
      <c r="DOA50" s="68"/>
      <c r="DOB50" s="48"/>
      <c r="DOC50" s="49"/>
      <c r="DOD50" s="49"/>
      <c r="DOE50" s="49"/>
      <c r="DOF50" s="49"/>
      <c r="DOG50" s="49"/>
      <c r="DOH50" s="64"/>
      <c r="DOI50" s="68"/>
      <c r="DOJ50" s="48"/>
      <c r="DOK50" s="49"/>
      <c r="DOL50" s="49"/>
      <c r="DOM50" s="49"/>
      <c r="DON50" s="49"/>
      <c r="DOO50" s="49"/>
      <c r="DOP50" s="64"/>
      <c r="DOQ50" s="68"/>
      <c r="DOR50" s="48"/>
      <c r="DOS50" s="49"/>
      <c r="DOT50" s="49"/>
      <c r="DOU50" s="49"/>
      <c r="DOV50" s="49"/>
      <c r="DOW50" s="49"/>
      <c r="DOX50" s="64"/>
      <c r="DOY50" s="68"/>
      <c r="DOZ50" s="48"/>
      <c r="DPA50" s="49"/>
      <c r="DPB50" s="49"/>
      <c r="DPC50" s="49"/>
      <c r="DPD50" s="49"/>
      <c r="DPE50" s="49"/>
      <c r="DPF50" s="64"/>
      <c r="DPG50" s="68"/>
      <c r="DPH50" s="48"/>
      <c r="DPI50" s="49"/>
      <c r="DPJ50" s="49"/>
      <c r="DPK50" s="49"/>
      <c r="DPL50" s="49"/>
      <c r="DPM50" s="49"/>
      <c r="DPN50" s="64"/>
      <c r="DPO50" s="68"/>
      <c r="DPP50" s="48"/>
      <c r="DPQ50" s="49"/>
      <c r="DPR50" s="49"/>
      <c r="DPS50" s="49"/>
      <c r="DPT50" s="49"/>
      <c r="DPU50" s="49"/>
      <c r="DPV50" s="491"/>
      <c r="DPW50" s="492"/>
      <c r="DPX50" s="48"/>
      <c r="DPY50" s="49"/>
      <c r="DPZ50" s="49"/>
      <c r="DQA50" s="49"/>
      <c r="DQB50" s="49"/>
      <c r="DQC50" s="49"/>
      <c r="DQD50" s="491"/>
      <c r="DQE50" s="492"/>
      <c r="DQF50" s="48"/>
      <c r="DQG50" s="49"/>
      <c r="DQH50" s="49"/>
      <c r="DQI50" s="49"/>
      <c r="DQJ50" s="49"/>
      <c r="DQK50" s="49"/>
      <c r="DQL50" s="489"/>
      <c r="DQM50" s="492"/>
      <c r="DQN50" s="48"/>
      <c r="DQO50" s="49"/>
      <c r="DQP50" s="49"/>
      <c r="DQQ50" s="49"/>
      <c r="DQR50" s="49"/>
      <c r="DQS50" s="49"/>
      <c r="DQT50" s="64"/>
      <c r="DQU50" s="68"/>
      <c r="DQV50" s="48"/>
      <c r="DQW50" s="49"/>
      <c r="DQX50" s="49"/>
      <c r="DQY50" s="49"/>
      <c r="DQZ50" s="49"/>
      <c r="DRA50" s="49"/>
      <c r="DRB50" s="491"/>
      <c r="DRC50" s="492"/>
      <c r="DRD50" s="48"/>
      <c r="DRE50" s="49"/>
      <c r="DRF50" s="49"/>
      <c r="DRG50" s="49"/>
      <c r="DRH50" s="49"/>
      <c r="DRI50" s="49"/>
      <c r="DRJ50" s="491"/>
      <c r="DRK50" s="492"/>
      <c r="DRL50" s="48"/>
      <c r="DRM50" s="49"/>
      <c r="DRN50" s="49"/>
      <c r="DRO50" s="49"/>
      <c r="DRP50" s="49"/>
      <c r="DRQ50" s="49"/>
      <c r="DRR50" s="64"/>
      <c r="DRS50" s="68"/>
      <c r="DRT50" s="48"/>
      <c r="DRU50" s="49"/>
      <c r="DRV50" s="49"/>
      <c r="DRW50" s="49"/>
      <c r="DRX50" s="49"/>
      <c r="DRY50" s="49"/>
      <c r="DRZ50" s="491"/>
      <c r="DSA50" s="68"/>
      <c r="DSB50" s="82"/>
      <c r="DSC50" s="83"/>
      <c r="DSD50" s="83"/>
      <c r="DSE50" s="83"/>
      <c r="DSF50" s="83"/>
      <c r="DSG50" s="83"/>
      <c r="DSH50" s="64"/>
      <c r="DSI50" s="68"/>
      <c r="DSJ50" s="48"/>
      <c r="DSK50" s="49"/>
      <c r="DSL50" s="49"/>
      <c r="DSM50" s="49"/>
      <c r="DSN50" s="49"/>
      <c r="DSO50" s="49"/>
      <c r="DSP50" s="64"/>
      <c r="DSQ50" s="68"/>
      <c r="DSR50" s="48"/>
      <c r="DSS50" s="49"/>
      <c r="DST50" s="49"/>
      <c r="DSU50" s="49"/>
      <c r="DSV50" s="49"/>
      <c r="DSW50" s="49"/>
      <c r="DSX50" s="64"/>
      <c r="DSY50" s="68"/>
      <c r="DSZ50" s="48"/>
      <c r="DTA50" s="49"/>
      <c r="DTB50" s="49"/>
      <c r="DTC50" s="49"/>
      <c r="DTD50" s="49"/>
      <c r="DTE50" s="49"/>
      <c r="DTF50" s="64"/>
      <c r="DTG50" s="68"/>
      <c r="DTH50" s="48"/>
      <c r="DTI50" s="49"/>
      <c r="DTJ50" s="49"/>
      <c r="DTK50" s="49"/>
      <c r="DTL50" s="49"/>
      <c r="DTM50" s="49"/>
      <c r="DTN50" s="64"/>
      <c r="DTO50" s="68"/>
      <c r="DTP50" s="48"/>
      <c r="DTQ50" s="49"/>
      <c r="DTR50" s="49"/>
      <c r="DTS50" s="49"/>
      <c r="DTT50" s="49"/>
      <c r="DTU50" s="49"/>
      <c r="DTV50" s="64"/>
      <c r="DTW50" s="68"/>
      <c r="DTX50" s="48"/>
      <c r="DTY50" s="49"/>
      <c r="DTZ50" s="49"/>
      <c r="DUA50" s="49"/>
      <c r="DUB50" s="49"/>
      <c r="DUC50" s="49"/>
      <c r="DUD50" s="64"/>
      <c r="DUE50" s="68"/>
      <c r="DUF50" s="48"/>
      <c r="DUG50" s="49"/>
      <c r="DUH50" s="49"/>
      <c r="DUI50" s="49"/>
      <c r="DUJ50" s="49"/>
      <c r="DUK50" s="49"/>
      <c r="DUL50" s="64"/>
      <c r="DUM50" s="68"/>
      <c r="DUN50" s="48"/>
      <c r="DUO50" s="49"/>
      <c r="DUP50" s="49"/>
      <c r="DUQ50" s="49"/>
      <c r="DUR50" s="49"/>
      <c r="DUS50" s="49"/>
      <c r="DUT50" s="64"/>
      <c r="DUU50" s="68"/>
      <c r="DUV50" s="48"/>
      <c r="DUW50" s="49"/>
      <c r="DUX50" s="49"/>
      <c r="DUY50" s="49"/>
      <c r="DUZ50" s="49"/>
      <c r="DVA50" s="49"/>
      <c r="DVB50" s="64"/>
      <c r="DVC50" s="68"/>
      <c r="DVD50" s="48"/>
      <c r="DVE50" s="49"/>
      <c r="DVF50" s="49"/>
      <c r="DVG50" s="49"/>
      <c r="DVH50" s="49"/>
      <c r="DVI50" s="49"/>
      <c r="DVJ50" s="64"/>
      <c r="DVK50" s="68"/>
      <c r="DVL50" s="48"/>
      <c r="DVM50" s="49"/>
      <c r="DVN50" s="49"/>
      <c r="DVO50" s="49"/>
      <c r="DVP50" s="49"/>
      <c r="DVQ50" s="49"/>
      <c r="DVR50" s="64"/>
      <c r="DVS50" s="68"/>
      <c r="DVT50" s="48"/>
      <c r="DVU50" s="49"/>
      <c r="DVV50" s="49"/>
      <c r="DVW50" s="49"/>
      <c r="DVX50" s="49"/>
      <c r="DVY50" s="49"/>
      <c r="DVZ50" s="64"/>
      <c r="DWA50" s="68"/>
      <c r="DWB50" s="48"/>
      <c r="DWC50" s="49"/>
      <c r="DWD50" s="49"/>
      <c r="DWE50" s="49"/>
      <c r="DWF50" s="49"/>
      <c r="DWG50" s="49"/>
      <c r="DWH50" s="64"/>
      <c r="DWI50" s="68"/>
      <c r="DWJ50" s="48"/>
      <c r="DWK50" s="49"/>
      <c r="DWL50" s="49"/>
      <c r="DWM50" s="49"/>
      <c r="DWN50" s="49"/>
      <c r="DWO50" s="49"/>
      <c r="DWP50" s="64"/>
      <c r="DWQ50" s="68"/>
      <c r="DWR50" s="48"/>
      <c r="DWS50" s="49"/>
      <c r="DWT50" s="49"/>
      <c r="DWU50" s="49"/>
      <c r="DWV50" s="49"/>
      <c r="DWW50" s="49"/>
      <c r="DWX50" s="64"/>
      <c r="DWY50" s="68"/>
      <c r="DWZ50" s="48"/>
      <c r="DXA50" s="49"/>
      <c r="DXB50" s="49"/>
      <c r="DXC50" s="49"/>
      <c r="DXD50" s="49"/>
      <c r="DXE50" s="49"/>
      <c r="DXF50" s="64"/>
      <c r="DXG50" s="68"/>
      <c r="DXH50" s="48"/>
      <c r="DXI50" s="49"/>
      <c r="DXJ50" s="49"/>
      <c r="DXK50" s="49"/>
      <c r="DXL50" s="49"/>
      <c r="DXM50" s="49"/>
      <c r="DXN50" s="64"/>
      <c r="DXO50" s="68"/>
      <c r="DXP50" s="48"/>
      <c r="DXQ50" s="49"/>
      <c r="DXR50" s="49"/>
      <c r="DXS50" s="49"/>
      <c r="DXT50" s="49"/>
      <c r="DXU50" s="49"/>
      <c r="DXV50" s="64"/>
      <c r="DXW50" s="68"/>
      <c r="DXX50" s="48"/>
      <c r="DXY50" s="49"/>
      <c r="DXZ50" s="49"/>
      <c r="DYA50" s="49"/>
      <c r="DYB50" s="49"/>
      <c r="DYC50" s="49"/>
      <c r="DYD50" s="64"/>
      <c r="DYE50" s="68"/>
      <c r="DYF50" s="48"/>
      <c r="DYG50" s="49"/>
      <c r="DYH50" s="49"/>
      <c r="DYI50" s="49"/>
      <c r="DYJ50" s="49"/>
      <c r="DYK50" s="49"/>
      <c r="DYL50" s="64"/>
      <c r="DYM50" s="68"/>
      <c r="DYN50" s="48"/>
      <c r="DYO50" s="49"/>
      <c r="DYP50" s="49"/>
      <c r="DYQ50" s="49"/>
      <c r="DYR50" s="49"/>
      <c r="DYS50" s="49"/>
      <c r="DYT50" s="64"/>
      <c r="DYU50" s="68"/>
      <c r="DYV50" s="48"/>
      <c r="DYW50" s="49"/>
      <c r="DYX50" s="49"/>
      <c r="DYY50" s="49"/>
      <c r="DYZ50" s="49"/>
      <c r="DZA50" s="49"/>
      <c r="DZB50" s="64"/>
      <c r="DZC50" s="68"/>
      <c r="DZD50" s="48"/>
      <c r="DZE50" s="49"/>
      <c r="DZF50" s="49"/>
      <c r="DZG50" s="49"/>
      <c r="DZH50" s="49"/>
      <c r="DZI50" s="49"/>
      <c r="DZJ50" s="64"/>
      <c r="DZK50" s="68"/>
      <c r="DZL50" s="48"/>
      <c r="DZM50" s="49"/>
      <c r="DZN50" s="49"/>
      <c r="DZO50" s="49"/>
      <c r="DZP50" s="49"/>
      <c r="DZQ50" s="49"/>
      <c r="DZR50" s="64"/>
      <c r="DZS50" s="68"/>
      <c r="DZT50" s="48"/>
      <c r="DZU50" s="49"/>
      <c r="DZV50" s="49"/>
      <c r="DZW50" s="49"/>
      <c r="DZX50" s="49"/>
      <c r="DZY50" s="49"/>
      <c r="DZZ50" s="64"/>
      <c r="EAA50" s="68"/>
      <c r="EAB50" s="48"/>
      <c r="EAC50" s="49"/>
      <c r="EAD50" s="49"/>
      <c r="EAE50" s="49"/>
      <c r="EAF50" s="49"/>
      <c r="EAG50" s="49"/>
      <c r="EAH50" s="64"/>
      <c r="EAI50" s="68"/>
      <c r="EAJ50" s="48"/>
      <c r="EAK50" s="49"/>
      <c r="EAL50" s="49"/>
      <c r="EAM50" s="49"/>
      <c r="EAN50" s="49"/>
      <c r="EAO50" s="49"/>
      <c r="EAP50" s="64"/>
      <c r="EAQ50" s="68"/>
      <c r="EAR50" s="48"/>
      <c r="EAS50" s="49"/>
      <c r="EAT50" s="49"/>
      <c r="EAU50" s="49"/>
      <c r="EAV50" s="49"/>
      <c r="EAW50" s="49"/>
      <c r="EAX50" s="64"/>
      <c r="EAY50" s="68"/>
      <c r="EAZ50" s="48"/>
      <c r="EBA50" s="49"/>
      <c r="EBB50" s="49"/>
      <c r="EBC50" s="49"/>
      <c r="EBD50" s="49"/>
      <c r="EBE50" s="49"/>
      <c r="EBF50" s="64"/>
      <c r="EBG50" s="68"/>
      <c r="EBH50" s="48"/>
      <c r="EBI50" s="49"/>
      <c r="EBJ50" s="49"/>
      <c r="EBK50" s="49"/>
      <c r="EBL50" s="49"/>
      <c r="EBM50" s="49"/>
      <c r="EBN50" s="64"/>
      <c r="EBO50" s="68"/>
      <c r="EBP50" s="48"/>
      <c r="EBQ50" s="49"/>
      <c r="EBR50" s="49"/>
      <c r="EBS50" s="49"/>
      <c r="EBT50" s="49"/>
      <c r="EBU50" s="49"/>
      <c r="EBV50" s="64"/>
      <c r="EBW50" s="68"/>
      <c r="EBX50" s="48"/>
      <c r="EBY50" s="49"/>
      <c r="EBZ50" s="49"/>
      <c r="ECA50" s="49"/>
      <c r="ECB50" s="49"/>
      <c r="ECC50" s="49"/>
      <c r="ECD50" s="64"/>
      <c r="ECE50" s="68"/>
      <c r="ECF50" s="48"/>
      <c r="ECG50" s="49"/>
      <c r="ECH50" s="49"/>
      <c r="ECI50" s="49"/>
      <c r="ECJ50" s="49"/>
      <c r="ECK50" s="49"/>
      <c r="ECL50" s="64"/>
      <c r="ECM50" s="68"/>
      <c r="ECN50" s="48"/>
      <c r="ECO50" s="49"/>
      <c r="ECP50" s="49"/>
      <c r="ECQ50" s="49"/>
      <c r="ECR50" s="49"/>
      <c r="ECS50" s="49"/>
      <c r="ECT50" s="64"/>
      <c r="ECU50" s="68"/>
      <c r="ECV50" s="48"/>
      <c r="ECW50" s="49"/>
      <c r="ECX50" s="49"/>
      <c r="ECY50" s="49"/>
      <c r="ECZ50" s="49"/>
      <c r="EDA50" s="49"/>
      <c r="EDB50" s="64"/>
      <c r="EDC50" s="68"/>
      <c r="EDD50" s="48"/>
      <c r="EDE50" s="49"/>
      <c r="EDF50" s="49"/>
      <c r="EDG50" s="49"/>
      <c r="EDH50" s="49"/>
      <c r="EDI50" s="49"/>
      <c r="EDJ50" s="64"/>
      <c r="EDK50" s="68"/>
      <c r="EDL50" s="48"/>
      <c r="EDM50" s="49"/>
      <c r="EDN50" s="49"/>
      <c r="EDO50" s="49"/>
      <c r="EDP50" s="49"/>
      <c r="EDQ50" s="49"/>
      <c r="EDR50" s="64"/>
      <c r="EDS50" s="68"/>
      <c r="EDT50" s="48"/>
      <c r="EDU50" s="49"/>
      <c r="EDV50" s="49"/>
      <c r="EDW50" s="49"/>
      <c r="EDX50" s="49"/>
      <c r="EDY50" s="49"/>
      <c r="EDZ50" s="64"/>
      <c r="EEA50" s="68"/>
      <c r="EEB50" s="48"/>
      <c r="EEC50" s="49"/>
      <c r="EED50" s="49"/>
      <c r="EEE50" s="49"/>
      <c r="EEF50" s="49"/>
      <c r="EEG50" s="49"/>
      <c r="EEH50" s="64"/>
      <c r="EEI50" s="68"/>
      <c r="EEJ50" s="48"/>
      <c r="EEK50" s="49"/>
      <c r="EEL50" s="49"/>
      <c r="EEM50" s="49"/>
      <c r="EEN50" s="49"/>
      <c r="EEO50" s="49"/>
      <c r="EEP50" s="64"/>
      <c r="EEQ50" s="68"/>
      <c r="EER50" s="48"/>
      <c r="EES50" s="49"/>
      <c r="EET50" s="49"/>
      <c r="EEU50" s="49"/>
      <c r="EEV50" s="49"/>
      <c r="EEW50" s="49"/>
      <c r="EEX50" s="64"/>
      <c r="EEY50" s="68"/>
      <c r="EEZ50" s="48"/>
      <c r="EFA50" s="49"/>
      <c r="EFB50" s="49"/>
      <c r="EFC50" s="49"/>
      <c r="EFD50" s="49"/>
      <c r="EFE50" s="49"/>
      <c r="EFF50" s="64"/>
      <c r="EFG50" s="68"/>
      <c r="EFH50" s="48"/>
      <c r="EFI50" s="49"/>
      <c r="EFJ50" s="49"/>
      <c r="EFK50" s="49"/>
      <c r="EFL50" s="49"/>
      <c r="EFM50" s="49"/>
      <c r="EFN50" s="64"/>
      <c r="EFO50" s="68"/>
      <c r="EFP50" s="48"/>
      <c r="EFQ50" s="49"/>
      <c r="EFR50" s="49"/>
      <c r="EFS50" s="49"/>
      <c r="EFT50" s="49"/>
      <c r="EFU50" s="49"/>
      <c r="EFV50" s="64"/>
      <c r="EFW50" s="68"/>
      <c r="EFX50" s="48"/>
      <c r="EFY50" s="49"/>
      <c r="EFZ50" s="49"/>
      <c r="EGA50" s="49"/>
      <c r="EGB50" s="49"/>
      <c r="EGC50" s="49"/>
      <c r="EGD50" s="64"/>
      <c r="EGE50" s="68"/>
      <c r="EGF50" s="48"/>
      <c r="EGG50" s="49"/>
      <c r="EGH50" s="49"/>
      <c r="EGI50" s="49"/>
      <c r="EGJ50" s="49"/>
      <c r="EGK50" s="49"/>
      <c r="EGL50" s="64"/>
      <c r="EGM50" s="68"/>
      <c r="EGN50" s="48"/>
      <c r="EGO50" s="49"/>
      <c r="EGP50" s="49"/>
      <c r="EGQ50" s="49"/>
      <c r="EGR50" s="49"/>
      <c r="EGS50" s="49"/>
      <c r="EGT50" s="64"/>
      <c r="EGU50" s="68"/>
      <c r="EGV50" s="48"/>
      <c r="EGW50" s="49"/>
      <c r="EGX50" s="49"/>
      <c r="EGY50" s="49"/>
      <c r="EGZ50" s="49"/>
      <c r="EHA50" s="49"/>
      <c r="EHB50" s="64"/>
      <c r="EHC50" s="68"/>
      <c r="EHD50" s="48"/>
      <c r="EHE50" s="49"/>
      <c r="EHF50" s="49"/>
      <c r="EHG50" s="49"/>
      <c r="EHH50" s="49"/>
      <c r="EHI50" s="49"/>
      <c r="EHJ50" s="64"/>
      <c r="EHK50" s="68"/>
      <c r="EHL50" s="48"/>
      <c r="EHM50" s="49"/>
      <c r="EHN50" s="49"/>
      <c r="EHO50" s="49"/>
      <c r="EHP50" s="49"/>
      <c r="EHQ50" s="49"/>
      <c r="EHR50" s="64"/>
      <c r="EHS50" s="68"/>
      <c r="EHT50" s="48"/>
      <c r="EHU50" s="49"/>
      <c r="EHV50" s="49"/>
      <c r="EHW50" s="49"/>
      <c r="EHX50" s="49"/>
      <c r="EHY50" s="49"/>
      <c r="EHZ50" s="64"/>
      <c r="EIA50" s="68"/>
      <c r="EIB50" s="48"/>
      <c r="EIC50" s="49"/>
      <c r="EID50" s="49"/>
      <c r="EIE50" s="49"/>
      <c r="EIF50" s="49"/>
      <c r="EIG50" s="49"/>
      <c r="EIH50" s="64"/>
      <c r="EII50" s="68"/>
      <c r="EIJ50" s="48"/>
      <c r="EIK50" s="49"/>
      <c r="EIL50" s="49"/>
      <c r="EIM50" s="49"/>
      <c r="EIN50" s="49"/>
      <c r="EIO50" s="49"/>
      <c r="EIP50" s="64"/>
      <c r="EIQ50" s="68"/>
      <c r="EIR50" s="48"/>
      <c r="EIS50" s="49"/>
      <c r="EIT50" s="49"/>
      <c r="EIU50" s="49"/>
      <c r="EIV50" s="49"/>
      <c r="EIW50" s="49"/>
      <c r="EIX50" s="64"/>
      <c r="EIY50" s="68"/>
      <c r="EIZ50" s="48"/>
      <c r="EJA50" s="49"/>
      <c r="EJB50" s="49"/>
      <c r="EJC50" s="49"/>
      <c r="EJD50" s="49"/>
      <c r="EJE50" s="49"/>
      <c r="EJF50" s="64"/>
      <c r="EJG50" s="68"/>
      <c r="EJH50" s="48"/>
      <c r="EJI50" s="49"/>
      <c r="EJJ50" s="49"/>
      <c r="EJK50" s="49"/>
      <c r="EJL50" s="49"/>
      <c r="EJM50" s="49"/>
      <c r="EJN50" s="64"/>
      <c r="EJO50" s="68"/>
      <c r="EJP50" s="48"/>
      <c r="EJQ50" s="49"/>
      <c r="EJR50" s="49"/>
      <c r="EJS50" s="49"/>
      <c r="EJT50" s="49"/>
      <c r="EJU50" s="49"/>
      <c r="EJV50" s="64"/>
      <c r="EJW50" s="68"/>
      <c r="EJX50" s="48"/>
      <c r="EJY50" s="49"/>
      <c r="EJZ50" s="49"/>
      <c r="EKA50" s="49"/>
      <c r="EKB50" s="49"/>
      <c r="EKC50" s="49"/>
      <c r="EKD50" s="64"/>
      <c r="EKE50" s="68"/>
      <c r="EKF50" s="48"/>
      <c r="EKG50" s="49"/>
      <c r="EKH50" s="49"/>
      <c r="EKI50" s="49"/>
      <c r="EKJ50" s="49"/>
      <c r="EKK50" s="49"/>
      <c r="EKL50" s="64"/>
      <c r="EKM50" s="68"/>
      <c r="EKN50" s="48"/>
      <c r="EKO50" s="49"/>
      <c r="EKP50" s="49"/>
      <c r="EKQ50" s="49"/>
      <c r="EKR50" s="49"/>
      <c r="EKS50" s="49"/>
      <c r="EKT50" s="64"/>
      <c r="EKU50" s="184"/>
      <c r="EKV50" s="665"/>
      <c r="EKW50" s="195"/>
      <c r="EKX50" s="49"/>
      <c r="EKY50" s="49"/>
      <c r="EKZ50" s="49"/>
      <c r="ELA50" s="49"/>
      <c r="ELB50" s="49"/>
      <c r="ELC50" s="64"/>
      <c r="ELD50" s="211"/>
      <c r="ELE50" s="195"/>
      <c r="ELF50" s="49"/>
      <c r="ELG50" s="49"/>
      <c r="ELH50" s="49"/>
      <c r="ELI50" s="49"/>
      <c r="ELJ50" s="49"/>
      <c r="ELK50" s="64"/>
      <c r="ELL50" s="211"/>
      <c r="ELM50" s="195">
        <v>0</v>
      </c>
      <c r="ELN50" s="49">
        <v>0</v>
      </c>
      <c r="ELO50" s="49">
        <v>0</v>
      </c>
      <c r="ELP50" s="49">
        <v>0</v>
      </c>
      <c r="ELQ50" s="49">
        <v>0</v>
      </c>
      <c r="ELR50" s="49">
        <v>0</v>
      </c>
      <c r="ELS50" s="64"/>
      <c r="ELT50" s="211"/>
      <c r="ELU50" s="195">
        <v>0</v>
      </c>
      <c r="ELV50" s="49">
        <v>0</v>
      </c>
      <c r="ELW50" s="49">
        <v>0</v>
      </c>
      <c r="ELX50" s="49">
        <v>220</v>
      </c>
      <c r="ELY50" s="49"/>
      <c r="ELZ50" s="49">
        <v>0</v>
      </c>
      <c r="EMA50" s="64">
        <f t="shared" si="1422"/>
        <v>220</v>
      </c>
      <c r="EMB50" s="211">
        <f t="shared" si="1423"/>
        <v>36.666666666666664</v>
      </c>
      <c r="EMC50" s="195">
        <v>0</v>
      </c>
      <c r="EMD50" s="49"/>
      <c r="EME50" s="49">
        <v>0</v>
      </c>
      <c r="EMF50" s="49">
        <v>0</v>
      </c>
      <c r="EMG50" s="49"/>
      <c r="EMH50" s="49">
        <v>588</v>
      </c>
      <c r="EMI50" s="64">
        <f t="shared" si="1424"/>
        <v>588</v>
      </c>
      <c r="EMJ50" s="211">
        <f t="shared" si="1425"/>
        <v>98</v>
      </c>
      <c r="EMK50" s="195">
        <v>0</v>
      </c>
      <c r="EML50" s="49"/>
      <c r="EMM50" s="49">
        <v>0</v>
      </c>
      <c r="EMN50" s="49">
        <v>0</v>
      </c>
      <c r="EMO50" s="49">
        <v>0</v>
      </c>
      <c r="EMP50" s="49">
        <v>0</v>
      </c>
      <c r="EMQ50" s="64">
        <f t="shared" si="1426"/>
        <v>0</v>
      </c>
      <c r="EMR50" s="211">
        <f t="shared" si="1427"/>
        <v>0</v>
      </c>
      <c r="EMS50" s="195">
        <v>0</v>
      </c>
      <c r="EMT50" s="49">
        <v>1042</v>
      </c>
      <c r="EMU50" s="49">
        <v>0</v>
      </c>
      <c r="EMV50" s="49">
        <v>0</v>
      </c>
      <c r="EMW50" s="49"/>
      <c r="EMX50" s="49">
        <v>0</v>
      </c>
      <c r="EMY50" s="64">
        <f t="shared" si="1428"/>
        <v>1042</v>
      </c>
      <c r="EMZ50" s="211">
        <f t="shared" si="1429"/>
        <v>173.66666666666666</v>
      </c>
      <c r="ENA50" s="195">
        <v>0</v>
      </c>
      <c r="ENB50" s="49">
        <v>0</v>
      </c>
      <c r="ENC50" s="49">
        <v>0</v>
      </c>
      <c r="END50" s="49">
        <v>0</v>
      </c>
      <c r="ENE50" s="49">
        <v>0</v>
      </c>
      <c r="ENF50" s="49">
        <v>0</v>
      </c>
      <c r="ENG50" s="64">
        <f t="shared" si="1430"/>
        <v>0</v>
      </c>
      <c r="ENH50" s="211">
        <f t="shared" si="1431"/>
        <v>0</v>
      </c>
      <c r="ENI50" s="195">
        <v>0</v>
      </c>
      <c r="ENJ50" s="49"/>
      <c r="ENK50" s="49">
        <v>988</v>
      </c>
      <c r="ENL50" s="49">
        <v>0</v>
      </c>
      <c r="ENM50" s="49">
        <v>0</v>
      </c>
      <c r="ENN50" s="49">
        <v>0</v>
      </c>
      <c r="ENO50" s="64">
        <f t="shared" si="1432"/>
        <v>988</v>
      </c>
      <c r="ENP50" s="211">
        <f t="shared" si="1433"/>
        <v>164.66666666666666</v>
      </c>
      <c r="ENQ50" s="195">
        <v>0</v>
      </c>
      <c r="ENR50" s="49"/>
      <c r="ENS50" s="49">
        <v>527</v>
      </c>
      <c r="ENT50" s="49">
        <v>0</v>
      </c>
      <c r="ENU50" s="49">
        <v>0</v>
      </c>
      <c r="ENV50" s="49">
        <v>0</v>
      </c>
      <c r="ENW50" s="64">
        <f t="shared" si="1434"/>
        <v>527</v>
      </c>
      <c r="ENX50" s="211">
        <f t="shared" si="1435"/>
        <v>87.833333333333329</v>
      </c>
      <c r="ENY50" s="195">
        <v>0</v>
      </c>
      <c r="ENZ50" s="49"/>
      <c r="EOA50" s="49">
        <v>560</v>
      </c>
      <c r="EOB50" s="49">
        <v>971</v>
      </c>
      <c r="EOC50" s="49">
        <v>0</v>
      </c>
      <c r="EOD50" s="49">
        <v>317</v>
      </c>
      <c r="EOE50" s="64">
        <f t="shared" si="1436"/>
        <v>1848</v>
      </c>
      <c r="EOF50" s="211">
        <f t="shared" si="1437"/>
        <v>308</v>
      </c>
      <c r="EOG50" s="1"/>
      <c r="EOH50" s="195"/>
      <c r="EOI50" s="49">
        <v>0</v>
      </c>
      <c r="EOJ50" s="49">
        <v>0</v>
      </c>
      <c r="EOK50" s="49"/>
      <c r="EOL50" s="49">
        <v>0</v>
      </c>
      <c r="EOM50" s="49"/>
      <c r="EON50" s="184">
        <f t="shared" si="1438"/>
        <v>0</v>
      </c>
      <c r="EOO50" s="244">
        <v>0</v>
      </c>
      <c r="EOP50" s="49">
        <v>0</v>
      </c>
      <c r="EOQ50" s="49">
        <v>0</v>
      </c>
      <c r="EOR50" s="49">
        <v>282</v>
      </c>
      <c r="EOS50" s="49">
        <v>0</v>
      </c>
      <c r="EOT50" s="49">
        <v>0</v>
      </c>
      <c r="EOU50" s="64">
        <f t="shared" si="1439"/>
        <v>282</v>
      </c>
      <c r="EOV50" s="211">
        <f t="shared" si="1440"/>
        <v>47</v>
      </c>
      <c r="EOW50" s="195">
        <v>0</v>
      </c>
      <c r="EOX50" s="49">
        <v>291</v>
      </c>
      <c r="EOY50" s="49">
        <v>0</v>
      </c>
      <c r="EOZ50" s="49"/>
      <c r="EPA50" s="49">
        <v>0</v>
      </c>
      <c r="EPB50" s="49">
        <v>0</v>
      </c>
      <c r="EPC50" s="64">
        <f t="shared" si="1441"/>
        <v>291</v>
      </c>
      <c r="EPD50" s="211">
        <f t="shared" si="1442"/>
        <v>48.5</v>
      </c>
      <c r="EPE50" s="195">
        <v>0</v>
      </c>
      <c r="EPF50" s="49">
        <v>0</v>
      </c>
      <c r="EPG50" s="49">
        <v>0</v>
      </c>
      <c r="EPH50" s="49">
        <v>0</v>
      </c>
      <c r="EPI50" s="49">
        <v>0</v>
      </c>
      <c r="EPJ50" s="49">
        <v>0</v>
      </c>
      <c r="EPK50" s="64">
        <f t="shared" si="1443"/>
        <v>0</v>
      </c>
      <c r="EPL50" s="211">
        <f t="shared" si="1444"/>
        <v>0</v>
      </c>
      <c r="EPM50" s="195">
        <v>0</v>
      </c>
      <c r="EPN50" s="49">
        <v>587</v>
      </c>
      <c r="EPO50" s="49">
        <v>0</v>
      </c>
      <c r="EPP50" s="49">
        <v>0</v>
      </c>
      <c r="EPQ50" s="49">
        <v>0</v>
      </c>
      <c r="EPR50" s="49">
        <v>0</v>
      </c>
      <c r="EPS50" s="64">
        <f t="shared" si="1445"/>
        <v>587</v>
      </c>
      <c r="EPT50" s="211">
        <f t="shared" si="1446"/>
        <v>97.833333333333329</v>
      </c>
      <c r="EPU50" s="195"/>
      <c r="EPV50" s="49">
        <v>1268</v>
      </c>
      <c r="EPW50" s="49">
        <v>0</v>
      </c>
      <c r="EPX50" s="49">
        <v>0</v>
      </c>
      <c r="EPY50" s="49"/>
      <c r="EPZ50" s="49"/>
      <c r="EQA50" s="64">
        <f t="shared" si="1447"/>
        <v>1268</v>
      </c>
      <c r="EQB50" s="211">
        <f t="shared" si="1448"/>
        <v>211.33333333333334</v>
      </c>
      <c r="EQC50" s="195">
        <v>0</v>
      </c>
      <c r="EQD50" s="49">
        <v>713</v>
      </c>
      <c r="EQE50" s="49">
        <v>0</v>
      </c>
      <c r="EQF50" s="49">
        <v>0</v>
      </c>
      <c r="EQG50" s="49">
        <v>509</v>
      </c>
      <c r="EQH50" s="49"/>
      <c r="EQI50" s="64">
        <f t="shared" si="1449"/>
        <v>1222</v>
      </c>
      <c r="EQJ50" s="211">
        <f t="shared" si="1450"/>
        <v>203.66666666666666</v>
      </c>
      <c r="EQK50" s="195">
        <v>0</v>
      </c>
      <c r="EQL50" s="49">
        <v>0</v>
      </c>
      <c r="EQM50" s="49">
        <v>0</v>
      </c>
      <c r="EQN50" s="49"/>
      <c r="EQO50" s="49">
        <v>0</v>
      </c>
      <c r="EQP50" s="49">
        <v>0</v>
      </c>
      <c r="EQQ50" s="64">
        <f t="shared" si="1451"/>
        <v>0</v>
      </c>
      <c r="EQR50" s="211">
        <f t="shared" si="1452"/>
        <v>0</v>
      </c>
      <c r="EQS50" s="195">
        <v>0</v>
      </c>
      <c r="EQT50" s="49">
        <v>0</v>
      </c>
      <c r="EQU50" s="49">
        <v>0</v>
      </c>
      <c r="EQV50" s="49">
        <v>0</v>
      </c>
      <c r="EQW50" s="49"/>
      <c r="EQX50" s="49">
        <v>0</v>
      </c>
      <c r="EQY50" s="64">
        <f t="shared" si="1453"/>
        <v>0</v>
      </c>
      <c r="EQZ50" s="211">
        <f t="shared" si="1454"/>
        <v>0</v>
      </c>
      <c r="ERA50" s="195">
        <v>0</v>
      </c>
      <c r="ERB50" s="49">
        <v>0</v>
      </c>
      <c r="ERC50" s="49"/>
      <c r="ERD50" s="49">
        <v>0</v>
      </c>
      <c r="ERE50" s="49">
        <v>0</v>
      </c>
      <c r="ERF50" s="49"/>
      <c r="ERG50" s="64">
        <f t="shared" si="1455"/>
        <v>0</v>
      </c>
      <c r="ERH50" s="211">
        <f t="shared" si="1456"/>
        <v>0</v>
      </c>
      <c r="ERI50" s="195"/>
      <c r="ERJ50" s="49">
        <v>0</v>
      </c>
      <c r="ERK50" s="49">
        <v>0</v>
      </c>
      <c r="ERL50" s="49">
        <v>0</v>
      </c>
      <c r="ERM50" s="49">
        <v>0</v>
      </c>
      <c r="ERN50" s="49"/>
      <c r="ERO50" s="64">
        <f t="shared" si="1457"/>
        <v>0</v>
      </c>
      <c r="ERP50" s="211">
        <f t="shared" si="1458"/>
        <v>0</v>
      </c>
      <c r="ERQ50" s="195"/>
      <c r="ERR50" s="49">
        <v>553</v>
      </c>
      <c r="ERS50" s="49"/>
      <c r="ERT50" s="49"/>
      <c r="ERU50" s="49">
        <v>241</v>
      </c>
      <c r="ERV50" s="49">
        <v>0</v>
      </c>
      <c r="ERW50" s="64">
        <f t="shared" si="1459"/>
        <v>794</v>
      </c>
      <c r="ERX50" s="211">
        <f t="shared" si="1460"/>
        <v>132.33333333333334</v>
      </c>
      <c r="ERY50" s="195">
        <v>0</v>
      </c>
      <c r="ERZ50" s="49">
        <v>0</v>
      </c>
      <c r="ESA50" s="49"/>
      <c r="ESB50" s="49">
        <v>974</v>
      </c>
      <c r="ESC50" s="49">
        <v>220</v>
      </c>
      <c r="ESD50" s="49">
        <v>389</v>
      </c>
      <c r="ESE50" s="64">
        <f t="shared" si="1461"/>
        <v>1583</v>
      </c>
      <c r="ESF50" s="211">
        <f t="shared" si="1462"/>
        <v>263.83333333333331</v>
      </c>
      <c r="ESG50" s="195">
        <v>0</v>
      </c>
      <c r="ESH50" s="49">
        <v>904</v>
      </c>
      <c r="ESI50" s="49">
        <v>0</v>
      </c>
      <c r="ESJ50" s="49">
        <v>603</v>
      </c>
      <c r="ESK50" s="49"/>
      <c r="ESL50" s="49">
        <v>0</v>
      </c>
      <c r="ESM50" s="64">
        <f t="shared" si="1463"/>
        <v>1507</v>
      </c>
      <c r="ESN50" s="211">
        <f t="shared" si="1464"/>
        <v>251.16666666666666</v>
      </c>
      <c r="ESO50" s="458">
        <v>0</v>
      </c>
      <c r="ESP50" s="83">
        <v>0</v>
      </c>
      <c r="ESQ50" s="83">
        <v>0</v>
      </c>
      <c r="ESR50" s="83">
        <v>0</v>
      </c>
      <c r="ESS50" s="83">
        <v>0</v>
      </c>
      <c r="EST50" s="83"/>
      <c r="ESU50" s="64">
        <f t="shared" si="1465"/>
        <v>0</v>
      </c>
      <c r="ESV50" s="211">
        <f t="shared" si="1466"/>
        <v>0</v>
      </c>
      <c r="ESW50" s="195"/>
      <c r="ESX50" s="49">
        <v>0</v>
      </c>
      <c r="ESY50" s="49">
        <v>0</v>
      </c>
      <c r="ESZ50" s="49">
        <v>1314</v>
      </c>
      <c r="ETA50" s="49">
        <v>0</v>
      </c>
      <c r="ETB50" s="49">
        <v>0</v>
      </c>
      <c r="ETC50" s="808">
        <f t="shared" si="1467"/>
        <v>1314</v>
      </c>
      <c r="ETD50" s="211">
        <f t="shared" si="1468"/>
        <v>219</v>
      </c>
      <c r="ETE50" s="195">
        <v>0</v>
      </c>
      <c r="ETF50" s="49">
        <v>0</v>
      </c>
      <c r="ETG50" s="49">
        <v>0</v>
      </c>
      <c r="ETH50" s="49">
        <v>0</v>
      </c>
      <c r="ETI50" s="49">
        <v>0</v>
      </c>
      <c r="ETJ50" s="49">
        <v>0</v>
      </c>
      <c r="ETK50" s="808">
        <f t="shared" si="1469"/>
        <v>0</v>
      </c>
      <c r="ETL50" s="211">
        <f t="shared" si="1470"/>
        <v>0</v>
      </c>
      <c r="ETM50" s="814">
        <v>1668</v>
      </c>
      <c r="ETN50" s="815">
        <v>0</v>
      </c>
      <c r="ETO50" s="815">
        <v>218</v>
      </c>
      <c r="ETP50" s="815">
        <v>0</v>
      </c>
      <c r="ETQ50" s="815">
        <v>0</v>
      </c>
      <c r="ETR50" s="815">
        <v>0</v>
      </c>
      <c r="ETS50" s="808">
        <f t="shared" si="1471"/>
        <v>1886</v>
      </c>
      <c r="ETT50" s="211">
        <f t="shared" si="1472"/>
        <v>314.33333333333331</v>
      </c>
      <c r="ETU50" s="458">
        <v>0</v>
      </c>
      <c r="ETV50" s="83">
        <v>0</v>
      </c>
      <c r="ETW50" s="83">
        <v>0</v>
      </c>
      <c r="ETX50" s="83">
        <v>0</v>
      </c>
      <c r="ETY50" s="83"/>
      <c r="ETZ50" s="83">
        <v>0</v>
      </c>
      <c r="EUA50" s="808">
        <f t="shared" si="1473"/>
        <v>0</v>
      </c>
      <c r="EUB50" s="211">
        <f t="shared" si="1474"/>
        <v>0</v>
      </c>
      <c r="EUC50" s="458"/>
      <c r="EUD50" s="83">
        <v>0</v>
      </c>
      <c r="EUE50" s="83"/>
      <c r="EUF50" s="83">
        <v>0</v>
      </c>
      <c r="EUG50" s="83">
        <v>0</v>
      </c>
      <c r="EUH50" s="83">
        <v>0</v>
      </c>
      <c r="EUI50" s="808">
        <f t="shared" si="1475"/>
        <v>0</v>
      </c>
      <c r="EUJ50" s="211">
        <f t="shared" si="1476"/>
        <v>0</v>
      </c>
      <c r="EUK50" s="195"/>
      <c r="EUL50" s="49"/>
      <c r="EUM50" s="49"/>
      <c r="EUN50" s="49">
        <v>110</v>
      </c>
      <c r="EUO50" s="49">
        <v>138</v>
      </c>
      <c r="EUP50" s="49">
        <v>876</v>
      </c>
      <c r="EUQ50" s="808">
        <f t="shared" si="1477"/>
        <v>1124</v>
      </c>
      <c r="EUR50" s="211">
        <f t="shared" si="1478"/>
        <v>187.33333333333334</v>
      </c>
      <c r="EUS50" s="195">
        <v>0</v>
      </c>
      <c r="EUT50" s="49">
        <v>0</v>
      </c>
      <c r="EUU50" s="49"/>
      <c r="EUV50" s="49">
        <v>0</v>
      </c>
      <c r="EUW50" s="49">
        <v>0</v>
      </c>
      <c r="EUX50" s="49"/>
      <c r="EUY50" s="808">
        <f t="shared" si="1479"/>
        <v>0</v>
      </c>
      <c r="EUZ50" s="211">
        <f t="shared" si="1480"/>
        <v>0</v>
      </c>
      <c r="EVA50" s="195">
        <v>974</v>
      </c>
      <c r="EVB50" s="49"/>
      <c r="EVC50" s="49"/>
      <c r="EVD50" s="49"/>
      <c r="EVE50" s="49"/>
      <c r="EVF50" s="49"/>
      <c r="EVG50" s="808">
        <f t="shared" si="1481"/>
        <v>974</v>
      </c>
      <c r="EVH50" s="211">
        <f t="shared" si="1482"/>
        <v>162.33333333333334</v>
      </c>
      <c r="EVI50" s="195"/>
      <c r="EVJ50" s="49">
        <v>0</v>
      </c>
      <c r="EVK50" s="49">
        <f>SUMIF(SUMPK!$B:$B,$B:$B,SUMPK!$O:$O)</f>
        <v>0</v>
      </c>
      <c r="EVL50" s="49"/>
      <c r="EVM50" s="49"/>
      <c r="EVN50" s="49">
        <v>962</v>
      </c>
      <c r="EVO50" s="808">
        <f t="shared" si="1483"/>
        <v>962</v>
      </c>
      <c r="EVP50" s="211">
        <f t="shared" si="1484"/>
        <v>160.33333333333334</v>
      </c>
      <c r="EVQ50" s="195">
        <v>964</v>
      </c>
      <c r="EVR50" s="49">
        <v>0</v>
      </c>
      <c r="EVS50" s="49">
        <v>0</v>
      </c>
      <c r="EVT50" s="49"/>
      <c r="EVU50" s="49">
        <v>0</v>
      </c>
      <c r="EVV50" s="49">
        <v>0</v>
      </c>
      <c r="EVW50" s="808">
        <f t="shared" si="1485"/>
        <v>964</v>
      </c>
      <c r="EVX50" s="211">
        <f t="shared" si="1486"/>
        <v>160.66666666666666</v>
      </c>
      <c r="EVY50" s="195">
        <v>715</v>
      </c>
      <c r="EVZ50" s="49"/>
      <c r="EWA50" s="49">
        <v>0</v>
      </c>
      <c r="EWB50" s="49">
        <v>0</v>
      </c>
      <c r="EWC50" s="49">
        <v>0</v>
      </c>
      <c r="EWD50" s="49"/>
      <c r="EWE50" s="808">
        <f t="shared" si="1487"/>
        <v>715</v>
      </c>
      <c r="EWF50" s="211">
        <f t="shared" si="1488"/>
        <v>119.16666666666667</v>
      </c>
      <c r="EWG50" s="195"/>
      <c r="EWH50" s="49">
        <v>0</v>
      </c>
      <c r="EWI50" s="49"/>
      <c r="EWJ50" s="49">
        <v>0</v>
      </c>
      <c r="EWK50" s="49"/>
      <c r="EWL50" s="49"/>
      <c r="EWM50" s="808">
        <f t="shared" si="1489"/>
        <v>0</v>
      </c>
      <c r="EWN50" s="211">
        <f t="shared" si="1490"/>
        <v>0</v>
      </c>
      <c r="EWO50" s="195">
        <v>0</v>
      </c>
      <c r="EWP50" s="49">
        <v>583</v>
      </c>
      <c r="EWQ50" s="49"/>
      <c r="EWR50" s="49">
        <v>0</v>
      </c>
      <c r="EWS50" s="49">
        <v>0</v>
      </c>
      <c r="EWT50" s="49">
        <v>0</v>
      </c>
      <c r="EWU50" s="808">
        <f t="shared" si="1491"/>
        <v>583</v>
      </c>
      <c r="EWV50" s="211">
        <f t="shared" si="1492"/>
        <v>97.166666666666671</v>
      </c>
      <c r="EWW50" s="195"/>
      <c r="EWX50" s="49"/>
      <c r="EWY50" s="49">
        <v>187</v>
      </c>
      <c r="EWZ50" s="49">
        <v>0</v>
      </c>
      <c r="EXA50" s="49">
        <v>440</v>
      </c>
      <c r="EXB50" s="49"/>
      <c r="EXC50" s="808">
        <f t="shared" si="1493"/>
        <v>627</v>
      </c>
      <c r="EXD50" s="211">
        <f t="shared" si="1494"/>
        <v>104.5</v>
      </c>
      <c r="EXE50" s="195">
        <v>517</v>
      </c>
      <c r="EXF50" s="49">
        <v>0</v>
      </c>
      <c r="EXG50" s="49">
        <v>0</v>
      </c>
      <c r="EXH50" s="49"/>
      <c r="EXI50" s="49">
        <v>0</v>
      </c>
      <c r="EXJ50" s="49">
        <v>621</v>
      </c>
      <c r="EXK50" s="808">
        <f t="shared" si="1495"/>
        <v>1138</v>
      </c>
      <c r="EXL50" s="211">
        <f t="shared" si="1496"/>
        <v>189.66666666666666</v>
      </c>
      <c r="EXM50" s="458">
        <v>0</v>
      </c>
      <c r="EXN50" s="83">
        <v>0</v>
      </c>
      <c r="EXO50" s="83">
        <v>268</v>
      </c>
      <c r="EXP50" s="83">
        <v>0</v>
      </c>
      <c r="EXQ50" s="83"/>
      <c r="EXR50" s="83">
        <v>0</v>
      </c>
      <c r="EXS50" s="808">
        <f t="shared" si="1497"/>
        <v>268</v>
      </c>
      <c r="EXT50" s="211">
        <f t="shared" si="1498"/>
        <v>44.666666666666664</v>
      </c>
      <c r="EXU50" s="195">
        <v>0</v>
      </c>
      <c r="EXV50" s="49">
        <v>0</v>
      </c>
      <c r="EXW50" s="49"/>
      <c r="EXX50" s="49">
        <v>1247</v>
      </c>
      <c r="EXY50" s="49"/>
      <c r="EXZ50" s="49">
        <v>0</v>
      </c>
      <c r="EYA50" s="808">
        <f t="shared" si="1499"/>
        <v>1247</v>
      </c>
      <c r="EYB50" s="211">
        <f t="shared" si="1500"/>
        <v>207.83333333333334</v>
      </c>
      <c r="EYC50" s="195">
        <v>579</v>
      </c>
      <c r="EYD50" s="49"/>
      <c r="EYE50" s="49">
        <v>195</v>
      </c>
      <c r="EYF50" s="49"/>
      <c r="EYG50" s="49">
        <v>0</v>
      </c>
      <c r="EYH50" s="49">
        <v>0</v>
      </c>
      <c r="EYI50" s="808">
        <f t="shared" si="1501"/>
        <v>774</v>
      </c>
      <c r="EYJ50" s="211">
        <f t="shared" si="1502"/>
        <v>129</v>
      </c>
      <c r="EYK50" s="195">
        <v>0</v>
      </c>
      <c r="EYL50" s="49">
        <v>0</v>
      </c>
      <c r="EYM50" s="49">
        <v>0</v>
      </c>
      <c r="EYN50" s="49">
        <v>0</v>
      </c>
      <c r="EYO50" s="49">
        <v>0</v>
      </c>
      <c r="EYP50" s="49"/>
      <c r="EYQ50" s="808">
        <f t="shared" si="1503"/>
        <v>0</v>
      </c>
      <c r="EYR50" s="211">
        <f t="shared" si="1504"/>
        <v>0</v>
      </c>
      <c r="EYS50" s="195">
        <v>1267</v>
      </c>
      <c r="EYT50" s="49">
        <v>0</v>
      </c>
      <c r="EYU50" s="49">
        <v>0</v>
      </c>
      <c r="EYV50" s="49">
        <v>0</v>
      </c>
      <c r="EYW50" s="49"/>
      <c r="EYX50" s="49"/>
      <c r="EYY50" s="872">
        <f t="shared" si="1505"/>
        <v>1267</v>
      </c>
      <c r="EYZ50" s="873">
        <f t="shared" si="1506"/>
        <v>211.16666666666666</v>
      </c>
      <c r="EZA50" s="195">
        <v>0</v>
      </c>
      <c r="EZB50" s="49">
        <v>0</v>
      </c>
      <c r="EZC50" s="49">
        <v>0</v>
      </c>
      <c r="EZD50" s="49"/>
      <c r="EZE50" s="49">
        <v>0</v>
      </c>
      <c r="EZF50" s="49">
        <v>0</v>
      </c>
      <c r="EZG50" s="872">
        <f t="shared" si="1507"/>
        <v>0</v>
      </c>
      <c r="EZH50" s="873">
        <f t="shared" si="1508"/>
        <v>0</v>
      </c>
      <c r="EZI50" s="195">
        <v>0</v>
      </c>
      <c r="EZJ50" s="49">
        <v>0</v>
      </c>
      <c r="EZK50" s="49"/>
      <c r="EZL50" s="49">
        <v>0</v>
      </c>
      <c r="EZM50" s="49">
        <v>0</v>
      </c>
      <c r="EZN50" s="49">
        <v>0</v>
      </c>
      <c r="EZO50" s="872">
        <f t="shared" si="1509"/>
        <v>0</v>
      </c>
      <c r="EZP50" s="873">
        <f t="shared" si="1510"/>
        <v>0</v>
      </c>
      <c r="EZQ50" s="458">
        <v>281</v>
      </c>
      <c r="EZR50" s="83"/>
      <c r="EZS50" s="83">
        <v>0</v>
      </c>
      <c r="EZT50" s="83">
        <v>250</v>
      </c>
      <c r="EZU50" s="83">
        <v>0</v>
      </c>
      <c r="EZV50" s="83">
        <v>0</v>
      </c>
      <c r="EZW50" s="872">
        <f t="shared" si="1511"/>
        <v>531</v>
      </c>
      <c r="EZX50" s="873">
        <f t="shared" si="1512"/>
        <v>88.5</v>
      </c>
      <c r="EZY50" s="195">
        <v>0</v>
      </c>
      <c r="EZZ50" s="49">
        <v>0</v>
      </c>
      <c r="FAA50" s="49">
        <v>0</v>
      </c>
      <c r="FAB50" s="49">
        <v>770</v>
      </c>
      <c r="FAC50" s="49">
        <v>114</v>
      </c>
      <c r="FAD50" s="49"/>
      <c r="FAE50" s="872">
        <f t="shared" si="1513"/>
        <v>884</v>
      </c>
      <c r="FAF50" s="873">
        <f t="shared" si="1514"/>
        <v>147.33333333333334</v>
      </c>
    </row>
    <row r="51" spans="1:4088" s="8" customFormat="1" ht="13.5" thickBot="1" x14ac:dyDescent="0.25">
      <c r="A51" s="21">
        <v>21</v>
      </c>
      <c r="B51" s="297" t="s">
        <v>166</v>
      </c>
      <c r="C51" s="730" t="s">
        <v>289</v>
      </c>
      <c r="D51" s="297">
        <v>25</v>
      </c>
      <c r="E51" s="24"/>
      <c r="F51" s="24">
        <v>3340</v>
      </c>
      <c r="G51" s="24"/>
      <c r="H51" s="24"/>
      <c r="I51" s="360"/>
      <c r="J51" s="360">
        <f>SUMIF(SUMPK!$B:$B,$B:$B,SUMPK!$O:$O)</f>
        <v>0</v>
      </c>
      <c r="K51" s="24">
        <f t="shared" si="1228"/>
        <v>0</v>
      </c>
      <c r="L51" s="24">
        <f t="shared" si="2429"/>
        <v>3340</v>
      </c>
      <c r="M51" s="15">
        <f t="shared" si="2430"/>
        <v>3340</v>
      </c>
      <c r="N51" s="15">
        <v>0</v>
      </c>
      <c r="O51" s="276">
        <f t="shared" si="1231"/>
        <v>0</v>
      </c>
      <c r="P51" s="712">
        <v>0</v>
      </c>
      <c r="Q51" s="276">
        <f t="shared" si="1520"/>
        <v>0</v>
      </c>
      <c r="R51" s="277">
        <f t="shared" si="1521"/>
        <v>132.30769230769232</v>
      </c>
      <c r="S51" s="222">
        <v>3440</v>
      </c>
      <c r="T51" s="276">
        <f t="shared" si="1642"/>
        <v>25.244186046511626</v>
      </c>
      <c r="U51" s="278"/>
      <c r="V51" s="276">
        <f t="shared" si="1235"/>
        <v>25.244186046511626</v>
      </c>
      <c r="W51" s="279">
        <f t="shared" si="2431"/>
        <v>1</v>
      </c>
      <c r="X51" s="278"/>
      <c r="Y51" s="7"/>
      <c r="Z51" s="7"/>
      <c r="AA51" s="7"/>
      <c r="AB51" s="7"/>
      <c r="AC51" s="662">
        <v>19.5</v>
      </c>
      <c r="AD51" s="650"/>
      <c r="AE51" s="88"/>
      <c r="AF51" s="88"/>
      <c r="AG51" s="88"/>
      <c r="AH51" s="88"/>
      <c r="AI51" s="88"/>
      <c r="AJ51" s="89"/>
      <c r="AK51" s="90"/>
      <c r="AL51" s="91"/>
      <c r="AM51" s="88"/>
      <c r="AN51" s="88"/>
      <c r="AO51" s="88"/>
      <c r="AP51" s="88"/>
      <c r="AQ51" s="88"/>
      <c r="AR51" s="89"/>
      <c r="AS51" s="90"/>
      <c r="AT51" s="91"/>
      <c r="AU51" s="88"/>
      <c r="AV51" s="88"/>
      <c r="AW51" s="88"/>
      <c r="AX51" s="88"/>
      <c r="AY51" s="88"/>
      <c r="AZ51" s="89"/>
      <c r="BA51" s="90"/>
      <c r="BB51" s="91"/>
      <c r="BC51" s="88"/>
      <c r="BD51" s="88"/>
      <c r="BE51" s="88"/>
      <c r="BF51" s="88"/>
      <c r="BG51" s="88"/>
      <c r="BH51" s="89"/>
      <c r="BI51" s="90"/>
      <c r="BJ51" s="91"/>
      <c r="BK51" s="88"/>
      <c r="BL51" s="88"/>
      <c r="BM51" s="88"/>
      <c r="BN51" s="88"/>
      <c r="BO51" s="88"/>
      <c r="BP51" s="89"/>
      <c r="BQ51" s="90"/>
      <c r="BR51" s="91"/>
      <c r="BS51" s="88"/>
      <c r="BT51" s="88"/>
      <c r="BU51" s="88"/>
      <c r="BV51" s="88"/>
      <c r="BW51" s="88"/>
      <c r="BX51" s="89"/>
      <c r="BY51" s="90"/>
      <c r="BZ51" s="91"/>
      <c r="CA51" s="88"/>
      <c r="CB51" s="88"/>
      <c r="CC51" s="88"/>
      <c r="CD51" s="88"/>
      <c r="CE51" s="88"/>
      <c r="CF51" s="89"/>
      <c r="CG51" s="90"/>
      <c r="CH51" s="91"/>
      <c r="CI51" s="88"/>
      <c r="CJ51" s="88"/>
      <c r="CK51" s="88"/>
      <c r="CL51" s="88"/>
      <c r="CM51" s="88"/>
      <c r="CN51" s="89"/>
      <c r="CO51" s="90"/>
      <c r="CP51" s="91"/>
      <c r="CQ51" s="88"/>
      <c r="CR51" s="88"/>
      <c r="CS51" s="88"/>
      <c r="CT51" s="88"/>
      <c r="CU51" s="88"/>
      <c r="CV51" s="89"/>
      <c r="CW51" s="90"/>
      <c r="CX51" s="91"/>
      <c r="CY51" s="88"/>
      <c r="CZ51" s="88"/>
      <c r="DA51" s="88"/>
      <c r="DB51" s="88"/>
      <c r="DC51" s="88"/>
      <c r="DD51" s="89"/>
      <c r="DE51" s="90"/>
      <c r="DF51" s="91"/>
      <c r="DG51" s="88"/>
      <c r="DH51" s="88"/>
      <c r="DI51" s="88"/>
      <c r="DJ51" s="88"/>
      <c r="DK51" s="88"/>
      <c r="DL51" s="89"/>
      <c r="DM51" s="90"/>
      <c r="DN51" s="91"/>
      <c r="DO51" s="88"/>
      <c r="DP51" s="88"/>
      <c r="DQ51" s="88"/>
      <c r="DR51" s="88"/>
      <c r="DS51" s="88"/>
      <c r="DT51" s="89"/>
      <c r="DU51" s="90"/>
      <c r="DV51" s="91"/>
      <c r="DW51" s="88"/>
      <c r="DX51" s="88"/>
      <c r="DY51" s="88"/>
      <c r="DZ51" s="88"/>
      <c r="EA51" s="88"/>
      <c r="EB51" s="89"/>
      <c r="EC51" s="90"/>
      <c r="ED51" s="91"/>
      <c r="EE51" s="88"/>
      <c r="EF51" s="88"/>
      <c r="EG51" s="88"/>
      <c r="EH51" s="88"/>
      <c r="EI51" s="88"/>
      <c r="EJ51" s="89"/>
      <c r="EK51" s="90"/>
      <c r="EL51" s="91"/>
      <c r="EM51" s="88"/>
      <c r="EN51" s="88"/>
      <c r="EO51" s="88"/>
      <c r="EP51" s="88"/>
      <c r="EQ51" s="88"/>
      <c r="ER51" s="89"/>
      <c r="ES51" s="90"/>
      <c r="ET51" s="91"/>
      <c r="EU51" s="88"/>
      <c r="EV51" s="88"/>
      <c r="EW51" s="88"/>
      <c r="EX51" s="88"/>
      <c r="EY51" s="88"/>
      <c r="EZ51" s="89"/>
      <c r="FA51" s="90"/>
      <c r="FB51" s="91"/>
      <c r="FC51" s="88"/>
      <c r="FD51" s="88"/>
      <c r="FE51" s="88"/>
      <c r="FF51" s="88"/>
      <c r="FG51" s="88"/>
      <c r="FH51" s="89"/>
      <c r="FI51" s="90"/>
      <c r="FJ51" s="91"/>
      <c r="FK51" s="88"/>
      <c r="FL51" s="88"/>
      <c r="FM51" s="88"/>
      <c r="FN51" s="88"/>
      <c r="FO51" s="88"/>
      <c r="FP51" s="89"/>
      <c r="FQ51" s="90"/>
      <c r="FR51" s="91"/>
      <c r="FS51" s="88"/>
      <c r="FT51" s="88"/>
      <c r="FU51" s="88"/>
      <c r="FV51" s="88"/>
      <c r="FW51" s="88"/>
      <c r="FX51" s="89"/>
      <c r="FY51" s="90"/>
      <c r="FZ51" s="91"/>
      <c r="GA51" s="88"/>
      <c r="GB51" s="88"/>
      <c r="GC51" s="88"/>
      <c r="GD51" s="88"/>
      <c r="GE51" s="88"/>
      <c r="GF51" s="89"/>
      <c r="GG51" s="90"/>
      <c r="GH51" s="91"/>
      <c r="GI51" s="88"/>
      <c r="GJ51" s="88"/>
      <c r="GK51" s="88"/>
      <c r="GL51" s="88"/>
      <c r="GM51" s="88"/>
      <c r="GN51" s="89"/>
      <c r="GO51" s="90"/>
      <c r="GP51" s="91"/>
      <c r="GQ51" s="88"/>
      <c r="GR51" s="88"/>
      <c r="GS51" s="88"/>
      <c r="GT51" s="88"/>
      <c r="GU51" s="88"/>
      <c r="GV51" s="89"/>
      <c r="GW51" s="90"/>
      <c r="GX51" s="91"/>
      <c r="GY51" s="88"/>
      <c r="GZ51" s="88"/>
      <c r="HA51" s="88"/>
      <c r="HB51" s="88"/>
      <c r="HC51" s="88"/>
      <c r="HD51" s="89"/>
      <c r="HE51" s="90"/>
      <c r="HF51" s="91"/>
      <c r="HG51" s="88"/>
      <c r="HH51" s="88"/>
      <c r="HI51" s="88"/>
      <c r="HJ51" s="88"/>
      <c r="HK51" s="88"/>
      <c r="HL51" s="89"/>
      <c r="HM51" s="90"/>
      <c r="HN51" s="92"/>
      <c r="HO51" s="93"/>
      <c r="HP51" s="93"/>
      <c r="HQ51" s="93"/>
      <c r="HR51" s="93"/>
      <c r="HS51" s="93"/>
      <c r="HT51" s="89"/>
      <c r="HU51" s="90"/>
      <c r="HV51" s="91"/>
      <c r="HW51" s="88"/>
      <c r="HX51" s="88"/>
      <c r="HY51" s="88"/>
      <c r="HZ51" s="88"/>
      <c r="IA51" s="88"/>
      <c r="IB51" s="89"/>
      <c r="IC51" s="90"/>
      <c r="ID51" s="91"/>
      <c r="IE51" s="88"/>
      <c r="IF51" s="88"/>
      <c r="IG51" s="88"/>
      <c r="IH51" s="88"/>
      <c r="II51" s="88"/>
      <c r="IJ51" s="89"/>
      <c r="IK51" s="90"/>
      <c r="IL51" s="91"/>
      <c r="IM51" s="88"/>
      <c r="IN51" s="88"/>
      <c r="IO51" s="88"/>
      <c r="IP51" s="88"/>
      <c r="IQ51" s="88"/>
      <c r="IR51" s="94"/>
      <c r="IS51" s="95"/>
      <c r="IT51" s="91"/>
      <c r="IU51" s="88"/>
      <c r="IV51" s="88"/>
      <c r="IW51" s="88"/>
      <c r="IX51" s="88"/>
      <c r="IY51" s="88"/>
      <c r="IZ51" s="94"/>
      <c r="JA51" s="95"/>
      <c r="JB51" s="91"/>
      <c r="JC51" s="88"/>
      <c r="JD51" s="88"/>
      <c r="JE51" s="88"/>
      <c r="JF51" s="88"/>
      <c r="JG51" s="88"/>
      <c r="JH51" s="94"/>
      <c r="JI51" s="95"/>
      <c r="JJ51" s="91"/>
      <c r="JK51" s="88"/>
      <c r="JL51" s="88"/>
      <c r="JM51" s="88"/>
      <c r="JN51" s="88"/>
      <c r="JO51" s="88"/>
      <c r="JP51" s="89"/>
      <c r="JQ51" s="90"/>
      <c r="JR51" s="91"/>
      <c r="JS51" s="88"/>
      <c r="JT51" s="88"/>
      <c r="JU51" s="88"/>
      <c r="JV51" s="88"/>
      <c r="JW51" s="88"/>
      <c r="JX51" s="89"/>
      <c r="JY51" s="90"/>
      <c r="JZ51" s="91"/>
      <c r="KA51" s="88"/>
      <c r="KB51" s="88"/>
      <c r="KC51" s="88"/>
      <c r="KD51" s="88"/>
      <c r="KE51" s="88"/>
      <c r="KF51" s="89"/>
      <c r="KG51" s="90"/>
      <c r="KH51" s="91"/>
      <c r="KI51" s="88"/>
      <c r="KJ51" s="88"/>
      <c r="KK51" s="88"/>
      <c r="KL51" s="88"/>
      <c r="KM51" s="88"/>
      <c r="KN51" s="94"/>
      <c r="KO51" s="95"/>
      <c r="KP51" s="91"/>
      <c r="KQ51" s="88"/>
      <c r="KR51" s="88"/>
      <c r="KS51" s="88"/>
      <c r="KT51" s="88"/>
      <c r="KU51" s="88"/>
      <c r="KV51" s="94"/>
      <c r="KW51" s="95"/>
      <c r="KX51" s="91"/>
      <c r="KY51" s="88"/>
      <c r="KZ51" s="88"/>
      <c r="LA51" s="88"/>
      <c r="LB51" s="88"/>
      <c r="LC51" s="88"/>
      <c r="LD51" s="94"/>
      <c r="LE51" s="95"/>
      <c r="LF51" s="91"/>
      <c r="LG51" s="88"/>
      <c r="LH51" s="88"/>
      <c r="LI51" s="88"/>
      <c r="LJ51" s="88"/>
      <c r="LK51" s="88"/>
      <c r="LL51" s="94"/>
      <c r="LM51" s="95"/>
      <c r="LN51" s="91"/>
      <c r="LO51" s="88"/>
      <c r="LP51" s="88"/>
      <c r="LQ51" s="88"/>
      <c r="LR51" s="88"/>
      <c r="LS51" s="88"/>
      <c r="LT51" s="94"/>
      <c r="LU51" s="95"/>
      <c r="LV51" s="91"/>
      <c r="LW51" s="88"/>
      <c r="LX51" s="88"/>
      <c r="LY51" s="88"/>
      <c r="LZ51" s="88"/>
      <c r="MA51" s="88"/>
      <c r="MB51" s="94"/>
      <c r="MC51" s="95"/>
      <c r="MD51" s="91"/>
      <c r="ME51" s="88"/>
      <c r="MF51" s="88"/>
      <c r="MG51" s="88"/>
      <c r="MH51" s="88"/>
      <c r="MI51" s="88"/>
      <c r="MJ51" s="94"/>
      <c r="MK51" s="95"/>
      <c r="ML51" s="91"/>
      <c r="MM51" s="88"/>
      <c r="MN51" s="88"/>
      <c r="MO51" s="88"/>
      <c r="MP51" s="88"/>
      <c r="MQ51" s="88"/>
      <c r="MR51" s="94"/>
      <c r="MS51" s="95"/>
      <c r="MT51" s="91"/>
      <c r="MU51" s="88"/>
      <c r="MV51" s="88"/>
      <c r="MW51" s="88"/>
      <c r="MX51" s="88"/>
      <c r="MY51" s="88"/>
      <c r="MZ51" s="94"/>
      <c r="NA51" s="95"/>
      <c r="NB51" s="91"/>
      <c r="NC51" s="88"/>
      <c r="ND51" s="88"/>
      <c r="NE51" s="88"/>
      <c r="NF51" s="88"/>
      <c r="NG51" s="88"/>
      <c r="NH51" s="94"/>
      <c r="NI51" s="95"/>
      <c r="NJ51" s="91"/>
      <c r="NK51" s="88"/>
      <c r="NL51" s="88"/>
      <c r="NM51" s="88"/>
      <c r="NN51" s="88"/>
      <c r="NO51" s="88"/>
      <c r="NP51" s="94"/>
      <c r="NQ51" s="95"/>
      <c r="NR51" s="91"/>
      <c r="NS51" s="88"/>
      <c r="NT51" s="88"/>
      <c r="NU51" s="88"/>
      <c r="NV51" s="88"/>
      <c r="NW51" s="88"/>
      <c r="NX51" s="94"/>
      <c r="NY51" s="95"/>
      <c r="NZ51" s="91"/>
      <c r="OA51" s="88"/>
      <c r="OB51" s="88"/>
      <c r="OC51" s="88"/>
      <c r="OD51" s="88"/>
      <c r="OE51" s="88"/>
      <c r="OF51" s="94"/>
      <c r="OG51" s="95"/>
      <c r="OH51" s="91"/>
      <c r="OI51" s="88"/>
      <c r="OJ51" s="88"/>
      <c r="OK51" s="88"/>
      <c r="OL51" s="88"/>
      <c r="OM51" s="88"/>
      <c r="ON51" s="94"/>
      <c r="OO51" s="95"/>
      <c r="OP51" s="91"/>
      <c r="OQ51" s="88"/>
      <c r="OR51" s="88"/>
      <c r="OS51" s="88"/>
      <c r="OT51" s="88"/>
      <c r="OU51" s="88"/>
      <c r="OV51" s="94"/>
      <c r="OW51" s="95"/>
      <c r="OX51" s="91"/>
      <c r="OY51" s="88"/>
      <c r="OZ51" s="88"/>
      <c r="PA51" s="88"/>
      <c r="PB51" s="88"/>
      <c r="PC51" s="88"/>
      <c r="PD51" s="94"/>
      <c r="PE51" s="95"/>
      <c r="PF51" s="91"/>
      <c r="PG51" s="88"/>
      <c r="PH51" s="88"/>
      <c r="PI51" s="88"/>
      <c r="PJ51" s="88"/>
      <c r="PK51" s="88"/>
      <c r="PL51" s="94"/>
      <c r="PM51" s="95"/>
      <c r="PN51" s="91"/>
      <c r="PO51" s="88"/>
      <c r="PP51" s="88"/>
      <c r="PQ51" s="88"/>
      <c r="PR51" s="88"/>
      <c r="PS51" s="88"/>
      <c r="PT51" s="94"/>
      <c r="PU51" s="95"/>
      <c r="PV51" s="118"/>
      <c r="PW51" s="119"/>
      <c r="PX51" s="119"/>
      <c r="PY51" s="119"/>
      <c r="PZ51" s="119"/>
      <c r="QA51" s="119"/>
      <c r="QB51" s="120"/>
      <c r="QC51" s="121"/>
      <c r="QD51" s="118"/>
      <c r="QE51" s="119"/>
      <c r="QF51" s="119"/>
      <c r="QG51" s="119"/>
      <c r="QH51" s="119"/>
      <c r="QI51" s="119"/>
      <c r="QJ51" s="120"/>
      <c r="QK51" s="121"/>
      <c r="QL51" s="118"/>
      <c r="QM51" s="119"/>
      <c r="QN51" s="119"/>
      <c r="QO51" s="119"/>
      <c r="QP51" s="119"/>
      <c r="QQ51" s="119"/>
      <c r="QR51" s="120"/>
      <c r="QS51" s="121"/>
      <c r="QT51" s="118"/>
      <c r="QU51" s="119"/>
      <c r="QV51" s="119"/>
      <c r="QW51" s="119"/>
      <c r="QX51" s="119"/>
      <c r="QY51" s="119"/>
      <c r="QZ51" s="120"/>
      <c r="RA51" s="121"/>
      <c r="RB51" s="118"/>
      <c r="RC51" s="119"/>
      <c r="RD51" s="119"/>
      <c r="RE51" s="119"/>
      <c r="RF51" s="119"/>
      <c r="RG51" s="119"/>
      <c r="RH51" s="120"/>
      <c r="RI51" s="121"/>
      <c r="RJ51" s="118"/>
      <c r="RK51" s="119"/>
      <c r="RL51" s="119"/>
      <c r="RM51" s="119"/>
      <c r="RN51" s="119"/>
      <c r="RO51" s="119"/>
      <c r="RP51" s="120"/>
      <c r="RQ51" s="121"/>
      <c r="RR51" s="118"/>
      <c r="RS51" s="119"/>
      <c r="RT51" s="119"/>
      <c r="RU51" s="119"/>
      <c r="RV51" s="119"/>
      <c r="RW51" s="119"/>
      <c r="RX51" s="120"/>
      <c r="RY51" s="121"/>
      <c r="RZ51" s="118"/>
      <c r="SA51" s="119"/>
      <c r="SB51" s="119"/>
      <c r="SC51" s="119"/>
      <c r="SD51" s="119"/>
      <c r="SE51" s="119"/>
      <c r="SF51" s="120"/>
      <c r="SG51" s="121"/>
      <c r="SH51" s="118"/>
      <c r="SI51" s="119"/>
      <c r="SJ51" s="119"/>
      <c r="SK51" s="119"/>
      <c r="SL51" s="119"/>
      <c r="SM51" s="119"/>
      <c r="SN51" s="120"/>
      <c r="SO51" s="121"/>
      <c r="SP51" s="118"/>
      <c r="SQ51" s="119"/>
      <c r="SR51" s="119"/>
      <c r="SS51" s="119"/>
      <c r="ST51" s="119"/>
      <c r="SU51" s="119"/>
      <c r="SV51" s="120"/>
      <c r="SW51" s="121"/>
      <c r="SX51" s="118"/>
      <c r="SY51" s="119"/>
      <c r="SZ51" s="119"/>
      <c r="TA51" s="119"/>
      <c r="TB51" s="119"/>
      <c r="TC51" s="119"/>
      <c r="TD51" s="120"/>
      <c r="TE51" s="121"/>
      <c r="TF51" s="118"/>
      <c r="TG51" s="119"/>
      <c r="TH51" s="119"/>
      <c r="TI51" s="119"/>
      <c r="TJ51" s="119"/>
      <c r="TK51" s="119"/>
      <c r="TL51" s="120"/>
      <c r="TM51" s="121"/>
      <c r="TN51" s="264"/>
      <c r="TO51" s="119"/>
      <c r="TP51" s="119"/>
      <c r="TQ51" s="119"/>
      <c r="TR51" s="119"/>
      <c r="TS51" s="119"/>
      <c r="TT51" s="120"/>
      <c r="TU51" s="121"/>
      <c r="TV51" s="118"/>
      <c r="TW51" s="119"/>
      <c r="TX51" s="119"/>
      <c r="TY51" s="119"/>
      <c r="TZ51" s="119"/>
      <c r="UA51" s="119"/>
      <c r="UB51" s="120"/>
      <c r="UC51" s="121"/>
      <c r="UD51" s="118"/>
      <c r="UE51" s="119"/>
      <c r="UF51" s="119"/>
      <c r="UG51" s="119"/>
      <c r="UH51" s="119"/>
      <c r="UI51" s="119"/>
      <c r="UJ51" s="120"/>
      <c r="UK51" s="121"/>
      <c r="UL51" s="118"/>
      <c r="UM51" s="119"/>
      <c r="UN51" s="119"/>
      <c r="UO51" s="119"/>
      <c r="UP51" s="119"/>
      <c r="UQ51" s="119"/>
      <c r="UR51" s="119"/>
      <c r="US51" s="104"/>
      <c r="UT51" s="121"/>
      <c r="UU51" s="118"/>
      <c r="UV51" s="119"/>
      <c r="UW51" s="119"/>
      <c r="UX51" s="119"/>
      <c r="UY51" s="119"/>
      <c r="UZ51" s="119"/>
      <c r="VA51" s="120"/>
      <c r="VB51" s="121"/>
      <c r="VC51" s="118"/>
      <c r="VD51" s="119"/>
      <c r="VE51" s="119"/>
      <c r="VF51" s="119"/>
      <c r="VG51" s="119"/>
      <c r="VH51" s="119"/>
      <c r="VI51" s="120"/>
      <c r="VJ51" s="121"/>
      <c r="VK51" s="91"/>
      <c r="VL51" s="88"/>
      <c r="VM51" s="88"/>
      <c r="VN51" s="88"/>
      <c r="VO51" s="88"/>
      <c r="VP51" s="88"/>
      <c r="VQ51" s="94"/>
      <c r="VR51" s="95"/>
      <c r="VS51" s="118"/>
      <c r="VT51" s="119"/>
      <c r="VU51" s="119"/>
      <c r="VV51" s="119"/>
      <c r="VW51" s="119"/>
      <c r="VX51" s="119"/>
      <c r="VY51" s="120"/>
      <c r="VZ51" s="121"/>
      <c r="WA51" s="178"/>
      <c r="WB51" s="179"/>
      <c r="WC51" s="179"/>
      <c r="WD51" s="179"/>
      <c r="WE51" s="179"/>
      <c r="WF51" s="179"/>
      <c r="WG51" s="94"/>
      <c r="WH51" s="95"/>
      <c r="WI51" s="118"/>
      <c r="WJ51" s="119"/>
      <c r="WK51" s="119"/>
      <c r="WL51" s="119"/>
      <c r="WM51" s="119"/>
      <c r="WN51" s="119"/>
      <c r="WO51" s="120"/>
      <c r="WP51" s="121"/>
      <c r="WQ51" s="91"/>
      <c r="WR51" s="88"/>
      <c r="WS51" s="88"/>
      <c r="WT51" s="88"/>
      <c r="WU51" s="88"/>
      <c r="WV51" s="88"/>
      <c r="WW51" s="88"/>
      <c r="WX51" s="94"/>
      <c r="WY51" s="95"/>
      <c r="WZ51" s="91"/>
      <c r="XA51" s="88"/>
      <c r="XB51" s="88"/>
      <c r="XC51" s="88"/>
      <c r="XD51" s="88"/>
      <c r="XE51" s="88"/>
      <c r="XF51" s="88"/>
      <c r="XG51" s="94"/>
      <c r="XH51" s="95"/>
      <c r="XI51" s="91"/>
      <c r="XJ51" s="88"/>
      <c r="XK51" s="88"/>
      <c r="XL51" s="88"/>
      <c r="XM51" s="88"/>
      <c r="XN51" s="88"/>
      <c r="XO51" s="88"/>
      <c r="XP51" s="94"/>
      <c r="XQ51" s="95"/>
      <c r="XR51" s="91"/>
      <c r="XS51" s="88"/>
      <c r="XT51" s="88"/>
      <c r="XU51" s="88"/>
      <c r="XV51" s="88"/>
      <c r="XW51" s="88"/>
      <c r="XX51" s="88"/>
      <c r="XY51" s="94"/>
      <c r="XZ51" s="95"/>
      <c r="YA51" s="91"/>
      <c r="YB51" s="88"/>
      <c r="YC51" s="88"/>
      <c r="YD51" s="88"/>
      <c r="YE51" s="88"/>
      <c r="YF51" s="88"/>
      <c r="YG51" s="88"/>
      <c r="YH51" s="94"/>
      <c r="YI51" s="95"/>
      <c r="YJ51" s="91"/>
      <c r="YK51" s="88"/>
      <c r="YL51" s="88"/>
      <c r="YM51" s="88"/>
      <c r="YN51" s="88"/>
      <c r="YO51" s="88"/>
      <c r="YP51" s="88"/>
      <c r="YQ51" s="94"/>
      <c r="YR51" s="95"/>
      <c r="YS51" s="91"/>
      <c r="YT51" s="88"/>
      <c r="YU51" s="88"/>
      <c r="YV51" s="88"/>
      <c r="YW51" s="88"/>
      <c r="YX51" s="88"/>
      <c r="YY51" s="94"/>
      <c r="YZ51" s="95"/>
      <c r="ZA51" s="91"/>
      <c r="ZB51" s="88"/>
      <c r="ZC51" s="88"/>
      <c r="ZD51" s="88"/>
      <c r="ZE51" s="88"/>
      <c r="ZF51" s="88"/>
      <c r="ZG51" s="94"/>
      <c r="ZH51" s="95"/>
      <c r="ZI51" s="91"/>
      <c r="ZJ51" s="88"/>
      <c r="ZK51" s="88"/>
      <c r="ZL51" s="88"/>
      <c r="ZM51" s="88"/>
      <c r="ZN51" s="24"/>
      <c r="ZO51" s="94"/>
      <c r="ZP51" s="95"/>
      <c r="ZQ51" s="91"/>
      <c r="ZR51" s="88"/>
      <c r="ZS51" s="88"/>
      <c r="ZT51" s="88"/>
      <c r="ZU51" s="88"/>
      <c r="ZV51" s="88"/>
      <c r="ZW51" s="88"/>
      <c r="ZX51" s="67"/>
      <c r="ZY51" s="70"/>
      <c r="ZZ51" s="91"/>
      <c r="AAA51" s="88"/>
      <c r="AAB51" s="88"/>
      <c r="AAC51" s="88"/>
      <c r="AAD51" s="88"/>
      <c r="AAE51" s="88"/>
      <c r="AAF51" s="88"/>
      <c r="AAG51" s="94"/>
      <c r="AAH51" s="95"/>
      <c r="AAI51" s="91"/>
      <c r="AAJ51" s="88"/>
      <c r="AAK51" s="88"/>
      <c r="AAL51" s="88"/>
      <c r="AAM51" s="88"/>
      <c r="AAN51" s="88"/>
      <c r="AAO51" s="94"/>
      <c r="AAP51" s="95"/>
      <c r="AAQ51" s="91"/>
      <c r="AAR51" s="88"/>
      <c r="AAS51" s="88"/>
      <c r="AAT51" s="88"/>
      <c r="AAU51" s="88"/>
      <c r="AAV51" s="88"/>
      <c r="AAW51" s="94"/>
      <c r="AAX51" s="95"/>
      <c r="AAY51" s="91"/>
      <c r="AAZ51" s="88"/>
      <c r="ABA51" s="88"/>
      <c r="ABB51" s="88"/>
      <c r="ABC51" s="88"/>
      <c r="ABD51" s="88"/>
      <c r="ABE51" s="94"/>
      <c r="ABF51" s="95"/>
      <c r="ABG51" s="91"/>
      <c r="ABH51" s="88"/>
      <c r="ABI51" s="88"/>
      <c r="ABJ51" s="88"/>
      <c r="ABK51" s="88"/>
      <c r="ABL51" s="88"/>
      <c r="ABM51" s="94"/>
      <c r="ABN51" s="95"/>
      <c r="ABO51" s="91"/>
      <c r="ABP51" s="88"/>
      <c r="ABQ51" s="88"/>
      <c r="ABR51" s="88"/>
      <c r="ABS51" s="88"/>
      <c r="ABT51" s="88"/>
      <c r="ABU51" s="94"/>
      <c r="ABV51" s="95"/>
      <c r="ABW51" s="91"/>
      <c r="ABX51" s="88"/>
      <c r="ABY51" s="88"/>
      <c r="ABZ51" s="88"/>
      <c r="ACA51" s="88"/>
      <c r="ACB51" s="88"/>
      <c r="ACC51" s="94"/>
      <c r="ACD51" s="95"/>
      <c r="ACE51" s="91"/>
      <c r="ACF51" s="88"/>
      <c r="ACG51" s="88"/>
      <c r="ACH51" s="88"/>
      <c r="ACI51" s="88"/>
      <c r="ACJ51" s="88"/>
      <c r="ACK51" s="94"/>
      <c r="ACL51" s="95"/>
      <c r="ACM51" s="91"/>
      <c r="ACN51" s="88"/>
      <c r="ACO51" s="88"/>
      <c r="ACP51" s="88"/>
      <c r="ACQ51" s="88"/>
      <c r="ACR51" s="88"/>
      <c r="ACS51" s="94"/>
      <c r="ACT51" s="95"/>
      <c r="ACU51" s="91"/>
      <c r="ACV51" s="88"/>
      <c r="ACW51" s="88"/>
      <c r="ACX51" s="88"/>
      <c r="ACY51" s="88"/>
      <c r="ACZ51" s="88"/>
      <c r="ADA51" s="94"/>
      <c r="ADB51" s="95"/>
      <c r="ADC51" s="91"/>
      <c r="ADD51" s="88"/>
      <c r="ADE51" s="88"/>
      <c r="ADF51" s="88"/>
      <c r="ADG51" s="88"/>
      <c r="ADH51" s="88"/>
      <c r="ADI51" s="94"/>
      <c r="ADJ51" s="95"/>
      <c r="ADK51" s="91"/>
      <c r="ADL51" s="88"/>
      <c r="ADM51" s="88"/>
      <c r="ADN51" s="88"/>
      <c r="ADO51" s="88"/>
      <c r="ADP51" s="88"/>
      <c r="ADQ51" s="94"/>
      <c r="ADR51" s="95"/>
      <c r="ADS51" s="91"/>
      <c r="ADT51" s="88"/>
      <c r="ADU51" s="88"/>
      <c r="ADV51" s="88"/>
      <c r="ADW51" s="88"/>
      <c r="ADX51" s="88"/>
      <c r="ADY51" s="94"/>
      <c r="ADZ51" s="95"/>
      <c r="AEA51" s="91"/>
      <c r="AEB51" s="88"/>
      <c r="AEC51" s="88"/>
      <c r="AED51" s="88"/>
      <c r="AEE51" s="88"/>
      <c r="AEF51" s="88"/>
      <c r="AEG51" s="94"/>
      <c r="AEH51" s="95"/>
      <c r="AEI51" s="91"/>
      <c r="AEJ51" s="88"/>
      <c r="AEK51" s="88"/>
      <c r="AEL51" s="88"/>
      <c r="AEM51" s="88"/>
      <c r="AEN51" s="88"/>
      <c r="AEO51" s="94"/>
      <c r="AEP51" s="95"/>
      <c r="AEQ51" s="91"/>
      <c r="AER51" s="88"/>
      <c r="AES51" s="88"/>
      <c r="AET51" s="88"/>
      <c r="AEU51" s="88"/>
      <c r="AEV51" s="88"/>
      <c r="AEW51" s="94"/>
      <c r="AEX51" s="95"/>
      <c r="AEY51" s="91"/>
      <c r="AEZ51" s="88"/>
      <c r="AFA51" s="88"/>
      <c r="AFB51" s="88"/>
      <c r="AFC51" s="88"/>
      <c r="AFD51" s="88"/>
      <c r="AFE51" s="94"/>
      <c r="AFF51" s="95"/>
      <c r="AFG51" s="91"/>
      <c r="AFH51" s="88"/>
      <c r="AFI51" s="88"/>
      <c r="AFJ51" s="88"/>
      <c r="AFK51" s="88"/>
      <c r="AFL51" s="88"/>
      <c r="AFM51" s="94"/>
      <c r="AFN51" s="95"/>
      <c r="AFO51" s="91"/>
      <c r="AFP51" s="88"/>
      <c r="AFQ51" s="88"/>
      <c r="AFR51" s="88"/>
      <c r="AFS51" s="88"/>
      <c r="AFT51" s="88"/>
      <c r="AFU51" s="94"/>
      <c r="AFV51" s="95"/>
      <c r="AFW51" s="91"/>
      <c r="AFX51" s="88"/>
      <c r="AFY51" s="88"/>
      <c r="AFZ51" s="88"/>
      <c r="AGA51" s="88"/>
      <c r="AGB51" s="88"/>
      <c r="AGC51" s="94"/>
      <c r="AGD51" s="95"/>
      <c r="AGE51" s="91"/>
      <c r="AGF51" s="88"/>
      <c r="AGG51" s="88"/>
      <c r="AGH51" s="88"/>
      <c r="AGI51" s="88"/>
      <c r="AGJ51" s="88"/>
      <c r="AGK51" s="94"/>
      <c r="AGL51" s="95"/>
      <c r="AGM51" s="91"/>
      <c r="AGN51" s="88"/>
      <c r="AGO51" s="88"/>
      <c r="AGP51" s="88"/>
      <c r="AGQ51" s="88"/>
      <c r="AGR51" s="88"/>
      <c r="AGS51" s="88"/>
      <c r="AGT51" s="94"/>
      <c r="AGU51" s="95"/>
      <c r="AGV51" s="91"/>
      <c r="AGW51" s="88"/>
      <c r="AGX51" s="88"/>
      <c r="AGY51" s="88"/>
      <c r="AGZ51" s="88"/>
      <c r="AHA51" s="88"/>
      <c r="AHB51" s="94"/>
      <c r="AHC51" s="95"/>
      <c r="AHD51" s="91"/>
      <c r="AHE51" s="88"/>
      <c r="AHF51" s="88"/>
      <c r="AHG51" s="88"/>
      <c r="AHH51" s="88"/>
      <c r="AHI51" s="88"/>
      <c r="AHJ51" s="94"/>
      <c r="AHK51" s="95"/>
      <c r="AHL51" s="91"/>
      <c r="AHM51" s="88"/>
      <c r="AHN51" s="88"/>
      <c r="AHO51" s="88"/>
      <c r="AHP51" s="88"/>
      <c r="AHQ51" s="88"/>
      <c r="AHR51" s="94"/>
      <c r="AHS51" s="95"/>
      <c r="AHT51" s="91"/>
      <c r="AHU51" s="88"/>
      <c r="AHV51" s="88"/>
      <c r="AHW51" s="88"/>
      <c r="AHX51" s="88"/>
      <c r="AHY51" s="88"/>
      <c r="AHZ51" s="94"/>
      <c r="AIA51" s="95"/>
      <c r="AIB51" s="91"/>
      <c r="AIC51" s="88"/>
      <c r="AID51" s="88"/>
      <c r="AIE51" s="88"/>
      <c r="AIF51" s="88"/>
      <c r="AIG51" s="88"/>
      <c r="AIH51" s="94"/>
      <c r="AII51" s="95"/>
      <c r="AIJ51" s="91"/>
      <c r="AIK51" s="88"/>
      <c r="AIL51" s="88"/>
      <c r="AIM51" s="88"/>
      <c r="AIN51" s="88"/>
      <c r="AIO51" s="88"/>
      <c r="AIP51" s="94"/>
      <c r="AIQ51" s="95"/>
      <c r="AIR51" s="91"/>
      <c r="AIS51" s="88"/>
      <c r="AIT51" s="88"/>
      <c r="AIU51" s="88"/>
      <c r="AIV51" s="88"/>
      <c r="AIW51" s="88"/>
      <c r="AIX51" s="94"/>
      <c r="AIY51" s="95"/>
      <c r="AIZ51" s="91"/>
      <c r="AJA51" s="88"/>
      <c r="AJB51" s="88"/>
      <c r="AJC51" s="88"/>
      <c r="AJD51" s="88"/>
      <c r="AJE51" s="88"/>
      <c r="AJF51" s="94"/>
      <c r="AJG51" s="95"/>
      <c r="AJH51" s="91"/>
      <c r="AJI51" s="88"/>
      <c r="AJJ51" s="88"/>
      <c r="AJK51" s="88"/>
      <c r="AJL51" s="88"/>
      <c r="AJM51" s="88"/>
      <c r="AJN51" s="89"/>
      <c r="AJO51" s="90"/>
      <c r="AJP51" s="91"/>
      <c r="AJQ51" s="88"/>
      <c r="AJR51" s="88"/>
      <c r="AJS51" s="88"/>
      <c r="AJT51" s="88"/>
      <c r="AJU51" s="88"/>
      <c r="AJV51" s="89"/>
      <c r="AJW51" s="90"/>
      <c r="AJX51" s="91"/>
      <c r="AJY51" s="88"/>
      <c r="AJZ51" s="88"/>
      <c r="AKA51" s="88"/>
      <c r="AKB51" s="88"/>
      <c r="AKC51" s="88"/>
      <c r="AKD51" s="94"/>
      <c r="AKE51" s="95"/>
      <c r="AKF51" s="91"/>
      <c r="AKG51" s="88"/>
      <c r="AKH51" s="88"/>
      <c r="AKI51" s="88"/>
      <c r="AKJ51" s="88"/>
      <c r="AKK51" s="88"/>
      <c r="AKL51" s="67"/>
      <c r="AKM51" s="184"/>
      <c r="AKN51" s="219"/>
      <c r="AKO51" s="88"/>
      <c r="AKP51" s="88"/>
      <c r="AKQ51" s="88"/>
      <c r="AKR51" s="88"/>
      <c r="AKS51" s="88"/>
      <c r="AKT51" s="94"/>
      <c r="AKU51" s="218"/>
      <c r="AKV51" s="91"/>
      <c r="AKW51" s="88"/>
      <c r="AKX51" s="88"/>
      <c r="AKY51" s="88"/>
      <c r="AKZ51" s="88"/>
      <c r="ALA51" s="88"/>
      <c r="ALB51" s="94"/>
      <c r="ALC51" s="95"/>
      <c r="ALD51" s="91"/>
      <c r="ALE51" s="88"/>
      <c r="ALF51" s="88"/>
      <c r="ALG51" s="88"/>
      <c r="ALH51" s="88"/>
      <c r="ALI51" s="88"/>
      <c r="ALJ51" s="94"/>
      <c r="ALK51" s="95"/>
      <c r="ALL51" s="91"/>
      <c r="ALM51" s="88"/>
      <c r="ALN51" s="88"/>
      <c r="ALO51" s="88"/>
      <c r="ALP51" s="88"/>
      <c r="ALQ51" s="88"/>
      <c r="ALR51" s="94"/>
      <c r="ALS51" s="95"/>
      <c r="ALT51" s="91"/>
      <c r="ALU51" s="88"/>
      <c r="ALV51" s="88"/>
      <c r="ALW51" s="88"/>
      <c r="ALX51" s="88"/>
      <c r="ALY51" s="88"/>
      <c r="ALZ51" s="94"/>
      <c r="AMA51" s="95"/>
      <c r="AMB51" s="91"/>
      <c r="AMC51" s="88"/>
      <c r="AMD51" s="88"/>
      <c r="AME51" s="88"/>
      <c r="AMF51" s="88"/>
      <c r="AMG51" s="88"/>
      <c r="AMH51" s="94"/>
      <c r="AMI51" s="95"/>
      <c r="AMJ51" s="91"/>
      <c r="AMK51" s="88"/>
      <c r="AML51" s="88"/>
      <c r="AMM51" s="88"/>
      <c r="AMN51" s="88"/>
      <c r="AMO51" s="88"/>
      <c r="AMP51" s="94"/>
      <c r="AMQ51" s="95"/>
      <c r="AMR51" s="91"/>
      <c r="AMS51" s="88"/>
      <c r="AMT51" s="88"/>
      <c r="AMU51" s="88"/>
      <c r="AMV51" s="88"/>
      <c r="AMW51" s="88"/>
      <c r="AMX51" s="94"/>
      <c r="AMY51" s="95"/>
      <c r="AMZ51" s="91"/>
      <c r="ANA51" s="88"/>
      <c r="ANB51" s="88"/>
      <c r="ANC51" s="88"/>
      <c r="AND51" s="88"/>
      <c r="ANE51" s="88"/>
      <c r="ANF51" s="94"/>
      <c r="ANG51" s="95"/>
      <c r="ANH51" s="91"/>
      <c r="ANI51" s="88"/>
      <c r="ANJ51" s="88"/>
      <c r="ANK51" s="88"/>
      <c r="ANL51" s="88"/>
      <c r="ANM51" s="88"/>
      <c r="ANN51" s="67"/>
      <c r="ANO51" s="68"/>
      <c r="ANP51" s="91"/>
      <c r="ANQ51" s="88"/>
      <c r="ANR51" s="88"/>
      <c r="ANS51" s="88"/>
      <c r="ANT51" s="88"/>
      <c r="ANU51" s="88"/>
      <c r="ANV51" s="94"/>
      <c r="ANW51" s="95"/>
      <c r="ANX51" s="92"/>
      <c r="ANY51" s="93"/>
      <c r="ANZ51" s="93"/>
      <c r="AOA51" s="93"/>
      <c r="AOB51" s="93"/>
      <c r="AOC51" s="93"/>
      <c r="AOD51" s="94"/>
      <c r="AOE51" s="95"/>
      <c r="AOF51" s="91"/>
      <c r="AOG51" s="88"/>
      <c r="AOH51" s="88"/>
      <c r="AOI51" s="88"/>
      <c r="AOJ51" s="88"/>
      <c r="AOK51" s="88"/>
      <c r="AOL51" s="94"/>
      <c r="AOM51" s="95"/>
      <c r="AON51" s="91"/>
      <c r="AOO51" s="88"/>
      <c r="AOP51" s="88"/>
      <c r="AOQ51" s="88"/>
      <c r="AOR51" s="88"/>
      <c r="AOS51" s="88"/>
      <c r="AOT51" s="94"/>
      <c r="AOU51" s="95"/>
      <c r="AOV51" s="91"/>
      <c r="AOW51" s="88"/>
      <c r="AOX51" s="88"/>
      <c r="AOY51" s="88"/>
      <c r="AOZ51" s="88"/>
      <c r="APA51" s="88"/>
      <c r="APB51" s="94"/>
      <c r="APC51" s="95"/>
      <c r="APD51" s="91"/>
      <c r="APE51" s="88"/>
      <c r="APF51" s="88"/>
      <c r="APG51" s="88"/>
      <c r="APH51" s="88"/>
      <c r="API51" s="88"/>
      <c r="APJ51" s="94"/>
      <c r="APK51" s="95"/>
      <c r="APL51" s="91"/>
      <c r="APM51" s="88"/>
      <c r="APN51" s="88"/>
      <c r="APO51" s="88"/>
      <c r="APP51" s="88"/>
      <c r="APQ51" s="88"/>
      <c r="APR51" s="94"/>
      <c r="APS51" s="95"/>
      <c r="APT51" s="91"/>
      <c r="APU51" s="88"/>
      <c r="APV51" s="88"/>
      <c r="APW51" s="88"/>
      <c r="APX51" s="88"/>
      <c r="APY51" s="88"/>
      <c r="APZ51" s="94"/>
      <c r="AQA51" s="95"/>
      <c r="AQB51" s="91"/>
      <c r="AQC51" s="88"/>
      <c r="AQD51" s="88"/>
      <c r="AQE51" s="88"/>
      <c r="AQF51" s="88"/>
      <c r="AQG51" s="88"/>
      <c r="AQH51" s="94"/>
      <c r="AQI51" s="95"/>
      <c r="AQJ51" s="91"/>
      <c r="AQK51" s="88"/>
      <c r="AQL51" s="88"/>
      <c r="AQM51" s="88"/>
      <c r="AQN51" s="88"/>
      <c r="AQO51" s="88"/>
      <c r="AQP51" s="94"/>
      <c r="AQQ51" s="95"/>
      <c r="AQR51" s="91"/>
      <c r="AQS51" s="88"/>
      <c r="AQT51" s="88"/>
      <c r="AQU51" s="88"/>
      <c r="AQV51" s="88"/>
      <c r="AQW51" s="88"/>
      <c r="AQX51" s="94"/>
      <c r="AQY51" s="95"/>
      <c r="AQZ51" s="91"/>
      <c r="ARA51" s="88"/>
      <c r="ARB51" s="88"/>
      <c r="ARC51" s="88"/>
      <c r="ARD51" s="88"/>
      <c r="ARE51" s="88"/>
      <c r="ARF51" s="94"/>
      <c r="ARG51" s="95"/>
      <c r="ARH51" s="91"/>
      <c r="ARI51" s="88"/>
      <c r="ARJ51" s="88"/>
      <c r="ARK51" s="88"/>
      <c r="ARL51" s="88"/>
      <c r="ARM51" s="88"/>
      <c r="ARN51" s="94"/>
      <c r="ARO51" s="95"/>
      <c r="ARP51" s="91"/>
      <c r="ARQ51" s="88"/>
      <c r="ARR51" s="88"/>
      <c r="ARS51" s="88"/>
      <c r="ART51" s="88"/>
      <c r="ARU51" s="88"/>
      <c r="ARV51" s="94"/>
      <c r="ARW51" s="95"/>
      <c r="ARX51" s="91"/>
      <c r="ARY51" s="88"/>
      <c r="ARZ51" s="88"/>
      <c r="ASA51" s="88"/>
      <c r="ASB51" s="88"/>
      <c r="ASC51" s="88"/>
      <c r="ASD51" s="94"/>
      <c r="ASE51" s="95"/>
      <c r="ASF51" s="91"/>
      <c r="ASG51" s="88"/>
      <c r="ASH51" s="88"/>
      <c r="ASI51" s="88"/>
      <c r="ASJ51" s="88"/>
      <c r="ASK51" s="88"/>
      <c r="ASL51" s="94"/>
      <c r="ASM51" s="95"/>
      <c r="ASN51" s="91"/>
      <c r="ASO51" s="88"/>
      <c r="ASP51" s="88"/>
      <c r="ASQ51" s="88"/>
      <c r="ASR51" s="88"/>
      <c r="ASS51" s="88"/>
      <c r="AST51" s="94"/>
      <c r="ASU51" s="95"/>
      <c r="ASV51" s="91"/>
      <c r="ASW51" s="88"/>
      <c r="ASX51" s="88"/>
      <c r="ASY51" s="88"/>
      <c r="ASZ51" s="88"/>
      <c r="ATA51" s="88"/>
      <c r="ATB51" s="94"/>
      <c r="ATC51" s="95"/>
      <c r="ATD51" s="91"/>
      <c r="ATE51" s="88"/>
      <c r="ATF51" s="88"/>
      <c r="ATG51" s="88"/>
      <c r="ATH51" s="88"/>
      <c r="ATI51" s="88"/>
      <c r="ATJ51" s="94"/>
      <c r="ATK51" s="95"/>
      <c r="ATL51" s="91"/>
      <c r="ATM51" s="88"/>
      <c r="ATN51" s="88"/>
      <c r="ATO51" s="88"/>
      <c r="ATP51" s="88"/>
      <c r="ATQ51" s="88"/>
      <c r="ATR51" s="94"/>
      <c r="ATS51" s="95"/>
      <c r="ATT51" s="91"/>
      <c r="ATU51" s="88"/>
      <c r="ATV51" s="88"/>
      <c r="ATW51" s="88"/>
      <c r="ATX51" s="88"/>
      <c r="ATY51" s="88"/>
      <c r="ATZ51" s="94"/>
      <c r="AUA51" s="95"/>
      <c r="AUB51" s="91"/>
      <c r="AUC51" s="88"/>
      <c r="AUD51" s="88"/>
      <c r="AUE51" s="88"/>
      <c r="AUF51" s="88"/>
      <c r="AUG51" s="88"/>
      <c r="AUH51" s="94"/>
      <c r="AUI51" s="95"/>
      <c r="AUJ51" s="91"/>
      <c r="AUK51" s="88"/>
      <c r="AUL51" s="88"/>
      <c r="AUM51" s="88"/>
      <c r="AUN51" s="88"/>
      <c r="AUO51" s="88"/>
      <c r="AUP51" s="94"/>
      <c r="AUQ51" s="95"/>
      <c r="AUR51" s="91"/>
      <c r="AUS51" s="88"/>
      <c r="AUT51" s="88"/>
      <c r="AUU51" s="88"/>
      <c r="AUV51" s="88"/>
      <c r="AUW51" s="88"/>
      <c r="AUX51" s="94"/>
      <c r="AUY51" s="95"/>
      <c r="AUZ51" s="91"/>
      <c r="AVA51" s="88"/>
      <c r="AVB51" s="88"/>
      <c r="AVC51" s="88"/>
      <c r="AVD51" s="88"/>
      <c r="AVE51" s="88"/>
      <c r="AVF51" s="94"/>
      <c r="AVG51" s="95"/>
      <c r="AVH51" s="91"/>
      <c r="AVI51" s="88"/>
      <c r="AVJ51" s="88"/>
      <c r="AVK51" s="88"/>
      <c r="AVL51" s="88"/>
      <c r="AVM51" s="88"/>
      <c r="AVN51" s="94"/>
      <c r="AVO51" s="95"/>
      <c r="AVP51" s="91"/>
      <c r="AVQ51" s="88"/>
      <c r="AVR51" s="88"/>
      <c r="AVS51" s="88"/>
      <c r="AVT51" s="88"/>
      <c r="AVU51" s="88"/>
      <c r="AVV51" s="94"/>
      <c r="AVW51" s="95"/>
      <c r="AVX51" s="91"/>
      <c r="AVY51" s="88"/>
      <c r="AVZ51" s="88"/>
      <c r="AWA51" s="88"/>
      <c r="AWB51" s="88"/>
      <c r="AWC51" s="88"/>
      <c r="AWD51" s="94"/>
      <c r="AWE51" s="95"/>
      <c r="AWF51" s="91"/>
      <c r="AWG51" s="88"/>
      <c r="AWH51" s="88"/>
      <c r="AWI51" s="88"/>
      <c r="AWJ51" s="88"/>
      <c r="AWK51" s="88"/>
      <c r="AWL51" s="94"/>
      <c r="AWM51" s="218"/>
      <c r="AWN51" s="48"/>
      <c r="AWO51" s="49"/>
      <c r="AWP51" s="49"/>
      <c r="AWQ51" s="49"/>
      <c r="AWR51" s="49"/>
      <c r="AWS51" s="49"/>
      <c r="AWT51" s="42"/>
      <c r="AWU51" s="43"/>
      <c r="AWV51" s="48"/>
      <c r="AWW51" s="49"/>
      <c r="AWX51" s="49"/>
      <c r="AWY51" s="49"/>
      <c r="AWZ51" s="49"/>
      <c r="AXA51" s="49"/>
      <c r="AXB51" s="42"/>
      <c r="AXC51" s="43"/>
      <c r="AXD51" s="91"/>
      <c r="AXE51" s="88"/>
      <c r="AXF51" s="88"/>
      <c r="AXG51" s="88"/>
      <c r="AXH51" s="88"/>
      <c r="AXI51" s="88"/>
      <c r="AXJ51" s="89"/>
      <c r="AXK51" s="90"/>
      <c r="AXL51" s="91"/>
      <c r="AXM51" s="88"/>
      <c r="AXN51" s="88"/>
      <c r="AXO51" s="88"/>
      <c r="AXP51" s="88"/>
      <c r="AXQ51" s="88"/>
      <c r="AXR51" s="89"/>
      <c r="AXS51" s="90"/>
      <c r="AXT51" s="91"/>
      <c r="AXU51" s="88"/>
      <c r="AXV51" s="88"/>
      <c r="AXW51" s="88"/>
      <c r="AXX51" s="88"/>
      <c r="AXY51" s="88"/>
      <c r="AXZ51" s="89"/>
      <c r="AYA51" s="90"/>
      <c r="AYB51" s="91"/>
      <c r="AYC51" s="88"/>
      <c r="AYD51" s="88"/>
      <c r="AYE51" s="88"/>
      <c r="AYF51" s="88"/>
      <c r="AYG51" s="88"/>
      <c r="AYH51" s="89"/>
      <c r="AYI51" s="90"/>
      <c r="AYJ51" s="91"/>
      <c r="AYK51" s="88"/>
      <c r="AYL51" s="88"/>
      <c r="AYM51" s="88"/>
      <c r="AYN51" s="88"/>
      <c r="AYO51" s="88"/>
      <c r="AYP51" s="89"/>
      <c r="AYQ51" s="90"/>
      <c r="AYR51" s="91"/>
      <c r="AYS51" s="88"/>
      <c r="AYT51" s="88"/>
      <c r="AYU51" s="88"/>
      <c r="AYV51" s="88"/>
      <c r="AYW51" s="88"/>
      <c r="AYX51" s="89"/>
      <c r="AYY51" s="90"/>
      <c r="AYZ51" s="91"/>
      <c r="AZA51" s="88"/>
      <c r="AZB51" s="88"/>
      <c r="AZC51" s="88"/>
      <c r="AZD51" s="88"/>
      <c r="AZE51" s="88"/>
      <c r="AZF51" s="89"/>
      <c r="AZG51" s="90"/>
      <c r="AZH51" s="91"/>
      <c r="AZI51" s="88"/>
      <c r="AZJ51" s="88"/>
      <c r="AZK51" s="88"/>
      <c r="AZL51" s="88"/>
      <c r="AZM51" s="88"/>
      <c r="AZN51" s="89"/>
      <c r="AZO51" s="90"/>
      <c r="AZP51" s="91"/>
      <c r="AZQ51" s="88"/>
      <c r="AZR51" s="88"/>
      <c r="AZS51" s="88"/>
      <c r="AZT51" s="88"/>
      <c r="AZU51" s="88"/>
      <c r="AZV51" s="89"/>
      <c r="AZW51" s="90"/>
      <c r="AZX51" s="92"/>
      <c r="AZY51" s="93"/>
      <c r="AZZ51" s="93"/>
      <c r="BAA51" s="93"/>
      <c r="BAB51" s="93"/>
      <c r="BAC51" s="93"/>
      <c r="BAD51" s="89"/>
      <c r="BAE51" s="90"/>
      <c r="BAF51" s="91"/>
      <c r="BAG51" s="88"/>
      <c r="BAH51" s="88"/>
      <c r="BAI51" s="88"/>
      <c r="BAJ51" s="88"/>
      <c r="BAK51" s="88"/>
      <c r="BAL51" s="89"/>
      <c r="BAM51" s="90"/>
      <c r="BAN51" s="91"/>
      <c r="BAO51" s="88"/>
      <c r="BAP51" s="88"/>
      <c r="BAQ51" s="88"/>
      <c r="BAR51" s="88"/>
      <c r="BAS51" s="88"/>
      <c r="BAT51" s="89"/>
      <c r="BAU51" s="90"/>
      <c r="BAV51" s="91"/>
      <c r="BAW51" s="88"/>
      <c r="BAX51" s="88"/>
      <c r="BAY51" s="88"/>
      <c r="BAZ51" s="88"/>
      <c r="BBA51" s="88"/>
      <c r="BBB51" s="89"/>
      <c r="BBC51" s="90"/>
      <c r="BBD51" s="91"/>
      <c r="BBE51" s="88"/>
      <c r="BBF51" s="88"/>
      <c r="BBG51" s="88"/>
      <c r="BBH51" s="88"/>
      <c r="BBI51" s="88"/>
      <c r="BBJ51" s="89"/>
      <c r="BBK51" s="90"/>
      <c r="BBL51" s="91"/>
      <c r="BBM51" s="88"/>
      <c r="BBN51" s="88"/>
      <c r="BBO51" s="88"/>
      <c r="BBP51" s="88"/>
      <c r="BBQ51" s="88"/>
      <c r="BBR51" s="89"/>
      <c r="BBS51" s="90"/>
      <c r="BBT51" s="91"/>
      <c r="BBU51" s="88"/>
      <c r="BBV51" s="88"/>
      <c r="BBW51" s="88"/>
      <c r="BBX51" s="88"/>
      <c r="BBY51" s="88"/>
      <c r="BBZ51" s="89"/>
      <c r="BCA51" s="90"/>
      <c r="BCB51" s="91"/>
      <c r="BCC51" s="88"/>
      <c r="BCD51" s="88"/>
      <c r="BCE51" s="88"/>
      <c r="BCF51" s="88"/>
      <c r="BCG51" s="88"/>
      <c r="BCH51" s="89"/>
      <c r="BCI51" s="90"/>
      <c r="BCJ51" s="91"/>
      <c r="BCK51" s="88"/>
      <c r="BCL51" s="88"/>
      <c r="BCM51" s="88"/>
      <c r="BCN51" s="88"/>
      <c r="BCO51" s="88"/>
      <c r="BCP51" s="89"/>
      <c r="BCQ51" s="90"/>
      <c r="BCR51" s="91"/>
      <c r="BCS51" s="88"/>
      <c r="BCT51" s="88"/>
      <c r="BCU51" s="88"/>
      <c r="BCV51" s="88"/>
      <c r="BCW51" s="88"/>
      <c r="BCX51" s="89"/>
      <c r="BCY51" s="90"/>
      <c r="BCZ51" s="91"/>
      <c r="BDA51" s="88"/>
      <c r="BDB51" s="88"/>
      <c r="BDC51" s="88"/>
      <c r="BDD51" s="88"/>
      <c r="BDE51" s="88"/>
      <c r="BDF51" s="89"/>
      <c r="BDG51" s="90"/>
      <c r="BDH51" s="91"/>
      <c r="BDI51" s="88"/>
      <c r="BDJ51" s="88"/>
      <c r="BDK51" s="88"/>
      <c r="BDL51" s="88"/>
      <c r="BDM51" s="88"/>
      <c r="BDN51" s="89"/>
      <c r="BDO51" s="90"/>
      <c r="BDP51" s="91"/>
      <c r="BDQ51" s="88"/>
      <c r="BDR51" s="88"/>
      <c r="BDS51" s="88"/>
      <c r="BDT51" s="88"/>
      <c r="BDU51" s="88"/>
      <c r="BDV51" s="89"/>
      <c r="BDW51" s="90"/>
      <c r="BDX51" s="91"/>
      <c r="BDY51" s="88"/>
      <c r="BDZ51" s="88"/>
      <c r="BEA51" s="88"/>
      <c r="BEB51" s="88"/>
      <c r="BEC51" s="88"/>
      <c r="BED51" s="89"/>
      <c r="BEE51" s="90"/>
      <c r="BEF51" s="91"/>
      <c r="BEG51" s="88"/>
      <c r="BEH51" s="88"/>
      <c r="BEI51" s="88"/>
      <c r="BEJ51" s="88"/>
      <c r="BEK51" s="88"/>
      <c r="BEL51" s="89"/>
      <c r="BEM51" s="90"/>
      <c r="BEN51" s="91"/>
      <c r="BEO51" s="88"/>
      <c r="BEP51" s="88"/>
      <c r="BEQ51" s="88"/>
      <c r="BER51" s="88"/>
      <c r="BES51" s="88"/>
      <c r="BET51" s="89"/>
      <c r="BEU51" s="90"/>
      <c r="BEV51" s="92"/>
      <c r="BEW51" s="93"/>
      <c r="BEX51" s="93"/>
      <c r="BEY51" s="93"/>
      <c r="BEZ51" s="93"/>
      <c r="BFA51" s="93"/>
      <c r="BFB51" s="89"/>
      <c r="BFC51" s="90"/>
      <c r="BFD51" s="91"/>
      <c r="BFE51" s="88"/>
      <c r="BFF51" s="88"/>
      <c r="BFG51" s="88"/>
      <c r="BFH51" s="88"/>
      <c r="BFI51" s="88"/>
      <c r="BFJ51" s="89"/>
      <c r="BFK51" s="90"/>
      <c r="BFL51" s="91"/>
      <c r="BFM51" s="88"/>
      <c r="BFN51" s="88"/>
      <c r="BFO51" s="88"/>
      <c r="BFP51" s="88"/>
      <c r="BFQ51" s="88"/>
      <c r="BFR51" s="89"/>
      <c r="BFS51" s="90"/>
      <c r="BFT51" s="91"/>
      <c r="BFU51" s="88"/>
      <c r="BFV51" s="88"/>
      <c r="BFW51" s="88"/>
      <c r="BFX51" s="88"/>
      <c r="BFY51" s="88"/>
      <c r="BFZ51" s="89"/>
      <c r="BGA51" s="90"/>
      <c r="BGB51" s="91"/>
      <c r="BGC51" s="88"/>
      <c r="BGD51" s="88"/>
      <c r="BGE51" s="88"/>
      <c r="BGF51" s="88"/>
      <c r="BGG51" s="88"/>
      <c r="BGH51" s="89"/>
      <c r="BGI51" s="90"/>
      <c r="BGJ51" s="91"/>
      <c r="BGK51" s="88"/>
      <c r="BGL51" s="88"/>
      <c r="BGM51" s="88"/>
      <c r="BGN51" s="88"/>
      <c r="BGO51" s="88"/>
      <c r="BGP51" s="89"/>
      <c r="BGQ51" s="90"/>
      <c r="BGR51" s="91"/>
      <c r="BGS51" s="88"/>
      <c r="BGT51" s="88"/>
      <c r="BGU51" s="88"/>
      <c r="BGV51" s="88"/>
      <c r="BGW51" s="88"/>
      <c r="BGX51" s="89"/>
      <c r="BGY51" s="90"/>
      <c r="BGZ51" s="239"/>
      <c r="BHA51" s="1"/>
      <c r="BHB51" s="1"/>
      <c r="BHC51" s="1"/>
      <c r="BHD51" s="1"/>
      <c r="BHE51" s="1"/>
      <c r="BHF51" s="89"/>
      <c r="BHG51" s="90"/>
      <c r="BHH51" s="91"/>
      <c r="BHI51" s="88"/>
      <c r="BHJ51" s="88"/>
      <c r="BHK51" s="88"/>
      <c r="BHL51" s="88"/>
      <c r="BHM51" s="88"/>
      <c r="BHN51" s="89"/>
      <c r="BHO51" s="90"/>
      <c r="BHP51" s="91"/>
      <c r="BHQ51" s="88"/>
      <c r="BHR51" s="88"/>
      <c r="BHS51" s="88"/>
      <c r="BHT51" s="88"/>
      <c r="BHU51" s="88"/>
      <c r="BHV51" s="89"/>
      <c r="BHW51" s="90"/>
      <c r="BHX51" s="91"/>
      <c r="BHY51" s="88"/>
      <c r="BHZ51" s="88"/>
      <c r="BIA51" s="88"/>
      <c r="BIB51" s="88"/>
      <c r="BIC51" s="88"/>
      <c r="BID51" s="89"/>
      <c r="BIE51" s="90"/>
      <c r="BIF51" s="91"/>
      <c r="BIG51" s="88"/>
      <c r="BIH51" s="88"/>
      <c r="BII51" s="88"/>
      <c r="BIJ51" s="88"/>
      <c r="BIK51" s="88"/>
      <c r="BIL51" s="89"/>
      <c r="BIM51" s="90"/>
      <c r="BIN51" s="91"/>
      <c r="BIO51" s="88"/>
      <c r="BIP51" s="88"/>
      <c r="BIQ51" s="88"/>
      <c r="BIR51" s="88"/>
      <c r="BIS51" s="88"/>
      <c r="BIT51" s="89"/>
      <c r="BIU51" s="262"/>
      <c r="BIV51" s="219"/>
      <c r="BIW51" s="88"/>
      <c r="BIX51" s="88"/>
      <c r="BIY51" s="88"/>
      <c r="BIZ51" s="88"/>
      <c r="BJA51" s="88"/>
      <c r="BJB51" s="89"/>
      <c r="BJC51" s="262"/>
      <c r="BJD51" s="91"/>
      <c r="BJE51" s="88"/>
      <c r="BJF51" s="88"/>
      <c r="BJG51" s="88"/>
      <c r="BJH51" s="88"/>
      <c r="BJI51" s="88"/>
      <c r="BJJ51" s="89"/>
      <c r="BJK51" s="90"/>
      <c r="BJL51" s="91"/>
      <c r="BJM51" s="88"/>
      <c r="BJN51" s="88"/>
      <c r="BJO51" s="88"/>
      <c r="BJP51" s="88"/>
      <c r="BJQ51" s="88"/>
      <c r="BJR51" s="89"/>
      <c r="BJS51" s="90"/>
      <c r="BJT51" s="91"/>
      <c r="BJU51" s="88"/>
      <c r="BJV51" s="88"/>
      <c r="BJW51" s="88"/>
      <c r="BJX51" s="88"/>
      <c r="BJY51" s="88"/>
      <c r="BJZ51" s="42"/>
      <c r="BKA51" s="43"/>
      <c r="BKB51" s="91"/>
      <c r="BKC51" s="88"/>
      <c r="BKD51" s="88"/>
      <c r="BKE51" s="88"/>
      <c r="BKF51" s="88"/>
      <c r="BKG51" s="88"/>
      <c r="BKH51" s="94"/>
      <c r="BKI51" s="95"/>
      <c r="BKJ51" s="91"/>
      <c r="BKK51" s="88"/>
      <c r="BKL51" s="88"/>
      <c r="BKM51" s="88"/>
      <c r="BKN51" s="88"/>
      <c r="BKO51" s="88"/>
      <c r="BKP51" s="89"/>
      <c r="BKQ51" s="90"/>
      <c r="BKR51" s="91"/>
      <c r="BKS51" s="88"/>
      <c r="BKT51" s="88"/>
      <c r="BKU51" s="88"/>
      <c r="BKV51" s="88"/>
      <c r="BKW51" s="88"/>
      <c r="BKX51" s="89"/>
      <c r="BKY51" s="90"/>
      <c r="BKZ51" s="91"/>
      <c r="BLA51" s="88"/>
      <c r="BLB51" s="88"/>
      <c r="BLC51" s="88"/>
      <c r="BLD51" s="88"/>
      <c r="BLE51" s="88"/>
      <c r="BLF51" s="89"/>
      <c r="BLG51" s="90"/>
      <c r="BLH51" s="91"/>
      <c r="BLI51" s="88"/>
      <c r="BLJ51" s="88"/>
      <c r="BLK51" s="88"/>
      <c r="BLL51" s="88"/>
      <c r="BLM51" s="88"/>
      <c r="BLN51" s="89"/>
      <c r="BLO51" s="90"/>
      <c r="BLP51" s="91"/>
      <c r="BLQ51" s="88"/>
      <c r="BLR51" s="88"/>
      <c r="BLS51" s="88"/>
      <c r="BLT51" s="88"/>
      <c r="BLU51" s="88"/>
      <c r="BLV51" s="89"/>
      <c r="BLW51" s="90"/>
      <c r="BLX51" s="91"/>
      <c r="BLY51" s="88"/>
      <c r="BLZ51" s="88"/>
      <c r="BMA51" s="88"/>
      <c r="BMB51" s="88"/>
      <c r="BMC51" s="88"/>
      <c r="BMD51" s="89"/>
      <c r="BME51" s="90"/>
      <c r="BMF51" s="91"/>
      <c r="BMG51" s="88"/>
      <c r="BMH51" s="88"/>
      <c r="BMI51" s="88"/>
      <c r="BMJ51" s="88"/>
      <c r="BMK51" s="88"/>
      <c r="BML51" s="89"/>
      <c r="BMM51" s="90"/>
      <c r="BMN51" s="91"/>
      <c r="BMO51" s="88"/>
      <c r="BMP51" s="88"/>
      <c r="BMQ51" s="88"/>
      <c r="BMR51" s="88"/>
      <c r="BMS51" s="88"/>
      <c r="BMT51" s="89"/>
      <c r="BMU51" s="90"/>
      <c r="BMV51" s="91"/>
      <c r="BMW51" s="88"/>
      <c r="BMX51" s="88"/>
      <c r="BMY51" s="88"/>
      <c r="BMZ51" s="88"/>
      <c r="BNA51" s="88"/>
      <c r="BNB51" s="89"/>
      <c r="BNC51" s="90"/>
      <c r="BND51" s="91"/>
      <c r="BNE51" s="88"/>
      <c r="BNF51" s="88"/>
      <c r="BNG51" s="88"/>
      <c r="BNH51" s="88"/>
      <c r="BNI51" s="88"/>
      <c r="BNJ51" s="89"/>
      <c r="BNK51" s="90"/>
      <c r="BNL51" s="91"/>
      <c r="BNM51" s="88"/>
      <c r="BNN51" s="88"/>
      <c r="BNO51" s="88"/>
      <c r="BNP51" s="88"/>
      <c r="BNQ51" s="88"/>
      <c r="BNR51" s="89"/>
      <c r="BNS51" s="90"/>
      <c r="BNT51" s="91"/>
      <c r="BNU51" s="88"/>
      <c r="BNV51" s="88"/>
      <c r="BNW51" s="88"/>
      <c r="BNX51" s="88"/>
      <c r="BNY51" s="88"/>
      <c r="BNZ51" s="89"/>
      <c r="BOA51" s="90"/>
      <c r="BOB51" s="91"/>
      <c r="BOC51" s="88"/>
      <c r="BOD51" s="88"/>
      <c r="BOE51" s="88"/>
      <c r="BOF51" s="88"/>
      <c r="BOG51" s="88"/>
      <c r="BOH51" s="89"/>
      <c r="BOI51" s="90"/>
      <c r="BOJ51" s="91"/>
      <c r="BOK51" s="88"/>
      <c r="BOL51" s="88"/>
      <c r="BOM51" s="88"/>
      <c r="BON51" s="88"/>
      <c r="BOO51" s="88"/>
      <c r="BOP51" s="89"/>
      <c r="BOQ51" s="90"/>
      <c r="BOR51" s="91"/>
      <c r="BOS51" s="88"/>
      <c r="BOT51" s="88"/>
      <c r="BOU51" s="88"/>
      <c r="BOV51" s="88"/>
      <c r="BOW51" s="88"/>
      <c r="BOX51" s="89"/>
      <c r="BOY51" s="90"/>
      <c r="BOZ51" s="91"/>
      <c r="BPA51" s="88"/>
      <c r="BPB51" s="88"/>
      <c r="BPC51" s="88"/>
      <c r="BPD51" s="88"/>
      <c r="BPE51" s="88"/>
      <c r="BPF51" s="89"/>
      <c r="BPG51" s="90"/>
      <c r="BPH51" s="91"/>
      <c r="BPI51" s="88"/>
      <c r="BPJ51" s="88"/>
      <c r="BPK51" s="88"/>
      <c r="BPL51" s="88"/>
      <c r="BPM51" s="88"/>
      <c r="BPN51" s="89"/>
      <c r="BPO51" s="90"/>
      <c r="BPP51" s="91"/>
      <c r="BPQ51" s="88"/>
      <c r="BPR51" s="88"/>
      <c r="BPS51" s="88"/>
      <c r="BPT51" s="88"/>
      <c r="BPU51" s="88"/>
      <c r="BPV51" s="89"/>
      <c r="BPW51" s="90"/>
      <c r="BPX51" s="91"/>
      <c r="BPY51" s="88"/>
      <c r="BPZ51" s="88"/>
      <c r="BQA51" s="88"/>
      <c r="BQB51" s="88"/>
      <c r="BQC51" s="88"/>
      <c r="BQD51" s="94"/>
      <c r="BQE51" s="90"/>
      <c r="BQF51" s="91"/>
      <c r="BQG51" s="88"/>
      <c r="BQH51" s="88"/>
      <c r="BQI51" s="88"/>
      <c r="BQJ51" s="88"/>
      <c r="BQK51" s="88"/>
      <c r="BQL51" s="94"/>
      <c r="BQM51" s="90"/>
      <c r="BQN51" s="91"/>
      <c r="BQO51" s="88"/>
      <c r="BQP51" s="88"/>
      <c r="BQQ51" s="88"/>
      <c r="BQR51" s="88"/>
      <c r="BQS51" s="88"/>
      <c r="BQT51" s="94"/>
      <c r="BQU51" s="90"/>
      <c r="BQV51" s="91"/>
      <c r="BQW51" s="88"/>
      <c r="BQX51" s="88"/>
      <c r="BQY51" s="88"/>
      <c r="BQZ51" s="88"/>
      <c r="BRA51" s="88"/>
      <c r="BRB51" s="94"/>
      <c r="BRC51" s="90"/>
      <c r="BRD51" s="91"/>
      <c r="BRE51" s="88"/>
      <c r="BRF51" s="88"/>
      <c r="BRG51" s="88"/>
      <c r="BRH51" s="88"/>
      <c r="BRI51" s="88"/>
      <c r="BRJ51" s="94"/>
      <c r="BRK51" s="90"/>
      <c r="BRL51" s="91"/>
      <c r="BRM51" s="88"/>
      <c r="BRN51" s="88"/>
      <c r="BRO51" s="88"/>
      <c r="BRP51" s="88"/>
      <c r="BRQ51" s="88"/>
      <c r="BRR51" s="94"/>
      <c r="BRS51" s="95"/>
      <c r="BRT51" s="178"/>
      <c r="BRU51" s="179"/>
      <c r="BRV51" s="179"/>
      <c r="BRW51" s="179"/>
      <c r="BRX51" s="179"/>
      <c r="BRY51" s="179"/>
      <c r="BRZ51" s="94"/>
      <c r="BSA51" s="90"/>
      <c r="BSB51" s="91"/>
      <c r="BSC51" s="88"/>
      <c r="BSD51" s="88"/>
      <c r="BSE51" s="88"/>
      <c r="BSF51" s="88"/>
      <c r="BSG51" s="88"/>
      <c r="BSH51" s="94"/>
      <c r="BSI51" s="90"/>
      <c r="BSJ51" s="91"/>
      <c r="BSK51" s="88"/>
      <c r="BSL51" s="88"/>
      <c r="BSM51" s="88"/>
      <c r="BSN51" s="88"/>
      <c r="BSO51" s="88"/>
      <c r="BSP51" s="94"/>
      <c r="BSQ51" s="90"/>
      <c r="BSR51" s="91"/>
      <c r="BSS51" s="88"/>
      <c r="BST51" s="88"/>
      <c r="BSU51" s="88"/>
      <c r="BSV51" s="88"/>
      <c r="BSW51" s="88"/>
      <c r="BSX51" s="94"/>
      <c r="BSY51" s="90"/>
      <c r="BSZ51" s="91"/>
      <c r="BTA51" s="88"/>
      <c r="BTB51" s="88"/>
      <c r="BTC51" s="88"/>
      <c r="BTD51" s="88"/>
      <c r="BTE51" s="88"/>
      <c r="BTF51" s="67"/>
      <c r="BTG51" s="43"/>
      <c r="BTH51" s="91"/>
      <c r="BTI51" s="88"/>
      <c r="BTJ51" s="88"/>
      <c r="BTK51" s="88"/>
      <c r="BTL51" s="88"/>
      <c r="BTM51" s="88"/>
      <c r="BTN51" s="94"/>
      <c r="BTO51" s="95"/>
      <c r="BTP51" s="91"/>
      <c r="BTQ51" s="88"/>
      <c r="BTR51" s="88"/>
      <c r="BTS51" s="88"/>
      <c r="BTT51" s="88"/>
      <c r="BTU51" s="88"/>
      <c r="BTV51" s="94"/>
      <c r="BTW51" s="90"/>
      <c r="BTX51" s="91"/>
      <c r="BTY51" s="88"/>
      <c r="BTZ51" s="88"/>
      <c r="BUA51" s="88"/>
      <c r="BUB51" s="88"/>
      <c r="BUC51" s="88"/>
      <c r="BUD51" s="94"/>
      <c r="BUE51" s="95"/>
      <c r="BUF51" s="91"/>
      <c r="BUG51" s="88"/>
      <c r="BUH51" s="88"/>
      <c r="BUI51" s="88"/>
      <c r="BUJ51" s="88"/>
      <c r="BUK51" s="88"/>
      <c r="BUL51" s="94"/>
      <c r="BUM51" s="95"/>
      <c r="BUN51" s="91"/>
      <c r="BUO51" s="88"/>
      <c r="BUP51" s="88"/>
      <c r="BUQ51" s="88"/>
      <c r="BUR51" s="88"/>
      <c r="BUS51" s="88"/>
      <c r="BUT51" s="94"/>
      <c r="BUU51" s="95"/>
      <c r="BUV51" s="91"/>
      <c r="BUW51" s="88"/>
      <c r="BUX51" s="88"/>
      <c r="BUY51" s="88"/>
      <c r="BUZ51" s="88"/>
      <c r="BVA51" s="88"/>
      <c r="BVB51" s="94"/>
      <c r="BVC51" s="95"/>
      <c r="BVD51" s="91"/>
      <c r="BVE51" s="88"/>
      <c r="BVF51" s="88"/>
      <c r="BVG51" s="88"/>
      <c r="BVH51" s="88"/>
      <c r="BVI51" s="88"/>
      <c r="BVJ51" s="94"/>
      <c r="BVK51" s="95"/>
      <c r="BVL51" s="91"/>
      <c r="BVM51" s="88"/>
      <c r="BVN51" s="88"/>
      <c r="BVO51" s="88"/>
      <c r="BVP51" s="88"/>
      <c r="BVQ51" s="88"/>
      <c r="BVR51" s="94"/>
      <c r="BVS51" s="95"/>
      <c r="BVT51" s="91"/>
      <c r="BVU51" s="88"/>
      <c r="BVV51" s="88"/>
      <c r="BVW51" s="88"/>
      <c r="BVX51" s="88"/>
      <c r="BVY51" s="88"/>
      <c r="BVZ51" s="94"/>
      <c r="BWA51" s="95"/>
      <c r="BWB51" s="91"/>
      <c r="BWC51" s="88"/>
      <c r="BWD51" s="88"/>
      <c r="BWE51" s="88"/>
      <c r="BWF51" s="88"/>
      <c r="BWG51" s="88"/>
      <c r="BWH51" s="94"/>
      <c r="BWI51" s="95"/>
      <c r="BWJ51" s="91"/>
      <c r="BWK51" s="88"/>
      <c r="BWL51" s="88"/>
      <c r="BWM51" s="88"/>
      <c r="BWN51" s="88"/>
      <c r="BWO51" s="88"/>
      <c r="BWP51" s="94"/>
      <c r="BWQ51" s="95"/>
      <c r="BWR51" s="91"/>
      <c r="BWS51" s="88"/>
      <c r="BWT51" s="88"/>
      <c r="BWU51" s="88"/>
      <c r="BWV51" s="88"/>
      <c r="BWW51" s="88"/>
      <c r="BWX51" s="94"/>
      <c r="BWY51" s="95"/>
      <c r="BWZ51" s="91"/>
      <c r="BXA51" s="88"/>
      <c r="BXB51" s="88"/>
      <c r="BXC51" s="88"/>
      <c r="BXD51" s="88"/>
      <c r="BXE51" s="88"/>
      <c r="BXF51" s="94"/>
      <c r="BXG51" s="95"/>
      <c r="BXH51" s="91"/>
      <c r="BXI51" s="88"/>
      <c r="BXJ51" s="88"/>
      <c r="BXK51" s="88"/>
      <c r="BXL51" s="88"/>
      <c r="BXM51" s="88"/>
      <c r="BXN51" s="94"/>
      <c r="BXO51" s="95"/>
      <c r="BXP51" s="91"/>
      <c r="BXQ51" s="88"/>
      <c r="BXR51" s="88"/>
      <c r="BXS51" s="88"/>
      <c r="BXT51" s="88"/>
      <c r="BXU51" s="88"/>
      <c r="BXV51" s="94"/>
      <c r="BXW51" s="95"/>
      <c r="BXX51" s="91"/>
      <c r="BXY51" s="88"/>
      <c r="BXZ51" s="88"/>
      <c r="BYA51" s="88"/>
      <c r="BYB51" s="88"/>
      <c r="BYC51" s="88"/>
      <c r="BYD51" s="94"/>
      <c r="BYE51" s="95"/>
      <c r="BYF51" s="91"/>
      <c r="BYG51" s="88"/>
      <c r="BYH51" s="88"/>
      <c r="BYI51" s="88"/>
      <c r="BYJ51" s="88"/>
      <c r="BYK51" s="88"/>
      <c r="BYL51" s="94"/>
      <c r="BYM51" s="95"/>
      <c r="BYN51" s="91"/>
      <c r="BYO51" s="88"/>
      <c r="BYP51" s="88"/>
      <c r="BYQ51" s="88"/>
      <c r="BYR51" s="88"/>
      <c r="BYS51" s="88"/>
      <c r="BYT51" s="94"/>
      <c r="BYU51" s="95"/>
      <c r="BYV51" s="91"/>
      <c r="BYW51" s="88"/>
      <c r="BYX51" s="88"/>
      <c r="BYY51" s="88"/>
      <c r="BYZ51" s="88"/>
      <c r="BZA51" s="88"/>
      <c r="BZB51" s="94"/>
      <c r="BZC51" s="95"/>
      <c r="BZD51" s="91"/>
      <c r="BZE51" s="88"/>
      <c r="BZF51" s="88"/>
      <c r="BZG51" s="88"/>
      <c r="BZH51" s="88"/>
      <c r="BZI51" s="88"/>
      <c r="BZJ51" s="94"/>
      <c r="BZK51" s="95"/>
      <c r="BZL51" s="91"/>
      <c r="BZM51" s="88"/>
      <c r="BZN51" s="88"/>
      <c r="BZO51" s="88"/>
      <c r="BZP51" s="88"/>
      <c r="BZQ51" s="88"/>
      <c r="BZR51" s="94"/>
      <c r="BZS51" s="95"/>
      <c r="BZT51" s="91"/>
      <c r="BZU51" s="88"/>
      <c r="BZV51" s="88"/>
      <c r="BZW51" s="88"/>
      <c r="BZX51" s="88"/>
      <c r="BZY51" s="88"/>
      <c r="BZZ51" s="94"/>
      <c r="CAA51" s="95"/>
      <c r="CAB51" s="91"/>
      <c r="CAC51" s="88"/>
      <c r="CAD51" s="88"/>
      <c r="CAE51" s="88"/>
      <c r="CAF51" s="88"/>
      <c r="CAG51" s="88"/>
      <c r="CAH51" s="94"/>
      <c r="CAI51" s="95"/>
      <c r="CAJ51" s="91"/>
      <c r="CAK51" s="88"/>
      <c r="CAL51" s="88"/>
      <c r="CAM51" s="88"/>
      <c r="CAN51" s="88"/>
      <c r="CAO51" s="88"/>
      <c r="CAP51" s="94"/>
      <c r="CAQ51" s="95"/>
      <c r="CAR51" s="91"/>
      <c r="CAS51" s="88"/>
      <c r="CAT51" s="88"/>
      <c r="CAU51" s="88"/>
      <c r="CAV51" s="88"/>
      <c r="CAW51" s="88"/>
      <c r="CAX51" s="94"/>
      <c r="CAY51" s="95"/>
      <c r="CAZ51" s="91"/>
      <c r="CBA51" s="88"/>
      <c r="CBB51" s="88"/>
      <c r="CBC51" s="88"/>
      <c r="CBD51" s="88"/>
      <c r="CBE51" s="88"/>
      <c r="CBF51" s="94"/>
      <c r="CBG51" s="95"/>
      <c r="CBH51" s="91"/>
      <c r="CBI51" s="88"/>
      <c r="CBJ51" s="88"/>
      <c r="CBK51" s="88"/>
      <c r="CBL51" s="88"/>
      <c r="CBM51" s="88"/>
      <c r="CBN51" s="94"/>
      <c r="CBO51" s="95"/>
      <c r="CBP51" s="91"/>
      <c r="CBQ51" s="88"/>
      <c r="CBR51" s="88"/>
      <c r="CBS51" s="88"/>
      <c r="CBT51" s="88"/>
      <c r="CBU51" s="88"/>
      <c r="CBV51" s="94"/>
      <c r="CBW51" s="95"/>
      <c r="CBX51" s="91"/>
      <c r="CBY51" s="88"/>
      <c r="CBZ51" s="88"/>
      <c r="CCA51" s="88"/>
      <c r="CCB51" s="88"/>
      <c r="CCC51" s="88"/>
      <c r="CCD51" s="94"/>
      <c r="CCE51" s="95"/>
      <c r="CCF51" s="91"/>
      <c r="CCG51" s="88"/>
      <c r="CCH51" s="88"/>
      <c r="CCI51" s="88"/>
      <c r="CCJ51" s="88"/>
      <c r="CCK51" s="88"/>
      <c r="CCL51" s="94"/>
      <c r="CCM51" s="95"/>
      <c r="CCN51" s="91"/>
      <c r="CCO51" s="88"/>
      <c r="CCP51" s="88"/>
      <c r="CCQ51" s="88"/>
      <c r="CCR51" s="88"/>
      <c r="CCS51" s="88"/>
      <c r="CCT51" s="94"/>
      <c r="CCU51" s="95"/>
      <c r="CCV51" s="91"/>
      <c r="CCW51" s="88"/>
      <c r="CCX51" s="88"/>
      <c r="CCY51" s="88"/>
      <c r="CCZ51" s="88"/>
      <c r="CDA51" s="88"/>
      <c r="CDB51" s="94"/>
      <c r="CDC51" s="95"/>
      <c r="CDD51" s="91"/>
      <c r="CDE51" s="88"/>
      <c r="CDF51" s="88"/>
      <c r="CDG51" s="88"/>
      <c r="CDH51" s="88"/>
      <c r="CDI51" s="88"/>
      <c r="CDJ51" s="94"/>
      <c r="CDK51" s="95"/>
      <c r="CDL51" s="91"/>
      <c r="CDM51" s="88"/>
      <c r="CDN51" s="88"/>
      <c r="CDO51" s="88"/>
      <c r="CDP51" s="88"/>
      <c r="CDQ51" s="88"/>
      <c r="CDR51" s="94"/>
      <c r="CDS51" s="95"/>
      <c r="CDT51" s="91"/>
      <c r="CDU51" s="88"/>
      <c r="CDV51" s="88"/>
      <c r="CDW51" s="88"/>
      <c r="CDX51" s="88"/>
      <c r="CDY51" s="88"/>
      <c r="CDZ51" s="94"/>
      <c r="CEA51" s="95"/>
      <c r="CEB51" s="91"/>
      <c r="CEC51" s="88"/>
      <c r="CED51" s="88"/>
      <c r="CEE51" s="88"/>
      <c r="CEF51" s="88"/>
      <c r="CEG51" s="88"/>
      <c r="CEH51" s="94"/>
      <c r="CEI51" s="95"/>
      <c r="CEJ51" s="91"/>
      <c r="CEK51" s="88"/>
      <c r="CEL51" s="88"/>
      <c r="CEM51" s="88"/>
      <c r="CEN51" s="88"/>
      <c r="CEO51" s="88"/>
      <c r="CEP51" s="94"/>
      <c r="CEQ51" s="95"/>
      <c r="CER51" s="91"/>
      <c r="CES51" s="88"/>
      <c r="CET51" s="88"/>
      <c r="CEU51" s="88"/>
      <c r="CEV51" s="88"/>
      <c r="CEW51" s="88"/>
      <c r="CEX51" s="94"/>
      <c r="CEY51" s="95"/>
      <c r="CEZ51" s="1"/>
      <c r="CFA51" s="1"/>
      <c r="CFB51" s="1"/>
      <c r="CFC51" s="1"/>
      <c r="CFD51" s="1"/>
      <c r="CFE51" s="1"/>
      <c r="CFF51" s="351"/>
      <c r="CFG51" s="352"/>
      <c r="CFH51" s="1"/>
      <c r="CFI51" s="1"/>
      <c r="CFJ51" s="1"/>
      <c r="CFK51" s="1"/>
      <c r="CFL51" s="1"/>
      <c r="CFM51" s="1"/>
      <c r="CFN51" s="351"/>
      <c r="CFO51" s="352"/>
      <c r="CFP51" s="1"/>
      <c r="CFQ51" s="1"/>
      <c r="CFR51" s="1"/>
      <c r="CFS51" s="1"/>
      <c r="CFT51" s="1"/>
      <c r="CFU51" s="1"/>
      <c r="CFV51" s="169"/>
      <c r="CFW51" s="58"/>
      <c r="CFX51" s="1"/>
      <c r="CFY51" s="1"/>
      <c r="CFZ51" s="1"/>
      <c r="CGA51" s="1"/>
      <c r="CGB51" s="1"/>
      <c r="CGC51" s="1"/>
      <c r="CGD51" s="169"/>
      <c r="CGE51" s="58"/>
      <c r="CGF51" s="1"/>
      <c r="CGG51" s="1"/>
      <c r="CGH51" s="1"/>
      <c r="CGI51" s="1"/>
      <c r="CGJ51" s="1"/>
      <c r="CGK51" s="1"/>
      <c r="CGL51" s="351"/>
      <c r="CGM51" s="352"/>
      <c r="CGN51" s="1"/>
      <c r="CGO51" s="1"/>
      <c r="CGP51" s="1"/>
      <c r="CGQ51" s="1"/>
      <c r="CGR51" s="1"/>
      <c r="CGS51" s="1"/>
      <c r="CGT51" s="351"/>
      <c r="CGU51" s="352"/>
      <c r="CGV51" s="1"/>
      <c r="CGW51" s="1"/>
      <c r="CGX51" s="1"/>
      <c r="CGY51" s="1"/>
      <c r="CGZ51" s="1"/>
      <c r="CHA51" s="1"/>
      <c r="CHB51" s="169"/>
      <c r="CHC51" s="58"/>
      <c r="CHD51" s="1"/>
      <c r="CHE51" s="1"/>
      <c r="CHF51" s="1"/>
      <c r="CHG51" s="1"/>
      <c r="CHH51" s="1"/>
      <c r="CHI51" s="1"/>
      <c r="CHJ51" s="169"/>
      <c r="CHK51" s="58"/>
      <c r="CHL51" s="1"/>
      <c r="CHM51" s="1"/>
      <c r="CHN51" s="1"/>
      <c r="CHO51" s="1"/>
      <c r="CHP51" s="1"/>
      <c r="CHQ51" s="1"/>
      <c r="CHR51" s="169"/>
      <c r="CHS51" s="58"/>
      <c r="CHT51" s="1"/>
      <c r="CHU51" s="1"/>
      <c r="CHV51" s="1"/>
      <c r="CHW51" s="1"/>
      <c r="CHX51" s="1"/>
      <c r="CHY51" s="1"/>
      <c r="CHZ51" s="169"/>
      <c r="CIA51" s="58"/>
      <c r="CIB51" s="1"/>
      <c r="CIC51" s="1"/>
      <c r="CID51" s="1"/>
      <c r="CIE51" s="1"/>
      <c r="CIF51" s="1"/>
      <c r="CIG51" s="1"/>
      <c r="CIH51" s="169"/>
      <c r="CII51" s="58"/>
      <c r="CIJ51" s="1"/>
      <c r="CIK51" s="1"/>
      <c r="CIL51" s="1"/>
      <c r="CIM51" s="1"/>
      <c r="CIN51" s="1"/>
      <c r="CIO51" s="1"/>
      <c r="CIP51" s="351"/>
      <c r="CIQ51" s="352"/>
      <c r="CIR51" s="1"/>
      <c r="CIS51" s="1"/>
      <c r="CIT51" s="1"/>
      <c r="CIU51" s="1"/>
      <c r="CIV51" s="1"/>
      <c r="CIW51" s="1"/>
      <c r="CIX51" s="351"/>
      <c r="CIY51" s="352"/>
      <c r="CIZ51" s="58"/>
      <c r="CJA51" s="58"/>
      <c r="CJB51" s="58"/>
      <c r="CJC51" s="58"/>
      <c r="CJD51" s="58"/>
      <c r="CJE51" s="58"/>
      <c r="CJF51" s="169"/>
      <c r="CJG51" s="58"/>
      <c r="CJH51" s="1"/>
      <c r="CJI51" s="1"/>
      <c r="CJJ51" s="1"/>
      <c r="CJK51" s="1"/>
      <c r="CJL51" s="1"/>
      <c r="CJM51" s="1"/>
      <c r="CJN51" s="169"/>
      <c r="CJO51" s="58"/>
      <c r="CJP51" s="91"/>
      <c r="CJQ51" s="88"/>
      <c r="CJR51" s="88"/>
      <c r="CJS51" s="88"/>
      <c r="CJT51" s="88"/>
      <c r="CJU51" s="88"/>
      <c r="CJV51" s="94"/>
      <c r="CJW51" s="95"/>
      <c r="CJX51" s="91"/>
      <c r="CJY51" s="88"/>
      <c r="CJZ51" s="88"/>
      <c r="CKA51" s="88"/>
      <c r="CKB51" s="88"/>
      <c r="CKC51" s="88"/>
      <c r="CKD51" s="94"/>
      <c r="CKE51" s="95"/>
      <c r="CKF51" s="91"/>
      <c r="CKG51" s="88"/>
      <c r="CKH51" s="88"/>
      <c r="CKI51" s="88"/>
      <c r="CKJ51" s="88"/>
      <c r="CKK51" s="88"/>
      <c r="CKL51" s="94"/>
      <c r="CKM51" s="95"/>
      <c r="CKN51" s="91"/>
      <c r="CKO51" s="88"/>
      <c r="CKP51" s="88"/>
      <c r="CKQ51" s="88"/>
      <c r="CKR51" s="88"/>
      <c r="CKS51" s="256"/>
      <c r="CKT51" s="94"/>
      <c r="CKU51" s="95"/>
      <c r="CKV51" s="91"/>
      <c r="CKW51" s="88"/>
      <c r="CKX51" s="88"/>
      <c r="CKY51" s="88"/>
      <c r="CKZ51" s="88"/>
      <c r="CLA51" s="88"/>
      <c r="CLB51" s="94"/>
      <c r="CLC51" s="95"/>
      <c r="CLD51" s="91"/>
      <c r="CLE51" s="88"/>
      <c r="CLF51" s="88"/>
      <c r="CLG51" s="88"/>
      <c r="CLH51" s="88"/>
      <c r="CLI51" s="88"/>
      <c r="CLJ51" s="94"/>
      <c r="CLK51" s="95"/>
      <c r="CLL51" s="91"/>
      <c r="CLM51" s="88"/>
      <c r="CLN51" s="88"/>
      <c r="CLO51" s="88"/>
      <c r="CLP51" s="88"/>
      <c r="CLQ51" s="88"/>
      <c r="CLR51" s="94"/>
      <c r="CLS51" s="95"/>
      <c r="CLT51" s="91"/>
      <c r="CLU51" s="88"/>
      <c r="CLV51" s="88"/>
      <c r="CLW51" s="88"/>
      <c r="CLX51" s="88"/>
      <c r="CLY51" s="88"/>
      <c r="CLZ51" s="94"/>
      <c r="CMA51" s="95"/>
      <c r="CMB51" s="91"/>
      <c r="CMC51" s="88"/>
      <c r="CMD51" s="88"/>
      <c r="CME51" s="88"/>
      <c r="CMF51" s="88"/>
      <c r="CMG51" s="88"/>
      <c r="CMH51" s="94"/>
      <c r="CMI51" s="95"/>
      <c r="CMJ51" s="91"/>
      <c r="CMK51" s="88"/>
      <c r="CML51" s="88"/>
      <c r="CMM51" s="88"/>
      <c r="CMN51" s="88"/>
      <c r="CMO51" s="88"/>
      <c r="CMP51" s="94"/>
      <c r="CMQ51" s="95"/>
      <c r="CMR51" s="91"/>
      <c r="CMS51" s="88"/>
      <c r="CMT51" s="88"/>
      <c r="CMU51" s="88"/>
      <c r="CMV51" s="88"/>
      <c r="CMW51" s="88"/>
      <c r="CMX51" s="94"/>
      <c r="CMY51" s="95"/>
      <c r="CMZ51" s="91"/>
      <c r="CNA51" s="88"/>
      <c r="CNB51" s="88"/>
      <c r="CNC51" s="88"/>
      <c r="CND51" s="88"/>
      <c r="CNE51" s="88"/>
      <c r="CNF51" s="94"/>
      <c r="CNG51" s="95"/>
      <c r="CNH51" s="91"/>
      <c r="CNI51" s="88"/>
      <c r="CNJ51" s="88"/>
      <c r="CNK51" s="88"/>
      <c r="CNL51" s="88"/>
      <c r="CNM51" s="88"/>
      <c r="CNN51" s="94"/>
      <c r="CNO51" s="95"/>
      <c r="CNP51" s="91"/>
      <c r="CNQ51" s="88"/>
      <c r="CNR51" s="88"/>
      <c r="CNS51" s="88"/>
      <c r="CNT51" s="88"/>
      <c r="CNU51" s="88"/>
      <c r="CNV51" s="94"/>
      <c r="CNW51" s="95"/>
      <c r="CNX51" s="91"/>
      <c r="CNY51" s="88"/>
      <c r="CNZ51" s="88"/>
      <c r="COA51" s="88"/>
      <c r="COB51" s="88"/>
      <c r="COC51" s="88"/>
      <c r="COD51" s="94"/>
      <c r="COE51" s="95"/>
      <c r="COF51" s="48"/>
      <c r="COG51" s="49"/>
      <c r="COH51" s="49"/>
      <c r="COI51" s="49"/>
      <c r="COJ51" s="49"/>
      <c r="COK51" s="49"/>
      <c r="COL51" s="67"/>
      <c r="COM51" s="68"/>
      <c r="CON51" s="48"/>
      <c r="COO51" s="49"/>
      <c r="COP51" s="49"/>
      <c r="COQ51" s="49"/>
      <c r="COR51" s="49"/>
      <c r="COS51" s="49"/>
      <c r="COT51" s="67"/>
      <c r="COU51" s="68"/>
      <c r="COV51" s="48"/>
      <c r="COW51" s="49"/>
      <c r="COX51" s="49"/>
      <c r="COY51" s="49"/>
      <c r="COZ51" s="49"/>
      <c r="CPA51" s="49"/>
      <c r="CPB51" s="67"/>
      <c r="CPC51" s="68"/>
      <c r="CPD51" s="48"/>
      <c r="CPE51" s="49"/>
      <c r="CPF51" s="49"/>
      <c r="CPG51" s="49"/>
      <c r="CPH51" s="49"/>
      <c r="CPI51" s="49"/>
      <c r="CPJ51" s="67"/>
      <c r="CPK51" s="68"/>
      <c r="CPL51" s="48"/>
      <c r="CPM51" s="49">
        <v>0</v>
      </c>
      <c r="CPN51" s="49">
        <v>0</v>
      </c>
      <c r="CPO51" s="49"/>
      <c r="CPP51" s="49">
        <v>0</v>
      </c>
      <c r="CPQ51" s="49"/>
      <c r="CPR51" s="67"/>
      <c r="CPS51" s="68"/>
      <c r="CPT51" s="48">
        <v>0</v>
      </c>
      <c r="CPU51" s="49">
        <v>0</v>
      </c>
      <c r="CPV51" s="49">
        <v>0</v>
      </c>
      <c r="CPW51" s="49"/>
      <c r="CPX51" s="49"/>
      <c r="CPY51" s="49">
        <v>0</v>
      </c>
      <c r="CPZ51" s="67">
        <f t="shared" si="1726"/>
        <v>0</v>
      </c>
      <c r="CQA51" s="68">
        <f t="shared" si="1727"/>
        <v>0</v>
      </c>
      <c r="CQB51" s="48"/>
      <c r="CQC51" s="49">
        <v>0</v>
      </c>
      <c r="CQD51" s="49">
        <v>0</v>
      </c>
      <c r="CQE51" s="49">
        <v>0</v>
      </c>
      <c r="CQF51" s="49">
        <v>0</v>
      </c>
      <c r="CQG51" s="49">
        <v>0</v>
      </c>
      <c r="CQH51" s="67">
        <f t="shared" si="1728"/>
        <v>0</v>
      </c>
      <c r="CQI51" s="68">
        <f t="shared" si="1729"/>
        <v>0</v>
      </c>
      <c r="CQJ51" s="82">
        <v>0</v>
      </c>
      <c r="CQK51" s="83">
        <v>0</v>
      </c>
      <c r="CQL51" s="83">
        <v>0</v>
      </c>
      <c r="CQM51" s="83">
        <v>0</v>
      </c>
      <c r="CQN51" s="83"/>
      <c r="CQO51" s="83"/>
      <c r="CQP51" s="67">
        <f t="shared" si="1730"/>
        <v>0</v>
      </c>
      <c r="CQQ51" s="68">
        <f t="shared" si="1731"/>
        <v>0</v>
      </c>
      <c r="CQR51" s="239"/>
      <c r="CQS51" s="1">
        <v>0</v>
      </c>
      <c r="CQT51" s="1">
        <v>0</v>
      </c>
      <c r="CQU51" s="1">
        <v>0</v>
      </c>
      <c r="CQV51" s="1">
        <v>0</v>
      </c>
      <c r="CQW51" s="1"/>
      <c r="CQX51" s="67">
        <f t="shared" si="1732"/>
        <v>0</v>
      </c>
      <c r="CQY51" s="68">
        <f t="shared" si="1733"/>
        <v>0</v>
      </c>
      <c r="CQZ51" s="48">
        <v>0</v>
      </c>
      <c r="CRA51" s="49"/>
      <c r="CRB51" s="49">
        <v>0</v>
      </c>
      <c r="CRC51" s="49">
        <v>0</v>
      </c>
      <c r="CRD51" s="49">
        <v>0</v>
      </c>
      <c r="CRE51" s="49">
        <v>0</v>
      </c>
      <c r="CRF51" s="67">
        <f t="shared" si="1734"/>
        <v>0</v>
      </c>
      <c r="CRG51" s="68">
        <f t="shared" si="1735"/>
        <v>0</v>
      </c>
      <c r="CRH51" s="48"/>
      <c r="CRI51" s="49"/>
      <c r="CRJ51" s="49">
        <v>0</v>
      </c>
      <c r="CRK51" s="49">
        <v>0</v>
      </c>
      <c r="CRL51" s="49">
        <v>0</v>
      </c>
      <c r="CRM51" s="49">
        <v>0</v>
      </c>
      <c r="CRN51" s="67">
        <f t="shared" si="1736"/>
        <v>0</v>
      </c>
      <c r="CRO51" s="68">
        <f t="shared" si="1737"/>
        <v>0</v>
      </c>
      <c r="CRP51" s="48"/>
      <c r="CRQ51" s="49">
        <v>0</v>
      </c>
      <c r="CRR51" s="49">
        <v>0</v>
      </c>
      <c r="CRS51" s="49">
        <v>0</v>
      </c>
      <c r="CRT51" s="49">
        <v>0</v>
      </c>
      <c r="CRU51" s="49">
        <v>0</v>
      </c>
      <c r="CRV51" s="47">
        <f t="shared" si="1738"/>
        <v>0</v>
      </c>
      <c r="CRW51" s="68">
        <f t="shared" si="1739"/>
        <v>0</v>
      </c>
      <c r="CRX51" s="48">
        <v>0</v>
      </c>
      <c r="CRY51" s="49">
        <v>0</v>
      </c>
      <c r="CRZ51" s="49">
        <v>0</v>
      </c>
      <c r="CSA51" s="49"/>
      <c r="CSB51" s="49">
        <v>0</v>
      </c>
      <c r="CSC51" s="49">
        <v>0</v>
      </c>
      <c r="CSD51" s="67">
        <f t="shared" si="1740"/>
        <v>0</v>
      </c>
      <c r="CSE51" s="68">
        <f t="shared" si="1741"/>
        <v>0</v>
      </c>
      <c r="CSF51" s="48"/>
      <c r="CSG51" s="49">
        <v>0</v>
      </c>
      <c r="CSH51" s="49">
        <v>0</v>
      </c>
      <c r="CSI51" s="49">
        <v>0</v>
      </c>
      <c r="CSJ51" s="49">
        <v>0</v>
      </c>
      <c r="CSK51" s="360">
        <f>SUMIF(SUMPK!$B:$B,$B:$B,SUMPK!$O:$O)</f>
        <v>0</v>
      </c>
      <c r="CSL51" s="64">
        <f t="shared" si="1742"/>
        <v>0</v>
      </c>
      <c r="CSM51" s="68">
        <f t="shared" si="1743"/>
        <v>0</v>
      </c>
      <c r="CSN51" s="48">
        <v>0</v>
      </c>
      <c r="CSO51" s="49">
        <v>0</v>
      </c>
      <c r="CSP51" s="49"/>
      <c r="CSQ51" s="49"/>
      <c r="CSR51" s="49">
        <v>0</v>
      </c>
      <c r="CSS51" s="49">
        <v>0</v>
      </c>
      <c r="CST51" s="64">
        <f t="shared" si="1744"/>
        <v>0</v>
      </c>
      <c r="CSU51" s="68">
        <f t="shared" si="1745"/>
        <v>0</v>
      </c>
      <c r="CSV51" s="48">
        <v>0</v>
      </c>
      <c r="CSW51" s="49"/>
      <c r="CSX51" s="49">
        <v>0</v>
      </c>
      <c r="CSY51" s="49">
        <v>0</v>
      </c>
      <c r="CSZ51" s="49">
        <v>0</v>
      </c>
      <c r="CTA51" s="49">
        <v>0</v>
      </c>
      <c r="CTB51" s="64">
        <f t="shared" si="1746"/>
        <v>0</v>
      </c>
      <c r="CTC51" s="68">
        <f t="shared" si="1747"/>
        <v>0</v>
      </c>
      <c r="CTD51" s="48">
        <v>0</v>
      </c>
      <c r="CTE51" s="49">
        <v>0</v>
      </c>
      <c r="CTF51" s="49">
        <v>0</v>
      </c>
      <c r="CTG51" s="49">
        <v>0</v>
      </c>
      <c r="CTH51" s="49"/>
      <c r="CTI51" s="49"/>
      <c r="CTJ51" s="64">
        <f t="shared" si="1748"/>
        <v>0</v>
      </c>
      <c r="CTK51" s="68">
        <f t="shared" si="1749"/>
        <v>0</v>
      </c>
      <c r="CTL51" s="48">
        <v>0</v>
      </c>
      <c r="CTM51" s="49">
        <v>0</v>
      </c>
      <c r="CTN51" s="49">
        <v>0</v>
      </c>
      <c r="CTO51" s="49">
        <v>0</v>
      </c>
      <c r="CTP51" s="49">
        <v>1333</v>
      </c>
      <c r="CTQ51" s="49">
        <v>0</v>
      </c>
      <c r="CTR51" s="64">
        <f t="shared" si="1750"/>
        <v>1333</v>
      </c>
      <c r="CTS51" s="68">
        <f t="shared" si="1751"/>
        <v>222.16666666666666</v>
      </c>
      <c r="CTT51" s="48">
        <v>0</v>
      </c>
      <c r="CTU51" s="49"/>
      <c r="CTV51" s="49">
        <v>0</v>
      </c>
      <c r="CTW51" s="49"/>
      <c r="CTX51" s="49"/>
      <c r="CTY51" s="49">
        <v>0</v>
      </c>
      <c r="CTZ51" s="64">
        <f t="shared" si="1752"/>
        <v>0</v>
      </c>
      <c r="CUA51" s="68">
        <f t="shared" si="1753"/>
        <v>0</v>
      </c>
      <c r="CUB51" s="48">
        <v>0</v>
      </c>
      <c r="CUC51" s="49">
        <v>1599</v>
      </c>
      <c r="CUD51" s="49"/>
      <c r="CUE51" s="49"/>
      <c r="CUF51" s="49">
        <v>0</v>
      </c>
      <c r="CUG51" s="49">
        <v>0</v>
      </c>
      <c r="CUH51" s="64">
        <f t="shared" si="1754"/>
        <v>1599</v>
      </c>
      <c r="CUI51" s="68">
        <f t="shared" si="1755"/>
        <v>266.5</v>
      </c>
      <c r="CUJ51" s="48">
        <v>0</v>
      </c>
      <c r="CUK51" s="49">
        <v>0</v>
      </c>
      <c r="CUL51" s="49">
        <v>0</v>
      </c>
      <c r="CUM51" s="49">
        <v>0</v>
      </c>
      <c r="CUN51" s="49">
        <v>862</v>
      </c>
      <c r="CUO51" s="49">
        <v>1452</v>
      </c>
      <c r="CUP51" s="64">
        <f t="shared" si="1756"/>
        <v>2314</v>
      </c>
      <c r="CUQ51" s="68">
        <f t="shared" si="1757"/>
        <v>385.66666666666669</v>
      </c>
      <c r="CUR51" s="48">
        <v>0</v>
      </c>
      <c r="CUS51" s="49"/>
      <c r="CUT51" s="49"/>
      <c r="CUU51" s="49">
        <v>2224</v>
      </c>
      <c r="CUV51" s="49">
        <v>0</v>
      </c>
      <c r="CUW51" s="49">
        <v>0</v>
      </c>
      <c r="CUX51" s="64">
        <f t="shared" si="1758"/>
        <v>2224</v>
      </c>
      <c r="CUY51" s="68">
        <f t="shared" si="1759"/>
        <v>370.66666666666669</v>
      </c>
      <c r="CUZ51" s="48">
        <v>0</v>
      </c>
      <c r="CVA51" s="49">
        <v>0</v>
      </c>
      <c r="CVB51" s="49"/>
      <c r="CVC51" s="49">
        <v>2439</v>
      </c>
      <c r="CVD51" s="49">
        <v>0</v>
      </c>
      <c r="CVE51" s="49"/>
      <c r="CVF51" s="64">
        <f t="shared" si="1760"/>
        <v>2439</v>
      </c>
      <c r="CVG51" s="68">
        <f t="shared" si="1761"/>
        <v>406.5</v>
      </c>
      <c r="CVH51" s="48">
        <v>1201</v>
      </c>
      <c r="CVI51" s="49">
        <v>2195</v>
      </c>
      <c r="CVJ51" s="49">
        <v>0</v>
      </c>
      <c r="CVK51" s="49">
        <v>0</v>
      </c>
      <c r="CVL51" s="49">
        <v>0</v>
      </c>
      <c r="CVM51" s="49"/>
      <c r="CVN51" s="64">
        <f t="shared" si="1762"/>
        <v>3396</v>
      </c>
      <c r="CVO51" s="68">
        <f t="shared" si="1763"/>
        <v>566</v>
      </c>
      <c r="CVP51" s="48">
        <v>0</v>
      </c>
      <c r="CVQ51" s="49">
        <v>0</v>
      </c>
      <c r="CVR51" s="49">
        <v>0</v>
      </c>
      <c r="CVS51" s="49">
        <v>1853</v>
      </c>
      <c r="CVT51" s="49">
        <v>458</v>
      </c>
      <c r="CVU51" s="49">
        <v>0</v>
      </c>
      <c r="CVV51" s="64">
        <f t="shared" si="1764"/>
        <v>2311</v>
      </c>
      <c r="CVW51" s="68">
        <f t="shared" si="1765"/>
        <v>385.16666666666669</v>
      </c>
      <c r="CVX51" s="48">
        <v>0</v>
      </c>
      <c r="CVY51" s="49">
        <v>0</v>
      </c>
      <c r="CVZ51" s="49">
        <v>660</v>
      </c>
      <c r="CWA51" s="49">
        <v>0</v>
      </c>
      <c r="CWB51" s="49">
        <v>0</v>
      </c>
      <c r="CWC51" s="49">
        <v>0</v>
      </c>
      <c r="CWD51" s="64">
        <f t="shared" si="1766"/>
        <v>660</v>
      </c>
      <c r="CWE51" s="68">
        <f t="shared" si="1767"/>
        <v>110</v>
      </c>
      <c r="CWF51" s="48">
        <v>0</v>
      </c>
      <c r="CWG51" s="49">
        <v>0</v>
      </c>
      <c r="CWH51" s="49">
        <v>0</v>
      </c>
      <c r="CWI51" s="49">
        <v>0</v>
      </c>
      <c r="CWJ51" s="49">
        <v>0</v>
      </c>
      <c r="CWK51" s="49"/>
      <c r="CWL51" s="64">
        <f t="shared" si="1768"/>
        <v>0</v>
      </c>
      <c r="CWM51" s="68">
        <f t="shared" si="1769"/>
        <v>0</v>
      </c>
      <c r="CWN51" s="48">
        <v>0</v>
      </c>
      <c r="CWO51" s="49">
        <v>0</v>
      </c>
      <c r="CWP51" s="49">
        <v>0</v>
      </c>
      <c r="CWQ51" s="49">
        <v>0</v>
      </c>
      <c r="CWR51" s="49">
        <v>0</v>
      </c>
      <c r="CWS51" s="49">
        <v>0</v>
      </c>
      <c r="CWT51" s="64">
        <f t="shared" si="1770"/>
        <v>0</v>
      </c>
      <c r="CWU51" s="68">
        <f t="shared" si="1771"/>
        <v>0</v>
      </c>
      <c r="CWV51" s="48">
        <v>0</v>
      </c>
      <c r="CWW51" s="49">
        <v>659</v>
      </c>
      <c r="CWX51" s="49">
        <v>0</v>
      </c>
      <c r="CWY51" s="49"/>
      <c r="CWZ51" s="49">
        <v>0</v>
      </c>
      <c r="CXA51" s="49"/>
      <c r="CXB51" s="127">
        <f t="shared" si="1772"/>
        <v>659</v>
      </c>
      <c r="CXC51" s="43">
        <f t="shared" si="1773"/>
        <v>109.83333333333333</v>
      </c>
      <c r="CXD51" s="48">
        <v>0</v>
      </c>
      <c r="CXE51" s="49">
        <v>0</v>
      </c>
      <c r="CXF51" s="49">
        <v>0</v>
      </c>
      <c r="CXG51" s="49">
        <v>0</v>
      </c>
      <c r="CXH51" s="49">
        <v>0</v>
      </c>
      <c r="CXI51" s="49">
        <v>0</v>
      </c>
      <c r="CXJ51" s="127">
        <f t="shared" si="1774"/>
        <v>0</v>
      </c>
      <c r="CXK51" s="43">
        <f t="shared" si="1775"/>
        <v>0</v>
      </c>
      <c r="CXL51" s="48">
        <v>0</v>
      </c>
      <c r="CXM51" s="49">
        <v>0</v>
      </c>
      <c r="CXN51" s="49">
        <v>0</v>
      </c>
      <c r="CXO51" s="49">
        <v>0</v>
      </c>
      <c r="CXP51" s="49">
        <v>0</v>
      </c>
      <c r="CXQ51" s="49">
        <v>0</v>
      </c>
      <c r="CXR51" s="127">
        <f t="shared" si="1776"/>
        <v>0</v>
      </c>
      <c r="CXS51" s="43">
        <f t="shared" si="1777"/>
        <v>0</v>
      </c>
      <c r="CXT51" s="48">
        <v>1100</v>
      </c>
      <c r="CXU51" s="49">
        <v>236</v>
      </c>
      <c r="CXV51" s="49">
        <v>0</v>
      </c>
      <c r="CXW51" s="49"/>
      <c r="CXX51" s="49">
        <v>0</v>
      </c>
      <c r="CXY51" s="49">
        <v>0</v>
      </c>
      <c r="CXZ51" s="127">
        <f t="shared" si="1778"/>
        <v>1336</v>
      </c>
      <c r="CYA51" s="43">
        <f t="shared" si="1779"/>
        <v>222.66666666666666</v>
      </c>
      <c r="CYB51" s="48">
        <v>0</v>
      </c>
      <c r="CYC51" s="49">
        <v>0</v>
      </c>
      <c r="CYD51" s="49">
        <v>0</v>
      </c>
      <c r="CYE51" s="49">
        <v>0</v>
      </c>
      <c r="CYF51" s="49"/>
      <c r="CYG51" s="49">
        <v>0</v>
      </c>
      <c r="CYH51" s="127">
        <f t="shared" si="1780"/>
        <v>0</v>
      </c>
      <c r="CYI51" s="43">
        <f t="shared" si="1781"/>
        <v>0</v>
      </c>
      <c r="CYJ51" s="48"/>
      <c r="CYK51" s="49">
        <v>0</v>
      </c>
      <c r="CYL51" s="49"/>
      <c r="CYM51" s="49">
        <v>0</v>
      </c>
      <c r="CYN51" s="49">
        <v>0</v>
      </c>
      <c r="CYO51" s="49">
        <v>0</v>
      </c>
      <c r="CYP51" s="127">
        <f t="shared" si="1782"/>
        <v>0</v>
      </c>
      <c r="CYQ51" s="43">
        <f t="shared" si="1783"/>
        <v>0</v>
      </c>
      <c r="CYR51" s="48">
        <v>0</v>
      </c>
      <c r="CYS51" s="49">
        <v>0</v>
      </c>
      <c r="CYT51" s="49">
        <v>0</v>
      </c>
      <c r="CYU51" s="49">
        <v>945</v>
      </c>
      <c r="CYV51" s="49">
        <v>0</v>
      </c>
      <c r="CYW51" s="49">
        <v>0</v>
      </c>
      <c r="CYX51" s="127">
        <f t="shared" si="1784"/>
        <v>945</v>
      </c>
      <c r="CYY51" s="43">
        <f t="shared" si="1785"/>
        <v>157.5</v>
      </c>
      <c r="CYZ51" s="48"/>
      <c r="CZA51" s="49">
        <v>0</v>
      </c>
      <c r="CZB51" s="49">
        <v>0</v>
      </c>
      <c r="CZC51" s="49">
        <v>0</v>
      </c>
      <c r="CZD51" s="49">
        <v>0</v>
      </c>
      <c r="CZE51" s="49">
        <v>0</v>
      </c>
      <c r="CZF51" s="127">
        <f t="shared" si="1786"/>
        <v>0</v>
      </c>
      <c r="CZG51" s="43">
        <f t="shared" si="1787"/>
        <v>0</v>
      </c>
      <c r="CZH51" s="48">
        <v>0</v>
      </c>
      <c r="CZI51" s="49">
        <v>0</v>
      </c>
      <c r="CZJ51" s="49">
        <v>0</v>
      </c>
      <c r="CZK51" s="49">
        <v>0</v>
      </c>
      <c r="CZL51" s="49">
        <v>0</v>
      </c>
      <c r="CZM51" s="49">
        <v>645</v>
      </c>
      <c r="CZN51" s="127">
        <f t="shared" si="1788"/>
        <v>645</v>
      </c>
      <c r="CZO51" s="43">
        <f t="shared" si="1789"/>
        <v>107.5</v>
      </c>
      <c r="CZP51" s="48"/>
      <c r="CZQ51" s="49">
        <v>0</v>
      </c>
      <c r="CZR51" s="49"/>
      <c r="CZS51" s="49">
        <v>0</v>
      </c>
      <c r="CZT51" s="49">
        <v>0</v>
      </c>
      <c r="CZU51" s="49">
        <v>0</v>
      </c>
      <c r="CZV51" s="127">
        <f t="shared" si="1790"/>
        <v>0</v>
      </c>
      <c r="CZW51" s="43">
        <f t="shared" si="1791"/>
        <v>0</v>
      </c>
      <c r="CZX51" s="48"/>
      <c r="CZY51" s="49">
        <v>0</v>
      </c>
      <c r="CZZ51" s="49">
        <v>0</v>
      </c>
      <c r="DAA51" s="49">
        <v>1350</v>
      </c>
      <c r="DAB51" s="49"/>
      <c r="DAC51" s="49">
        <v>0</v>
      </c>
      <c r="DAD51" s="64">
        <f t="shared" si="1792"/>
        <v>1350</v>
      </c>
      <c r="DAE51" s="68">
        <f t="shared" si="1793"/>
        <v>225</v>
      </c>
      <c r="DAF51" s="48">
        <v>0</v>
      </c>
      <c r="DAG51" s="49">
        <v>0</v>
      </c>
      <c r="DAH51" s="49">
        <v>0</v>
      </c>
      <c r="DAI51" s="49">
        <v>0</v>
      </c>
      <c r="DAJ51" s="49">
        <v>0</v>
      </c>
      <c r="DAK51" s="49">
        <v>0</v>
      </c>
      <c r="DAL51" s="64">
        <f t="shared" si="1794"/>
        <v>0</v>
      </c>
      <c r="DAM51" s="68">
        <f t="shared" si="1795"/>
        <v>0</v>
      </c>
      <c r="DAN51" s="48">
        <v>0</v>
      </c>
      <c r="DAO51" s="49">
        <v>0</v>
      </c>
      <c r="DAP51" s="49">
        <v>0</v>
      </c>
      <c r="DAQ51" s="49">
        <v>0</v>
      </c>
      <c r="DAR51" s="49">
        <v>0</v>
      </c>
      <c r="DAS51" s="49">
        <v>0</v>
      </c>
      <c r="DAT51" s="64">
        <f t="shared" si="1796"/>
        <v>0</v>
      </c>
      <c r="DAU51" s="68">
        <f t="shared" si="1797"/>
        <v>0</v>
      </c>
      <c r="DAV51" s="48"/>
      <c r="DAW51" s="49">
        <v>0</v>
      </c>
      <c r="DAX51" s="49">
        <v>0</v>
      </c>
      <c r="DAY51" s="49">
        <v>0</v>
      </c>
      <c r="DAZ51" s="49">
        <v>0</v>
      </c>
      <c r="DBA51" s="49">
        <v>0</v>
      </c>
      <c r="DBB51" s="64">
        <f t="shared" si="1798"/>
        <v>0</v>
      </c>
      <c r="DBC51" s="68">
        <f t="shared" si="1799"/>
        <v>0</v>
      </c>
      <c r="DBD51" s="48"/>
      <c r="DBE51" s="49">
        <v>0</v>
      </c>
      <c r="DBF51" s="49">
        <v>0</v>
      </c>
      <c r="DBG51" s="49">
        <v>0</v>
      </c>
      <c r="DBH51" s="49"/>
      <c r="DBI51" s="49">
        <v>0</v>
      </c>
      <c r="DBJ51" s="64">
        <f t="shared" si="1800"/>
        <v>0</v>
      </c>
      <c r="DBK51" s="68">
        <f t="shared" si="1801"/>
        <v>0</v>
      </c>
      <c r="DBL51" s="48">
        <v>0</v>
      </c>
      <c r="DBM51" s="49">
        <v>0</v>
      </c>
      <c r="DBN51" s="49"/>
      <c r="DBO51" s="49"/>
      <c r="DBP51" s="49"/>
      <c r="DBQ51" s="49">
        <v>0</v>
      </c>
      <c r="DBR51" s="64">
        <f t="shared" si="1802"/>
        <v>0</v>
      </c>
      <c r="DBS51" s="68">
        <f t="shared" si="1803"/>
        <v>0</v>
      </c>
      <c r="DBT51" s="48">
        <v>0</v>
      </c>
      <c r="DBU51" s="49"/>
      <c r="DBV51" s="49"/>
      <c r="DBW51" s="49">
        <v>0</v>
      </c>
      <c r="DBX51" s="49"/>
      <c r="DBY51" s="49">
        <v>0</v>
      </c>
      <c r="DBZ51" s="64">
        <f t="shared" si="1804"/>
        <v>0</v>
      </c>
      <c r="DCA51" s="68">
        <f t="shared" si="1805"/>
        <v>0</v>
      </c>
      <c r="DCB51" s="48">
        <v>0</v>
      </c>
      <c r="DCC51" s="49">
        <v>0</v>
      </c>
      <c r="DCD51" s="49"/>
      <c r="DCE51" s="49"/>
      <c r="DCF51" s="49">
        <v>0</v>
      </c>
      <c r="DCG51" s="49">
        <v>0</v>
      </c>
      <c r="DCH51" s="64">
        <f t="shared" si="1806"/>
        <v>0</v>
      </c>
      <c r="DCI51" s="68">
        <f t="shared" si="1807"/>
        <v>0</v>
      </c>
      <c r="DCJ51" s="48"/>
      <c r="DCK51" s="49">
        <v>0</v>
      </c>
      <c r="DCL51" s="49">
        <v>0</v>
      </c>
      <c r="DCM51" s="49">
        <v>0</v>
      </c>
      <c r="DCN51" s="49">
        <v>0</v>
      </c>
      <c r="DCO51" s="49"/>
      <c r="DCP51" s="64">
        <f t="shared" si="1808"/>
        <v>0</v>
      </c>
      <c r="DCQ51" s="68">
        <f t="shared" si="1809"/>
        <v>0</v>
      </c>
      <c r="DCR51" s="48">
        <v>0</v>
      </c>
      <c r="DCS51" s="49">
        <v>0</v>
      </c>
      <c r="DCT51" s="49">
        <v>0</v>
      </c>
      <c r="DCU51" s="49">
        <v>0</v>
      </c>
      <c r="DCV51" s="49">
        <v>0</v>
      </c>
      <c r="DCW51" s="49">
        <v>0</v>
      </c>
      <c r="DCX51" s="64">
        <f t="shared" si="1810"/>
        <v>0</v>
      </c>
      <c r="DCY51" s="68">
        <f t="shared" si="1811"/>
        <v>0</v>
      </c>
      <c r="DCZ51" s="48">
        <v>0</v>
      </c>
      <c r="DDA51" s="49">
        <v>0</v>
      </c>
      <c r="DDB51" s="49">
        <v>0</v>
      </c>
      <c r="DDC51" s="49">
        <v>0</v>
      </c>
      <c r="DDD51" s="49"/>
      <c r="DDE51" s="49">
        <v>0</v>
      </c>
      <c r="DDF51" s="64">
        <f t="shared" si="1812"/>
        <v>0</v>
      </c>
      <c r="DDG51" s="68">
        <f t="shared" si="1813"/>
        <v>0</v>
      </c>
      <c r="DDH51" s="48">
        <v>0</v>
      </c>
      <c r="DDI51" s="49"/>
      <c r="DDJ51" s="49"/>
      <c r="DDK51" s="49">
        <v>0</v>
      </c>
      <c r="DDL51" s="49"/>
      <c r="DDM51" s="49">
        <v>0</v>
      </c>
      <c r="DDN51" s="127">
        <f t="shared" si="1814"/>
        <v>0</v>
      </c>
      <c r="DDO51" s="43">
        <f t="shared" si="1815"/>
        <v>0</v>
      </c>
      <c r="DDP51" s="48">
        <v>0</v>
      </c>
      <c r="DDQ51" s="49">
        <v>0</v>
      </c>
      <c r="DDR51" s="49">
        <v>0</v>
      </c>
      <c r="DDS51" s="49">
        <v>0</v>
      </c>
      <c r="DDT51" s="49">
        <v>0</v>
      </c>
      <c r="DDU51" s="49"/>
      <c r="DDV51" s="127">
        <f t="shared" si="1816"/>
        <v>0</v>
      </c>
      <c r="DDW51" s="43">
        <f t="shared" si="1817"/>
        <v>0</v>
      </c>
      <c r="DDX51" s="48">
        <v>0</v>
      </c>
      <c r="DDY51" s="49">
        <v>0</v>
      </c>
      <c r="DDZ51" s="49"/>
      <c r="DEA51" s="49"/>
      <c r="DEB51" s="49">
        <v>0</v>
      </c>
      <c r="DEC51" s="49">
        <v>0</v>
      </c>
      <c r="DED51" s="127">
        <f t="shared" si="1818"/>
        <v>0</v>
      </c>
      <c r="DEE51" s="43">
        <f t="shared" si="1819"/>
        <v>0</v>
      </c>
      <c r="DEF51" s="48">
        <v>0</v>
      </c>
      <c r="DEG51" s="49"/>
      <c r="DEH51" s="49">
        <v>0</v>
      </c>
      <c r="DEI51" s="49">
        <v>0</v>
      </c>
      <c r="DEJ51" s="49">
        <v>0</v>
      </c>
      <c r="DEK51" s="49"/>
      <c r="DEL51" s="127">
        <f t="shared" si="1820"/>
        <v>0</v>
      </c>
      <c r="DEM51" s="43">
        <f t="shared" si="1821"/>
        <v>0</v>
      </c>
      <c r="DEN51" s="48"/>
      <c r="DEO51" s="49">
        <v>0</v>
      </c>
      <c r="DEP51" s="49"/>
      <c r="DEQ51" s="49">
        <v>0</v>
      </c>
      <c r="DER51" s="49"/>
      <c r="DES51" s="49"/>
      <c r="DET51" s="127">
        <f t="shared" si="1822"/>
        <v>0</v>
      </c>
      <c r="DEU51" s="43">
        <f t="shared" si="1823"/>
        <v>0</v>
      </c>
      <c r="DEV51" s="48">
        <v>0</v>
      </c>
      <c r="DEW51" s="49">
        <v>0</v>
      </c>
      <c r="DEX51" s="49"/>
      <c r="DEY51" s="49"/>
      <c r="DEZ51" s="49">
        <v>0</v>
      </c>
      <c r="DFA51" s="49">
        <v>0</v>
      </c>
      <c r="DFB51" s="127">
        <f t="shared" si="1824"/>
        <v>0</v>
      </c>
      <c r="DFC51" s="43">
        <f t="shared" si="1825"/>
        <v>0</v>
      </c>
      <c r="DFD51" s="48"/>
      <c r="DFE51" s="49"/>
      <c r="DFF51" s="49">
        <v>0</v>
      </c>
      <c r="DFG51" s="49"/>
      <c r="DFH51" s="49">
        <v>0</v>
      </c>
      <c r="DFI51" s="49">
        <v>0</v>
      </c>
      <c r="DFJ51" s="127">
        <f t="shared" si="1826"/>
        <v>0</v>
      </c>
      <c r="DFK51" s="43">
        <f t="shared" si="1827"/>
        <v>0</v>
      </c>
      <c r="DFL51" s="63"/>
      <c r="DFM51" s="64">
        <v>0</v>
      </c>
      <c r="DFN51" s="64"/>
      <c r="DFO51" s="64"/>
      <c r="DFP51" s="64">
        <v>0</v>
      </c>
      <c r="DFQ51" s="64">
        <v>0</v>
      </c>
      <c r="DFR51" s="64">
        <f t="shared" si="1828"/>
        <v>0</v>
      </c>
      <c r="DFS51" s="68">
        <f t="shared" si="1829"/>
        <v>0</v>
      </c>
      <c r="DFT51" s="48"/>
      <c r="DFU51" s="49">
        <v>0</v>
      </c>
      <c r="DFV51" s="49"/>
      <c r="DFW51" s="49">
        <v>0</v>
      </c>
      <c r="DFX51" s="49"/>
      <c r="DFY51" s="49"/>
      <c r="DFZ51" s="127">
        <f t="shared" si="1830"/>
        <v>0</v>
      </c>
      <c r="DGA51" s="43">
        <f t="shared" si="1831"/>
        <v>0</v>
      </c>
      <c r="DGB51" s="48"/>
      <c r="DGC51" s="49">
        <v>0</v>
      </c>
      <c r="DGD51" s="49">
        <v>0</v>
      </c>
      <c r="DGE51" s="49">
        <v>0</v>
      </c>
      <c r="DGF51" s="49"/>
      <c r="DGG51" s="49">
        <v>0</v>
      </c>
      <c r="DGH51" s="127">
        <f t="shared" si="1832"/>
        <v>0</v>
      </c>
      <c r="DGI51" s="43">
        <f t="shared" si="1833"/>
        <v>0</v>
      </c>
      <c r="DGJ51" s="48"/>
      <c r="DGK51" s="49"/>
      <c r="DGL51" s="49">
        <v>0</v>
      </c>
      <c r="DGM51" s="49">
        <v>0</v>
      </c>
      <c r="DGN51" s="49"/>
      <c r="DGO51" s="49">
        <v>0</v>
      </c>
      <c r="DGP51" s="64">
        <f t="shared" si="1834"/>
        <v>0</v>
      </c>
      <c r="DGQ51" s="68">
        <f t="shared" si="1835"/>
        <v>0</v>
      </c>
      <c r="DGR51" s="48">
        <v>0</v>
      </c>
      <c r="DGS51" s="49">
        <v>0</v>
      </c>
      <c r="DGT51" s="49">
        <v>0</v>
      </c>
      <c r="DGU51" s="49"/>
      <c r="DGV51" s="49"/>
      <c r="DGW51" s="49">
        <v>0</v>
      </c>
      <c r="DGX51" s="64">
        <f t="shared" si="1836"/>
        <v>0</v>
      </c>
      <c r="DGY51" s="68">
        <f t="shared" si="1837"/>
        <v>0</v>
      </c>
      <c r="DGZ51" s="48"/>
      <c r="DHA51" s="49"/>
      <c r="DHB51" s="49"/>
      <c r="DHC51" s="49"/>
      <c r="DHD51" s="49">
        <v>0</v>
      </c>
      <c r="DHE51" s="49"/>
      <c r="DHF51" s="64">
        <f t="shared" si="1838"/>
        <v>0</v>
      </c>
      <c r="DHG51" s="68">
        <f t="shared" si="1839"/>
        <v>0</v>
      </c>
      <c r="DHH51" s="63">
        <v>0</v>
      </c>
      <c r="DHI51" s="64">
        <v>0</v>
      </c>
      <c r="DHJ51" s="64">
        <v>0</v>
      </c>
      <c r="DHK51" s="64">
        <v>0</v>
      </c>
      <c r="DHL51" s="64"/>
      <c r="DHM51" s="64"/>
      <c r="DHN51" s="64">
        <f t="shared" si="1840"/>
        <v>0</v>
      </c>
      <c r="DHO51" s="68">
        <f t="shared" si="1841"/>
        <v>0</v>
      </c>
      <c r="DHP51" s="48">
        <v>0</v>
      </c>
      <c r="DHQ51" s="49">
        <v>0</v>
      </c>
      <c r="DHR51" s="49"/>
      <c r="DHS51" s="49">
        <v>0</v>
      </c>
      <c r="DHT51" s="49">
        <v>0</v>
      </c>
      <c r="DHU51" s="49">
        <v>0</v>
      </c>
      <c r="DHV51" s="64">
        <f t="shared" si="1842"/>
        <v>0</v>
      </c>
      <c r="DHW51" s="68">
        <f t="shared" si="1843"/>
        <v>0</v>
      </c>
      <c r="DHX51" s="48"/>
      <c r="DHY51" s="49"/>
      <c r="DHZ51" s="49"/>
      <c r="DIA51" s="49">
        <v>0</v>
      </c>
      <c r="DIB51" s="49"/>
      <c r="DIC51" s="49">
        <v>0</v>
      </c>
      <c r="DID51" s="64">
        <f t="shared" si="1844"/>
        <v>0</v>
      </c>
      <c r="DIE51" s="68">
        <f t="shared" si="1845"/>
        <v>0</v>
      </c>
      <c r="DIF51" s="48">
        <v>0</v>
      </c>
      <c r="DIG51" s="49">
        <v>0</v>
      </c>
      <c r="DIH51" s="49"/>
      <c r="DII51" s="49">
        <v>0</v>
      </c>
      <c r="DIJ51" s="49"/>
      <c r="DIK51" s="49"/>
      <c r="DIL51" s="64">
        <f t="shared" si="1846"/>
        <v>0</v>
      </c>
      <c r="DIM51" s="68">
        <f t="shared" si="1847"/>
        <v>0</v>
      </c>
      <c r="DIN51" s="48"/>
      <c r="DIO51" s="49"/>
      <c r="DIP51" s="49">
        <v>0</v>
      </c>
      <c r="DIQ51" s="49"/>
      <c r="DIR51" s="49">
        <v>0</v>
      </c>
      <c r="DIS51" s="49">
        <v>0</v>
      </c>
      <c r="DIT51" s="64">
        <f t="shared" si="1848"/>
        <v>0</v>
      </c>
      <c r="DIU51" s="68">
        <f t="shared" si="1849"/>
        <v>0</v>
      </c>
      <c r="DIV51" s="48">
        <v>0</v>
      </c>
      <c r="DIW51" s="49">
        <v>0</v>
      </c>
      <c r="DIX51" s="49"/>
      <c r="DIY51" s="49">
        <v>0</v>
      </c>
      <c r="DIZ51" s="49">
        <v>0</v>
      </c>
      <c r="DJA51" s="49">
        <v>0</v>
      </c>
      <c r="DJB51" s="64">
        <f t="shared" si="1850"/>
        <v>0</v>
      </c>
      <c r="DJC51" s="68">
        <f t="shared" si="1851"/>
        <v>0</v>
      </c>
      <c r="DJD51" s="48">
        <v>0</v>
      </c>
      <c r="DJE51" s="49"/>
      <c r="DJF51" s="49"/>
      <c r="DJG51" s="49">
        <v>0</v>
      </c>
      <c r="DJH51" s="49">
        <v>0</v>
      </c>
      <c r="DJI51" s="49"/>
      <c r="DJJ51" s="64">
        <f t="shared" si="1852"/>
        <v>0</v>
      </c>
      <c r="DJK51" s="68">
        <f t="shared" si="1853"/>
        <v>0</v>
      </c>
      <c r="DJL51" s="48">
        <v>0</v>
      </c>
      <c r="DJM51" s="49">
        <v>0</v>
      </c>
      <c r="DJN51" s="49">
        <v>0</v>
      </c>
      <c r="DJO51" s="49">
        <v>0</v>
      </c>
      <c r="DJP51" s="49">
        <v>0</v>
      </c>
      <c r="DJQ51" s="49">
        <v>0</v>
      </c>
      <c r="DJR51" s="64">
        <f t="shared" si="1854"/>
        <v>0</v>
      </c>
      <c r="DJS51" s="68">
        <f t="shared" si="1855"/>
        <v>0</v>
      </c>
      <c r="DJT51" s="48"/>
      <c r="DJU51" s="49">
        <v>0</v>
      </c>
      <c r="DJV51" s="49">
        <v>0</v>
      </c>
      <c r="DJW51" s="49"/>
      <c r="DJX51" s="49">
        <v>0</v>
      </c>
      <c r="DJY51" s="49">
        <v>0</v>
      </c>
      <c r="DJZ51" s="64">
        <f t="shared" si="1856"/>
        <v>0</v>
      </c>
      <c r="DKA51" s="68">
        <f t="shared" si="1857"/>
        <v>0</v>
      </c>
      <c r="DKB51" s="48">
        <v>0</v>
      </c>
      <c r="DKC51" s="49"/>
      <c r="DKD51" s="49">
        <v>0</v>
      </c>
      <c r="DKE51" s="49">
        <v>0</v>
      </c>
      <c r="DKF51" s="49">
        <v>0</v>
      </c>
      <c r="DKG51" s="49">
        <v>0</v>
      </c>
      <c r="DKH51" s="64">
        <f t="shared" si="1858"/>
        <v>0</v>
      </c>
      <c r="DKI51" s="68">
        <f t="shared" si="1859"/>
        <v>0</v>
      </c>
      <c r="DKJ51" s="48"/>
      <c r="DKK51" s="49"/>
      <c r="DKL51" s="49">
        <v>0</v>
      </c>
      <c r="DKM51" s="49"/>
      <c r="DKN51" s="49">
        <v>0</v>
      </c>
      <c r="DKO51" s="49"/>
      <c r="DKP51" s="64">
        <f t="shared" si="1860"/>
        <v>0</v>
      </c>
      <c r="DKQ51" s="68">
        <f t="shared" si="1861"/>
        <v>0</v>
      </c>
      <c r="DKR51" s="48">
        <v>0</v>
      </c>
      <c r="DKS51" s="49">
        <v>0</v>
      </c>
      <c r="DKT51" s="49"/>
      <c r="DKU51" s="49">
        <v>0</v>
      </c>
      <c r="DKV51" s="49">
        <v>0</v>
      </c>
      <c r="DKW51" s="49"/>
      <c r="DKX51" s="64">
        <f t="shared" si="1862"/>
        <v>0</v>
      </c>
      <c r="DKY51" s="68">
        <f t="shared" si="1863"/>
        <v>0</v>
      </c>
      <c r="DKZ51" s="48"/>
      <c r="DLA51" s="49">
        <v>0</v>
      </c>
      <c r="DLB51" s="49">
        <v>0</v>
      </c>
      <c r="DLC51" s="49">
        <v>0</v>
      </c>
      <c r="DLD51" s="49"/>
      <c r="DLE51" s="49">
        <v>0</v>
      </c>
      <c r="DLF51" s="64">
        <f t="shared" si="1864"/>
        <v>0</v>
      </c>
      <c r="DLG51" s="68">
        <f t="shared" si="1865"/>
        <v>0</v>
      </c>
      <c r="DLH51" s="48"/>
      <c r="DLI51" s="49"/>
      <c r="DLJ51" s="49">
        <v>0</v>
      </c>
      <c r="DLK51" s="49"/>
      <c r="DLL51" s="49"/>
      <c r="DLM51" s="49"/>
      <c r="DLN51" s="64">
        <f t="shared" si="1866"/>
        <v>0</v>
      </c>
      <c r="DLO51" s="68">
        <f t="shared" si="1867"/>
        <v>0</v>
      </c>
      <c r="DLP51" s="48"/>
      <c r="DLQ51" s="49"/>
      <c r="DLR51" s="49">
        <v>0</v>
      </c>
      <c r="DLS51" s="49"/>
      <c r="DLT51" s="49">
        <v>0</v>
      </c>
      <c r="DLU51" s="49"/>
      <c r="DLV51" s="64">
        <f t="shared" si="1868"/>
        <v>0</v>
      </c>
      <c r="DLW51" s="68">
        <f t="shared" si="1869"/>
        <v>0</v>
      </c>
      <c r="DLX51" s="48">
        <v>0</v>
      </c>
      <c r="DLY51" s="49"/>
      <c r="DLZ51" s="49"/>
      <c r="DMA51" s="49"/>
      <c r="DMB51" s="49"/>
      <c r="DMC51" s="49">
        <v>0</v>
      </c>
      <c r="DMD51" s="64">
        <f t="shared" si="1870"/>
        <v>0</v>
      </c>
      <c r="DME51" s="68">
        <f t="shared" si="1871"/>
        <v>0</v>
      </c>
      <c r="DMF51" s="48"/>
      <c r="DMG51" s="49"/>
      <c r="DMH51" s="49"/>
      <c r="DMI51" s="49">
        <v>0</v>
      </c>
      <c r="DMJ51" s="49">
        <v>0</v>
      </c>
      <c r="DMK51" s="49">
        <v>0</v>
      </c>
      <c r="DML51" s="64">
        <f t="shared" si="1872"/>
        <v>0</v>
      </c>
      <c r="DMM51" s="68">
        <f t="shared" si="1873"/>
        <v>0</v>
      </c>
      <c r="DMN51" s="48"/>
      <c r="DMO51" s="49"/>
      <c r="DMP51" s="49">
        <v>0</v>
      </c>
      <c r="DMQ51" s="49">
        <v>0</v>
      </c>
      <c r="DMR51" s="49">
        <v>0</v>
      </c>
      <c r="DMS51" s="49">
        <v>0</v>
      </c>
      <c r="DMT51" s="64">
        <f t="shared" si="1874"/>
        <v>0</v>
      </c>
      <c r="DMU51" s="68">
        <f t="shared" si="1875"/>
        <v>0</v>
      </c>
      <c r="DMV51" s="48">
        <v>0</v>
      </c>
      <c r="DMW51" s="49">
        <v>0</v>
      </c>
      <c r="DMX51" s="49">
        <v>0</v>
      </c>
      <c r="DMY51" s="49">
        <v>0</v>
      </c>
      <c r="DMZ51" s="49">
        <v>0</v>
      </c>
      <c r="DNA51" s="49">
        <v>0</v>
      </c>
      <c r="DNB51" s="64">
        <f t="shared" si="1876"/>
        <v>0</v>
      </c>
      <c r="DNC51" s="68">
        <f t="shared" si="1877"/>
        <v>0</v>
      </c>
      <c r="DND51" s="48"/>
      <c r="DNE51" s="49">
        <v>0</v>
      </c>
      <c r="DNF51" s="49">
        <v>0</v>
      </c>
      <c r="DNG51" s="49"/>
      <c r="DNH51" s="49">
        <v>0</v>
      </c>
      <c r="DNI51" s="49"/>
      <c r="DNJ51" s="64">
        <f t="shared" si="1878"/>
        <v>0</v>
      </c>
      <c r="DNK51" s="68">
        <f t="shared" si="1879"/>
        <v>0</v>
      </c>
      <c r="DNL51" s="48"/>
      <c r="DNM51" s="49"/>
      <c r="DNN51" s="49">
        <v>0</v>
      </c>
      <c r="DNO51" s="49">
        <v>0</v>
      </c>
      <c r="DNP51" s="49"/>
      <c r="DNQ51" s="49">
        <v>0</v>
      </c>
      <c r="DNR51" s="64">
        <f t="shared" si="1880"/>
        <v>0</v>
      </c>
      <c r="DNS51" s="68">
        <f t="shared" si="1881"/>
        <v>0</v>
      </c>
      <c r="DNT51" s="48">
        <v>0</v>
      </c>
      <c r="DNU51" s="49"/>
      <c r="DNV51" s="49">
        <v>0</v>
      </c>
      <c r="DNW51" s="49">
        <v>0</v>
      </c>
      <c r="DNX51" s="49">
        <v>0</v>
      </c>
      <c r="DNY51" s="49">
        <v>0</v>
      </c>
      <c r="DNZ51" s="64">
        <f t="shared" si="1882"/>
        <v>0</v>
      </c>
      <c r="DOA51" s="68">
        <f t="shared" si="1883"/>
        <v>0</v>
      </c>
      <c r="DOB51" s="48"/>
      <c r="DOC51" s="49"/>
      <c r="DOD51" s="49">
        <v>0</v>
      </c>
      <c r="DOE51" s="49">
        <v>0</v>
      </c>
      <c r="DOF51" s="49">
        <v>0</v>
      </c>
      <c r="DOG51" s="49">
        <v>0</v>
      </c>
      <c r="DOH51" s="64">
        <f t="shared" si="1884"/>
        <v>0</v>
      </c>
      <c r="DOI51" s="68">
        <f t="shared" si="1885"/>
        <v>0</v>
      </c>
      <c r="DOJ51" s="48"/>
      <c r="DOK51" s="49">
        <v>0</v>
      </c>
      <c r="DOL51" s="49"/>
      <c r="DOM51" s="49"/>
      <c r="DON51" s="49"/>
      <c r="DOO51" s="49">
        <v>0</v>
      </c>
      <c r="DOP51" s="64">
        <f t="shared" si="1886"/>
        <v>0</v>
      </c>
      <c r="DOQ51" s="68">
        <f t="shared" si="1887"/>
        <v>0</v>
      </c>
      <c r="DOR51" s="48">
        <v>0</v>
      </c>
      <c r="DOS51" s="49">
        <v>0</v>
      </c>
      <c r="DOT51" s="49"/>
      <c r="DOU51" s="49">
        <v>0</v>
      </c>
      <c r="DOV51" s="49"/>
      <c r="DOW51" s="49">
        <v>0</v>
      </c>
      <c r="DOX51" s="64">
        <f t="shared" si="1888"/>
        <v>0</v>
      </c>
      <c r="DOY51" s="68">
        <f t="shared" si="1889"/>
        <v>0</v>
      </c>
      <c r="DOZ51" s="48"/>
      <c r="DPA51" s="49"/>
      <c r="DPB51" s="49"/>
      <c r="DPC51" s="49">
        <v>0</v>
      </c>
      <c r="DPD51" s="49"/>
      <c r="DPE51" s="49">
        <v>0</v>
      </c>
      <c r="DPF51" s="64">
        <f t="shared" si="1890"/>
        <v>0</v>
      </c>
      <c r="DPG51" s="68">
        <f t="shared" si="1891"/>
        <v>0</v>
      </c>
      <c r="DPH51" s="48">
        <v>0</v>
      </c>
      <c r="DPI51" s="49"/>
      <c r="DPJ51" s="49">
        <v>0</v>
      </c>
      <c r="DPK51" s="49"/>
      <c r="DPL51" s="49"/>
      <c r="DPM51" s="49"/>
      <c r="DPN51" s="64">
        <f t="shared" si="1892"/>
        <v>0</v>
      </c>
      <c r="DPO51" s="68">
        <f t="shared" si="1893"/>
        <v>0</v>
      </c>
      <c r="DPP51" s="48">
        <v>0</v>
      </c>
      <c r="DPQ51" s="49">
        <v>0</v>
      </c>
      <c r="DPR51" s="49">
        <v>0</v>
      </c>
      <c r="DPS51" s="49"/>
      <c r="DPT51" s="49"/>
      <c r="DPU51" s="49">
        <v>0</v>
      </c>
      <c r="DPV51" s="491">
        <f t="shared" si="1894"/>
        <v>0</v>
      </c>
      <c r="DPW51" s="492">
        <f t="shared" si="1895"/>
        <v>0</v>
      </c>
      <c r="DPX51" s="48">
        <v>0</v>
      </c>
      <c r="DPY51" s="49"/>
      <c r="DPZ51" s="49">
        <v>0</v>
      </c>
      <c r="DQA51" s="49">
        <v>0</v>
      </c>
      <c r="DQB51" s="49">
        <v>0</v>
      </c>
      <c r="DQC51" s="49">
        <v>0</v>
      </c>
      <c r="DQD51" s="491">
        <f t="shared" si="1896"/>
        <v>0</v>
      </c>
      <c r="DQE51" s="492">
        <f t="shared" si="1897"/>
        <v>0</v>
      </c>
      <c r="DQF51" s="48"/>
      <c r="DQG51" s="49">
        <v>0</v>
      </c>
      <c r="DQH51" s="49"/>
      <c r="DQI51" s="49"/>
      <c r="DQJ51" s="49">
        <v>0</v>
      </c>
      <c r="DQK51" s="49"/>
      <c r="DQL51" s="489">
        <f t="shared" si="1898"/>
        <v>0</v>
      </c>
      <c r="DQM51" s="492">
        <f t="shared" si="1899"/>
        <v>0</v>
      </c>
      <c r="DQN51" s="48">
        <v>0</v>
      </c>
      <c r="DQO51" s="49">
        <v>0</v>
      </c>
      <c r="DQP51" s="49">
        <v>0</v>
      </c>
      <c r="DQQ51" s="49">
        <v>0</v>
      </c>
      <c r="DQR51" s="49">
        <v>0</v>
      </c>
      <c r="DQS51" s="49">
        <v>0</v>
      </c>
      <c r="DQT51" s="64">
        <f t="shared" si="1900"/>
        <v>0</v>
      </c>
      <c r="DQU51" s="68">
        <f t="shared" si="1901"/>
        <v>0</v>
      </c>
      <c r="DQV51" s="48"/>
      <c r="DQW51" s="49">
        <v>0</v>
      </c>
      <c r="DQX51" s="49"/>
      <c r="DQY51" s="49">
        <v>0</v>
      </c>
      <c r="DQZ51" s="49">
        <v>0</v>
      </c>
      <c r="DRA51" s="49">
        <v>0</v>
      </c>
      <c r="DRB51" s="491">
        <f t="shared" si="1902"/>
        <v>0</v>
      </c>
      <c r="DRC51" s="492">
        <f t="shared" si="1903"/>
        <v>0</v>
      </c>
      <c r="DRD51" s="48">
        <v>0</v>
      </c>
      <c r="DRE51" s="49"/>
      <c r="DRF51" s="49">
        <v>0</v>
      </c>
      <c r="DRG51" s="49">
        <v>0</v>
      </c>
      <c r="DRH51" s="49"/>
      <c r="DRI51" s="49"/>
      <c r="DRJ51" s="491">
        <f t="shared" si="1904"/>
        <v>0</v>
      </c>
      <c r="DRK51" s="492">
        <f t="shared" si="1905"/>
        <v>0</v>
      </c>
      <c r="DRL51" s="48">
        <v>0</v>
      </c>
      <c r="DRM51" s="49">
        <v>0</v>
      </c>
      <c r="DRN51" s="49">
        <v>0</v>
      </c>
      <c r="DRO51" s="49">
        <v>0</v>
      </c>
      <c r="DRP51" s="49">
        <v>0</v>
      </c>
      <c r="DRQ51" s="49"/>
      <c r="DRR51" s="64">
        <f t="shared" si="1601"/>
        <v>0</v>
      </c>
      <c r="DRS51" s="68">
        <f t="shared" si="1602"/>
        <v>0</v>
      </c>
      <c r="DRT51" s="48">
        <v>636</v>
      </c>
      <c r="DRU51" s="49">
        <v>0</v>
      </c>
      <c r="DRV51" s="49">
        <v>0</v>
      </c>
      <c r="DRW51" s="49">
        <v>0</v>
      </c>
      <c r="DRX51" s="49">
        <v>0</v>
      </c>
      <c r="DRY51" s="49"/>
      <c r="DRZ51" s="491">
        <f t="shared" si="1603"/>
        <v>636</v>
      </c>
      <c r="DSA51" s="68">
        <f t="shared" si="1604"/>
        <v>106</v>
      </c>
      <c r="DSB51" s="82"/>
      <c r="DSC51" s="83">
        <v>0</v>
      </c>
      <c r="DSD51" s="83">
        <v>0</v>
      </c>
      <c r="DSE51" s="83"/>
      <c r="DSF51" s="83">
        <v>0</v>
      </c>
      <c r="DSG51" s="83">
        <v>0</v>
      </c>
      <c r="DSH51" s="64">
        <f t="shared" si="1605"/>
        <v>0</v>
      </c>
      <c r="DSI51" s="68">
        <f t="shared" si="1606"/>
        <v>0</v>
      </c>
      <c r="DSJ51" s="48">
        <v>0</v>
      </c>
      <c r="DSK51" s="49"/>
      <c r="DSL51" s="49"/>
      <c r="DSM51" s="49">
        <v>0</v>
      </c>
      <c r="DSN51" s="49"/>
      <c r="DSO51" s="49">
        <v>1733</v>
      </c>
      <c r="DSP51" s="64">
        <f t="shared" si="1607"/>
        <v>1733</v>
      </c>
      <c r="DSQ51" s="68">
        <f t="shared" si="1608"/>
        <v>288.83333333333331</v>
      </c>
      <c r="DSR51" s="48"/>
      <c r="DSS51" s="49"/>
      <c r="DST51" s="49">
        <v>0</v>
      </c>
      <c r="DSU51" s="49">
        <v>0</v>
      </c>
      <c r="DSV51" s="49">
        <v>304</v>
      </c>
      <c r="DSW51" s="49"/>
      <c r="DSX51" s="64">
        <f t="shared" si="1609"/>
        <v>304</v>
      </c>
      <c r="DSY51" s="68">
        <f t="shared" si="1610"/>
        <v>50.666666666666664</v>
      </c>
      <c r="DSZ51" s="48">
        <v>0</v>
      </c>
      <c r="DTA51" s="49">
        <v>0</v>
      </c>
      <c r="DTB51" s="49">
        <v>0</v>
      </c>
      <c r="DTC51" s="49">
        <v>0</v>
      </c>
      <c r="DTD51" s="49"/>
      <c r="DTE51" s="49"/>
      <c r="DTF51" s="64">
        <f t="shared" si="1611"/>
        <v>0</v>
      </c>
      <c r="DTG51" s="68">
        <f t="shared" si="1612"/>
        <v>0</v>
      </c>
      <c r="DTH51" s="48">
        <v>0</v>
      </c>
      <c r="DTI51" s="49"/>
      <c r="DTJ51" s="49">
        <v>0</v>
      </c>
      <c r="DTK51" s="49">
        <v>0</v>
      </c>
      <c r="DTL51" s="49">
        <v>0</v>
      </c>
      <c r="DTM51" s="49">
        <v>0</v>
      </c>
      <c r="DTN51" s="64">
        <f t="shared" si="1613"/>
        <v>0</v>
      </c>
      <c r="DTO51" s="68">
        <f t="shared" si="1614"/>
        <v>0</v>
      </c>
      <c r="DTP51" s="48">
        <v>0</v>
      </c>
      <c r="DTQ51" s="49"/>
      <c r="DTR51" s="49"/>
      <c r="DTS51" s="49"/>
      <c r="DTT51" s="49">
        <v>0</v>
      </c>
      <c r="DTU51" s="49">
        <v>0</v>
      </c>
      <c r="DTV51" s="64">
        <f t="shared" si="1615"/>
        <v>0</v>
      </c>
      <c r="DTW51" s="68">
        <f t="shared" si="1616"/>
        <v>0</v>
      </c>
      <c r="DTX51" s="48">
        <v>0</v>
      </c>
      <c r="DTY51" s="49">
        <v>0</v>
      </c>
      <c r="DTZ51" s="49">
        <v>0</v>
      </c>
      <c r="DUA51" s="49">
        <v>0</v>
      </c>
      <c r="DUB51" s="49">
        <v>0</v>
      </c>
      <c r="DUC51" s="49">
        <v>0</v>
      </c>
      <c r="DUD51" s="64">
        <f t="shared" si="1617"/>
        <v>0</v>
      </c>
      <c r="DUE51" s="68">
        <f t="shared" si="1618"/>
        <v>0</v>
      </c>
      <c r="DUF51" s="48">
        <v>0</v>
      </c>
      <c r="DUG51" s="49">
        <v>301</v>
      </c>
      <c r="DUH51" s="49"/>
      <c r="DUI51" s="49">
        <v>0</v>
      </c>
      <c r="DUJ51" s="49">
        <v>0</v>
      </c>
      <c r="DUK51" s="49">
        <v>0</v>
      </c>
      <c r="DUL51" s="64">
        <f t="shared" si="1619"/>
        <v>301</v>
      </c>
      <c r="DUM51" s="68">
        <f t="shared" si="1620"/>
        <v>50.166666666666664</v>
      </c>
      <c r="DUN51" s="48"/>
      <c r="DUO51" s="49">
        <v>0</v>
      </c>
      <c r="DUP51" s="49">
        <v>0</v>
      </c>
      <c r="DUQ51" s="49">
        <v>0</v>
      </c>
      <c r="DUR51" s="49"/>
      <c r="DUS51" s="49">
        <v>0</v>
      </c>
      <c r="DUT51" s="64">
        <f t="shared" si="1621"/>
        <v>0</v>
      </c>
      <c r="DUU51" s="68">
        <f t="shared" si="1622"/>
        <v>0</v>
      </c>
      <c r="DUV51" s="48"/>
      <c r="DUW51" s="49">
        <v>220</v>
      </c>
      <c r="DUX51" s="49">
        <v>1475</v>
      </c>
      <c r="DUY51" s="49">
        <v>0</v>
      </c>
      <c r="DUZ51" s="49">
        <v>0</v>
      </c>
      <c r="DVA51" s="49">
        <v>902</v>
      </c>
      <c r="DVB51" s="64">
        <f t="shared" si="1623"/>
        <v>2597</v>
      </c>
      <c r="DVC51" s="68">
        <f t="shared" si="1624"/>
        <v>432.83333333333331</v>
      </c>
      <c r="DVD51" s="48"/>
      <c r="DVE51" s="49">
        <v>1</v>
      </c>
      <c r="DVF51" s="49">
        <v>0</v>
      </c>
      <c r="DVG51" s="49">
        <v>0</v>
      </c>
      <c r="DVH51" s="49">
        <v>2581</v>
      </c>
      <c r="DVI51" s="49">
        <v>0</v>
      </c>
      <c r="DVJ51" s="64">
        <f t="shared" si="1625"/>
        <v>2582</v>
      </c>
      <c r="DVK51" s="68">
        <f t="shared" si="1626"/>
        <v>430.33333333333331</v>
      </c>
      <c r="DVL51" s="48"/>
      <c r="DVM51" s="49">
        <v>0</v>
      </c>
      <c r="DVN51" s="49">
        <v>0</v>
      </c>
      <c r="DVO51" s="49">
        <v>0</v>
      </c>
      <c r="DVP51" s="49">
        <v>0</v>
      </c>
      <c r="DVQ51" s="49">
        <v>954</v>
      </c>
      <c r="DVR51" s="64">
        <f t="shared" si="1627"/>
        <v>954</v>
      </c>
      <c r="DVS51" s="68">
        <f t="shared" si="1628"/>
        <v>159</v>
      </c>
      <c r="DVT51" s="48"/>
      <c r="DVU51" s="49">
        <v>0</v>
      </c>
      <c r="DVV51" s="49">
        <v>0</v>
      </c>
      <c r="DVW51" s="49">
        <v>1952</v>
      </c>
      <c r="DVX51" s="49">
        <v>0</v>
      </c>
      <c r="DVY51" s="49">
        <v>1</v>
      </c>
      <c r="DVZ51" s="64">
        <f t="shared" si="1629"/>
        <v>1953</v>
      </c>
      <c r="DWA51" s="68">
        <f t="shared" si="1630"/>
        <v>325.5</v>
      </c>
      <c r="DWB51" s="48">
        <v>1938</v>
      </c>
      <c r="DWC51" s="49">
        <v>0</v>
      </c>
      <c r="DWD51" s="49">
        <v>0</v>
      </c>
      <c r="DWE51" s="49">
        <v>0</v>
      </c>
      <c r="DWF51" s="49">
        <v>0</v>
      </c>
      <c r="DWG51" s="49"/>
      <c r="DWH51" s="64">
        <f t="shared" si="1631"/>
        <v>1938</v>
      </c>
      <c r="DWI51" s="68">
        <f t="shared" si="1632"/>
        <v>323</v>
      </c>
      <c r="DWJ51" s="48">
        <v>0</v>
      </c>
      <c r="DWK51" s="49">
        <v>0</v>
      </c>
      <c r="DWL51" s="49">
        <v>0</v>
      </c>
      <c r="DWM51" s="49">
        <v>0</v>
      </c>
      <c r="DWN51" s="49">
        <v>0</v>
      </c>
      <c r="DWO51" s="49"/>
      <c r="DWP51" s="64">
        <f t="shared" si="1633"/>
        <v>0</v>
      </c>
      <c r="DWQ51" s="68">
        <f t="shared" si="1634"/>
        <v>0</v>
      </c>
      <c r="DWR51" s="48">
        <v>0</v>
      </c>
      <c r="DWS51" s="49"/>
      <c r="DWT51" s="49">
        <v>0</v>
      </c>
      <c r="DWU51" s="49">
        <v>0</v>
      </c>
      <c r="DWV51" s="49">
        <v>0</v>
      </c>
      <c r="DWW51" s="49">
        <v>0</v>
      </c>
      <c r="DWX51" s="64">
        <f t="shared" si="1635"/>
        <v>0</v>
      </c>
      <c r="DWY51" s="68">
        <f t="shared" si="1636"/>
        <v>0</v>
      </c>
      <c r="DWZ51" s="48">
        <v>0</v>
      </c>
      <c r="DXA51" s="49">
        <v>0</v>
      </c>
      <c r="DXB51" s="49"/>
      <c r="DXC51" s="49">
        <v>0</v>
      </c>
      <c r="DXD51" s="49"/>
      <c r="DXE51" s="49"/>
      <c r="DXF51" s="64">
        <f t="shared" si="1637"/>
        <v>0</v>
      </c>
      <c r="DXG51" s="68">
        <f t="shared" si="1638"/>
        <v>0</v>
      </c>
      <c r="DXH51" s="48">
        <v>220</v>
      </c>
      <c r="DXI51" s="49">
        <v>1519</v>
      </c>
      <c r="DXJ51" s="49">
        <v>0</v>
      </c>
      <c r="DXK51" s="49">
        <v>0</v>
      </c>
      <c r="DXL51" s="49"/>
      <c r="DXM51" s="49">
        <v>0</v>
      </c>
      <c r="DXN51" s="64">
        <f t="shared" si="1639"/>
        <v>1739</v>
      </c>
      <c r="DXO51" s="68">
        <f t="shared" si="1640"/>
        <v>289.83333333333331</v>
      </c>
      <c r="DXP51" s="48">
        <v>1595</v>
      </c>
      <c r="DXQ51" s="49">
        <v>0</v>
      </c>
      <c r="DXR51" s="49">
        <v>0</v>
      </c>
      <c r="DXS51" s="49">
        <v>0</v>
      </c>
      <c r="DXT51" s="49"/>
      <c r="DXU51" s="49"/>
      <c r="DXV51" s="64">
        <f t="shared" si="1330"/>
        <v>1595</v>
      </c>
      <c r="DXW51" s="68">
        <f t="shared" si="1331"/>
        <v>265.83333333333331</v>
      </c>
      <c r="DXX51" s="48">
        <v>1669</v>
      </c>
      <c r="DXY51" s="49"/>
      <c r="DXZ51" s="49">
        <v>0</v>
      </c>
      <c r="DYA51" s="49">
        <v>0</v>
      </c>
      <c r="DYB51" s="49">
        <v>0</v>
      </c>
      <c r="DYC51" s="49">
        <v>1167</v>
      </c>
      <c r="DYD51" s="64">
        <f t="shared" si="1332"/>
        <v>2836</v>
      </c>
      <c r="DYE51" s="68">
        <f t="shared" si="1333"/>
        <v>472.66666666666669</v>
      </c>
      <c r="DYF51" s="48">
        <v>0</v>
      </c>
      <c r="DYG51" s="49">
        <v>0</v>
      </c>
      <c r="DYH51" s="49">
        <v>1430</v>
      </c>
      <c r="DYI51" s="49">
        <v>536</v>
      </c>
      <c r="DYJ51" s="49">
        <v>0</v>
      </c>
      <c r="DYK51" s="49"/>
      <c r="DYL51" s="64">
        <f t="shared" si="1334"/>
        <v>1966</v>
      </c>
      <c r="DYM51" s="68">
        <f t="shared" si="1335"/>
        <v>327.66666666666669</v>
      </c>
      <c r="DYN51" s="48">
        <v>0</v>
      </c>
      <c r="DYO51" s="49">
        <v>0</v>
      </c>
      <c r="DYP51" s="49">
        <v>624</v>
      </c>
      <c r="DYQ51" s="49">
        <v>0</v>
      </c>
      <c r="DYR51" s="49"/>
      <c r="DYS51" s="49"/>
      <c r="DYT51" s="64">
        <f t="shared" si="1336"/>
        <v>624</v>
      </c>
      <c r="DYU51" s="68">
        <f t="shared" si="1337"/>
        <v>104</v>
      </c>
      <c r="DYV51" s="48">
        <v>658</v>
      </c>
      <c r="DYW51" s="49">
        <v>682</v>
      </c>
      <c r="DYX51" s="49">
        <v>0</v>
      </c>
      <c r="DYY51" s="49">
        <v>0</v>
      </c>
      <c r="DYZ51" s="49">
        <v>0</v>
      </c>
      <c r="DZA51" s="49">
        <v>953</v>
      </c>
      <c r="DZB51" s="64">
        <f t="shared" si="1338"/>
        <v>2293</v>
      </c>
      <c r="DZC51" s="68">
        <f t="shared" si="1339"/>
        <v>382.16666666666669</v>
      </c>
      <c r="DZD51" s="48">
        <v>0</v>
      </c>
      <c r="DZE51" s="49">
        <v>0</v>
      </c>
      <c r="DZF51" s="49"/>
      <c r="DZG51" s="49">
        <v>0</v>
      </c>
      <c r="DZH51" s="49">
        <v>0</v>
      </c>
      <c r="DZI51" s="49">
        <v>0</v>
      </c>
      <c r="DZJ51" s="64">
        <f t="shared" si="1340"/>
        <v>0</v>
      </c>
      <c r="DZK51" s="68">
        <f t="shared" si="1341"/>
        <v>0</v>
      </c>
      <c r="DZL51" s="48">
        <v>0</v>
      </c>
      <c r="DZM51" s="49">
        <v>0</v>
      </c>
      <c r="DZN51" s="49"/>
      <c r="DZO51" s="49">
        <v>0</v>
      </c>
      <c r="DZP51" s="49">
        <v>0</v>
      </c>
      <c r="DZQ51" s="49">
        <v>0</v>
      </c>
      <c r="DZR51" s="64">
        <f t="shared" si="1342"/>
        <v>0</v>
      </c>
      <c r="DZS51" s="68">
        <f t="shared" si="1343"/>
        <v>0</v>
      </c>
      <c r="DZT51" s="48">
        <v>0</v>
      </c>
      <c r="DZU51" s="49">
        <v>0</v>
      </c>
      <c r="DZV51" s="49"/>
      <c r="DZW51" s="49">
        <v>0</v>
      </c>
      <c r="DZX51" s="49"/>
      <c r="DZY51" s="49"/>
      <c r="DZZ51" s="64">
        <f t="shared" si="1344"/>
        <v>0</v>
      </c>
      <c r="EAA51" s="68">
        <f t="shared" si="1345"/>
        <v>0</v>
      </c>
      <c r="EAB51" s="48"/>
      <c r="EAC51" s="49"/>
      <c r="EAD51" s="49">
        <v>0</v>
      </c>
      <c r="EAE51" s="49"/>
      <c r="EAF51" s="49">
        <v>0</v>
      </c>
      <c r="EAG51" s="49">
        <v>0</v>
      </c>
      <c r="EAH51" s="64">
        <f t="shared" si="1346"/>
        <v>0</v>
      </c>
      <c r="EAI51" s="68">
        <f t="shared" si="1347"/>
        <v>0</v>
      </c>
      <c r="EAJ51" s="48">
        <v>0</v>
      </c>
      <c r="EAK51" s="49"/>
      <c r="EAL51" s="49"/>
      <c r="EAM51" s="49"/>
      <c r="EAN51" s="49">
        <v>0</v>
      </c>
      <c r="EAO51" s="49">
        <v>0</v>
      </c>
      <c r="EAP51" s="64">
        <f t="shared" si="1348"/>
        <v>0</v>
      </c>
      <c r="EAQ51" s="68">
        <f t="shared" si="1349"/>
        <v>0</v>
      </c>
      <c r="EAR51" s="48">
        <v>0</v>
      </c>
      <c r="EAS51" s="49"/>
      <c r="EAT51" s="49">
        <v>0</v>
      </c>
      <c r="EAU51" s="49">
        <v>990</v>
      </c>
      <c r="EAV51" s="49">
        <v>0</v>
      </c>
      <c r="EAW51" s="49"/>
      <c r="EAX51" s="64">
        <f t="shared" si="1350"/>
        <v>990</v>
      </c>
      <c r="EAY51" s="68">
        <f t="shared" si="1351"/>
        <v>165</v>
      </c>
      <c r="EAZ51" s="48"/>
      <c r="EBA51" s="49"/>
      <c r="EBB51" s="49">
        <v>0</v>
      </c>
      <c r="EBC51" s="49">
        <v>0</v>
      </c>
      <c r="EBD51" s="49">
        <v>288</v>
      </c>
      <c r="EBE51" s="49">
        <v>348</v>
      </c>
      <c r="EBF51" s="64">
        <f t="shared" si="1352"/>
        <v>636</v>
      </c>
      <c r="EBG51" s="68">
        <f t="shared" si="1353"/>
        <v>106</v>
      </c>
      <c r="EBH51" s="48">
        <v>880</v>
      </c>
      <c r="EBI51" s="49">
        <v>76</v>
      </c>
      <c r="EBJ51" s="49">
        <v>0</v>
      </c>
      <c r="EBK51" s="49"/>
      <c r="EBL51" s="49"/>
      <c r="EBM51" s="49">
        <v>996</v>
      </c>
      <c r="EBN51" s="64">
        <f t="shared" si="1354"/>
        <v>1952</v>
      </c>
      <c r="EBO51" s="68">
        <f t="shared" si="1355"/>
        <v>325.33333333333331</v>
      </c>
      <c r="EBP51" s="48">
        <v>203</v>
      </c>
      <c r="EBQ51" s="49">
        <v>0</v>
      </c>
      <c r="EBR51" s="49"/>
      <c r="EBS51" s="49">
        <v>0</v>
      </c>
      <c r="EBT51" s="49"/>
      <c r="EBU51" s="49"/>
      <c r="EBV51" s="64">
        <f t="shared" si="1356"/>
        <v>203</v>
      </c>
      <c r="EBW51" s="68">
        <f t="shared" si="1357"/>
        <v>33.833333333333336</v>
      </c>
      <c r="EBX51" s="48">
        <v>0</v>
      </c>
      <c r="EBY51" s="49"/>
      <c r="EBZ51" s="49">
        <v>0</v>
      </c>
      <c r="ECA51" s="49"/>
      <c r="ECB51" s="49">
        <v>0</v>
      </c>
      <c r="ECC51" s="49">
        <v>0</v>
      </c>
      <c r="ECD51" s="64">
        <f t="shared" si="1358"/>
        <v>0</v>
      </c>
      <c r="ECE51" s="68">
        <f t="shared" si="1359"/>
        <v>0</v>
      </c>
      <c r="ECF51" s="48"/>
      <c r="ECG51" s="49"/>
      <c r="ECH51" s="49">
        <v>0</v>
      </c>
      <c r="ECI51" s="49"/>
      <c r="ECJ51" s="49">
        <v>0</v>
      </c>
      <c r="ECK51" s="49"/>
      <c r="ECL51" s="64">
        <f t="shared" si="1360"/>
        <v>0</v>
      </c>
      <c r="ECM51" s="68">
        <f t="shared" si="1361"/>
        <v>0</v>
      </c>
      <c r="ECN51" s="48">
        <v>0</v>
      </c>
      <c r="ECO51" s="49">
        <v>0</v>
      </c>
      <c r="ECP51" s="49">
        <v>0</v>
      </c>
      <c r="ECQ51" s="49"/>
      <c r="ECR51" s="49"/>
      <c r="ECS51" s="49"/>
      <c r="ECT51" s="64">
        <f t="shared" si="1362"/>
        <v>0</v>
      </c>
      <c r="ECU51" s="68">
        <f t="shared" si="1363"/>
        <v>0</v>
      </c>
      <c r="ECV51" s="48">
        <v>0</v>
      </c>
      <c r="ECW51" s="49"/>
      <c r="ECX51" s="49"/>
      <c r="ECY51" s="49"/>
      <c r="ECZ51" s="49"/>
      <c r="EDA51" s="49">
        <v>1508</v>
      </c>
      <c r="EDB51" s="64">
        <f t="shared" si="1364"/>
        <v>1508</v>
      </c>
      <c r="EDC51" s="68">
        <f t="shared" si="1365"/>
        <v>251.33333333333334</v>
      </c>
      <c r="EDD51" s="48"/>
      <c r="EDE51" s="49"/>
      <c r="EDF51" s="49"/>
      <c r="EDG51" s="49"/>
      <c r="EDH51" s="49"/>
      <c r="EDI51" s="49"/>
      <c r="EDJ51" s="64">
        <f t="shared" si="1366"/>
        <v>0</v>
      </c>
      <c r="EDK51" s="68">
        <f t="shared" si="1367"/>
        <v>0</v>
      </c>
      <c r="EDL51" s="48"/>
      <c r="EDM51" s="49">
        <v>0</v>
      </c>
      <c r="EDN51" s="49"/>
      <c r="EDO51" s="49">
        <v>0</v>
      </c>
      <c r="EDP51" s="49">
        <v>0</v>
      </c>
      <c r="EDQ51" s="49"/>
      <c r="EDR51" s="64">
        <f t="shared" si="1368"/>
        <v>0</v>
      </c>
      <c r="EDS51" s="68">
        <f t="shared" si="1369"/>
        <v>0</v>
      </c>
      <c r="EDT51" s="48">
        <v>0</v>
      </c>
      <c r="EDU51" s="49">
        <v>0</v>
      </c>
      <c r="EDV51" s="49"/>
      <c r="EDW51" s="49">
        <v>369</v>
      </c>
      <c r="EDX51" s="49"/>
      <c r="EDY51" s="49"/>
      <c r="EDZ51" s="64">
        <f t="shared" si="1370"/>
        <v>369</v>
      </c>
      <c r="EEA51" s="68">
        <f t="shared" si="1371"/>
        <v>61.5</v>
      </c>
      <c r="EEB51" s="48">
        <v>0</v>
      </c>
      <c r="EEC51" s="49">
        <v>0</v>
      </c>
      <c r="EED51" s="49">
        <v>1714</v>
      </c>
      <c r="EEE51" s="49"/>
      <c r="EEF51" s="49">
        <v>1653</v>
      </c>
      <c r="EEG51" s="49"/>
      <c r="EEH51" s="64">
        <f t="shared" si="1372"/>
        <v>3367</v>
      </c>
      <c r="EEI51" s="68">
        <f t="shared" si="1373"/>
        <v>561.16666666666663</v>
      </c>
      <c r="EEJ51" s="48">
        <v>1995</v>
      </c>
      <c r="EEK51" s="49">
        <v>0</v>
      </c>
      <c r="EEL51" s="49">
        <v>300</v>
      </c>
      <c r="EEM51" s="49">
        <v>937</v>
      </c>
      <c r="EEN51" s="49">
        <v>960</v>
      </c>
      <c r="EEO51" s="49">
        <v>0</v>
      </c>
      <c r="EEP51" s="64">
        <f t="shared" si="1374"/>
        <v>4192</v>
      </c>
      <c r="EEQ51" s="68">
        <f t="shared" si="1375"/>
        <v>698.66666666666663</v>
      </c>
      <c r="EER51" s="48">
        <v>0</v>
      </c>
      <c r="EES51" s="49">
        <v>0</v>
      </c>
      <c r="EET51" s="49">
        <v>0</v>
      </c>
      <c r="EEU51" s="49">
        <v>187</v>
      </c>
      <c r="EEV51" s="49">
        <v>0</v>
      </c>
      <c r="EEW51" s="49"/>
      <c r="EEX51" s="64">
        <f t="shared" si="1376"/>
        <v>187</v>
      </c>
      <c r="EEY51" s="68">
        <f t="shared" si="1377"/>
        <v>31.166666666666668</v>
      </c>
      <c r="EEZ51" s="48">
        <v>0</v>
      </c>
      <c r="EFA51" s="49"/>
      <c r="EFB51" s="49"/>
      <c r="EFC51" s="49">
        <v>0</v>
      </c>
      <c r="EFD51" s="49">
        <v>0</v>
      </c>
      <c r="EFE51" s="49">
        <v>0</v>
      </c>
      <c r="EFF51" s="64">
        <f t="shared" si="1378"/>
        <v>0</v>
      </c>
      <c r="EFG51" s="68">
        <f t="shared" si="1379"/>
        <v>0</v>
      </c>
      <c r="EFH51" s="48"/>
      <c r="EFI51" s="49">
        <v>0</v>
      </c>
      <c r="EFJ51" s="49">
        <v>0</v>
      </c>
      <c r="EFK51" s="49"/>
      <c r="EFL51" s="49">
        <v>0</v>
      </c>
      <c r="EFM51" s="49">
        <v>0</v>
      </c>
      <c r="EFN51" s="64">
        <f t="shared" si="1380"/>
        <v>0</v>
      </c>
      <c r="EFO51" s="68">
        <f t="shared" si="1381"/>
        <v>0</v>
      </c>
      <c r="EFP51" s="48"/>
      <c r="EFQ51" s="49"/>
      <c r="EFR51" s="49"/>
      <c r="EFS51" s="49">
        <v>0</v>
      </c>
      <c r="EFT51" s="49"/>
      <c r="EFU51" s="49">
        <v>0</v>
      </c>
      <c r="EFV51" s="64">
        <f t="shared" si="1382"/>
        <v>0</v>
      </c>
      <c r="EFW51" s="68">
        <f t="shared" si="1383"/>
        <v>0</v>
      </c>
      <c r="EFX51" s="48">
        <v>0</v>
      </c>
      <c r="EFY51" s="49"/>
      <c r="EFZ51" s="49"/>
      <c r="EGA51" s="49">
        <v>0</v>
      </c>
      <c r="EGB51" s="49">
        <v>1274</v>
      </c>
      <c r="EGC51" s="49">
        <v>0</v>
      </c>
      <c r="EGD51" s="64">
        <f t="shared" si="1384"/>
        <v>1274</v>
      </c>
      <c r="EGE51" s="68">
        <f t="shared" si="1385"/>
        <v>212.33333333333334</v>
      </c>
      <c r="EGF51" s="48">
        <v>0</v>
      </c>
      <c r="EGG51" s="49">
        <v>0</v>
      </c>
      <c r="EGH51" s="49"/>
      <c r="EGI51" s="49">
        <v>0</v>
      </c>
      <c r="EGJ51" s="49">
        <v>0</v>
      </c>
      <c r="EGK51" s="49">
        <v>1585</v>
      </c>
      <c r="EGL51" s="64">
        <f t="shared" si="1386"/>
        <v>1585</v>
      </c>
      <c r="EGM51" s="68">
        <f t="shared" si="1387"/>
        <v>264.16666666666669</v>
      </c>
      <c r="EGN51" s="48">
        <v>0</v>
      </c>
      <c r="EGO51" s="49"/>
      <c r="EGP51" s="49"/>
      <c r="EGQ51" s="49">
        <v>0</v>
      </c>
      <c r="EGR51" s="49">
        <v>0</v>
      </c>
      <c r="EGS51" s="49">
        <v>0</v>
      </c>
      <c r="EGT51" s="64">
        <f t="shared" si="1388"/>
        <v>0</v>
      </c>
      <c r="EGU51" s="68">
        <f t="shared" si="1389"/>
        <v>0</v>
      </c>
      <c r="EGV51" s="48">
        <v>0</v>
      </c>
      <c r="EGW51" s="49"/>
      <c r="EGX51" s="49">
        <v>612</v>
      </c>
      <c r="EGY51" s="49">
        <v>0</v>
      </c>
      <c r="EGZ51" s="49">
        <v>290</v>
      </c>
      <c r="EHA51" s="49">
        <v>0</v>
      </c>
      <c r="EHB51" s="64">
        <f t="shared" si="1390"/>
        <v>902</v>
      </c>
      <c r="EHC51" s="68">
        <f t="shared" si="1391"/>
        <v>150.33333333333334</v>
      </c>
      <c r="EHD51" s="48">
        <v>0</v>
      </c>
      <c r="EHE51" s="49"/>
      <c r="EHF51" s="49"/>
      <c r="EHG51" s="49">
        <v>0</v>
      </c>
      <c r="EHH51" s="49">
        <v>0</v>
      </c>
      <c r="EHI51" s="49">
        <v>347</v>
      </c>
      <c r="EHJ51" s="64">
        <f t="shared" si="1392"/>
        <v>347</v>
      </c>
      <c r="EHK51" s="68">
        <f t="shared" si="1393"/>
        <v>57.833333333333336</v>
      </c>
      <c r="EHL51" s="48">
        <v>0</v>
      </c>
      <c r="EHM51" s="49">
        <v>0</v>
      </c>
      <c r="EHN51" s="49"/>
      <c r="EHO51" s="49"/>
      <c r="EHP51" s="49"/>
      <c r="EHQ51" s="49">
        <v>345</v>
      </c>
      <c r="EHR51" s="64">
        <f t="shared" si="1394"/>
        <v>345</v>
      </c>
      <c r="EHS51" s="68">
        <f t="shared" si="1395"/>
        <v>57.5</v>
      </c>
      <c r="EHT51" s="48">
        <v>648</v>
      </c>
      <c r="EHU51" s="49"/>
      <c r="EHV51" s="49"/>
      <c r="EHW51" s="49"/>
      <c r="EHX51" s="49"/>
      <c r="EHY51" s="49"/>
      <c r="EHZ51" s="64">
        <f t="shared" si="1396"/>
        <v>648</v>
      </c>
      <c r="EIA51" s="68">
        <f t="shared" si="1397"/>
        <v>108</v>
      </c>
      <c r="EIB51" s="48"/>
      <c r="EIC51" s="49"/>
      <c r="EID51" s="49"/>
      <c r="EIE51" s="49"/>
      <c r="EIF51" s="49"/>
      <c r="EIG51" s="49"/>
      <c r="EIH51" s="64">
        <f t="shared" si="1398"/>
        <v>0</v>
      </c>
      <c r="EII51" s="68">
        <f t="shared" si="1399"/>
        <v>0</v>
      </c>
      <c r="EIJ51" s="48"/>
      <c r="EIK51" s="49"/>
      <c r="EIL51" s="49"/>
      <c r="EIM51" s="49"/>
      <c r="EIN51" s="49"/>
      <c r="EIO51" s="49"/>
      <c r="EIP51" s="64">
        <f t="shared" si="1400"/>
        <v>0</v>
      </c>
      <c r="EIQ51" s="68">
        <f t="shared" si="1401"/>
        <v>0</v>
      </c>
      <c r="EIR51" s="48"/>
      <c r="EIS51" s="49"/>
      <c r="EIT51" s="49"/>
      <c r="EIU51" s="49"/>
      <c r="EIV51" s="49"/>
      <c r="EIW51" s="49"/>
      <c r="EIX51" s="64">
        <f t="shared" si="1402"/>
        <v>0</v>
      </c>
      <c r="EIY51" s="68">
        <f t="shared" si="1403"/>
        <v>0</v>
      </c>
      <c r="EIZ51" s="48"/>
      <c r="EJA51" s="49"/>
      <c r="EJB51" s="49"/>
      <c r="EJC51" s="49"/>
      <c r="EJD51" s="49"/>
      <c r="EJE51" s="49"/>
      <c r="EJF51" s="64">
        <f t="shared" si="1404"/>
        <v>0</v>
      </c>
      <c r="EJG51" s="68">
        <f t="shared" si="1405"/>
        <v>0</v>
      </c>
      <c r="EJH51" s="48"/>
      <c r="EJI51" s="49"/>
      <c r="EJJ51" s="49"/>
      <c r="EJK51" s="49"/>
      <c r="EJL51" s="49"/>
      <c r="EJM51" s="49"/>
      <c r="EJN51" s="64">
        <f t="shared" si="1406"/>
        <v>0</v>
      </c>
      <c r="EJO51" s="68">
        <f t="shared" si="1407"/>
        <v>0</v>
      </c>
      <c r="EJP51" s="48"/>
      <c r="EJQ51" s="49"/>
      <c r="EJR51" s="49">
        <v>310</v>
      </c>
      <c r="EJS51" s="49"/>
      <c r="EJT51" s="49"/>
      <c r="EJU51" s="49">
        <v>953</v>
      </c>
      <c r="EJV51" s="64">
        <f t="shared" si="1408"/>
        <v>1263</v>
      </c>
      <c r="EJW51" s="68">
        <f t="shared" si="1409"/>
        <v>210.5</v>
      </c>
      <c r="EJX51" s="48"/>
      <c r="EJY51" s="49"/>
      <c r="EJZ51" s="49">
        <v>38</v>
      </c>
      <c r="EKA51" s="49"/>
      <c r="EKB51" s="49">
        <v>260</v>
      </c>
      <c r="EKC51" s="49">
        <v>486</v>
      </c>
      <c r="EKD51" s="64">
        <f t="shared" si="1410"/>
        <v>784</v>
      </c>
      <c r="EKE51" s="68">
        <f t="shared" si="1411"/>
        <v>130.66666666666666</v>
      </c>
      <c r="EKF51" s="48"/>
      <c r="EKG51" s="49"/>
      <c r="EKH51" s="49"/>
      <c r="EKI51" s="49"/>
      <c r="EKJ51" s="49"/>
      <c r="EKK51" s="49">
        <v>612</v>
      </c>
      <c r="EKL51" s="64">
        <f t="shared" si="1412"/>
        <v>612</v>
      </c>
      <c r="EKM51" s="68">
        <f t="shared" si="1413"/>
        <v>102</v>
      </c>
      <c r="EKN51" s="48">
        <v>0</v>
      </c>
      <c r="EKO51" s="49">
        <v>0</v>
      </c>
      <c r="EKP51" s="49">
        <v>0</v>
      </c>
      <c r="EKQ51" s="49">
        <v>1212</v>
      </c>
      <c r="EKR51" s="49">
        <v>0</v>
      </c>
      <c r="EKS51" s="49">
        <v>0</v>
      </c>
      <c r="EKT51" s="64">
        <f t="shared" si="1414"/>
        <v>1212</v>
      </c>
      <c r="EKU51" s="184">
        <f t="shared" si="1415"/>
        <v>202</v>
      </c>
      <c r="EKV51" s="665"/>
      <c r="EKW51" s="195">
        <v>0</v>
      </c>
      <c r="EKX51" s="49">
        <v>1247</v>
      </c>
      <c r="EKY51" s="49"/>
      <c r="EKZ51" s="49">
        <v>0</v>
      </c>
      <c r="ELA51" s="49">
        <v>479</v>
      </c>
      <c r="ELB51" s="49"/>
      <c r="ELC51" s="64">
        <f t="shared" si="1416"/>
        <v>1726</v>
      </c>
      <c r="ELD51" s="211">
        <f t="shared" si="1417"/>
        <v>287.66666666666669</v>
      </c>
      <c r="ELE51" s="195">
        <v>0</v>
      </c>
      <c r="ELF51" s="49">
        <v>0</v>
      </c>
      <c r="ELG51" s="49">
        <v>0</v>
      </c>
      <c r="ELH51" s="49">
        <v>0</v>
      </c>
      <c r="ELI51" s="49">
        <v>0</v>
      </c>
      <c r="ELJ51" s="49">
        <v>0</v>
      </c>
      <c r="ELK51" s="64">
        <f t="shared" si="1418"/>
        <v>0</v>
      </c>
      <c r="ELL51" s="211">
        <f t="shared" si="1419"/>
        <v>0</v>
      </c>
      <c r="ELM51" s="195">
        <v>0</v>
      </c>
      <c r="ELN51" s="49">
        <v>0</v>
      </c>
      <c r="ELO51" s="49">
        <v>392</v>
      </c>
      <c r="ELP51" s="49">
        <v>220</v>
      </c>
      <c r="ELQ51" s="49">
        <v>0</v>
      </c>
      <c r="ELR51" s="49">
        <v>0</v>
      </c>
      <c r="ELS51" s="64">
        <f t="shared" si="1420"/>
        <v>612</v>
      </c>
      <c r="ELT51" s="211">
        <f t="shared" si="1421"/>
        <v>102</v>
      </c>
      <c r="ELU51" s="195">
        <v>0</v>
      </c>
      <c r="ELV51" s="49">
        <v>0</v>
      </c>
      <c r="ELW51" s="49">
        <v>621</v>
      </c>
      <c r="ELX51" s="49">
        <v>0</v>
      </c>
      <c r="ELY51" s="49"/>
      <c r="ELZ51" s="49">
        <v>0</v>
      </c>
      <c r="EMA51" s="64">
        <f t="shared" si="1422"/>
        <v>621</v>
      </c>
      <c r="EMB51" s="211">
        <f t="shared" si="1423"/>
        <v>103.5</v>
      </c>
      <c r="EMC51" s="195">
        <v>0</v>
      </c>
      <c r="EMD51" s="49"/>
      <c r="EME51" s="49">
        <v>0</v>
      </c>
      <c r="EMF51" s="49">
        <v>0</v>
      </c>
      <c r="EMG51" s="49"/>
      <c r="EMH51" s="49">
        <v>0</v>
      </c>
      <c r="EMI51" s="64">
        <f t="shared" si="1424"/>
        <v>0</v>
      </c>
      <c r="EMJ51" s="211">
        <f t="shared" si="1425"/>
        <v>0</v>
      </c>
      <c r="EMK51" s="195">
        <v>0</v>
      </c>
      <c r="EML51" s="49"/>
      <c r="EMM51" s="49">
        <v>0</v>
      </c>
      <c r="EMN51" s="49">
        <v>0</v>
      </c>
      <c r="EMO51" s="49">
        <v>0</v>
      </c>
      <c r="EMP51" s="49">
        <v>0</v>
      </c>
      <c r="EMQ51" s="64">
        <f t="shared" si="1426"/>
        <v>0</v>
      </c>
      <c r="EMR51" s="211">
        <f t="shared" si="1427"/>
        <v>0</v>
      </c>
      <c r="EMS51" s="195"/>
      <c r="EMT51" s="49">
        <v>0</v>
      </c>
      <c r="EMU51" s="49">
        <v>0</v>
      </c>
      <c r="EMV51" s="49">
        <v>0</v>
      </c>
      <c r="EMW51" s="49"/>
      <c r="EMX51" s="49">
        <v>0</v>
      </c>
      <c r="EMY51" s="64">
        <f t="shared" si="1428"/>
        <v>0</v>
      </c>
      <c r="EMZ51" s="211">
        <f t="shared" si="1429"/>
        <v>0</v>
      </c>
      <c r="ENA51" s="195">
        <v>0</v>
      </c>
      <c r="ENB51" s="49">
        <v>0</v>
      </c>
      <c r="ENC51" s="49">
        <v>0</v>
      </c>
      <c r="END51" s="49">
        <v>0</v>
      </c>
      <c r="ENE51" s="49">
        <v>0</v>
      </c>
      <c r="ENF51" s="49">
        <v>0</v>
      </c>
      <c r="ENG51" s="64">
        <f t="shared" si="1430"/>
        <v>0</v>
      </c>
      <c r="ENH51" s="211">
        <f t="shared" si="1431"/>
        <v>0</v>
      </c>
      <c r="ENI51" s="195">
        <v>0</v>
      </c>
      <c r="ENJ51" s="49"/>
      <c r="ENK51" s="49">
        <v>0</v>
      </c>
      <c r="ENL51" s="49">
        <v>0</v>
      </c>
      <c r="ENM51" s="49">
        <v>0</v>
      </c>
      <c r="ENN51" s="49">
        <v>0</v>
      </c>
      <c r="ENO51" s="64">
        <f t="shared" si="1432"/>
        <v>0</v>
      </c>
      <c r="ENP51" s="211">
        <f t="shared" si="1433"/>
        <v>0</v>
      </c>
      <c r="ENQ51" s="195">
        <v>0</v>
      </c>
      <c r="ENR51" s="49"/>
      <c r="ENS51" s="49">
        <v>0</v>
      </c>
      <c r="ENT51" s="49">
        <v>0</v>
      </c>
      <c r="ENU51" s="49">
        <v>0</v>
      </c>
      <c r="ENV51" s="49">
        <v>0</v>
      </c>
      <c r="ENW51" s="64">
        <f t="shared" si="1434"/>
        <v>0</v>
      </c>
      <c r="ENX51" s="211">
        <f t="shared" si="1435"/>
        <v>0</v>
      </c>
      <c r="ENY51" s="195">
        <v>0</v>
      </c>
      <c r="ENZ51" s="49"/>
      <c r="EOA51" s="49">
        <v>0</v>
      </c>
      <c r="EOB51" s="49">
        <v>0</v>
      </c>
      <c r="EOC51" s="49">
        <v>0</v>
      </c>
      <c r="EOD51" s="49">
        <v>0</v>
      </c>
      <c r="EOE51" s="64">
        <f t="shared" si="1436"/>
        <v>0</v>
      </c>
      <c r="EOF51" s="211">
        <f t="shared" si="1437"/>
        <v>0</v>
      </c>
      <c r="EOG51" s="1"/>
      <c r="EOH51" s="195"/>
      <c r="EOI51" s="49">
        <v>0</v>
      </c>
      <c r="EOJ51" s="49">
        <v>0</v>
      </c>
      <c r="EOK51" s="49"/>
      <c r="EOL51" s="49">
        <v>0</v>
      </c>
      <c r="EOM51" s="49"/>
      <c r="EON51" s="184">
        <f t="shared" si="1438"/>
        <v>0</v>
      </c>
      <c r="EOO51" s="244">
        <v>0</v>
      </c>
      <c r="EOP51" s="49"/>
      <c r="EOQ51" s="49">
        <v>0</v>
      </c>
      <c r="EOR51" s="49">
        <v>0</v>
      </c>
      <c r="EOS51" s="49"/>
      <c r="EOT51" s="49">
        <v>0</v>
      </c>
      <c r="EOU51" s="64">
        <f t="shared" si="1439"/>
        <v>0</v>
      </c>
      <c r="EOV51" s="211">
        <f t="shared" si="1440"/>
        <v>0</v>
      </c>
      <c r="EOW51" s="195">
        <v>0</v>
      </c>
      <c r="EOX51" s="49">
        <v>0</v>
      </c>
      <c r="EOY51" s="49">
        <v>0</v>
      </c>
      <c r="EOZ51" s="49"/>
      <c r="EPA51" s="49">
        <v>0</v>
      </c>
      <c r="EPB51" s="49">
        <v>0</v>
      </c>
      <c r="EPC51" s="64">
        <f t="shared" si="1441"/>
        <v>0</v>
      </c>
      <c r="EPD51" s="211">
        <f t="shared" si="1442"/>
        <v>0</v>
      </c>
      <c r="EPE51" s="195">
        <v>0</v>
      </c>
      <c r="EPF51" s="49">
        <v>0</v>
      </c>
      <c r="EPG51" s="49">
        <v>0</v>
      </c>
      <c r="EPH51" s="49">
        <v>0</v>
      </c>
      <c r="EPI51" s="49">
        <v>0</v>
      </c>
      <c r="EPJ51" s="49">
        <v>0</v>
      </c>
      <c r="EPK51" s="64">
        <f t="shared" si="1443"/>
        <v>0</v>
      </c>
      <c r="EPL51" s="211">
        <f t="shared" si="1444"/>
        <v>0</v>
      </c>
      <c r="EPM51" s="195">
        <v>0</v>
      </c>
      <c r="EPN51" s="49">
        <v>0</v>
      </c>
      <c r="EPO51" s="49">
        <v>0</v>
      </c>
      <c r="EPP51" s="49">
        <v>0</v>
      </c>
      <c r="EPQ51" s="49">
        <v>0</v>
      </c>
      <c r="EPR51" s="49">
        <v>0</v>
      </c>
      <c r="EPS51" s="64">
        <f t="shared" si="1445"/>
        <v>0</v>
      </c>
      <c r="EPT51" s="211">
        <f t="shared" si="1446"/>
        <v>0</v>
      </c>
      <c r="EPU51" s="195"/>
      <c r="EPV51" s="49">
        <v>0</v>
      </c>
      <c r="EPW51" s="49">
        <v>0</v>
      </c>
      <c r="EPX51" s="49">
        <v>0</v>
      </c>
      <c r="EPY51" s="49"/>
      <c r="EPZ51" s="49"/>
      <c r="EQA51" s="64">
        <f t="shared" si="1447"/>
        <v>0</v>
      </c>
      <c r="EQB51" s="211">
        <f t="shared" si="1448"/>
        <v>0</v>
      </c>
      <c r="EQC51" s="195">
        <v>0</v>
      </c>
      <c r="EQD51" s="49">
        <v>678</v>
      </c>
      <c r="EQE51" s="49">
        <v>0</v>
      </c>
      <c r="EQF51" s="49">
        <v>0</v>
      </c>
      <c r="EQG51" s="49">
        <v>0</v>
      </c>
      <c r="EQH51" s="49"/>
      <c r="EQI51" s="64">
        <f t="shared" si="1449"/>
        <v>678</v>
      </c>
      <c r="EQJ51" s="211">
        <f t="shared" si="1450"/>
        <v>113</v>
      </c>
      <c r="EQK51" s="195">
        <v>0</v>
      </c>
      <c r="EQL51" s="49">
        <v>0</v>
      </c>
      <c r="EQM51" s="49">
        <v>0</v>
      </c>
      <c r="EQN51" s="49"/>
      <c r="EQO51" s="49">
        <v>0</v>
      </c>
      <c r="EQP51" s="49">
        <v>0</v>
      </c>
      <c r="EQQ51" s="64">
        <f t="shared" si="1451"/>
        <v>0</v>
      </c>
      <c r="EQR51" s="211">
        <f t="shared" si="1452"/>
        <v>0</v>
      </c>
      <c r="EQS51" s="195">
        <v>0</v>
      </c>
      <c r="EQT51" s="49">
        <v>0</v>
      </c>
      <c r="EQU51" s="49">
        <v>1169</v>
      </c>
      <c r="EQV51" s="49">
        <v>0</v>
      </c>
      <c r="EQW51" s="49"/>
      <c r="EQX51" s="49">
        <v>0</v>
      </c>
      <c r="EQY51" s="64">
        <f t="shared" si="1453"/>
        <v>1169</v>
      </c>
      <c r="EQZ51" s="211">
        <f t="shared" si="1454"/>
        <v>194.83333333333334</v>
      </c>
      <c r="ERA51" s="195"/>
      <c r="ERB51" s="49">
        <v>0</v>
      </c>
      <c r="ERC51" s="49"/>
      <c r="ERD51" s="49">
        <v>0</v>
      </c>
      <c r="ERE51" s="49">
        <v>0</v>
      </c>
      <c r="ERF51" s="49"/>
      <c r="ERG51" s="64">
        <f t="shared" si="1455"/>
        <v>0</v>
      </c>
      <c r="ERH51" s="211">
        <f t="shared" si="1456"/>
        <v>0</v>
      </c>
      <c r="ERI51" s="195"/>
      <c r="ERJ51" s="49">
        <v>0</v>
      </c>
      <c r="ERK51" s="49">
        <v>0</v>
      </c>
      <c r="ERL51" s="49">
        <v>0</v>
      </c>
      <c r="ERM51" s="49">
        <v>0</v>
      </c>
      <c r="ERN51" s="49"/>
      <c r="ERO51" s="64">
        <f t="shared" si="1457"/>
        <v>0</v>
      </c>
      <c r="ERP51" s="211">
        <f t="shared" si="1458"/>
        <v>0</v>
      </c>
      <c r="ERQ51" s="195"/>
      <c r="ERR51" s="49">
        <v>0</v>
      </c>
      <c r="ERS51" s="49"/>
      <c r="ERT51" s="49"/>
      <c r="ERU51" s="49">
        <v>0</v>
      </c>
      <c r="ERV51" s="49">
        <v>0</v>
      </c>
      <c r="ERW51" s="64">
        <f t="shared" si="1459"/>
        <v>0</v>
      </c>
      <c r="ERX51" s="211">
        <f t="shared" si="1460"/>
        <v>0</v>
      </c>
      <c r="ERY51" s="195">
        <v>0</v>
      </c>
      <c r="ERZ51" s="49">
        <v>0</v>
      </c>
      <c r="ESA51" s="49"/>
      <c r="ESB51" s="49">
        <v>0</v>
      </c>
      <c r="ESC51" s="49">
        <v>0</v>
      </c>
      <c r="ESD51" s="49">
        <v>0</v>
      </c>
      <c r="ESE51" s="64">
        <f t="shared" si="1461"/>
        <v>0</v>
      </c>
      <c r="ESF51" s="211">
        <f t="shared" si="1462"/>
        <v>0</v>
      </c>
      <c r="ESG51" s="195">
        <v>0</v>
      </c>
      <c r="ESH51" s="49">
        <v>0</v>
      </c>
      <c r="ESI51" s="49">
        <v>0</v>
      </c>
      <c r="ESJ51" s="49">
        <v>0</v>
      </c>
      <c r="ESK51" s="49"/>
      <c r="ESL51" s="49">
        <v>0</v>
      </c>
      <c r="ESM51" s="64">
        <f t="shared" si="1463"/>
        <v>0</v>
      </c>
      <c r="ESN51" s="211">
        <f t="shared" si="1464"/>
        <v>0</v>
      </c>
      <c r="ESO51" s="458">
        <v>0</v>
      </c>
      <c r="ESP51" s="83">
        <v>0</v>
      </c>
      <c r="ESQ51" s="83">
        <v>0</v>
      </c>
      <c r="ESR51" s="83">
        <v>0</v>
      </c>
      <c r="ESS51" s="83">
        <v>0</v>
      </c>
      <c r="EST51" s="83"/>
      <c r="ESU51" s="64">
        <f t="shared" si="1465"/>
        <v>0</v>
      </c>
      <c r="ESV51" s="211">
        <f t="shared" si="1466"/>
        <v>0</v>
      </c>
      <c r="ESW51" s="195"/>
      <c r="ESX51" s="49">
        <v>0</v>
      </c>
      <c r="ESY51" s="49">
        <v>0</v>
      </c>
      <c r="ESZ51" s="49">
        <v>0</v>
      </c>
      <c r="ETA51" s="49">
        <v>0</v>
      </c>
      <c r="ETB51" s="49">
        <v>0</v>
      </c>
      <c r="ETC51" s="808">
        <f t="shared" si="1467"/>
        <v>0</v>
      </c>
      <c r="ETD51" s="211">
        <f t="shared" si="1468"/>
        <v>0</v>
      </c>
      <c r="ETE51" s="195">
        <v>0</v>
      </c>
      <c r="ETF51" s="49">
        <v>640</v>
      </c>
      <c r="ETG51" s="49">
        <v>0</v>
      </c>
      <c r="ETH51" s="49">
        <v>0</v>
      </c>
      <c r="ETI51" s="49">
        <v>0</v>
      </c>
      <c r="ETJ51" s="49">
        <v>0</v>
      </c>
      <c r="ETK51" s="808">
        <f t="shared" si="1469"/>
        <v>640</v>
      </c>
      <c r="ETL51" s="211">
        <f t="shared" si="1470"/>
        <v>106.66666666666667</v>
      </c>
      <c r="ETM51" s="814">
        <v>0</v>
      </c>
      <c r="ETN51" s="815"/>
      <c r="ETO51" s="815">
        <v>0</v>
      </c>
      <c r="ETP51" s="815">
        <v>0</v>
      </c>
      <c r="ETQ51" s="815">
        <v>0</v>
      </c>
      <c r="ETR51" s="815">
        <v>0</v>
      </c>
      <c r="ETS51" s="808">
        <f t="shared" si="1471"/>
        <v>0</v>
      </c>
      <c r="ETT51" s="211">
        <f t="shared" si="1472"/>
        <v>0</v>
      </c>
      <c r="ETU51" s="458">
        <v>0</v>
      </c>
      <c r="ETV51" s="83">
        <v>0</v>
      </c>
      <c r="ETW51" s="83">
        <v>0</v>
      </c>
      <c r="ETX51" s="83">
        <v>0</v>
      </c>
      <c r="ETY51" s="83"/>
      <c r="ETZ51" s="83"/>
      <c r="EUA51" s="808">
        <f t="shared" si="1473"/>
        <v>0</v>
      </c>
      <c r="EUB51" s="211">
        <f t="shared" si="1474"/>
        <v>0</v>
      </c>
      <c r="EUC51" s="458"/>
      <c r="EUD51" s="83"/>
      <c r="EUE51" s="83"/>
      <c r="EUF51" s="83">
        <v>0</v>
      </c>
      <c r="EUG51" s="83">
        <v>0</v>
      </c>
      <c r="EUH51" s="83">
        <v>0</v>
      </c>
      <c r="EUI51" s="808">
        <f t="shared" si="1475"/>
        <v>0</v>
      </c>
      <c r="EUJ51" s="211">
        <f t="shared" si="1476"/>
        <v>0</v>
      </c>
      <c r="EUK51" s="195"/>
      <c r="EUL51" s="49"/>
      <c r="EUM51" s="49"/>
      <c r="EUN51" s="49">
        <v>0</v>
      </c>
      <c r="EUO51" s="49">
        <v>0</v>
      </c>
      <c r="EUP51" s="49">
        <v>0</v>
      </c>
      <c r="EUQ51" s="808">
        <f t="shared" si="1477"/>
        <v>0</v>
      </c>
      <c r="EUR51" s="211">
        <f t="shared" si="1478"/>
        <v>0</v>
      </c>
      <c r="EUS51" s="195"/>
      <c r="EUT51" s="49">
        <v>0</v>
      </c>
      <c r="EUU51" s="49"/>
      <c r="EUV51" s="49">
        <v>0</v>
      </c>
      <c r="EUW51" s="49">
        <v>0</v>
      </c>
      <c r="EUX51" s="49"/>
      <c r="EUY51" s="808">
        <f t="shared" si="1479"/>
        <v>0</v>
      </c>
      <c r="EUZ51" s="211">
        <f t="shared" si="1480"/>
        <v>0</v>
      </c>
      <c r="EVA51" s="195">
        <v>0</v>
      </c>
      <c r="EVB51" s="49"/>
      <c r="EVC51" s="49"/>
      <c r="EVD51" s="49"/>
      <c r="EVE51" s="49"/>
      <c r="EVF51" s="49"/>
      <c r="EVG51" s="808">
        <f t="shared" si="1481"/>
        <v>0</v>
      </c>
      <c r="EVH51" s="211">
        <f t="shared" si="1482"/>
        <v>0</v>
      </c>
      <c r="EVI51" s="195"/>
      <c r="EVJ51" s="49">
        <v>0</v>
      </c>
      <c r="EVK51" s="49">
        <f>SUMIF(SUMPK!$B:$B,$B:$B,SUMPK!$O:$O)</f>
        <v>0</v>
      </c>
      <c r="EVL51" s="49"/>
      <c r="EVM51" s="49"/>
      <c r="EVN51" s="49">
        <v>0</v>
      </c>
      <c r="EVO51" s="808">
        <f t="shared" si="1483"/>
        <v>0</v>
      </c>
      <c r="EVP51" s="211">
        <f t="shared" si="1484"/>
        <v>0</v>
      </c>
      <c r="EVQ51" s="195">
        <v>0</v>
      </c>
      <c r="EVR51" s="49">
        <v>0</v>
      </c>
      <c r="EVS51" s="49">
        <v>0</v>
      </c>
      <c r="EVT51" s="49"/>
      <c r="EVU51" s="49">
        <v>0</v>
      </c>
      <c r="EVV51" s="49">
        <v>0</v>
      </c>
      <c r="EVW51" s="808">
        <f t="shared" si="1485"/>
        <v>0</v>
      </c>
      <c r="EVX51" s="211">
        <f t="shared" si="1486"/>
        <v>0</v>
      </c>
      <c r="EVY51" s="195">
        <v>0</v>
      </c>
      <c r="EVZ51" s="49"/>
      <c r="EWA51" s="49"/>
      <c r="EWB51" s="49"/>
      <c r="EWC51" s="49">
        <v>549</v>
      </c>
      <c r="EWD51" s="49"/>
      <c r="EWE51" s="808">
        <f t="shared" si="1487"/>
        <v>549</v>
      </c>
      <c r="EWF51" s="211">
        <f t="shared" si="1488"/>
        <v>91.5</v>
      </c>
      <c r="EWG51" s="195"/>
      <c r="EWH51" s="49">
        <v>0</v>
      </c>
      <c r="EWI51" s="49"/>
      <c r="EWJ51" s="49">
        <v>0</v>
      </c>
      <c r="EWK51" s="49"/>
      <c r="EWL51" s="49"/>
      <c r="EWM51" s="808">
        <f t="shared" si="1489"/>
        <v>0</v>
      </c>
      <c r="EWN51" s="211">
        <f t="shared" si="1490"/>
        <v>0</v>
      </c>
      <c r="EWO51" s="195">
        <v>0</v>
      </c>
      <c r="EWP51" s="49"/>
      <c r="EWQ51" s="49"/>
      <c r="EWR51" s="49">
        <v>0</v>
      </c>
      <c r="EWS51" s="49"/>
      <c r="EWT51" s="49">
        <v>0</v>
      </c>
      <c r="EWU51" s="808">
        <f t="shared" si="1491"/>
        <v>0</v>
      </c>
      <c r="EWV51" s="211">
        <f t="shared" si="1492"/>
        <v>0</v>
      </c>
      <c r="EWW51" s="195"/>
      <c r="EWX51" s="49"/>
      <c r="EWY51" s="49">
        <v>0</v>
      </c>
      <c r="EWZ51" s="49"/>
      <c r="EXA51" s="49">
        <v>0</v>
      </c>
      <c r="EXB51" s="49"/>
      <c r="EXC51" s="808">
        <f t="shared" si="1493"/>
        <v>0</v>
      </c>
      <c r="EXD51" s="211">
        <f t="shared" si="1494"/>
        <v>0</v>
      </c>
      <c r="EXE51" s="195"/>
      <c r="EXF51" s="49"/>
      <c r="EXG51" s="49">
        <v>0</v>
      </c>
      <c r="EXH51" s="49"/>
      <c r="EXI51" s="49">
        <v>0</v>
      </c>
      <c r="EXJ51" s="49">
        <v>0</v>
      </c>
      <c r="EXK51" s="808">
        <f t="shared" si="1495"/>
        <v>0</v>
      </c>
      <c r="EXL51" s="211">
        <f t="shared" si="1496"/>
        <v>0</v>
      </c>
      <c r="EXM51" s="458">
        <v>0</v>
      </c>
      <c r="EXN51" s="83">
        <v>0</v>
      </c>
      <c r="EXO51" s="83">
        <v>0</v>
      </c>
      <c r="EXP51" s="83">
        <v>0</v>
      </c>
      <c r="EXQ51" s="83"/>
      <c r="EXR51" s="83">
        <v>0</v>
      </c>
      <c r="EXS51" s="808">
        <f t="shared" si="1497"/>
        <v>0</v>
      </c>
      <c r="EXT51" s="211">
        <f t="shared" si="1498"/>
        <v>0</v>
      </c>
      <c r="EXU51" s="195">
        <v>0</v>
      </c>
      <c r="EXV51" s="49">
        <v>363</v>
      </c>
      <c r="EXW51" s="49"/>
      <c r="EXX51" s="49">
        <v>0</v>
      </c>
      <c r="EXY51" s="49"/>
      <c r="EXZ51" s="49">
        <v>0</v>
      </c>
      <c r="EYA51" s="808">
        <f t="shared" si="1499"/>
        <v>363</v>
      </c>
      <c r="EYB51" s="211">
        <f t="shared" si="1500"/>
        <v>60.5</v>
      </c>
      <c r="EYC51" s="195">
        <v>0</v>
      </c>
      <c r="EYD51" s="49"/>
      <c r="EYE51" s="49">
        <v>0</v>
      </c>
      <c r="EYF51" s="49"/>
      <c r="EYG51" s="49">
        <v>0</v>
      </c>
      <c r="EYH51" s="49">
        <v>0</v>
      </c>
      <c r="EYI51" s="808">
        <f t="shared" si="1501"/>
        <v>0</v>
      </c>
      <c r="EYJ51" s="211">
        <f t="shared" si="1502"/>
        <v>0</v>
      </c>
      <c r="EYK51" s="195">
        <v>0</v>
      </c>
      <c r="EYL51" s="49">
        <v>0</v>
      </c>
      <c r="EYM51" s="49"/>
      <c r="EYN51" s="49">
        <v>0</v>
      </c>
      <c r="EYO51" s="49"/>
      <c r="EYP51" s="49"/>
      <c r="EYQ51" s="808">
        <f t="shared" si="1503"/>
        <v>0</v>
      </c>
      <c r="EYR51" s="211">
        <f t="shared" si="1504"/>
        <v>0</v>
      </c>
      <c r="EYS51" s="195">
        <v>0</v>
      </c>
      <c r="EYT51" s="49">
        <v>0</v>
      </c>
      <c r="EYU51" s="49">
        <v>0</v>
      </c>
      <c r="EYV51" s="49">
        <v>0</v>
      </c>
      <c r="EYW51" s="49"/>
      <c r="EYX51" s="49"/>
      <c r="EYY51" s="872">
        <f t="shared" si="1505"/>
        <v>0</v>
      </c>
      <c r="EYZ51" s="873">
        <f t="shared" si="1506"/>
        <v>0</v>
      </c>
      <c r="EZA51" s="195">
        <v>0</v>
      </c>
      <c r="EZB51" s="49">
        <v>0</v>
      </c>
      <c r="EZC51" s="49">
        <v>0</v>
      </c>
      <c r="EZD51" s="49"/>
      <c r="EZE51" s="49">
        <v>0</v>
      </c>
      <c r="EZF51" s="49">
        <v>0</v>
      </c>
      <c r="EZG51" s="872">
        <f t="shared" si="1507"/>
        <v>0</v>
      </c>
      <c r="EZH51" s="873">
        <f t="shared" si="1508"/>
        <v>0</v>
      </c>
      <c r="EZI51" s="195">
        <v>0</v>
      </c>
      <c r="EZJ51" s="49">
        <v>0</v>
      </c>
      <c r="EZK51" s="49"/>
      <c r="EZL51" s="49">
        <v>660</v>
      </c>
      <c r="EZM51" s="49">
        <v>626</v>
      </c>
      <c r="EZN51" s="49">
        <v>0</v>
      </c>
      <c r="EZO51" s="872">
        <f t="shared" si="1509"/>
        <v>1286</v>
      </c>
      <c r="EZP51" s="873">
        <f t="shared" si="1510"/>
        <v>214.33333333333334</v>
      </c>
      <c r="EZQ51" s="458">
        <v>0</v>
      </c>
      <c r="EZR51" s="83"/>
      <c r="EZS51" s="83"/>
      <c r="EZT51" s="83">
        <v>0</v>
      </c>
      <c r="EZU51" s="83">
        <v>0</v>
      </c>
      <c r="EZV51" s="83">
        <v>0</v>
      </c>
      <c r="EZW51" s="872">
        <f t="shared" si="1511"/>
        <v>0</v>
      </c>
      <c r="EZX51" s="873">
        <f t="shared" si="1512"/>
        <v>0</v>
      </c>
      <c r="EZY51" s="195">
        <v>0</v>
      </c>
      <c r="EZZ51" s="49">
        <v>0</v>
      </c>
      <c r="FAA51" s="49">
        <v>0</v>
      </c>
      <c r="FAB51" s="49">
        <v>0</v>
      </c>
      <c r="FAC51" s="49">
        <v>0</v>
      </c>
      <c r="FAD51" s="49"/>
      <c r="FAE51" s="872">
        <f t="shared" si="1513"/>
        <v>0</v>
      </c>
      <c r="FAF51" s="873">
        <f t="shared" si="1514"/>
        <v>0</v>
      </c>
    </row>
    <row r="52" spans="1:4088" s="8" customFormat="1" ht="13.5" thickBot="1" x14ac:dyDescent="0.25">
      <c r="A52" s="21">
        <v>22</v>
      </c>
      <c r="B52" s="297" t="s">
        <v>150</v>
      </c>
      <c r="C52" s="730" t="s">
        <v>295</v>
      </c>
      <c r="D52" s="297">
        <v>25</v>
      </c>
      <c r="E52" s="24"/>
      <c r="F52" s="24">
        <v>1403</v>
      </c>
      <c r="G52" s="24"/>
      <c r="H52" s="24"/>
      <c r="I52" s="360"/>
      <c r="J52" s="360">
        <f>SUMIF(SUMPK!$B:$B,$B:$B,SUMPK!$O:$O)</f>
        <v>0</v>
      </c>
      <c r="K52" s="24">
        <f t="shared" si="1228"/>
        <v>0</v>
      </c>
      <c r="L52" s="24">
        <f t="shared" si="2429"/>
        <v>1403</v>
      </c>
      <c r="M52" s="15">
        <f t="shared" si="2430"/>
        <v>1403</v>
      </c>
      <c r="N52" s="15">
        <v>0</v>
      </c>
      <c r="O52" s="276">
        <f t="shared" si="1231"/>
        <v>0</v>
      </c>
      <c r="P52" s="712"/>
      <c r="Q52" s="276">
        <f t="shared" si="1520"/>
        <v>0</v>
      </c>
      <c r="R52" s="277">
        <f t="shared" si="1521"/>
        <v>0</v>
      </c>
      <c r="S52" s="222"/>
      <c r="T52" s="276">
        <f t="shared" si="1642"/>
        <v>0</v>
      </c>
      <c r="U52" s="278"/>
      <c r="V52" s="276">
        <f t="shared" si="1235"/>
        <v>0</v>
      </c>
      <c r="W52" s="279">
        <f t="shared" si="2431"/>
        <v>1</v>
      </c>
      <c r="X52" s="278"/>
      <c r="Y52" s="7"/>
      <c r="Z52" s="7"/>
      <c r="AA52" s="7"/>
      <c r="AB52" s="7"/>
      <c r="AC52" s="662">
        <v>20</v>
      </c>
      <c r="AD52" s="650"/>
      <c r="AE52" s="88"/>
      <c r="AF52" s="88"/>
      <c r="AG52" s="88"/>
      <c r="AH52" s="88"/>
      <c r="AI52" s="88"/>
      <c r="AJ52" s="89"/>
      <c r="AK52" s="90"/>
      <c r="AL52" s="91"/>
      <c r="AM52" s="88"/>
      <c r="AN52" s="88"/>
      <c r="AO52" s="88"/>
      <c r="AP52" s="88"/>
      <c r="AQ52" s="88"/>
      <c r="AR52" s="89"/>
      <c r="AS52" s="90"/>
      <c r="AT52" s="91"/>
      <c r="AU52" s="88"/>
      <c r="AV52" s="88"/>
      <c r="AW52" s="88"/>
      <c r="AX52" s="88"/>
      <c r="AY52" s="88"/>
      <c r="AZ52" s="89"/>
      <c r="BA52" s="90"/>
      <c r="BB52" s="91"/>
      <c r="BC52" s="88"/>
      <c r="BD52" s="88"/>
      <c r="BE52" s="88"/>
      <c r="BF52" s="88"/>
      <c r="BG52" s="88"/>
      <c r="BH52" s="89"/>
      <c r="BI52" s="90"/>
      <c r="BJ52" s="91"/>
      <c r="BK52" s="88"/>
      <c r="BL52" s="88"/>
      <c r="BM52" s="88"/>
      <c r="BN52" s="88"/>
      <c r="BO52" s="88"/>
      <c r="BP52" s="89"/>
      <c r="BQ52" s="90"/>
      <c r="BR52" s="91"/>
      <c r="BS52" s="88"/>
      <c r="BT52" s="88"/>
      <c r="BU52" s="88"/>
      <c r="BV52" s="88"/>
      <c r="BW52" s="88"/>
      <c r="BX52" s="89"/>
      <c r="BY52" s="90"/>
      <c r="BZ52" s="91"/>
      <c r="CA52" s="88"/>
      <c r="CB52" s="88"/>
      <c r="CC52" s="88"/>
      <c r="CD52" s="88"/>
      <c r="CE52" s="88"/>
      <c r="CF52" s="89"/>
      <c r="CG52" s="90"/>
      <c r="CH52" s="91"/>
      <c r="CI52" s="88"/>
      <c r="CJ52" s="88"/>
      <c r="CK52" s="88"/>
      <c r="CL52" s="88"/>
      <c r="CM52" s="88"/>
      <c r="CN52" s="89"/>
      <c r="CO52" s="90"/>
      <c r="CP52" s="91"/>
      <c r="CQ52" s="88"/>
      <c r="CR52" s="88"/>
      <c r="CS52" s="88"/>
      <c r="CT52" s="88"/>
      <c r="CU52" s="88"/>
      <c r="CV52" s="89"/>
      <c r="CW52" s="90"/>
      <c r="CX52" s="91"/>
      <c r="CY52" s="88"/>
      <c r="CZ52" s="88"/>
      <c r="DA52" s="88"/>
      <c r="DB52" s="88"/>
      <c r="DC52" s="88"/>
      <c r="DD52" s="89"/>
      <c r="DE52" s="90"/>
      <c r="DF52" s="91"/>
      <c r="DG52" s="88"/>
      <c r="DH52" s="88"/>
      <c r="DI52" s="88"/>
      <c r="DJ52" s="88"/>
      <c r="DK52" s="88"/>
      <c r="DL52" s="89"/>
      <c r="DM52" s="90"/>
      <c r="DN52" s="91"/>
      <c r="DO52" s="88"/>
      <c r="DP52" s="88"/>
      <c r="DQ52" s="88"/>
      <c r="DR52" s="88"/>
      <c r="DS52" s="88"/>
      <c r="DT52" s="89"/>
      <c r="DU52" s="90"/>
      <c r="DV52" s="91"/>
      <c r="DW52" s="88"/>
      <c r="DX52" s="88"/>
      <c r="DY52" s="88"/>
      <c r="DZ52" s="88"/>
      <c r="EA52" s="88"/>
      <c r="EB52" s="89"/>
      <c r="EC52" s="90"/>
      <c r="ED52" s="91"/>
      <c r="EE52" s="88"/>
      <c r="EF52" s="88"/>
      <c r="EG52" s="88"/>
      <c r="EH52" s="88"/>
      <c r="EI52" s="88"/>
      <c r="EJ52" s="89"/>
      <c r="EK52" s="90"/>
      <c r="EL52" s="91"/>
      <c r="EM52" s="88"/>
      <c r="EN52" s="88"/>
      <c r="EO52" s="88"/>
      <c r="EP52" s="88"/>
      <c r="EQ52" s="88"/>
      <c r="ER52" s="89"/>
      <c r="ES52" s="90"/>
      <c r="ET52" s="91"/>
      <c r="EU52" s="88"/>
      <c r="EV52" s="88"/>
      <c r="EW52" s="88"/>
      <c r="EX52" s="88"/>
      <c r="EY52" s="88"/>
      <c r="EZ52" s="89"/>
      <c r="FA52" s="90"/>
      <c r="FB52" s="91"/>
      <c r="FC52" s="88"/>
      <c r="FD52" s="88"/>
      <c r="FE52" s="88"/>
      <c r="FF52" s="88"/>
      <c r="FG52" s="88"/>
      <c r="FH52" s="89"/>
      <c r="FI52" s="90"/>
      <c r="FJ52" s="91"/>
      <c r="FK52" s="88"/>
      <c r="FL52" s="88"/>
      <c r="FM52" s="88"/>
      <c r="FN52" s="88"/>
      <c r="FO52" s="88"/>
      <c r="FP52" s="89"/>
      <c r="FQ52" s="90"/>
      <c r="FR52" s="91"/>
      <c r="FS52" s="88"/>
      <c r="FT52" s="88"/>
      <c r="FU52" s="88"/>
      <c r="FV52" s="88"/>
      <c r="FW52" s="88"/>
      <c r="FX52" s="89"/>
      <c r="FY52" s="90"/>
      <c r="FZ52" s="91"/>
      <c r="GA52" s="88"/>
      <c r="GB52" s="88"/>
      <c r="GC52" s="88"/>
      <c r="GD52" s="88"/>
      <c r="GE52" s="88"/>
      <c r="GF52" s="89"/>
      <c r="GG52" s="90"/>
      <c r="GH52" s="91"/>
      <c r="GI52" s="88"/>
      <c r="GJ52" s="88"/>
      <c r="GK52" s="88"/>
      <c r="GL52" s="88"/>
      <c r="GM52" s="88"/>
      <c r="GN52" s="89"/>
      <c r="GO52" s="90"/>
      <c r="GP52" s="91"/>
      <c r="GQ52" s="88"/>
      <c r="GR52" s="88"/>
      <c r="GS52" s="88"/>
      <c r="GT52" s="88"/>
      <c r="GU52" s="88"/>
      <c r="GV52" s="89"/>
      <c r="GW52" s="90"/>
      <c r="GX52" s="91"/>
      <c r="GY52" s="88"/>
      <c r="GZ52" s="88"/>
      <c r="HA52" s="88"/>
      <c r="HB52" s="88"/>
      <c r="HC52" s="88"/>
      <c r="HD52" s="89"/>
      <c r="HE52" s="90"/>
      <c r="HF52" s="91"/>
      <c r="HG52" s="88"/>
      <c r="HH52" s="88"/>
      <c r="HI52" s="88"/>
      <c r="HJ52" s="88"/>
      <c r="HK52" s="88"/>
      <c r="HL52" s="89"/>
      <c r="HM52" s="90"/>
      <c r="HN52" s="92"/>
      <c r="HO52" s="93"/>
      <c r="HP52" s="93"/>
      <c r="HQ52" s="93"/>
      <c r="HR52" s="93"/>
      <c r="HS52" s="93"/>
      <c r="HT52" s="89"/>
      <c r="HU52" s="90"/>
      <c r="HV52" s="91"/>
      <c r="HW52" s="88"/>
      <c r="HX52" s="88"/>
      <c r="HY52" s="88"/>
      <c r="HZ52" s="88"/>
      <c r="IA52" s="88"/>
      <c r="IB52" s="89"/>
      <c r="IC52" s="90"/>
      <c r="ID52" s="91"/>
      <c r="IE52" s="88"/>
      <c r="IF52" s="88"/>
      <c r="IG52" s="88"/>
      <c r="IH52" s="88"/>
      <c r="II52" s="88"/>
      <c r="IJ52" s="89"/>
      <c r="IK52" s="90"/>
      <c r="IL52" s="91"/>
      <c r="IM52" s="88"/>
      <c r="IN52" s="88"/>
      <c r="IO52" s="88"/>
      <c r="IP52" s="88"/>
      <c r="IQ52" s="88"/>
      <c r="IR52" s="94"/>
      <c r="IS52" s="95"/>
      <c r="IT52" s="91"/>
      <c r="IU52" s="88"/>
      <c r="IV52" s="88"/>
      <c r="IW52" s="88"/>
      <c r="IX52" s="88"/>
      <c r="IY52" s="88"/>
      <c r="IZ52" s="94"/>
      <c r="JA52" s="95"/>
      <c r="JB52" s="91"/>
      <c r="JC52" s="88"/>
      <c r="JD52" s="88"/>
      <c r="JE52" s="88"/>
      <c r="JF52" s="88"/>
      <c r="JG52" s="88"/>
      <c r="JH52" s="94"/>
      <c r="JI52" s="95"/>
      <c r="JJ52" s="91"/>
      <c r="JK52" s="88"/>
      <c r="JL52" s="88"/>
      <c r="JM52" s="88"/>
      <c r="JN52" s="88"/>
      <c r="JO52" s="88"/>
      <c r="JP52" s="89"/>
      <c r="JQ52" s="90"/>
      <c r="JR52" s="91"/>
      <c r="JS52" s="88"/>
      <c r="JT52" s="88"/>
      <c r="JU52" s="88"/>
      <c r="JV52" s="88"/>
      <c r="JW52" s="88"/>
      <c r="JX52" s="89"/>
      <c r="JY52" s="90"/>
      <c r="JZ52" s="91"/>
      <c r="KA52" s="88"/>
      <c r="KB52" s="88"/>
      <c r="KC52" s="88"/>
      <c r="KD52" s="88"/>
      <c r="KE52" s="88"/>
      <c r="KF52" s="89"/>
      <c r="KG52" s="90"/>
      <c r="KH52" s="91"/>
      <c r="KI52" s="88"/>
      <c r="KJ52" s="88"/>
      <c r="KK52" s="88"/>
      <c r="KL52" s="88"/>
      <c r="KM52" s="88"/>
      <c r="KN52" s="94"/>
      <c r="KO52" s="95"/>
      <c r="KP52" s="91"/>
      <c r="KQ52" s="88"/>
      <c r="KR52" s="88"/>
      <c r="KS52" s="88"/>
      <c r="KT52" s="88"/>
      <c r="KU52" s="88"/>
      <c r="KV52" s="94"/>
      <c r="KW52" s="95"/>
      <c r="KX52" s="91"/>
      <c r="KY52" s="88"/>
      <c r="KZ52" s="88"/>
      <c r="LA52" s="88"/>
      <c r="LB52" s="88"/>
      <c r="LC52" s="88"/>
      <c r="LD52" s="94"/>
      <c r="LE52" s="95"/>
      <c r="LF52" s="91"/>
      <c r="LG52" s="88"/>
      <c r="LH52" s="88"/>
      <c r="LI52" s="88"/>
      <c r="LJ52" s="88"/>
      <c r="LK52" s="88"/>
      <c r="LL52" s="94"/>
      <c r="LM52" s="95"/>
      <c r="LN52" s="91"/>
      <c r="LO52" s="88"/>
      <c r="LP52" s="88"/>
      <c r="LQ52" s="88"/>
      <c r="LR52" s="88"/>
      <c r="LS52" s="88"/>
      <c r="LT52" s="94"/>
      <c r="LU52" s="95"/>
      <c r="LV52" s="91"/>
      <c r="LW52" s="88"/>
      <c r="LX52" s="88"/>
      <c r="LY52" s="88"/>
      <c r="LZ52" s="88"/>
      <c r="MA52" s="88"/>
      <c r="MB52" s="94"/>
      <c r="MC52" s="95"/>
      <c r="MD52" s="91"/>
      <c r="ME52" s="88"/>
      <c r="MF52" s="88"/>
      <c r="MG52" s="88"/>
      <c r="MH52" s="88"/>
      <c r="MI52" s="88"/>
      <c r="MJ52" s="94"/>
      <c r="MK52" s="95"/>
      <c r="ML52" s="91"/>
      <c r="MM52" s="88"/>
      <c r="MN52" s="88"/>
      <c r="MO52" s="88"/>
      <c r="MP52" s="88"/>
      <c r="MQ52" s="88"/>
      <c r="MR52" s="94"/>
      <c r="MS52" s="95"/>
      <c r="MT52" s="91"/>
      <c r="MU52" s="88"/>
      <c r="MV52" s="88"/>
      <c r="MW52" s="88"/>
      <c r="MX52" s="88"/>
      <c r="MY52" s="88"/>
      <c r="MZ52" s="94"/>
      <c r="NA52" s="95"/>
      <c r="NB52" s="91"/>
      <c r="NC52" s="88"/>
      <c r="ND52" s="88"/>
      <c r="NE52" s="88"/>
      <c r="NF52" s="88"/>
      <c r="NG52" s="88"/>
      <c r="NH52" s="94"/>
      <c r="NI52" s="95"/>
      <c r="NJ52" s="91"/>
      <c r="NK52" s="88"/>
      <c r="NL52" s="88"/>
      <c r="NM52" s="88"/>
      <c r="NN52" s="88"/>
      <c r="NO52" s="88"/>
      <c r="NP52" s="94"/>
      <c r="NQ52" s="95"/>
      <c r="NR52" s="91"/>
      <c r="NS52" s="88"/>
      <c r="NT52" s="88"/>
      <c r="NU52" s="88"/>
      <c r="NV52" s="88"/>
      <c r="NW52" s="88"/>
      <c r="NX52" s="94"/>
      <c r="NY52" s="95"/>
      <c r="NZ52" s="91"/>
      <c r="OA52" s="88"/>
      <c r="OB52" s="88"/>
      <c r="OC52" s="88"/>
      <c r="OD52" s="88"/>
      <c r="OE52" s="88"/>
      <c r="OF52" s="94"/>
      <c r="OG52" s="95"/>
      <c r="OH52" s="91"/>
      <c r="OI52" s="88"/>
      <c r="OJ52" s="88"/>
      <c r="OK52" s="88"/>
      <c r="OL52" s="88"/>
      <c r="OM52" s="88"/>
      <c r="ON52" s="94"/>
      <c r="OO52" s="95"/>
      <c r="OP52" s="91"/>
      <c r="OQ52" s="88"/>
      <c r="OR52" s="88"/>
      <c r="OS52" s="88"/>
      <c r="OT52" s="88"/>
      <c r="OU52" s="88"/>
      <c r="OV52" s="94"/>
      <c r="OW52" s="95"/>
      <c r="OX52" s="91"/>
      <c r="OY52" s="88"/>
      <c r="OZ52" s="88"/>
      <c r="PA52" s="88"/>
      <c r="PB52" s="88"/>
      <c r="PC52" s="88"/>
      <c r="PD52" s="94"/>
      <c r="PE52" s="95"/>
      <c r="PF52" s="91"/>
      <c r="PG52" s="88"/>
      <c r="PH52" s="88"/>
      <c r="PI52" s="88"/>
      <c r="PJ52" s="88"/>
      <c r="PK52" s="88"/>
      <c r="PL52" s="94"/>
      <c r="PM52" s="95"/>
      <c r="PN52" s="91"/>
      <c r="PO52" s="88"/>
      <c r="PP52" s="88"/>
      <c r="PQ52" s="88"/>
      <c r="PR52" s="88"/>
      <c r="PS52" s="88"/>
      <c r="PT52" s="94"/>
      <c r="PU52" s="95"/>
      <c r="PV52" s="118"/>
      <c r="PW52" s="119"/>
      <c r="PX52" s="119"/>
      <c r="PY52" s="119"/>
      <c r="PZ52" s="119"/>
      <c r="QA52" s="119"/>
      <c r="QB52" s="120"/>
      <c r="QC52" s="121"/>
      <c r="QD52" s="118"/>
      <c r="QE52" s="119"/>
      <c r="QF52" s="119"/>
      <c r="QG52" s="119"/>
      <c r="QH52" s="119"/>
      <c r="QI52" s="119"/>
      <c r="QJ52" s="120"/>
      <c r="QK52" s="121"/>
      <c r="QL52" s="118"/>
      <c r="QM52" s="119"/>
      <c r="QN52" s="119"/>
      <c r="QO52" s="119"/>
      <c r="QP52" s="119"/>
      <c r="QQ52" s="119"/>
      <c r="QR52" s="120"/>
      <c r="QS52" s="121"/>
      <c r="QT52" s="118"/>
      <c r="QU52" s="119"/>
      <c r="QV52" s="119"/>
      <c r="QW52" s="119"/>
      <c r="QX52" s="119"/>
      <c r="QY52" s="119"/>
      <c r="QZ52" s="120"/>
      <c r="RA52" s="121"/>
      <c r="RB52" s="118"/>
      <c r="RC52" s="119"/>
      <c r="RD52" s="119"/>
      <c r="RE52" s="119"/>
      <c r="RF52" s="119"/>
      <c r="RG52" s="119"/>
      <c r="RH52" s="120"/>
      <c r="RI52" s="121"/>
      <c r="RJ52" s="118"/>
      <c r="RK52" s="119"/>
      <c r="RL52" s="119"/>
      <c r="RM52" s="119"/>
      <c r="RN52" s="119"/>
      <c r="RO52" s="119"/>
      <c r="RP52" s="120"/>
      <c r="RQ52" s="121"/>
      <c r="RR52" s="118"/>
      <c r="RS52" s="119"/>
      <c r="RT52" s="119"/>
      <c r="RU52" s="119"/>
      <c r="RV52" s="119"/>
      <c r="RW52" s="119"/>
      <c r="RX52" s="120"/>
      <c r="RY52" s="121"/>
      <c r="RZ52" s="118"/>
      <c r="SA52" s="119"/>
      <c r="SB52" s="119"/>
      <c r="SC52" s="119"/>
      <c r="SD52" s="119"/>
      <c r="SE52" s="119"/>
      <c r="SF52" s="120"/>
      <c r="SG52" s="121"/>
      <c r="SH52" s="118"/>
      <c r="SI52" s="119"/>
      <c r="SJ52" s="119"/>
      <c r="SK52" s="119"/>
      <c r="SL52" s="119"/>
      <c r="SM52" s="119"/>
      <c r="SN52" s="120"/>
      <c r="SO52" s="121"/>
      <c r="SP52" s="118"/>
      <c r="SQ52" s="119"/>
      <c r="SR52" s="119"/>
      <c r="SS52" s="119"/>
      <c r="ST52" s="119"/>
      <c r="SU52" s="119"/>
      <c r="SV52" s="120"/>
      <c r="SW52" s="121"/>
      <c r="SX52" s="118"/>
      <c r="SY52" s="119"/>
      <c r="SZ52" s="119"/>
      <c r="TA52" s="119"/>
      <c r="TB52" s="119"/>
      <c r="TC52" s="119"/>
      <c r="TD52" s="120"/>
      <c r="TE52" s="121"/>
      <c r="TF52" s="118"/>
      <c r="TG52" s="119"/>
      <c r="TH52" s="119"/>
      <c r="TI52" s="119"/>
      <c r="TJ52" s="119"/>
      <c r="TK52" s="119"/>
      <c r="TL52" s="120"/>
      <c r="TM52" s="121"/>
      <c r="TN52" s="264"/>
      <c r="TO52" s="119"/>
      <c r="TP52" s="119"/>
      <c r="TQ52" s="119"/>
      <c r="TR52" s="119"/>
      <c r="TS52" s="119"/>
      <c r="TT52" s="120"/>
      <c r="TU52" s="121"/>
      <c r="TV52" s="118"/>
      <c r="TW52" s="119"/>
      <c r="TX52" s="119"/>
      <c r="TY52" s="119"/>
      <c r="TZ52" s="119"/>
      <c r="UA52" s="119"/>
      <c r="UB52" s="120"/>
      <c r="UC52" s="121"/>
      <c r="UD52" s="118"/>
      <c r="UE52" s="119"/>
      <c r="UF52" s="119"/>
      <c r="UG52" s="119"/>
      <c r="UH52" s="119"/>
      <c r="UI52" s="119"/>
      <c r="UJ52" s="120"/>
      <c r="UK52" s="121"/>
      <c r="UL52" s="118"/>
      <c r="UM52" s="119"/>
      <c r="UN52" s="119"/>
      <c r="UO52" s="119"/>
      <c r="UP52" s="119"/>
      <c r="UQ52" s="119"/>
      <c r="UR52" s="119"/>
      <c r="US52" s="104"/>
      <c r="UT52" s="121"/>
      <c r="UU52" s="118"/>
      <c r="UV52" s="119"/>
      <c r="UW52" s="119"/>
      <c r="UX52" s="119"/>
      <c r="UY52" s="119"/>
      <c r="UZ52" s="119"/>
      <c r="VA52" s="120"/>
      <c r="VB52" s="121"/>
      <c r="VC52" s="118"/>
      <c r="VD52" s="119"/>
      <c r="VE52" s="119"/>
      <c r="VF52" s="119"/>
      <c r="VG52" s="119"/>
      <c r="VH52" s="119"/>
      <c r="VI52" s="120"/>
      <c r="VJ52" s="121"/>
      <c r="VK52" s="91"/>
      <c r="VL52" s="88"/>
      <c r="VM52" s="88"/>
      <c r="VN52" s="88"/>
      <c r="VO52" s="88"/>
      <c r="VP52" s="88"/>
      <c r="VQ52" s="94"/>
      <c r="VR52" s="95"/>
      <c r="VS52" s="118"/>
      <c r="VT52" s="119"/>
      <c r="VU52" s="119"/>
      <c r="VV52" s="119"/>
      <c r="VW52" s="119"/>
      <c r="VX52" s="119"/>
      <c r="VY52" s="120"/>
      <c r="VZ52" s="121"/>
      <c r="WA52" s="178"/>
      <c r="WB52" s="179"/>
      <c r="WC52" s="179"/>
      <c r="WD52" s="179"/>
      <c r="WE52" s="179"/>
      <c r="WF52" s="179"/>
      <c r="WG52" s="94"/>
      <c r="WH52" s="95"/>
      <c r="WI52" s="118"/>
      <c r="WJ52" s="119"/>
      <c r="WK52" s="119"/>
      <c r="WL52" s="119"/>
      <c r="WM52" s="119"/>
      <c r="WN52" s="119"/>
      <c r="WO52" s="120"/>
      <c r="WP52" s="121"/>
      <c r="WQ52" s="91"/>
      <c r="WR52" s="88"/>
      <c r="WS52" s="88"/>
      <c r="WT52" s="88"/>
      <c r="WU52" s="88"/>
      <c r="WV52" s="88"/>
      <c r="WW52" s="88"/>
      <c r="WX52" s="94"/>
      <c r="WY52" s="95"/>
      <c r="WZ52" s="91"/>
      <c r="XA52" s="88"/>
      <c r="XB52" s="88"/>
      <c r="XC52" s="88"/>
      <c r="XD52" s="88"/>
      <c r="XE52" s="88"/>
      <c r="XF52" s="88"/>
      <c r="XG52" s="94"/>
      <c r="XH52" s="95"/>
      <c r="XI52" s="91"/>
      <c r="XJ52" s="88"/>
      <c r="XK52" s="88"/>
      <c r="XL52" s="88"/>
      <c r="XM52" s="88"/>
      <c r="XN52" s="88"/>
      <c r="XO52" s="88"/>
      <c r="XP52" s="94"/>
      <c r="XQ52" s="95"/>
      <c r="XR52" s="91"/>
      <c r="XS52" s="88"/>
      <c r="XT52" s="88"/>
      <c r="XU52" s="88"/>
      <c r="XV52" s="88"/>
      <c r="XW52" s="88"/>
      <c r="XX52" s="88"/>
      <c r="XY52" s="94"/>
      <c r="XZ52" s="95"/>
      <c r="YA52" s="91"/>
      <c r="YB52" s="88"/>
      <c r="YC52" s="88"/>
      <c r="YD52" s="88"/>
      <c r="YE52" s="88"/>
      <c r="YF52" s="88"/>
      <c r="YG52" s="88"/>
      <c r="YH52" s="94"/>
      <c r="YI52" s="95"/>
      <c r="YJ52" s="91"/>
      <c r="YK52" s="88"/>
      <c r="YL52" s="88"/>
      <c r="YM52" s="88"/>
      <c r="YN52" s="88"/>
      <c r="YO52" s="88"/>
      <c r="YP52" s="88"/>
      <c r="YQ52" s="94"/>
      <c r="YR52" s="95"/>
      <c r="YS52" s="91"/>
      <c r="YT52" s="88"/>
      <c r="YU52" s="88"/>
      <c r="YV52" s="88"/>
      <c r="YW52" s="88"/>
      <c r="YX52" s="88"/>
      <c r="YY52" s="94"/>
      <c r="YZ52" s="95"/>
      <c r="ZA52" s="91"/>
      <c r="ZB52" s="88"/>
      <c r="ZC52" s="88"/>
      <c r="ZD52" s="88"/>
      <c r="ZE52" s="88"/>
      <c r="ZF52" s="88"/>
      <c r="ZG52" s="94"/>
      <c r="ZH52" s="95"/>
      <c r="ZI52" s="91"/>
      <c r="ZJ52" s="88"/>
      <c r="ZK52" s="88"/>
      <c r="ZL52" s="88"/>
      <c r="ZM52" s="88"/>
      <c r="ZN52" s="24"/>
      <c r="ZO52" s="94"/>
      <c r="ZP52" s="95"/>
      <c r="ZQ52" s="91"/>
      <c r="ZR52" s="88"/>
      <c r="ZS52" s="88"/>
      <c r="ZT52" s="88"/>
      <c r="ZU52" s="88"/>
      <c r="ZV52" s="88"/>
      <c r="ZW52" s="88"/>
      <c r="ZX52" s="67"/>
      <c r="ZY52" s="70"/>
      <c r="ZZ52" s="91"/>
      <c r="AAA52" s="88"/>
      <c r="AAB52" s="88"/>
      <c r="AAC52" s="88"/>
      <c r="AAD52" s="88"/>
      <c r="AAE52" s="88"/>
      <c r="AAF52" s="88"/>
      <c r="AAG52" s="94"/>
      <c r="AAH52" s="95"/>
      <c r="AAI52" s="91"/>
      <c r="AAJ52" s="88"/>
      <c r="AAK52" s="88"/>
      <c r="AAL52" s="88"/>
      <c r="AAM52" s="88"/>
      <c r="AAN52" s="88"/>
      <c r="AAO52" s="94"/>
      <c r="AAP52" s="95"/>
      <c r="AAQ52" s="91"/>
      <c r="AAR52" s="88"/>
      <c r="AAS52" s="88"/>
      <c r="AAT52" s="88"/>
      <c r="AAU52" s="88"/>
      <c r="AAV52" s="88"/>
      <c r="AAW52" s="94"/>
      <c r="AAX52" s="95"/>
      <c r="AAY52" s="91"/>
      <c r="AAZ52" s="88"/>
      <c r="ABA52" s="88"/>
      <c r="ABB52" s="88"/>
      <c r="ABC52" s="88"/>
      <c r="ABD52" s="88"/>
      <c r="ABE52" s="94"/>
      <c r="ABF52" s="95"/>
      <c r="ABG52" s="91"/>
      <c r="ABH52" s="88"/>
      <c r="ABI52" s="88"/>
      <c r="ABJ52" s="88"/>
      <c r="ABK52" s="88"/>
      <c r="ABL52" s="88"/>
      <c r="ABM52" s="94"/>
      <c r="ABN52" s="95"/>
      <c r="ABO52" s="91"/>
      <c r="ABP52" s="88"/>
      <c r="ABQ52" s="88"/>
      <c r="ABR52" s="88"/>
      <c r="ABS52" s="88"/>
      <c r="ABT52" s="88"/>
      <c r="ABU52" s="94"/>
      <c r="ABV52" s="95"/>
      <c r="ABW52" s="91"/>
      <c r="ABX52" s="88"/>
      <c r="ABY52" s="88"/>
      <c r="ABZ52" s="88"/>
      <c r="ACA52" s="88"/>
      <c r="ACB52" s="88"/>
      <c r="ACC52" s="94"/>
      <c r="ACD52" s="95"/>
      <c r="ACE52" s="91"/>
      <c r="ACF52" s="88"/>
      <c r="ACG52" s="88"/>
      <c r="ACH52" s="88"/>
      <c r="ACI52" s="88"/>
      <c r="ACJ52" s="88"/>
      <c r="ACK52" s="94"/>
      <c r="ACL52" s="95"/>
      <c r="ACM52" s="91"/>
      <c r="ACN52" s="88"/>
      <c r="ACO52" s="88"/>
      <c r="ACP52" s="88"/>
      <c r="ACQ52" s="88"/>
      <c r="ACR52" s="88"/>
      <c r="ACS52" s="94"/>
      <c r="ACT52" s="95"/>
      <c r="ACU52" s="91"/>
      <c r="ACV52" s="88"/>
      <c r="ACW52" s="88"/>
      <c r="ACX52" s="88"/>
      <c r="ACY52" s="88"/>
      <c r="ACZ52" s="88"/>
      <c r="ADA52" s="94"/>
      <c r="ADB52" s="95"/>
      <c r="ADC52" s="91"/>
      <c r="ADD52" s="88"/>
      <c r="ADE52" s="88"/>
      <c r="ADF52" s="88"/>
      <c r="ADG52" s="88"/>
      <c r="ADH52" s="88"/>
      <c r="ADI52" s="94"/>
      <c r="ADJ52" s="95"/>
      <c r="ADK52" s="91"/>
      <c r="ADL52" s="88"/>
      <c r="ADM52" s="88"/>
      <c r="ADN52" s="88"/>
      <c r="ADO52" s="88"/>
      <c r="ADP52" s="88"/>
      <c r="ADQ52" s="94"/>
      <c r="ADR52" s="95"/>
      <c r="ADS52" s="91"/>
      <c r="ADT52" s="88"/>
      <c r="ADU52" s="88"/>
      <c r="ADV52" s="88"/>
      <c r="ADW52" s="88"/>
      <c r="ADX52" s="88"/>
      <c r="ADY52" s="94"/>
      <c r="ADZ52" s="95"/>
      <c r="AEA52" s="91"/>
      <c r="AEB52" s="88"/>
      <c r="AEC52" s="88"/>
      <c r="AED52" s="88"/>
      <c r="AEE52" s="88"/>
      <c r="AEF52" s="88"/>
      <c r="AEG52" s="94"/>
      <c r="AEH52" s="95"/>
      <c r="AEI52" s="91"/>
      <c r="AEJ52" s="88"/>
      <c r="AEK52" s="88"/>
      <c r="AEL52" s="88"/>
      <c r="AEM52" s="88"/>
      <c r="AEN52" s="88"/>
      <c r="AEO52" s="94"/>
      <c r="AEP52" s="95"/>
      <c r="AEQ52" s="91"/>
      <c r="AER52" s="88"/>
      <c r="AES52" s="88"/>
      <c r="AET52" s="88"/>
      <c r="AEU52" s="88"/>
      <c r="AEV52" s="88"/>
      <c r="AEW52" s="94"/>
      <c r="AEX52" s="95"/>
      <c r="AEY52" s="91"/>
      <c r="AEZ52" s="88"/>
      <c r="AFA52" s="88"/>
      <c r="AFB52" s="88"/>
      <c r="AFC52" s="88"/>
      <c r="AFD52" s="88"/>
      <c r="AFE52" s="94"/>
      <c r="AFF52" s="95"/>
      <c r="AFG52" s="91"/>
      <c r="AFH52" s="88"/>
      <c r="AFI52" s="88"/>
      <c r="AFJ52" s="88"/>
      <c r="AFK52" s="88"/>
      <c r="AFL52" s="88"/>
      <c r="AFM52" s="94"/>
      <c r="AFN52" s="95"/>
      <c r="AFO52" s="91"/>
      <c r="AFP52" s="88"/>
      <c r="AFQ52" s="88"/>
      <c r="AFR52" s="88"/>
      <c r="AFS52" s="88"/>
      <c r="AFT52" s="88"/>
      <c r="AFU52" s="94"/>
      <c r="AFV52" s="95"/>
      <c r="AFW52" s="91"/>
      <c r="AFX52" s="88"/>
      <c r="AFY52" s="88"/>
      <c r="AFZ52" s="88"/>
      <c r="AGA52" s="88"/>
      <c r="AGB52" s="88"/>
      <c r="AGC52" s="94"/>
      <c r="AGD52" s="95"/>
      <c r="AGE52" s="91"/>
      <c r="AGF52" s="88"/>
      <c r="AGG52" s="88"/>
      <c r="AGH52" s="88"/>
      <c r="AGI52" s="88"/>
      <c r="AGJ52" s="88"/>
      <c r="AGK52" s="94"/>
      <c r="AGL52" s="95"/>
      <c r="AGM52" s="91"/>
      <c r="AGN52" s="88"/>
      <c r="AGO52" s="88"/>
      <c r="AGP52" s="88"/>
      <c r="AGQ52" s="88"/>
      <c r="AGR52" s="88"/>
      <c r="AGS52" s="88"/>
      <c r="AGT52" s="94"/>
      <c r="AGU52" s="95"/>
      <c r="AGV52" s="91"/>
      <c r="AGW52" s="88"/>
      <c r="AGX52" s="88"/>
      <c r="AGY52" s="88"/>
      <c r="AGZ52" s="88"/>
      <c r="AHA52" s="88"/>
      <c r="AHB52" s="94"/>
      <c r="AHC52" s="95"/>
      <c r="AHD52" s="91"/>
      <c r="AHE52" s="88"/>
      <c r="AHF52" s="88"/>
      <c r="AHG52" s="88"/>
      <c r="AHH52" s="88"/>
      <c r="AHI52" s="88"/>
      <c r="AHJ52" s="94"/>
      <c r="AHK52" s="95"/>
      <c r="AHL52" s="91"/>
      <c r="AHM52" s="88"/>
      <c r="AHN52" s="88"/>
      <c r="AHO52" s="88"/>
      <c r="AHP52" s="88"/>
      <c r="AHQ52" s="88"/>
      <c r="AHR52" s="94"/>
      <c r="AHS52" s="95"/>
      <c r="AHT52" s="91"/>
      <c r="AHU52" s="88"/>
      <c r="AHV52" s="88"/>
      <c r="AHW52" s="88"/>
      <c r="AHX52" s="88"/>
      <c r="AHY52" s="88"/>
      <c r="AHZ52" s="94"/>
      <c r="AIA52" s="95"/>
      <c r="AIB52" s="91"/>
      <c r="AIC52" s="88"/>
      <c r="AID52" s="88"/>
      <c r="AIE52" s="88"/>
      <c r="AIF52" s="88"/>
      <c r="AIG52" s="88"/>
      <c r="AIH52" s="94"/>
      <c r="AII52" s="95"/>
      <c r="AIJ52" s="91"/>
      <c r="AIK52" s="88"/>
      <c r="AIL52" s="88"/>
      <c r="AIM52" s="88"/>
      <c r="AIN52" s="88"/>
      <c r="AIO52" s="88"/>
      <c r="AIP52" s="94"/>
      <c r="AIQ52" s="95"/>
      <c r="AIR52" s="91"/>
      <c r="AIS52" s="88"/>
      <c r="AIT52" s="88"/>
      <c r="AIU52" s="88"/>
      <c r="AIV52" s="88"/>
      <c r="AIW52" s="88"/>
      <c r="AIX52" s="94"/>
      <c r="AIY52" s="95"/>
      <c r="AIZ52" s="91"/>
      <c r="AJA52" s="88"/>
      <c r="AJB52" s="88"/>
      <c r="AJC52" s="88"/>
      <c r="AJD52" s="88"/>
      <c r="AJE52" s="88"/>
      <c r="AJF52" s="94"/>
      <c r="AJG52" s="95"/>
      <c r="AJH52" s="91"/>
      <c r="AJI52" s="88"/>
      <c r="AJJ52" s="88"/>
      <c r="AJK52" s="88"/>
      <c r="AJL52" s="88"/>
      <c r="AJM52" s="88"/>
      <c r="AJN52" s="89"/>
      <c r="AJO52" s="90"/>
      <c r="AJP52" s="91"/>
      <c r="AJQ52" s="88"/>
      <c r="AJR52" s="88"/>
      <c r="AJS52" s="88"/>
      <c r="AJT52" s="88"/>
      <c r="AJU52" s="88"/>
      <c r="AJV52" s="89"/>
      <c r="AJW52" s="90"/>
      <c r="AJX52" s="91"/>
      <c r="AJY52" s="88"/>
      <c r="AJZ52" s="88"/>
      <c r="AKA52" s="88"/>
      <c r="AKB52" s="88"/>
      <c r="AKC52" s="88"/>
      <c r="AKD52" s="94"/>
      <c r="AKE52" s="95"/>
      <c r="AKF52" s="91"/>
      <c r="AKG52" s="88"/>
      <c r="AKH52" s="88"/>
      <c r="AKI52" s="88"/>
      <c r="AKJ52" s="88"/>
      <c r="AKK52" s="88"/>
      <c r="AKL52" s="67"/>
      <c r="AKM52" s="184"/>
      <c r="AKN52" s="219"/>
      <c r="AKO52" s="88"/>
      <c r="AKP52" s="88"/>
      <c r="AKQ52" s="88"/>
      <c r="AKR52" s="88"/>
      <c r="AKS52" s="88"/>
      <c r="AKT52" s="94"/>
      <c r="AKU52" s="218"/>
      <c r="AKV52" s="91"/>
      <c r="AKW52" s="88"/>
      <c r="AKX52" s="88"/>
      <c r="AKY52" s="88"/>
      <c r="AKZ52" s="88"/>
      <c r="ALA52" s="88"/>
      <c r="ALB52" s="94"/>
      <c r="ALC52" s="95"/>
      <c r="ALD52" s="91"/>
      <c r="ALE52" s="88"/>
      <c r="ALF52" s="88"/>
      <c r="ALG52" s="88"/>
      <c r="ALH52" s="88"/>
      <c r="ALI52" s="88"/>
      <c r="ALJ52" s="94"/>
      <c r="ALK52" s="95"/>
      <c r="ALL52" s="91"/>
      <c r="ALM52" s="88"/>
      <c r="ALN52" s="88"/>
      <c r="ALO52" s="88"/>
      <c r="ALP52" s="88"/>
      <c r="ALQ52" s="88"/>
      <c r="ALR52" s="94"/>
      <c r="ALS52" s="95"/>
      <c r="ALT52" s="91"/>
      <c r="ALU52" s="88"/>
      <c r="ALV52" s="88"/>
      <c r="ALW52" s="88"/>
      <c r="ALX52" s="88"/>
      <c r="ALY52" s="88"/>
      <c r="ALZ52" s="94"/>
      <c r="AMA52" s="95"/>
      <c r="AMB52" s="91"/>
      <c r="AMC52" s="88"/>
      <c r="AMD52" s="88"/>
      <c r="AME52" s="88"/>
      <c r="AMF52" s="88"/>
      <c r="AMG52" s="88"/>
      <c r="AMH52" s="94"/>
      <c r="AMI52" s="95"/>
      <c r="AMJ52" s="91"/>
      <c r="AMK52" s="88"/>
      <c r="AML52" s="88"/>
      <c r="AMM52" s="88"/>
      <c r="AMN52" s="88"/>
      <c r="AMO52" s="88"/>
      <c r="AMP52" s="94"/>
      <c r="AMQ52" s="95"/>
      <c r="AMR52" s="91"/>
      <c r="AMS52" s="88"/>
      <c r="AMT52" s="88"/>
      <c r="AMU52" s="88"/>
      <c r="AMV52" s="88"/>
      <c r="AMW52" s="88"/>
      <c r="AMX52" s="94"/>
      <c r="AMY52" s="95"/>
      <c r="AMZ52" s="91"/>
      <c r="ANA52" s="88"/>
      <c r="ANB52" s="88"/>
      <c r="ANC52" s="88"/>
      <c r="AND52" s="88"/>
      <c r="ANE52" s="88"/>
      <c r="ANF52" s="94"/>
      <c r="ANG52" s="95"/>
      <c r="ANH52" s="91"/>
      <c r="ANI52" s="88"/>
      <c r="ANJ52" s="88"/>
      <c r="ANK52" s="88"/>
      <c r="ANL52" s="88"/>
      <c r="ANM52" s="88"/>
      <c r="ANN52" s="67"/>
      <c r="ANO52" s="68"/>
      <c r="ANP52" s="91"/>
      <c r="ANQ52" s="88"/>
      <c r="ANR52" s="88"/>
      <c r="ANS52" s="88"/>
      <c r="ANT52" s="88"/>
      <c r="ANU52" s="88"/>
      <c r="ANV52" s="94"/>
      <c r="ANW52" s="95"/>
      <c r="ANX52" s="92"/>
      <c r="ANY52" s="93"/>
      <c r="ANZ52" s="93"/>
      <c r="AOA52" s="93"/>
      <c r="AOB52" s="93"/>
      <c r="AOC52" s="93"/>
      <c r="AOD52" s="94"/>
      <c r="AOE52" s="95"/>
      <c r="AOF52" s="91"/>
      <c r="AOG52" s="88"/>
      <c r="AOH52" s="88"/>
      <c r="AOI52" s="88"/>
      <c r="AOJ52" s="88"/>
      <c r="AOK52" s="88"/>
      <c r="AOL52" s="94"/>
      <c r="AOM52" s="95"/>
      <c r="AON52" s="91"/>
      <c r="AOO52" s="88"/>
      <c r="AOP52" s="88"/>
      <c r="AOQ52" s="88"/>
      <c r="AOR52" s="88"/>
      <c r="AOS52" s="88"/>
      <c r="AOT52" s="94"/>
      <c r="AOU52" s="95"/>
      <c r="AOV52" s="91"/>
      <c r="AOW52" s="88"/>
      <c r="AOX52" s="88"/>
      <c r="AOY52" s="88"/>
      <c r="AOZ52" s="88"/>
      <c r="APA52" s="88"/>
      <c r="APB52" s="94"/>
      <c r="APC52" s="95"/>
      <c r="APD52" s="91"/>
      <c r="APE52" s="88"/>
      <c r="APF52" s="88"/>
      <c r="APG52" s="88"/>
      <c r="APH52" s="88"/>
      <c r="API52" s="88"/>
      <c r="APJ52" s="94"/>
      <c r="APK52" s="95"/>
      <c r="APL52" s="91"/>
      <c r="APM52" s="88"/>
      <c r="APN52" s="88"/>
      <c r="APO52" s="88"/>
      <c r="APP52" s="88"/>
      <c r="APQ52" s="88"/>
      <c r="APR52" s="94"/>
      <c r="APS52" s="95"/>
      <c r="APT52" s="91"/>
      <c r="APU52" s="88"/>
      <c r="APV52" s="88"/>
      <c r="APW52" s="88"/>
      <c r="APX52" s="88"/>
      <c r="APY52" s="88"/>
      <c r="APZ52" s="94"/>
      <c r="AQA52" s="95"/>
      <c r="AQB52" s="91"/>
      <c r="AQC52" s="88"/>
      <c r="AQD52" s="88"/>
      <c r="AQE52" s="88"/>
      <c r="AQF52" s="88"/>
      <c r="AQG52" s="88"/>
      <c r="AQH52" s="94"/>
      <c r="AQI52" s="95"/>
      <c r="AQJ52" s="91"/>
      <c r="AQK52" s="88"/>
      <c r="AQL52" s="88"/>
      <c r="AQM52" s="88"/>
      <c r="AQN52" s="88"/>
      <c r="AQO52" s="88"/>
      <c r="AQP52" s="94"/>
      <c r="AQQ52" s="95"/>
      <c r="AQR52" s="91"/>
      <c r="AQS52" s="88"/>
      <c r="AQT52" s="88"/>
      <c r="AQU52" s="88"/>
      <c r="AQV52" s="88"/>
      <c r="AQW52" s="88"/>
      <c r="AQX52" s="94"/>
      <c r="AQY52" s="95"/>
      <c r="AQZ52" s="91"/>
      <c r="ARA52" s="88"/>
      <c r="ARB52" s="88"/>
      <c r="ARC52" s="88"/>
      <c r="ARD52" s="88"/>
      <c r="ARE52" s="88"/>
      <c r="ARF52" s="94"/>
      <c r="ARG52" s="95"/>
      <c r="ARH52" s="91"/>
      <c r="ARI52" s="88"/>
      <c r="ARJ52" s="88"/>
      <c r="ARK52" s="88"/>
      <c r="ARL52" s="88"/>
      <c r="ARM52" s="88"/>
      <c r="ARN52" s="94"/>
      <c r="ARO52" s="95"/>
      <c r="ARP52" s="91"/>
      <c r="ARQ52" s="88"/>
      <c r="ARR52" s="88"/>
      <c r="ARS52" s="88"/>
      <c r="ART52" s="88"/>
      <c r="ARU52" s="88"/>
      <c r="ARV52" s="94"/>
      <c r="ARW52" s="95"/>
      <c r="ARX52" s="91"/>
      <c r="ARY52" s="88"/>
      <c r="ARZ52" s="88"/>
      <c r="ASA52" s="88"/>
      <c r="ASB52" s="88"/>
      <c r="ASC52" s="88"/>
      <c r="ASD52" s="94"/>
      <c r="ASE52" s="95"/>
      <c r="ASF52" s="91"/>
      <c r="ASG52" s="88"/>
      <c r="ASH52" s="88"/>
      <c r="ASI52" s="88"/>
      <c r="ASJ52" s="88"/>
      <c r="ASK52" s="88"/>
      <c r="ASL52" s="94"/>
      <c r="ASM52" s="95"/>
      <c r="ASN52" s="91"/>
      <c r="ASO52" s="88"/>
      <c r="ASP52" s="88"/>
      <c r="ASQ52" s="88"/>
      <c r="ASR52" s="88"/>
      <c r="ASS52" s="88"/>
      <c r="AST52" s="94"/>
      <c r="ASU52" s="95"/>
      <c r="ASV52" s="91"/>
      <c r="ASW52" s="88"/>
      <c r="ASX52" s="88"/>
      <c r="ASY52" s="88"/>
      <c r="ASZ52" s="88"/>
      <c r="ATA52" s="88"/>
      <c r="ATB52" s="94"/>
      <c r="ATC52" s="95"/>
      <c r="ATD52" s="91"/>
      <c r="ATE52" s="88"/>
      <c r="ATF52" s="88"/>
      <c r="ATG52" s="88"/>
      <c r="ATH52" s="88"/>
      <c r="ATI52" s="88"/>
      <c r="ATJ52" s="94"/>
      <c r="ATK52" s="95"/>
      <c r="ATL52" s="91"/>
      <c r="ATM52" s="88"/>
      <c r="ATN52" s="88"/>
      <c r="ATO52" s="88"/>
      <c r="ATP52" s="88"/>
      <c r="ATQ52" s="88"/>
      <c r="ATR52" s="94"/>
      <c r="ATS52" s="95"/>
      <c r="ATT52" s="91"/>
      <c r="ATU52" s="88"/>
      <c r="ATV52" s="88"/>
      <c r="ATW52" s="88"/>
      <c r="ATX52" s="88"/>
      <c r="ATY52" s="88"/>
      <c r="ATZ52" s="94"/>
      <c r="AUA52" s="95"/>
      <c r="AUB52" s="91"/>
      <c r="AUC52" s="88"/>
      <c r="AUD52" s="88"/>
      <c r="AUE52" s="88"/>
      <c r="AUF52" s="88"/>
      <c r="AUG52" s="88"/>
      <c r="AUH52" s="94"/>
      <c r="AUI52" s="95"/>
      <c r="AUJ52" s="91"/>
      <c r="AUK52" s="88"/>
      <c r="AUL52" s="88"/>
      <c r="AUM52" s="88"/>
      <c r="AUN52" s="88"/>
      <c r="AUO52" s="88"/>
      <c r="AUP52" s="94"/>
      <c r="AUQ52" s="95"/>
      <c r="AUR52" s="91"/>
      <c r="AUS52" s="88"/>
      <c r="AUT52" s="88"/>
      <c r="AUU52" s="88"/>
      <c r="AUV52" s="88"/>
      <c r="AUW52" s="88"/>
      <c r="AUX52" s="94"/>
      <c r="AUY52" s="95"/>
      <c r="AUZ52" s="91"/>
      <c r="AVA52" s="88"/>
      <c r="AVB52" s="88"/>
      <c r="AVC52" s="88"/>
      <c r="AVD52" s="88"/>
      <c r="AVE52" s="88"/>
      <c r="AVF52" s="94"/>
      <c r="AVG52" s="95"/>
      <c r="AVH52" s="91"/>
      <c r="AVI52" s="88"/>
      <c r="AVJ52" s="88"/>
      <c r="AVK52" s="88"/>
      <c r="AVL52" s="88"/>
      <c r="AVM52" s="88"/>
      <c r="AVN52" s="94"/>
      <c r="AVO52" s="95"/>
      <c r="AVP52" s="91"/>
      <c r="AVQ52" s="88"/>
      <c r="AVR52" s="88"/>
      <c r="AVS52" s="88"/>
      <c r="AVT52" s="88"/>
      <c r="AVU52" s="88"/>
      <c r="AVV52" s="94"/>
      <c r="AVW52" s="95"/>
      <c r="AVX52" s="91"/>
      <c r="AVY52" s="88"/>
      <c r="AVZ52" s="88"/>
      <c r="AWA52" s="88"/>
      <c r="AWB52" s="88"/>
      <c r="AWC52" s="88"/>
      <c r="AWD52" s="94"/>
      <c r="AWE52" s="95"/>
      <c r="AWF52" s="91"/>
      <c r="AWG52" s="88"/>
      <c r="AWH52" s="88"/>
      <c r="AWI52" s="88"/>
      <c r="AWJ52" s="88"/>
      <c r="AWK52" s="88"/>
      <c r="AWL52" s="94"/>
      <c r="AWM52" s="218"/>
      <c r="AWN52" s="48"/>
      <c r="AWO52" s="49"/>
      <c r="AWP52" s="49"/>
      <c r="AWQ52" s="49"/>
      <c r="AWR52" s="49"/>
      <c r="AWS52" s="49"/>
      <c r="AWT52" s="42"/>
      <c r="AWU52" s="43"/>
      <c r="AWV52" s="48"/>
      <c r="AWW52" s="49"/>
      <c r="AWX52" s="49"/>
      <c r="AWY52" s="49"/>
      <c r="AWZ52" s="49"/>
      <c r="AXA52" s="49"/>
      <c r="AXB52" s="42"/>
      <c r="AXC52" s="43"/>
      <c r="AXD52" s="91"/>
      <c r="AXE52" s="88"/>
      <c r="AXF52" s="88"/>
      <c r="AXG52" s="88"/>
      <c r="AXH52" s="88"/>
      <c r="AXI52" s="88"/>
      <c r="AXJ52" s="89"/>
      <c r="AXK52" s="90"/>
      <c r="AXL52" s="91"/>
      <c r="AXM52" s="88"/>
      <c r="AXN52" s="88"/>
      <c r="AXO52" s="88"/>
      <c r="AXP52" s="88"/>
      <c r="AXQ52" s="88"/>
      <c r="AXR52" s="89"/>
      <c r="AXS52" s="90"/>
      <c r="AXT52" s="91"/>
      <c r="AXU52" s="88"/>
      <c r="AXV52" s="88"/>
      <c r="AXW52" s="88"/>
      <c r="AXX52" s="88"/>
      <c r="AXY52" s="88"/>
      <c r="AXZ52" s="89"/>
      <c r="AYA52" s="90"/>
      <c r="AYB52" s="91"/>
      <c r="AYC52" s="88"/>
      <c r="AYD52" s="88"/>
      <c r="AYE52" s="88"/>
      <c r="AYF52" s="88"/>
      <c r="AYG52" s="88"/>
      <c r="AYH52" s="89"/>
      <c r="AYI52" s="90"/>
      <c r="AYJ52" s="91"/>
      <c r="AYK52" s="88"/>
      <c r="AYL52" s="88"/>
      <c r="AYM52" s="88"/>
      <c r="AYN52" s="88"/>
      <c r="AYO52" s="88"/>
      <c r="AYP52" s="89"/>
      <c r="AYQ52" s="90"/>
      <c r="AYR52" s="91"/>
      <c r="AYS52" s="88"/>
      <c r="AYT52" s="88"/>
      <c r="AYU52" s="88"/>
      <c r="AYV52" s="88"/>
      <c r="AYW52" s="88"/>
      <c r="AYX52" s="89"/>
      <c r="AYY52" s="90"/>
      <c r="AYZ52" s="91"/>
      <c r="AZA52" s="88"/>
      <c r="AZB52" s="88"/>
      <c r="AZC52" s="88"/>
      <c r="AZD52" s="88"/>
      <c r="AZE52" s="88"/>
      <c r="AZF52" s="89"/>
      <c r="AZG52" s="90"/>
      <c r="AZH52" s="91"/>
      <c r="AZI52" s="88"/>
      <c r="AZJ52" s="88"/>
      <c r="AZK52" s="88"/>
      <c r="AZL52" s="88"/>
      <c r="AZM52" s="88"/>
      <c r="AZN52" s="89"/>
      <c r="AZO52" s="90"/>
      <c r="AZP52" s="91"/>
      <c r="AZQ52" s="88"/>
      <c r="AZR52" s="88"/>
      <c r="AZS52" s="88"/>
      <c r="AZT52" s="88"/>
      <c r="AZU52" s="88"/>
      <c r="AZV52" s="89"/>
      <c r="AZW52" s="90"/>
      <c r="AZX52" s="92"/>
      <c r="AZY52" s="93"/>
      <c r="AZZ52" s="93"/>
      <c r="BAA52" s="93"/>
      <c r="BAB52" s="93"/>
      <c r="BAC52" s="93"/>
      <c r="BAD52" s="89"/>
      <c r="BAE52" s="90"/>
      <c r="BAF52" s="91"/>
      <c r="BAG52" s="88"/>
      <c r="BAH52" s="88"/>
      <c r="BAI52" s="88"/>
      <c r="BAJ52" s="88"/>
      <c r="BAK52" s="88"/>
      <c r="BAL52" s="89"/>
      <c r="BAM52" s="90"/>
      <c r="BAN52" s="91"/>
      <c r="BAO52" s="88"/>
      <c r="BAP52" s="88"/>
      <c r="BAQ52" s="88"/>
      <c r="BAR52" s="88"/>
      <c r="BAS52" s="88"/>
      <c r="BAT52" s="89"/>
      <c r="BAU52" s="90"/>
      <c r="BAV52" s="91"/>
      <c r="BAW52" s="88"/>
      <c r="BAX52" s="88"/>
      <c r="BAY52" s="88"/>
      <c r="BAZ52" s="88"/>
      <c r="BBA52" s="88"/>
      <c r="BBB52" s="89"/>
      <c r="BBC52" s="90"/>
      <c r="BBD52" s="91"/>
      <c r="BBE52" s="88"/>
      <c r="BBF52" s="88"/>
      <c r="BBG52" s="88"/>
      <c r="BBH52" s="88"/>
      <c r="BBI52" s="88"/>
      <c r="BBJ52" s="89"/>
      <c r="BBK52" s="90"/>
      <c r="BBL52" s="91"/>
      <c r="BBM52" s="88"/>
      <c r="BBN52" s="88"/>
      <c r="BBO52" s="88"/>
      <c r="BBP52" s="88"/>
      <c r="BBQ52" s="88"/>
      <c r="BBR52" s="89"/>
      <c r="BBS52" s="90"/>
      <c r="BBT52" s="91"/>
      <c r="BBU52" s="88"/>
      <c r="BBV52" s="88"/>
      <c r="BBW52" s="88"/>
      <c r="BBX52" s="88"/>
      <c r="BBY52" s="88"/>
      <c r="BBZ52" s="89"/>
      <c r="BCA52" s="90"/>
      <c r="BCB52" s="91"/>
      <c r="BCC52" s="88"/>
      <c r="BCD52" s="88"/>
      <c r="BCE52" s="88"/>
      <c r="BCF52" s="88"/>
      <c r="BCG52" s="88"/>
      <c r="BCH52" s="89"/>
      <c r="BCI52" s="90"/>
      <c r="BCJ52" s="91"/>
      <c r="BCK52" s="88"/>
      <c r="BCL52" s="88"/>
      <c r="BCM52" s="88"/>
      <c r="BCN52" s="88"/>
      <c r="BCO52" s="88"/>
      <c r="BCP52" s="89"/>
      <c r="BCQ52" s="90"/>
      <c r="BCR52" s="91"/>
      <c r="BCS52" s="88"/>
      <c r="BCT52" s="88"/>
      <c r="BCU52" s="88"/>
      <c r="BCV52" s="88"/>
      <c r="BCW52" s="88"/>
      <c r="BCX52" s="89"/>
      <c r="BCY52" s="90"/>
      <c r="BCZ52" s="91"/>
      <c r="BDA52" s="88"/>
      <c r="BDB52" s="88"/>
      <c r="BDC52" s="88"/>
      <c r="BDD52" s="88"/>
      <c r="BDE52" s="88"/>
      <c r="BDF52" s="89"/>
      <c r="BDG52" s="90"/>
      <c r="BDH52" s="91"/>
      <c r="BDI52" s="88"/>
      <c r="BDJ52" s="88"/>
      <c r="BDK52" s="88"/>
      <c r="BDL52" s="88"/>
      <c r="BDM52" s="88"/>
      <c r="BDN52" s="89"/>
      <c r="BDO52" s="90"/>
      <c r="BDP52" s="91"/>
      <c r="BDQ52" s="88"/>
      <c r="BDR52" s="88"/>
      <c r="BDS52" s="88"/>
      <c r="BDT52" s="88"/>
      <c r="BDU52" s="88"/>
      <c r="BDV52" s="89"/>
      <c r="BDW52" s="90"/>
      <c r="BDX52" s="91"/>
      <c r="BDY52" s="88"/>
      <c r="BDZ52" s="88"/>
      <c r="BEA52" s="88"/>
      <c r="BEB52" s="88"/>
      <c r="BEC52" s="88"/>
      <c r="BED52" s="89"/>
      <c r="BEE52" s="90"/>
      <c r="BEF52" s="91"/>
      <c r="BEG52" s="88"/>
      <c r="BEH52" s="88"/>
      <c r="BEI52" s="88"/>
      <c r="BEJ52" s="88"/>
      <c r="BEK52" s="88"/>
      <c r="BEL52" s="89"/>
      <c r="BEM52" s="90"/>
      <c r="BEN52" s="91"/>
      <c r="BEO52" s="88"/>
      <c r="BEP52" s="88"/>
      <c r="BEQ52" s="88"/>
      <c r="BER52" s="88"/>
      <c r="BES52" s="88"/>
      <c r="BET52" s="89"/>
      <c r="BEU52" s="90"/>
      <c r="BEV52" s="92"/>
      <c r="BEW52" s="93"/>
      <c r="BEX52" s="93"/>
      <c r="BEY52" s="93"/>
      <c r="BEZ52" s="93"/>
      <c r="BFA52" s="93"/>
      <c r="BFB52" s="89"/>
      <c r="BFC52" s="90"/>
      <c r="BFD52" s="91"/>
      <c r="BFE52" s="88"/>
      <c r="BFF52" s="88"/>
      <c r="BFG52" s="88"/>
      <c r="BFH52" s="88"/>
      <c r="BFI52" s="88"/>
      <c r="BFJ52" s="89"/>
      <c r="BFK52" s="90"/>
      <c r="BFL52" s="91"/>
      <c r="BFM52" s="88"/>
      <c r="BFN52" s="88"/>
      <c r="BFO52" s="88"/>
      <c r="BFP52" s="88"/>
      <c r="BFQ52" s="88"/>
      <c r="BFR52" s="89"/>
      <c r="BFS52" s="90"/>
      <c r="BFT52" s="91"/>
      <c r="BFU52" s="88"/>
      <c r="BFV52" s="88"/>
      <c r="BFW52" s="88"/>
      <c r="BFX52" s="88"/>
      <c r="BFY52" s="88"/>
      <c r="BFZ52" s="89"/>
      <c r="BGA52" s="90"/>
      <c r="BGB52" s="91"/>
      <c r="BGC52" s="88"/>
      <c r="BGD52" s="88"/>
      <c r="BGE52" s="88"/>
      <c r="BGF52" s="88"/>
      <c r="BGG52" s="88"/>
      <c r="BGH52" s="89"/>
      <c r="BGI52" s="90"/>
      <c r="BGJ52" s="91"/>
      <c r="BGK52" s="88"/>
      <c r="BGL52" s="88"/>
      <c r="BGM52" s="88"/>
      <c r="BGN52" s="88"/>
      <c r="BGO52" s="88"/>
      <c r="BGP52" s="89"/>
      <c r="BGQ52" s="90"/>
      <c r="BGR52" s="91"/>
      <c r="BGS52" s="88"/>
      <c r="BGT52" s="88"/>
      <c r="BGU52" s="88"/>
      <c r="BGV52" s="88"/>
      <c r="BGW52" s="88"/>
      <c r="BGX52" s="89"/>
      <c r="BGY52" s="90"/>
      <c r="BGZ52" s="239"/>
      <c r="BHA52" s="1"/>
      <c r="BHB52" s="1"/>
      <c r="BHC52" s="1"/>
      <c r="BHD52" s="1"/>
      <c r="BHE52" s="1"/>
      <c r="BHF52" s="89"/>
      <c r="BHG52" s="90"/>
      <c r="BHH52" s="91"/>
      <c r="BHI52" s="88"/>
      <c r="BHJ52" s="88"/>
      <c r="BHK52" s="88"/>
      <c r="BHL52" s="88"/>
      <c r="BHM52" s="88"/>
      <c r="BHN52" s="89"/>
      <c r="BHO52" s="90"/>
      <c r="BHP52" s="91"/>
      <c r="BHQ52" s="88"/>
      <c r="BHR52" s="88"/>
      <c r="BHS52" s="88"/>
      <c r="BHT52" s="88"/>
      <c r="BHU52" s="88"/>
      <c r="BHV52" s="89"/>
      <c r="BHW52" s="90"/>
      <c r="BHX52" s="91"/>
      <c r="BHY52" s="88"/>
      <c r="BHZ52" s="88"/>
      <c r="BIA52" s="88"/>
      <c r="BIB52" s="88"/>
      <c r="BIC52" s="88"/>
      <c r="BID52" s="89"/>
      <c r="BIE52" s="90"/>
      <c r="BIF52" s="91"/>
      <c r="BIG52" s="88"/>
      <c r="BIH52" s="88"/>
      <c r="BII52" s="88"/>
      <c r="BIJ52" s="88"/>
      <c r="BIK52" s="88"/>
      <c r="BIL52" s="89"/>
      <c r="BIM52" s="90"/>
      <c r="BIN52" s="91"/>
      <c r="BIO52" s="88"/>
      <c r="BIP52" s="88"/>
      <c r="BIQ52" s="88"/>
      <c r="BIR52" s="88"/>
      <c r="BIS52" s="88"/>
      <c r="BIT52" s="89"/>
      <c r="BIU52" s="262"/>
      <c r="BIV52" s="219"/>
      <c r="BIW52" s="88"/>
      <c r="BIX52" s="88"/>
      <c r="BIY52" s="88"/>
      <c r="BIZ52" s="88"/>
      <c r="BJA52" s="88"/>
      <c r="BJB52" s="89"/>
      <c r="BJC52" s="262"/>
      <c r="BJD52" s="91"/>
      <c r="BJE52" s="88"/>
      <c r="BJF52" s="88"/>
      <c r="BJG52" s="88"/>
      <c r="BJH52" s="88"/>
      <c r="BJI52" s="88"/>
      <c r="BJJ52" s="89"/>
      <c r="BJK52" s="90"/>
      <c r="BJL52" s="91"/>
      <c r="BJM52" s="88"/>
      <c r="BJN52" s="88"/>
      <c r="BJO52" s="88"/>
      <c r="BJP52" s="88"/>
      <c r="BJQ52" s="88"/>
      <c r="BJR52" s="89"/>
      <c r="BJS52" s="90"/>
      <c r="BJT52" s="91"/>
      <c r="BJU52" s="88"/>
      <c r="BJV52" s="88"/>
      <c r="BJW52" s="88"/>
      <c r="BJX52" s="88"/>
      <c r="BJY52" s="88"/>
      <c r="BJZ52" s="42"/>
      <c r="BKA52" s="43"/>
      <c r="BKB52" s="91"/>
      <c r="BKC52" s="88"/>
      <c r="BKD52" s="88"/>
      <c r="BKE52" s="88"/>
      <c r="BKF52" s="88"/>
      <c r="BKG52" s="88"/>
      <c r="BKH52" s="94"/>
      <c r="BKI52" s="95"/>
      <c r="BKJ52" s="91"/>
      <c r="BKK52" s="88"/>
      <c r="BKL52" s="88"/>
      <c r="BKM52" s="88"/>
      <c r="BKN52" s="88"/>
      <c r="BKO52" s="88"/>
      <c r="BKP52" s="89"/>
      <c r="BKQ52" s="90"/>
      <c r="BKR52" s="91"/>
      <c r="BKS52" s="88"/>
      <c r="BKT52" s="88"/>
      <c r="BKU52" s="88"/>
      <c r="BKV52" s="88"/>
      <c r="BKW52" s="88"/>
      <c r="BKX52" s="89"/>
      <c r="BKY52" s="90"/>
      <c r="BKZ52" s="91"/>
      <c r="BLA52" s="88"/>
      <c r="BLB52" s="88"/>
      <c r="BLC52" s="88"/>
      <c r="BLD52" s="88"/>
      <c r="BLE52" s="88"/>
      <c r="BLF52" s="89"/>
      <c r="BLG52" s="90"/>
      <c r="BLH52" s="91"/>
      <c r="BLI52" s="88"/>
      <c r="BLJ52" s="88"/>
      <c r="BLK52" s="88"/>
      <c r="BLL52" s="88"/>
      <c r="BLM52" s="88"/>
      <c r="BLN52" s="89"/>
      <c r="BLO52" s="90"/>
      <c r="BLP52" s="91"/>
      <c r="BLQ52" s="88"/>
      <c r="BLR52" s="88"/>
      <c r="BLS52" s="88"/>
      <c r="BLT52" s="88"/>
      <c r="BLU52" s="88"/>
      <c r="BLV52" s="89"/>
      <c r="BLW52" s="90"/>
      <c r="BLX52" s="91"/>
      <c r="BLY52" s="88"/>
      <c r="BLZ52" s="88"/>
      <c r="BMA52" s="88"/>
      <c r="BMB52" s="88"/>
      <c r="BMC52" s="88"/>
      <c r="BMD52" s="89"/>
      <c r="BME52" s="90"/>
      <c r="BMF52" s="91"/>
      <c r="BMG52" s="88"/>
      <c r="BMH52" s="88"/>
      <c r="BMI52" s="88"/>
      <c r="BMJ52" s="88"/>
      <c r="BMK52" s="88"/>
      <c r="BML52" s="89"/>
      <c r="BMM52" s="90"/>
      <c r="BMN52" s="91"/>
      <c r="BMO52" s="88"/>
      <c r="BMP52" s="88"/>
      <c r="BMQ52" s="88"/>
      <c r="BMR52" s="88"/>
      <c r="BMS52" s="88"/>
      <c r="BMT52" s="89"/>
      <c r="BMU52" s="90"/>
      <c r="BMV52" s="91"/>
      <c r="BMW52" s="88"/>
      <c r="BMX52" s="88"/>
      <c r="BMY52" s="88"/>
      <c r="BMZ52" s="88"/>
      <c r="BNA52" s="88"/>
      <c r="BNB52" s="89"/>
      <c r="BNC52" s="90"/>
      <c r="BND52" s="91"/>
      <c r="BNE52" s="88"/>
      <c r="BNF52" s="88"/>
      <c r="BNG52" s="88"/>
      <c r="BNH52" s="88"/>
      <c r="BNI52" s="88"/>
      <c r="BNJ52" s="89"/>
      <c r="BNK52" s="90"/>
      <c r="BNL52" s="91"/>
      <c r="BNM52" s="88"/>
      <c r="BNN52" s="88"/>
      <c r="BNO52" s="88"/>
      <c r="BNP52" s="88"/>
      <c r="BNQ52" s="88"/>
      <c r="BNR52" s="89"/>
      <c r="BNS52" s="90"/>
      <c r="BNT52" s="91"/>
      <c r="BNU52" s="88"/>
      <c r="BNV52" s="88"/>
      <c r="BNW52" s="88"/>
      <c r="BNX52" s="88"/>
      <c r="BNY52" s="88"/>
      <c r="BNZ52" s="89"/>
      <c r="BOA52" s="90"/>
      <c r="BOB52" s="91"/>
      <c r="BOC52" s="88"/>
      <c r="BOD52" s="88"/>
      <c r="BOE52" s="88"/>
      <c r="BOF52" s="88"/>
      <c r="BOG52" s="88"/>
      <c r="BOH52" s="89"/>
      <c r="BOI52" s="90"/>
      <c r="BOJ52" s="91"/>
      <c r="BOK52" s="88"/>
      <c r="BOL52" s="88"/>
      <c r="BOM52" s="88"/>
      <c r="BON52" s="88"/>
      <c r="BOO52" s="88"/>
      <c r="BOP52" s="89"/>
      <c r="BOQ52" s="90"/>
      <c r="BOR52" s="91"/>
      <c r="BOS52" s="88"/>
      <c r="BOT52" s="88"/>
      <c r="BOU52" s="88"/>
      <c r="BOV52" s="88"/>
      <c r="BOW52" s="88"/>
      <c r="BOX52" s="89"/>
      <c r="BOY52" s="90"/>
      <c r="BOZ52" s="91"/>
      <c r="BPA52" s="88"/>
      <c r="BPB52" s="88"/>
      <c r="BPC52" s="88"/>
      <c r="BPD52" s="88"/>
      <c r="BPE52" s="88"/>
      <c r="BPF52" s="89"/>
      <c r="BPG52" s="90"/>
      <c r="BPH52" s="91"/>
      <c r="BPI52" s="88"/>
      <c r="BPJ52" s="88"/>
      <c r="BPK52" s="88"/>
      <c r="BPL52" s="88"/>
      <c r="BPM52" s="88"/>
      <c r="BPN52" s="89"/>
      <c r="BPO52" s="90"/>
      <c r="BPP52" s="91"/>
      <c r="BPQ52" s="88"/>
      <c r="BPR52" s="88"/>
      <c r="BPS52" s="88"/>
      <c r="BPT52" s="88"/>
      <c r="BPU52" s="88"/>
      <c r="BPV52" s="89"/>
      <c r="BPW52" s="90"/>
      <c r="BPX52" s="91"/>
      <c r="BPY52" s="88"/>
      <c r="BPZ52" s="88"/>
      <c r="BQA52" s="88"/>
      <c r="BQB52" s="88"/>
      <c r="BQC52" s="88"/>
      <c r="BQD52" s="94"/>
      <c r="BQE52" s="90"/>
      <c r="BQF52" s="91"/>
      <c r="BQG52" s="88"/>
      <c r="BQH52" s="88"/>
      <c r="BQI52" s="88"/>
      <c r="BQJ52" s="88"/>
      <c r="BQK52" s="88"/>
      <c r="BQL52" s="94"/>
      <c r="BQM52" s="90"/>
      <c r="BQN52" s="91"/>
      <c r="BQO52" s="88"/>
      <c r="BQP52" s="88"/>
      <c r="BQQ52" s="88"/>
      <c r="BQR52" s="88"/>
      <c r="BQS52" s="88"/>
      <c r="BQT52" s="94"/>
      <c r="BQU52" s="90"/>
      <c r="BQV52" s="91"/>
      <c r="BQW52" s="88"/>
      <c r="BQX52" s="88"/>
      <c r="BQY52" s="88"/>
      <c r="BQZ52" s="88"/>
      <c r="BRA52" s="88"/>
      <c r="BRB52" s="94"/>
      <c r="BRC52" s="90"/>
      <c r="BRD52" s="91"/>
      <c r="BRE52" s="88"/>
      <c r="BRF52" s="88"/>
      <c r="BRG52" s="88"/>
      <c r="BRH52" s="88"/>
      <c r="BRI52" s="88"/>
      <c r="BRJ52" s="94"/>
      <c r="BRK52" s="90"/>
      <c r="BRL52" s="91"/>
      <c r="BRM52" s="88"/>
      <c r="BRN52" s="88"/>
      <c r="BRO52" s="88"/>
      <c r="BRP52" s="88"/>
      <c r="BRQ52" s="88"/>
      <c r="BRR52" s="94"/>
      <c r="BRS52" s="95"/>
      <c r="BRT52" s="178"/>
      <c r="BRU52" s="179"/>
      <c r="BRV52" s="179"/>
      <c r="BRW52" s="179"/>
      <c r="BRX52" s="179"/>
      <c r="BRY52" s="179"/>
      <c r="BRZ52" s="94"/>
      <c r="BSA52" s="90"/>
      <c r="BSB52" s="91"/>
      <c r="BSC52" s="88"/>
      <c r="BSD52" s="88"/>
      <c r="BSE52" s="88"/>
      <c r="BSF52" s="88"/>
      <c r="BSG52" s="88"/>
      <c r="BSH52" s="94"/>
      <c r="BSI52" s="90"/>
      <c r="BSJ52" s="91"/>
      <c r="BSK52" s="88"/>
      <c r="BSL52" s="88"/>
      <c r="BSM52" s="88"/>
      <c r="BSN52" s="88"/>
      <c r="BSO52" s="88"/>
      <c r="BSP52" s="94"/>
      <c r="BSQ52" s="90"/>
      <c r="BSR52" s="91"/>
      <c r="BSS52" s="88"/>
      <c r="BST52" s="88"/>
      <c r="BSU52" s="88"/>
      <c r="BSV52" s="88"/>
      <c r="BSW52" s="88"/>
      <c r="BSX52" s="94"/>
      <c r="BSY52" s="90"/>
      <c r="BSZ52" s="91"/>
      <c r="BTA52" s="88"/>
      <c r="BTB52" s="88"/>
      <c r="BTC52" s="88"/>
      <c r="BTD52" s="88"/>
      <c r="BTE52" s="88"/>
      <c r="BTF52" s="67"/>
      <c r="BTG52" s="43"/>
      <c r="BTH52" s="91"/>
      <c r="BTI52" s="88"/>
      <c r="BTJ52" s="88"/>
      <c r="BTK52" s="88"/>
      <c r="BTL52" s="88"/>
      <c r="BTM52" s="88"/>
      <c r="BTN52" s="94"/>
      <c r="BTO52" s="95"/>
      <c r="BTP52" s="91"/>
      <c r="BTQ52" s="88"/>
      <c r="BTR52" s="88"/>
      <c r="BTS52" s="88"/>
      <c r="BTT52" s="88"/>
      <c r="BTU52" s="88"/>
      <c r="BTV52" s="94"/>
      <c r="BTW52" s="90"/>
      <c r="BTX52" s="91"/>
      <c r="BTY52" s="88"/>
      <c r="BTZ52" s="88"/>
      <c r="BUA52" s="88"/>
      <c r="BUB52" s="88"/>
      <c r="BUC52" s="88"/>
      <c r="BUD52" s="94"/>
      <c r="BUE52" s="95"/>
      <c r="BUF52" s="91"/>
      <c r="BUG52" s="88"/>
      <c r="BUH52" s="88"/>
      <c r="BUI52" s="88"/>
      <c r="BUJ52" s="88"/>
      <c r="BUK52" s="88"/>
      <c r="BUL52" s="94"/>
      <c r="BUM52" s="95"/>
      <c r="BUN52" s="91"/>
      <c r="BUO52" s="88"/>
      <c r="BUP52" s="88"/>
      <c r="BUQ52" s="88"/>
      <c r="BUR52" s="88"/>
      <c r="BUS52" s="88"/>
      <c r="BUT52" s="94"/>
      <c r="BUU52" s="95"/>
      <c r="BUV52" s="91"/>
      <c r="BUW52" s="88"/>
      <c r="BUX52" s="88"/>
      <c r="BUY52" s="88"/>
      <c r="BUZ52" s="88"/>
      <c r="BVA52" s="88"/>
      <c r="BVB52" s="94"/>
      <c r="BVC52" s="95"/>
      <c r="BVD52" s="91"/>
      <c r="BVE52" s="88"/>
      <c r="BVF52" s="88"/>
      <c r="BVG52" s="88"/>
      <c r="BVH52" s="88"/>
      <c r="BVI52" s="88"/>
      <c r="BVJ52" s="94"/>
      <c r="BVK52" s="95"/>
      <c r="BVL52" s="91"/>
      <c r="BVM52" s="88"/>
      <c r="BVN52" s="88"/>
      <c r="BVO52" s="88"/>
      <c r="BVP52" s="88"/>
      <c r="BVQ52" s="88"/>
      <c r="BVR52" s="94"/>
      <c r="BVS52" s="95"/>
      <c r="BVT52" s="91"/>
      <c r="BVU52" s="88"/>
      <c r="BVV52" s="88"/>
      <c r="BVW52" s="88"/>
      <c r="BVX52" s="88"/>
      <c r="BVY52" s="88"/>
      <c r="BVZ52" s="94"/>
      <c r="BWA52" s="95"/>
      <c r="BWB52" s="91"/>
      <c r="BWC52" s="88"/>
      <c r="BWD52" s="88"/>
      <c r="BWE52" s="88"/>
      <c r="BWF52" s="88"/>
      <c r="BWG52" s="88"/>
      <c r="BWH52" s="94"/>
      <c r="BWI52" s="95"/>
      <c r="BWJ52" s="91"/>
      <c r="BWK52" s="88"/>
      <c r="BWL52" s="88"/>
      <c r="BWM52" s="88"/>
      <c r="BWN52" s="88"/>
      <c r="BWO52" s="88"/>
      <c r="BWP52" s="94"/>
      <c r="BWQ52" s="95"/>
      <c r="BWR52" s="91"/>
      <c r="BWS52" s="88"/>
      <c r="BWT52" s="88"/>
      <c r="BWU52" s="88"/>
      <c r="BWV52" s="88"/>
      <c r="BWW52" s="88"/>
      <c r="BWX52" s="94"/>
      <c r="BWY52" s="95"/>
      <c r="BWZ52" s="91"/>
      <c r="BXA52" s="88"/>
      <c r="BXB52" s="88"/>
      <c r="BXC52" s="88"/>
      <c r="BXD52" s="88"/>
      <c r="BXE52" s="88"/>
      <c r="BXF52" s="94"/>
      <c r="BXG52" s="95"/>
      <c r="BXH52" s="91"/>
      <c r="BXI52" s="88"/>
      <c r="BXJ52" s="88"/>
      <c r="BXK52" s="88"/>
      <c r="BXL52" s="88"/>
      <c r="BXM52" s="88"/>
      <c r="BXN52" s="94"/>
      <c r="BXO52" s="95"/>
      <c r="BXP52" s="91"/>
      <c r="BXQ52" s="88"/>
      <c r="BXR52" s="88"/>
      <c r="BXS52" s="88"/>
      <c r="BXT52" s="88"/>
      <c r="BXU52" s="88"/>
      <c r="BXV52" s="94"/>
      <c r="BXW52" s="95"/>
      <c r="BXX52" s="91"/>
      <c r="BXY52" s="88"/>
      <c r="BXZ52" s="88"/>
      <c r="BYA52" s="88"/>
      <c r="BYB52" s="88"/>
      <c r="BYC52" s="88"/>
      <c r="BYD52" s="94"/>
      <c r="BYE52" s="95"/>
      <c r="BYF52" s="91"/>
      <c r="BYG52" s="88"/>
      <c r="BYH52" s="88"/>
      <c r="BYI52" s="88"/>
      <c r="BYJ52" s="88"/>
      <c r="BYK52" s="88"/>
      <c r="BYL52" s="94"/>
      <c r="BYM52" s="95"/>
      <c r="BYN52" s="91"/>
      <c r="BYO52" s="88"/>
      <c r="BYP52" s="88"/>
      <c r="BYQ52" s="88"/>
      <c r="BYR52" s="88"/>
      <c r="BYS52" s="88"/>
      <c r="BYT52" s="94"/>
      <c r="BYU52" s="95"/>
      <c r="BYV52" s="91"/>
      <c r="BYW52" s="88"/>
      <c r="BYX52" s="88"/>
      <c r="BYY52" s="88"/>
      <c r="BYZ52" s="88"/>
      <c r="BZA52" s="88"/>
      <c r="BZB52" s="94"/>
      <c r="BZC52" s="95"/>
      <c r="BZD52" s="91"/>
      <c r="BZE52" s="88"/>
      <c r="BZF52" s="88"/>
      <c r="BZG52" s="88"/>
      <c r="BZH52" s="88"/>
      <c r="BZI52" s="88"/>
      <c r="BZJ52" s="94"/>
      <c r="BZK52" s="95"/>
      <c r="BZL52" s="91"/>
      <c r="BZM52" s="88"/>
      <c r="BZN52" s="88"/>
      <c r="BZO52" s="88"/>
      <c r="BZP52" s="88"/>
      <c r="BZQ52" s="88"/>
      <c r="BZR52" s="94"/>
      <c r="BZS52" s="95"/>
      <c r="BZT52" s="91"/>
      <c r="BZU52" s="88"/>
      <c r="BZV52" s="88"/>
      <c r="BZW52" s="88"/>
      <c r="BZX52" s="88"/>
      <c r="BZY52" s="88"/>
      <c r="BZZ52" s="94"/>
      <c r="CAA52" s="95"/>
      <c r="CAB52" s="91"/>
      <c r="CAC52" s="88"/>
      <c r="CAD52" s="88"/>
      <c r="CAE52" s="88"/>
      <c r="CAF52" s="88"/>
      <c r="CAG52" s="88"/>
      <c r="CAH52" s="94"/>
      <c r="CAI52" s="95"/>
      <c r="CAJ52" s="91"/>
      <c r="CAK52" s="88"/>
      <c r="CAL52" s="88"/>
      <c r="CAM52" s="88"/>
      <c r="CAN52" s="88"/>
      <c r="CAO52" s="88"/>
      <c r="CAP52" s="94"/>
      <c r="CAQ52" s="95"/>
      <c r="CAR52" s="91"/>
      <c r="CAS52" s="88"/>
      <c r="CAT52" s="88"/>
      <c r="CAU52" s="88"/>
      <c r="CAV52" s="88"/>
      <c r="CAW52" s="88"/>
      <c r="CAX52" s="94"/>
      <c r="CAY52" s="95"/>
      <c r="CAZ52" s="91"/>
      <c r="CBA52" s="88"/>
      <c r="CBB52" s="88"/>
      <c r="CBC52" s="88"/>
      <c r="CBD52" s="88"/>
      <c r="CBE52" s="88"/>
      <c r="CBF52" s="94"/>
      <c r="CBG52" s="95"/>
      <c r="CBH52" s="91"/>
      <c r="CBI52" s="88"/>
      <c r="CBJ52" s="88"/>
      <c r="CBK52" s="88"/>
      <c r="CBL52" s="88"/>
      <c r="CBM52" s="88"/>
      <c r="CBN52" s="94"/>
      <c r="CBO52" s="95"/>
      <c r="CBP52" s="91"/>
      <c r="CBQ52" s="88"/>
      <c r="CBR52" s="88"/>
      <c r="CBS52" s="88"/>
      <c r="CBT52" s="88"/>
      <c r="CBU52" s="88"/>
      <c r="CBV52" s="94"/>
      <c r="CBW52" s="95"/>
      <c r="CBX52" s="91"/>
      <c r="CBY52" s="88"/>
      <c r="CBZ52" s="88"/>
      <c r="CCA52" s="88"/>
      <c r="CCB52" s="88"/>
      <c r="CCC52" s="88"/>
      <c r="CCD52" s="94"/>
      <c r="CCE52" s="95"/>
      <c r="CCF52" s="91"/>
      <c r="CCG52" s="88"/>
      <c r="CCH52" s="88"/>
      <c r="CCI52" s="88"/>
      <c r="CCJ52" s="88"/>
      <c r="CCK52" s="88"/>
      <c r="CCL52" s="94"/>
      <c r="CCM52" s="95"/>
      <c r="CCN52" s="91"/>
      <c r="CCO52" s="88"/>
      <c r="CCP52" s="88"/>
      <c r="CCQ52" s="88"/>
      <c r="CCR52" s="88"/>
      <c r="CCS52" s="88"/>
      <c r="CCT52" s="94"/>
      <c r="CCU52" s="95"/>
      <c r="CCV52" s="91"/>
      <c r="CCW52" s="88"/>
      <c r="CCX52" s="88"/>
      <c r="CCY52" s="88"/>
      <c r="CCZ52" s="88"/>
      <c r="CDA52" s="88"/>
      <c r="CDB52" s="94"/>
      <c r="CDC52" s="95"/>
      <c r="CDD52" s="91"/>
      <c r="CDE52" s="88"/>
      <c r="CDF52" s="88"/>
      <c r="CDG52" s="88"/>
      <c r="CDH52" s="88"/>
      <c r="CDI52" s="88"/>
      <c r="CDJ52" s="94"/>
      <c r="CDK52" s="95"/>
      <c r="CDL52" s="91"/>
      <c r="CDM52" s="88"/>
      <c r="CDN52" s="88"/>
      <c r="CDO52" s="88"/>
      <c r="CDP52" s="88"/>
      <c r="CDQ52" s="88"/>
      <c r="CDR52" s="94"/>
      <c r="CDS52" s="95"/>
      <c r="CDT52" s="91"/>
      <c r="CDU52" s="88"/>
      <c r="CDV52" s="88"/>
      <c r="CDW52" s="88"/>
      <c r="CDX52" s="88"/>
      <c r="CDY52" s="88"/>
      <c r="CDZ52" s="94"/>
      <c r="CEA52" s="95"/>
      <c r="CEB52" s="91"/>
      <c r="CEC52" s="88"/>
      <c r="CED52" s="88"/>
      <c r="CEE52" s="88"/>
      <c r="CEF52" s="88"/>
      <c r="CEG52" s="88"/>
      <c r="CEH52" s="94"/>
      <c r="CEI52" s="95"/>
      <c r="CEJ52" s="91"/>
      <c r="CEK52" s="88"/>
      <c r="CEL52" s="88"/>
      <c r="CEM52" s="88"/>
      <c r="CEN52" s="88"/>
      <c r="CEO52" s="88"/>
      <c r="CEP52" s="94"/>
      <c r="CEQ52" s="95"/>
      <c r="CER52" s="91"/>
      <c r="CES52" s="88"/>
      <c r="CET52" s="88"/>
      <c r="CEU52" s="88"/>
      <c r="CEV52" s="88"/>
      <c r="CEW52" s="88"/>
      <c r="CEX52" s="94"/>
      <c r="CEY52" s="95"/>
      <c r="CEZ52" s="1"/>
      <c r="CFA52" s="1"/>
      <c r="CFB52" s="1"/>
      <c r="CFC52" s="1"/>
      <c r="CFD52" s="1"/>
      <c r="CFE52" s="1"/>
      <c r="CFF52" s="351"/>
      <c r="CFG52" s="352"/>
      <c r="CFH52" s="1"/>
      <c r="CFI52" s="1"/>
      <c r="CFJ52" s="1"/>
      <c r="CFK52" s="1"/>
      <c r="CFL52" s="1"/>
      <c r="CFM52" s="1"/>
      <c r="CFN52" s="351"/>
      <c r="CFO52" s="352"/>
      <c r="CFP52" s="1"/>
      <c r="CFQ52" s="1"/>
      <c r="CFR52" s="1"/>
      <c r="CFS52" s="1"/>
      <c r="CFT52" s="1"/>
      <c r="CFU52" s="1"/>
      <c r="CFV52" s="169"/>
      <c r="CFW52" s="58"/>
      <c r="CFX52" s="1"/>
      <c r="CFY52" s="1"/>
      <c r="CFZ52" s="1"/>
      <c r="CGA52" s="1"/>
      <c r="CGB52" s="1"/>
      <c r="CGC52" s="1"/>
      <c r="CGD52" s="169"/>
      <c r="CGE52" s="58"/>
      <c r="CGF52" s="1"/>
      <c r="CGG52" s="1"/>
      <c r="CGH52" s="1"/>
      <c r="CGI52" s="1"/>
      <c r="CGJ52" s="1"/>
      <c r="CGK52" s="1"/>
      <c r="CGL52" s="351"/>
      <c r="CGM52" s="352"/>
      <c r="CGN52" s="1"/>
      <c r="CGO52" s="1"/>
      <c r="CGP52" s="1"/>
      <c r="CGQ52" s="1"/>
      <c r="CGR52" s="1"/>
      <c r="CGS52" s="1"/>
      <c r="CGT52" s="351"/>
      <c r="CGU52" s="352"/>
      <c r="CGV52" s="1"/>
      <c r="CGW52" s="1"/>
      <c r="CGX52" s="1"/>
      <c r="CGY52" s="1"/>
      <c r="CGZ52" s="1"/>
      <c r="CHA52" s="1"/>
      <c r="CHB52" s="169"/>
      <c r="CHC52" s="58"/>
      <c r="CHD52" s="1"/>
      <c r="CHE52" s="1"/>
      <c r="CHF52" s="1"/>
      <c r="CHG52" s="1"/>
      <c r="CHH52" s="1"/>
      <c r="CHI52" s="1"/>
      <c r="CHJ52" s="169"/>
      <c r="CHK52" s="58"/>
      <c r="CHL52" s="1"/>
      <c r="CHM52" s="1"/>
      <c r="CHN52" s="1"/>
      <c r="CHO52" s="1"/>
      <c r="CHP52" s="1"/>
      <c r="CHQ52" s="1"/>
      <c r="CHR52" s="169"/>
      <c r="CHS52" s="58"/>
      <c r="CHT52" s="1"/>
      <c r="CHU52" s="1"/>
      <c r="CHV52" s="1"/>
      <c r="CHW52" s="1"/>
      <c r="CHX52" s="1"/>
      <c r="CHY52" s="1"/>
      <c r="CHZ52" s="169"/>
      <c r="CIA52" s="58"/>
      <c r="CIB52" s="1"/>
      <c r="CIC52" s="1"/>
      <c r="CID52" s="1"/>
      <c r="CIE52" s="1"/>
      <c r="CIF52" s="1"/>
      <c r="CIG52" s="1"/>
      <c r="CIH52" s="169"/>
      <c r="CII52" s="58"/>
      <c r="CIJ52" s="1"/>
      <c r="CIK52" s="1"/>
      <c r="CIL52" s="1"/>
      <c r="CIM52" s="1"/>
      <c r="CIN52" s="1"/>
      <c r="CIO52" s="1"/>
      <c r="CIP52" s="351"/>
      <c r="CIQ52" s="352"/>
      <c r="CIR52" s="1"/>
      <c r="CIS52" s="1"/>
      <c r="CIT52" s="1"/>
      <c r="CIU52" s="1"/>
      <c r="CIV52" s="1"/>
      <c r="CIW52" s="1"/>
      <c r="CIX52" s="351"/>
      <c r="CIY52" s="352"/>
      <c r="CIZ52" s="58"/>
      <c r="CJA52" s="58"/>
      <c r="CJB52" s="58"/>
      <c r="CJC52" s="58"/>
      <c r="CJD52" s="58"/>
      <c r="CJE52" s="58"/>
      <c r="CJF52" s="169"/>
      <c r="CJG52" s="58"/>
      <c r="CJH52" s="1"/>
      <c r="CJI52" s="1"/>
      <c r="CJJ52" s="1"/>
      <c r="CJK52" s="1"/>
      <c r="CJL52" s="1"/>
      <c r="CJM52" s="1"/>
      <c r="CJN52" s="169"/>
      <c r="CJO52" s="58"/>
      <c r="CJP52" s="91"/>
      <c r="CJQ52" s="88"/>
      <c r="CJR52" s="88"/>
      <c r="CJS52" s="88"/>
      <c r="CJT52" s="88"/>
      <c r="CJU52" s="88"/>
      <c r="CJV52" s="94"/>
      <c r="CJW52" s="95"/>
      <c r="CJX52" s="91"/>
      <c r="CJY52" s="88"/>
      <c r="CJZ52" s="88"/>
      <c r="CKA52" s="88"/>
      <c r="CKB52" s="88"/>
      <c r="CKC52" s="88"/>
      <c r="CKD52" s="94"/>
      <c r="CKE52" s="95"/>
      <c r="CKF52" s="91"/>
      <c r="CKG52" s="88"/>
      <c r="CKH52" s="88"/>
      <c r="CKI52" s="88"/>
      <c r="CKJ52" s="88"/>
      <c r="CKK52" s="88"/>
      <c r="CKL52" s="94"/>
      <c r="CKM52" s="95"/>
      <c r="CKN52" s="91"/>
      <c r="CKO52" s="88"/>
      <c r="CKP52" s="88"/>
      <c r="CKQ52" s="88"/>
      <c r="CKR52" s="88"/>
      <c r="CKS52" s="256"/>
      <c r="CKT52" s="94"/>
      <c r="CKU52" s="95"/>
      <c r="CKV52" s="91"/>
      <c r="CKW52" s="88"/>
      <c r="CKX52" s="88"/>
      <c r="CKY52" s="88"/>
      <c r="CKZ52" s="88"/>
      <c r="CLA52" s="88"/>
      <c r="CLB52" s="94"/>
      <c r="CLC52" s="95"/>
      <c r="CLD52" s="91"/>
      <c r="CLE52" s="88"/>
      <c r="CLF52" s="88"/>
      <c r="CLG52" s="88"/>
      <c r="CLH52" s="88"/>
      <c r="CLI52" s="88"/>
      <c r="CLJ52" s="94"/>
      <c r="CLK52" s="95"/>
      <c r="CLL52" s="91"/>
      <c r="CLM52" s="88"/>
      <c r="CLN52" s="88"/>
      <c r="CLO52" s="88"/>
      <c r="CLP52" s="88"/>
      <c r="CLQ52" s="88"/>
      <c r="CLR52" s="94"/>
      <c r="CLS52" s="95"/>
      <c r="CLT52" s="91"/>
      <c r="CLU52" s="88"/>
      <c r="CLV52" s="88"/>
      <c r="CLW52" s="88"/>
      <c r="CLX52" s="88"/>
      <c r="CLY52" s="88"/>
      <c r="CLZ52" s="94"/>
      <c r="CMA52" s="95"/>
      <c r="CMB52" s="91"/>
      <c r="CMC52" s="88"/>
      <c r="CMD52" s="88"/>
      <c r="CME52" s="88"/>
      <c r="CMF52" s="88"/>
      <c r="CMG52" s="88"/>
      <c r="CMH52" s="94"/>
      <c r="CMI52" s="95"/>
      <c r="CMJ52" s="91"/>
      <c r="CMK52" s="88"/>
      <c r="CML52" s="88"/>
      <c r="CMM52" s="88"/>
      <c r="CMN52" s="88"/>
      <c r="CMO52" s="88"/>
      <c r="CMP52" s="94"/>
      <c r="CMQ52" s="95"/>
      <c r="CMR52" s="91"/>
      <c r="CMS52" s="88"/>
      <c r="CMT52" s="88"/>
      <c r="CMU52" s="88"/>
      <c r="CMV52" s="88"/>
      <c r="CMW52" s="88"/>
      <c r="CMX52" s="94"/>
      <c r="CMY52" s="95"/>
      <c r="CMZ52" s="91"/>
      <c r="CNA52" s="88"/>
      <c r="CNB52" s="88"/>
      <c r="CNC52" s="88"/>
      <c r="CND52" s="88"/>
      <c r="CNE52" s="88"/>
      <c r="CNF52" s="94"/>
      <c r="CNG52" s="95"/>
      <c r="CNH52" s="91"/>
      <c r="CNI52" s="88"/>
      <c r="CNJ52" s="88"/>
      <c r="CNK52" s="88"/>
      <c r="CNL52" s="88"/>
      <c r="CNM52" s="88"/>
      <c r="CNN52" s="94"/>
      <c r="CNO52" s="95"/>
      <c r="CNP52" s="91"/>
      <c r="CNQ52" s="88"/>
      <c r="CNR52" s="88"/>
      <c r="CNS52" s="88"/>
      <c r="CNT52" s="88"/>
      <c r="CNU52" s="88"/>
      <c r="CNV52" s="94"/>
      <c r="CNW52" s="95"/>
      <c r="CNX52" s="91"/>
      <c r="CNY52" s="88"/>
      <c r="CNZ52" s="88"/>
      <c r="COA52" s="88"/>
      <c r="COB52" s="88"/>
      <c r="COC52" s="88"/>
      <c r="COD52" s="94"/>
      <c r="COE52" s="95"/>
      <c r="COF52" s="48"/>
      <c r="COG52" s="49"/>
      <c r="COH52" s="49"/>
      <c r="COI52" s="49"/>
      <c r="COJ52" s="49"/>
      <c r="COK52" s="49"/>
      <c r="COL52" s="67"/>
      <c r="COM52" s="68"/>
      <c r="CON52" s="48"/>
      <c r="COO52" s="49"/>
      <c r="COP52" s="49"/>
      <c r="COQ52" s="49"/>
      <c r="COR52" s="49"/>
      <c r="COS52" s="49"/>
      <c r="COT52" s="67"/>
      <c r="COU52" s="68"/>
      <c r="COV52" s="48"/>
      <c r="COW52" s="49"/>
      <c r="COX52" s="49"/>
      <c r="COY52" s="49"/>
      <c r="COZ52" s="49"/>
      <c r="CPA52" s="49"/>
      <c r="CPB52" s="67"/>
      <c r="CPC52" s="68"/>
      <c r="CPD52" s="48"/>
      <c r="CPE52" s="49"/>
      <c r="CPF52" s="49"/>
      <c r="CPG52" s="49"/>
      <c r="CPH52" s="49"/>
      <c r="CPI52" s="49"/>
      <c r="CPJ52" s="67"/>
      <c r="CPK52" s="68"/>
      <c r="CPL52" s="48"/>
      <c r="CPM52" s="49">
        <v>0</v>
      </c>
      <c r="CPN52" s="49">
        <v>0</v>
      </c>
      <c r="CPO52" s="49"/>
      <c r="CPP52" s="49">
        <v>0</v>
      </c>
      <c r="CPQ52" s="49"/>
      <c r="CPR52" s="67"/>
      <c r="CPS52" s="68"/>
      <c r="CPT52" s="48">
        <v>0</v>
      </c>
      <c r="CPU52" s="49">
        <v>0</v>
      </c>
      <c r="CPV52" s="49">
        <v>0</v>
      </c>
      <c r="CPW52" s="49"/>
      <c r="CPX52" s="49"/>
      <c r="CPY52" s="49">
        <v>0</v>
      </c>
      <c r="CPZ52" s="67">
        <f t="shared" si="1726"/>
        <v>0</v>
      </c>
      <c r="CQA52" s="68">
        <f t="shared" si="1727"/>
        <v>0</v>
      </c>
      <c r="CQB52" s="48"/>
      <c r="CQC52" s="49">
        <v>0</v>
      </c>
      <c r="CQD52" s="49"/>
      <c r="CQE52" s="49">
        <v>0</v>
      </c>
      <c r="CQF52" s="49">
        <v>0</v>
      </c>
      <c r="CQG52" s="49">
        <v>0</v>
      </c>
      <c r="CQH52" s="67">
        <f t="shared" si="1728"/>
        <v>0</v>
      </c>
      <c r="CQI52" s="68">
        <f t="shared" si="1729"/>
        <v>0</v>
      </c>
      <c r="CQJ52" s="82">
        <v>0</v>
      </c>
      <c r="CQK52" s="83">
        <v>0</v>
      </c>
      <c r="CQL52" s="83">
        <v>0</v>
      </c>
      <c r="CQM52" s="83">
        <v>0</v>
      </c>
      <c r="CQN52" s="83"/>
      <c r="CQO52" s="83"/>
      <c r="CQP52" s="67">
        <f t="shared" si="1730"/>
        <v>0</v>
      </c>
      <c r="CQQ52" s="68">
        <f t="shared" si="1731"/>
        <v>0</v>
      </c>
      <c r="CQR52" s="239"/>
      <c r="CQS52" s="1">
        <v>0</v>
      </c>
      <c r="CQT52" s="1">
        <v>0</v>
      </c>
      <c r="CQU52" s="1">
        <v>0</v>
      </c>
      <c r="CQV52" s="1">
        <v>1677</v>
      </c>
      <c r="CQW52" s="1"/>
      <c r="CQX52" s="67">
        <f t="shared" si="1732"/>
        <v>1677</v>
      </c>
      <c r="CQY52" s="68">
        <f t="shared" si="1733"/>
        <v>279.5</v>
      </c>
      <c r="CQZ52" s="48">
        <v>0</v>
      </c>
      <c r="CRA52" s="49"/>
      <c r="CRB52" s="49">
        <v>0</v>
      </c>
      <c r="CRC52" s="49">
        <v>0</v>
      </c>
      <c r="CRD52" s="49">
        <v>0</v>
      </c>
      <c r="CRE52" s="49">
        <v>0</v>
      </c>
      <c r="CRF52" s="67">
        <f t="shared" si="1734"/>
        <v>0</v>
      </c>
      <c r="CRG52" s="68">
        <f t="shared" si="1735"/>
        <v>0</v>
      </c>
      <c r="CRH52" s="48"/>
      <c r="CRI52" s="49"/>
      <c r="CRJ52" s="49">
        <v>0</v>
      </c>
      <c r="CRK52" s="49">
        <v>2330</v>
      </c>
      <c r="CRL52" s="49">
        <v>656</v>
      </c>
      <c r="CRM52" s="49"/>
      <c r="CRN52" s="67">
        <f t="shared" si="1736"/>
        <v>2986</v>
      </c>
      <c r="CRO52" s="68">
        <f t="shared" si="1737"/>
        <v>497.66666666666669</v>
      </c>
      <c r="CRP52" s="48"/>
      <c r="CRQ52" s="49">
        <v>1632</v>
      </c>
      <c r="CRR52" s="49">
        <v>414</v>
      </c>
      <c r="CRS52" s="49">
        <v>981</v>
      </c>
      <c r="CRT52" s="49">
        <v>192</v>
      </c>
      <c r="CRU52" s="49">
        <v>1320</v>
      </c>
      <c r="CRV52" s="47">
        <f t="shared" si="1738"/>
        <v>4539</v>
      </c>
      <c r="CRW52" s="68">
        <f t="shared" si="1739"/>
        <v>756.5</v>
      </c>
      <c r="CRX52" s="48">
        <v>1244</v>
      </c>
      <c r="CRY52" s="49">
        <v>0</v>
      </c>
      <c r="CRZ52" s="49">
        <v>0</v>
      </c>
      <c r="CSA52" s="49"/>
      <c r="CSB52" s="49">
        <v>0</v>
      </c>
      <c r="CSC52" s="49">
        <v>574</v>
      </c>
      <c r="CSD52" s="67">
        <f t="shared" si="1740"/>
        <v>1818</v>
      </c>
      <c r="CSE52" s="68">
        <f t="shared" si="1741"/>
        <v>303</v>
      </c>
      <c r="CSF52" s="48"/>
      <c r="CSG52" s="49"/>
      <c r="CSH52" s="49">
        <v>1505</v>
      </c>
      <c r="CSI52" s="49">
        <v>0</v>
      </c>
      <c r="CSJ52" s="49">
        <v>0</v>
      </c>
      <c r="CSK52" s="360">
        <f>SUMIF(SUMPK!$B:$B,$B:$B,SUMPK!$O:$O)</f>
        <v>0</v>
      </c>
      <c r="CSL52" s="64">
        <f t="shared" si="1742"/>
        <v>1505</v>
      </c>
      <c r="CSM52" s="68">
        <f t="shared" si="1743"/>
        <v>250.83333333333334</v>
      </c>
      <c r="CSN52" s="48">
        <v>0</v>
      </c>
      <c r="CSO52" s="49">
        <v>0</v>
      </c>
      <c r="CSP52" s="49"/>
      <c r="CSQ52" s="49"/>
      <c r="CSR52" s="49"/>
      <c r="CSS52" s="49">
        <v>611</v>
      </c>
      <c r="CST52" s="64">
        <f t="shared" si="1744"/>
        <v>611</v>
      </c>
      <c r="CSU52" s="68">
        <f t="shared" si="1745"/>
        <v>101.83333333333333</v>
      </c>
      <c r="CSV52" s="48">
        <v>0</v>
      </c>
      <c r="CSW52" s="49"/>
      <c r="CSX52" s="49"/>
      <c r="CSY52" s="49">
        <v>1209</v>
      </c>
      <c r="CSZ52" s="49">
        <v>0</v>
      </c>
      <c r="CTA52" s="49">
        <v>0</v>
      </c>
      <c r="CTB52" s="64">
        <f t="shared" si="1746"/>
        <v>1209</v>
      </c>
      <c r="CTC52" s="68">
        <f t="shared" si="1747"/>
        <v>201.5</v>
      </c>
      <c r="CTD52" s="48">
        <v>0</v>
      </c>
      <c r="CTE52" s="49">
        <v>0</v>
      </c>
      <c r="CTF52" s="49">
        <v>0</v>
      </c>
      <c r="CTG52" s="49">
        <v>0</v>
      </c>
      <c r="CTH52" s="49"/>
      <c r="CTI52" s="49"/>
      <c r="CTJ52" s="64">
        <f t="shared" si="1748"/>
        <v>0</v>
      </c>
      <c r="CTK52" s="68">
        <f t="shared" si="1749"/>
        <v>0</v>
      </c>
      <c r="CTL52" s="48">
        <v>560</v>
      </c>
      <c r="CTM52" s="49">
        <v>583</v>
      </c>
      <c r="CTN52" s="49">
        <v>1243</v>
      </c>
      <c r="CTO52" s="49">
        <v>0</v>
      </c>
      <c r="CTP52" s="49">
        <v>0</v>
      </c>
      <c r="CTQ52" s="49">
        <v>0</v>
      </c>
      <c r="CTR52" s="64">
        <f t="shared" si="1750"/>
        <v>2386</v>
      </c>
      <c r="CTS52" s="68">
        <f t="shared" si="1751"/>
        <v>397.66666666666669</v>
      </c>
      <c r="CTT52" s="48">
        <v>0</v>
      </c>
      <c r="CTU52" s="49"/>
      <c r="CTV52" s="49">
        <v>1334</v>
      </c>
      <c r="CTW52" s="49"/>
      <c r="CTX52" s="49"/>
      <c r="CTY52" s="49">
        <v>3873</v>
      </c>
      <c r="CTZ52" s="64">
        <f t="shared" si="1752"/>
        <v>5207</v>
      </c>
      <c r="CUA52" s="68">
        <f t="shared" si="1753"/>
        <v>867.83333333333337</v>
      </c>
      <c r="CUB52" s="48">
        <v>0</v>
      </c>
      <c r="CUC52" s="49">
        <v>0</v>
      </c>
      <c r="CUD52" s="49"/>
      <c r="CUE52" s="49"/>
      <c r="CUF52" s="49">
        <v>0</v>
      </c>
      <c r="CUG52" s="49">
        <v>0</v>
      </c>
      <c r="CUH52" s="64">
        <f t="shared" si="1754"/>
        <v>0</v>
      </c>
      <c r="CUI52" s="68">
        <f t="shared" si="1755"/>
        <v>0</v>
      </c>
      <c r="CUJ52" s="48">
        <v>193</v>
      </c>
      <c r="CUK52" s="49">
        <v>1628</v>
      </c>
      <c r="CUL52" s="49">
        <v>0</v>
      </c>
      <c r="CUM52" s="49">
        <v>0</v>
      </c>
      <c r="CUN52" s="49">
        <v>0</v>
      </c>
      <c r="CUO52" s="49">
        <v>0</v>
      </c>
      <c r="CUP52" s="64">
        <f t="shared" si="1756"/>
        <v>1821</v>
      </c>
      <c r="CUQ52" s="68">
        <f t="shared" si="1757"/>
        <v>303.5</v>
      </c>
      <c r="CUR52" s="48">
        <v>0</v>
      </c>
      <c r="CUS52" s="49"/>
      <c r="CUT52" s="49"/>
      <c r="CUU52" s="49">
        <v>0</v>
      </c>
      <c r="CUV52" s="49">
        <v>2578</v>
      </c>
      <c r="CUW52" s="49">
        <v>0</v>
      </c>
      <c r="CUX52" s="64">
        <f t="shared" si="1758"/>
        <v>2578</v>
      </c>
      <c r="CUY52" s="68">
        <f t="shared" si="1759"/>
        <v>429.66666666666669</v>
      </c>
      <c r="CUZ52" s="48">
        <v>0</v>
      </c>
      <c r="CVA52" s="49">
        <v>0</v>
      </c>
      <c r="CVB52" s="49"/>
      <c r="CVC52" s="49">
        <v>1633</v>
      </c>
      <c r="CVD52" s="49">
        <v>0</v>
      </c>
      <c r="CVE52" s="49"/>
      <c r="CVF52" s="64">
        <f t="shared" si="1760"/>
        <v>1633</v>
      </c>
      <c r="CVG52" s="68">
        <f t="shared" si="1761"/>
        <v>272.16666666666669</v>
      </c>
      <c r="CVH52" s="48">
        <v>0</v>
      </c>
      <c r="CVI52" s="49">
        <v>0</v>
      </c>
      <c r="CVJ52" s="49">
        <v>0</v>
      </c>
      <c r="CVK52" s="49">
        <v>0</v>
      </c>
      <c r="CVL52" s="49">
        <v>0</v>
      </c>
      <c r="CVM52" s="49"/>
      <c r="CVN52" s="64">
        <f t="shared" si="1762"/>
        <v>0</v>
      </c>
      <c r="CVO52" s="68">
        <f t="shared" si="1763"/>
        <v>0</v>
      </c>
      <c r="CVP52" s="48">
        <v>0</v>
      </c>
      <c r="CVQ52" s="49">
        <v>0</v>
      </c>
      <c r="CVR52" s="49">
        <v>589</v>
      </c>
      <c r="CVS52" s="49">
        <v>0</v>
      </c>
      <c r="CVT52" s="49">
        <v>574</v>
      </c>
      <c r="CVU52" s="49">
        <v>0</v>
      </c>
      <c r="CVV52" s="64">
        <f t="shared" si="1764"/>
        <v>1163</v>
      </c>
      <c r="CVW52" s="68">
        <f t="shared" si="1765"/>
        <v>193.83333333333334</v>
      </c>
      <c r="CVX52" s="48">
        <v>0</v>
      </c>
      <c r="CVY52" s="49"/>
      <c r="CVZ52" s="49">
        <v>0</v>
      </c>
      <c r="CWA52" s="49">
        <v>0</v>
      </c>
      <c r="CWB52" s="49">
        <v>260</v>
      </c>
      <c r="CWC52" s="49">
        <v>0</v>
      </c>
      <c r="CWD52" s="64">
        <f t="shared" si="1766"/>
        <v>260</v>
      </c>
      <c r="CWE52" s="68">
        <f t="shared" si="1767"/>
        <v>43.333333333333336</v>
      </c>
      <c r="CWF52" s="48">
        <v>0</v>
      </c>
      <c r="CWG52" s="49">
        <v>0</v>
      </c>
      <c r="CWH52" s="49">
        <v>0</v>
      </c>
      <c r="CWI52" s="49">
        <v>256</v>
      </c>
      <c r="CWJ52" s="49">
        <v>0</v>
      </c>
      <c r="CWK52" s="49"/>
      <c r="CWL52" s="64">
        <f t="shared" si="1768"/>
        <v>256</v>
      </c>
      <c r="CWM52" s="68">
        <f t="shared" si="1769"/>
        <v>42.666666666666664</v>
      </c>
      <c r="CWN52" s="48">
        <v>884</v>
      </c>
      <c r="CWO52" s="49">
        <v>0</v>
      </c>
      <c r="CWP52" s="49">
        <v>0</v>
      </c>
      <c r="CWQ52" s="49">
        <v>0</v>
      </c>
      <c r="CWR52" s="49">
        <v>0</v>
      </c>
      <c r="CWS52" s="49">
        <v>0</v>
      </c>
      <c r="CWT52" s="64">
        <f t="shared" si="1770"/>
        <v>884</v>
      </c>
      <c r="CWU52" s="68">
        <f t="shared" si="1771"/>
        <v>147.33333333333334</v>
      </c>
      <c r="CWV52" s="48"/>
      <c r="CWW52" s="49">
        <v>578</v>
      </c>
      <c r="CWX52" s="49">
        <v>0</v>
      </c>
      <c r="CWY52" s="49"/>
      <c r="CWZ52" s="49">
        <v>0</v>
      </c>
      <c r="CXA52" s="49"/>
      <c r="CXB52" s="127">
        <f t="shared" si="1772"/>
        <v>578</v>
      </c>
      <c r="CXC52" s="43">
        <f t="shared" si="1773"/>
        <v>96.333333333333329</v>
      </c>
      <c r="CXD52" s="48">
        <v>0</v>
      </c>
      <c r="CXE52" s="49">
        <v>278</v>
      </c>
      <c r="CXF52" s="49">
        <v>0</v>
      </c>
      <c r="CXG52" s="49">
        <v>0</v>
      </c>
      <c r="CXH52" s="49">
        <v>0</v>
      </c>
      <c r="CXI52" s="49">
        <v>0</v>
      </c>
      <c r="CXJ52" s="127">
        <f t="shared" si="1774"/>
        <v>278</v>
      </c>
      <c r="CXK52" s="43">
        <f t="shared" si="1775"/>
        <v>46.333333333333336</v>
      </c>
      <c r="CXL52" s="48">
        <v>864</v>
      </c>
      <c r="CXM52" s="49">
        <v>0</v>
      </c>
      <c r="CXN52" s="49">
        <v>0</v>
      </c>
      <c r="CXO52" s="49">
        <v>0</v>
      </c>
      <c r="CXP52" s="49">
        <v>0</v>
      </c>
      <c r="CXQ52" s="49">
        <v>0</v>
      </c>
      <c r="CXR52" s="127">
        <f t="shared" si="1776"/>
        <v>864</v>
      </c>
      <c r="CXS52" s="43">
        <f t="shared" si="1777"/>
        <v>144</v>
      </c>
      <c r="CXT52" s="48">
        <v>0</v>
      </c>
      <c r="CXU52" s="49">
        <v>0</v>
      </c>
      <c r="CXV52" s="49">
        <v>583</v>
      </c>
      <c r="CXW52" s="49"/>
      <c r="CXX52" s="49">
        <v>0</v>
      </c>
      <c r="CXY52" s="49">
        <v>0</v>
      </c>
      <c r="CXZ52" s="127">
        <f t="shared" si="1778"/>
        <v>583</v>
      </c>
      <c r="CYA52" s="43">
        <f t="shared" si="1779"/>
        <v>97.166666666666671</v>
      </c>
      <c r="CYB52" s="48">
        <v>954</v>
      </c>
      <c r="CYC52" s="49">
        <v>0</v>
      </c>
      <c r="CYD52" s="49">
        <v>0</v>
      </c>
      <c r="CYE52" s="49">
        <v>0</v>
      </c>
      <c r="CYF52" s="49"/>
      <c r="CYG52" s="49"/>
      <c r="CYH52" s="127">
        <f t="shared" si="1780"/>
        <v>954</v>
      </c>
      <c r="CYI52" s="43">
        <f t="shared" si="1781"/>
        <v>159</v>
      </c>
      <c r="CYJ52" s="48"/>
      <c r="CYK52" s="49">
        <v>0</v>
      </c>
      <c r="CYL52" s="49"/>
      <c r="CYM52" s="49">
        <v>0</v>
      </c>
      <c r="CYN52" s="49">
        <v>0</v>
      </c>
      <c r="CYO52" s="49">
        <v>0</v>
      </c>
      <c r="CYP52" s="127">
        <f t="shared" si="1782"/>
        <v>0</v>
      </c>
      <c r="CYQ52" s="43">
        <f t="shared" si="1783"/>
        <v>0</v>
      </c>
      <c r="CYR52" s="48">
        <v>592</v>
      </c>
      <c r="CYS52" s="49">
        <v>0</v>
      </c>
      <c r="CYT52" s="49">
        <v>0</v>
      </c>
      <c r="CYU52" s="49">
        <v>1224</v>
      </c>
      <c r="CYV52" s="49">
        <v>0</v>
      </c>
      <c r="CYW52" s="49">
        <v>0</v>
      </c>
      <c r="CYX52" s="127">
        <f t="shared" si="1784"/>
        <v>1816</v>
      </c>
      <c r="CYY52" s="43">
        <f t="shared" si="1785"/>
        <v>302.66666666666669</v>
      </c>
      <c r="CYZ52" s="48"/>
      <c r="CZA52" s="49">
        <v>0</v>
      </c>
      <c r="CZB52" s="49">
        <v>0</v>
      </c>
      <c r="CZC52" s="49">
        <v>0</v>
      </c>
      <c r="CZD52" s="49">
        <v>1304</v>
      </c>
      <c r="CZE52" s="49">
        <v>0</v>
      </c>
      <c r="CZF52" s="127">
        <f t="shared" si="1786"/>
        <v>1304</v>
      </c>
      <c r="CZG52" s="43">
        <f t="shared" si="1787"/>
        <v>260.8</v>
      </c>
      <c r="CZH52" s="48">
        <v>0</v>
      </c>
      <c r="CZI52" s="49">
        <v>0</v>
      </c>
      <c r="CZJ52" s="49">
        <v>0</v>
      </c>
      <c r="CZK52" s="49">
        <v>0</v>
      </c>
      <c r="CZL52" s="49">
        <v>0</v>
      </c>
      <c r="CZM52" s="49">
        <v>0</v>
      </c>
      <c r="CZN52" s="127">
        <f t="shared" si="1788"/>
        <v>0</v>
      </c>
      <c r="CZO52" s="43">
        <f t="shared" si="1789"/>
        <v>0</v>
      </c>
      <c r="CZP52" s="48"/>
      <c r="CZQ52" s="49">
        <v>943</v>
      </c>
      <c r="CZR52" s="49"/>
      <c r="CZS52" s="49">
        <v>0</v>
      </c>
      <c r="CZT52" s="49">
        <v>0</v>
      </c>
      <c r="CZU52" s="49">
        <v>0</v>
      </c>
      <c r="CZV52" s="127">
        <f t="shared" si="1790"/>
        <v>943</v>
      </c>
      <c r="CZW52" s="43">
        <f t="shared" si="1791"/>
        <v>157.16666666666666</v>
      </c>
      <c r="CZX52" s="48"/>
      <c r="CZY52" s="49">
        <v>0</v>
      </c>
      <c r="CZZ52" s="49">
        <v>0</v>
      </c>
      <c r="DAA52" s="49">
        <v>0</v>
      </c>
      <c r="DAB52" s="49"/>
      <c r="DAC52" s="49">
        <v>0</v>
      </c>
      <c r="DAD52" s="64">
        <f t="shared" si="1792"/>
        <v>0</v>
      </c>
      <c r="DAE52" s="68">
        <f t="shared" si="1793"/>
        <v>0</v>
      </c>
      <c r="DAF52" s="48">
        <v>0</v>
      </c>
      <c r="DAG52" s="49">
        <v>294</v>
      </c>
      <c r="DAH52" s="49">
        <v>0</v>
      </c>
      <c r="DAI52" s="49">
        <v>0</v>
      </c>
      <c r="DAJ52" s="49">
        <v>0</v>
      </c>
      <c r="DAK52" s="49">
        <v>280</v>
      </c>
      <c r="DAL52" s="64">
        <f t="shared" si="1794"/>
        <v>574</v>
      </c>
      <c r="DAM52" s="68">
        <f t="shared" si="1795"/>
        <v>95.666666666666671</v>
      </c>
      <c r="DAN52" s="48">
        <v>0</v>
      </c>
      <c r="DAO52" s="49">
        <v>0</v>
      </c>
      <c r="DAP52" s="49"/>
      <c r="DAQ52" s="49"/>
      <c r="DAR52" s="49">
        <v>398</v>
      </c>
      <c r="DAS52" s="49">
        <v>0</v>
      </c>
      <c r="DAT52" s="64">
        <f t="shared" si="1796"/>
        <v>398</v>
      </c>
      <c r="DAU52" s="68">
        <f t="shared" si="1797"/>
        <v>66.333333333333329</v>
      </c>
      <c r="DAV52" s="48"/>
      <c r="DAW52" s="49">
        <v>0</v>
      </c>
      <c r="DAX52" s="49">
        <v>0</v>
      </c>
      <c r="DAY52" s="49">
        <v>0</v>
      </c>
      <c r="DAZ52" s="49">
        <v>0</v>
      </c>
      <c r="DBA52" s="49">
        <v>163</v>
      </c>
      <c r="DBB52" s="64">
        <f t="shared" si="1798"/>
        <v>163</v>
      </c>
      <c r="DBC52" s="68">
        <f t="shared" si="1799"/>
        <v>27.166666666666668</v>
      </c>
      <c r="DBD52" s="48"/>
      <c r="DBE52" s="49">
        <v>300</v>
      </c>
      <c r="DBF52" s="49">
        <v>72</v>
      </c>
      <c r="DBG52" s="49">
        <v>0</v>
      </c>
      <c r="DBH52" s="49"/>
      <c r="DBI52" s="49">
        <v>0</v>
      </c>
      <c r="DBJ52" s="64">
        <f t="shared" si="1800"/>
        <v>372</v>
      </c>
      <c r="DBK52" s="68">
        <f t="shared" si="1801"/>
        <v>62</v>
      </c>
      <c r="DBL52" s="48">
        <v>0</v>
      </c>
      <c r="DBM52" s="49">
        <v>0</v>
      </c>
      <c r="DBN52" s="49"/>
      <c r="DBO52" s="49"/>
      <c r="DBP52" s="49"/>
      <c r="DBQ52" s="49">
        <v>0</v>
      </c>
      <c r="DBR52" s="64">
        <f t="shared" si="1802"/>
        <v>0</v>
      </c>
      <c r="DBS52" s="68">
        <f t="shared" si="1803"/>
        <v>0</v>
      </c>
      <c r="DBT52" s="48">
        <v>292</v>
      </c>
      <c r="DBU52" s="49"/>
      <c r="DBV52" s="49"/>
      <c r="DBW52" s="49"/>
      <c r="DBX52" s="49"/>
      <c r="DBY52" s="49">
        <v>0</v>
      </c>
      <c r="DBZ52" s="64">
        <f t="shared" si="1804"/>
        <v>292</v>
      </c>
      <c r="DCA52" s="68">
        <f t="shared" si="1805"/>
        <v>58.4</v>
      </c>
      <c r="DCB52" s="48">
        <v>0</v>
      </c>
      <c r="DCC52" s="49">
        <v>0</v>
      </c>
      <c r="DCD52" s="49"/>
      <c r="DCE52" s="49"/>
      <c r="DCF52" s="49"/>
      <c r="DCG52" s="49"/>
      <c r="DCH52" s="64">
        <f t="shared" si="1806"/>
        <v>0</v>
      </c>
      <c r="DCI52" s="68">
        <f t="shared" si="1807"/>
        <v>0</v>
      </c>
      <c r="DCJ52" s="48"/>
      <c r="DCK52" s="49">
        <v>0</v>
      </c>
      <c r="DCL52" s="49">
        <v>0</v>
      </c>
      <c r="DCM52" s="49">
        <v>0</v>
      </c>
      <c r="DCN52" s="49">
        <v>0</v>
      </c>
      <c r="DCO52" s="49"/>
      <c r="DCP52" s="64">
        <f t="shared" si="1808"/>
        <v>0</v>
      </c>
      <c r="DCQ52" s="68">
        <f t="shared" si="1809"/>
        <v>0</v>
      </c>
      <c r="DCR52" s="48">
        <v>585</v>
      </c>
      <c r="DCS52" s="49">
        <v>0</v>
      </c>
      <c r="DCT52" s="49">
        <v>0</v>
      </c>
      <c r="DCU52" s="49">
        <v>0</v>
      </c>
      <c r="DCV52" s="49">
        <v>0</v>
      </c>
      <c r="DCW52" s="49">
        <v>0</v>
      </c>
      <c r="DCX52" s="64">
        <f t="shared" si="1810"/>
        <v>585</v>
      </c>
      <c r="DCY52" s="68">
        <f t="shared" si="1811"/>
        <v>97.5</v>
      </c>
      <c r="DCZ52" s="48">
        <v>0</v>
      </c>
      <c r="DDA52" s="49">
        <v>0</v>
      </c>
      <c r="DDB52" s="49">
        <v>0</v>
      </c>
      <c r="DDC52" s="49">
        <v>0</v>
      </c>
      <c r="DDD52" s="49"/>
      <c r="DDE52" s="49">
        <v>0</v>
      </c>
      <c r="DDF52" s="64">
        <f t="shared" si="1812"/>
        <v>0</v>
      </c>
      <c r="DDG52" s="68">
        <f t="shared" si="1813"/>
        <v>0</v>
      </c>
      <c r="DDH52" s="48">
        <v>0</v>
      </c>
      <c r="DDI52" s="49"/>
      <c r="DDJ52" s="49"/>
      <c r="DDK52" s="49"/>
      <c r="DDL52" s="49"/>
      <c r="DDM52" s="49">
        <v>0</v>
      </c>
      <c r="DDN52" s="127">
        <f t="shared" si="1814"/>
        <v>0</v>
      </c>
      <c r="DDO52" s="43">
        <f t="shared" si="1815"/>
        <v>0</v>
      </c>
      <c r="DDP52" s="48">
        <v>0</v>
      </c>
      <c r="DDQ52" s="49">
        <v>0</v>
      </c>
      <c r="DDR52" s="49">
        <v>565</v>
      </c>
      <c r="DDS52" s="49">
        <v>0</v>
      </c>
      <c r="DDT52" s="49">
        <v>0</v>
      </c>
      <c r="DDU52" s="49"/>
      <c r="DDV52" s="127">
        <f t="shared" si="1816"/>
        <v>565</v>
      </c>
      <c r="DDW52" s="43">
        <f t="shared" si="1817"/>
        <v>94.166666666666671</v>
      </c>
      <c r="DDX52" s="48">
        <v>0</v>
      </c>
      <c r="DDY52" s="49">
        <v>0</v>
      </c>
      <c r="DDZ52" s="49"/>
      <c r="DEA52" s="49"/>
      <c r="DEB52" s="49">
        <v>857</v>
      </c>
      <c r="DEC52" s="49">
        <v>0</v>
      </c>
      <c r="DED52" s="127">
        <f t="shared" si="1818"/>
        <v>857</v>
      </c>
      <c r="DEE52" s="43">
        <f t="shared" si="1819"/>
        <v>142.83333333333334</v>
      </c>
      <c r="DEF52" s="48">
        <v>0</v>
      </c>
      <c r="DEG52" s="49"/>
      <c r="DEH52" s="49"/>
      <c r="DEI52" s="49"/>
      <c r="DEJ52" s="49">
        <v>0</v>
      </c>
      <c r="DEK52" s="49"/>
      <c r="DEL52" s="127">
        <f t="shared" si="1820"/>
        <v>0</v>
      </c>
      <c r="DEM52" s="43">
        <f t="shared" si="1821"/>
        <v>0</v>
      </c>
      <c r="DEN52" s="48"/>
      <c r="DEO52" s="49">
        <v>0</v>
      </c>
      <c r="DEP52" s="49"/>
      <c r="DEQ52" s="49">
        <v>0</v>
      </c>
      <c r="DER52" s="49"/>
      <c r="DES52" s="49"/>
      <c r="DET52" s="127">
        <f t="shared" si="1822"/>
        <v>0</v>
      </c>
      <c r="DEU52" s="43">
        <f t="shared" si="1823"/>
        <v>0</v>
      </c>
      <c r="DEV52" s="48">
        <v>0</v>
      </c>
      <c r="DEW52" s="49">
        <v>412</v>
      </c>
      <c r="DEX52" s="49"/>
      <c r="DEY52" s="49"/>
      <c r="DEZ52" s="49">
        <v>0</v>
      </c>
      <c r="DFA52" s="49">
        <v>607</v>
      </c>
      <c r="DFB52" s="127">
        <f t="shared" si="1824"/>
        <v>1019</v>
      </c>
      <c r="DFC52" s="43">
        <f t="shared" si="1825"/>
        <v>169.83333333333334</v>
      </c>
      <c r="DFD52" s="48"/>
      <c r="DFE52" s="49"/>
      <c r="DFF52" s="49">
        <v>0</v>
      </c>
      <c r="DFG52" s="49"/>
      <c r="DFH52" s="49"/>
      <c r="DFI52" s="49">
        <v>0</v>
      </c>
      <c r="DFJ52" s="127">
        <f t="shared" si="1826"/>
        <v>0</v>
      </c>
      <c r="DFK52" s="43">
        <f t="shared" si="1827"/>
        <v>0</v>
      </c>
      <c r="DFL52" s="63"/>
      <c r="DFM52" s="64">
        <v>585</v>
      </c>
      <c r="DFN52" s="64"/>
      <c r="DFO52" s="64"/>
      <c r="DFP52" s="64">
        <v>0</v>
      </c>
      <c r="DFQ52" s="64">
        <v>0</v>
      </c>
      <c r="DFR52" s="64">
        <f t="shared" si="1828"/>
        <v>585</v>
      </c>
      <c r="DFS52" s="68">
        <f t="shared" si="1829"/>
        <v>97.5</v>
      </c>
      <c r="DFT52" s="48"/>
      <c r="DFU52" s="49">
        <v>0</v>
      </c>
      <c r="DFV52" s="49"/>
      <c r="DFW52" s="49">
        <v>925</v>
      </c>
      <c r="DFX52" s="49"/>
      <c r="DFY52" s="49"/>
      <c r="DFZ52" s="127">
        <f t="shared" si="1830"/>
        <v>925</v>
      </c>
      <c r="DGA52" s="43">
        <f t="shared" si="1831"/>
        <v>154.16666666666666</v>
      </c>
      <c r="DGB52" s="48"/>
      <c r="DGC52" s="49">
        <v>0</v>
      </c>
      <c r="DGD52" s="49">
        <v>0</v>
      </c>
      <c r="DGE52" s="49"/>
      <c r="DGF52" s="49"/>
      <c r="DGG52" s="49">
        <v>896</v>
      </c>
      <c r="DGH52" s="127">
        <f t="shared" si="1832"/>
        <v>896</v>
      </c>
      <c r="DGI52" s="43">
        <f t="shared" si="1833"/>
        <v>149.33333333333334</v>
      </c>
      <c r="DGJ52" s="48"/>
      <c r="DGK52" s="49"/>
      <c r="DGL52" s="49">
        <v>0</v>
      </c>
      <c r="DGM52" s="49">
        <v>2639</v>
      </c>
      <c r="DGN52" s="49"/>
      <c r="DGO52" s="49">
        <v>0</v>
      </c>
      <c r="DGP52" s="64">
        <f t="shared" si="1834"/>
        <v>2639</v>
      </c>
      <c r="DGQ52" s="68">
        <f t="shared" si="1835"/>
        <v>439.83333333333331</v>
      </c>
      <c r="DGR52" s="48">
        <v>0</v>
      </c>
      <c r="DGS52" s="49">
        <v>0</v>
      </c>
      <c r="DGT52" s="49">
        <v>0</v>
      </c>
      <c r="DGU52" s="49"/>
      <c r="DGV52" s="49"/>
      <c r="DGW52" s="49">
        <v>0</v>
      </c>
      <c r="DGX52" s="64">
        <f t="shared" si="1836"/>
        <v>0</v>
      </c>
      <c r="DGY52" s="68">
        <f t="shared" si="1837"/>
        <v>0</v>
      </c>
      <c r="DGZ52" s="48"/>
      <c r="DHA52" s="49"/>
      <c r="DHB52" s="49"/>
      <c r="DHC52" s="49"/>
      <c r="DHD52" s="49">
        <v>0</v>
      </c>
      <c r="DHE52" s="49"/>
      <c r="DHF52" s="64">
        <f t="shared" si="1838"/>
        <v>0</v>
      </c>
      <c r="DHG52" s="68">
        <f t="shared" si="1839"/>
        <v>0</v>
      </c>
      <c r="DHH52" s="63">
        <v>0</v>
      </c>
      <c r="DHI52" s="64">
        <v>0</v>
      </c>
      <c r="DHJ52" s="64">
        <v>0</v>
      </c>
      <c r="DHK52" s="64">
        <v>0</v>
      </c>
      <c r="DHL52" s="64"/>
      <c r="DHM52" s="64"/>
      <c r="DHN52" s="64">
        <f t="shared" si="1840"/>
        <v>0</v>
      </c>
      <c r="DHO52" s="68">
        <f t="shared" si="1841"/>
        <v>0</v>
      </c>
      <c r="DHP52" s="48">
        <v>0</v>
      </c>
      <c r="DHQ52" s="49">
        <v>259</v>
      </c>
      <c r="DHR52" s="49"/>
      <c r="DHS52" s="49">
        <v>0</v>
      </c>
      <c r="DHT52" s="49">
        <v>0</v>
      </c>
      <c r="DHU52" s="49">
        <v>0</v>
      </c>
      <c r="DHV52" s="64">
        <f t="shared" si="1842"/>
        <v>259</v>
      </c>
      <c r="DHW52" s="68">
        <f t="shared" si="1843"/>
        <v>43.166666666666664</v>
      </c>
      <c r="DHX52" s="48"/>
      <c r="DHY52" s="49"/>
      <c r="DHZ52" s="49"/>
      <c r="DIA52" s="49"/>
      <c r="DIB52" s="49"/>
      <c r="DIC52" s="49">
        <v>0</v>
      </c>
      <c r="DID52" s="64">
        <f t="shared" si="1844"/>
        <v>0</v>
      </c>
      <c r="DIE52" s="68">
        <f t="shared" si="1845"/>
        <v>0</v>
      </c>
      <c r="DIF52" s="48">
        <v>0</v>
      </c>
      <c r="DIG52" s="49">
        <v>0</v>
      </c>
      <c r="DIH52" s="49"/>
      <c r="DII52" s="49">
        <v>0</v>
      </c>
      <c r="DIJ52" s="49"/>
      <c r="DIK52" s="49"/>
      <c r="DIL52" s="64">
        <f t="shared" si="1846"/>
        <v>0</v>
      </c>
      <c r="DIM52" s="68">
        <f t="shared" si="1847"/>
        <v>0</v>
      </c>
      <c r="DIN52" s="48"/>
      <c r="DIO52" s="49"/>
      <c r="DIP52" s="49">
        <v>0</v>
      </c>
      <c r="DIQ52" s="49"/>
      <c r="DIR52" s="49">
        <v>0</v>
      </c>
      <c r="DIS52" s="49">
        <v>0</v>
      </c>
      <c r="DIT52" s="64">
        <f t="shared" si="1848"/>
        <v>0</v>
      </c>
      <c r="DIU52" s="68">
        <f t="shared" si="1849"/>
        <v>0</v>
      </c>
      <c r="DIV52" s="48">
        <v>0</v>
      </c>
      <c r="DIW52" s="49">
        <v>0</v>
      </c>
      <c r="DIX52" s="49"/>
      <c r="DIY52" s="49">
        <v>0</v>
      </c>
      <c r="DIZ52" s="49">
        <v>312</v>
      </c>
      <c r="DJA52" s="49">
        <v>0</v>
      </c>
      <c r="DJB52" s="64">
        <f t="shared" si="1850"/>
        <v>312</v>
      </c>
      <c r="DJC52" s="68">
        <f t="shared" si="1851"/>
        <v>52</v>
      </c>
      <c r="DJD52" s="48">
        <v>0</v>
      </c>
      <c r="DJE52" s="49"/>
      <c r="DJF52" s="49"/>
      <c r="DJG52" s="49">
        <v>0</v>
      </c>
      <c r="DJH52" s="49">
        <v>0</v>
      </c>
      <c r="DJI52" s="49"/>
      <c r="DJJ52" s="64">
        <f t="shared" si="1852"/>
        <v>0</v>
      </c>
      <c r="DJK52" s="68">
        <f t="shared" si="1853"/>
        <v>0</v>
      </c>
      <c r="DJL52" s="48">
        <v>3</v>
      </c>
      <c r="DJM52" s="49"/>
      <c r="DJN52" s="49"/>
      <c r="DJO52" s="49"/>
      <c r="DJP52" s="49">
        <v>0</v>
      </c>
      <c r="DJQ52" s="49">
        <v>0</v>
      </c>
      <c r="DJR52" s="64">
        <f t="shared" si="1854"/>
        <v>3</v>
      </c>
      <c r="DJS52" s="68">
        <f t="shared" si="1855"/>
        <v>0.5</v>
      </c>
      <c r="DJT52" s="48"/>
      <c r="DJU52" s="49"/>
      <c r="DJV52" s="49">
        <v>0</v>
      </c>
      <c r="DJW52" s="49"/>
      <c r="DJX52" s="49">
        <v>209</v>
      </c>
      <c r="DJY52" s="49">
        <v>0</v>
      </c>
      <c r="DJZ52" s="64">
        <f t="shared" si="1856"/>
        <v>209</v>
      </c>
      <c r="DKA52" s="68">
        <f t="shared" si="1857"/>
        <v>34.833333333333336</v>
      </c>
      <c r="DKB52" s="48">
        <v>269</v>
      </c>
      <c r="DKC52" s="49"/>
      <c r="DKD52" s="49">
        <v>0</v>
      </c>
      <c r="DKE52" s="49">
        <v>0</v>
      </c>
      <c r="DKF52" s="49">
        <v>548</v>
      </c>
      <c r="DKG52" s="49">
        <v>0</v>
      </c>
      <c r="DKH52" s="64">
        <f t="shared" si="1858"/>
        <v>817</v>
      </c>
      <c r="DKI52" s="68">
        <f t="shared" si="1859"/>
        <v>136.16666666666666</v>
      </c>
      <c r="DKJ52" s="48"/>
      <c r="DKK52" s="49"/>
      <c r="DKL52" s="49">
        <v>0</v>
      </c>
      <c r="DKM52" s="49"/>
      <c r="DKN52" s="49">
        <v>1257</v>
      </c>
      <c r="DKO52" s="49"/>
      <c r="DKP52" s="64">
        <f t="shared" si="1860"/>
        <v>1257</v>
      </c>
      <c r="DKQ52" s="68">
        <f t="shared" si="1861"/>
        <v>209.5</v>
      </c>
      <c r="DKR52" s="48"/>
      <c r="DKS52" s="49">
        <v>0</v>
      </c>
      <c r="DKT52" s="49"/>
      <c r="DKU52" s="49">
        <v>0</v>
      </c>
      <c r="DKV52" s="49">
        <v>612</v>
      </c>
      <c r="DKW52" s="49"/>
      <c r="DKX52" s="64">
        <f t="shared" si="1862"/>
        <v>612</v>
      </c>
      <c r="DKY52" s="68">
        <f t="shared" si="1863"/>
        <v>102</v>
      </c>
      <c r="DKZ52" s="48"/>
      <c r="DLA52" s="49">
        <v>565</v>
      </c>
      <c r="DLB52" s="49">
        <v>0</v>
      </c>
      <c r="DLC52" s="49">
        <v>0</v>
      </c>
      <c r="DLD52" s="49"/>
      <c r="DLE52" s="49">
        <v>0</v>
      </c>
      <c r="DLF52" s="64">
        <f t="shared" si="1864"/>
        <v>565</v>
      </c>
      <c r="DLG52" s="68">
        <f t="shared" si="1865"/>
        <v>94.166666666666671</v>
      </c>
      <c r="DLH52" s="48"/>
      <c r="DLI52" s="49"/>
      <c r="DLJ52" s="49">
        <v>0</v>
      </c>
      <c r="DLK52" s="49"/>
      <c r="DLL52" s="49"/>
      <c r="DLM52" s="49"/>
      <c r="DLN52" s="64">
        <f t="shared" si="1866"/>
        <v>0</v>
      </c>
      <c r="DLO52" s="68">
        <f t="shared" si="1867"/>
        <v>0</v>
      </c>
      <c r="DLP52" s="48"/>
      <c r="DLQ52" s="49"/>
      <c r="DLR52" s="49">
        <v>0</v>
      </c>
      <c r="DLS52" s="49"/>
      <c r="DLT52" s="49">
        <v>0</v>
      </c>
      <c r="DLU52" s="49"/>
      <c r="DLV52" s="64">
        <f t="shared" si="1868"/>
        <v>0</v>
      </c>
      <c r="DLW52" s="68">
        <f t="shared" si="1869"/>
        <v>0</v>
      </c>
      <c r="DLX52" s="48">
        <v>0</v>
      </c>
      <c r="DLY52" s="49"/>
      <c r="DLZ52" s="49"/>
      <c r="DMA52" s="49"/>
      <c r="DMB52" s="49"/>
      <c r="DMC52" s="49">
        <v>0</v>
      </c>
      <c r="DMD52" s="64">
        <f t="shared" si="1870"/>
        <v>0</v>
      </c>
      <c r="DME52" s="68">
        <f t="shared" si="1871"/>
        <v>0</v>
      </c>
      <c r="DMF52" s="48"/>
      <c r="DMG52" s="49"/>
      <c r="DMH52" s="49"/>
      <c r="DMI52" s="49">
        <v>0</v>
      </c>
      <c r="DMJ52" s="49">
        <v>0</v>
      </c>
      <c r="DMK52" s="49">
        <v>0</v>
      </c>
      <c r="DML52" s="64">
        <f t="shared" si="1872"/>
        <v>0</v>
      </c>
      <c r="DMM52" s="68">
        <f t="shared" si="1873"/>
        <v>0</v>
      </c>
      <c r="DMN52" s="48"/>
      <c r="DMO52" s="49"/>
      <c r="DMP52" s="49">
        <v>0</v>
      </c>
      <c r="DMQ52" s="49">
        <v>0</v>
      </c>
      <c r="DMR52" s="49">
        <v>0</v>
      </c>
      <c r="DMS52" s="49">
        <v>0</v>
      </c>
      <c r="DMT52" s="64">
        <f t="shared" si="1874"/>
        <v>0</v>
      </c>
      <c r="DMU52" s="68">
        <f t="shared" si="1875"/>
        <v>0</v>
      </c>
      <c r="DMV52" s="48">
        <v>0</v>
      </c>
      <c r="DMW52" s="49">
        <v>0</v>
      </c>
      <c r="DMX52" s="49">
        <v>0</v>
      </c>
      <c r="DMY52" s="49">
        <v>920</v>
      </c>
      <c r="DMZ52" s="49">
        <v>0</v>
      </c>
      <c r="DNA52" s="49">
        <v>0</v>
      </c>
      <c r="DNB52" s="64">
        <f t="shared" si="1876"/>
        <v>920</v>
      </c>
      <c r="DNC52" s="68">
        <f t="shared" si="1877"/>
        <v>153.33333333333334</v>
      </c>
      <c r="DND52" s="48"/>
      <c r="DNE52" s="49">
        <v>0</v>
      </c>
      <c r="DNF52" s="49">
        <v>609</v>
      </c>
      <c r="DNG52" s="49"/>
      <c r="DNH52" s="49">
        <v>0</v>
      </c>
      <c r="DNI52" s="49"/>
      <c r="DNJ52" s="64">
        <f t="shared" si="1878"/>
        <v>609</v>
      </c>
      <c r="DNK52" s="68">
        <f t="shared" si="1879"/>
        <v>101.5</v>
      </c>
      <c r="DNL52" s="48"/>
      <c r="DNM52" s="49"/>
      <c r="DNN52" s="49">
        <v>0</v>
      </c>
      <c r="DNO52" s="49"/>
      <c r="DNP52" s="49"/>
      <c r="DNQ52" s="49">
        <v>0</v>
      </c>
      <c r="DNR52" s="64">
        <f t="shared" si="1880"/>
        <v>0</v>
      </c>
      <c r="DNS52" s="68">
        <f t="shared" si="1881"/>
        <v>0</v>
      </c>
      <c r="DNT52" s="48"/>
      <c r="DNU52" s="49"/>
      <c r="DNV52" s="49">
        <v>0</v>
      </c>
      <c r="DNW52" s="49">
        <v>0</v>
      </c>
      <c r="DNX52" s="49">
        <v>0</v>
      </c>
      <c r="DNY52" s="49">
        <v>0</v>
      </c>
      <c r="DNZ52" s="64">
        <f t="shared" si="1882"/>
        <v>0</v>
      </c>
      <c r="DOA52" s="68">
        <f t="shared" si="1883"/>
        <v>0</v>
      </c>
      <c r="DOB52" s="48"/>
      <c r="DOC52" s="49"/>
      <c r="DOD52" s="49"/>
      <c r="DOE52" s="49">
        <v>0</v>
      </c>
      <c r="DOF52" s="49">
        <v>0</v>
      </c>
      <c r="DOG52" s="49">
        <v>0</v>
      </c>
      <c r="DOH52" s="64">
        <f t="shared" si="1884"/>
        <v>0</v>
      </c>
      <c r="DOI52" s="68">
        <f t="shared" si="1885"/>
        <v>0</v>
      </c>
      <c r="DOJ52" s="48"/>
      <c r="DOK52" s="49">
        <v>0</v>
      </c>
      <c r="DOL52" s="49"/>
      <c r="DOM52" s="49"/>
      <c r="DON52" s="49"/>
      <c r="DOO52" s="49">
        <v>0</v>
      </c>
      <c r="DOP52" s="64">
        <f t="shared" si="1886"/>
        <v>0</v>
      </c>
      <c r="DOQ52" s="68">
        <f t="shared" si="1887"/>
        <v>0</v>
      </c>
      <c r="DOR52" s="48">
        <v>0</v>
      </c>
      <c r="DOS52" s="49">
        <v>0</v>
      </c>
      <c r="DOT52" s="49"/>
      <c r="DOU52" s="49">
        <v>0</v>
      </c>
      <c r="DOV52" s="49"/>
      <c r="DOW52" s="49">
        <v>0</v>
      </c>
      <c r="DOX52" s="64">
        <f t="shared" si="1888"/>
        <v>0</v>
      </c>
      <c r="DOY52" s="68">
        <f t="shared" si="1889"/>
        <v>0</v>
      </c>
      <c r="DOZ52" s="48"/>
      <c r="DPA52" s="49"/>
      <c r="DPB52" s="49"/>
      <c r="DPC52" s="49">
        <v>0</v>
      </c>
      <c r="DPD52" s="49"/>
      <c r="DPE52" s="49">
        <v>0</v>
      </c>
      <c r="DPF52" s="64">
        <f t="shared" si="1890"/>
        <v>0</v>
      </c>
      <c r="DPG52" s="68">
        <f t="shared" si="1891"/>
        <v>0</v>
      </c>
      <c r="DPH52" s="48">
        <v>0</v>
      </c>
      <c r="DPI52" s="49"/>
      <c r="DPJ52" s="49">
        <v>0</v>
      </c>
      <c r="DPK52" s="49"/>
      <c r="DPL52" s="49"/>
      <c r="DPM52" s="49"/>
      <c r="DPN52" s="64">
        <f t="shared" si="1892"/>
        <v>0</v>
      </c>
      <c r="DPO52" s="68">
        <f t="shared" si="1893"/>
        <v>0</v>
      </c>
      <c r="DPP52" s="48">
        <v>0</v>
      </c>
      <c r="DPQ52" s="49">
        <v>0</v>
      </c>
      <c r="DPR52" s="49">
        <v>0</v>
      </c>
      <c r="DPS52" s="49"/>
      <c r="DPT52" s="49"/>
      <c r="DPU52" s="49"/>
      <c r="DPV52" s="491">
        <f t="shared" si="1894"/>
        <v>0</v>
      </c>
      <c r="DPW52" s="492">
        <f t="shared" si="1895"/>
        <v>0</v>
      </c>
      <c r="DPX52" s="48">
        <v>262</v>
      </c>
      <c r="DPY52" s="49"/>
      <c r="DPZ52" s="49">
        <v>0</v>
      </c>
      <c r="DQA52" s="49">
        <v>0</v>
      </c>
      <c r="DQB52" s="49">
        <v>0</v>
      </c>
      <c r="DQC52" s="49">
        <v>0</v>
      </c>
      <c r="DQD52" s="491">
        <f t="shared" si="1896"/>
        <v>262</v>
      </c>
      <c r="DQE52" s="492">
        <f t="shared" si="1897"/>
        <v>43.666666666666664</v>
      </c>
      <c r="DQF52" s="48"/>
      <c r="DQG52" s="49">
        <v>0</v>
      </c>
      <c r="DQH52" s="49"/>
      <c r="DQI52" s="49"/>
      <c r="DQJ52" s="49">
        <v>0</v>
      </c>
      <c r="DQK52" s="49"/>
      <c r="DQL52" s="489">
        <f t="shared" si="1898"/>
        <v>0</v>
      </c>
      <c r="DQM52" s="492">
        <f t="shared" si="1899"/>
        <v>0</v>
      </c>
      <c r="DQN52" s="48">
        <v>0</v>
      </c>
      <c r="DQO52" s="49">
        <v>134</v>
      </c>
      <c r="DQP52" s="49">
        <v>76</v>
      </c>
      <c r="DQQ52" s="49">
        <v>0</v>
      </c>
      <c r="DQR52" s="49">
        <v>0</v>
      </c>
      <c r="DQS52" s="49">
        <v>648</v>
      </c>
      <c r="DQT52" s="64">
        <f t="shared" si="1900"/>
        <v>858</v>
      </c>
      <c r="DQU52" s="68">
        <f t="shared" si="1901"/>
        <v>143</v>
      </c>
      <c r="DQV52" s="48"/>
      <c r="DQW52" s="49"/>
      <c r="DQX52" s="49">
        <v>520</v>
      </c>
      <c r="DQY52" s="49">
        <v>0</v>
      </c>
      <c r="DQZ52" s="49">
        <v>0</v>
      </c>
      <c r="DRA52" s="49"/>
      <c r="DRB52" s="491">
        <f t="shared" si="1902"/>
        <v>520</v>
      </c>
      <c r="DRC52" s="492">
        <f t="shared" si="1903"/>
        <v>86.666666666666671</v>
      </c>
      <c r="DRD52" s="48">
        <v>0</v>
      </c>
      <c r="DRE52" s="49"/>
      <c r="DRF52" s="49">
        <v>622</v>
      </c>
      <c r="DRG52" s="49">
        <v>0</v>
      </c>
      <c r="DRH52" s="49"/>
      <c r="DRI52" s="49"/>
      <c r="DRJ52" s="491">
        <f t="shared" si="1904"/>
        <v>622</v>
      </c>
      <c r="DRK52" s="492">
        <f t="shared" si="1905"/>
        <v>103.66666666666667</v>
      </c>
      <c r="DRL52" s="48">
        <v>0</v>
      </c>
      <c r="DRM52" s="49">
        <v>0</v>
      </c>
      <c r="DRN52" s="49">
        <v>0</v>
      </c>
      <c r="DRO52" s="49">
        <v>0</v>
      </c>
      <c r="DRP52" s="49">
        <v>610</v>
      </c>
      <c r="DRQ52" s="49"/>
      <c r="DRR52" s="64">
        <f t="shared" si="1601"/>
        <v>610</v>
      </c>
      <c r="DRS52" s="68">
        <f t="shared" si="1602"/>
        <v>101.66666666666667</v>
      </c>
      <c r="DRT52" s="48">
        <v>0</v>
      </c>
      <c r="DRU52" s="49"/>
      <c r="DRV52" s="49">
        <v>942</v>
      </c>
      <c r="DRW52" s="49">
        <v>2257</v>
      </c>
      <c r="DRX52" s="49">
        <v>0</v>
      </c>
      <c r="DRY52" s="49"/>
      <c r="DRZ52" s="491">
        <f t="shared" si="1603"/>
        <v>3199</v>
      </c>
      <c r="DSA52" s="68">
        <f t="shared" si="1604"/>
        <v>533.16666666666663</v>
      </c>
      <c r="DSB52" s="82"/>
      <c r="DSC52" s="83"/>
      <c r="DSD52" s="83">
        <v>0</v>
      </c>
      <c r="DSE52" s="83"/>
      <c r="DSF52" s="83">
        <v>1628</v>
      </c>
      <c r="DSG52" s="83">
        <v>0</v>
      </c>
      <c r="DSH52" s="64">
        <f t="shared" si="1605"/>
        <v>1628</v>
      </c>
      <c r="DSI52" s="68">
        <f t="shared" si="1606"/>
        <v>271.33333333333331</v>
      </c>
      <c r="DSJ52" s="48">
        <v>606</v>
      </c>
      <c r="DSK52" s="49"/>
      <c r="DSL52" s="49"/>
      <c r="DSM52" s="49">
        <v>1684</v>
      </c>
      <c r="DSN52" s="49"/>
      <c r="DSO52" s="49">
        <v>0</v>
      </c>
      <c r="DSP52" s="64">
        <f t="shared" si="1607"/>
        <v>2290</v>
      </c>
      <c r="DSQ52" s="68">
        <f t="shared" si="1608"/>
        <v>381.66666666666669</v>
      </c>
      <c r="DSR52" s="48"/>
      <c r="DSS52" s="49"/>
      <c r="DST52" s="49">
        <v>567</v>
      </c>
      <c r="DSU52" s="49">
        <v>1210</v>
      </c>
      <c r="DSV52" s="49">
        <v>105</v>
      </c>
      <c r="DSW52" s="49"/>
      <c r="DSX52" s="64">
        <f t="shared" si="1609"/>
        <v>1882</v>
      </c>
      <c r="DSY52" s="68">
        <f t="shared" si="1610"/>
        <v>313.66666666666669</v>
      </c>
      <c r="DSZ52" s="48"/>
      <c r="DTA52" s="49">
        <v>0</v>
      </c>
      <c r="DTB52" s="49">
        <v>0</v>
      </c>
      <c r="DTC52" s="49">
        <v>1001</v>
      </c>
      <c r="DTD52" s="49"/>
      <c r="DTE52" s="49"/>
      <c r="DTF52" s="64">
        <f t="shared" si="1611"/>
        <v>1001</v>
      </c>
      <c r="DTG52" s="68">
        <f t="shared" si="1612"/>
        <v>166.83333333333334</v>
      </c>
      <c r="DTH52" s="48">
        <v>1311</v>
      </c>
      <c r="DTI52" s="49"/>
      <c r="DTJ52" s="49">
        <v>1657</v>
      </c>
      <c r="DTK52" s="49">
        <v>0</v>
      </c>
      <c r="DTL52" s="49">
        <v>1029</v>
      </c>
      <c r="DTM52" s="49">
        <v>0</v>
      </c>
      <c r="DTN52" s="64">
        <f t="shared" si="1613"/>
        <v>3997</v>
      </c>
      <c r="DTO52" s="68">
        <f t="shared" si="1614"/>
        <v>666.16666666666663</v>
      </c>
      <c r="DTP52" s="48">
        <v>0</v>
      </c>
      <c r="DTQ52" s="49"/>
      <c r="DTR52" s="49"/>
      <c r="DTS52" s="49"/>
      <c r="DTT52" s="49">
        <v>2569</v>
      </c>
      <c r="DTU52" s="49">
        <v>0</v>
      </c>
      <c r="DTV52" s="64">
        <f t="shared" si="1615"/>
        <v>2569</v>
      </c>
      <c r="DTW52" s="68">
        <f t="shared" si="1616"/>
        <v>428.16666666666669</v>
      </c>
      <c r="DTX52" s="48">
        <v>0</v>
      </c>
      <c r="DTY52" s="49">
        <v>880</v>
      </c>
      <c r="DTZ52" s="49">
        <v>803</v>
      </c>
      <c r="DUA52" s="49">
        <v>0</v>
      </c>
      <c r="DUB52" s="49">
        <v>310</v>
      </c>
      <c r="DUC52" s="49">
        <v>1088</v>
      </c>
      <c r="DUD52" s="64">
        <f t="shared" si="1617"/>
        <v>3081</v>
      </c>
      <c r="DUE52" s="68">
        <f t="shared" si="1618"/>
        <v>513.5</v>
      </c>
      <c r="DUF52" s="48">
        <v>2714</v>
      </c>
      <c r="DUG52" s="49">
        <v>0</v>
      </c>
      <c r="DUH52" s="49"/>
      <c r="DUI52" s="49">
        <v>656</v>
      </c>
      <c r="DUJ52" s="49">
        <v>0</v>
      </c>
      <c r="DUK52" s="49">
        <v>2789</v>
      </c>
      <c r="DUL52" s="64">
        <f t="shared" si="1619"/>
        <v>6159</v>
      </c>
      <c r="DUM52" s="68">
        <f t="shared" si="1620"/>
        <v>1026.5</v>
      </c>
      <c r="DUN52" s="48"/>
      <c r="DUO52" s="49">
        <v>523</v>
      </c>
      <c r="DUP52" s="49">
        <v>1960</v>
      </c>
      <c r="DUQ52" s="49">
        <v>0</v>
      </c>
      <c r="DUR52" s="49"/>
      <c r="DUS52" s="49">
        <v>0</v>
      </c>
      <c r="DUT52" s="64">
        <f t="shared" si="1621"/>
        <v>2483</v>
      </c>
      <c r="DUU52" s="68">
        <f t="shared" si="1622"/>
        <v>413.83333333333331</v>
      </c>
      <c r="DUV52" s="48"/>
      <c r="DUW52" s="49">
        <v>0</v>
      </c>
      <c r="DUX52" s="49">
        <v>0</v>
      </c>
      <c r="DUY52" s="49">
        <v>0</v>
      </c>
      <c r="DUZ52" s="49">
        <v>1986</v>
      </c>
      <c r="DVA52" s="49">
        <v>0</v>
      </c>
      <c r="DVB52" s="64">
        <f t="shared" si="1623"/>
        <v>1986</v>
      </c>
      <c r="DVC52" s="68">
        <f t="shared" si="1624"/>
        <v>331</v>
      </c>
      <c r="DVD52" s="48"/>
      <c r="DVE52" s="49">
        <v>0</v>
      </c>
      <c r="DVF52" s="49">
        <v>1</v>
      </c>
      <c r="DVG52" s="49">
        <v>1</v>
      </c>
      <c r="DVH52" s="49">
        <v>2686</v>
      </c>
      <c r="DVI52" s="49">
        <v>0</v>
      </c>
      <c r="DVJ52" s="64">
        <f t="shared" si="1625"/>
        <v>2688</v>
      </c>
      <c r="DVK52" s="68">
        <f t="shared" si="1626"/>
        <v>448</v>
      </c>
      <c r="DVL52" s="48"/>
      <c r="DVM52" s="49">
        <v>2</v>
      </c>
      <c r="DVN52" s="49">
        <v>0</v>
      </c>
      <c r="DVO52" s="49">
        <v>0</v>
      </c>
      <c r="DVP52" s="49">
        <v>1</v>
      </c>
      <c r="DVQ52" s="49">
        <v>0</v>
      </c>
      <c r="DVR52" s="64">
        <f t="shared" si="1627"/>
        <v>3</v>
      </c>
      <c r="DVS52" s="68">
        <f t="shared" si="1628"/>
        <v>0.5</v>
      </c>
      <c r="DVT52" s="48"/>
      <c r="DVU52" s="49">
        <v>0</v>
      </c>
      <c r="DVV52" s="49">
        <v>0</v>
      </c>
      <c r="DVW52" s="49">
        <v>0</v>
      </c>
      <c r="DVX52" s="49">
        <v>0</v>
      </c>
      <c r="DVY52" s="49">
        <v>0</v>
      </c>
      <c r="DVZ52" s="64">
        <f t="shared" si="1629"/>
        <v>0</v>
      </c>
      <c r="DWA52" s="68">
        <f t="shared" si="1630"/>
        <v>0</v>
      </c>
      <c r="DWB52" s="48">
        <v>560</v>
      </c>
      <c r="DWC52" s="49">
        <v>0</v>
      </c>
      <c r="DWD52" s="49">
        <v>659</v>
      </c>
      <c r="DWE52" s="49">
        <v>280</v>
      </c>
      <c r="DWF52" s="49">
        <v>0</v>
      </c>
      <c r="DWG52" s="49"/>
      <c r="DWH52" s="64">
        <f t="shared" si="1631"/>
        <v>1499</v>
      </c>
      <c r="DWI52" s="68">
        <f t="shared" si="1632"/>
        <v>249.83333333333334</v>
      </c>
      <c r="DWJ52" s="48">
        <v>0</v>
      </c>
      <c r="DWK52" s="49">
        <v>3014</v>
      </c>
      <c r="DWL52" s="49">
        <v>0</v>
      </c>
      <c r="DWM52" s="49"/>
      <c r="DWN52" s="49">
        <v>0</v>
      </c>
      <c r="DWO52" s="49"/>
      <c r="DWP52" s="64">
        <f t="shared" si="1633"/>
        <v>3014</v>
      </c>
      <c r="DWQ52" s="68">
        <f t="shared" si="1634"/>
        <v>502.33333333333331</v>
      </c>
      <c r="DWR52" s="48">
        <v>0</v>
      </c>
      <c r="DWS52" s="49"/>
      <c r="DWT52" s="49">
        <v>1999</v>
      </c>
      <c r="DWU52" s="49">
        <v>0</v>
      </c>
      <c r="DWV52" s="49">
        <v>660</v>
      </c>
      <c r="DWW52" s="49">
        <v>2193</v>
      </c>
      <c r="DWX52" s="64">
        <f t="shared" si="1635"/>
        <v>4852</v>
      </c>
      <c r="DWY52" s="68">
        <f t="shared" si="1636"/>
        <v>808.66666666666663</v>
      </c>
      <c r="DWZ52" s="48">
        <v>0</v>
      </c>
      <c r="DXA52" s="49">
        <v>0</v>
      </c>
      <c r="DXB52" s="49"/>
      <c r="DXC52" s="49">
        <v>1334</v>
      </c>
      <c r="DXD52" s="49"/>
      <c r="DXE52" s="49"/>
      <c r="DXF52" s="64">
        <f t="shared" si="1637"/>
        <v>1334</v>
      </c>
      <c r="DXG52" s="68">
        <f t="shared" si="1638"/>
        <v>222.33333333333334</v>
      </c>
      <c r="DXH52" s="48">
        <v>1034</v>
      </c>
      <c r="DXI52" s="49">
        <v>0</v>
      </c>
      <c r="DXJ52" s="49">
        <v>0</v>
      </c>
      <c r="DXK52" s="49">
        <v>0</v>
      </c>
      <c r="DXL52" s="49"/>
      <c r="DXM52" s="49">
        <v>951</v>
      </c>
      <c r="DXN52" s="64">
        <f t="shared" si="1639"/>
        <v>1985</v>
      </c>
      <c r="DXO52" s="68">
        <f t="shared" si="1640"/>
        <v>330.83333333333331</v>
      </c>
      <c r="DXP52" s="48">
        <v>0</v>
      </c>
      <c r="DXQ52" s="49">
        <v>970</v>
      </c>
      <c r="DXR52" s="49">
        <v>0</v>
      </c>
      <c r="DXS52" s="49">
        <v>0</v>
      </c>
      <c r="DXT52" s="49"/>
      <c r="DXU52" s="49"/>
      <c r="DXV52" s="64">
        <f t="shared" si="1330"/>
        <v>970</v>
      </c>
      <c r="DXW52" s="68">
        <f t="shared" si="1331"/>
        <v>161.66666666666666</v>
      </c>
      <c r="DXX52" s="48">
        <v>983</v>
      </c>
      <c r="DXY52" s="49"/>
      <c r="DXZ52" s="49">
        <v>0</v>
      </c>
      <c r="DYA52" s="49">
        <v>0</v>
      </c>
      <c r="DYB52" s="49">
        <v>982</v>
      </c>
      <c r="DYC52" s="49">
        <v>0</v>
      </c>
      <c r="DYD52" s="64">
        <f t="shared" si="1332"/>
        <v>1965</v>
      </c>
      <c r="DYE52" s="68">
        <f t="shared" si="1333"/>
        <v>327.5</v>
      </c>
      <c r="DYF52" s="48">
        <v>0</v>
      </c>
      <c r="DYG52" s="49">
        <v>0</v>
      </c>
      <c r="DYH52" s="49">
        <v>0</v>
      </c>
      <c r="DYI52" s="49">
        <v>1200</v>
      </c>
      <c r="DYJ52" s="49">
        <v>0</v>
      </c>
      <c r="DYK52" s="49"/>
      <c r="DYL52" s="64">
        <f t="shared" si="1334"/>
        <v>1200</v>
      </c>
      <c r="DYM52" s="68">
        <f t="shared" si="1335"/>
        <v>200</v>
      </c>
      <c r="DYN52" s="48">
        <v>0</v>
      </c>
      <c r="DYO52" s="49">
        <v>590</v>
      </c>
      <c r="DYP52" s="49">
        <v>0</v>
      </c>
      <c r="DYQ52" s="49">
        <v>0</v>
      </c>
      <c r="DYR52" s="49"/>
      <c r="DYS52" s="49"/>
      <c r="DYT52" s="64">
        <f t="shared" si="1336"/>
        <v>590</v>
      </c>
      <c r="DYU52" s="68">
        <f t="shared" si="1337"/>
        <v>98.333333333333329</v>
      </c>
      <c r="DYV52" s="48">
        <v>0</v>
      </c>
      <c r="DYW52" s="49">
        <v>330</v>
      </c>
      <c r="DYX52" s="49">
        <v>332</v>
      </c>
      <c r="DYY52" s="49">
        <v>0</v>
      </c>
      <c r="DYZ52" s="49">
        <v>0</v>
      </c>
      <c r="DZA52" s="49">
        <v>0</v>
      </c>
      <c r="DZB52" s="64">
        <f t="shared" si="1338"/>
        <v>662</v>
      </c>
      <c r="DZC52" s="68">
        <f t="shared" si="1339"/>
        <v>110.33333333333333</v>
      </c>
      <c r="DZD52" s="48"/>
      <c r="DZE52" s="49"/>
      <c r="DZF52" s="49"/>
      <c r="DZG52" s="49">
        <v>272</v>
      </c>
      <c r="DZH52" s="49">
        <v>0</v>
      </c>
      <c r="DZI52" s="49">
        <v>0</v>
      </c>
      <c r="DZJ52" s="64">
        <f t="shared" si="1340"/>
        <v>272</v>
      </c>
      <c r="DZK52" s="68">
        <f t="shared" si="1341"/>
        <v>45.333333333333336</v>
      </c>
      <c r="DZL52" s="48">
        <v>0</v>
      </c>
      <c r="DZM52" s="49">
        <v>1002</v>
      </c>
      <c r="DZN52" s="49"/>
      <c r="DZO52" s="49">
        <v>0</v>
      </c>
      <c r="DZP52" s="49">
        <v>0</v>
      </c>
      <c r="DZQ52" s="49">
        <v>1656</v>
      </c>
      <c r="DZR52" s="64">
        <f t="shared" si="1342"/>
        <v>2658</v>
      </c>
      <c r="DZS52" s="68">
        <f t="shared" si="1343"/>
        <v>443</v>
      </c>
      <c r="DZT52" s="48">
        <v>1682</v>
      </c>
      <c r="DZU52" s="49">
        <v>0</v>
      </c>
      <c r="DZV52" s="49"/>
      <c r="DZW52" s="49"/>
      <c r="DZX52" s="49"/>
      <c r="DZY52" s="49"/>
      <c r="DZZ52" s="64">
        <f t="shared" si="1344"/>
        <v>1682</v>
      </c>
      <c r="EAA52" s="68">
        <f t="shared" si="1345"/>
        <v>280.33333333333331</v>
      </c>
      <c r="EAB52" s="48"/>
      <c r="EAC52" s="49"/>
      <c r="EAD52" s="49">
        <v>0</v>
      </c>
      <c r="EAE52" s="49"/>
      <c r="EAF52" s="49">
        <v>0</v>
      </c>
      <c r="EAG52" s="49">
        <v>0</v>
      </c>
      <c r="EAH52" s="64">
        <f t="shared" si="1346"/>
        <v>0</v>
      </c>
      <c r="EAI52" s="68">
        <f t="shared" si="1347"/>
        <v>0</v>
      </c>
      <c r="EAJ52" s="48">
        <v>59</v>
      </c>
      <c r="EAK52" s="49"/>
      <c r="EAL52" s="49"/>
      <c r="EAM52" s="49"/>
      <c r="EAN52" s="49">
        <v>990</v>
      </c>
      <c r="EAO52" s="49">
        <v>560</v>
      </c>
      <c r="EAP52" s="64">
        <f t="shared" si="1348"/>
        <v>1609</v>
      </c>
      <c r="EAQ52" s="68">
        <f t="shared" si="1349"/>
        <v>268.16666666666669</v>
      </c>
      <c r="EAR52" s="48"/>
      <c r="EAS52" s="49"/>
      <c r="EAT52" s="49">
        <v>669</v>
      </c>
      <c r="EAU52" s="49">
        <v>0</v>
      </c>
      <c r="EAV52" s="49">
        <v>0</v>
      </c>
      <c r="EAW52" s="49"/>
      <c r="EAX52" s="64">
        <f t="shared" si="1350"/>
        <v>669</v>
      </c>
      <c r="EAY52" s="68">
        <f t="shared" si="1351"/>
        <v>111.5</v>
      </c>
      <c r="EAZ52" s="48"/>
      <c r="EBA52" s="49"/>
      <c r="EBB52" s="49">
        <v>0</v>
      </c>
      <c r="EBC52" s="49">
        <v>309</v>
      </c>
      <c r="EBD52" s="49">
        <v>0</v>
      </c>
      <c r="EBE52" s="49">
        <v>0</v>
      </c>
      <c r="EBF52" s="64">
        <f t="shared" si="1352"/>
        <v>309</v>
      </c>
      <c r="EBG52" s="68">
        <f t="shared" si="1353"/>
        <v>51.5</v>
      </c>
      <c r="EBH52" s="48">
        <v>0</v>
      </c>
      <c r="EBI52" s="49">
        <v>0</v>
      </c>
      <c r="EBJ52" s="49">
        <v>0</v>
      </c>
      <c r="EBK52" s="49">
        <v>0</v>
      </c>
      <c r="EBL52" s="49"/>
      <c r="EBM52" s="49">
        <v>0</v>
      </c>
      <c r="EBN52" s="64">
        <f t="shared" si="1354"/>
        <v>0</v>
      </c>
      <c r="EBO52" s="68">
        <f t="shared" si="1355"/>
        <v>0</v>
      </c>
      <c r="EBP52" s="48">
        <v>0</v>
      </c>
      <c r="EBQ52" s="49"/>
      <c r="EBR52" s="49"/>
      <c r="EBS52" s="49">
        <v>0</v>
      </c>
      <c r="EBT52" s="49"/>
      <c r="EBU52" s="49"/>
      <c r="EBV52" s="64">
        <f t="shared" si="1356"/>
        <v>0</v>
      </c>
      <c r="EBW52" s="68">
        <f t="shared" si="1357"/>
        <v>0</v>
      </c>
      <c r="EBX52" s="48">
        <v>0</v>
      </c>
      <c r="EBY52" s="49"/>
      <c r="EBZ52" s="49">
        <v>0</v>
      </c>
      <c r="ECA52" s="49"/>
      <c r="ECB52" s="49"/>
      <c r="ECC52" s="49"/>
      <c r="ECD52" s="64">
        <f t="shared" si="1358"/>
        <v>0</v>
      </c>
      <c r="ECE52" s="68">
        <f t="shared" si="1359"/>
        <v>0</v>
      </c>
      <c r="ECF52" s="48">
        <v>335</v>
      </c>
      <c r="ECG52" s="49"/>
      <c r="ECH52" s="49">
        <v>663</v>
      </c>
      <c r="ECI52" s="49"/>
      <c r="ECJ52" s="49"/>
      <c r="ECK52" s="49"/>
      <c r="ECL52" s="64">
        <f t="shared" si="1360"/>
        <v>998</v>
      </c>
      <c r="ECM52" s="68">
        <f t="shared" si="1361"/>
        <v>166.33333333333334</v>
      </c>
      <c r="ECN52" s="48"/>
      <c r="ECO52" s="49"/>
      <c r="ECP52" s="49"/>
      <c r="ECQ52" s="49">
        <v>990</v>
      </c>
      <c r="ECR52" s="49"/>
      <c r="ECS52" s="49"/>
      <c r="ECT52" s="64">
        <f t="shared" si="1362"/>
        <v>990</v>
      </c>
      <c r="ECU52" s="68">
        <f t="shared" si="1363"/>
        <v>165</v>
      </c>
      <c r="ECV52" s="48"/>
      <c r="ECW52" s="49">
        <v>0</v>
      </c>
      <c r="ECX52" s="49">
        <v>1334</v>
      </c>
      <c r="ECY52" s="49"/>
      <c r="ECZ52" s="49"/>
      <c r="EDA52" s="49"/>
      <c r="EDB52" s="64">
        <f t="shared" si="1364"/>
        <v>1334</v>
      </c>
      <c r="EDC52" s="68">
        <f t="shared" si="1365"/>
        <v>222.33333333333334</v>
      </c>
      <c r="EDD52" s="48"/>
      <c r="EDE52" s="49">
        <v>989</v>
      </c>
      <c r="EDF52" s="49"/>
      <c r="EDG52" s="49"/>
      <c r="EDH52" s="49"/>
      <c r="EDI52" s="49"/>
      <c r="EDJ52" s="64">
        <f t="shared" si="1366"/>
        <v>989</v>
      </c>
      <c r="EDK52" s="68">
        <f t="shared" si="1367"/>
        <v>164.83333333333334</v>
      </c>
      <c r="EDL52" s="48"/>
      <c r="EDM52" s="49"/>
      <c r="EDN52" s="49"/>
      <c r="EDO52" s="49"/>
      <c r="EDP52" s="49"/>
      <c r="EDQ52" s="49"/>
      <c r="EDR52" s="64">
        <f t="shared" si="1368"/>
        <v>0</v>
      </c>
      <c r="EDS52" s="68">
        <f t="shared" si="1369"/>
        <v>0</v>
      </c>
      <c r="EDT52" s="48"/>
      <c r="EDU52" s="49"/>
      <c r="EDV52" s="49"/>
      <c r="EDW52" s="49"/>
      <c r="EDX52" s="49"/>
      <c r="EDY52" s="49"/>
      <c r="EDZ52" s="64">
        <f t="shared" si="1370"/>
        <v>0</v>
      </c>
      <c r="EEA52" s="68">
        <f t="shared" si="1371"/>
        <v>0</v>
      </c>
      <c r="EEB52" s="48">
        <v>1298</v>
      </c>
      <c r="EEC52" s="49">
        <v>0</v>
      </c>
      <c r="EED52" s="49">
        <v>951</v>
      </c>
      <c r="EEE52" s="49"/>
      <c r="EEF52" s="49">
        <v>0</v>
      </c>
      <c r="EEG52" s="49"/>
      <c r="EEH52" s="64">
        <f t="shared" si="1372"/>
        <v>2249</v>
      </c>
      <c r="EEI52" s="68">
        <f t="shared" si="1373"/>
        <v>374.83333333333331</v>
      </c>
      <c r="EEJ52" s="48">
        <v>0</v>
      </c>
      <c r="EEK52" s="49">
        <v>0</v>
      </c>
      <c r="EEL52" s="49">
        <v>0</v>
      </c>
      <c r="EEM52" s="49">
        <v>1228</v>
      </c>
      <c r="EEN52" s="49">
        <v>0</v>
      </c>
      <c r="EEO52" s="49">
        <v>0</v>
      </c>
      <c r="EEP52" s="64">
        <f t="shared" si="1374"/>
        <v>1228</v>
      </c>
      <c r="EEQ52" s="68">
        <f t="shared" si="1375"/>
        <v>204.66666666666666</v>
      </c>
      <c r="EER52" s="48">
        <v>0</v>
      </c>
      <c r="EES52" s="49">
        <v>0</v>
      </c>
      <c r="EET52" s="49">
        <v>0</v>
      </c>
      <c r="EEU52" s="49">
        <v>0</v>
      </c>
      <c r="EEV52" s="49">
        <v>1263</v>
      </c>
      <c r="EEW52" s="49"/>
      <c r="EEX52" s="64">
        <f t="shared" si="1376"/>
        <v>1263</v>
      </c>
      <c r="EEY52" s="68">
        <f t="shared" si="1377"/>
        <v>210.5</v>
      </c>
      <c r="EEZ52" s="48">
        <v>0</v>
      </c>
      <c r="EFA52" s="49"/>
      <c r="EFB52" s="49"/>
      <c r="EFC52" s="49"/>
      <c r="EFD52" s="49">
        <v>0</v>
      </c>
      <c r="EFE52" s="49">
        <v>0</v>
      </c>
      <c r="EFF52" s="64">
        <f t="shared" si="1378"/>
        <v>0</v>
      </c>
      <c r="EFG52" s="68">
        <f t="shared" si="1379"/>
        <v>0</v>
      </c>
      <c r="EFH52" s="48"/>
      <c r="EFI52" s="49">
        <v>0</v>
      </c>
      <c r="EFJ52" s="49">
        <v>877</v>
      </c>
      <c r="EFK52" s="49"/>
      <c r="EFL52" s="49"/>
      <c r="EFM52" s="49">
        <v>0</v>
      </c>
      <c r="EFN52" s="64">
        <f t="shared" si="1380"/>
        <v>877</v>
      </c>
      <c r="EFO52" s="68">
        <f t="shared" si="1381"/>
        <v>146.16666666666666</v>
      </c>
      <c r="EFP52" s="48"/>
      <c r="EFQ52" s="49"/>
      <c r="EFR52" s="49"/>
      <c r="EFS52" s="49"/>
      <c r="EFT52" s="49"/>
      <c r="EFU52" s="49">
        <v>882</v>
      </c>
      <c r="EFV52" s="64">
        <f t="shared" si="1382"/>
        <v>882</v>
      </c>
      <c r="EFW52" s="68">
        <f t="shared" si="1383"/>
        <v>147</v>
      </c>
      <c r="EFX52" s="48">
        <v>0</v>
      </c>
      <c r="EFY52" s="49"/>
      <c r="EFZ52" s="49"/>
      <c r="EGA52" s="49">
        <v>1308</v>
      </c>
      <c r="EGB52" s="49">
        <v>0</v>
      </c>
      <c r="EGC52" s="49"/>
      <c r="EGD52" s="64">
        <f t="shared" si="1384"/>
        <v>1308</v>
      </c>
      <c r="EGE52" s="68">
        <f t="shared" si="1385"/>
        <v>218</v>
      </c>
      <c r="EGF52" s="48">
        <v>0</v>
      </c>
      <c r="EGG52" s="49">
        <v>0</v>
      </c>
      <c r="EGH52" s="49"/>
      <c r="EGI52" s="49"/>
      <c r="EGJ52" s="49">
        <v>0</v>
      </c>
      <c r="EGK52" s="49">
        <v>0</v>
      </c>
      <c r="EGL52" s="64">
        <f t="shared" si="1386"/>
        <v>0</v>
      </c>
      <c r="EGM52" s="68">
        <f t="shared" si="1387"/>
        <v>0</v>
      </c>
      <c r="EGN52" s="48">
        <v>0</v>
      </c>
      <c r="EGO52" s="49"/>
      <c r="EGP52" s="49"/>
      <c r="EGQ52" s="49">
        <v>0</v>
      </c>
      <c r="EGR52" s="49">
        <v>0</v>
      </c>
      <c r="EGS52" s="49">
        <v>0</v>
      </c>
      <c r="EGT52" s="64">
        <f t="shared" si="1388"/>
        <v>0</v>
      </c>
      <c r="EGU52" s="68">
        <f t="shared" si="1389"/>
        <v>0</v>
      </c>
      <c r="EGV52" s="48">
        <v>0</v>
      </c>
      <c r="EGW52" s="49"/>
      <c r="EGX52" s="49">
        <v>0</v>
      </c>
      <c r="EGY52" s="49">
        <v>1301</v>
      </c>
      <c r="EGZ52" s="49">
        <v>0</v>
      </c>
      <c r="EHA52" s="49">
        <v>0</v>
      </c>
      <c r="EHB52" s="64">
        <f t="shared" si="1390"/>
        <v>1301</v>
      </c>
      <c r="EHC52" s="68">
        <f t="shared" si="1391"/>
        <v>216.83333333333334</v>
      </c>
      <c r="EHD52" s="48">
        <v>0</v>
      </c>
      <c r="EHE52" s="49"/>
      <c r="EHF52" s="49"/>
      <c r="EHG52" s="49">
        <v>0</v>
      </c>
      <c r="EHH52" s="49">
        <v>0</v>
      </c>
      <c r="EHI52" s="49">
        <v>0</v>
      </c>
      <c r="EHJ52" s="64">
        <f t="shared" si="1392"/>
        <v>0</v>
      </c>
      <c r="EHK52" s="68">
        <f t="shared" si="1393"/>
        <v>0</v>
      </c>
      <c r="EHL52" s="48">
        <v>0</v>
      </c>
      <c r="EHM52" s="49">
        <v>0</v>
      </c>
      <c r="EHN52" s="49"/>
      <c r="EHO52" s="49"/>
      <c r="EHP52" s="49"/>
      <c r="EHQ52" s="49">
        <v>0</v>
      </c>
      <c r="EHR52" s="64">
        <f t="shared" si="1394"/>
        <v>0</v>
      </c>
      <c r="EHS52" s="68">
        <f t="shared" si="1395"/>
        <v>0</v>
      </c>
      <c r="EHT52" s="48">
        <v>0</v>
      </c>
      <c r="EHU52" s="49"/>
      <c r="EHV52" s="49"/>
      <c r="EHW52" s="49"/>
      <c r="EHX52" s="49"/>
      <c r="EHY52" s="49"/>
      <c r="EHZ52" s="64">
        <f t="shared" si="1396"/>
        <v>0</v>
      </c>
      <c r="EIA52" s="68">
        <f t="shared" si="1397"/>
        <v>0</v>
      </c>
      <c r="EIB52" s="48"/>
      <c r="EIC52" s="49"/>
      <c r="EID52" s="49"/>
      <c r="EIE52" s="49"/>
      <c r="EIF52" s="49"/>
      <c r="EIG52" s="49"/>
      <c r="EIH52" s="64">
        <f t="shared" si="1398"/>
        <v>0</v>
      </c>
      <c r="EII52" s="68">
        <f t="shared" si="1399"/>
        <v>0</v>
      </c>
      <c r="EIJ52" s="48"/>
      <c r="EIK52" s="49"/>
      <c r="EIL52" s="49"/>
      <c r="EIM52" s="49">
        <v>913</v>
      </c>
      <c r="EIN52" s="49"/>
      <c r="EIO52" s="49">
        <v>353</v>
      </c>
      <c r="EIP52" s="64">
        <f t="shared" si="1400"/>
        <v>1266</v>
      </c>
      <c r="EIQ52" s="68">
        <f t="shared" si="1401"/>
        <v>211</v>
      </c>
      <c r="EIR52" s="48"/>
      <c r="EIS52" s="49"/>
      <c r="EIT52" s="49"/>
      <c r="EIU52" s="49"/>
      <c r="EIV52" s="49">
        <v>268</v>
      </c>
      <c r="EIW52" s="49"/>
      <c r="EIX52" s="64">
        <f t="shared" si="1402"/>
        <v>268</v>
      </c>
      <c r="EIY52" s="68">
        <f t="shared" si="1403"/>
        <v>44.666666666666664</v>
      </c>
      <c r="EIZ52" s="48"/>
      <c r="EJA52" s="49"/>
      <c r="EJB52" s="49"/>
      <c r="EJC52" s="49">
        <v>945</v>
      </c>
      <c r="EJD52" s="49">
        <v>200</v>
      </c>
      <c r="EJE52" s="49">
        <v>1171</v>
      </c>
      <c r="EJF52" s="64">
        <f t="shared" si="1404"/>
        <v>2316</v>
      </c>
      <c r="EJG52" s="68">
        <f t="shared" si="1405"/>
        <v>386</v>
      </c>
      <c r="EJH52" s="48"/>
      <c r="EJI52" s="49"/>
      <c r="EJJ52" s="49"/>
      <c r="EJK52" s="49"/>
      <c r="EJL52" s="49"/>
      <c r="EJM52" s="49"/>
      <c r="EJN52" s="64">
        <f t="shared" si="1406"/>
        <v>0</v>
      </c>
      <c r="EJO52" s="68">
        <f t="shared" si="1407"/>
        <v>0</v>
      </c>
      <c r="EJP52" s="48"/>
      <c r="EJQ52" s="49">
        <v>429</v>
      </c>
      <c r="EJR52" s="49">
        <v>0</v>
      </c>
      <c r="EJS52" s="49"/>
      <c r="EJT52" s="49">
        <v>0</v>
      </c>
      <c r="EJU52" s="49">
        <v>0</v>
      </c>
      <c r="EJV52" s="64">
        <f t="shared" si="1408"/>
        <v>429</v>
      </c>
      <c r="EJW52" s="68">
        <f t="shared" si="1409"/>
        <v>71.5</v>
      </c>
      <c r="EJX52" s="48">
        <v>591</v>
      </c>
      <c r="EJY52" s="49">
        <v>0</v>
      </c>
      <c r="EJZ52" s="49">
        <v>0</v>
      </c>
      <c r="EKA52" s="49"/>
      <c r="EKB52" s="49">
        <v>658</v>
      </c>
      <c r="EKC52" s="49"/>
      <c r="EKD52" s="64">
        <f t="shared" si="1410"/>
        <v>1249</v>
      </c>
      <c r="EKE52" s="68">
        <f t="shared" si="1411"/>
        <v>208.16666666666666</v>
      </c>
      <c r="EKF52" s="48">
        <v>0</v>
      </c>
      <c r="EKG52" s="49"/>
      <c r="EKH52" s="49"/>
      <c r="EKI52" s="49">
        <v>0</v>
      </c>
      <c r="EKJ52" s="49">
        <v>0</v>
      </c>
      <c r="EKK52" s="49"/>
      <c r="EKL52" s="64">
        <f t="shared" si="1412"/>
        <v>0</v>
      </c>
      <c r="EKM52" s="68">
        <f t="shared" si="1413"/>
        <v>0</v>
      </c>
      <c r="EKN52" s="48">
        <v>178</v>
      </c>
      <c r="EKO52" s="49">
        <v>0</v>
      </c>
      <c r="EKP52" s="49">
        <v>0</v>
      </c>
      <c r="EKQ52" s="49">
        <v>0</v>
      </c>
      <c r="EKR52" s="49"/>
      <c r="EKS52" s="49">
        <v>0</v>
      </c>
      <c r="EKT52" s="64">
        <f t="shared" si="1414"/>
        <v>178</v>
      </c>
      <c r="EKU52" s="184">
        <f t="shared" si="1415"/>
        <v>29.666666666666668</v>
      </c>
      <c r="EKV52" s="665"/>
      <c r="EKW52" s="195">
        <v>0</v>
      </c>
      <c r="EKX52" s="49"/>
      <c r="EKY52" s="49"/>
      <c r="EKZ52" s="49">
        <v>0</v>
      </c>
      <c r="ELA52" s="49">
        <v>0</v>
      </c>
      <c r="ELB52" s="49"/>
      <c r="ELC52" s="64">
        <f t="shared" si="1416"/>
        <v>0</v>
      </c>
      <c r="ELD52" s="211">
        <f t="shared" si="1417"/>
        <v>0</v>
      </c>
      <c r="ELE52" s="195">
        <v>0</v>
      </c>
      <c r="ELF52" s="49">
        <v>0</v>
      </c>
      <c r="ELG52" s="49">
        <v>0</v>
      </c>
      <c r="ELH52" s="49">
        <v>0</v>
      </c>
      <c r="ELI52" s="49">
        <v>0</v>
      </c>
      <c r="ELJ52" s="49">
        <v>0</v>
      </c>
      <c r="ELK52" s="64">
        <f t="shared" si="1418"/>
        <v>0</v>
      </c>
      <c r="ELL52" s="211">
        <f t="shared" si="1419"/>
        <v>0</v>
      </c>
      <c r="ELM52" s="195">
        <v>258</v>
      </c>
      <c r="ELN52" s="49">
        <v>555</v>
      </c>
      <c r="ELO52" s="49">
        <v>0</v>
      </c>
      <c r="ELP52" s="49">
        <v>0</v>
      </c>
      <c r="ELQ52" s="49">
        <v>0</v>
      </c>
      <c r="ELR52" s="49"/>
      <c r="ELS52" s="64">
        <f t="shared" si="1420"/>
        <v>813</v>
      </c>
      <c r="ELT52" s="211">
        <f t="shared" si="1421"/>
        <v>135.5</v>
      </c>
      <c r="ELU52" s="195"/>
      <c r="ELV52" s="49">
        <v>0</v>
      </c>
      <c r="ELW52" s="49">
        <v>314</v>
      </c>
      <c r="ELX52" s="49">
        <v>0</v>
      </c>
      <c r="ELY52" s="49"/>
      <c r="ELZ52" s="49">
        <v>366</v>
      </c>
      <c r="EMA52" s="64">
        <f t="shared" si="1422"/>
        <v>680</v>
      </c>
      <c r="EMB52" s="211">
        <f t="shared" si="1423"/>
        <v>113.33333333333333</v>
      </c>
      <c r="EMC52" s="195">
        <v>0</v>
      </c>
      <c r="EMD52" s="49"/>
      <c r="EME52" s="49">
        <v>0</v>
      </c>
      <c r="EMF52" s="49"/>
      <c r="EMG52" s="49"/>
      <c r="EMH52" s="49">
        <v>0</v>
      </c>
      <c r="EMI52" s="64">
        <f t="shared" si="1424"/>
        <v>0</v>
      </c>
      <c r="EMJ52" s="211">
        <f t="shared" si="1425"/>
        <v>0</v>
      </c>
      <c r="EMK52" s="195">
        <v>0</v>
      </c>
      <c r="EML52" s="49"/>
      <c r="EMM52" s="49">
        <v>0</v>
      </c>
      <c r="EMN52" s="49">
        <v>0</v>
      </c>
      <c r="EMO52" s="49">
        <v>0</v>
      </c>
      <c r="EMP52" s="49">
        <v>0</v>
      </c>
      <c r="EMQ52" s="64">
        <f t="shared" si="1426"/>
        <v>0</v>
      </c>
      <c r="EMR52" s="211">
        <f t="shared" si="1427"/>
        <v>0</v>
      </c>
      <c r="EMS52" s="195"/>
      <c r="EMT52" s="49">
        <v>0</v>
      </c>
      <c r="EMU52" s="49">
        <v>0</v>
      </c>
      <c r="EMV52" s="49">
        <v>0</v>
      </c>
      <c r="EMW52" s="49"/>
      <c r="EMX52" s="49">
        <v>0</v>
      </c>
      <c r="EMY52" s="64">
        <f t="shared" si="1428"/>
        <v>0</v>
      </c>
      <c r="EMZ52" s="211">
        <f t="shared" si="1429"/>
        <v>0</v>
      </c>
      <c r="ENA52" s="195">
        <v>641</v>
      </c>
      <c r="ENB52" s="49">
        <v>0</v>
      </c>
      <c r="ENC52" s="49">
        <v>865</v>
      </c>
      <c r="END52" s="49">
        <v>0</v>
      </c>
      <c r="ENE52" s="49">
        <v>0</v>
      </c>
      <c r="ENF52" s="49">
        <v>0</v>
      </c>
      <c r="ENG52" s="64">
        <f t="shared" si="1430"/>
        <v>1506</v>
      </c>
      <c r="ENH52" s="211">
        <f t="shared" si="1431"/>
        <v>251</v>
      </c>
      <c r="ENI52" s="195">
        <v>0</v>
      </c>
      <c r="ENJ52" s="49"/>
      <c r="ENK52" s="49"/>
      <c r="ENL52" s="49">
        <v>328</v>
      </c>
      <c r="ENM52" s="49">
        <v>0</v>
      </c>
      <c r="ENN52" s="49">
        <v>0</v>
      </c>
      <c r="ENO52" s="64">
        <f t="shared" si="1432"/>
        <v>328</v>
      </c>
      <c r="ENP52" s="211">
        <f t="shared" si="1433"/>
        <v>54.666666666666664</v>
      </c>
      <c r="ENQ52" s="195">
        <v>0</v>
      </c>
      <c r="ENR52" s="49"/>
      <c r="ENS52" s="49">
        <v>0</v>
      </c>
      <c r="ENT52" s="49">
        <v>0</v>
      </c>
      <c r="ENU52" s="49">
        <v>0</v>
      </c>
      <c r="ENV52" s="49"/>
      <c r="ENW52" s="64">
        <f t="shared" si="1434"/>
        <v>0</v>
      </c>
      <c r="ENX52" s="211">
        <f t="shared" si="1435"/>
        <v>0</v>
      </c>
      <c r="ENY52" s="195"/>
      <c r="ENZ52" s="49"/>
      <c r="EOA52" s="49"/>
      <c r="EOB52" s="49"/>
      <c r="EOC52" s="49"/>
      <c r="EOD52" s="49"/>
      <c r="EOE52" s="64">
        <f t="shared" si="1436"/>
        <v>0</v>
      </c>
      <c r="EOF52" s="211">
        <f t="shared" si="1437"/>
        <v>0</v>
      </c>
      <c r="EOG52" s="1"/>
      <c r="EOH52" s="195"/>
      <c r="EOI52" s="49"/>
      <c r="EOJ52" s="49"/>
      <c r="EOK52" s="49"/>
      <c r="EOL52" s="49"/>
      <c r="EOM52" s="49"/>
      <c r="EON52" s="184">
        <f t="shared" si="1438"/>
        <v>0</v>
      </c>
      <c r="EOO52" s="244"/>
      <c r="EOP52" s="49"/>
      <c r="EOQ52" s="49"/>
      <c r="EOR52" s="49"/>
      <c r="EOS52" s="49"/>
      <c r="EOT52" s="49"/>
      <c r="EOU52" s="64">
        <f t="shared" si="1439"/>
        <v>0</v>
      </c>
      <c r="EOV52" s="211">
        <f t="shared" si="1440"/>
        <v>0</v>
      </c>
      <c r="EOW52" s="195"/>
      <c r="EOX52" s="49"/>
      <c r="EOY52" s="49"/>
      <c r="EOZ52" s="49"/>
      <c r="EPA52" s="49"/>
      <c r="EPB52" s="49"/>
      <c r="EPC52" s="64">
        <f t="shared" si="1441"/>
        <v>0</v>
      </c>
      <c r="EPD52" s="211">
        <f t="shared" si="1442"/>
        <v>0</v>
      </c>
      <c r="EPE52" s="195"/>
      <c r="EPF52" s="49"/>
      <c r="EPG52" s="49"/>
      <c r="EPH52" s="49"/>
      <c r="EPI52" s="49"/>
      <c r="EPJ52" s="49">
        <v>440</v>
      </c>
      <c r="EPK52" s="64">
        <f t="shared" si="1443"/>
        <v>440</v>
      </c>
      <c r="EPL52" s="211">
        <f t="shared" si="1444"/>
        <v>73.333333333333329</v>
      </c>
      <c r="EPM52" s="195"/>
      <c r="EPN52" s="49"/>
      <c r="EPO52" s="49"/>
      <c r="EPP52" s="49">
        <v>440</v>
      </c>
      <c r="EPQ52" s="49">
        <v>179</v>
      </c>
      <c r="EPR52" s="49">
        <v>0</v>
      </c>
      <c r="EPS52" s="64">
        <f t="shared" si="1445"/>
        <v>619</v>
      </c>
      <c r="EPT52" s="211">
        <f t="shared" si="1446"/>
        <v>103.16666666666667</v>
      </c>
      <c r="EPU52" s="195"/>
      <c r="EPV52" s="49">
        <v>0</v>
      </c>
      <c r="EPW52" s="49">
        <v>0</v>
      </c>
      <c r="EPX52" s="49">
        <v>0</v>
      </c>
      <c r="EPY52" s="49"/>
      <c r="EPZ52" s="49"/>
      <c r="EQA52" s="64">
        <f t="shared" si="1447"/>
        <v>0</v>
      </c>
      <c r="EQB52" s="211">
        <f t="shared" si="1448"/>
        <v>0</v>
      </c>
      <c r="EQC52" s="195">
        <v>0</v>
      </c>
      <c r="EQD52" s="49">
        <v>0</v>
      </c>
      <c r="EQE52" s="49">
        <v>0</v>
      </c>
      <c r="EQF52" s="49">
        <v>0</v>
      </c>
      <c r="EQG52" s="49">
        <v>0</v>
      </c>
      <c r="EQH52" s="49"/>
      <c r="EQI52" s="64">
        <f t="shared" si="1449"/>
        <v>0</v>
      </c>
      <c r="EQJ52" s="211">
        <f t="shared" si="1450"/>
        <v>0</v>
      </c>
      <c r="EQK52" s="195">
        <v>0</v>
      </c>
      <c r="EQL52" s="49">
        <v>0</v>
      </c>
      <c r="EQM52" s="49">
        <v>0</v>
      </c>
      <c r="EQN52" s="49"/>
      <c r="EQO52" s="49">
        <v>0</v>
      </c>
      <c r="EQP52" s="49">
        <v>0</v>
      </c>
      <c r="EQQ52" s="64">
        <f t="shared" si="1451"/>
        <v>0</v>
      </c>
      <c r="EQR52" s="211">
        <f t="shared" si="1452"/>
        <v>0</v>
      </c>
      <c r="EQS52" s="195">
        <v>666</v>
      </c>
      <c r="EQT52" s="49">
        <v>0</v>
      </c>
      <c r="EQU52" s="49">
        <v>0</v>
      </c>
      <c r="EQV52" s="49">
        <v>0</v>
      </c>
      <c r="EQW52" s="49"/>
      <c r="EQX52" s="49">
        <v>0</v>
      </c>
      <c r="EQY52" s="64">
        <f t="shared" si="1453"/>
        <v>666</v>
      </c>
      <c r="EQZ52" s="211">
        <f t="shared" si="1454"/>
        <v>111</v>
      </c>
      <c r="ERA52" s="195"/>
      <c r="ERB52" s="49">
        <v>0</v>
      </c>
      <c r="ERC52" s="49"/>
      <c r="ERD52" s="49">
        <v>0</v>
      </c>
      <c r="ERE52" s="49">
        <v>0</v>
      </c>
      <c r="ERF52" s="49"/>
      <c r="ERG52" s="64">
        <f t="shared" si="1455"/>
        <v>0</v>
      </c>
      <c r="ERH52" s="211">
        <f t="shared" si="1456"/>
        <v>0</v>
      </c>
      <c r="ERI52" s="195"/>
      <c r="ERJ52" s="49">
        <v>0</v>
      </c>
      <c r="ERK52" s="49"/>
      <c r="ERL52" s="49">
        <v>0</v>
      </c>
      <c r="ERM52" s="49">
        <v>0</v>
      </c>
      <c r="ERN52" s="49"/>
      <c r="ERO52" s="64">
        <f t="shared" si="1457"/>
        <v>0</v>
      </c>
      <c r="ERP52" s="211">
        <f t="shared" si="1458"/>
        <v>0</v>
      </c>
      <c r="ERQ52" s="195"/>
      <c r="ERR52" s="49">
        <v>0</v>
      </c>
      <c r="ERS52" s="49"/>
      <c r="ERT52" s="49"/>
      <c r="ERU52" s="49">
        <v>0</v>
      </c>
      <c r="ERV52" s="49">
        <v>0</v>
      </c>
      <c r="ERW52" s="64">
        <f t="shared" si="1459"/>
        <v>0</v>
      </c>
      <c r="ERX52" s="211">
        <f t="shared" si="1460"/>
        <v>0</v>
      </c>
      <c r="ERY52" s="195">
        <v>0</v>
      </c>
      <c r="ERZ52" s="49">
        <v>0</v>
      </c>
      <c r="ESA52" s="49"/>
      <c r="ESB52" s="49">
        <v>0</v>
      </c>
      <c r="ESC52" s="49">
        <v>0</v>
      </c>
      <c r="ESD52" s="49">
        <v>0</v>
      </c>
      <c r="ESE52" s="64">
        <f t="shared" si="1461"/>
        <v>0</v>
      </c>
      <c r="ESF52" s="211">
        <f t="shared" si="1462"/>
        <v>0</v>
      </c>
      <c r="ESG52" s="195">
        <v>0</v>
      </c>
      <c r="ESH52" s="49">
        <v>0</v>
      </c>
      <c r="ESI52" s="49">
        <v>634</v>
      </c>
      <c r="ESJ52" s="49"/>
      <c r="ESK52" s="49"/>
      <c r="ESL52" s="49"/>
      <c r="ESM52" s="64">
        <f t="shared" si="1463"/>
        <v>634</v>
      </c>
      <c r="ESN52" s="211">
        <f t="shared" si="1464"/>
        <v>105.66666666666667</v>
      </c>
      <c r="ESO52" s="458">
        <v>0</v>
      </c>
      <c r="ESP52" s="83">
        <v>0</v>
      </c>
      <c r="ESQ52" s="83">
        <v>0</v>
      </c>
      <c r="ESR52" s="83">
        <v>307</v>
      </c>
      <c r="ESS52" s="83">
        <v>0</v>
      </c>
      <c r="EST52" s="83"/>
      <c r="ESU52" s="64">
        <f t="shared" si="1465"/>
        <v>307</v>
      </c>
      <c r="ESV52" s="211">
        <f t="shared" si="1466"/>
        <v>51.166666666666664</v>
      </c>
      <c r="ESW52" s="195"/>
      <c r="ESX52" s="49">
        <v>0</v>
      </c>
      <c r="ESY52" s="49">
        <v>0</v>
      </c>
      <c r="ESZ52" s="49">
        <v>638</v>
      </c>
      <c r="ETA52" s="49">
        <v>0</v>
      </c>
      <c r="ETB52" s="49">
        <v>0</v>
      </c>
      <c r="ETC52" s="808">
        <f t="shared" si="1467"/>
        <v>638</v>
      </c>
      <c r="ETD52" s="211">
        <f t="shared" si="1468"/>
        <v>106.33333333333333</v>
      </c>
      <c r="ETE52" s="195">
        <v>277</v>
      </c>
      <c r="ETF52" s="49">
        <v>0</v>
      </c>
      <c r="ETG52" s="49">
        <v>0</v>
      </c>
      <c r="ETH52" s="49">
        <v>0</v>
      </c>
      <c r="ETI52" s="49">
        <v>0</v>
      </c>
      <c r="ETJ52" s="49">
        <v>0</v>
      </c>
      <c r="ETK52" s="808">
        <f t="shared" si="1469"/>
        <v>277</v>
      </c>
      <c r="ETL52" s="211">
        <f t="shared" si="1470"/>
        <v>46.166666666666664</v>
      </c>
      <c r="ETM52" s="814">
        <v>0</v>
      </c>
      <c r="ETN52" s="815"/>
      <c r="ETO52" s="815">
        <v>0</v>
      </c>
      <c r="ETP52" s="815">
        <v>0</v>
      </c>
      <c r="ETQ52" s="815">
        <v>0</v>
      </c>
      <c r="ETR52" s="815">
        <v>0</v>
      </c>
      <c r="ETS52" s="808">
        <f t="shared" si="1471"/>
        <v>0</v>
      </c>
      <c r="ETT52" s="211">
        <f t="shared" si="1472"/>
        <v>0</v>
      </c>
      <c r="ETU52" s="458">
        <v>0</v>
      </c>
      <c r="ETV52" s="83">
        <v>333</v>
      </c>
      <c r="ETW52" s="83">
        <v>0</v>
      </c>
      <c r="ETX52" s="83">
        <v>0</v>
      </c>
      <c r="ETY52" s="83"/>
      <c r="ETZ52" s="83"/>
      <c r="EUA52" s="808">
        <f t="shared" si="1473"/>
        <v>333</v>
      </c>
      <c r="EUB52" s="211">
        <f t="shared" si="1474"/>
        <v>55.5</v>
      </c>
      <c r="EUC52" s="458"/>
      <c r="EUD52" s="83"/>
      <c r="EUE52" s="83"/>
      <c r="EUF52" s="83">
        <v>0</v>
      </c>
      <c r="EUG52" s="83">
        <v>0</v>
      </c>
      <c r="EUH52" s="83">
        <v>0</v>
      </c>
      <c r="EUI52" s="808">
        <f t="shared" si="1475"/>
        <v>0</v>
      </c>
      <c r="EUJ52" s="211">
        <f t="shared" si="1476"/>
        <v>0</v>
      </c>
      <c r="EUK52" s="195"/>
      <c r="EUL52" s="49"/>
      <c r="EUM52" s="49"/>
      <c r="EUN52" s="49">
        <v>0</v>
      </c>
      <c r="EUO52" s="49">
        <v>0</v>
      </c>
      <c r="EUP52" s="49">
        <v>0</v>
      </c>
      <c r="EUQ52" s="808">
        <f t="shared" si="1477"/>
        <v>0</v>
      </c>
      <c r="EUR52" s="211">
        <f t="shared" si="1478"/>
        <v>0</v>
      </c>
      <c r="EUS52" s="195"/>
      <c r="EUT52" s="49">
        <v>0</v>
      </c>
      <c r="EUU52" s="49"/>
      <c r="EUV52" s="49">
        <v>0</v>
      </c>
      <c r="EUW52" s="49"/>
      <c r="EUX52" s="49"/>
      <c r="EUY52" s="808">
        <f t="shared" si="1479"/>
        <v>0</v>
      </c>
      <c r="EUZ52" s="211">
        <f t="shared" si="1480"/>
        <v>0</v>
      </c>
      <c r="EVA52" s="195">
        <v>0</v>
      </c>
      <c r="EVB52" s="49"/>
      <c r="EVC52" s="49"/>
      <c r="EVD52" s="49"/>
      <c r="EVE52" s="49"/>
      <c r="EVF52" s="49"/>
      <c r="EVG52" s="808">
        <f t="shared" si="1481"/>
        <v>0</v>
      </c>
      <c r="EVH52" s="211">
        <f t="shared" si="1482"/>
        <v>0</v>
      </c>
      <c r="EVI52" s="195"/>
      <c r="EVJ52" s="49">
        <v>0</v>
      </c>
      <c r="EVK52" s="49">
        <f>SUMIF(SUMPK!$B:$B,$B:$B,SUMPK!$O:$O)</f>
        <v>0</v>
      </c>
      <c r="EVL52" s="49"/>
      <c r="EVM52" s="49"/>
      <c r="EVN52" s="49">
        <v>0</v>
      </c>
      <c r="EVO52" s="808">
        <f t="shared" si="1483"/>
        <v>0</v>
      </c>
      <c r="EVP52" s="211">
        <f t="shared" si="1484"/>
        <v>0</v>
      </c>
      <c r="EVQ52" s="195">
        <v>0</v>
      </c>
      <c r="EVR52" s="49"/>
      <c r="EVS52" s="49">
        <v>0</v>
      </c>
      <c r="EVT52" s="49"/>
      <c r="EVU52" s="49">
        <v>0</v>
      </c>
      <c r="EVV52" s="49">
        <v>0</v>
      </c>
      <c r="EVW52" s="808">
        <f t="shared" si="1485"/>
        <v>0</v>
      </c>
      <c r="EVX52" s="211">
        <f t="shared" si="1486"/>
        <v>0</v>
      </c>
      <c r="EVY52" s="195">
        <v>0</v>
      </c>
      <c r="EVZ52" s="49"/>
      <c r="EWA52" s="49"/>
      <c r="EWB52" s="49"/>
      <c r="EWC52" s="49">
        <v>251</v>
      </c>
      <c r="EWD52" s="49"/>
      <c r="EWE52" s="808">
        <f t="shared" si="1487"/>
        <v>251</v>
      </c>
      <c r="EWF52" s="211">
        <f t="shared" si="1488"/>
        <v>41.833333333333336</v>
      </c>
      <c r="EWG52" s="195"/>
      <c r="EWH52" s="49">
        <v>0</v>
      </c>
      <c r="EWI52" s="49"/>
      <c r="EWJ52" s="49">
        <v>0</v>
      </c>
      <c r="EWK52" s="49"/>
      <c r="EWL52" s="49"/>
      <c r="EWM52" s="808">
        <f t="shared" si="1489"/>
        <v>0</v>
      </c>
      <c r="EWN52" s="211">
        <f t="shared" si="1490"/>
        <v>0</v>
      </c>
      <c r="EWO52" s="195">
        <v>0</v>
      </c>
      <c r="EWP52" s="49"/>
      <c r="EWQ52" s="49"/>
      <c r="EWR52" s="49">
        <v>0</v>
      </c>
      <c r="EWS52" s="49"/>
      <c r="EWT52" s="49">
        <v>0</v>
      </c>
      <c r="EWU52" s="808">
        <f t="shared" si="1491"/>
        <v>0</v>
      </c>
      <c r="EWV52" s="211">
        <f t="shared" si="1492"/>
        <v>0</v>
      </c>
      <c r="EWW52" s="195"/>
      <c r="EWX52" s="49"/>
      <c r="EWY52" s="49">
        <v>636</v>
      </c>
      <c r="EWZ52" s="49"/>
      <c r="EXA52" s="49">
        <v>0</v>
      </c>
      <c r="EXB52" s="49"/>
      <c r="EXC52" s="808">
        <f t="shared" si="1493"/>
        <v>636</v>
      </c>
      <c r="EXD52" s="211">
        <f t="shared" si="1494"/>
        <v>106</v>
      </c>
      <c r="EXE52" s="195"/>
      <c r="EXF52" s="49"/>
      <c r="EXG52" s="49">
        <v>0</v>
      </c>
      <c r="EXH52" s="49"/>
      <c r="EXI52" s="49">
        <v>0</v>
      </c>
      <c r="EXJ52" s="49">
        <v>0</v>
      </c>
      <c r="EXK52" s="808">
        <f t="shared" si="1495"/>
        <v>0</v>
      </c>
      <c r="EXL52" s="211">
        <f t="shared" si="1496"/>
        <v>0</v>
      </c>
      <c r="EXM52" s="458">
        <v>0</v>
      </c>
      <c r="EXN52" s="83">
        <v>0</v>
      </c>
      <c r="EXO52" s="83">
        <v>0</v>
      </c>
      <c r="EXP52" s="83">
        <v>0</v>
      </c>
      <c r="EXQ52" s="83"/>
      <c r="EXR52" s="83"/>
      <c r="EXS52" s="808">
        <f t="shared" si="1497"/>
        <v>0</v>
      </c>
      <c r="EXT52" s="211">
        <f t="shared" si="1498"/>
        <v>0</v>
      </c>
      <c r="EXU52" s="195">
        <v>0</v>
      </c>
      <c r="EXV52" s="49">
        <v>0</v>
      </c>
      <c r="EXW52" s="49"/>
      <c r="EXX52" s="49">
        <v>0</v>
      </c>
      <c r="EXY52" s="49"/>
      <c r="EXZ52" s="49">
        <v>0</v>
      </c>
      <c r="EYA52" s="808">
        <f t="shared" si="1499"/>
        <v>0</v>
      </c>
      <c r="EYB52" s="211">
        <f t="shared" si="1500"/>
        <v>0</v>
      </c>
      <c r="EYC52" s="195">
        <v>0</v>
      </c>
      <c r="EYD52" s="49"/>
      <c r="EYE52" s="49">
        <v>0</v>
      </c>
      <c r="EYF52" s="49"/>
      <c r="EYG52" s="49">
        <v>0</v>
      </c>
      <c r="EYH52" s="49">
        <v>0</v>
      </c>
      <c r="EYI52" s="808">
        <f t="shared" si="1501"/>
        <v>0</v>
      </c>
      <c r="EYJ52" s="211">
        <f t="shared" si="1502"/>
        <v>0</v>
      </c>
      <c r="EYK52" s="195">
        <v>0</v>
      </c>
      <c r="EYL52" s="49">
        <v>0</v>
      </c>
      <c r="EYM52" s="49"/>
      <c r="EYN52" s="49">
        <v>118</v>
      </c>
      <c r="EYO52" s="49"/>
      <c r="EYP52" s="49"/>
      <c r="EYQ52" s="808">
        <f t="shared" si="1503"/>
        <v>118</v>
      </c>
      <c r="EYR52" s="211">
        <f t="shared" si="1504"/>
        <v>19.666666666666668</v>
      </c>
      <c r="EYS52" s="195">
        <v>0</v>
      </c>
      <c r="EYT52" s="49">
        <v>0</v>
      </c>
      <c r="EYU52" s="49">
        <v>0</v>
      </c>
      <c r="EYV52" s="49"/>
      <c r="EYW52" s="49"/>
      <c r="EYX52" s="49"/>
      <c r="EYY52" s="872">
        <f t="shared" si="1505"/>
        <v>0</v>
      </c>
      <c r="EYZ52" s="873">
        <f t="shared" si="1506"/>
        <v>0</v>
      </c>
      <c r="EZA52" s="195">
        <v>0</v>
      </c>
      <c r="EZB52" s="49">
        <v>0</v>
      </c>
      <c r="EZC52" s="49">
        <v>0</v>
      </c>
      <c r="EZD52" s="49"/>
      <c r="EZE52" s="49">
        <v>0</v>
      </c>
      <c r="EZF52" s="49">
        <v>0</v>
      </c>
      <c r="EZG52" s="872">
        <f t="shared" si="1507"/>
        <v>0</v>
      </c>
      <c r="EZH52" s="873">
        <f t="shared" si="1508"/>
        <v>0</v>
      </c>
      <c r="EZI52" s="195"/>
      <c r="EZJ52" s="49">
        <v>0</v>
      </c>
      <c r="EZK52" s="49"/>
      <c r="EZL52" s="49">
        <v>0</v>
      </c>
      <c r="EZM52" s="49">
        <v>0</v>
      </c>
      <c r="EZN52" s="49">
        <v>0</v>
      </c>
      <c r="EZO52" s="872">
        <f t="shared" si="1509"/>
        <v>0</v>
      </c>
      <c r="EZP52" s="873">
        <f t="shared" si="1510"/>
        <v>0</v>
      </c>
      <c r="EZQ52" s="458">
        <v>0</v>
      </c>
      <c r="EZR52" s="83"/>
      <c r="EZS52" s="83"/>
      <c r="EZT52" s="83">
        <v>0</v>
      </c>
      <c r="EZU52" s="83">
        <v>0</v>
      </c>
      <c r="EZV52" s="83">
        <v>0</v>
      </c>
      <c r="EZW52" s="872">
        <f t="shared" si="1511"/>
        <v>0</v>
      </c>
      <c r="EZX52" s="873">
        <f t="shared" si="1512"/>
        <v>0</v>
      </c>
      <c r="EZY52" s="195">
        <v>0</v>
      </c>
      <c r="EZZ52" s="49"/>
      <c r="FAA52" s="49">
        <v>0</v>
      </c>
      <c r="FAB52" s="49">
        <v>0</v>
      </c>
      <c r="FAC52" s="49">
        <v>0</v>
      </c>
      <c r="FAD52" s="49"/>
      <c r="FAE52" s="872">
        <f t="shared" si="1513"/>
        <v>0</v>
      </c>
      <c r="FAF52" s="873">
        <f t="shared" si="1514"/>
        <v>0</v>
      </c>
    </row>
    <row r="53" spans="1:4088" s="8" customFormat="1" ht="13.5" thickBot="1" x14ac:dyDescent="0.25">
      <c r="A53" s="21">
        <v>23</v>
      </c>
      <c r="B53" s="297" t="s">
        <v>150</v>
      </c>
      <c r="C53" s="730" t="s">
        <v>329</v>
      </c>
      <c r="D53" s="297">
        <v>25</v>
      </c>
      <c r="E53" s="24"/>
      <c r="F53" s="24">
        <v>1000</v>
      </c>
      <c r="G53" s="24"/>
      <c r="H53" s="24"/>
      <c r="I53" s="360"/>
      <c r="J53" s="360">
        <f>SUMIF(SUMPK!$B:$B,$B:$B,SUMPK!$O:$O)</f>
        <v>0</v>
      </c>
      <c r="K53" s="24">
        <f t="shared" si="1228"/>
        <v>0</v>
      </c>
      <c r="L53" s="24">
        <f t="shared" si="2429"/>
        <v>1000</v>
      </c>
      <c r="M53" s="15">
        <f t="shared" si="2430"/>
        <v>1000</v>
      </c>
      <c r="N53" s="15">
        <v>0</v>
      </c>
      <c r="O53" s="276">
        <f t="shared" si="1231"/>
        <v>0</v>
      </c>
      <c r="P53" s="712"/>
      <c r="Q53" s="276">
        <f t="shared" ref="Q53:Q57" si="2432">IF(P53=0,0,M53/P53*6)</f>
        <v>0</v>
      </c>
      <c r="R53" s="277">
        <f t="shared" ref="R53:R57" si="2433">S53/$S$3</f>
        <v>0</v>
      </c>
      <c r="S53" s="222"/>
      <c r="T53" s="276">
        <f t="shared" ref="T53:T57" si="2434">IF(R53=0,0,M53/R53)</f>
        <v>0</v>
      </c>
      <c r="U53" s="278"/>
      <c r="V53" s="276">
        <f t="shared" si="1235"/>
        <v>0</v>
      </c>
      <c r="W53" s="279">
        <f t="shared" si="2431"/>
        <v>1</v>
      </c>
      <c r="X53" s="278"/>
      <c r="Y53" s="7"/>
      <c r="Z53" s="7"/>
      <c r="AA53" s="7"/>
      <c r="AB53" s="7"/>
      <c r="AC53" s="662">
        <v>20</v>
      </c>
      <c r="AD53" s="650"/>
      <c r="AE53" s="88"/>
      <c r="AF53" s="88"/>
      <c r="AG53" s="88"/>
      <c r="AH53" s="88"/>
      <c r="AI53" s="88"/>
      <c r="AJ53" s="89"/>
      <c r="AK53" s="90"/>
      <c r="AL53" s="91"/>
      <c r="AM53" s="88"/>
      <c r="AN53" s="88"/>
      <c r="AO53" s="88"/>
      <c r="AP53" s="88"/>
      <c r="AQ53" s="88"/>
      <c r="AR53" s="89"/>
      <c r="AS53" s="90"/>
      <c r="AT53" s="91"/>
      <c r="AU53" s="88"/>
      <c r="AV53" s="88"/>
      <c r="AW53" s="88"/>
      <c r="AX53" s="88"/>
      <c r="AY53" s="88"/>
      <c r="AZ53" s="89"/>
      <c r="BA53" s="90"/>
      <c r="BB53" s="91"/>
      <c r="BC53" s="88"/>
      <c r="BD53" s="88"/>
      <c r="BE53" s="88"/>
      <c r="BF53" s="88"/>
      <c r="BG53" s="88"/>
      <c r="BH53" s="89"/>
      <c r="BI53" s="90"/>
      <c r="BJ53" s="91"/>
      <c r="BK53" s="88"/>
      <c r="BL53" s="88"/>
      <c r="BM53" s="88"/>
      <c r="BN53" s="88"/>
      <c r="BO53" s="88"/>
      <c r="BP53" s="89"/>
      <c r="BQ53" s="90"/>
      <c r="BR53" s="91"/>
      <c r="BS53" s="88"/>
      <c r="BT53" s="88"/>
      <c r="BU53" s="88"/>
      <c r="BV53" s="88"/>
      <c r="BW53" s="88"/>
      <c r="BX53" s="89"/>
      <c r="BY53" s="90"/>
      <c r="BZ53" s="91"/>
      <c r="CA53" s="88"/>
      <c r="CB53" s="88"/>
      <c r="CC53" s="88"/>
      <c r="CD53" s="88"/>
      <c r="CE53" s="88"/>
      <c r="CF53" s="89"/>
      <c r="CG53" s="90"/>
      <c r="CH53" s="91"/>
      <c r="CI53" s="88"/>
      <c r="CJ53" s="88"/>
      <c r="CK53" s="88"/>
      <c r="CL53" s="88"/>
      <c r="CM53" s="88"/>
      <c r="CN53" s="89"/>
      <c r="CO53" s="90"/>
      <c r="CP53" s="91"/>
      <c r="CQ53" s="88"/>
      <c r="CR53" s="88"/>
      <c r="CS53" s="88"/>
      <c r="CT53" s="88"/>
      <c r="CU53" s="88"/>
      <c r="CV53" s="89"/>
      <c r="CW53" s="90"/>
      <c r="CX53" s="91"/>
      <c r="CY53" s="88"/>
      <c r="CZ53" s="88"/>
      <c r="DA53" s="88"/>
      <c r="DB53" s="88"/>
      <c r="DC53" s="88"/>
      <c r="DD53" s="89"/>
      <c r="DE53" s="90"/>
      <c r="DF53" s="91"/>
      <c r="DG53" s="88"/>
      <c r="DH53" s="88"/>
      <c r="DI53" s="88"/>
      <c r="DJ53" s="88"/>
      <c r="DK53" s="88"/>
      <c r="DL53" s="89"/>
      <c r="DM53" s="90"/>
      <c r="DN53" s="91"/>
      <c r="DO53" s="88"/>
      <c r="DP53" s="88"/>
      <c r="DQ53" s="88"/>
      <c r="DR53" s="88"/>
      <c r="DS53" s="88"/>
      <c r="DT53" s="89"/>
      <c r="DU53" s="90"/>
      <c r="DV53" s="91"/>
      <c r="DW53" s="88"/>
      <c r="DX53" s="88"/>
      <c r="DY53" s="88"/>
      <c r="DZ53" s="88"/>
      <c r="EA53" s="88"/>
      <c r="EB53" s="89"/>
      <c r="EC53" s="90"/>
      <c r="ED53" s="91"/>
      <c r="EE53" s="88"/>
      <c r="EF53" s="88"/>
      <c r="EG53" s="88"/>
      <c r="EH53" s="88"/>
      <c r="EI53" s="88"/>
      <c r="EJ53" s="89"/>
      <c r="EK53" s="90"/>
      <c r="EL53" s="91"/>
      <c r="EM53" s="88"/>
      <c r="EN53" s="88"/>
      <c r="EO53" s="88"/>
      <c r="EP53" s="88"/>
      <c r="EQ53" s="88"/>
      <c r="ER53" s="89"/>
      <c r="ES53" s="90"/>
      <c r="ET53" s="91"/>
      <c r="EU53" s="88"/>
      <c r="EV53" s="88"/>
      <c r="EW53" s="88"/>
      <c r="EX53" s="88"/>
      <c r="EY53" s="88"/>
      <c r="EZ53" s="89"/>
      <c r="FA53" s="90"/>
      <c r="FB53" s="91"/>
      <c r="FC53" s="88"/>
      <c r="FD53" s="88"/>
      <c r="FE53" s="88"/>
      <c r="FF53" s="88"/>
      <c r="FG53" s="88"/>
      <c r="FH53" s="89"/>
      <c r="FI53" s="90"/>
      <c r="FJ53" s="91"/>
      <c r="FK53" s="88"/>
      <c r="FL53" s="88"/>
      <c r="FM53" s="88"/>
      <c r="FN53" s="88"/>
      <c r="FO53" s="88"/>
      <c r="FP53" s="89"/>
      <c r="FQ53" s="90"/>
      <c r="FR53" s="91"/>
      <c r="FS53" s="88"/>
      <c r="FT53" s="88"/>
      <c r="FU53" s="88"/>
      <c r="FV53" s="88"/>
      <c r="FW53" s="88"/>
      <c r="FX53" s="89"/>
      <c r="FY53" s="90"/>
      <c r="FZ53" s="91"/>
      <c r="GA53" s="88"/>
      <c r="GB53" s="88"/>
      <c r="GC53" s="88"/>
      <c r="GD53" s="88"/>
      <c r="GE53" s="88"/>
      <c r="GF53" s="89"/>
      <c r="GG53" s="90"/>
      <c r="GH53" s="91"/>
      <c r="GI53" s="88"/>
      <c r="GJ53" s="88"/>
      <c r="GK53" s="88"/>
      <c r="GL53" s="88"/>
      <c r="GM53" s="88"/>
      <c r="GN53" s="89"/>
      <c r="GO53" s="90"/>
      <c r="GP53" s="91"/>
      <c r="GQ53" s="88"/>
      <c r="GR53" s="88"/>
      <c r="GS53" s="88"/>
      <c r="GT53" s="88"/>
      <c r="GU53" s="88"/>
      <c r="GV53" s="89"/>
      <c r="GW53" s="90"/>
      <c r="GX53" s="91"/>
      <c r="GY53" s="88"/>
      <c r="GZ53" s="88"/>
      <c r="HA53" s="88"/>
      <c r="HB53" s="88"/>
      <c r="HC53" s="88"/>
      <c r="HD53" s="89"/>
      <c r="HE53" s="90"/>
      <c r="HF53" s="91"/>
      <c r="HG53" s="88"/>
      <c r="HH53" s="88"/>
      <c r="HI53" s="88"/>
      <c r="HJ53" s="88"/>
      <c r="HK53" s="88"/>
      <c r="HL53" s="89"/>
      <c r="HM53" s="90"/>
      <c r="HN53" s="92"/>
      <c r="HO53" s="93"/>
      <c r="HP53" s="93"/>
      <c r="HQ53" s="93"/>
      <c r="HR53" s="93"/>
      <c r="HS53" s="93"/>
      <c r="HT53" s="89"/>
      <c r="HU53" s="90"/>
      <c r="HV53" s="91"/>
      <c r="HW53" s="88"/>
      <c r="HX53" s="88"/>
      <c r="HY53" s="88"/>
      <c r="HZ53" s="88"/>
      <c r="IA53" s="88"/>
      <c r="IB53" s="89"/>
      <c r="IC53" s="90"/>
      <c r="ID53" s="91"/>
      <c r="IE53" s="88"/>
      <c r="IF53" s="88"/>
      <c r="IG53" s="88"/>
      <c r="IH53" s="88"/>
      <c r="II53" s="88"/>
      <c r="IJ53" s="89"/>
      <c r="IK53" s="90"/>
      <c r="IL53" s="91"/>
      <c r="IM53" s="88"/>
      <c r="IN53" s="88"/>
      <c r="IO53" s="88"/>
      <c r="IP53" s="88"/>
      <c r="IQ53" s="88"/>
      <c r="IR53" s="94"/>
      <c r="IS53" s="95"/>
      <c r="IT53" s="91"/>
      <c r="IU53" s="88"/>
      <c r="IV53" s="88"/>
      <c r="IW53" s="88"/>
      <c r="IX53" s="88"/>
      <c r="IY53" s="88"/>
      <c r="IZ53" s="94"/>
      <c r="JA53" s="95"/>
      <c r="JB53" s="91"/>
      <c r="JC53" s="88"/>
      <c r="JD53" s="88"/>
      <c r="JE53" s="88"/>
      <c r="JF53" s="88"/>
      <c r="JG53" s="88"/>
      <c r="JH53" s="94"/>
      <c r="JI53" s="95"/>
      <c r="JJ53" s="91"/>
      <c r="JK53" s="88"/>
      <c r="JL53" s="88"/>
      <c r="JM53" s="88"/>
      <c r="JN53" s="88"/>
      <c r="JO53" s="88"/>
      <c r="JP53" s="89"/>
      <c r="JQ53" s="90"/>
      <c r="JR53" s="91"/>
      <c r="JS53" s="88"/>
      <c r="JT53" s="88"/>
      <c r="JU53" s="88"/>
      <c r="JV53" s="88"/>
      <c r="JW53" s="88"/>
      <c r="JX53" s="89"/>
      <c r="JY53" s="90"/>
      <c r="JZ53" s="91"/>
      <c r="KA53" s="88"/>
      <c r="KB53" s="88"/>
      <c r="KC53" s="88"/>
      <c r="KD53" s="88"/>
      <c r="KE53" s="88"/>
      <c r="KF53" s="89"/>
      <c r="KG53" s="90"/>
      <c r="KH53" s="91"/>
      <c r="KI53" s="88"/>
      <c r="KJ53" s="88"/>
      <c r="KK53" s="88"/>
      <c r="KL53" s="88"/>
      <c r="KM53" s="88"/>
      <c r="KN53" s="94"/>
      <c r="KO53" s="95"/>
      <c r="KP53" s="91"/>
      <c r="KQ53" s="88"/>
      <c r="KR53" s="88"/>
      <c r="KS53" s="88"/>
      <c r="KT53" s="88"/>
      <c r="KU53" s="88"/>
      <c r="KV53" s="94"/>
      <c r="KW53" s="95"/>
      <c r="KX53" s="91"/>
      <c r="KY53" s="88"/>
      <c r="KZ53" s="88"/>
      <c r="LA53" s="88"/>
      <c r="LB53" s="88"/>
      <c r="LC53" s="88"/>
      <c r="LD53" s="94"/>
      <c r="LE53" s="95"/>
      <c r="LF53" s="91"/>
      <c r="LG53" s="88"/>
      <c r="LH53" s="88"/>
      <c r="LI53" s="88"/>
      <c r="LJ53" s="88"/>
      <c r="LK53" s="88"/>
      <c r="LL53" s="94"/>
      <c r="LM53" s="95"/>
      <c r="LN53" s="91"/>
      <c r="LO53" s="88"/>
      <c r="LP53" s="88"/>
      <c r="LQ53" s="88"/>
      <c r="LR53" s="88"/>
      <c r="LS53" s="88"/>
      <c r="LT53" s="94"/>
      <c r="LU53" s="95"/>
      <c r="LV53" s="91"/>
      <c r="LW53" s="88"/>
      <c r="LX53" s="88"/>
      <c r="LY53" s="88"/>
      <c r="LZ53" s="88"/>
      <c r="MA53" s="88"/>
      <c r="MB53" s="94"/>
      <c r="MC53" s="95"/>
      <c r="MD53" s="91"/>
      <c r="ME53" s="88"/>
      <c r="MF53" s="88"/>
      <c r="MG53" s="88"/>
      <c r="MH53" s="88"/>
      <c r="MI53" s="88"/>
      <c r="MJ53" s="94"/>
      <c r="MK53" s="95"/>
      <c r="ML53" s="91"/>
      <c r="MM53" s="88"/>
      <c r="MN53" s="88"/>
      <c r="MO53" s="88"/>
      <c r="MP53" s="88"/>
      <c r="MQ53" s="88"/>
      <c r="MR53" s="94"/>
      <c r="MS53" s="95"/>
      <c r="MT53" s="91"/>
      <c r="MU53" s="88"/>
      <c r="MV53" s="88"/>
      <c r="MW53" s="88"/>
      <c r="MX53" s="88"/>
      <c r="MY53" s="88"/>
      <c r="MZ53" s="94"/>
      <c r="NA53" s="95"/>
      <c r="NB53" s="91"/>
      <c r="NC53" s="88"/>
      <c r="ND53" s="88"/>
      <c r="NE53" s="88"/>
      <c r="NF53" s="88"/>
      <c r="NG53" s="88"/>
      <c r="NH53" s="94"/>
      <c r="NI53" s="95"/>
      <c r="NJ53" s="91"/>
      <c r="NK53" s="88"/>
      <c r="NL53" s="88"/>
      <c r="NM53" s="88"/>
      <c r="NN53" s="88"/>
      <c r="NO53" s="88"/>
      <c r="NP53" s="94"/>
      <c r="NQ53" s="95"/>
      <c r="NR53" s="91"/>
      <c r="NS53" s="88"/>
      <c r="NT53" s="88"/>
      <c r="NU53" s="88"/>
      <c r="NV53" s="88"/>
      <c r="NW53" s="88"/>
      <c r="NX53" s="94"/>
      <c r="NY53" s="95"/>
      <c r="NZ53" s="91"/>
      <c r="OA53" s="88"/>
      <c r="OB53" s="88"/>
      <c r="OC53" s="88"/>
      <c r="OD53" s="88"/>
      <c r="OE53" s="88"/>
      <c r="OF53" s="94"/>
      <c r="OG53" s="95"/>
      <c r="OH53" s="91"/>
      <c r="OI53" s="88"/>
      <c r="OJ53" s="88"/>
      <c r="OK53" s="88"/>
      <c r="OL53" s="88"/>
      <c r="OM53" s="88"/>
      <c r="ON53" s="94"/>
      <c r="OO53" s="95"/>
      <c r="OP53" s="91"/>
      <c r="OQ53" s="88"/>
      <c r="OR53" s="88"/>
      <c r="OS53" s="88"/>
      <c r="OT53" s="88"/>
      <c r="OU53" s="88"/>
      <c r="OV53" s="94"/>
      <c r="OW53" s="95"/>
      <c r="OX53" s="91"/>
      <c r="OY53" s="88"/>
      <c r="OZ53" s="88"/>
      <c r="PA53" s="88"/>
      <c r="PB53" s="88"/>
      <c r="PC53" s="88"/>
      <c r="PD53" s="94"/>
      <c r="PE53" s="95"/>
      <c r="PF53" s="91"/>
      <c r="PG53" s="88"/>
      <c r="PH53" s="88"/>
      <c r="PI53" s="88"/>
      <c r="PJ53" s="88"/>
      <c r="PK53" s="88"/>
      <c r="PL53" s="94"/>
      <c r="PM53" s="95"/>
      <c r="PN53" s="91"/>
      <c r="PO53" s="88"/>
      <c r="PP53" s="88"/>
      <c r="PQ53" s="88"/>
      <c r="PR53" s="88"/>
      <c r="PS53" s="88"/>
      <c r="PT53" s="94"/>
      <c r="PU53" s="95"/>
      <c r="PV53" s="118"/>
      <c r="PW53" s="119"/>
      <c r="PX53" s="119"/>
      <c r="PY53" s="119"/>
      <c r="PZ53" s="119"/>
      <c r="QA53" s="119"/>
      <c r="QB53" s="120"/>
      <c r="QC53" s="121"/>
      <c r="QD53" s="118"/>
      <c r="QE53" s="119"/>
      <c r="QF53" s="119"/>
      <c r="QG53" s="119"/>
      <c r="QH53" s="119"/>
      <c r="QI53" s="119"/>
      <c r="QJ53" s="120"/>
      <c r="QK53" s="121"/>
      <c r="QL53" s="118"/>
      <c r="QM53" s="119"/>
      <c r="QN53" s="119"/>
      <c r="QO53" s="119"/>
      <c r="QP53" s="119"/>
      <c r="QQ53" s="119"/>
      <c r="QR53" s="120"/>
      <c r="QS53" s="121"/>
      <c r="QT53" s="118"/>
      <c r="QU53" s="119"/>
      <c r="QV53" s="119"/>
      <c r="QW53" s="119"/>
      <c r="QX53" s="119"/>
      <c r="QY53" s="119"/>
      <c r="QZ53" s="120"/>
      <c r="RA53" s="121"/>
      <c r="RB53" s="118"/>
      <c r="RC53" s="119"/>
      <c r="RD53" s="119"/>
      <c r="RE53" s="119"/>
      <c r="RF53" s="119"/>
      <c r="RG53" s="119"/>
      <c r="RH53" s="120"/>
      <c r="RI53" s="121"/>
      <c r="RJ53" s="118"/>
      <c r="RK53" s="119"/>
      <c r="RL53" s="119"/>
      <c r="RM53" s="119"/>
      <c r="RN53" s="119"/>
      <c r="RO53" s="119"/>
      <c r="RP53" s="120"/>
      <c r="RQ53" s="121"/>
      <c r="RR53" s="118"/>
      <c r="RS53" s="119"/>
      <c r="RT53" s="119"/>
      <c r="RU53" s="119"/>
      <c r="RV53" s="119"/>
      <c r="RW53" s="119"/>
      <c r="RX53" s="120"/>
      <c r="RY53" s="121"/>
      <c r="RZ53" s="118"/>
      <c r="SA53" s="119"/>
      <c r="SB53" s="119"/>
      <c r="SC53" s="119"/>
      <c r="SD53" s="119"/>
      <c r="SE53" s="119"/>
      <c r="SF53" s="120"/>
      <c r="SG53" s="121"/>
      <c r="SH53" s="118"/>
      <c r="SI53" s="119"/>
      <c r="SJ53" s="119"/>
      <c r="SK53" s="119"/>
      <c r="SL53" s="119"/>
      <c r="SM53" s="119"/>
      <c r="SN53" s="120"/>
      <c r="SO53" s="121"/>
      <c r="SP53" s="118"/>
      <c r="SQ53" s="119"/>
      <c r="SR53" s="119"/>
      <c r="SS53" s="119"/>
      <c r="ST53" s="119"/>
      <c r="SU53" s="119"/>
      <c r="SV53" s="120"/>
      <c r="SW53" s="121"/>
      <c r="SX53" s="118"/>
      <c r="SY53" s="119"/>
      <c r="SZ53" s="119"/>
      <c r="TA53" s="119"/>
      <c r="TB53" s="119"/>
      <c r="TC53" s="119"/>
      <c r="TD53" s="120"/>
      <c r="TE53" s="121"/>
      <c r="TF53" s="118"/>
      <c r="TG53" s="119"/>
      <c r="TH53" s="119"/>
      <c r="TI53" s="119"/>
      <c r="TJ53" s="119"/>
      <c r="TK53" s="119"/>
      <c r="TL53" s="120"/>
      <c r="TM53" s="121"/>
      <c r="TN53" s="264"/>
      <c r="TO53" s="119"/>
      <c r="TP53" s="119"/>
      <c r="TQ53" s="119"/>
      <c r="TR53" s="119"/>
      <c r="TS53" s="119"/>
      <c r="TT53" s="120"/>
      <c r="TU53" s="121"/>
      <c r="TV53" s="118"/>
      <c r="TW53" s="119"/>
      <c r="TX53" s="119"/>
      <c r="TY53" s="119"/>
      <c r="TZ53" s="119"/>
      <c r="UA53" s="119"/>
      <c r="UB53" s="120"/>
      <c r="UC53" s="121"/>
      <c r="UD53" s="118"/>
      <c r="UE53" s="119"/>
      <c r="UF53" s="119"/>
      <c r="UG53" s="119"/>
      <c r="UH53" s="119"/>
      <c r="UI53" s="119"/>
      <c r="UJ53" s="120"/>
      <c r="UK53" s="121"/>
      <c r="UL53" s="118"/>
      <c r="UM53" s="119"/>
      <c r="UN53" s="119"/>
      <c r="UO53" s="119"/>
      <c r="UP53" s="119"/>
      <c r="UQ53" s="119"/>
      <c r="UR53" s="119"/>
      <c r="US53" s="104"/>
      <c r="UT53" s="121"/>
      <c r="UU53" s="118"/>
      <c r="UV53" s="119"/>
      <c r="UW53" s="119"/>
      <c r="UX53" s="119"/>
      <c r="UY53" s="119"/>
      <c r="UZ53" s="119"/>
      <c r="VA53" s="120"/>
      <c r="VB53" s="121"/>
      <c r="VC53" s="118"/>
      <c r="VD53" s="119"/>
      <c r="VE53" s="119"/>
      <c r="VF53" s="119"/>
      <c r="VG53" s="119"/>
      <c r="VH53" s="119"/>
      <c r="VI53" s="120"/>
      <c r="VJ53" s="121"/>
      <c r="VK53" s="91"/>
      <c r="VL53" s="88"/>
      <c r="VM53" s="88"/>
      <c r="VN53" s="88"/>
      <c r="VO53" s="88"/>
      <c r="VP53" s="88"/>
      <c r="VQ53" s="94"/>
      <c r="VR53" s="95"/>
      <c r="VS53" s="118"/>
      <c r="VT53" s="119"/>
      <c r="VU53" s="119"/>
      <c r="VV53" s="119"/>
      <c r="VW53" s="119"/>
      <c r="VX53" s="119"/>
      <c r="VY53" s="120"/>
      <c r="VZ53" s="121"/>
      <c r="WA53" s="178"/>
      <c r="WB53" s="179"/>
      <c r="WC53" s="179"/>
      <c r="WD53" s="179"/>
      <c r="WE53" s="179"/>
      <c r="WF53" s="179"/>
      <c r="WG53" s="94"/>
      <c r="WH53" s="95"/>
      <c r="WI53" s="118"/>
      <c r="WJ53" s="119"/>
      <c r="WK53" s="119"/>
      <c r="WL53" s="119"/>
      <c r="WM53" s="119"/>
      <c r="WN53" s="119"/>
      <c r="WO53" s="120"/>
      <c r="WP53" s="121"/>
      <c r="WQ53" s="91"/>
      <c r="WR53" s="88"/>
      <c r="WS53" s="88"/>
      <c r="WT53" s="88"/>
      <c r="WU53" s="88"/>
      <c r="WV53" s="88"/>
      <c r="WW53" s="88"/>
      <c r="WX53" s="94"/>
      <c r="WY53" s="95"/>
      <c r="WZ53" s="91"/>
      <c r="XA53" s="88"/>
      <c r="XB53" s="88"/>
      <c r="XC53" s="88"/>
      <c r="XD53" s="88"/>
      <c r="XE53" s="88"/>
      <c r="XF53" s="88"/>
      <c r="XG53" s="94"/>
      <c r="XH53" s="95"/>
      <c r="XI53" s="91"/>
      <c r="XJ53" s="88"/>
      <c r="XK53" s="88"/>
      <c r="XL53" s="88"/>
      <c r="XM53" s="88"/>
      <c r="XN53" s="88"/>
      <c r="XO53" s="88"/>
      <c r="XP53" s="94"/>
      <c r="XQ53" s="95"/>
      <c r="XR53" s="91"/>
      <c r="XS53" s="88"/>
      <c r="XT53" s="88"/>
      <c r="XU53" s="88"/>
      <c r="XV53" s="88"/>
      <c r="XW53" s="88"/>
      <c r="XX53" s="88"/>
      <c r="XY53" s="94"/>
      <c r="XZ53" s="95"/>
      <c r="YA53" s="91"/>
      <c r="YB53" s="88"/>
      <c r="YC53" s="88"/>
      <c r="YD53" s="88"/>
      <c r="YE53" s="88"/>
      <c r="YF53" s="88"/>
      <c r="YG53" s="88"/>
      <c r="YH53" s="94"/>
      <c r="YI53" s="95"/>
      <c r="YJ53" s="91"/>
      <c r="YK53" s="88"/>
      <c r="YL53" s="88"/>
      <c r="YM53" s="88"/>
      <c r="YN53" s="88"/>
      <c r="YO53" s="88"/>
      <c r="YP53" s="88"/>
      <c r="YQ53" s="94"/>
      <c r="YR53" s="95"/>
      <c r="YS53" s="91"/>
      <c r="YT53" s="88"/>
      <c r="YU53" s="88"/>
      <c r="YV53" s="88"/>
      <c r="YW53" s="88"/>
      <c r="YX53" s="88"/>
      <c r="YY53" s="94"/>
      <c r="YZ53" s="95"/>
      <c r="ZA53" s="91"/>
      <c r="ZB53" s="88"/>
      <c r="ZC53" s="88"/>
      <c r="ZD53" s="88"/>
      <c r="ZE53" s="88"/>
      <c r="ZF53" s="88"/>
      <c r="ZG53" s="94"/>
      <c r="ZH53" s="95"/>
      <c r="ZI53" s="91"/>
      <c r="ZJ53" s="88"/>
      <c r="ZK53" s="88"/>
      <c r="ZL53" s="88"/>
      <c r="ZM53" s="88"/>
      <c r="ZN53" s="24"/>
      <c r="ZO53" s="94"/>
      <c r="ZP53" s="95"/>
      <c r="ZQ53" s="91"/>
      <c r="ZR53" s="88"/>
      <c r="ZS53" s="88"/>
      <c r="ZT53" s="88"/>
      <c r="ZU53" s="88"/>
      <c r="ZV53" s="88"/>
      <c r="ZW53" s="88"/>
      <c r="ZX53" s="67"/>
      <c r="ZY53" s="70"/>
      <c r="ZZ53" s="91"/>
      <c r="AAA53" s="88"/>
      <c r="AAB53" s="88"/>
      <c r="AAC53" s="88"/>
      <c r="AAD53" s="88"/>
      <c r="AAE53" s="88"/>
      <c r="AAF53" s="88"/>
      <c r="AAG53" s="94"/>
      <c r="AAH53" s="95"/>
      <c r="AAI53" s="91"/>
      <c r="AAJ53" s="88"/>
      <c r="AAK53" s="88"/>
      <c r="AAL53" s="88"/>
      <c r="AAM53" s="88"/>
      <c r="AAN53" s="88"/>
      <c r="AAO53" s="94"/>
      <c r="AAP53" s="95"/>
      <c r="AAQ53" s="91"/>
      <c r="AAR53" s="88"/>
      <c r="AAS53" s="88"/>
      <c r="AAT53" s="88"/>
      <c r="AAU53" s="88"/>
      <c r="AAV53" s="88"/>
      <c r="AAW53" s="94"/>
      <c r="AAX53" s="95"/>
      <c r="AAY53" s="91"/>
      <c r="AAZ53" s="88"/>
      <c r="ABA53" s="88"/>
      <c r="ABB53" s="88"/>
      <c r="ABC53" s="88"/>
      <c r="ABD53" s="88"/>
      <c r="ABE53" s="94"/>
      <c r="ABF53" s="95"/>
      <c r="ABG53" s="91"/>
      <c r="ABH53" s="88"/>
      <c r="ABI53" s="88"/>
      <c r="ABJ53" s="88"/>
      <c r="ABK53" s="88"/>
      <c r="ABL53" s="88"/>
      <c r="ABM53" s="94"/>
      <c r="ABN53" s="95"/>
      <c r="ABO53" s="91"/>
      <c r="ABP53" s="88"/>
      <c r="ABQ53" s="88"/>
      <c r="ABR53" s="88"/>
      <c r="ABS53" s="88"/>
      <c r="ABT53" s="88"/>
      <c r="ABU53" s="94"/>
      <c r="ABV53" s="95"/>
      <c r="ABW53" s="91"/>
      <c r="ABX53" s="88"/>
      <c r="ABY53" s="88"/>
      <c r="ABZ53" s="88"/>
      <c r="ACA53" s="88"/>
      <c r="ACB53" s="88"/>
      <c r="ACC53" s="94"/>
      <c r="ACD53" s="95"/>
      <c r="ACE53" s="91"/>
      <c r="ACF53" s="88"/>
      <c r="ACG53" s="88"/>
      <c r="ACH53" s="88"/>
      <c r="ACI53" s="88"/>
      <c r="ACJ53" s="88"/>
      <c r="ACK53" s="94"/>
      <c r="ACL53" s="95"/>
      <c r="ACM53" s="91"/>
      <c r="ACN53" s="88"/>
      <c r="ACO53" s="88"/>
      <c r="ACP53" s="88"/>
      <c r="ACQ53" s="88"/>
      <c r="ACR53" s="88"/>
      <c r="ACS53" s="94"/>
      <c r="ACT53" s="95"/>
      <c r="ACU53" s="91"/>
      <c r="ACV53" s="88"/>
      <c r="ACW53" s="88"/>
      <c r="ACX53" s="88"/>
      <c r="ACY53" s="88"/>
      <c r="ACZ53" s="88"/>
      <c r="ADA53" s="94"/>
      <c r="ADB53" s="95"/>
      <c r="ADC53" s="91"/>
      <c r="ADD53" s="88"/>
      <c r="ADE53" s="88"/>
      <c r="ADF53" s="88"/>
      <c r="ADG53" s="88"/>
      <c r="ADH53" s="88"/>
      <c r="ADI53" s="94"/>
      <c r="ADJ53" s="95"/>
      <c r="ADK53" s="91"/>
      <c r="ADL53" s="88"/>
      <c r="ADM53" s="88"/>
      <c r="ADN53" s="88"/>
      <c r="ADO53" s="88"/>
      <c r="ADP53" s="88"/>
      <c r="ADQ53" s="94"/>
      <c r="ADR53" s="95"/>
      <c r="ADS53" s="91"/>
      <c r="ADT53" s="88"/>
      <c r="ADU53" s="88"/>
      <c r="ADV53" s="88"/>
      <c r="ADW53" s="88"/>
      <c r="ADX53" s="88"/>
      <c r="ADY53" s="94"/>
      <c r="ADZ53" s="95"/>
      <c r="AEA53" s="91"/>
      <c r="AEB53" s="88"/>
      <c r="AEC53" s="88"/>
      <c r="AED53" s="88"/>
      <c r="AEE53" s="88"/>
      <c r="AEF53" s="88"/>
      <c r="AEG53" s="94"/>
      <c r="AEH53" s="95"/>
      <c r="AEI53" s="91"/>
      <c r="AEJ53" s="88"/>
      <c r="AEK53" s="88"/>
      <c r="AEL53" s="88"/>
      <c r="AEM53" s="88"/>
      <c r="AEN53" s="88"/>
      <c r="AEO53" s="94"/>
      <c r="AEP53" s="95"/>
      <c r="AEQ53" s="91"/>
      <c r="AER53" s="88"/>
      <c r="AES53" s="88"/>
      <c r="AET53" s="88"/>
      <c r="AEU53" s="88"/>
      <c r="AEV53" s="88"/>
      <c r="AEW53" s="94"/>
      <c r="AEX53" s="95"/>
      <c r="AEY53" s="91"/>
      <c r="AEZ53" s="88"/>
      <c r="AFA53" s="88"/>
      <c r="AFB53" s="88"/>
      <c r="AFC53" s="88"/>
      <c r="AFD53" s="88"/>
      <c r="AFE53" s="94"/>
      <c r="AFF53" s="95"/>
      <c r="AFG53" s="91"/>
      <c r="AFH53" s="88"/>
      <c r="AFI53" s="88"/>
      <c r="AFJ53" s="88"/>
      <c r="AFK53" s="88"/>
      <c r="AFL53" s="88"/>
      <c r="AFM53" s="94"/>
      <c r="AFN53" s="95"/>
      <c r="AFO53" s="91"/>
      <c r="AFP53" s="88"/>
      <c r="AFQ53" s="88"/>
      <c r="AFR53" s="88"/>
      <c r="AFS53" s="88"/>
      <c r="AFT53" s="88"/>
      <c r="AFU53" s="94"/>
      <c r="AFV53" s="95"/>
      <c r="AFW53" s="91"/>
      <c r="AFX53" s="88"/>
      <c r="AFY53" s="88"/>
      <c r="AFZ53" s="88"/>
      <c r="AGA53" s="88"/>
      <c r="AGB53" s="88"/>
      <c r="AGC53" s="94"/>
      <c r="AGD53" s="95"/>
      <c r="AGE53" s="91"/>
      <c r="AGF53" s="88"/>
      <c r="AGG53" s="88"/>
      <c r="AGH53" s="88"/>
      <c r="AGI53" s="88"/>
      <c r="AGJ53" s="88"/>
      <c r="AGK53" s="94"/>
      <c r="AGL53" s="95"/>
      <c r="AGM53" s="91"/>
      <c r="AGN53" s="88"/>
      <c r="AGO53" s="88"/>
      <c r="AGP53" s="88"/>
      <c r="AGQ53" s="88"/>
      <c r="AGR53" s="88"/>
      <c r="AGS53" s="88"/>
      <c r="AGT53" s="94"/>
      <c r="AGU53" s="95"/>
      <c r="AGV53" s="91"/>
      <c r="AGW53" s="88"/>
      <c r="AGX53" s="88"/>
      <c r="AGY53" s="88"/>
      <c r="AGZ53" s="88"/>
      <c r="AHA53" s="88"/>
      <c r="AHB53" s="94"/>
      <c r="AHC53" s="95"/>
      <c r="AHD53" s="91"/>
      <c r="AHE53" s="88"/>
      <c r="AHF53" s="88"/>
      <c r="AHG53" s="88"/>
      <c r="AHH53" s="88"/>
      <c r="AHI53" s="88"/>
      <c r="AHJ53" s="94"/>
      <c r="AHK53" s="95"/>
      <c r="AHL53" s="91"/>
      <c r="AHM53" s="88"/>
      <c r="AHN53" s="88"/>
      <c r="AHO53" s="88"/>
      <c r="AHP53" s="88"/>
      <c r="AHQ53" s="88"/>
      <c r="AHR53" s="94"/>
      <c r="AHS53" s="95"/>
      <c r="AHT53" s="91"/>
      <c r="AHU53" s="88"/>
      <c r="AHV53" s="88"/>
      <c r="AHW53" s="88"/>
      <c r="AHX53" s="88"/>
      <c r="AHY53" s="88"/>
      <c r="AHZ53" s="94"/>
      <c r="AIA53" s="95"/>
      <c r="AIB53" s="91"/>
      <c r="AIC53" s="88"/>
      <c r="AID53" s="88"/>
      <c r="AIE53" s="88"/>
      <c r="AIF53" s="88"/>
      <c r="AIG53" s="88"/>
      <c r="AIH53" s="94"/>
      <c r="AII53" s="95"/>
      <c r="AIJ53" s="91"/>
      <c r="AIK53" s="88"/>
      <c r="AIL53" s="88"/>
      <c r="AIM53" s="88"/>
      <c r="AIN53" s="88"/>
      <c r="AIO53" s="88"/>
      <c r="AIP53" s="94"/>
      <c r="AIQ53" s="95"/>
      <c r="AIR53" s="91"/>
      <c r="AIS53" s="88"/>
      <c r="AIT53" s="88"/>
      <c r="AIU53" s="88"/>
      <c r="AIV53" s="88"/>
      <c r="AIW53" s="88"/>
      <c r="AIX53" s="94"/>
      <c r="AIY53" s="95"/>
      <c r="AIZ53" s="91"/>
      <c r="AJA53" s="88"/>
      <c r="AJB53" s="88"/>
      <c r="AJC53" s="88"/>
      <c r="AJD53" s="88"/>
      <c r="AJE53" s="88"/>
      <c r="AJF53" s="94"/>
      <c r="AJG53" s="95"/>
      <c r="AJH53" s="91"/>
      <c r="AJI53" s="88"/>
      <c r="AJJ53" s="88"/>
      <c r="AJK53" s="88"/>
      <c r="AJL53" s="88"/>
      <c r="AJM53" s="88"/>
      <c r="AJN53" s="89"/>
      <c r="AJO53" s="90"/>
      <c r="AJP53" s="91"/>
      <c r="AJQ53" s="88"/>
      <c r="AJR53" s="88"/>
      <c r="AJS53" s="88"/>
      <c r="AJT53" s="88"/>
      <c r="AJU53" s="88"/>
      <c r="AJV53" s="89"/>
      <c r="AJW53" s="90"/>
      <c r="AJX53" s="91"/>
      <c r="AJY53" s="88"/>
      <c r="AJZ53" s="88"/>
      <c r="AKA53" s="88"/>
      <c r="AKB53" s="88"/>
      <c r="AKC53" s="88"/>
      <c r="AKD53" s="94"/>
      <c r="AKE53" s="95"/>
      <c r="AKF53" s="91"/>
      <c r="AKG53" s="88"/>
      <c r="AKH53" s="88"/>
      <c r="AKI53" s="88"/>
      <c r="AKJ53" s="88"/>
      <c r="AKK53" s="88"/>
      <c r="AKL53" s="67"/>
      <c r="AKM53" s="184"/>
      <c r="AKN53" s="219"/>
      <c r="AKO53" s="88"/>
      <c r="AKP53" s="88"/>
      <c r="AKQ53" s="88"/>
      <c r="AKR53" s="88"/>
      <c r="AKS53" s="88"/>
      <c r="AKT53" s="94"/>
      <c r="AKU53" s="218"/>
      <c r="AKV53" s="91"/>
      <c r="AKW53" s="88"/>
      <c r="AKX53" s="88"/>
      <c r="AKY53" s="88"/>
      <c r="AKZ53" s="88"/>
      <c r="ALA53" s="88"/>
      <c r="ALB53" s="94"/>
      <c r="ALC53" s="95"/>
      <c r="ALD53" s="91"/>
      <c r="ALE53" s="88"/>
      <c r="ALF53" s="88"/>
      <c r="ALG53" s="88"/>
      <c r="ALH53" s="88"/>
      <c r="ALI53" s="88"/>
      <c r="ALJ53" s="94"/>
      <c r="ALK53" s="95"/>
      <c r="ALL53" s="91"/>
      <c r="ALM53" s="88"/>
      <c r="ALN53" s="88"/>
      <c r="ALO53" s="88"/>
      <c r="ALP53" s="88"/>
      <c r="ALQ53" s="88"/>
      <c r="ALR53" s="94"/>
      <c r="ALS53" s="95"/>
      <c r="ALT53" s="91"/>
      <c r="ALU53" s="88"/>
      <c r="ALV53" s="88"/>
      <c r="ALW53" s="88"/>
      <c r="ALX53" s="88"/>
      <c r="ALY53" s="88"/>
      <c r="ALZ53" s="94"/>
      <c r="AMA53" s="95"/>
      <c r="AMB53" s="91"/>
      <c r="AMC53" s="88"/>
      <c r="AMD53" s="88"/>
      <c r="AME53" s="88"/>
      <c r="AMF53" s="88"/>
      <c r="AMG53" s="88"/>
      <c r="AMH53" s="94"/>
      <c r="AMI53" s="95"/>
      <c r="AMJ53" s="91"/>
      <c r="AMK53" s="88"/>
      <c r="AML53" s="88"/>
      <c r="AMM53" s="88"/>
      <c r="AMN53" s="88"/>
      <c r="AMO53" s="88"/>
      <c r="AMP53" s="94"/>
      <c r="AMQ53" s="95"/>
      <c r="AMR53" s="91"/>
      <c r="AMS53" s="88"/>
      <c r="AMT53" s="88"/>
      <c r="AMU53" s="88"/>
      <c r="AMV53" s="88"/>
      <c r="AMW53" s="88"/>
      <c r="AMX53" s="94"/>
      <c r="AMY53" s="95"/>
      <c r="AMZ53" s="91"/>
      <c r="ANA53" s="88"/>
      <c r="ANB53" s="88"/>
      <c r="ANC53" s="88"/>
      <c r="AND53" s="88"/>
      <c r="ANE53" s="88"/>
      <c r="ANF53" s="94"/>
      <c r="ANG53" s="95"/>
      <c r="ANH53" s="91"/>
      <c r="ANI53" s="88"/>
      <c r="ANJ53" s="88"/>
      <c r="ANK53" s="88"/>
      <c r="ANL53" s="88"/>
      <c r="ANM53" s="88"/>
      <c r="ANN53" s="67"/>
      <c r="ANO53" s="68"/>
      <c r="ANP53" s="91"/>
      <c r="ANQ53" s="88"/>
      <c r="ANR53" s="88"/>
      <c r="ANS53" s="88"/>
      <c r="ANT53" s="88"/>
      <c r="ANU53" s="88"/>
      <c r="ANV53" s="94"/>
      <c r="ANW53" s="95"/>
      <c r="ANX53" s="92"/>
      <c r="ANY53" s="93"/>
      <c r="ANZ53" s="93"/>
      <c r="AOA53" s="93"/>
      <c r="AOB53" s="93"/>
      <c r="AOC53" s="93"/>
      <c r="AOD53" s="94"/>
      <c r="AOE53" s="95"/>
      <c r="AOF53" s="91"/>
      <c r="AOG53" s="88"/>
      <c r="AOH53" s="88"/>
      <c r="AOI53" s="88"/>
      <c r="AOJ53" s="88"/>
      <c r="AOK53" s="88"/>
      <c r="AOL53" s="94"/>
      <c r="AOM53" s="95"/>
      <c r="AON53" s="91"/>
      <c r="AOO53" s="88"/>
      <c r="AOP53" s="88"/>
      <c r="AOQ53" s="88"/>
      <c r="AOR53" s="88"/>
      <c r="AOS53" s="88"/>
      <c r="AOT53" s="94"/>
      <c r="AOU53" s="95"/>
      <c r="AOV53" s="91"/>
      <c r="AOW53" s="88"/>
      <c r="AOX53" s="88"/>
      <c r="AOY53" s="88"/>
      <c r="AOZ53" s="88"/>
      <c r="APA53" s="88"/>
      <c r="APB53" s="94"/>
      <c r="APC53" s="95"/>
      <c r="APD53" s="91"/>
      <c r="APE53" s="88"/>
      <c r="APF53" s="88"/>
      <c r="APG53" s="88"/>
      <c r="APH53" s="88"/>
      <c r="API53" s="88"/>
      <c r="APJ53" s="94"/>
      <c r="APK53" s="95"/>
      <c r="APL53" s="91"/>
      <c r="APM53" s="88"/>
      <c r="APN53" s="88"/>
      <c r="APO53" s="88"/>
      <c r="APP53" s="88"/>
      <c r="APQ53" s="88"/>
      <c r="APR53" s="94"/>
      <c r="APS53" s="95"/>
      <c r="APT53" s="91"/>
      <c r="APU53" s="88"/>
      <c r="APV53" s="88"/>
      <c r="APW53" s="88"/>
      <c r="APX53" s="88"/>
      <c r="APY53" s="88"/>
      <c r="APZ53" s="94"/>
      <c r="AQA53" s="95"/>
      <c r="AQB53" s="91"/>
      <c r="AQC53" s="88"/>
      <c r="AQD53" s="88"/>
      <c r="AQE53" s="88"/>
      <c r="AQF53" s="88"/>
      <c r="AQG53" s="88"/>
      <c r="AQH53" s="94"/>
      <c r="AQI53" s="95"/>
      <c r="AQJ53" s="91"/>
      <c r="AQK53" s="88"/>
      <c r="AQL53" s="88"/>
      <c r="AQM53" s="88"/>
      <c r="AQN53" s="88"/>
      <c r="AQO53" s="88"/>
      <c r="AQP53" s="94"/>
      <c r="AQQ53" s="95"/>
      <c r="AQR53" s="91"/>
      <c r="AQS53" s="88"/>
      <c r="AQT53" s="88"/>
      <c r="AQU53" s="88"/>
      <c r="AQV53" s="88"/>
      <c r="AQW53" s="88"/>
      <c r="AQX53" s="94"/>
      <c r="AQY53" s="95"/>
      <c r="AQZ53" s="91"/>
      <c r="ARA53" s="88"/>
      <c r="ARB53" s="88"/>
      <c r="ARC53" s="88"/>
      <c r="ARD53" s="88"/>
      <c r="ARE53" s="88"/>
      <c r="ARF53" s="94"/>
      <c r="ARG53" s="95"/>
      <c r="ARH53" s="91"/>
      <c r="ARI53" s="88"/>
      <c r="ARJ53" s="88"/>
      <c r="ARK53" s="88"/>
      <c r="ARL53" s="88"/>
      <c r="ARM53" s="88"/>
      <c r="ARN53" s="94"/>
      <c r="ARO53" s="95"/>
      <c r="ARP53" s="91"/>
      <c r="ARQ53" s="88"/>
      <c r="ARR53" s="88"/>
      <c r="ARS53" s="88"/>
      <c r="ART53" s="88"/>
      <c r="ARU53" s="88"/>
      <c r="ARV53" s="94"/>
      <c r="ARW53" s="95"/>
      <c r="ARX53" s="91"/>
      <c r="ARY53" s="88"/>
      <c r="ARZ53" s="88"/>
      <c r="ASA53" s="88"/>
      <c r="ASB53" s="88"/>
      <c r="ASC53" s="88"/>
      <c r="ASD53" s="94"/>
      <c r="ASE53" s="95"/>
      <c r="ASF53" s="91"/>
      <c r="ASG53" s="88"/>
      <c r="ASH53" s="88"/>
      <c r="ASI53" s="88"/>
      <c r="ASJ53" s="88"/>
      <c r="ASK53" s="88"/>
      <c r="ASL53" s="94"/>
      <c r="ASM53" s="95"/>
      <c r="ASN53" s="91"/>
      <c r="ASO53" s="88"/>
      <c r="ASP53" s="88"/>
      <c r="ASQ53" s="88"/>
      <c r="ASR53" s="88"/>
      <c r="ASS53" s="88"/>
      <c r="AST53" s="94"/>
      <c r="ASU53" s="95"/>
      <c r="ASV53" s="91"/>
      <c r="ASW53" s="88"/>
      <c r="ASX53" s="88"/>
      <c r="ASY53" s="88"/>
      <c r="ASZ53" s="88"/>
      <c r="ATA53" s="88"/>
      <c r="ATB53" s="94"/>
      <c r="ATC53" s="95"/>
      <c r="ATD53" s="91"/>
      <c r="ATE53" s="88"/>
      <c r="ATF53" s="88"/>
      <c r="ATG53" s="88"/>
      <c r="ATH53" s="88"/>
      <c r="ATI53" s="88"/>
      <c r="ATJ53" s="94"/>
      <c r="ATK53" s="95"/>
      <c r="ATL53" s="91"/>
      <c r="ATM53" s="88"/>
      <c r="ATN53" s="88"/>
      <c r="ATO53" s="88"/>
      <c r="ATP53" s="88"/>
      <c r="ATQ53" s="88"/>
      <c r="ATR53" s="94"/>
      <c r="ATS53" s="95"/>
      <c r="ATT53" s="91"/>
      <c r="ATU53" s="88"/>
      <c r="ATV53" s="88"/>
      <c r="ATW53" s="88"/>
      <c r="ATX53" s="88"/>
      <c r="ATY53" s="88"/>
      <c r="ATZ53" s="94"/>
      <c r="AUA53" s="95"/>
      <c r="AUB53" s="91"/>
      <c r="AUC53" s="88"/>
      <c r="AUD53" s="88"/>
      <c r="AUE53" s="88"/>
      <c r="AUF53" s="88"/>
      <c r="AUG53" s="88"/>
      <c r="AUH53" s="94"/>
      <c r="AUI53" s="95"/>
      <c r="AUJ53" s="91"/>
      <c r="AUK53" s="88"/>
      <c r="AUL53" s="88"/>
      <c r="AUM53" s="88"/>
      <c r="AUN53" s="88"/>
      <c r="AUO53" s="88"/>
      <c r="AUP53" s="94"/>
      <c r="AUQ53" s="95"/>
      <c r="AUR53" s="91"/>
      <c r="AUS53" s="88"/>
      <c r="AUT53" s="88"/>
      <c r="AUU53" s="88"/>
      <c r="AUV53" s="88"/>
      <c r="AUW53" s="88"/>
      <c r="AUX53" s="94"/>
      <c r="AUY53" s="95"/>
      <c r="AUZ53" s="91"/>
      <c r="AVA53" s="88"/>
      <c r="AVB53" s="88"/>
      <c r="AVC53" s="88"/>
      <c r="AVD53" s="88"/>
      <c r="AVE53" s="88"/>
      <c r="AVF53" s="94"/>
      <c r="AVG53" s="95"/>
      <c r="AVH53" s="91"/>
      <c r="AVI53" s="88"/>
      <c r="AVJ53" s="88"/>
      <c r="AVK53" s="88"/>
      <c r="AVL53" s="88"/>
      <c r="AVM53" s="88"/>
      <c r="AVN53" s="94"/>
      <c r="AVO53" s="95"/>
      <c r="AVP53" s="91"/>
      <c r="AVQ53" s="88"/>
      <c r="AVR53" s="88"/>
      <c r="AVS53" s="88"/>
      <c r="AVT53" s="88"/>
      <c r="AVU53" s="88"/>
      <c r="AVV53" s="94"/>
      <c r="AVW53" s="95"/>
      <c r="AVX53" s="91"/>
      <c r="AVY53" s="88"/>
      <c r="AVZ53" s="88"/>
      <c r="AWA53" s="88"/>
      <c r="AWB53" s="88"/>
      <c r="AWC53" s="88"/>
      <c r="AWD53" s="94"/>
      <c r="AWE53" s="95"/>
      <c r="AWF53" s="91"/>
      <c r="AWG53" s="88"/>
      <c r="AWH53" s="88"/>
      <c r="AWI53" s="88"/>
      <c r="AWJ53" s="88"/>
      <c r="AWK53" s="88"/>
      <c r="AWL53" s="94"/>
      <c r="AWM53" s="218"/>
      <c r="AWN53" s="48"/>
      <c r="AWO53" s="49"/>
      <c r="AWP53" s="49"/>
      <c r="AWQ53" s="49"/>
      <c r="AWR53" s="49"/>
      <c r="AWS53" s="49"/>
      <c r="AWT53" s="42"/>
      <c r="AWU53" s="43"/>
      <c r="AWV53" s="48"/>
      <c r="AWW53" s="49"/>
      <c r="AWX53" s="49"/>
      <c r="AWY53" s="49"/>
      <c r="AWZ53" s="49"/>
      <c r="AXA53" s="49"/>
      <c r="AXB53" s="42"/>
      <c r="AXC53" s="43"/>
      <c r="AXD53" s="91"/>
      <c r="AXE53" s="88"/>
      <c r="AXF53" s="88"/>
      <c r="AXG53" s="88"/>
      <c r="AXH53" s="88"/>
      <c r="AXI53" s="88"/>
      <c r="AXJ53" s="89"/>
      <c r="AXK53" s="90"/>
      <c r="AXL53" s="91"/>
      <c r="AXM53" s="88"/>
      <c r="AXN53" s="88"/>
      <c r="AXO53" s="88"/>
      <c r="AXP53" s="88"/>
      <c r="AXQ53" s="88"/>
      <c r="AXR53" s="89"/>
      <c r="AXS53" s="90"/>
      <c r="AXT53" s="91"/>
      <c r="AXU53" s="88"/>
      <c r="AXV53" s="88"/>
      <c r="AXW53" s="88"/>
      <c r="AXX53" s="88"/>
      <c r="AXY53" s="88"/>
      <c r="AXZ53" s="89"/>
      <c r="AYA53" s="90"/>
      <c r="AYB53" s="91"/>
      <c r="AYC53" s="88"/>
      <c r="AYD53" s="88"/>
      <c r="AYE53" s="88"/>
      <c r="AYF53" s="88"/>
      <c r="AYG53" s="88"/>
      <c r="AYH53" s="89"/>
      <c r="AYI53" s="90"/>
      <c r="AYJ53" s="91"/>
      <c r="AYK53" s="88"/>
      <c r="AYL53" s="88"/>
      <c r="AYM53" s="88"/>
      <c r="AYN53" s="88"/>
      <c r="AYO53" s="88"/>
      <c r="AYP53" s="89"/>
      <c r="AYQ53" s="90"/>
      <c r="AYR53" s="91"/>
      <c r="AYS53" s="88"/>
      <c r="AYT53" s="88"/>
      <c r="AYU53" s="88"/>
      <c r="AYV53" s="88"/>
      <c r="AYW53" s="88"/>
      <c r="AYX53" s="89"/>
      <c r="AYY53" s="90"/>
      <c r="AYZ53" s="91"/>
      <c r="AZA53" s="88"/>
      <c r="AZB53" s="88"/>
      <c r="AZC53" s="88"/>
      <c r="AZD53" s="88"/>
      <c r="AZE53" s="88"/>
      <c r="AZF53" s="89"/>
      <c r="AZG53" s="90"/>
      <c r="AZH53" s="91"/>
      <c r="AZI53" s="88"/>
      <c r="AZJ53" s="88"/>
      <c r="AZK53" s="88"/>
      <c r="AZL53" s="88"/>
      <c r="AZM53" s="88"/>
      <c r="AZN53" s="89"/>
      <c r="AZO53" s="90"/>
      <c r="AZP53" s="91"/>
      <c r="AZQ53" s="88"/>
      <c r="AZR53" s="88"/>
      <c r="AZS53" s="88"/>
      <c r="AZT53" s="88"/>
      <c r="AZU53" s="88"/>
      <c r="AZV53" s="89"/>
      <c r="AZW53" s="90"/>
      <c r="AZX53" s="92"/>
      <c r="AZY53" s="93"/>
      <c r="AZZ53" s="93"/>
      <c r="BAA53" s="93"/>
      <c r="BAB53" s="93"/>
      <c r="BAC53" s="93"/>
      <c r="BAD53" s="89"/>
      <c r="BAE53" s="90"/>
      <c r="BAF53" s="91"/>
      <c r="BAG53" s="88"/>
      <c r="BAH53" s="88"/>
      <c r="BAI53" s="88"/>
      <c r="BAJ53" s="88"/>
      <c r="BAK53" s="88"/>
      <c r="BAL53" s="89"/>
      <c r="BAM53" s="90"/>
      <c r="BAN53" s="91"/>
      <c r="BAO53" s="88"/>
      <c r="BAP53" s="88"/>
      <c r="BAQ53" s="88"/>
      <c r="BAR53" s="88"/>
      <c r="BAS53" s="88"/>
      <c r="BAT53" s="89"/>
      <c r="BAU53" s="90"/>
      <c r="BAV53" s="91"/>
      <c r="BAW53" s="88"/>
      <c r="BAX53" s="88"/>
      <c r="BAY53" s="88"/>
      <c r="BAZ53" s="88"/>
      <c r="BBA53" s="88"/>
      <c r="BBB53" s="89"/>
      <c r="BBC53" s="90"/>
      <c r="BBD53" s="91"/>
      <c r="BBE53" s="88"/>
      <c r="BBF53" s="88"/>
      <c r="BBG53" s="88"/>
      <c r="BBH53" s="88"/>
      <c r="BBI53" s="88"/>
      <c r="BBJ53" s="89"/>
      <c r="BBK53" s="90"/>
      <c r="BBL53" s="91"/>
      <c r="BBM53" s="88"/>
      <c r="BBN53" s="88"/>
      <c r="BBO53" s="88"/>
      <c r="BBP53" s="88"/>
      <c r="BBQ53" s="88"/>
      <c r="BBR53" s="89"/>
      <c r="BBS53" s="90"/>
      <c r="BBT53" s="91"/>
      <c r="BBU53" s="88"/>
      <c r="BBV53" s="88"/>
      <c r="BBW53" s="88"/>
      <c r="BBX53" s="88"/>
      <c r="BBY53" s="88"/>
      <c r="BBZ53" s="89"/>
      <c r="BCA53" s="90"/>
      <c r="BCB53" s="91"/>
      <c r="BCC53" s="88"/>
      <c r="BCD53" s="88"/>
      <c r="BCE53" s="88"/>
      <c r="BCF53" s="88"/>
      <c r="BCG53" s="88"/>
      <c r="BCH53" s="89"/>
      <c r="BCI53" s="90"/>
      <c r="BCJ53" s="91"/>
      <c r="BCK53" s="88"/>
      <c r="BCL53" s="88"/>
      <c r="BCM53" s="88"/>
      <c r="BCN53" s="88"/>
      <c r="BCO53" s="88"/>
      <c r="BCP53" s="89"/>
      <c r="BCQ53" s="90"/>
      <c r="BCR53" s="91"/>
      <c r="BCS53" s="88"/>
      <c r="BCT53" s="88"/>
      <c r="BCU53" s="88"/>
      <c r="BCV53" s="88"/>
      <c r="BCW53" s="88"/>
      <c r="BCX53" s="89"/>
      <c r="BCY53" s="90"/>
      <c r="BCZ53" s="91"/>
      <c r="BDA53" s="88"/>
      <c r="BDB53" s="88"/>
      <c r="BDC53" s="88"/>
      <c r="BDD53" s="88"/>
      <c r="BDE53" s="88"/>
      <c r="BDF53" s="89"/>
      <c r="BDG53" s="90"/>
      <c r="BDH53" s="91"/>
      <c r="BDI53" s="88"/>
      <c r="BDJ53" s="88"/>
      <c r="BDK53" s="88"/>
      <c r="BDL53" s="88"/>
      <c r="BDM53" s="88"/>
      <c r="BDN53" s="89"/>
      <c r="BDO53" s="90"/>
      <c r="BDP53" s="91"/>
      <c r="BDQ53" s="88"/>
      <c r="BDR53" s="88"/>
      <c r="BDS53" s="88"/>
      <c r="BDT53" s="88"/>
      <c r="BDU53" s="88"/>
      <c r="BDV53" s="89"/>
      <c r="BDW53" s="90"/>
      <c r="BDX53" s="91"/>
      <c r="BDY53" s="88"/>
      <c r="BDZ53" s="88"/>
      <c r="BEA53" s="88"/>
      <c r="BEB53" s="88"/>
      <c r="BEC53" s="88"/>
      <c r="BED53" s="89"/>
      <c r="BEE53" s="90"/>
      <c r="BEF53" s="91"/>
      <c r="BEG53" s="88"/>
      <c r="BEH53" s="88"/>
      <c r="BEI53" s="88"/>
      <c r="BEJ53" s="88"/>
      <c r="BEK53" s="88"/>
      <c r="BEL53" s="89"/>
      <c r="BEM53" s="90"/>
      <c r="BEN53" s="91"/>
      <c r="BEO53" s="88"/>
      <c r="BEP53" s="88"/>
      <c r="BEQ53" s="88"/>
      <c r="BER53" s="88"/>
      <c r="BES53" s="88"/>
      <c r="BET53" s="89"/>
      <c r="BEU53" s="90"/>
      <c r="BEV53" s="92"/>
      <c r="BEW53" s="93"/>
      <c r="BEX53" s="93"/>
      <c r="BEY53" s="93"/>
      <c r="BEZ53" s="93"/>
      <c r="BFA53" s="93"/>
      <c r="BFB53" s="89"/>
      <c r="BFC53" s="90"/>
      <c r="BFD53" s="91"/>
      <c r="BFE53" s="88"/>
      <c r="BFF53" s="88"/>
      <c r="BFG53" s="88"/>
      <c r="BFH53" s="88"/>
      <c r="BFI53" s="88"/>
      <c r="BFJ53" s="89"/>
      <c r="BFK53" s="90"/>
      <c r="BFL53" s="91"/>
      <c r="BFM53" s="88"/>
      <c r="BFN53" s="88"/>
      <c r="BFO53" s="88"/>
      <c r="BFP53" s="88"/>
      <c r="BFQ53" s="88"/>
      <c r="BFR53" s="89"/>
      <c r="BFS53" s="90"/>
      <c r="BFT53" s="91"/>
      <c r="BFU53" s="88"/>
      <c r="BFV53" s="88"/>
      <c r="BFW53" s="88"/>
      <c r="BFX53" s="88"/>
      <c r="BFY53" s="88"/>
      <c r="BFZ53" s="89"/>
      <c r="BGA53" s="90"/>
      <c r="BGB53" s="91"/>
      <c r="BGC53" s="88"/>
      <c r="BGD53" s="88"/>
      <c r="BGE53" s="88"/>
      <c r="BGF53" s="88"/>
      <c r="BGG53" s="88"/>
      <c r="BGH53" s="89"/>
      <c r="BGI53" s="90"/>
      <c r="BGJ53" s="91"/>
      <c r="BGK53" s="88"/>
      <c r="BGL53" s="88"/>
      <c r="BGM53" s="88"/>
      <c r="BGN53" s="88"/>
      <c r="BGO53" s="88"/>
      <c r="BGP53" s="89"/>
      <c r="BGQ53" s="90"/>
      <c r="BGR53" s="91"/>
      <c r="BGS53" s="88"/>
      <c r="BGT53" s="88"/>
      <c r="BGU53" s="88"/>
      <c r="BGV53" s="88"/>
      <c r="BGW53" s="88"/>
      <c r="BGX53" s="89"/>
      <c r="BGY53" s="90"/>
      <c r="BGZ53" s="239"/>
      <c r="BHA53" s="1"/>
      <c r="BHB53" s="1"/>
      <c r="BHC53" s="1"/>
      <c r="BHD53" s="1"/>
      <c r="BHE53" s="1"/>
      <c r="BHF53" s="89"/>
      <c r="BHG53" s="90"/>
      <c r="BHH53" s="91"/>
      <c r="BHI53" s="88"/>
      <c r="BHJ53" s="88"/>
      <c r="BHK53" s="88"/>
      <c r="BHL53" s="88"/>
      <c r="BHM53" s="88"/>
      <c r="BHN53" s="89"/>
      <c r="BHO53" s="90"/>
      <c r="BHP53" s="91"/>
      <c r="BHQ53" s="88"/>
      <c r="BHR53" s="88"/>
      <c r="BHS53" s="88"/>
      <c r="BHT53" s="88"/>
      <c r="BHU53" s="88"/>
      <c r="BHV53" s="89"/>
      <c r="BHW53" s="90"/>
      <c r="BHX53" s="91"/>
      <c r="BHY53" s="88"/>
      <c r="BHZ53" s="88"/>
      <c r="BIA53" s="88"/>
      <c r="BIB53" s="88"/>
      <c r="BIC53" s="88"/>
      <c r="BID53" s="89"/>
      <c r="BIE53" s="90"/>
      <c r="BIF53" s="91"/>
      <c r="BIG53" s="88"/>
      <c r="BIH53" s="88"/>
      <c r="BII53" s="88"/>
      <c r="BIJ53" s="88"/>
      <c r="BIK53" s="88"/>
      <c r="BIL53" s="89"/>
      <c r="BIM53" s="90"/>
      <c r="BIN53" s="91"/>
      <c r="BIO53" s="88"/>
      <c r="BIP53" s="88"/>
      <c r="BIQ53" s="88"/>
      <c r="BIR53" s="88"/>
      <c r="BIS53" s="88"/>
      <c r="BIT53" s="89"/>
      <c r="BIU53" s="262"/>
      <c r="BIV53" s="219"/>
      <c r="BIW53" s="88"/>
      <c r="BIX53" s="88"/>
      <c r="BIY53" s="88"/>
      <c r="BIZ53" s="88"/>
      <c r="BJA53" s="88"/>
      <c r="BJB53" s="89"/>
      <c r="BJC53" s="262"/>
      <c r="BJD53" s="91"/>
      <c r="BJE53" s="88"/>
      <c r="BJF53" s="88"/>
      <c r="BJG53" s="88"/>
      <c r="BJH53" s="88"/>
      <c r="BJI53" s="88"/>
      <c r="BJJ53" s="89"/>
      <c r="BJK53" s="90"/>
      <c r="BJL53" s="91"/>
      <c r="BJM53" s="88"/>
      <c r="BJN53" s="88"/>
      <c r="BJO53" s="88"/>
      <c r="BJP53" s="88"/>
      <c r="BJQ53" s="88"/>
      <c r="BJR53" s="89"/>
      <c r="BJS53" s="90"/>
      <c r="BJT53" s="91"/>
      <c r="BJU53" s="88"/>
      <c r="BJV53" s="88"/>
      <c r="BJW53" s="88"/>
      <c r="BJX53" s="88"/>
      <c r="BJY53" s="88"/>
      <c r="BJZ53" s="42"/>
      <c r="BKA53" s="43"/>
      <c r="BKB53" s="91"/>
      <c r="BKC53" s="88"/>
      <c r="BKD53" s="88"/>
      <c r="BKE53" s="88"/>
      <c r="BKF53" s="88"/>
      <c r="BKG53" s="88"/>
      <c r="BKH53" s="94"/>
      <c r="BKI53" s="95"/>
      <c r="BKJ53" s="91"/>
      <c r="BKK53" s="88"/>
      <c r="BKL53" s="88"/>
      <c r="BKM53" s="88"/>
      <c r="BKN53" s="88"/>
      <c r="BKO53" s="88"/>
      <c r="BKP53" s="89"/>
      <c r="BKQ53" s="90"/>
      <c r="BKR53" s="91"/>
      <c r="BKS53" s="88"/>
      <c r="BKT53" s="88"/>
      <c r="BKU53" s="88"/>
      <c r="BKV53" s="88"/>
      <c r="BKW53" s="88"/>
      <c r="BKX53" s="89"/>
      <c r="BKY53" s="90"/>
      <c r="BKZ53" s="91"/>
      <c r="BLA53" s="88"/>
      <c r="BLB53" s="88"/>
      <c r="BLC53" s="88"/>
      <c r="BLD53" s="88"/>
      <c r="BLE53" s="88"/>
      <c r="BLF53" s="89"/>
      <c r="BLG53" s="90"/>
      <c r="BLH53" s="91"/>
      <c r="BLI53" s="88"/>
      <c r="BLJ53" s="88"/>
      <c r="BLK53" s="88"/>
      <c r="BLL53" s="88"/>
      <c r="BLM53" s="88"/>
      <c r="BLN53" s="89"/>
      <c r="BLO53" s="90"/>
      <c r="BLP53" s="91"/>
      <c r="BLQ53" s="88"/>
      <c r="BLR53" s="88"/>
      <c r="BLS53" s="88"/>
      <c r="BLT53" s="88"/>
      <c r="BLU53" s="88"/>
      <c r="BLV53" s="89"/>
      <c r="BLW53" s="90"/>
      <c r="BLX53" s="91"/>
      <c r="BLY53" s="88"/>
      <c r="BLZ53" s="88"/>
      <c r="BMA53" s="88"/>
      <c r="BMB53" s="88"/>
      <c r="BMC53" s="88"/>
      <c r="BMD53" s="89"/>
      <c r="BME53" s="90"/>
      <c r="BMF53" s="91"/>
      <c r="BMG53" s="88"/>
      <c r="BMH53" s="88"/>
      <c r="BMI53" s="88"/>
      <c r="BMJ53" s="88"/>
      <c r="BMK53" s="88"/>
      <c r="BML53" s="89"/>
      <c r="BMM53" s="90"/>
      <c r="BMN53" s="91"/>
      <c r="BMO53" s="88"/>
      <c r="BMP53" s="88"/>
      <c r="BMQ53" s="88"/>
      <c r="BMR53" s="88"/>
      <c r="BMS53" s="88"/>
      <c r="BMT53" s="89"/>
      <c r="BMU53" s="90"/>
      <c r="BMV53" s="91"/>
      <c r="BMW53" s="88"/>
      <c r="BMX53" s="88"/>
      <c r="BMY53" s="88"/>
      <c r="BMZ53" s="88"/>
      <c r="BNA53" s="88"/>
      <c r="BNB53" s="89"/>
      <c r="BNC53" s="90"/>
      <c r="BND53" s="91"/>
      <c r="BNE53" s="88"/>
      <c r="BNF53" s="88"/>
      <c r="BNG53" s="88"/>
      <c r="BNH53" s="88"/>
      <c r="BNI53" s="88"/>
      <c r="BNJ53" s="89"/>
      <c r="BNK53" s="90"/>
      <c r="BNL53" s="91"/>
      <c r="BNM53" s="88"/>
      <c r="BNN53" s="88"/>
      <c r="BNO53" s="88"/>
      <c r="BNP53" s="88"/>
      <c r="BNQ53" s="88"/>
      <c r="BNR53" s="89"/>
      <c r="BNS53" s="90"/>
      <c r="BNT53" s="91"/>
      <c r="BNU53" s="88"/>
      <c r="BNV53" s="88"/>
      <c r="BNW53" s="88"/>
      <c r="BNX53" s="88"/>
      <c r="BNY53" s="88"/>
      <c r="BNZ53" s="89"/>
      <c r="BOA53" s="90"/>
      <c r="BOB53" s="91"/>
      <c r="BOC53" s="88"/>
      <c r="BOD53" s="88"/>
      <c r="BOE53" s="88"/>
      <c r="BOF53" s="88"/>
      <c r="BOG53" s="88"/>
      <c r="BOH53" s="89"/>
      <c r="BOI53" s="90"/>
      <c r="BOJ53" s="91"/>
      <c r="BOK53" s="88"/>
      <c r="BOL53" s="88"/>
      <c r="BOM53" s="88"/>
      <c r="BON53" s="88"/>
      <c r="BOO53" s="88"/>
      <c r="BOP53" s="89"/>
      <c r="BOQ53" s="90"/>
      <c r="BOR53" s="91"/>
      <c r="BOS53" s="88"/>
      <c r="BOT53" s="88"/>
      <c r="BOU53" s="88"/>
      <c r="BOV53" s="88"/>
      <c r="BOW53" s="88"/>
      <c r="BOX53" s="89"/>
      <c r="BOY53" s="90"/>
      <c r="BOZ53" s="91"/>
      <c r="BPA53" s="88"/>
      <c r="BPB53" s="88"/>
      <c r="BPC53" s="88"/>
      <c r="BPD53" s="88"/>
      <c r="BPE53" s="88"/>
      <c r="BPF53" s="89"/>
      <c r="BPG53" s="90"/>
      <c r="BPH53" s="91"/>
      <c r="BPI53" s="88"/>
      <c r="BPJ53" s="88"/>
      <c r="BPK53" s="88"/>
      <c r="BPL53" s="88"/>
      <c r="BPM53" s="88"/>
      <c r="BPN53" s="89"/>
      <c r="BPO53" s="90"/>
      <c r="BPP53" s="91"/>
      <c r="BPQ53" s="88"/>
      <c r="BPR53" s="88"/>
      <c r="BPS53" s="88"/>
      <c r="BPT53" s="88"/>
      <c r="BPU53" s="88"/>
      <c r="BPV53" s="89"/>
      <c r="BPW53" s="90"/>
      <c r="BPX53" s="91"/>
      <c r="BPY53" s="88"/>
      <c r="BPZ53" s="88"/>
      <c r="BQA53" s="88"/>
      <c r="BQB53" s="88"/>
      <c r="BQC53" s="88"/>
      <c r="BQD53" s="94"/>
      <c r="BQE53" s="90"/>
      <c r="BQF53" s="91"/>
      <c r="BQG53" s="88"/>
      <c r="BQH53" s="88"/>
      <c r="BQI53" s="88"/>
      <c r="BQJ53" s="88"/>
      <c r="BQK53" s="88"/>
      <c r="BQL53" s="94"/>
      <c r="BQM53" s="90"/>
      <c r="BQN53" s="91"/>
      <c r="BQO53" s="88"/>
      <c r="BQP53" s="88"/>
      <c r="BQQ53" s="88"/>
      <c r="BQR53" s="88"/>
      <c r="BQS53" s="88"/>
      <c r="BQT53" s="94"/>
      <c r="BQU53" s="90"/>
      <c r="BQV53" s="91"/>
      <c r="BQW53" s="88"/>
      <c r="BQX53" s="88"/>
      <c r="BQY53" s="88"/>
      <c r="BQZ53" s="88"/>
      <c r="BRA53" s="88"/>
      <c r="BRB53" s="94"/>
      <c r="BRC53" s="90"/>
      <c r="BRD53" s="91"/>
      <c r="BRE53" s="88"/>
      <c r="BRF53" s="88"/>
      <c r="BRG53" s="88"/>
      <c r="BRH53" s="88"/>
      <c r="BRI53" s="88"/>
      <c r="BRJ53" s="94"/>
      <c r="BRK53" s="90"/>
      <c r="BRL53" s="91"/>
      <c r="BRM53" s="88"/>
      <c r="BRN53" s="88"/>
      <c r="BRO53" s="88"/>
      <c r="BRP53" s="88"/>
      <c r="BRQ53" s="88"/>
      <c r="BRR53" s="94"/>
      <c r="BRS53" s="95"/>
      <c r="BRT53" s="178"/>
      <c r="BRU53" s="179"/>
      <c r="BRV53" s="179"/>
      <c r="BRW53" s="179"/>
      <c r="BRX53" s="179"/>
      <c r="BRY53" s="179"/>
      <c r="BRZ53" s="94"/>
      <c r="BSA53" s="90"/>
      <c r="BSB53" s="91"/>
      <c r="BSC53" s="88"/>
      <c r="BSD53" s="88"/>
      <c r="BSE53" s="88"/>
      <c r="BSF53" s="88"/>
      <c r="BSG53" s="88"/>
      <c r="BSH53" s="94"/>
      <c r="BSI53" s="90"/>
      <c r="BSJ53" s="91"/>
      <c r="BSK53" s="88"/>
      <c r="BSL53" s="88"/>
      <c r="BSM53" s="88"/>
      <c r="BSN53" s="88"/>
      <c r="BSO53" s="88"/>
      <c r="BSP53" s="94"/>
      <c r="BSQ53" s="90"/>
      <c r="BSR53" s="91"/>
      <c r="BSS53" s="88"/>
      <c r="BST53" s="88"/>
      <c r="BSU53" s="88"/>
      <c r="BSV53" s="88"/>
      <c r="BSW53" s="88"/>
      <c r="BSX53" s="94"/>
      <c r="BSY53" s="90"/>
      <c r="BSZ53" s="91"/>
      <c r="BTA53" s="88"/>
      <c r="BTB53" s="88"/>
      <c r="BTC53" s="88"/>
      <c r="BTD53" s="88"/>
      <c r="BTE53" s="88"/>
      <c r="BTF53" s="67"/>
      <c r="BTG53" s="43"/>
      <c r="BTH53" s="91"/>
      <c r="BTI53" s="88"/>
      <c r="BTJ53" s="88"/>
      <c r="BTK53" s="88"/>
      <c r="BTL53" s="88"/>
      <c r="BTM53" s="88"/>
      <c r="BTN53" s="94"/>
      <c r="BTO53" s="95"/>
      <c r="BTP53" s="91"/>
      <c r="BTQ53" s="88"/>
      <c r="BTR53" s="88"/>
      <c r="BTS53" s="88"/>
      <c r="BTT53" s="88"/>
      <c r="BTU53" s="88"/>
      <c r="BTV53" s="94"/>
      <c r="BTW53" s="90"/>
      <c r="BTX53" s="91"/>
      <c r="BTY53" s="88"/>
      <c r="BTZ53" s="88"/>
      <c r="BUA53" s="88"/>
      <c r="BUB53" s="88"/>
      <c r="BUC53" s="88"/>
      <c r="BUD53" s="94"/>
      <c r="BUE53" s="95"/>
      <c r="BUF53" s="91"/>
      <c r="BUG53" s="88"/>
      <c r="BUH53" s="88"/>
      <c r="BUI53" s="88"/>
      <c r="BUJ53" s="88"/>
      <c r="BUK53" s="88"/>
      <c r="BUL53" s="94"/>
      <c r="BUM53" s="95"/>
      <c r="BUN53" s="91"/>
      <c r="BUO53" s="88"/>
      <c r="BUP53" s="88"/>
      <c r="BUQ53" s="88"/>
      <c r="BUR53" s="88"/>
      <c r="BUS53" s="88"/>
      <c r="BUT53" s="94"/>
      <c r="BUU53" s="95"/>
      <c r="BUV53" s="91"/>
      <c r="BUW53" s="88"/>
      <c r="BUX53" s="88"/>
      <c r="BUY53" s="88"/>
      <c r="BUZ53" s="88"/>
      <c r="BVA53" s="88"/>
      <c r="BVB53" s="94"/>
      <c r="BVC53" s="95"/>
      <c r="BVD53" s="91"/>
      <c r="BVE53" s="88"/>
      <c r="BVF53" s="88"/>
      <c r="BVG53" s="88"/>
      <c r="BVH53" s="88"/>
      <c r="BVI53" s="88"/>
      <c r="BVJ53" s="94"/>
      <c r="BVK53" s="95"/>
      <c r="BVL53" s="91"/>
      <c r="BVM53" s="88"/>
      <c r="BVN53" s="88"/>
      <c r="BVO53" s="88"/>
      <c r="BVP53" s="88"/>
      <c r="BVQ53" s="88"/>
      <c r="BVR53" s="94"/>
      <c r="BVS53" s="95"/>
      <c r="BVT53" s="91"/>
      <c r="BVU53" s="88"/>
      <c r="BVV53" s="88"/>
      <c r="BVW53" s="88"/>
      <c r="BVX53" s="88"/>
      <c r="BVY53" s="88"/>
      <c r="BVZ53" s="94"/>
      <c r="BWA53" s="95"/>
      <c r="BWB53" s="91"/>
      <c r="BWC53" s="88"/>
      <c r="BWD53" s="88"/>
      <c r="BWE53" s="88"/>
      <c r="BWF53" s="88"/>
      <c r="BWG53" s="88"/>
      <c r="BWH53" s="94"/>
      <c r="BWI53" s="95"/>
      <c r="BWJ53" s="91"/>
      <c r="BWK53" s="88"/>
      <c r="BWL53" s="88"/>
      <c r="BWM53" s="88"/>
      <c r="BWN53" s="88"/>
      <c r="BWO53" s="88"/>
      <c r="BWP53" s="94"/>
      <c r="BWQ53" s="95"/>
      <c r="BWR53" s="91"/>
      <c r="BWS53" s="88"/>
      <c r="BWT53" s="88"/>
      <c r="BWU53" s="88"/>
      <c r="BWV53" s="88"/>
      <c r="BWW53" s="88"/>
      <c r="BWX53" s="94"/>
      <c r="BWY53" s="95"/>
      <c r="BWZ53" s="91"/>
      <c r="BXA53" s="88"/>
      <c r="BXB53" s="88"/>
      <c r="BXC53" s="88"/>
      <c r="BXD53" s="88"/>
      <c r="BXE53" s="88"/>
      <c r="BXF53" s="94"/>
      <c r="BXG53" s="95"/>
      <c r="BXH53" s="91"/>
      <c r="BXI53" s="88"/>
      <c r="BXJ53" s="88"/>
      <c r="BXK53" s="88"/>
      <c r="BXL53" s="88"/>
      <c r="BXM53" s="88"/>
      <c r="BXN53" s="94"/>
      <c r="BXO53" s="95"/>
      <c r="BXP53" s="91"/>
      <c r="BXQ53" s="88"/>
      <c r="BXR53" s="88"/>
      <c r="BXS53" s="88"/>
      <c r="BXT53" s="88"/>
      <c r="BXU53" s="88"/>
      <c r="BXV53" s="94"/>
      <c r="BXW53" s="95"/>
      <c r="BXX53" s="91"/>
      <c r="BXY53" s="88"/>
      <c r="BXZ53" s="88"/>
      <c r="BYA53" s="88"/>
      <c r="BYB53" s="88"/>
      <c r="BYC53" s="88"/>
      <c r="BYD53" s="94"/>
      <c r="BYE53" s="95"/>
      <c r="BYF53" s="91"/>
      <c r="BYG53" s="88"/>
      <c r="BYH53" s="88"/>
      <c r="BYI53" s="88"/>
      <c r="BYJ53" s="88"/>
      <c r="BYK53" s="88"/>
      <c r="BYL53" s="94"/>
      <c r="BYM53" s="95"/>
      <c r="BYN53" s="91"/>
      <c r="BYO53" s="88"/>
      <c r="BYP53" s="88"/>
      <c r="BYQ53" s="88"/>
      <c r="BYR53" s="88"/>
      <c r="BYS53" s="88"/>
      <c r="BYT53" s="94"/>
      <c r="BYU53" s="95"/>
      <c r="BYV53" s="91"/>
      <c r="BYW53" s="88"/>
      <c r="BYX53" s="88"/>
      <c r="BYY53" s="88"/>
      <c r="BYZ53" s="88"/>
      <c r="BZA53" s="88"/>
      <c r="BZB53" s="94"/>
      <c r="BZC53" s="95"/>
      <c r="BZD53" s="91"/>
      <c r="BZE53" s="88"/>
      <c r="BZF53" s="88"/>
      <c r="BZG53" s="88"/>
      <c r="BZH53" s="88"/>
      <c r="BZI53" s="88"/>
      <c r="BZJ53" s="94"/>
      <c r="BZK53" s="95"/>
      <c r="BZL53" s="91"/>
      <c r="BZM53" s="88"/>
      <c r="BZN53" s="88"/>
      <c r="BZO53" s="88"/>
      <c r="BZP53" s="88"/>
      <c r="BZQ53" s="88"/>
      <c r="BZR53" s="94"/>
      <c r="BZS53" s="95"/>
      <c r="BZT53" s="91"/>
      <c r="BZU53" s="88"/>
      <c r="BZV53" s="88"/>
      <c r="BZW53" s="88"/>
      <c r="BZX53" s="88"/>
      <c r="BZY53" s="88"/>
      <c r="BZZ53" s="94"/>
      <c r="CAA53" s="95"/>
      <c r="CAB53" s="91"/>
      <c r="CAC53" s="88"/>
      <c r="CAD53" s="88"/>
      <c r="CAE53" s="88"/>
      <c r="CAF53" s="88"/>
      <c r="CAG53" s="88"/>
      <c r="CAH53" s="94"/>
      <c r="CAI53" s="95"/>
      <c r="CAJ53" s="91"/>
      <c r="CAK53" s="88"/>
      <c r="CAL53" s="88"/>
      <c r="CAM53" s="88"/>
      <c r="CAN53" s="88"/>
      <c r="CAO53" s="88"/>
      <c r="CAP53" s="94"/>
      <c r="CAQ53" s="95"/>
      <c r="CAR53" s="91"/>
      <c r="CAS53" s="88"/>
      <c r="CAT53" s="88"/>
      <c r="CAU53" s="88"/>
      <c r="CAV53" s="88"/>
      <c r="CAW53" s="88"/>
      <c r="CAX53" s="94"/>
      <c r="CAY53" s="95"/>
      <c r="CAZ53" s="91"/>
      <c r="CBA53" s="88"/>
      <c r="CBB53" s="88"/>
      <c r="CBC53" s="88"/>
      <c r="CBD53" s="88"/>
      <c r="CBE53" s="88"/>
      <c r="CBF53" s="94"/>
      <c r="CBG53" s="95"/>
      <c r="CBH53" s="91"/>
      <c r="CBI53" s="88"/>
      <c r="CBJ53" s="88"/>
      <c r="CBK53" s="88"/>
      <c r="CBL53" s="88"/>
      <c r="CBM53" s="88"/>
      <c r="CBN53" s="94"/>
      <c r="CBO53" s="95"/>
      <c r="CBP53" s="91"/>
      <c r="CBQ53" s="88"/>
      <c r="CBR53" s="88"/>
      <c r="CBS53" s="88"/>
      <c r="CBT53" s="88"/>
      <c r="CBU53" s="88"/>
      <c r="CBV53" s="94"/>
      <c r="CBW53" s="95"/>
      <c r="CBX53" s="91"/>
      <c r="CBY53" s="88"/>
      <c r="CBZ53" s="88"/>
      <c r="CCA53" s="88"/>
      <c r="CCB53" s="88"/>
      <c r="CCC53" s="88"/>
      <c r="CCD53" s="94"/>
      <c r="CCE53" s="95"/>
      <c r="CCF53" s="91"/>
      <c r="CCG53" s="88"/>
      <c r="CCH53" s="88"/>
      <c r="CCI53" s="88"/>
      <c r="CCJ53" s="88"/>
      <c r="CCK53" s="88"/>
      <c r="CCL53" s="94"/>
      <c r="CCM53" s="95"/>
      <c r="CCN53" s="91"/>
      <c r="CCO53" s="88"/>
      <c r="CCP53" s="88"/>
      <c r="CCQ53" s="88"/>
      <c r="CCR53" s="88"/>
      <c r="CCS53" s="88"/>
      <c r="CCT53" s="94"/>
      <c r="CCU53" s="95"/>
      <c r="CCV53" s="91"/>
      <c r="CCW53" s="88"/>
      <c r="CCX53" s="88"/>
      <c r="CCY53" s="88"/>
      <c r="CCZ53" s="88"/>
      <c r="CDA53" s="88"/>
      <c r="CDB53" s="94"/>
      <c r="CDC53" s="95"/>
      <c r="CDD53" s="91"/>
      <c r="CDE53" s="88"/>
      <c r="CDF53" s="88"/>
      <c r="CDG53" s="88"/>
      <c r="CDH53" s="88"/>
      <c r="CDI53" s="88"/>
      <c r="CDJ53" s="94"/>
      <c r="CDK53" s="95"/>
      <c r="CDL53" s="91"/>
      <c r="CDM53" s="88"/>
      <c r="CDN53" s="88"/>
      <c r="CDO53" s="88"/>
      <c r="CDP53" s="88"/>
      <c r="CDQ53" s="88"/>
      <c r="CDR53" s="94"/>
      <c r="CDS53" s="95"/>
      <c r="CDT53" s="91"/>
      <c r="CDU53" s="88"/>
      <c r="CDV53" s="88"/>
      <c r="CDW53" s="88"/>
      <c r="CDX53" s="88"/>
      <c r="CDY53" s="88"/>
      <c r="CDZ53" s="94"/>
      <c r="CEA53" s="95"/>
      <c r="CEB53" s="91"/>
      <c r="CEC53" s="88"/>
      <c r="CED53" s="88"/>
      <c r="CEE53" s="88"/>
      <c r="CEF53" s="88"/>
      <c r="CEG53" s="88"/>
      <c r="CEH53" s="94"/>
      <c r="CEI53" s="95"/>
      <c r="CEJ53" s="91"/>
      <c r="CEK53" s="88"/>
      <c r="CEL53" s="88"/>
      <c r="CEM53" s="88"/>
      <c r="CEN53" s="88"/>
      <c r="CEO53" s="88"/>
      <c r="CEP53" s="94"/>
      <c r="CEQ53" s="95"/>
      <c r="CER53" s="91"/>
      <c r="CES53" s="88"/>
      <c r="CET53" s="88"/>
      <c r="CEU53" s="88"/>
      <c r="CEV53" s="88"/>
      <c r="CEW53" s="88"/>
      <c r="CEX53" s="94"/>
      <c r="CEY53" s="95"/>
      <c r="CEZ53" s="1"/>
      <c r="CFA53" s="1"/>
      <c r="CFB53" s="1"/>
      <c r="CFC53" s="1"/>
      <c r="CFD53" s="1"/>
      <c r="CFE53" s="1"/>
      <c r="CFF53" s="351"/>
      <c r="CFG53" s="352"/>
      <c r="CFH53" s="1"/>
      <c r="CFI53" s="1"/>
      <c r="CFJ53" s="1"/>
      <c r="CFK53" s="1"/>
      <c r="CFL53" s="1"/>
      <c r="CFM53" s="1"/>
      <c r="CFN53" s="351"/>
      <c r="CFO53" s="352"/>
      <c r="CFP53" s="1"/>
      <c r="CFQ53" s="1"/>
      <c r="CFR53" s="1"/>
      <c r="CFS53" s="1"/>
      <c r="CFT53" s="1"/>
      <c r="CFU53" s="1"/>
      <c r="CFV53" s="169"/>
      <c r="CFW53" s="58"/>
      <c r="CFX53" s="1"/>
      <c r="CFY53" s="1"/>
      <c r="CFZ53" s="1"/>
      <c r="CGA53" s="1"/>
      <c r="CGB53" s="1"/>
      <c r="CGC53" s="1"/>
      <c r="CGD53" s="169"/>
      <c r="CGE53" s="58"/>
      <c r="CGF53" s="1"/>
      <c r="CGG53" s="1"/>
      <c r="CGH53" s="1"/>
      <c r="CGI53" s="1"/>
      <c r="CGJ53" s="1"/>
      <c r="CGK53" s="1"/>
      <c r="CGL53" s="351"/>
      <c r="CGM53" s="352"/>
      <c r="CGN53" s="1"/>
      <c r="CGO53" s="1"/>
      <c r="CGP53" s="1"/>
      <c r="CGQ53" s="1"/>
      <c r="CGR53" s="1"/>
      <c r="CGS53" s="1"/>
      <c r="CGT53" s="351"/>
      <c r="CGU53" s="352"/>
      <c r="CGV53" s="1"/>
      <c r="CGW53" s="1"/>
      <c r="CGX53" s="1"/>
      <c r="CGY53" s="1"/>
      <c r="CGZ53" s="1"/>
      <c r="CHA53" s="1"/>
      <c r="CHB53" s="169"/>
      <c r="CHC53" s="58"/>
      <c r="CHD53" s="1"/>
      <c r="CHE53" s="1"/>
      <c r="CHF53" s="1"/>
      <c r="CHG53" s="1"/>
      <c r="CHH53" s="1"/>
      <c r="CHI53" s="1"/>
      <c r="CHJ53" s="169"/>
      <c r="CHK53" s="58"/>
      <c r="CHL53" s="1"/>
      <c r="CHM53" s="1"/>
      <c r="CHN53" s="1"/>
      <c r="CHO53" s="1"/>
      <c r="CHP53" s="1"/>
      <c r="CHQ53" s="1"/>
      <c r="CHR53" s="169"/>
      <c r="CHS53" s="58"/>
      <c r="CHT53" s="1"/>
      <c r="CHU53" s="1"/>
      <c r="CHV53" s="1"/>
      <c r="CHW53" s="1"/>
      <c r="CHX53" s="1"/>
      <c r="CHY53" s="1"/>
      <c r="CHZ53" s="169"/>
      <c r="CIA53" s="58"/>
      <c r="CIB53" s="1"/>
      <c r="CIC53" s="1"/>
      <c r="CID53" s="1"/>
      <c r="CIE53" s="1"/>
      <c r="CIF53" s="1"/>
      <c r="CIG53" s="1"/>
      <c r="CIH53" s="169"/>
      <c r="CII53" s="58"/>
      <c r="CIJ53" s="1"/>
      <c r="CIK53" s="1"/>
      <c r="CIL53" s="1"/>
      <c r="CIM53" s="1"/>
      <c r="CIN53" s="1"/>
      <c r="CIO53" s="1"/>
      <c r="CIP53" s="351"/>
      <c r="CIQ53" s="352"/>
      <c r="CIR53" s="1"/>
      <c r="CIS53" s="1"/>
      <c r="CIT53" s="1"/>
      <c r="CIU53" s="1"/>
      <c r="CIV53" s="1"/>
      <c r="CIW53" s="1"/>
      <c r="CIX53" s="351"/>
      <c r="CIY53" s="352"/>
      <c r="CIZ53" s="58"/>
      <c r="CJA53" s="58"/>
      <c r="CJB53" s="58"/>
      <c r="CJC53" s="58"/>
      <c r="CJD53" s="58"/>
      <c r="CJE53" s="58"/>
      <c r="CJF53" s="169"/>
      <c r="CJG53" s="58"/>
      <c r="CJH53" s="1"/>
      <c r="CJI53" s="1"/>
      <c r="CJJ53" s="1"/>
      <c r="CJK53" s="1"/>
      <c r="CJL53" s="1"/>
      <c r="CJM53" s="1"/>
      <c r="CJN53" s="169"/>
      <c r="CJO53" s="58"/>
      <c r="CJP53" s="91"/>
      <c r="CJQ53" s="88"/>
      <c r="CJR53" s="88"/>
      <c r="CJS53" s="88"/>
      <c r="CJT53" s="88"/>
      <c r="CJU53" s="88"/>
      <c r="CJV53" s="94"/>
      <c r="CJW53" s="95"/>
      <c r="CJX53" s="91"/>
      <c r="CJY53" s="88"/>
      <c r="CJZ53" s="88"/>
      <c r="CKA53" s="88"/>
      <c r="CKB53" s="88"/>
      <c r="CKC53" s="88"/>
      <c r="CKD53" s="94"/>
      <c r="CKE53" s="95"/>
      <c r="CKF53" s="91"/>
      <c r="CKG53" s="88"/>
      <c r="CKH53" s="88"/>
      <c r="CKI53" s="88"/>
      <c r="CKJ53" s="88"/>
      <c r="CKK53" s="88"/>
      <c r="CKL53" s="94"/>
      <c r="CKM53" s="95"/>
      <c r="CKN53" s="91"/>
      <c r="CKO53" s="88"/>
      <c r="CKP53" s="88"/>
      <c r="CKQ53" s="88"/>
      <c r="CKR53" s="88"/>
      <c r="CKS53" s="256"/>
      <c r="CKT53" s="94"/>
      <c r="CKU53" s="95"/>
      <c r="CKV53" s="91"/>
      <c r="CKW53" s="88"/>
      <c r="CKX53" s="88"/>
      <c r="CKY53" s="88"/>
      <c r="CKZ53" s="88"/>
      <c r="CLA53" s="88"/>
      <c r="CLB53" s="94"/>
      <c r="CLC53" s="95"/>
      <c r="CLD53" s="91"/>
      <c r="CLE53" s="88"/>
      <c r="CLF53" s="88"/>
      <c r="CLG53" s="88"/>
      <c r="CLH53" s="88"/>
      <c r="CLI53" s="88"/>
      <c r="CLJ53" s="94"/>
      <c r="CLK53" s="95"/>
      <c r="CLL53" s="91"/>
      <c r="CLM53" s="88"/>
      <c r="CLN53" s="88"/>
      <c r="CLO53" s="88"/>
      <c r="CLP53" s="88"/>
      <c r="CLQ53" s="88"/>
      <c r="CLR53" s="94"/>
      <c r="CLS53" s="95"/>
      <c r="CLT53" s="91"/>
      <c r="CLU53" s="88"/>
      <c r="CLV53" s="88"/>
      <c r="CLW53" s="88"/>
      <c r="CLX53" s="88"/>
      <c r="CLY53" s="88"/>
      <c r="CLZ53" s="94"/>
      <c r="CMA53" s="95"/>
      <c r="CMB53" s="91"/>
      <c r="CMC53" s="88"/>
      <c r="CMD53" s="88"/>
      <c r="CME53" s="88"/>
      <c r="CMF53" s="88"/>
      <c r="CMG53" s="88"/>
      <c r="CMH53" s="94"/>
      <c r="CMI53" s="95"/>
      <c r="CMJ53" s="91"/>
      <c r="CMK53" s="88"/>
      <c r="CML53" s="88"/>
      <c r="CMM53" s="88"/>
      <c r="CMN53" s="88"/>
      <c r="CMO53" s="88"/>
      <c r="CMP53" s="94"/>
      <c r="CMQ53" s="95"/>
      <c r="CMR53" s="91"/>
      <c r="CMS53" s="88"/>
      <c r="CMT53" s="88"/>
      <c r="CMU53" s="88"/>
      <c r="CMV53" s="88"/>
      <c r="CMW53" s="88"/>
      <c r="CMX53" s="94"/>
      <c r="CMY53" s="95"/>
      <c r="CMZ53" s="91"/>
      <c r="CNA53" s="88"/>
      <c r="CNB53" s="88"/>
      <c r="CNC53" s="88"/>
      <c r="CND53" s="88"/>
      <c r="CNE53" s="88"/>
      <c r="CNF53" s="94"/>
      <c r="CNG53" s="95"/>
      <c r="CNH53" s="91"/>
      <c r="CNI53" s="88"/>
      <c r="CNJ53" s="88"/>
      <c r="CNK53" s="88"/>
      <c r="CNL53" s="88"/>
      <c r="CNM53" s="88"/>
      <c r="CNN53" s="94"/>
      <c r="CNO53" s="95"/>
      <c r="CNP53" s="91"/>
      <c r="CNQ53" s="88"/>
      <c r="CNR53" s="88"/>
      <c r="CNS53" s="88"/>
      <c r="CNT53" s="88"/>
      <c r="CNU53" s="88"/>
      <c r="CNV53" s="94"/>
      <c r="CNW53" s="95"/>
      <c r="CNX53" s="91"/>
      <c r="CNY53" s="88"/>
      <c r="CNZ53" s="88"/>
      <c r="COA53" s="88"/>
      <c r="COB53" s="88"/>
      <c r="COC53" s="88"/>
      <c r="COD53" s="94"/>
      <c r="COE53" s="95"/>
      <c r="COF53" s="48"/>
      <c r="COG53" s="49"/>
      <c r="COH53" s="49"/>
      <c r="COI53" s="49"/>
      <c r="COJ53" s="49"/>
      <c r="COK53" s="49"/>
      <c r="COL53" s="67"/>
      <c r="COM53" s="68"/>
      <c r="CON53" s="48"/>
      <c r="COO53" s="49"/>
      <c r="COP53" s="49"/>
      <c r="COQ53" s="49"/>
      <c r="COR53" s="49"/>
      <c r="COS53" s="49"/>
      <c r="COT53" s="67"/>
      <c r="COU53" s="68"/>
      <c r="COV53" s="48"/>
      <c r="COW53" s="49"/>
      <c r="COX53" s="49"/>
      <c r="COY53" s="49"/>
      <c r="COZ53" s="49"/>
      <c r="CPA53" s="49"/>
      <c r="CPB53" s="67"/>
      <c r="CPC53" s="68"/>
      <c r="CPD53" s="48"/>
      <c r="CPE53" s="49"/>
      <c r="CPF53" s="49"/>
      <c r="CPG53" s="49"/>
      <c r="CPH53" s="49"/>
      <c r="CPI53" s="49"/>
      <c r="CPJ53" s="67"/>
      <c r="CPK53" s="68"/>
      <c r="CPL53" s="48"/>
      <c r="CPM53" s="49"/>
      <c r="CPN53" s="49"/>
      <c r="CPO53" s="49"/>
      <c r="CPP53" s="49"/>
      <c r="CPQ53" s="49"/>
      <c r="CPR53" s="67"/>
      <c r="CPS53" s="68"/>
      <c r="CPT53" s="48"/>
      <c r="CPU53" s="49"/>
      <c r="CPV53" s="49"/>
      <c r="CPW53" s="49"/>
      <c r="CPX53" s="49"/>
      <c r="CPY53" s="49"/>
      <c r="CPZ53" s="67"/>
      <c r="CQA53" s="68"/>
      <c r="CQB53" s="48"/>
      <c r="CQC53" s="49"/>
      <c r="CQD53" s="49"/>
      <c r="CQE53" s="49"/>
      <c r="CQF53" s="49"/>
      <c r="CQG53" s="49"/>
      <c r="CQH53" s="67"/>
      <c r="CQI53" s="68"/>
      <c r="CQJ53" s="82"/>
      <c r="CQK53" s="83"/>
      <c r="CQL53" s="83"/>
      <c r="CQM53" s="83"/>
      <c r="CQN53" s="83"/>
      <c r="CQO53" s="83"/>
      <c r="CQP53" s="67"/>
      <c r="CQQ53" s="68"/>
      <c r="CQR53" s="239"/>
      <c r="CQS53" s="1"/>
      <c r="CQT53" s="1"/>
      <c r="CQU53" s="1"/>
      <c r="CQV53" s="1"/>
      <c r="CQW53" s="1"/>
      <c r="CQX53" s="67"/>
      <c r="CQY53" s="68"/>
      <c r="CQZ53" s="48"/>
      <c r="CRA53" s="49"/>
      <c r="CRB53" s="49"/>
      <c r="CRC53" s="49"/>
      <c r="CRD53" s="49"/>
      <c r="CRE53" s="49"/>
      <c r="CRF53" s="67"/>
      <c r="CRG53" s="68"/>
      <c r="CRH53" s="48"/>
      <c r="CRI53" s="49"/>
      <c r="CRJ53" s="49"/>
      <c r="CRK53" s="49"/>
      <c r="CRL53" s="49"/>
      <c r="CRM53" s="49"/>
      <c r="CRN53" s="67"/>
      <c r="CRO53" s="68"/>
      <c r="CRP53" s="48"/>
      <c r="CRQ53" s="49"/>
      <c r="CRR53" s="49"/>
      <c r="CRS53" s="49"/>
      <c r="CRT53" s="49"/>
      <c r="CRU53" s="49"/>
      <c r="CRV53" s="47"/>
      <c r="CRW53" s="68"/>
      <c r="CRX53" s="48"/>
      <c r="CRY53" s="49"/>
      <c r="CRZ53" s="49"/>
      <c r="CSA53" s="49"/>
      <c r="CSB53" s="49"/>
      <c r="CSC53" s="49"/>
      <c r="CSD53" s="67"/>
      <c r="CSE53" s="68"/>
      <c r="CSF53" s="48"/>
      <c r="CSG53" s="49"/>
      <c r="CSH53" s="49"/>
      <c r="CSI53" s="49"/>
      <c r="CSJ53" s="49"/>
      <c r="CSK53" s="360"/>
      <c r="CSL53" s="64"/>
      <c r="CSM53" s="68"/>
      <c r="CSN53" s="48"/>
      <c r="CSO53" s="49"/>
      <c r="CSP53" s="49"/>
      <c r="CSQ53" s="49"/>
      <c r="CSR53" s="49"/>
      <c r="CSS53" s="49"/>
      <c r="CST53" s="64"/>
      <c r="CSU53" s="68"/>
      <c r="CSV53" s="48"/>
      <c r="CSW53" s="49"/>
      <c r="CSX53" s="49"/>
      <c r="CSY53" s="49"/>
      <c r="CSZ53" s="49"/>
      <c r="CTA53" s="49"/>
      <c r="CTB53" s="64"/>
      <c r="CTC53" s="68"/>
      <c r="CTD53" s="48"/>
      <c r="CTE53" s="49"/>
      <c r="CTF53" s="49"/>
      <c r="CTG53" s="49"/>
      <c r="CTH53" s="49"/>
      <c r="CTI53" s="49"/>
      <c r="CTJ53" s="64"/>
      <c r="CTK53" s="68"/>
      <c r="CTL53" s="48"/>
      <c r="CTM53" s="49"/>
      <c r="CTN53" s="49"/>
      <c r="CTO53" s="49"/>
      <c r="CTP53" s="49"/>
      <c r="CTQ53" s="49"/>
      <c r="CTR53" s="64"/>
      <c r="CTS53" s="68"/>
      <c r="CTT53" s="48"/>
      <c r="CTU53" s="49"/>
      <c r="CTV53" s="49"/>
      <c r="CTW53" s="49"/>
      <c r="CTX53" s="49"/>
      <c r="CTY53" s="49"/>
      <c r="CTZ53" s="64"/>
      <c r="CUA53" s="68"/>
      <c r="CUB53" s="48"/>
      <c r="CUC53" s="49"/>
      <c r="CUD53" s="49"/>
      <c r="CUE53" s="49"/>
      <c r="CUF53" s="49"/>
      <c r="CUG53" s="49"/>
      <c r="CUH53" s="64"/>
      <c r="CUI53" s="68"/>
      <c r="CUJ53" s="48"/>
      <c r="CUK53" s="49"/>
      <c r="CUL53" s="49"/>
      <c r="CUM53" s="49"/>
      <c r="CUN53" s="49"/>
      <c r="CUO53" s="49"/>
      <c r="CUP53" s="64"/>
      <c r="CUQ53" s="68"/>
      <c r="CUR53" s="48"/>
      <c r="CUS53" s="49"/>
      <c r="CUT53" s="49"/>
      <c r="CUU53" s="49"/>
      <c r="CUV53" s="49"/>
      <c r="CUW53" s="49"/>
      <c r="CUX53" s="64"/>
      <c r="CUY53" s="68"/>
      <c r="CUZ53" s="48"/>
      <c r="CVA53" s="49"/>
      <c r="CVB53" s="49"/>
      <c r="CVC53" s="49"/>
      <c r="CVD53" s="49"/>
      <c r="CVE53" s="49"/>
      <c r="CVF53" s="64"/>
      <c r="CVG53" s="68"/>
      <c r="CVH53" s="48"/>
      <c r="CVI53" s="49"/>
      <c r="CVJ53" s="49"/>
      <c r="CVK53" s="49"/>
      <c r="CVL53" s="49"/>
      <c r="CVM53" s="49"/>
      <c r="CVN53" s="64"/>
      <c r="CVO53" s="68"/>
      <c r="CVP53" s="48"/>
      <c r="CVQ53" s="49"/>
      <c r="CVR53" s="49"/>
      <c r="CVS53" s="49"/>
      <c r="CVT53" s="49"/>
      <c r="CVU53" s="49"/>
      <c r="CVV53" s="64"/>
      <c r="CVW53" s="68"/>
      <c r="CVX53" s="48"/>
      <c r="CVY53" s="49"/>
      <c r="CVZ53" s="49"/>
      <c r="CWA53" s="49"/>
      <c r="CWB53" s="49"/>
      <c r="CWC53" s="49"/>
      <c r="CWD53" s="64"/>
      <c r="CWE53" s="68"/>
      <c r="CWF53" s="48"/>
      <c r="CWG53" s="49"/>
      <c r="CWH53" s="49"/>
      <c r="CWI53" s="49"/>
      <c r="CWJ53" s="49"/>
      <c r="CWK53" s="49"/>
      <c r="CWL53" s="64"/>
      <c r="CWM53" s="68"/>
      <c r="CWN53" s="48"/>
      <c r="CWO53" s="49"/>
      <c r="CWP53" s="49"/>
      <c r="CWQ53" s="49"/>
      <c r="CWR53" s="49"/>
      <c r="CWS53" s="49"/>
      <c r="CWT53" s="64"/>
      <c r="CWU53" s="68"/>
      <c r="CWV53" s="48"/>
      <c r="CWW53" s="49"/>
      <c r="CWX53" s="49"/>
      <c r="CWY53" s="49"/>
      <c r="CWZ53" s="49"/>
      <c r="CXA53" s="49"/>
      <c r="CXB53" s="127"/>
      <c r="CXC53" s="43"/>
      <c r="CXD53" s="48"/>
      <c r="CXE53" s="49"/>
      <c r="CXF53" s="49"/>
      <c r="CXG53" s="49"/>
      <c r="CXH53" s="49"/>
      <c r="CXI53" s="49"/>
      <c r="CXJ53" s="127"/>
      <c r="CXK53" s="43"/>
      <c r="CXL53" s="48"/>
      <c r="CXM53" s="49"/>
      <c r="CXN53" s="49"/>
      <c r="CXO53" s="49"/>
      <c r="CXP53" s="49"/>
      <c r="CXQ53" s="49"/>
      <c r="CXR53" s="127"/>
      <c r="CXS53" s="43"/>
      <c r="CXT53" s="48"/>
      <c r="CXU53" s="49"/>
      <c r="CXV53" s="49"/>
      <c r="CXW53" s="49"/>
      <c r="CXX53" s="49"/>
      <c r="CXY53" s="49"/>
      <c r="CXZ53" s="127"/>
      <c r="CYA53" s="43"/>
      <c r="CYB53" s="48"/>
      <c r="CYC53" s="49"/>
      <c r="CYD53" s="49"/>
      <c r="CYE53" s="49"/>
      <c r="CYF53" s="49"/>
      <c r="CYG53" s="49"/>
      <c r="CYH53" s="127"/>
      <c r="CYI53" s="43"/>
      <c r="CYJ53" s="48"/>
      <c r="CYK53" s="49"/>
      <c r="CYL53" s="49"/>
      <c r="CYM53" s="49"/>
      <c r="CYN53" s="49"/>
      <c r="CYO53" s="49"/>
      <c r="CYP53" s="127"/>
      <c r="CYQ53" s="43"/>
      <c r="CYR53" s="48"/>
      <c r="CYS53" s="49"/>
      <c r="CYT53" s="49"/>
      <c r="CYU53" s="49"/>
      <c r="CYV53" s="49"/>
      <c r="CYW53" s="49"/>
      <c r="CYX53" s="127"/>
      <c r="CYY53" s="43"/>
      <c r="CYZ53" s="48"/>
      <c r="CZA53" s="49"/>
      <c r="CZB53" s="49"/>
      <c r="CZC53" s="49"/>
      <c r="CZD53" s="49"/>
      <c r="CZE53" s="49"/>
      <c r="CZF53" s="127"/>
      <c r="CZG53" s="43"/>
      <c r="CZH53" s="48"/>
      <c r="CZI53" s="49"/>
      <c r="CZJ53" s="49"/>
      <c r="CZK53" s="49"/>
      <c r="CZL53" s="49"/>
      <c r="CZM53" s="49"/>
      <c r="CZN53" s="127"/>
      <c r="CZO53" s="43"/>
      <c r="CZP53" s="48"/>
      <c r="CZQ53" s="49"/>
      <c r="CZR53" s="49"/>
      <c r="CZS53" s="49"/>
      <c r="CZT53" s="49"/>
      <c r="CZU53" s="49"/>
      <c r="CZV53" s="127"/>
      <c r="CZW53" s="43"/>
      <c r="CZX53" s="48"/>
      <c r="CZY53" s="49"/>
      <c r="CZZ53" s="49"/>
      <c r="DAA53" s="49"/>
      <c r="DAB53" s="49"/>
      <c r="DAC53" s="49"/>
      <c r="DAD53" s="64"/>
      <c r="DAE53" s="68"/>
      <c r="DAF53" s="48"/>
      <c r="DAG53" s="49"/>
      <c r="DAH53" s="49"/>
      <c r="DAI53" s="49"/>
      <c r="DAJ53" s="49"/>
      <c r="DAK53" s="49"/>
      <c r="DAL53" s="64"/>
      <c r="DAM53" s="68"/>
      <c r="DAN53" s="48"/>
      <c r="DAO53" s="49"/>
      <c r="DAP53" s="49"/>
      <c r="DAQ53" s="49"/>
      <c r="DAR53" s="49"/>
      <c r="DAS53" s="49"/>
      <c r="DAT53" s="64"/>
      <c r="DAU53" s="68"/>
      <c r="DAV53" s="48"/>
      <c r="DAW53" s="49"/>
      <c r="DAX53" s="49"/>
      <c r="DAY53" s="49"/>
      <c r="DAZ53" s="49"/>
      <c r="DBA53" s="49"/>
      <c r="DBB53" s="64"/>
      <c r="DBC53" s="68"/>
      <c r="DBD53" s="48"/>
      <c r="DBE53" s="49"/>
      <c r="DBF53" s="49"/>
      <c r="DBG53" s="49"/>
      <c r="DBH53" s="49"/>
      <c r="DBI53" s="49"/>
      <c r="DBJ53" s="64"/>
      <c r="DBK53" s="68"/>
      <c r="DBL53" s="48"/>
      <c r="DBM53" s="49"/>
      <c r="DBN53" s="49"/>
      <c r="DBO53" s="49"/>
      <c r="DBP53" s="49"/>
      <c r="DBQ53" s="49"/>
      <c r="DBR53" s="64"/>
      <c r="DBS53" s="68"/>
      <c r="DBT53" s="48"/>
      <c r="DBU53" s="49"/>
      <c r="DBV53" s="49"/>
      <c r="DBW53" s="49"/>
      <c r="DBX53" s="49"/>
      <c r="DBY53" s="49"/>
      <c r="DBZ53" s="64"/>
      <c r="DCA53" s="68"/>
      <c r="DCB53" s="48"/>
      <c r="DCC53" s="49"/>
      <c r="DCD53" s="49"/>
      <c r="DCE53" s="49"/>
      <c r="DCF53" s="49"/>
      <c r="DCG53" s="49"/>
      <c r="DCH53" s="64"/>
      <c r="DCI53" s="68"/>
      <c r="DCJ53" s="48"/>
      <c r="DCK53" s="49"/>
      <c r="DCL53" s="49"/>
      <c r="DCM53" s="49"/>
      <c r="DCN53" s="49"/>
      <c r="DCO53" s="49"/>
      <c r="DCP53" s="64"/>
      <c r="DCQ53" s="68"/>
      <c r="DCR53" s="48"/>
      <c r="DCS53" s="49"/>
      <c r="DCT53" s="49"/>
      <c r="DCU53" s="49"/>
      <c r="DCV53" s="49"/>
      <c r="DCW53" s="49"/>
      <c r="DCX53" s="64"/>
      <c r="DCY53" s="68"/>
      <c r="DCZ53" s="48"/>
      <c r="DDA53" s="49"/>
      <c r="DDB53" s="49"/>
      <c r="DDC53" s="49"/>
      <c r="DDD53" s="49"/>
      <c r="DDE53" s="49"/>
      <c r="DDF53" s="64"/>
      <c r="DDG53" s="68"/>
      <c r="DDH53" s="48"/>
      <c r="DDI53" s="49"/>
      <c r="DDJ53" s="49"/>
      <c r="DDK53" s="49"/>
      <c r="DDL53" s="49"/>
      <c r="DDM53" s="49"/>
      <c r="DDN53" s="127"/>
      <c r="DDO53" s="43"/>
      <c r="DDP53" s="48"/>
      <c r="DDQ53" s="49"/>
      <c r="DDR53" s="49"/>
      <c r="DDS53" s="49"/>
      <c r="DDT53" s="49"/>
      <c r="DDU53" s="49"/>
      <c r="DDV53" s="127"/>
      <c r="DDW53" s="43"/>
      <c r="DDX53" s="48"/>
      <c r="DDY53" s="49"/>
      <c r="DDZ53" s="49"/>
      <c r="DEA53" s="49"/>
      <c r="DEB53" s="49"/>
      <c r="DEC53" s="49"/>
      <c r="DED53" s="127"/>
      <c r="DEE53" s="43"/>
      <c r="DEF53" s="48"/>
      <c r="DEG53" s="49"/>
      <c r="DEH53" s="49"/>
      <c r="DEI53" s="49"/>
      <c r="DEJ53" s="49"/>
      <c r="DEK53" s="49"/>
      <c r="DEL53" s="127"/>
      <c r="DEM53" s="43"/>
      <c r="DEN53" s="48"/>
      <c r="DEO53" s="49"/>
      <c r="DEP53" s="49"/>
      <c r="DEQ53" s="49"/>
      <c r="DER53" s="49"/>
      <c r="DES53" s="49"/>
      <c r="DET53" s="127"/>
      <c r="DEU53" s="43"/>
      <c r="DEV53" s="48"/>
      <c r="DEW53" s="49"/>
      <c r="DEX53" s="49"/>
      <c r="DEY53" s="49"/>
      <c r="DEZ53" s="49"/>
      <c r="DFA53" s="49"/>
      <c r="DFB53" s="127"/>
      <c r="DFC53" s="43"/>
      <c r="DFD53" s="48"/>
      <c r="DFE53" s="49"/>
      <c r="DFF53" s="49"/>
      <c r="DFG53" s="49"/>
      <c r="DFH53" s="49"/>
      <c r="DFI53" s="49"/>
      <c r="DFJ53" s="127"/>
      <c r="DFK53" s="43"/>
      <c r="DFL53" s="63"/>
      <c r="DFM53" s="64"/>
      <c r="DFN53" s="64"/>
      <c r="DFO53" s="64"/>
      <c r="DFP53" s="64"/>
      <c r="DFQ53" s="64"/>
      <c r="DFR53" s="64"/>
      <c r="DFS53" s="68"/>
      <c r="DFT53" s="48"/>
      <c r="DFU53" s="49"/>
      <c r="DFV53" s="49"/>
      <c r="DFW53" s="49"/>
      <c r="DFX53" s="49"/>
      <c r="DFY53" s="49"/>
      <c r="DFZ53" s="127"/>
      <c r="DGA53" s="43"/>
      <c r="DGB53" s="48"/>
      <c r="DGC53" s="49"/>
      <c r="DGD53" s="49"/>
      <c r="DGE53" s="49"/>
      <c r="DGF53" s="49"/>
      <c r="DGG53" s="49"/>
      <c r="DGH53" s="127"/>
      <c r="DGI53" s="43"/>
      <c r="DGJ53" s="48"/>
      <c r="DGK53" s="49"/>
      <c r="DGL53" s="49"/>
      <c r="DGM53" s="49"/>
      <c r="DGN53" s="49"/>
      <c r="DGO53" s="49"/>
      <c r="DGP53" s="64"/>
      <c r="DGQ53" s="68"/>
      <c r="DGR53" s="48"/>
      <c r="DGS53" s="49"/>
      <c r="DGT53" s="49"/>
      <c r="DGU53" s="49"/>
      <c r="DGV53" s="49"/>
      <c r="DGW53" s="49"/>
      <c r="DGX53" s="64"/>
      <c r="DGY53" s="68"/>
      <c r="DGZ53" s="48"/>
      <c r="DHA53" s="49"/>
      <c r="DHB53" s="49"/>
      <c r="DHC53" s="49"/>
      <c r="DHD53" s="49"/>
      <c r="DHE53" s="49"/>
      <c r="DHF53" s="64"/>
      <c r="DHG53" s="68"/>
      <c r="DHH53" s="63"/>
      <c r="DHI53" s="64"/>
      <c r="DHJ53" s="64"/>
      <c r="DHK53" s="64"/>
      <c r="DHL53" s="64"/>
      <c r="DHM53" s="64"/>
      <c r="DHN53" s="64"/>
      <c r="DHO53" s="68"/>
      <c r="DHP53" s="48"/>
      <c r="DHQ53" s="49"/>
      <c r="DHR53" s="49"/>
      <c r="DHS53" s="49"/>
      <c r="DHT53" s="49"/>
      <c r="DHU53" s="49"/>
      <c r="DHV53" s="64"/>
      <c r="DHW53" s="68"/>
      <c r="DHX53" s="48"/>
      <c r="DHY53" s="49"/>
      <c r="DHZ53" s="49"/>
      <c r="DIA53" s="49"/>
      <c r="DIB53" s="49"/>
      <c r="DIC53" s="49"/>
      <c r="DID53" s="64"/>
      <c r="DIE53" s="68"/>
      <c r="DIF53" s="48"/>
      <c r="DIG53" s="49"/>
      <c r="DIH53" s="49"/>
      <c r="DII53" s="49"/>
      <c r="DIJ53" s="49"/>
      <c r="DIK53" s="49"/>
      <c r="DIL53" s="64"/>
      <c r="DIM53" s="68"/>
      <c r="DIN53" s="48"/>
      <c r="DIO53" s="49"/>
      <c r="DIP53" s="49"/>
      <c r="DIQ53" s="49"/>
      <c r="DIR53" s="49"/>
      <c r="DIS53" s="49"/>
      <c r="DIT53" s="64"/>
      <c r="DIU53" s="68"/>
      <c r="DIV53" s="48"/>
      <c r="DIW53" s="49"/>
      <c r="DIX53" s="49"/>
      <c r="DIY53" s="49"/>
      <c r="DIZ53" s="49"/>
      <c r="DJA53" s="49"/>
      <c r="DJB53" s="64"/>
      <c r="DJC53" s="68"/>
      <c r="DJD53" s="48"/>
      <c r="DJE53" s="49"/>
      <c r="DJF53" s="49"/>
      <c r="DJG53" s="49"/>
      <c r="DJH53" s="49"/>
      <c r="DJI53" s="49"/>
      <c r="DJJ53" s="64"/>
      <c r="DJK53" s="68"/>
      <c r="DJL53" s="48"/>
      <c r="DJM53" s="49"/>
      <c r="DJN53" s="49"/>
      <c r="DJO53" s="49"/>
      <c r="DJP53" s="49"/>
      <c r="DJQ53" s="49"/>
      <c r="DJR53" s="64"/>
      <c r="DJS53" s="68"/>
      <c r="DJT53" s="48"/>
      <c r="DJU53" s="49"/>
      <c r="DJV53" s="49"/>
      <c r="DJW53" s="49"/>
      <c r="DJX53" s="49"/>
      <c r="DJY53" s="49"/>
      <c r="DJZ53" s="64"/>
      <c r="DKA53" s="68"/>
      <c r="DKB53" s="48"/>
      <c r="DKC53" s="49"/>
      <c r="DKD53" s="49"/>
      <c r="DKE53" s="49"/>
      <c r="DKF53" s="49"/>
      <c r="DKG53" s="49"/>
      <c r="DKH53" s="64"/>
      <c r="DKI53" s="68"/>
      <c r="DKJ53" s="48"/>
      <c r="DKK53" s="49"/>
      <c r="DKL53" s="49"/>
      <c r="DKM53" s="49"/>
      <c r="DKN53" s="49"/>
      <c r="DKO53" s="49"/>
      <c r="DKP53" s="64"/>
      <c r="DKQ53" s="68"/>
      <c r="DKR53" s="48"/>
      <c r="DKS53" s="49"/>
      <c r="DKT53" s="49"/>
      <c r="DKU53" s="49"/>
      <c r="DKV53" s="49"/>
      <c r="DKW53" s="49"/>
      <c r="DKX53" s="64"/>
      <c r="DKY53" s="68"/>
      <c r="DKZ53" s="48"/>
      <c r="DLA53" s="49"/>
      <c r="DLB53" s="49"/>
      <c r="DLC53" s="49"/>
      <c r="DLD53" s="49"/>
      <c r="DLE53" s="49"/>
      <c r="DLF53" s="64"/>
      <c r="DLG53" s="68"/>
      <c r="DLH53" s="48"/>
      <c r="DLI53" s="49"/>
      <c r="DLJ53" s="49"/>
      <c r="DLK53" s="49"/>
      <c r="DLL53" s="49"/>
      <c r="DLM53" s="49"/>
      <c r="DLN53" s="64"/>
      <c r="DLO53" s="68"/>
      <c r="DLP53" s="48"/>
      <c r="DLQ53" s="49"/>
      <c r="DLR53" s="49"/>
      <c r="DLS53" s="49"/>
      <c r="DLT53" s="49"/>
      <c r="DLU53" s="49"/>
      <c r="DLV53" s="64"/>
      <c r="DLW53" s="68"/>
      <c r="DLX53" s="48"/>
      <c r="DLY53" s="49"/>
      <c r="DLZ53" s="49"/>
      <c r="DMA53" s="49"/>
      <c r="DMB53" s="49"/>
      <c r="DMC53" s="49"/>
      <c r="DMD53" s="64"/>
      <c r="DME53" s="68"/>
      <c r="DMF53" s="48"/>
      <c r="DMG53" s="49"/>
      <c r="DMH53" s="49"/>
      <c r="DMI53" s="49"/>
      <c r="DMJ53" s="49"/>
      <c r="DMK53" s="49"/>
      <c r="DML53" s="64"/>
      <c r="DMM53" s="68"/>
      <c r="DMN53" s="48"/>
      <c r="DMO53" s="49"/>
      <c r="DMP53" s="49"/>
      <c r="DMQ53" s="49"/>
      <c r="DMR53" s="49"/>
      <c r="DMS53" s="49"/>
      <c r="DMT53" s="64"/>
      <c r="DMU53" s="68"/>
      <c r="DMV53" s="48"/>
      <c r="DMW53" s="49"/>
      <c r="DMX53" s="49"/>
      <c r="DMY53" s="49"/>
      <c r="DMZ53" s="49"/>
      <c r="DNA53" s="49"/>
      <c r="DNB53" s="64"/>
      <c r="DNC53" s="68"/>
      <c r="DND53" s="48"/>
      <c r="DNE53" s="49"/>
      <c r="DNF53" s="49"/>
      <c r="DNG53" s="49"/>
      <c r="DNH53" s="49"/>
      <c r="DNI53" s="49"/>
      <c r="DNJ53" s="64"/>
      <c r="DNK53" s="68"/>
      <c r="DNL53" s="48"/>
      <c r="DNM53" s="49"/>
      <c r="DNN53" s="49"/>
      <c r="DNO53" s="49"/>
      <c r="DNP53" s="49"/>
      <c r="DNQ53" s="49"/>
      <c r="DNR53" s="64"/>
      <c r="DNS53" s="68"/>
      <c r="DNT53" s="48"/>
      <c r="DNU53" s="49"/>
      <c r="DNV53" s="49"/>
      <c r="DNW53" s="49"/>
      <c r="DNX53" s="49"/>
      <c r="DNY53" s="49"/>
      <c r="DNZ53" s="64"/>
      <c r="DOA53" s="68"/>
      <c r="DOB53" s="48"/>
      <c r="DOC53" s="49"/>
      <c r="DOD53" s="49"/>
      <c r="DOE53" s="49"/>
      <c r="DOF53" s="49"/>
      <c r="DOG53" s="49"/>
      <c r="DOH53" s="64"/>
      <c r="DOI53" s="68"/>
      <c r="DOJ53" s="48"/>
      <c r="DOK53" s="49"/>
      <c r="DOL53" s="49"/>
      <c r="DOM53" s="49"/>
      <c r="DON53" s="49"/>
      <c r="DOO53" s="49"/>
      <c r="DOP53" s="64"/>
      <c r="DOQ53" s="68"/>
      <c r="DOR53" s="48"/>
      <c r="DOS53" s="49"/>
      <c r="DOT53" s="49"/>
      <c r="DOU53" s="49"/>
      <c r="DOV53" s="49"/>
      <c r="DOW53" s="49"/>
      <c r="DOX53" s="64"/>
      <c r="DOY53" s="68"/>
      <c r="DOZ53" s="48"/>
      <c r="DPA53" s="49"/>
      <c r="DPB53" s="49"/>
      <c r="DPC53" s="49"/>
      <c r="DPD53" s="49"/>
      <c r="DPE53" s="49"/>
      <c r="DPF53" s="64"/>
      <c r="DPG53" s="68"/>
      <c r="DPH53" s="48"/>
      <c r="DPI53" s="49"/>
      <c r="DPJ53" s="49"/>
      <c r="DPK53" s="49"/>
      <c r="DPL53" s="49"/>
      <c r="DPM53" s="49"/>
      <c r="DPN53" s="64"/>
      <c r="DPO53" s="68"/>
      <c r="DPP53" s="48"/>
      <c r="DPQ53" s="49"/>
      <c r="DPR53" s="49"/>
      <c r="DPS53" s="49"/>
      <c r="DPT53" s="49"/>
      <c r="DPU53" s="49"/>
      <c r="DPV53" s="491"/>
      <c r="DPW53" s="492"/>
      <c r="DPX53" s="48"/>
      <c r="DPY53" s="49"/>
      <c r="DPZ53" s="49"/>
      <c r="DQA53" s="49"/>
      <c r="DQB53" s="49"/>
      <c r="DQC53" s="49"/>
      <c r="DQD53" s="491"/>
      <c r="DQE53" s="492"/>
      <c r="DQF53" s="48"/>
      <c r="DQG53" s="49"/>
      <c r="DQH53" s="49"/>
      <c r="DQI53" s="49"/>
      <c r="DQJ53" s="49"/>
      <c r="DQK53" s="49"/>
      <c r="DQL53" s="489"/>
      <c r="DQM53" s="492"/>
      <c r="DQN53" s="48"/>
      <c r="DQO53" s="49"/>
      <c r="DQP53" s="49"/>
      <c r="DQQ53" s="49"/>
      <c r="DQR53" s="49"/>
      <c r="DQS53" s="49"/>
      <c r="DQT53" s="64"/>
      <c r="DQU53" s="68"/>
      <c r="DQV53" s="48"/>
      <c r="DQW53" s="49"/>
      <c r="DQX53" s="49"/>
      <c r="DQY53" s="49"/>
      <c r="DQZ53" s="49"/>
      <c r="DRA53" s="49"/>
      <c r="DRB53" s="491"/>
      <c r="DRC53" s="492"/>
      <c r="DRD53" s="48"/>
      <c r="DRE53" s="49"/>
      <c r="DRF53" s="49"/>
      <c r="DRG53" s="49"/>
      <c r="DRH53" s="49"/>
      <c r="DRI53" s="49"/>
      <c r="DRJ53" s="491"/>
      <c r="DRK53" s="492"/>
      <c r="DRL53" s="48"/>
      <c r="DRM53" s="49"/>
      <c r="DRN53" s="49"/>
      <c r="DRO53" s="49"/>
      <c r="DRP53" s="49"/>
      <c r="DRQ53" s="49"/>
      <c r="DRR53" s="64"/>
      <c r="DRS53" s="68"/>
      <c r="DRT53" s="48"/>
      <c r="DRU53" s="49"/>
      <c r="DRV53" s="49"/>
      <c r="DRW53" s="49"/>
      <c r="DRX53" s="49"/>
      <c r="DRY53" s="49"/>
      <c r="DRZ53" s="491"/>
      <c r="DSA53" s="68"/>
      <c r="DSB53" s="82"/>
      <c r="DSC53" s="83"/>
      <c r="DSD53" s="83"/>
      <c r="DSE53" s="83"/>
      <c r="DSF53" s="83"/>
      <c r="DSG53" s="83"/>
      <c r="DSH53" s="64"/>
      <c r="DSI53" s="68"/>
      <c r="DSJ53" s="48"/>
      <c r="DSK53" s="49"/>
      <c r="DSL53" s="49"/>
      <c r="DSM53" s="49"/>
      <c r="DSN53" s="49"/>
      <c r="DSO53" s="49"/>
      <c r="DSP53" s="64"/>
      <c r="DSQ53" s="68"/>
      <c r="DSR53" s="48"/>
      <c r="DSS53" s="49"/>
      <c r="DST53" s="49"/>
      <c r="DSU53" s="49"/>
      <c r="DSV53" s="49"/>
      <c r="DSW53" s="49"/>
      <c r="DSX53" s="64"/>
      <c r="DSY53" s="68"/>
      <c r="DSZ53" s="48"/>
      <c r="DTA53" s="49"/>
      <c r="DTB53" s="49"/>
      <c r="DTC53" s="49"/>
      <c r="DTD53" s="49"/>
      <c r="DTE53" s="49"/>
      <c r="DTF53" s="64"/>
      <c r="DTG53" s="68"/>
      <c r="DTH53" s="48"/>
      <c r="DTI53" s="49"/>
      <c r="DTJ53" s="49"/>
      <c r="DTK53" s="49"/>
      <c r="DTL53" s="49"/>
      <c r="DTM53" s="49"/>
      <c r="DTN53" s="64"/>
      <c r="DTO53" s="68"/>
      <c r="DTP53" s="48"/>
      <c r="DTQ53" s="49"/>
      <c r="DTR53" s="49"/>
      <c r="DTS53" s="49"/>
      <c r="DTT53" s="49"/>
      <c r="DTU53" s="49"/>
      <c r="DTV53" s="64"/>
      <c r="DTW53" s="68"/>
      <c r="DTX53" s="48"/>
      <c r="DTY53" s="49"/>
      <c r="DTZ53" s="49"/>
      <c r="DUA53" s="49"/>
      <c r="DUB53" s="49"/>
      <c r="DUC53" s="49"/>
      <c r="DUD53" s="64"/>
      <c r="DUE53" s="68"/>
      <c r="DUF53" s="48"/>
      <c r="DUG53" s="49"/>
      <c r="DUH53" s="49"/>
      <c r="DUI53" s="49"/>
      <c r="DUJ53" s="49"/>
      <c r="DUK53" s="49"/>
      <c r="DUL53" s="64"/>
      <c r="DUM53" s="68"/>
      <c r="DUN53" s="48"/>
      <c r="DUO53" s="49"/>
      <c r="DUP53" s="49"/>
      <c r="DUQ53" s="49"/>
      <c r="DUR53" s="49"/>
      <c r="DUS53" s="49"/>
      <c r="DUT53" s="64"/>
      <c r="DUU53" s="68"/>
      <c r="DUV53" s="48"/>
      <c r="DUW53" s="49"/>
      <c r="DUX53" s="49"/>
      <c r="DUY53" s="49"/>
      <c r="DUZ53" s="49"/>
      <c r="DVA53" s="49"/>
      <c r="DVB53" s="64"/>
      <c r="DVC53" s="68"/>
      <c r="DVD53" s="48"/>
      <c r="DVE53" s="49"/>
      <c r="DVF53" s="49"/>
      <c r="DVG53" s="49"/>
      <c r="DVH53" s="49"/>
      <c r="DVI53" s="49"/>
      <c r="DVJ53" s="64"/>
      <c r="DVK53" s="68"/>
      <c r="DVL53" s="48"/>
      <c r="DVM53" s="49"/>
      <c r="DVN53" s="49"/>
      <c r="DVO53" s="49"/>
      <c r="DVP53" s="49"/>
      <c r="DVQ53" s="49"/>
      <c r="DVR53" s="64"/>
      <c r="DVS53" s="68"/>
      <c r="DVT53" s="48"/>
      <c r="DVU53" s="49"/>
      <c r="DVV53" s="49"/>
      <c r="DVW53" s="49"/>
      <c r="DVX53" s="49"/>
      <c r="DVY53" s="49"/>
      <c r="DVZ53" s="64"/>
      <c r="DWA53" s="68"/>
      <c r="DWB53" s="48"/>
      <c r="DWC53" s="49"/>
      <c r="DWD53" s="49"/>
      <c r="DWE53" s="49"/>
      <c r="DWF53" s="49"/>
      <c r="DWG53" s="49"/>
      <c r="DWH53" s="64"/>
      <c r="DWI53" s="68"/>
      <c r="DWJ53" s="48"/>
      <c r="DWK53" s="49"/>
      <c r="DWL53" s="49"/>
      <c r="DWM53" s="49"/>
      <c r="DWN53" s="49"/>
      <c r="DWO53" s="49"/>
      <c r="DWP53" s="64"/>
      <c r="DWQ53" s="68"/>
      <c r="DWR53" s="48"/>
      <c r="DWS53" s="49"/>
      <c r="DWT53" s="49"/>
      <c r="DWU53" s="49"/>
      <c r="DWV53" s="49"/>
      <c r="DWW53" s="49"/>
      <c r="DWX53" s="64"/>
      <c r="DWY53" s="68"/>
      <c r="DWZ53" s="48"/>
      <c r="DXA53" s="49"/>
      <c r="DXB53" s="49"/>
      <c r="DXC53" s="49"/>
      <c r="DXD53" s="49"/>
      <c r="DXE53" s="49"/>
      <c r="DXF53" s="64"/>
      <c r="DXG53" s="68"/>
      <c r="DXH53" s="48"/>
      <c r="DXI53" s="49"/>
      <c r="DXJ53" s="49"/>
      <c r="DXK53" s="49"/>
      <c r="DXL53" s="49"/>
      <c r="DXM53" s="49"/>
      <c r="DXN53" s="64"/>
      <c r="DXO53" s="68"/>
      <c r="DXP53" s="48"/>
      <c r="DXQ53" s="49"/>
      <c r="DXR53" s="49"/>
      <c r="DXS53" s="49"/>
      <c r="DXT53" s="49"/>
      <c r="DXU53" s="49"/>
      <c r="DXV53" s="64"/>
      <c r="DXW53" s="68"/>
      <c r="DXX53" s="48"/>
      <c r="DXY53" s="49"/>
      <c r="DXZ53" s="49"/>
      <c r="DYA53" s="49"/>
      <c r="DYB53" s="49"/>
      <c r="DYC53" s="49"/>
      <c r="DYD53" s="64"/>
      <c r="DYE53" s="68"/>
      <c r="DYF53" s="48"/>
      <c r="DYG53" s="49"/>
      <c r="DYH53" s="49"/>
      <c r="DYI53" s="49"/>
      <c r="DYJ53" s="49"/>
      <c r="DYK53" s="49"/>
      <c r="DYL53" s="64"/>
      <c r="DYM53" s="68"/>
      <c r="DYN53" s="48"/>
      <c r="DYO53" s="49"/>
      <c r="DYP53" s="49"/>
      <c r="DYQ53" s="49"/>
      <c r="DYR53" s="49"/>
      <c r="DYS53" s="49"/>
      <c r="DYT53" s="64"/>
      <c r="DYU53" s="68"/>
      <c r="DYV53" s="48"/>
      <c r="DYW53" s="49"/>
      <c r="DYX53" s="49"/>
      <c r="DYY53" s="49"/>
      <c r="DYZ53" s="49"/>
      <c r="DZA53" s="49"/>
      <c r="DZB53" s="64"/>
      <c r="DZC53" s="68"/>
      <c r="DZD53" s="48"/>
      <c r="DZE53" s="49"/>
      <c r="DZF53" s="49"/>
      <c r="DZG53" s="49"/>
      <c r="DZH53" s="49"/>
      <c r="DZI53" s="49"/>
      <c r="DZJ53" s="64"/>
      <c r="DZK53" s="68"/>
      <c r="DZL53" s="48"/>
      <c r="DZM53" s="49"/>
      <c r="DZN53" s="49"/>
      <c r="DZO53" s="49"/>
      <c r="DZP53" s="49"/>
      <c r="DZQ53" s="49"/>
      <c r="DZR53" s="64"/>
      <c r="DZS53" s="68"/>
      <c r="DZT53" s="48"/>
      <c r="DZU53" s="49"/>
      <c r="DZV53" s="49"/>
      <c r="DZW53" s="49"/>
      <c r="DZX53" s="49"/>
      <c r="DZY53" s="49"/>
      <c r="DZZ53" s="64"/>
      <c r="EAA53" s="68"/>
      <c r="EAB53" s="48"/>
      <c r="EAC53" s="49"/>
      <c r="EAD53" s="49"/>
      <c r="EAE53" s="49"/>
      <c r="EAF53" s="49"/>
      <c r="EAG53" s="49"/>
      <c r="EAH53" s="64"/>
      <c r="EAI53" s="68"/>
      <c r="EAJ53" s="48"/>
      <c r="EAK53" s="49"/>
      <c r="EAL53" s="49"/>
      <c r="EAM53" s="49"/>
      <c r="EAN53" s="49"/>
      <c r="EAO53" s="49"/>
      <c r="EAP53" s="64"/>
      <c r="EAQ53" s="68"/>
      <c r="EAR53" s="48"/>
      <c r="EAS53" s="49"/>
      <c r="EAT53" s="49"/>
      <c r="EAU53" s="49"/>
      <c r="EAV53" s="49"/>
      <c r="EAW53" s="49"/>
      <c r="EAX53" s="64"/>
      <c r="EAY53" s="68"/>
      <c r="EAZ53" s="48"/>
      <c r="EBA53" s="49"/>
      <c r="EBB53" s="49"/>
      <c r="EBC53" s="49"/>
      <c r="EBD53" s="49"/>
      <c r="EBE53" s="49"/>
      <c r="EBF53" s="64"/>
      <c r="EBG53" s="68"/>
      <c r="EBH53" s="48"/>
      <c r="EBI53" s="49"/>
      <c r="EBJ53" s="49"/>
      <c r="EBK53" s="49"/>
      <c r="EBL53" s="49"/>
      <c r="EBM53" s="49"/>
      <c r="EBN53" s="64"/>
      <c r="EBO53" s="68"/>
      <c r="EBP53" s="48"/>
      <c r="EBQ53" s="49"/>
      <c r="EBR53" s="49"/>
      <c r="EBS53" s="49"/>
      <c r="EBT53" s="49"/>
      <c r="EBU53" s="49"/>
      <c r="EBV53" s="64"/>
      <c r="EBW53" s="68"/>
      <c r="EBX53" s="48"/>
      <c r="EBY53" s="49"/>
      <c r="EBZ53" s="49"/>
      <c r="ECA53" s="49"/>
      <c r="ECB53" s="49"/>
      <c r="ECC53" s="49"/>
      <c r="ECD53" s="64"/>
      <c r="ECE53" s="68"/>
      <c r="ECF53" s="48"/>
      <c r="ECG53" s="49"/>
      <c r="ECH53" s="49"/>
      <c r="ECI53" s="49"/>
      <c r="ECJ53" s="49"/>
      <c r="ECK53" s="49"/>
      <c r="ECL53" s="64"/>
      <c r="ECM53" s="68"/>
      <c r="ECN53" s="48"/>
      <c r="ECO53" s="49"/>
      <c r="ECP53" s="49"/>
      <c r="ECQ53" s="49"/>
      <c r="ECR53" s="49"/>
      <c r="ECS53" s="49"/>
      <c r="ECT53" s="64"/>
      <c r="ECU53" s="68"/>
      <c r="ECV53" s="48"/>
      <c r="ECW53" s="49"/>
      <c r="ECX53" s="49"/>
      <c r="ECY53" s="49"/>
      <c r="ECZ53" s="49"/>
      <c r="EDA53" s="49"/>
      <c r="EDB53" s="64"/>
      <c r="EDC53" s="68"/>
      <c r="EDD53" s="48"/>
      <c r="EDE53" s="49"/>
      <c r="EDF53" s="49"/>
      <c r="EDG53" s="49"/>
      <c r="EDH53" s="49"/>
      <c r="EDI53" s="49"/>
      <c r="EDJ53" s="64"/>
      <c r="EDK53" s="68"/>
      <c r="EDL53" s="48"/>
      <c r="EDM53" s="49"/>
      <c r="EDN53" s="49"/>
      <c r="EDO53" s="49"/>
      <c r="EDP53" s="49"/>
      <c r="EDQ53" s="49"/>
      <c r="EDR53" s="64"/>
      <c r="EDS53" s="68"/>
      <c r="EDT53" s="48"/>
      <c r="EDU53" s="49"/>
      <c r="EDV53" s="49"/>
      <c r="EDW53" s="49"/>
      <c r="EDX53" s="49"/>
      <c r="EDY53" s="49"/>
      <c r="EDZ53" s="64"/>
      <c r="EEA53" s="68"/>
      <c r="EEB53" s="48"/>
      <c r="EEC53" s="49"/>
      <c r="EED53" s="49"/>
      <c r="EEE53" s="49"/>
      <c r="EEF53" s="49"/>
      <c r="EEG53" s="49"/>
      <c r="EEH53" s="64"/>
      <c r="EEI53" s="68"/>
      <c r="EEJ53" s="91"/>
      <c r="EEK53" s="88"/>
      <c r="EEL53" s="88"/>
      <c r="EEM53" s="88"/>
      <c r="EEN53" s="88"/>
      <c r="EEO53" s="88"/>
      <c r="EEP53" s="179"/>
      <c r="EEQ53" s="95"/>
      <c r="EER53" s="91"/>
      <c r="EES53" s="88"/>
      <c r="EET53" s="88"/>
      <c r="EEU53" s="88"/>
      <c r="EEV53" s="88"/>
      <c r="EEW53" s="88"/>
      <c r="EEX53" s="179"/>
      <c r="EEY53" s="95"/>
      <c r="EEZ53" s="91"/>
      <c r="EFA53" s="88"/>
      <c r="EFB53" s="88"/>
      <c r="EFC53" s="88"/>
      <c r="EFD53" s="88"/>
      <c r="EFE53" s="88"/>
      <c r="EFF53" s="179"/>
      <c r="EFG53" s="95"/>
      <c r="EFH53" s="91"/>
      <c r="EFI53" s="88"/>
      <c r="EFJ53" s="88"/>
      <c r="EFK53" s="88"/>
      <c r="EFL53" s="88"/>
      <c r="EFM53" s="88"/>
      <c r="EFN53" s="179"/>
      <c r="EFO53" s="95"/>
      <c r="EFP53" s="91"/>
      <c r="EFQ53" s="88"/>
      <c r="EFR53" s="88"/>
      <c r="EFS53" s="88"/>
      <c r="EFT53" s="88"/>
      <c r="EFU53" s="88"/>
      <c r="EFV53" s="179"/>
      <c r="EFW53" s="95"/>
      <c r="EFX53" s="91"/>
      <c r="EFY53" s="88"/>
      <c r="EFZ53" s="88"/>
      <c r="EGA53" s="88"/>
      <c r="EGB53" s="88"/>
      <c r="EGC53" s="88"/>
      <c r="EGD53" s="179"/>
      <c r="EGE53" s="95"/>
      <c r="EGF53" s="91"/>
      <c r="EGG53" s="88"/>
      <c r="EGH53" s="88"/>
      <c r="EGI53" s="88"/>
      <c r="EGJ53" s="88"/>
      <c r="EGK53" s="88"/>
      <c r="EGL53" s="179"/>
      <c r="EGM53" s="95"/>
      <c r="EGN53" s="91"/>
      <c r="EGO53" s="88"/>
      <c r="EGP53" s="88"/>
      <c r="EGQ53" s="88"/>
      <c r="EGR53" s="88"/>
      <c r="EGS53" s="88"/>
      <c r="EGT53" s="179"/>
      <c r="EGU53" s="95"/>
      <c r="EGV53" s="91"/>
      <c r="EGW53" s="88"/>
      <c r="EGX53" s="88"/>
      <c r="EGY53" s="88"/>
      <c r="EGZ53" s="88"/>
      <c r="EHA53" s="88"/>
      <c r="EHB53" s="64"/>
      <c r="EHC53" s="68"/>
      <c r="EHD53" s="91"/>
      <c r="EHE53" s="88"/>
      <c r="EHF53" s="88"/>
      <c r="EHG53" s="88"/>
      <c r="EHH53" s="88"/>
      <c r="EHI53" s="88"/>
      <c r="EHJ53" s="179"/>
      <c r="EHK53" s="95"/>
      <c r="EHL53" s="91"/>
      <c r="EHM53" s="88"/>
      <c r="EHN53" s="88"/>
      <c r="EHO53" s="88"/>
      <c r="EHP53" s="88"/>
      <c r="EHQ53" s="88"/>
      <c r="EHR53" s="179"/>
      <c r="EHS53" s="95"/>
      <c r="EHT53" s="91"/>
      <c r="EHU53" s="88"/>
      <c r="EHV53" s="88"/>
      <c r="EHW53" s="88"/>
      <c r="EHX53" s="88"/>
      <c r="EHY53" s="88"/>
      <c r="EHZ53" s="179"/>
      <c r="EIA53" s="95"/>
      <c r="EIB53" s="91"/>
      <c r="EIC53" s="88"/>
      <c r="EID53" s="88"/>
      <c r="EIE53" s="88"/>
      <c r="EIF53" s="88"/>
      <c r="EIG53" s="88"/>
      <c r="EIH53" s="179"/>
      <c r="EII53" s="95"/>
      <c r="EIJ53" s="91"/>
      <c r="EIK53" s="88"/>
      <c r="EIL53" s="88"/>
      <c r="EIM53" s="88"/>
      <c r="EIN53" s="88"/>
      <c r="EIO53" s="88"/>
      <c r="EIP53" s="179"/>
      <c r="EIQ53" s="95"/>
      <c r="EIR53" s="91"/>
      <c r="EIS53" s="88"/>
      <c r="EIT53" s="88"/>
      <c r="EIU53" s="88"/>
      <c r="EIV53" s="88"/>
      <c r="EIW53" s="88"/>
      <c r="EIX53" s="179"/>
      <c r="EIY53" s="95"/>
      <c r="EIZ53" s="91"/>
      <c r="EJA53" s="88"/>
      <c r="EJB53" s="88"/>
      <c r="EJC53" s="88"/>
      <c r="EJD53" s="88"/>
      <c r="EJE53" s="88"/>
      <c r="EJF53" s="179"/>
      <c r="EJG53" s="95"/>
      <c r="EJH53" s="91"/>
      <c r="EJI53" s="88"/>
      <c r="EJJ53" s="88"/>
      <c r="EJK53" s="88"/>
      <c r="EJL53" s="88"/>
      <c r="EJM53" s="88"/>
      <c r="EJN53" s="179"/>
      <c r="EJO53" s="95"/>
      <c r="EJP53" s="91"/>
      <c r="EJQ53" s="88"/>
      <c r="EJR53" s="88"/>
      <c r="EJS53" s="88"/>
      <c r="EJT53" s="88"/>
      <c r="EJU53" s="88"/>
      <c r="EJV53" s="179"/>
      <c r="EJW53" s="95"/>
      <c r="EJX53" s="91"/>
      <c r="EJY53" s="88"/>
      <c r="EJZ53" s="88"/>
      <c r="EKA53" s="88"/>
      <c r="EKB53" s="88"/>
      <c r="EKC53" s="88"/>
      <c r="EKD53" s="179"/>
      <c r="EKE53" s="95"/>
      <c r="EKF53" s="91"/>
      <c r="EKG53" s="88"/>
      <c r="EKH53" s="88"/>
      <c r="EKI53" s="88"/>
      <c r="EKJ53" s="88"/>
      <c r="EKK53" s="88"/>
      <c r="EKL53" s="179"/>
      <c r="EKM53" s="95"/>
      <c r="EKN53" s="91"/>
      <c r="EKO53" s="88"/>
      <c r="EKP53" s="88"/>
      <c r="EKQ53" s="88"/>
      <c r="EKR53" s="88"/>
      <c r="EKS53" s="88"/>
      <c r="EKT53" s="179"/>
      <c r="EKU53" s="218"/>
      <c r="EKV53" s="665"/>
      <c r="EKW53" s="219"/>
      <c r="EKX53" s="88"/>
      <c r="EKY53" s="88"/>
      <c r="EKZ53" s="88"/>
      <c r="ELA53" s="88">
        <v>0</v>
      </c>
      <c r="ELB53" s="88"/>
      <c r="ELC53" s="179"/>
      <c r="ELD53" s="386"/>
      <c r="ELE53" s="195">
        <v>0</v>
      </c>
      <c r="ELF53" s="49">
        <v>0</v>
      </c>
      <c r="ELG53" s="49">
        <v>0</v>
      </c>
      <c r="ELH53" s="49">
        <v>0</v>
      </c>
      <c r="ELI53" s="49">
        <v>0</v>
      </c>
      <c r="ELJ53" s="49">
        <v>0</v>
      </c>
      <c r="ELK53" s="64">
        <f t="shared" si="1418"/>
        <v>0</v>
      </c>
      <c r="ELL53" s="211">
        <f t="shared" si="1419"/>
        <v>0</v>
      </c>
      <c r="ELM53" s="195"/>
      <c r="ELN53" s="49"/>
      <c r="ELO53" s="49">
        <v>0</v>
      </c>
      <c r="ELP53" s="49">
        <v>0</v>
      </c>
      <c r="ELQ53" s="49">
        <v>0</v>
      </c>
      <c r="ELR53" s="49">
        <v>510</v>
      </c>
      <c r="ELS53" s="64">
        <f t="shared" si="1420"/>
        <v>510</v>
      </c>
      <c r="ELT53" s="211">
        <f t="shared" si="1421"/>
        <v>85</v>
      </c>
      <c r="ELU53" s="195"/>
      <c r="ELV53" s="49">
        <v>0</v>
      </c>
      <c r="ELW53" s="49"/>
      <c r="ELX53" s="49"/>
      <c r="ELY53" s="49"/>
      <c r="ELZ53" s="49"/>
      <c r="EMA53" s="64">
        <f t="shared" si="1422"/>
        <v>0</v>
      </c>
      <c r="EMB53" s="211">
        <f t="shared" si="1423"/>
        <v>0</v>
      </c>
      <c r="EMC53" s="195"/>
      <c r="EMD53" s="49"/>
      <c r="EME53" s="49"/>
      <c r="EMF53" s="49"/>
      <c r="EMG53" s="49"/>
      <c r="EMH53" s="49"/>
      <c r="EMI53" s="64">
        <f t="shared" si="1424"/>
        <v>0</v>
      </c>
      <c r="EMJ53" s="211">
        <f t="shared" si="1425"/>
        <v>0</v>
      </c>
      <c r="EMK53" s="195"/>
      <c r="EML53" s="49"/>
      <c r="EMM53" s="49"/>
      <c r="EMN53" s="49"/>
      <c r="EMO53" s="49"/>
      <c r="EMP53" s="49">
        <v>0</v>
      </c>
      <c r="EMQ53" s="64">
        <f t="shared" si="1426"/>
        <v>0</v>
      </c>
      <c r="EMR53" s="211">
        <f t="shared" si="1427"/>
        <v>0</v>
      </c>
      <c r="EMS53" s="195"/>
      <c r="EMT53" s="49">
        <v>0</v>
      </c>
      <c r="EMU53" s="49"/>
      <c r="EMV53" s="49">
        <v>0</v>
      </c>
      <c r="EMW53" s="49"/>
      <c r="EMX53" s="49">
        <v>0</v>
      </c>
      <c r="EMY53" s="64">
        <f t="shared" si="1428"/>
        <v>0</v>
      </c>
      <c r="EMZ53" s="211">
        <f t="shared" si="1429"/>
        <v>0</v>
      </c>
      <c r="ENA53" s="195"/>
      <c r="ENB53" s="49"/>
      <c r="ENC53" s="49"/>
      <c r="END53" s="49"/>
      <c r="ENE53" s="49"/>
      <c r="ENF53" s="49">
        <v>0</v>
      </c>
      <c r="ENG53" s="64">
        <f t="shared" si="1430"/>
        <v>0</v>
      </c>
      <c r="ENH53" s="211">
        <f t="shared" si="1431"/>
        <v>0</v>
      </c>
      <c r="ENI53" s="195">
        <v>0</v>
      </c>
      <c r="ENJ53" s="49"/>
      <c r="ENK53" s="49">
        <v>231</v>
      </c>
      <c r="ENL53" s="49"/>
      <c r="ENM53" s="49"/>
      <c r="ENN53" s="49"/>
      <c r="ENO53" s="64">
        <f t="shared" si="1432"/>
        <v>231</v>
      </c>
      <c r="ENP53" s="211">
        <f t="shared" si="1433"/>
        <v>38.5</v>
      </c>
      <c r="ENQ53" s="195"/>
      <c r="ENR53" s="49"/>
      <c r="ENS53" s="49"/>
      <c r="ENT53" s="49"/>
      <c r="ENU53" s="49"/>
      <c r="ENV53" s="49"/>
      <c r="ENW53" s="64">
        <f t="shared" si="1434"/>
        <v>0</v>
      </c>
      <c r="ENX53" s="211">
        <f t="shared" si="1435"/>
        <v>0</v>
      </c>
      <c r="ENY53" s="195">
        <v>275</v>
      </c>
      <c r="ENZ53" s="49"/>
      <c r="EOA53" s="49">
        <v>0</v>
      </c>
      <c r="EOB53" s="49">
        <v>0</v>
      </c>
      <c r="EOC53" s="49">
        <v>0</v>
      </c>
      <c r="EOD53" s="49">
        <v>0</v>
      </c>
      <c r="EOE53" s="64">
        <f t="shared" si="1436"/>
        <v>275</v>
      </c>
      <c r="EOF53" s="211">
        <f t="shared" si="1437"/>
        <v>45.833333333333336</v>
      </c>
      <c r="EOG53" s="1"/>
      <c r="EOH53" s="195"/>
      <c r="EOI53" s="49">
        <v>0</v>
      </c>
      <c r="EOJ53" s="49">
        <v>603</v>
      </c>
      <c r="EOK53" s="49"/>
      <c r="EOL53" s="49"/>
      <c r="EOM53" s="49"/>
      <c r="EON53" s="184">
        <f t="shared" si="1438"/>
        <v>603</v>
      </c>
      <c r="EOO53" s="244"/>
      <c r="EOP53" s="49"/>
      <c r="EOQ53" s="49">
        <v>0</v>
      </c>
      <c r="EOR53" s="49">
        <v>0</v>
      </c>
      <c r="EOS53" s="49"/>
      <c r="EOT53" s="49">
        <v>0</v>
      </c>
      <c r="EOU53" s="64">
        <f t="shared" si="1439"/>
        <v>0</v>
      </c>
      <c r="EOV53" s="211">
        <f t="shared" si="1440"/>
        <v>0</v>
      </c>
      <c r="EOW53" s="195"/>
      <c r="EOX53" s="49">
        <v>0</v>
      </c>
      <c r="EOY53" s="49">
        <v>0</v>
      </c>
      <c r="EOZ53" s="49"/>
      <c r="EPA53" s="49">
        <v>0</v>
      </c>
      <c r="EPB53" s="49">
        <v>0</v>
      </c>
      <c r="EPC53" s="64">
        <f t="shared" si="1441"/>
        <v>0</v>
      </c>
      <c r="EPD53" s="211">
        <f t="shared" si="1442"/>
        <v>0</v>
      </c>
      <c r="EPE53" s="195">
        <v>252</v>
      </c>
      <c r="EPF53" s="49">
        <v>0</v>
      </c>
      <c r="EPG53" s="49"/>
      <c r="EPH53" s="49">
        <v>0</v>
      </c>
      <c r="EPI53" s="49"/>
      <c r="EPJ53" s="49"/>
      <c r="EPK53" s="64">
        <f t="shared" si="1443"/>
        <v>252</v>
      </c>
      <c r="EPL53" s="211">
        <f t="shared" si="1444"/>
        <v>42</v>
      </c>
      <c r="EPM53" s="195">
        <v>629</v>
      </c>
      <c r="EPN53" s="49">
        <v>321</v>
      </c>
      <c r="EPO53" s="49">
        <v>0</v>
      </c>
      <c r="EPP53" s="49"/>
      <c r="EPQ53" s="49"/>
      <c r="EPR53" s="49"/>
      <c r="EPS53" s="64">
        <f t="shared" si="1445"/>
        <v>950</v>
      </c>
      <c r="EPT53" s="211">
        <f t="shared" si="1446"/>
        <v>158.33333333333334</v>
      </c>
      <c r="EPU53" s="195"/>
      <c r="EPV53" s="49"/>
      <c r="EPW53" s="49"/>
      <c r="EPX53" s="49"/>
      <c r="EPY53" s="49"/>
      <c r="EPZ53" s="49"/>
      <c r="EQA53" s="64">
        <f t="shared" si="1447"/>
        <v>0</v>
      </c>
      <c r="EQB53" s="211">
        <f t="shared" si="1448"/>
        <v>0</v>
      </c>
      <c r="EQC53" s="195"/>
      <c r="EQD53" s="49"/>
      <c r="EQE53" s="49"/>
      <c r="EQF53" s="49"/>
      <c r="EQG53" s="49"/>
      <c r="EQH53" s="49"/>
      <c r="EQI53" s="64">
        <f t="shared" si="1449"/>
        <v>0</v>
      </c>
      <c r="EQJ53" s="211">
        <f t="shared" si="1450"/>
        <v>0</v>
      </c>
      <c r="EQK53" s="195"/>
      <c r="EQL53" s="49"/>
      <c r="EQM53" s="49"/>
      <c r="EQN53" s="49"/>
      <c r="EQO53" s="49"/>
      <c r="EQP53" s="49"/>
      <c r="EQQ53" s="64">
        <f t="shared" si="1451"/>
        <v>0</v>
      </c>
      <c r="EQR53" s="211">
        <f t="shared" si="1452"/>
        <v>0</v>
      </c>
      <c r="EQS53" s="195"/>
      <c r="EQT53" s="49"/>
      <c r="EQU53" s="49">
        <v>0</v>
      </c>
      <c r="EQV53" s="49"/>
      <c r="EQW53" s="49"/>
      <c r="EQX53" s="49"/>
      <c r="EQY53" s="64">
        <f t="shared" si="1453"/>
        <v>0</v>
      </c>
      <c r="EQZ53" s="211">
        <f t="shared" si="1454"/>
        <v>0</v>
      </c>
      <c r="ERA53" s="195"/>
      <c r="ERB53" s="49"/>
      <c r="ERC53" s="49"/>
      <c r="ERD53" s="49"/>
      <c r="ERE53" s="49"/>
      <c r="ERF53" s="49"/>
      <c r="ERG53" s="64">
        <f t="shared" si="1455"/>
        <v>0</v>
      </c>
      <c r="ERH53" s="211">
        <f t="shared" si="1456"/>
        <v>0</v>
      </c>
      <c r="ERI53" s="195"/>
      <c r="ERJ53" s="49"/>
      <c r="ERK53" s="49"/>
      <c r="ERL53" s="49"/>
      <c r="ERM53" s="49"/>
      <c r="ERN53" s="49"/>
      <c r="ERO53" s="64">
        <f t="shared" si="1457"/>
        <v>0</v>
      </c>
      <c r="ERP53" s="211">
        <f t="shared" si="1458"/>
        <v>0</v>
      </c>
      <c r="ERQ53" s="195"/>
      <c r="ERR53" s="49"/>
      <c r="ERS53" s="49"/>
      <c r="ERT53" s="49"/>
      <c r="ERU53" s="49"/>
      <c r="ERV53" s="49"/>
      <c r="ERW53" s="64">
        <f t="shared" si="1459"/>
        <v>0</v>
      </c>
      <c r="ERX53" s="211">
        <f t="shared" si="1460"/>
        <v>0</v>
      </c>
      <c r="ERY53" s="195"/>
      <c r="ERZ53" s="49"/>
      <c r="ESA53" s="49"/>
      <c r="ESB53" s="49">
        <v>0</v>
      </c>
      <c r="ESC53" s="49">
        <v>0</v>
      </c>
      <c r="ESD53" s="49">
        <v>0</v>
      </c>
      <c r="ESE53" s="64">
        <f t="shared" si="1461"/>
        <v>0</v>
      </c>
      <c r="ESF53" s="211">
        <f t="shared" si="1462"/>
        <v>0</v>
      </c>
      <c r="ESG53" s="195">
        <v>0</v>
      </c>
      <c r="ESH53" s="49">
        <v>0</v>
      </c>
      <c r="ESI53" s="49"/>
      <c r="ESJ53" s="49"/>
      <c r="ESK53" s="49"/>
      <c r="ESL53" s="49"/>
      <c r="ESM53" s="64">
        <f t="shared" si="1463"/>
        <v>0</v>
      </c>
      <c r="ESN53" s="211">
        <f t="shared" si="1464"/>
        <v>0</v>
      </c>
      <c r="ESO53" s="458"/>
      <c r="ESP53" s="83"/>
      <c r="ESQ53" s="83">
        <v>0</v>
      </c>
      <c r="ESR53" s="83">
        <v>307</v>
      </c>
      <c r="ESS53" s="83">
        <v>0</v>
      </c>
      <c r="EST53" s="83"/>
      <c r="ESU53" s="64">
        <f t="shared" si="1465"/>
        <v>307</v>
      </c>
      <c r="ESV53" s="211">
        <f t="shared" si="1466"/>
        <v>51.166666666666664</v>
      </c>
      <c r="ESW53" s="195"/>
      <c r="ESX53" s="49">
        <v>0</v>
      </c>
      <c r="ESY53" s="49">
        <v>0</v>
      </c>
      <c r="ESZ53" s="49"/>
      <c r="ETA53" s="49"/>
      <c r="ETB53" s="49"/>
      <c r="ETC53" s="808">
        <f t="shared" si="1467"/>
        <v>0</v>
      </c>
      <c r="ETD53" s="211">
        <f t="shared" si="1468"/>
        <v>0</v>
      </c>
      <c r="ETE53" s="195"/>
      <c r="ETF53" s="49"/>
      <c r="ETG53" s="49">
        <v>0</v>
      </c>
      <c r="ETH53" s="49">
        <v>0</v>
      </c>
      <c r="ETI53" s="49">
        <v>0</v>
      </c>
      <c r="ETJ53" s="49"/>
      <c r="ETK53" s="808">
        <f t="shared" si="1469"/>
        <v>0</v>
      </c>
      <c r="ETL53" s="211">
        <f t="shared" si="1470"/>
        <v>0</v>
      </c>
      <c r="ETM53" s="814">
        <v>0</v>
      </c>
      <c r="ETN53" s="815"/>
      <c r="ETO53" s="815">
        <v>0</v>
      </c>
      <c r="ETP53" s="815">
        <v>0</v>
      </c>
      <c r="ETQ53" s="815">
        <v>0</v>
      </c>
      <c r="ETR53" s="815">
        <v>0</v>
      </c>
      <c r="ETS53" s="808">
        <f t="shared" si="1471"/>
        <v>0</v>
      </c>
      <c r="ETT53" s="211">
        <f t="shared" si="1472"/>
        <v>0</v>
      </c>
      <c r="ETU53" s="458"/>
      <c r="ETV53" s="83"/>
      <c r="ETW53" s="83"/>
      <c r="ETX53" s="83">
        <v>0</v>
      </c>
      <c r="ETY53" s="83"/>
      <c r="ETZ53" s="83"/>
      <c r="EUA53" s="808">
        <f t="shared" si="1473"/>
        <v>0</v>
      </c>
      <c r="EUB53" s="211">
        <f t="shared" si="1474"/>
        <v>0</v>
      </c>
      <c r="EUC53" s="458"/>
      <c r="EUD53" s="83"/>
      <c r="EUE53" s="83"/>
      <c r="EUF53" s="83">
        <v>0</v>
      </c>
      <c r="EUG53" s="83"/>
      <c r="EUH53" s="83"/>
      <c r="EUI53" s="808">
        <f t="shared" si="1475"/>
        <v>0</v>
      </c>
      <c r="EUJ53" s="211">
        <f t="shared" si="1476"/>
        <v>0</v>
      </c>
      <c r="EUK53" s="195"/>
      <c r="EUL53" s="49"/>
      <c r="EUM53" s="49"/>
      <c r="EUN53" s="49">
        <v>0</v>
      </c>
      <c r="EUO53" s="49">
        <v>0</v>
      </c>
      <c r="EUP53" s="49">
        <v>0</v>
      </c>
      <c r="EUQ53" s="808">
        <f t="shared" si="1477"/>
        <v>0</v>
      </c>
      <c r="EUR53" s="211">
        <f t="shared" si="1478"/>
        <v>0</v>
      </c>
      <c r="EUS53" s="195"/>
      <c r="EUT53" s="49">
        <v>0</v>
      </c>
      <c r="EUU53" s="49"/>
      <c r="EUV53" s="49">
        <v>0</v>
      </c>
      <c r="EUW53" s="49"/>
      <c r="EUX53" s="49"/>
      <c r="EUY53" s="808">
        <f t="shared" si="1479"/>
        <v>0</v>
      </c>
      <c r="EUZ53" s="211">
        <f t="shared" si="1480"/>
        <v>0</v>
      </c>
      <c r="EVA53" s="195">
        <v>0</v>
      </c>
      <c r="EVB53" s="49"/>
      <c r="EVC53" s="49"/>
      <c r="EVD53" s="49"/>
      <c r="EVE53" s="49"/>
      <c r="EVF53" s="49"/>
      <c r="EVG53" s="808">
        <f t="shared" si="1481"/>
        <v>0</v>
      </c>
      <c r="EVH53" s="211">
        <f t="shared" si="1482"/>
        <v>0</v>
      </c>
      <c r="EVI53" s="195"/>
      <c r="EVJ53" s="49"/>
      <c r="EVK53" s="49">
        <f>SUMIF(SUMPK!$B:$B,$B:$B,SUMPK!$O:$O)</f>
        <v>0</v>
      </c>
      <c r="EVL53" s="49"/>
      <c r="EVM53" s="49"/>
      <c r="EVN53" s="49">
        <v>0</v>
      </c>
      <c r="EVO53" s="808">
        <f t="shared" si="1483"/>
        <v>0</v>
      </c>
      <c r="EVP53" s="211">
        <f t="shared" si="1484"/>
        <v>0</v>
      </c>
      <c r="EVQ53" s="195">
        <v>0</v>
      </c>
      <c r="EVR53" s="49"/>
      <c r="EVS53" s="49">
        <v>0</v>
      </c>
      <c r="EVT53" s="49"/>
      <c r="EVU53" s="49">
        <v>0</v>
      </c>
      <c r="EVV53" s="49">
        <v>0</v>
      </c>
      <c r="EVW53" s="808">
        <f t="shared" si="1485"/>
        <v>0</v>
      </c>
      <c r="EVX53" s="211">
        <f t="shared" si="1486"/>
        <v>0</v>
      </c>
      <c r="EVY53" s="195">
        <v>0</v>
      </c>
      <c r="EVZ53" s="49"/>
      <c r="EWA53" s="49"/>
      <c r="EWB53" s="49"/>
      <c r="EWC53" s="49">
        <v>0</v>
      </c>
      <c r="EWD53" s="49"/>
      <c r="EWE53" s="808">
        <f t="shared" si="1487"/>
        <v>0</v>
      </c>
      <c r="EWF53" s="211">
        <f t="shared" si="1488"/>
        <v>0</v>
      </c>
      <c r="EWG53" s="195"/>
      <c r="EWH53" s="49"/>
      <c r="EWI53" s="49"/>
      <c r="EWJ53" s="49">
        <v>0</v>
      </c>
      <c r="EWK53" s="49"/>
      <c r="EWL53" s="49"/>
      <c r="EWM53" s="808">
        <f t="shared" si="1489"/>
        <v>0</v>
      </c>
      <c r="EWN53" s="211">
        <f t="shared" si="1490"/>
        <v>0</v>
      </c>
      <c r="EWO53" s="195">
        <v>0</v>
      </c>
      <c r="EWP53" s="49"/>
      <c r="EWQ53" s="49"/>
      <c r="EWR53" s="49">
        <v>0</v>
      </c>
      <c r="EWS53" s="49"/>
      <c r="EWT53" s="49">
        <v>0</v>
      </c>
      <c r="EWU53" s="808">
        <f t="shared" si="1491"/>
        <v>0</v>
      </c>
      <c r="EWV53" s="211">
        <f t="shared" si="1492"/>
        <v>0</v>
      </c>
      <c r="EWW53" s="195"/>
      <c r="EWX53" s="49"/>
      <c r="EWY53" s="49"/>
      <c r="EWZ53" s="49"/>
      <c r="EXA53" s="49"/>
      <c r="EXB53" s="49"/>
      <c r="EXC53" s="808">
        <f t="shared" si="1493"/>
        <v>0</v>
      </c>
      <c r="EXD53" s="211">
        <f t="shared" si="1494"/>
        <v>0</v>
      </c>
      <c r="EXE53" s="195"/>
      <c r="EXF53" s="49"/>
      <c r="EXG53" s="49">
        <v>0</v>
      </c>
      <c r="EXH53" s="49"/>
      <c r="EXI53" s="49">
        <v>0</v>
      </c>
      <c r="EXJ53" s="49">
        <v>0</v>
      </c>
      <c r="EXK53" s="808">
        <f t="shared" si="1495"/>
        <v>0</v>
      </c>
      <c r="EXL53" s="211">
        <f t="shared" si="1496"/>
        <v>0</v>
      </c>
      <c r="EXM53" s="458"/>
      <c r="EXN53" s="83">
        <v>0</v>
      </c>
      <c r="EXO53" s="83">
        <v>0</v>
      </c>
      <c r="EXP53" s="83">
        <v>0</v>
      </c>
      <c r="EXQ53" s="83"/>
      <c r="EXR53" s="83"/>
      <c r="EXS53" s="808">
        <f t="shared" si="1497"/>
        <v>0</v>
      </c>
      <c r="EXT53" s="211">
        <f t="shared" si="1498"/>
        <v>0</v>
      </c>
      <c r="EXU53" s="195">
        <v>0</v>
      </c>
      <c r="EXV53" s="49">
        <v>0</v>
      </c>
      <c r="EXW53" s="49"/>
      <c r="EXX53" s="49">
        <v>0</v>
      </c>
      <c r="EXY53" s="49"/>
      <c r="EXZ53" s="49">
        <v>0</v>
      </c>
      <c r="EYA53" s="808">
        <f t="shared" si="1499"/>
        <v>0</v>
      </c>
      <c r="EYB53" s="211">
        <f t="shared" si="1500"/>
        <v>0</v>
      </c>
      <c r="EYC53" s="195">
        <v>0</v>
      </c>
      <c r="EYD53" s="49"/>
      <c r="EYE53" s="49">
        <v>0</v>
      </c>
      <c r="EYF53" s="49"/>
      <c r="EYG53" s="49">
        <v>0</v>
      </c>
      <c r="EYH53" s="49">
        <v>0</v>
      </c>
      <c r="EYI53" s="808">
        <f t="shared" si="1501"/>
        <v>0</v>
      </c>
      <c r="EYJ53" s="211">
        <f t="shared" si="1502"/>
        <v>0</v>
      </c>
      <c r="EYK53" s="195">
        <v>0</v>
      </c>
      <c r="EYL53" s="49">
        <v>0</v>
      </c>
      <c r="EYM53" s="49"/>
      <c r="EYN53" s="49"/>
      <c r="EYO53" s="49"/>
      <c r="EYP53" s="49"/>
      <c r="EYQ53" s="808">
        <f t="shared" si="1503"/>
        <v>0</v>
      </c>
      <c r="EYR53" s="211">
        <f t="shared" si="1504"/>
        <v>0</v>
      </c>
      <c r="EYS53" s="195"/>
      <c r="EYT53" s="49"/>
      <c r="EYU53" s="49"/>
      <c r="EYV53" s="49"/>
      <c r="EYW53" s="49"/>
      <c r="EYX53" s="49"/>
      <c r="EYY53" s="872">
        <f t="shared" si="1505"/>
        <v>0</v>
      </c>
      <c r="EYZ53" s="873">
        <f t="shared" si="1506"/>
        <v>0</v>
      </c>
      <c r="EZA53" s="195">
        <v>0</v>
      </c>
      <c r="EZB53" s="49">
        <v>0</v>
      </c>
      <c r="EZC53" s="49">
        <v>0</v>
      </c>
      <c r="EZD53" s="49"/>
      <c r="EZE53" s="49">
        <v>0</v>
      </c>
      <c r="EZF53" s="49">
        <v>0</v>
      </c>
      <c r="EZG53" s="872">
        <f t="shared" si="1507"/>
        <v>0</v>
      </c>
      <c r="EZH53" s="873">
        <f t="shared" si="1508"/>
        <v>0</v>
      </c>
      <c r="EZI53" s="195"/>
      <c r="EZJ53" s="49">
        <v>0</v>
      </c>
      <c r="EZK53" s="49"/>
      <c r="EZL53" s="49">
        <v>0</v>
      </c>
      <c r="EZM53" s="49">
        <v>0</v>
      </c>
      <c r="EZN53" s="49">
        <v>0</v>
      </c>
      <c r="EZO53" s="872">
        <f t="shared" si="1509"/>
        <v>0</v>
      </c>
      <c r="EZP53" s="873">
        <f t="shared" si="1510"/>
        <v>0</v>
      </c>
      <c r="EZQ53" s="458">
        <v>0</v>
      </c>
      <c r="EZR53" s="83"/>
      <c r="EZS53" s="83"/>
      <c r="EZT53" s="83">
        <v>0</v>
      </c>
      <c r="EZU53" s="83">
        <v>0</v>
      </c>
      <c r="EZV53" s="83">
        <v>0</v>
      </c>
      <c r="EZW53" s="872">
        <f t="shared" si="1511"/>
        <v>0</v>
      </c>
      <c r="EZX53" s="873">
        <f t="shared" si="1512"/>
        <v>0</v>
      </c>
      <c r="EZY53" s="195">
        <v>0</v>
      </c>
      <c r="EZZ53" s="49"/>
      <c r="FAA53" s="49">
        <v>0</v>
      </c>
      <c r="FAB53" s="49">
        <v>0</v>
      </c>
      <c r="FAC53" s="49">
        <v>0</v>
      </c>
      <c r="FAD53" s="49"/>
      <c r="FAE53" s="872">
        <f t="shared" si="1513"/>
        <v>0</v>
      </c>
      <c r="FAF53" s="873">
        <f t="shared" si="1514"/>
        <v>0</v>
      </c>
    </row>
    <row r="54" spans="1:4088" s="8" customFormat="1" ht="13.5" thickBot="1" x14ac:dyDescent="0.25">
      <c r="A54" s="21">
        <v>24</v>
      </c>
      <c r="B54" s="297" t="s">
        <v>333</v>
      </c>
      <c r="C54" s="730" t="s">
        <v>331</v>
      </c>
      <c r="D54" s="297">
        <v>25</v>
      </c>
      <c r="E54" s="24"/>
      <c r="F54" s="24">
        <v>2010</v>
      </c>
      <c r="G54" s="24"/>
      <c r="H54" s="24"/>
      <c r="I54" s="360"/>
      <c r="J54" s="360">
        <f>SUMIF(SUMPK!$B:$B,$B:$B,SUMPK!$O:$O)</f>
        <v>0</v>
      </c>
      <c r="K54" s="24">
        <f t="shared" si="1228"/>
        <v>0</v>
      </c>
      <c r="L54" s="24">
        <f t="shared" si="2429"/>
        <v>2010</v>
      </c>
      <c r="M54" s="15">
        <f t="shared" si="2430"/>
        <v>2010</v>
      </c>
      <c r="N54" s="15">
        <v>0</v>
      </c>
      <c r="O54" s="276">
        <f t="shared" si="1231"/>
        <v>0</v>
      </c>
      <c r="P54" s="712"/>
      <c r="Q54" s="276">
        <f t="shared" si="2432"/>
        <v>0</v>
      </c>
      <c r="R54" s="277">
        <f t="shared" si="2433"/>
        <v>0</v>
      </c>
      <c r="S54" s="222"/>
      <c r="T54" s="276">
        <f t="shared" si="2434"/>
        <v>0</v>
      </c>
      <c r="U54" s="278"/>
      <c r="V54" s="276">
        <f t="shared" si="1235"/>
        <v>0</v>
      </c>
      <c r="W54" s="279">
        <f t="shared" si="2431"/>
        <v>1</v>
      </c>
      <c r="X54" s="278"/>
      <c r="Y54" s="7"/>
      <c r="Z54" s="7"/>
      <c r="AA54" s="7"/>
      <c r="AB54" s="7"/>
      <c r="AC54" s="662">
        <v>21</v>
      </c>
      <c r="AD54" s="650"/>
      <c r="AE54" s="88"/>
      <c r="AF54" s="88"/>
      <c r="AG54" s="88"/>
      <c r="AH54" s="88"/>
      <c r="AI54" s="88"/>
      <c r="AJ54" s="89"/>
      <c r="AK54" s="90"/>
      <c r="AL54" s="91"/>
      <c r="AM54" s="88"/>
      <c r="AN54" s="88"/>
      <c r="AO54" s="88"/>
      <c r="AP54" s="88"/>
      <c r="AQ54" s="88"/>
      <c r="AR54" s="89"/>
      <c r="AS54" s="90"/>
      <c r="AT54" s="91"/>
      <c r="AU54" s="88"/>
      <c r="AV54" s="88"/>
      <c r="AW54" s="88"/>
      <c r="AX54" s="88"/>
      <c r="AY54" s="88"/>
      <c r="AZ54" s="89"/>
      <c r="BA54" s="90"/>
      <c r="BB54" s="91"/>
      <c r="BC54" s="88"/>
      <c r="BD54" s="88"/>
      <c r="BE54" s="88"/>
      <c r="BF54" s="88"/>
      <c r="BG54" s="88"/>
      <c r="BH54" s="89"/>
      <c r="BI54" s="90"/>
      <c r="BJ54" s="91"/>
      <c r="BK54" s="88"/>
      <c r="BL54" s="88"/>
      <c r="BM54" s="88"/>
      <c r="BN54" s="88"/>
      <c r="BO54" s="88"/>
      <c r="BP54" s="89"/>
      <c r="BQ54" s="90"/>
      <c r="BR54" s="91"/>
      <c r="BS54" s="88"/>
      <c r="BT54" s="88"/>
      <c r="BU54" s="88"/>
      <c r="BV54" s="88"/>
      <c r="BW54" s="88"/>
      <c r="BX54" s="89"/>
      <c r="BY54" s="90"/>
      <c r="BZ54" s="91"/>
      <c r="CA54" s="88"/>
      <c r="CB54" s="88"/>
      <c r="CC54" s="88"/>
      <c r="CD54" s="88"/>
      <c r="CE54" s="88"/>
      <c r="CF54" s="89"/>
      <c r="CG54" s="90"/>
      <c r="CH54" s="91"/>
      <c r="CI54" s="88"/>
      <c r="CJ54" s="88"/>
      <c r="CK54" s="88"/>
      <c r="CL54" s="88"/>
      <c r="CM54" s="88"/>
      <c r="CN54" s="89"/>
      <c r="CO54" s="90"/>
      <c r="CP54" s="91"/>
      <c r="CQ54" s="88"/>
      <c r="CR54" s="88"/>
      <c r="CS54" s="88"/>
      <c r="CT54" s="88"/>
      <c r="CU54" s="88"/>
      <c r="CV54" s="89"/>
      <c r="CW54" s="90"/>
      <c r="CX54" s="91"/>
      <c r="CY54" s="88"/>
      <c r="CZ54" s="88"/>
      <c r="DA54" s="88"/>
      <c r="DB54" s="88"/>
      <c r="DC54" s="88"/>
      <c r="DD54" s="89"/>
      <c r="DE54" s="90"/>
      <c r="DF54" s="91"/>
      <c r="DG54" s="88"/>
      <c r="DH54" s="88"/>
      <c r="DI54" s="88"/>
      <c r="DJ54" s="88"/>
      <c r="DK54" s="88"/>
      <c r="DL54" s="89"/>
      <c r="DM54" s="90"/>
      <c r="DN54" s="91"/>
      <c r="DO54" s="88"/>
      <c r="DP54" s="88"/>
      <c r="DQ54" s="88"/>
      <c r="DR54" s="88"/>
      <c r="DS54" s="88"/>
      <c r="DT54" s="89"/>
      <c r="DU54" s="90"/>
      <c r="DV54" s="91"/>
      <c r="DW54" s="88"/>
      <c r="DX54" s="88"/>
      <c r="DY54" s="88"/>
      <c r="DZ54" s="88"/>
      <c r="EA54" s="88"/>
      <c r="EB54" s="89"/>
      <c r="EC54" s="90"/>
      <c r="ED54" s="91"/>
      <c r="EE54" s="88"/>
      <c r="EF54" s="88"/>
      <c r="EG54" s="88"/>
      <c r="EH54" s="88"/>
      <c r="EI54" s="88"/>
      <c r="EJ54" s="89"/>
      <c r="EK54" s="90"/>
      <c r="EL54" s="91"/>
      <c r="EM54" s="88"/>
      <c r="EN54" s="88"/>
      <c r="EO54" s="88"/>
      <c r="EP54" s="88"/>
      <c r="EQ54" s="88"/>
      <c r="ER54" s="89"/>
      <c r="ES54" s="90"/>
      <c r="ET54" s="91"/>
      <c r="EU54" s="88"/>
      <c r="EV54" s="88"/>
      <c r="EW54" s="88"/>
      <c r="EX54" s="88"/>
      <c r="EY54" s="88"/>
      <c r="EZ54" s="89"/>
      <c r="FA54" s="90"/>
      <c r="FB54" s="91"/>
      <c r="FC54" s="88"/>
      <c r="FD54" s="88"/>
      <c r="FE54" s="88"/>
      <c r="FF54" s="88"/>
      <c r="FG54" s="88"/>
      <c r="FH54" s="89"/>
      <c r="FI54" s="90"/>
      <c r="FJ54" s="91"/>
      <c r="FK54" s="88"/>
      <c r="FL54" s="88"/>
      <c r="FM54" s="88"/>
      <c r="FN54" s="88"/>
      <c r="FO54" s="88"/>
      <c r="FP54" s="89"/>
      <c r="FQ54" s="90"/>
      <c r="FR54" s="91"/>
      <c r="FS54" s="88"/>
      <c r="FT54" s="88"/>
      <c r="FU54" s="88"/>
      <c r="FV54" s="88"/>
      <c r="FW54" s="88"/>
      <c r="FX54" s="89"/>
      <c r="FY54" s="90"/>
      <c r="FZ54" s="91"/>
      <c r="GA54" s="88"/>
      <c r="GB54" s="88"/>
      <c r="GC54" s="88"/>
      <c r="GD54" s="88"/>
      <c r="GE54" s="88"/>
      <c r="GF54" s="89"/>
      <c r="GG54" s="90"/>
      <c r="GH54" s="91"/>
      <c r="GI54" s="88"/>
      <c r="GJ54" s="88"/>
      <c r="GK54" s="88"/>
      <c r="GL54" s="88"/>
      <c r="GM54" s="88"/>
      <c r="GN54" s="89"/>
      <c r="GO54" s="90"/>
      <c r="GP54" s="91"/>
      <c r="GQ54" s="88"/>
      <c r="GR54" s="88"/>
      <c r="GS54" s="88"/>
      <c r="GT54" s="88"/>
      <c r="GU54" s="88"/>
      <c r="GV54" s="89"/>
      <c r="GW54" s="90"/>
      <c r="GX54" s="91"/>
      <c r="GY54" s="88"/>
      <c r="GZ54" s="88"/>
      <c r="HA54" s="88"/>
      <c r="HB54" s="88"/>
      <c r="HC54" s="88"/>
      <c r="HD54" s="89"/>
      <c r="HE54" s="90"/>
      <c r="HF54" s="91"/>
      <c r="HG54" s="88"/>
      <c r="HH54" s="88"/>
      <c r="HI54" s="88"/>
      <c r="HJ54" s="88"/>
      <c r="HK54" s="88"/>
      <c r="HL54" s="89"/>
      <c r="HM54" s="90"/>
      <c r="HN54" s="92"/>
      <c r="HO54" s="93"/>
      <c r="HP54" s="93"/>
      <c r="HQ54" s="93"/>
      <c r="HR54" s="93"/>
      <c r="HS54" s="93"/>
      <c r="HT54" s="89"/>
      <c r="HU54" s="90"/>
      <c r="HV54" s="91"/>
      <c r="HW54" s="88"/>
      <c r="HX54" s="88"/>
      <c r="HY54" s="88"/>
      <c r="HZ54" s="88"/>
      <c r="IA54" s="88"/>
      <c r="IB54" s="89"/>
      <c r="IC54" s="90"/>
      <c r="ID54" s="91"/>
      <c r="IE54" s="88"/>
      <c r="IF54" s="88"/>
      <c r="IG54" s="88"/>
      <c r="IH54" s="88"/>
      <c r="II54" s="88"/>
      <c r="IJ54" s="89"/>
      <c r="IK54" s="90"/>
      <c r="IL54" s="91"/>
      <c r="IM54" s="88"/>
      <c r="IN54" s="88"/>
      <c r="IO54" s="88"/>
      <c r="IP54" s="88"/>
      <c r="IQ54" s="88"/>
      <c r="IR54" s="94"/>
      <c r="IS54" s="95"/>
      <c r="IT54" s="91"/>
      <c r="IU54" s="88"/>
      <c r="IV54" s="88"/>
      <c r="IW54" s="88"/>
      <c r="IX54" s="88"/>
      <c r="IY54" s="88"/>
      <c r="IZ54" s="94"/>
      <c r="JA54" s="95"/>
      <c r="JB54" s="91"/>
      <c r="JC54" s="88"/>
      <c r="JD54" s="88"/>
      <c r="JE54" s="88"/>
      <c r="JF54" s="88"/>
      <c r="JG54" s="88"/>
      <c r="JH54" s="94"/>
      <c r="JI54" s="95"/>
      <c r="JJ54" s="91"/>
      <c r="JK54" s="88"/>
      <c r="JL54" s="88"/>
      <c r="JM54" s="88"/>
      <c r="JN54" s="88"/>
      <c r="JO54" s="88"/>
      <c r="JP54" s="89"/>
      <c r="JQ54" s="90"/>
      <c r="JR54" s="91"/>
      <c r="JS54" s="88"/>
      <c r="JT54" s="88"/>
      <c r="JU54" s="88"/>
      <c r="JV54" s="88"/>
      <c r="JW54" s="88"/>
      <c r="JX54" s="89"/>
      <c r="JY54" s="90"/>
      <c r="JZ54" s="91"/>
      <c r="KA54" s="88"/>
      <c r="KB54" s="88"/>
      <c r="KC54" s="88"/>
      <c r="KD54" s="88"/>
      <c r="KE54" s="88"/>
      <c r="KF54" s="89"/>
      <c r="KG54" s="90"/>
      <c r="KH54" s="91"/>
      <c r="KI54" s="88"/>
      <c r="KJ54" s="88"/>
      <c r="KK54" s="88"/>
      <c r="KL54" s="88"/>
      <c r="KM54" s="88"/>
      <c r="KN54" s="94"/>
      <c r="KO54" s="95"/>
      <c r="KP54" s="91"/>
      <c r="KQ54" s="88"/>
      <c r="KR54" s="88"/>
      <c r="KS54" s="88"/>
      <c r="KT54" s="88"/>
      <c r="KU54" s="88"/>
      <c r="KV54" s="94"/>
      <c r="KW54" s="95"/>
      <c r="KX54" s="91"/>
      <c r="KY54" s="88"/>
      <c r="KZ54" s="88"/>
      <c r="LA54" s="88"/>
      <c r="LB54" s="88"/>
      <c r="LC54" s="88"/>
      <c r="LD54" s="94"/>
      <c r="LE54" s="95"/>
      <c r="LF54" s="91"/>
      <c r="LG54" s="88"/>
      <c r="LH54" s="88"/>
      <c r="LI54" s="88"/>
      <c r="LJ54" s="88"/>
      <c r="LK54" s="88"/>
      <c r="LL54" s="94"/>
      <c r="LM54" s="95"/>
      <c r="LN54" s="91"/>
      <c r="LO54" s="88"/>
      <c r="LP54" s="88"/>
      <c r="LQ54" s="88"/>
      <c r="LR54" s="88"/>
      <c r="LS54" s="88"/>
      <c r="LT54" s="94"/>
      <c r="LU54" s="95"/>
      <c r="LV54" s="91"/>
      <c r="LW54" s="88"/>
      <c r="LX54" s="88"/>
      <c r="LY54" s="88"/>
      <c r="LZ54" s="88"/>
      <c r="MA54" s="88"/>
      <c r="MB54" s="94"/>
      <c r="MC54" s="95"/>
      <c r="MD54" s="91"/>
      <c r="ME54" s="88"/>
      <c r="MF54" s="88"/>
      <c r="MG54" s="88"/>
      <c r="MH54" s="88"/>
      <c r="MI54" s="88"/>
      <c r="MJ54" s="94"/>
      <c r="MK54" s="95"/>
      <c r="ML54" s="91"/>
      <c r="MM54" s="88"/>
      <c r="MN54" s="88"/>
      <c r="MO54" s="88"/>
      <c r="MP54" s="88"/>
      <c r="MQ54" s="88"/>
      <c r="MR54" s="94"/>
      <c r="MS54" s="95"/>
      <c r="MT54" s="91"/>
      <c r="MU54" s="88"/>
      <c r="MV54" s="88"/>
      <c r="MW54" s="88"/>
      <c r="MX54" s="88"/>
      <c r="MY54" s="88"/>
      <c r="MZ54" s="94"/>
      <c r="NA54" s="95"/>
      <c r="NB54" s="91"/>
      <c r="NC54" s="88"/>
      <c r="ND54" s="88"/>
      <c r="NE54" s="88"/>
      <c r="NF54" s="88"/>
      <c r="NG54" s="88"/>
      <c r="NH54" s="94"/>
      <c r="NI54" s="95"/>
      <c r="NJ54" s="91"/>
      <c r="NK54" s="88"/>
      <c r="NL54" s="88"/>
      <c r="NM54" s="88"/>
      <c r="NN54" s="88"/>
      <c r="NO54" s="88"/>
      <c r="NP54" s="94"/>
      <c r="NQ54" s="95"/>
      <c r="NR54" s="91"/>
      <c r="NS54" s="88"/>
      <c r="NT54" s="88"/>
      <c r="NU54" s="88"/>
      <c r="NV54" s="88"/>
      <c r="NW54" s="88"/>
      <c r="NX54" s="94"/>
      <c r="NY54" s="95"/>
      <c r="NZ54" s="91"/>
      <c r="OA54" s="88"/>
      <c r="OB54" s="88"/>
      <c r="OC54" s="88"/>
      <c r="OD54" s="88"/>
      <c r="OE54" s="88"/>
      <c r="OF54" s="94"/>
      <c r="OG54" s="95"/>
      <c r="OH54" s="91"/>
      <c r="OI54" s="88"/>
      <c r="OJ54" s="88"/>
      <c r="OK54" s="88"/>
      <c r="OL54" s="88"/>
      <c r="OM54" s="88"/>
      <c r="ON54" s="94"/>
      <c r="OO54" s="95"/>
      <c r="OP54" s="91"/>
      <c r="OQ54" s="88"/>
      <c r="OR54" s="88"/>
      <c r="OS54" s="88"/>
      <c r="OT54" s="88"/>
      <c r="OU54" s="88"/>
      <c r="OV54" s="94"/>
      <c r="OW54" s="95"/>
      <c r="OX54" s="91"/>
      <c r="OY54" s="88"/>
      <c r="OZ54" s="88"/>
      <c r="PA54" s="88"/>
      <c r="PB54" s="88"/>
      <c r="PC54" s="88"/>
      <c r="PD54" s="94"/>
      <c r="PE54" s="95"/>
      <c r="PF54" s="91"/>
      <c r="PG54" s="88"/>
      <c r="PH54" s="88"/>
      <c r="PI54" s="88"/>
      <c r="PJ54" s="88"/>
      <c r="PK54" s="88"/>
      <c r="PL54" s="94"/>
      <c r="PM54" s="95"/>
      <c r="PN54" s="91"/>
      <c r="PO54" s="88"/>
      <c r="PP54" s="88"/>
      <c r="PQ54" s="88"/>
      <c r="PR54" s="88"/>
      <c r="PS54" s="88"/>
      <c r="PT54" s="94"/>
      <c r="PU54" s="95"/>
      <c r="PV54" s="118"/>
      <c r="PW54" s="119"/>
      <c r="PX54" s="119"/>
      <c r="PY54" s="119"/>
      <c r="PZ54" s="119"/>
      <c r="QA54" s="119"/>
      <c r="QB54" s="120"/>
      <c r="QC54" s="121"/>
      <c r="QD54" s="118"/>
      <c r="QE54" s="119"/>
      <c r="QF54" s="119"/>
      <c r="QG54" s="119"/>
      <c r="QH54" s="119"/>
      <c r="QI54" s="119"/>
      <c r="QJ54" s="120"/>
      <c r="QK54" s="121"/>
      <c r="QL54" s="118"/>
      <c r="QM54" s="119"/>
      <c r="QN54" s="119"/>
      <c r="QO54" s="119"/>
      <c r="QP54" s="119"/>
      <c r="QQ54" s="119"/>
      <c r="QR54" s="120"/>
      <c r="QS54" s="121"/>
      <c r="QT54" s="118"/>
      <c r="QU54" s="119"/>
      <c r="QV54" s="119"/>
      <c r="QW54" s="119"/>
      <c r="QX54" s="119"/>
      <c r="QY54" s="119"/>
      <c r="QZ54" s="120"/>
      <c r="RA54" s="121"/>
      <c r="RB54" s="118"/>
      <c r="RC54" s="119"/>
      <c r="RD54" s="119"/>
      <c r="RE54" s="119"/>
      <c r="RF54" s="119"/>
      <c r="RG54" s="119"/>
      <c r="RH54" s="120"/>
      <c r="RI54" s="121"/>
      <c r="RJ54" s="118"/>
      <c r="RK54" s="119"/>
      <c r="RL54" s="119"/>
      <c r="RM54" s="119"/>
      <c r="RN54" s="119"/>
      <c r="RO54" s="119"/>
      <c r="RP54" s="120"/>
      <c r="RQ54" s="121"/>
      <c r="RR54" s="118"/>
      <c r="RS54" s="119"/>
      <c r="RT54" s="119"/>
      <c r="RU54" s="119"/>
      <c r="RV54" s="119"/>
      <c r="RW54" s="119"/>
      <c r="RX54" s="120"/>
      <c r="RY54" s="121"/>
      <c r="RZ54" s="118"/>
      <c r="SA54" s="119"/>
      <c r="SB54" s="119"/>
      <c r="SC54" s="119"/>
      <c r="SD54" s="119"/>
      <c r="SE54" s="119"/>
      <c r="SF54" s="120"/>
      <c r="SG54" s="121"/>
      <c r="SH54" s="118"/>
      <c r="SI54" s="119"/>
      <c r="SJ54" s="119"/>
      <c r="SK54" s="119"/>
      <c r="SL54" s="119"/>
      <c r="SM54" s="119"/>
      <c r="SN54" s="120"/>
      <c r="SO54" s="121"/>
      <c r="SP54" s="118"/>
      <c r="SQ54" s="119"/>
      <c r="SR54" s="119"/>
      <c r="SS54" s="119"/>
      <c r="ST54" s="119"/>
      <c r="SU54" s="119"/>
      <c r="SV54" s="120"/>
      <c r="SW54" s="121"/>
      <c r="SX54" s="118"/>
      <c r="SY54" s="119"/>
      <c r="SZ54" s="119"/>
      <c r="TA54" s="119"/>
      <c r="TB54" s="119"/>
      <c r="TC54" s="119"/>
      <c r="TD54" s="120"/>
      <c r="TE54" s="121"/>
      <c r="TF54" s="118"/>
      <c r="TG54" s="119"/>
      <c r="TH54" s="119"/>
      <c r="TI54" s="119"/>
      <c r="TJ54" s="119"/>
      <c r="TK54" s="119"/>
      <c r="TL54" s="120"/>
      <c r="TM54" s="121"/>
      <c r="TN54" s="264"/>
      <c r="TO54" s="119"/>
      <c r="TP54" s="119"/>
      <c r="TQ54" s="119"/>
      <c r="TR54" s="119"/>
      <c r="TS54" s="119"/>
      <c r="TT54" s="120"/>
      <c r="TU54" s="121"/>
      <c r="TV54" s="118"/>
      <c r="TW54" s="119"/>
      <c r="TX54" s="119"/>
      <c r="TY54" s="119"/>
      <c r="TZ54" s="119"/>
      <c r="UA54" s="119"/>
      <c r="UB54" s="120"/>
      <c r="UC54" s="121"/>
      <c r="UD54" s="118"/>
      <c r="UE54" s="119"/>
      <c r="UF54" s="119"/>
      <c r="UG54" s="119"/>
      <c r="UH54" s="119"/>
      <c r="UI54" s="119"/>
      <c r="UJ54" s="120"/>
      <c r="UK54" s="121"/>
      <c r="UL54" s="118"/>
      <c r="UM54" s="119"/>
      <c r="UN54" s="119"/>
      <c r="UO54" s="119"/>
      <c r="UP54" s="119"/>
      <c r="UQ54" s="119"/>
      <c r="UR54" s="119"/>
      <c r="US54" s="104"/>
      <c r="UT54" s="121"/>
      <c r="UU54" s="118"/>
      <c r="UV54" s="119"/>
      <c r="UW54" s="119"/>
      <c r="UX54" s="119"/>
      <c r="UY54" s="119"/>
      <c r="UZ54" s="119"/>
      <c r="VA54" s="120"/>
      <c r="VB54" s="121"/>
      <c r="VC54" s="118"/>
      <c r="VD54" s="119"/>
      <c r="VE54" s="119"/>
      <c r="VF54" s="119"/>
      <c r="VG54" s="119"/>
      <c r="VH54" s="119"/>
      <c r="VI54" s="120"/>
      <c r="VJ54" s="121"/>
      <c r="VK54" s="91"/>
      <c r="VL54" s="88"/>
      <c r="VM54" s="88"/>
      <c r="VN54" s="88"/>
      <c r="VO54" s="88"/>
      <c r="VP54" s="88"/>
      <c r="VQ54" s="94"/>
      <c r="VR54" s="95"/>
      <c r="VS54" s="118"/>
      <c r="VT54" s="119"/>
      <c r="VU54" s="119"/>
      <c r="VV54" s="119"/>
      <c r="VW54" s="119"/>
      <c r="VX54" s="119"/>
      <c r="VY54" s="120"/>
      <c r="VZ54" s="121"/>
      <c r="WA54" s="178"/>
      <c r="WB54" s="179"/>
      <c r="WC54" s="179"/>
      <c r="WD54" s="179"/>
      <c r="WE54" s="179"/>
      <c r="WF54" s="179"/>
      <c r="WG54" s="94"/>
      <c r="WH54" s="95"/>
      <c r="WI54" s="118"/>
      <c r="WJ54" s="119"/>
      <c r="WK54" s="119"/>
      <c r="WL54" s="119"/>
      <c r="WM54" s="119"/>
      <c r="WN54" s="119"/>
      <c r="WO54" s="120"/>
      <c r="WP54" s="121"/>
      <c r="WQ54" s="91"/>
      <c r="WR54" s="88"/>
      <c r="WS54" s="88"/>
      <c r="WT54" s="88"/>
      <c r="WU54" s="88"/>
      <c r="WV54" s="88"/>
      <c r="WW54" s="88"/>
      <c r="WX54" s="94"/>
      <c r="WY54" s="95"/>
      <c r="WZ54" s="91"/>
      <c r="XA54" s="88"/>
      <c r="XB54" s="88"/>
      <c r="XC54" s="88"/>
      <c r="XD54" s="88"/>
      <c r="XE54" s="88"/>
      <c r="XF54" s="88"/>
      <c r="XG54" s="94"/>
      <c r="XH54" s="95"/>
      <c r="XI54" s="91"/>
      <c r="XJ54" s="88"/>
      <c r="XK54" s="88"/>
      <c r="XL54" s="88"/>
      <c r="XM54" s="88"/>
      <c r="XN54" s="88"/>
      <c r="XO54" s="88"/>
      <c r="XP54" s="94"/>
      <c r="XQ54" s="95"/>
      <c r="XR54" s="91"/>
      <c r="XS54" s="88"/>
      <c r="XT54" s="88"/>
      <c r="XU54" s="88"/>
      <c r="XV54" s="88"/>
      <c r="XW54" s="88"/>
      <c r="XX54" s="88"/>
      <c r="XY54" s="94"/>
      <c r="XZ54" s="95"/>
      <c r="YA54" s="91"/>
      <c r="YB54" s="88"/>
      <c r="YC54" s="88"/>
      <c r="YD54" s="88"/>
      <c r="YE54" s="88"/>
      <c r="YF54" s="88"/>
      <c r="YG54" s="88"/>
      <c r="YH54" s="94"/>
      <c r="YI54" s="95"/>
      <c r="YJ54" s="91"/>
      <c r="YK54" s="88"/>
      <c r="YL54" s="88"/>
      <c r="YM54" s="88"/>
      <c r="YN54" s="88"/>
      <c r="YO54" s="88"/>
      <c r="YP54" s="88"/>
      <c r="YQ54" s="94"/>
      <c r="YR54" s="95"/>
      <c r="YS54" s="91"/>
      <c r="YT54" s="88"/>
      <c r="YU54" s="88"/>
      <c r="YV54" s="88"/>
      <c r="YW54" s="88"/>
      <c r="YX54" s="88"/>
      <c r="YY54" s="94"/>
      <c r="YZ54" s="95"/>
      <c r="ZA54" s="91"/>
      <c r="ZB54" s="88"/>
      <c r="ZC54" s="88"/>
      <c r="ZD54" s="88"/>
      <c r="ZE54" s="88"/>
      <c r="ZF54" s="88"/>
      <c r="ZG54" s="94"/>
      <c r="ZH54" s="95"/>
      <c r="ZI54" s="91"/>
      <c r="ZJ54" s="88"/>
      <c r="ZK54" s="88"/>
      <c r="ZL54" s="88"/>
      <c r="ZM54" s="88"/>
      <c r="ZN54" s="24"/>
      <c r="ZO54" s="94"/>
      <c r="ZP54" s="95"/>
      <c r="ZQ54" s="91"/>
      <c r="ZR54" s="88"/>
      <c r="ZS54" s="88"/>
      <c r="ZT54" s="88"/>
      <c r="ZU54" s="88"/>
      <c r="ZV54" s="88"/>
      <c r="ZW54" s="88"/>
      <c r="ZX54" s="67"/>
      <c r="ZY54" s="70"/>
      <c r="ZZ54" s="91"/>
      <c r="AAA54" s="88"/>
      <c r="AAB54" s="88"/>
      <c r="AAC54" s="88"/>
      <c r="AAD54" s="88"/>
      <c r="AAE54" s="88"/>
      <c r="AAF54" s="88"/>
      <c r="AAG54" s="94"/>
      <c r="AAH54" s="95"/>
      <c r="AAI54" s="91"/>
      <c r="AAJ54" s="88"/>
      <c r="AAK54" s="88"/>
      <c r="AAL54" s="88"/>
      <c r="AAM54" s="88"/>
      <c r="AAN54" s="88"/>
      <c r="AAO54" s="94"/>
      <c r="AAP54" s="95"/>
      <c r="AAQ54" s="91"/>
      <c r="AAR54" s="88"/>
      <c r="AAS54" s="88"/>
      <c r="AAT54" s="88"/>
      <c r="AAU54" s="88"/>
      <c r="AAV54" s="88"/>
      <c r="AAW54" s="94"/>
      <c r="AAX54" s="95"/>
      <c r="AAY54" s="91"/>
      <c r="AAZ54" s="88"/>
      <c r="ABA54" s="88"/>
      <c r="ABB54" s="88"/>
      <c r="ABC54" s="88"/>
      <c r="ABD54" s="88"/>
      <c r="ABE54" s="94"/>
      <c r="ABF54" s="95"/>
      <c r="ABG54" s="91"/>
      <c r="ABH54" s="88"/>
      <c r="ABI54" s="88"/>
      <c r="ABJ54" s="88"/>
      <c r="ABK54" s="88"/>
      <c r="ABL54" s="88"/>
      <c r="ABM54" s="94"/>
      <c r="ABN54" s="95"/>
      <c r="ABO54" s="91"/>
      <c r="ABP54" s="88"/>
      <c r="ABQ54" s="88"/>
      <c r="ABR54" s="88"/>
      <c r="ABS54" s="88"/>
      <c r="ABT54" s="88"/>
      <c r="ABU54" s="94"/>
      <c r="ABV54" s="95"/>
      <c r="ABW54" s="91"/>
      <c r="ABX54" s="88"/>
      <c r="ABY54" s="88"/>
      <c r="ABZ54" s="88"/>
      <c r="ACA54" s="88"/>
      <c r="ACB54" s="88"/>
      <c r="ACC54" s="94"/>
      <c r="ACD54" s="95"/>
      <c r="ACE54" s="91"/>
      <c r="ACF54" s="88"/>
      <c r="ACG54" s="88"/>
      <c r="ACH54" s="88"/>
      <c r="ACI54" s="88"/>
      <c r="ACJ54" s="88"/>
      <c r="ACK54" s="94"/>
      <c r="ACL54" s="95"/>
      <c r="ACM54" s="91"/>
      <c r="ACN54" s="88"/>
      <c r="ACO54" s="88"/>
      <c r="ACP54" s="88"/>
      <c r="ACQ54" s="88"/>
      <c r="ACR54" s="88"/>
      <c r="ACS54" s="94"/>
      <c r="ACT54" s="95"/>
      <c r="ACU54" s="91"/>
      <c r="ACV54" s="88"/>
      <c r="ACW54" s="88"/>
      <c r="ACX54" s="88"/>
      <c r="ACY54" s="88"/>
      <c r="ACZ54" s="88"/>
      <c r="ADA54" s="94"/>
      <c r="ADB54" s="95"/>
      <c r="ADC54" s="91"/>
      <c r="ADD54" s="88"/>
      <c r="ADE54" s="88"/>
      <c r="ADF54" s="88"/>
      <c r="ADG54" s="88"/>
      <c r="ADH54" s="88"/>
      <c r="ADI54" s="94"/>
      <c r="ADJ54" s="95"/>
      <c r="ADK54" s="91"/>
      <c r="ADL54" s="88"/>
      <c r="ADM54" s="88"/>
      <c r="ADN54" s="88"/>
      <c r="ADO54" s="88"/>
      <c r="ADP54" s="88"/>
      <c r="ADQ54" s="94"/>
      <c r="ADR54" s="95"/>
      <c r="ADS54" s="91"/>
      <c r="ADT54" s="88"/>
      <c r="ADU54" s="88"/>
      <c r="ADV54" s="88"/>
      <c r="ADW54" s="88"/>
      <c r="ADX54" s="88"/>
      <c r="ADY54" s="94"/>
      <c r="ADZ54" s="95"/>
      <c r="AEA54" s="91"/>
      <c r="AEB54" s="88"/>
      <c r="AEC54" s="88"/>
      <c r="AED54" s="88"/>
      <c r="AEE54" s="88"/>
      <c r="AEF54" s="88"/>
      <c r="AEG54" s="94"/>
      <c r="AEH54" s="95"/>
      <c r="AEI54" s="91"/>
      <c r="AEJ54" s="88"/>
      <c r="AEK54" s="88"/>
      <c r="AEL54" s="88"/>
      <c r="AEM54" s="88"/>
      <c r="AEN54" s="88"/>
      <c r="AEO54" s="94"/>
      <c r="AEP54" s="95"/>
      <c r="AEQ54" s="91"/>
      <c r="AER54" s="88"/>
      <c r="AES54" s="88"/>
      <c r="AET54" s="88"/>
      <c r="AEU54" s="88"/>
      <c r="AEV54" s="88"/>
      <c r="AEW54" s="94"/>
      <c r="AEX54" s="95"/>
      <c r="AEY54" s="91"/>
      <c r="AEZ54" s="88"/>
      <c r="AFA54" s="88"/>
      <c r="AFB54" s="88"/>
      <c r="AFC54" s="88"/>
      <c r="AFD54" s="88"/>
      <c r="AFE54" s="94"/>
      <c r="AFF54" s="95"/>
      <c r="AFG54" s="91"/>
      <c r="AFH54" s="88"/>
      <c r="AFI54" s="88"/>
      <c r="AFJ54" s="88"/>
      <c r="AFK54" s="88"/>
      <c r="AFL54" s="88"/>
      <c r="AFM54" s="94"/>
      <c r="AFN54" s="95"/>
      <c r="AFO54" s="91"/>
      <c r="AFP54" s="88"/>
      <c r="AFQ54" s="88"/>
      <c r="AFR54" s="88"/>
      <c r="AFS54" s="88"/>
      <c r="AFT54" s="88"/>
      <c r="AFU54" s="94"/>
      <c r="AFV54" s="95"/>
      <c r="AFW54" s="91"/>
      <c r="AFX54" s="88"/>
      <c r="AFY54" s="88"/>
      <c r="AFZ54" s="88"/>
      <c r="AGA54" s="88"/>
      <c r="AGB54" s="88"/>
      <c r="AGC54" s="94"/>
      <c r="AGD54" s="95"/>
      <c r="AGE54" s="91"/>
      <c r="AGF54" s="88"/>
      <c r="AGG54" s="88"/>
      <c r="AGH54" s="88"/>
      <c r="AGI54" s="88"/>
      <c r="AGJ54" s="88"/>
      <c r="AGK54" s="94"/>
      <c r="AGL54" s="95"/>
      <c r="AGM54" s="91"/>
      <c r="AGN54" s="88"/>
      <c r="AGO54" s="88"/>
      <c r="AGP54" s="88"/>
      <c r="AGQ54" s="88"/>
      <c r="AGR54" s="88"/>
      <c r="AGS54" s="88"/>
      <c r="AGT54" s="94"/>
      <c r="AGU54" s="95"/>
      <c r="AGV54" s="91"/>
      <c r="AGW54" s="88"/>
      <c r="AGX54" s="88"/>
      <c r="AGY54" s="88"/>
      <c r="AGZ54" s="88"/>
      <c r="AHA54" s="88"/>
      <c r="AHB54" s="94"/>
      <c r="AHC54" s="95"/>
      <c r="AHD54" s="91"/>
      <c r="AHE54" s="88"/>
      <c r="AHF54" s="88"/>
      <c r="AHG54" s="88"/>
      <c r="AHH54" s="88"/>
      <c r="AHI54" s="88"/>
      <c r="AHJ54" s="94"/>
      <c r="AHK54" s="95"/>
      <c r="AHL54" s="91"/>
      <c r="AHM54" s="88"/>
      <c r="AHN54" s="88"/>
      <c r="AHO54" s="88"/>
      <c r="AHP54" s="88"/>
      <c r="AHQ54" s="88"/>
      <c r="AHR54" s="94"/>
      <c r="AHS54" s="95"/>
      <c r="AHT54" s="91"/>
      <c r="AHU54" s="88"/>
      <c r="AHV54" s="88"/>
      <c r="AHW54" s="88"/>
      <c r="AHX54" s="88"/>
      <c r="AHY54" s="88"/>
      <c r="AHZ54" s="94"/>
      <c r="AIA54" s="95"/>
      <c r="AIB54" s="91"/>
      <c r="AIC54" s="88"/>
      <c r="AID54" s="88"/>
      <c r="AIE54" s="88"/>
      <c r="AIF54" s="88"/>
      <c r="AIG54" s="88"/>
      <c r="AIH54" s="94"/>
      <c r="AII54" s="95"/>
      <c r="AIJ54" s="91"/>
      <c r="AIK54" s="88"/>
      <c r="AIL54" s="88"/>
      <c r="AIM54" s="88"/>
      <c r="AIN54" s="88"/>
      <c r="AIO54" s="88"/>
      <c r="AIP54" s="94"/>
      <c r="AIQ54" s="95"/>
      <c r="AIR54" s="91"/>
      <c r="AIS54" s="88"/>
      <c r="AIT54" s="88"/>
      <c r="AIU54" s="88"/>
      <c r="AIV54" s="88"/>
      <c r="AIW54" s="88"/>
      <c r="AIX54" s="94"/>
      <c r="AIY54" s="95"/>
      <c r="AIZ54" s="91"/>
      <c r="AJA54" s="88"/>
      <c r="AJB54" s="88"/>
      <c r="AJC54" s="88"/>
      <c r="AJD54" s="88"/>
      <c r="AJE54" s="88"/>
      <c r="AJF54" s="94"/>
      <c r="AJG54" s="95"/>
      <c r="AJH54" s="91"/>
      <c r="AJI54" s="88"/>
      <c r="AJJ54" s="88"/>
      <c r="AJK54" s="88"/>
      <c r="AJL54" s="88"/>
      <c r="AJM54" s="88"/>
      <c r="AJN54" s="89"/>
      <c r="AJO54" s="90"/>
      <c r="AJP54" s="91"/>
      <c r="AJQ54" s="88"/>
      <c r="AJR54" s="88"/>
      <c r="AJS54" s="88"/>
      <c r="AJT54" s="88"/>
      <c r="AJU54" s="88"/>
      <c r="AJV54" s="89"/>
      <c r="AJW54" s="90"/>
      <c r="AJX54" s="91"/>
      <c r="AJY54" s="88"/>
      <c r="AJZ54" s="88"/>
      <c r="AKA54" s="88"/>
      <c r="AKB54" s="88"/>
      <c r="AKC54" s="88"/>
      <c r="AKD54" s="94"/>
      <c r="AKE54" s="95"/>
      <c r="AKF54" s="91"/>
      <c r="AKG54" s="88"/>
      <c r="AKH54" s="88"/>
      <c r="AKI54" s="88"/>
      <c r="AKJ54" s="88"/>
      <c r="AKK54" s="88"/>
      <c r="AKL54" s="67"/>
      <c r="AKM54" s="184"/>
      <c r="AKN54" s="219"/>
      <c r="AKO54" s="88"/>
      <c r="AKP54" s="88"/>
      <c r="AKQ54" s="88"/>
      <c r="AKR54" s="88"/>
      <c r="AKS54" s="88"/>
      <c r="AKT54" s="94"/>
      <c r="AKU54" s="218"/>
      <c r="AKV54" s="91"/>
      <c r="AKW54" s="88"/>
      <c r="AKX54" s="88"/>
      <c r="AKY54" s="88"/>
      <c r="AKZ54" s="88"/>
      <c r="ALA54" s="88"/>
      <c r="ALB54" s="94"/>
      <c r="ALC54" s="95"/>
      <c r="ALD54" s="91"/>
      <c r="ALE54" s="88"/>
      <c r="ALF54" s="88"/>
      <c r="ALG54" s="88"/>
      <c r="ALH54" s="88"/>
      <c r="ALI54" s="88"/>
      <c r="ALJ54" s="94"/>
      <c r="ALK54" s="95"/>
      <c r="ALL54" s="91"/>
      <c r="ALM54" s="88"/>
      <c r="ALN54" s="88"/>
      <c r="ALO54" s="88"/>
      <c r="ALP54" s="88"/>
      <c r="ALQ54" s="88"/>
      <c r="ALR54" s="94"/>
      <c r="ALS54" s="95"/>
      <c r="ALT54" s="91"/>
      <c r="ALU54" s="88"/>
      <c r="ALV54" s="88"/>
      <c r="ALW54" s="88"/>
      <c r="ALX54" s="88"/>
      <c r="ALY54" s="88"/>
      <c r="ALZ54" s="94"/>
      <c r="AMA54" s="95"/>
      <c r="AMB54" s="91"/>
      <c r="AMC54" s="88"/>
      <c r="AMD54" s="88"/>
      <c r="AME54" s="88"/>
      <c r="AMF54" s="88"/>
      <c r="AMG54" s="88"/>
      <c r="AMH54" s="94"/>
      <c r="AMI54" s="95"/>
      <c r="AMJ54" s="91"/>
      <c r="AMK54" s="88"/>
      <c r="AML54" s="88"/>
      <c r="AMM54" s="88"/>
      <c r="AMN54" s="88"/>
      <c r="AMO54" s="88"/>
      <c r="AMP54" s="94"/>
      <c r="AMQ54" s="95"/>
      <c r="AMR54" s="91"/>
      <c r="AMS54" s="88"/>
      <c r="AMT54" s="88"/>
      <c r="AMU54" s="88"/>
      <c r="AMV54" s="88"/>
      <c r="AMW54" s="88"/>
      <c r="AMX54" s="94"/>
      <c r="AMY54" s="95"/>
      <c r="AMZ54" s="91"/>
      <c r="ANA54" s="88"/>
      <c r="ANB54" s="88"/>
      <c r="ANC54" s="88"/>
      <c r="AND54" s="88"/>
      <c r="ANE54" s="88"/>
      <c r="ANF54" s="94"/>
      <c r="ANG54" s="95"/>
      <c r="ANH54" s="91"/>
      <c r="ANI54" s="88"/>
      <c r="ANJ54" s="88"/>
      <c r="ANK54" s="88"/>
      <c r="ANL54" s="88"/>
      <c r="ANM54" s="88"/>
      <c r="ANN54" s="67"/>
      <c r="ANO54" s="68"/>
      <c r="ANP54" s="91"/>
      <c r="ANQ54" s="88"/>
      <c r="ANR54" s="88"/>
      <c r="ANS54" s="88"/>
      <c r="ANT54" s="88"/>
      <c r="ANU54" s="88"/>
      <c r="ANV54" s="94"/>
      <c r="ANW54" s="95"/>
      <c r="ANX54" s="92"/>
      <c r="ANY54" s="93"/>
      <c r="ANZ54" s="93"/>
      <c r="AOA54" s="93"/>
      <c r="AOB54" s="93"/>
      <c r="AOC54" s="93"/>
      <c r="AOD54" s="94"/>
      <c r="AOE54" s="95"/>
      <c r="AOF54" s="91"/>
      <c r="AOG54" s="88"/>
      <c r="AOH54" s="88"/>
      <c r="AOI54" s="88"/>
      <c r="AOJ54" s="88"/>
      <c r="AOK54" s="88"/>
      <c r="AOL54" s="94"/>
      <c r="AOM54" s="95"/>
      <c r="AON54" s="91"/>
      <c r="AOO54" s="88"/>
      <c r="AOP54" s="88"/>
      <c r="AOQ54" s="88"/>
      <c r="AOR54" s="88"/>
      <c r="AOS54" s="88"/>
      <c r="AOT54" s="94"/>
      <c r="AOU54" s="95"/>
      <c r="AOV54" s="91"/>
      <c r="AOW54" s="88"/>
      <c r="AOX54" s="88"/>
      <c r="AOY54" s="88"/>
      <c r="AOZ54" s="88"/>
      <c r="APA54" s="88"/>
      <c r="APB54" s="94"/>
      <c r="APC54" s="95"/>
      <c r="APD54" s="91"/>
      <c r="APE54" s="88"/>
      <c r="APF54" s="88"/>
      <c r="APG54" s="88"/>
      <c r="APH54" s="88"/>
      <c r="API54" s="88"/>
      <c r="APJ54" s="94"/>
      <c r="APK54" s="95"/>
      <c r="APL54" s="91"/>
      <c r="APM54" s="88"/>
      <c r="APN54" s="88"/>
      <c r="APO54" s="88"/>
      <c r="APP54" s="88"/>
      <c r="APQ54" s="88"/>
      <c r="APR54" s="94"/>
      <c r="APS54" s="95"/>
      <c r="APT54" s="91"/>
      <c r="APU54" s="88"/>
      <c r="APV54" s="88"/>
      <c r="APW54" s="88"/>
      <c r="APX54" s="88"/>
      <c r="APY54" s="88"/>
      <c r="APZ54" s="94"/>
      <c r="AQA54" s="95"/>
      <c r="AQB54" s="91"/>
      <c r="AQC54" s="88"/>
      <c r="AQD54" s="88"/>
      <c r="AQE54" s="88"/>
      <c r="AQF54" s="88"/>
      <c r="AQG54" s="88"/>
      <c r="AQH54" s="94"/>
      <c r="AQI54" s="95"/>
      <c r="AQJ54" s="91"/>
      <c r="AQK54" s="88"/>
      <c r="AQL54" s="88"/>
      <c r="AQM54" s="88"/>
      <c r="AQN54" s="88"/>
      <c r="AQO54" s="88"/>
      <c r="AQP54" s="94"/>
      <c r="AQQ54" s="95"/>
      <c r="AQR54" s="91"/>
      <c r="AQS54" s="88"/>
      <c r="AQT54" s="88"/>
      <c r="AQU54" s="88"/>
      <c r="AQV54" s="88"/>
      <c r="AQW54" s="88"/>
      <c r="AQX54" s="94"/>
      <c r="AQY54" s="95"/>
      <c r="AQZ54" s="91"/>
      <c r="ARA54" s="88"/>
      <c r="ARB54" s="88"/>
      <c r="ARC54" s="88"/>
      <c r="ARD54" s="88"/>
      <c r="ARE54" s="88"/>
      <c r="ARF54" s="94"/>
      <c r="ARG54" s="95"/>
      <c r="ARH54" s="91"/>
      <c r="ARI54" s="88"/>
      <c r="ARJ54" s="88"/>
      <c r="ARK54" s="88"/>
      <c r="ARL54" s="88"/>
      <c r="ARM54" s="88"/>
      <c r="ARN54" s="94"/>
      <c r="ARO54" s="95"/>
      <c r="ARP54" s="91"/>
      <c r="ARQ54" s="88"/>
      <c r="ARR54" s="88"/>
      <c r="ARS54" s="88"/>
      <c r="ART54" s="88"/>
      <c r="ARU54" s="88"/>
      <c r="ARV54" s="94"/>
      <c r="ARW54" s="95"/>
      <c r="ARX54" s="91"/>
      <c r="ARY54" s="88"/>
      <c r="ARZ54" s="88"/>
      <c r="ASA54" s="88"/>
      <c r="ASB54" s="88"/>
      <c r="ASC54" s="88"/>
      <c r="ASD54" s="94"/>
      <c r="ASE54" s="95"/>
      <c r="ASF54" s="91"/>
      <c r="ASG54" s="88"/>
      <c r="ASH54" s="88"/>
      <c r="ASI54" s="88"/>
      <c r="ASJ54" s="88"/>
      <c r="ASK54" s="88"/>
      <c r="ASL54" s="94"/>
      <c r="ASM54" s="95"/>
      <c r="ASN54" s="91"/>
      <c r="ASO54" s="88"/>
      <c r="ASP54" s="88"/>
      <c r="ASQ54" s="88"/>
      <c r="ASR54" s="88"/>
      <c r="ASS54" s="88"/>
      <c r="AST54" s="94"/>
      <c r="ASU54" s="95"/>
      <c r="ASV54" s="91"/>
      <c r="ASW54" s="88"/>
      <c r="ASX54" s="88"/>
      <c r="ASY54" s="88"/>
      <c r="ASZ54" s="88"/>
      <c r="ATA54" s="88"/>
      <c r="ATB54" s="94"/>
      <c r="ATC54" s="95"/>
      <c r="ATD54" s="91"/>
      <c r="ATE54" s="88"/>
      <c r="ATF54" s="88"/>
      <c r="ATG54" s="88"/>
      <c r="ATH54" s="88"/>
      <c r="ATI54" s="88"/>
      <c r="ATJ54" s="94"/>
      <c r="ATK54" s="95"/>
      <c r="ATL54" s="91"/>
      <c r="ATM54" s="88"/>
      <c r="ATN54" s="88"/>
      <c r="ATO54" s="88"/>
      <c r="ATP54" s="88"/>
      <c r="ATQ54" s="88"/>
      <c r="ATR54" s="94"/>
      <c r="ATS54" s="95"/>
      <c r="ATT54" s="91"/>
      <c r="ATU54" s="88"/>
      <c r="ATV54" s="88"/>
      <c r="ATW54" s="88"/>
      <c r="ATX54" s="88"/>
      <c r="ATY54" s="88"/>
      <c r="ATZ54" s="94"/>
      <c r="AUA54" s="95"/>
      <c r="AUB54" s="91"/>
      <c r="AUC54" s="88"/>
      <c r="AUD54" s="88"/>
      <c r="AUE54" s="88"/>
      <c r="AUF54" s="88"/>
      <c r="AUG54" s="88"/>
      <c r="AUH54" s="94"/>
      <c r="AUI54" s="95"/>
      <c r="AUJ54" s="91"/>
      <c r="AUK54" s="88"/>
      <c r="AUL54" s="88"/>
      <c r="AUM54" s="88"/>
      <c r="AUN54" s="88"/>
      <c r="AUO54" s="88"/>
      <c r="AUP54" s="94"/>
      <c r="AUQ54" s="95"/>
      <c r="AUR54" s="91"/>
      <c r="AUS54" s="88"/>
      <c r="AUT54" s="88"/>
      <c r="AUU54" s="88"/>
      <c r="AUV54" s="88"/>
      <c r="AUW54" s="88"/>
      <c r="AUX54" s="94"/>
      <c r="AUY54" s="95"/>
      <c r="AUZ54" s="91"/>
      <c r="AVA54" s="88"/>
      <c r="AVB54" s="88"/>
      <c r="AVC54" s="88"/>
      <c r="AVD54" s="88"/>
      <c r="AVE54" s="88"/>
      <c r="AVF54" s="94"/>
      <c r="AVG54" s="95"/>
      <c r="AVH54" s="91"/>
      <c r="AVI54" s="88"/>
      <c r="AVJ54" s="88"/>
      <c r="AVK54" s="88"/>
      <c r="AVL54" s="88"/>
      <c r="AVM54" s="88"/>
      <c r="AVN54" s="94"/>
      <c r="AVO54" s="95"/>
      <c r="AVP54" s="91"/>
      <c r="AVQ54" s="88"/>
      <c r="AVR54" s="88"/>
      <c r="AVS54" s="88"/>
      <c r="AVT54" s="88"/>
      <c r="AVU54" s="88"/>
      <c r="AVV54" s="94"/>
      <c r="AVW54" s="95"/>
      <c r="AVX54" s="91"/>
      <c r="AVY54" s="88"/>
      <c r="AVZ54" s="88"/>
      <c r="AWA54" s="88"/>
      <c r="AWB54" s="88"/>
      <c r="AWC54" s="88"/>
      <c r="AWD54" s="94"/>
      <c r="AWE54" s="95"/>
      <c r="AWF54" s="91"/>
      <c r="AWG54" s="88"/>
      <c r="AWH54" s="88"/>
      <c r="AWI54" s="88"/>
      <c r="AWJ54" s="88"/>
      <c r="AWK54" s="88"/>
      <c r="AWL54" s="94"/>
      <c r="AWM54" s="218"/>
      <c r="AWN54" s="48"/>
      <c r="AWO54" s="49"/>
      <c r="AWP54" s="49"/>
      <c r="AWQ54" s="49"/>
      <c r="AWR54" s="49"/>
      <c r="AWS54" s="49"/>
      <c r="AWT54" s="42"/>
      <c r="AWU54" s="43"/>
      <c r="AWV54" s="48"/>
      <c r="AWW54" s="49"/>
      <c r="AWX54" s="49"/>
      <c r="AWY54" s="49"/>
      <c r="AWZ54" s="49"/>
      <c r="AXA54" s="49"/>
      <c r="AXB54" s="42"/>
      <c r="AXC54" s="43"/>
      <c r="AXD54" s="91"/>
      <c r="AXE54" s="88"/>
      <c r="AXF54" s="88"/>
      <c r="AXG54" s="88"/>
      <c r="AXH54" s="88"/>
      <c r="AXI54" s="88"/>
      <c r="AXJ54" s="89"/>
      <c r="AXK54" s="90"/>
      <c r="AXL54" s="91"/>
      <c r="AXM54" s="88"/>
      <c r="AXN54" s="88"/>
      <c r="AXO54" s="88"/>
      <c r="AXP54" s="88"/>
      <c r="AXQ54" s="88"/>
      <c r="AXR54" s="89"/>
      <c r="AXS54" s="90"/>
      <c r="AXT54" s="91"/>
      <c r="AXU54" s="88"/>
      <c r="AXV54" s="88"/>
      <c r="AXW54" s="88"/>
      <c r="AXX54" s="88"/>
      <c r="AXY54" s="88"/>
      <c r="AXZ54" s="89"/>
      <c r="AYA54" s="90"/>
      <c r="AYB54" s="91"/>
      <c r="AYC54" s="88"/>
      <c r="AYD54" s="88"/>
      <c r="AYE54" s="88"/>
      <c r="AYF54" s="88"/>
      <c r="AYG54" s="88"/>
      <c r="AYH54" s="89"/>
      <c r="AYI54" s="90"/>
      <c r="AYJ54" s="91"/>
      <c r="AYK54" s="88"/>
      <c r="AYL54" s="88"/>
      <c r="AYM54" s="88"/>
      <c r="AYN54" s="88"/>
      <c r="AYO54" s="88"/>
      <c r="AYP54" s="89"/>
      <c r="AYQ54" s="90"/>
      <c r="AYR54" s="91"/>
      <c r="AYS54" s="88"/>
      <c r="AYT54" s="88"/>
      <c r="AYU54" s="88"/>
      <c r="AYV54" s="88"/>
      <c r="AYW54" s="88"/>
      <c r="AYX54" s="89"/>
      <c r="AYY54" s="90"/>
      <c r="AYZ54" s="91"/>
      <c r="AZA54" s="88"/>
      <c r="AZB54" s="88"/>
      <c r="AZC54" s="88"/>
      <c r="AZD54" s="88"/>
      <c r="AZE54" s="88"/>
      <c r="AZF54" s="89"/>
      <c r="AZG54" s="90"/>
      <c r="AZH54" s="91"/>
      <c r="AZI54" s="88"/>
      <c r="AZJ54" s="88"/>
      <c r="AZK54" s="88"/>
      <c r="AZL54" s="88"/>
      <c r="AZM54" s="88"/>
      <c r="AZN54" s="89"/>
      <c r="AZO54" s="90"/>
      <c r="AZP54" s="91"/>
      <c r="AZQ54" s="88"/>
      <c r="AZR54" s="88"/>
      <c r="AZS54" s="88"/>
      <c r="AZT54" s="88"/>
      <c r="AZU54" s="88"/>
      <c r="AZV54" s="89"/>
      <c r="AZW54" s="90"/>
      <c r="AZX54" s="92"/>
      <c r="AZY54" s="93"/>
      <c r="AZZ54" s="93"/>
      <c r="BAA54" s="93"/>
      <c r="BAB54" s="93"/>
      <c r="BAC54" s="93"/>
      <c r="BAD54" s="89"/>
      <c r="BAE54" s="90"/>
      <c r="BAF54" s="91"/>
      <c r="BAG54" s="88"/>
      <c r="BAH54" s="88"/>
      <c r="BAI54" s="88"/>
      <c r="BAJ54" s="88"/>
      <c r="BAK54" s="88"/>
      <c r="BAL54" s="89"/>
      <c r="BAM54" s="90"/>
      <c r="BAN54" s="91"/>
      <c r="BAO54" s="88"/>
      <c r="BAP54" s="88"/>
      <c r="BAQ54" s="88"/>
      <c r="BAR54" s="88"/>
      <c r="BAS54" s="88"/>
      <c r="BAT54" s="89"/>
      <c r="BAU54" s="90"/>
      <c r="BAV54" s="91"/>
      <c r="BAW54" s="88"/>
      <c r="BAX54" s="88"/>
      <c r="BAY54" s="88"/>
      <c r="BAZ54" s="88"/>
      <c r="BBA54" s="88"/>
      <c r="BBB54" s="89"/>
      <c r="BBC54" s="90"/>
      <c r="BBD54" s="91"/>
      <c r="BBE54" s="88"/>
      <c r="BBF54" s="88"/>
      <c r="BBG54" s="88"/>
      <c r="BBH54" s="88"/>
      <c r="BBI54" s="88"/>
      <c r="BBJ54" s="89"/>
      <c r="BBK54" s="90"/>
      <c r="BBL54" s="91"/>
      <c r="BBM54" s="88"/>
      <c r="BBN54" s="88"/>
      <c r="BBO54" s="88"/>
      <c r="BBP54" s="88"/>
      <c r="BBQ54" s="88"/>
      <c r="BBR54" s="89"/>
      <c r="BBS54" s="90"/>
      <c r="BBT54" s="91"/>
      <c r="BBU54" s="88"/>
      <c r="BBV54" s="88"/>
      <c r="BBW54" s="88"/>
      <c r="BBX54" s="88"/>
      <c r="BBY54" s="88"/>
      <c r="BBZ54" s="89"/>
      <c r="BCA54" s="90"/>
      <c r="BCB54" s="91"/>
      <c r="BCC54" s="88"/>
      <c r="BCD54" s="88"/>
      <c r="BCE54" s="88"/>
      <c r="BCF54" s="88"/>
      <c r="BCG54" s="88"/>
      <c r="BCH54" s="89"/>
      <c r="BCI54" s="90"/>
      <c r="BCJ54" s="91"/>
      <c r="BCK54" s="88"/>
      <c r="BCL54" s="88"/>
      <c r="BCM54" s="88"/>
      <c r="BCN54" s="88"/>
      <c r="BCO54" s="88"/>
      <c r="BCP54" s="89"/>
      <c r="BCQ54" s="90"/>
      <c r="BCR54" s="91"/>
      <c r="BCS54" s="88"/>
      <c r="BCT54" s="88"/>
      <c r="BCU54" s="88"/>
      <c r="BCV54" s="88"/>
      <c r="BCW54" s="88"/>
      <c r="BCX54" s="89"/>
      <c r="BCY54" s="90"/>
      <c r="BCZ54" s="91"/>
      <c r="BDA54" s="88"/>
      <c r="BDB54" s="88"/>
      <c r="BDC54" s="88"/>
      <c r="BDD54" s="88"/>
      <c r="BDE54" s="88"/>
      <c r="BDF54" s="89"/>
      <c r="BDG54" s="90"/>
      <c r="BDH54" s="91"/>
      <c r="BDI54" s="88"/>
      <c r="BDJ54" s="88"/>
      <c r="BDK54" s="88"/>
      <c r="BDL54" s="88"/>
      <c r="BDM54" s="88"/>
      <c r="BDN54" s="89"/>
      <c r="BDO54" s="90"/>
      <c r="BDP54" s="91"/>
      <c r="BDQ54" s="88"/>
      <c r="BDR54" s="88"/>
      <c r="BDS54" s="88"/>
      <c r="BDT54" s="88"/>
      <c r="BDU54" s="88"/>
      <c r="BDV54" s="89"/>
      <c r="BDW54" s="90"/>
      <c r="BDX54" s="91"/>
      <c r="BDY54" s="88"/>
      <c r="BDZ54" s="88"/>
      <c r="BEA54" s="88"/>
      <c r="BEB54" s="88"/>
      <c r="BEC54" s="88"/>
      <c r="BED54" s="89"/>
      <c r="BEE54" s="90"/>
      <c r="BEF54" s="91"/>
      <c r="BEG54" s="88"/>
      <c r="BEH54" s="88"/>
      <c r="BEI54" s="88"/>
      <c r="BEJ54" s="88"/>
      <c r="BEK54" s="88"/>
      <c r="BEL54" s="89"/>
      <c r="BEM54" s="90"/>
      <c r="BEN54" s="91"/>
      <c r="BEO54" s="88"/>
      <c r="BEP54" s="88"/>
      <c r="BEQ54" s="88"/>
      <c r="BER54" s="88"/>
      <c r="BES54" s="88"/>
      <c r="BET54" s="89"/>
      <c r="BEU54" s="90"/>
      <c r="BEV54" s="92"/>
      <c r="BEW54" s="93"/>
      <c r="BEX54" s="93"/>
      <c r="BEY54" s="93"/>
      <c r="BEZ54" s="93"/>
      <c r="BFA54" s="93"/>
      <c r="BFB54" s="89"/>
      <c r="BFC54" s="90"/>
      <c r="BFD54" s="91"/>
      <c r="BFE54" s="88"/>
      <c r="BFF54" s="88"/>
      <c r="BFG54" s="88"/>
      <c r="BFH54" s="88"/>
      <c r="BFI54" s="88"/>
      <c r="BFJ54" s="89"/>
      <c r="BFK54" s="90"/>
      <c r="BFL54" s="91"/>
      <c r="BFM54" s="88"/>
      <c r="BFN54" s="88"/>
      <c r="BFO54" s="88"/>
      <c r="BFP54" s="88"/>
      <c r="BFQ54" s="88"/>
      <c r="BFR54" s="89"/>
      <c r="BFS54" s="90"/>
      <c r="BFT54" s="91"/>
      <c r="BFU54" s="88"/>
      <c r="BFV54" s="88"/>
      <c r="BFW54" s="88"/>
      <c r="BFX54" s="88"/>
      <c r="BFY54" s="88"/>
      <c r="BFZ54" s="89"/>
      <c r="BGA54" s="90"/>
      <c r="BGB54" s="91"/>
      <c r="BGC54" s="88"/>
      <c r="BGD54" s="88"/>
      <c r="BGE54" s="88"/>
      <c r="BGF54" s="88"/>
      <c r="BGG54" s="88"/>
      <c r="BGH54" s="89"/>
      <c r="BGI54" s="90"/>
      <c r="BGJ54" s="91"/>
      <c r="BGK54" s="88"/>
      <c r="BGL54" s="88"/>
      <c r="BGM54" s="88"/>
      <c r="BGN54" s="88"/>
      <c r="BGO54" s="88"/>
      <c r="BGP54" s="89"/>
      <c r="BGQ54" s="90"/>
      <c r="BGR54" s="91"/>
      <c r="BGS54" s="88"/>
      <c r="BGT54" s="88"/>
      <c r="BGU54" s="88"/>
      <c r="BGV54" s="88"/>
      <c r="BGW54" s="88"/>
      <c r="BGX54" s="89"/>
      <c r="BGY54" s="90"/>
      <c r="BGZ54" s="239"/>
      <c r="BHA54" s="1"/>
      <c r="BHB54" s="1"/>
      <c r="BHC54" s="1"/>
      <c r="BHD54" s="1"/>
      <c r="BHE54" s="1"/>
      <c r="BHF54" s="89"/>
      <c r="BHG54" s="90"/>
      <c r="BHH54" s="91"/>
      <c r="BHI54" s="88"/>
      <c r="BHJ54" s="88"/>
      <c r="BHK54" s="88"/>
      <c r="BHL54" s="88"/>
      <c r="BHM54" s="88"/>
      <c r="BHN54" s="89"/>
      <c r="BHO54" s="90"/>
      <c r="BHP54" s="91"/>
      <c r="BHQ54" s="88"/>
      <c r="BHR54" s="88"/>
      <c r="BHS54" s="88"/>
      <c r="BHT54" s="88"/>
      <c r="BHU54" s="88"/>
      <c r="BHV54" s="89"/>
      <c r="BHW54" s="90"/>
      <c r="BHX54" s="91"/>
      <c r="BHY54" s="88"/>
      <c r="BHZ54" s="88"/>
      <c r="BIA54" s="88"/>
      <c r="BIB54" s="88"/>
      <c r="BIC54" s="88"/>
      <c r="BID54" s="89"/>
      <c r="BIE54" s="90"/>
      <c r="BIF54" s="91"/>
      <c r="BIG54" s="88"/>
      <c r="BIH54" s="88"/>
      <c r="BII54" s="88"/>
      <c r="BIJ54" s="88"/>
      <c r="BIK54" s="88"/>
      <c r="BIL54" s="89"/>
      <c r="BIM54" s="90"/>
      <c r="BIN54" s="91"/>
      <c r="BIO54" s="88"/>
      <c r="BIP54" s="88"/>
      <c r="BIQ54" s="88"/>
      <c r="BIR54" s="88"/>
      <c r="BIS54" s="88"/>
      <c r="BIT54" s="89"/>
      <c r="BIU54" s="262"/>
      <c r="BIV54" s="219"/>
      <c r="BIW54" s="88"/>
      <c r="BIX54" s="88"/>
      <c r="BIY54" s="88"/>
      <c r="BIZ54" s="88"/>
      <c r="BJA54" s="88"/>
      <c r="BJB54" s="89"/>
      <c r="BJC54" s="262"/>
      <c r="BJD54" s="91"/>
      <c r="BJE54" s="88"/>
      <c r="BJF54" s="88"/>
      <c r="BJG54" s="88"/>
      <c r="BJH54" s="88"/>
      <c r="BJI54" s="88"/>
      <c r="BJJ54" s="89"/>
      <c r="BJK54" s="90"/>
      <c r="BJL54" s="91"/>
      <c r="BJM54" s="88"/>
      <c r="BJN54" s="88"/>
      <c r="BJO54" s="88"/>
      <c r="BJP54" s="88"/>
      <c r="BJQ54" s="88"/>
      <c r="BJR54" s="89"/>
      <c r="BJS54" s="90"/>
      <c r="BJT54" s="91"/>
      <c r="BJU54" s="88"/>
      <c r="BJV54" s="88"/>
      <c r="BJW54" s="88"/>
      <c r="BJX54" s="88"/>
      <c r="BJY54" s="88"/>
      <c r="BJZ54" s="42"/>
      <c r="BKA54" s="43"/>
      <c r="BKB54" s="91"/>
      <c r="BKC54" s="88"/>
      <c r="BKD54" s="88"/>
      <c r="BKE54" s="88"/>
      <c r="BKF54" s="88"/>
      <c r="BKG54" s="88"/>
      <c r="BKH54" s="94"/>
      <c r="BKI54" s="95"/>
      <c r="BKJ54" s="91"/>
      <c r="BKK54" s="88"/>
      <c r="BKL54" s="88"/>
      <c r="BKM54" s="88"/>
      <c r="BKN54" s="88"/>
      <c r="BKO54" s="88"/>
      <c r="BKP54" s="89"/>
      <c r="BKQ54" s="90"/>
      <c r="BKR54" s="91"/>
      <c r="BKS54" s="88"/>
      <c r="BKT54" s="88"/>
      <c r="BKU54" s="88"/>
      <c r="BKV54" s="88"/>
      <c r="BKW54" s="88"/>
      <c r="BKX54" s="89"/>
      <c r="BKY54" s="90"/>
      <c r="BKZ54" s="91"/>
      <c r="BLA54" s="88"/>
      <c r="BLB54" s="88"/>
      <c r="BLC54" s="88"/>
      <c r="BLD54" s="88"/>
      <c r="BLE54" s="88"/>
      <c r="BLF54" s="89"/>
      <c r="BLG54" s="90"/>
      <c r="BLH54" s="91"/>
      <c r="BLI54" s="88"/>
      <c r="BLJ54" s="88"/>
      <c r="BLK54" s="88"/>
      <c r="BLL54" s="88"/>
      <c r="BLM54" s="88"/>
      <c r="BLN54" s="89"/>
      <c r="BLO54" s="90"/>
      <c r="BLP54" s="91"/>
      <c r="BLQ54" s="88"/>
      <c r="BLR54" s="88"/>
      <c r="BLS54" s="88"/>
      <c r="BLT54" s="88"/>
      <c r="BLU54" s="88"/>
      <c r="BLV54" s="89"/>
      <c r="BLW54" s="90"/>
      <c r="BLX54" s="91"/>
      <c r="BLY54" s="88"/>
      <c r="BLZ54" s="88"/>
      <c r="BMA54" s="88"/>
      <c r="BMB54" s="88"/>
      <c r="BMC54" s="88"/>
      <c r="BMD54" s="89"/>
      <c r="BME54" s="90"/>
      <c r="BMF54" s="91"/>
      <c r="BMG54" s="88"/>
      <c r="BMH54" s="88"/>
      <c r="BMI54" s="88"/>
      <c r="BMJ54" s="88"/>
      <c r="BMK54" s="88"/>
      <c r="BML54" s="89"/>
      <c r="BMM54" s="90"/>
      <c r="BMN54" s="91"/>
      <c r="BMO54" s="88"/>
      <c r="BMP54" s="88"/>
      <c r="BMQ54" s="88"/>
      <c r="BMR54" s="88"/>
      <c r="BMS54" s="88"/>
      <c r="BMT54" s="89"/>
      <c r="BMU54" s="90"/>
      <c r="BMV54" s="91"/>
      <c r="BMW54" s="88"/>
      <c r="BMX54" s="88"/>
      <c r="BMY54" s="88"/>
      <c r="BMZ54" s="88"/>
      <c r="BNA54" s="88"/>
      <c r="BNB54" s="89"/>
      <c r="BNC54" s="90"/>
      <c r="BND54" s="91"/>
      <c r="BNE54" s="88"/>
      <c r="BNF54" s="88"/>
      <c r="BNG54" s="88"/>
      <c r="BNH54" s="88"/>
      <c r="BNI54" s="88"/>
      <c r="BNJ54" s="89"/>
      <c r="BNK54" s="90"/>
      <c r="BNL54" s="91"/>
      <c r="BNM54" s="88"/>
      <c r="BNN54" s="88"/>
      <c r="BNO54" s="88"/>
      <c r="BNP54" s="88"/>
      <c r="BNQ54" s="88"/>
      <c r="BNR54" s="89"/>
      <c r="BNS54" s="90"/>
      <c r="BNT54" s="91"/>
      <c r="BNU54" s="88"/>
      <c r="BNV54" s="88"/>
      <c r="BNW54" s="88"/>
      <c r="BNX54" s="88"/>
      <c r="BNY54" s="88"/>
      <c r="BNZ54" s="89"/>
      <c r="BOA54" s="90"/>
      <c r="BOB54" s="91"/>
      <c r="BOC54" s="88"/>
      <c r="BOD54" s="88"/>
      <c r="BOE54" s="88"/>
      <c r="BOF54" s="88"/>
      <c r="BOG54" s="88"/>
      <c r="BOH54" s="89"/>
      <c r="BOI54" s="90"/>
      <c r="BOJ54" s="91"/>
      <c r="BOK54" s="88"/>
      <c r="BOL54" s="88"/>
      <c r="BOM54" s="88"/>
      <c r="BON54" s="88"/>
      <c r="BOO54" s="88"/>
      <c r="BOP54" s="89"/>
      <c r="BOQ54" s="90"/>
      <c r="BOR54" s="91"/>
      <c r="BOS54" s="88"/>
      <c r="BOT54" s="88"/>
      <c r="BOU54" s="88"/>
      <c r="BOV54" s="88"/>
      <c r="BOW54" s="88"/>
      <c r="BOX54" s="89"/>
      <c r="BOY54" s="90"/>
      <c r="BOZ54" s="91"/>
      <c r="BPA54" s="88"/>
      <c r="BPB54" s="88"/>
      <c r="BPC54" s="88"/>
      <c r="BPD54" s="88"/>
      <c r="BPE54" s="88"/>
      <c r="BPF54" s="89"/>
      <c r="BPG54" s="90"/>
      <c r="BPH54" s="91"/>
      <c r="BPI54" s="88"/>
      <c r="BPJ54" s="88"/>
      <c r="BPK54" s="88"/>
      <c r="BPL54" s="88"/>
      <c r="BPM54" s="88"/>
      <c r="BPN54" s="89"/>
      <c r="BPO54" s="90"/>
      <c r="BPP54" s="91"/>
      <c r="BPQ54" s="88"/>
      <c r="BPR54" s="88"/>
      <c r="BPS54" s="88"/>
      <c r="BPT54" s="88"/>
      <c r="BPU54" s="88"/>
      <c r="BPV54" s="89"/>
      <c r="BPW54" s="90"/>
      <c r="BPX54" s="91"/>
      <c r="BPY54" s="88"/>
      <c r="BPZ54" s="88"/>
      <c r="BQA54" s="88"/>
      <c r="BQB54" s="88"/>
      <c r="BQC54" s="88"/>
      <c r="BQD54" s="94"/>
      <c r="BQE54" s="90"/>
      <c r="BQF54" s="91"/>
      <c r="BQG54" s="88"/>
      <c r="BQH54" s="88"/>
      <c r="BQI54" s="88"/>
      <c r="BQJ54" s="88"/>
      <c r="BQK54" s="88"/>
      <c r="BQL54" s="94"/>
      <c r="BQM54" s="90"/>
      <c r="BQN54" s="91"/>
      <c r="BQO54" s="88"/>
      <c r="BQP54" s="88"/>
      <c r="BQQ54" s="88"/>
      <c r="BQR54" s="88"/>
      <c r="BQS54" s="88"/>
      <c r="BQT54" s="94"/>
      <c r="BQU54" s="90"/>
      <c r="BQV54" s="91"/>
      <c r="BQW54" s="88"/>
      <c r="BQX54" s="88"/>
      <c r="BQY54" s="88"/>
      <c r="BQZ54" s="88"/>
      <c r="BRA54" s="88"/>
      <c r="BRB54" s="94"/>
      <c r="BRC54" s="90"/>
      <c r="BRD54" s="91"/>
      <c r="BRE54" s="88"/>
      <c r="BRF54" s="88"/>
      <c r="BRG54" s="88"/>
      <c r="BRH54" s="88"/>
      <c r="BRI54" s="88"/>
      <c r="BRJ54" s="94"/>
      <c r="BRK54" s="90"/>
      <c r="BRL54" s="91"/>
      <c r="BRM54" s="88"/>
      <c r="BRN54" s="88"/>
      <c r="BRO54" s="88"/>
      <c r="BRP54" s="88"/>
      <c r="BRQ54" s="88"/>
      <c r="BRR54" s="94"/>
      <c r="BRS54" s="95"/>
      <c r="BRT54" s="178"/>
      <c r="BRU54" s="179"/>
      <c r="BRV54" s="179"/>
      <c r="BRW54" s="179"/>
      <c r="BRX54" s="179"/>
      <c r="BRY54" s="179"/>
      <c r="BRZ54" s="94"/>
      <c r="BSA54" s="90"/>
      <c r="BSB54" s="91"/>
      <c r="BSC54" s="88"/>
      <c r="BSD54" s="88"/>
      <c r="BSE54" s="88"/>
      <c r="BSF54" s="88"/>
      <c r="BSG54" s="88"/>
      <c r="BSH54" s="94"/>
      <c r="BSI54" s="90"/>
      <c r="BSJ54" s="91"/>
      <c r="BSK54" s="88"/>
      <c r="BSL54" s="88"/>
      <c r="BSM54" s="88"/>
      <c r="BSN54" s="88"/>
      <c r="BSO54" s="88"/>
      <c r="BSP54" s="94"/>
      <c r="BSQ54" s="90"/>
      <c r="BSR54" s="91"/>
      <c r="BSS54" s="88"/>
      <c r="BST54" s="88"/>
      <c r="BSU54" s="88"/>
      <c r="BSV54" s="88"/>
      <c r="BSW54" s="88"/>
      <c r="BSX54" s="94"/>
      <c r="BSY54" s="90"/>
      <c r="BSZ54" s="91"/>
      <c r="BTA54" s="88"/>
      <c r="BTB54" s="88"/>
      <c r="BTC54" s="88"/>
      <c r="BTD54" s="88"/>
      <c r="BTE54" s="88"/>
      <c r="BTF54" s="67"/>
      <c r="BTG54" s="43"/>
      <c r="BTH54" s="91"/>
      <c r="BTI54" s="88"/>
      <c r="BTJ54" s="88"/>
      <c r="BTK54" s="88"/>
      <c r="BTL54" s="88"/>
      <c r="BTM54" s="88"/>
      <c r="BTN54" s="94"/>
      <c r="BTO54" s="95"/>
      <c r="BTP54" s="91"/>
      <c r="BTQ54" s="88"/>
      <c r="BTR54" s="88"/>
      <c r="BTS54" s="88"/>
      <c r="BTT54" s="88"/>
      <c r="BTU54" s="88"/>
      <c r="BTV54" s="94"/>
      <c r="BTW54" s="90"/>
      <c r="BTX54" s="91"/>
      <c r="BTY54" s="88"/>
      <c r="BTZ54" s="88"/>
      <c r="BUA54" s="88"/>
      <c r="BUB54" s="88"/>
      <c r="BUC54" s="88"/>
      <c r="BUD54" s="94"/>
      <c r="BUE54" s="95"/>
      <c r="BUF54" s="91"/>
      <c r="BUG54" s="88"/>
      <c r="BUH54" s="88"/>
      <c r="BUI54" s="88"/>
      <c r="BUJ54" s="88"/>
      <c r="BUK54" s="88"/>
      <c r="BUL54" s="94"/>
      <c r="BUM54" s="95"/>
      <c r="BUN54" s="91"/>
      <c r="BUO54" s="88"/>
      <c r="BUP54" s="88"/>
      <c r="BUQ54" s="88"/>
      <c r="BUR54" s="88"/>
      <c r="BUS54" s="88"/>
      <c r="BUT54" s="94"/>
      <c r="BUU54" s="95"/>
      <c r="BUV54" s="91"/>
      <c r="BUW54" s="88"/>
      <c r="BUX54" s="88"/>
      <c r="BUY54" s="88"/>
      <c r="BUZ54" s="88"/>
      <c r="BVA54" s="88"/>
      <c r="BVB54" s="94"/>
      <c r="BVC54" s="95"/>
      <c r="BVD54" s="91"/>
      <c r="BVE54" s="88"/>
      <c r="BVF54" s="88"/>
      <c r="BVG54" s="88"/>
      <c r="BVH54" s="88"/>
      <c r="BVI54" s="88"/>
      <c r="BVJ54" s="94"/>
      <c r="BVK54" s="95"/>
      <c r="BVL54" s="91"/>
      <c r="BVM54" s="88"/>
      <c r="BVN54" s="88"/>
      <c r="BVO54" s="88"/>
      <c r="BVP54" s="88"/>
      <c r="BVQ54" s="88"/>
      <c r="BVR54" s="94"/>
      <c r="BVS54" s="95"/>
      <c r="BVT54" s="91"/>
      <c r="BVU54" s="88"/>
      <c r="BVV54" s="88"/>
      <c r="BVW54" s="88"/>
      <c r="BVX54" s="88"/>
      <c r="BVY54" s="88"/>
      <c r="BVZ54" s="94"/>
      <c r="BWA54" s="95"/>
      <c r="BWB54" s="91"/>
      <c r="BWC54" s="88"/>
      <c r="BWD54" s="88"/>
      <c r="BWE54" s="88"/>
      <c r="BWF54" s="88"/>
      <c r="BWG54" s="88"/>
      <c r="BWH54" s="94"/>
      <c r="BWI54" s="95"/>
      <c r="BWJ54" s="91"/>
      <c r="BWK54" s="88"/>
      <c r="BWL54" s="88"/>
      <c r="BWM54" s="88"/>
      <c r="BWN54" s="88"/>
      <c r="BWO54" s="88"/>
      <c r="BWP54" s="94"/>
      <c r="BWQ54" s="95"/>
      <c r="BWR54" s="91"/>
      <c r="BWS54" s="88"/>
      <c r="BWT54" s="88"/>
      <c r="BWU54" s="88"/>
      <c r="BWV54" s="88"/>
      <c r="BWW54" s="88"/>
      <c r="BWX54" s="94"/>
      <c r="BWY54" s="95"/>
      <c r="BWZ54" s="91"/>
      <c r="BXA54" s="88"/>
      <c r="BXB54" s="88"/>
      <c r="BXC54" s="88"/>
      <c r="BXD54" s="88"/>
      <c r="BXE54" s="88"/>
      <c r="BXF54" s="94"/>
      <c r="BXG54" s="95"/>
      <c r="BXH54" s="91"/>
      <c r="BXI54" s="88"/>
      <c r="BXJ54" s="88"/>
      <c r="BXK54" s="88"/>
      <c r="BXL54" s="88"/>
      <c r="BXM54" s="88"/>
      <c r="BXN54" s="94"/>
      <c r="BXO54" s="95"/>
      <c r="BXP54" s="91"/>
      <c r="BXQ54" s="88"/>
      <c r="BXR54" s="88"/>
      <c r="BXS54" s="88"/>
      <c r="BXT54" s="88"/>
      <c r="BXU54" s="88"/>
      <c r="BXV54" s="94"/>
      <c r="BXW54" s="95"/>
      <c r="BXX54" s="91"/>
      <c r="BXY54" s="88"/>
      <c r="BXZ54" s="88"/>
      <c r="BYA54" s="88"/>
      <c r="BYB54" s="88"/>
      <c r="BYC54" s="88"/>
      <c r="BYD54" s="94"/>
      <c r="BYE54" s="95"/>
      <c r="BYF54" s="91"/>
      <c r="BYG54" s="88"/>
      <c r="BYH54" s="88"/>
      <c r="BYI54" s="88"/>
      <c r="BYJ54" s="88"/>
      <c r="BYK54" s="88"/>
      <c r="BYL54" s="94"/>
      <c r="BYM54" s="95"/>
      <c r="BYN54" s="91"/>
      <c r="BYO54" s="88"/>
      <c r="BYP54" s="88"/>
      <c r="BYQ54" s="88"/>
      <c r="BYR54" s="88"/>
      <c r="BYS54" s="88"/>
      <c r="BYT54" s="94"/>
      <c r="BYU54" s="95"/>
      <c r="BYV54" s="91"/>
      <c r="BYW54" s="88"/>
      <c r="BYX54" s="88"/>
      <c r="BYY54" s="88"/>
      <c r="BYZ54" s="88"/>
      <c r="BZA54" s="88"/>
      <c r="BZB54" s="94"/>
      <c r="BZC54" s="95"/>
      <c r="BZD54" s="91"/>
      <c r="BZE54" s="88"/>
      <c r="BZF54" s="88"/>
      <c r="BZG54" s="88"/>
      <c r="BZH54" s="88"/>
      <c r="BZI54" s="88"/>
      <c r="BZJ54" s="94"/>
      <c r="BZK54" s="95"/>
      <c r="BZL54" s="91"/>
      <c r="BZM54" s="88"/>
      <c r="BZN54" s="88"/>
      <c r="BZO54" s="88"/>
      <c r="BZP54" s="88"/>
      <c r="BZQ54" s="88"/>
      <c r="BZR54" s="94"/>
      <c r="BZS54" s="95"/>
      <c r="BZT54" s="91"/>
      <c r="BZU54" s="88"/>
      <c r="BZV54" s="88"/>
      <c r="BZW54" s="88"/>
      <c r="BZX54" s="88"/>
      <c r="BZY54" s="88"/>
      <c r="BZZ54" s="94"/>
      <c r="CAA54" s="95"/>
      <c r="CAB54" s="91"/>
      <c r="CAC54" s="88"/>
      <c r="CAD54" s="88"/>
      <c r="CAE54" s="88"/>
      <c r="CAF54" s="88"/>
      <c r="CAG54" s="88"/>
      <c r="CAH54" s="94"/>
      <c r="CAI54" s="95"/>
      <c r="CAJ54" s="91"/>
      <c r="CAK54" s="88"/>
      <c r="CAL54" s="88"/>
      <c r="CAM54" s="88"/>
      <c r="CAN54" s="88"/>
      <c r="CAO54" s="88"/>
      <c r="CAP54" s="94"/>
      <c r="CAQ54" s="95"/>
      <c r="CAR54" s="91"/>
      <c r="CAS54" s="88"/>
      <c r="CAT54" s="88"/>
      <c r="CAU54" s="88"/>
      <c r="CAV54" s="88"/>
      <c r="CAW54" s="88"/>
      <c r="CAX54" s="94"/>
      <c r="CAY54" s="95"/>
      <c r="CAZ54" s="91"/>
      <c r="CBA54" s="88"/>
      <c r="CBB54" s="88"/>
      <c r="CBC54" s="88"/>
      <c r="CBD54" s="88"/>
      <c r="CBE54" s="88"/>
      <c r="CBF54" s="94"/>
      <c r="CBG54" s="95"/>
      <c r="CBH54" s="91"/>
      <c r="CBI54" s="88"/>
      <c r="CBJ54" s="88"/>
      <c r="CBK54" s="88"/>
      <c r="CBL54" s="88"/>
      <c r="CBM54" s="88"/>
      <c r="CBN54" s="94"/>
      <c r="CBO54" s="95"/>
      <c r="CBP54" s="91"/>
      <c r="CBQ54" s="88"/>
      <c r="CBR54" s="88"/>
      <c r="CBS54" s="88"/>
      <c r="CBT54" s="88"/>
      <c r="CBU54" s="88"/>
      <c r="CBV54" s="94"/>
      <c r="CBW54" s="95"/>
      <c r="CBX54" s="91"/>
      <c r="CBY54" s="88"/>
      <c r="CBZ54" s="88"/>
      <c r="CCA54" s="88"/>
      <c r="CCB54" s="88"/>
      <c r="CCC54" s="88"/>
      <c r="CCD54" s="94"/>
      <c r="CCE54" s="95"/>
      <c r="CCF54" s="91"/>
      <c r="CCG54" s="88"/>
      <c r="CCH54" s="88"/>
      <c r="CCI54" s="88"/>
      <c r="CCJ54" s="88"/>
      <c r="CCK54" s="88"/>
      <c r="CCL54" s="94"/>
      <c r="CCM54" s="95"/>
      <c r="CCN54" s="91"/>
      <c r="CCO54" s="88"/>
      <c r="CCP54" s="88"/>
      <c r="CCQ54" s="88"/>
      <c r="CCR54" s="88"/>
      <c r="CCS54" s="88"/>
      <c r="CCT54" s="94"/>
      <c r="CCU54" s="95"/>
      <c r="CCV54" s="91"/>
      <c r="CCW54" s="88"/>
      <c r="CCX54" s="88"/>
      <c r="CCY54" s="88"/>
      <c r="CCZ54" s="88"/>
      <c r="CDA54" s="88"/>
      <c r="CDB54" s="94"/>
      <c r="CDC54" s="95"/>
      <c r="CDD54" s="91"/>
      <c r="CDE54" s="88"/>
      <c r="CDF54" s="88"/>
      <c r="CDG54" s="88"/>
      <c r="CDH54" s="88"/>
      <c r="CDI54" s="88"/>
      <c r="CDJ54" s="94"/>
      <c r="CDK54" s="95"/>
      <c r="CDL54" s="91"/>
      <c r="CDM54" s="88"/>
      <c r="CDN54" s="88"/>
      <c r="CDO54" s="88"/>
      <c r="CDP54" s="88"/>
      <c r="CDQ54" s="88"/>
      <c r="CDR54" s="94"/>
      <c r="CDS54" s="95"/>
      <c r="CDT54" s="91"/>
      <c r="CDU54" s="88"/>
      <c r="CDV54" s="88"/>
      <c r="CDW54" s="88"/>
      <c r="CDX54" s="88"/>
      <c r="CDY54" s="88"/>
      <c r="CDZ54" s="94"/>
      <c r="CEA54" s="95"/>
      <c r="CEB54" s="91"/>
      <c r="CEC54" s="88"/>
      <c r="CED54" s="88"/>
      <c r="CEE54" s="88"/>
      <c r="CEF54" s="88"/>
      <c r="CEG54" s="88"/>
      <c r="CEH54" s="94"/>
      <c r="CEI54" s="95"/>
      <c r="CEJ54" s="91"/>
      <c r="CEK54" s="88"/>
      <c r="CEL54" s="88"/>
      <c r="CEM54" s="88"/>
      <c r="CEN54" s="88"/>
      <c r="CEO54" s="88"/>
      <c r="CEP54" s="94"/>
      <c r="CEQ54" s="95"/>
      <c r="CER54" s="91"/>
      <c r="CES54" s="88"/>
      <c r="CET54" s="88"/>
      <c r="CEU54" s="88"/>
      <c r="CEV54" s="88"/>
      <c r="CEW54" s="88"/>
      <c r="CEX54" s="94"/>
      <c r="CEY54" s="95"/>
      <c r="CEZ54" s="1"/>
      <c r="CFA54" s="1"/>
      <c r="CFB54" s="1"/>
      <c r="CFC54" s="1"/>
      <c r="CFD54" s="1"/>
      <c r="CFE54" s="1"/>
      <c r="CFF54" s="351"/>
      <c r="CFG54" s="352"/>
      <c r="CFH54" s="1"/>
      <c r="CFI54" s="1"/>
      <c r="CFJ54" s="1"/>
      <c r="CFK54" s="1"/>
      <c r="CFL54" s="1"/>
      <c r="CFM54" s="1"/>
      <c r="CFN54" s="351"/>
      <c r="CFO54" s="352"/>
      <c r="CFP54" s="1"/>
      <c r="CFQ54" s="1"/>
      <c r="CFR54" s="1"/>
      <c r="CFS54" s="1"/>
      <c r="CFT54" s="1"/>
      <c r="CFU54" s="1"/>
      <c r="CFV54" s="169"/>
      <c r="CFW54" s="58"/>
      <c r="CFX54" s="1"/>
      <c r="CFY54" s="1"/>
      <c r="CFZ54" s="1"/>
      <c r="CGA54" s="1"/>
      <c r="CGB54" s="1"/>
      <c r="CGC54" s="1"/>
      <c r="CGD54" s="169"/>
      <c r="CGE54" s="58"/>
      <c r="CGF54" s="1"/>
      <c r="CGG54" s="1"/>
      <c r="CGH54" s="1"/>
      <c r="CGI54" s="1"/>
      <c r="CGJ54" s="1"/>
      <c r="CGK54" s="1"/>
      <c r="CGL54" s="351"/>
      <c r="CGM54" s="352"/>
      <c r="CGN54" s="1"/>
      <c r="CGO54" s="1"/>
      <c r="CGP54" s="1"/>
      <c r="CGQ54" s="1"/>
      <c r="CGR54" s="1"/>
      <c r="CGS54" s="1"/>
      <c r="CGT54" s="351"/>
      <c r="CGU54" s="352"/>
      <c r="CGV54" s="1"/>
      <c r="CGW54" s="1"/>
      <c r="CGX54" s="1"/>
      <c r="CGY54" s="1"/>
      <c r="CGZ54" s="1"/>
      <c r="CHA54" s="1"/>
      <c r="CHB54" s="169"/>
      <c r="CHC54" s="58"/>
      <c r="CHD54" s="1"/>
      <c r="CHE54" s="1"/>
      <c r="CHF54" s="1"/>
      <c r="CHG54" s="1"/>
      <c r="CHH54" s="1"/>
      <c r="CHI54" s="1"/>
      <c r="CHJ54" s="169"/>
      <c r="CHK54" s="58"/>
      <c r="CHL54" s="1"/>
      <c r="CHM54" s="1"/>
      <c r="CHN54" s="1"/>
      <c r="CHO54" s="1"/>
      <c r="CHP54" s="1"/>
      <c r="CHQ54" s="1"/>
      <c r="CHR54" s="169"/>
      <c r="CHS54" s="58"/>
      <c r="CHT54" s="1"/>
      <c r="CHU54" s="1"/>
      <c r="CHV54" s="1"/>
      <c r="CHW54" s="1"/>
      <c r="CHX54" s="1"/>
      <c r="CHY54" s="1"/>
      <c r="CHZ54" s="169"/>
      <c r="CIA54" s="58"/>
      <c r="CIB54" s="1"/>
      <c r="CIC54" s="1"/>
      <c r="CID54" s="1"/>
      <c r="CIE54" s="1"/>
      <c r="CIF54" s="1"/>
      <c r="CIG54" s="1"/>
      <c r="CIH54" s="169"/>
      <c r="CII54" s="58"/>
      <c r="CIJ54" s="1"/>
      <c r="CIK54" s="1"/>
      <c r="CIL54" s="1"/>
      <c r="CIM54" s="1"/>
      <c r="CIN54" s="1"/>
      <c r="CIO54" s="1"/>
      <c r="CIP54" s="351"/>
      <c r="CIQ54" s="352"/>
      <c r="CIR54" s="1"/>
      <c r="CIS54" s="1"/>
      <c r="CIT54" s="1"/>
      <c r="CIU54" s="1"/>
      <c r="CIV54" s="1"/>
      <c r="CIW54" s="1"/>
      <c r="CIX54" s="351"/>
      <c r="CIY54" s="352"/>
      <c r="CIZ54" s="58"/>
      <c r="CJA54" s="58"/>
      <c r="CJB54" s="58"/>
      <c r="CJC54" s="58"/>
      <c r="CJD54" s="58"/>
      <c r="CJE54" s="58"/>
      <c r="CJF54" s="169"/>
      <c r="CJG54" s="58"/>
      <c r="CJH54" s="1"/>
      <c r="CJI54" s="1"/>
      <c r="CJJ54" s="1"/>
      <c r="CJK54" s="1"/>
      <c r="CJL54" s="1"/>
      <c r="CJM54" s="1"/>
      <c r="CJN54" s="169"/>
      <c r="CJO54" s="58"/>
      <c r="CJP54" s="91"/>
      <c r="CJQ54" s="88"/>
      <c r="CJR54" s="88"/>
      <c r="CJS54" s="88"/>
      <c r="CJT54" s="88"/>
      <c r="CJU54" s="88"/>
      <c r="CJV54" s="94"/>
      <c r="CJW54" s="95"/>
      <c r="CJX54" s="91"/>
      <c r="CJY54" s="88"/>
      <c r="CJZ54" s="88"/>
      <c r="CKA54" s="88"/>
      <c r="CKB54" s="88"/>
      <c r="CKC54" s="88"/>
      <c r="CKD54" s="94"/>
      <c r="CKE54" s="95"/>
      <c r="CKF54" s="91"/>
      <c r="CKG54" s="88"/>
      <c r="CKH54" s="88"/>
      <c r="CKI54" s="88"/>
      <c r="CKJ54" s="88"/>
      <c r="CKK54" s="88"/>
      <c r="CKL54" s="94"/>
      <c r="CKM54" s="95"/>
      <c r="CKN54" s="91"/>
      <c r="CKO54" s="88"/>
      <c r="CKP54" s="88"/>
      <c r="CKQ54" s="88"/>
      <c r="CKR54" s="88"/>
      <c r="CKS54" s="256"/>
      <c r="CKT54" s="94"/>
      <c r="CKU54" s="95"/>
      <c r="CKV54" s="91"/>
      <c r="CKW54" s="88"/>
      <c r="CKX54" s="88"/>
      <c r="CKY54" s="88"/>
      <c r="CKZ54" s="88"/>
      <c r="CLA54" s="88"/>
      <c r="CLB54" s="94"/>
      <c r="CLC54" s="95"/>
      <c r="CLD54" s="91"/>
      <c r="CLE54" s="88"/>
      <c r="CLF54" s="88"/>
      <c r="CLG54" s="88"/>
      <c r="CLH54" s="88"/>
      <c r="CLI54" s="88"/>
      <c r="CLJ54" s="94"/>
      <c r="CLK54" s="95"/>
      <c r="CLL54" s="91"/>
      <c r="CLM54" s="88"/>
      <c r="CLN54" s="88"/>
      <c r="CLO54" s="88"/>
      <c r="CLP54" s="88"/>
      <c r="CLQ54" s="88"/>
      <c r="CLR54" s="94"/>
      <c r="CLS54" s="95"/>
      <c r="CLT54" s="91"/>
      <c r="CLU54" s="88"/>
      <c r="CLV54" s="88"/>
      <c r="CLW54" s="88"/>
      <c r="CLX54" s="88"/>
      <c r="CLY54" s="88"/>
      <c r="CLZ54" s="94"/>
      <c r="CMA54" s="95"/>
      <c r="CMB54" s="91"/>
      <c r="CMC54" s="88"/>
      <c r="CMD54" s="88"/>
      <c r="CME54" s="88"/>
      <c r="CMF54" s="88"/>
      <c r="CMG54" s="88"/>
      <c r="CMH54" s="94"/>
      <c r="CMI54" s="95"/>
      <c r="CMJ54" s="91"/>
      <c r="CMK54" s="88"/>
      <c r="CML54" s="88"/>
      <c r="CMM54" s="88"/>
      <c r="CMN54" s="88"/>
      <c r="CMO54" s="88"/>
      <c r="CMP54" s="94"/>
      <c r="CMQ54" s="95"/>
      <c r="CMR54" s="91"/>
      <c r="CMS54" s="88"/>
      <c r="CMT54" s="88"/>
      <c r="CMU54" s="88"/>
      <c r="CMV54" s="88"/>
      <c r="CMW54" s="88"/>
      <c r="CMX54" s="94"/>
      <c r="CMY54" s="95"/>
      <c r="CMZ54" s="91"/>
      <c r="CNA54" s="88"/>
      <c r="CNB54" s="88"/>
      <c r="CNC54" s="88"/>
      <c r="CND54" s="88"/>
      <c r="CNE54" s="88"/>
      <c r="CNF54" s="94"/>
      <c r="CNG54" s="95"/>
      <c r="CNH54" s="91"/>
      <c r="CNI54" s="88"/>
      <c r="CNJ54" s="88"/>
      <c r="CNK54" s="88"/>
      <c r="CNL54" s="88"/>
      <c r="CNM54" s="88"/>
      <c r="CNN54" s="94"/>
      <c r="CNO54" s="95"/>
      <c r="CNP54" s="91"/>
      <c r="CNQ54" s="88"/>
      <c r="CNR54" s="88"/>
      <c r="CNS54" s="88"/>
      <c r="CNT54" s="88"/>
      <c r="CNU54" s="88"/>
      <c r="CNV54" s="94"/>
      <c r="CNW54" s="95"/>
      <c r="CNX54" s="91"/>
      <c r="CNY54" s="88"/>
      <c r="CNZ54" s="88"/>
      <c r="COA54" s="88"/>
      <c r="COB54" s="88"/>
      <c r="COC54" s="88"/>
      <c r="COD54" s="94"/>
      <c r="COE54" s="95"/>
      <c r="COF54" s="48"/>
      <c r="COG54" s="49"/>
      <c r="COH54" s="49"/>
      <c r="COI54" s="49"/>
      <c r="COJ54" s="49"/>
      <c r="COK54" s="49"/>
      <c r="COL54" s="67"/>
      <c r="COM54" s="68"/>
      <c r="CON54" s="48"/>
      <c r="COO54" s="49"/>
      <c r="COP54" s="49"/>
      <c r="COQ54" s="49"/>
      <c r="COR54" s="49"/>
      <c r="COS54" s="49"/>
      <c r="COT54" s="67"/>
      <c r="COU54" s="68"/>
      <c r="COV54" s="48"/>
      <c r="COW54" s="49"/>
      <c r="COX54" s="49"/>
      <c r="COY54" s="49"/>
      <c r="COZ54" s="49"/>
      <c r="CPA54" s="49"/>
      <c r="CPB54" s="67"/>
      <c r="CPC54" s="68"/>
      <c r="CPD54" s="48"/>
      <c r="CPE54" s="49"/>
      <c r="CPF54" s="49"/>
      <c r="CPG54" s="49"/>
      <c r="CPH54" s="49"/>
      <c r="CPI54" s="49"/>
      <c r="CPJ54" s="67"/>
      <c r="CPK54" s="68"/>
      <c r="CPL54" s="48"/>
      <c r="CPM54" s="49"/>
      <c r="CPN54" s="49"/>
      <c r="CPO54" s="49"/>
      <c r="CPP54" s="49"/>
      <c r="CPQ54" s="49"/>
      <c r="CPR54" s="67"/>
      <c r="CPS54" s="68"/>
      <c r="CPT54" s="48"/>
      <c r="CPU54" s="49"/>
      <c r="CPV54" s="49"/>
      <c r="CPW54" s="49"/>
      <c r="CPX54" s="49"/>
      <c r="CPY54" s="49"/>
      <c r="CPZ54" s="67"/>
      <c r="CQA54" s="68"/>
      <c r="CQB54" s="48"/>
      <c r="CQC54" s="49"/>
      <c r="CQD54" s="49"/>
      <c r="CQE54" s="49"/>
      <c r="CQF54" s="49"/>
      <c r="CQG54" s="49"/>
      <c r="CQH54" s="67"/>
      <c r="CQI54" s="68"/>
      <c r="CQJ54" s="82"/>
      <c r="CQK54" s="83"/>
      <c r="CQL54" s="83"/>
      <c r="CQM54" s="83"/>
      <c r="CQN54" s="83"/>
      <c r="CQO54" s="83"/>
      <c r="CQP54" s="67"/>
      <c r="CQQ54" s="68"/>
      <c r="CQR54" s="239"/>
      <c r="CQS54" s="1"/>
      <c r="CQT54" s="1"/>
      <c r="CQU54" s="1"/>
      <c r="CQV54" s="1"/>
      <c r="CQW54" s="1"/>
      <c r="CQX54" s="67"/>
      <c r="CQY54" s="68"/>
      <c r="CQZ54" s="48"/>
      <c r="CRA54" s="49"/>
      <c r="CRB54" s="49"/>
      <c r="CRC54" s="49"/>
      <c r="CRD54" s="49"/>
      <c r="CRE54" s="49"/>
      <c r="CRF54" s="67"/>
      <c r="CRG54" s="68"/>
      <c r="CRH54" s="48"/>
      <c r="CRI54" s="49"/>
      <c r="CRJ54" s="49"/>
      <c r="CRK54" s="49"/>
      <c r="CRL54" s="49"/>
      <c r="CRM54" s="49"/>
      <c r="CRN54" s="67"/>
      <c r="CRO54" s="68"/>
      <c r="CRP54" s="48"/>
      <c r="CRQ54" s="49"/>
      <c r="CRR54" s="49"/>
      <c r="CRS54" s="49"/>
      <c r="CRT54" s="49"/>
      <c r="CRU54" s="49"/>
      <c r="CRV54" s="47"/>
      <c r="CRW54" s="68"/>
      <c r="CRX54" s="48"/>
      <c r="CRY54" s="49"/>
      <c r="CRZ54" s="49"/>
      <c r="CSA54" s="49"/>
      <c r="CSB54" s="49"/>
      <c r="CSC54" s="49"/>
      <c r="CSD54" s="67"/>
      <c r="CSE54" s="68"/>
      <c r="CSF54" s="48"/>
      <c r="CSG54" s="49"/>
      <c r="CSH54" s="49"/>
      <c r="CSI54" s="49"/>
      <c r="CSJ54" s="49"/>
      <c r="CSK54" s="360"/>
      <c r="CSL54" s="64"/>
      <c r="CSM54" s="68"/>
      <c r="CSN54" s="48"/>
      <c r="CSO54" s="49"/>
      <c r="CSP54" s="49"/>
      <c r="CSQ54" s="49"/>
      <c r="CSR54" s="49"/>
      <c r="CSS54" s="49"/>
      <c r="CST54" s="64"/>
      <c r="CSU54" s="68"/>
      <c r="CSV54" s="48"/>
      <c r="CSW54" s="49"/>
      <c r="CSX54" s="49"/>
      <c r="CSY54" s="49"/>
      <c r="CSZ54" s="49"/>
      <c r="CTA54" s="49"/>
      <c r="CTB54" s="64"/>
      <c r="CTC54" s="68"/>
      <c r="CTD54" s="48"/>
      <c r="CTE54" s="49"/>
      <c r="CTF54" s="49"/>
      <c r="CTG54" s="49"/>
      <c r="CTH54" s="49"/>
      <c r="CTI54" s="49"/>
      <c r="CTJ54" s="64"/>
      <c r="CTK54" s="68"/>
      <c r="CTL54" s="48"/>
      <c r="CTM54" s="49"/>
      <c r="CTN54" s="49"/>
      <c r="CTO54" s="49"/>
      <c r="CTP54" s="49"/>
      <c r="CTQ54" s="49"/>
      <c r="CTR54" s="64"/>
      <c r="CTS54" s="68"/>
      <c r="CTT54" s="48"/>
      <c r="CTU54" s="49"/>
      <c r="CTV54" s="49"/>
      <c r="CTW54" s="49"/>
      <c r="CTX54" s="49"/>
      <c r="CTY54" s="49"/>
      <c r="CTZ54" s="64"/>
      <c r="CUA54" s="68"/>
      <c r="CUB54" s="48"/>
      <c r="CUC54" s="49"/>
      <c r="CUD54" s="49"/>
      <c r="CUE54" s="49"/>
      <c r="CUF54" s="49"/>
      <c r="CUG54" s="49"/>
      <c r="CUH54" s="64"/>
      <c r="CUI54" s="68"/>
      <c r="CUJ54" s="48"/>
      <c r="CUK54" s="49"/>
      <c r="CUL54" s="49"/>
      <c r="CUM54" s="49"/>
      <c r="CUN54" s="49"/>
      <c r="CUO54" s="49"/>
      <c r="CUP54" s="64"/>
      <c r="CUQ54" s="68"/>
      <c r="CUR54" s="48"/>
      <c r="CUS54" s="49"/>
      <c r="CUT54" s="49"/>
      <c r="CUU54" s="49"/>
      <c r="CUV54" s="49"/>
      <c r="CUW54" s="49"/>
      <c r="CUX54" s="64"/>
      <c r="CUY54" s="68"/>
      <c r="CUZ54" s="48"/>
      <c r="CVA54" s="49"/>
      <c r="CVB54" s="49"/>
      <c r="CVC54" s="49"/>
      <c r="CVD54" s="49"/>
      <c r="CVE54" s="49"/>
      <c r="CVF54" s="64"/>
      <c r="CVG54" s="68"/>
      <c r="CVH54" s="48"/>
      <c r="CVI54" s="49"/>
      <c r="CVJ54" s="49"/>
      <c r="CVK54" s="49"/>
      <c r="CVL54" s="49"/>
      <c r="CVM54" s="49"/>
      <c r="CVN54" s="64"/>
      <c r="CVO54" s="68"/>
      <c r="CVP54" s="48"/>
      <c r="CVQ54" s="49"/>
      <c r="CVR54" s="49"/>
      <c r="CVS54" s="49"/>
      <c r="CVT54" s="49"/>
      <c r="CVU54" s="49"/>
      <c r="CVV54" s="64"/>
      <c r="CVW54" s="68"/>
      <c r="CVX54" s="48"/>
      <c r="CVY54" s="49"/>
      <c r="CVZ54" s="49"/>
      <c r="CWA54" s="49"/>
      <c r="CWB54" s="49"/>
      <c r="CWC54" s="49"/>
      <c r="CWD54" s="64"/>
      <c r="CWE54" s="68"/>
      <c r="CWF54" s="48"/>
      <c r="CWG54" s="49"/>
      <c r="CWH54" s="49"/>
      <c r="CWI54" s="49"/>
      <c r="CWJ54" s="49"/>
      <c r="CWK54" s="49"/>
      <c r="CWL54" s="64"/>
      <c r="CWM54" s="68"/>
      <c r="CWN54" s="48"/>
      <c r="CWO54" s="49"/>
      <c r="CWP54" s="49"/>
      <c r="CWQ54" s="49"/>
      <c r="CWR54" s="49"/>
      <c r="CWS54" s="49"/>
      <c r="CWT54" s="64"/>
      <c r="CWU54" s="68"/>
      <c r="CWV54" s="48"/>
      <c r="CWW54" s="49"/>
      <c r="CWX54" s="49"/>
      <c r="CWY54" s="49"/>
      <c r="CWZ54" s="49"/>
      <c r="CXA54" s="49"/>
      <c r="CXB54" s="127"/>
      <c r="CXC54" s="43"/>
      <c r="CXD54" s="48"/>
      <c r="CXE54" s="49"/>
      <c r="CXF54" s="49"/>
      <c r="CXG54" s="49"/>
      <c r="CXH54" s="49"/>
      <c r="CXI54" s="49"/>
      <c r="CXJ54" s="127"/>
      <c r="CXK54" s="43"/>
      <c r="CXL54" s="48"/>
      <c r="CXM54" s="49"/>
      <c r="CXN54" s="49"/>
      <c r="CXO54" s="49"/>
      <c r="CXP54" s="49"/>
      <c r="CXQ54" s="49"/>
      <c r="CXR54" s="127"/>
      <c r="CXS54" s="43"/>
      <c r="CXT54" s="48"/>
      <c r="CXU54" s="49"/>
      <c r="CXV54" s="49"/>
      <c r="CXW54" s="49"/>
      <c r="CXX54" s="49"/>
      <c r="CXY54" s="49"/>
      <c r="CXZ54" s="127"/>
      <c r="CYA54" s="43"/>
      <c r="CYB54" s="48"/>
      <c r="CYC54" s="49"/>
      <c r="CYD54" s="49"/>
      <c r="CYE54" s="49"/>
      <c r="CYF54" s="49"/>
      <c r="CYG54" s="49"/>
      <c r="CYH54" s="127"/>
      <c r="CYI54" s="43"/>
      <c r="CYJ54" s="48"/>
      <c r="CYK54" s="49"/>
      <c r="CYL54" s="49"/>
      <c r="CYM54" s="49"/>
      <c r="CYN54" s="49"/>
      <c r="CYO54" s="49"/>
      <c r="CYP54" s="127"/>
      <c r="CYQ54" s="43"/>
      <c r="CYR54" s="48"/>
      <c r="CYS54" s="49"/>
      <c r="CYT54" s="49"/>
      <c r="CYU54" s="49"/>
      <c r="CYV54" s="49"/>
      <c r="CYW54" s="49"/>
      <c r="CYX54" s="127"/>
      <c r="CYY54" s="43"/>
      <c r="CYZ54" s="48"/>
      <c r="CZA54" s="49"/>
      <c r="CZB54" s="49"/>
      <c r="CZC54" s="49"/>
      <c r="CZD54" s="49"/>
      <c r="CZE54" s="49"/>
      <c r="CZF54" s="127"/>
      <c r="CZG54" s="43"/>
      <c r="CZH54" s="48"/>
      <c r="CZI54" s="49"/>
      <c r="CZJ54" s="49"/>
      <c r="CZK54" s="49"/>
      <c r="CZL54" s="49"/>
      <c r="CZM54" s="49"/>
      <c r="CZN54" s="127"/>
      <c r="CZO54" s="43"/>
      <c r="CZP54" s="48"/>
      <c r="CZQ54" s="49"/>
      <c r="CZR54" s="49"/>
      <c r="CZS54" s="49"/>
      <c r="CZT54" s="49"/>
      <c r="CZU54" s="49"/>
      <c r="CZV54" s="127"/>
      <c r="CZW54" s="43"/>
      <c r="CZX54" s="48"/>
      <c r="CZY54" s="49"/>
      <c r="CZZ54" s="49"/>
      <c r="DAA54" s="49"/>
      <c r="DAB54" s="49"/>
      <c r="DAC54" s="49"/>
      <c r="DAD54" s="64"/>
      <c r="DAE54" s="68"/>
      <c r="DAF54" s="48"/>
      <c r="DAG54" s="49"/>
      <c r="DAH54" s="49"/>
      <c r="DAI54" s="49"/>
      <c r="DAJ54" s="49"/>
      <c r="DAK54" s="49"/>
      <c r="DAL54" s="64"/>
      <c r="DAM54" s="68"/>
      <c r="DAN54" s="48"/>
      <c r="DAO54" s="49"/>
      <c r="DAP54" s="49"/>
      <c r="DAQ54" s="49"/>
      <c r="DAR54" s="49"/>
      <c r="DAS54" s="49"/>
      <c r="DAT54" s="64"/>
      <c r="DAU54" s="68"/>
      <c r="DAV54" s="48"/>
      <c r="DAW54" s="49"/>
      <c r="DAX54" s="49"/>
      <c r="DAY54" s="49"/>
      <c r="DAZ54" s="49"/>
      <c r="DBA54" s="49"/>
      <c r="DBB54" s="64"/>
      <c r="DBC54" s="68"/>
      <c r="DBD54" s="48"/>
      <c r="DBE54" s="49"/>
      <c r="DBF54" s="49"/>
      <c r="DBG54" s="49"/>
      <c r="DBH54" s="49"/>
      <c r="DBI54" s="49"/>
      <c r="DBJ54" s="64"/>
      <c r="DBK54" s="68"/>
      <c r="DBL54" s="48"/>
      <c r="DBM54" s="49"/>
      <c r="DBN54" s="49"/>
      <c r="DBO54" s="49"/>
      <c r="DBP54" s="49"/>
      <c r="DBQ54" s="49"/>
      <c r="DBR54" s="64"/>
      <c r="DBS54" s="68"/>
      <c r="DBT54" s="48"/>
      <c r="DBU54" s="49"/>
      <c r="DBV54" s="49"/>
      <c r="DBW54" s="49"/>
      <c r="DBX54" s="49"/>
      <c r="DBY54" s="49"/>
      <c r="DBZ54" s="64"/>
      <c r="DCA54" s="68"/>
      <c r="DCB54" s="48"/>
      <c r="DCC54" s="49"/>
      <c r="DCD54" s="49"/>
      <c r="DCE54" s="49"/>
      <c r="DCF54" s="49"/>
      <c r="DCG54" s="49"/>
      <c r="DCH54" s="64"/>
      <c r="DCI54" s="68"/>
      <c r="DCJ54" s="48"/>
      <c r="DCK54" s="49"/>
      <c r="DCL54" s="49"/>
      <c r="DCM54" s="49"/>
      <c r="DCN54" s="49"/>
      <c r="DCO54" s="49"/>
      <c r="DCP54" s="64"/>
      <c r="DCQ54" s="68"/>
      <c r="DCR54" s="48"/>
      <c r="DCS54" s="49"/>
      <c r="DCT54" s="49"/>
      <c r="DCU54" s="49"/>
      <c r="DCV54" s="49"/>
      <c r="DCW54" s="49"/>
      <c r="DCX54" s="64"/>
      <c r="DCY54" s="68"/>
      <c r="DCZ54" s="48"/>
      <c r="DDA54" s="49"/>
      <c r="DDB54" s="49"/>
      <c r="DDC54" s="49"/>
      <c r="DDD54" s="49"/>
      <c r="DDE54" s="49"/>
      <c r="DDF54" s="64"/>
      <c r="DDG54" s="68"/>
      <c r="DDH54" s="48"/>
      <c r="DDI54" s="49"/>
      <c r="DDJ54" s="49"/>
      <c r="DDK54" s="49"/>
      <c r="DDL54" s="49"/>
      <c r="DDM54" s="49"/>
      <c r="DDN54" s="127"/>
      <c r="DDO54" s="43"/>
      <c r="DDP54" s="48"/>
      <c r="DDQ54" s="49"/>
      <c r="DDR54" s="49"/>
      <c r="DDS54" s="49"/>
      <c r="DDT54" s="49"/>
      <c r="DDU54" s="49"/>
      <c r="DDV54" s="127"/>
      <c r="DDW54" s="43"/>
      <c r="DDX54" s="48"/>
      <c r="DDY54" s="49"/>
      <c r="DDZ54" s="49"/>
      <c r="DEA54" s="49"/>
      <c r="DEB54" s="49"/>
      <c r="DEC54" s="49"/>
      <c r="DED54" s="127"/>
      <c r="DEE54" s="43"/>
      <c r="DEF54" s="48"/>
      <c r="DEG54" s="49"/>
      <c r="DEH54" s="49"/>
      <c r="DEI54" s="49"/>
      <c r="DEJ54" s="49"/>
      <c r="DEK54" s="49"/>
      <c r="DEL54" s="127"/>
      <c r="DEM54" s="43"/>
      <c r="DEN54" s="48"/>
      <c r="DEO54" s="49"/>
      <c r="DEP54" s="49"/>
      <c r="DEQ54" s="49"/>
      <c r="DER54" s="49"/>
      <c r="DES54" s="49"/>
      <c r="DET54" s="127"/>
      <c r="DEU54" s="43"/>
      <c r="DEV54" s="48"/>
      <c r="DEW54" s="49"/>
      <c r="DEX54" s="49"/>
      <c r="DEY54" s="49"/>
      <c r="DEZ54" s="49"/>
      <c r="DFA54" s="49"/>
      <c r="DFB54" s="127"/>
      <c r="DFC54" s="43"/>
      <c r="DFD54" s="48"/>
      <c r="DFE54" s="49"/>
      <c r="DFF54" s="49"/>
      <c r="DFG54" s="49"/>
      <c r="DFH54" s="49"/>
      <c r="DFI54" s="49"/>
      <c r="DFJ54" s="127"/>
      <c r="DFK54" s="43"/>
      <c r="DFL54" s="63"/>
      <c r="DFM54" s="64"/>
      <c r="DFN54" s="64"/>
      <c r="DFO54" s="64"/>
      <c r="DFP54" s="64"/>
      <c r="DFQ54" s="64"/>
      <c r="DFR54" s="64"/>
      <c r="DFS54" s="68"/>
      <c r="DFT54" s="48"/>
      <c r="DFU54" s="49"/>
      <c r="DFV54" s="49"/>
      <c r="DFW54" s="49"/>
      <c r="DFX54" s="49"/>
      <c r="DFY54" s="49"/>
      <c r="DFZ54" s="127"/>
      <c r="DGA54" s="43"/>
      <c r="DGB54" s="48"/>
      <c r="DGC54" s="49"/>
      <c r="DGD54" s="49"/>
      <c r="DGE54" s="49"/>
      <c r="DGF54" s="49"/>
      <c r="DGG54" s="49"/>
      <c r="DGH54" s="127"/>
      <c r="DGI54" s="43"/>
      <c r="DGJ54" s="48"/>
      <c r="DGK54" s="49"/>
      <c r="DGL54" s="49"/>
      <c r="DGM54" s="49"/>
      <c r="DGN54" s="49"/>
      <c r="DGO54" s="49"/>
      <c r="DGP54" s="64"/>
      <c r="DGQ54" s="68"/>
      <c r="DGR54" s="48"/>
      <c r="DGS54" s="49"/>
      <c r="DGT54" s="49"/>
      <c r="DGU54" s="49"/>
      <c r="DGV54" s="49"/>
      <c r="DGW54" s="49"/>
      <c r="DGX54" s="64"/>
      <c r="DGY54" s="68"/>
      <c r="DGZ54" s="48"/>
      <c r="DHA54" s="49"/>
      <c r="DHB54" s="49"/>
      <c r="DHC54" s="49"/>
      <c r="DHD54" s="49"/>
      <c r="DHE54" s="49"/>
      <c r="DHF54" s="64"/>
      <c r="DHG54" s="68"/>
      <c r="DHH54" s="63"/>
      <c r="DHI54" s="64"/>
      <c r="DHJ54" s="64"/>
      <c r="DHK54" s="64"/>
      <c r="DHL54" s="64"/>
      <c r="DHM54" s="64"/>
      <c r="DHN54" s="64"/>
      <c r="DHO54" s="68"/>
      <c r="DHP54" s="48"/>
      <c r="DHQ54" s="49"/>
      <c r="DHR54" s="49"/>
      <c r="DHS54" s="49"/>
      <c r="DHT54" s="49"/>
      <c r="DHU54" s="49"/>
      <c r="DHV54" s="64"/>
      <c r="DHW54" s="68"/>
      <c r="DHX54" s="48"/>
      <c r="DHY54" s="49"/>
      <c r="DHZ54" s="49"/>
      <c r="DIA54" s="49"/>
      <c r="DIB54" s="49"/>
      <c r="DIC54" s="49"/>
      <c r="DID54" s="64"/>
      <c r="DIE54" s="68"/>
      <c r="DIF54" s="48"/>
      <c r="DIG54" s="49"/>
      <c r="DIH54" s="49"/>
      <c r="DII54" s="49"/>
      <c r="DIJ54" s="49"/>
      <c r="DIK54" s="49"/>
      <c r="DIL54" s="64"/>
      <c r="DIM54" s="68"/>
      <c r="DIN54" s="48"/>
      <c r="DIO54" s="49"/>
      <c r="DIP54" s="49"/>
      <c r="DIQ54" s="49"/>
      <c r="DIR54" s="49"/>
      <c r="DIS54" s="49"/>
      <c r="DIT54" s="64"/>
      <c r="DIU54" s="68"/>
      <c r="DIV54" s="48"/>
      <c r="DIW54" s="49"/>
      <c r="DIX54" s="49"/>
      <c r="DIY54" s="49"/>
      <c r="DIZ54" s="49"/>
      <c r="DJA54" s="49"/>
      <c r="DJB54" s="64"/>
      <c r="DJC54" s="68"/>
      <c r="DJD54" s="48"/>
      <c r="DJE54" s="49"/>
      <c r="DJF54" s="49"/>
      <c r="DJG54" s="49"/>
      <c r="DJH54" s="49"/>
      <c r="DJI54" s="49"/>
      <c r="DJJ54" s="64"/>
      <c r="DJK54" s="68"/>
      <c r="DJL54" s="48"/>
      <c r="DJM54" s="49"/>
      <c r="DJN54" s="49"/>
      <c r="DJO54" s="49"/>
      <c r="DJP54" s="49"/>
      <c r="DJQ54" s="49"/>
      <c r="DJR54" s="64"/>
      <c r="DJS54" s="68"/>
      <c r="DJT54" s="48"/>
      <c r="DJU54" s="49"/>
      <c r="DJV54" s="49"/>
      <c r="DJW54" s="49"/>
      <c r="DJX54" s="49"/>
      <c r="DJY54" s="49"/>
      <c r="DJZ54" s="64"/>
      <c r="DKA54" s="68"/>
      <c r="DKB54" s="48"/>
      <c r="DKC54" s="49"/>
      <c r="DKD54" s="49"/>
      <c r="DKE54" s="49"/>
      <c r="DKF54" s="49"/>
      <c r="DKG54" s="49"/>
      <c r="DKH54" s="64"/>
      <c r="DKI54" s="68"/>
      <c r="DKJ54" s="48"/>
      <c r="DKK54" s="49"/>
      <c r="DKL54" s="49"/>
      <c r="DKM54" s="49"/>
      <c r="DKN54" s="49"/>
      <c r="DKO54" s="49"/>
      <c r="DKP54" s="64"/>
      <c r="DKQ54" s="68"/>
      <c r="DKR54" s="48"/>
      <c r="DKS54" s="49"/>
      <c r="DKT54" s="49"/>
      <c r="DKU54" s="49"/>
      <c r="DKV54" s="49"/>
      <c r="DKW54" s="49"/>
      <c r="DKX54" s="64"/>
      <c r="DKY54" s="68"/>
      <c r="DKZ54" s="48"/>
      <c r="DLA54" s="49"/>
      <c r="DLB54" s="49"/>
      <c r="DLC54" s="49"/>
      <c r="DLD54" s="49"/>
      <c r="DLE54" s="49"/>
      <c r="DLF54" s="64"/>
      <c r="DLG54" s="68"/>
      <c r="DLH54" s="48"/>
      <c r="DLI54" s="49"/>
      <c r="DLJ54" s="49"/>
      <c r="DLK54" s="49"/>
      <c r="DLL54" s="49"/>
      <c r="DLM54" s="49"/>
      <c r="DLN54" s="64"/>
      <c r="DLO54" s="68"/>
      <c r="DLP54" s="48"/>
      <c r="DLQ54" s="49"/>
      <c r="DLR54" s="49"/>
      <c r="DLS54" s="49"/>
      <c r="DLT54" s="49"/>
      <c r="DLU54" s="49"/>
      <c r="DLV54" s="64"/>
      <c r="DLW54" s="68"/>
      <c r="DLX54" s="48"/>
      <c r="DLY54" s="49"/>
      <c r="DLZ54" s="49"/>
      <c r="DMA54" s="49"/>
      <c r="DMB54" s="49"/>
      <c r="DMC54" s="49"/>
      <c r="DMD54" s="64"/>
      <c r="DME54" s="68"/>
      <c r="DMF54" s="48"/>
      <c r="DMG54" s="49"/>
      <c r="DMH54" s="49"/>
      <c r="DMI54" s="49"/>
      <c r="DMJ54" s="49"/>
      <c r="DMK54" s="49"/>
      <c r="DML54" s="64"/>
      <c r="DMM54" s="68"/>
      <c r="DMN54" s="48"/>
      <c r="DMO54" s="49"/>
      <c r="DMP54" s="49"/>
      <c r="DMQ54" s="49"/>
      <c r="DMR54" s="49"/>
      <c r="DMS54" s="49"/>
      <c r="DMT54" s="64"/>
      <c r="DMU54" s="68"/>
      <c r="DMV54" s="48"/>
      <c r="DMW54" s="49"/>
      <c r="DMX54" s="49"/>
      <c r="DMY54" s="49"/>
      <c r="DMZ54" s="49"/>
      <c r="DNA54" s="49"/>
      <c r="DNB54" s="64"/>
      <c r="DNC54" s="68"/>
      <c r="DND54" s="48"/>
      <c r="DNE54" s="49"/>
      <c r="DNF54" s="49"/>
      <c r="DNG54" s="49"/>
      <c r="DNH54" s="49"/>
      <c r="DNI54" s="49"/>
      <c r="DNJ54" s="64"/>
      <c r="DNK54" s="68"/>
      <c r="DNL54" s="48"/>
      <c r="DNM54" s="49"/>
      <c r="DNN54" s="49"/>
      <c r="DNO54" s="49"/>
      <c r="DNP54" s="49"/>
      <c r="DNQ54" s="49"/>
      <c r="DNR54" s="64"/>
      <c r="DNS54" s="68"/>
      <c r="DNT54" s="48"/>
      <c r="DNU54" s="49"/>
      <c r="DNV54" s="49"/>
      <c r="DNW54" s="49"/>
      <c r="DNX54" s="49"/>
      <c r="DNY54" s="49"/>
      <c r="DNZ54" s="64"/>
      <c r="DOA54" s="68"/>
      <c r="DOB54" s="48"/>
      <c r="DOC54" s="49"/>
      <c r="DOD54" s="49"/>
      <c r="DOE54" s="49"/>
      <c r="DOF54" s="49"/>
      <c r="DOG54" s="49"/>
      <c r="DOH54" s="64"/>
      <c r="DOI54" s="68"/>
      <c r="DOJ54" s="48"/>
      <c r="DOK54" s="49"/>
      <c r="DOL54" s="49"/>
      <c r="DOM54" s="49"/>
      <c r="DON54" s="49"/>
      <c r="DOO54" s="49"/>
      <c r="DOP54" s="64"/>
      <c r="DOQ54" s="68"/>
      <c r="DOR54" s="48"/>
      <c r="DOS54" s="49"/>
      <c r="DOT54" s="49"/>
      <c r="DOU54" s="49"/>
      <c r="DOV54" s="49"/>
      <c r="DOW54" s="49"/>
      <c r="DOX54" s="64"/>
      <c r="DOY54" s="68"/>
      <c r="DOZ54" s="48"/>
      <c r="DPA54" s="49"/>
      <c r="DPB54" s="49"/>
      <c r="DPC54" s="49"/>
      <c r="DPD54" s="49"/>
      <c r="DPE54" s="49"/>
      <c r="DPF54" s="64"/>
      <c r="DPG54" s="68"/>
      <c r="DPH54" s="48"/>
      <c r="DPI54" s="49"/>
      <c r="DPJ54" s="49"/>
      <c r="DPK54" s="49"/>
      <c r="DPL54" s="49"/>
      <c r="DPM54" s="49"/>
      <c r="DPN54" s="64"/>
      <c r="DPO54" s="68"/>
      <c r="DPP54" s="48"/>
      <c r="DPQ54" s="49"/>
      <c r="DPR54" s="49"/>
      <c r="DPS54" s="49"/>
      <c r="DPT54" s="49"/>
      <c r="DPU54" s="49"/>
      <c r="DPV54" s="491"/>
      <c r="DPW54" s="492"/>
      <c r="DPX54" s="48"/>
      <c r="DPY54" s="49"/>
      <c r="DPZ54" s="49"/>
      <c r="DQA54" s="49"/>
      <c r="DQB54" s="49"/>
      <c r="DQC54" s="49"/>
      <c r="DQD54" s="491"/>
      <c r="DQE54" s="492"/>
      <c r="DQF54" s="48"/>
      <c r="DQG54" s="49"/>
      <c r="DQH54" s="49"/>
      <c r="DQI54" s="49"/>
      <c r="DQJ54" s="49"/>
      <c r="DQK54" s="49"/>
      <c r="DQL54" s="489"/>
      <c r="DQM54" s="492"/>
      <c r="DQN54" s="48"/>
      <c r="DQO54" s="49"/>
      <c r="DQP54" s="49"/>
      <c r="DQQ54" s="49"/>
      <c r="DQR54" s="49"/>
      <c r="DQS54" s="49"/>
      <c r="DQT54" s="64"/>
      <c r="DQU54" s="68"/>
      <c r="DQV54" s="48"/>
      <c r="DQW54" s="49"/>
      <c r="DQX54" s="49"/>
      <c r="DQY54" s="49"/>
      <c r="DQZ54" s="49"/>
      <c r="DRA54" s="49"/>
      <c r="DRB54" s="491"/>
      <c r="DRC54" s="492"/>
      <c r="DRD54" s="48"/>
      <c r="DRE54" s="49"/>
      <c r="DRF54" s="49"/>
      <c r="DRG54" s="49"/>
      <c r="DRH54" s="49"/>
      <c r="DRI54" s="49"/>
      <c r="DRJ54" s="491"/>
      <c r="DRK54" s="492"/>
      <c r="DRL54" s="48"/>
      <c r="DRM54" s="49"/>
      <c r="DRN54" s="49"/>
      <c r="DRO54" s="49"/>
      <c r="DRP54" s="49"/>
      <c r="DRQ54" s="49"/>
      <c r="DRR54" s="64"/>
      <c r="DRS54" s="68"/>
      <c r="DRT54" s="48"/>
      <c r="DRU54" s="49"/>
      <c r="DRV54" s="49"/>
      <c r="DRW54" s="49"/>
      <c r="DRX54" s="49"/>
      <c r="DRY54" s="49"/>
      <c r="DRZ54" s="491"/>
      <c r="DSA54" s="68"/>
      <c r="DSB54" s="82"/>
      <c r="DSC54" s="83"/>
      <c r="DSD54" s="83"/>
      <c r="DSE54" s="83"/>
      <c r="DSF54" s="83"/>
      <c r="DSG54" s="83"/>
      <c r="DSH54" s="64"/>
      <c r="DSI54" s="68"/>
      <c r="DSJ54" s="48"/>
      <c r="DSK54" s="49"/>
      <c r="DSL54" s="49"/>
      <c r="DSM54" s="49"/>
      <c r="DSN54" s="49"/>
      <c r="DSO54" s="49"/>
      <c r="DSP54" s="64"/>
      <c r="DSQ54" s="68"/>
      <c r="DSR54" s="48"/>
      <c r="DSS54" s="49"/>
      <c r="DST54" s="49"/>
      <c r="DSU54" s="49"/>
      <c r="DSV54" s="49"/>
      <c r="DSW54" s="49"/>
      <c r="DSX54" s="64"/>
      <c r="DSY54" s="68"/>
      <c r="DSZ54" s="48"/>
      <c r="DTA54" s="49"/>
      <c r="DTB54" s="49"/>
      <c r="DTC54" s="49"/>
      <c r="DTD54" s="49"/>
      <c r="DTE54" s="49"/>
      <c r="DTF54" s="64"/>
      <c r="DTG54" s="68"/>
      <c r="DTH54" s="48"/>
      <c r="DTI54" s="49"/>
      <c r="DTJ54" s="49"/>
      <c r="DTK54" s="49"/>
      <c r="DTL54" s="49"/>
      <c r="DTM54" s="49"/>
      <c r="DTN54" s="64"/>
      <c r="DTO54" s="68"/>
      <c r="DTP54" s="48"/>
      <c r="DTQ54" s="49"/>
      <c r="DTR54" s="49"/>
      <c r="DTS54" s="49"/>
      <c r="DTT54" s="49"/>
      <c r="DTU54" s="49"/>
      <c r="DTV54" s="64"/>
      <c r="DTW54" s="68"/>
      <c r="DTX54" s="48"/>
      <c r="DTY54" s="49"/>
      <c r="DTZ54" s="49"/>
      <c r="DUA54" s="49"/>
      <c r="DUB54" s="49"/>
      <c r="DUC54" s="49"/>
      <c r="DUD54" s="64"/>
      <c r="DUE54" s="68"/>
      <c r="DUF54" s="48"/>
      <c r="DUG54" s="49"/>
      <c r="DUH54" s="49"/>
      <c r="DUI54" s="49"/>
      <c r="DUJ54" s="49"/>
      <c r="DUK54" s="49"/>
      <c r="DUL54" s="64"/>
      <c r="DUM54" s="68"/>
      <c r="DUN54" s="48"/>
      <c r="DUO54" s="49"/>
      <c r="DUP54" s="49"/>
      <c r="DUQ54" s="49"/>
      <c r="DUR54" s="49"/>
      <c r="DUS54" s="49"/>
      <c r="DUT54" s="64"/>
      <c r="DUU54" s="68"/>
      <c r="DUV54" s="48"/>
      <c r="DUW54" s="49"/>
      <c r="DUX54" s="49"/>
      <c r="DUY54" s="49"/>
      <c r="DUZ54" s="49"/>
      <c r="DVA54" s="49"/>
      <c r="DVB54" s="64"/>
      <c r="DVC54" s="68"/>
      <c r="DVD54" s="48"/>
      <c r="DVE54" s="49"/>
      <c r="DVF54" s="49"/>
      <c r="DVG54" s="49"/>
      <c r="DVH54" s="49"/>
      <c r="DVI54" s="49"/>
      <c r="DVJ54" s="64"/>
      <c r="DVK54" s="68"/>
      <c r="DVL54" s="48"/>
      <c r="DVM54" s="49"/>
      <c r="DVN54" s="49"/>
      <c r="DVO54" s="49"/>
      <c r="DVP54" s="49"/>
      <c r="DVQ54" s="49"/>
      <c r="DVR54" s="64"/>
      <c r="DVS54" s="68"/>
      <c r="DVT54" s="48"/>
      <c r="DVU54" s="49"/>
      <c r="DVV54" s="49"/>
      <c r="DVW54" s="49"/>
      <c r="DVX54" s="49"/>
      <c r="DVY54" s="49"/>
      <c r="DVZ54" s="64"/>
      <c r="DWA54" s="68"/>
      <c r="DWB54" s="48"/>
      <c r="DWC54" s="49"/>
      <c r="DWD54" s="49"/>
      <c r="DWE54" s="49"/>
      <c r="DWF54" s="49"/>
      <c r="DWG54" s="49"/>
      <c r="DWH54" s="64"/>
      <c r="DWI54" s="68"/>
      <c r="DWJ54" s="48"/>
      <c r="DWK54" s="49"/>
      <c r="DWL54" s="49"/>
      <c r="DWM54" s="49"/>
      <c r="DWN54" s="49"/>
      <c r="DWO54" s="49"/>
      <c r="DWP54" s="64"/>
      <c r="DWQ54" s="68"/>
      <c r="DWR54" s="48"/>
      <c r="DWS54" s="49"/>
      <c r="DWT54" s="49"/>
      <c r="DWU54" s="49"/>
      <c r="DWV54" s="49"/>
      <c r="DWW54" s="49"/>
      <c r="DWX54" s="64"/>
      <c r="DWY54" s="68"/>
      <c r="DWZ54" s="48"/>
      <c r="DXA54" s="49"/>
      <c r="DXB54" s="49"/>
      <c r="DXC54" s="49"/>
      <c r="DXD54" s="49"/>
      <c r="DXE54" s="49"/>
      <c r="DXF54" s="64"/>
      <c r="DXG54" s="68"/>
      <c r="DXH54" s="48"/>
      <c r="DXI54" s="49"/>
      <c r="DXJ54" s="49"/>
      <c r="DXK54" s="49"/>
      <c r="DXL54" s="49"/>
      <c r="DXM54" s="49"/>
      <c r="DXN54" s="64"/>
      <c r="DXO54" s="68"/>
      <c r="DXP54" s="48"/>
      <c r="DXQ54" s="49"/>
      <c r="DXR54" s="49"/>
      <c r="DXS54" s="49"/>
      <c r="DXT54" s="49"/>
      <c r="DXU54" s="49"/>
      <c r="DXV54" s="64"/>
      <c r="DXW54" s="68"/>
      <c r="DXX54" s="48"/>
      <c r="DXY54" s="49"/>
      <c r="DXZ54" s="49"/>
      <c r="DYA54" s="49"/>
      <c r="DYB54" s="49"/>
      <c r="DYC54" s="49"/>
      <c r="DYD54" s="64"/>
      <c r="DYE54" s="68"/>
      <c r="DYF54" s="48"/>
      <c r="DYG54" s="49"/>
      <c r="DYH54" s="49"/>
      <c r="DYI54" s="49"/>
      <c r="DYJ54" s="49"/>
      <c r="DYK54" s="49"/>
      <c r="DYL54" s="64"/>
      <c r="DYM54" s="68"/>
      <c r="DYN54" s="48"/>
      <c r="DYO54" s="49"/>
      <c r="DYP54" s="49"/>
      <c r="DYQ54" s="49"/>
      <c r="DYR54" s="49"/>
      <c r="DYS54" s="49"/>
      <c r="DYT54" s="64"/>
      <c r="DYU54" s="68"/>
      <c r="DYV54" s="48"/>
      <c r="DYW54" s="49"/>
      <c r="DYX54" s="49"/>
      <c r="DYY54" s="49"/>
      <c r="DYZ54" s="49"/>
      <c r="DZA54" s="49"/>
      <c r="DZB54" s="64"/>
      <c r="DZC54" s="68"/>
      <c r="DZD54" s="48"/>
      <c r="DZE54" s="49"/>
      <c r="DZF54" s="49"/>
      <c r="DZG54" s="49"/>
      <c r="DZH54" s="49"/>
      <c r="DZI54" s="49"/>
      <c r="DZJ54" s="64"/>
      <c r="DZK54" s="68"/>
      <c r="DZL54" s="48"/>
      <c r="DZM54" s="49"/>
      <c r="DZN54" s="49"/>
      <c r="DZO54" s="49"/>
      <c r="DZP54" s="49"/>
      <c r="DZQ54" s="49"/>
      <c r="DZR54" s="64"/>
      <c r="DZS54" s="68"/>
      <c r="DZT54" s="48"/>
      <c r="DZU54" s="49"/>
      <c r="DZV54" s="49"/>
      <c r="DZW54" s="49"/>
      <c r="DZX54" s="49"/>
      <c r="DZY54" s="49"/>
      <c r="DZZ54" s="64"/>
      <c r="EAA54" s="68"/>
      <c r="EAB54" s="48"/>
      <c r="EAC54" s="49"/>
      <c r="EAD54" s="49"/>
      <c r="EAE54" s="49"/>
      <c r="EAF54" s="49"/>
      <c r="EAG54" s="49"/>
      <c r="EAH54" s="64"/>
      <c r="EAI54" s="68"/>
      <c r="EAJ54" s="48"/>
      <c r="EAK54" s="49"/>
      <c r="EAL54" s="49"/>
      <c r="EAM54" s="49"/>
      <c r="EAN54" s="49"/>
      <c r="EAO54" s="49"/>
      <c r="EAP54" s="64"/>
      <c r="EAQ54" s="68"/>
      <c r="EAR54" s="48"/>
      <c r="EAS54" s="49"/>
      <c r="EAT54" s="49"/>
      <c r="EAU54" s="49"/>
      <c r="EAV54" s="49"/>
      <c r="EAW54" s="49"/>
      <c r="EAX54" s="64"/>
      <c r="EAY54" s="68"/>
      <c r="EAZ54" s="48"/>
      <c r="EBA54" s="49"/>
      <c r="EBB54" s="49"/>
      <c r="EBC54" s="49"/>
      <c r="EBD54" s="49"/>
      <c r="EBE54" s="49"/>
      <c r="EBF54" s="64"/>
      <c r="EBG54" s="68"/>
      <c r="EBH54" s="48"/>
      <c r="EBI54" s="49"/>
      <c r="EBJ54" s="49"/>
      <c r="EBK54" s="49"/>
      <c r="EBL54" s="49"/>
      <c r="EBM54" s="49"/>
      <c r="EBN54" s="64"/>
      <c r="EBO54" s="68"/>
      <c r="EBP54" s="48"/>
      <c r="EBQ54" s="49"/>
      <c r="EBR54" s="49"/>
      <c r="EBS54" s="49"/>
      <c r="EBT54" s="49"/>
      <c r="EBU54" s="49"/>
      <c r="EBV54" s="64"/>
      <c r="EBW54" s="68"/>
      <c r="EBX54" s="48"/>
      <c r="EBY54" s="49"/>
      <c r="EBZ54" s="49"/>
      <c r="ECA54" s="49"/>
      <c r="ECB54" s="49"/>
      <c r="ECC54" s="49"/>
      <c r="ECD54" s="64"/>
      <c r="ECE54" s="68"/>
      <c r="ECF54" s="48"/>
      <c r="ECG54" s="49"/>
      <c r="ECH54" s="49"/>
      <c r="ECI54" s="49"/>
      <c r="ECJ54" s="49"/>
      <c r="ECK54" s="49"/>
      <c r="ECL54" s="64"/>
      <c r="ECM54" s="68"/>
      <c r="ECN54" s="48"/>
      <c r="ECO54" s="49"/>
      <c r="ECP54" s="49"/>
      <c r="ECQ54" s="49"/>
      <c r="ECR54" s="49"/>
      <c r="ECS54" s="49"/>
      <c r="ECT54" s="64"/>
      <c r="ECU54" s="68"/>
      <c r="ECV54" s="48"/>
      <c r="ECW54" s="49"/>
      <c r="ECX54" s="49"/>
      <c r="ECY54" s="49"/>
      <c r="ECZ54" s="49"/>
      <c r="EDA54" s="49"/>
      <c r="EDB54" s="64"/>
      <c r="EDC54" s="68"/>
      <c r="EDD54" s="48"/>
      <c r="EDE54" s="49"/>
      <c r="EDF54" s="49"/>
      <c r="EDG54" s="49"/>
      <c r="EDH54" s="49"/>
      <c r="EDI54" s="49"/>
      <c r="EDJ54" s="64"/>
      <c r="EDK54" s="68"/>
      <c r="EDL54" s="48"/>
      <c r="EDM54" s="49"/>
      <c r="EDN54" s="49"/>
      <c r="EDO54" s="49"/>
      <c r="EDP54" s="49"/>
      <c r="EDQ54" s="49"/>
      <c r="EDR54" s="64"/>
      <c r="EDS54" s="68"/>
      <c r="EDT54" s="48"/>
      <c r="EDU54" s="49"/>
      <c r="EDV54" s="49"/>
      <c r="EDW54" s="49"/>
      <c r="EDX54" s="49"/>
      <c r="EDY54" s="49"/>
      <c r="EDZ54" s="64"/>
      <c r="EEA54" s="68"/>
      <c r="EEB54" s="48"/>
      <c r="EEC54" s="49"/>
      <c r="EED54" s="49"/>
      <c r="EEE54" s="49"/>
      <c r="EEF54" s="49"/>
      <c r="EEG54" s="49"/>
      <c r="EEH54" s="64"/>
      <c r="EEI54" s="68"/>
      <c r="EEJ54" s="91"/>
      <c r="EEK54" s="88"/>
      <c r="EEL54" s="88"/>
      <c r="EEM54" s="88"/>
      <c r="EEN54" s="88"/>
      <c r="EEO54" s="88"/>
      <c r="EEP54" s="179"/>
      <c r="EEQ54" s="95"/>
      <c r="EER54" s="91"/>
      <c r="EES54" s="88"/>
      <c r="EET54" s="88"/>
      <c r="EEU54" s="88"/>
      <c r="EEV54" s="88"/>
      <c r="EEW54" s="88"/>
      <c r="EEX54" s="179"/>
      <c r="EEY54" s="95"/>
      <c r="EEZ54" s="91"/>
      <c r="EFA54" s="88"/>
      <c r="EFB54" s="88"/>
      <c r="EFC54" s="88"/>
      <c r="EFD54" s="88"/>
      <c r="EFE54" s="88"/>
      <c r="EFF54" s="179"/>
      <c r="EFG54" s="95"/>
      <c r="EFH54" s="91"/>
      <c r="EFI54" s="88"/>
      <c r="EFJ54" s="88"/>
      <c r="EFK54" s="88"/>
      <c r="EFL54" s="88"/>
      <c r="EFM54" s="88"/>
      <c r="EFN54" s="179"/>
      <c r="EFO54" s="95"/>
      <c r="EFP54" s="91"/>
      <c r="EFQ54" s="88"/>
      <c r="EFR54" s="88"/>
      <c r="EFS54" s="88"/>
      <c r="EFT54" s="88"/>
      <c r="EFU54" s="88"/>
      <c r="EFV54" s="179"/>
      <c r="EFW54" s="95"/>
      <c r="EFX54" s="91"/>
      <c r="EFY54" s="88"/>
      <c r="EFZ54" s="88"/>
      <c r="EGA54" s="88"/>
      <c r="EGB54" s="88"/>
      <c r="EGC54" s="88"/>
      <c r="EGD54" s="179"/>
      <c r="EGE54" s="95"/>
      <c r="EGF54" s="91"/>
      <c r="EGG54" s="88"/>
      <c r="EGH54" s="88"/>
      <c r="EGI54" s="88"/>
      <c r="EGJ54" s="88"/>
      <c r="EGK54" s="88"/>
      <c r="EGL54" s="179"/>
      <c r="EGM54" s="95"/>
      <c r="EGN54" s="91"/>
      <c r="EGO54" s="88"/>
      <c r="EGP54" s="88"/>
      <c r="EGQ54" s="88"/>
      <c r="EGR54" s="88"/>
      <c r="EGS54" s="88"/>
      <c r="EGT54" s="179"/>
      <c r="EGU54" s="95"/>
      <c r="EGV54" s="91"/>
      <c r="EGW54" s="88"/>
      <c r="EGX54" s="88"/>
      <c r="EGY54" s="88"/>
      <c r="EGZ54" s="88"/>
      <c r="EHA54" s="88"/>
      <c r="EHB54" s="64"/>
      <c r="EHC54" s="68"/>
      <c r="EHD54" s="91"/>
      <c r="EHE54" s="88"/>
      <c r="EHF54" s="88"/>
      <c r="EHG54" s="88"/>
      <c r="EHH54" s="88"/>
      <c r="EHI54" s="88"/>
      <c r="EHJ54" s="179"/>
      <c r="EHK54" s="95"/>
      <c r="EHL54" s="91"/>
      <c r="EHM54" s="88"/>
      <c r="EHN54" s="88"/>
      <c r="EHO54" s="88"/>
      <c r="EHP54" s="88"/>
      <c r="EHQ54" s="88"/>
      <c r="EHR54" s="179"/>
      <c r="EHS54" s="95"/>
      <c r="EHT54" s="91"/>
      <c r="EHU54" s="88"/>
      <c r="EHV54" s="88"/>
      <c r="EHW54" s="88"/>
      <c r="EHX54" s="88"/>
      <c r="EHY54" s="88"/>
      <c r="EHZ54" s="179"/>
      <c r="EIA54" s="95"/>
      <c r="EIB54" s="91"/>
      <c r="EIC54" s="88"/>
      <c r="EID54" s="88"/>
      <c r="EIE54" s="88"/>
      <c r="EIF54" s="88"/>
      <c r="EIG54" s="88"/>
      <c r="EIH54" s="179"/>
      <c r="EII54" s="95"/>
      <c r="EIJ54" s="91"/>
      <c r="EIK54" s="88"/>
      <c r="EIL54" s="88"/>
      <c r="EIM54" s="88"/>
      <c r="EIN54" s="88"/>
      <c r="EIO54" s="88"/>
      <c r="EIP54" s="179"/>
      <c r="EIQ54" s="95"/>
      <c r="EIR54" s="91"/>
      <c r="EIS54" s="88"/>
      <c r="EIT54" s="88"/>
      <c r="EIU54" s="88"/>
      <c r="EIV54" s="88"/>
      <c r="EIW54" s="88"/>
      <c r="EIX54" s="179"/>
      <c r="EIY54" s="95"/>
      <c r="EIZ54" s="91"/>
      <c r="EJA54" s="88"/>
      <c r="EJB54" s="88"/>
      <c r="EJC54" s="88"/>
      <c r="EJD54" s="88"/>
      <c r="EJE54" s="88"/>
      <c r="EJF54" s="179"/>
      <c r="EJG54" s="95"/>
      <c r="EJH54" s="91"/>
      <c r="EJI54" s="88"/>
      <c r="EJJ54" s="88"/>
      <c r="EJK54" s="88"/>
      <c r="EJL54" s="88"/>
      <c r="EJM54" s="88"/>
      <c r="EJN54" s="179"/>
      <c r="EJO54" s="95"/>
      <c r="EJP54" s="91"/>
      <c r="EJQ54" s="88"/>
      <c r="EJR54" s="88"/>
      <c r="EJS54" s="88"/>
      <c r="EJT54" s="88"/>
      <c r="EJU54" s="88"/>
      <c r="EJV54" s="179"/>
      <c r="EJW54" s="95"/>
      <c r="EJX54" s="91"/>
      <c r="EJY54" s="88"/>
      <c r="EJZ54" s="88"/>
      <c r="EKA54" s="88"/>
      <c r="EKB54" s="88"/>
      <c r="EKC54" s="88"/>
      <c r="EKD54" s="179"/>
      <c r="EKE54" s="95"/>
      <c r="EKF54" s="91"/>
      <c r="EKG54" s="88"/>
      <c r="EKH54" s="88"/>
      <c r="EKI54" s="88"/>
      <c r="EKJ54" s="88"/>
      <c r="EKK54" s="88"/>
      <c r="EKL54" s="179"/>
      <c r="EKM54" s="95"/>
      <c r="EKN54" s="91"/>
      <c r="EKO54" s="88"/>
      <c r="EKP54" s="88"/>
      <c r="EKQ54" s="88"/>
      <c r="EKR54" s="88"/>
      <c r="EKS54" s="88"/>
      <c r="EKT54" s="179"/>
      <c r="EKU54" s="218"/>
      <c r="EKV54" s="665"/>
      <c r="EKW54" s="219"/>
      <c r="EKX54" s="88"/>
      <c r="EKY54" s="88"/>
      <c r="EKZ54" s="88"/>
      <c r="ELA54" s="88"/>
      <c r="ELB54" s="88"/>
      <c r="ELC54" s="179"/>
      <c r="ELD54" s="386"/>
      <c r="ELE54" s="195">
        <v>0</v>
      </c>
      <c r="ELF54" s="49">
        <v>0</v>
      </c>
      <c r="ELG54" s="49">
        <v>614</v>
      </c>
      <c r="ELH54" s="49">
        <v>365</v>
      </c>
      <c r="ELI54" s="49">
        <v>771</v>
      </c>
      <c r="ELJ54" s="49">
        <v>0</v>
      </c>
      <c r="ELK54" s="64">
        <f t="shared" si="1418"/>
        <v>1750</v>
      </c>
      <c r="ELL54" s="211">
        <f t="shared" si="1419"/>
        <v>291.66666666666669</v>
      </c>
      <c r="ELM54" s="195">
        <v>666</v>
      </c>
      <c r="ELN54" s="49">
        <v>0</v>
      </c>
      <c r="ELO54" s="49">
        <v>0</v>
      </c>
      <c r="ELP54" s="49">
        <v>0</v>
      </c>
      <c r="ELQ54" s="49">
        <v>0</v>
      </c>
      <c r="ELR54" s="49">
        <v>0</v>
      </c>
      <c r="ELS54" s="64">
        <f t="shared" si="1420"/>
        <v>666</v>
      </c>
      <c r="ELT54" s="211">
        <f t="shared" si="1421"/>
        <v>111</v>
      </c>
      <c r="ELU54" s="195"/>
      <c r="ELV54" s="49">
        <v>0</v>
      </c>
      <c r="ELW54" s="49"/>
      <c r="ELX54" s="49"/>
      <c r="ELY54" s="49"/>
      <c r="ELZ54" s="49">
        <v>0</v>
      </c>
      <c r="EMA54" s="64">
        <f t="shared" si="1422"/>
        <v>0</v>
      </c>
      <c r="EMB54" s="211">
        <f t="shared" si="1423"/>
        <v>0</v>
      </c>
      <c r="EMC54" s="195">
        <v>0</v>
      </c>
      <c r="EMD54" s="49"/>
      <c r="EME54" s="49">
        <v>0</v>
      </c>
      <c r="EMF54" s="49"/>
      <c r="EMG54" s="49"/>
      <c r="EMH54" s="49">
        <v>0</v>
      </c>
      <c r="EMI54" s="64">
        <f t="shared" si="1424"/>
        <v>0</v>
      </c>
      <c r="EMJ54" s="211">
        <f t="shared" si="1425"/>
        <v>0</v>
      </c>
      <c r="EMK54" s="195">
        <v>0</v>
      </c>
      <c r="EML54" s="49"/>
      <c r="EMM54" s="49">
        <v>0</v>
      </c>
      <c r="EMN54" s="49">
        <v>0</v>
      </c>
      <c r="EMO54" s="49">
        <v>0</v>
      </c>
      <c r="EMP54" s="49">
        <v>0</v>
      </c>
      <c r="EMQ54" s="64">
        <f t="shared" si="1426"/>
        <v>0</v>
      </c>
      <c r="EMR54" s="211">
        <f t="shared" si="1427"/>
        <v>0</v>
      </c>
      <c r="EMS54" s="195"/>
      <c r="EMT54" s="49">
        <v>0</v>
      </c>
      <c r="EMU54" s="49"/>
      <c r="EMV54" s="49">
        <v>0</v>
      </c>
      <c r="EMW54" s="49"/>
      <c r="EMX54" s="49">
        <v>0</v>
      </c>
      <c r="EMY54" s="64">
        <f t="shared" si="1428"/>
        <v>0</v>
      </c>
      <c r="EMZ54" s="211">
        <f t="shared" si="1429"/>
        <v>0</v>
      </c>
      <c r="ENA54" s="195">
        <v>0</v>
      </c>
      <c r="ENB54" s="49">
        <v>0</v>
      </c>
      <c r="ENC54" s="49">
        <v>580</v>
      </c>
      <c r="END54" s="49">
        <v>0</v>
      </c>
      <c r="ENE54" s="49">
        <v>331</v>
      </c>
      <c r="ENF54" s="49">
        <v>1015</v>
      </c>
      <c r="ENG54" s="64">
        <f t="shared" si="1430"/>
        <v>1926</v>
      </c>
      <c r="ENH54" s="211">
        <f t="shared" si="1431"/>
        <v>321</v>
      </c>
      <c r="ENI54" s="195">
        <v>0</v>
      </c>
      <c r="ENJ54" s="49"/>
      <c r="ENK54" s="49">
        <v>0</v>
      </c>
      <c r="ENL54" s="49">
        <v>69</v>
      </c>
      <c r="ENM54" s="49">
        <v>0</v>
      </c>
      <c r="ENN54" s="49">
        <v>0</v>
      </c>
      <c r="ENO54" s="64">
        <f t="shared" si="1432"/>
        <v>69</v>
      </c>
      <c r="ENP54" s="211">
        <f t="shared" si="1433"/>
        <v>11.5</v>
      </c>
      <c r="ENQ54" s="195">
        <v>153</v>
      </c>
      <c r="ENR54" s="49"/>
      <c r="ENS54" s="49"/>
      <c r="ENT54" s="49">
        <v>0</v>
      </c>
      <c r="ENU54" s="49">
        <v>0</v>
      </c>
      <c r="ENV54" s="49"/>
      <c r="ENW54" s="64">
        <f t="shared" si="1434"/>
        <v>153</v>
      </c>
      <c r="ENX54" s="211">
        <f t="shared" si="1435"/>
        <v>25.5</v>
      </c>
      <c r="ENY54" s="195">
        <v>0</v>
      </c>
      <c r="ENZ54" s="49"/>
      <c r="EOA54" s="49">
        <v>0</v>
      </c>
      <c r="EOB54" s="49"/>
      <c r="EOC54" s="49">
        <v>0</v>
      </c>
      <c r="EOD54" s="49">
        <v>0</v>
      </c>
      <c r="EOE54" s="64">
        <f t="shared" si="1436"/>
        <v>0</v>
      </c>
      <c r="EOF54" s="211">
        <f t="shared" si="1437"/>
        <v>0</v>
      </c>
      <c r="EOG54" s="1"/>
      <c r="EOH54" s="195"/>
      <c r="EOI54" s="49">
        <v>0</v>
      </c>
      <c r="EOJ54" s="49">
        <v>0</v>
      </c>
      <c r="EOK54" s="49"/>
      <c r="EOL54" s="49"/>
      <c r="EOM54" s="49"/>
      <c r="EON54" s="184">
        <f t="shared" si="1438"/>
        <v>0</v>
      </c>
      <c r="EOO54" s="244"/>
      <c r="EOP54" s="49"/>
      <c r="EOQ54" s="49">
        <v>0</v>
      </c>
      <c r="EOR54" s="49">
        <v>0</v>
      </c>
      <c r="EOS54" s="49"/>
      <c r="EOT54" s="49"/>
      <c r="EOU54" s="64">
        <f t="shared" si="1439"/>
        <v>0</v>
      </c>
      <c r="EOV54" s="211">
        <f t="shared" si="1440"/>
        <v>0</v>
      </c>
      <c r="EOW54" s="195"/>
      <c r="EOX54" s="49"/>
      <c r="EOY54" s="49">
        <v>0</v>
      </c>
      <c r="EOZ54" s="49"/>
      <c r="EPA54" s="49">
        <v>0</v>
      </c>
      <c r="EPB54" s="49">
        <v>0</v>
      </c>
      <c r="EPC54" s="64">
        <f t="shared" si="1441"/>
        <v>0</v>
      </c>
      <c r="EPD54" s="211">
        <f t="shared" si="1442"/>
        <v>0</v>
      </c>
      <c r="EPE54" s="195">
        <v>0</v>
      </c>
      <c r="EPF54" s="49">
        <v>0</v>
      </c>
      <c r="EPG54" s="49"/>
      <c r="EPH54" s="49">
        <v>0</v>
      </c>
      <c r="EPI54" s="49"/>
      <c r="EPJ54" s="49">
        <v>0</v>
      </c>
      <c r="EPK54" s="64">
        <f t="shared" si="1443"/>
        <v>0</v>
      </c>
      <c r="EPL54" s="211">
        <f t="shared" si="1444"/>
        <v>0</v>
      </c>
      <c r="EPM54" s="195">
        <v>0</v>
      </c>
      <c r="EPN54" s="49">
        <v>0</v>
      </c>
      <c r="EPO54" s="49">
        <v>0</v>
      </c>
      <c r="EPP54" s="49">
        <v>0</v>
      </c>
      <c r="EPQ54" s="49">
        <v>0</v>
      </c>
      <c r="EPR54" s="49"/>
      <c r="EPS54" s="64">
        <f t="shared" si="1445"/>
        <v>0</v>
      </c>
      <c r="EPT54" s="211">
        <f t="shared" si="1446"/>
        <v>0</v>
      </c>
      <c r="EPU54" s="195"/>
      <c r="EPV54" s="49">
        <v>0</v>
      </c>
      <c r="EPW54" s="49">
        <v>0</v>
      </c>
      <c r="EPX54" s="49">
        <v>369</v>
      </c>
      <c r="EPY54" s="49"/>
      <c r="EPZ54" s="49"/>
      <c r="EQA54" s="64">
        <f t="shared" si="1447"/>
        <v>369</v>
      </c>
      <c r="EQB54" s="211">
        <f t="shared" si="1448"/>
        <v>61.5</v>
      </c>
      <c r="EQC54" s="195">
        <v>0</v>
      </c>
      <c r="EQD54" s="49">
        <v>362</v>
      </c>
      <c r="EQE54" s="49">
        <v>0</v>
      </c>
      <c r="EQF54" s="49">
        <v>0</v>
      </c>
      <c r="EQG54" s="49">
        <v>330</v>
      </c>
      <c r="EQH54" s="49"/>
      <c r="EQI54" s="64">
        <f t="shared" si="1449"/>
        <v>692</v>
      </c>
      <c r="EQJ54" s="211">
        <f t="shared" si="1450"/>
        <v>115.33333333333333</v>
      </c>
      <c r="EQK54" s="195">
        <v>0</v>
      </c>
      <c r="EQL54" s="49">
        <v>0</v>
      </c>
      <c r="EQM54" s="49">
        <v>0</v>
      </c>
      <c r="EQN54" s="49"/>
      <c r="EQO54" s="49"/>
      <c r="EQP54" s="49">
        <v>0</v>
      </c>
      <c r="EQQ54" s="64">
        <f t="shared" si="1451"/>
        <v>0</v>
      </c>
      <c r="EQR54" s="211">
        <f t="shared" si="1452"/>
        <v>0</v>
      </c>
      <c r="EQS54" s="195">
        <v>0</v>
      </c>
      <c r="EQT54" s="49">
        <v>0</v>
      </c>
      <c r="EQU54" s="49">
        <v>0</v>
      </c>
      <c r="EQV54" s="49">
        <v>0</v>
      </c>
      <c r="EQW54" s="49"/>
      <c r="EQX54" s="49">
        <v>0</v>
      </c>
      <c r="EQY54" s="64">
        <f t="shared" si="1453"/>
        <v>0</v>
      </c>
      <c r="EQZ54" s="211">
        <f t="shared" si="1454"/>
        <v>0</v>
      </c>
      <c r="ERA54" s="195"/>
      <c r="ERB54" s="49">
        <v>0</v>
      </c>
      <c r="ERC54" s="49"/>
      <c r="ERD54" s="49"/>
      <c r="ERE54" s="49"/>
      <c r="ERF54" s="49"/>
      <c r="ERG54" s="64">
        <f t="shared" si="1455"/>
        <v>0</v>
      </c>
      <c r="ERH54" s="211">
        <f t="shared" si="1456"/>
        <v>0</v>
      </c>
      <c r="ERI54" s="195"/>
      <c r="ERJ54" s="49">
        <v>0</v>
      </c>
      <c r="ERK54" s="49"/>
      <c r="ERL54" s="49">
        <v>0</v>
      </c>
      <c r="ERM54" s="49">
        <v>0</v>
      </c>
      <c r="ERN54" s="49"/>
      <c r="ERO54" s="64">
        <f t="shared" si="1457"/>
        <v>0</v>
      </c>
      <c r="ERP54" s="211">
        <f t="shared" si="1458"/>
        <v>0</v>
      </c>
      <c r="ERQ54" s="195"/>
      <c r="ERR54" s="49">
        <v>0</v>
      </c>
      <c r="ERS54" s="49"/>
      <c r="ERT54" s="49"/>
      <c r="ERU54" s="49">
        <v>0</v>
      </c>
      <c r="ERV54" s="49">
        <v>0</v>
      </c>
      <c r="ERW54" s="64">
        <f t="shared" si="1459"/>
        <v>0</v>
      </c>
      <c r="ERX54" s="211">
        <f t="shared" si="1460"/>
        <v>0</v>
      </c>
      <c r="ERY54" s="195">
        <v>0</v>
      </c>
      <c r="ERZ54" s="49">
        <v>0</v>
      </c>
      <c r="ESA54" s="49"/>
      <c r="ESB54" s="49"/>
      <c r="ESC54" s="49">
        <v>0</v>
      </c>
      <c r="ESD54" s="49">
        <v>0</v>
      </c>
      <c r="ESE54" s="64">
        <f t="shared" si="1461"/>
        <v>0</v>
      </c>
      <c r="ESF54" s="211">
        <f t="shared" si="1462"/>
        <v>0</v>
      </c>
      <c r="ESG54" s="195">
        <v>0</v>
      </c>
      <c r="ESH54" s="49">
        <v>0</v>
      </c>
      <c r="ESI54" s="49">
        <v>0</v>
      </c>
      <c r="ESJ54" s="49"/>
      <c r="ESK54" s="49"/>
      <c r="ESL54" s="49"/>
      <c r="ESM54" s="64">
        <f t="shared" si="1463"/>
        <v>0</v>
      </c>
      <c r="ESN54" s="211">
        <f t="shared" si="1464"/>
        <v>0</v>
      </c>
      <c r="ESO54" s="458">
        <v>0</v>
      </c>
      <c r="ESP54" s="83">
        <v>0</v>
      </c>
      <c r="ESQ54" s="83">
        <v>0</v>
      </c>
      <c r="ESR54" s="83">
        <v>0</v>
      </c>
      <c r="ESS54" s="83">
        <v>0</v>
      </c>
      <c r="EST54" s="83"/>
      <c r="ESU54" s="64">
        <f t="shared" si="1465"/>
        <v>0</v>
      </c>
      <c r="ESV54" s="211">
        <f t="shared" si="1466"/>
        <v>0</v>
      </c>
      <c r="ESW54" s="195"/>
      <c r="ESX54" s="49">
        <v>0</v>
      </c>
      <c r="ESY54" s="49">
        <v>0</v>
      </c>
      <c r="ESZ54" s="49">
        <v>0</v>
      </c>
      <c r="ETA54" s="49">
        <v>0</v>
      </c>
      <c r="ETB54" s="49">
        <v>0</v>
      </c>
      <c r="ETC54" s="808">
        <f t="shared" si="1467"/>
        <v>0</v>
      </c>
      <c r="ETD54" s="211">
        <f t="shared" si="1468"/>
        <v>0</v>
      </c>
      <c r="ETE54" s="195">
        <v>0</v>
      </c>
      <c r="ETF54" s="49">
        <v>0</v>
      </c>
      <c r="ETG54" s="49">
        <v>0</v>
      </c>
      <c r="ETH54" s="49">
        <v>0</v>
      </c>
      <c r="ETI54" s="49">
        <v>0</v>
      </c>
      <c r="ETJ54" s="49"/>
      <c r="ETK54" s="808">
        <f t="shared" si="1469"/>
        <v>0</v>
      </c>
      <c r="ETL54" s="211">
        <f t="shared" si="1470"/>
        <v>0</v>
      </c>
      <c r="ETM54" s="814">
        <v>0</v>
      </c>
      <c r="ETN54" s="815"/>
      <c r="ETO54" s="815">
        <v>0</v>
      </c>
      <c r="ETP54" s="815">
        <v>0</v>
      </c>
      <c r="ETQ54" s="815">
        <v>0</v>
      </c>
      <c r="ETR54" s="815">
        <v>0</v>
      </c>
      <c r="ETS54" s="808">
        <f t="shared" si="1471"/>
        <v>0</v>
      </c>
      <c r="ETT54" s="211">
        <f t="shared" si="1472"/>
        <v>0</v>
      </c>
      <c r="ETU54" s="458"/>
      <c r="ETV54" s="83">
        <v>0</v>
      </c>
      <c r="ETW54" s="83">
        <v>0</v>
      </c>
      <c r="ETX54" s="83">
        <v>0</v>
      </c>
      <c r="ETY54" s="83"/>
      <c r="ETZ54" s="83"/>
      <c r="EUA54" s="808">
        <f t="shared" si="1473"/>
        <v>0</v>
      </c>
      <c r="EUB54" s="211">
        <f t="shared" si="1474"/>
        <v>0</v>
      </c>
      <c r="EUC54" s="458"/>
      <c r="EUD54" s="83"/>
      <c r="EUE54" s="83"/>
      <c r="EUF54" s="83">
        <v>0</v>
      </c>
      <c r="EUG54" s="83"/>
      <c r="EUH54" s="83"/>
      <c r="EUI54" s="808">
        <f t="shared" si="1475"/>
        <v>0</v>
      </c>
      <c r="EUJ54" s="211">
        <f t="shared" si="1476"/>
        <v>0</v>
      </c>
      <c r="EUK54" s="195"/>
      <c r="EUL54" s="49"/>
      <c r="EUM54" s="49"/>
      <c r="EUN54" s="49">
        <v>0</v>
      </c>
      <c r="EUO54" s="49">
        <v>0</v>
      </c>
      <c r="EUP54" s="49">
        <v>0</v>
      </c>
      <c r="EUQ54" s="808">
        <f t="shared" si="1477"/>
        <v>0</v>
      </c>
      <c r="EUR54" s="211">
        <f t="shared" si="1478"/>
        <v>0</v>
      </c>
      <c r="EUS54" s="195"/>
      <c r="EUT54" s="49">
        <v>0</v>
      </c>
      <c r="EUU54" s="49"/>
      <c r="EUV54" s="49">
        <v>0</v>
      </c>
      <c r="EUW54" s="49"/>
      <c r="EUX54" s="49"/>
      <c r="EUY54" s="808">
        <f t="shared" si="1479"/>
        <v>0</v>
      </c>
      <c r="EUZ54" s="211">
        <f t="shared" si="1480"/>
        <v>0</v>
      </c>
      <c r="EVA54" s="195">
        <v>0</v>
      </c>
      <c r="EVB54" s="49"/>
      <c r="EVC54" s="49"/>
      <c r="EVD54" s="49"/>
      <c r="EVE54" s="49"/>
      <c r="EVF54" s="49"/>
      <c r="EVG54" s="808">
        <f t="shared" si="1481"/>
        <v>0</v>
      </c>
      <c r="EVH54" s="211">
        <f t="shared" si="1482"/>
        <v>0</v>
      </c>
      <c r="EVI54" s="195"/>
      <c r="EVJ54" s="49"/>
      <c r="EVK54" s="49">
        <f>SUMIF(SUMPK!$B:$B,$B:$B,SUMPK!$O:$O)</f>
        <v>0</v>
      </c>
      <c r="EVL54" s="49"/>
      <c r="EVM54" s="49"/>
      <c r="EVN54" s="49">
        <v>0</v>
      </c>
      <c r="EVO54" s="808">
        <f t="shared" si="1483"/>
        <v>0</v>
      </c>
      <c r="EVP54" s="211">
        <f t="shared" si="1484"/>
        <v>0</v>
      </c>
      <c r="EVQ54" s="195"/>
      <c r="EVR54" s="49"/>
      <c r="EVS54" s="49">
        <v>0</v>
      </c>
      <c r="EVT54" s="49"/>
      <c r="EVU54" s="49">
        <v>0</v>
      </c>
      <c r="EVV54" s="49">
        <v>0</v>
      </c>
      <c r="EVW54" s="808">
        <f t="shared" si="1485"/>
        <v>0</v>
      </c>
      <c r="EVX54" s="211">
        <f t="shared" si="1486"/>
        <v>0</v>
      </c>
      <c r="EVY54" s="195"/>
      <c r="EVZ54" s="49"/>
      <c r="EWA54" s="49"/>
      <c r="EWB54" s="49"/>
      <c r="EWC54" s="49"/>
      <c r="EWD54" s="49"/>
      <c r="EWE54" s="808">
        <f t="shared" si="1487"/>
        <v>0</v>
      </c>
      <c r="EWF54" s="211">
        <f t="shared" si="1488"/>
        <v>0</v>
      </c>
      <c r="EWG54" s="195"/>
      <c r="EWH54" s="49"/>
      <c r="EWI54" s="49"/>
      <c r="EWJ54" s="49">
        <v>0</v>
      </c>
      <c r="EWK54" s="49"/>
      <c r="EWL54" s="49"/>
      <c r="EWM54" s="808">
        <f t="shared" si="1489"/>
        <v>0</v>
      </c>
      <c r="EWN54" s="211">
        <f t="shared" si="1490"/>
        <v>0</v>
      </c>
      <c r="EWO54" s="195">
        <v>290</v>
      </c>
      <c r="EWP54" s="49"/>
      <c r="EWQ54" s="49"/>
      <c r="EWR54" s="49">
        <v>0</v>
      </c>
      <c r="EWS54" s="49"/>
      <c r="EWT54" s="49">
        <v>0</v>
      </c>
      <c r="EWU54" s="808">
        <f t="shared" si="1491"/>
        <v>290</v>
      </c>
      <c r="EWV54" s="211">
        <f t="shared" si="1492"/>
        <v>48.333333333333336</v>
      </c>
      <c r="EWW54" s="195"/>
      <c r="EWX54" s="49"/>
      <c r="EWY54" s="49">
        <v>0</v>
      </c>
      <c r="EWZ54" s="49"/>
      <c r="EXA54" s="49"/>
      <c r="EXB54" s="49"/>
      <c r="EXC54" s="808">
        <f t="shared" si="1493"/>
        <v>0</v>
      </c>
      <c r="EXD54" s="211">
        <f t="shared" si="1494"/>
        <v>0</v>
      </c>
      <c r="EXE54" s="195"/>
      <c r="EXF54" s="49"/>
      <c r="EXG54" s="49">
        <v>0</v>
      </c>
      <c r="EXH54" s="49"/>
      <c r="EXI54" s="49">
        <v>0</v>
      </c>
      <c r="EXJ54" s="49">
        <v>0</v>
      </c>
      <c r="EXK54" s="808">
        <f t="shared" si="1495"/>
        <v>0</v>
      </c>
      <c r="EXL54" s="211">
        <f t="shared" si="1496"/>
        <v>0</v>
      </c>
      <c r="EXM54" s="458"/>
      <c r="EXN54" s="83">
        <v>0</v>
      </c>
      <c r="EXO54" s="83">
        <v>0</v>
      </c>
      <c r="EXP54" s="83">
        <v>0</v>
      </c>
      <c r="EXQ54" s="83"/>
      <c r="EXR54" s="83"/>
      <c r="EXS54" s="808">
        <f t="shared" si="1497"/>
        <v>0</v>
      </c>
      <c r="EXT54" s="211">
        <f t="shared" si="1498"/>
        <v>0</v>
      </c>
      <c r="EXU54" s="195">
        <v>0</v>
      </c>
      <c r="EXV54" s="49"/>
      <c r="EXW54" s="49"/>
      <c r="EXX54" s="49">
        <v>0</v>
      </c>
      <c r="EXY54" s="49"/>
      <c r="EXZ54" s="49">
        <v>0</v>
      </c>
      <c r="EYA54" s="808">
        <f t="shared" si="1499"/>
        <v>0</v>
      </c>
      <c r="EYB54" s="211">
        <f t="shared" si="1500"/>
        <v>0</v>
      </c>
      <c r="EYC54" s="195">
        <v>0</v>
      </c>
      <c r="EYD54" s="49"/>
      <c r="EYE54" s="49"/>
      <c r="EYF54" s="49"/>
      <c r="EYG54" s="49">
        <v>0</v>
      </c>
      <c r="EYH54" s="49">
        <v>0</v>
      </c>
      <c r="EYI54" s="808">
        <f t="shared" si="1501"/>
        <v>0</v>
      </c>
      <c r="EYJ54" s="211">
        <f t="shared" si="1502"/>
        <v>0</v>
      </c>
      <c r="EYK54" s="195">
        <v>0</v>
      </c>
      <c r="EYL54" s="49"/>
      <c r="EYM54" s="49"/>
      <c r="EYN54" s="49">
        <v>333</v>
      </c>
      <c r="EYO54" s="49"/>
      <c r="EYP54" s="49"/>
      <c r="EYQ54" s="808">
        <f t="shared" si="1503"/>
        <v>333</v>
      </c>
      <c r="EYR54" s="211">
        <f t="shared" si="1504"/>
        <v>55.5</v>
      </c>
      <c r="EYS54" s="195">
        <v>1122</v>
      </c>
      <c r="EYT54" s="49">
        <v>0</v>
      </c>
      <c r="EYU54" s="49">
        <v>0</v>
      </c>
      <c r="EYV54" s="49"/>
      <c r="EYW54" s="49"/>
      <c r="EYX54" s="49"/>
      <c r="EYY54" s="872">
        <f t="shared" si="1505"/>
        <v>1122</v>
      </c>
      <c r="EYZ54" s="873">
        <f t="shared" si="1506"/>
        <v>187</v>
      </c>
      <c r="EZA54" s="195">
        <v>0</v>
      </c>
      <c r="EZB54" s="49">
        <v>0</v>
      </c>
      <c r="EZC54" s="49"/>
      <c r="EZD54" s="49"/>
      <c r="EZE54" s="49">
        <v>0</v>
      </c>
      <c r="EZF54" s="49">
        <v>0</v>
      </c>
      <c r="EZG54" s="872">
        <f t="shared" si="1507"/>
        <v>0</v>
      </c>
      <c r="EZH54" s="873">
        <f t="shared" si="1508"/>
        <v>0</v>
      </c>
      <c r="EZI54" s="195"/>
      <c r="EZJ54" s="49">
        <v>0</v>
      </c>
      <c r="EZK54" s="49"/>
      <c r="EZL54" s="49">
        <v>0</v>
      </c>
      <c r="EZM54" s="49">
        <v>0</v>
      </c>
      <c r="EZN54" s="49">
        <v>0</v>
      </c>
      <c r="EZO54" s="872">
        <f t="shared" si="1509"/>
        <v>0</v>
      </c>
      <c r="EZP54" s="873">
        <f t="shared" si="1510"/>
        <v>0</v>
      </c>
      <c r="EZQ54" s="458">
        <v>0</v>
      </c>
      <c r="EZR54" s="83"/>
      <c r="EZS54" s="83"/>
      <c r="EZT54" s="83">
        <v>0</v>
      </c>
      <c r="EZU54" s="83"/>
      <c r="EZV54" s="83">
        <v>0</v>
      </c>
      <c r="EZW54" s="872">
        <f t="shared" si="1511"/>
        <v>0</v>
      </c>
      <c r="EZX54" s="873">
        <f t="shared" si="1512"/>
        <v>0</v>
      </c>
      <c r="EZY54" s="195">
        <v>0</v>
      </c>
      <c r="EZZ54" s="49"/>
      <c r="FAA54" s="49">
        <v>0</v>
      </c>
      <c r="FAB54" s="49">
        <v>0</v>
      </c>
      <c r="FAC54" s="49">
        <v>0</v>
      </c>
      <c r="FAD54" s="49"/>
      <c r="FAE54" s="872">
        <f t="shared" si="1513"/>
        <v>0</v>
      </c>
      <c r="FAF54" s="873">
        <f t="shared" si="1514"/>
        <v>0</v>
      </c>
    </row>
    <row r="55" spans="1:4088" s="8" customFormat="1" ht="13.5" thickBot="1" x14ac:dyDescent="0.25">
      <c r="A55" s="21">
        <v>25</v>
      </c>
      <c r="B55" s="297" t="s">
        <v>334</v>
      </c>
      <c r="C55" s="730" t="s">
        <v>330</v>
      </c>
      <c r="D55" s="297">
        <v>25</v>
      </c>
      <c r="E55" s="24"/>
      <c r="F55" s="24">
        <v>2305</v>
      </c>
      <c r="G55" s="24"/>
      <c r="H55" s="24"/>
      <c r="I55" s="360"/>
      <c r="J55" s="360">
        <f>SUMIF(SUMPK!$B:$B,$B:$B,SUMPK!$O:$O)</f>
        <v>0</v>
      </c>
      <c r="K55" s="24">
        <f t="shared" si="1228"/>
        <v>0</v>
      </c>
      <c r="L55" s="24">
        <f t="shared" si="2429"/>
        <v>2305</v>
      </c>
      <c r="M55" s="15">
        <f t="shared" si="2430"/>
        <v>2305</v>
      </c>
      <c r="N55" s="15">
        <v>0</v>
      </c>
      <c r="O55" s="276">
        <f t="shared" si="1231"/>
        <v>0</v>
      </c>
      <c r="P55" s="712"/>
      <c r="Q55" s="276">
        <f t="shared" si="2432"/>
        <v>0</v>
      </c>
      <c r="R55" s="277">
        <f t="shared" si="2433"/>
        <v>0</v>
      </c>
      <c r="S55" s="222"/>
      <c r="T55" s="276">
        <f t="shared" si="2434"/>
        <v>0</v>
      </c>
      <c r="U55" s="278"/>
      <c r="V55" s="276">
        <f t="shared" si="1235"/>
        <v>0</v>
      </c>
      <c r="W55" s="279">
        <f t="shared" si="2431"/>
        <v>1</v>
      </c>
      <c r="X55" s="278"/>
      <c r="Y55" s="7"/>
      <c r="Z55" s="7"/>
      <c r="AA55" s="7"/>
      <c r="AB55" s="7"/>
      <c r="AC55" s="662">
        <v>21.5</v>
      </c>
      <c r="AD55" s="650"/>
      <c r="AE55" s="88"/>
      <c r="AF55" s="88"/>
      <c r="AG55" s="88"/>
      <c r="AH55" s="88"/>
      <c r="AI55" s="88"/>
      <c r="AJ55" s="89"/>
      <c r="AK55" s="90"/>
      <c r="AL55" s="91"/>
      <c r="AM55" s="88"/>
      <c r="AN55" s="88"/>
      <c r="AO55" s="88"/>
      <c r="AP55" s="88"/>
      <c r="AQ55" s="88"/>
      <c r="AR55" s="89"/>
      <c r="AS55" s="90"/>
      <c r="AT55" s="91"/>
      <c r="AU55" s="88"/>
      <c r="AV55" s="88"/>
      <c r="AW55" s="88"/>
      <c r="AX55" s="88"/>
      <c r="AY55" s="88"/>
      <c r="AZ55" s="89"/>
      <c r="BA55" s="90"/>
      <c r="BB55" s="91"/>
      <c r="BC55" s="88"/>
      <c r="BD55" s="88"/>
      <c r="BE55" s="88"/>
      <c r="BF55" s="88"/>
      <c r="BG55" s="88"/>
      <c r="BH55" s="89"/>
      <c r="BI55" s="90"/>
      <c r="BJ55" s="91"/>
      <c r="BK55" s="88"/>
      <c r="BL55" s="88"/>
      <c r="BM55" s="88"/>
      <c r="BN55" s="88"/>
      <c r="BO55" s="88"/>
      <c r="BP55" s="89"/>
      <c r="BQ55" s="90"/>
      <c r="BR55" s="91"/>
      <c r="BS55" s="88"/>
      <c r="BT55" s="88"/>
      <c r="BU55" s="88"/>
      <c r="BV55" s="88"/>
      <c r="BW55" s="88"/>
      <c r="BX55" s="89"/>
      <c r="BY55" s="90"/>
      <c r="BZ55" s="91"/>
      <c r="CA55" s="88"/>
      <c r="CB55" s="88"/>
      <c r="CC55" s="88"/>
      <c r="CD55" s="88"/>
      <c r="CE55" s="88"/>
      <c r="CF55" s="89"/>
      <c r="CG55" s="90"/>
      <c r="CH55" s="91"/>
      <c r="CI55" s="88"/>
      <c r="CJ55" s="88"/>
      <c r="CK55" s="88"/>
      <c r="CL55" s="88"/>
      <c r="CM55" s="88"/>
      <c r="CN55" s="89"/>
      <c r="CO55" s="90"/>
      <c r="CP55" s="91"/>
      <c r="CQ55" s="88"/>
      <c r="CR55" s="88"/>
      <c r="CS55" s="88"/>
      <c r="CT55" s="88"/>
      <c r="CU55" s="88"/>
      <c r="CV55" s="89"/>
      <c r="CW55" s="90"/>
      <c r="CX55" s="91"/>
      <c r="CY55" s="88"/>
      <c r="CZ55" s="88"/>
      <c r="DA55" s="88"/>
      <c r="DB55" s="88"/>
      <c r="DC55" s="88"/>
      <c r="DD55" s="89"/>
      <c r="DE55" s="90"/>
      <c r="DF55" s="91"/>
      <c r="DG55" s="88"/>
      <c r="DH55" s="88"/>
      <c r="DI55" s="88"/>
      <c r="DJ55" s="88"/>
      <c r="DK55" s="88"/>
      <c r="DL55" s="89"/>
      <c r="DM55" s="90"/>
      <c r="DN55" s="91"/>
      <c r="DO55" s="88"/>
      <c r="DP55" s="88"/>
      <c r="DQ55" s="88"/>
      <c r="DR55" s="88"/>
      <c r="DS55" s="88"/>
      <c r="DT55" s="89"/>
      <c r="DU55" s="90"/>
      <c r="DV55" s="91"/>
      <c r="DW55" s="88"/>
      <c r="DX55" s="88"/>
      <c r="DY55" s="88"/>
      <c r="DZ55" s="88"/>
      <c r="EA55" s="88"/>
      <c r="EB55" s="89"/>
      <c r="EC55" s="90"/>
      <c r="ED55" s="91"/>
      <c r="EE55" s="88"/>
      <c r="EF55" s="88"/>
      <c r="EG55" s="88"/>
      <c r="EH55" s="88"/>
      <c r="EI55" s="88"/>
      <c r="EJ55" s="89"/>
      <c r="EK55" s="90"/>
      <c r="EL55" s="91"/>
      <c r="EM55" s="88"/>
      <c r="EN55" s="88"/>
      <c r="EO55" s="88"/>
      <c r="EP55" s="88"/>
      <c r="EQ55" s="88"/>
      <c r="ER55" s="89"/>
      <c r="ES55" s="90"/>
      <c r="ET55" s="91"/>
      <c r="EU55" s="88"/>
      <c r="EV55" s="88"/>
      <c r="EW55" s="88"/>
      <c r="EX55" s="88"/>
      <c r="EY55" s="88"/>
      <c r="EZ55" s="89"/>
      <c r="FA55" s="90"/>
      <c r="FB55" s="91"/>
      <c r="FC55" s="88"/>
      <c r="FD55" s="88"/>
      <c r="FE55" s="88"/>
      <c r="FF55" s="88"/>
      <c r="FG55" s="88"/>
      <c r="FH55" s="89"/>
      <c r="FI55" s="90"/>
      <c r="FJ55" s="91"/>
      <c r="FK55" s="88"/>
      <c r="FL55" s="88"/>
      <c r="FM55" s="88"/>
      <c r="FN55" s="88"/>
      <c r="FO55" s="88"/>
      <c r="FP55" s="89"/>
      <c r="FQ55" s="90"/>
      <c r="FR55" s="91"/>
      <c r="FS55" s="88"/>
      <c r="FT55" s="88"/>
      <c r="FU55" s="88"/>
      <c r="FV55" s="88"/>
      <c r="FW55" s="88"/>
      <c r="FX55" s="89"/>
      <c r="FY55" s="90"/>
      <c r="FZ55" s="91"/>
      <c r="GA55" s="88"/>
      <c r="GB55" s="88"/>
      <c r="GC55" s="88"/>
      <c r="GD55" s="88"/>
      <c r="GE55" s="88"/>
      <c r="GF55" s="89"/>
      <c r="GG55" s="90"/>
      <c r="GH55" s="91"/>
      <c r="GI55" s="88"/>
      <c r="GJ55" s="88"/>
      <c r="GK55" s="88"/>
      <c r="GL55" s="88"/>
      <c r="GM55" s="88"/>
      <c r="GN55" s="89"/>
      <c r="GO55" s="90"/>
      <c r="GP55" s="91"/>
      <c r="GQ55" s="88"/>
      <c r="GR55" s="88"/>
      <c r="GS55" s="88"/>
      <c r="GT55" s="88"/>
      <c r="GU55" s="88"/>
      <c r="GV55" s="89"/>
      <c r="GW55" s="90"/>
      <c r="GX55" s="91"/>
      <c r="GY55" s="88"/>
      <c r="GZ55" s="88"/>
      <c r="HA55" s="88"/>
      <c r="HB55" s="88"/>
      <c r="HC55" s="88"/>
      <c r="HD55" s="89"/>
      <c r="HE55" s="90"/>
      <c r="HF55" s="91"/>
      <c r="HG55" s="88"/>
      <c r="HH55" s="88"/>
      <c r="HI55" s="88"/>
      <c r="HJ55" s="88"/>
      <c r="HK55" s="88"/>
      <c r="HL55" s="89"/>
      <c r="HM55" s="90"/>
      <c r="HN55" s="92"/>
      <c r="HO55" s="93"/>
      <c r="HP55" s="93"/>
      <c r="HQ55" s="93"/>
      <c r="HR55" s="93"/>
      <c r="HS55" s="93"/>
      <c r="HT55" s="89"/>
      <c r="HU55" s="90"/>
      <c r="HV55" s="91"/>
      <c r="HW55" s="88"/>
      <c r="HX55" s="88"/>
      <c r="HY55" s="88"/>
      <c r="HZ55" s="88"/>
      <c r="IA55" s="88"/>
      <c r="IB55" s="89"/>
      <c r="IC55" s="90"/>
      <c r="ID55" s="91"/>
      <c r="IE55" s="88"/>
      <c r="IF55" s="88"/>
      <c r="IG55" s="88"/>
      <c r="IH55" s="88"/>
      <c r="II55" s="88"/>
      <c r="IJ55" s="89"/>
      <c r="IK55" s="90"/>
      <c r="IL55" s="91"/>
      <c r="IM55" s="88"/>
      <c r="IN55" s="88"/>
      <c r="IO55" s="88"/>
      <c r="IP55" s="88"/>
      <c r="IQ55" s="88"/>
      <c r="IR55" s="94"/>
      <c r="IS55" s="95"/>
      <c r="IT55" s="91"/>
      <c r="IU55" s="88"/>
      <c r="IV55" s="88"/>
      <c r="IW55" s="88"/>
      <c r="IX55" s="88"/>
      <c r="IY55" s="88"/>
      <c r="IZ55" s="94"/>
      <c r="JA55" s="95"/>
      <c r="JB55" s="91"/>
      <c r="JC55" s="88"/>
      <c r="JD55" s="88"/>
      <c r="JE55" s="88"/>
      <c r="JF55" s="88"/>
      <c r="JG55" s="88"/>
      <c r="JH55" s="94"/>
      <c r="JI55" s="95"/>
      <c r="JJ55" s="91"/>
      <c r="JK55" s="88"/>
      <c r="JL55" s="88"/>
      <c r="JM55" s="88"/>
      <c r="JN55" s="88"/>
      <c r="JO55" s="88"/>
      <c r="JP55" s="89"/>
      <c r="JQ55" s="90"/>
      <c r="JR55" s="91"/>
      <c r="JS55" s="88"/>
      <c r="JT55" s="88"/>
      <c r="JU55" s="88"/>
      <c r="JV55" s="88"/>
      <c r="JW55" s="88"/>
      <c r="JX55" s="89"/>
      <c r="JY55" s="90"/>
      <c r="JZ55" s="91"/>
      <c r="KA55" s="88"/>
      <c r="KB55" s="88"/>
      <c r="KC55" s="88"/>
      <c r="KD55" s="88"/>
      <c r="KE55" s="88"/>
      <c r="KF55" s="89"/>
      <c r="KG55" s="90"/>
      <c r="KH55" s="91"/>
      <c r="KI55" s="88"/>
      <c r="KJ55" s="88"/>
      <c r="KK55" s="88"/>
      <c r="KL55" s="88"/>
      <c r="KM55" s="88"/>
      <c r="KN55" s="94"/>
      <c r="KO55" s="95"/>
      <c r="KP55" s="91"/>
      <c r="KQ55" s="88"/>
      <c r="KR55" s="88"/>
      <c r="KS55" s="88"/>
      <c r="KT55" s="88"/>
      <c r="KU55" s="88"/>
      <c r="KV55" s="94"/>
      <c r="KW55" s="95"/>
      <c r="KX55" s="91"/>
      <c r="KY55" s="88"/>
      <c r="KZ55" s="88"/>
      <c r="LA55" s="88"/>
      <c r="LB55" s="88"/>
      <c r="LC55" s="88"/>
      <c r="LD55" s="94"/>
      <c r="LE55" s="95"/>
      <c r="LF55" s="91"/>
      <c r="LG55" s="88"/>
      <c r="LH55" s="88"/>
      <c r="LI55" s="88"/>
      <c r="LJ55" s="88"/>
      <c r="LK55" s="88"/>
      <c r="LL55" s="94"/>
      <c r="LM55" s="95"/>
      <c r="LN55" s="91"/>
      <c r="LO55" s="88"/>
      <c r="LP55" s="88"/>
      <c r="LQ55" s="88"/>
      <c r="LR55" s="88"/>
      <c r="LS55" s="88"/>
      <c r="LT55" s="94"/>
      <c r="LU55" s="95"/>
      <c r="LV55" s="91"/>
      <c r="LW55" s="88"/>
      <c r="LX55" s="88"/>
      <c r="LY55" s="88"/>
      <c r="LZ55" s="88"/>
      <c r="MA55" s="88"/>
      <c r="MB55" s="94"/>
      <c r="MC55" s="95"/>
      <c r="MD55" s="91"/>
      <c r="ME55" s="88"/>
      <c r="MF55" s="88"/>
      <c r="MG55" s="88"/>
      <c r="MH55" s="88"/>
      <c r="MI55" s="88"/>
      <c r="MJ55" s="94"/>
      <c r="MK55" s="95"/>
      <c r="ML55" s="91"/>
      <c r="MM55" s="88"/>
      <c r="MN55" s="88"/>
      <c r="MO55" s="88"/>
      <c r="MP55" s="88"/>
      <c r="MQ55" s="88"/>
      <c r="MR55" s="94"/>
      <c r="MS55" s="95"/>
      <c r="MT55" s="91"/>
      <c r="MU55" s="88"/>
      <c r="MV55" s="88"/>
      <c r="MW55" s="88"/>
      <c r="MX55" s="88"/>
      <c r="MY55" s="88"/>
      <c r="MZ55" s="94"/>
      <c r="NA55" s="95"/>
      <c r="NB55" s="91"/>
      <c r="NC55" s="88"/>
      <c r="ND55" s="88"/>
      <c r="NE55" s="88"/>
      <c r="NF55" s="88"/>
      <c r="NG55" s="88"/>
      <c r="NH55" s="94"/>
      <c r="NI55" s="95"/>
      <c r="NJ55" s="91"/>
      <c r="NK55" s="88"/>
      <c r="NL55" s="88"/>
      <c r="NM55" s="88"/>
      <c r="NN55" s="88"/>
      <c r="NO55" s="88"/>
      <c r="NP55" s="94"/>
      <c r="NQ55" s="95"/>
      <c r="NR55" s="91"/>
      <c r="NS55" s="88"/>
      <c r="NT55" s="88"/>
      <c r="NU55" s="88"/>
      <c r="NV55" s="88"/>
      <c r="NW55" s="88"/>
      <c r="NX55" s="94"/>
      <c r="NY55" s="95"/>
      <c r="NZ55" s="91"/>
      <c r="OA55" s="88"/>
      <c r="OB55" s="88"/>
      <c r="OC55" s="88"/>
      <c r="OD55" s="88"/>
      <c r="OE55" s="88"/>
      <c r="OF55" s="94"/>
      <c r="OG55" s="95"/>
      <c r="OH55" s="91"/>
      <c r="OI55" s="88"/>
      <c r="OJ55" s="88"/>
      <c r="OK55" s="88"/>
      <c r="OL55" s="88"/>
      <c r="OM55" s="88"/>
      <c r="ON55" s="94"/>
      <c r="OO55" s="95"/>
      <c r="OP55" s="91"/>
      <c r="OQ55" s="88"/>
      <c r="OR55" s="88"/>
      <c r="OS55" s="88"/>
      <c r="OT55" s="88"/>
      <c r="OU55" s="88"/>
      <c r="OV55" s="94"/>
      <c r="OW55" s="95"/>
      <c r="OX55" s="91"/>
      <c r="OY55" s="88"/>
      <c r="OZ55" s="88"/>
      <c r="PA55" s="88"/>
      <c r="PB55" s="88"/>
      <c r="PC55" s="88"/>
      <c r="PD55" s="94"/>
      <c r="PE55" s="95"/>
      <c r="PF55" s="91"/>
      <c r="PG55" s="88"/>
      <c r="PH55" s="88"/>
      <c r="PI55" s="88"/>
      <c r="PJ55" s="88"/>
      <c r="PK55" s="88"/>
      <c r="PL55" s="94"/>
      <c r="PM55" s="95"/>
      <c r="PN55" s="91"/>
      <c r="PO55" s="88"/>
      <c r="PP55" s="88"/>
      <c r="PQ55" s="88"/>
      <c r="PR55" s="88"/>
      <c r="PS55" s="88"/>
      <c r="PT55" s="94"/>
      <c r="PU55" s="95"/>
      <c r="PV55" s="118"/>
      <c r="PW55" s="119"/>
      <c r="PX55" s="119"/>
      <c r="PY55" s="119"/>
      <c r="PZ55" s="119"/>
      <c r="QA55" s="119"/>
      <c r="QB55" s="120"/>
      <c r="QC55" s="121"/>
      <c r="QD55" s="118"/>
      <c r="QE55" s="119"/>
      <c r="QF55" s="119"/>
      <c r="QG55" s="119"/>
      <c r="QH55" s="119"/>
      <c r="QI55" s="119"/>
      <c r="QJ55" s="120"/>
      <c r="QK55" s="121"/>
      <c r="QL55" s="118"/>
      <c r="QM55" s="119"/>
      <c r="QN55" s="119"/>
      <c r="QO55" s="119"/>
      <c r="QP55" s="119"/>
      <c r="QQ55" s="119"/>
      <c r="QR55" s="120"/>
      <c r="QS55" s="121"/>
      <c r="QT55" s="118"/>
      <c r="QU55" s="119"/>
      <c r="QV55" s="119"/>
      <c r="QW55" s="119"/>
      <c r="QX55" s="119"/>
      <c r="QY55" s="119"/>
      <c r="QZ55" s="120"/>
      <c r="RA55" s="121"/>
      <c r="RB55" s="118"/>
      <c r="RC55" s="119"/>
      <c r="RD55" s="119"/>
      <c r="RE55" s="119"/>
      <c r="RF55" s="119"/>
      <c r="RG55" s="119"/>
      <c r="RH55" s="120"/>
      <c r="RI55" s="121"/>
      <c r="RJ55" s="118"/>
      <c r="RK55" s="119"/>
      <c r="RL55" s="119"/>
      <c r="RM55" s="119"/>
      <c r="RN55" s="119"/>
      <c r="RO55" s="119"/>
      <c r="RP55" s="120"/>
      <c r="RQ55" s="121"/>
      <c r="RR55" s="118"/>
      <c r="RS55" s="119"/>
      <c r="RT55" s="119"/>
      <c r="RU55" s="119"/>
      <c r="RV55" s="119"/>
      <c r="RW55" s="119"/>
      <c r="RX55" s="120"/>
      <c r="RY55" s="121"/>
      <c r="RZ55" s="118"/>
      <c r="SA55" s="119"/>
      <c r="SB55" s="119"/>
      <c r="SC55" s="119"/>
      <c r="SD55" s="119"/>
      <c r="SE55" s="119"/>
      <c r="SF55" s="120"/>
      <c r="SG55" s="121"/>
      <c r="SH55" s="118"/>
      <c r="SI55" s="119"/>
      <c r="SJ55" s="119"/>
      <c r="SK55" s="119"/>
      <c r="SL55" s="119"/>
      <c r="SM55" s="119"/>
      <c r="SN55" s="120"/>
      <c r="SO55" s="121"/>
      <c r="SP55" s="118"/>
      <c r="SQ55" s="119"/>
      <c r="SR55" s="119"/>
      <c r="SS55" s="119"/>
      <c r="ST55" s="119"/>
      <c r="SU55" s="119"/>
      <c r="SV55" s="120"/>
      <c r="SW55" s="121"/>
      <c r="SX55" s="118"/>
      <c r="SY55" s="119"/>
      <c r="SZ55" s="119"/>
      <c r="TA55" s="119"/>
      <c r="TB55" s="119"/>
      <c r="TC55" s="119"/>
      <c r="TD55" s="120"/>
      <c r="TE55" s="121"/>
      <c r="TF55" s="118"/>
      <c r="TG55" s="119"/>
      <c r="TH55" s="119"/>
      <c r="TI55" s="119"/>
      <c r="TJ55" s="119"/>
      <c r="TK55" s="119"/>
      <c r="TL55" s="120"/>
      <c r="TM55" s="121"/>
      <c r="TN55" s="264"/>
      <c r="TO55" s="119"/>
      <c r="TP55" s="119"/>
      <c r="TQ55" s="119"/>
      <c r="TR55" s="119"/>
      <c r="TS55" s="119"/>
      <c r="TT55" s="120"/>
      <c r="TU55" s="121"/>
      <c r="TV55" s="118"/>
      <c r="TW55" s="119"/>
      <c r="TX55" s="119"/>
      <c r="TY55" s="119"/>
      <c r="TZ55" s="119"/>
      <c r="UA55" s="119"/>
      <c r="UB55" s="120"/>
      <c r="UC55" s="121"/>
      <c r="UD55" s="118"/>
      <c r="UE55" s="119"/>
      <c r="UF55" s="119"/>
      <c r="UG55" s="119"/>
      <c r="UH55" s="119"/>
      <c r="UI55" s="119"/>
      <c r="UJ55" s="120"/>
      <c r="UK55" s="121"/>
      <c r="UL55" s="118"/>
      <c r="UM55" s="119"/>
      <c r="UN55" s="119"/>
      <c r="UO55" s="119"/>
      <c r="UP55" s="119"/>
      <c r="UQ55" s="119"/>
      <c r="UR55" s="119"/>
      <c r="US55" s="104"/>
      <c r="UT55" s="121"/>
      <c r="UU55" s="118"/>
      <c r="UV55" s="119"/>
      <c r="UW55" s="119"/>
      <c r="UX55" s="119"/>
      <c r="UY55" s="119"/>
      <c r="UZ55" s="119"/>
      <c r="VA55" s="120"/>
      <c r="VB55" s="121"/>
      <c r="VC55" s="118"/>
      <c r="VD55" s="119"/>
      <c r="VE55" s="119"/>
      <c r="VF55" s="119"/>
      <c r="VG55" s="119"/>
      <c r="VH55" s="119"/>
      <c r="VI55" s="120"/>
      <c r="VJ55" s="121"/>
      <c r="VK55" s="91"/>
      <c r="VL55" s="88"/>
      <c r="VM55" s="88"/>
      <c r="VN55" s="88"/>
      <c r="VO55" s="88"/>
      <c r="VP55" s="88"/>
      <c r="VQ55" s="94"/>
      <c r="VR55" s="95"/>
      <c r="VS55" s="118"/>
      <c r="VT55" s="119"/>
      <c r="VU55" s="119"/>
      <c r="VV55" s="119"/>
      <c r="VW55" s="119"/>
      <c r="VX55" s="119"/>
      <c r="VY55" s="120"/>
      <c r="VZ55" s="121"/>
      <c r="WA55" s="178"/>
      <c r="WB55" s="179"/>
      <c r="WC55" s="179"/>
      <c r="WD55" s="179"/>
      <c r="WE55" s="179"/>
      <c r="WF55" s="179"/>
      <c r="WG55" s="94"/>
      <c r="WH55" s="95"/>
      <c r="WI55" s="118"/>
      <c r="WJ55" s="119"/>
      <c r="WK55" s="119"/>
      <c r="WL55" s="119"/>
      <c r="WM55" s="119"/>
      <c r="WN55" s="119"/>
      <c r="WO55" s="120"/>
      <c r="WP55" s="121"/>
      <c r="WQ55" s="91"/>
      <c r="WR55" s="88"/>
      <c r="WS55" s="88"/>
      <c r="WT55" s="88"/>
      <c r="WU55" s="88"/>
      <c r="WV55" s="88"/>
      <c r="WW55" s="88"/>
      <c r="WX55" s="94"/>
      <c r="WY55" s="95"/>
      <c r="WZ55" s="91"/>
      <c r="XA55" s="88"/>
      <c r="XB55" s="88"/>
      <c r="XC55" s="88"/>
      <c r="XD55" s="88"/>
      <c r="XE55" s="88"/>
      <c r="XF55" s="88"/>
      <c r="XG55" s="94"/>
      <c r="XH55" s="95"/>
      <c r="XI55" s="91"/>
      <c r="XJ55" s="88"/>
      <c r="XK55" s="88"/>
      <c r="XL55" s="88"/>
      <c r="XM55" s="88"/>
      <c r="XN55" s="88"/>
      <c r="XO55" s="88"/>
      <c r="XP55" s="94"/>
      <c r="XQ55" s="95"/>
      <c r="XR55" s="91"/>
      <c r="XS55" s="88"/>
      <c r="XT55" s="88"/>
      <c r="XU55" s="88"/>
      <c r="XV55" s="88"/>
      <c r="XW55" s="88"/>
      <c r="XX55" s="88"/>
      <c r="XY55" s="94"/>
      <c r="XZ55" s="95"/>
      <c r="YA55" s="91"/>
      <c r="YB55" s="88"/>
      <c r="YC55" s="88"/>
      <c r="YD55" s="88"/>
      <c r="YE55" s="88"/>
      <c r="YF55" s="88"/>
      <c r="YG55" s="88"/>
      <c r="YH55" s="94"/>
      <c r="YI55" s="95"/>
      <c r="YJ55" s="91"/>
      <c r="YK55" s="88"/>
      <c r="YL55" s="88"/>
      <c r="YM55" s="88"/>
      <c r="YN55" s="88"/>
      <c r="YO55" s="88"/>
      <c r="YP55" s="88"/>
      <c r="YQ55" s="94"/>
      <c r="YR55" s="95"/>
      <c r="YS55" s="91"/>
      <c r="YT55" s="88"/>
      <c r="YU55" s="88"/>
      <c r="YV55" s="88"/>
      <c r="YW55" s="88"/>
      <c r="YX55" s="88"/>
      <c r="YY55" s="94"/>
      <c r="YZ55" s="95"/>
      <c r="ZA55" s="91"/>
      <c r="ZB55" s="88"/>
      <c r="ZC55" s="88"/>
      <c r="ZD55" s="88"/>
      <c r="ZE55" s="88"/>
      <c r="ZF55" s="88"/>
      <c r="ZG55" s="94"/>
      <c r="ZH55" s="95"/>
      <c r="ZI55" s="91"/>
      <c r="ZJ55" s="88"/>
      <c r="ZK55" s="88"/>
      <c r="ZL55" s="88"/>
      <c r="ZM55" s="88"/>
      <c r="ZN55" s="24"/>
      <c r="ZO55" s="94"/>
      <c r="ZP55" s="95"/>
      <c r="ZQ55" s="91"/>
      <c r="ZR55" s="88"/>
      <c r="ZS55" s="88"/>
      <c r="ZT55" s="88"/>
      <c r="ZU55" s="88"/>
      <c r="ZV55" s="88"/>
      <c r="ZW55" s="88"/>
      <c r="ZX55" s="67"/>
      <c r="ZY55" s="70"/>
      <c r="ZZ55" s="91"/>
      <c r="AAA55" s="88"/>
      <c r="AAB55" s="88"/>
      <c r="AAC55" s="88"/>
      <c r="AAD55" s="88"/>
      <c r="AAE55" s="88"/>
      <c r="AAF55" s="88"/>
      <c r="AAG55" s="94"/>
      <c r="AAH55" s="95"/>
      <c r="AAI55" s="91"/>
      <c r="AAJ55" s="88"/>
      <c r="AAK55" s="88"/>
      <c r="AAL55" s="88"/>
      <c r="AAM55" s="88"/>
      <c r="AAN55" s="88"/>
      <c r="AAO55" s="94"/>
      <c r="AAP55" s="95"/>
      <c r="AAQ55" s="91"/>
      <c r="AAR55" s="88"/>
      <c r="AAS55" s="88"/>
      <c r="AAT55" s="88"/>
      <c r="AAU55" s="88"/>
      <c r="AAV55" s="88"/>
      <c r="AAW55" s="94"/>
      <c r="AAX55" s="95"/>
      <c r="AAY55" s="91"/>
      <c r="AAZ55" s="88"/>
      <c r="ABA55" s="88"/>
      <c r="ABB55" s="88"/>
      <c r="ABC55" s="88"/>
      <c r="ABD55" s="88"/>
      <c r="ABE55" s="94"/>
      <c r="ABF55" s="95"/>
      <c r="ABG55" s="91"/>
      <c r="ABH55" s="88"/>
      <c r="ABI55" s="88"/>
      <c r="ABJ55" s="88"/>
      <c r="ABK55" s="88"/>
      <c r="ABL55" s="88"/>
      <c r="ABM55" s="94"/>
      <c r="ABN55" s="95"/>
      <c r="ABO55" s="91"/>
      <c r="ABP55" s="88"/>
      <c r="ABQ55" s="88"/>
      <c r="ABR55" s="88"/>
      <c r="ABS55" s="88"/>
      <c r="ABT55" s="88"/>
      <c r="ABU55" s="94"/>
      <c r="ABV55" s="95"/>
      <c r="ABW55" s="91"/>
      <c r="ABX55" s="88"/>
      <c r="ABY55" s="88"/>
      <c r="ABZ55" s="88"/>
      <c r="ACA55" s="88"/>
      <c r="ACB55" s="88"/>
      <c r="ACC55" s="94"/>
      <c r="ACD55" s="95"/>
      <c r="ACE55" s="91"/>
      <c r="ACF55" s="88"/>
      <c r="ACG55" s="88"/>
      <c r="ACH55" s="88"/>
      <c r="ACI55" s="88"/>
      <c r="ACJ55" s="88"/>
      <c r="ACK55" s="94"/>
      <c r="ACL55" s="95"/>
      <c r="ACM55" s="91"/>
      <c r="ACN55" s="88"/>
      <c r="ACO55" s="88"/>
      <c r="ACP55" s="88"/>
      <c r="ACQ55" s="88"/>
      <c r="ACR55" s="88"/>
      <c r="ACS55" s="94"/>
      <c r="ACT55" s="95"/>
      <c r="ACU55" s="91"/>
      <c r="ACV55" s="88"/>
      <c r="ACW55" s="88"/>
      <c r="ACX55" s="88"/>
      <c r="ACY55" s="88"/>
      <c r="ACZ55" s="88"/>
      <c r="ADA55" s="94"/>
      <c r="ADB55" s="95"/>
      <c r="ADC55" s="91"/>
      <c r="ADD55" s="88"/>
      <c r="ADE55" s="88"/>
      <c r="ADF55" s="88"/>
      <c r="ADG55" s="88"/>
      <c r="ADH55" s="88"/>
      <c r="ADI55" s="94"/>
      <c r="ADJ55" s="95"/>
      <c r="ADK55" s="91"/>
      <c r="ADL55" s="88"/>
      <c r="ADM55" s="88"/>
      <c r="ADN55" s="88"/>
      <c r="ADO55" s="88"/>
      <c r="ADP55" s="88"/>
      <c r="ADQ55" s="94"/>
      <c r="ADR55" s="95"/>
      <c r="ADS55" s="91"/>
      <c r="ADT55" s="88"/>
      <c r="ADU55" s="88"/>
      <c r="ADV55" s="88"/>
      <c r="ADW55" s="88"/>
      <c r="ADX55" s="88"/>
      <c r="ADY55" s="94"/>
      <c r="ADZ55" s="95"/>
      <c r="AEA55" s="91"/>
      <c r="AEB55" s="88"/>
      <c r="AEC55" s="88"/>
      <c r="AED55" s="88"/>
      <c r="AEE55" s="88"/>
      <c r="AEF55" s="88"/>
      <c r="AEG55" s="94"/>
      <c r="AEH55" s="95"/>
      <c r="AEI55" s="91"/>
      <c r="AEJ55" s="88"/>
      <c r="AEK55" s="88"/>
      <c r="AEL55" s="88"/>
      <c r="AEM55" s="88"/>
      <c r="AEN55" s="88"/>
      <c r="AEO55" s="94"/>
      <c r="AEP55" s="95"/>
      <c r="AEQ55" s="91"/>
      <c r="AER55" s="88"/>
      <c r="AES55" s="88"/>
      <c r="AET55" s="88"/>
      <c r="AEU55" s="88"/>
      <c r="AEV55" s="88"/>
      <c r="AEW55" s="94"/>
      <c r="AEX55" s="95"/>
      <c r="AEY55" s="91"/>
      <c r="AEZ55" s="88"/>
      <c r="AFA55" s="88"/>
      <c r="AFB55" s="88"/>
      <c r="AFC55" s="88"/>
      <c r="AFD55" s="88"/>
      <c r="AFE55" s="94"/>
      <c r="AFF55" s="95"/>
      <c r="AFG55" s="91"/>
      <c r="AFH55" s="88"/>
      <c r="AFI55" s="88"/>
      <c r="AFJ55" s="88"/>
      <c r="AFK55" s="88"/>
      <c r="AFL55" s="88"/>
      <c r="AFM55" s="94"/>
      <c r="AFN55" s="95"/>
      <c r="AFO55" s="91"/>
      <c r="AFP55" s="88"/>
      <c r="AFQ55" s="88"/>
      <c r="AFR55" s="88"/>
      <c r="AFS55" s="88"/>
      <c r="AFT55" s="88"/>
      <c r="AFU55" s="94"/>
      <c r="AFV55" s="95"/>
      <c r="AFW55" s="91"/>
      <c r="AFX55" s="88"/>
      <c r="AFY55" s="88"/>
      <c r="AFZ55" s="88"/>
      <c r="AGA55" s="88"/>
      <c r="AGB55" s="88"/>
      <c r="AGC55" s="94"/>
      <c r="AGD55" s="95"/>
      <c r="AGE55" s="91"/>
      <c r="AGF55" s="88"/>
      <c r="AGG55" s="88"/>
      <c r="AGH55" s="88"/>
      <c r="AGI55" s="88"/>
      <c r="AGJ55" s="88"/>
      <c r="AGK55" s="94"/>
      <c r="AGL55" s="95"/>
      <c r="AGM55" s="91"/>
      <c r="AGN55" s="88"/>
      <c r="AGO55" s="88"/>
      <c r="AGP55" s="88"/>
      <c r="AGQ55" s="88"/>
      <c r="AGR55" s="88"/>
      <c r="AGS55" s="88"/>
      <c r="AGT55" s="94"/>
      <c r="AGU55" s="95"/>
      <c r="AGV55" s="91"/>
      <c r="AGW55" s="88"/>
      <c r="AGX55" s="88"/>
      <c r="AGY55" s="88"/>
      <c r="AGZ55" s="88"/>
      <c r="AHA55" s="88"/>
      <c r="AHB55" s="94"/>
      <c r="AHC55" s="95"/>
      <c r="AHD55" s="91"/>
      <c r="AHE55" s="88"/>
      <c r="AHF55" s="88"/>
      <c r="AHG55" s="88"/>
      <c r="AHH55" s="88"/>
      <c r="AHI55" s="88"/>
      <c r="AHJ55" s="94"/>
      <c r="AHK55" s="95"/>
      <c r="AHL55" s="91"/>
      <c r="AHM55" s="88"/>
      <c r="AHN55" s="88"/>
      <c r="AHO55" s="88"/>
      <c r="AHP55" s="88"/>
      <c r="AHQ55" s="88"/>
      <c r="AHR55" s="94"/>
      <c r="AHS55" s="95"/>
      <c r="AHT55" s="91"/>
      <c r="AHU55" s="88"/>
      <c r="AHV55" s="88"/>
      <c r="AHW55" s="88"/>
      <c r="AHX55" s="88"/>
      <c r="AHY55" s="88"/>
      <c r="AHZ55" s="94"/>
      <c r="AIA55" s="95"/>
      <c r="AIB55" s="91"/>
      <c r="AIC55" s="88"/>
      <c r="AID55" s="88"/>
      <c r="AIE55" s="88"/>
      <c r="AIF55" s="88"/>
      <c r="AIG55" s="88"/>
      <c r="AIH55" s="94"/>
      <c r="AII55" s="95"/>
      <c r="AIJ55" s="91"/>
      <c r="AIK55" s="88"/>
      <c r="AIL55" s="88"/>
      <c r="AIM55" s="88"/>
      <c r="AIN55" s="88"/>
      <c r="AIO55" s="88"/>
      <c r="AIP55" s="94"/>
      <c r="AIQ55" s="95"/>
      <c r="AIR55" s="91"/>
      <c r="AIS55" s="88"/>
      <c r="AIT55" s="88"/>
      <c r="AIU55" s="88"/>
      <c r="AIV55" s="88"/>
      <c r="AIW55" s="88"/>
      <c r="AIX55" s="94"/>
      <c r="AIY55" s="95"/>
      <c r="AIZ55" s="91"/>
      <c r="AJA55" s="88"/>
      <c r="AJB55" s="88"/>
      <c r="AJC55" s="88"/>
      <c r="AJD55" s="88"/>
      <c r="AJE55" s="88"/>
      <c r="AJF55" s="94"/>
      <c r="AJG55" s="95"/>
      <c r="AJH55" s="91"/>
      <c r="AJI55" s="88"/>
      <c r="AJJ55" s="88"/>
      <c r="AJK55" s="88"/>
      <c r="AJL55" s="88"/>
      <c r="AJM55" s="88"/>
      <c r="AJN55" s="89"/>
      <c r="AJO55" s="90"/>
      <c r="AJP55" s="91"/>
      <c r="AJQ55" s="88"/>
      <c r="AJR55" s="88"/>
      <c r="AJS55" s="88"/>
      <c r="AJT55" s="88"/>
      <c r="AJU55" s="88"/>
      <c r="AJV55" s="89"/>
      <c r="AJW55" s="90"/>
      <c r="AJX55" s="91"/>
      <c r="AJY55" s="88"/>
      <c r="AJZ55" s="88"/>
      <c r="AKA55" s="88"/>
      <c r="AKB55" s="88"/>
      <c r="AKC55" s="88"/>
      <c r="AKD55" s="94"/>
      <c r="AKE55" s="95"/>
      <c r="AKF55" s="91"/>
      <c r="AKG55" s="88"/>
      <c r="AKH55" s="88"/>
      <c r="AKI55" s="88"/>
      <c r="AKJ55" s="88"/>
      <c r="AKK55" s="88"/>
      <c r="AKL55" s="67"/>
      <c r="AKM55" s="184"/>
      <c r="AKN55" s="219"/>
      <c r="AKO55" s="88"/>
      <c r="AKP55" s="88"/>
      <c r="AKQ55" s="88"/>
      <c r="AKR55" s="88"/>
      <c r="AKS55" s="88"/>
      <c r="AKT55" s="94"/>
      <c r="AKU55" s="218"/>
      <c r="AKV55" s="91"/>
      <c r="AKW55" s="88"/>
      <c r="AKX55" s="88"/>
      <c r="AKY55" s="88"/>
      <c r="AKZ55" s="88"/>
      <c r="ALA55" s="88"/>
      <c r="ALB55" s="94"/>
      <c r="ALC55" s="95"/>
      <c r="ALD55" s="91"/>
      <c r="ALE55" s="88"/>
      <c r="ALF55" s="88"/>
      <c r="ALG55" s="88"/>
      <c r="ALH55" s="88"/>
      <c r="ALI55" s="88"/>
      <c r="ALJ55" s="94"/>
      <c r="ALK55" s="95"/>
      <c r="ALL55" s="91"/>
      <c r="ALM55" s="88"/>
      <c r="ALN55" s="88"/>
      <c r="ALO55" s="88"/>
      <c r="ALP55" s="88"/>
      <c r="ALQ55" s="88"/>
      <c r="ALR55" s="94"/>
      <c r="ALS55" s="95"/>
      <c r="ALT55" s="91"/>
      <c r="ALU55" s="88"/>
      <c r="ALV55" s="88"/>
      <c r="ALW55" s="88"/>
      <c r="ALX55" s="88"/>
      <c r="ALY55" s="88"/>
      <c r="ALZ55" s="94"/>
      <c r="AMA55" s="95"/>
      <c r="AMB55" s="91"/>
      <c r="AMC55" s="88"/>
      <c r="AMD55" s="88"/>
      <c r="AME55" s="88"/>
      <c r="AMF55" s="88"/>
      <c r="AMG55" s="88"/>
      <c r="AMH55" s="94"/>
      <c r="AMI55" s="95"/>
      <c r="AMJ55" s="91"/>
      <c r="AMK55" s="88"/>
      <c r="AML55" s="88"/>
      <c r="AMM55" s="88"/>
      <c r="AMN55" s="88"/>
      <c r="AMO55" s="88"/>
      <c r="AMP55" s="94"/>
      <c r="AMQ55" s="95"/>
      <c r="AMR55" s="91"/>
      <c r="AMS55" s="88"/>
      <c r="AMT55" s="88"/>
      <c r="AMU55" s="88"/>
      <c r="AMV55" s="88"/>
      <c r="AMW55" s="88"/>
      <c r="AMX55" s="94"/>
      <c r="AMY55" s="95"/>
      <c r="AMZ55" s="91"/>
      <c r="ANA55" s="88"/>
      <c r="ANB55" s="88"/>
      <c r="ANC55" s="88"/>
      <c r="AND55" s="88"/>
      <c r="ANE55" s="88"/>
      <c r="ANF55" s="94"/>
      <c r="ANG55" s="95"/>
      <c r="ANH55" s="91"/>
      <c r="ANI55" s="88"/>
      <c r="ANJ55" s="88"/>
      <c r="ANK55" s="88"/>
      <c r="ANL55" s="88"/>
      <c r="ANM55" s="88"/>
      <c r="ANN55" s="67"/>
      <c r="ANO55" s="68"/>
      <c r="ANP55" s="91"/>
      <c r="ANQ55" s="88"/>
      <c r="ANR55" s="88"/>
      <c r="ANS55" s="88"/>
      <c r="ANT55" s="88"/>
      <c r="ANU55" s="88"/>
      <c r="ANV55" s="94"/>
      <c r="ANW55" s="95"/>
      <c r="ANX55" s="92"/>
      <c r="ANY55" s="93"/>
      <c r="ANZ55" s="93"/>
      <c r="AOA55" s="93"/>
      <c r="AOB55" s="93"/>
      <c r="AOC55" s="93"/>
      <c r="AOD55" s="94"/>
      <c r="AOE55" s="95"/>
      <c r="AOF55" s="91"/>
      <c r="AOG55" s="88"/>
      <c r="AOH55" s="88"/>
      <c r="AOI55" s="88"/>
      <c r="AOJ55" s="88"/>
      <c r="AOK55" s="88"/>
      <c r="AOL55" s="94"/>
      <c r="AOM55" s="95"/>
      <c r="AON55" s="91"/>
      <c r="AOO55" s="88"/>
      <c r="AOP55" s="88"/>
      <c r="AOQ55" s="88"/>
      <c r="AOR55" s="88"/>
      <c r="AOS55" s="88"/>
      <c r="AOT55" s="94"/>
      <c r="AOU55" s="95"/>
      <c r="AOV55" s="91"/>
      <c r="AOW55" s="88"/>
      <c r="AOX55" s="88"/>
      <c r="AOY55" s="88"/>
      <c r="AOZ55" s="88"/>
      <c r="APA55" s="88"/>
      <c r="APB55" s="94"/>
      <c r="APC55" s="95"/>
      <c r="APD55" s="91"/>
      <c r="APE55" s="88"/>
      <c r="APF55" s="88"/>
      <c r="APG55" s="88"/>
      <c r="APH55" s="88"/>
      <c r="API55" s="88"/>
      <c r="APJ55" s="94"/>
      <c r="APK55" s="95"/>
      <c r="APL55" s="91"/>
      <c r="APM55" s="88"/>
      <c r="APN55" s="88"/>
      <c r="APO55" s="88"/>
      <c r="APP55" s="88"/>
      <c r="APQ55" s="88"/>
      <c r="APR55" s="94"/>
      <c r="APS55" s="95"/>
      <c r="APT55" s="91"/>
      <c r="APU55" s="88"/>
      <c r="APV55" s="88"/>
      <c r="APW55" s="88"/>
      <c r="APX55" s="88"/>
      <c r="APY55" s="88"/>
      <c r="APZ55" s="94"/>
      <c r="AQA55" s="95"/>
      <c r="AQB55" s="91"/>
      <c r="AQC55" s="88"/>
      <c r="AQD55" s="88"/>
      <c r="AQE55" s="88"/>
      <c r="AQF55" s="88"/>
      <c r="AQG55" s="88"/>
      <c r="AQH55" s="94"/>
      <c r="AQI55" s="95"/>
      <c r="AQJ55" s="91"/>
      <c r="AQK55" s="88"/>
      <c r="AQL55" s="88"/>
      <c r="AQM55" s="88"/>
      <c r="AQN55" s="88"/>
      <c r="AQO55" s="88"/>
      <c r="AQP55" s="94"/>
      <c r="AQQ55" s="95"/>
      <c r="AQR55" s="91"/>
      <c r="AQS55" s="88"/>
      <c r="AQT55" s="88"/>
      <c r="AQU55" s="88"/>
      <c r="AQV55" s="88"/>
      <c r="AQW55" s="88"/>
      <c r="AQX55" s="94"/>
      <c r="AQY55" s="95"/>
      <c r="AQZ55" s="91"/>
      <c r="ARA55" s="88"/>
      <c r="ARB55" s="88"/>
      <c r="ARC55" s="88"/>
      <c r="ARD55" s="88"/>
      <c r="ARE55" s="88"/>
      <c r="ARF55" s="94"/>
      <c r="ARG55" s="95"/>
      <c r="ARH55" s="91"/>
      <c r="ARI55" s="88"/>
      <c r="ARJ55" s="88"/>
      <c r="ARK55" s="88"/>
      <c r="ARL55" s="88"/>
      <c r="ARM55" s="88"/>
      <c r="ARN55" s="94"/>
      <c r="ARO55" s="95"/>
      <c r="ARP55" s="91"/>
      <c r="ARQ55" s="88"/>
      <c r="ARR55" s="88"/>
      <c r="ARS55" s="88"/>
      <c r="ART55" s="88"/>
      <c r="ARU55" s="88"/>
      <c r="ARV55" s="94"/>
      <c r="ARW55" s="95"/>
      <c r="ARX55" s="91"/>
      <c r="ARY55" s="88"/>
      <c r="ARZ55" s="88"/>
      <c r="ASA55" s="88"/>
      <c r="ASB55" s="88"/>
      <c r="ASC55" s="88"/>
      <c r="ASD55" s="94"/>
      <c r="ASE55" s="95"/>
      <c r="ASF55" s="91"/>
      <c r="ASG55" s="88"/>
      <c r="ASH55" s="88"/>
      <c r="ASI55" s="88"/>
      <c r="ASJ55" s="88"/>
      <c r="ASK55" s="88"/>
      <c r="ASL55" s="94"/>
      <c r="ASM55" s="95"/>
      <c r="ASN55" s="91"/>
      <c r="ASO55" s="88"/>
      <c r="ASP55" s="88"/>
      <c r="ASQ55" s="88"/>
      <c r="ASR55" s="88"/>
      <c r="ASS55" s="88"/>
      <c r="AST55" s="94"/>
      <c r="ASU55" s="95"/>
      <c r="ASV55" s="91"/>
      <c r="ASW55" s="88"/>
      <c r="ASX55" s="88"/>
      <c r="ASY55" s="88"/>
      <c r="ASZ55" s="88"/>
      <c r="ATA55" s="88"/>
      <c r="ATB55" s="94"/>
      <c r="ATC55" s="95"/>
      <c r="ATD55" s="91"/>
      <c r="ATE55" s="88"/>
      <c r="ATF55" s="88"/>
      <c r="ATG55" s="88"/>
      <c r="ATH55" s="88"/>
      <c r="ATI55" s="88"/>
      <c r="ATJ55" s="94"/>
      <c r="ATK55" s="95"/>
      <c r="ATL55" s="91"/>
      <c r="ATM55" s="88"/>
      <c r="ATN55" s="88"/>
      <c r="ATO55" s="88"/>
      <c r="ATP55" s="88"/>
      <c r="ATQ55" s="88"/>
      <c r="ATR55" s="94"/>
      <c r="ATS55" s="95"/>
      <c r="ATT55" s="91"/>
      <c r="ATU55" s="88"/>
      <c r="ATV55" s="88"/>
      <c r="ATW55" s="88"/>
      <c r="ATX55" s="88"/>
      <c r="ATY55" s="88"/>
      <c r="ATZ55" s="94"/>
      <c r="AUA55" s="95"/>
      <c r="AUB55" s="91"/>
      <c r="AUC55" s="88"/>
      <c r="AUD55" s="88"/>
      <c r="AUE55" s="88"/>
      <c r="AUF55" s="88"/>
      <c r="AUG55" s="88"/>
      <c r="AUH55" s="94"/>
      <c r="AUI55" s="95"/>
      <c r="AUJ55" s="91"/>
      <c r="AUK55" s="88"/>
      <c r="AUL55" s="88"/>
      <c r="AUM55" s="88"/>
      <c r="AUN55" s="88"/>
      <c r="AUO55" s="88"/>
      <c r="AUP55" s="94"/>
      <c r="AUQ55" s="95"/>
      <c r="AUR55" s="91"/>
      <c r="AUS55" s="88"/>
      <c r="AUT55" s="88"/>
      <c r="AUU55" s="88"/>
      <c r="AUV55" s="88"/>
      <c r="AUW55" s="88"/>
      <c r="AUX55" s="94"/>
      <c r="AUY55" s="95"/>
      <c r="AUZ55" s="91"/>
      <c r="AVA55" s="88"/>
      <c r="AVB55" s="88"/>
      <c r="AVC55" s="88"/>
      <c r="AVD55" s="88"/>
      <c r="AVE55" s="88"/>
      <c r="AVF55" s="94"/>
      <c r="AVG55" s="95"/>
      <c r="AVH55" s="91"/>
      <c r="AVI55" s="88"/>
      <c r="AVJ55" s="88"/>
      <c r="AVK55" s="88"/>
      <c r="AVL55" s="88"/>
      <c r="AVM55" s="88"/>
      <c r="AVN55" s="94"/>
      <c r="AVO55" s="95"/>
      <c r="AVP55" s="91"/>
      <c r="AVQ55" s="88"/>
      <c r="AVR55" s="88"/>
      <c r="AVS55" s="88"/>
      <c r="AVT55" s="88"/>
      <c r="AVU55" s="88"/>
      <c r="AVV55" s="94"/>
      <c r="AVW55" s="95"/>
      <c r="AVX55" s="91"/>
      <c r="AVY55" s="88"/>
      <c r="AVZ55" s="88"/>
      <c r="AWA55" s="88"/>
      <c r="AWB55" s="88"/>
      <c r="AWC55" s="88"/>
      <c r="AWD55" s="94"/>
      <c r="AWE55" s="95"/>
      <c r="AWF55" s="91"/>
      <c r="AWG55" s="88"/>
      <c r="AWH55" s="88"/>
      <c r="AWI55" s="88"/>
      <c r="AWJ55" s="88"/>
      <c r="AWK55" s="88"/>
      <c r="AWL55" s="94"/>
      <c r="AWM55" s="218"/>
      <c r="AWN55" s="48"/>
      <c r="AWO55" s="49"/>
      <c r="AWP55" s="49"/>
      <c r="AWQ55" s="49"/>
      <c r="AWR55" s="49"/>
      <c r="AWS55" s="49"/>
      <c r="AWT55" s="42"/>
      <c r="AWU55" s="43"/>
      <c r="AWV55" s="48"/>
      <c r="AWW55" s="49"/>
      <c r="AWX55" s="49"/>
      <c r="AWY55" s="49"/>
      <c r="AWZ55" s="49"/>
      <c r="AXA55" s="49"/>
      <c r="AXB55" s="42"/>
      <c r="AXC55" s="43"/>
      <c r="AXD55" s="91"/>
      <c r="AXE55" s="88"/>
      <c r="AXF55" s="88"/>
      <c r="AXG55" s="88"/>
      <c r="AXH55" s="88"/>
      <c r="AXI55" s="88"/>
      <c r="AXJ55" s="89"/>
      <c r="AXK55" s="90"/>
      <c r="AXL55" s="91"/>
      <c r="AXM55" s="88"/>
      <c r="AXN55" s="88"/>
      <c r="AXO55" s="88"/>
      <c r="AXP55" s="88"/>
      <c r="AXQ55" s="88"/>
      <c r="AXR55" s="89"/>
      <c r="AXS55" s="90"/>
      <c r="AXT55" s="91"/>
      <c r="AXU55" s="88"/>
      <c r="AXV55" s="88"/>
      <c r="AXW55" s="88"/>
      <c r="AXX55" s="88"/>
      <c r="AXY55" s="88"/>
      <c r="AXZ55" s="89"/>
      <c r="AYA55" s="90"/>
      <c r="AYB55" s="91"/>
      <c r="AYC55" s="88"/>
      <c r="AYD55" s="88"/>
      <c r="AYE55" s="88"/>
      <c r="AYF55" s="88"/>
      <c r="AYG55" s="88"/>
      <c r="AYH55" s="89"/>
      <c r="AYI55" s="90"/>
      <c r="AYJ55" s="91"/>
      <c r="AYK55" s="88"/>
      <c r="AYL55" s="88"/>
      <c r="AYM55" s="88"/>
      <c r="AYN55" s="88"/>
      <c r="AYO55" s="88"/>
      <c r="AYP55" s="89"/>
      <c r="AYQ55" s="90"/>
      <c r="AYR55" s="91"/>
      <c r="AYS55" s="88"/>
      <c r="AYT55" s="88"/>
      <c r="AYU55" s="88"/>
      <c r="AYV55" s="88"/>
      <c r="AYW55" s="88"/>
      <c r="AYX55" s="89"/>
      <c r="AYY55" s="90"/>
      <c r="AYZ55" s="91"/>
      <c r="AZA55" s="88"/>
      <c r="AZB55" s="88"/>
      <c r="AZC55" s="88"/>
      <c r="AZD55" s="88"/>
      <c r="AZE55" s="88"/>
      <c r="AZF55" s="89"/>
      <c r="AZG55" s="90"/>
      <c r="AZH55" s="91"/>
      <c r="AZI55" s="88"/>
      <c r="AZJ55" s="88"/>
      <c r="AZK55" s="88"/>
      <c r="AZL55" s="88"/>
      <c r="AZM55" s="88"/>
      <c r="AZN55" s="89"/>
      <c r="AZO55" s="90"/>
      <c r="AZP55" s="91"/>
      <c r="AZQ55" s="88"/>
      <c r="AZR55" s="88"/>
      <c r="AZS55" s="88"/>
      <c r="AZT55" s="88"/>
      <c r="AZU55" s="88"/>
      <c r="AZV55" s="89"/>
      <c r="AZW55" s="90"/>
      <c r="AZX55" s="92"/>
      <c r="AZY55" s="93"/>
      <c r="AZZ55" s="93"/>
      <c r="BAA55" s="93"/>
      <c r="BAB55" s="93"/>
      <c r="BAC55" s="93"/>
      <c r="BAD55" s="89"/>
      <c r="BAE55" s="90"/>
      <c r="BAF55" s="91"/>
      <c r="BAG55" s="88"/>
      <c r="BAH55" s="88"/>
      <c r="BAI55" s="88"/>
      <c r="BAJ55" s="88"/>
      <c r="BAK55" s="88"/>
      <c r="BAL55" s="89"/>
      <c r="BAM55" s="90"/>
      <c r="BAN55" s="91"/>
      <c r="BAO55" s="88"/>
      <c r="BAP55" s="88"/>
      <c r="BAQ55" s="88"/>
      <c r="BAR55" s="88"/>
      <c r="BAS55" s="88"/>
      <c r="BAT55" s="89"/>
      <c r="BAU55" s="90"/>
      <c r="BAV55" s="91"/>
      <c r="BAW55" s="88"/>
      <c r="BAX55" s="88"/>
      <c r="BAY55" s="88"/>
      <c r="BAZ55" s="88"/>
      <c r="BBA55" s="88"/>
      <c r="BBB55" s="89"/>
      <c r="BBC55" s="90"/>
      <c r="BBD55" s="91"/>
      <c r="BBE55" s="88"/>
      <c r="BBF55" s="88"/>
      <c r="BBG55" s="88"/>
      <c r="BBH55" s="88"/>
      <c r="BBI55" s="88"/>
      <c r="BBJ55" s="89"/>
      <c r="BBK55" s="90"/>
      <c r="BBL55" s="91"/>
      <c r="BBM55" s="88"/>
      <c r="BBN55" s="88"/>
      <c r="BBO55" s="88"/>
      <c r="BBP55" s="88"/>
      <c r="BBQ55" s="88"/>
      <c r="BBR55" s="89"/>
      <c r="BBS55" s="90"/>
      <c r="BBT55" s="91"/>
      <c r="BBU55" s="88"/>
      <c r="BBV55" s="88"/>
      <c r="BBW55" s="88"/>
      <c r="BBX55" s="88"/>
      <c r="BBY55" s="88"/>
      <c r="BBZ55" s="89"/>
      <c r="BCA55" s="90"/>
      <c r="BCB55" s="91"/>
      <c r="BCC55" s="88"/>
      <c r="BCD55" s="88"/>
      <c r="BCE55" s="88"/>
      <c r="BCF55" s="88"/>
      <c r="BCG55" s="88"/>
      <c r="BCH55" s="89"/>
      <c r="BCI55" s="90"/>
      <c r="BCJ55" s="91"/>
      <c r="BCK55" s="88"/>
      <c r="BCL55" s="88"/>
      <c r="BCM55" s="88"/>
      <c r="BCN55" s="88"/>
      <c r="BCO55" s="88"/>
      <c r="BCP55" s="89"/>
      <c r="BCQ55" s="90"/>
      <c r="BCR55" s="91"/>
      <c r="BCS55" s="88"/>
      <c r="BCT55" s="88"/>
      <c r="BCU55" s="88"/>
      <c r="BCV55" s="88"/>
      <c r="BCW55" s="88"/>
      <c r="BCX55" s="89"/>
      <c r="BCY55" s="90"/>
      <c r="BCZ55" s="91"/>
      <c r="BDA55" s="88"/>
      <c r="BDB55" s="88"/>
      <c r="BDC55" s="88"/>
      <c r="BDD55" s="88"/>
      <c r="BDE55" s="88"/>
      <c r="BDF55" s="89"/>
      <c r="BDG55" s="90"/>
      <c r="BDH55" s="91"/>
      <c r="BDI55" s="88"/>
      <c r="BDJ55" s="88"/>
      <c r="BDK55" s="88"/>
      <c r="BDL55" s="88"/>
      <c r="BDM55" s="88"/>
      <c r="BDN55" s="89"/>
      <c r="BDO55" s="90"/>
      <c r="BDP55" s="91"/>
      <c r="BDQ55" s="88"/>
      <c r="BDR55" s="88"/>
      <c r="BDS55" s="88"/>
      <c r="BDT55" s="88"/>
      <c r="BDU55" s="88"/>
      <c r="BDV55" s="89"/>
      <c r="BDW55" s="90"/>
      <c r="BDX55" s="91"/>
      <c r="BDY55" s="88"/>
      <c r="BDZ55" s="88"/>
      <c r="BEA55" s="88"/>
      <c r="BEB55" s="88"/>
      <c r="BEC55" s="88"/>
      <c r="BED55" s="89"/>
      <c r="BEE55" s="90"/>
      <c r="BEF55" s="91"/>
      <c r="BEG55" s="88"/>
      <c r="BEH55" s="88"/>
      <c r="BEI55" s="88"/>
      <c r="BEJ55" s="88"/>
      <c r="BEK55" s="88"/>
      <c r="BEL55" s="89"/>
      <c r="BEM55" s="90"/>
      <c r="BEN55" s="91"/>
      <c r="BEO55" s="88"/>
      <c r="BEP55" s="88"/>
      <c r="BEQ55" s="88"/>
      <c r="BER55" s="88"/>
      <c r="BES55" s="88"/>
      <c r="BET55" s="89"/>
      <c r="BEU55" s="90"/>
      <c r="BEV55" s="92"/>
      <c r="BEW55" s="93"/>
      <c r="BEX55" s="93"/>
      <c r="BEY55" s="93"/>
      <c r="BEZ55" s="93"/>
      <c r="BFA55" s="93"/>
      <c r="BFB55" s="89"/>
      <c r="BFC55" s="90"/>
      <c r="BFD55" s="91"/>
      <c r="BFE55" s="88"/>
      <c r="BFF55" s="88"/>
      <c r="BFG55" s="88"/>
      <c r="BFH55" s="88"/>
      <c r="BFI55" s="88"/>
      <c r="BFJ55" s="89"/>
      <c r="BFK55" s="90"/>
      <c r="BFL55" s="91"/>
      <c r="BFM55" s="88"/>
      <c r="BFN55" s="88"/>
      <c r="BFO55" s="88"/>
      <c r="BFP55" s="88"/>
      <c r="BFQ55" s="88"/>
      <c r="BFR55" s="89"/>
      <c r="BFS55" s="90"/>
      <c r="BFT55" s="91"/>
      <c r="BFU55" s="88"/>
      <c r="BFV55" s="88"/>
      <c r="BFW55" s="88"/>
      <c r="BFX55" s="88"/>
      <c r="BFY55" s="88"/>
      <c r="BFZ55" s="89"/>
      <c r="BGA55" s="90"/>
      <c r="BGB55" s="91"/>
      <c r="BGC55" s="88"/>
      <c r="BGD55" s="88"/>
      <c r="BGE55" s="88"/>
      <c r="BGF55" s="88"/>
      <c r="BGG55" s="88"/>
      <c r="BGH55" s="89"/>
      <c r="BGI55" s="90"/>
      <c r="BGJ55" s="91"/>
      <c r="BGK55" s="88"/>
      <c r="BGL55" s="88"/>
      <c r="BGM55" s="88"/>
      <c r="BGN55" s="88"/>
      <c r="BGO55" s="88"/>
      <c r="BGP55" s="89"/>
      <c r="BGQ55" s="90"/>
      <c r="BGR55" s="91"/>
      <c r="BGS55" s="88"/>
      <c r="BGT55" s="88"/>
      <c r="BGU55" s="88"/>
      <c r="BGV55" s="88"/>
      <c r="BGW55" s="88"/>
      <c r="BGX55" s="89"/>
      <c r="BGY55" s="90"/>
      <c r="BGZ55" s="239"/>
      <c r="BHA55" s="1"/>
      <c r="BHB55" s="1"/>
      <c r="BHC55" s="1"/>
      <c r="BHD55" s="1"/>
      <c r="BHE55" s="1"/>
      <c r="BHF55" s="89"/>
      <c r="BHG55" s="90"/>
      <c r="BHH55" s="91"/>
      <c r="BHI55" s="88"/>
      <c r="BHJ55" s="88"/>
      <c r="BHK55" s="88"/>
      <c r="BHL55" s="88"/>
      <c r="BHM55" s="88"/>
      <c r="BHN55" s="89"/>
      <c r="BHO55" s="90"/>
      <c r="BHP55" s="91"/>
      <c r="BHQ55" s="88"/>
      <c r="BHR55" s="88"/>
      <c r="BHS55" s="88"/>
      <c r="BHT55" s="88"/>
      <c r="BHU55" s="88"/>
      <c r="BHV55" s="89"/>
      <c r="BHW55" s="90"/>
      <c r="BHX55" s="91"/>
      <c r="BHY55" s="88"/>
      <c r="BHZ55" s="88"/>
      <c r="BIA55" s="88"/>
      <c r="BIB55" s="88"/>
      <c r="BIC55" s="88"/>
      <c r="BID55" s="89"/>
      <c r="BIE55" s="90"/>
      <c r="BIF55" s="91"/>
      <c r="BIG55" s="88"/>
      <c r="BIH55" s="88"/>
      <c r="BII55" s="88"/>
      <c r="BIJ55" s="88"/>
      <c r="BIK55" s="88"/>
      <c r="BIL55" s="89"/>
      <c r="BIM55" s="90"/>
      <c r="BIN55" s="91"/>
      <c r="BIO55" s="88"/>
      <c r="BIP55" s="88"/>
      <c r="BIQ55" s="88"/>
      <c r="BIR55" s="88"/>
      <c r="BIS55" s="88"/>
      <c r="BIT55" s="89"/>
      <c r="BIU55" s="262"/>
      <c r="BIV55" s="219"/>
      <c r="BIW55" s="88"/>
      <c r="BIX55" s="88"/>
      <c r="BIY55" s="88"/>
      <c r="BIZ55" s="88"/>
      <c r="BJA55" s="88"/>
      <c r="BJB55" s="89"/>
      <c r="BJC55" s="262"/>
      <c r="BJD55" s="91"/>
      <c r="BJE55" s="88"/>
      <c r="BJF55" s="88"/>
      <c r="BJG55" s="88"/>
      <c r="BJH55" s="88"/>
      <c r="BJI55" s="88"/>
      <c r="BJJ55" s="89"/>
      <c r="BJK55" s="90"/>
      <c r="BJL55" s="91"/>
      <c r="BJM55" s="88"/>
      <c r="BJN55" s="88"/>
      <c r="BJO55" s="88"/>
      <c r="BJP55" s="88"/>
      <c r="BJQ55" s="88"/>
      <c r="BJR55" s="89"/>
      <c r="BJS55" s="90"/>
      <c r="BJT55" s="91"/>
      <c r="BJU55" s="88"/>
      <c r="BJV55" s="88"/>
      <c r="BJW55" s="88"/>
      <c r="BJX55" s="88"/>
      <c r="BJY55" s="88"/>
      <c r="BJZ55" s="42"/>
      <c r="BKA55" s="43"/>
      <c r="BKB55" s="91"/>
      <c r="BKC55" s="88"/>
      <c r="BKD55" s="88"/>
      <c r="BKE55" s="88"/>
      <c r="BKF55" s="88"/>
      <c r="BKG55" s="88"/>
      <c r="BKH55" s="94"/>
      <c r="BKI55" s="95"/>
      <c r="BKJ55" s="91"/>
      <c r="BKK55" s="88"/>
      <c r="BKL55" s="88"/>
      <c r="BKM55" s="88"/>
      <c r="BKN55" s="88"/>
      <c r="BKO55" s="88"/>
      <c r="BKP55" s="89"/>
      <c r="BKQ55" s="90"/>
      <c r="BKR55" s="91"/>
      <c r="BKS55" s="88"/>
      <c r="BKT55" s="88"/>
      <c r="BKU55" s="88"/>
      <c r="BKV55" s="88"/>
      <c r="BKW55" s="88"/>
      <c r="BKX55" s="89"/>
      <c r="BKY55" s="90"/>
      <c r="BKZ55" s="91"/>
      <c r="BLA55" s="88"/>
      <c r="BLB55" s="88"/>
      <c r="BLC55" s="88"/>
      <c r="BLD55" s="88"/>
      <c r="BLE55" s="88"/>
      <c r="BLF55" s="89"/>
      <c r="BLG55" s="90"/>
      <c r="BLH55" s="91"/>
      <c r="BLI55" s="88"/>
      <c r="BLJ55" s="88"/>
      <c r="BLK55" s="88"/>
      <c r="BLL55" s="88"/>
      <c r="BLM55" s="88"/>
      <c r="BLN55" s="89"/>
      <c r="BLO55" s="90"/>
      <c r="BLP55" s="91"/>
      <c r="BLQ55" s="88"/>
      <c r="BLR55" s="88"/>
      <c r="BLS55" s="88"/>
      <c r="BLT55" s="88"/>
      <c r="BLU55" s="88"/>
      <c r="BLV55" s="89"/>
      <c r="BLW55" s="90"/>
      <c r="BLX55" s="91"/>
      <c r="BLY55" s="88"/>
      <c r="BLZ55" s="88"/>
      <c r="BMA55" s="88"/>
      <c r="BMB55" s="88"/>
      <c r="BMC55" s="88"/>
      <c r="BMD55" s="89"/>
      <c r="BME55" s="90"/>
      <c r="BMF55" s="91"/>
      <c r="BMG55" s="88"/>
      <c r="BMH55" s="88"/>
      <c r="BMI55" s="88"/>
      <c r="BMJ55" s="88"/>
      <c r="BMK55" s="88"/>
      <c r="BML55" s="89"/>
      <c r="BMM55" s="90"/>
      <c r="BMN55" s="91"/>
      <c r="BMO55" s="88"/>
      <c r="BMP55" s="88"/>
      <c r="BMQ55" s="88"/>
      <c r="BMR55" s="88"/>
      <c r="BMS55" s="88"/>
      <c r="BMT55" s="89"/>
      <c r="BMU55" s="90"/>
      <c r="BMV55" s="91"/>
      <c r="BMW55" s="88"/>
      <c r="BMX55" s="88"/>
      <c r="BMY55" s="88"/>
      <c r="BMZ55" s="88"/>
      <c r="BNA55" s="88"/>
      <c r="BNB55" s="89"/>
      <c r="BNC55" s="90"/>
      <c r="BND55" s="91"/>
      <c r="BNE55" s="88"/>
      <c r="BNF55" s="88"/>
      <c r="BNG55" s="88"/>
      <c r="BNH55" s="88"/>
      <c r="BNI55" s="88"/>
      <c r="BNJ55" s="89"/>
      <c r="BNK55" s="90"/>
      <c r="BNL55" s="91"/>
      <c r="BNM55" s="88"/>
      <c r="BNN55" s="88"/>
      <c r="BNO55" s="88"/>
      <c r="BNP55" s="88"/>
      <c r="BNQ55" s="88"/>
      <c r="BNR55" s="89"/>
      <c r="BNS55" s="90"/>
      <c r="BNT55" s="91"/>
      <c r="BNU55" s="88"/>
      <c r="BNV55" s="88"/>
      <c r="BNW55" s="88"/>
      <c r="BNX55" s="88"/>
      <c r="BNY55" s="88"/>
      <c r="BNZ55" s="89"/>
      <c r="BOA55" s="90"/>
      <c r="BOB55" s="91"/>
      <c r="BOC55" s="88"/>
      <c r="BOD55" s="88"/>
      <c r="BOE55" s="88"/>
      <c r="BOF55" s="88"/>
      <c r="BOG55" s="88"/>
      <c r="BOH55" s="89"/>
      <c r="BOI55" s="90"/>
      <c r="BOJ55" s="91"/>
      <c r="BOK55" s="88"/>
      <c r="BOL55" s="88"/>
      <c r="BOM55" s="88"/>
      <c r="BON55" s="88"/>
      <c r="BOO55" s="88"/>
      <c r="BOP55" s="89"/>
      <c r="BOQ55" s="90"/>
      <c r="BOR55" s="91"/>
      <c r="BOS55" s="88"/>
      <c r="BOT55" s="88"/>
      <c r="BOU55" s="88"/>
      <c r="BOV55" s="88"/>
      <c r="BOW55" s="88"/>
      <c r="BOX55" s="89"/>
      <c r="BOY55" s="90"/>
      <c r="BOZ55" s="91"/>
      <c r="BPA55" s="88"/>
      <c r="BPB55" s="88"/>
      <c r="BPC55" s="88"/>
      <c r="BPD55" s="88"/>
      <c r="BPE55" s="88"/>
      <c r="BPF55" s="89"/>
      <c r="BPG55" s="90"/>
      <c r="BPH55" s="91"/>
      <c r="BPI55" s="88"/>
      <c r="BPJ55" s="88"/>
      <c r="BPK55" s="88"/>
      <c r="BPL55" s="88"/>
      <c r="BPM55" s="88"/>
      <c r="BPN55" s="89"/>
      <c r="BPO55" s="90"/>
      <c r="BPP55" s="91"/>
      <c r="BPQ55" s="88"/>
      <c r="BPR55" s="88"/>
      <c r="BPS55" s="88"/>
      <c r="BPT55" s="88"/>
      <c r="BPU55" s="88"/>
      <c r="BPV55" s="89"/>
      <c r="BPW55" s="90"/>
      <c r="BPX55" s="91"/>
      <c r="BPY55" s="88"/>
      <c r="BPZ55" s="88"/>
      <c r="BQA55" s="88"/>
      <c r="BQB55" s="88"/>
      <c r="BQC55" s="88"/>
      <c r="BQD55" s="94"/>
      <c r="BQE55" s="90"/>
      <c r="BQF55" s="91"/>
      <c r="BQG55" s="88"/>
      <c r="BQH55" s="88"/>
      <c r="BQI55" s="88"/>
      <c r="BQJ55" s="88"/>
      <c r="BQK55" s="88"/>
      <c r="BQL55" s="94"/>
      <c r="BQM55" s="90"/>
      <c r="BQN55" s="91"/>
      <c r="BQO55" s="88"/>
      <c r="BQP55" s="88"/>
      <c r="BQQ55" s="88"/>
      <c r="BQR55" s="88"/>
      <c r="BQS55" s="88"/>
      <c r="BQT55" s="94"/>
      <c r="BQU55" s="90"/>
      <c r="BQV55" s="91"/>
      <c r="BQW55" s="88"/>
      <c r="BQX55" s="88"/>
      <c r="BQY55" s="88"/>
      <c r="BQZ55" s="88"/>
      <c r="BRA55" s="88"/>
      <c r="BRB55" s="94"/>
      <c r="BRC55" s="90"/>
      <c r="BRD55" s="91"/>
      <c r="BRE55" s="88"/>
      <c r="BRF55" s="88"/>
      <c r="BRG55" s="88"/>
      <c r="BRH55" s="88"/>
      <c r="BRI55" s="88"/>
      <c r="BRJ55" s="94"/>
      <c r="BRK55" s="90"/>
      <c r="BRL55" s="91"/>
      <c r="BRM55" s="88"/>
      <c r="BRN55" s="88"/>
      <c r="BRO55" s="88"/>
      <c r="BRP55" s="88"/>
      <c r="BRQ55" s="88"/>
      <c r="BRR55" s="94"/>
      <c r="BRS55" s="95"/>
      <c r="BRT55" s="178"/>
      <c r="BRU55" s="179"/>
      <c r="BRV55" s="179"/>
      <c r="BRW55" s="179"/>
      <c r="BRX55" s="179"/>
      <c r="BRY55" s="179"/>
      <c r="BRZ55" s="94"/>
      <c r="BSA55" s="90"/>
      <c r="BSB55" s="91"/>
      <c r="BSC55" s="88"/>
      <c r="BSD55" s="88"/>
      <c r="BSE55" s="88"/>
      <c r="BSF55" s="88"/>
      <c r="BSG55" s="88"/>
      <c r="BSH55" s="94"/>
      <c r="BSI55" s="90"/>
      <c r="BSJ55" s="91"/>
      <c r="BSK55" s="88"/>
      <c r="BSL55" s="88"/>
      <c r="BSM55" s="88"/>
      <c r="BSN55" s="88"/>
      <c r="BSO55" s="88"/>
      <c r="BSP55" s="94"/>
      <c r="BSQ55" s="90"/>
      <c r="BSR55" s="91"/>
      <c r="BSS55" s="88"/>
      <c r="BST55" s="88"/>
      <c r="BSU55" s="88"/>
      <c r="BSV55" s="88"/>
      <c r="BSW55" s="88"/>
      <c r="BSX55" s="94"/>
      <c r="BSY55" s="90"/>
      <c r="BSZ55" s="91"/>
      <c r="BTA55" s="88"/>
      <c r="BTB55" s="88"/>
      <c r="BTC55" s="88"/>
      <c r="BTD55" s="88"/>
      <c r="BTE55" s="88"/>
      <c r="BTF55" s="67"/>
      <c r="BTG55" s="43"/>
      <c r="BTH55" s="91"/>
      <c r="BTI55" s="88"/>
      <c r="BTJ55" s="88"/>
      <c r="BTK55" s="88"/>
      <c r="BTL55" s="88"/>
      <c r="BTM55" s="88"/>
      <c r="BTN55" s="94"/>
      <c r="BTO55" s="95"/>
      <c r="BTP55" s="91"/>
      <c r="BTQ55" s="88"/>
      <c r="BTR55" s="88"/>
      <c r="BTS55" s="88"/>
      <c r="BTT55" s="88"/>
      <c r="BTU55" s="88"/>
      <c r="BTV55" s="94"/>
      <c r="BTW55" s="90"/>
      <c r="BTX55" s="91"/>
      <c r="BTY55" s="88"/>
      <c r="BTZ55" s="88"/>
      <c r="BUA55" s="88"/>
      <c r="BUB55" s="88"/>
      <c r="BUC55" s="88"/>
      <c r="BUD55" s="94"/>
      <c r="BUE55" s="95"/>
      <c r="BUF55" s="91"/>
      <c r="BUG55" s="88"/>
      <c r="BUH55" s="88"/>
      <c r="BUI55" s="88"/>
      <c r="BUJ55" s="88"/>
      <c r="BUK55" s="88"/>
      <c r="BUL55" s="94"/>
      <c r="BUM55" s="95"/>
      <c r="BUN55" s="91"/>
      <c r="BUO55" s="88"/>
      <c r="BUP55" s="88"/>
      <c r="BUQ55" s="88"/>
      <c r="BUR55" s="88"/>
      <c r="BUS55" s="88"/>
      <c r="BUT55" s="94"/>
      <c r="BUU55" s="95"/>
      <c r="BUV55" s="91"/>
      <c r="BUW55" s="88"/>
      <c r="BUX55" s="88"/>
      <c r="BUY55" s="88"/>
      <c r="BUZ55" s="88"/>
      <c r="BVA55" s="88"/>
      <c r="BVB55" s="94"/>
      <c r="BVC55" s="95"/>
      <c r="BVD55" s="91"/>
      <c r="BVE55" s="88"/>
      <c r="BVF55" s="88"/>
      <c r="BVG55" s="88"/>
      <c r="BVH55" s="88"/>
      <c r="BVI55" s="88"/>
      <c r="BVJ55" s="94"/>
      <c r="BVK55" s="95"/>
      <c r="BVL55" s="91"/>
      <c r="BVM55" s="88"/>
      <c r="BVN55" s="88"/>
      <c r="BVO55" s="88"/>
      <c r="BVP55" s="88"/>
      <c r="BVQ55" s="88"/>
      <c r="BVR55" s="94"/>
      <c r="BVS55" s="95"/>
      <c r="BVT55" s="91"/>
      <c r="BVU55" s="88"/>
      <c r="BVV55" s="88"/>
      <c r="BVW55" s="88"/>
      <c r="BVX55" s="88"/>
      <c r="BVY55" s="88"/>
      <c r="BVZ55" s="94"/>
      <c r="BWA55" s="95"/>
      <c r="BWB55" s="91"/>
      <c r="BWC55" s="88"/>
      <c r="BWD55" s="88"/>
      <c r="BWE55" s="88"/>
      <c r="BWF55" s="88"/>
      <c r="BWG55" s="88"/>
      <c r="BWH55" s="94"/>
      <c r="BWI55" s="95"/>
      <c r="BWJ55" s="91"/>
      <c r="BWK55" s="88"/>
      <c r="BWL55" s="88"/>
      <c r="BWM55" s="88"/>
      <c r="BWN55" s="88"/>
      <c r="BWO55" s="88"/>
      <c r="BWP55" s="94"/>
      <c r="BWQ55" s="95"/>
      <c r="BWR55" s="91"/>
      <c r="BWS55" s="88"/>
      <c r="BWT55" s="88"/>
      <c r="BWU55" s="88"/>
      <c r="BWV55" s="88"/>
      <c r="BWW55" s="88"/>
      <c r="BWX55" s="94"/>
      <c r="BWY55" s="95"/>
      <c r="BWZ55" s="91"/>
      <c r="BXA55" s="88"/>
      <c r="BXB55" s="88"/>
      <c r="BXC55" s="88"/>
      <c r="BXD55" s="88"/>
      <c r="BXE55" s="88"/>
      <c r="BXF55" s="94"/>
      <c r="BXG55" s="95"/>
      <c r="BXH55" s="91"/>
      <c r="BXI55" s="88"/>
      <c r="BXJ55" s="88"/>
      <c r="BXK55" s="88"/>
      <c r="BXL55" s="88"/>
      <c r="BXM55" s="88"/>
      <c r="BXN55" s="94"/>
      <c r="BXO55" s="95"/>
      <c r="BXP55" s="91"/>
      <c r="BXQ55" s="88"/>
      <c r="BXR55" s="88"/>
      <c r="BXS55" s="88"/>
      <c r="BXT55" s="88"/>
      <c r="BXU55" s="88"/>
      <c r="BXV55" s="94"/>
      <c r="BXW55" s="95"/>
      <c r="BXX55" s="91"/>
      <c r="BXY55" s="88"/>
      <c r="BXZ55" s="88"/>
      <c r="BYA55" s="88"/>
      <c r="BYB55" s="88"/>
      <c r="BYC55" s="88"/>
      <c r="BYD55" s="94"/>
      <c r="BYE55" s="95"/>
      <c r="BYF55" s="91"/>
      <c r="BYG55" s="88"/>
      <c r="BYH55" s="88"/>
      <c r="BYI55" s="88"/>
      <c r="BYJ55" s="88"/>
      <c r="BYK55" s="88"/>
      <c r="BYL55" s="94"/>
      <c r="BYM55" s="95"/>
      <c r="BYN55" s="91"/>
      <c r="BYO55" s="88"/>
      <c r="BYP55" s="88"/>
      <c r="BYQ55" s="88"/>
      <c r="BYR55" s="88"/>
      <c r="BYS55" s="88"/>
      <c r="BYT55" s="94"/>
      <c r="BYU55" s="95"/>
      <c r="BYV55" s="91"/>
      <c r="BYW55" s="88"/>
      <c r="BYX55" s="88"/>
      <c r="BYY55" s="88"/>
      <c r="BYZ55" s="88"/>
      <c r="BZA55" s="88"/>
      <c r="BZB55" s="94"/>
      <c r="BZC55" s="95"/>
      <c r="BZD55" s="91"/>
      <c r="BZE55" s="88"/>
      <c r="BZF55" s="88"/>
      <c r="BZG55" s="88"/>
      <c r="BZH55" s="88"/>
      <c r="BZI55" s="88"/>
      <c r="BZJ55" s="94"/>
      <c r="BZK55" s="95"/>
      <c r="BZL55" s="91"/>
      <c r="BZM55" s="88"/>
      <c r="BZN55" s="88"/>
      <c r="BZO55" s="88"/>
      <c r="BZP55" s="88"/>
      <c r="BZQ55" s="88"/>
      <c r="BZR55" s="94"/>
      <c r="BZS55" s="95"/>
      <c r="BZT55" s="91"/>
      <c r="BZU55" s="88"/>
      <c r="BZV55" s="88"/>
      <c r="BZW55" s="88"/>
      <c r="BZX55" s="88"/>
      <c r="BZY55" s="88"/>
      <c r="BZZ55" s="94"/>
      <c r="CAA55" s="95"/>
      <c r="CAB55" s="91"/>
      <c r="CAC55" s="88"/>
      <c r="CAD55" s="88"/>
      <c r="CAE55" s="88"/>
      <c r="CAF55" s="88"/>
      <c r="CAG55" s="88"/>
      <c r="CAH55" s="94"/>
      <c r="CAI55" s="95"/>
      <c r="CAJ55" s="91"/>
      <c r="CAK55" s="88"/>
      <c r="CAL55" s="88"/>
      <c r="CAM55" s="88"/>
      <c r="CAN55" s="88"/>
      <c r="CAO55" s="88"/>
      <c r="CAP55" s="94"/>
      <c r="CAQ55" s="95"/>
      <c r="CAR55" s="91"/>
      <c r="CAS55" s="88"/>
      <c r="CAT55" s="88"/>
      <c r="CAU55" s="88"/>
      <c r="CAV55" s="88"/>
      <c r="CAW55" s="88"/>
      <c r="CAX55" s="94"/>
      <c r="CAY55" s="95"/>
      <c r="CAZ55" s="91"/>
      <c r="CBA55" s="88"/>
      <c r="CBB55" s="88"/>
      <c r="CBC55" s="88"/>
      <c r="CBD55" s="88"/>
      <c r="CBE55" s="88"/>
      <c r="CBF55" s="94"/>
      <c r="CBG55" s="95"/>
      <c r="CBH55" s="91"/>
      <c r="CBI55" s="88"/>
      <c r="CBJ55" s="88"/>
      <c r="CBK55" s="88"/>
      <c r="CBL55" s="88"/>
      <c r="CBM55" s="88"/>
      <c r="CBN55" s="94"/>
      <c r="CBO55" s="95"/>
      <c r="CBP55" s="91"/>
      <c r="CBQ55" s="88"/>
      <c r="CBR55" s="88"/>
      <c r="CBS55" s="88"/>
      <c r="CBT55" s="88"/>
      <c r="CBU55" s="88"/>
      <c r="CBV55" s="94"/>
      <c r="CBW55" s="95"/>
      <c r="CBX55" s="91"/>
      <c r="CBY55" s="88"/>
      <c r="CBZ55" s="88"/>
      <c r="CCA55" s="88"/>
      <c r="CCB55" s="88"/>
      <c r="CCC55" s="88"/>
      <c r="CCD55" s="94"/>
      <c r="CCE55" s="95"/>
      <c r="CCF55" s="91"/>
      <c r="CCG55" s="88"/>
      <c r="CCH55" s="88"/>
      <c r="CCI55" s="88"/>
      <c r="CCJ55" s="88"/>
      <c r="CCK55" s="88"/>
      <c r="CCL55" s="94"/>
      <c r="CCM55" s="95"/>
      <c r="CCN55" s="91"/>
      <c r="CCO55" s="88"/>
      <c r="CCP55" s="88"/>
      <c r="CCQ55" s="88"/>
      <c r="CCR55" s="88"/>
      <c r="CCS55" s="88"/>
      <c r="CCT55" s="94"/>
      <c r="CCU55" s="95"/>
      <c r="CCV55" s="91"/>
      <c r="CCW55" s="88"/>
      <c r="CCX55" s="88"/>
      <c r="CCY55" s="88"/>
      <c r="CCZ55" s="88"/>
      <c r="CDA55" s="88"/>
      <c r="CDB55" s="94"/>
      <c r="CDC55" s="95"/>
      <c r="CDD55" s="91"/>
      <c r="CDE55" s="88"/>
      <c r="CDF55" s="88"/>
      <c r="CDG55" s="88"/>
      <c r="CDH55" s="88"/>
      <c r="CDI55" s="88"/>
      <c r="CDJ55" s="94"/>
      <c r="CDK55" s="95"/>
      <c r="CDL55" s="91"/>
      <c r="CDM55" s="88"/>
      <c r="CDN55" s="88"/>
      <c r="CDO55" s="88"/>
      <c r="CDP55" s="88"/>
      <c r="CDQ55" s="88"/>
      <c r="CDR55" s="94"/>
      <c r="CDS55" s="95"/>
      <c r="CDT55" s="91"/>
      <c r="CDU55" s="88"/>
      <c r="CDV55" s="88"/>
      <c r="CDW55" s="88"/>
      <c r="CDX55" s="88"/>
      <c r="CDY55" s="88"/>
      <c r="CDZ55" s="94"/>
      <c r="CEA55" s="95"/>
      <c r="CEB55" s="91"/>
      <c r="CEC55" s="88"/>
      <c r="CED55" s="88"/>
      <c r="CEE55" s="88"/>
      <c r="CEF55" s="88"/>
      <c r="CEG55" s="88"/>
      <c r="CEH55" s="94"/>
      <c r="CEI55" s="95"/>
      <c r="CEJ55" s="91"/>
      <c r="CEK55" s="88"/>
      <c r="CEL55" s="88"/>
      <c r="CEM55" s="88"/>
      <c r="CEN55" s="88"/>
      <c r="CEO55" s="88"/>
      <c r="CEP55" s="94"/>
      <c r="CEQ55" s="95"/>
      <c r="CER55" s="91"/>
      <c r="CES55" s="88"/>
      <c r="CET55" s="88"/>
      <c r="CEU55" s="88"/>
      <c r="CEV55" s="88"/>
      <c r="CEW55" s="88"/>
      <c r="CEX55" s="94"/>
      <c r="CEY55" s="95"/>
      <c r="CEZ55" s="1"/>
      <c r="CFA55" s="1"/>
      <c r="CFB55" s="1"/>
      <c r="CFC55" s="1"/>
      <c r="CFD55" s="1"/>
      <c r="CFE55" s="1"/>
      <c r="CFF55" s="351"/>
      <c r="CFG55" s="352"/>
      <c r="CFH55" s="1"/>
      <c r="CFI55" s="1"/>
      <c r="CFJ55" s="1"/>
      <c r="CFK55" s="1"/>
      <c r="CFL55" s="1"/>
      <c r="CFM55" s="1"/>
      <c r="CFN55" s="351"/>
      <c r="CFO55" s="352"/>
      <c r="CFP55" s="1"/>
      <c r="CFQ55" s="1"/>
      <c r="CFR55" s="1"/>
      <c r="CFS55" s="1"/>
      <c r="CFT55" s="1"/>
      <c r="CFU55" s="1"/>
      <c r="CFV55" s="169"/>
      <c r="CFW55" s="58"/>
      <c r="CFX55" s="1"/>
      <c r="CFY55" s="1"/>
      <c r="CFZ55" s="1"/>
      <c r="CGA55" s="1"/>
      <c r="CGB55" s="1"/>
      <c r="CGC55" s="1"/>
      <c r="CGD55" s="169"/>
      <c r="CGE55" s="58"/>
      <c r="CGF55" s="1"/>
      <c r="CGG55" s="1"/>
      <c r="CGH55" s="1"/>
      <c r="CGI55" s="1"/>
      <c r="CGJ55" s="1"/>
      <c r="CGK55" s="1"/>
      <c r="CGL55" s="351"/>
      <c r="CGM55" s="352"/>
      <c r="CGN55" s="1"/>
      <c r="CGO55" s="1"/>
      <c r="CGP55" s="1"/>
      <c r="CGQ55" s="1"/>
      <c r="CGR55" s="1"/>
      <c r="CGS55" s="1"/>
      <c r="CGT55" s="351"/>
      <c r="CGU55" s="352"/>
      <c r="CGV55" s="1"/>
      <c r="CGW55" s="1"/>
      <c r="CGX55" s="1"/>
      <c r="CGY55" s="1"/>
      <c r="CGZ55" s="1"/>
      <c r="CHA55" s="1"/>
      <c r="CHB55" s="169"/>
      <c r="CHC55" s="58"/>
      <c r="CHD55" s="1"/>
      <c r="CHE55" s="1"/>
      <c r="CHF55" s="1"/>
      <c r="CHG55" s="1"/>
      <c r="CHH55" s="1"/>
      <c r="CHI55" s="1"/>
      <c r="CHJ55" s="169"/>
      <c r="CHK55" s="58"/>
      <c r="CHL55" s="1"/>
      <c r="CHM55" s="1"/>
      <c r="CHN55" s="1"/>
      <c r="CHO55" s="1"/>
      <c r="CHP55" s="1"/>
      <c r="CHQ55" s="1"/>
      <c r="CHR55" s="169"/>
      <c r="CHS55" s="58"/>
      <c r="CHT55" s="1"/>
      <c r="CHU55" s="1"/>
      <c r="CHV55" s="1"/>
      <c r="CHW55" s="1"/>
      <c r="CHX55" s="1"/>
      <c r="CHY55" s="1"/>
      <c r="CHZ55" s="169"/>
      <c r="CIA55" s="58"/>
      <c r="CIB55" s="1"/>
      <c r="CIC55" s="1"/>
      <c r="CID55" s="1"/>
      <c r="CIE55" s="1"/>
      <c r="CIF55" s="1"/>
      <c r="CIG55" s="1"/>
      <c r="CIH55" s="169"/>
      <c r="CII55" s="58"/>
      <c r="CIJ55" s="1"/>
      <c r="CIK55" s="1"/>
      <c r="CIL55" s="1"/>
      <c r="CIM55" s="1"/>
      <c r="CIN55" s="1"/>
      <c r="CIO55" s="1"/>
      <c r="CIP55" s="351"/>
      <c r="CIQ55" s="352"/>
      <c r="CIR55" s="1"/>
      <c r="CIS55" s="1"/>
      <c r="CIT55" s="1"/>
      <c r="CIU55" s="1"/>
      <c r="CIV55" s="1"/>
      <c r="CIW55" s="1"/>
      <c r="CIX55" s="351"/>
      <c r="CIY55" s="352"/>
      <c r="CIZ55" s="58"/>
      <c r="CJA55" s="58"/>
      <c r="CJB55" s="58"/>
      <c r="CJC55" s="58"/>
      <c r="CJD55" s="58"/>
      <c r="CJE55" s="58"/>
      <c r="CJF55" s="169"/>
      <c r="CJG55" s="58"/>
      <c r="CJH55" s="1"/>
      <c r="CJI55" s="1"/>
      <c r="CJJ55" s="1"/>
      <c r="CJK55" s="1"/>
      <c r="CJL55" s="1"/>
      <c r="CJM55" s="1"/>
      <c r="CJN55" s="169"/>
      <c r="CJO55" s="58"/>
      <c r="CJP55" s="91"/>
      <c r="CJQ55" s="88"/>
      <c r="CJR55" s="88"/>
      <c r="CJS55" s="88"/>
      <c r="CJT55" s="88"/>
      <c r="CJU55" s="88"/>
      <c r="CJV55" s="94"/>
      <c r="CJW55" s="95"/>
      <c r="CJX55" s="91"/>
      <c r="CJY55" s="88"/>
      <c r="CJZ55" s="88"/>
      <c r="CKA55" s="88"/>
      <c r="CKB55" s="88"/>
      <c r="CKC55" s="88"/>
      <c r="CKD55" s="94"/>
      <c r="CKE55" s="95"/>
      <c r="CKF55" s="91"/>
      <c r="CKG55" s="88"/>
      <c r="CKH55" s="88"/>
      <c r="CKI55" s="88"/>
      <c r="CKJ55" s="88"/>
      <c r="CKK55" s="88"/>
      <c r="CKL55" s="94"/>
      <c r="CKM55" s="95"/>
      <c r="CKN55" s="91"/>
      <c r="CKO55" s="88"/>
      <c r="CKP55" s="88"/>
      <c r="CKQ55" s="88"/>
      <c r="CKR55" s="88"/>
      <c r="CKS55" s="256"/>
      <c r="CKT55" s="94"/>
      <c r="CKU55" s="95"/>
      <c r="CKV55" s="91"/>
      <c r="CKW55" s="88"/>
      <c r="CKX55" s="88"/>
      <c r="CKY55" s="88"/>
      <c r="CKZ55" s="88"/>
      <c r="CLA55" s="88"/>
      <c r="CLB55" s="94"/>
      <c r="CLC55" s="95"/>
      <c r="CLD55" s="91"/>
      <c r="CLE55" s="88"/>
      <c r="CLF55" s="88"/>
      <c r="CLG55" s="88"/>
      <c r="CLH55" s="88"/>
      <c r="CLI55" s="88"/>
      <c r="CLJ55" s="94"/>
      <c r="CLK55" s="95"/>
      <c r="CLL55" s="91"/>
      <c r="CLM55" s="88"/>
      <c r="CLN55" s="88"/>
      <c r="CLO55" s="88"/>
      <c r="CLP55" s="88"/>
      <c r="CLQ55" s="88"/>
      <c r="CLR55" s="94"/>
      <c r="CLS55" s="95"/>
      <c r="CLT55" s="91"/>
      <c r="CLU55" s="88"/>
      <c r="CLV55" s="88"/>
      <c r="CLW55" s="88"/>
      <c r="CLX55" s="88"/>
      <c r="CLY55" s="88"/>
      <c r="CLZ55" s="94"/>
      <c r="CMA55" s="95"/>
      <c r="CMB55" s="91"/>
      <c r="CMC55" s="88"/>
      <c r="CMD55" s="88"/>
      <c r="CME55" s="88"/>
      <c r="CMF55" s="88"/>
      <c r="CMG55" s="88"/>
      <c r="CMH55" s="94"/>
      <c r="CMI55" s="95"/>
      <c r="CMJ55" s="91"/>
      <c r="CMK55" s="88"/>
      <c r="CML55" s="88"/>
      <c r="CMM55" s="88"/>
      <c r="CMN55" s="88"/>
      <c r="CMO55" s="88"/>
      <c r="CMP55" s="94"/>
      <c r="CMQ55" s="95"/>
      <c r="CMR55" s="91"/>
      <c r="CMS55" s="88"/>
      <c r="CMT55" s="88"/>
      <c r="CMU55" s="88"/>
      <c r="CMV55" s="88"/>
      <c r="CMW55" s="88"/>
      <c r="CMX55" s="94"/>
      <c r="CMY55" s="95"/>
      <c r="CMZ55" s="91"/>
      <c r="CNA55" s="88"/>
      <c r="CNB55" s="88"/>
      <c r="CNC55" s="88"/>
      <c r="CND55" s="88"/>
      <c r="CNE55" s="88"/>
      <c r="CNF55" s="94"/>
      <c r="CNG55" s="95"/>
      <c r="CNH55" s="91"/>
      <c r="CNI55" s="88"/>
      <c r="CNJ55" s="88"/>
      <c r="CNK55" s="88"/>
      <c r="CNL55" s="88"/>
      <c r="CNM55" s="88"/>
      <c r="CNN55" s="94"/>
      <c r="CNO55" s="95"/>
      <c r="CNP55" s="91"/>
      <c r="CNQ55" s="88"/>
      <c r="CNR55" s="88"/>
      <c r="CNS55" s="88"/>
      <c r="CNT55" s="88"/>
      <c r="CNU55" s="88"/>
      <c r="CNV55" s="94"/>
      <c r="CNW55" s="95"/>
      <c r="CNX55" s="91"/>
      <c r="CNY55" s="88"/>
      <c r="CNZ55" s="88"/>
      <c r="COA55" s="88"/>
      <c r="COB55" s="88"/>
      <c r="COC55" s="88"/>
      <c r="COD55" s="94"/>
      <c r="COE55" s="95"/>
      <c r="COF55" s="48"/>
      <c r="COG55" s="49"/>
      <c r="COH55" s="49"/>
      <c r="COI55" s="49"/>
      <c r="COJ55" s="49"/>
      <c r="COK55" s="49"/>
      <c r="COL55" s="67"/>
      <c r="COM55" s="68"/>
      <c r="CON55" s="48"/>
      <c r="COO55" s="49"/>
      <c r="COP55" s="49"/>
      <c r="COQ55" s="49"/>
      <c r="COR55" s="49"/>
      <c r="COS55" s="49"/>
      <c r="COT55" s="67"/>
      <c r="COU55" s="68"/>
      <c r="COV55" s="48"/>
      <c r="COW55" s="49"/>
      <c r="COX55" s="49"/>
      <c r="COY55" s="49"/>
      <c r="COZ55" s="49"/>
      <c r="CPA55" s="49"/>
      <c r="CPB55" s="67"/>
      <c r="CPC55" s="68"/>
      <c r="CPD55" s="48"/>
      <c r="CPE55" s="49"/>
      <c r="CPF55" s="49"/>
      <c r="CPG55" s="49"/>
      <c r="CPH55" s="49"/>
      <c r="CPI55" s="49"/>
      <c r="CPJ55" s="67"/>
      <c r="CPK55" s="68"/>
      <c r="CPL55" s="48"/>
      <c r="CPM55" s="49"/>
      <c r="CPN55" s="49"/>
      <c r="CPO55" s="49"/>
      <c r="CPP55" s="49"/>
      <c r="CPQ55" s="49"/>
      <c r="CPR55" s="67"/>
      <c r="CPS55" s="68"/>
      <c r="CPT55" s="48"/>
      <c r="CPU55" s="49"/>
      <c r="CPV55" s="49"/>
      <c r="CPW55" s="49"/>
      <c r="CPX55" s="49"/>
      <c r="CPY55" s="49"/>
      <c r="CPZ55" s="67"/>
      <c r="CQA55" s="68"/>
      <c r="CQB55" s="48"/>
      <c r="CQC55" s="49"/>
      <c r="CQD55" s="49"/>
      <c r="CQE55" s="49"/>
      <c r="CQF55" s="49"/>
      <c r="CQG55" s="49"/>
      <c r="CQH55" s="67"/>
      <c r="CQI55" s="68"/>
      <c r="CQJ55" s="82"/>
      <c r="CQK55" s="83"/>
      <c r="CQL55" s="83"/>
      <c r="CQM55" s="83"/>
      <c r="CQN55" s="83"/>
      <c r="CQO55" s="83"/>
      <c r="CQP55" s="67"/>
      <c r="CQQ55" s="68"/>
      <c r="CQR55" s="239"/>
      <c r="CQS55" s="1"/>
      <c r="CQT55" s="1"/>
      <c r="CQU55" s="1"/>
      <c r="CQV55" s="1"/>
      <c r="CQW55" s="1"/>
      <c r="CQX55" s="67"/>
      <c r="CQY55" s="68"/>
      <c r="CQZ55" s="48"/>
      <c r="CRA55" s="49"/>
      <c r="CRB55" s="49"/>
      <c r="CRC55" s="49"/>
      <c r="CRD55" s="49"/>
      <c r="CRE55" s="49"/>
      <c r="CRF55" s="67"/>
      <c r="CRG55" s="68"/>
      <c r="CRH55" s="48"/>
      <c r="CRI55" s="49"/>
      <c r="CRJ55" s="49"/>
      <c r="CRK55" s="49"/>
      <c r="CRL55" s="49"/>
      <c r="CRM55" s="49"/>
      <c r="CRN55" s="67"/>
      <c r="CRO55" s="68"/>
      <c r="CRP55" s="48"/>
      <c r="CRQ55" s="49"/>
      <c r="CRR55" s="49"/>
      <c r="CRS55" s="49"/>
      <c r="CRT55" s="49"/>
      <c r="CRU55" s="49"/>
      <c r="CRV55" s="47"/>
      <c r="CRW55" s="68"/>
      <c r="CRX55" s="48"/>
      <c r="CRY55" s="49"/>
      <c r="CRZ55" s="49"/>
      <c r="CSA55" s="49"/>
      <c r="CSB55" s="49"/>
      <c r="CSC55" s="49"/>
      <c r="CSD55" s="67"/>
      <c r="CSE55" s="68"/>
      <c r="CSF55" s="48"/>
      <c r="CSG55" s="49"/>
      <c r="CSH55" s="49"/>
      <c r="CSI55" s="49"/>
      <c r="CSJ55" s="49"/>
      <c r="CSK55" s="360"/>
      <c r="CSL55" s="64"/>
      <c r="CSM55" s="68"/>
      <c r="CSN55" s="48"/>
      <c r="CSO55" s="49"/>
      <c r="CSP55" s="49"/>
      <c r="CSQ55" s="49"/>
      <c r="CSR55" s="49"/>
      <c r="CSS55" s="49"/>
      <c r="CST55" s="64"/>
      <c r="CSU55" s="68"/>
      <c r="CSV55" s="48"/>
      <c r="CSW55" s="49"/>
      <c r="CSX55" s="49"/>
      <c r="CSY55" s="49"/>
      <c r="CSZ55" s="49"/>
      <c r="CTA55" s="49"/>
      <c r="CTB55" s="64"/>
      <c r="CTC55" s="68"/>
      <c r="CTD55" s="48"/>
      <c r="CTE55" s="49"/>
      <c r="CTF55" s="49"/>
      <c r="CTG55" s="49"/>
      <c r="CTH55" s="49"/>
      <c r="CTI55" s="49"/>
      <c r="CTJ55" s="64"/>
      <c r="CTK55" s="68"/>
      <c r="CTL55" s="48"/>
      <c r="CTM55" s="49"/>
      <c r="CTN55" s="49"/>
      <c r="CTO55" s="49"/>
      <c r="CTP55" s="49"/>
      <c r="CTQ55" s="49"/>
      <c r="CTR55" s="64"/>
      <c r="CTS55" s="68"/>
      <c r="CTT55" s="48"/>
      <c r="CTU55" s="49"/>
      <c r="CTV55" s="49"/>
      <c r="CTW55" s="49"/>
      <c r="CTX55" s="49"/>
      <c r="CTY55" s="49"/>
      <c r="CTZ55" s="64"/>
      <c r="CUA55" s="68"/>
      <c r="CUB55" s="48"/>
      <c r="CUC55" s="49"/>
      <c r="CUD55" s="49"/>
      <c r="CUE55" s="49"/>
      <c r="CUF55" s="49"/>
      <c r="CUG55" s="49"/>
      <c r="CUH55" s="64"/>
      <c r="CUI55" s="68"/>
      <c r="CUJ55" s="48"/>
      <c r="CUK55" s="49"/>
      <c r="CUL55" s="49"/>
      <c r="CUM55" s="49"/>
      <c r="CUN55" s="49"/>
      <c r="CUO55" s="49"/>
      <c r="CUP55" s="64"/>
      <c r="CUQ55" s="68"/>
      <c r="CUR55" s="48"/>
      <c r="CUS55" s="49"/>
      <c r="CUT55" s="49"/>
      <c r="CUU55" s="49"/>
      <c r="CUV55" s="49"/>
      <c r="CUW55" s="49"/>
      <c r="CUX55" s="64"/>
      <c r="CUY55" s="68"/>
      <c r="CUZ55" s="48"/>
      <c r="CVA55" s="49"/>
      <c r="CVB55" s="49"/>
      <c r="CVC55" s="49"/>
      <c r="CVD55" s="49"/>
      <c r="CVE55" s="49"/>
      <c r="CVF55" s="64"/>
      <c r="CVG55" s="68"/>
      <c r="CVH55" s="48"/>
      <c r="CVI55" s="49"/>
      <c r="CVJ55" s="49"/>
      <c r="CVK55" s="49"/>
      <c r="CVL55" s="49"/>
      <c r="CVM55" s="49"/>
      <c r="CVN55" s="64"/>
      <c r="CVO55" s="68"/>
      <c r="CVP55" s="48"/>
      <c r="CVQ55" s="49"/>
      <c r="CVR55" s="49"/>
      <c r="CVS55" s="49"/>
      <c r="CVT55" s="49"/>
      <c r="CVU55" s="49"/>
      <c r="CVV55" s="64"/>
      <c r="CVW55" s="68"/>
      <c r="CVX55" s="48"/>
      <c r="CVY55" s="49"/>
      <c r="CVZ55" s="49"/>
      <c r="CWA55" s="49"/>
      <c r="CWB55" s="49"/>
      <c r="CWC55" s="49"/>
      <c r="CWD55" s="64"/>
      <c r="CWE55" s="68"/>
      <c r="CWF55" s="48"/>
      <c r="CWG55" s="49"/>
      <c r="CWH55" s="49"/>
      <c r="CWI55" s="49"/>
      <c r="CWJ55" s="49"/>
      <c r="CWK55" s="49"/>
      <c r="CWL55" s="64"/>
      <c r="CWM55" s="68"/>
      <c r="CWN55" s="48"/>
      <c r="CWO55" s="49"/>
      <c r="CWP55" s="49"/>
      <c r="CWQ55" s="49"/>
      <c r="CWR55" s="49"/>
      <c r="CWS55" s="49"/>
      <c r="CWT55" s="64"/>
      <c r="CWU55" s="68"/>
      <c r="CWV55" s="48"/>
      <c r="CWW55" s="49"/>
      <c r="CWX55" s="49"/>
      <c r="CWY55" s="49"/>
      <c r="CWZ55" s="49"/>
      <c r="CXA55" s="49"/>
      <c r="CXB55" s="127"/>
      <c r="CXC55" s="43"/>
      <c r="CXD55" s="48"/>
      <c r="CXE55" s="49"/>
      <c r="CXF55" s="49"/>
      <c r="CXG55" s="49"/>
      <c r="CXH55" s="49"/>
      <c r="CXI55" s="49"/>
      <c r="CXJ55" s="127"/>
      <c r="CXK55" s="43"/>
      <c r="CXL55" s="48"/>
      <c r="CXM55" s="49"/>
      <c r="CXN55" s="49"/>
      <c r="CXO55" s="49"/>
      <c r="CXP55" s="49"/>
      <c r="CXQ55" s="49"/>
      <c r="CXR55" s="127"/>
      <c r="CXS55" s="43"/>
      <c r="CXT55" s="48"/>
      <c r="CXU55" s="49"/>
      <c r="CXV55" s="49"/>
      <c r="CXW55" s="49"/>
      <c r="CXX55" s="49"/>
      <c r="CXY55" s="49"/>
      <c r="CXZ55" s="127"/>
      <c r="CYA55" s="43"/>
      <c r="CYB55" s="48"/>
      <c r="CYC55" s="49"/>
      <c r="CYD55" s="49"/>
      <c r="CYE55" s="49"/>
      <c r="CYF55" s="49"/>
      <c r="CYG55" s="49"/>
      <c r="CYH55" s="127"/>
      <c r="CYI55" s="43"/>
      <c r="CYJ55" s="48"/>
      <c r="CYK55" s="49"/>
      <c r="CYL55" s="49"/>
      <c r="CYM55" s="49"/>
      <c r="CYN55" s="49"/>
      <c r="CYO55" s="49"/>
      <c r="CYP55" s="127"/>
      <c r="CYQ55" s="43"/>
      <c r="CYR55" s="48"/>
      <c r="CYS55" s="49"/>
      <c r="CYT55" s="49"/>
      <c r="CYU55" s="49"/>
      <c r="CYV55" s="49"/>
      <c r="CYW55" s="49"/>
      <c r="CYX55" s="127"/>
      <c r="CYY55" s="43"/>
      <c r="CYZ55" s="48"/>
      <c r="CZA55" s="49"/>
      <c r="CZB55" s="49"/>
      <c r="CZC55" s="49"/>
      <c r="CZD55" s="49"/>
      <c r="CZE55" s="49"/>
      <c r="CZF55" s="127"/>
      <c r="CZG55" s="43"/>
      <c r="CZH55" s="48"/>
      <c r="CZI55" s="49"/>
      <c r="CZJ55" s="49"/>
      <c r="CZK55" s="49"/>
      <c r="CZL55" s="49"/>
      <c r="CZM55" s="49"/>
      <c r="CZN55" s="127"/>
      <c r="CZO55" s="43"/>
      <c r="CZP55" s="48"/>
      <c r="CZQ55" s="49"/>
      <c r="CZR55" s="49"/>
      <c r="CZS55" s="49"/>
      <c r="CZT55" s="49"/>
      <c r="CZU55" s="49"/>
      <c r="CZV55" s="127"/>
      <c r="CZW55" s="43"/>
      <c r="CZX55" s="48"/>
      <c r="CZY55" s="49"/>
      <c r="CZZ55" s="49"/>
      <c r="DAA55" s="49"/>
      <c r="DAB55" s="49"/>
      <c r="DAC55" s="49"/>
      <c r="DAD55" s="64"/>
      <c r="DAE55" s="68"/>
      <c r="DAF55" s="48"/>
      <c r="DAG55" s="49"/>
      <c r="DAH55" s="49"/>
      <c r="DAI55" s="49"/>
      <c r="DAJ55" s="49"/>
      <c r="DAK55" s="49"/>
      <c r="DAL55" s="64"/>
      <c r="DAM55" s="68"/>
      <c r="DAN55" s="48"/>
      <c r="DAO55" s="49"/>
      <c r="DAP55" s="49"/>
      <c r="DAQ55" s="49"/>
      <c r="DAR55" s="49"/>
      <c r="DAS55" s="49"/>
      <c r="DAT55" s="64"/>
      <c r="DAU55" s="68"/>
      <c r="DAV55" s="48"/>
      <c r="DAW55" s="49"/>
      <c r="DAX55" s="49"/>
      <c r="DAY55" s="49"/>
      <c r="DAZ55" s="49"/>
      <c r="DBA55" s="49"/>
      <c r="DBB55" s="64"/>
      <c r="DBC55" s="68"/>
      <c r="DBD55" s="48"/>
      <c r="DBE55" s="49"/>
      <c r="DBF55" s="49"/>
      <c r="DBG55" s="49"/>
      <c r="DBH55" s="49"/>
      <c r="DBI55" s="49"/>
      <c r="DBJ55" s="64"/>
      <c r="DBK55" s="68"/>
      <c r="DBL55" s="48"/>
      <c r="DBM55" s="49"/>
      <c r="DBN55" s="49"/>
      <c r="DBO55" s="49"/>
      <c r="DBP55" s="49"/>
      <c r="DBQ55" s="49"/>
      <c r="DBR55" s="64"/>
      <c r="DBS55" s="68"/>
      <c r="DBT55" s="48"/>
      <c r="DBU55" s="49"/>
      <c r="DBV55" s="49"/>
      <c r="DBW55" s="49"/>
      <c r="DBX55" s="49"/>
      <c r="DBY55" s="49"/>
      <c r="DBZ55" s="64"/>
      <c r="DCA55" s="68"/>
      <c r="DCB55" s="48"/>
      <c r="DCC55" s="49"/>
      <c r="DCD55" s="49"/>
      <c r="DCE55" s="49"/>
      <c r="DCF55" s="49"/>
      <c r="DCG55" s="49"/>
      <c r="DCH55" s="64"/>
      <c r="DCI55" s="68"/>
      <c r="DCJ55" s="48"/>
      <c r="DCK55" s="49"/>
      <c r="DCL55" s="49"/>
      <c r="DCM55" s="49"/>
      <c r="DCN55" s="49"/>
      <c r="DCO55" s="49"/>
      <c r="DCP55" s="64"/>
      <c r="DCQ55" s="68"/>
      <c r="DCR55" s="48"/>
      <c r="DCS55" s="49"/>
      <c r="DCT55" s="49"/>
      <c r="DCU55" s="49"/>
      <c r="DCV55" s="49"/>
      <c r="DCW55" s="49"/>
      <c r="DCX55" s="64"/>
      <c r="DCY55" s="68"/>
      <c r="DCZ55" s="48"/>
      <c r="DDA55" s="49"/>
      <c r="DDB55" s="49"/>
      <c r="DDC55" s="49"/>
      <c r="DDD55" s="49"/>
      <c r="DDE55" s="49"/>
      <c r="DDF55" s="64"/>
      <c r="DDG55" s="68"/>
      <c r="DDH55" s="48"/>
      <c r="DDI55" s="49"/>
      <c r="DDJ55" s="49"/>
      <c r="DDK55" s="49"/>
      <c r="DDL55" s="49"/>
      <c r="DDM55" s="49"/>
      <c r="DDN55" s="127"/>
      <c r="DDO55" s="43"/>
      <c r="DDP55" s="48"/>
      <c r="DDQ55" s="49"/>
      <c r="DDR55" s="49"/>
      <c r="DDS55" s="49"/>
      <c r="DDT55" s="49"/>
      <c r="DDU55" s="49"/>
      <c r="DDV55" s="127"/>
      <c r="DDW55" s="43"/>
      <c r="DDX55" s="48"/>
      <c r="DDY55" s="49"/>
      <c r="DDZ55" s="49"/>
      <c r="DEA55" s="49"/>
      <c r="DEB55" s="49"/>
      <c r="DEC55" s="49"/>
      <c r="DED55" s="127"/>
      <c r="DEE55" s="43"/>
      <c r="DEF55" s="48"/>
      <c r="DEG55" s="49"/>
      <c r="DEH55" s="49"/>
      <c r="DEI55" s="49"/>
      <c r="DEJ55" s="49"/>
      <c r="DEK55" s="49"/>
      <c r="DEL55" s="127"/>
      <c r="DEM55" s="43"/>
      <c r="DEN55" s="48"/>
      <c r="DEO55" s="49"/>
      <c r="DEP55" s="49"/>
      <c r="DEQ55" s="49"/>
      <c r="DER55" s="49"/>
      <c r="DES55" s="49"/>
      <c r="DET55" s="127"/>
      <c r="DEU55" s="43"/>
      <c r="DEV55" s="48"/>
      <c r="DEW55" s="49"/>
      <c r="DEX55" s="49"/>
      <c r="DEY55" s="49"/>
      <c r="DEZ55" s="49"/>
      <c r="DFA55" s="49"/>
      <c r="DFB55" s="127"/>
      <c r="DFC55" s="43"/>
      <c r="DFD55" s="48"/>
      <c r="DFE55" s="49"/>
      <c r="DFF55" s="49"/>
      <c r="DFG55" s="49"/>
      <c r="DFH55" s="49"/>
      <c r="DFI55" s="49"/>
      <c r="DFJ55" s="127"/>
      <c r="DFK55" s="43"/>
      <c r="DFL55" s="63"/>
      <c r="DFM55" s="64"/>
      <c r="DFN55" s="64"/>
      <c r="DFO55" s="64"/>
      <c r="DFP55" s="64"/>
      <c r="DFQ55" s="64"/>
      <c r="DFR55" s="64"/>
      <c r="DFS55" s="68"/>
      <c r="DFT55" s="48"/>
      <c r="DFU55" s="49"/>
      <c r="DFV55" s="49"/>
      <c r="DFW55" s="49"/>
      <c r="DFX55" s="49"/>
      <c r="DFY55" s="49"/>
      <c r="DFZ55" s="127"/>
      <c r="DGA55" s="43"/>
      <c r="DGB55" s="48"/>
      <c r="DGC55" s="49"/>
      <c r="DGD55" s="49"/>
      <c r="DGE55" s="49"/>
      <c r="DGF55" s="49"/>
      <c r="DGG55" s="49"/>
      <c r="DGH55" s="127"/>
      <c r="DGI55" s="43"/>
      <c r="DGJ55" s="48"/>
      <c r="DGK55" s="49"/>
      <c r="DGL55" s="49"/>
      <c r="DGM55" s="49"/>
      <c r="DGN55" s="49"/>
      <c r="DGO55" s="49"/>
      <c r="DGP55" s="64"/>
      <c r="DGQ55" s="68"/>
      <c r="DGR55" s="48"/>
      <c r="DGS55" s="49"/>
      <c r="DGT55" s="49"/>
      <c r="DGU55" s="49"/>
      <c r="DGV55" s="49"/>
      <c r="DGW55" s="49"/>
      <c r="DGX55" s="64"/>
      <c r="DGY55" s="68"/>
      <c r="DGZ55" s="48"/>
      <c r="DHA55" s="49"/>
      <c r="DHB55" s="49"/>
      <c r="DHC55" s="49"/>
      <c r="DHD55" s="49"/>
      <c r="DHE55" s="49"/>
      <c r="DHF55" s="64"/>
      <c r="DHG55" s="68"/>
      <c r="DHH55" s="63"/>
      <c r="DHI55" s="64"/>
      <c r="DHJ55" s="64"/>
      <c r="DHK55" s="64"/>
      <c r="DHL55" s="64"/>
      <c r="DHM55" s="64"/>
      <c r="DHN55" s="64"/>
      <c r="DHO55" s="68"/>
      <c r="DHP55" s="48"/>
      <c r="DHQ55" s="49"/>
      <c r="DHR55" s="49"/>
      <c r="DHS55" s="49"/>
      <c r="DHT55" s="49"/>
      <c r="DHU55" s="49"/>
      <c r="DHV55" s="64"/>
      <c r="DHW55" s="68"/>
      <c r="DHX55" s="48"/>
      <c r="DHY55" s="49"/>
      <c r="DHZ55" s="49"/>
      <c r="DIA55" s="49"/>
      <c r="DIB55" s="49"/>
      <c r="DIC55" s="49"/>
      <c r="DID55" s="64"/>
      <c r="DIE55" s="68"/>
      <c r="DIF55" s="48"/>
      <c r="DIG55" s="49"/>
      <c r="DIH55" s="49"/>
      <c r="DII55" s="49"/>
      <c r="DIJ55" s="49"/>
      <c r="DIK55" s="49"/>
      <c r="DIL55" s="64"/>
      <c r="DIM55" s="68"/>
      <c r="DIN55" s="48"/>
      <c r="DIO55" s="49"/>
      <c r="DIP55" s="49"/>
      <c r="DIQ55" s="49"/>
      <c r="DIR55" s="49"/>
      <c r="DIS55" s="49"/>
      <c r="DIT55" s="64"/>
      <c r="DIU55" s="68"/>
      <c r="DIV55" s="48"/>
      <c r="DIW55" s="49"/>
      <c r="DIX55" s="49"/>
      <c r="DIY55" s="49"/>
      <c r="DIZ55" s="49"/>
      <c r="DJA55" s="49"/>
      <c r="DJB55" s="64"/>
      <c r="DJC55" s="68"/>
      <c r="DJD55" s="48"/>
      <c r="DJE55" s="49"/>
      <c r="DJF55" s="49"/>
      <c r="DJG55" s="49"/>
      <c r="DJH55" s="49"/>
      <c r="DJI55" s="49"/>
      <c r="DJJ55" s="64"/>
      <c r="DJK55" s="68"/>
      <c r="DJL55" s="48"/>
      <c r="DJM55" s="49"/>
      <c r="DJN55" s="49"/>
      <c r="DJO55" s="49"/>
      <c r="DJP55" s="49"/>
      <c r="DJQ55" s="49"/>
      <c r="DJR55" s="64"/>
      <c r="DJS55" s="68"/>
      <c r="DJT55" s="48"/>
      <c r="DJU55" s="49"/>
      <c r="DJV55" s="49"/>
      <c r="DJW55" s="49"/>
      <c r="DJX55" s="49"/>
      <c r="DJY55" s="49"/>
      <c r="DJZ55" s="64"/>
      <c r="DKA55" s="68"/>
      <c r="DKB55" s="48"/>
      <c r="DKC55" s="49"/>
      <c r="DKD55" s="49"/>
      <c r="DKE55" s="49"/>
      <c r="DKF55" s="49"/>
      <c r="DKG55" s="49"/>
      <c r="DKH55" s="64"/>
      <c r="DKI55" s="68"/>
      <c r="DKJ55" s="48"/>
      <c r="DKK55" s="49"/>
      <c r="DKL55" s="49"/>
      <c r="DKM55" s="49"/>
      <c r="DKN55" s="49"/>
      <c r="DKO55" s="49"/>
      <c r="DKP55" s="64"/>
      <c r="DKQ55" s="68"/>
      <c r="DKR55" s="48"/>
      <c r="DKS55" s="49"/>
      <c r="DKT55" s="49"/>
      <c r="DKU55" s="49"/>
      <c r="DKV55" s="49"/>
      <c r="DKW55" s="49"/>
      <c r="DKX55" s="64"/>
      <c r="DKY55" s="68"/>
      <c r="DKZ55" s="48"/>
      <c r="DLA55" s="49"/>
      <c r="DLB55" s="49"/>
      <c r="DLC55" s="49"/>
      <c r="DLD55" s="49"/>
      <c r="DLE55" s="49"/>
      <c r="DLF55" s="64"/>
      <c r="DLG55" s="68"/>
      <c r="DLH55" s="48"/>
      <c r="DLI55" s="49"/>
      <c r="DLJ55" s="49"/>
      <c r="DLK55" s="49"/>
      <c r="DLL55" s="49"/>
      <c r="DLM55" s="49"/>
      <c r="DLN55" s="64"/>
      <c r="DLO55" s="68"/>
      <c r="DLP55" s="48"/>
      <c r="DLQ55" s="49"/>
      <c r="DLR55" s="49"/>
      <c r="DLS55" s="49"/>
      <c r="DLT55" s="49"/>
      <c r="DLU55" s="49"/>
      <c r="DLV55" s="64"/>
      <c r="DLW55" s="68"/>
      <c r="DLX55" s="48"/>
      <c r="DLY55" s="49"/>
      <c r="DLZ55" s="49"/>
      <c r="DMA55" s="49"/>
      <c r="DMB55" s="49"/>
      <c r="DMC55" s="49"/>
      <c r="DMD55" s="64"/>
      <c r="DME55" s="68"/>
      <c r="DMF55" s="48"/>
      <c r="DMG55" s="49"/>
      <c r="DMH55" s="49"/>
      <c r="DMI55" s="49"/>
      <c r="DMJ55" s="49"/>
      <c r="DMK55" s="49"/>
      <c r="DML55" s="64"/>
      <c r="DMM55" s="68"/>
      <c r="DMN55" s="48"/>
      <c r="DMO55" s="49"/>
      <c r="DMP55" s="49"/>
      <c r="DMQ55" s="49"/>
      <c r="DMR55" s="49"/>
      <c r="DMS55" s="49"/>
      <c r="DMT55" s="64"/>
      <c r="DMU55" s="68"/>
      <c r="DMV55" s="48"/>
      <c r="DMW55" s="49"/>
      <c r="DMX55" s="49"/>
      <c r="DMY55" s="49"/>
      <c r="DMZ55" s="49"/>
      <c r="DNA55" s="49"/>
      <c r="DNB55" s="64"/>
      <c r="DNC55" s="68"/>
      <c r="DND55" s="48"/>
      <c r="DNE55" s="49"/>
      <c r="DNF55" s="49"/>
      <c r="DNG55" s="49"/>
      <c r="DNH55" s="49"/>
      <c r="DNI55" s="49"/>
      <c r="DNJ55" s="64"/>
      <c r="DNK55" s="68"/>
      <c r="DNL55" s="48"/>
      <c r="DNM55" s="49"/>
      <c r="DNN55" s="49"/>
      <c r="DNO55" s="49"/>
      <c r="DNP55" s="49"/>
      <c r="DNQ55" s="49"/>
      <c r="DNR55" s="64"/>
      <c r="DNS55" s="68"/>
      <c r="DNT55" s="48"/>
      <c r="DNU55" s="49"/>
      <c r="DNV55" s="49"/>
      <c r="DNW55" s="49"/>
      <c r="DNX55" s="49"/>
      <c r="DNY55" s="49"/>
      <c r="DNZ55" s="64"/>
      <c r="DOA55" s="68"/>
      <c r="DOB55" s="48"/>
      <c r="DOC55" s="49"/>
      <c r="DOD55" s="49"/>
      <c r="DOE55" s="49"/>
      <c r="DOF55" s="49"/>
      <c r="DOG55" s="49"/>
      <c r="DOH55" s="64"/>
      <c r="DOI55" s="68"/>
      <c r="DOJ55" s="48"/>
      <c r="DOK55" s="49"/>
      <c r="DOL55" s="49"/>
      <c r="DOM55" s="49"/>
      <c r="DON55" s="49"/>
      <c r="DOO55" s="49"/>
      <c r="DOP55" s="64"/>
      <c r="DOQ55" s="68"/>
      <c r="DOR55" s="48"/>
      <c r="DOS55" s="49"/>
      <c r="DOT55" s="49"/>
      <c r="DOU55" s="49"/>
      <c r="DOV55" s="49"/>
      <c r="DOW55" s="49"/>
      <c r="DOX55" s="64"/>
      <c r="DOY55" s="68"/>
      <c r="DOZ55" s="48"/>
      <c r="DPA55" s="49"/>
      <c r="DPB55" s="49"/>
      <c r="DPC55" s="49"/>
      <c r="DPD55" s="49"/>
      <c r="DPE55" s="49"/>
      <c r="DPF55" s="64"/>
      <c r="DPG55" s="68"/>
      <c r="DPH55" s="48"/>
      <c r="DPI55" s="49"/>
      <c r="DPJ55" s="49"/>
      <c r="DPK55" s="49"/>
      <c r="DPL55" s="49"/>
      <c r="DPM55" s="49"/>
      <c r="DPN55" s="64"/>
      <c r="DPO55" s="68"/>
      <c r="DPP55" s="48"/>
      <c r="DPQ55" s="49"/>
      <c r="DPR55" s="49"/>
      <c r="DPS55" s="49"/>
      <c r="DPT55" s="49"/>
      <c r="DPU55" s="49"/>
      <c r="DPV55" s="491"/>
      <c r="DPW55" s="492"/>
      <c r="DPX55" s="48"/>
      <c r="DPY55" s="49"/>
      <c r="DPZ55" s="49"/>
      <c r="DQA55" s="49"/>
      <c r="DQB55" s="49"/>
      <c r="DQC55" s="49"/>
      <c r="DQD55" s="491"/>
      <c r="DQE55" s="492"/>
      <c r="DQF55" s="48"/>
      <c r="DQG55" s="49"/>
      <c r="DQH55" s="49"/>
      <c r="DQI55" s="49"/>
      <c r="DQJ55" s="49"/>
      <c r="DQK55" s="49"/>
      <c r="DQL55" s="489"/>
      <c r="DQM55" s="492"/>
      <c r="DQN55" s="48"/>
      <c r="DQO55" s="49"/>
      <c r="DQP55" s="49"/>
      <c r="DQQ55" s="49"/>
      <c r="DQR55" s="49"/>
      <c r="DQS55" s="49"/>
      <c r="DQT55" s="64"/>
      <c r="DQU55" s="68"/>
      <c r="DQV55" s="48"/>
      <c r="DQW55" s="49"/>
      <c r="DQX55" s="49"/>
      <c r="DQY55" s="49"/>
      <c r="DQZ55" s="49"/>
      <c r="DRA55" s="49"/>
      <c r="DRB55" s="491"/>
      <c r="DRC55" s="492"/>
      <c r="DRD55" s="48"/>
      <c r="DRE55" s="49"/>
      <c r="DRF55" s="49"/>
      <c r="DRG55" s="49"/>
      <c r="DRH55" s="49"/>
      <c r="DRI55" s="49"/>
      <c r="DRJ55" s="491"/>
      <c r="DRK55" s="492"/>
      <c r="DRL55" s="48"/>
      <c r="DRM55" s="49"/>
      <c r="DRN55" s="49"/>
      <c r="DRO55" s="49"/>
      <c r="DRP55" s="49"/>
      <c r="DRQ55" s="49"/>
      <c r="DRR55" s="64"/>
      <c r="DRS55" s="68"/>
      <c r="DRT55" s="48"/>
      <c r="DRU55" s="49"/>
      <c r="DRV55" s="49"/>
      <c r="DRW55" s="49"/>
      <c r="DRX55" s="49"/>
      <c r="DRY55" s="49"/>
      <c r="DRZ55" s="491"/>
      <c r="DSA55" s="68"/>
      <c r="DSB55" s="82"/>
      <c r="DSC55" s="83"/>
      <c r="DSD55" s="83"/>
      <c r="DSE55" s="83"/>
      <c r="DSF55" s="83"/>
      <c r="DSG55" s="83"/>
      <c r="DSH55" s="64"/>
      <c r="DSI55" s="68"/>
      <c r="DSJ55" s="48"/>
      <c r="DSK55" s="49"/>
      <c r="DSL55" s="49"/>
      <c r="DSM55" s="49"/>
      <c r="DSN55" s="49"/>
      <c r="DSO55" s="49"/>
      <c r="DSP55" s="64"/>
      <c r="DSQ55" s="68"/>
      <c r="DSR55" s="48"/>
      <c r="DSS55" s="49"/>
      <c r="DST55" s="49"/>
      <c r="DSU55" s="49"/>
      <c r="DSV55" s="49"/>
      <c r="DSW55" s="49"/>
      <c r="DSX55" s="64"/>
      <c r="DSY55" s="68"/>
      <c r="DSZ55" s="48"/>
      <c r="DTA55" s="49"/>
      <c r="DTB55" s="49"/>
      <c r="DTC55" s="49"/>
      <c r="DTD55" s="49"/>
      <c r="DTE55" s="49"/>
      <c r="DTF55" s="64"/>
      <c r="DTG55" s="68"/>
      <c r="DTH55" s="48"/>
      <c r="DTI55" s="49"/>
      <c r="DTJ55" s="49"/>
      <c r="DTK55" s="49"/>
      <c r="DTL55" s="49"/>
      <c r="DTM55" s="49"/>
      <c r="DTN55" s="64"/>
      <c r="DTO55" s="68"/>
      <c r="DTP55" s="48"/>
      <c r="DTQ55" s="49"/>
      <c r="DTR55" s="49"/>
      <c r="DTS55" s="49"/>
      <c r="DTT55" s="49"/>
      <c r="DTU55" s="49"/>
      <c r="DTV55" s="64"/>
      <c r="DTW55" s="68"/>
      <c r="DTX55" s="48"/>
      <c r="DTY55" s="49"/>
      <c r="DTZ55" s="49"/>
      <c r="DUA55" s="49"/>
      <c r="DUB55" s="49"/>
      <c r="DUC55" s="49"/>
      <c r="DUD55" s="64"/>
      <c r="DUE55" s="68"/>
      <c r="DUF55" s="48"/>
      <c r="DUG55" s="49"/>
      <c r="DUH55" s="49"/>
      <c r="DUI55" s="49"/>
      <c r="DUJ55" s="49"/>
      <c r="DUK55" s="49"/>
      <c r="DUL55" s="64"/>
      <c r="DUM55" s="68"/>
      <c r="DUN55" s="48"/>
      <c r="DUO55" s="49"/>
      <c r="DUP55" s="49"/>
      <c r="DUQ55" s="49"/>
      <c r="DUR55" s="49"/>
      <c r="DUS55" s="49"/>
      <c r="DUT55" s="64"/>
      <c r="DUU55" s="68"/>
      <c r="DUV55" s="48"/>
      <c r="DUW55" s="49"/>
      <c r="DUX55" s="49"/>
      <c r="DUY55" s="49"/>
      <c r="DUZ55" s="49"/>
      <c r="DVA55" s="49"/>
      <c r="DVB55" s="64"/>
      <c r="DVC55" s="68"/>
      <c r="DVD55" s="48"/>
      <c r="DVE55" s="49"/>
      <c r="DVF55" s="49"/>
      <c r="DVG55" s="49"/>
      <c r="DVH55" s="49"/>
      <c r="DVI55" s="49"/>
      <c r="DVJ55" s="64"/>
      <c r="DVK55" s="68"/>
      <c r="DVL55" s="48"/>
      <c r="DVM55" s="49"/>
      <c r="DVN55" s="49"/>
      <c r="DVO55" s="49"/>
      <c r="DVP55" s="49"/>
      <c r="DVQ55" s="49"/>
      <c r="DVR55" s="64"/>
      <c r="DVS55" s="68"/>
      <c r="DVT55" s="48"/>
      <c r="DVU55" s="49"/>
      <c r="DVV55" s="49"/>
      <c r="DVW55" s="49"/>
      <c r="DVX55" s="49"/>
      <c r="DVY55" s="49"/>
      <c r="DVZ55" s="64"/>
      <c r="DWA55" s="68"/>
      <c r="DWB55" s="48"/>
      <c r="DWC55" s="49"/>
      <c r="DWD55" s="49"/>
      <c r="DWE55" s="49"/>
      <c r="DWF55" s="49"/>
      <c r="DWG55" s="49"/>
      <c r="DWH55" s="64"/>
      <c r="DWI55" s="68"/>
      <c r="DWJ55" s="48"/>
      <c r="DWK55" s="49"/>
      <c r="DWL55" s="49"/>
      <c r="DWM55" s="49"/>
      <c r="DWN55" s="49"/>
      <c r="DWO55" s="49"/>
      <c r="DWP55" s="64"/>
      <c r="DWQ55" s="68"/>
      <c r="DWR55" s="48"/>
      <c r="DWS55" s="49"/>
      <c r="DWT55" s="49"/>
      <c r="DWU55" s="49"/>
      <c r="DWV55" s="49"/>
      <c r="DWW55" s="49"/>
      <c r="DWX55" s="64"/>
      <c r="DWY55" s="68"/>
      <c r="DWZ55" s="48"/>
      <c r="DXA55" s="49"/>
      <c r="DXB55" s="49"/>
      <c r="DXC55" s="49"/>
      <c r="DXD55" s="49"/>
      <c r="DXE55" s="49"/>
      <c r="DXF55" s="64"/>
      <c r="DXG55" s="68"/>
      <c r="DXH55" s="48"/>
      <c r="DXI55" s="49"/>
      <c r="DXJ55" s="49"/>
      <c r="DXK55" s="49"/>
      <c r="DXL55" s="49"/>
      <c r="DXM55" s="49"/>
      <c r="DXN55" s="64"/>
      <c r="DXO55" s="68"/>
      <c r="DXP55" s="48"/>
      <c r="DXQ55" s="49"/>
      <c r="DXR55" s="49"/>
      <c r="DXS55" s="49"/>
      <c r="DXT55" s="49"/>
      <c r="DXU55" s="49"/>
      <c r="DXV55" s="64"/>
      <c r="DXW55" s="68"/>
      <c r="DXX55" s="48"/>
      <c r="DXY55" s="49"/>
      <c r="DXZ55" s="49"/>
      <c r="DYA55" s="49"/>
      <c r="DYB55" s="49"/>
      <c r="DYC55" s="49"/>
      <c r="DYD55" s="64"/>
      <c r="DYE55" s="68"/>
      <c r="DYF55" s="48"/>
      <c r="DYG55" s="49"/>
      <c r="DYH55" s="49"/>
      <c r="DYI55" s="49"/>
      <c r="DYJ55" s="49"/>
      <c r="DYK55" s="49"/>
      <c r="DYL55" s="64"/>
      <c r="DYM55" s="68"/>
      <c r="DYN55" s="48"/>
      <c r="DYO55" s="49"/>
      <c r="DYP55" s="49"/>
      <c r="DYQ55" s="49"/>
      <c r="DYR55" s="49"/>
      <c r="DYS55" s="49"/>
      <c r="DYT55" s="64"/>
      <c r="DYU55" s="68"/>
      <c r="DYV55" s="48"/>
      <c r="DYW55" s="49"/>
      <c r="DYX55" s="49"/>
      <c r="DYY55" s="49"/>
      <c r="DYZ55" s="49"/>
      <c r="DZA55" s="49"/>
      <c r="DZB55" s="64"/>
      <c r="DZC55" s="68"/>
      <c r="DZD55" s="48"/>
      <c r="DZE55" s="49"/>
      <c r="DZF55" s="49"/>
      <c r="DZG55" s="49"/>
      <c r="DZH55" s="49"/>
      <c r="DZI55" s="49"/>
      <c r="DZJ55" s="64"/>
      <c r="DZK55" s="68"/>
      <c r="DZL55" s="48"/>
      <c r="DZM55" s="49"/>
      <c r="DZN55" s="49"/>
      <c r="DZO55" s="49"/>
      <c r="DZP55" s="49"/>
      <c r="DZQ55" s="49"/>
      <c r="DZR55" s="64"/>
      <c r="DZS55" s="68"/>
      <c r="DZT55" s="48"/>
      <c r="DZU55" s="49"/>
      <c r="DZV55" s="49"/>
      <c r="DZW55" s="49"/>
      <c r="DZX55" s="49"/>
      <c r="DZY55" s="49"/>
      <c r="DZZ55" s="64"/>
      <c r="EAA55" s="68"/>
      <c r="EAB55" s="48"/>
      <c r="EAC55" s="49"/>
      <c r="EAD55" s="49"/>
      <c r="EAE55" s="49"/>
      <c r="EAF55" s="49"/>
      <c r="EAG55" s="49"/>
      <c r="EAH55" s="64"/>
      <c r="EAI55" s="68"/>
      <c r="EAJ55" s="48"/>
      <c r="EAK55" s="49"/>
      <c r="EAL55" s="49"/>
      <c r="EAM55" s="49"/>
      <c r="EAN55" s="49"/>
      <c r="EAO55" s="49"/>
      <c r="EAP55" s="64"/>
      <c r="EAQ55" s="68"/>
      <c r="EAR55" s="48"/>
      <c r="EAS55" s="49"/>
      <c r="EAT55" s="49"/>
      <c r="EAU55" s="49"/>
      <c r="EAV55" s="49"/>
      <c r="EAW55" s="49"/>
      <c r="EAX55" s="64"/>
      <c r="EAY55" s="68"/>
      <c r="EAZ55" s="48"/>
      <c r="EBA55" s="49"/>
      <c r="EBB55" s="49"/>
      <c r="EBC55" s="49"/>
      <c r="EBD55" s="49"/>
      <c r="EBE55" s="49"/>
      <c r="EBF55" s="64"/>
      <c r="EBG55" s="68"/>
      <c r="EBH55" s="48"/>
      <c r="EBI55" s="49"/>
      <c r="EBJ55" s="49"/>
      <c r="EBK55" s="49"/>
      <c r="EBL55" s="49"/>
      <c r="EBM55" s="49"/>
      <c r="EBN55" s="64"/>
      <c r="EBO55" s="68"/>
      <c r="EBP55" s="48"/>
      <c r="EBQ55" s="49"/>
      <c r="EBR55" s="49"/>
      <c r="EBS55" s="49"/>
      <c r="EBT55" s="49"/>
      <c r="EBU55" s="49"/>
      <c r="EBV55" s="64"/>
      <c r="EBW55" s="68"/>
      <c r="EBX55" s="48"/>
      <c r="EBY55" s="49"/>
      <c r="EBZ55" s="49"/>
      <c r="ECA55" s="49"/>
      <c r="ECB55" s="49"/>
      <c r="ECC55" s="49"/>
      <c r="ECD55" s="64"/>
      <c r="ECE55" s="68"/>
      <c r="ECF55" s="48"/>
      <c r="ECG55" s="49"/>
      <c r="ECH55" s="49"/>
      <c r="ECI55" s="49"/>
      <c r="ECJ55" s="49"/>
      <c r="ECK55" s="49"/>
      <c r="ECL55" s="64"/>
      <c r="ECM55" s="68"/>
      <c r="ECN55" s="48"/>
      <c r="ECO55" s="49"/>
      <c r="ECP55" s="49"/>
      <c r="ECQ55" s="49"/>
      <c r="ECR55" s="49"/>
      <c r="ECS55" s="49"/>
      <c r="ECT55" s="64"/>
      <c r="ECU55" s="68"/>
      <c r="ECV55" s="48"/>
      <c r="ECW55" s="49"/>
      <c r="ECX55" s="49"/>
      <c r="ECY55" s="49"/>
      <c r="ECZ55" s="49"/>
      <c r="EDA55" s="49"/>
      <c r="EDB55" s="64"/>
      <c r="EDC55" s="68"/>
      <c r="EDD55" s="48"/>
      <c r="EDE55" s="49"/>
      <c r="EDF55" s="49"/>
      <c r="EDG55" s="49"/>
      <c r="EDH55" s="49"/>
      <c r="EDI55" s="49"/>
      <c r="EDJ55" s="64"/>
      <c r="EDK55" s="68"/>
      <c r="EDL55" s="48"/>
      <c r="EDM55" s="49"/>
      <c r="EDN55" s="49"/>
      <c r="EDO55" s="49"/>
      <c r="EDP55" s="49"/>
      <c r="EDQ55" s="49"/>
      <c r="EDR55" s="64"/>
      <c r="EDS55" s="68"/>
      <c r="EDT55" s="48"/>
      <c r="EDU55" s="49"/>
      <c r="EDV55" s="49"/>
      <c r="EDW55" s="49"/>
      <c r="EDX55" s="49"/>
      <c r="EDY55" s="49"/>
      <c r="EDZ55" s="64"/>
      <c r="EEA55" s="68"/>
      <c r="EEB55" s="48"/>
      <c r="EEC55" s="49"/>
      <c r="EED55" s="49"/>
      <c r="EEE55" s="49"/>
      <c r="EEF55" s="49"/>
      <c r="EEG55" s="49"/>
      <c r="EEH55" s="64"/>
      <c r="EEI55" s="68"/>
      <c r="EEJ55" s="91"/>
      <c r="EEK55" s="88"/>
      <c r="EEL55" s="88"/>
      <c r="EEM55" s="88"/>
      <c r="EEN55" s="88"/>
      <c r="EEO55" s="88"/>
      <c r="EEP55" s="179"/>
      <c r="EEQ55" s="95"/>
      <c r="EER55" s="91"/>
      <c r="EES55" s="88"/>
      <c r="EET55" s="88"/>
      <c r="EEU55" s="88"/>
      <c r="EEV55" s="88"/>
      <c r="EEW55" s="88"/>
      <c r="EEX55" s="179"/>
      <c r="EEY55" s="95"/>
      <c r="EEZ55" s="91"/>
      <c r="EFA55" s="88"/>
      <c r="EFB55" s="88"/>
      <c r="EFC55" s="88"/>
      <c r="EFD55" s="88"/>
      <c r="EFE55" s="88"/>
      <c r="EFF55" s="179"/>
      <c r="EFG55" s="95"/>
      <c r="EFH55" s="91"/>
      <c r="EFI55" s="88"/>
      <c r="EFJ55" s="88"/>
      <c r="EFK55" s="88"/>
      <c r="EFL55" s="88"/>
      <c r="EFM55" s="88"/>
      <c r="EFN55" s="179"/>
      <c r="EFO55" s="95"/>
      <c r="EFP55" s="91"/>
      <c r="EFQ55" s="88"/>
      <c r="EFR55" s="88"/>
      <c r="EFS55" s="88"/>
      <c r="EFT55" s="88"/>
      <c r="EFU55" s="88"/>
      <c r="EFV55" s="179"/>
      <c r="EFW55" s="95"/>
      <c r="EFX55" s="91"/>
      <c r="EFY55" s="88"/>
      <c r="EFZ55" s="88"/>
      <c r="EGA55" s="88"/>
      <c r="EGB55" s="88"/>
      <c r="EGC55" s="88"/>
      <c r="EGD55" s="179"/>
      <c r="EGE55" s="95"/>
      <c r="EGF55" s="91"/>
      <c r="EGG55" s="88"/>
      <c r="EGH55" s="88"/>
      <c r="EGI55" s="88"/>
      <c r="EGJ55" s="88"/>
      <c r="EGK55" s="88"/>
      <c r="EGL55" s="179"/>
      <c r="EGM55" s="95"/>
      <c r="EGN55" s="91"/>
      <c r="EGO55" s="88"/>
      <c r="EGP55" s="88"/>
      <c r="EGQ55" s="88"/>
      <c r="EGR55" s="88"/>
      <c r="EGS55" s="88"/>
      <c r="EGT55" s="179"/>
      <c r="EGU55" s="95"/>
      <c r="EGV55" s="91"/>
      <c r="EGW55" s="88"/>
      <c r="EGX55" s="88"/>
      <c r="EGY55" s="88"/>
      <c r="EGZ55" s="88"/>
      <c r="EHA55" s="88"/>
      <c r="EHB55" s="64"/>
      <c r="EHC55" s="68"/>
      <c r="EHD55" s="91"/>
      <c r="EHE55" s="88"/>
      <c r="EHF55" s="88"/>
      <c r="EHG55" s="88"/>
      <c r="EHH55" s="88"/>
      <c r="EHI55" s="88"/>
      <c r="EHJ55" s="179"/>
      <c r="EHK55" s="95"/>
      <c r="EHL55" s="91"/>
      <c r="EHM55" s="88"/>
      <c r="EHN55" s="88"/>
      <c r="EHO55" s="88"/>
      <c r="EHP55" s="88"/>
      <c r="EHQ55" s="88"/>
      <c r="EHR55" s="179"/>
      <c r="EHS55" s="95"/>
      <c r="EHT55" s="91"/>
      <c r="EHU55" s="88"/>
      <c r="EHV55" s="88"/>
      <c r="EHW55" s="88"/>
      <c r="EHX55" s="88"/>
      <c r="EHY55" s="88"/>
      <c r="EHZ55" s="179"/>
      <c r="EIA55" s="95"/>
      <c r="EIB55" s="91"/>
      <c r="EIC55" s="88"/>
      <c r="EID55" s="88"/>
      <c r="EIE55" s="88"/>
      <c r="EIF55" s="88"/>
      <c r="EIG55" s="88"/>
      <c r="EIH55" s="179"/>
      <c r="EII55" s="95"/>
      <c r="EIJ55" s="91"/>
      <c r="EIK55" s="88"/>
      <c r="EIL55" s="88"/>
      <c r="EIM55" s="88"/>
      <c r="EIN55" s="88"/>
      <c r="EIO55" s="88"/>
      <c r="EIP55" s="179"/>
      <c r="EIQ55" s="95"/>
      <c r="EIR55" s="91"/>
      <c r="EIS55" s="88"/>
      <c r="EIT55" s="88"/>
      <c r="EIU55" s="88"/>
      <c r="EIV55" s="88"/>
      <c r="EIW55" s="88"/>
      <c r="EIX55" s="179"/>
      <c r="EIY55" s="95"/>
      <c r="EIZ55" s="91"/>
      <c r="EJA55" s="88"/>
      <c r="EJB55" s="88"/>
      <c r="EJC55" s="88"/>
      <c r="EJD55" s="88"/>
      <c r="EJE55" s="88"/>
      <c r="EJF55" s="179"/>
      <c r="EJG55" s="95"/>
      <c r="EJH55" s="91"/>
      <c r="EJI55" s="88"/>
      <c r="EJJ55" s="88"/>
      <c r="EJK55" s="88"/>
      <c r="EJL55" s="88"/>
      <c r="EJM55" s="88"/>
      <c r="EJN55" s="179"/>
      <c r="EJO55" s="95"/>
      <c r="EJP55" s="91"/>
      <c r="EJQ55" s="88"/>
      <c r="EJR55" s="88"/>
      <c r="EJS55" s="88"/>
      <c r="EJT55" s="88"/>
      <c r="EJU55" s="88"/>
      <c r="EJV55" s="179"/>
      <c r="EJW55" s="95"/>
      <c r="EJX55" s="91"/>
      <c r="EJY55" s="88"/>
      <c r="EJZ55" s="88"/>
      <c r="EKA55" s="88"/>
      <c r="EKB55" s="88"/>
      <c r="EKC55" s="88"/>
      <c r="EKD55" s="179"/>
      <c r="EKE55" s="95"/>
      <c r="EKF55" s="91"/>
      <c r="EKG55" s="88"/>
      <c r="EKH55" s="88"/>
      <c r="EKI55" s="88"/>
      <c r="EKJ55" s="88"/>
      <c r="EKK55" s="88"/>
      <c r="EKL55" s="179"/>
      <c r="EKM55" s="95"/>
      <c r="EKN55" s="91"/>
      <c r="EKO55" s="88"/>
      <c r="EKP55" s="88"/>
      <c r="EKQ55" s="88"/>
      <c r="EKR55" s="88"/>
      <c r="EKS55" s="88"/>
      <c r="EKT55" s="179"/>
      <c r="EKU55" s="218"/>
      <c r="EKV55" s="665"/>
      <c r="EKW55" s="219"/>
      <c r="EKX55" s="88"/>
      <c r="EKY55" s="88"/>
      <c r="EKZ55" s="88"/>
      <c r="ELA55" s="88">
        <v>376</v>
      </c>
      <c r="ELB55" s="88"/>
      <c r="ELC55" s="179"/>
      <c r="ELD55" s="386"/>
      <c r="ELE55" s="195">
        <v>440</v>
      </c>
      <c r="ELF55" s="49">
        <v>525</v>
      </c>
      <c r="ELG55" s="49">
        <v>0</v>
      </c>
      <c r="ELH55" s="49">
        <v>0</v>
      </c>
      <c r="ELI55" s="49">
        <v>0</v>
      </c>
      <c r="ELJ55" s="49">
        <v>1002</v>
      </c>
      <c r="ELK55" s="64">
        <f t="shared" si="1418"/>
        <v>1967</v>
      </c>
      <c r="ELL55" s="211">
        <f t="shared" si="1419"/>
        <v>327.83333333333331</v>
      </c>
      <c r="ELM55" s="195">
        <v>0</v>
      </c>
      <c r="ELN55" s="49"/>
      <c r="ELO55" s="49">
        <v>0</v>
      </c>
      <c r="ELP55" s="49">
        <v>0</v>
      </c>
      <c r="ELQ55" s="49">
        <v>0</v>
      </c>
      <c r="ELR55" s="49">
        <v>0</v>
      </c>
      <c r="ELS55" s="64">
        <f t="shared" si="1420"/>
        <v>0</v>
      </c>
      <c r="ELT55" s="211">
        <f t="shared" si="1421"/>
        <v>0</v>
      </c>
      <c r="ELU55" s="195"/>
      <c r="ELV55" s="49"/>
      <c r="ELW55" s="49"/>
      <c r="ELX55" s="49"/>
      <c r="ELY55" s="49"/>
      <c r="ELZ55" s="49">
        <v>0</v>
      </c>
      <c r="EMA55" s="64">
        <f t="shared" si="1422"/>
        <v>0</v>
      </c>
      <c r="EMB55" s="211">
        <f t="shared" si="1423"/>
        <v>0</v>
      </c>
      <c r="EMC55" s="195">
        <v>0</v>
      </c>
      <c r="EMD55" s="49"/>
      <c r="EME55" s="49">
        <v>421</v>
      </c>
      <c r="EMF55" s="49"/>
      <c r="EMG55" s="49"/>
      <c r="EMH55" s="49">
        <v>0</v>
      </c>
      <c r="EMI55" s="64">
        <f t="shared" si="1424"/>
        <v>421</v>
      </c>
      <c r="EMJ55" s="211">
        <f t="shared" si="1425"/>
        <v>70.166666666666671</v>
      </c>
      <c r="EMK55" s="195">
        <v>0</v>
      </c>
      <c r="EML55" s="49"/>
      <c r="EMM55" s="49">
        <v>0</v>
      </c>
      <c r="EMN55" s="49">
        <v>1201</v>
      </c>
      <c r="EMO55" s="49">
        <v>155</v>
      </c>
      <c r="EMP55" s="49">
        <v>0</v>
      </c>
      <c r="EMQ55" s="64">
        <f t="shared" si="1426"/>
        <v>1356</v>
      </c>
      <c r="EMR55" s="211">
        <f t="shared" si="1427"/>
        <v>226</v>
      </c>
      <c r="EMS55" s="195"/>
      <c r="EMT55" s="49">
        <v>0</v>
      </c>
      <c r="EMU55" s="49"/>
      <c r="EMV55" s="49">
        <v>0</v>
      </c>
      <c r="EMW55" s="49"/>
      <c r="EMX55" s="49">
        <v>115</v>
      </c>
      <c r="EMY55" s="64">
        <f t="shared" si="1428"/>
        <v>115</v>
      </c>
      <c r="EMZ55" s="211">
        <f t="shared" si="1429"/>
        <v>19.166666666666668</v>
      </c>
      <c r="ENA55" s="195">
        <v>0</v>
      </c>
      <c r="ENB55" s="49">
        <v>0</v>
      </c>
      <c r="ENC55" s="49">
        <v>0</v>
      </c>
      <c r="END55" s="49">
        <v>0</v>
      </c>
      <c r="ENE55" s="49">
        <v>0</v>
      </c>
      <c r="ENF55" s="49">
        <v>0</v>
      </c>
      <c r="ENG55" s="64">
        <f t="shared" si="1430"/>
        <v>0</v>
      </c>
      <c r="ENH55" s="211">
        <f t="shared" si="1431"/>
        <v>0</v>
      </c>
      <c r="ENI55" s="195">
        <v>0</v>
      </c>
      <c r="ENJ55" s="49"/>
      <c r="ENK55" s="49">
        <v>333</v>
      </c>
      <c r="ENL55" s="49">
        <v>0</v>
      </c>
      <c r="ENM55" s="49"/>
      <c r="ENN55" s="49">
        <v>0</v>
      </c>
      <c r="ENO55" s="64">
        <f t="shared" si="1432"/>
        <v>333</v>
      </c>
      <c r="ENP55" s="211">
        <f t="shared" si="1433"/>
        <v>55.5</v>
      </c>
      <c r="ENQ55" s="195">
        <v>0</v>
      </c>
      <c r="ENR55" s="49"/>
      <c r="ENS55" s="49"/>
      <c r="ENT55" s="49">
        <v>0</v>
      </c>
      <c r="ENU55" s="49">
        <v>0</v>
      </c>
      <c r="ENV55" s="49"/>
      <c r="ENW55" s="64">
        <f t="shared" si="1434"/>
        <v>0</v>
      </c>
      <c r="ENX55" s="211">
        <f t="shared" si="1435"/>
        <v>0</v>
      </c>
      <c r="ENY55" s="195">
        <v>0</v>
      </c>
      <c r="ENZ55" s="49"/>
      <c r="EOA55" s="49">
        <v>0</v>
      </c>
      <c r="EOB55" s="49"/>
      <c r="EOC55" s="49">
        <v>0</v>
      </c>
      <c r="EOD55" s="49">
        <v>0</v>
      </c>
      <c r="EOE55" s="64">
        <f t="shared" si="1436"/>
        <v>0</v>
      </c>
      <c r="EOF55" s="211">
        <f t="shared" si="1437"/>
        <v>0</v>
      </c>
      <c r="EOG55" s="1"/>
      <c r="EOH55" s="195"/>
      <c r="EOI55" s="49">
        <v>0</v>
      </c>
      <c r="EOJ55" s="49">
        <v>262</v>
      </c>
      <c r="EOK55" s="49"/>
      <c r="EOL55" s="49"/>
      <c r="EOM55" s="49"/>
      <c r="EON55" s="184">
        <f t="shared" si="1438"/>
        <v>262</v>
      </c>
      <c r="EOO55" s="244"/>
      <c r="EOP55" s="49"/>
      <c r="EOQ55" s="49">
        <v>651</v>
      </c>
      <c r="EOR55" s="49"/>
      <c r="EOS55" s="49"/>
      <c r="EOT55" s="49"/>
      <c r="EOU55" s="64">
        <f t="shared" si="1439"/>
        <v>651</v>
      </c>
      <c r="EOV55" s="211">
        <f t="shared" si="1440"/>
        <v>108.5</v>
      </c>
      <c r="EOW55" s="195"/>
      <c r="EOX55" s="49"/>
      <c r="EOY55" s="49">
        <v>0</v>
      </c>
      <c r="EOZ55" s="49"/>
      <c r="EPA55" s="49"/>
      <c r="EPB55" s="49">
        <v>0</v>
      </c>
      <c r="EPC55" s="64">
        <f t="shared" si="1441"/>
        <v>0</v>
      </c>
      <c r="EPD55" s="211">
        <f t="shared" si="1442"/>
        <v>0</v>
      </c>
      <c r="EPE55" s="195">
        <v>0</v>
      </c>
      <c r="EPF55" s="49">
        <v>0</v>
      </c>
      <c r="EPG55" s="49"/>
      <c r="EPH55" s="49">
        <v>0</v>
      </c>
      <c r="EPI55" s="49"/>
      <c r="EPJ55" s="49">
        <v>0</v>
      </c>
      <c r="EPK55" s="64">
        <f t="shared" si="1443"/>
        <v>0</v>
      </c>
      <c r="EPL55" s="211">
        <f t="shared" si="1444"/>
        <v>0</v>
      </c>
      <c r="EPM55" s="195">
        <v>0</v>
      </c>
      <c r="EPN55" s="49">
        <v>0</v>
      </c>
      <c r="EPO55" s="49">
        <v>0</v>
      </c>
      <c r="EPP55" s="49">
        <v>0</v>
      </c>
      <c r="EPQ55" s="49">
        <v>0</v>
      </c>
      <c r="EPR55" s="49"/>
      <c r="EPS55" s="64">
        <f t="shared" si="1445"/>
        <v>0</v>
      </c>
      <c r="EPT55" s="211">
        <f t="shared" si="1446"/>
        <v>0</v>
      </c>
      <c r="EPU55" s="195"/>
      <c r="EPV55" s="49">
        <v>0</v>
      </c>
      <c r="EPW55" s="49">
        <v>810</v>
      </c>
      <c r="EPX55" s="49">
        <v>0</v>
      </c>
      <c r="EPY55" s="49"/>
      <c r="EPZ55" s="49"/>
      <c r="EQA55" s="64">
        <f t="shared" si="1447"/>
        <v>810</v>
      </c>
      <c r="EQB55" s="211">
        <f t="shared" si="1448"/>
        <v>135</v>
      </c>
      <c r="EQC55" s="195">
        <v>0</v>
      </c>
      <c r="EQD55" s="49">
        <v>0</v>
      </c>
      <c r="EQE55" s="49">
        <v>0</v>
      </c>
      <c r="EQF55" s="49"/>
      <c r="EQG55" s="49">
        <v>0</v>
      </c>
      <c r="EQH55" s="49"/>
      <c r="EQI55" s="64">
        <f t="shared" si="1449"/>
        <v>0</v>
      </c>
      <c r="EQJ55" s="211">
        <f t="shared" si="1450"/>
        <v>0</v>
      </c>
      <c r="EQK55" s="195">
        <v>0</v>
      </c>
      <c r="EQL55" s="49">
        <v>0</v>
      </c>
      <c r="EQM55" s="49">
        <v>0</v>
      </c>
      <c r="EQN55" s="49"/>
      <c r="EQO55" s="49"/>
      <c r="EQP55" s="49">
        <v>0</v>
      </c>
      <c r="EQQ55" s="64">
        <f t="shared" si="1451"/>
        <v>0</v>
      </c>
      <c r="EQR55" s="211">
        <f t="shared" si="1452"/>
        <v>0</v>
      </c>
      <c r="EQS55" s="195">
        <v>0</v>
      </c>
      <c r="EQT55" s="49">
        <v>0</v>
      </c>
      <c r="EQU55" s="49">
        <v>0</v>
      </c>
      <c r="EQV55" s="49">
        <v>0</v>
      </c>
      <c r="EQW55" s="49"/>
      <c r="EQX55" s="49">
        <v>0</v>
      </c>
      <c r="EQY55" s="64">
        <f t="shared" si="1453"/>
        <v>0</v>
      </c>
      <c r="EQZ55" s="211">
        <f t="shared" si="1454"/>
        <v>0</v>
      </c>
      <c r="ERA55" s="195"/>
      <c r="ERB55" s="49">
        <v>0</v>
      </c>
      <c r="ERC55" s="49"/>
      <c r="ERD55" s="49"/>
      <c r="ERE55" s="49"/>
      <c r="ERF55" s="49"/>
      <c r="ERG55" s="64">
        <f t="shared" si="1455"/>
        <v>0</v>
      </c>
      <c r="ERH55" s="211">
        <f t="shared" si="1456"/>
        <v>0</v>
      </c>
      <c r="ERI55" s="195"/>
      <c r="ERJ55" s="49">
        <v>0</v>
      </c>
      <c r="ERK55" s="49"/>
      <c r="ERL55" s="49">
        <v>0</v>
      </c>
      <c r="ERM55" s="49">
        <v>0</v>
      </c>
      <c r="ERN55" s="49"/>
      <c r="ERO55" s="64">
        <f t="shared" si="1457"/>
        <v>0</v>
      </c>
      <c r="ERP55" s="211">
        <f t="shared" si="1458"/>
        <v>0</v>
      </c>
      <c r="ERQ55" s="195"/>
      <c r="ERR55" s="49">
        <v>0</v>
      </c>
      <c r="ERS55" s="49"/>
      <c r="ERT55" s="49"/>
      <c r="ERU55" s="49"/>
      <c r="ERV55" s="49"/>
      <c r="ERW55" s="64">
        <f t="shared" si="1459"/>
        <v>0</v>
      </c>
      <c r="ERX55" s="211">
        <f t="shared" si="1460"/>
        <v>0</v>
      </c>
      <c r="ERY55" s="195">
        <v>0</v>
      </c>
      <c r="ERZ55" s="49">
        <v>0</v>
      </c>
      <c r="ESA55" s="49"/>
      <c r="ESB55" s="49"/>
      <c r="ESC55" s="49">
        <v>0</v>
      </c>
      <c r="ESD55" s="49"/>
      <c r="ESE55" s="64">
        <f t="shared" si="1461"/>
        <v>0</v>
      </c>
      <c r="ESF55" s="211">
        <f t="shared" si="1462"/>
        <v>0</v>
      </c>
      <c r="ESG55" s="195">
        <v>0</v>
      </c>
      <c r="ESH55" s="49"/>
      <c r="ESI55" s="49"/>
      <c r="ESJ55" s="49"/>
      <c r="ESK55" s="49"/>
      <c r="ESL55" s="49"/>
      <c r="ESM55" s="64">
        <f t="shared" si="1463"/>
        <v>0</v>
      </c>
      <c r="ESN55" s="211">
        <f t="shared" si="1464"/>
        <v>0</v>
      </c>
      <c r="ESO55" s="458"/>
      <c r="ESP55" s="83"/>
      <c r="ESQ55" s="83">
        <v>0</v>
      </c>
      <c r="ESR55" s="83">
        <v>0</v>
      </c>
      <c r="ESS55" s="83">
        <v>0</v>
      </c>
      <c r="EST55" s="83"/>
      <c r="ESU55" s="64">
        <f t="shared" si="1465"/>
        <v>0</v>
      </c>
      <c r="ESV55" s="211">
        <f t="shared" si="1466"/>
        <v>0</v>
      </c>
      <c r="ESW55" s="195"/>
      <c r="ESX55" s="49">
        <v>0</v>
      </c>
      <c r="ESY55" s="49">
        <v>0</v>
      </c>
      <c r="ESZ55" s="49">
        <v>0</v>
      </c>
      <c r="ETA55" s="49"/>
      <c r="ETB55" s="49">
        <v>0</v>
      </c>
      <c r="ETC55" s="808">
        <f t="shared" si="1467"/>
        <v>0</v>
      </c>
      <c r="ETD55" s="211">
        <f t="shared" si="1468"/>
        <v>0</v>
      </c>
      <c r="ETE55" s="195">
        <v>253</v>
      </c>
      <c r="ETF55" s="49">
        <v>0</v>
      </c>
      <c r="ETG55" s="49">
        <v>0</v>
      </c>
      <c r="ETH55" s="49"/>
      <c r="ETI55" s="49"/>
      <c r="ETJ55" s="49"/>
      <c r="ETK55" s="808">
        <f t="shared" si="1469"/>
        <v>253</v>
      </c>
      <c r="ETL55" s="211">
        <f t="shared" si="1470"/>
        <v>42.166666666666664</v>
      </c>
      <c r="ETM55" s="814"/>
      <c r="ETN55" s="815"/>
      <c r="ETO55" s="815"/>
      <c r="ETP55" s="815"/>
      <c r="ETQ55" s="815"/>
      <c r="ETR55" s="815"/>
      <c r="ETS55" s="808">
        <f t="shared" si="1471"/>
        <v>0</v>
      </c>
      <c r="ETT55" s="211">
        <f t="shared" si="1472"/>
        <v>0</v>
      </c>
      <c r="ETU55" s="458"/>
      <c r="ETV55" s="83">
        <v>0</v>
      </c>
      <c r="ETW55" s="83">
        <v>0</v>
      </c>
      <c r="ETX55" s="83"/>
      <c r="ETY55" s="83"/>
      <c r="ETZ55" s="83"/>
      <c r="EUA55" s="808">
        <f t="shared" si="1473"/>
        <v>0</v>
      </c>
      <c r="EUB55" s="211">
        <f t="shared" si="1474"/>
        <v>0</v>
      </c>
      <c r="EUC55" s="458"/>
      <c r="EUD55" s="83"/>
      <c r="EUE55" s="83"/>
      <c r="EUF55" s="83"/>
      <c r="EUG55" s="83"/>
      <c r="EUH55" s="83"/>
      <c r="EUI55" s="808">
        <f t="shared" si="1475"/>
        <v>0</v>
      </c>
      <c r="EUJ55" s="211">
        <f t="shared" si="1476"/>
        <v>0</v>
      </c>
      <c r="EUK55" s="195"/>
      <c r="EUL55" s="49"/>
      <c r="EUM55" s="49"/>
      <c r="EUN55" s="49">
        <v>0</v>
      </c>
      <c r="EUO55" s="49"/>
      <c r="EUP55" s="49">
        <v>0</v>
      </c>
      <c r="EUQ55" s="808">
        <f t="shared" si="1477"/>
        <v>0</v>
      </c>
      <c r="EUR55" s="211">
        <f t="shared" si="1478"/>
        <v>0</v>
      </c>
      <c r="EUS55" s="195"/>
      <c r="EUT55" s="49">
        <v>0</v>
      </c>
      <c r="EUU55" s="49"/>
      <c r="EUV55" s="49">
        <v>0</v>
      </c>
      <c r="EUW55" s="49"/>
      <c r="EUX55" s="49"/>
      <c r="EUY55" s="808">
        <f t="shared" si="1479"/>
        <v>0</v>
      </c>
      <c r="EUZ55" s="211">
        <f t="shared" si="1480"/>
        <v>0</v>
      </c>
      <c r="EVA55" s="195">
        <v>0</v>
      </c>
      <c r="EVB55" s="49"/>
      <c r="EVC55" s="49"/>
      <c r="EVD55" s="49"/>
      <c r="EVE55" s="49"/>
      <c r="EVF55" s="49"/>
      <c r="EVG55" s="808">
        <f t="shared" si="1481"/>
        <v>0</v>
      </c>
      <c r="EVH55" s="211">
        <f t="shared" si="1482"/>
        <v>0</v>
      </c>
      <c r="EVI55" s="195"/>
      <c r="EVJ55" s="49"/>
      <c r="EVK55" s="49">
        <f>SUMIF(SUMPK!$B:$B,$B:$B,SUMPK!$O:$O)</f>
        <v>0</v>
      </c>
      <c r="EVL55" s="49"/>
      <c r="EVM55" s="49"/>
      <c r="EVN55" s="49"/>
      <c r="EVO55" s="808">
        <f t="shared" si="1483"/>
        <v>0</v>
      </c>
      <c r="EVP55" s="211">
        <f t="shared" si="1484"/>
        <v>0</v>
      </c>
      <c r="EVQ55" s="195"/>
      <c r="EVR55" s="49"/>
      <c r="EVS55" s="49"/>
      <c r="EVT55" s="49"/>
      <c r="EVU55" s="49"/>
      <c r="EVV55" s="49"/>
      <c r="EVW55" s="808">
        <f t="shared" si="1485"/>
        <v>0</v>
      </c>
      <c r="EVX55" s="211">
        <f t="shared" si="1486"/>
        <v>0</v>
      </c>
      <c r="EVY55" s="195"/>
      <c r="EVZ55" s="49"/>
      <c r="EWA55" s="49"/>
      <c r="EWB55" s="49"/>
      <c r="EWC55" s="49"/>
      <c r="EWD55" s="49"/>
      <c r="EWE55" s="808">
        <f t="shared" si="1487"/>
        <v>0</v>
      </c>
      <c r="EWF55" s="211">
        <f t="shared" si="1488"/>
        <v>0</v>
      </c>
      <c r="EWG55" s="195"/>
      <c r="EWH55" s="49"/>
      <c r="EWI55" s="49"/>
      <c r="EWJ55" s="49"/>
      <c r="EWK55" s="49"/>
      <c r="EWL55" s="49"/>
      <c r="EWM55" s="808">
        <f t="shared" si="1489"/>
        <v>0</v>
      </c>
      <c r="EWN55" s="211">
        <f t="shared" si="1490"/>
        <v>0</v>
      </c>
      <c r="EWO55" s="195">
        <v>0</v>
      </c>
      <c r="EWP55" s="49"/>
      <c r="EWQ55" s="49"/>
      <c r="EWR55" s="49">
        <v>0</v>
      </c>
      <c r="EWS55" s="49"/>
      <c r="EWT55" s="49"/>
      <c r="EWU55" s="808">
        <f t="shared" si="1491"/>
        <v>0</v>
      </c>
      <c r="EWV55" s="211">
        <f t="shared" si="1492"/>
        <v>0</v>
      </c>
      <c r="EWW55" s="195"/>
      <c r="EWX55" s="49"/>
      <c r="EWY55" s="49"/>
      <c r="EWZ55" s="49"/>
      <c r="EXA55" s="49"/>
      <c r="EXB55" s="49"/>
      <c r="EXC55" s="808">
        <f t="shared" si="1493"/>
        <v>0</v>
      </c>
      <c r="EXD55" s="211">
        <f t="shared" si="1494"/>
        <v>0</v>
      </c>
      <c r="EXE55" s="195"/>
      <c r="EXF55" s="49"/>
      <c r="EXG55" s="49">
        <v>0</v>
      </c>
      <c r="EXH55" s="49"/>
      <c r="EXI55" s="49">
        <v>332</v>
      </c>
      <c r="EXJ55" s="49">
        <v>0</v>
      </c>
      <c r="EXK55" s="808">
        <f t="shared" si="1495"/>
        <v>332</v>
      </c>
      <c r="EXL55" s="211">
        <f t="shared" si="1496"/>
        <v>55.333333333333336</v>
      </c>
      <c r="EXM55" s="458"/>
      <c r="EXN55" s="83">
        <v>0</v>
      </c>
      <c r="EXO55" s="83"/>
      <c r="EXP55" s="83">
        <v>628</v>
      </c>
      <c r="EXQ55" s="83"/>
      <c r="EXR55" s="83"/>
      <c r="EXS55" s="808">
        <f t="shared" si="1497"/>
        <v>628</v>
      </c>
      <c r="EXT55" s="211">
        <f t="shared" si="1498"/>
        <v>104.66666666666667</v>
      </c>
      <c r="EXU55" s="195">
        <v>627</v>
      </c>
      <c r="EXV55" s="49"/>
      <c r="EXW55" s="49"/>
      <c r="EXX55" s="49">
        <v>0</v>
      </c>
      <c r="EXY55" s="49"/>
      <c r="EXZ55" s="49">
        <v>635</v>
      </c>
      <c r="EYA55" s="808">
        <f t="shared" si="1499"/>
        <v>1262</v>
      </c>
      <c r="EYB55" s="211">
        <f t="shared" si="1500"/>
        <v>210.33333333333334</v>
      </c>
      <c r="EYC55" s="195">
        <v>0</v>
      </c>
      <c r="EYD55" s="49"/>
      <c r="EYE55" s="49"/>
      <c r="EYF55" s="49"/>
      <c r="EYG55" s="49"/>
      <c r="EYH55" s="49">
        <v>0</v>
      </c>
      <c r="EYI55" s="808">
        <f t="shared" si="1501"/>
        <v>0</v>
      </c>
      <c r="EYJ55" s="211">
        <f t="shared" si="1502"/>
        <v>0</v>
      </c>
      <c r="EYK55" s="195">
        <v>0</v>
      </c>
      <c r="EYL55" s="49"/>
      <c r="EYM55" s="49"/>
      <c r="EYN55" s="49">
        <v>0</v>
      </c>
      <c r="EYO55" s="49"/>
      <c r="EYP55" s="49"/>
      <c r="EYQ55" s="808">
        <f t="shared" si="1503"/>
        <v>0</v>
      </c>
      <c r="EYR55" s="211">
        <f t="shared" si="1504"/>
        <v>0</v>
      </c>
      <c r="EYS55" s="195">
        <v>0</v>
      </c>
      <c r="EYT55" s="49"/>
      <c r="EYU55" s="49">
        <v>0</v>
      </c>
      <c r="EYV55" s="49"/>
      <c r="EYW55" s="49"/>
      <c r="EYX55" s="49"/>
      <c r="EYY55" s="872">
        <f t="shared" si="1505"/>
        <v>0</v>
      </c>
      <c r="EYZ55" s="873">
        <f t="shared" si="1506"/>
        <v>0</v>
      </c>
      <c r="EZA55" s="195">
        <v>0</v>
      </c>
      <c r="EZB55" s="49">
        <v>0</v>
      </c>
      <c r="EZC55" s="49"/>
      <c r="EZD55" s="49"/>
      <c r="EZE55" s="49">
        <v>0</v>
      </c>
      <c r="EZF55" s="49">
        <v>0</v>
      </c>
      <c r="EZG55" s="872">
        <f t="shared" si="1507"/>
        <v>0</v>
      </c>
      <c r="EZH55" s="873">
        <f t="shared" si="1508"/>
        <v>0</v>
      </c>
      <c r="EZI55" s="195"/>
      <c r="EZJ55" s="49">
        <v>0</v>
      </c>
      <c r="EZK55" s="49"/>
      <c r="EZL55" s="49">
        <v>0</v>
      </c>
      <c r="EZM55" s="49"/>
      <c r="EZN55" s="49">
        <v>0</v>
      </c>
      <c r="EZO55" s="872">
        <f t="shared" si="1509"/>
        <v>0</v>
      </c>
      <c r="EZP55" s="873">
        <f t="shared" si="1510"/>
        <v>0</v>
      </c>
      <c r="EZQ55" s="458"/>
      <c r="EZR55" s="83"/>
      <c r="EZS55" s="83"/>
      <c r="EZT55" s="83">
        <v>0</v>
      </c>
      <c r="EZU55" s="83"/>
      <c r="EZV55" s="83">
        <v>0</v>
      </c>
      <c r="EZW55" s="872">
        <f t="shared" si="1511"/>
        <v>0</v>
      </c>
      <c r="EZX55" s="873">
        <f t="shared" si="1512"/>
        <v>0</v>
      </c>
      <c r="EZY55" s="195">
        <v>0</v>
      </c>
      <c r="EZZ55" s="49"/>
      <c r="FAA55" s="49">
        <v>0</v>
      </c>
      <c r="FAB55" s="49">
        <v>0</v>
      </c>
      <c r="FAC55" s="49">
        <v>0</v>
      </c>
      <c r="FAD55" s="49"/>
      <c r="FAE55" s="872">
        <f t="shared" si="1513"/>
        <v>0</v>
      </c>
      <c r="FAF55" s="873">
        <f t="shared" si="1514"/>
        <v>0</v>
      </c>
    </row>
    <row r="56" spans="1:4088" s="8" customFormat="1" ht="13.5" thickBot="1" x14ac:dyDescent="0.25">
      <c r="A56" s="21">
        <v>26</v>
      </c>
      <c r="B56" s="297" t="s">
        <v>334</v>
      </c>
      <c r="C56" s="730" t="s">
        <v>350</v>
      </c>
      <c r="D56" s="297">
        <v>25</v>
      </c>
      <c r="E56" s="24"/>
      <c r="F56" s="24">
        <v>2174</v>
      </c>
      <c r="G56" s="24"/>
      <c r="H56" s="24"/>
      <c r="I56" s="360"/>
      <c r="J56" s="360">
        <f>SUMIF(SUMPK!$B:$B,$B:$B,SUMPK!$O:$O)</f>
        <v>0</v>
      </c>
      <c r="K56" s="24">
        <f t="shared" si="1228"/>
        <v>0</v>
      </c>
      <c r="L56" s="24">
        <f t="shared" ref="L56:L58" si="2435">F56+H56-J56</f>
        <v>2174</v>
      </c>
      <c r="M56" s="15">
        <f t="shared" ref="M56:M58" si="2436">K56+L56</f>
        <v>2174</v>
      </c>
      <c r="N56" s="15">
        <v>39.5</v>
      </c>
      <c r="O56" s="276"/>
      <c r="P56" s="712"/>
      <c r="Q56" s="276">
        <f t="shared" si="2432"/>
        <v>0</v>
      </c>
      <c r="R56" s="277">
        <f t="shared" si="2433"/>
        <v>0</v>
      </c>
      <c r="S56" s="222"/>
      <c r="T56" s="276">
        <f t="shared" si="2434"/>
        <v>0</v>
      </c>
      <c r="U56" s="278"/>
      <c r="V56" s="276">
        <f t="shared" si="1235"/>
        <v>0</v>
      </c>
      <c r="W56" s="279">
        <f>F56/(E56+F56)</f>
        <v>1</v>
      </c>
      <c r="X56" s="278"/>
      <c r="Y56" s="7"/>
      <c r="Z56" s="7"/>
      <c r="AA56" s="7"/>
      <c r="AB56" s="7"/>
      <c r="AC56" s="662">
        <v>21.5</v>
      </c>
      <c r="AD56" s="650"/>
      <c r="AE56" s="88"/>
      <c r="AF56" s="88"/>
      <c r="AG56" s="88"/>
      <c r="AH56" s="88"/>
      <c r="AI56" s="88"/>
      <c r="AJ56" s="89"/>
      <c r="AK56" s="90"/>
      <c r="AL56" s="91"/>
      <c r="AM56" s="88"/>
      <c r="AN56" s="88"/>
      <c r="AO56" s="88"/>
      <c r="AP56" s="88"/>
      <c r="AQ56" s="88"/>
      <c r="AR56" s="89"/>
      <c r="AS56" s="90"/>
      <c r="AT56" s="91"/>
      <c r="AU56" s="88"/>
      <c r="AV56" s="88"/>
      <c r="AW56" s="88"/>
      <c r="AX56" s="88"/>
      <c r="AY56" s="88"/>
      <c r="AZ56" s="89"/>
      <c r="BA56" s="90"/>
      <c r="BB56" s="91"/>
      <c r="BC56" s="88"/>
      <c r="BD56" s="88"/>
      <c r="BE56" s="88"/>
      <c r="BF56" s="88"/>
      <c r="BG56" s="88"/>
      <c r="BH56" s="89"/>
      <c r="BI56" s="90"/>
      <c r="BJ56" s="91"/>
      <c r="BK56" s="88"/>
      <c r="BL56" s="88"/>
      <c r="BM56" s="88"/>
      <c r="BN56" s="88"/>
      <c r="BO56" s="88"/>
      <c r="BP56" s="89"/>
      <c r="BQ56" s="90"/>
      <c r="BR56" s="91"/>
      <c r="BS56" s="88"/>
      <c r="BT56" s="88"/>
      <c r="BU56" s="88"/>
      <c r="BV56" s="88"/>
      <c r="BW56" s="88"/>
      <c r="BX56" s="89"/>
      <c r="BY56" s="90"/>
      <c r="BZ56" s="91"/>
      <c r="CA56" s="88"/>
      <c r="CB56" s="88"/>
      <c r="CC56" s="88"/>
      <c r="CD56" s="88"/>
      <c r="CE56" s="88"/>
      <c r="CF56" s="89"/>
      <c r="CG56" s="90"/>
      <c r="CH56" s="91"/>
      <c r="CI56" s="88"/>
      <c r="CJ56" s="88"/>
      <c r="CK56" s="88"/>
      <c r="CL56" s="88"/>
      <c r="CM56" s="88"/>
      <c r="CN56" s="89"/>
      <c r="CO56" s="90"/>
      <c r="CP56" s="91"/>
      <c r="CQ56" s="88"/>
      <c r="CR56" s="88"/>
      <c r="CS56" s="88"/>
      <c r="CT56" s="88"/>
      <c r="CU56" s="88"/>
      <c r="CV56" s="89"/>
      <c r="CW56" s="90"/>
      <c r="CX56" s="91"/>
      <c r="CY56" s="88"/>
      <c r="CZ56" s="88"/>
      <c r="DA56" s="88"/>
      <c r="DB56" s="88"/>
      <c r="DC56" s="88"/>
      <c r="DD56" s="89"/>
      <c r="DE56" s="90"/>
      <c r="DF56" s="91"/>
      <c r="DG56" s="88"/>
      <c r="DH56" s="88"/>
      <c r="DI56" s="88"/>
      <c r="DJ56" s="88"/>
      <c r="DK56" s="88"/>
      <c r="DL56" s="89"/>
      <c r="DM56" s="90"/>
      <c r="DN56" s="91"/>
      <c r="DO56" s="88"/>
      <c r="DP56" s="88"/>
      <c r="DQ56" s="88"/>
      <c r="DR56" s="88"/>
      <c r="DS56" s="88"/>
      <c r="DT56" s="89"/>
      <c r="DU56" s="90"/>
      <c r="DV56" s="91"/>
      <c r="DW56" s="88"/>
      <c r="DX56" s="88"/>
      <c r="DY56" s="88"/>
      <c r="DZ56" s="88"/>
      <c r="EA56" s="88"/>
      <c r="EB56" s="89"/>
      <c r="EC56" s="90"/>
      <c r="ED56" s="91"/>
      <c r="EE56" s="88"/>
      <c r="EF56" s="88"/>
      <c r="EG56" s="88"/>
      <c r="EH56" s="88"/>
      <c r="EI56" s="88"/>
      <c r="EJ56" s="89"/>
      <c r="EK56" s="90"/>
      <c r="EL56" s="91"/>
      <c r="EM56" s="88"/>
      <c r="EN56" s="88"/>
      <c r="EO56" s="88"/>
      <c r="EP56" s="88"/>
      <c r="EQ56" s="88"/>
      <c r="ER56" s="89"/>
      <c r="ES56" s="90"/>
      <c r="ET56" s="91"/>
      <c r="EU56" s="88"/>
      <c r="EV56" s="88"/>
      <c r="EW56" s="88"/>
      <c r="EX56" s="88"/>
      <c r="EY56" s="88"/>
      <c r="EZ56" s="89"/>
      <c r="FA56" s="90"/>
      <c r="FB56" s="91"/>
      <c r="FC56" s="88"/>
      <c r="FD56" s="88"/>
      <c r="FE56" s="88"/>
      <c r="FF56" s="88"/>
      <c r="FG56" s="88"/>
      <c r="FH56" s="89"/>
      <c r="FI56" s="90"/>
      <c r="FJ56" s="91"/>
      <c r="FK56" s="88"/>
      <c r="FL56" s="88"/>
      <c r="FM56" s="88"/>
      <c r="FN56" s="88"/>
      <c r="FO56" s="88"/>
      <c r="FP56" s="89"/>
      <c r="FQ56" s="90"/>
      <c r="FR56" s="91"/>
      <c r="FS56" s="88"/>
      <c r="FT56" s="88"/>
      <c r="FU56" s="88"/>
      <c r="FV56" s="88"/>
      <c r="FW56" s="88"/>
      <c r="FX56" s="89"/>
      <c r="FY56" s="90"/>
      <c r="FZ56" s="91"/>
      <c r="GA56" s="88"/>
      <c r="GB56" s="88"/>
      <c r="GC56" s="88"/>
      <c r="GD56" s="88"/>
      <c r="GE56" s="88"/>
      <c r="GF56" s="89"/>
      <c r="GG56" s="90"/>
      <c r="GH56" s="91"/>
      <c r="GI56" s="88"/>
      <c r="GJ56" s="88"/>
      <c r="GK56" s="88"/>
      <c r="GL56" s="88"/>
      <c r="GM56" s="88"/>
      <c r="GN56" s="89"/>
      <c r="GO56" s="90"/>
      <c r="GP56" s="91"/>
      <c r="GQ56" s="88"/>
      <c r="GR56" s="88"/>
      <c r="GS56" s="88"/>
      <c r="GT56" s="88"/>
      <c r="GU56" s="88"/>
      <c r="GV56" s="89"/>
      <c r="GW56" s="90"/>
      <c r="GX56" s="91"/>
      <c r="GY56" s="88"/>
      <c r="GZ56" s="88"/>
      <c r="HA56" s="88"/>
      <c r="HB56" s="88"/>
      <c r="HC56" s="88"/>
      <c r="HD56" s="89"/>
      <c r="HE56" s="90"/>
      <c r="HF56" s="91"/>
      <c r="HG56" s="88"/>
      <c r="HH56" s="88"/>
      <c r="HI56" s="88"/>
      <c r="HJ56" s="88"/>
      <c r="HK56" s="88"/>
      <c r="HL56" s="89"/>
      <c r="HM56" s="90"/>
      <c r="HN56" s="92"/>
      <c r="HO56" s="93"/>
      <c r="HP56" s="93"/>
      <c r="HQ56" s="93"/>
      <c r="HR56" s="93"/>
      <c r="HS56" s="93"/>
      <c r="HT56" s="89"/>
      <c r="HU56" s="90"/>
      <c r="HV56" s="91"/>
      <c r="HW56" s="88"/>
      <c r="HX56" s="88"/>
      <c r="HY56" s="88"/>
      <c r="HZ56" s="88"/>
      <c r="IA56" s="88"/>
      <c r="IB56" s="89"/>
      <c r="IC56" s="90"/>
      <c r="ID56" s="91"/>
      <c r="IE56" s="88"/>
      <c r="IF56" s="88"/>
      <c r="IG56" s="88"/>
      <c r="IH56" s="88"/>
      <c r="II56" s="88"/>
      <c r="IJ56" s="89"/>
      <c r="IK56" s="90"/>
      <c r="IL56" s="91"/>
      <c r="IM56" s="88"/>
      <c r="IN56" s="88"/>
      <c r="IO56" s="88"/>
      <c r="IP56" s="88"/>
      <c r="IQ56" s="88"/>
      <c r="IR56" s="94"/>
      <c r="IS56" s="95"/>
      <c r="IT56" s="91"/>
      <c r="IU56" s="88"/>
      <c r="IV56" s="88"/>
      <c r="IW56" s="88"/>
      <c r="IX56" s="88"/>
      <c r="IY56" s="88"/>
      <c r="IZ56" s="94"/>
      <c r="JA56" s="95"/>
      <c r="JB56" s="91"/>
      <c r="JC56" s="88"/>
      <c r="JD56" s="88"/>
      <c r="JE56" s="88"/>
      <c r="JF56" s="88"/>
      <c r="JG56" s="88"/>
      <c r="JH56" s="94"/>
      <c r="JI56" s="95"/>
      <c r="JJ56" s="91"/>
      <c r="JK56" s="88"/>
      <c r="JL56" s="88"/>
      <c r="JM56" s="88"/>
      <c r="JN56" s="88"/>
      <c r="JO56" s="88"/>
      <c r="JP56" s="89"/>
      <c r="JQ56" s="90"/>
      <c r="JR56" s="91"/>
      <c r="JS56" s="88"/>
      <c r="JT56" s="88"/>
      <c r="JU56" s="88"/>
      <c r="JV56" s="88"/>
      <c r="JW56" s="88"/>
      <c r="JX56" s="89"/>
      <c r="JY56" s="90"/>
      <c r="JZ56" s="91"/>
      <c r="KA56" s="88"/>
      <c r="KB56" s="88"/>
      <c r="KC56" s="88"/>
      <c r="KD56" s="88"/>
      <c r="KE56" s="88"/>
      <c r="KF56" s="89"/>
      <c r="KG56" s="90"/>
      <c r="KH56" s="91"/>
      <c r="KI56" s="88"/>
      <c r="KJ56" s="88"/>
      <c r="KK56" s="88"/>
      <c r="KL56" s="88"/>
      <c r="KM56" s="88"/>
      <c r="KN56" s="94"/>
      <c r="KO56" s="95"/>
      <c r="KP56" s="91"/>
      <c r="KQ56" s="88"/>
      <c r="KR56" s="88"/>
      <c r="KS56" s="88"/>
      <c r="KT56" s="88"/>
      <c r="KU56" s="88"/>
      <c r="KV56" s="94"/>
      <c r="KW56" s="95"/>
      <c r="KX56" s="91"/>
      <c r="KY56" s="88"/>
      <c r="KZ56" s="88"/>
      <c r="LA56" s="88"/>
      <c r="LB56" s="88"/>
      <c r="LC56" s="88"/>
      <c r="LD56" s="94"/>
      <c r="LE56" s="95"/>
      <c r="LF56" s="91"/>
      <c r="LG56" s="88"/>
      <c r="LH56" s="88"/>
      <c r="LI56" s="88"/>
      <c r="LJ56" s="88"/>
      <c r="LK56" s="88"/>
      <c r="LL56" s="94"/>
      <c r="LM56" s="95"/>
      <c r="LN56" s="91"/>
      <c r="LO56" s="88"/>
      <c r="LP56" s="88"/>
      <c r="LQ56" s="88"/>
      <c r="LR56" s="88"/>
      <c r="LS56" s="88"/>
      <c r="LT56" s="94"/>
      <c r="LU56" s="95"/>
      <c r="LV56" s="91"/>
      <c r="LW56" s="88"/>
      <c r="LX56" s="88"/>
      <c r="LY56" s="88"/>
      <c r="LZ56" s="88"/>
      <c r="MA56" s="88"/>
      <c r="MB56" s="94"/>
      <c r="MC56" s="95"/>
      <c r="MD56" s="91"/>
      <c r="ME56" s="88"/>
      <c r="MF56" s="88"/>
      <c r="MG56" s="88"/>
      <c r="MH56" s="88"/>
      <c r="MI56" s="88"/>
      <c r="MJ56" s="94"/>
      <c r="MK56" s="95"/>
      <c r="ML56" s="91"/>
      <c r="MM56" s="88"/>
      <c r="MN56" s="88"/>
      <c r="MO56" s="88"/>
      <c r="MP56" s="88"/>
      <c r="MQ56" s="88"/>
      <c r="MR56" s="94"/>
      <c r="MS56" s="95"/>
      <c r="MT56" s="91"/>
      <c r="MU56" s="88"/>
      <c r="MV56" s="88"/>
      <c r="MW56" s="88"/>
      <c r="MX56" s="88"/>
      <c r="MY56" s="88"/>
      <c r="MZ56" s="94"/>
      <c r="NA56" s="95"/>
      <c r="NB56" s="91"/>
      <c r="NC56" s="88"/>
      <c r="ND56" s="88"/>
      <c r="NE56" s="88"/>
      <c r="NF56" s="88"/>
      <c r="NG56" s="88"/>
      <c r="NH56" s="94"/>
      <c r="NI56" s="95"/>
      <c r="NJ56" s="91"/>
      <c r="NK56" s="88"/>
      <c r="NL56" s="88"/>
      <c r="NM56" s="88"/>
      <c r="NN56" s="88"/>
      <c r="NO56" s="88"/>
      <c r="NP56" s="94"/>
      <c r="NQ56" s="95"/>
      <c r="NR56" s="91"/>
      <c r="NS56" s="88"/>
      <c r="NT56" s="88"/>
      <c r="NU56" s="88"/>
      <c r="NV56" s="88"/>
      <c r="NW56" s="88"/>
      <c r="NX56" s="94"/>
      <c r="NY56" s="95"/>
      <c r="NZ56" s="91"/>
      <c r="OA56" s="88"/>
      <c r="OB56" s="88"/>
      <c r="OC56" s="88"/>
      <c r="OD56" s="88"/>
      <c r="OE56" s="88"/>
      <c r="OF56" s="94"/>
      <c r="OG56" s="95"/>
      <c r="OH56" s="91"/>
      <c r="OI56" s="88"/>
      <c r="OJ56" s="88"/>
      <c r="OK56" s="88"/>
      <c r="OL56" s="88"/>
      <c r="OM56" s="88"/>
      <c r="ON56" s="94"/>
      <c r="OO56" s="95"/>
      <c r="OP56" s="91"/>
      <c r="OQ56" s="88"/>
      <c r="OR56" s="88"/>
      <c r="OS56" s="88"/>
      <c r="OT56" s="88"/>
      <c r="OU56" s="88"/>
      <c r="OV56" s="94"/>
      <c r="OW56" s="95"/>
      <c r="OX56" s="91"/>
      <c r="OY56" s="88"/>
      <c r="OZ56" s="88"/>
      <c r="PA56" s="88"/>
      <c r="PB56" s="88"/>
      <c r="PC56" s="88"/>
      <c r="PD56" s="94"/>
      <c r="PE56" s="95"/>
      <c r="PF56" s="91"/>
      <c r="PG56" s="88"/>
      <c r="PH56" s="88"/>
      <c r="PI56" s="88"/>
      <c r="PJ56" s="88"/>
      <c r="PK56" s="88"/>
      <c r="PL56" s="94"/>
      <c r="PM56" s="95"/>
      <c r="PN56" s="91"/>
      <c r="PO56" s="88"/>
      <c r="PP56" s="88"/>
      <c r="PQ56" s="88"/>
      <c r="PR56" s="88"/>
      <c r="PS56" s="88"/>
      <c r="PT56" s="94"/>
      <c r="PU56" s="95"/>
      <c r="PV56" s="118"/>
      <c r="PW56" s="119"/>
      <c r="PX56" s="119"/>
      <c r="PY56" s="119"/>
      <c r="PZ56" s="119"/>
      <c r="QA56" s="119"/>
      <c r="QB56" s="120"/>
      <c r="QC56" s="121"/>
      <c r="QD56" s="118"/>
      <c r="QE56" s="119"/>
      <c r="QF56" s="119"/>
      <c r="QG56" s="119"/>
      <c r="QH56" s="119"/>
      <c r="QI56" s="119"/>
      <c r="QJ56" s="120"/>
      <c r="QK56" s="121"/>
      <c r="QL56" s="118"/>
      <c r="QM56" s="119"/>
      <c r="QN56" s="119"/>
      <c r="QO56" s="119"/>
      <c r="QP56" s="119"/>
      <c r="QQ56" s="119"/>
      <c r="QR56" s="120"/>
      <c r="QS56" s="121"/>
      <c r="QT56" s="118"/>
      <c r="QU56" s="119"/>
      <c r="QV56" s="119"/>
      <c r="QW56" s="119"/>
      <c r="QX56" s="119"/>
      <c r="QY56" s="119"/>
      <c r="QZ56" s="120"/>
      <c r="RA56" s="121"/>
      <c r="RB56" s="118"/>
      <c r="RC56" s="119"/>
      <c r="RD56" s="119"/>
      <c r="RE56" s="119"/>
      <c r="RF56" s="119"/>
      <c r="RG56" s="119"/>
      <c r="RH56" s="120"/>
      <c r="RI56" s="121"/>
      <c r="RJ56" s="118"/>
      <c r="RK56" s="119"/>
      <c r="RL56" s="119"/>
      <c r="RM56" s="119"/>
      <c r="RN56" s="119"/>
      <c r="RO56" s="119"/>
      <c r="RP56" s="120"/>
      <c r="RQ56" s="121"/>
      <c r="RR56" s="118"/>
      <c r="RS56" s="119"/>
      <c r="RT56" s="119"/>
      <c r="RU56" s="119"/>
      <c r="RV56" s="119"/>
      <c r="RW56" s="119"/>
      <c r="RX56" s="120"/>
      <c r="RY56" s="121"/>
      <c r="RZ56" s="118"/>
      <c r="SA56" s="119"/>
      <c r="SB56" s="119"/>
      <c r="SC56" s="119"/>
      <c r="SD56" s="119"/>
      <c r="SE56" s="119"/>
      <c r="SF56" s="120"/>
      <c r="SG56" s="121"/>
      <c r="SH56" s="118"/>
      <c r="SI56" s="119"/>
      <c r="SJ56" s="119"/>
      <c r="SK56" s="119"/>
      <c r="SL56" s="119"/>
      <c r="SM56" s="119"/>
      <c r="SN56" s="120"/>
      <c r="SO56" s="121"/>
      <c r="SP56" s="118"/>
      <c r="SQ56" s="119"/>
      <c r="SR56" s="119"/>
      <c r="SS56" s="119"/>
      <c r="ST56" s="119"/>
      <c r="SU56" s="119"/>
      <c r="SV56" s="120"/>
      <c r="SW56" s="121"/>
      <c r="SX56" s="118"/>
      <c r="SY56" s="119"/>
      <c r="SZ56" s="119"/>
      <c r="TA56" s="119"/>
      <c r="TB56" s="119"/>
      <c r="TC56" s="119"/>
      <c r="TD56" s="120"/>
      <c r="TE56" s="121"/>
      <c r="TF56" s="118"/>
      <c r="TG56" s="119"/>
      <c r="TH56" s="119"/>
      <c r="TI56" s="119"/>
      <c r="TJ56" s="119"/>
      <c r="TK56" s="119"/>
      <c r="TL56" s="120"/>
      <c r="TM56" s="121"/>
      <c r="TN56" s="264"/>
      <c r="TO56" s="119"/>
      <c r="TP56" s="119"/>
      <c r="TQ56" s="119"/>
      <c r="TR56" s="119"/>
      <c r="TS56" s="119"/>
      <c r="TT56" s="120"/>
      <c r="TU56" s="121"/>
      <c r="TV56" s="118"/>
      <c r="TW56" s="119"/>
      <c r="TX56" s="119"/>
      <c r="TY56" s="119"/>
      <c r="TZ56" s="119"/>
      <c r="UA56" s="119"/>
      <c r="UB56" s="120"/>
      <c r="UC56" s="121"/>
      <c r="UD56" s="118"/>
      <c r="UE56" s="119"/>
      <c r="UF56" s="119"/>
      <c r="UG56" s="119"/>
      <c r="UH56" s="119"/>
      <c r="UI56" s="119"/>
      <c r="UJ56" s="120"/>
      <c r="UK56" s="121"/>
      <c r="UL56" s="118"/>
      <c r="UM56" s="119"/>
      <c r="UN56" s="119"/>
      <c r="UO56" s="119"/>
      <c r="UP56" s="119"/>
      <c r="UQ56" s="119"/>
      <c r="UR56" s="119"/>
      <c r="US56" s="104"/>
      <c r="UT56" s="121"/>
      <c r="UU56" s="118"/>
      <c r="UV56" s="119"/>
      <c r="UW56" s="119"/>
      <c r="UX56" s="119"/>
      <c r="UY56" s="119"/>
      <c r="UZ56" s="119"/>
      <c r="VA56" s="120"/>
      <c r="VB56" s="121"/>
      <c r="VC56" s="118"/>
      <c r="VD56" s="119"/>
      <c r="VE56" s="119"/>
      <c r="VF56" s="119"/>
      <c r="VG56" s="119"/>
      <c r="VH56" s="119"/>
      <c r="VI56" s="120"/>
      <c r="VJ56" s="121"/>
      <c r="VK56" s="91"/>
      <c r="VL56" s="88"/>
      <c r="VM56" s="88"/>
      <c r="VN56" s="88"/>
      <c r="VO56" s="88"/>
      <c r="VP56" s="88"/>
      <c r="VQ56" s="94"/>
      <c r="VR56" s="95"/>
      <c r="VS56" s="118"/>
      <c r="VT56" s="119"/>
      <c r="VU56" s="119"/>
      <c r="VV56" s="119"/>
      <c r="VW56" s="119"/>
      <c r="VX56" s="119"/>
      <c r="VY56" s="120"/>
      <c r="VZ56" s="121"/>
      <c r="WA56" s="178"/>
      <c r="WB56" s="179"/>
      <c r="WC56" s="179"/>
      <c r="WD56" s="179"/>
      <c r="WE56" s="179"/>
      <c r="WF56" s="179"/>
      <c r="WG56" s="94"/>
      <c r="WH56" s="95"/>
      <c r="WI56" s="118"/>
      <c r="WJ56" s="119"/>
      <c r="WK56" s="119"/>
      <c r="WL56" s="119"/>
      <c r="WM56" s="119"/>
      <c r="WN56" s="119"/>
      <c r="WO56" s="120"/>
      <c r="WP56" s="121"/>
      <c r="WQ56" s="91"/>
      <c r="WR56" s="88"/>
      <c r="WS56" s="88"/>
      <c r="WT56" s="88"/>
      <c r="WU56" s="88"/>
      <c r="WV56" s="88"/>
      <c r="WW56" s="88"/>
      <c r="WX56" s="94"/>
      <c r="WY56" s="95"/>
      <c r="WZ56" s="91"/>
      <c r="XA56" s="88"/>
      <c r="XB56" s="88"/>
      <c r="XC56" s="88"/>
      <c r="XD56" s="88"/>
      <c r="XE56" s="88"/>
      <c r="XF56" s="88"/>
      <c r="XG56" s="94"/>
      <c r="XH56" s="95"/>
      <c r="XI56" s="91"/>
      <c r="XJ56" s="88"/>
      <c r="XK56" s="88"/>
      <c r="XL56" s="88"/>
      <c r="XM56" s="88"/>
      <c r="XN56" s="88"/>
      <c r="XO56" s="88"/>
      <c r="XP56" s="94"/>
      <c r="XQ56" s="95"/>
      <c r="XR56" s="91"/>
      <c r="XS56" s="88"/>
      <c r="XT56" s="88"/>
      <c r="XU56" s="88"/>
      <c r="XV56" s="88"/>
      <c r="XW56" s="88"/>
      <c r="XX56" s="88"/>
      <c r="XY56" s="94"/>
      <c r="XZ56" s="95"/>
      <c r="YA56" s="91"/>
      <c r="YB56" s="88"/>
      <c r="YC56" s="88"/>
      <c r="YD56" s="88"/>
      <c r="YE56" s="88"/>
      <c r="YF56" s="88"/>
      <c r="YG56" s="88"/>
      <c r="YH56" s="94"/>
      <c r="YI56" s="95"/>
      <c r="YJ56" s="91"/>
      <c r="YK56" s="88"/>
      <c r="YL56" s="88"/>
      <c r="YM56" s="88"/>
      <c r="YN56" s="88"/>
      <c r="YO56" s="88"/>
      <c r="YP56" s="88"/>
      <c r="YQ56" s="94"/>
      <c r="YR56" s="95"/>
      <c r="YS56" s="91"/>
      <c r="YT56" s="88"/>
      <c r="YU56" s="88"/>
      <c r="YV56" s="88"/>
      <c r="YW56" s="88"/>
      <c r="YX56" s="88"/>
      <c r="YY56" s="94"/>
      <c r="YZ56" s="95"/>
      <c r="ZA56" s="91"/>
      <c r="ZB56" s="88"/>
      <c r="ZC56" s="88"/>
      <c r="ZD56" s="88"/>
      <c r="ZE56" s="88"/>
      <c r="ZF56" s="88"/>
      <c r="ZG56" s="94"/>
      <c r="ZH56" s="95"/>
      <c r="ZI56" s="91"/>
      <c r="ZJ56" s="88"/>
      <c r="ZK56" s="88"/>
      <c r="ZL56" s="88"/>
      <c r="ZM56" s="88"/>
      <c r="ZN56" s="24"/>
      <c r="ZO56" s="94"/>
      <c r="ZP56" s="95"/>
      <c r="ZQ56" s="91"/>
      <c r="ZR56" s="88"/>
      <c r="ZS56" s="88"/>
      <c r="ZT56" s="88"/>
      <c r="ZU56" s="88"/>
      <c r="ZV56" s="88"/>
      <c r="ZW56" s="88"/>
      <c r="ZX56" s="67"/>
      <c r="ZY56" s="70"/>
      <c r="ZZ56" s="91"/>
      <c r="AAA56" s="88"/>
      <c r="AAB56" s="88"/>
      <c r="AAC56" s="88"/>
      <c r="AAD56" s="88"/>
      <c r="AAE56" s="88"/>
      <c r="AAF56" s="88"/>
      <c r="AAG56" s="94"/>
      <c r="AAH56" s="95"/>
      <c r="AAI56" s="91"/>
      <c r="AAJ56" s="88"/>
      <c r="AAK56" s="88"/>
      <c r="AAL56" s="88"/>
      <c r="AAM56" s="88"/>
      <c r="AAN56" s="88"/>
      <c r="AAO56" s="94"/>
      <c r="AAP56" s="95"/>
      <c r="AAQ56" s="91"/>
      <c r="AAR56" s="88"/>
      <c r="AAS56" s="88"/>
      <c r="AAT56" s="88"/>
      <c r="AAU56" s="88"/>
      <c r="AAV56" s="88"/>
      <c r="AAW56" s="94"/>
      <c r="AAX56" s="95"/>
      <c r="AAY56" s="91"/>
      <c r="AAZ56" s="88"/>
      <c r="ABA56" s="88"/>
      <c r="ABB56" s="88"/>
      <c r="ABC56" s="88"/>
      <c r="ABD56" s="88"/>
      <c r="ABE56" s="94"/>
      <c r="ABF56" s="95"/>
      <c r="ABG56" s="91"/>
      <c r="ABH56" s="88"/>
      <c r="ABI56" s="88"/>
      <c r="ABJ56" s="88"/>
      <c r="ABK56" s="88"/>
      <c r="ABL56" s="88"/>
      <c r="ABM56" s="94"/>
      <c r="ABN56" s="95"/>
      <c r="ABO56" s="91"/>
      <c r="ABP56" s="88"/>
      <c r="ABQ56" s="88"/>
      <c r="ABR56" s="88"/>
      <c r="ABS56" s="88"/>
      <c r="ABT56" s="88"/>
      <c r="ABU56" s="94"/>
      <c r="ABV56" s="95"/>
      <c r="ABW56" s="91"/>
      <c r="ABX56" s="88"/>
      <c r="ABY56" s="88"/>
      <c r="ABZ56" s="88"/>
      <c r="ACA56" s="88"/>
      <c r="ACB56" s="88"/>
      <c r="ACC56" s="94"/>
      <c r="ACD56" s="95"/>
      <c r="ACE56" s="91"/>
      <c r="ACF56" s="88"/>
      <c r="ACG56" s="88"/>
      <c r="ACH56" s="88"/>
      <c r="ACI56" s="88"/>
      <c r="ACJ56" s="88"/>
      <c r="ACK56" s="94"/>
      <c r="ACL56" s="95"/>
      <c r="ACM56" s="91"/>
      <c r="ACN56" s="88"/>
      <c r="ACO56" s="88"/>
      <c r="ACP56" s="88"/>
      <c r="ACQ56" s="88"/>
      <c r="ACR56" s="88"/>
      <c r="ACS56" s="94"/>
      <c r="ACT56" s="95"/>
      <c r="ACU56" s="91"/>
      <c r="ACV56" s="88"/>
      <c r="ACW56" s="88"/>
      <c r="ACX56" s="88"/>
      <c r="ACY56" s="88"/>
      <c r="ACZ56" s="88"/>
      <c r="ADA56" s="94"/>
      <c r="ADB56" s="95"/>
      <c r="ADC56" s="91"/>
      <c r="ADD56" s="88"/>
      <c r="ADE56" s="88"/>
      <c r="ADF56" s="88"/>
      <c r="ADG56" s="88"/>
      <c r="ADH56" s="88"/>
      <c r="ADI56" s="94"/>
      <c r="ADJ56" s="95"/>
      <c r="ADK56" s="91"/>
      <c r="ADL56" s="88"/>
      <c r="ADM56" s="88"/>
      <c r="ADN56" s="88"/>
      <c r="ADO56" s="88"/>
      <c r="ADP56" s="88"/>
      <c r="ADQ56" s="94"/>
      <c r="ADR56" s="95"/>
      <c r="ADS56" s="91"/>
      <c r="ADT56" s="88"/>
      <c r="ADU56" s="88"/>
      <c r="ADV56" s="88"/>
      <c r="ADW56" s="88"/>
      <c r="ADX56" s="88"/>
      <c r="ADY56" s="94"/>
      <c r="ADZ56" s="95"/>
      <c r="AEA56" s="91"/>
      <c r="AEB56" s="88"/>
      <c r="AEC56" s="88"/>
      <c r="AED56" s="88"/>
      <c r="AEE56" s="88"/>
      <c r="AEF56" s="88"/>
      <c r="AEG56" s="94"/>
      <c r="AEH56" s="95"/>
      <c r="AEI56" s="91"/>
      <c r="AEJ56" s="88"/>
      <c r="AEK56" s="88"/>
      <c r="AEL56" s="88"/>
      <c r="AEM56" s="88"/>
      <c r="AEN56" s="88"/>
      <c r="AEO56" s="94"/>
      <c r="AEP56" s="95"/>
      <c r="AEQ56" s="91"/>
      <c r="AER56" s="88"/>
      <c r="AES56" s="88"/>
      <c r="AET56" s="88"/>
      <c r="AEU56" s="88"/>
      <c r="AEV56" s="88"/>
      <c r="AEW56" s="94"/>
      <c r="AEX56" s="95"/>
      <c r="AEY56" s="91"/>
      <c r="AEZ56" s="88"/>
      <c r="AFA56" s="88"/>
      <c r="AFB56" s="88"/>
      <c r="AFC56" s="88"/>
      <c r="AFD56" s="88"/>
      <c r="AFE56" s="94"/>
      <c r="AFF56" s="95"/>
      <c r="AFG56" s="91"/>
      <c r="AFH56" s="88"/>
      <c r="AFI56" s="88"/>
      <c r="AFJ56" s="88"/>
      <c r="AFK56" s="88"/>
      <c r="AFL56" s="88"/>
      <c r="AFM56" s="94"/>
      <c r="AFN56" s="95"/>
      <c r="AFO56" s="91"/>
      <c r="AFP56" s="88"/>
      <c r="AFQ56" s="88"/>
      <c r="AFR56" s="88"/>
      <c r="AFS56" s="88"/>
      <c r="AFT56" s="88"/>
      <c r="AFU56" s="94"/>
      <c r="AFV56" s="95"/>
      <c r="AFW56" s="91"/>
      <c r="AFX56" s="88"/>
      <c r="AFY56" s="88"/>
      <c r="AFZ56" s="88"/>
      <c r="AGA56" s="88"/>
      <c r="AGB56" s="88"/>
      <c r="AGC56" s="94"/>
      <c r="AGD56" s="95"/>
      <c r="AGE56" s="91"/>
      <c r="AGF56" s="88"/>
      <c r="AGG56" s="88"/>
      <c r="AGH56" s="88"/>
      <c r="AGI56" s="88"/>
      <c r="AGJ56" s="88"/>
      <c r="AGK56" s="94"/>
      <c r="AGL56" s="95"/>
      <c r="AGM56" s="91"/>
      <c r="AGN56" s="88"/>
      <c r="AGO56" s="88"/>
      <c r="AGP56" s="88"/>
      <c r="AGQ56" s="88"/>
      <c r="AGR56" s="88"/>
      <c r="AGS56" s="88"/>
      <c r="AGT56" s="94"/>
      <c r="AGU56" s="95"/>
      <c r="AGV56" s="91"/>
      <c r="AGW56" s="88"/>
      <c r="AGX56" s="88"/>
      <c r="AGY56" s="88"/>
      <c r="AGZ56" s="88"/>
      <c r="AHA56" s="88"/>
      <c r="AHB56" s="94"/>
      <c r="AHC56" s="95"/>
      <c r="AHD56" s="91"/>
      <c r="AHE56" s="88"/>
      <c r="AHF56" s="88"/>
      <c r="AHG56" s="88"/>
      <c r="AHH56" s="88"/>
      <c r="AHI56" s="88"/>
      <c r="AHJ56" s="94"/>
      <c r="AHK56" s="95"/>
      <c r="AHL56" s="91"/>
      <c r="AHM56" s="88"/>
      <c r="AHN56" s="88"/>
      <c r="AHO56" s="88"/>
      <c r="AHP56" s="88"/>
      <c r="AHQ56" s="88"/>
      <c r="AHR56" s="94"/>
      <c r="AHS56" s="95"/>
      <c r="AHT56" s="91"/>
      <c r="AHU56" s="88"/>
      <c r="AHV56" s="88"/>
      <c r="AHW56" s="88"/>
      <c r="AHX56" s="88"/>
      <c r="AHY56" s="88"/>
      <c r="AHZ56" s="94"/>
      <c r="AIA56" s="95"/>
      <c r="AIB56" s="91"/>
      <c r="AIC56" s="88"/>
      <c r="AID56" s="88"/>
      <c r="AIE56" s="88"/>
      <c r="AIF56" s="88"/>
      <c r="AIG56" s="88"/>
      <c r="AIH56" s="94"/>
      <c r="AII56" s="95"/>
      <c r="AIJ56" s="91"/>
      <c r="AIK56" s="88"/>
      <c r="AIL56" s="88"/>
      <c r="AIM56" s="88"/>
      <c r="AIN56" s="88"/>
      <c r="AIO56" s="88"/>
      <c r="AIP56" s="94"/>
      <c r="AIQ56" s="95"/>
      <c r="AIR56" s="91"/>
      <c r="AIS56" s="88"/>
      <c r="AIT56" s="88"/>
      <c r="AIU56" s="88"/>
      <c r="AIV56" s="88"/>
      <c r="AIW56" s="88"/>
      <c r="AIX56" s="94"/>
      <c r="AIY56" s="95"/>
      <c r="AIZ56" s="91"/>
      <c r="AJA56" s="88"/>
      <c r="AJB56" s="88"/>
      <c r="AJC56" s="88"/>
      <c r="AJD56" s="88"/>
      <c r="AJE56" s="88"/>
      <c r="AJF56" s="94"/>
      <c r="AJG56" s="95"/>
      <c r="AJH56" s="91"/>
      <c r="AJI56" s="88"/>
      <c r="AJJ56" s="88"/>
      <c r="AJK56" s="88"/>
      <c r="AJL56" s="88"/>
      <c r="AJM56" s="88"/>
      <c r="AJN56" s="89"/>
      <c r="AJO56" s="90"/>
      <c r="AJP56" s="91"/>
      <c r="AJQ56" s="88"/>
      <c r="AJR56" s="88"/>
      <c r="AJS56" s="88"/>
      <c r="AJT56" s="88"/>
      <c r="AJU56" s="88"/>
      <c r="AJV56" s="89"/>
      <c r="AJW56" s="90"/>
      <c r="AJX56" s="91"/>
      <c r="AJY56" s="88"/>
      <c r="AJZ56" s="88"/>
      <c r="AKA56" s="88"/>
      <c r="AKB56" s="88"/>
      <c r="AKC56" s="88"/>
      <c r="AKD56" s="94"/>
      <c r="AKE56" s="95"/>
      <c r="AKF56" s="91"/>
      <c r="AKG56" s="88"/>
      <c r="AKH56" s="88"/>
      <c r="AKI56" s="88"/>
      <c r="AKJ56" s="88"/>
      <c r="AKK56" s="88"/>
      <c r="AKL56" s="67"/>
      <c r="AKM56" s="184"/>
      <c r="AKN56" s="219"/>
      <c r="AKO56" s="88"/>
      <c r="AKP56" s="88"/>
      <c r="AKQ56" s="88"/>
      <c r="AKR56" s="88"/>
      <c r="AKS56" s="88"/>
      <c r="AKT56" s="94"/>
      <c r="AKU56" s="218"/>
      <c r="AKV56" s="91"/>
      <c r="AKW56" s="88"/>
      <c r="AKX56" s="88"/>
      <c r="AKY56" s="88"/>
      <c r="AKZ56" s="88"/>
      <c r="ALA56" s="88"/>
      <c r="ALB56" s="94"/>
      <c r="ALC56" s="95"/>
      <c r="ALD56" s="91"/>
      <c r="ALE56" s="88"/>
      <c r="ALF56" s="88"/>
      <c r="ALG56" s="88"/>
      <c r="ALH56" s="88"/>
      <c r="ALI56" s="88"/>
      <c r="ALJ56" s="94"/>
      <c r="ALK56" s="95"/>
      <c r="ALL56" s="91"/>
      <c r="ALM56" s="88"/>
      <c r="ALN56" s="88"/>
      <c r="ALO56" s="88"/>
      <c r="ALP56" s="88"/>
      <c r="ALQ56" s="88"/>
      <c r="ALR56" s="94"/>
      <c r="ALS56" s="95"/>
      <c r="ALT56" s="91"/>
      <c r="ALU56" s="88"/>
      <c r="ALV56" s="88"/>
      <c r="ALW56" s="88"/>
      <c r="ALX56" s="88"/>
      <c r="ALY56" s="88"/>
      <c r="ALZ56" s="94"/>
      <c r="AMA56" s="95"/>
      <c r="AMB56" s="91"/>
      <c r="AMC56" s="88"/>
      <c r="AMD56" s="88"/>
      <c r="AME56" s="88"/>
      <c r="AMF56" s="88"/>
      <c r="AMG56" s="88"/>
      <c r="AMH56" s="94"/>
      <c r="AMI56" s="95"/>
      <c r="AMJ56" s="91"/>
      <c r="AMK56" s="88"/>
      <c r="AML56" s="88"/>
      <c r="AMM56" s="88"/>
      <c r="AMN56" s="88"/>
      <c r="AMO56" s="88"/>
      <c r="AMP56" s="94"/>
      <c r="AMQ56" s="95"/>
      <c r="AMR56" s="91"/>
      <c r="AMS56" s="88"/>
      <c r="AMT56" s="88"/>
      <c r="AMU56" s="88"/>
      <c r="AMV56" s="88"/>
      <c r="AMW56" s="88"/>
      <c r="AMX56" s="94"/>
      <c r="AMY56" s="95"/>
      <c r="AMZ56" s="91"/>
      <c r="ANA56" s="88"/>
      <c r="ANB56" s="88"/>
      <c r="ANC56" s="88"/>
      <c r="AND56" s="88"/>
      <c r="ANE56" s="88"/>
      <c r="ANF56" s="94"/>
      <c r="ANG56" s="95"/>
      <c r="ANH56" s="91"/>
      <c r="ANI56" s="88"/>
      <c r="ANJ56" s="88"/>
      <c r="ANK56" s="88"/>
      <c r="ANL56" s="88"/>
      <c r="ANM56" s="88"/>
      <c r="ANN56" s="67"/>
      <c r="ANO56" s="68"/>
      <c r="ANP56" s="91"/>
      <c r="ANQ56" s="88"/>
      <c r="ANR56" s="88"/>
      <c r="ANS56" s="88"/>
      <c r="ANT56" s="88"/>
      <c r="ANU56" s="88"/>
      <c r="ANV56" s="94"/>
      <c r="ANW56" s="95"/>
      <c r="ANX56" s="92"/>
      <c r="ANY56" s="93"/>
      <c r="ANZ56" s="93"/>
      <c r="AOA56" s="93"/>
      <c r="AOB56" s="93"/>
      <c r="AOC56" s="93"/>
      <c r="AOD56" s="94"/>
      <c r="AOE56" s="95"/>
      <c r="AOF56" s="91"/>
      <c r="AOG56" s="88"/>
      <c r="AOH56" s="88"/>
      <c r="AOI56" s="88"/>
      <c r="AOJ56" s="88"/>
      <c r="AOK56" s="88"/>
      <c r="AOL56" s="94"/>
      <c r="AOM56" s="95"/>
      <c r="AON56" s="91"/>
      <c r="AOO56" s="88"/>
      <c r="AOP56" s="88"/>
      <c r="AOQ56" s="88"/>
      <c r="AOR56" s="88"/>
      <c r="AOS56" s="88"/>
      <c r="AOT56" s="94"/>
      <c r="AOU56" s="95"/>
      <c r="AOV56" s="91"/>
      <c r="AOW56" s="88"/>
      <c r="AOX56" s="88"/>
      <c r="AOY56" s="88"/>
      <c r="AOZ56" s="88"/>
      <c r="APA56" s="88"/>
      <c r="APB56" s="94"/>
      <c r="APC56" s="95"/>
      <c r="APD56" s="91"/>
      <c r="APE56" s="88"/>
      <c r="APF56" s="88"/>
      <c r="APG56" s="88"/>
      <c r="APH56" s="88"/>
      <c r="API56" s="88"/>
      <c r="APJ56" s="94"/>
      <c r="APK56" s="95"/>
      <c r="APL56" s="91"/>
      <c r="APM56" s="88"/>
      <c r="APN56" s="88"/>
      <c r="APO56" s="88"/>
      <c r="APP56" s="88"/>
      <c r="APQ56" s="88"/>
      <c r="APR56" s="94"/>
      <c r="APS56" s="95"/>
      <c r="APT56" s="91"/>
      <c r="APU56" s="88"/>
      <c r="APV56" s="88"/>
      <c r="APW56" s="88"/>
      <c r="APX56" s="88"/>
      <c r="APY56" s="88"/>
      <c r="APZ56" s="94"/>
      <c r="AQA56" s="95"/>
      <c r="AQB56" s="91"/>
      <c r="AQC56" s="88"/>
      <c r="AQD56" s="88"/>
      <c r="AQE56" s="88"/>
      <c r="AQF56" s="88"/>
      <c r="AQG56" s="88"/>
      <c r="AQH56" s="94"/>
      <c r="AQI56" s="95"/>
      <c r="AQJ56" s="91"/>
      <c r="AQK56" s="88"/>
      <c r="AQL56" s="88"/>
      <c r="AQM56" s="88"/>
      <c r="AQN56" s="88"/>
      <c r="AQO56" s="88"/>
      <c r="AQP56" s="94"/>
      <c r="AQQ56" s="95"/>
      <c r="AQR56" s="91"/>
      <c r="AQS56" s="88"/>
      <c r="AQT56" s="88"/>
      <c r="AQU56" s="88"/>
      <c r="AQV56" s="88"/>
      <c r="AQW56" s="88"/>
      <c r="AQX56" s="94"/>
      <c r="AQY56" s="95"/>
      <c r="AQZ56" s="91"/>
      <c r="ARA56" s="88"/>
      <c r="ARB56" s="88"/>
      <c r="ARC56" s="88"/>
      <c r="ARD56" s="88"/>
      <c r="ARE56" s="88"/>
      <c r="ARF56" s="94"/>
      <c r="ARG56" s="95"/>
      <c r="ARH56" s="91"/>
      <c r="ARI56" s="88"/>
      <c r="ARJ56" s="88"/>
      <c r="ARK56" s="88"/>
      <c r="ARL56" s="88"/>
      <c r="ARM56" s="88"/>
      <c r="ARN56" s="94"/>
      <c r="ARO56" s="95"/>
      <c r="ARP56" s="91"/>
      <c r="ARQ56" s="88"/>
      <c r="ARR56" s="88"/>
      <c r="ARS56" s="88"/>
      <c r="ART56" s="88"/>
      <c r="ARU56" s="88"/>
      <c r="ARV56" s="94"/>
      <c r="ARW56" s="95"/>
      <c r="ARX56" s="91"/>
      <c r="ARY56" s="88"/>
      <c r="ARZ56" s="88"/>
      <c r="ASA56" s="88"/>
      <c r="ASB56" s="88"/>
      <c r="ASC56" s="88"/>
      <c r="ASD56" s="94"/>
      <c r="ASE56" s="95"/>
      <c r="ASF56" s="91"/>
      <c r="ASG56" s="88"/>
      <c r="ASH56" s="88"/>
      <c r="ASI56" s="88"/>
      <c r="ASJ56" s="88"/>
      <c r="ASK56" s="88"/>
      <c r="ASL56" s="94"/>
      <c r="ASM56" s="95"/>
      <c r="ASN56" s="91"/>
      <c r="ASO56" s="88"/>
      <c r="ASP56" s="88"/>
      <c r="ASQ56" s="88"/>
      <c r="ASR56" s="88"/>
      <c r="ASS56" s="88"/>
      <c r="AST56" s="94"/>
      <c r="ASU56" s="95"/>
      <c r="ASV56" s="91"/>
      <c r="ASW56" s="88"/>
      <c r="ASX56" s="88"/>
      <c r="ASY56" s="88"/>
      <c r="ASZ56" s="88"/>
      <c r="ATA56" s="88"/>
      <c r="ATB56" s="94"/>
      <c r="ATC56" s="95"/>
      <c r="ATD56" s="91"/>
      <c r="ATE56" s="88"/>
      <c r="ATF56" s="88"/>
      <c r="ATG56" s="88"/>
      <c r="ATH56" s="88"/>
      <c r="ATI56" s="88"/>
      <c r="ATJ56" s="94"/>
      <c r="ATK56" s="95"/>
      <c r="ATL56" s="91"/>
      <c r="ATM56" s="88"/>
      <c r="ATN56" s="88"/>
      <c r="ATO56" s="88"/>
      <c r="ATP56" s="88"/>
      <c r="ATQ56" s="88"/>
      <c r="ATR56" s="94"/>
      <c r="ATS56" s="95"/>
      <c r="ATT56" s="91"/>
      <c r="ATU56" s="88"/>
      <c r="ATV56" s="88"/>
      <c r="ATW56" s="88"/>
      <c r="ATX56" s="88"/>
      <c r="ATY56" s="88"/>
      <c r="ATZ56" s="94"/>
      <c r="AUA56" s="95"/>
      <c r="AUB56" s="91"/>
      <c r="AUC56" s="88"/>
      <c r="AUD56" s="88"/>
      <c r="AUE56" s="88"/>
      <c r="AUF56" s="88"/>
      <c r="AUG56" s="88"/>
      <c r="AUH56" s="94"/>
      <c r="AUI56" s="95"/>
      <c r="AUJ56" s="91"/>
      <c r="AUK56" s="88"/>
      <c r="AUL56" s="88"/>
      <c r="AUM56" s="88"/>
      <c r="AUN56" s="88"/>
      <c r="AUO56" s="88"/>
      <c r="AUP56" s="94"/>
      <c r="AUQ56" s="95"/>
      <c r="AUR56" s="91"/>
      <c r="AUS56" s="88"/>
      <c r="AUT56" s="88"/>
      <c r="AUU56" s="88"/>
      <c r="AUV56" s="88"/>
      <c r="AUW56" s="88"/>
      <c r="AUX56" s="94"/>
      <c r="AUY56" s="95"/>
      <c r="AUZ56" s="91"/>
      <c r="AVA56" s="88"/>
      <c r="AVB56" s="88"/>
      <c r="AVC56" s="88"/>
      <c r="AVD56" s="88"/>
      <c r="AVE56" s="88"/>
      <c r="AVF56" s="94"/>
      <c r="AVG56" s="95"/>
      <c r="AVH56" s="91"/>
      <c r="AVI56" s="88"/>
      <c r="AVJ56" s="88"/>
      <c r="AVK56" s="88"/>
      <c r="AVL56" s="88"/>
      <c r="AVM56" s="88"/>
      <c r="AVN56" s="94"/>
      <c r="AVO56" s="95"/>
      <c r="AVP56" s="91"/>
      <c r="AVQ56" s="88"/>
      <c r="AVR56" s="88"/>
      <c r="AVS56" s="88"/>
      <c r="AVT56" s="88"/>
      <c r="AVU56" s="88"/>
      <c r="AVV56" s="94"/>
      <c r="AVW56" s="95"/>
      <c r="AVX56" s="91"/>
      <c r="AVY56" s="88"/>
      <c r="AVZ56" s="88"/>
      <c r="AWA56" s="88"/>
      <c r="AWB56" s="88"/>
      <c r="AWC56" s="88"/>
      <c r="AWD56" s="94"/>
      <c r="AWE56" s="95"/>
      <c r="AWF56" s="91"/>
      <c r="AWG56" s="88"/>
      <c r="AWH56" s="88"/>
      <c r="AWI56" s="88"/>
      <c r="AWJ56" s="88"/>
      <c r="AWK56" s="88"/>
      <c r="AWL56" s="94"/>
      <c r="AWM56" s="218"/>
      <c r="AWN56" s="48"/>
      <c r="AWO56" s="49"/>
      <c r="AWP56" s="49"/>
      <c r="AWQ56" s="49"/>
      <c r="AWR56" s="49"/>
      <c r="AWS56" s="49"/>
      <c r="AWT56" s="42"/>
      <c r="AWU56" s="43"/>
      <c r="AWV56" s="48"/>
      <c r="AWW56" s="49"/>
      <c r="AWX56" s="49"/>
      <c r="AWY56" s="49"/>
      <c r="AWZ56" s="49"/>
      <c r="AXA56" s="49"/>
      <c r="AXB56" s="42"/>
      <c r="AXC56" s="43"/>
      <c r="AXD56" s="91"/>
      <c r="AXE56" s="88"/>
      <c r="AXF56" s="88"/>
      <c r="AXG56" s="88"/>
      <c r="AXH56" s="88"/>
      <c r="AXI56" s="88"/>
      <c r="AXJ56" s="89"/>
      <c r="AXK56" s="90"/>
      <c r="AXL56" s="91"/>
      <c r="AXM56" s="88"/>
      <c r="AXN56" s="88"/>
      <c r="AXO56" s="88"/>
      <c r="AXP56" s="88"/>
      <c r="AXQ56" s="88"/>
      <c r="AXR56" s="89"/>
      <c r="AXS56" s="90"/>
      <c r="AXT56" s="91"/>
      <c r="AXU56" s="88"/>
      <c r="AXV56" s="88"/>
      <c r="AXW56" s="88"/>
      <c r="AXX56" s="88"/>
      <c r="AXY56" s="88"/>
      <c r="AXZ56" s="89"/>
      <c r="AYA56" s="90"/>
      <c r="AYB56" s="91"/>
      <c r="AYC56" s="88"/>
      <c r="AYD56" s="88"/>
      <c r="AYE56" s="88"/>
      <c r="AYF56" s="88"/>
      <c r="AYG56" s="88"/>
      <c r="AYH56" s="89"/>
      <c r="AYI56" s="90"/>
      <c r="AYJ56" s="91"/>
      <c r="AYK56" s="88"/>
      <c r="AYL56" s="88"/>
      <c r="AYM56" s="88"/>
      <c r="AYN56" s="88"/>
      <c r="AYO56" s="88"/>
      <c r="AYP56" s="89"/>
      <c r="AYQ56" s="90"/>
      <c r="AYR56" s="91"/>
      <c r="AYS56" s="88"/>
      <c r="AYT56" s="88"/>
      <c r="AYU56" s="88"/>
      <c r="AYV56" s="88"/>
      <c r="AYW56" s="88"/>
      <c r="AYX56" s="89"/>
      <c r="AYY56" s="90"/>
      <c r="AYZ56" s="91"/>
      <c r="AZA56" s="88"/>
      <c r="AZB56" s="88"/>
      <c r="AZC56" s="88"/>
      <c r="AZD56" s="88"/>
      <c r="AZE56" s="88"/>
      <c r="AZF56" s="89"/>
      <c r="AZG56" s="90"/>
      <c r="AZH56" s="91"/>
      <c r="AZI56" s="88"/>
      <c r="AZJ56" s="88"/>
      <c r="AZK56" s="88"/>
      <c r="AZL56" s="88"/>
      <c r="AZM56" s="88"/>
      <c r="AZN56" s="89"/>
      <c r="AZO56" s="90"/>
      <c r="AZP56" s="91"/>
      <c r="AZQ56" s="88"/>
      <c r="AZR56" s="88"/>
      <c r="AZS56" s="88"/>
      <c r="AZT56" s="88"/>
      <c r="AZU56" s="88"/>
      <c r="AZV56" s="89"/>
      <c r="AZW56" s="90"/>
      <c r="AZX56" s="92"/>
      <c r="AZY56" s="93"/>
      <c r="AZZ56" s="93"/>
      <c r="BAA56" s="93"/>
      <c r="BAB56" s="93"/>
      <c r="BAC56" s="93"/>
      <c r="BAD56" s="89"/>
      <c r="BAE56" s="90"/>
      <c r="BAF56" s="91"/>
      <c r="BAG56" s="88"/>
      <c r="BAH56" s="88"/>
      <c r="BAI56" s="88"/>
      <c r="BAJ56" s="88"/>
      <c r="BAK56" s="88"/>
      <c r="BAL56" s="89"/>
      <c r="BAM56" s="90"/>
      <c r="BAN56" s="91"/>
      <c r="BAO56" s="88"/>
      <c r="BAP56" s="88"/>
      <c r="BAQ56" s="88"/>
      <c r="BAR56" s="88"/>
      <c r="BAS56" s="88"/>
      <c r="BAT56" s="89"/>
      <c r="BAU56" s="90"/>
      <c r="BAV56" s="91"/>
      <c r="BAW56" s="88"/>
      <c r="BAX56" s="88"/>
      <c r="BAY56" s="88"/>
      <c r="BAZ56" s="88"/>
      <c r="BBA56" s="88"/>
      <c r="BBB56" s="89"/>
      <c r="BBC56" s="90"/>
      <c r="BBD56" s="91"/>
      <c r="BBE56" s="88"/>
      <c r="BBF56" s="88"/>
      <c r="BBG56" s="88"/>
      <c r="BBH56" s="88"/>
      <c r="BBI56" s="88"/>
      <c r="BBJ56" s="89"/>
      <c r="BBK56" s="90"/>
      <c r="BBL56" s="91"/>
      <c r="BBM56" s="88"/>
      <c r="BBN56" s="88"/>
      <c r="BBO56" s="88"/>
      <c r="BBP56" s="88"/>
      <c r="BBQ56" s="88"/>
      <c r="BBR56" s="89"/>
      <c r="BBS56" s="90"/>
      <c r="BBT56" s="91"/>
      <c r="BBU56" s="88"/>
      <c r="BBV56" s="88"/>
      <c r="BBW56" s="88"/>
      <c r="BBX56" s="88"/>
      <c r="BBY56" s="88"/>
      <c r="BBZ56" s="89"/>
      <c r="BCA56" s="90"/>
      <c r="BCB56" s="91"/>
      <c r="BCC56" s="88"/>
      <c r="BCD56" s="88"/>
      <c r="BCE56" s="88"/>
      <c r="BCF56" s="88"/>
      <c r="BCG56" s="88"/>
      <c r="BCH56" s="89"/>
      <c r="BCI56" s="90"/>
      <c r="BCJ56" s="91"/>
      <c r="BCK56" s="88"/>
      <c r="BCL56" s="88"/>
      <c r="BCM56" s="88"/>
      <c r="BCN56" s="88"/>
      <c r="BCO56" s="88"/>
      <c r="BCP56" s="89"/>
      <c r="BCQ56" s="90"/>
      <c r="BCR56" s="91"/>
      <c r="BCS56" s="88"/>
      <c r="BCT56" s="88"/>
      <c r="BCU56" s="88"/>
      <c r="BCV56" s="88"/>
      <c r="BCW56" s="88"/>
      <c r="BCX56" s="89"/>
      <c r="BCY56" s="90"/>
      <c r="BCZ56" s="91"/>
      <c r="BDA56" s="88"/>
      <c r="BDB56" s="88"/>
      <c r="BDC56" s="88"/>
      <c r="BDD56" s="88"/>
      <c r="BDE56" s="88"/>
      <c r="BDF56" s="89"/>
      <c r="BDG56" s="90"/>
      <c r="BDH56" s="91"/>
      <c r="BDI56" s="88"/>
      <c r="BDJ56" s="88"/>
      <c r="BDK56" s="88"/>
      <c r="BDL56" s="88"/>
      <c r="BDM56" s="88"/>
      <c r="BDN56" s="89"/>
      <c r="BDO56" s="90"/>
      <c r="BDP56" s="91"/>
      <c r="BDQ56" s="88"/>
      <c r="BDR56" s="88"/>
      <c r="BDS56" s="88"/>
      <c r="BDT56" s="88"/>
      <c r="BDU56" s="88"/>
      <c r="BDV56" s="89"/>
      <c r="BDW56" s="90"/>
      <c r="BDX56" s="91"/>
      <c r="BDY56" s="88"/>
      <c r="BDZ56" s="88"/>
      <c r="BEA56" s="88"/>
      <c r="BEB56" s="88"/>
      <c r="BEC56" s="88"/>
      <c r="BED56" s="89"/>
      <c r="BEE56" s="90"/>
      <c r="BEF56" s="91"/>
      <c r="BEG56" s="88"/>
      <c r="BEH56" s="88"/>
      <c r="BEI56" s="88"/>
      <c r="BEJ56" s="88"/>
      <c r="BEK56" s="88"/>
      <c r="BEL56" s="89"/>
      <c r="BEM56" s="90"/>
      <c r="BEN56" s="91"/>
      <c r="BEO56" s="88"/>
      <c r="BEP56" s="88"/>
      <c r="BEQ56" s="88"/>
      <c r="BER56" s="88"/>
      <c r="BES56" s="88"/>
      <c r="BET56" s="89"/>
      <c r="BEU56" s="90"/>
      <c r="BEV56" s="92"/>
      <c r="BEW56" s="93"/>
      <c r="BEX56" s="93"/>
      <c r="BEY56" s="93"/>
      <c r="BEZ56" s="93"/>
      <c r="BFA56" s="93"/>
      <c r="BFB56" s="89"/>
      <c r="BFC56" s="90"/>
      <c r="BFD56" s="91"/>
      <c r="BFE56" s="88"/>
      <c r="BFF56" s="88"/>
      <c r="BFG56" s="88"/>
      <c r="BFH56" s="88"/>
      <c r="BFI56" s="88"/>
      <c r="BFJ56" s="89"/>
      <c r="BFK56" s="90"/>
      <c r="BFL56" s="91"/>
      <c r="BFM56" s="88"/>
      <c r="BFN56" s="88"/>
      <c r="BFO56" s="88"/>
      <c r="BFP56" s="88"/>
      <c r="BFQ56" s="88"/>
      <c r="BFR56" s="89"/>
      <c r="BFS56" s="90"/>
      <c r="BFT56" s="91"/>
      <c r="BFU56" s="88"/>
      <c r="BFV56" s="88"/>
      <c r="BFW56" s="88"/>
      <c r="BFX56" s="88"/>
      <c r="BFY56" s="88"/>
      <c r="BFZ56" s="89"/>
      <c r="BGA56" s="90"/>
      <c r="BGB56" s="91"/>
      <c r="BGC56" s="88"/>
      <c r="BGD56" s="88"/>
      <c r="BGE56" s="88"/>
      <c r="BGF56" s="88"/>
      <c r="BGG56" s="88"/>
      <c r="BGH56" s="89"/>
      <c r="BGI56" s="90"/>
      <c r="BGJ56" s="91"/>
      <c r="BGK56" s="88"/>
      <c r="BGL56" s="88"/>
      <c r="BGM56" s="88"/>
      <c r="BGN56" s="88"/>
      <c r="BGO56" s="88"/>
      <c r="BGP56" s="89"/>
      <c r="BGQ56" s="90"/>
      <c r="BGR56" s="91"/>
      <c r="BGS56" s="88"/>
      <c r="BGT56" s="88"/>
      <c r="BGU56" s="88"/>
      <c r="BGV56" s="88"/>
      <c r="BGW56" s="88"/>
      <c r="BGX56" s="89"/>
      <c r="BGY56" s="90"/>
      <c r="BGZ56" s="239"/>
      <c r="BHA56" s="1"/>
      <c r="BHB56" s="1"/>
      <c r="BHC56" s="1"/>
      <c r="BHD56" s="1"/>
      <c r="BHE56" s="1"/>
      <c r="BHF56" s="89"/>
      <c r="BHG56" s="90"/>
      <c r="BHH56" s="91"/>
      <c r="BHI56" s="88"/>
      <c r="BHJ56" s="88"/>
      <c r="BHK56" s="88"/>
      <c r="BHL56" s="88"/>
      <c r="BHM56" s="88"/>
      <c r="BHN56" s="89"/>
      <c r="BHO56" s="90"/>
      <c r="BHP56" s="91"/>
      <c r="BHQ56" s="88"/>
      <c r="BHR56" s="88"/>
      <c r="BHS56" s="88"/>
      <c r="BHT56" s="88"/>
      <c r="BHU56" s="88"/>
      <c r="BHV56" s="89"/>
      <c r="BHW56" s="90"/>
      <c r="BHX56" s="91"/>
      <c r="BHY56" s="88"/>
      <c r="BHZ56" s="88"/>
      <c r="BIA56" s="88"/>
      <c r="BIB56" s="88"/>
      <c r="BIC56" s="88"/>
      <c r="BID56" s="89"/>
      <c r="BIE56" s="90"/>
      <c r="BIF56" s="91"/>
      <c r="BIG56" s="88"/>
      <c r="BIH56" s="88"/>
      <c r="BII56" s="88"/>
      <c r="BIJ56" s="88"/>
      <c r="BIK56" s="88"/>
      <c r="BIL56" s="89"/>
      <c r="BIM56" s="90"/>
      <c r="BIN56" s="91"/>
      <c r="BIO56" s="88"/>
      <c r="BIP56" s="88"/>
      <c r="BIQ56" s="88"/>
      <c r="BIR56" s="88"/>
      <c r="BIS56" s="88"/>
      <c r="BIT56" s="89"/>
      <c r="BIU56" s="262"/>
      <c r="BIV56" s="219"/>
      <c r="BIW56" s="88"/>
      <c r="BIX56" s="88"/>
      <c r="BIY56" s="88"/>
      <c r="BIZ56" s="88"/>
      <c r="BJA56" s="88"/>
      <c r="BJB56" s="89"/>
      <c r="BJC56" s="262"/>
      <c r="BJD56" s="91"/>
      <c r="BJE56" s="88"/>
      <c r="BJF56" s="88"/>
      <c r="BJG56" s="88"/>
      <c r="BJH56" s="88"/>
      <c r="BJI56" s="88"/>
      <c r="BJJ56" s="89"/>
      <c r="BJK56" s="90"/>
      <c r="BJL56" s="91"/>
      <c r="BJM56" s="88"/>
      <c r="BJN56" s="88"/>
      <c r="BJO56" s="88"/>
      <c r="BJP56" s="88"/>
      <c r="BJQ56" s="88"/>
      <c r="BJR56" s="89"/>
      <c r="BJS56" s="90"/>
      <c r="BJT56" s="91"/>
      <c r="BJU56" s="88"/>
      <c r="BJV56" s="88"/>
      <c r="BJW56" s="88"/>
      <c r="BJX56" s="88"/>
      <c r="BJY56" s="88"/>
      <c r="BJZ56" s="42"/>
      <c r="BKA56" s="43"/>
      <c r="BKB56" s="91"/>
      <c r="BKC56" s="88"/>
      <c r="BKD56" s="88"/>
      <c r="BKE56" s="88"/>
      <c r="BKF56" s="88"/>
      <c r="BKG56" s="88"/>
      <c r="BKH56" s="94"/>
      <c r="BKI56" s="95"/>
      <c r="BKJ56" s="91"/>
      <c r="BKK56" s="88"/>
      <c r="BKL56" s="88"/>
      <c r="BKM56" s="88"/>
      <c r="BKN56" s="88"/>
      <c r="BKO56" s="88"/>
      <c r="BKP56" s="89"/>
      <c r="BKQ56" s="90"/>
      <c r="BKR56" s="91"/>
      <c r="BKS56" s="88"/>
      <c r="BKT56" s="88"/>
      <c r="BKU56" s="88"/>
      <c r="BKV56" s="88"/>
      <c r="BKW56" s="88"/>
      <c r="BKX56" s="89"/>
      <c r="BKY56" s="90"/>
      <c r="BKZ56" s="91"/>
      <c r="BLA56" s="88"/>
      <c r="BLB56" s="88"/>
      <c r="BLC56" s="88"/>
      <c r="BLD56" s="88"/>
      <c r="BLE56" s="88"/>
      <c r="BLF56" s="89"/>
      <c r="BLG56" s="90"/>
      <c r="BLH56" s="91"/>
      <c r="BLI56" s="88"/>
      <c r="BLJ56" s="88"/>
      <c r="BLK56" s="88"/>
      <c r="BLL56" s="88"/>
      <c r="BLM56" s="88"/>
      <c r="BLN56" s="89"/>
      <c r="BLO56" s="90"/>
      <c r="BLP56" s="91"/>
      <c r="BLQ56" s="88"/>
      <c r="BLR56" s="88"/>
      <c r="BLS56" s="88"/>
      <c r="BLT56" s="88"/>
      <c r="BLU56" s="88"/>
      <c r="BLV56" s="89"/>
      <c r="BLW56" s="90"/>
      <c r="BLX56" s="91"/>
      <c r="BLY56" s="88"/>
      <c r="BLZ56" s="88"/>
      <c r="BMA56" s="88"/>
      <c r="BMB56" s="88"/>
      <c r="BMC56" s="88"/>
      <c r="BMD56" s="89"/>
      <c r="BME56" s="90"/>
      <c r="BMF56" s="91"/>
      <c r="BMG56" s="88"/>
      <c r="BMH56" s="88"/>
      <c r="BMI56" s="88"/>
      <c r="BMJ56" s="88"/>
      <c r="BMK56" s="88"/>
      <c r="BML56" s="89"/>
      <c r="BMM56" s="90"/>
      <c r="BMN56" s="91"/>
      <c r="BMO56" s="88"/>
      <c r="BMP56" s="88"/>
      <c r="BMQ56" s="88"/>
      <c r="BMR56" s="88"/>
      <c r="BMS56" s="88"/>
      <c r="BMT56" s="89"/>
      <c r="BMU56" s="90"/>
      <c r="BMV56" s="91"/>
      <c r="BMW56" s="88"/>
      <c r="BMX56" s="88"/>
      <c r="BMY56" s="88"/>
      <c r="BMZ56" s="88"/>
      <c r="BNA56" s="88"/>
      <c r="BNB56" s="89"/>
      <c r="BNC56" s="90"/>
      <c r="BND56" s="91"/>
      <c r="BNE56" s="88"/>
      <c r="BNF56" s="88"/>
      <c r="BNG56" s="88"/>
      <c r="BNH56" s="88"/>
      <c r="BNI56" s="88"/>
      <c r="BNJ56" s="89"/>
      <c r="BNK56" s="90"/>
      <c r="BNL56" s="91"/>
      <c r="BNM56" s="88"/>
      <c r="BNN56" s="88"/>
      <c r="BNO56" s="88"/>
      <c r="BNP56" s="88"/>
      <c r="BNQ56" s="88"/>
      <c r="BNR56" s="89"/>
      <c r="BNS56" s="90"/>
      <c r="BNT56" s="91"/>
      <c r="BNU56" s="88"/>
      <c r="BNV56" s="88"/>
      <c r="BNW56" s="88"/>
      <c r="BNX56" s="88"/>
      <c r="BNY56" s="88"/>
      <c r="BNZ56" s="89"/>
      <c r="BOA56" s="90"/>
      <c r="BOB56" s="91"/>
      <c r="BOC56" s="88"/>
      <c r="BOD56" s="88"/>
      <c r="BOE56" s="88"/>
      <c r="BOF56" s="88"/>
      <c r="BOG56" s="88"/>
      <c r="BOH56" s="89"/>
      <c r="BOI56" s="90"/>
      <c r="BOJ56" s="91"/>
      <c r="BOK56" s="88"/>
      <c r="BOL56" s="88"/>
      <c r="BOM56" s="88"/>
      <c r="BON56" s="88"/>
      <c r="BOO56" s="88"/>
      <c r="BOP56" s="89"/>
      <c r="BOQ56" s="90"/>
      <c r="BOR56" s="91"/>
      <c r="BOS56" s="88"/>
      <c r="BOT56" s="88"/>
      <c r="BOU56" s="88"/>
      <c r="BOV56" s="88"/>
      <c r="BOW56" s="88"/>
      <c r="BOX56" s="89"/>
      <c r="BOY56" s="90"/>
      <c r="BOZ56" s="91"/>
      <c r="BPA56" s="88"/>
      <c r="BPB56" s="88"/>
      <c r="BPC56" s="88"/>
      <c r="BPD56" s="88"/>
      <c r="BPE56" s="88"/>
      <c r="BPF56" s="89"/>
      <c r="BPG56" s="90"/>
      <c r="BPH56" s="91"/>
      <c r="BPI56" s="88"/>
      <c r="BPJ56" s="88"/>
      <c r="BPK56" s="88"/>
      <c r="BPL56" s="88"/>
      <c r="BPM56" s="88"/>
      <c r="BPN56" s="89"/>
      <c r="BPO56" s="90"/>
      <c r="BPP56" s="91"/>
      <c r="BPQ56" s="88"/>
      <c r="BPR56" s="88"/>
      <c r="BPS56" s="88"/>
      <c r="BPT56" s="88"/>
      <c r="BPU56" s="88"/>
      <c r="BPV56" s="89"/>
      <c r="BPW56" s="90"/>
      <c r="BPX56" s="91"/>
      <c r="BPY56" s="88"/>
      <c r="BPZ56" s="88"/>
      <c r="BQA56" s="88"/>
      <c r="BQB56" s="88"/>
      <c r="BQC56" s="88"/>
      <c r="BQD56" s="94"/>
      <c r="BQE56" s="90"/>
      <c r="BQF56" s="91"/>
      <c r="BQG56" s="88"/>
      <c r="BQH56" s="88"/>
      <c r="BQI56" s="88"/>
      <c r="BQJ56" s="88"/>
      <c r="BQK56" s="88"/>
      <c r="BQL56" s="94"/>
      <c r="BQM56" s="90"/>
      <c r="BQN56" s="91"/>
      <c r="BQO56" s="88"/>
      <c r="BQP56" s="88"/>
      <c r="BQQ56" s="88"/>
      <c r="BQR56" s="88"/>
      <c r="BQS56" s="88"/>
      <c r="BQT56" s="94"/>
      <c r="BQU56" s="90"/>
      <c r="BQV56" s="91"/>
      <c r="BQW56" s="88"/>
      <c r="BQX56" s="88"/>
      <c r="BQY56" s="88"/>
      <c r="BQZ56" s="88"/>
      <c r="BRA56" s="88"/>
      <c r="BRB56" s="94"/>
      <c r="BRC56" s="90"/>
      <c r="BRD56" s="91"/>
      <c r="BRE56" s="88"/>
      <c r="BRF56" s="88"/>
      <c r="BRG56" s="88"/>
      <c r="BRH56" s="88"/>
      <c r="BRI56" s="88"/>
      <c r="BRJ56" s="94"/>
      <c r="BRK56" s="90"/>
      <c r="BRL56" s="91"/>
      <c r="BRM56" s="88"/>
      <c r="BRN56" s="88"/>
      <c r="BRO56" s="88"/>
      <c r="BRP56" s="88"/>
      <c r="BRQ56" s="88"/>
      <c r="BRR56" s="94"/>
      <c r="BRS56" s="95"/>
      <c r="BRT56" s="178"/>
      <c r="BRU56" s="179"/>
      <c r="BRV56" s="179"/>
      <c r="BRW56" s="179"/>
      <c r="BRX56" s="179"/>
      <c r="BRY56" s="179"/>
      <c r="BRZ56" s="94"/>
      <c r="BSA56" s="90"/>
      <c r="BSB56" s="91"/>
      <c r="BSC56" s="88"/>
      <c r="BSD56" s="88"/>
      <c r="BSE56" s="88"/>
      <c r="BSF56" s="88"/>
      <c r="BSG56" s="88"/>
      <c r="BSH56" s="94"/>
      <c r="BSI56" s="90"/>
      <c r="BSJ56" s="91"/>
      <c r="BSK56" s="88"/>
      <c r="BSL56" s="88"/>
      <c r="BSM56" s="88"/>
      <c r="BSN56" s="88"/>
      <c r="BSO56" s="88"/>
      <c r="BSP56" s="94"/>
      <c r="BSQ56" s="90"/>
      <c r="BSR56" s="91"/>
      <c r="BSS56" s="88"/>
      <c r="BST56" s="88"/>
      <c r="BSU56" s="88"/>
      <c r="BSV56" s="88"/>
      <c r="BSW56" s="88"/>
      <c r="BSX56" s="94"/>
      <c r="BSY56" s="90"/>
      <c r="BSZ56" s="91"/>
      <c r="BTA56" s="88"/>
      <c r="BTB56" s="88"/>
      <c r="BTC56" s="88"/>
      <c r="BTD56" s="88"/>
      <c r="BTE56" s="88"/>
      <c r="BTF56" s="67"/>
      <c r="BTG56" s="43"/>
      <c r="BTH56" s="91"/>
      <c r="BTI56" s="88"/>
      <c r="BTJ56" s="88"/>
      <c r="BTK56" s="88"/>
      <c r="BTL56" s="88"/>
      <c r="BTM56" s="88"/>
      <c r="BTN56" s="94"/>
      <c r="BTO56" s="95"/>
      <c r="BTP56" s="91"/>
      <c r="BTQ56" s="88"/>
      <c r="BTR56" s="88"/>
      <c r="BTS56" s="88"/>
      <c r="BTT56" s="88"/>
      <c r="BTU56" s="88"/>
      <c r="BTV56" s="94"/>
      <c r="BTW56" s="90"/>
      <c r="BTX56" s="91"/>
      <c r="BTY56" s="88"/>
      <c r="BTZ56" s="88"/>
      <c r="BUA56" s="88"/>
      <c r="BUB56" s="88"/>
      <c r="BUC56" s="88"/>
      <c r="BUD56" s="94"/>
      <c r="BUE56" s="95"/>
      <c r="BUF56" s="91"/>
      <c r="BUG56" s="88"/>
      <c r="BUH56" s="88"/>
      <c r="BUI56" s="88"/>
      <c r="BUJ56" s="88"/>
      <c r="BUK56" s="88"/>
      <c r="BUL56" s="94"/>
      <c r="BUM56" s="95"/>
      <c r="BUN56" s="91"/>
      <c r="BUO56" s="88"/>
      <c r="BUP56" s="88"/>
      <c r="BUQ56" s="88"/>
      <c r="BUR56" s="88"/>
      <c r="BUS56" s="88"/>
      <c r="BUT56" s="94"/>
      <c r="BUU56" s="95"/>
      <c r="BUV56" s="91"/>
      <c r="BUW56" s="88"/>
      <c r="BUX56" s="88"/>
      <c r="BUY56" s="88"/>
      <c r="BUZ56" s="88"/>
      <c r="BVA56" s="88"/>
      <c r="BVB56" s="94"/>
      <c r="BVC56" s="95"/>
      <c r="BVD56" s="91"/>
      <c r="BVE56" s="88"/>
      <c r="BVF56" s="88"/>
      <c r="BVG56" s="88"/>
      <c r="BVH56" s="88"/>
      <c r="BVI56" s="88"/>
      <c r="BVJ56" s="94"/>
      <c r="BVK56" s="95"/>
      <c r="BVL56" s="91"/>
      <c r="BVM56" s="88"/>
      <c r="BVN56" s="88"/>
      <c r="BVO56" s="88"/>
      <c r="BVP56" s="88"/>
      <c r="BVQ56" s="88"/>
      <c r="BVR56" s="94"/>
      <c r="BVS56" s="95"/>
      <c r="BVT56" s="91"/>
      <c r="BVU56" s="88"/>
      <c r="BVV56" s="88"/>
      <c r="BVW56" s="88"/>
      <c r="BVX56" s="88"/>
      <c r="BVY56" s="88"/>
      <c r="BVZ56" s="94"/>
      <c r="BWA56" s="95"/>
      <c r="BWB56" s="91"/>
      <c r="BWC56" s="88"/>
      <c r="BWD56" s="88"/>
      <c r="BWE56" s="88"/>
      <c r="BWF56" s="88"/>
      <c r="BWG56" s="88"/>
      <c r="BWH56" s="94"/>
      <c r="BWI56" s="95"/>
      <c r="BWJ56" s="91"/>
      <c r="BWK56" s="88"/>
      <c r="BWL56" s="88"/>
      <c r="BWM56" s="88"/>
      <c r="BWN56" s="88"/>
      <c r="BWO56" s="88"/>
      <c r="BWP56" s="94"/>
      <c r="BWQ56" s="95"/>
      <c r="BWR56" s="91"/>
      <c r="BWS56" s="88"/>
      <c r="BWT56" s="88"/>
      <c r="BWU56" s="88"/>
      <c r="BWV56" s="88"/>
      <c r="BWW56" s="88"/>
      <c r="BWX56" s="94"/>
      <c r="BWY56" s="95"/>
      <c r="BWZ56" s="91"/>
      <c r="BXA56" s="88"/>
      <c r="BXB56" s="88"/>
      <c r="BXC56" s="88"/>
      <c r="BXD56" s="88"/>
      <c r="BXE56" s="88"/>
      <c r="BXF56" s="94"/>
      <c r="BXG56" s="95"/>
      <c r="BXH56" s="91"/>
      <c r="BXI56" s="88"/>
      <c r="BXJ56" s="88"/>
      <c r="BXK56" s="88"/>
      <c r="BXL56" s="88"/>
      <c r="BXM56" s="88"/>
      <c r="BXN56" s="94"/>
      <c r="BXO56" s="95"/>
      <c r="BXP56" s="91"/>
      <c r="BXQ56" s="88"/>
      <c r="BXR56" s="88"/>
      <c r="BXS56" s="88"/>
      <c r="BXT56" s="88"/>
      <c r="BXU56" s="88"/>
      <c r="BXV56" s="94"/>
      <c r="BXW56" s="95"/>
      <c r="BXX56" s="91"/>
      <c r="BXY56" s="88"/>
      <c r="BXZ56" s="88"/>
      <c r="BYA56" s="88"/>
      <c r="BYB56" s="88"/>
      <c r="BYC56" s="88"/>
      <c r="BYD56" s="94"/>
      <c r="BYE56" s="95"/>
      <c r="BYF56" s="91"/>
      <c r="BYG56" s="88"/>
      <c r="BYH56" s="88"/>
      <c r="BYI56" s="88"/>
      <c r="BYJ56" s="88"/>
      <c r="BYK56" s="88"/>
      <c r="BYL56" s="94"/>
      <c r="BYM56" s="95"/>
      <c r="BYN56" s="91"/>
      <c r="BYO56" s="88"/>
      <c r="BYP56" s="88"/>
      <c r="BYQ56" s="88"/>
      <c r="BYR56" s="88"/>
      <c r="BYS56" s="88"/>
      <c r="BYT56" s="94"/>
      <c r="BYU56" s="95"/>
      <c r="BYV56" s="91"/>
      <c r="BYW56" s="88"/>
      <c r="BYX56" s="88"/>
      <c r="BYY56" s="88"/>
      <c r="BYZ56" s="88"/>
      <c r="BZA56" s="88"/>
      <c r="BZB56" s="94"/>
      <c r="BZC56" s="95"/>
      <c r="BZD56" s="91"/>
      <c r="BZE56" s="88"/>
      <c r="BZF56" s="88"/>
      <c r="BZG56" s="88"/>
      <c r="BZH56" s="88"/>
      <c r="BZI56" s="88"/>
      <c r="BZJ56" s="94"/>
      <c r="BZK56" s="95"/>
      <c r="BZL56" s="91"/>
      <c r="BZM56" s="88"/>
      <c r="BZN56" s="88"/>
      <c r="BZO56" s="88"/>
      <c r="BZP56" s="88"/>
      <c r="BZQ56" s="88"/>
      <c r="BZR56" s="94"/>
      <c r="BZS56" s="95"/>
      <c r="BZT56" s="91"/>
      <c r="BZU56" s="88"/>
      <c r="BZV56" s="88"/>
      <c r="BZW56" s="88"/>
      <c r="BZX56" s="88"/>
      <c r="BZY56" s="88"/>
      <c r="BZZ56" s="94"/>
      <c r="CAA56" s="95"/>
      <c r="CAB56" s="91"/>
      <c r="CAC56" s="88"/>
      <c r="CAD56" s="88"/>
      <c r="CAE56" s="88"/>
      <c r="CAF56" s="88"/>
      <c r="CAG56" s="88"/>
      <c r="CAH56" s="94"/>
      <c r="CAI56" s="95"/>
      <c r="CAJ56" s="91"/>
      <c r="CAK56" s="88"/>
      <c r="CAL56" s="88"/>
      <c r="CAM56" s="88"/>
      <c r="CAN56" s="88"/>
      <c r="CAO56" s="88"/>
      <c r="CAP56" s="94"/>
      <c r="CAQ56" s="95"/>
      <c r="CAR56" s="91"/>
      <c r="CAS56" s="88"/>
      <c r="CAT56" s="88"/>
      <c r="CAU56" s="88"/>
      <c r="CAV56" s="88"/>
      <c r="CAW56" s="88"/>
      <c r="CAX56" s="94"/>
      <c r="CAY56" s="95"/>
      <c r="CAZ56" s="91"/>
      <c r="CBA56" s="88"/>
      <c r="CBB56" s="88"/>
      <c r="CBC56" s="88"/>
      <c r="CBD56" s="88"/>
      <c r="CBE56" s="88"/>
      <c r="CBF56" s="94"/>
      <c r="CBG56" s="95"/>
      <c r="CBH56" s="91"/>
      <c r="CBI56" s="88"/>
      <c r="CBJ56" s="88"/>
      <c r="CBK56" s="88"/>
      <c r="CBL56" s="88"/>
      <c r="CBM56" s="88"/>
      <c r="CBN56" s="94"/>
      <c r="CBO56" s="95"/>
      <c r="CBP56" s="91"/>
      <c r="CBQ56" s="88"/>
      <c r="CBR56" s="88"/>
      <c r="CBS56" s="88"/>
      <c r="CBT56" s="88"/>
      <c r="CBU56" s="88"/>
      <c r="CBV56" s="94"/>
      <c r="CBW56" s="95"/>
      <c r="CBX56" s="91"/>
      <c r="CBY56" s="88"/>
      <c r="CBZ56" s="88"/>
      <c r="CCA56" s="88"/>
      <c r="CCB56" s="88"/>
      <c r="CCC56" s="88"/>
      <c r="CCD56" s="94"/>
      <c r="CCE56" s="95"/>
      <c r="CCF56" s="91"/>
      <c r="CCG56" s="88"/>
      <c r="CCH56" s="88"/>
      <c r="CCI56" s="88"/>
      <c r="CCJ56" s="88"/>
      <c r="CCK56" s="88"/>
      <c r="CCL56" s="94"/>
      <c r="CCM56" s="95"/>
      <c r="CCN56" s="91"/>
      <c r="CCO56" s="88"/>
      <c r="CCP56" s="88"/>
      <c r="CCQ56" s="88"/>
      <c r="CCR56" s="88"/>
      <c r="CCS56" s="88"/>
      <c r="CCT56" s="94"/>
      <c r="CCU56" s="95"/>
      <c r="CCV56" s="91"/>
      <c r="CCW56" s="88"/>
      <c r="CCX56" s="88"/>
      <c r="CCY56" s="88"/>
      <c r="CCZ56" s="88"/>
      <c r="CDA56" s="88"/>
      <c r="CDB56" s="94"/>
      <c r="CDC56" s="95"/>
      <c r="CDD56" s="91"/>
      <c r="CDE56" s="88"/>
      <c r="CDF56" s="88"/>
      <c r="CDG56" s="88"/>
      <c r="CDH56" s="88"/>
      <c r="CDI56" s="88"/>
      <c r="CDJ56" s="94"/>
      <c r="CDK56" s="95"/>
      <c r="CDL56" s="91"/>
      <c r="CDM56" s="88"/>
      <c r="CDN56" s="88"/>
      <c r="CDO56" s="88"/>
      <c r="CDP56" s="88"/>
      <c r="CDQ56" s="88"/>
      <c r="CDR56" s="94"/>
      <c r="CDS56" s="95"/>
      <c r="CDT56" s="91"/>
      <c r="CDU56" s="88"/>
      <c r="CDV56" s="88"/>
      <c r="CDW56" s="88"/>
      <c r="CDX56" s="88"/>
      <c r="CDY56" s="88"/>
      <c r="CDZ56" s="94"/>
      <c r="CEA56" s="95"/>
      <c r="CEB56" s="91"/>
      <c r="CEC56" s="88"/>
      <c r="CED56" s="88"/>
      <c r="CEE56" s="88"/>
      <c r="CEF56" s="88"/>
      <c r="CEG56" s="88"/>
      <c r="CEH56" s="94"/>
      <c r="CEI56" s="95"/>
      <c r="CEJ56" s="91"/>
      <c r="CEK56" s="88"/>
      <c r="CEL56" s="88"/>
      <c r="CEM56" s="88"/>
      <c r="CEN56" s="88"/>
      <c r="CEO56" s="88"/>
      <c r="CEP56" s="94"/>
      <c r="CEQ56" s="95"/>
      <c r="CER56" s="91"/>
      <c r="CES56" s="88"/>
      <c r="CET56" s="88"/>
      <c r="CEU56" s="88"/>
      <c r="CEV56" s="88"/>
      <c r="CEW56" s="88"/>
      <c r="CEX56" s="94"/>
      <c r="CEY56" s="95"/>
      <c r="CEZ56" s="1"/>
      <c r="CFA56" s="1"/>
      <c r="CFB56" s="1"/>
      <c r="CFC56" s="1"/>
      <c r="CFD56" s="1"/>
      <c r="CFE56" s="1"/>
      <c r="CFF56" s="351"/>
      <c r="CFG56" s="352"/>
      <c r="CFH56" s="1"/>
      <c r="CFI56" s="1"/>
      <c r="CFJ56" s="1"/>
      <c r="CFK56" s="1"/>
      <c r="CFL56" s="1"/>
      <c r="CFM56" s="1"/>
      <c r="CFN56" s="351"/>
      <c r="CFO56" s="352"/>
      <c r="CFP56" s="1"/>
      <c r="CFQ56" s="1"/>
      <c r="CFR56" s="1"/>
      <c r="CFS56" s="1"/>
      <c r="CFT56" s="1"/>
      <c r="CFU56" s="1"/>
      <c r="CFV56" s="169"/>
      <c r="CFW56" s="58"/>
      <c r="CFX56" s="1"/>
      <c r="CFY56" s="1"/>
      <c r="CFZ56" s="1"/>
      <c r="CGA56" s="1"/>
      <c r="CGB56" s="1"/>
      <c r="CGC56" s="1"/>
      <c r="CGD56" s="169"/>
      <c r="CGE56" s="58"/>
      <c r="CGF56" s="1"/>
      <c r="CGG56" s="1"/>
      <c r="CGH56" s="1"/>
      <c r="CGI56" s="1"/>
      <c r="CGJ56" s="1"/>
      <c r="CGK56" s="1"/>
      <c r="CGL56" s="351"/>
      <c r="CGM56" s="352"/>
      <c r="CGN56" s="1"/>
      <c r="CGO56" s="1"/>
      <c r="CGP56" s="1"/>
      <c r="CGQ56" s="1"/>
      <c r="CGR56" s="1"/>
      <c r="CGS56" s="1"/>
      <c r="CGT56" s="351"/>
      <c r="CGU56" s="352"/>
      <c r="CGV56" s="1"/>
      <c r="CGW56" s="1"/>
      <c r="CGX56" s="1"/>
      <c r="CGY56" s="1"/>
      <c r="CGZ56" s="1"/>
      <c r="CHA56" s="1"/>
      <c r="CHB56" s="169"/>
      <c r="CHC56" s="58"/>
      <c r="CHD56" s="1"/>
      <c r="CHE56" s="1"/>
      <c r="CHF56" s="1"/>
      <c r="CHG56" s="1"/>
      <c r="CHH56" s="1"/>
      <c r="CHI56" s="1"/>
      <c r="CHJ56" s="169"/>
      <c r="CHK56" s="58"/>
      <c r="CHL56" s="1"/>
      <c r="CHM56" s="1"/>
      <c r="CHN56" s="1"/>
      <c r="CHO56" s="1"/>
      <c r="CHP56" s="1"/>
      <c r="CHQ56" s="1"/>
      <c r="CHR56" s="169"/>
      <c r="CHS56" s="58"/>
      <c r="CHT56" s="1"/>
      <c r="CHU56" s="1"/>
      <c r="CHV56" s="1"/>
      <c r="CHW56" s="1"/>
      <c r="CHX56" s="1"/>
      <c r="CHY56" s="1"/>
      <c r="CHZ56" s="169"/>
      <c r="CIA56" s="58"/>
      <c r="CIB56" s="1"/>
      <c r="CIC56" s="1"/>
      <c r="CID56" s="1"/>
      <c r="CIE56" s="1"/>
      <c r="CIF56" s="1"/>
      <c r="CIG56" s="1"/>
      <c r="CIH56" s="169"/>
      <c r="CII56" s="58"/>
      <c r="CIJ56" s="1"/>
      <c r="CIK56" s="1"/>
      <c r="CIL56" s="1"/>
      <c r="CIM56" s="1"/>
      <c r="CIN56" s="1"/>
      <c r="CIO56" s="1"/>
      <c r="CIP56" s="351"/>
      <c r="CIQ56" s="352"/>
      <c r="CIR56" s="1"/>
      <c r="CIS56" s="1"/>
      <c r="CIT56" s="1"/>
      <c r="CIU56" s="1"/>
      <c r="CIV56" s="1"/>
      <c r="CIW56" s="1"/>
      <c r="CIX56" s="351"/>
      <c r="CIY56" s="352"/>
      <c r="CIZ56" s="58"/>
      <c r="CJA56" s="58"/>
      <c r="CJB56" s="58"/>
      <c r="CJC56" s="58"/>
      <c r="CJD56" s="58"/>
      <c r="CJE56" s="58"/>
      <c r="CJF56" s="169"/>
      <c r="CJG56" s="58"/>
      <c r="CJH56" s="1"/>
      <c r="CJI56" s="1"/>
      <c r="CJJ56" s="1"/>
      <c r="CJK56" s="1"/>
      <c r="CJL56" s="1"/>
      <c r="CJM56" s="1"/>
      <c r="CJN56" s="169"/>
      <c r="CJO56" s="58"/>
      <c r="CJP56" s="91"/>
      <c r="CJQ56" s="88"/>
      <c r="CJR56" s="88"/>
      <c r="CJS56" s="88"/>
      <c r="CJT56" s="88"/>
      <c r="CJU56" s="88"/>
      <c r="CJV56" s="94"/>
      <c r="CJW56" s="95"/>
      <c r="CJX56" s="91"/>
      <c r="CJY56" s="88"/>
      <c r="CJZ56" s="88"/>
      <c r="CKA56" s="88"/>
      <c r="CKB56" s="88"/>
      <c r="CKC56" s="88"/>
      <c r="CKD56" s="94"/>
      <c r="CKE56" s="95"/>
      <c r="CKF56" s="91"/>
      <c r="CKG56" s="88"/>
      <c r="CKH56" s="88"/>
      <c r="CKI56" s="88"/>
      <c r="CKJ56" s="88"/>
      <c r="CKK56" s="88"/>
      <c r="CKL56" s="94"/>
      <c r="CKM56" s="95"/>
      <c r="CKN56" s="91"/>
      <c r="CKO56" s="88"/>
      <c r="CKP56" s="88"/>
      <c r="CKQ56" s="88"/>
      <c r="CKR56" s="88"/>
      <c r="CKS56" s="256"/>
      <c r="CKT56" s="94"/>
      <c r="CKU56" s="95"/>
      <c r="CKV56" s="91"/>
      <c r="CKW56" s="88"/>
      <c r="CKX56" s="88"/>
      <c r="CKY56" s="88"/>
      <c r="CKZ56" s="88"/>
      <c r="CLA56" s="88"/>
      <c r="CLB56" s="94"/>
      <c r="CLC56" s="95"/>
      <c r="CLD56" s="91"/>
      <c r="CLE56" s="88"/>
      <c r="CLF56" s="88"/>
      <c r="CLG56" s="88"/>
      <c r="CLH56" s="88"/>
      <c r="CLI56" s="88"/>
      <c r="CLJ56" s="94"/>
      <c r="CLK56" s="95"/>
      <c r="CLL56" s="91"/>
      <c r="CLM56" s="88"/>
      <c r="CLN56" s="88"/>
      <c r="CLO56" s="88"/>
      <c r="CLP56" s="88"/>
      <c r="CLQ56" s="88"/>
      <c r="CLR56" s="94"/>
      <c r="CLS56" s="95"/>
      <c r="CLT56" s="91"/>
      <c r="CLU56" s="88"/>
      <c r="CLV56" s="88"/>
      <c r="CLW56" s="88"/>
      <c r="CLX56" s="88"/>
      <c r="CLY56" s="88"/>
      <c r="CLZ56" s="94"/>
      <c r="CMA56" s="95"/>
      <c r="CMB56" s="91"/>
      <c r="CMC56" s="88"/>
      <c r="CMD56" s="88"/>
      <c r="CME56" s="88"/>
      <c r="CMF56" s="88"/>
      <c r="CMG56" s="88"/>
      <c r="CMH56" s="94"/>
      <c r="CMI56" s="95"/>
      <c r="CMJ56" s="91"/>
      <c r="CMK56" s="88"/>
      <c r="CML56" s="88"/>
      <c r="CMM56" s="88"/>
      <c r="CMN56" s="88"/>
      <c r="CMO56" s="88"/>
      <c r="CMP56" s="94"/>
      <c r="CMQ56" s="95"/>
      <c r="CMR56" s="91"/>
      <c r="CMS56" s="88"/>
      <c r="CMT56" s="88"/>
      <c r="CMU56" s="88"/>
      <c r="CMV56" s="88"/>
      <c r="CMW56" s="88"/>
      <c r="CMX56" s="94"/>
      <c r="CMY56" s="95"/>
      <c r="CMZ56" s="91"/>
      <c r="CNA56" s="88"/>
      <c r="CNB56" s="88"/>
      <c r="CNC56" s="88"/>
      <c r="CND56" s="88"/>
      <c r="CNE56" s="88"/>
      <c r="CNF56" s="94"/>
      <c r="CNG56" s="95"/>
      <c r="CNH56" s="91"/>
      <c r="CNI56" s="88"/>
      <c r="CNJ56" s="88"/>
      <c r="CNK56" s="88"/>
      <c r="CNL56" s="88"/>
      <c r="CNM56" s="88"/>
      <c r="CNN56" s="94"/>
      <c r="CNO56" s="95"/>
      <c r="CNP56" s="91"/>
      <c r="CNQ56" s="88"/>
      <c r="CNR56" s="88"/>
      <c r="CNS56" s="88"/>
      <c r="CNT56" s="88"/>
      <c r="CNU56" s="88"/>
      <c r="CNV56" s="94"/>
      <c r="CNW56" s="95"/>
      <c r="CNX56" s="91"/>
      <c r="CNY56" s="88"/>
      <c r="CNZ56" s="88"/>
      <c r="COA56" s="88"/>
      <c r="COB56" s="88"/>
      <c r="COC56" s="88"/>
      <c r="COD56" s="94"/>
      <c r="COE56" s="95"/>
      <c r="COF56" s="48"/>
      <c r="COG56" s="49"/>
      <c r="COH56" s="49"/>
      <c r="COI56" s="49"/>
      <c r="COJ56" s="49"/>
      <c r="COK56" s="49"/>
      <c r="COL56" s="67"/>
      <c r="COM56" s="68"/>
      <c r="CON56" s="48"/>
      <c r="COO56" s="49"/>
      <c r="COP56" s="49"/>
      <c r="COQ56" s="49"/>
      <c r="COR56" s="49"/>
      <c r="COS56" s="49"/>
      <c r="COT56" s="67"/>
      <c r="COU56" s="68"/>
      <c r="COV56" s="48"/>
      <c r="COW56" s="49"/>
      <c r="COX56" s="49"/>
      <c r="COY56" s="49"/>
      <c r="COZ56" s="49"/>
      <c r="CPA56" s="49"/>
      <c r="CPB56" s="67"/>
      <c r="CPC56" s="68"/>
      <c r="CPD56" s="48"/>
      <c r="CPE56" s="49"/>
      <c r="CPF56" s="49"/>
      <c r="CPG56" s="49"/>
      <c r="CPH56" s="49"/>
      <c r="CPI56" s="49"/>
      <c r="CPJ56" s="67"/>
      <c r="CPK56" s="68"/>
      <c r="CPL56" s="48"/>
      <c r="CPM56" s="49"/>
      <c r="CPN56" s="49"/>
      <c r="CPO56" s="49"/>
      <c r="CPP56" s="49"/>
      <c r="CPQ56" s="49"/>
      <c r="CPR56" s="67"/>
      <c r="CPS56" s="68"/>
      <c r="CPT56" s="48"/>
      <c r="CPU56" s="49"/>
      <c r="CPV56" s="49"/>
      <c r="CPW56" s="49"/>
      <c r="CPX56" s="49"/>
      <c r="CPY56" s="49"/>
      <c r="CPZ56" s="67"/>
      <c r="CQA56" s="68"/>
      <c r="CQB56" s="48"/>
      <c r="CQC56" s="49"/>
      <c r="CQD56" s="49"/>
      <c r="CQE56" s="49"/>
      <c r="CQF56" s="49"/>
      <c r="CQG56" s="49"/>
      <c r="CQH56" s="67"/>
      <c r="CQI56" s="68"/>
      <c r="CQJ56" s="82"/>
      <c r="CQK56" s="83"/>
      <c r="CQL56" s="83"/>
      <c r="CQM56" s="83"/>
      <c r="CQN56" s="83"/>
      <c r="CQO56" s="83"/>
      <c r="CQP56" s="67"/>
      <c r="CQQ56" s="68"/>
      <c r="CQR56" s="239"/>
      <c r="CQS56" s="1"/>
      <c r="CQT56" s="1"/>
      <c r="CQU56" s="1"/>
      <c r="CQV56" s="1"/>
      <c r="CQW56" s="1"/>
      <c r="CQX56" s="67"/>
      <c r="CQY56" s="68"/>
      <c r="CQZ56" s="48"/>
      <c r="CRA56" s="49"/>
      <c r="CRB56" s="49"/>
      <c r="CRC56" s="49"/>
      <c r="CRD56" s="49"/>
      <c r="CRE56" s="49"/>
      <c r="CRF56" s="67"/>
      <c r="CRG56" s="68"/>
      <c r="CRH56" s="48"/>
      <c r="CRI56" s="49"/>
      <c r="CRJ56" s="49"/>
      <c r="CRK56" s="49"/>
      <c r="CRL56" s="49"/>
      <c r="CRM56" s="49"/>
      <c r="CRN56" s="67"/>
      <c r="CRO56" s="68"/>
      <c r="CRP56" s="48"/>
      <c r="CRQ56" s="49"/>
      <c r="CRR56" s="49"/>
      <c r="CRS56" s="49"/>
      <c r="CRT56" s="49"/>
      <c r="CRU56" s="49"/>
      <c r="CRV56" s="47"/>
      <c r="CRW56" s="68"/>
      <c r="CRX56" s="48"/>
      <c r="CRY56" s="49"/>
      <c r="CRZ56" s="49"/>
      <c r="CSA56" s="49"/>
      <c r="CSB56" s="49"/>
      <c r="CSC56" s="49"/>
      <c r="CSD56" s="67"/>
      <c r="CSE56" s="68"/>
      <c r="CSF56" s="48"/>
      <c r="CSG56" s="49"/>
      <c r="CSH56" s="49"/>
      <c r="CSI56" s="49"/>
      <c r="CSJ56" s="49"/>
      <c r="CSK56" s="360"/>
      <c r="CSL56" s="64"/>
      <c r="CSM56" s="68"/>
      <c r="CSN56" s="48"/>
      <c r="CSO56" s="49"/>
      <c r="CSP56" s="49"/>
      <c r="CSQ56" s="49"/>
      <c r="CSR56" s="49"/>
      <c r="CSS56" s="49"/>
      <c r="CST56" s="64"/>
      <c r="CSU56" s="68"/>
      <c r="CSV56" s="48"/>
      <c r="CSW56" s="49"/>
      <c r="CSX56" s="49"/>
      <c r="CSY56" s="49"/>
      <c r="CSZ56" s="49"/>
      <c r="CTA56" s="49"/>
      <c r="CTB56" s="64"/>
      <c r="CTC56" s="68"/>
      <c r="CTD56" s="48"/>
      <c r="CTE56" s="49"/>
      <c r="CTF56" s="49"/>
      <c r="CTG56" s="49"/>
      <c r="CTH56" s="49"/>
      <c r="CTI56" s="49"/>
      <c r="CTJ56" s="64"/>
      <c r="CTK56" s="68"/>
      <c r="CTL56" s="48"/>
      <c r="CTM56" s="49"/>
      <c r="CTN56" s="49"/>
      <c r="CTO56" s="49"/>
      <c r="CTP56" s="49"/>
      <c r="CTQ56" s="49"/>
      <c r="CTR56" s="64"/>
      <c r="CTS56" s="68"/>
      <c r="CTT56" s="48"/>
      <c r="CTU56" s="49"/>
      <c r="CTV56" s="49"/>
      <c r="CTW56" s="49"/>
      <c r="CTX56" s="49"/>
      <c r="CTY56" s="49"/>
      <c r="CTZ56" s="64"/>
      <c r="CUA56" s="68"/>
      <c r="CUB56" s="48"/>
      <c r="CUC56" s="49"/>
      <c r="CUD56" s="49"/>
      <c r="CUE56" s="49"/>
      <c r="CUF56" s="49"/>
      <c r="CUG56" s="49"/>
      <c r="CUH56" s="64"/>
      <c r="CUI56" s="68"/>
      <c r="CUJ56" s="48"/>
      <c r="CUK56" s="49"/>
      <c r="CUL56" s="49"/>
      <c r="CUM56" s="49"/>
      <c r="CUN56" s="49"/>
      <c r="CUO56" s="49"/>
      <c r="CUP56" s="64"/>
      <c r="CUQ56" s="68"/>
      <c r="CUR56" s="48"/>
      <c r="CUS56" s="49"/>
      <c r="CUT56" s="49"/>
      <c r="CUU56" s="49"/>
      <c r="CUV56" s="49"/>
      <c r="CUW56" s="49"/>
      <c r="CUX56" s="64"/>
      <c r="CUY56" s="68"/>
      <c r="CUZ56" s="48"/>
      <c r="CVA56" s="49"/>
      <c r="CVB56" s="49"/>
      <c r="CVC56" s="49"/>
      <c r="CVD56" s="49"/>
      <c r="CVE56" s="49"/>
      <c r="CVF56" s="64"/>
      <c r="CVG56" s="68"/>
      <c r="CVH56" s="48"/>
      <c r="CVI56" s="49"/>
      <c r="CVJ56" s="49"/>
      <c r="CVK56" s="49"/>
      <c r="CVL56" s="49"/>
      <c r="CVM56" s="49"/>
      <c r="CVN56" s="64"/>
      <c r="CVO56" s="68"/>
      <c r="CVP56" s="48"/>
      <c r="CVQ56" s="49"/>
      <c r="CVR56" s="49"/>
      <c r="CVS56" s="49"/>
      <c r="CVT56" s="49"/>
      <c r="CVU56" s="49"/>
      <c r="CVV56" s="64"/>
      <c r="CVW56" s="68"/>
      <c r="CVX56" s="48"/>
      <c r="CVY56" s="49"/>
      <c r="CVZ56" s="49"/>
      <c r="CWA56" s="49"/>
      <c r="CWB56" s="49"/>
      <c r="CWC56" s="49"/>
      <c r="CWD56" s="64"/>
      <c r="CWE56" s="68"/>
      <c r="CWF56" s="48"/>
      <c r="CWG56" s="49"/>
      <c r="CWH56" s="49"/>
      <c r="CWI56" s="49"/>
      <c r="CWJ56" s="49"/>
      <c r="CWK56" s="49"/>
      <c r="CWL56" s="64"/>
      <c r="CWM56" s="68"/>
      <c r="CWN56" s="48"/>
      <c r="CWO56" s="49"/>
      <c r="CWP56" s="49"/>
      <c r="CWQ56" s="49"/>
      <c r="CWR56" s="49"/>
      <c r="CWS56" s="49"/>
      <c r="CWT56" s="64"/>
      <c r="CWU56" s="68"/>
      <c r="CWV56" s="48"/>
      <c r="CWW56" s="49"/>
      <c r="CWX56" s="49"/>
      <c r="CWY56" s="49"/>
      <c r="CWZ56" s="49"/>
      <c r="CXA56" s="49"/>
      <c r="CXB56" s="127"/>
      <c r="CXC56" s="43"/>
      <c r="CXD56" s="48"/>
      <c r="CXE56" s="49"/>
      <c r="CXF56" s="49"/>
      <c r="CXG56" s="49"/>
      <c r="CXH56" s="49"/>
      <c r="CXI56" s="49"/>
      <c r="CXJ56" s="127"/>
      <c r="CXK56" s="43"/>
      <c r="CXL56" s="48"/>
      <c r="CXM56" s="49"/>
      <c r="CXN56" s="49"/>
      <c r="CXO56" s="49"/>
      <c r="CXP56" s="49"/>
      <c r="CXQ56" s="49"/>
      <c r="CXR56" s="127"/>
      <c r="CXS56" s="43"/>
      <c r="CXT56" s="48"/>
      <c r="CXU56" s="49"/>
      <c r="CXV56" s="49"/>
      <c r="CXW56" s="49"/>
      <c r="CXX56" s="49"/>
      <c r="CXY56" s="49"/>
      <c r="CXZ56" s="127"/>
      <c r="CYA56" s="43"/>
      <c r="CYB56" s="48"/>
      <c r="CYC56" s="49"/>
      <c r="CYD56" s="49"/>
      <c r="CYE56" s="49"/>
      <c r="CYF56" s="49"/>
      <c r="CYG56" s="49"/>
      <c r="CYH56" s="127"/>
      <c r="CYI56" s="43"/>
      <c r="CYJ56" s="48"/>
      <c r="CYK56" s="49"/>
      <c r="CYL56" s="49"/>
      <c r="CYM56" s="49"/>
      <c r="CYN56" s="49"/>
      <c r="CYO56" s="49"/>
      <c r="CYP56" s="127"/>
      <c r="CYQ56" s="43"/>
      <c r="CYR56" s="48"/>
      <c r="CYS56" s="49"/>
      <c r="CYT56" s="49"/>
      <c r="CYU56" s="49"/>
      <c r="CYV56" s="49"/>
      <c r="CYW56" s="49"/>
      <c r="CYX56" s="127"/>
      <c r="CYY56" s="43"/>
      <c r="CYZ56" s="48"/>
      <c r="CZA56" s="49"/>
      <c r="CZB56" s="49"/>
      <c r="CZC56" s="49"/>
      <c r="CZD56" s="49"/>
      <c r="CZE56" s="49"/>
      <c r="CZF56" s="127"/>
      <c r="CZG56" s="43"/>
      <c r="CZH56" s="48"/>
      <c r="CZI56" s="49"/>
      <c r="CZJ56" s="49"/>
      <c r="CZK56" s="49"/>
      <c r="CZL56" s="49"/>
      <c r="CZM56" s="49"/>
      <c r="CZN56" s="127"/>
      <c r="CZO56" s="43"/>
      <c r="CZP56" s="48"/>
      <c r="CZQ56" s="49"/>
      <c r="CZR56" s="49"/>
      <c r="CZS56" s="49"/>
      <c r="CZT56" s="49"/>
      <c r="CZU56" s="49"/>
      <c r="CZV56" s="127"/>
      <c r="CZW56" s="43"/>
      <c r="CZX56" s="48"/>
      <c r="CZY56" s="49"/>
      <c r="CZZ56" s="49"/>
      <c r="DAA56" s="49"/>
      <c r="DAB56" s="49"/>
      <c r="DAC56" s="49"/>
      <c r="DAD56" s="64"/>
      <c r="DAE56" s="68"/>
      <c r="DAF56" s="48"/>
      <c r="DAG56" s="49"/>
      <c r="DAH56" s="49"/>
      <c r="DAI56" s="49"/>
      <c r="DAJ56" s="49"/>
      <c r="DAK56" s="49"/>
      <c r="DAL56" s="64"/>
      <c r="DAM56" s="68"/>
      <c r="DAN56" s="48"/>
      <c r="DAO56" s="49"/>
      <c r="DAP56" s="49"/>
      <c r="DAQ56" s="49"/>
      <c r="DAR56" s="49"/>
      <c r="DAS56" s="49"/>
      <c r="DAT56" s="64"/>
      <c r="DAU56" s="68"/>
      <c r="DAV56" s="48"/>
      <c r="DAW56" s="49"/>
      <c r="DAX56" s="49"/>
      <c r="DAY56" s="49"/>
      <c r="DAZ56" s="49"/>
      <c r="DBA56" s="49"/>
      <c r="DBB56" s="64"/>
      <c r="DBC56" s="68"/>
      <c r="DBD56" s="48"/>
      <c r="DBE56" s="49"/>
      <c r="DBF56" s="49"/>
      <c r="DBG56" s="49"/>
      <c r="DBH56" s="49"/>
      <c r="DBI56" s="49"/>
      <c r="DBJ56" s="64"/>
      <c r="DBK56" s="68"/>
      <c r="DBL56" s="48"/>
      <c r="DBM56" s="49"/>
      <c r="DBN56" s="49"/>
      <c r="DBO56" s="49"/>
      <c r="DBP56" s="49"/>
      <c r="DBQ56" s="49"/>
      <c r="DBR56" s="64"/>
      <c r="DBS56" s="68"/>
      <c r="DBT56" s="48"/>
      <c r="DBU56" s="49"/>
      <c r="DBV56" s="49"/>
      <c r="DBW56" s="49"/>
      <c r="DBX56" s="49"/>
      <c r="DBY56" s="49"/>
      <c r="DBZ56" s="64"/>
      <c r="DCA56" s="68"/>
      <c r="DCB56" s="48"/>
      <c r="DCC56" s="49"/>
      <c r="DCD56" s="49"/>
      <c r="DCE56" s="49"/>
      <c r="DCF56" s="49"/>
      <c r="DCG56" s="49"/>
      <c r="DCH56" s="64"/>
      <c r="DCI56" s="68"/>
      <c r="DCJ56" s="48"/>
      <c r="DCK56" s="49"/>
      <c r="DCL56" s="49"/>
      <c r="DCM56" s="49"/>
      <c r="DCN56" s="49"/>
      <c r="DCO56" s="49"/>
      <c r="DCP56" s="64"/>
      <c r="DCQ56" s="68"/>
      <c r="DCR56" s="48"/>
      <c r="DCS56" s="49"/>
      <c r="DCT56" s="49"/>
      <c r="DCU56" s="49"/>
      <c r="DCV56" s="49"/>
      <c r="DCW56" s="49"/>
      <c r="DCX56" s="64"/>
      <c r="DCY56" s="68"/>
      <c r="DCZ56" s="48"/>
      <c r="DDA56" s="49"/>
      <c r="DDB56" s="49"/>
      <c r="DDC56" s="49"/>
      <c r="DDD56" s="49"/>
      <c r="DDE56" s="49"/>
      <c r="DDF56" s="64"/>
      <c r="DDG56" s="68"/>
      <c r="DDH56" s="48"/>
      <c r="DDI56" s="49"/>
      <c r="DDJ56" s="49"/>
      <c r="DDK56" s="49"/>
      <c r="DDL56" s="49"/>
      <c r="DDM56" s="49"/>
      <c r="DDN56" s="127"/>
      <c r="DDO56" s="43"/>
      <c r="DDP56" s="48"/>
      <c r="DDQ56" s="49"/>
      <c r="DDR56" s="49"/>
      <c r="DDS56" s="49"/>
      <c r="DDT56" s="49"/>
      <c r="DDU56" s="49"/>
      <c r="DDV56" s="127"/>
      <c r="DDW56" s="43"/>
      <c r="DDX56" s="48"/>
      <c r="DDY56" s="49"/>
      <c r="DDZ56" s="49"/>
      <c r="DEA56" s="49"/>
      <c r="DEB56" s="49"/>
      <c r="DEC56" s="49"/>
      <c r="DED56" s="127"/>
      <c r="DEE56" s="43"/>
      <c r="DEF56" s="48"/>
      <c r="DEG56" s="49"/>
      <c r="DEH56" s="49"/>
      <c r="DEI56" s="49"/>
      <c r="DEJ56" s="49"/>
      <c r="DEK56" s="49"/>
      <c r="DEL56" s="127"/>
      <c r="DEM56" s="43"/>
      <c r="DEN56" s="48"/>
      <c r="DEO56" s="49"/>
      <c r="DEP56" s="49"/>
      <c r="DEQ56" s="49"/>
      <c r="DER56" s="49"/>
      <c r="DES56" s="49"/>
      <c r="DET56" s="127"/>
      <c r="DEU56" s="43"/>
      <c r="DEV56" s="48"/>
      <c r="DEW56" s="49"/>
      <c r="DEX56" s="49"/>
      <c r="DEY56" s="49"/>
      <c r="DEZ56" s="49"/>
      <c r="DFA56" s="49"/>
      <c r="DFB56" s="127"/>
      <c r="DFC56" s="43"/>
      <c r="DFD56" s="48"/>
      <c r="DFE56" s="49"/>
      <c r="DFF56" s="49"/>
      <c r="DFG56" s="49"/>
      <c r="DFH56" s="49"/>
      <c r="DFI56" s="49"/>
      <c r="DFJ56" s="127"/>
      <c r="DFK56" s="43"/>
      <c r="DFL56" s="63"/>
      <c r="DFM56" s="64"/>
      <c r="DFN56" s="64"/>
      <c r="DFO56" s="64"/>
      <c r="DFP56" s="64"/>
      <c r="DFQ56" s="64"/>
      <c r="DFR56" s="64"/>
      <c r="DFS56" s="68"/>
      <c r="DFT56" s="48"/>
      <c r="DFU56" s="49"/>
      <c r="DFV56" s="49"/>
      <c r="DFW56" s="49"/>
      <c r="DFX56" s="49"/>
      <c r="DFY56" s="49"/>
      <c r="DFZ56" s="127"/>
      <c r="DGA56" s="43"/>
      <c r="DGB56" s="48"/>
      <c r="DGC56" s="49"/>
      <c r="DGD56" s="49"/>
      <c r="DGE56" s="49"/>
      <c r="DGF56" s="49"/>
      <c r="DGG56" s="49"/>
      <c r="DGH56" s="127"/>
      <c r="DGI56" s="43"/>
      <c r="DGJ56" s="48"/>
      <c r="DGK56" s="49"/>
      <c r="DGL56" s="49"/>
      <c r="DGM56" s="49"/>
      <c r="DGN56" s="49"/>
      <c r="DGO56" s="49"/>
      <c r="DGP56" s="64"/>
      <c r="DGQ56" s="68"/>
      <c r="DGR56" s="48"/>
      <c r="DGS56" s="49"/>
      <c r="DGT56" s="49"/>
      <c r="DGU56" s="49"/>
      <c r="DGV56" s="49"/>
      <c r="DGW56" s="49"/>
      <c r="DGX56" s="64"/>
      <c r="DGY56" s="68"/>
      <c r="DGZ56" s="48"/>
      <c r="DHA56" s="49"/>
      <c r="DHB56" s="49"/>
      <c r="DHC56" s="49"/>
      <c r="DHD56" s="49"/>
      <c r="DHE56" s="49"/>
      <c r="DHF56" s="64"/>
      <c r="DHG56" s="68"/>
      <c r="DHH56" s="63"/>
      <c r="DHI56" s="64"/>
      <c r="DHJ56" s="64"/>
      <c r="DHK56" s="64"/>
      <c r="DHL56" s="64"/>
      <c r="DHM56" s="64"/>
      <c r="DHN56" s="64"/>
      <c r="DHO56" s="68"/>
      <c r="DHP56" s="48"/>
      <c r="DHQ56" s="49"/>
      <c r="DHR56" s="49"/>
      <c r="DHS56" s="49"/>
      <c r="DHT56" s="49"/>
      <c r="DHU56" s="49"/>
      <c r="DHV56" s="64"/>
      <c r="DHW56" s="68"/>
      <c r="DHX56" s="48"/>
      <c r="DHY56" s="49"/>
      <c r="DHZ56" s="49"/>
      <c r="DIA56" s="49"/>
      <c r="DIB56" s="49"/>
      <c r="DIC56" s="49"/>
      <c r="DID56" s="64"/>
      <c r="DIE56" s="68"/>
      <c r="DIF56" s="48"/>
      <c r="DIG56" s="49"/>
      <c r="DIH56" s="49"/>
      <c r="DII56" s="49"/>
      <c r="DIJ56" s="49"/>
      <c r="DIK56" s="49"/>
      <c r="DIL56" s="64"/>
      <c r="DIM56" s="68"/>
      <c r="DIN56" s="48"/>
      <c r="DIO56" s="49"/>
      <c r="DIP56" s="49"/>
      <c r="DIQ56" s="49"/>
      <c r="DIR56" s="49"/>
      <c r="DIS56" s="49"/>
      <c r="DIT56" s="64"/>
      <c r="DIU56" s="68"/>
      <c r="DIV56" s="48"/>
      <c r="DIW56" s="49"/>
      <c r="DIX56" s="49"/>
      <c r="DIY56" s="49"/>
      <c r="DIZ56" s="49"/>
      <c r="DJA56" s="49"/>
      <c r="DJB56" s="64"/>
      <c r="DJC56" s="68"/>
      <c r="DJD56" s="48"/>
      <c r="DJE56" s="49"/>
      <c r="DJF56" s="49"/>
      <c r="DJG56" s="49"/>
      <c r="DJH56" s="49"/>
      <c r="DJI56" s="49"/>
      <c r="DJJ56" s="64"/>
      <c r="DJK56" s="68"/>
      <c r="DJL56" s="48"/>
      <c r="DJM56" s="49"/>
      <c r="DJN56" s="49"/>
      <c r="DJO56" s="49"/>
      <c r="DJP56" s="49"/>
      <c r="DJQ56" s="49"/>
      <c r="DJR56" s="64"/>
      <c r="DJS56" s="68"/>
      <c r="DJT56" s="48"/>
      <c r="DJU56" s="49"/>
      <c r="DJV56" s="49"/>
      <c r="DJW56" s="49"/>
      <c r="DJX56" s="49"/>
      <c r="DJY56" s="49"/>
      <c r="DJZ56" s="64"/>
      <c r="DKA56" s="68"/>
      <c r="DKB56" s="48"/>
      <c r="DKC56" s="49"/>
      <c r="DKD56" s="49"/>
      <c r="DKE56" s="49"/>
      <c r="DKF56" s="49"/>
      <c r="DKG56" s="49"/>
      <c r="DKH56" s="64"/>
      <c r="DKI56" s="68"/>
      <c r="DKJ56" s="48"/>
      <c r="DKK56" s="49"/>
      <c r="DKL56" s="49"/>
      <c r="DKM56" s="49"/>
      <c r="DKN56" s="49"/>
      <c r="DKO56" s="49"/>
      <c r="DKP56" s="64"/>
      <c r="DKQ56" s="68"/>
      <c r="DKR56" s="48"/>
      <c r="DKS56" s="49"/>
      <c r="DKT56" s="49"/>
      <c r="DKU56" s="49"/>
      <c r="DKV56" s="49"/>
      <c r="DKW56" s="49"/>
      <c r="DKX56" s="64"/>
      <c r="DKY56" s="68"/>
      <c r="DKZ56" s="48"/>
      <c r="DLA56" s="49"/>
      <c r="DLB56" s="49"/>
      <c r="DLC56" s="49"/>
      <c r="DLD56" s="49"/>
      <c r="DLE56" s="49"/>
      <c r="DLF56" s="64"/>
      <c r="DLG56" s="68"/>
      <c r="DLH56" s="48"/>
      <c r="DLI56" s="49"/>
      <c r="DLJ56" s="49"/>
      <c r="DLK56" s="49"/>
      <c r="DLL56" s="49"/>
      <c r="DLM56" s="49"/>
      <c r="DLN56" s="64"/>
      <c r="DLO56" s="68"/>
      <c r="DLP56" s="48"/>
      <c r="DLQ56" s="49"/>
      <c r="DLR56" s="49"/>
      <c r="DLS56" s="49"/>
      <c r="DLT56" s="49"/>
      <c r="DLU56" s="49"/>
      <c r="DLV56" s="64"/>
      <c r="DLW56" s="68"/>
      <c r="DLX56" s="48"/>
      <c r="DLY56" s="49"/>
      <c r="DLZ56" s="49"/>
      <c r="DMA56" s="49"/>
      <c r="DMB56" s="49"/>
      <c r="DMC56" s="49"/>
      <c r="DMD56" s="64"/>
      <c r="DME56" s="68"/>
      <c r="DMF56" s="48"/>
      <c r="DMG56" s="49"/>
      <c r="DMH56" s="49"/>
      <c r="DMI56" s="49"/>
      <c r="DMJ56" s="49"/>
      <c r="DMK56" s="49"/>
      <c r="DML56" s="64"/>
      <c r="DMM56" s="68"/>
      <c r="DMN56" s="48"/>
      <c r="DMO56" s="49"/>
      <c r="DMP56" s="49"/>
      <c r="DMQ56" s="49"/>
      <c r="DMR56" s="49"/>
      <c r="DMS56" s="49"/>
      <c r="DMT56" s="64"/>
      <c r="DMU56" s="68"/>
      <c r="DMV56" s="48"/>
      <c r="DMW56" s="49"/>
      <c r="DMX56" s="49"/>
      <c r="DMY56" s="49"/>
      <c r="DMZ56" s="49"/>
      <c r="DNA56" s="49"/>
      <c r="DNB56" s="64"/>
      <c r="DNC56" s="68"/>
      <c r="DND56" s="48"/>
      <c r="DNE56" s="49"/>
      <c r="DNF56" s="49"/>
      <c r="DNG56" s="49"/>
      <c r="DNH56" s="49"/>
      <c r="DNI56" s="49"/>
      <c r="DNJ56" s="64"/>
      <c r="DNK56" s="68"/>
      <c r="DNL56" s="48"/>
      <c r="DNM56" s="49"/>
      <c r="DNN56" s="49"/>
      <c r="DNO56" s="49"/>
      <c r="DNP56" s="49"/>
      <c r="DNQ56" s="49"/>
      <c r="DNR56" s="64"/>
      <c r="DNS56" s="68"/>
      <c r="DNT56" s="48"/>
      <c r="DNU56" s="49"/>
      <c r="DNV56" s="49"/>
      <c r="DNW56" s="49"/>
      <c r="DNX56" s="49"/>
      <c r="DNY56" s="49"/>
      <c r="DNZ56" s="64"/>
      <c r="DOA56" s="68"/>
      <c r="DOB56" s="48"/>
      <c r="DOC56" s="49"/>
      <c r="DOD56" s="49"/>
      <c r="DOE56" s="49"/>
      <c r="DOF56" s="49"/>
      <c r="DOG56" s="49"/>
      <c r="DOH56" s="64"/>
      <c r="DOI56" s="68"/>
      <c r="DOJ56" s="48"/>
      <c r="DOK56" s="49"/>
      <c r="DOL56" s="49"/>
      <c r="DOM56" s="49"/>
      <c r="DON56" s="49"/>
      <c r="DOO56" s="49"/>
      <c r="DOP56" s="64"/>
      <c r="DOQ56" s="68"/>
      <c r="DOR56" s="48"/>
      <c r="DOS56" s="49"/>
      <c r="DOT56" s="49"/>
      <c r="DOU56" s="49"/>
      <c r="DOV56" s="49"/>
      <c r="DOW56" s="49"/>
      <c r="DOX56" s="64"/>
      <c r="DOY56" s="68"/>
      <c r="DOZ56" s="48"/>
      <c r="DPA56" s="49"/>
      <c r="DPB56" s="49"/>
      <c r="DPC56" s="49"/>
      <c r="DPD56" s="49"/>
      <c r="DPE56" s="49"/>
      <c r="DPF56" s="64"/>
      <c r="DPG56" s="68"/>
      <c r="DPH56" s="48"/>
      <c r="DPI56" s="49"/>
      <c r="DPJ56" s="49"/>
      <c r="DPK56" s="49"/>
      <c r="DPL56" s="49"/>
      <c r="DPM56" s="49"/>
      <c r="DPN56" s="64"/>
      <c r="DPO56" s="68"/>
      <c r="DPP56" s="48"/>
      <c r="DPQ56" s="49"/>
      <c r="DPR56" s="49"/>
      <c r="DPS56" s="49"/>
      <c r="DPT56" s="49"/>
      <c r="DPU56" s="49"/>
      <c r="DPV56" s="491"/>
      <c r="DPW56" s="492"/>
      <c r="DPX56" s="48"/>
      <c r="DPY56" s="49"/>
      <c r="DPZ56" s="49"/>
      <c r="DQA56" s="49"/>
      <c r="DQB56" s="49"/>
      <c r="DQC56" s="49"/>
      <c r="DQD56" s="491"/>
      <c r="DQE56" s="492"/>
      <c r="DQF56" s="48"/>
      <c r="DQG56" s="49"/>
      <c r="DQH56" s="49"/>
      <c r="DQI56" s="49"/>
      <c r="DQJ56" s="49"/>
      <c r="DQK56" s="49"/>
      <c r="DQL56" s="489"/>
      <c r="DQM56" s="492"/>
      <c r="DQN56" s="48"/>
      <c r="DQO56" s="49"/>
      <c r="DQP56" s="49"/>
      <c r="DQQ56" s="49"/>
      <c r="DQR56" s="49"/>
      <c r="DQS56" s="49"/>
      <c r="DQT56" s="64"/>
      <c r="DQU56" s="68"/>
      <c r="DQV56" s="48"/>
      <c r="DQW56" s="49"/>
      <c r="DQX56" s="49"/>
      <c r="DQY56" s="49"/>
      <c r="DQZ56" s="49"/>
      <c r="DRA56" s="49"/>
      <c r="DRB56" s="491"/>
      <c r="DRC56" s="492"/>
      <c r="DRD56" s="48"/>
      <c r="DRE56" s="49"/>
      <c r="DRF56" s="49"/>
      <c r="DRG56" s="49"/>
      <c r="DRH56" s="49"/>
      <c r="DRI56" s="49"/>
      <c r="DRJ56" s="491"/>
      <c r="DRK56" s="492"/>
      <c r="DRL56" s="48"/>
      <c r="DRM56" s="49"/>
      <c r="DRN56" s="49"/>
      <c r="DRO56" s="49"/>
      <c r="DRP56" s="49"/>
      <c r="DRQ56" s="49"/>
      <c r="DRR56" s="64"/>
      <c r="DRS56" s="68"/>
      <c r="DRT56" s="48"/>
      <c r="DRU56" s="49"/>
      <c r="DRV56" s="49"/>
      <c r="DRW56" s="49"/>
      <c r="DRX56" s="49"/>
      <c r="DRY56" s="49"/>
      <c r="DRZ56" s="491"/>
      <c r="DSA56" s="68"/>
      <c r="DSB56" s="82"/>
      <c r="DSC56" s="83"/>
      <c r="DSD56" s="83"/>
      <c r="DSE56" s="83"/>
      <c r="DSF56" s="83"/>
      <c r="DSG56" s="83"/>
      <c r="DSH56" s="64"/>
      <c r="DSI56" s="68"/>
      <c r="DSJ56" s="48"/>
      <c r="DSK56" s="49"/>
      <c r="DSL56" s="49"/>
      <c r="DSM56" s="49"/>
      <c r="DSN56" s="49"/>
      <c r="DSO56" s="49"/>
      <c r="DSP56" s="64"/>
      <c r="DSQ56" s="68"/>
      <c r="DSR56" s="48"/>
      <c r="DSS56" s="49"/>
      <c r="DST56" s="49"/>
      <c r="DSU56" s="49"/>
      <c r="DSV56" s="49"/>
      <c r="DSW56" s="49"/>
      <c r="DSX56" s="64"/>
      <c r="DSY56" s="68"/>
      <c r="DSZ56" s="48"/>
      <c r="DTA56" s="49"/>
      <c r="DTB56" s="49"/>
      <c r="DTC56" s="49"/>
      <c r="DTD56" s="49"/>
      <c r="DTE56" s="49"/>
      <c r="DTF56" s="64"/>
      <c r="DTG56" s="68"/>
      <c r="DTH56" s="48"/>
      <c r="DTI56" s="49"/>
      <c r="DTJ56" s="49"/>
      <c r="DTK56" s="49"/>
      <c r="DTL56" s="49"/>
      <c r="DTM56" s="49"/>
      <c r="DTN56" s="64"/>
      <c r="DTO56" s="68"/>
      <c r="DTP56" s="48"/>
      <c r="DTQ56" s="49"/>
      <c r="DTR56" s="49"/>
      <c r="DTS56" s="49"/>
      <c r="DTT56" s="49"/>
      <c r="DTU56" s="49"/>
      <c r="DTV56" s="64"/>
      <c r="DTW56" s="68"/>
      <c r="DTX56" s="48"/>
      <c r="DTY56" s="49"/>
      <c r="DTZ56" s="49"/>
      <c r="DUA56" s="49"/>
      <c r="DUB56" s="49"/>
      <c r="DUC56" s="49"/>
      <c r="DUD56" s="64"/>
      <c r="DUE56" s="68"/>
      <c r="DUF56" s="48"/>
      <c r="DUG56" s="49"/>
      <c r="DUH56" s="49"/>
      <c r="DUI56" s="49"/>
      <c r="DUJ56" s="49"/>
      <c r="DUK56" s="49"/>
      <c r="DUL56" s="64"/>
      <c r="DUM56" s="68"/>
      <c r="DUN56" s="48"/>
      <c r="DUO56" s="49"/>
      <c r="DUP56" s="49"/>
      <c r="DUQ56" s="49"/>
      <c r="DUR56" s="49"/>
      <c r="DUS56" s="49"/>
      <c r="DUT56" s="64"/>
      <c r="DUU56" s="68"/>
      <c r="DUV56" s="48"/>
      <c r="DUW56" s="49"/>
      <c r="DUX56" s="49"/>
      <c r="DUY56" s="49"/>
      <c r="DUZ56" s="49"/>
      <c r="DVA56" s="49"/>
      <c r="DVB56" s="64"/>
      <c r="DVC56" s="68"/>
      <c r="DVD56" s="48"/>
      <c r="DVE56" s="49"/>
      <c r="DVF56" s="49"/>
      <c r="DVG56" s="49"/>
      <c r="DVH56" s="49"/>
      <c r="DVI56" s="49"/>
      <c r="DVJ56" s="64"/>
      <c r="DVK56" s="68"/>
      <c r="DVL56" s="48"/>
      <c r="DVM56" s="49"/>
      <c r="DVN56" s="49"/>
      <c r="DVO56" s="49"/>
      <c r="DVP56" s="49"/>
      <c r="DVQ56" s="49"/>
      <c r="DVR56" s="64"/>
      <c r="DVS56" s="68"/>
      <c r="DVT56" s="48"/>
      <c r="DVU56" s="49"/>
      <c r="DVV56" s="49"/>
      <c r="DVW56" s="49"/>
      <c r="DVX56" s="49"/>
      <c r="DVY56" s="49"/>
      <c r="DVZ56" s="64"/>
      <c r="DWA56" s="68"/>
      <c r="DWB56" s="48"/>
      <c r="DWC56" s="49"/>
      <c r="DWD56" s="49"/>
      <c r="DWE56" s="49"/>
      <c r="DWF56" s="49"/>
      <c r="DWG56" s="49"/>
      <c r="DWH56" s="64"/>
      <c r="DWI56" s="68"/>
      <c r="DWJ56" s="48"/>
      <c r="DWK56" s="49"/>
      <c r="DWL56" s="49"/>
      <c r="DWM56" s="49"/>
      <c r="DWN56" s="49"/>
      <c r="DWO56" s="49"/>
      <c r="DWP56" s="64"/>
      <c r="DWQ56" s="68"/>
      <c r="DWR56" s="48"/>
      <c r="DWS56" s="49"/>
      <c r="DWT56" s="49"/>
      <c r="DWU56" s="49"/>
      <c r="DWV56" s="49"/>
      <c r="DWW56" s="49"/>
      <c r="DWX56" s="64"/>
      <c r="DWY56" s="68"/>
      <c r="DWZ56" s="48"/>
      <c r="DXA56" s="49"/>
      <c r="DXB56" s="49"/>
      <c r="DXC56" s="49"/>
      <c r="DXD56" s="49"/>
      <c r="DXE56" s="49"/>
      <c r="DXF56" s="64"/>
      <c r="DXG56" s="68"/>
      <c r="DXH56" s="48"/>
      <c r="DXI56" s="49"/>
      <c r="DXJ56" s="49"/>
      <c r="DXK56" s="49"/>
      <c r="DXL56" s="49"/>
      <c r="DXM56" s="49"/>
      <c r="DXN56" s="64"/>
      <c r="DXO56" s="68"/>
      <c r="DXP56" s="48"/>
      <c r="DXQ56" s="49"/>
      <c r="DXR56" s="49"/>
      <c r="DXS56" s="49"/>
      <c r="DXT56" s="49"/>
      <c r="DXU56" s="49"/>
      <c r="DXV56" s="64"/>
      <c r="DXW56" s="68"/>
      <c r="DXX56" s="48"/>
      <c r="DXY56" s="49"/>
      <c r="DXZ56" s="49"/>
      <c r="DYA56" s="49"/>
      <c r="DYB56" s="49"/>
      <c r="DYC56" s="49"/>
      <c r="DYD56" s="64"/>
      <c r="DYE56" s="68"/>
      <c r="DYF56" s="48"/>
      <c r="DYG56" s="49"/>
      <c r="DYH56" s="49"/>
      <c r="DYI56" s="49"/>
      <c r="DYJ56" s="49"/>
      <c r="DYK56" s="49"/>
      <c r="DYL56" s="64"/>
      <c r="DYM56" s="68"/>
      <c r="DYN56" s="48"/>
      <c r="DYO56" s="49"/>
      <c r="DYP56" s="49"/>
      <c r="DYQ56" s="49"/>
      <c r="DYR56" s="49"/>
      <c r="DYS56" s="49"/>
      <c r="DYT56" s="64"/>
      <c r="DYU56" s="68"/>
      <c r="DYV56" s="48"/>
      <c r="DYW56" s="49"/>
      <c r="DYX56" s="49"/>
      <c r="DYY56" s="49"/>
      <c r="DYZ56" s="49"/>
      <c r="DZA56" s="49"/>
      <c r="DZB56" s="64"/>
      <c r="DZC56" s="68"/>
      <c r="DZD56" s="48"/>
      <c r="DZE56" s="49"/>
      <c r="DZF56" s="49"/>
      <c r="DZG56" s="49"/>
      <c r="DZH56" s="49"/>
      <c r="DZI56" s="49"/>
      <c r="DZJ56" s="64"/>
      <c r="DZK56" s="68"/>
      <c r="DZL56" s="48"/>
      <c r="DZM56" s="49"/>
      <c r="DZN56" s="49"/>
      <c r="DZO56" s="49"/>
      <c r="DZP56" s="49"/>
      <c r="DZQ56" s="49"/>
      <c r="DZR56" s="64"/>
      <c r="DZS56" s="68"/>
      <c r="DZT56" s="48"/>
      <c r="DZU56" s="49"/>
      <c r="DZV56" s="49"/>
      <c r="DZW56" s="49"/>
      <c r="DZX56" s="49"/>
      <c r="DZY56" s="49"/>
      <c r="DZZ56" s="64"/>
      <c r="EAA56" s="68"/>
      <c r="EAB56" s="48"/>
      <c r="EAC56" s="49"/>
      <c r="EAD56" s="49"/>
      <c r="EAE56" s="49"/>
      <c r="EAF56" s="49"/>
      <c r="EAG56" s="49"/>
      <c r="EAH56" s="64"/>
      <c r="EAI56" s="68"/>
      <c r="EAJ56" s="48"/>
      <c r="EAK56" s="49"/>
      <c r="EAL56" s="49"/>
      <c r="EAM56" s="49"/>
      <c r="EAN56" s="49"/>
      <c r="EAO56" s="49"/>
      <c r="EAP56" s="64"/>
      <c r="EAQ56" s="68"/>
      <c r="EAR56" s="48"/>
      <c r="EAS56" s="49"/>
      <c r="EAT56" s="49"/>
      <c r="EAU56" s="49"/>
      <c r="EAV56" s="49"/>
      <c r="EAW56" s="49"/>
      <c r="EAX56" s="64"/>
      <c r="EAY56" s="68"/>
      <c r="EAZ56" s="48"/>
      <c r="EBA56" s="49"/>
      <c r="EBB56" s="49"/>
      <c r="EBC56" s="49"/>
      <c r="EBD56" s="49"/>
      <c r="EBE56" s="49"/>
      <c r="EBF56" s="64"/>
      <c r="EBG56" s="68"/>
      <c r="EBH56" s="48"/>
      <c r="EBI56" s="49"/>
      <c r="EBJ56" s="49"/>
      <c r="EBK56" s="49"/>
      <c r="EBL56" s="49"/>
      <c r="EBM56" s="49"/>
      <c r="EBN56" s="64"/>
      <c r="EBO56" s="68"/>
      <c r="EBP56" s="48"/>
      <c r="EBQ56" s="49"/>
      <c r="EBR56" s="49"/>
      <c r="EBS56" s="49"/>
      <c r="EBT56" s="49"/>
      <c r="EBU56" s="49"/>
      <c r="EBV56" s="64"/>
      <c r="EBW56" s="68"/>
      <c r="EBX56" s="48"/>
      <c r="EBY56" s="49"/>
      <c r="EBZ56" s="49"/>
      <c r="ECA56" s="49"/>
      <c r="ECB56" s="49"/>
      <c r="ECC56" s="49"/>
      <c r="ECD56" s="64"/>
      <c r="ECE56" s="68"/>
      <c r="ECF56" s="48"/>
      <c r="ECG56" s="49"/>
      <c r="ECH56" s="49"/>
      <c r="ECI56" s="49"/>
      <c r="ECJ56" s="49"/>
      <c r="ECK56" s="49"/>
      <c r="ECL56" s="64"/>
      <c r="ECM56" s="68"/>
      <c r="ECN56" s="48"/>
      <c r="ECO56" s="49"/>
      <c r="ECP56" s="49"/>
      <c r="ECQ56" s="49"/>
      <c r="ECR56" s="49"/>
      <c r="ECS56" s="49"/>
      <c r="ECT56" s="64"/>
      <c r="ECU56" s="68"/>
      <c r="ECV56" s="48"/>
      <c r="ECW56" s="49"/>
      <c r="ECX56" s="49"/>
      <c r="ECY56" s="49"/>
      <c r="ECZ56" s="49"/>
      <c r="EDA56" s="49"/>
      <c r="EDB56" s="64"/>
      <c r="EDC56" s="68"/>
      <c r="EDD56" s="48"/>
      <c r="EDE56" s="49"/>
      <c r="EDF56" s="49"/>
      <c r="EDG56" s="49"/>
      <c r="EDH56" s="49"/>
      <c r="EDI56" s="49"/>
      <c r="EDJ56" s="64"/>
      <c r="EDK56" s="68"/>
      <c r="EDL56" s="48"/>
      <c r="EDM56" s="49"/>
      <c r="EDN56" s="49"/>
      <c r="EDO56" s="49"/>
      <c r="EDP56" s="49"/>
      <c r="EDQ56" s="49"/>
      <c r="EDR56" s="64"/>
      <c r="EDS56" s="68"/>
      <c r="EDT56" s="48"/>
      <c r="EDU56" s="49"/>
      <c r="EDV56" s="49"/>
      <c r="EDW56" s="49"/>
      <c r="EDX56" s="49"/>
      <c r="EDY56" s="49"/>
      <c r="EDZ56" s="64"/>
      <c r="EEA56" s="68"/>
      <c r="EEB56" s="48"/>
      <c r="EEC56" s="49"/>
      <c r="EED56" s="49"/>
      <c r="EEE56" s="49"/>
      <c r="EEF56" s="49"/>
      <c r="EEG56" s="49"/>
      <c r="EEH56" s="64"/>
      <c r="EEI56" s="68"/>
      <c r="EEJ56" s="91"/>
      <c r="EEK56" s="88"/>
      <c r="EEL56" s="88"/>
      <c r="EEM56" s="88"/>
      <c r="EEN56" s="88"/>
      <c r="EEO56" s="88"/>
      <c r="EEP56" s="179"/>
      <c r="EEQ56" s="95"/>
      <c r="EER56" s="91"/>
      <c r="EES56" s="88"/>
      <c r="EET56" s="88"/>
      <c r="EEU56" s="88"/>
      <c r="EEV56" s="88"/>
      <c r="EEW56" s="88"/>
      <c r="EEX56" s="179"/>
      <c r="EEY56" s="95"/>
      <c r="EEZ56" s="91"/>
      <c r="EFA56" s="88"/>
      <c r="EFB56" s="88"/>
      <c r="EFC56" s="88"/>
      <c r="EFD56" s="88"/>
      <c r="EFE56" s="88"/>
      <c r="EFF56" s="179"/>
      <c r="EFG56" s="95"/>
      <c r="EFH56" s="91"/>
      <c r="EFI56" s="88"/>
      <c r="EFJ56" s="88"/>
      <c r="EFK56" s="88"/>
      <c r="EFL56" s="88"/>
      <c r="EFM56" s="88"/>
      <c r="EFN56" s="179"/>
      <c r="EFO56" s="95"/>
      <c r="EFP56" s="91"/>
      <c r="EFQ56" s="88"/>
      <c r="EFR56" s="88"/>
      <c r="EFS56" s="88"/>
      <c r="EFT56" s="88"/>
      <c r="EFU56" s="88"/>
      <c r="EFV56" s="179"/>
      <c r="EFW56" s="95"/>
      <c r="EFX56" s="91"/>
      <c r="EFY56" s="88"/>
      <c r="EFZ56" s="88"/>
      <c r="EGA56" s="88"/>
      <c r="EGB56" s="88"/>
      <c r="EGC56" s="88"/>
      <c r="EGD56" s="179"/>
      <c r="EGE56" s="95"/>
      <c r="EGF56" s="91"/>
      <c r="EGG56" s="88"/>
      <c r="EGH56" s="88"/>
      <c r="EGI56" s="88"/>
      <c r="EGJ56" s="88"/>
      <c r="EGK56" s="88"/>
      <c r="EGL56" s="179"/>
      <c r="EGM56" s="95"/>
      <c r="EGN56" s="91"/>
      <c r="EGO56" s="88"/>
      <c r="EGP56" s="88"/>
      <c r="EGQ56" s="88"/>
      <c r="EGR56" s="88"/>
      <c r="EGS56" s="88"/>
      <c r="EGT56" s="179"/>
      <c r="EGU56" s="95"/>
      <c r="EGV56" s="91"/>
      <c r="EGW56" s="88"/>
      <c r="EGX56" s="88"/>
      <c r="EGY56" s="88"/>
      <c r="EGZ56" s="88"/>
      <c r="EHA56" s="88"/>
      <c r="EHB56" s="64"/>
      <c r="EHC56" s="68"/>
      <c r="EHD56" s="91"/>
      <c r="EHE56" s="88"/>
      <c r="EHF56" s="88"/>
      <c r="EHG56" s="88"/>
      <c r="EHH56" s="88"/>
      <c r="EHI56" s="88"/>
      <c r="EHJ56" s="179"/>
      <c r="EHK56" s="95"/>
      <c r="EHL56" s="91"/>
      <c r="EHM56" s="88"/>
      <c r="EHN56" s="88"/>
      <c r="EHO56" s="88"/>
      <c r="EHP56" s="88"/>
      <c r="EHQ56" s="88"/>
      <c r="EHR56" s="179"/>
      <c r="EHS56" s="95"/>
      <c r="EHT56" s="91"/>
      <c r="EHU56" s="88"/>
      <c r="EHV56" s="88"/>
      <c r="EHW56" s="88"/>
      <c r="EHX56" s="88"/>
      <c r="EHY56" s="88"/>
      <c r="EHZ56" s="179"/>
      <c r="EIA56" s="95"/>
      <c r="EIB56" s="91"/>
      <c r="EIC56" s="88"/>
      <c r="EID56" s="88"/>
      <c r="EIE56" s="88"/>
      <c r="EIF56" s="88"/>
      <c r="EIG56" s="88"/>
      <c r="EIH56" s="179"/>
      <c r="EII56" s="95"/>
      <c r="EIJ56" s="91"/>
      <c r="EIK56" s="88"/>
      <c r="EIL56" s="88"/>
      <c r="EIM56" s="88"/>
      <c r="EIN56" s="88"/>
      <c r="EIO56" s="88"/>
      <c r="EIP56" s="179"/>
      <c r="EIQ56" s="95"/>
      <c r="EIR56" s="91"/>
      <c r="EIS56" s="88"/>
      <c r="EIT56" s="88"/>
      <c r="EIU56" s="88"/>
      <c r="EIV56" s="88"/>
      <c r="EIW56" s="88"/>
      <c r="EIX56" s="179"/>
      <c r="EIY56" s="95"/>
      <c r="EIZ56" s="91"/>
      <c r="EJA56" s="88"/>
      <c r="EJB56" s="88"/>
      <c r="EJC56" s="88"/>
      <c r="EJD56" s="88"/>
      <c r="EJE56" s="88"/>
      <c r="EJF56" s="179"/>
      <c r="EJG56" s="95"/>
      <c r="EJH56" s="91"/>
      <c r="EJI56" s="88"/>
      <c r="EJJ56" s="88"/>
      <c r="EJK56" s="88"/>
      <c r="EJL56" s="88"/>
      <c r="EJM56" s="88"/>
      <c r="EJN56" s="179"/>
      <c r="EJO56" s="95"/>
      <c r="EJP56" s="91"/>
      <c r="EJQ56" s="88"/>
      <c r="EJR56" s="88"/>
      <c r="EJS56" s="88"/>
      <c r="EJT56" s="88"/>
      <c r="EJU56" s="88"/>
      <c r="EJV56" s="179"/>
      <c r="EJW56" s="95"/>
      <c r="EJX56" s="91"/>
      <c r="EJY56" s="88"/>
      <c r="EJZ56" s="88"/>
      <c r="EKA56" s="88"/>
      <c r="EKB56" s="88"/>
      <c r="EKC56" s="88"/>
      <c r="EKD56" s="179"/>
      <c r="EKE56" s="95"/>
      <c r="EKF56" s="91"/>
      <c r="EKG56" s="88"/>
      <c r="EKH56" s="88"/>
      <c r="EKI56" s="88"/>
      <c r="EKJ56" s="88"/>
      <c r="EKK56" s="88"/>
      <c r="EKL56" s="179"/>
      <c r="EKM56" s="95"/>
      <c r="EKN56" s="91"/>
      <c r="EKO56" s="88"/>
      <c r="EKP56" s="88"/>
      <c r="EKQ56" s="88"/>
      <c r="EKR56" s="88"/>
      <c r="EKS56" s="88"/>
      <c r="EKT56" s="179"/>
      <c r="EKU56" s="218"/>
      <c r="EKV56" s="665"/>
      <c r="EKW56" s="219"/>
      <c r="EKX56" s="88"/>
      <c r="EKY56" s="88"/>
      <c r="EKZ56" s="88"/>
      <c r="ELA56" s="88"/>
      <c r="ELB56" s="88"/>
      <c r="ELC56" s="179"/>
      <c r="ELD56" s="386"/>
      <c r="ELE56" s="219"/>
      <c r="ELF56" s="88"/>
      <c r="ELG56" s="88"/>
      <c r="ELH56" s="88"/>
      <c r="ELI56" s="88"/>
      <c r="ELJ56" s="88"/>
      <c r="ELK56" s="179"/>
      <c r="ELL56" s="386"/>
      <c r="ELM56" s="219"/>
      <c r="ELN56" s="88"/>
      <c r="ELO56" s="88"/>
      <c r="ELP56" s="88"/>
      <c r="ELQ56" s="88"/>
      <c r="ELR56" s="88"/>
      <c r="ELS56" s="179"/>
      <c r="ELT56" s="386"/>
      <c r="ELU56" s="195"/>
      <c r="ELV56" s="49"/>
      <c r="ELW56" s="49"/>
      <c r="ELX56" s="49"/>
      <c r="ELY56" s="49"/>
      <c r="ELZ56" s="49"/>
      <c r="EMA56" s="64"/>
      <c r="EMB56" s="211"/>
      <c r="EMC56" s="195"/>
      <c r="EMD56" s="49"/>
      <c r="EME56" s="49"/>
      <c r="EMF56" s="49"/>
      <c r="EMG56" s="49"/>
      <c r="EMH56" s="49"/>
      <c r="EMI56" s="64"/>
      <c r="EMJ56" s="211"/>
      <c r="EMK56" s="195"/>
      <c r="EML56" s="49"/>
      <c r="EMM56" s="49"/>
      <c r="EMN56" s="49"/>
      <c r="EMO56" s="49"/>
      <c r="EMP56" s="49"/>
      <c r="EMQ56" s="64"/>
      <c r="EMR56" s="211"/>
      <c r="EMS56" s="195"/>
      <c r="EMT56" s="49"/>
      <c r="EMU56" s="49"/>
      <c r="EMV56" s="49"/>
      <c r="EMW56" s="49"/>
      <c r="EMX56" s="49"/>
      <c r="EMY56" s="64"/>
      <c r="EMZ56" s="211"/>
      <c r="ENA56" s="195"/>
      <c r="ENB56" s="49"/>
      <c r="ENC56" s="49"/>
      <c r="END56" s="49"/>
      <c r="ENE56" s="49"/>
      <c r="ENF56" s="49"/>
      <c r="ENG56" s="64"/>
      <c r="ENH56" s="211"/>
      <c r="ENI56" s="195"/>
      <c r="ENJ56" s="49"/>
      <c r="ENK56" s="49"/>
      <c r="ENL56" s="49"/>
      <c r="ENM56" s="49"/>
      <c r="ENN56" s="49"/>
      <c r="ENO56" s="64"/>
      <c r="ENP56" s="211"/>
      <c r="ENQ56" s="195"/>
      <c r="ENR56" s="49"/>
      <c r="ENS56" s="49"/>
      <c r="ENT56" s="49"/>
      <c r="ENU56" s="49"/>
      <c r="ENV56" s="49"/>
      <c r="ENW56" s="64"/>
      <c r="ENX56" s="211"/>
      <c r="ENY56" s="195"/>
      <c r="ENZ56" s="49"/>
      <c r="EOA56" s="49"/>
      <c r="EOB56" s="49"/>
      <c r="EOC56" s="49"/>
      <c r="EOD56" s="49"/>
      <c r="EOE56" s="64"/>
      <c r="EOF56" s="211"/>
      <c r="EOG56" s="1"/>
      <c r="EOH56" s="195"/>
      <c r="EOI56" s="49"/>
      <c r="EOJ56" s="49"/>
      <c r="EOK56" s="49"/>
      <c r="EOL56" s="49"/>
      <c r="EOM56" s="49"/>
      <c r="EON56" s="184"/>
      <c r="EOO56" s="244"/>
      <c r="EOP56" s="49"/>
      <c r="EOQ56" s="49"/>
      <c r="EOR56" s="49"/>
      <c r="EOS56" s="49"/>
      <c r="EOT56" s="49"/>
      <c r="EOU56" s="64"/>
      <c r="EOV56" s="211"/>
      <c r="EOW56" s="195"/>
      <c r="EOX56" s="49"/>
      <c r="EOY56" s="49"/>
      <c r="EOZ56" s="49"/>
      <c r="EPA56" s="49"/>
      <c r="EPB56" s="49"/>
      <c r="EPC56" s="64"/>
      <c r="EPD56" s="211"/>
      <c r="EPE56" s="195"/>
      <c r="EPF56" s="49"/>
      <c r="EPG56" s="49"/>
      <c r="EPH56" s="49"/>
      <c r="EPI56" s="49"/>
      <c r="EPJ56" s="49"/>
      <c r="EPK56" s="64"/>
      <c r="EPL56" s="211"/>
      <c r="EPM56" s="195"/>
      <c r="EPN56" s="49"/>
      <c r="EPO56" s="49"/>
      <c r="EPP56" s="49"/>
      <c r="EPQ56" s="49"/>
      <c r="EPR56" s="49"/>
      <c r="EPS56" s="64"/>
      <c r="EPT56" s="211"/>
      <c r="EPU56" s="195"/>
      <c r="EPV56" s="49"/>
      <c r="EPW56" s="49"/>
      <c r="EPX56" s="49"/>
      <c r="EPY56" s="49"/>
      <c r="EPZ56" s="49"/>
      <c r="EQA56" s="64"/>
      <c r="EQB56" s="211"/>
      <c r="EQC56" s="195"/>
      <c r="EQD56" s="49"/>
      <c r="EQE56" s="49"/>
      <c r="EQF56" s="49"/>
      <c r="EQG56" s="49"/>
      <c r="EQH56" s="49"/>
      <c r="EQI56" s="64">
        <f t="shared" si="1449"/>
        <v>0</v>
      </c>
      <c r="EQJ56" s="211">
        <f t="shared" si="1450"/>
        <v>0</v>
      </c>
      <c r="EQK56" s="195"/>
      <c r="EQL56" s="49"/>
      <c r="EQM56" s="49"/>
      <c r="EQN56" s="49"/>
      <c r="EQO56" s="49"/>
      <c r="EQP56" s="49"/>
      <c r="EQQ56" s="64">
        <f t="shared" si="1451"/>
        <v>0</v>
      </c>
      <c r="EQR56" s="211">
        <f t="shared" si="1452"/>
        <v>0</v>
      </c>
      <c r="EQS56" s="195"/>
      <c r="EQT56" s="49"/>
      <c r="EQU56" s="49">
        <v>0</v>
      </c>
      <c r="EQV56" s="49">
        <v>0</v>
      </c>
      <c r="EQW56" s="49"/>
      <c r="EQX56" s="49">
        <v>0</v>
      </c>
      <c r="EQY56" s="64">
        <f t="shared" si="1453"/>
        <v>0</v>
      </c>
      <c r="EQZ56" s="211">
        <f t="shared" si="1454"/>
        <v>0</v>
      </c>
      <c r="ERA56" s="195"/>
      <c r="ERB56" s="49">
        <v>0</v>
      </c>
      <c r="ERC56" s="49"/>
      <c r="ERD56" s="49"/>
      <c r="ERE56" s="49"/>
      <c r="ERF56" s="49"/>
      <c r="ERG56" s="64">
        <f t="shared" si="1455"/>
        <v>0</v>
      </c>
      <c r="ERH56" s="211">
        <f t="shared" si="1456"/>
        <v>0</v>
      </c>
      <c r="ERI56" s="195"/>
      <c r="ERJ56" s="49">
        <v>0</v>
      </c>
      <c r="ERK56" s="49"/>
      <c r="ERL56" s="49">
        <v>0</v>
      </c>
      <c r="ERM56" s="49">
        <v>0</v>
      </c>
      <c r="ERN56" s="49"/>
      <c r="ERO56" s="64">
        <f t="shared" si="1457"/>
        <v>0</v>
      </c>
      <c r="ERP56" s="211">
        <f t="shared" si="1458"/>
        <v>0</v>
      </c>
      <c r="ERQ56" s="195"/>
      <c r="ERR56" s="49">
        <v>0</v>
      </c>
      <c r="ERS56" s="49"/>
      <c r="ERT56" s="49"/>
      <c r="ERU56" s="49"/>
      <c r="ERV56" s="49"/>
      <c r="ERW56" s="64">
        <f t="shared" si="1459"/>
        <v>0</v>
      </c>
      <c r="ERX56" s="211">
        <f t="shared" si="1460"/>
        <v>0</v>
      </c>
      <c r="ERY56" s="195"/>
      <c r="ERZ56" s="49">
        <v>0</v>
      </c>
      <c r="ESA56" s="49"/>
      <c r="ESB56" s="49"/>
      <c r="ESC56" s="49">
        <v>0</v>
      </c>
      <c r="ESD56" s="49"/>
      <c r="ESE56" s="64">
        <f t="shared" si="1461"/>
        <v>0</v>
      </c>
      <c r="ESF56" s="211">
        <f t="shared" si="1462"/>
        <v>0</v>
      </c>
      <c r="ESG56" s="195">
        <v>0</v>
      </c>
      <c r="ESH56" s="49">
        <v>600</v>
      </c>
      <c r="ESI56" s="49">
        <v>0</v>
      </c>
      <c r="ESJ56" s="49"/>
      <c r="ESK56" s="49"/>
      <c r="ESL56" s="49"/>
      <c r="ESM56" s="64">
        <f t="shared" si="1463"/>
        <v>600</v>
      </c>
      <c r="ESN56" s="211">
        <f t="shared" si="1464"/>
        <v>100</v>
      </c>
      <c r="ESO56" s="458">
        <v>0</v>
      </c>
      <c r="ESP56" s="83">
        <v>622</v>
      </c>
      <c r="ESQ56" s="83">
        <v>0</v>
      </c>
      <c r="ESR56" s="83">
        <v>0</v>
      </c>
      <c r="ESS56" s="83">
        <v>0</v>
      </c>
      <c r="EST56" s="83"/>
      <c r="ESU56" s="64">
        <f t="shared" si="1465"/>
        <v>622</v>
      </c>
      <c r="ESV56" s="211">
        <f t="shared" si="1466"/>
        <v>103.66666666666667</v>
      </c>
      <c r="ESW56" s="195"/>
      <c r="ESX56" s="49">
        <v>0</v>
      </c>
      <c r="ESY56" s="49">
        <v>0</v>
      </c>
      <c r="ESZ56" s="49">
        <v>0</v>
      </c>
      <c r="ETA56" s="49"/>
      <c r="ETB56" s="49"/>
      <c r="ETC56" s="808">
        <f t="shared" si="1467"/>
        <v>0</v>
      </c>
      <c r="ETD56" s="211">
        <f t="shared" si="1468"/>
        <v>0</v>
      </c>
      <c r="ETE56" s="195">
        <v>253</v>
      </c>
      <c r="ETF56" s="49">
        <v>0</v>
      </c>
      <c r="ETG56" s="49">
        <v>0</v>
      </c>
      <c r="ETH56" s="49">
        <v>602</v>
      </c>
      <c r="ETI56" s="49"/>
      <c r="ETJ56" s="49"/>
      <c r="ETK56" s="808">
        <f t="shared" si="1469"/>
        <v>855</v>
      </c>
      <c r="ETL56" s="211">
        <f t="shared" si="1470"/>
        <v>142.5</v>
      </c>
      <c r="ETM56" s="814"/>
      <c r="ETN56" s="815"/>
      <c r="ETO56" s="815">
        <v>590</v>
      </c>
      <c r="ETP56" s="815">
        <v>0</v>
      </c>
      <c r="ETQ56" s="815"/>
      <c r="ETR56" s="815">
        <v>0</v>
      </c>
      <c r="ETS56" s="808">
        <f t="shared" si="1471"/>
        <v>590</v>
      </c>
      <c r="ETT56" s="211">
        <f t="shared" si="1472"/>
        <v>98.333333333333329</v>
      </c>
      <c r="ETU56" s="458"/>
      <c r="ETV56" s="83"/>
      <c r="ETW56" s="83">
        <v>0</v>
      </c>
      <c r="ETX56" s="83">
        <v>604</v>
      </c>
      <c r="ETY56" s="83"/>
      <c r="ETZ56" s="83"/>
      <c r="EUA56" s="808">
        <f t="shared" si="1473"/>
        <v>604</v>
      </c>
      <c r="EUB56" s="211">
        <f t="shared" si="1474"/>
        <v>100.66666666666667</v>
      </c>
      <c r="EUC56" s="458"/>
      <c r="EUD56" s="83"/>
      <c r="EUE56" s="83"/>
      <c r="EUF56" s="83">
        <v>0</v>
      </c>
      <c r="EUG56" s="83"/>
      <c r="EUH56" s="83"/>
      <c r="EUI56" s="808">
        <f t="shared" si="1475"/>
        <v>0</v>
      </c>
      <c r="EUJ56" s="211">
        <f t="shared" si="1476"/>
        <v>0</v>
      </c>
      <c r="EUK56" s="195"/>
      <c r="EUL56" s="49"/>
      <c r="EUM56" s="49"/>
      <c r="EUN56" s="49">
        <v>0</v>
      </c>
      <c r="EUO56" s="49">
        <v>269</v>
      </c>
      <c r="EUP56" s="49">
        <v>0</v>
      </c>
      <c r="EUQ56" s="808">
        <f t="shared" si="1477"/>
        <v>269</v>
      </c>
      <c r="EUR56" s="211">
        <f t="shared" si="1478"/>
        <v>44.833333333333336</v>
      </c>
      <c r="EUS56" s="195"/>
      <c r="EUT56" s="49">
        <v>0</v>
      </c>
      <c r="EUU56" s="49"/>
      <c r="EUV56" s="49">
        <v>0</v>
      </c>
      <c r="EUW56" s="49"/>
      <c r="EUX56" s="49"/>
      <c r="EUY56" s="808">
        <f t="shared" si="1479"/>
        <v>0</v>
      </c>
      <c r="EUZ56" s="211">
        <f t="shared" si="1480"/>
        <v>0</v>
      </c>
      <c r="EVA56" s="195">
        <v>0</v>
      </c>
      <c r="EVB56" s="49"/>
      <c r="EVC56" s="49"/>
      <c r="EVD56" s="49"/>
      <c r="EVE56" s="49"/>
      <c r="EVF56" s="49"/>
      <c r="EVG56" s="808">
        <f t="shared" si="1481"/>
        <v>0</v>
      </c>
      <c r="EVH56" s="211">
        <f t="shared" si="1482"/>
        <v>0</v>
      </c>
      <c r="EVI56" s="195"/>
      <c r="EVJ56" s="49"/>
      <c r="EVK56" s="49">
        <f>SUMIF(SUMPK!$B:$B,$B:$B,SUMPK!$O:$O)</f>
        <v>0</v>
      </c>
      <c r="EVL56" s="49"/>
      <c r="EVM56" s="49"/>
      <c r="EVN56" s="49">
        <v>0</v>
      </c>
      <c r="EVO56" s="808">
        <f t="shared" si="1483"/>
        <v>0</v>
      </c>
      <c r="EVP56" s="211">
        <f t="shared" si="1484"/>
        <v>0</v>
      </c>
      <c r="EVQ56" s="195"/>
      <c r="EVR56" s="49"/>
      <c r="EVS56" s="49"/>
      <c r="EVT56" s="49"/>
      <c r="EVU56" s="49"/>
      <c r="EVV56" s="49">
        <v>0</v>
      </c>
      <c r="EVW56" s="808">
        <f t="shared" si="1485"/>
        <v>0</v>
      </c>
      <c r="EVX56" s="211">
        <f t="shared" si="1486"/>
        <v>0</v>
      </c>
      <c r="EVY56" s="195"/>
      <c r="EVZ56" s="49"/>
      <c r="EWA56" s="49"/>
      <c r="EWB56" s="49"/>
      <c r="EWC56" s="49"/>
      <c r="EWD56" s="49"/>
      <c r="EWE56" s="808">
        <f t="shared" si="1487"/>
        <v>0</v>
      </c>
      <c r="EWF56" s="211">
        <f t="shared" si="1488"/>
        <v>0</v>
      </c>
      <c r="EWG56" s="195"/>
      <c r="EWH56" s="49"/>
      <c r="EWI56" s="49"/>
      <c r="EWJ56" s="49">
        <v>0</v>
      </c>
      <c r="EWK56" s="49"/>
      <c r="EWL56" s="49"/>
      <c r="EWM56" s="808">
        <f t="shared" si="1489"/>
        <v>0</v>
      </c>
      <c r="EWN56" s="211">
        <f t="shared" si="1490"/>
        <v>0</v>
      </c>
      <c r="EWO56" s="195"/>
      <c r="EWP56" s="49"/>
      <c r="EWQ56" s="49"/>
      <c r="EWR56" s="49">
        <v>0</v>
      </c>
      <c r="EWS56" s="49"/>
      <c r="EWT56" s="49"/>
      <c r="EWU56" s="808">
        <f t="shared" si="1491"/>
        <v>0</v>
      </c>
      <c r="EWV56" s="211">
        <f t="shared" si="1492"/>
        <v>0</v>
      </c>
      <c r="EWW56" s="195"/>
      <c r="EWX56" s="49"/>
      <c r="EWY56" s="49">
        <v>0</v>
      </c>
      <c r="EWZ56" s="49"/>
      <c r="EXA56" s="49"/>
      <c r="EXB56" s="49"/>
      <c r="EXC56" s="808">
        <f t="shared" si="1493"/>
        <v>0</v>
      </c>
      <c r="EXD56" s="211">
        <f t="shared" si="1494"/>
        <v>0</v>
      </c>
      <c r="EXE56" s="195"/>
      <c r="EXF56" s="49"/>
      <c r="EXG56" s="49">
        <v>0</v>
      </c>
      <c r="EXH56" s="49"/>
      <c r="EXI56" s="49"/>
      <c r="EXJ56" s="49"/>
      <c r="EXK56" s="808">
        <f t="shared" si="1495"/>
        <v>0</v>
      </c>
      <c r="EXL56" s="211">
        <f t="shared" si="1496"/>
        <v>0</v>
      </c>
      <c r="EXM56" s="458"/>
      <c r="EXN56" s="83"/>
      <c r="EXO56" s="83"/>
      <c r="EXP56" s="83"/>
      <c r="EXQ56" s="83"/>
      <c r="EXR56" s="83"/>
      <c r="EXS56" s="808">
        <f t="shared" si="1497"/>
        <v>0</v>
      </c>
      <c r="EXT56" s="211">
        <f t="shared" si="1498"/>
        <v>0</v>
      </c>
      <c r="EXU56" s="195"/>
      <c r="EXV56" s="49"/>
      <c r="EXW56" s="49"/>
      <c r="EXX56" s="49"/>
      <c r="EXY56" s="49"/>
      <c r="EXZ56" s="49"/>
      <c r="EYA56" s="808">
        <f t="shared" si="1499"/>
        <v>0</v>
      </c>
      <c r="EYB56" s="211">
        <f t="shared" si="1500"/>
        <v>0</v>
      </c>
      <c r="EYC56" s="195"/>
      <c r="EYD56" s="49"/>
      <c r="EYE56" s="49"/>
      <c r="EYF56" s="49"/>
      <c r="EYG56" s="49"/>
      <c r="EYH56" s="49"/>
      <c r="EYI56" s="808">
        <f t="shared" si="1501"/>
        <v>0</v>
      </c>
      <c r="EYJ56" s="211">
        <f t="shared" si="1502"/>
        <v>0</v>
      </c>
      <c r="EYK56" s="195"/>
      <c r="EYL56" s="49"/>
      <c r="EYM56" s="49"/>
      <c r="EYN56" s="49"/>
      <c r="EYO56" s="49"/>
      <c r="EYP56" s="49"/>
      <c r="EYQ56" s="808">
        <f t="shared" si="1503"/>
        <v>0</v>
      </c>
      <c r="EYR56" s="211">
        <f t="shared" si="1504"/>
        <v>0</v>
      </c>
      <c r="EYS56" s="195"/>
      <c r="EYT56" s="49"/>
      <c r="EYU56" s="49">
        <v>0</v>
      </c>
      <c r="EYV56" s="49"/>
      <c r="EYW56" s="49"/>
      <c r="EYX56" s="49"/>
      <c r="EYY56" s="872">
        <f t="shared" si="1505"/>
        <v>0</v>
      </c>
      <c r="EYZ56" s="873">
        <f t="shared" si="1506"/>
        <v>0</v>
      </c>
      <c r="EZA56" s="195">
        <v>0</v>
      </c>
      <c r="EZB56" s="49">
        <v>0</v>
      </c>
      <c r="EZC56" s="49"/>
      <c r="EZD56" s="49"/>
      <c r="EZE56" s="49">
        <v>0</v>
      </c>
      <c r="EZF56" s="49">
        <v>0</v>
      </c>
      <c r="EZG56" s="872">
        <f t="shared" si="1507"/>
        <v>0</v>
      </c>
      <c r="EZH56" s="873">
        <f t="shared" si="1508"/>
        <v>0</v>
      </c>
      <c r="EZI56" s="195"/>
      <c r="EZJ56" s="49">
        <v>0</v>
      </c>
      <c r="EZK56" s="49"/>
      <c r="EZL56" s="49">
        <v>0</v>
      </c>
      <c r="EZM56" s="49"/>
      <c r="EZN56" s="49"/>
      <c r="EZO56" s="872">
        <f t="shared" si="1509"/>
        <v>0</v>
      </c>
      <c r="EZP56" s="873">
        <f t="shared" si="1510"/>
        <v>0</v>
      </c>
      <c r="EZQ56" s="458">
        <v>237</v>
      </c>
      <c r="EZR56" s="83"/>
      <c r="EZS56" s="83"/>
      <c r="EZT56" s="83">
        <v>0</v>
      </c>
      <c r="EZU56" s="83"/>
      <c r="EZV56" s="83">
        <v>0</v>
      </c>
      <c r="EZW56" s="872">
        <f t="shared" si="1511"/>
        <v>237</v>
      </c>
      <c r="EZX56" s="873">
        <f t="shared" si="1512"/>
        <v>39.5</v>
      </c>
      <c r="EZY56" s="195">
        <v>0</v>
      </c>
      <c r="EZZ56" s="49"/>
      <c r="FAA56" s="49">
        <v>0</v>
      </c>
      <c r="FAB56" s="49">
        <v>0</v>
      </c>
      <c r="FAC56" s="49">
        <v>0</v>
      </c>
      <c r="FAD56" s="49"/>
      <c r="FAE56" s="872">
        <f t="shared" si="1513"/>
        <v>0</v>
      </c>
      <c r="FAF56" s="873">
        <f t="shared" si="1514"/>
        <v>0</v>
      </c>
    </row>
    <row r="57" spans="1:4088" s="8" customFormat="1" ht="13.5" thickBot="1" x14ac:dyDescent="0.25">
      <c r="A57" s="21">
        <v>27</v>
      </c>
      <c r="B57" s="297" t="s">
        <v>336</v>
      </c>
      <c r="C57" s="730" t="s">
        <v>337</v>
      </c>
      <c r="D57" s="297">
        <v>25</v>
      </c>
      <c r="E57" s="24"/>
      <c r="F57" s="24">
        <v>3394</v>
      </c>
      <c r="G57" s="24"/>
      <c r="H57" s="24"/>
      <c r="I57" s="360"/>
      <c r="J57" s="360">
        <f>SUMIF(SUMPK!$B:$B,$B:$B,SUMPK!$O:$O)</f>
        <v>0</v>
      </c>
      <c r="K57" s="24">
        <f t="shared" si="1228"/>
        <v>0</v>
      </c>
      <c r="L57" s="24">
        <f t="shared" si="2435"/>
        <v>3394</v>
      </c>
      <c r="M57" s="15">
        <f t="shared" si="2436"/>
        <v>3394</v>
      </c>
      <c r="N57" s="15">
        <v>0</v>
      </c>
      <c r="O57" s="276"/>
      <c r="P57" s="712"/>
      <c r="Q57" s="276">
        <f t="shared" si="2432"/>
        <v>0</v>
      </c>
      <c r="R57" s="277">
        <f t="shared" si="2433"/>
        <v>0</v>
      </c>
      <c r="S57" s="222"/>
      <c r="T57" s="276">
        <f t="shared" si="2434"/>
        <v>0</v>
      </c>
      <c r="U57" s="278"/>
      <c r="V57" s="276">
        <f t="shared" si="1235"/>
        <v>0</v>
      </c>
      <c r="W57" s="279">
        <f t="shared" si="2431"/>
        <v>1</v>
      </c>
      <c r="X57" s="278"/>
      <c r="Y57" s="7"/>
      <c r="Z57" s="7"/>
      <c r="AA57" s="7"/>
      <c r="AB57" s="7"/>
      <c r="AC57" s="662">
        <v>21</v>
      </c>
      <c r="AD57" s="650"/>
      <c r="AE57" s="88"/>
      <c r="AF57" s="88"/>
      <c r="AG57" s="88"/>
      <c r="AH57" s="88"/>
      <c r="AI57" s="88"/>
      <c r="AJ57" s="89"/>
      <c r="AK57" s="90"/>
      <c r="AL57" s="91"/>
      <c r="AM57" s="88"/>
      <c r="AN57" s="88"/>
      <c r="AO57" s="88"/>
      <c r="AP57" s="88"/>
      <c r="AQ57" s="88"/>
      <c r="AR57" s="89"/>
      <c r="AS57" s="90"/>
      <c r="AT57" s="91"/>
      <c r="AU57" s="88"/>
      <c r="AV57" s="88"/>
      <c r="AW57" s="88"/>
      <c r="AX57" s="88"/>
      <c r="AY57" s="88"/>
      <c r="AZ57" s="89"/>
      <c r="BA57" s="90"/>
      <c r="BB57" s="91"/>
      <c r="BC57" s="88"/>
      <c r="BD57" s="88"/>
      <c r="BE57" s="88"/>
      <c r="BF57" s="88"/>
      <c r="BG57" s="88"/>
      <c r="BH57" s="89"/>
      <c r="BI57" s="90"/>
      <c r="BJ57" s="91"/>
      <c r="BK57" s="88"/>
      <c r="BL57" s="88"/>
      <c r="BM57" s="88"/>
      <c r="BN57" s="88"/>
      <c r="BO57" s="88"/>
      <c r="BP57" s="89"/>
      <c r="BQ57" s="90"/>
      <c r="BR57" s="91"/>
      <c r="BS57" s="88"/>
      <c r="BT57" s="88"/>
      <c r="BU57" s="88"/>
      <c r="BV57" s="88"/>
      <c r="BW57" s="88"/>
      <c r="BX57" s="89"/>
      <c r="BY57" s="90"/>
      <c r="BZ57" s="91"/>
      <c r="CA57" s="88"/>
      <c r="CB57" s="88"/>
      <c r="CC57" s="88"/>
      <c r="CD57" s="88"/>
      <c r="CE57" s="88"/>
      <c r="CF57" s="89"/>
      <c r="CG57" s="90"/>
      <c r="CH57" s="91"/>
      <c r="CI57" s="88"/>
      <c r="CJ57" s="88"/>
      <c r="CK57" s="88"/>
      <c r="CL57" s="88"/>
      <c r="CM57" s="88"/>
      <c r="CN57" s="89"/>
      <c r="CO57" s="90"/>
      <c r="CP57" s="91"/>
      <c r="CQ57" s="88"/>
      <c r="CR57" s="88"/>
      <c r="CS57" s="88"/>
      <c r="CT57" s="88"/>
      <c r="CU57" s="88"/>
      <c r="CV57" s="89"/>
      <c r="CW57" s="90"/>
      <c r="CX57" s="91"/>
      <c r="CY57" s="88"/>
      <c r="CZ57" s="88"/>
      <c r="DA57" s="88"/>
      <c r="DB57" s="88"/>
      <c r="DC57" s="88"/>
      <c r="DD57" s="89"/>
      <c r="DE57" s="90"/>
      <c r="DF57" s="91"/>
      <c r="DG57" s="88"/>
      <c r="DH57" s="88"/>
      <c r="DI57" s="88"/>
      <c r="DJ57" s="88"/>
      <c r="DK57" s="88"/>
      <c r="DL57" s="89"/>
      <c r="DM57" s="90"/>
      <c r="DN57" s="91"/>
      <c r="DO57" s="88"/>
      <c r="DP57" s="88"/>
      <c r="DQ57" s="88"/>
      <c r="DR57" s="88"/>
      <c r="DS57" s="88"/>
      <c r="DT57" s="89"/>
      <c r="DU57" s="90"/>
      <c r="DV57" s="91"/>
      <c r="DW57" s="88"/>
      <c r="DX57" s="88"/>
      <c r="DY57" s="88"/>
      <c r="DZ57" s="88"/>
      <c r="EA57" s="88"/>
      <c r="EB57" s="89"/>
      <c r="EC57" s="90"/>
      <c r="ED57" s="91"/>
      <c r="EE57" s="88"/>
      <c r="EF57" s="88"/>
      <c r="EG57" s="88"/>
      <c r="EH57" s="88"/>
      <c r="EI57" s="88"/>
      <c r="EJ57" s="89"/>
      <c r="EK57" s="90"/>
      <c r="EL57" s="91"/>
      <c r="EM57" s="88"/>
      <c r="EN57" s="88"/>
      <c r="EO57" s="88"/>
      <c r="EP57" s="88"/>
      <c r="EQ57" s="88"/>
      <c r="ER57" s="89"/>
      <c r="ES57" s="90"/>
      <c r="ET57" s="91"/>
      <c r="EU57" s="88"/>
      <c r="EV57" s="88"/>
      <c r="EW57" s="88"/>
      <c r="EX57" s="88"/>
      <c r="EY57" s="88"/>
      <c r="EZ57" s="89"/>
      <c r="FA57" s="90"/>
      <c r="FB57" s="91"/>
      <c r="FC57" s="88"/>
      <c r="FD57" s="88"/>
      <c r="FE57" s="88"/>
      <c r="FF57" s="88"/>
      <c r="FG57" s="88"/>
      <c r="FH57" s="89"/>
      <c r="FI57" s="90"/>
      <c r="FJ57" s="91"/>
      <c r="FK57" s="88"/>
      <c r="FL57" s="88"/>
      <c r="FM57" s="88"/>
      <c r="FN57" s="88"/>
      <c r="FO57" s="88"/>
      <c r="FP57" s="89"/>
      <c r="FQ57" s="90"/>
      <c r="FR57" s="91"/>
      <c r="FS57" s="88"/>
      <c r="FT57" s="88"/>
      <c r="FU57" s="88"/>
      <c r="FV57" s="88"/>
      <c r="FW57" s="88"/>
      <c r="FX57" s="89"/>
      <c r="FY57" s="90"/>
      <c r="FZ57" s="91"/>
      <c r="GA57" s="88"/>
      <c r="GB57" s="88"/>
      <c r="GC57" s="88"/>
      <c r="GD57" s="88"/>
      <c r="GE57" s="88"/>
      <c r="GF57" s="89"/>
      <c r="GG57" s="90"/>
      <c r="GH57" s="91"/>
      <c r="GI57" s="88"/>
      <c r="GJ57" s="88"/>
      <c r="GK57" s="88"/>
      <c r="GL57" s="88"/>
      <c r="GM57" s="88"/>
      <c r="GN57" s="89"/>
      <c r="GO57" s="90"/>
      <c r="GP57" s="91"/>
      <c r="GQ57" s="88"/>
      <c r="GR57" s="88"/>
      <c r="GS57" s="88"/>
      <c r="GT57" s="88"/>
      <c r="GU57" s="88"/>
      <c r="GV57" s="89"/>
      <c r="GW57" s="90"/>
      <c r="GX57" s="91"/>
      <c r="GY57" s="88"/>
      <c r="GZ57" s="88"/>
      <c r="HA57" s="88"/>
      <c r="HB57" s="88"/>
      <c r="HC57" s="88"/>
      <c r="HD57" s="89"/>
      <c r="HE57" s="90"/>
      <c r="HF57" s="91"/>
      <c r="HG57" s="88"/>
      <c r="HH57" s="88"/>
      <c r="HI57" s="88"/>
      <c r="HJ57" s="88"/>
      <c r="HK57" s="88"/>
      <c r="HL57" s="89"/>
      <c r="HM57" s="90"/>
      <c r="HN57" s="92"/>
      <c r="HO57" s="93"/>
      <c r="HP57" s="93"/>
      <c r="HQ57" s="93"/>
      <c r="HR57" s="93"/>
      <c r="HS57" s="93"/>
      <c r="HT57" s="89"/>
      <c r="HU57" s="90"/>
      <c r="HV57" s="91"/>
      <c r="HW57" s="88"/>
      <c r="HX57" s="88"/>
      <c r="HY57" s="88"/>
      <c r="HZ57" s="88"/>
      <c r="IA57" s="88"/>
      <c r="IB57" s="89"/>
      <c r="IC57" s="90"/>
      <c r="ID57" s="91"/>
      <c r="IE57" s="88"/>
      <c r="IF57" s="88"/>
      <c r="IG57" s="88"/>
      <c r="IH57" s="88"/>
      <c r="II57" s="88"/>
      <c r="IJ57" s="89"/>
      <c r="IK57" s="90"/>
      <c r="IL57" s="91"/>
      <c r="IM57" s="88"/>
      <c r="IN57" s="88"/>
      <c r="IO57" s="88"/>
      <c r="IP57" s="88"/>
      <c r="IQ57" s="88"/>
      <c r="IR57" s="94"/>
      <c r="IS57" s="95"/>
      <c r="IT57" s="91"/>
      <c r="IU57" s="88"/>
      <c r="IV57" s="88"/>
      <c r="IW57" s="88"/>
      <c r="IX57" s="88"/>
      <c r="IY57" s="88"/>
      <c r="IZ57" s="94"/>
      <c r="JA57" s="95"/>
      <c r="JB57" s="91"/>
      <c r="JC57" s="88"/>
      <c r="JD57" s="88"/>
      <c r="JE57" s="88"/>
      <c r="JF57" s="88"/>
      <c r="JG57" s="88"/>
      <c r="JH57" s="94"/>
      <c r="JI57" s="95"/>
      <c r="JJ57" s="91"/>
      <c r="JK57" s="88"/>
      <c r="JL57" s="88"/>
      <c r="JM57" s="88"/>
      <c r="JN57" s="88"/>
      <c r="JO57" s="88"/>
      <c r="JP57" s="89"/>
      <c r="JQ57" s="90"/>
      <c r="JR57" s="91"/>
      <c r="JS57" s="88"/>
      <c r="JT57" s="88"/>
      <c r="JU57" s="88"/>
      <c r="JV57" s="88"/>
      <c r="JW57" s="88"/>
      <c r="JX57" s="89"/>
      <c r="JY57" s="90"/>
      <c r="JZ57" s="91"/>
      <c r="KA57" s="88"/>
      <c r="KB57" s="88"/>
      <c r="KC57" s="88"/>
      <c r="KD57" s="88"/>
      <c r="KE57" s="88"/>
      <c r="KF57" s="89"/>
      <c r="KG57" s="90"/>
      <c r="KH57" s="91"/>
      <c r="KI57" s="88"/>
      <c r="KJ57" s="88"/>
      <c r="KK57" s="88"/>
      <c r="KL57" s="88"/>
      <c r="KM57" s="88"/>
      <c r="KN57" s="94"/>
      <c r="KO57" s="95"/>
      <c r="KP57" s="91"/>
      <c r="KQ57" s="88"/>
      <c r="KR57" s="88"/>
      <c r="KS57" s="88"/>
      <c r="KT57" s="88"/>
      <c r="KU57" s="88"/>
      <c r="KV57" s="94"/>
      <c r="KW57" s="95"/>
      <c r="KX57" s="91"/>
      <c r="KY57" s="88"/>
      <c r="KZ57" s="88"/>
      <c r="LA57" s="88"/>
      <c r="LB57" s="88"/>
      <c r="LC57" s="88"/>
      <c r="LD57" s="94"/>
      <c r="LE57" s="95"/>
      <c r="LF57" s="91"/>
      <c r="LG57" s="88"/>
      <c r="LH57" s="88"/>
      <c r="LI57" s="88"/>
      <c r="LJ57" s="88"/>
      <c r="LK57" s="88"/>
      <c r="LL57" s="94"/>
      <c r="LM57" s="95"/>
      <c r="LN57" s="91"/>
      <c r="LO57" s="88"/>
      <c r="LP57" s="88"/>
      <c r="LQ57" s="88"/>
      <c r="LR57" s="88"/>
      <c r="LS57" s="88"/>
      <c r="LT57" s="94"/>
      <c r="LU57" s="95"/>
      <c r="LV57" s="91"/>
      <c r="LW57" s="88"/>
      <c r="LX57" s="88"/>
      <c r="LY57" s="88"/>
      <c r="LZ57" s="88"/>
      <c r="MA57" s="88"/>
      <c r="MB57" s="94"/>
      <c r="MC57" s="95"/>
      <c r="MD57" s="91"/>
      <c r="ME57" s="88"/>
      <c r="MF57" s="88"/>
      <c r="MG57" s="88"/>
      <c r="MH57" s="88"/>
      <c r="MI57" s="88"/>
      <c r="MJ57" s="94"/>
      <c r="MK57" s="95"/>
      <c r="ML57" s="91"/>
      <c r="MM57" s="88"/>
      <c r="MN57" s="88"/>
      <c r="MO57" s="88"/>
      <c r="MP57" s="88"/>
      <c r="MQ57" s="88"/>
      <c r="MR57" s="94"/>
      <c r="MS57" s="95"/>
      <c r="MT57" s="91"/>
      <c r="MU57" s="88"/>
      <c r="MV57" s="88"/>
      <c r="MW57" s="88"/>
      <c r="MX57" s="88"/>
      <c r="MY57" s="88"/>
      <c r="MZ57" s="94"/>
      <c r="NA57" s="95"/>
      <c r="NB57" s="91"/>
      <c r="NC57" s="88"/>
      <c r="ND57" s="88"/>
      <c r="NE57" s="88"/>
      <c r="NF57" s="88"/>
      <c r="NG57" s="88"/>
      <c r="NH57" s="94"/>
      <c r="NI57" s="95"/>
      <c r="NJ57" s="91"/>
      <c r="NK57" s="88"/>
      <c r="NL57" s="88"/>
      <c r="NM57" s="88"/>
      <c r="NN57" s="88"/>
      <c r="NO57" s="88"/>
      <c r="NP57" s="94"/>
      <c r="NQ57" s="95"/>
      <c r="NR57" s="91"/>
      <c r="NS57" s="88"/>
      <c r="NT57" s="88"/>
      <c r="NU57" s="88"/>
      <c r="NV57" s="88"/>
      <c r="NW57" s="88"/>
      <c r="NX57" s="94"/>
      <c r="NY57" s="95"/>
      <c r="NZ57" s="91"/>
      <c r="OA57" s="88"/>
      <c r="OB57" s="88"/>
      <c r="OC57" s="88"/>
      <c r="OD57" s="88"/>
      <c r="OE57" s="88"/>
      <c r="OF57" s="94"/>
      <c r="OG57" s="95"/>
      <c r="OH57" s="91"/>
      <c r="OI57" s="88"/>
      <c r="OJ57" s="88"/>
      <c r="OK57" s="88"/>
      <c r="OL57" s="88"/>
      <c r="OM57" s="88"/>
      <c r="ON57" s="94"/>
      <c r="OO57" s="95"/>
      <c r="OP57" s="91"/>
      <c r="OQ57" s="88"/>
      <c r="OR57" s="88"/>
      <c r="OS57" s="88"/>
      <c r="OT57" s="88"/>
      <c r="OU57" s="88"/>
      <c r="OV57" s="94"/>
      <c r="OW57" s="95"/>
      <c r="OX57" s="91"/>
      <c r="OY57" s="88"/>
      <c r="OZ57" s="88"/>
      <c r="PA57" s="88"/>
      <c r="PB57" s="88"/>
      <c r="PC57" s="88"/>
      <c r="PD57" s="94"/>
      <c r="PE57" s="95"/>
      <c r="PF57" s="91"/>
      <c r="PG57" s="88"/>
      <c r="PH57" s="88"/>
      <c r="PI57" s="88"/>
      <c r="PJ57" s="88"/>
      <c r="PK57" s="88"/>
      <c r="PL57" s="94"/>
      <c r="PM57" s="95"/>
      <c r="PN57" s="91"/>
      <c r="PO57" s="88"/>
      <c r="PP57" s="88"/>
      <c r="PQ57" s="88"/>
      <c r="PR57" s="88"/>
      <c r="PS57" s="88"/>
      <c r="PT57" s="94"/>
      <c r="PU57" s="95"/>
      <c r="PV57" s="118"/>
      <c r="PW57" s="119"/>
      <c r="PX57" s="119"/>
      <c r="PY57" s="119"/>
      <c r="PZ57" s="119"/>
      <c r="QA57" s="119"/>
      <c r="QB57" s="120"/>
      <c r="QC57" s="121"/>
      <c r="QD57" s="118"/>
      <c r="QE57" s="119"/>
      <c r="QF57" s="119"/>
      <c r="QG57" s="119"/>
      <c r="QH57" s="119"/>
      <c r="QI57" s="119"/>
      <c r="QJ57" s="120"/>
      <c r="QK57" s="121"/>
      <c r="QL57" s="118"/>
      <c r="QM57" s="119"/>
      <c r="QN57" s="119"/>
      <c r="QO57" s="119"/>
      <c r="QP57" s="119"/>
      <c r="QQ57" s="119"/>
      <c r="QR57" s="120"/>
      <c r="QS57" s="121"/>
      <c r="QT57" s="118"/>
      <c r="QU57" s="119"/>
      <c r="QV57" s="119"/>
      <c r="QW57" s="119"/>
      <c r="QX57" s="119"/>
      <c r="QY57" s="119"/>
      <c r="QZ57" s="120"/>
      <c r="RA57" s="121"/>
      <c r="RB57" s="118"/>
      <c r="RC57" s="119"/>
      <c r="RD57" s="119"/>
      <c r="RE57" s="119"/>
      <c r="RF57" s="119"/>
      <c r="RG57" s="119"/>
      <c r="RH57" s="120"/>
      <c r="RI57" s="121"/>
      <c r="RJ57" s="118"/>
      <c r="RK57" s="119"/>
      <c r="RL57" s="119"/>
      <c r="RM57" s="119"/>
      <c r="RN57" s="119"/>
      <c r="RO57" s="119"/>
      <c r="RP57" s="120"/>
      <c r="RQ57" s="121"/>
      <c r="RR57" s="118"/>
      <c r="RS57" s="119"/>
      <c r="RT57" s="119"/>
      <c r="RU57" s="119"/>
      <c r="RV57" s="119"/>
      <c r="RW57" s="119"/>
      <c r="RX57" s="120"/>
      <c r="RY57" s="121"/>
      <c r="RZ57" s="118"/>
      <c r="SA57" s="119"/>
      <c r="SB57" s="119"/>
      <c r="SC57" s="119"/>
      <c r="SD57" s="119"/>
      <c r="SE57" s="119"/>
      <c r="SF57" s="120"/>
      <c r="SG57" s="121"/>
      <c r="SH57" s="118"/>
      <c r="SI57" s="119"/>
      <c r="SJ57" s="119"/>
      <c r="SK57" s="119"/>
      <c r="SL57" s="119"/>
      <c r="SM57" s="119"/>
      <c r="SN57" s="120"/>
      <c r="SO57" s="121"/>
      <c r="SP57" s="118"/>
      <c r="SQ57" s="119"/>
      <c r="SR57" s="119"/>
      <c r="SS57" s="119"/>
      <c r="ST57" s="119"/>
      <c r="SU57" s="119"/>
      <c r="SV57" s="120"/>
      <c r="SW57" s="121"/>
      <c r="SX57" s="118"/>
      <c r="SY57" s="119"/>
      <c r="SZ57" s="119"/>
      <c r="TA57" s="119"/>
      <c r="TB57" s="119"/>
      <c r="TC57" s="119"/>
      <c r="TD57" s="120"/>
      <c r="TE57" s="121"/>
      <c r="TF57" s="118"/>
      <c r="TG57" s="119"/>
      <c r="TH57" s="119"/>
      <c r="TI57" s="119"/>
      <c r="TJ57" s="119"/>
      <c r="TK57" s="119"/>
      <c r="TL57" s="120"/>
      <c r="TM57" s="121"/>
      <c r="TN57" s="264"/>
      <c r="TO57" s="119"/>
      <c r="TP57" s="119"/>
      <c r="TQ57" s="119"/>
      <c r="TR57" s="119"/>
      <c r="TS57" s="119"/>
      <c r="TT57" s="120"/>
      <c r="TU57" s="121"/>
      <c r="TV57" s="118"/>
      <c r="TW57" s="119"/>
      <c r="TX57" s="119"/>
      <c r="TY57" s="119"/>
      <c r="TZ57" s="119"/>
      <c r="UA57" s="119"/>
      <c r="UB57" s="120"/>
      <c r="UC57" s="121"/>
      <c r="UD57" s="118"/>
      <c r="UE57" s="119"/>
      <c r="UF57" s="119"/>
      <c r="UG57" s="119"/>
      <c r="UH57" s="119"/>
      <c r="UI57" s="119"/>
      <c r="UJ57" s="120"/>
      <c r="UK57" s="121"/>
      <c r="UL57" s="118"/>
      <c r="UM57" s="119"/>
      <c r="UN57" s="119"/>
      <c r="UO57" s="119"/>
      <c r="UP57" s="119"/>
      <c r="UQ57" s="119"/>
      <c r="UR57" s="119"/>
      <c r="US57" s="104"/>
      <c r="UT57" s="121"/>
      <c r="UU57" s="118"/>
      <c r="UV57" s="119"/>
      <c r="UW57" s="119"/>
      <c r="UX57" s="119"/>
      <c r="UY57" s="119"/>
      <c r="UZ57" s="119"/>
      <c r="VA57" s="120"/>
      <c r="VB57" s="121"/>
      <c r="VC57" s="118"/>
      <c r="VD57" s="119"/>
      <c r="VE57" s="119"/>
      <c r="VF57" s="119"/>
      <c r="VG57" s="119"/>
      <c r="VH57" s="119"/>
      <c r="VI57" s="120"/>
      <c r="VJ57" s="121"/>
      <c r="VK57" s="91"/>
      <c r="VL57" s="88"/>
      <c r="VM57" s="88"/>
      <c r="VN57" s="88"/>
      <c r="VO57" s="88"/>
      <c r="VP57" s="88"/>
      <c r="VQ57" s="94"/>
      <c r="VR57" s="95"/>
      <c r="VS57" s="118"/>
      <c r="VT57" s="119"/>
      <c r="VU57" s="119"/>
      <c r="VV57" s="119"/>
      <c r="VW57" s="119"/>
      <c r="VX57" s="119"/>
      <c r="VY57" s="120"/>
      <c r="VZ57" s="121"/>
      <c r="WA57" s="178"/>
      <c r="WB57" s="179"/>
      <c r="WC57" s="179"/>
      <c r="WD57" s="179"/>
      <c r="WE57" s="179"/>
      <c r="WF57" s="179"/>
      <c r="WG57" s="94"/>
      <c r="WH57" s="95"/>
      <c r="WI57" s="118"/>
      <c r="WJ57" s="119"/>
      <c r="WK57" s="119"/>
      <c r="WL57" s="119"/>
      <c r="WM57" s="119"/>
      <c r="WN57" s="119"/>
      <c r="WO57" s="120"/>
      <c r="WP57" s="121"/>
      <c r="WQ57" s="91"/>
      <c r="WR57" s="88"/>
      <c r="WS57" s="88"/>
      <c r="WT57" s="88"/>
      <c r="WU57" s="88"/>
      <c r="WV57" s="88"/>
      <c r="WW57" s="88"/>
      <c r="WX57" s="94"/>
      <c r="WY57" s="95"/>
      <c r="WZ57" s="91"/>
      <c r="XA57" s="88"/>
      <c r="XB57" s="88"/>
      <c r="XC57" s="88"/>
      <c r="XD57" s="88"/>
      <c r="XE57" s="88"/>
      <c r="XF57" s="88"/>
      <c r="XG57" s="94"/>
      <c r="XH57" s="95"/>
      <c r="XI57" s="91"/>
      <c r="XJ57" s="88"/>
      <c r="XK57" s="88"/>
      <c r="XL57" s="88"/>
      <c r="XM57" s="88"/>
      <c r="XN57" s="88"/>
      <c r="XO57" s="88"/>
      <c r="XP57" s="94"/>
      <c r="XQ57" s="95"/>
      <c r="XR57" s="91"/>
      <c r="XS57" s="88"/>
      <c r="XT57" s="88"/>
      <c r="XU57" s="88"/>
      <c r="XV57" s="88"/>
      <c r="XW57" s="88"/>
      <c r="XX57" s="88"/>
      <c r="XY57" s="94"/>
      <c r="XZ57" s="95"/>
      <c r="YA57" s="91"/>
      <c r="YB57" s="88"/>
      <c r="YC57" s="88"/>
      <c r="YD57" s="88"/>
      <c r="YE57" s="88"/>
      <c r="YF57" s="88"/>
      <c r="YG57" s="88"/>
      <c r="YH57" s="94"/>
      <c r="YI57" s="95"/>
      <c r="YJ57" s="91"/>
      <c r="YK57" s="88"/>
      <c r="YL57" s="88"/>
      <c r="YM57" s="88"/>
      <c r="YN57" s="88"/>
      <c r="YO57" s="88"/>
      <c r="YP57" s="88"/>
      <c r="YQ57" s="94"/>
      <c r="YR57" s="95"/>
      <c r="YS57" s="91"/>
      <c r="YT57" s="88"/>
      <c r="YU57" s="88"/>
      <c r="YV57" s="88"/>
      <c r="YW57" s="88"/>
      <c r="YX57" s="88"/>
      <c r="YY57" s="94"/>
      <c r="YZ57" s="95"/>
      <c r="ZA57" s="91"/>
      <c r="ZB57" s="88"/>
      <c r="ZC57" s="88"/>
      <c r="ZD57" s="88"/>
      <c r="ZE57" s="88"/>
      <c r="ZF57" s="88"/>
      <c r="ZG57" s="94"/>
      <c r="ZH57" s="95"/>
      <c r="ZI57" s="91"/>
      <c r="ZJ57" s="88"/>
      <c r="ZK57" s="88"/>
      <c r="ZL57" s="88"/>
      <c r="ZM57" s="88"/>
      <c r="ZN57" s="24"/>
      <c r="ZO57" s="94"/>
      <c r="ZP57" s="95"/>
      <c r="ZQ57" s="91"/>
      <c r="ZR57" s="88"/>
      <c r="ZS57" s="88"/>
      <c r="ZT57" s="88"/>
      <c r="ZU57" s="88"/>
      <c r="ZV57" s="88"/>
      <c r="ZW57" s="88"/>
      <c r="ZX57" s="67"/>
      <c r="ZY57" s="70"/>
      <c r="ZZ57" s="91"/>
      <c r="AAA57" s="88"/>
      <c r="AAB57" s="88"/>
      <c r="AAC57" s="88"/>
      <c r="AAD57" s="88"/>
      <c r="AAE57" s="88"/>
      <c r="AAF57" s="88"/>
      <c r="AAG57" s="94"/>
      <c r="AAH57" s="95"/>
      <c r="AAI57" s="91"/>
      <c r="AAJ57" s="88"/>
      <c r="AAK57" s="88"/>
      <c r="AAL57" s="88"/>
      <c r="AAM57" s="88"/>
      <c r="AAN57" s="88"/>
      <c r="AAO57" s="94"/>
      <c r="AAP57" s="95"/>
      <c r="AAQ57" s="91"/>
      <c r="AAR57" s="88"/>
      <c r="AAS57" s="88"/>
      <c r="AAT57" s="88"/>
      <c r="AAU57" s="88"/>
      <c r="AAV57" s="88"/>
      <c r="AAW57" s="94"/>
      <c r="AAX57" s="95"/>
      <c r="AAY57" s="91"/>
      <c r="AAZ57" s="88"/>
      <c r="ABA57" s="88"/>
      <c r="ABB57" s="88"/>
      <c r="ABC57" s="88"/>
      <c r="ABD57" s="88"/>
      <c r="ABE57" s="94"/>
      <c r="ABF57" s="95"/>
      <c r="ABG57" s="91"/>
      <c r="ABH57" s="88"/>
      <c r="ABI57" s="88"/>
      <c r="ABJ57" s="88"/>
      <c r="ABK57" s="88"/>
      <c r="ABL57" s="88"/>
      <c r="ABM57" s="94"/>
      <c r="ABN57" s="95"/>
      <c r="ABO57" s="91"/>
      <c r="ABP57" s="88"/>
      <c r="ABQ57" s="88"/>
      <c r="ABR57" s="88"/>
      <c r="ABS57" s="88"/>
      <c r="ABT57" s="88"/>
      <c r="ABU57" s="94"/>
      <c r="ABV57" s="95"/>
      <c r="ABW57" s="91"/>
      <c r="ABX57" s="88"/>
      <c r="ABY57" s="88"/>
      <c r="ABZ57" s="88"/>
      <c r="ACA57" s="88"/>
      <c r="ACB57" s="88"/>
      <c r="ACC57" s="94"/>
      <c r="ACD57" s="95"/>
      <c r="ACE57" s="91"/>
      <c r="ACF57" s="88"/>
      <c r="ACG57" s="88"/>
      <c r="ACH57" s="88"/>
      <c r="ACI57" s="88"/>
      <c r="ACJ57" s="88"/>
      <c r="ACK57" s="94"/>
      <c r="ACL57" s="95"/>
      <c r="ACM57" s="91"/>
      <c r="ACN57" s="88"/>
      <c r="ACO57" s="88"/>
      <c r="ACP57" s="88"/>
      <c r="ACQ57" s="88"/>
      <c r="ACR57" s="88"/>
      <c r="ACS57" s="94"/>
      <c r="ACT57" s="95"/>
      <c r="ACU57" s="91"/>
      <c r="ACV57" s="88"/>
      <c r="ACW57" s="88"/>
      <c r="ACX57" s="88"/>
      <c r="ACY57" s="88"/>
      <c r="ACZ57" s="88"/>
      <c r="ADA57" s="94"/>
      <c r="ADB57" s="95"/>
      <c r="ADC57" s="91"/>
      <c r="ADD57" s="88"/>
      <c r="ADE57" s="88"/>
      <c r="ADF57" s="88"/>
      <c r="ADG57" s="88"/>
      <c r="ADH57" s="88"/>
      <c r="ADI57" s="94"/>
      <c r="ADJ57" s="95"/>
      <c r="ADK57" s="91"/>
      <c r="ADL57" s="88"/>
      <c r="ADM57" s="88"/>
      <c r="ADN57" s="88"/>
      <c r="ADO57" s="88"/>
      <c r="ADP57" s="88"/>
      <c r="ADQ57" s="94"/>
      <c r="ADR57" s="95"/>
      <c r="ADS57" s="91"/>
      <c r="ADT57" s="88"/>
      <c r="ADU57" s="88"/>
      <c r="ADV57" s="88"/>
      <c r="ADW57" s="88"/>
      <c r="ADX57" s="88"/>
      <c r="ADY57" s="94"/>
      <c r="ADZ57" s="95"/>
      <c r="AEA57" s="91"/>
      <c r="AEB57" s="88"/>
      <c r="AEC57" s="88"/>
      <c r="AED57" s="88"/>
      <c r="AEE57" s="88"/>
      <c r="AEF57" s="88"/>
      <c r="AEG57" s="94"/>
      <c r="AEH57" s="95"/>
      <c r="AEI57" s="91"/>
      <c r="AEJ57" s="88"/>
      <c r="AEK57" s="88"/>
      <c r="AEL57" s="88"/>
      <c r="AEM57" s="88"/>
      <c r="AEN57" s="88"/>
      <c r="AEO57" s="94"/>
      <c r="AEP57" s="95"/>
      <c r="AEQ57" s="91"/>
      <c r="AER57" s="88"/>
      <c r="AES57" s="88"/>
      <c r="AET57" s="88"/>
      <c r="AEU57" s="88"/>
      <c r="AEV57" s="88"/>
      <c r="AEW57" s="94"/>
      <c r="AEX57" s="95"/>
      <c r="AEY57" s="91"/>
      <c r="AEZ57" s="88"/>
      <c r="AFA57" s="88"/>
      <c r="AFB57" s="88"/>
      <c r="AFC57" s="88"/>
      <c r="AFD57" s="88"/>
      <c r="AFE57" s="94"/>
      <c r="AFF57" s="95"/>
      <c r="AFG57" s="91"/>
      <c r="AFH57" s="88"/>
      <c r="AFI57" s="88"/>
      <c r="AFJ57" s="88"/>
      <c r="AFK57" s="88"/>
      <c r="AFL57" s="88"/>
      <c r="AFM57" s="94"/>
      <c r="AFN57" s="95"/>
      <c r="AFO57" s="91"/>
      <c r="AFP57" s="88"/>
      <c r="AFQ57" s="88"/>
      <c r="AFR57" s="88"/>
      <c r="AFS57" s="88"/>
      <c r="AFT57" s="88"/>
      <c r="AFU57" s="94"/>
      <c r="AFV57" s="95"/>
      <c r="AFW57" s="91"/>
      <c r="AFX57" s="88"/>
      <c r="AFY57" s="88"/>
      <c r="AFZ57" s="88"/>
      <c r="AGA57" s="88"/>
      <c r="AGB57" s="88"/>
      <c r="AGC57" s="94"/>
      <c r="AGD57" s="95"/>
      <c r="AGE57" s="91"/>
      <c r="AGF57" s="88"/>
      <c r="AGG57" s="88"/>
      <c r="AGH57" s="88"/>
      <c r="AGI57" s="88"/>
      <c r="AGJ57" s="88"/>
      <c r="AGK57" s="94"/>
      <c r="AGL57" s="95"/>
      <c r="AGM57" s="91"/>
      <c r="AGN57" s="88"/>
      <c r="AGO57" s="88"/>
      <c r="AGP57" s="88"/>
      <c r="AGQ57" s="88"/>
      <c r="AGR57" s="88"/>
      <c r="AGS57" s="88"/>
      <c r="AGT57" s="94"/>
      <c r="AGU57" s="95"/>
      <c r="AGV57" s="91"/>
      <c r="AGW57" s="88"/>
      <c r="AGX57" s="88"/>
      <c r="AGY57" s="88"/>
      <c r="AGZ57" s="88"/>
      <c r="AHA57" s="88"/>
      <c r="AHB57" s="94"/>
      <c r="AHC57" s="95"/>
      <c r="AHD57" s="91"/>
      <c r="AHE57" s="88"/>
      <c r="AHF57" s="88"/>
      <c r="AHG57" s="88"/>
      <c r="AHH57" s="88"/>
      <c r="AHI57" s="88"/>
      <c r="AHJ57" s="94"/>
      <c r="AHK57" s="95"/>
      <c r="AHL57" s="91"/>
      <c r="AHM57" s="88"/>
      <c r="AHN57" s="88"/>
      <c r="AHO57" s="88"/>
      <c r="AHP57" s="88"/>
      <c r="AHQ57" s="88"/>
      <c r="AHR57" s="94"/>
      <c r="AHS57" s="95"/>
      <c r="AHT57" s="91"/>
      <c r="AHU57" s="88"/>
      <c r="AHV57" s="88"/>
      <c r="AHW57" s="88"/>
      <c r="AHX57" s="88"/>
      <c r="AHY57" s="88"/>
      <c r="AHZ57" s="94"/>
      <c r="AIA57" s="95"/>
      <c r="AIB57" s="91"/>
      <c r="AIC57" s="88"/>
      <c r="AID57" s="88"/>
      <c r="AIE57" s="88"/>
      <c r="AIF57" s="88"/>
      <c r="AIG57" s="88"/>
      <c r="AIH57" s="94"/>
      <c r="AII57" s="95"/>
      <c r="AIJ57" s="91"/>
      <c r="AIK57" s="88"/>
      <c r="AIL57" s="88"/>
      <c r="AIM57" s="88"/>
      <c r="AIN57" s="88"/>
      <c r="AIO57" s="88"/>
      <c r="AIP57" s="94"/>
      <c r="AIQ57" s="95"/>
      <c r="AIR57" s="91"/>
      <c r="AIS57" s="88"/>
      <c r="AIT57" s="88"/>
      <c r="AIU57" s="88"/>
      <c r="AIV57" s="88"/>
      <c r="AIW57" s="88"/>
      <c r="AIX57" s="94"/>
      <c r="AIY57" s="95"/>
      <c r="AIZ57" s="91"/>
      <c r="AJA57" s="88"/>
      <c r="AJB57" s="88"/>
      <c r="AJC57" s="88"/>
      <c r="AJD57" s="88"/>
      <c r="AJE57" s="88"/>
      <c r="AJF57" s="94"/>
      <c r="AJG57" s="95"/>
      <c r="AJH57" s="91"/>
      <c r="AJI57" s="88"/>
      <c r="AJJ57" s="88"/>
      <c r="AJK57" s="88"/>
      <c r="AJL57" s="88"/>
      <c r="AJM57" s="88"/>
      <c r="AJN57" s="89"/>
      <c r="AJO57" s="90"/>
      <c r="AJP57" s="91"/>
      <c r="AJQ57" s="88"/>
      <c r="AJR57" s="88"/>
      <c r="AJS57" s="88"/>
      <c r="AJT57" s="88"/>
      <c r="AJU57" s="88"/>
      <c r="AJV57" s="89"/>
      <c r="AJW57" s="90"/>
      <c r="AJX57" s="91"/>
      <c r="AJY57" s="88"/>
      <c r="AJZ57" s="88"/>
      <c r="AKA57" s="88"/>
      <c r="AKB57" s="88"/>
      <c r="AKC57" s="88"/>
      <c r="AKD57" s="94"/>
      <c r="AKE57" s="95"/>
      <c r="AKF57" s="91"/>
      <c r="AKG57" s="88"/>
      <c r="AKH57" s="88"/>
      <c r="AKI57" s="88"/>
      <c r="AKJ57" s="88"/>
      <c r="AKK57" s="88"/>
      <c r="AKL57" s="67"/>
      <c r="AKM57" s="184"/>
      <c r="AKN57" s="219"/>
      <c r="AKO57" s="88"/>
      <c r="AKP57" s="88"/>
      <c r="AKQ57" s="88"/>
      <c r="AKR57" s="88"/>
      <c r="AKS57" s="88"/>
      <c r="AKT57" s="94"/>
      <c r="AKU57" s="218"/>
      <c r="AKV57" s="91"/>
      <c r="AKW57" s="88"/>
      <c r="AKX57" s="88"/>
      <c r="AKY57" s="88"/>
      <c r="AKZ57" s="88"/>
      <c r="ALA57" s="88"/>
      <c r="ALB57" s="94"/>
      <c r="ALC57" s="95"/>
      <c r="ALD57" s="91"/>
      <c r="ALE57" s="88"/>
      <c r="ALF57" s="88"/>
      <c r="ALG57" s="88"/>
      <c r="ALH57" s="88"/>
      <c r="ALI57" s="88"/>
      <c r="ALJ57" s="94"/>
      <c r="ALK57" s="95"/>
      <c r="ALL57" s="91"/>
      <c r="ALM57" s="88"/>
      <c r="ALN57" s="88"/>
      <c r="ALO57" s="88"/>
      <c r="ALP57" s="88"/>
      <c r="ALQ57" s="88"/>
      <c r="ALR57" s="94"/>
      <c r="ALS57" s="95"/>
      <c r="ALT57" s="91"/>
      <c r="ALU57" s="88"/>
      <c r="ALV57" s="88"/>
      <c r="ALW57" s="88"/>
      <c r="ALX57" s="88"/>
      <c r="ALY57" s="88"/>
      <c r="ALZ57" s="94"/>
      <c r="AMA57" s="95"/>
      <c r="AMB57" s="91"/>
      <c r="AMC57" s="88"/>
      <c r="AMD57" s="88"/>
      <c r="AME57" s="88"/>
      <c r="AMF57" s="88"/>
      <c r="AMG57" s="88"/>
      <c r="AMH57" s="94"/>
      <c r="AMI57" s="95"/>
      <c r="AMJ57" s="91"/>
      <c r="AMK57" s="88"/>
      <c r="AML57" s="88"/>
      <c r="AMM57" s="88"/>
      <c r="AMN57" s="88"/>
      <c r="AMO57" s="88"/>
      <c r="AMP57" s="94"/>
      <c r="AMQ57" s="95"/>
      <c r="AMR57" s="91"/>
      <c r="AMS57" s="88"/>
      <c r="AMT57" s="88"/>
      <c r="AMU57" s="88"/>
      <c r="AMV57" s="88"/>
      <c r="AMW57" s="88"/>
      <c r="AMX57" s="94"/>
      <c r="AMY57" s="95"/>
      <c r="AMZ57" s="91"/>
      <c r="ANA57" s="88"/>
      <c r="ANB57" s="88"/>
      <c r="ANC57" s="88"/>
      <c r="AND57" s="88"/>
      <c r="ANE57" s="88"/>
      <c r="ANF57" s="94"/>
      <c r="ANG57" s="95"/>
      <c r="ANH57" s="91"/>
      <c r="ANI57" s="88"/>
      <c r="ANJ57" s="88"/>
      <c r="ANK57" s="88"/>
      <c r="ANL57" s="88"/>
      <c r="ANM57" s="88"/>
      <c r="ANN57" s="67"/>
      <c r="ANO57" s="68"/>
      <c r="ANP57" s="91"/>
      <c r="ANQ57" s="88"/>
      <c r="ANR57" s="88"/>
      <c r="ANS57" s="88"/>
      <c r="ANT57" s="88"/>
      <c r="ANU57" s="88"/>
      <c r="ANV57" s="94"/>
      <c r="ANW57" s="95"/>
      <c r="ANX57" s="92"/>
      <c r="ANY57" s="93"/>
      <c r="ANZ57" s="93"/>
      <c r="AOA57" s="93"/>
      <c r="AOB57" s="93"/>
      <c r="AOC57" s="93"/>
      <c r="AOD57" s="94"/>
      <c r="AOE57" s="95"/>
      <c r="AOF57" s="91"/>
      <c r="AOG57" s="88"/>
      <c r="AOH57" s="88"/>
      <c r="AOI57" s="88"/>
      <c r="AOJ57" s="88"/>
      <c r="AOK57" s="88"/>
      <c r="AOL57" s="94"/>
      <c r="AOM57" s="95"/>
      <c r="AON57" s="91"/>
      <c r="AOO57" s="88"/>
      <c r="AOP57" s="88"/>
      <c r="AOQ57" s="88"/>
      <c r="AOR57" s="88"/>
      <c r="AOS57" s="88"/>
      <c r="AOT57" s="94"/>
      <c r="AOU57" s="95"/>
      <c r="AOV57" s="91"/>
      <c r="AOW57" s="88"/>
      <c r="AOX57" s="88"/>
      <c r="AOY57" s="88"/>
      <c r="AOZ57" s="88"/>
      <c r="APA57" s="88"/>
      <c r="APB57" s="94"/>
      <c r="APC57" s="95"/>
      <c r="APD57" s="91"/>
      <c r="APE57" s="88"/>
      <c r="APF57" s="88"/>
      <c r="APG57" s="88"/>
      <c r="APH57" s="88"/>
      <c r="API57" s="88"/>
      <c r="APJ57" s="94"/>
      <c r="APK57" s="95"/>
      <c r="APL57" s="91"/>
      <c r="APM57" s="88"/>
      <c r="APN57" s="88"/>
      <c r="APO57" s="88"/>
      <c r="APP57" s="88"/>
      <c r="APQ57" s="88"/>
      <c r="APR57" s="94"/>
      <c r="APS57" s="95"/>
      <c r="APT57" s="91"/>
      <c r="APU57" s="88"/>
      <c r="APV57" s="88"/>
      <c r="APW57" s="88"/>
      <c r="APX57" s="88"/>
      <c r="APY57" s="88"/>
      <c r="APZ57" s="94"/>
      <c r="AQA57" s="95"/>
      <c r="AQB57" s="91"/>
      <c r="AQC57" s="88"/>
      <c r="AQD57" s="88"/>
      <c r="AQE57" s="88"/>
      <c r="AQF57" s="88"/>
      <c r="AQG57" s="88"/>
      <c r="AQH57" s="94"/>
      <c r="AQI57" s="95"/>
      <c r="AQJ57" s="91"/>
      <c r="AQK57" s="88"/>
      <c r="AQL57" s="88"/>
      <c r="AQM57" s="88"/>
      <c r="AQN57" s="88"/>
      <c r="AQO57" s="88"/>
      <c r="AQP57" s="94"/>
      <c r="AQQ57" s="95"/>
      <c r="AQR57" s="91"/>
      <c r="AQS57" s="88"/>
      <c r="AQT57" s="88"/>
      <c r="AQU57" s="88"/>
      <c r="AQV57" s="88"/>
      <c r="AQW57" s="88"/>
      <c r="AQX57" s="94"/>
      <c r="AQY57" s="95"/>
      <c r="AQZ57" s="91"/>
      <c r="ARA57" s="88"/>
      <c r="ARB57" s="88"/>
      <c r="ARC57" s="88"/>
      <c r="ARD57" s="88"/>
      <c r="ARE57" s="88"/>
      <c r="ARF57" s="94"/>
      <c r="ARG57" s="95"/>
      <c r="ARH57" s="91"/>
      <c r="ARI57" s="88"/>
      <c r="ARJ57" s="88"/>
      <c r="ARK57" s="88"/>
      <c r="ARL57" s="88"/>
      <c r="ARM57" s="88"/>
      <c r="ARN57" s="94"/>
      <c r="ARO57" s="95"/>
      <c r="ARP57" s="91"/>
      <c r="ARQ57" s="88"/>
      <c r="ARR57" s="88"/>
      <c r="ARS57" s="88"/>
      <c r="ART57" s="88"/>
      <c r="ARU57" s="88"/>
      <c r="ARV57" s="94"/>
      <c r="ARW57" s="95"/>
      <c r="ARX57" s="91"/>
      <c r="ARY57" s="88"/>
      <c r="ARZ57" s="88"/>
      <c r="ASA57" s="88"/>
      <c r="ASB57" s="88"/>
      <c r="ASC57" s="88"/>
      <c r="ASD57" s="94"/>
      <c r="ASE57" s="95"/>
      <c r="ASF57" s="91"/>
      <c r="ASG57" s="88"/>
      <c r="ASH57" s="88"/>
      <c r="ASI57" s="88"/>
      <c r="ASJ57" s="88"/>
      <c r="ASK57" s="88"/>
      <c r="ASL57" s="94"/>
      <c r="ASM57" s="95"/>
      <c r="ASN57" s="91"/>
      <c r="ASO57" s="88"/>
      <c r="ASP57" s="88"/>
      <c r="ASQ57" s="88"/>
      <c r="ASR57" s="88"/>
      <c r="ASS57" s="88"/>
      <c r="AST57" s="94"/>
      <c r="ASU57" s="95"/>
      <c r="ASV57" s="91"/>
      <c r="ASW57" s="88"/>
      <c r="ASX57" s="88"/>
      <c r="ASY57" s="88"/>
      <c r="ASZ57" s="88"/>
      <c r="ATA57" s="88"/>
      <c r="ATB57" s="94"/>
      <c r="ATC57" s="95"/>
      <c r="ATD57" s="91"/>
      <c r="ATE57" s="88"/>
      <c r="ATF57" s="88"/>
      <c r="ATG57" s="88"/>
      <c r="ATH57" s="88"/>
      <c r="ATI57" s="88"/>
      <c r="ATJ57" s="94"/>
      <c r="ATK57" s="95"/>
      <c r="ATL57" s="91"/>
      <c r="ATM57" s="88"/>
      <c r="ATN57" s="88"/>
      <c r="ATO57" s="88"/>
      <c r="ATP57" s="88"/>
      <c r="ATQ57" s="88"/>
      <c r="ATR57" s="94"/>
      <c r="ATS57" s="95"/>
      <c r="ATT57" s="91"/>
      <c r="ATU57" s="88"/>
      <c r="ATV57" s="88"/>
      <c r="ATW57" s="88"/>
      <c r="ATX57" s="88"/>
      <c r="ATY57" s="88"/>
      <c r="ATZ57" s="94"/>
      <c r="AUA57" s="95"/>
      <c r="AUB57" s="91"/>
      <c r="AUC57" s="88"/>
      <c r="AUD57" s="88"/>
      <c r="AUE57" s="88"/>
      <c r="AUF57" s="88"/>
      <c r="AUG57" s="88"/>
      <c r="AUH57" s="94"/>
      <c r="AUI57" s="95"/>
      <c r="AUJ57" s="91"/>
      <c r="AUK57" s="88"/>
      <c r="AUL57" s="88"/>
      <c r="AUM57" s="88"/>
      <c r="AUN57" s="88"/>
      <c r="AUO57" s="88"/>
      <c r="AUP57" s="94"/>
      <c r="AUQ57" s="95"/>
      <c r="AUR57" s="91"/>
      <c r="AUS57" s="88"/>
      <c r="AUT57" s="88"/>
      <c r="AUU57" s="88"/>
      <c r="AUV57" s="88"/>
      <c r="AUW57" s="88"/>
      <c r="AUX57" s="94"/>
      <c r="AUY57" s="95"/>
      <c r="AUZ57" s="91"/>
      <c r="AVA57" s="88"/>
      <c r="AVB57" s="88"/>
      <c r="AVC57" s="88"/>
      <c r="AVD57" s="88"/>
      <c r="AVE57" s="88"/>
      <c r="AVF57" s="94"/>
      <c r="AVG57" s="95"/>
      <c r="AVH57" s="91"/>
      <c r="AVI57" s="88"/>
      <c r="AVJ57" s="88"/>
      <c r="AVK57" s="88"/>
      <c r="AVL57" s="88"/>
      <c r="AVM57" s="88"/>
      <c r="AVN57" s="94"/>
      <c r="AVO57" s="95"/>
      <c r="AVP57" s="91"/>
      <c r="AVQ57" s="88"/>
      <c r="AVR57" s="88"/>
      <c r="AVS57" s="88"/>
      <c r="AVT57" s="88"/>
      <c r="AVU57" s="88"/>
      <c r="AVV57" s="94"/>
      <c r="AVW57" s="95"/>
      <c r="AVX57" s="91"/>
      <c r="AVY57" s="88"/>
      <c r="AVZ57" s="88"/>
      <c r="AWA57" s="88"/>
      <c r="AWB57" s="88"/>
      <c r="AWC57" s="88"/>
      <c r="AWD57" s="94"/>
      <c r="AWE57" s="95"/>
      <c r="AWF57" s="91"/>
      <c r="AWG57" s="88"/>
      <c r="AWH57" s="88"/>
      <c r="AWI57" s="88"/>
      <c r="AWJ57" s="88"/>
      <c r="AWK57" s="88"/>
      <c r="AWL57" s="94"/>
      <c r="AWM57" s="218"/>
      <c r="AWN57" s="48"/>
      <c r="AWO57" s="49"/>
      <c r="AWP57" s="49"/>
      <c r="AWQ57" s="49"/>
      <c r="AWR57" s="49"/>
      <c r="AWS57" s="49"/>
      <c r="AWT57" s="42"/>
      <c r="AWU57" s="43"/>
      <c r="AWV57" s="48"/>
      <c r="AWW57" s="49"/>
      <c r="AWX57" s="49"/>
      <c r="AWY57" s="49"/>
      <c r="AWZ57" s="49"/>
      <c r="AXA57" s="49"/>
      <c r="AXB57" s="42"/>
      <c r="AXC57" s="43"/>
      <c r="AXD57" s="91"/>
      <c r="AXE57" s="88"/>
      <c r="AXF57" s="88"/>
      <c r="AXG57" s="88"/>
      <c r="AXH57" s="88"/>
      <c r="AXI57" s="88"/>
      <c r="AXJ57" s="89"/>
      <c r="AXK57" s="90"/>
      <c r="AXL57" s="91"/>
      <c r="AXM57" s="88"/>
      <c r="AXN57" s="88"/>
      <c r="AXO57" s="88"/>
      <c r="AXP57" s="88"/>
      <c r="AXQ57" s="88"/>
      <c r="AXR57" s="89"/>
      <c r="AXS57" s="90"/>
      <c r="AXT57" s="91"/>
      <c r="AXU57" s="88"/>
      <c r="AXV57" s="88"/>
      <c r="AXW57" s="88"/>
      <c r="AXX57" s="88"/>
      <c r="AXY57" s="88"/>
      <c r="AXZ57" s="89"/>
      <c r="AYA57" s="90"/>
      <c r="AYB57" s="91"/>
      <c r="AYC57" s="88"/>
      <c r="AYD57" s="88"/>
      <c r="AYE57" s="88"/>
      <c r="AYF57" s="88"/>
      <c r="AYG57" s="88"/>
      <c r="AYH57" s="89"/>
      <c r="AYI57" s="90"/>
      <c r="AYJ57" s="91"/>
      <c r="AYK57" s="88"/>
      <c r="AYL57" s="88"/>
      <c r="AYM57" s="88"/>
      <c r="AYN57" s="88"/>
      <c r="AYO57" s="88"/>
      <c r="AYP57" s="89"/>
      <c r="AYQ57" s="90"/>
      <c r="AYR57" s="91"/>
      <c r="AYS57" s="88"/>
      <c r="AYT57" s="88"/>
      <c r="AYU57" s="88"/>
      <c r="AYV57" s="88"/>
      <c r="AYW57" s="88"/>
      <c r="AYX57" s="89"/>
      <c r="AYY57" s="90"/>
      <c r="AYZ57" s="91"/>
      <c r="AZA57" s="88"/>
      <c r="AZB57" s="88"/>
      <c r="AZC57" s="88"/>
      <c r="AZD57" s="88"/>
      <c r="AZE57" s="88"/>
      <c r="AZF57" s="89"/>
      <c r="AZG57" s="90"/>
      <c r="AZH57" s="91"/>
      <c r="AZI57" s="88"/>
      <c r="AZJ57" s="88"/>
      <c r="AZK57" s="88"/>
      <c r="AZL57" s="88"/>
      <c r="AZM57" s="88"/>
      <c r="AZN57" s="89"/>
      <c r="AZO57" s="90"/>
      <c r="AZP57" s="91"/>
      <c r="AZQ57" s="88"/>
      <c r="AZR57" s="88"/>
      <c r="AZS57" s="88"/>
      <c r="AZT57" s="88"/>
      <c r="AZU57" s="88"/>
      <c r="AZV57" s="89"/>
      <c r="AZW57" s="90"/>
      <c r="AZX57" s="92"/>
      <c r="AZY57" s="93"/>
      <c r="AZZ57" s="93"/>
      <c r="BAA57" s="93"/>
      <c r="BAB57" s="93"/>
      <c r="BAC57" s="93"/>
      <c r="BAD57" s="89"/>
      <c r="BAE57" s="90"/>
      <c r="BAF57" s="91"/>
      <c r="BAG57" s="88"/>
      <c r="BAH57" s="88"/>
      <c r="BAI57" s="88"/>
      <c r="BAJ57" s="88"/>
      <c r="BAK57" s="88"/>
      <c r="BAL57" s="89"/>
      <c r="BAM57" s="90"/>
      <c r="BAN57" s="91"/>
      <c r="BAO57" s="88"/>
      <c r="BAP57" s="88"/>
      <c r="BAQ57" s="88"/>
      <c r="BAR57" s="88"/>
      <c r="BAS57" s="88"/>
      <c r="BAT57" s="89"/>
      <c r="BAU57" s="90"/>
      <c r="BAV57" s="91"/>
      <c r="BAW57" s="88"/>
      <c r="BAX57" s="88"/>
      <c r="BAY57" s="88"/>
      <c r="BAZ57" s="88"/>
      <c r="BBA57" s="88"/>
      <c r="BBB57" s="89"/>
      <c r="BBC57" s="90"/>
      <c r="BBD57" s="91"/>
      <c r="BBE57" s="88"/>
      <c r="BBF57" s="88"/>
      <c r="BBG57" s="88"/>
      <c r="BBH57" s="88"/>
      <c r="BBI57" s="88"/>
      <c r="BBJ57" s="89"/>
      <c r="BBK57" s="90"/>
      <c r="BBL57" s="91"/>
      <c r="BBM57" s="88"/>
      <c r="BBN57" s="88"/>
      <c r="BBO57" s="88"/>
      <c r="BBP57" s="88"/>
      <c r="BBQ57" s="88"/>
      <c r="BBR57" s="89"/>
      <c r="BBS57" s="90"/>
      <c r="BBT57" s="91"/>
      <c r="BBU57" s="88"/>
      <c r="BBV57" s="88"/>
      <c r="BBW57" s="88"/>
      <c r="BBX57" s="88"/>
      <c r="BBY57" s="88"/>
      <c r="BBZ57" s="89"/>
      <c r="BCA57" s="90"/>
      <c r="BCB57" s="91"/>
      <c r="BCC57" s="88"/>
      <c r="BCD57" s="88"/>
      <c r="BCE57" s="88"/>
      <c r="BCF57" s="88"/>
      <c r="BCG57" s="88"/>
      <c r="BCH57" s="89"/>
      <c r="BCI57" s="90"/>
      <c r="BCJ57" s="91"/>
      <c r="BCK57" s="88"/>
      <c r="BCL57" s="88"/>
      <c r="BCM57" s="88"/>
      <c r="BCN57" s="88"/>
      <c r="BCO57" s="88"/>
      <c r="BCP57" s="89"/>
      <c r="BCQ57" s="90"/>
      <c r="BCR57" s="91"/>
      <c r="BCS57" s="88"/>
      <c r="BCT57" s="88"/>
      <c r="BCU57" s="88"/>
      <c r="BCV57" s="88"/>
      <c r="BCW57" s="88"/>
      <c r="BCX57" s="89"/>
      <c r="BCY57" s="90"/>
      <c r="BCZ57" s="91"/>
      <c r="BDA57" s="88"/>
      <c r="BDB57" s="88"/>
      <c r="BDC57" s="88"/>
      <c r="BDD57" s="88"/>
      <c r="BDE57" s="88"/>
      <c r="BDF57" s="89"/>
      <c r="BDG57" s="90"/>
      <c r="BDH57" s="91"/>
      <c r="BDI57" s="88"/>
      <c r="BDJ57" s="88"/>
      <c r="BDK57" s="88"/>
      <c r="BDL57" s="88"/>
      <c r="BDM57" s="88"/>
      <c r="BDN57" s="89"/>
      <c r="BDO57" s="90"/>
      <c r="BDP57" s="91"/>
      <c r="BDQ57" s="88"/>
      <c r="BDR57" s="88"/>
      <c r="BDS57" s="88"/>
      <c r="BDT57" s="88"/>
      <c r="BDU57" s="88"/>
      <c r="BDV57" s="89"/>
      <c r="BDW57" s="90"/>
      <c r="BDX57" s="91"/>
      <c r="BDY57" s="88"/>
      <c r="BDZ57" s="88"/>
      <c r="BEA57" s="88"/>
      <c r="BEB57" s="88"/>
      <c r="BEC57" s="88"/>
      <c r="BED57" s="89"/>
      <c r="BEE57" s="90"/>
      <c r="BEF57" s="91"/>
      <c r="BEG57" s="88"/>
      <c r="BEH57" s="88"/>
      <c r="BEI57" s="88"/>
      <c r="BEJ57" s="88"/>
      <c r="BEK57" s="88"/>
      <c r="BEL57" s="89"/>
      <c r="BEM57" s="90"/>
      <c r="BEN57" s="91"/>
      <c r="BEO57" s="88"/>
      <c r="BEP57" s="88"/>
      <c r="BEQ57" s="88"/>
      <c r="BER57" s="88"/>
      <c r="BES57" s="88"/>
      <c r="BET57" s="89"/>
      <c r="BEU57" s="90"/>
      <c r="BEV57" s="92"/>
      <c r="BEW57" s="93"/>
      <c r="BEX57" s="93"/>
      <c r="BEY57" s="93"/>
      <c r="BEZ57" s="93"/>
      <c r="BFA57" s="93"/>
      <c r="BFB57" s="89"/>
      <c r="BFC57" s="90"/>
      <c r="BFD57" s="91"/>
      <c r="BFE57" s="88"/>
      <c r="BFF57" s="88"/>
      <c r="BFG57" s="88"/>
      <c r="BFH57" s="88"/>
      <c r="BFI57" s="88"/>
      <c r="BFJ57" s="89"/>
      <c r="BFK57" s="90"/>
      <c r="BFL57" s="91"/>
      <c r="BFM57" s="88"/>
      <c r="BFN57" s="88"/>
      <c r="BFO57" s="88"/>
      <c r="BFP57" s="88"/>
      <c r="BFQ57" s="88"/>
      <c r="BFR57" s="89"/>
      <c r="BFS57" s="90"/>
      <c r="BFT57" s="91"/>
      <c r="BFU57" s="88"/>
      <c r="BFV57" s="88"/>
      <c r="BFW57" s="88"/>
      <c r="BFX57" s="88"/>
      <c r="BFY57" s="88"/>
      <c r="BFZ57" s="89"/>
      <c r="BGA57" s="90"/>
      <c r="BGB57" s="91"/>
      <c r="BGC57" s="88"/>
      <c r="BGD57" s="88"/>
      <c r="BGE57" s="88"/>
      <c r="BGF57" s="88"/>
      <c r="BGG57" s="88"/>
      <c r="BGH57" s="89"/>
      <c r="BGI57" s="90"/>
      <c r="BGJ57" s="91"/>
      <c r="BGK57" s="88"/>
      <c r="BGL57" s="88"/>
      <c r="BGM57" s="88"/>
      <c r="BGN57" s="88"/>
      <c r="BGO57" s="88"/>
      <c r="BGP57" s="89"/>
      <c r="BGQ57" s="90"/>
      <c r="BGR57" s="91"/>
      <c r="BGS57" s="88"/>
      <c r="BGT57" s="88"/>
      <c r="BGU57" s="88"/>
      <c r="BGV57" s="88"/>
      <c r="BGW57" s="88"/>
      <c r="BGX57" s="89"/>
      <c r="BGY57" s="90"/>
      <c r="BGZ57" s="239"/>
      <c r="BHA57" s="1"/>
      <c r="BHB57" s="1"/>
      <c r="BHC57" s="1"/>
      <c r="BHD57" s="1"/>
      <c r="BHE57" s="1"/>
      <c r="BHF57" s="89"/>
      <c r="BHG57" s="90"/>
      <c r="BHH57" s="91"/>
      <c r="BHI57" s="88"/>
      <c r="BHJ57" s="88"/>
      <c r="BHK57" s="88"/>
      <c r="BHL57" s="88"/>
      <c r="BHM57" s="88"/>
      <c r="BHN57" s="89"/>
      <c r="BHO57" s="90"/>
      <c r="BHP57" s="91"/>
      <c r="BHQ57" s="88"/>
      <c r="BHR57" s="88"/>
      <c r="BHS57" s="88"/>
      <c r="BHT57" s="88"/>
      <c r="BHU57" s="88"/>
      <c r="BHV57" s="89"/>
      <c r="BHW57" s="90"/>
      <c r="BHX57" s="91"/>
      <c r="BHY57" s="88"/>
      <c r="BHZ57" s="88"/>
      <c r="BIA57" s="88"/>
      <c r="BIB57" s="88"/>
      <c r="BIC57" s="88"/>
      <c r="BID57" s="89"/>
      <c r="BIE57" s="90"/>
      <c r="BIF57" s="91"/>
      <c r="BIG57" s="88"/>
      <c r="BIH57" s="88"/>
      <c r="BII57" s="88"/>
      <c r="BIJ57" s="88"/>
      <c r="BIK57" s="88"/>
      <c r="BIL57" s="89"/>
      <c r="BIM57" s="90"/>
      <c r="BIN57" s="91"/>
      <c r="BIO57" s="88"/>
      <c r="BIP57" s="88"/>
      <c r="BIQ57" s="88"/>
      <c r="BIR57" s="88"/>
      <c r="BIS57" s="88"/>
      <c r="BIT57" s="89"/>
      <c r="BIU57" s="262"/>
      <c r="BIV57" s="219"/>
      <c r="BIW57" s="88"/>
      <c r="BIX57" s="88"/>
      <c r="BIY57" s="88"/>
      <c r="BIZ57" s="88"/>
      <c r="BJA57" s="88"/>
      <c r="BJB57" s="89"/>
      <c r="BJC57" s="262"/>
      <c r="BJD57" s="91"/>
      <c r="BJE57" s="88"/>
      <c r="BJF57" s="88"/>
      <c r="BJG57" s="88"/>
      <c r="BJH57" s="88"/>
      <c r="BJI57" s="88"/>
      <c r="BJJ57" s="89"/>
      <c r="BJK57" s="90"/>
      <c r="BJL57" s="91"/>
      <c r="BJM57" s="88"/>
      <c r="BJN57" s="88"/>
      <c r="BJO57" s="88"/>
      <c r="BJP57" s="88"/>
      <c r="BJQ57" s="88"/>
      <c r="BJR57" s="89"/>
      <c r="BJS57" s="90"/>
      <c r="BJT57" s="91"/>
      <c r="BJU57" s="88"/>
      <c r="BJV57" s="88"/>
      <c r="BJW57" s="88"/>
      <c r="BJX57" s="88"/>
      <c r="BJY57" s="88"/>
      <c r="BJZ57" s="42"/>
      <c r="BKA57" s="43"/>
      <c r="BKB57" s="91"/>
      <c r="BKC57" s="88"/>
      <c r="BKD57" s="88"/>
      <c r="BKE57" s="88"/>
      <c r="BKF57" s="88"/>
      <c r="BKG57" s="88"/>
      <c r="BKH57" s="94"/>
      <c r="BKI57" s="95"/>
      <c r="BKJ57" s="91"/>
      <c r="BKK57" s="88"/>
      <c r="BKL57" s="88"/>
      <c r="BKM57" s="88"/>
      <c r="BKN57" s="88"/>
      <c r="BKO57" s="88"/>
      <c r="BKP57" s="89"/>
      <c r="BKQ57" s="90"/>
      <c r="BKR57" s="91"/>
      <c r="BKS57" s="88"/>
      <c r="BKT57" s="88"/>
      <c r="BKU57" s="88"/>
      <c r="BKV57" s="88"/>
      <c r="BKW57" s="88"/>
      <c r="BKX57" s="89"/>
      <c r="BKY57" s="90"/>
      <c r="BKZ57" s="91"/>
      <c r="BLA57" s="88"/>
      <c r="BLB57" s="88"/>
      <c r="BLC57" s="88"/>
      <c r="BLD57" s="88"/>
      <c r="BLE57" s="88"/>
      <c r="BLF57" s="89"/>
      <c r="BLG57" s="90"/>
      <c r="BLH57" s="91"/>
      <c r="BLI57" s="88"/>
      <c r="BLJ57" s="88"/>
      <c r="BLK57" s="88"/>
      <c r="BLL57" s="88"/>
      <c r="BLM57" s="88"/>
      <c r="BLN57" s="89"/>
      <c r="BLO57" s="90"/>
      <c r="BLP57" s="91"/>
      <c r="BLQ57" s="88"/>
      <c r="BLR57" s="88"/>
      <c r="BLS57" s="88"/>
      <c r="BLT57" s="88"/>
      <c r="BLU57" s="88"/>
      <c r="BLV57" s="89"/>
      <c r="BLW57" s="90"/>
      <c r="BLX57" s="91"/>
      <c r="BLY57" s="88"/>
      <c r="BLZ57" s="88"/>
      <c r="BMA57" s="88"/>
      <c r="BMB57" s="88"/>
      <c r="BMC57" s="88"/>
      <c r="BMD57" s="89"/>
      <c r="BME57" s="90"/>
      <c r="BMF57" s="91"/>
      <c r="BMG57" s="88"/>
      <c r="BMH57" s="88"/>
      <c r="BMI57" s="88"/>
      <c r="BMJ57" s="88"/>
      <c r="BMK57" s="88"/>
      <c r="BML57" s="89"/>
      <c r="BMM57" s="90"/>
      <c r="BMN57" s="91"/>
      <c r="BMO57" s="88"/>
      <c r="BMP57" s="88"/>
      <c r="BMQ57" s="88"/>
      <c r="BMR57" s="88"/>
      <c r="BMS57" s="88"/>
      <c r="BMT57" s="89"/>
      <c r="BMU57" s="90"/>
      <c r="BMV57" s="91"/>
      <c r="BMW57" s="88"/>
      <c r="BMX57" s="88"/>
      <c r="BMY57" s="88"/>
      <c r="BMZ57" s="88"/>
      <c r="BNA57" s="88"/>
      <c r="BNB57" s="89"/>
      <c r="BNC57" s="90"/>
      <c r="BND57" s="91"/>
      <c r="BNE57" s="88"/>
      <c r="BNF57" s="88"/>
      <c r="BNG57" s="88"/>
      <c r="BNH57" s="88"/>
      <c r="BNI57" s="88"/>
      <c r="BNJ57" s="89"/>
      <c r="BNK57" s="90"/>
      <c r="BNL57" s="91"/>
      <c r="BNM57" s="88"/>
      <c r="BNN57" s="88"/>
      <c r="BNO57" s="88"/>
      <c r="BNP57" s="88"/>
      <c r="BNQ57" s="88"/>
      <c r="BNR57" s="89"/>
      <c r="BNS57" s="90"/>
      <c r="BNT57" s="91"/>
      <c r="BNU57" s="88"/>
      <c r="BNV57" s="88"/>
      <c r="BNW57" s="88"/>
      <c r="BNX57" s="88"/>
      <c r="BNY57" s="88"/>
      <c r="BNZ57" s="89"/>
      <c r="BOA57" s="90"/>
      <c r="BOB57" s="91"/>
      <c r="BOC57" s="88"/>
      <c r="BOD57" s="88"/>
      <c r="BOE57" s="88"/>
      <c r="BOF57" s="88"/>
      <c r="BOG57" s="88"/>
      <c r="BOH57" s="89"/>
      <c r="BOI57" s="90"/>
      <c r="BOJ57" s="91"/>
      <c r="BOK57" s="88"/>
      <c r="BOL57" s="88"/>
      <c r="BOM57" s="88"/>
      <c r="BON57" s="88"/>
      <c r="BOO57" s="88"/>
      <c r="BOP57" s="89"/>
      <c r="BOQ57" s="90"/>
      <c r="BOR57" s="91"/>
      <c r="BOS57" s="88"/>
      <c r="BOT57" s="88"/>
      <c r="BOU57" s="88"/>
      <c r="BOV57" s="88"/>
      <c r="BOW57" s="88"/>
      <c r="BOX57" s="89"/>
      <c r="BOY57" s="90"/>
      <c r="BOZ57" s="91"/>
      <c r="BPA57" s="88"/>
      <c r="BPB57" s="88"/>
      <c r="BPC57" s="88"/>
      <c r="BPD57" s="88"/>
      <c r="BPE57" s="88"/>
      <c r="BPF57" s="89"/>
      <c r="BPG57" s="90"/>
      <c r="BPH57" s="91"/>
      <c r="BPI57" s="88"/>
      <c r="BPJ57" s="88"/>
      <c r="BPK57" s="88"/>
      <c r="BPL57" s="88"/>
      <c r="BPM57" s="88"/>
      <c r="BPN57" s="89"/>
      <c r="BPO57" s="90"/>
      <c r="BPP57" s="91"/>
      <c r="BPQ57" s="88"/>
      <c r="BPR57" s="88"/>
      <c r="BPS57" s="88"/>
      <c r="BPT57" s="88"/>
      <c r="BPU57" s="88"/>
      <c r="BPV57" s="89"/>
      <c r="BPW57" s="90"/>
      <c r="BPX57" s="91"/>
      <c r="BPY57" s="88"/>
      <c r="BPZ57" s="88"/>
      <c r="BQA57" s="88"/>
      <c r="BQB57" s="88"/>
      <c r="BQC57" s="88"/>
      <c r="BQD57" s="94"/>
      <c r="BQE57" s="90"/>
      <c r="BQF57" s="91"/>
      <c r="BQG57" s="88"/>
      <c r="BQH57" s="88"/>
      <c r="BQI57" s="88"/>
      <c r="BQJ57" s="88"/>
      <c r="BQK57" s="88"/>
      <c r="BQL57" s="94"/>
      <c r="BQM57" s="90"/>
      <c r="BQN57" s="91"/>
      <c r="BQO57" s="88"/>
      <c r="BQP57" s="88"/>
      <c r="BQQ57" s="88"/>
      <c r="BQR57" s="88"/>
      <c r="BQS57" s="88"/>
      <c r="BQT57" s="94"/>
      <c r="BQU57" s="90"/>
      <c r="BQV57" s="91"/>
      <c r="BQW57" s="88"/>
      <c r="BQX57" s="88"/>
      <c r="BQY57" s="88"/>
      <c r="BQZ57" s="88"/>
      <c r="BRA57" s="88"/>
      <c r="BRB57" s="94"/>
      <c r="BRC57" s="90"/>
      <c r="BRD57" s="91"/>
      <c r="BRE57" s="88"/>
      <c r="BRF57" s="88"/>
      <c r="BRG57" s="88"/>
      <c r="BRH57" s="88"/>
      <c r="BRI57" s="88"/>
      <c r="BRJ57" s="94"/>
      <c r="BRK57" s="90"/>
      <c r="BRL57" s="91"/>
      <c r="BRM57" s="88"/>
      <c r="BRN57" s="88"/>
      <c r="BRO57" s="88"/>
      <c r="BRP57" s="88"/>
      <c r="BRQ57" s="88"/>
      <c r="BRR57" s="94"/>
      <c r="BRS57" s="95"/>
      <c r="BRT57" s="178"/>
      <c r="BRU57" s="179"/>
      <c r="BRV57" s="179"/>
      <c r="BRW57" s="179"/>
      <c r="BRX57" s="179"/>
      <c r="BRY57" s="179"/>
      <c r="BRZ57" s="94"/>
      <c r="BSA57" s="90"/>
      <c r="BSB57" s="91"/>
      <c r="BSC57" s="88"/>
      <c r="BSD57" s="88"/>
      <c r="BSE57" s="88"/>
      <c r="BSF57" s="88"/>
      <c r="BSG57" s="88"/>
      <c r="BSH57" s="94"/>
      <c r="BSI57" s="90"/>
      <c r="BSJ57" s="91"/>
      <c r="BSK57" s="88"/>
      <c r="BSL57" s="88"/>
      <c r="BSM57" s="88"/>
      <c r="BSN57" s="88"/>
      <c r="BSO57" s="88"/>
      <c r="BSP57" s="94"/>
      <c r="BSQ57" s="90"/>
      <c r="BSR57" s="91"/>
      <c r="BSS57" s="88"/>
      <c r="BST57" s="88"/>
      <c r="BSU57" s="88"/>
      <c r="BSV57" s="88"/>
      <c r="BSW57" s="88"/>
      <c r="BSX57" s="94"/>
      <c r="BSY57" s="90"/>
      <c r="BSZ57" s="91"/>
      <c r="BTA57" s="88"/>
      <c r="BTB57" s="88"/>
      <c r="BTC57" s="88"/>
      <c r="BTD57" s="88"/>
      <c r="BTE57" s="88"/>
      <c r="BTF57" s="67"/>
      <c r="BTG57" s="43"/>
      <c r="BTH57" s="91"/>
      <c r="BTI57" s="88"/>
      <c r="BTJ57" s="88"/>
      <c r="BTK57" s="88"/>
      <c r="BTL57" s="88"/>
      <c r="BTM57" s="88"/>
      <c r="BTN57" s="94"/>
      <c r="BTO57" s="95"/>
      <c r="BTP57" s="91"/>
      <c r="BTQ57" s="88"/>
      <c r="BTR57" s="88"/>
      <c r="BTS57" s="88"/>
      <c r="BTT57" s="88"/>
      <c r="BTU57" s="88"/>
      <c r="BTV57" s="94"/>
      <c r="BTW57" s="90"/>
      <c r="BTX57" s="91"/>
      <c r="BTY57" s="88"/>
      <c r="BTZ57" s="88"/>
      <c r="BUA57" s="88"/>
      <c r="BUB57" s="88"/>
      <c r="BUC57" s="88"/>
      <c r="BUD57" s="94"/>
      <c r="BUE57" s="95"/>
      <c r="BUF57" s="91"/>
      <c r="BUG57" s="88"/>
      <c r="BUH57" s="88"/>
      <c r="BUI57" s="88"/>
      <c r="BUJ57" s="88"/>
      <c r="BUK57" s="88"/>
      <c r="BUL57" s="94"/>
      <c r="BUM57" s="95"/>
      <c r="BUN57" s="91"/>
      <c r="BUO57" s="88"/>
      <c r="BUP57" s="88"/>
      <c r="BUQ57" s="88"/>
      <c r="BUR57" s="88"/>
      <c r="BUS57" s="88"/>
      <c r="BUT57" s="94"/>
      <c r="BUU57" s="95"/>
      <c r="BUV57" s="91"/>
      <c r="BUW57" s="88"/>
      <c r="BUX57" s="88"/>
      <c r="BUY57" s="88"/>
      <c r="BUZ57" s="88"/>
      <c r="BVA57" s="88"/>
      <c r="BVB57" s="94"/>
      <c r="BVC57" s="95"/>
      <c r="BVD57" s="91"/>
      <c r="BVE57" s="88"/>
      <c r="BVF57" s="88"/>
      <c r="BVG57" s="88"/>
      <c r="BVH57" s="88"/>
      <c r="BVI57" s="88"/>
      <c r="BVJ57" s="94"/>
      <c r="BVK57" s="95"/>
      <c r="BVL57" s="91"/>
      <c r="BVM57" s="88"/>
      <c r="BVN57" s="88"/>
      <c r="BVO57" s="88"/>
      <c r="BVP57" s="88"/>
      <c r="BVQ57" s="88"/>
      <c r="BVR57" s="94"/>
      <c r="BVS57" s="95"/>
      <c r="BVT57" s="91"/>
      <c r="BVU57" s="88"/>
      <c r="BVV57" s="88"/>
      <c r="BVW57" s="88"/>
      <c r="BVX57" s="88"/>
      <c r="BVY57" s="88"/>
      <c r="BVZ57" s="94"/>
      <c r="BWA57" s="95"/>
      <c r="BWB57" s="91"/>
      <c r="BWC57" s="88"/>
      <c r="BWD57" s="88"/>
      <c r="BWE57" s="88"/>
      <c r="BWF57" s="88"/>
      <c r="BWG57" s="88"/>
      <c r="BWH57" s="94"/>
      <c r="BWI57" s="95"/>
      <c r="BWJ57" s="91"/>
      <c r="BWK57" s="88"/>
      <c r="BWL57" s="88"/>
      <c r="BWM57" s="88"/>
      <c r="BWN57" s="88"/>
      <c r="BWO57" s="88"/>
      <c r="BWP57" s="94"/>
      <c r="BWQ57" s="95"/>
      <c r="BWR57" s="91"/>
      <c r="BWS57" s="88"/>
      <c r="BWT57" s="88"/>
      <c r="BWU57" s="88"/>
      <c r="BWV57" s="88"/>
      <c r="BWW57" s="88"/>
      <c r="BWX57" s="94"/>
      <c r="BWY57" s="95"/>
      <c r="BWZ57" s="91"/>
      <c r="BXA57" s="88"/>
      <c r="BXB57" s="88"/>
      <c r="BXC57" s="88"/>
      <c r="BXD57" s="88"/>
      <c r="BXE57" s="88"/>
      <c r="BXF57" s="94"/>
      <c r="BXG57" s="95"/>
      <c r="BXH57" s="91"/>
      <c r="BXI57" s="88"/>
      <c r="BXJ57" s="88"/>
      <c r="BXK57" s="88"/>
      <c r="BXL57" s="88"/>
      <c r="BXM57" s="88"/>
      <c r="BXN57" s="94"/>
      <c r="BXO57" s="95"/>
      <c r="BXP57" s="91"/>
      <c r="BXQ57" s="88"/>
      <c r="BXR57" s="88"/>
      <c r="BXS57" s="88"/>
      <c r="BXT57" s="88"/>
      <c r="BXU57" s="88"/>
      <c r="BXV57" s="94"/>
      <c r="BXW57" s="95"/>
      <c r="BXX57" s="91"/>
      <c r="BXY57" s="88"/>
      <c r="BXZ57" s="88"/>
      <c r="BYA57" s="88"/>
      <c r="BYB57" s="88"/>
      <c r="BYC57" s="88"/>
      <c r="BYD57" s="94"/>
      <c r="BYE57" s="95"/>
      <c r="BYF57" s="91"/>
      <c r="BYG57" s="88"/>
      <c r="BYH57" s="88"/>
      <c r="BYI57" s="88"/>
      <c r="BYJ57" s="88"/>
      <c r="BYK57" s="88"/>
      <c r="BYL57" s="94"/>
      <c r="BYM57" s="95"/>
      <c r="BYN57" s="91"/>
      <c r="BYO57" s="88"/>
      <c r="BYP57" s="88"/>
      <c r="BYQ57" s="88"/>
      <c r="BYR57" s="88"/>
      <c r="BYS57" s="88"/>
      <c r="BYT57" s="94"/>
      <c r="BYU57" s="95"/>
      <c r="BYV57" s="91"/>
      <c r="BYW57" s="88"/>
      <c r="BYX57" s="88"/>
      <c r="BYY57" s="88"/>
      <c r="BYZ57" s="88"/>
      <c r="BZA57" s="88"/>
      <c r="BZB57" s="94"/>
      <c r="BZC57" s="95"/>
      <c r="BZD57" s="91"/>
      <c r="BZE57" s="88"/>
      <c r="BZF57" s="88"/>
      <c r="BZG57" s="88"/>
      <c r="BZH57" s="88"/>
      <c r="BZI57" s="88"/>
      <c r="BZJ57" s="94"/>
      <c r="BZK57" s="95"/>
      <c r="BZL57" s="91"/>
      <c r="BZM57" s="88"/>
      <c r="BZN57" s="88"/>
      <c r="BZO57" s="88"/>
      <c r="BZP57" s="88"/>
      <c r="BZQ57" s="88"/>
      <c r="BZR57" s="94"/>
      <c r="BZS57" s="95"/>
      <c r="BZT57" s="91"/>
      <c r="BZU57" s="88"/>
      <c r="BZV57" s="88"/>
      <c r="BZW57" s="88"/>
      <c r="BZX57" s="88"/>
      <c r="BZY57" s="88"/>
      <c r="BZZ57" s="94"/>
      <c r="CAA57" s="95"/>
      <c r="CAB57" s="91"/>
      <c r="CAC57" s="88"/>
      <c r="CAD57" s="88"/>
      <c r="CAE57" s="88"/>
      <c r="CAF57" s="88"/>
      <c r="CAG57" s="88"/>
      <c r="CAH57" s="94"/>
      <c r="CAI57" s="95"/>
      <c r="CAJ57" s="91"/>
      <c r="CAK57" s="88"/>
      <c r="CAL57" s="88"/>
      <c r="CAM57" s="88"/>
      <c r="CAN57" s="88"/>
      <c r="CAO57" s="88"/>
      <c r="CAP57" s="94"/>
      <c r="CAQ57" s="95"/>
      <c r="CAR57" s="91"/>
      <c r="CAS57" s="88"/>
      <c r="CAT57" s="88"/>
      <c r="CAU57" s="88"/>
      <c r="CAV57" s="88"/>
      <c r="CAW57" s="88"/>
      <c r="CAX57" s="94"/>
      <c r="CAY57" s="95"/>
      <c r="CAZ57" s="91"/>
      <c r="CBA57" s="88"/>
      <c r="CBB57" s="88"/>
      <c r="CBC57" s="88"/>
      <c r="CBD57" s="88"/>
      <c r="CBE57" s="88"/>
      <c r="CBF57" s="94"/>
      <c r="CBG57" s="95"/>
      <c r="CBH57" s="91"/>
      <c r="CBI57" s="88"/>
      <c r="CBJ57" s="88"/>
      <c r="CBK57" s="88"/>
      <c r="CBL57" s="88"/>
      <c r="CBM57" s="88"/>
      <c r="CBN57" s="94"/>
      <c r="CBO57" s="95"/>
      <c r="CBP57" s="91"/>
      <c r="CBQ57" s="88"/>
      <c r="CBR57" s="88"/>
      <c r="CBS57" s="88"/>
      <c r="CBT57" s="88"/>
      <c r="CBU57" s="88"/>
      <c r="CBV57" s="94"/>
      <c r="CBW57" s="95"/>
      <c r="CBX57" s="91"/>
      <c r="CBY57" s="88"/>
      <c r="CBZ57" s="88"/>
      <c r="CCA57" s="88"/>
      <c r="CCB57" s="88"/>
      <c r="CCC57" s="88"/>
      <c r="CCD57" s="94"/>
      <c r="CCE57" s="95"/>
      <c r="CCF57" s="91"/>
      <c r="CCG57" s="88"/>
      <c r="CCH57" s="88"/>
      <c r="CCI57" s="88"/>
      <c r="CCJ57" s="88"/>
      <c r="CCK57" s="88"/>
      <c r="CCL57" s="94"/>
      <c r="CCM57" s="95"/>
      <c r="CCN57" s="91"/>
      <c r="CCO57" s="88"/>
      <c r="CCP57" s="88"/>
      <c r="CCQ57" s="88"/>
      <c r="CCR57" s="88"/>
      <c r="CCS57" s="88"/>
      <c r="CCT57" s="94"/>
      <c r="CCU57" s="95"/>
      <c r="CCV57" s="91"/>
      <c r="CCW57" s="88"/>
      <c r="CCX57" s="88"/>
      <c r="CCY57" s="88"/>
      <c r="CCZ57" s="88"/>
      <c r="CDA57" s="88"/>
      <c r="CDB57" s="94"/>
      <c r="CDC57" s="95"/>
      <c r="CDD57" s="91"/>
      <c r="CDE57" s="88"/>
      <c r="CDF57" s="88"/>
      <c r="CDG57" s="88"/>
      <c r="CDH57" s="88"/>
      <c r="CDI57" s="88"/>
      <c r="CDJ57" s="94"/>
      <c r="CDK57" s="95"/>
      <c r="CDL57" s="91"/>
      <c r="CDM57" s="88"/>
      <c r="CDN57" s="88"/>
      <c r="CDO57" s="88"/>
      <c r="CDP57" s="88"/>
      <c r="CDQ57" s="88"/>
      <c r="CDR57" s="94"/>
      <c r="CDS57" s="95"/>
      <c r="CDT57" s="91"/>
      <c r="CDU57" s="88"/>
      <c r="CDV57" s="88"/>
      <c r="CDW57" s="88"/>
      <c r="CDX57" s="88"/>
      <c r="CDY57" s="88"/>
      <c r="CDZ57" s="94"/>
      <c r="CEA57" s="95"/>
      <c r="CEB57" s="91"/>
      <c r="CEC57" s="88"/>
      <c r="CED57" s="88"/>
      <c r="CEE57" s="88"/>
      <c r="CEF57" s="88"/>
      <c r="CEG57" s="88"/>
      <c r="CEH57" s="94"/>
      <c r="CEI57" s="95"/>
      <c r="CEJ57" s="91"/>
      <c r="CEK57" s="88"/>
      <c r="CEL57" s="88"/>
      <c r="CEM57" s="88"/>
      <c r="CEN57" s="88"/>
      <c r="CEO57" s="88"/>
      <c r="CEP57" s="94"/>
      <c r="CEQ57" s="95"/>
      <c r="CER57" s="91"/>
      <c r="CES57" s="88"/>
      <c r="CET57" s="88"/>
      <c r="CEU57" s="88"/>
      <c r="CEV57" s="88"/>
      <c r="CEW57" s="88"/>
      <c r="CEX57" s="94"/>
      <c r="CEY57" s="95"/>
      <c r="CEZ57" s="1"/>
      <c r="CFA57" s="1"/>
      <c r="CFB57" s="1"/>
      <c r="CFC57" s="1"/>
      <c r="CFD57" s="1"/>
      <c r="CFE57" s="1"/>
      <c r="CFF57" s="351"/>
      <c r="CFG57" s="352"/>
      <c r="CFH57" s="1"/>
      <c r="CFI57" s="1"/>
      <c r="CFJ57" s="1"/>
      <c r="CFK57" s="1"/>
      <c r="CFL57" s="1"/>
      <c r="CFM57" s="1"/>
      <c r="CFN57" s="351"/>
      <c r="CFO57" s="352"/>
      <c r="CFP57" s="1"/>
      <c r="CFQ57" s="1"/>
      <c r="CFR57" s="1"/>
      <c r="CFS57" s="1"/>
      <c r="CFT57" s="1"/>
      <c r="CFU57" s="1"/>
      <c r="CFV57" s="169"/>
      <c r="CFW57" s="58"/>
      <c r="CFX57" s="1"/>
      <c r="CFY57" s="1"/>
      <c r="CFZ57" s="1"/>
      <c r="CGA57" s="1"/>
      <c r="CGB57" s="1"/>
      <c r="CGC57" s="1"/>
      <c r="CGD57" s="169"/>
      <c r="CGE57" s="58"/>
      <c r="CGF57" s="1"/>
      <c r="CGG57" s="1"/>
      <c r="CGH57" s="1"/>
      <c r="CGI57" s="1"/>
      <c r="CGJ57" s="1"/>
      <c r="CGK57" s="1"/>
      <c r="CGL57" s="351"/>
      <c r="CGM57" s="352"/>
      <c r="CGN57" s="1"/>
      <c r="CGO57" s="1"/>
      <c r="CGP57" s="1"/>
      <c r="CGQ57" s="1"/>
      <c r="CGR57" s="1"/>
      <c r="CGS57" s="1"/>
      <c r="CGT57" s="351"/>
      <c r="CGU57" s="352"/>
      <c r="CGV57" s="1"/>
      <c r="CGW57" s="1"/>
      <c r="CGX57" s="1"/>
      <c r="CGY57" s="1"/>
      <c r="CGZ57" s="1"/>
      <c r="CHA57" s="1"/>
      <c r="CHB57" s="169"/>
      <c r="CHC57" s="58"/>
      <c r="CHD57" s="1"/>
      <c r="CHE57" s="1"/>
      <c r="CHF57" s="1"/>
      <c r="CHG57" s="1"/>
      <c r="CHH57" s="1"/>
      <c r="CHI57" s="1"/>
      <c r="CHJ57" s="169"/>
      <c r="CHK57" s="58"/>
      <c r="CHL57" s="1"/>
      <c r="CHM57" s="1"/>
      <c r="CHN57" s="1"/>
      <c r="CHO57" s="1"/>
      <c r="CHP57" s="1"/>
      <c r="CHQ57" s="1"/>
      <c r="CHR57" s="169"/>
      <c r="CHS57" s="58"/>
      <c r="CHT57" s="1"/>
      <c r="CHU57" s="1"/>
      <c r="CHV57" s="1"/>
      <c r="CHW57" s="1"/>
      <c r="CHX57" s="1"/>
      <c r="CHY57" s="1"/>
      <c r="CHZ57" s="169"/>
      <c r="CIA57" s="58"/>
      <c r="CIB57" s="1"/>
      <c r="CIC57" s="1"/>
      <c r="CID57" s="1"/>
      <c r="CIE57" s="1"/>
      <c r="CIF57" s="1"/>
      <c r="CIG57" s="1"/>
      <c r="CIH57" s="169"/>
      <c r="CII57" s="58"/>
      <c r="CIJ57" s="1"/>
      <c r="CIK57" s="1"/>
      <c r="CIL57" s="1"/>
      <c r="CIM57" s="1"/>
      <c r="CIN57" s="1"/>
      <c r="CIO57" s="1"/>
      <c r="CIP57" s="351"/>
      <c r="CIQ57" s="352"/>
      <c r="CIR57" s="1"/>
      <c r="CIS57" s="1"/>
      <c r="CIT57" s="1"/>
      <c r="CIU57" s="1"/>
      <c r="CIV57" s="1"/>
      <c r="CIW57" s="1"/>
      <c r="CIX57" s="351"/>
      <c r="CIY57" s="352"/>
      <c r="CIZ57" s="58"/>
      <c r="CJA57" s="58"/>
      <c r="CJB57" s="58"/>
      <c r="CJC57" s="58"/>
      <c r="CJD57" s="58"/>
      <c r="CJE57" s="58"/>
      <c r="CJF57" s="169"/>
      <c r="CJG57" s="58"/>
      <c r="CJH57" s="1"/>
      <c r="CJI57" s="1"/>
      <c r="CJJ57" s="1"/>
      <c r="CJK57" s="1"/>
      <c r="CJL57" s="1"/>
      <c r="CJM57" s="1"/>
      <c r="CJN57" s="169"/>
      <c r="CJO57" s="58"/>
      <c r="CJP57" s="91"/>
      <c r="CJQ57" s="88"/>
      <c r="CJR57" s="88"/>
      <c r="CJS57" s="88"/>
      <c r="CJT57" s="88"/>
      <c r="CJU57" s="88"/>
      <c r="CJV57" s="94"/>
      <c r="CJW57" s="95"/>
      <c r="CJX57" s="91"/>
      <c r="CJY57" s="88"/>
      <c r="CJZ57" s="88"/>
      <c r="CKA57" s="88"/>
      <c r="CKB57" s="88"/>
      <c r="CKC57" s="88"/>
      <c r="CKD57" s="94"/>
      <c r="CKE57" s="95"/>
      <c r="CKF57" s="91"/>
      <c r="CKG57" s="88"/>
      <c r="CKH57" s="88"/>
      <c r="CKI57" s="88"/>
      <c r="CKJ57" s="88"/>
      <c r="CKK57" s="88"/>
      <c r="CKL57" s="94"/>
      <c r="CKM57" s="95"/>
      <c r="CKN57" s="91"/>
      <c r="CKO57" s="88"/>
      <c r="CKP57" s="88"/>
      <c r="CKQ57" s="88"/>
      <c r="CKR57" s="88"/>
      <c r="CKS57" s="256"/>
      <c r="CKT57" s="94"/>
      <c r="CKU57" s="95"/>
      <c r="CKV57" s="91"/>
      <c r="CKW57" s="88"/>
      <c r="CKX57" s="88"/>
      <c r="CKY57" s="88"/>
      <c r="CKZ57" s="88"/>
      <c r="CLA57" s="88"/>
      <c r="CLB57" s="94"/>
      <c r="CLC57" s="95"/>
      <c r="CLD57" s="91"/>
      <c r="CLE57" s="88"/>
      <c r="CLF57" s="88"/>
      <c r="CLG57" s="88"/>
      <c r="CLH57" s="88"/>
      <c r="CLI57" s="88"/>
      <c r="CLJ57" s="94"/>
      <c r="CLK57" s="95"/>
      <c r="CLL57" s="91"/>
      <c r="CLM57" s="88"/>
      <c r="CLN57" s="88"/>
      <c r="CLO57" s="88"/>
      <c r="CLP57" s="88"/>
      <c r="CLQ57" s="88"/>
      <c r="CLR57" s="94"/>
      <c r="CLS57" s="95"/>
      <c r="CLT57" s="91"/>
      <c r="CLU57" s="88"/>
      <c r="CLV57" s="88"/>
      <c r="CLW57" s="88"/>
      <c r="CLX57" s="88"/>
      <c r="CLY57" s="88"/>
      <c r="CLZ57" s="94"/>
      <c r="CMA57" s="95"/>
      <c r="CMB57" s="91"/>
      <c r="CMC57" s="88"/>
      <c r="CMD57" s="88"/>
      <c r="CME57" s="88"/>
      <c r="CMF57" s="88"/>
      <c r="CMG57" s="88"/>
      <c r="CMH57" s="94"/>
      <c r="CMI57" s="95"/>
      <c r="CMJ57" s="91"/>
      <c r="CMK57" s="88"/>
      <c r="CML57" s="88"/>
      <c r="CMM57" s="88"/>
      <c r="CMN57" s="88"/>
      <c r="CMO57" s="88"/>
      <c r="CMP57" s="94"/>
      <c r="CMQ57" s="95"/>
      <c r="CMR57" s="91"/>
      <c r="CMS57" s="88"/>
      <c r="CMT57" s="88"/>
      <c r="CMU57" s="88"/>
      <c r="CMV57" s="88"/>
      <c r="CMW57" s="88"/>
      <c r="CMX57" s="94"/>
      <c r="CMY57" s="95"/>
      <c r="CMZ57" s="91"/>
      <c r="CNA57" s="88"/>
      <c r="CNB57" s="88"/>
      <c r="CNC57" s="88"/>
      <c r="CND57" s="88"/>
      <c r="CNE57" s="88"/>
      <c r="CNF57" s="94"/>
      <c r="CNG57" s="95"/>
      <c r="CNH57" s="91"/>
      <c r="CNI57" s="88"/>
      <c r="CNJ57" s="88"/>
      <c r="CNK57" s="88"/>
      <c r="CNL57" s="88"/>
      <c r="CNM57" s="88"/>
      <c r="CNN57" s="94"/>
      <c r="CNO57" s="95"/>
      <c r="CNP57" s="91"/>
      <c r="CNQ57" s="88"/>
      <c r="CNR57" s="88"/>
      <c r="CNS57" s="88"/>
      <c r="CNT57" s="88"/>
      <c r="CNU57" s="88"/>
      <c r="CNV57" s="94"/>
      <c r="CNW57" s="95"/>
      <c r="CNX57" s="91"/>
      <c r="CNY57" s="88"/>
      <c r="CNZ57" s="88"/>
      <c r="COA57" s="88"/>
      <c r="COB57" s="88"/>
      <c r="COC57" s="88"/>
      <c r="COD57" s="94"/>
      <c r="COE57" s="95"/>
      <c r="COF57" s="48"/>
      <c r="COG57" s="49"/>
      <c r="COH57" s="49"/>
      <c r="COI57" s="49"/>
      <c r="COJ57" s="49"/>
      <c r="COK57" s="49"/>
      <c r="COL57" s="67"/>
      <c r="COM57" s="68"/>
      <c r="CON57" s="48"/>
      <c r="COO57" s="49"/>
      <c r="COP57" s="49"/>
      <c r="COQ57" s="49"/>
      <c r="COR57" s="49"/>
      <c r="COS57" s="49"/>
      <c r="COT57" s="67"/>
      <c r="COU57" s="68"/>
      <c r="COV57" s="48"/>
      <c r="COW57" s="49"/>
      <c r="COX57" s="49"/>
      <c r="COY57" s="49"/>
      <c r="COZ57" s="49"/>
      <c r="CPA57" s="49"/>
      <c r="CPB57" s="67"/>
      <c r="CPC57" s="68"/>
      <c r="CPD57" s="48"/>
      <c r="CPE57" s="49"/>
      <c r="CPF57" s="49"/>
      <c r="CPG57" s="49"/>
      <c r="CPH57" s="49"/>
      <c r="CPI57" s="49"/>
      <c r="CPJ57" s="67"/>
      <c r="CPK57" s="68"/>
      <c r="CPL57" s="48"/>
      <c r="CPM57" s="49"/>
      <c r="CPN57" s="49"/>
      <c r="CPO57" s="49"/>
      <c r="CPP57" s="49"/>
      <c r="CPQ57" s="49"/>
      <c r="CPR57" s="67"/>
      <c r="CPS57" s="68"/>
      <c r="CPT57" s="48"/>
      <c r="CPU57" s="49"/>
      <c r="CPV57" s="49"/>
      <c r="CPW57" s="49"/>
      <c r="CPX57" s="49"/>
      <c r="CPY57" s="49"/>
      <c r="CPZ57" s="67"/>
      <c r="CQA57" s="68"/>
      <c r="CQB57" s="48"/>
      <c r="CQC57" s="49"/>
      <c r="CQD57" s="49"/>
      <c r="CQE57" s="49"/>
      <c r="CQF57" s="49"/>
      <c r="CQG57" s="49"/>
      <c r="CQH57" s="67"/>
      <c r="CQI57" s="68"/>
      <c r="CQJ57" s="82"/>
      <c r="CQK57" s="83"/>
      <c r="CQL57" s="83"/>
      <c r="CQM57" s="83"/>
      <c r="CQN57" s="83"/>
      <c r="CQO57" s="83"/>
      <c r="CQP57" s="67"/>
      <c r="CQQ57" s="68"/>
      <c r="CQR57" s="239"/>
      <c r="CQS57" s="1"/>
      <c r="CQT57" s="1"/>
      <c r="CQU57" s="1"/>
      <c r="CQV57" s="1"/>
      <c r="CQW57" s="1"/>
      <c r="CQX57" s="67"/>
      <c r="CQY57" s="68"/>
      <c r="CQZ57" s="48"/>
      <c r="CRA57" s="49"/>
      <c r="CRB57" s="49"/>
      <c r="CRC57" s="49"/>
      <c r="CRD57" s="49"/>
      <c r="CRE57" s="49"/>
      <c r="CRF57" s="67"/>
      <c r="CRG57" s="68"/>
      <c r="CRH57" s="48"/>
      <c r="CRI57" s="49"/>
      <c r="CRJ57" s="49"/>
      <c r="CRK57" s="49"/>
      <c r="CRL57" s="49"/>
      <c r="CRM57" s="49"/>
      <c r="CRN57" s="67"/>
      <c r="CRO57" s="68"/>
      <c r="CRP57" s="48"/>
      <c r="CRQ57" s="49"/>
      <c r="CRR57" s="49"/>
      <c r="CRS57" s="49"/>
      <c r="CRT57" s="49"/>
      <c r="CRU57" s="49"/>
      <c r="CRV57" s="47"/>
      <c r="CRW57" s="68"/>
      <c r="CRX57" s="48"/>
      <c r="CRY57" s="49"/>
      <c r="CRZ57" s="49"/>
      <c r="CSA57" s="49"/>
      <c r="CSB57" s="49"/>
      <c r="CSC57" s="49"/>
      <c r="CSD57" s="67"/>
      <c r="CSE57" s="68"/>
      <c r="CSF57" s="48"/>
      <c r="CSG57" s="49"/>
      <c r="CSH57" s="49"/>
      <c r="CSI57" s="49"/>
      <c r="CSJ57" s="49"/>
      <c r="CSK57" s="360"/>
      <c r="CSL57" s="64"/>
      <c r="CSM57" s="68"/>
      <c r="CSN57" s="48"/>
      <c r="CSO57" s="49"/>
      <c r="CSP57" s="49"/>
      <c r="CSQ57" s="49"/>
      <c r="CSR57" s="49"/>
      <c r="CSS57" s="49"/>
      <c r="CST57" s="64"/>
      <c r="CSU57" s="68"/>
      <c r="CSV57" s="48"/>
      <c r="CSW57" s="49"/>
      <c r="CSX57" s="49"/>
      <c r="CSY57" s="49"/>
      <c r="CSZ57" s="49"/>
      <c r="CTA57" s="49"/>
      <c r="CTB57" s="64"/>
      <c r="CTC57" s="68"/>
      <c r="CTD57" s="48"/>
      <c r="CTE57" s="49"/>
      <c r="CTF57" s="49"/>
      <c r="CTG57" s="49"/>
      <c r="CTH57" s="49"/>
      <c r="CTI57" s="49"/>
      <c r="CTJ57" s="64"/>
      <c r="CTK57" s="68"/>
      <c r="CTL57" s="48"/>
      <c r="CTM57" s="49"/>
      <c r="CTN57" s="49"/>
      <c r="CTO57" s="49"/>
      <c r="CTP57" s="49"/>
      <c r="CTQ57" s="49"/>
      <c r="CTR57" s="64"/>
      <c r="CTS57" s="68"/>
      <c r="CTT57" s="48"/>
      <c r="CTU57" s="49"/>
      <c r="CTV57" s="49"/>
      <c r="CTW57" s="49"/>
      <c r="CTX57" s="49"/>
      <c r="CTY57" s="49"/>
      <c r="CTZ57" s="64"/>
      <c r="CUA57" s="68"/>
      <c r="CUB57" s="48"/>
      <c r="CUC57" s="49"/>
      <c r="CUD57" s="49"/>
      <c r="CUE57" s="49"/>
      <c r="CUF57" s="49"/>
      <c r="CUG57" s="49"/>
      <c r="CUH57" s="64"/>
      <c r="CUI57" s="68"/>
      <c r="CUJ57" s="48"/>
      <c r="CUK57" s="49"/>
      <c r="CUL57" s="49"/>
      <c r="CUM57" s="49"/>
      <c r="CUN57" s="49"/>
      <c r="CUO57" s="49"/>
      <c r="CUP57" s="64"/>
      <c r="CUQ57" s="68"/>
      <c r="CUR57" s="48"/>
      <c r="CUS57" s="49"/>
      <c r="CUT57" s="49"/>
      <c r="CUU57" s="49"/>
      <c r="CUV57" s="49"/>
      <c r="CUW57" s="49"/>
      <c r="CUX57" s="64"/>
      <c r="CUY57" s="68"/>
      <c r="CUZ57" s="48"/>
      <c r="CVA57" s="49"/>
      <c r="CVB57" s="49"/>
      <c r="CVC57" s="49"/>
      <c r="CVD57" s="49"/>
      <c r="CVE57" s="49"/>
      <c r="CVF57" s="64"/>
      <c r="CVG57" s="68"/>
      <c r="CVH57" s="48"/>
      <c r="CVI57" s="49"/>
      <c r="CVJ57" s="49"/>
      <c r="CVK57" s="49"/>
      <c r="CVL57" s="49"/>
      <c r="CVM57" s="49"/>
      <c r="CVN57" s="64"/>
      <c r="CVO57" s="68"/>
      <c r="CVP57" s="48"/>
      <c r="CVQ57" s="49"/>
      <c r="CVR57" s="49"/>
      <c r="CVS57" s="49"/>
      <c r="CVT57" s="49"/>
      <c r="CVU57" s="49"/>
      <c r="CVV57" s="64"/>
      <c r="CVW57" s="68"/>
      <c r="CVX57" s="48"/>
      <c r="CVY57" s="49"/>
      <c r="CVZ57" s="49"/>
      <c r="CWA57" s="49"/>
      <c r="CWB57" s="49"/>
      <c r="CWC57" s="49"/>
      <c r="CWD57" s="64"/>
      <c r="CWE57" s="68"/>
      <c r="CWF57" s="48"/>
      <c r="CWG57" s="49"/>
      <c r="CWH57" s="49"/>
      <c r="CWI57" s="49"/>
      <c r="CWJ57" s="49"/>
      <c r="CWK57" s="49"/>
      <c r="CWL57" s="64"/>
      <c r="CWM57" s="68"/>
      <c r="CWN57" s="48"/>
      <c r="CWO57" s="49"/>
      <c r="CWP57" s="49"/>
      <c r="CWQ57" s="49"/>
      <c r="CWR57" s="49"/>
      <c r="CWS57" s="49"/>
      <c r="CWT57" s="64"/>
      <c r="CWU57" s="68"/>
      <c r="CWV57" s="48"/>
      <c r="CWW57" s="49"/>
      <c r="CWX57" s="49"/>
      <c r="CWY57" s="49"/>
      <c r="CWZ57" s="49"/>
      <c r="CXA57" s="49"/>
      <c r="CXB57" s="127"/>
      <c r="CXC57" s="43"/>
      <c r="CXD57" s="48"/>
      <c r="CXE57" s="49"/>
      <c r="CXF57" s="49"/>
      <c r="CXG57" s="49"/>
      <c r="CXH57" s="49"/>
      <c r="CXI57" s="49"/>
      <c r="CXJ57" s="127"/>
      <c r="CXK57" s="43"/>
      <c r="CXL57" s="48"/>
      <c r="CXM57" s="49"/>
      <c r="CXN57" s="49"/>
      <c r="CXO57" s="49"/>
      <c r="CXP57" s="49"/>
      <c r="CXQ57" s="49"/>
      <c r="CXR57" s="127"/>
      <c r="CXS57" s="43"/>
      <c r="CXT57" s="48"/>
      <c r="CXU57" s="49"/>
      <c r="CXV57" s="49"/>
      <c r="CXW57" s="49"/>
      <c r="CXX57" s="49"/>
      <c r="CXY57" s="49"/>
      <c r="CXZ57" s="127"/>
      <c r="CYA57" s="43"/>
      <c r="CYB57" s="48"/>
      <c r="CYC57" s="49"/>
      <c r="CYD57" s="49"/>
      <c r="CYE57" s="49"/>
      <c r="CYF57" s="49"/>
      <c r="CYG57" s="49"/>
      <c r="CYH57" s="127"/>
      <c r="CYI57" s="43"/>
      <c r="CYJ57" s="48"/>
      <c r="CYK57" s="49"/>
      <c r="CYL57" s="49"/>
      <c r="CYM57" s="49"/>
      <c r="CYN57" s="49"/>
      <c r="CYO57" s="49"/>
      <c r="CYP57" s="127"/>
      <c r="CYQ57" s="43"/>
      <c r="CYR57" s="48"/>
      <c r="CYS57" s="49"/>
      <c r="CYT57" s="49"/>
      <c r="CYU57" s="49"/>
      <c r="CYV57" s="49"/>
      <c r="CYW57" s="49"/>
      <c r="CYX57" s="127"/>
      <c r="CYY57" s="43"/>
      <c r="CYZ57" s="48"/>
      <c r="CZA57" s="49"/>
      <c r="CZB57" s="49"/>
      <c r="CZC57" s="49"/>
      <c r="CZD57" s="49"/>
      <c r="CZE57" s="49"/>
      <c r="CZF57" s="127"/>
      <c r="CZG57" s="43"/>
      <c r="CZH57" s="48"/>
      <c r="CZI57" s="49"/>
      <c r="CZJ57" s="49"/>
      <c r="CZK57" s="49"/>
      <c r="CZL57" s="49"/>
      <c r="CZM57" s="49"/>
      <c r="CZN57" s="127"/>
      <c r="CZO57" s="43"/>
      <c r="CZP57" s="48"/>
      <c r="CZQ57" s="49"/>
      <c r="CZR57" s="49"/>
      <c r="CZS57" s="49"/>
      <c r="CZT57" s="49"/>
      <c r="CZU57" s="49"/>
      <c r="CZV57" s="127"/>
      <c r="CZW57" s="43"/>
      <c r="CZX57" s="48"/>
      <c r="CZY57" s="49"/>
      <c r="CZZ57" s="49"/>
      <c r="DAA57" s="49"/>
      <c r="DAB57" s="49"/>
      <c r="DAC57" s="49"/>
      <c r="DAD57" s="64"/>
      <c r="DAE57" s="68"/>
      <c r="DAF57" s="48"/>
      <c r="DAG57" s="49"/>
      <c r="DAH57" s="49"/>
      <c r="DAI57" s="49"/>
      <c r="DAJ57" s="49"/>
      <c r="DAK57" s="49"/>
      <c r="DAL57" s="64"/>
      <c r="DAM57" s="68"/>
      <c r="DAN57" s="48"/>
      <c r="DAO57" s="49"/>
      <c r="DAP57" s="49"/>
      <c r="DAQ57" s="49"/>
      <c r="DAR57" s="49"/>
      <c r="DAS57" s="49"/>
      <c r="DAT57" s="64"/>
      <c r="DAU57" s="68"/>
      <c r="DAV57" s="48"/>
      <c r="DAW57" s="49"/>
      <c r="DAX57" s="49"/>
      <c r="DAY57" s="49"/>
      <c r="DAZ57" s="49"/>
      <c r="DBA57" s="49"/>
      <c r="DBB57" s="64"/>
      <c r="DBC57" s="68"/>
      <c r="DBD57" s="48"/>
      <c r="DBE57" s="49"/>
      <c r="DBF57" s="49"/>
      <c r="DBG57" s="49"/>
      <c r="DBH57" s="49"/>
      <c r="DBI57" s="49"/>
      <c r="DBJ57" s="64"/>
      <c r="DBK57" s="68"/>
      <c r="DBL57" s="48"/>
      <c r="DBM57" s="49"/>
      <c r="DBN57" s="49"/>
      <c r="DBO57" s="49"/>
      <c r="DBP57" s="49"/>
      <c r="DBQ57" s="49"/>
      <c r="DBR57" s="64"/>
      <c r="DBS57" s="68"/>
      <c r="DBT57" s="48"/>
      <c r="DBU57" s="49"/>
      <c r="DBV57" s="49"/>
      <c r="DBW57" s="49"/>
      <c r="DBX57" s="49"/>
      <c r="DBY57" s="49"/>
      <c r="DBZ57" s="64"/>
      <c r="DCA57" s="68"/>
      <c r="DCB57" s="48"/>
      <c r="DCC57" s="49"/>
      <c r="DCD57" s="49"/>
      <c r="DCE57" s="49"/>
      <c r="DCF57" s="49"/>
      <c r="DCG57" s="49"/>
      <c r="DCH57" s="64"/>
      <c r="DCI57" s="68"/>
      <c r="DCJ57" s="48"/>
      <c r="DCK57" s="49"/>
      <c r="DCL57" s="49"/>
      <c r="DCM57" s="49"/>
      <c r="DCN57" s="49"/>
      <c r="DCO57" s="49"/>
      <c r="DCP57" s="64"/>
      <c r="DCQ57" s="68"/>
      <c r="DCR57" s="48"/>
      <c r="DCS57" s="49"/>
      <c r="DCT57" s="49"/>
      <c r="DCU57" s="49"/>
      <c r="DCV57" s="49"/>
      <c r="DCW57" s="49"/>
      <c r="DCX57" s="64"/>
      <c r="DCY57" s="68"/>
      <c r="DCZ57" s="48"/>
      <c r="DDA57" s="49"/>
      <c r="DDB57" s="49"/>
      <c r="DDC57" s="49"/>
      <c r="DDD57" s="49"/>
      <c r="DDE57" s="49"/>
      <c r="DDF57" s="64"/>
      <c r="DDG57" s="68"/>
      <c r="DDH57" s="48"/>
      <c r="DDI57" s="49"/>
      <c r="DDJ57" s="49"/>
      <c r="DDK57" s="49"/>
      <c r="DDL57" s="49"/>
      <c r="DDM57" s="49"/>
      <c r="DDN57" s="127"/>
      <c r="DDO57" s="43"/>
      <c r="DDP57" s="48"/>
      <c r="DDQ57" s="49"/>
      <c r="DDR57" s="49"/>
      <c r="DDS57" s="49"/>
      <c r="DDT57" s="49"/>
      <c r="DDU57" s="49"/>
      <c r="DDV57" s="127"/>
      <c r="DDW57" s="43"/>
      <c r="DDX57" s="48"/>
      <c r="DDY57" s="49"/>
      <c r="DDZ57" s="49"/>
      <c r="DEA57" s="49"/>
      <c r="DEB57" s="49"/>
      <c r="DEC57" s="49"/>
      <c r="DED57" s="127"/>
      <c r="DEE57" s="43"/>
      <c r="DEF57" s="48"/>
      <c r="DEG57" s="49"/>
      <c r="DEH57" s="49"/>
      <c r="DEI57" s="49"/>
      <c r="DEJ57" s="49"/>
      <c r="DEK57" s="49"/>
      <c r="DEL57" s="127"/>
      <c r="DEM57" s="43"/>
      <c r="DEN57" s="48"/>
      <c r="DEO57" s="49"/>
      <c r="DEP57" s="49"/>
      <c r="DEQ57" s="49"/>
      <c r="DER57" s="49"/>
      <c r="DES57" s="49"/>
      <c r="DET57" s="127"/>
      <c r="DEU57" s="43"/>
      <c r="DEV57" s="48"/>
      <c r="DEW57" s="49"/>
      <c r="DEX57" s="49"/>
      <c r="DEY57" s="49"/>
      <c r="DEZ57" s="49"/>
      <c r="DFA57" s="49"/>
      <c r="DFB57" s="127"/>
      <c r="DFC57" s="43"/>
      <c r="DFD57" s="48"/>
      <c r="DFE57" s="49"/>
      <c r="DFF57" s="49"/>
      <c r="DFG57" s="49"/>
      <c r="DFH57" s="49"/>
      <c r="DFI57" s="49"/>
      <c r="DFJ57" s="127"/>
      <c r="DFK57" s="43"/>
      <c r="DFL57" s="63"/>
      <c r="DFM57" s="64"/>
      <c r="DFN57" s="64"/>
      <c r="DFO57" s="64"/>
      <c r="DFP57" s="64"/>
      <c r="DFQ57" s="64"/>
      <c r="DFR57" s="64"/>
      <c r="DFS57" s="68"/>
      <c r="DFT57" s="48"/>
      <c r="DFU57" s="49"/>
      <c r="DFV57" s="49"/>
      <c r="DFW57" s="49"/>
      <c r="DFX57" s="49"/>
      <c r="DFY57" s="49"/>
      <c r="DFZ57" s="127"/>
      <c r="DGA57" s="43"/>
      <c r="DGB57" s="48"/>
      <c r="DGC57" s="49"/>
      <c r="DGD57" s="49"/>
      <c r="DGE57" s="49"/>
      <c r="DGF57" s="49"/>
      <c r="DGG57" s="49"/>
      <c r="DGH57" s="127"/>
      <c r="DGI57" s="43"/>
      <c r="DGJ57" s="48"/>
      <c r="DGK57" s="49"/>
      <c r="DGL57" s="49"/>
      <c r="DGM57" s="49"/>
      <c r="DGN57" s="49"/>
      <c r="DGO57" s="49"/>
      <c r="DGP57" s="64"/>
      <c r="DGQ57" s="68"/>
      <c r="DGR57" s="48"/>
      <c r="DGS57" s="49"/>
      <c r="DGT57" s="49"/>
      <c r="DGU57" s="49"/>
      <c r="DGV57" s="49"/>
      <c r="DGW57" s="49"/>
      <c r="DGX57" s="64"/>
      <c r="DGY57" s="68"/>
      <c r="DGZ57" s="48"/>
      <c r="DHA57" s="49"/>
      <c r="DHB57" s="49"/>
      <c r="DHC57" s="49"/>
      <c r="DHD57" s="49"/>
      <c r="DHE57" s="49"/>
      <c r="DHF57" s="64"/>
      <c r="DHG57" s="68"/>
      <c r="DHH57" s="63"/>
      <c r="DHI57" s="64"/>
      <c r="DHJ57" s="64"/>
      <c r="DHK57" s="64"/>
      <c r="DHL57" s="64"/>
      <c r="DHM57" s="64"/>
      <c r="DHN57" s="64"/>
      <c r="DHO57" s="68"/>
      <c r="DHP57" s="48"/>
      <c r="DHQ57" s="49"/>
      <c r="DHR57" s="49"/>
      <c r="DHS57" s="49"/>
      <c r="DHT57" s="49"/>
      <c r="DHU57" s="49"/>
      <c r="DHV57" s="64"/>
      <c r="DHW57" s="68"/>
      <c r="DHX57" s="48"/>
      <c r="DHY57" s="49"/>
      <c r="DHZ57" s="49"/>
      <c r="DIA57" s="49"/>
      <c r="DIB57" s="49"/>
      <c r="DIC57" s="49"/>
      <c r="DID57" s="64"/>
      <c r="DIE57" s="68"/>
      <c r="DIF57" s="48"/>
      <c r="DIG57" s="49"/>
      <c r="DIH57" s="49"/>
      <c r="DII57" s="49"/>
      <c r="DIJ57" s="49"/>
      <c r="DIK57" s="49"/>
      <c r="DIL57" s="64"/>
      <c r="DIM57" s="68"/>
      <c r="DIN57" s="48"/>
      <c r="DIO57" s="49"/>
      <c r="DIP57" s="49"/>
      <c r="DIQ57" s="49"/>
      <c r="DIR57" s="49"/>
      <c r="DIS57" s="49"/>
      <c r="DIT57" s="64"/>
      <c r="DIU57" s="68"/>
      <c r="DIV57" s="48"/>
      <c r="DIW57" s="49"/>
      <c r="DIX57" s="49"/>
      <c r="DIY57" s="49"/>
      <c r="DIZ57" s="49"/>
      <c r="DJA57" s="49"/>
      <c r="DJB57" s="64"/>
      <c r="DJC57" s="68"/>
      <c r="DJD57" s="48"/>
      <c r="DJE57" s="49"/>
      <c r="DJF57" s="49"/>
      <c r="DJG57" s="49"/>
      <c r="DJH57" s="49"/>
      <c r="DJI57" s="49"/>
      <c r="DJJ57" s="64"/>
      <c r="DJK57" s="68"/>
      <c r="DJL57" s="48"/>
      <c r="DJM57" s="49"/>
      <c r="DJN57" s="49"/>
      <c r="DJO57" s="49"/>
      <c r="DJP57" s="49"/>
      <c r="DJQ57" s="49"/>
      <c r="DJR57" s="64"/>
      <c r="DJS57" s="68"/>
      <c r="DJT57" s="48"/>
      <c r="DJU57" s="49"/>
      <c r="DJV57" s="49"/>
      <c r="DJW57" s="49"/>
      <c r="DJX57" s="49"/>
      <c r="DJY57" s="49"/>
      <c r="DJZ57" s="64"/>
      <c r="DKA57" s="68"/>
      <c r="DKB57" s="48"/>
      <c r="DKC57" s="49"/>
      <c r="DKD57" s="49"/>
      <c r="DKE57" s="49"/>
      <c r="DKF57" s="49"/>
      <c r="DKG57" s="49"/>
      <c r="DKH57" s="64"/>
      <c r="DKI57" s="68"/>
      <c r="DKJ57" s="48"/>
      <c r="DKK57" s="49"/>
      <c r="DKL57" s="49"/>
      <c r="DKM57" s="49"/>
      <c r="DKN57" s="49"/>
      <c r="DKO57" s="49"/>
      <c r="DKP57" s="64"/>
      <c r="DKQ57" s="68"/>
      <c r="DKR57" s="48"/>
      <c r="DKS57" s="49"/>
      <c r="DKT57" s="49"/>
      <c r="DKU57" s="49"/>
      <c r="DKV57" s="49"/>
      <c r="DKW57" s="49"/>
      <c r="DKX57" s="64"/>
      <c r="DKY57" s="68"/>
      <c r="DKZ57" s="48"/>
      <c r="DLA57" s="49"/>
      <c r="DLB57" s="49"/>
      <c r="DLC57" s="49"/>
      <c r="DLD57" s="49"/>
      <c r="DLE57" s="49"/>
      <c r="DLF57" s="64"/>
      <c r="DLG57" s="68"/>
      <c r="DLH57" s="48"/>
      <c r="DLI57" s="49"/>
      <c r="DLJ57" s="49"/>
      <c r="DLK57" s="49"/>
      <c r="DLL57" s="49"/>
      <c r="DLM57" s="49"/>
      <c r="DLN57" s="64"/>
      <c r="DLO57" s="68"/>
      <c r="DLP57" s="48"/>
      <c r="DLQ57" s="49"/>
      <c r="DLR57" s="49"/>
      <c r="DLS57" s="49"/>
      <c r="DLT57" s="49"/>
      <c r="DLU57" s="49"/>
      <c r="DLV57" s="64"/>
      <c r="DLW57" s="68"/>
      <c r="DLX57" s="48"/>
      <c r="DLY57" s="49"/>
      <c r="DLZ57" s="49"/>
      <c r="DMA57" s="49"/>
      <c r="DMB57" s="49"/>
      <c r="DMC57" s="49"/>
      <c r="DMD57" s="64"/>
      <c r="DME57" s="68"/>
      <c r="DMF57" s="48"/>
      <c r="DMG57" s="49"/>
      <c r="DMH57" s="49"/>
      <c r="DMI57" s="49"/>
      <c r="DMJ57" s="49"/>
      <c r="DMK57" s="49"/>
      <c r="DML57" s="64"/>
      <c r="DMM57" s="68"/>
      <c r="DMN57" s="48"/>
      <c r="DMO57" s="49"/>
      <c r="DMP57" s="49"/>
      <c r="DMQ57" s="49"/>
      <c r="DMR57" s="49"/>
      <c r="DMS57" s="49"/>
      <c r="DMT57" s="64"/>
      <c r="DMU57" s="68"/>
      <c r="DMV57" s="48"/>
      <c r="DMW57" s="49"/>
      <c r="DMX57" s="49"/>
      <c r="DMY57" s="49"/>
      <c r="DMZ57" s="49"/>
      <c r="DNA57" s="49"/>
      <c r="DNB57" s="64"/>
      <c r="DNC57" s="68"/>
      <c r="DND57" s="48"/>
      <c r="DNE57" s="49"/>
      <c r="DNF57" s="49"/>
      <c r="DNG57" s="49"/>
      <c r="DNH57" s="49"/>
      <c r="DNI57" s="49"/>
      <c r="DNJ57" s="64"/>
      <c r="DNK57" s="68"/>
      <c r="DNL57" s="48"/>
      <c r="DNM57" s="49"/>
      <c r="DNN57" s="49"/>
      <c r="DNO57" s="49"/>
      <c r="DNP57" s="49"/>
      <c r="DNQ57" s="49"/>
      <c r="DNR57" s="64"/>
      <c r="DNS57" s="68"/>
      <c r="DNT57" s="48"/>
      <c r="DNU57" s="49"/>
      <c r="DNV57" s="49"/>
      <c r="DNW57" s="49"/>
      <c r="DNX57" s="49"/>
      <c r="DNY57" s="49"/>
      <c r="DNZ57" s="64"/>
      <c r="DOA57" s="68"/>
      <c r="DOB57" s="48"/>
      <c r="DOC57" s="49"/>
      <c r="DOD57" s="49"/>
      <c r="DOE57" s="49"/>
      <c r="DOF57" s="49"/>
      <c r="DOG57" s="49"/>
      <c r="DOH57" s="64"/>
      <c r="DOI57" s="68"/>
      <c r="DOJ57" s="48"/>
      <c r="DOK57" s="49"/>
      <c r="DOL57" s="49"/>
      <c r="DOM57" s="49"/>
      <c r="DON57" s="49"/>
      <c r="DOO57" s="49"/>
      <c r="DOP57" s="64"/>
      <c r="DOQ57" s="68"/>
      <c r="DOR57" s="48"/>
      <c r="DOS57" s="49"/>
      <c r="DOT57" s="49"/>
      <c r="DOU57" s="49"/>
      <c r="DOV57" s="49"/>
      <c r="DOW57" s="49"/>
      <c r="DOX57" s="64"/>
      <c r="DOY57" s="68"/>
      <c r="DOZ57" s="48"/>
      <c r="DPA57" s="49"/>
      <c r="DPB57" s="49"/>
      <c r="DPC57" s="49"/>
      <c r="DPD57" s="49"/>
      <c r="DPE57" s="49"/>
      <c r="DPF57" s="64"/>
      <c r="DPG57" s="68"/>
      <c r="DPH57" s="48"/>
      <c r="DPI57" s="49"/>
      <c r="DPJ57" s="49"/>
      <c r="DPK57" s="49"/>
      <c r="DPL57" s="49"/>
      <c r="DPM57" s="49"/>
      <c r="DPN57" s="64"/>
      <c r="DPO57" s="68"/>
      <c r="DPP57" s="48"/>
      <c r="DPQ57" s="49"/>
      <c r="DPR57" s="49"/>
      <c r="DPS57" s="49"/>
      <c r="DPT57" s="49"/>
      <c r="DPU57" s="49"/>
      <c r="DPV57" s="491"/>
      <c r="DPW57" s="492"/>
      <c r="DPX57" s="48"/>
      <c r="DPY57" s="49"/>
      <c r="DPZ57" s="49"/>
      <c r="DQA57" s="49"/>
      <c r="DQB57" s="49"/>
      <c r="DQC57" s="49"/>
      <c r="DQD57" s="491"/>
      <c r="DQE57" s="492"/>
      <c r="DQF57" s="48"/>
      <c r="DQG57" s="49"/>
      <c r="DQH57" s="49"/>
      <c r="DQI57" s="49"/>
      <c r="DQJ57" s="49"/>
      <c r="DQK57" s="49"/>
      <c r="DQL57" s="489"/>
      <c r="DQM57" s="492"/>
      <c r="DQN57" s="48"/>
      <c r="DQO57" s="49"/>
      <c r="DQP57" s="49"/>
      <c r="DQQ57" s="49"/>
      <c r="DQR57" s="49"/>
      <c r="DQS57" s="49"/>
      <c r="DQT57" s="64"/>
      <c r="DQU57" s="68"/>
      <c r="DQV57" s="48"/>
      <c r="DQW57" s="49"/>
      <c r="DQX57" s="49"/>
      <c r="DQY57" s="49"/>
      <c r="DQZ57" s="49"/>
      <c r="DRA57" s="49"/>
      <c r="DRB57" s="491"/>
      <c r="DRC57" s="492"/>
      <c r="DRD57" s="48"/>
      <c r="DRE57" s="49"/>
      <c r="DRF57" s="49"/>
      <c r="DRG57" s="49"/>
      <c r="DRH57" s="49"/>
      <c r="DRI57" s="49"/>
      <c r="DRJ57" s="491"/>
      <c r="DRK57" s="492"/>
      <c r="DRL57" s="48"/>
      <c r="DRM57" s="49"/>
      <c r="DRN57" s="49"/>
      <c r="DRO57" s="49"/>
      <c r="DRP57" s="49"/>
      <c r="DRQ57" s="49"/>
      <c r="DRR57" s="64"/>
      <c r="DRS57" s="68"/>
      <c r="DRT57" s="48"/>
      <c r="DRU57" s="49"/>
      <c r="DRV57" s="49"/>
      <c r="DRW57" s="49"/>
      <c r="DRX57" s="49"/>
      <c r="DRY57" s="49"/>
      <c r="DRZ57" s="491"/>
      <c r="DSA57" s="68"/>
      <c r="DSB57" s="82"/>
      <c r="DSC57" s="83"/>
      <c r="DSD57" s="83"/>
      <c r="DSE57" s="83"/>
      <c r="DSF57" s="83"/>
      <c r="DSG57" s="83"/>
      <c r="DSH57" s="64"/>
      <c r="DSI57" s="68"/>
      <c r="DSJ57" s="48"/>
      <c r="DSK57" s="49"/>
      <c r="DSL57" s="49"/>
      <c r="DSM57" s="49"/>
      <c r="DSN57" s="49"/>
      <c r="DSO57" s="49"/>
      <c r="DSP57" s="64"/>
      <c r="DSQ57" s="68"/>
      <c r="DSR57" s="48"/>
      <c r="DSS57" s="49"/>
      <c r="DST57" s="49"/>
      <c r="DSU57" s="49"/>
      <c r="DSV57" s="49"/>
      <c r="DSW57" s="49"/>
      <c r="DSX57" s="64"/>
      <c r="DSY57" s="68"/>
      <c r="DSZ57" s="48"/>
      <c r="DTA57" s="49"/>
      <c r="DTB57" s="49"/>
      <c r="DTC57" s="49"/>
      <c r="DTD57" s="49"/>
      <c r="DTE57" s="49"/>
      <c r="DTF57" s="64"/>
      <c r="DTG57" s="68"/>
      <c r="DTH57" s="48"/>
      <c r="DTI57" s="49"/>
      <c r="DTJ57" s="49"/>
      <c r="DTK57" s="49"/>
      <c r="DTL57" s="49"/>
      <c r="DTM57" s="49"/>
      <c r="DTN57" s="64"/>
      <c r="DTO57" s="68"/>
      <c r="DTP57" s="48"/>
      <c r="DTQ57" s="49"/>
      <c r="DTR57" s="49"/>
      <c r="DTS57" s="49"/>
      <c r="DTT57" s="49"/>
      <c r="DTU57" s="49"/>
      <c r="DTV57" s="64"/>
      <c r="DTW57" s="68"/>
      <c r="DTX57" s="48"/>
      <c r="DTY57" s="49"/>
      <c r="DTZ57" s="49"/>
      <c r="DUA57" s="49"/>
      <c r="DUB57" s="49"/>
      <c r="DUC57" s="49"/>
      <c r="DUD57" s="64"/>
      <c r="DUE57" s="68"/>
      <c r="DUF57" s="48"/>
      <c r="DUG57" s="49"/>
      <c r="DUH57" s="49"/>
      <c r="DUI57" s="49"/>
      <c r="DUJ57" s="49"/>
      <c r="DUK57" s="49"/>
      <c r="DUL57" s="64"/>
      <c r="DUM57" s="68"/>
      <c r="DUN57" s="48"/>
      <c r="DUO57" s="49"/>
      <c r="DUP57" s="49"/>
      <c r="DUQ57" s="49"/>
      <c r="DUR57" s="49"/>
      <c r="DUS57" s="49"/>
      <c r="DUT57" s="64"/>
      <c r="DUU57" s="68"/>
      <c r="DUV57" s="48"/>
      <c r="DUW57" s="49"/>
      <c r="DUX57" s="49"/>
      <c r="DUY57" s="49"/>
      <c r="DUZ57" s="49"/>
      <c r="DVA57" s="49"/>
      <c r="DVB57" s="64"/>
      <c r="DVC57" s="68"/>
      <c r="DVD57" s="48"/>
      <c r="DVE57" s="49"/>
      <c r="DVF57" s="49"/>
      <c r="DVG57" s="49"/>
      <c r="DVH57" s="49"/>
      <c r="DVI57" s="49"/>
      <c r="DVJ57" s="64"/>
      <c r="DVK57" s="68"/>
      <c r="DVL57" s="48"/>
      <c r="DVM57" s="49"/>
      <c r="DVN57" s="49"/>
      <c r="DVO57" s="49"/>
      <c r="DVP57" s="49"/>
      <c r="DVQ57" s="49"/>
      <c r="DVR57" s="64"/>
      <c r="DVS57" s="68"/>
      <c r="DVT57" s="48"/>
      <c r="DVU57" s="49"/>
      <c r="DVV57" s="49"/>
      <c r="DVW57" s="49"/>
      <c r="DVX57" s="49"/>
      <c r="DVY57" s="49"/>
      <c r="DVZ57" s="64"/>
      <c r="DWA57" s="68"/>
      <c r="DWB57" s="48"/>
      <c r="DWC57" s="49"/>
      <c r="DWD57" s="49"/>
      <c r="DWE57" s="49"/>
      <c r="DWF57" s="49"/>
      <c r="DWG57" s="49"/>
      <c r="DWH57" s="64"/>
      <c r="DWI57" s="68"/>
      <c r="DWJ57" s="48"/>
      <c r="DWK57" s="49"/>
      <c r="DWL57" s="49"/>
      <c r="DWM57" s="49"/>
      <c r="DWN57" s="49"/>
      <c r="DWO57" s="49"/>
      <c r="DWP57" s="64"/>
      <c r="DWQ57" s="68"/>
      <c r="DWR57" s="48"/>
      <c r="DWS57" s="49"/>
      <c r="DWT57" s="49"/>
      <c r="DWU57" s="49"/>
      <c r="DWV57" s="49"/>
      <c r="DWW57" s="49"/>
      <c r="DWX57" s="64"/>
      <c r="DWY57" s="68"/>
      <c r="DWZ57" s="48"/>
      <c r="DXA57" s="49"/>
      <c r="DXB57" s="49"/>
      <c r="DXC57" s="49"/>
      <c r="DXD57" s="49"/>
      <c r="DXE57" s="49"/>
      <c r="DXF57" s="64"/>
      <c r="DXG57" s="68"/>
      <c r="DXH57" s="48"/>
      <c r="DXI57" s="49"/>
      <c r="DXJ57" s="49"/>
      <c r="DXK57" s="49"/>
      <c r="DXL57" s="49"/>
      <c r="DXM57" s="49"/>
      <c r="DXN57" s="64"/>
      <c r="DXO57" s="68"/>
      <c r="DXP57" s="48"/>
      <c r="DXQ57" s="49"/>
      <c r="DXR57" s="49"/>
      <c r="DXS57" s="49"/>
      <c r="DXT57" s="49"/>
      <c r="DXU57" s="49"/>
      <c r="DXV57" s="64"/>
      <c r="DXW57" s="68"/>
      <c r="DXX57" s="48"/>
      <c r="DXY57" s="49"/>
      <c r="DXZ57" s="49"/>
      <c r="DYA57" s="49"/>
      <c r="DYB57" s="49"/>
      <c r="DYC57" s="49"/>
      <c r="DYD57" s="64"/>
      <c r="DYE57" s="68"/>
      <c r="DYF57" s="48"/>
      <c r="DYG57" s="49"/>
      <c r="DYH57" s="49"/>
      <c r="DYI57" s="49"/>
      <c r="DYJ57" s="49"/>
      <c r="DYK57" s="49"/>
      <c r="DYL57" s="64"/>
      <c r="DYM57" s="68"/>
      <c r="DYN57" s="48"/>
      <c r="DYO57" s="49"/>
      <c r="DYP57" s="49"/>
      <c r="DYQ57" s="49"/>
      <c r="DYR57" s="49"/>
      <c r="DYS57" s="49"/>
      <c r="DYT57" s="64"/>
      <c r="DYU57" s="68"/>
      <c r="DYV57" s="48"/>
      <c r="DYW57" s="49"/>
      <c r="DYX57" s="49"/>
      <c r="DYY57" s="49"/>
      <c r="DYZ57" s="49"/>
      <c r="DZA57" s="49"/>
      <c r="DZB57" s="64"/>
      <c r="DZC57" s="68"/>
      <c r="DZD57" s="48"/>
      <c r="DZE57" s="49"/>
      <c r="DZF57" s="49"/>
      <c r="DZG57" s="49"/>
      <c r="DZH57" s="49"/>
      <c r="DZI57" s="49"/>
      <c r="DZJ57" s="64"/>
      <c r="DZK57" s="68"/>
      <c r="DZL57" s="48"/>
      <c r="DZM57" s="49"/>
      <c r="DZN57" s="49"/>
      <c r="DZO57" s="49"/>
      <c r="DZP57" s="49"/>
      <c r="DZQ57" s="49"/>
      <c r="DZR57" s="64"/>
      <c r="DZS57" s="68"/>
      <c r="DZT57" s="48"/>
      <c r="DZU57" s="49"/>
      <c r="DZV57" s="49"/>
      <c r="DZW57" s="49"/>
      <c r="DZX57" s="49"/>
      <c r="DZY57" s="49"/>
      <c r="DZZ57" s="64"/>
      <c r="EAA57" s="68"/>
      <c r="EAB57" s="48"/>
      <c r="EAC57" s="49"/>
      <c r="EAD57" s="49"/>
      <c r="EAE57" s="49"/>
      <c r="EAF57" s="49"/>
      <c r="EAG57" s="49"/>
      <c r="EAH57" s="64"/>
      <c r="EAI57" s="68"/>
      <c r="EAJ57" s="48"/>
      <c r="EAK57" s="49"/>
      <c r="EAL57" s="49"/>
      <c r="EAM57" s="49"/>
      <c r="EAN57" s="49"/>
      <c r="EAO57" s="49"/>
      <c r="EAP57" s="64"/>
      <c r="EAQ57" s="68"/>
      <c r="EAR57" s="48"/>
      <c r="EAS57" s="49"/>
      <c r="EAT57" s="49"/>
      <c r="EAU57" s="49"/>
      <c r="EAV57" s="49"/>
      <c r="EAW57" s="49"/>
      <c r="EAX57" s="64"/>
      <c r="EAY57" s="68"/>
      <c r="EAZ57" s="48"/>
      <c r="EBA57" s="49"/>
      <c r="EBB57" s="49"/>
      <c r="EBC57" s="49"/>
      <c r="EBD57" s="49"/>
      <c r="EBE57" s="49"/>
      <c r="EBF57" s="64"/>
      <c r="EBG57" s="68"/>
      <c r="EBH57" s="48"/>
      <c r="EBI57" s="49"/>
      <c r="EBJ57" s="49"/>
      <c r="EBK57" s="49"/>
      <c r="EBL57" s="49"/>
      <c r="EBM57" s="49"/>
      <c r="EBN57" s="64"/>
      <c r="EBO57" s="68"/>
      <c r="EBP57" s="48"/>
      <c r="EBQ57" s="49"/>
      <c r="EBR57" s="49"/>
      <c r="EBS57" s="49"/>
      <c r="EBT57" s="49"/>
      <c r="EBU57" s="49"/>
      <c r="EBV57" s="64"/>
      <c r="EBW57" s="68"/>
      <c r="EBX57" s="48"/>
      <c r="EBY57" s="49"/>
      <c r="EBZ57" s="49"/>
      <c r="ECA57" s="49"/>
      <c r="ECB57" s="49"/>
      <c r="ECC57" s="49"/>
      <c r="ECD57" s="64"/>
      <c r="ECE57" s="68"/>
      <c r="ECF57" s="48"/>
      <c r="ECG57" s="49"/>
      <c r="ECH57" s="49"/>
      <c r="ECI57" s="49"/>
      <c r="ECJ57" s="49"/>
      <c r="ECK57" s="49"/>
      <c r="ECL57" s="64"/>
      <c r="ECM57" s="68"/>
      <c r="ECN57" s="48"/>
      <c r="ECO57" s="49"/>
      <c r="ECP57" s="49"/>
      <c r="ECQ57" s="49"/>
      <c r="ECR57" s="49"/>
      <c r="ECS57" s="49"/>
      <c r="ECT57" s="64"/>
      <c r="ECU57" s="68"/>
      <c r="ECV57" s="48"/>
      <c r="ECW57" s="49"/>
      <c r="ECX57" s="49"/>
      <c r="ECY57" s="49"/>
      <c r="ECZ57" s="49"/>
      <c r="EDA57" s="49"/>
      <c r="EDB57" s="64"/>
      <c r="EDC57" s="68"/>
      <c r="EDD57" s="48"/>
      <c r="EDE57" s="49"/>
      <c r="EDF57" s="49"/>
      <c r="EDG57" s="49"/>
      <c r="EDH57" s="49"/>
      <c r="EDI57" s="49"/>
      <c r="EDJ57" s="64"/>
      <c r="EDK57" s="68"/>
      <c r="EDL57" s="48"/>
      <c r="EDM57" s="49"/>
      <c r="EDN57" s="49"/>
      <c r="EDO57" s="49"/>
      <c r="EDP57" s="49"/>
      <c r="EDQ57" s="49"/>
      <c r="EDR57" s="64"/>
      <c r="EDS57" s="68"/>
      <c r="EDT57" s="48"/>
      <c r="EDU57" s="49"/>
      <c r="EDV57" s="49"/>
      <c r="EDW57" s="49"/>
      <c r="EDX57" s="49"/>
      <c r="EDY57" s="49"/>
      <c r="EDZ57" s="64"/>
      <c r="EEA57" s="68"/>
      <c r="EEB57" s="48"/>
      <c r="EEC57" s="49"/>
      <c r="EED57" s="49"/>
      <c r="EEE57" s="49"/>
      <c r="EEF57" s="49"/>
      <c r="EEG57" s="49"/>
      <c r="EEH57" s="64"/>
      <c r="EEI57" s="68"/>
      <c r="EEJ57" s="91"/>
      <c r="EEK57" s="88"/>
      <c r="EEL57" s="88"/>
      <c r="EEM57" s="88"/>
      <c r="EEN57" s="88"/>
      <c r="EEO57" s="88"/>
      <c r="EEP57" s="179"/>
      <c r="EEQ57" s="95"/>
      <c r="EER57" s="91"/>
      <c r="EES57" s="88"/>
      <c r="EET57" s="88"/>
      <c r="EEU57" s="88"/>
      <c r="EEV57" s="88"/>
      <c r="EEW57" s="88"/>
      <c r="EEX57" s="179"/>
      <c r="EEY57" s="95"/>
      <c r="EEZ57" s="91"/>
      <c r="EFA57" s="88"/>
      <c r="EFB57" s="88"/>
      <c r="EFC57" s="88"/>
      <c r="EFD57" s="88"/>
      <c r="EFE57" s="88"/>
      <c r="EFF57" s="179"/>
      <c r="EFG57" s="95"/>
      <c r="EFH57" s="91"/>
      <c r="EFI57" s="88"/>
      <c r="EFJ57" s="88"/>
      <c r="EFK57" s="88"/>
      <c r="EFL57" s="88"/>
      <c r="EFM57" s="88"/>
      <c r="EFN57" s="179"/>
      <c r="EFO57" s="95"/>
      <c r="EFP57" s="91"/>
      <c r="EFQ57" s="88"/>
      <c r="EFR57" s="88"/>
      <c r="EFS57" s="88"/>
      <c r="EFT57" s="88"/>
      <c r="EFU57" s="88"/>
      <c r="EFV57" s="179"/>
      <c r="EFW57" s="95"/>
      <c r="EFX57" s="91"/>
      <c r="EFY57" s="88"/>
      <c r="EFZ57" s="88"/>
      <c r="EGA57" s="88"/>
      <c r="EGB57" s="88"/>
      <c r="EGC57" s="88"/>
      <c r="EGD57" s="179"/>
      <c r="EGE57" s="95"/>
      <c r="EGF57" s="91"/>
      <c r="EGG57" s="88"/>
      <c r="EGH57" s="88"/>
      <c r="EGI57" s="88"/>
      <c r="EGJ57" s="88"/>
      <c r="EGK57" s="88"/>
      <c r="EGL57" s="179"/>
      <c r="EGM57" s="95"/>
      <c r="EGN57" s="91"/>
      <c r="EGO57" s="88"/>
      <c r="EGP57" s="88"/>
      <c r="EGQ57" s="88"/>
      <c r="EGR57" s="88"/>
      <c r="EGS57" s="88"/>
      <c r="EGT57" s="179"/>
      <c r="EGU57" s="95"/>
      <c r="EGV57" s="91"/>
      <c r="EGW57" s="88"/>
      <c r="EGX57" s="88"/>
      <c r="EGY57" s="88"/>
      <c r="EGZ57" s="88"/>
      <c r="EHA57" s="88"/>
      <c r="EHB57" s="64"/>
      <c r="EHC57" s="68"/>
      <c r="EHD57" s="91"/>
      <c r="EHE57" s="88"/>
      <c r="EHF57" s="88"/>
      <c r="EHG57" s="88"/>
      <c r="EHH57" s="88"/>
      <c r="EHI57" s="88"/>
      <c r="EHJ57" s="179"/>
      <c r="EHK57" s="95"/>
      <c r="EHL57" s="91"/>
      <c r="EHM57" s="88"/>
      <c r="EHN57" s="88"/>
      <c r="EHO57" s="88"/>
      <c r="EHP57" s="88"/>
      <c r="EHQ57" s="88"/>
      <c r="EHR57" s="179"/>
      <c r="EHS57" s="95"/>
      <c r="EHT57" s="91"/>
      <c r="EHU57" s="88"/>
      <c r="EHV57" s="88"/>
      <c r="EHW57" s="88"/>
      <c r="EHX57" s="88"/>
      <c r="EHY57" s="88"/>
      <c r="EHZ57" s="179"/>
      <c r="EIA57" s="95"/>
      <c r="EIB57" s="91"/>
      <c r="EIC57" s="88"/>
      <c r="EID57" s="88"/>
      <c r="EIE57" s="88"/>
      <c r="EIF57" s="88"/>
      <c r="EIG57" s="88"/>
      <c r="EIH57" s="179"/>
      <c r="EII57" s="95"/>
      <c r="EIJ57" s="91"/>
      <c r="EIK57" s="88"/>
      <c r="EIL57" s="88"/>
      <c r="EIM57" s="88"/>
      <c r="EIN57" s="88"/>
      <c r="EIO57" s="88"/>
      <c r="EIP57" s="179"/>
      <c r="EIQ57" s="95"/>
      <c r="EIR57" s="91"/>
      <c r="EIS57" s="88"/>
      <c r="EIT57" s="88"/>
      <c r="EIU57" s="88"/>
      <c r="EIV57" s="88"/>
      <c r="EIW57" s="88"/>
      <c r="EIX57" s="179"/>
      <c r="EIY57" s="95"/>
      <c r="EIZ57" s="91"/>
      <c r="EJA57" s="88"/>
      <c r="EJB57" s="88"/>
      <c r="EJC57" s="88"/>
      <c r="EJD57" s="88"/>
      <c r="EJE57" s="88"/>
      <c r="EJF57" s="179"/>
      <c r="EJG57" s="95"/>
      <c r="EJH57" s="91"/>
      <c r="EJI57" s="88"/>
      <c r="EJJ57" s="88"/>
      <c r="EJK57" s="88"/>
      <c r="EJL57" s="88"/>
      <c r="EJM57" s="88"/>
      <c r="EJN57" s="179"/>
      <c r="EJO57" s="95"/>
      <c r="EJP57" s="91"/>
      <c r="EJQ57" s="88"/>
      <c r="EJR57" s="88"/>
      <c r="EJS57" s="88"/>
      <c r="EJT57" s="88"/>
      <c r="EJU57" s="88"/>
      <c r="EJV57" s="179"/>
      <c r="EJW57" s="95"/>
      <c r="EJX57" s="91"/>
      <c r="EJY57" s="88"/>
      <c r="EJZ57" s="88"/>
      <c r="EKA57" s="88"/>
      <c r="EKB57" s="88"/>
      <c r="EKC57" s="88"/>
      <c r="EKD57" s="179"/>
      <c r="EKE57" s="95"/>
      <c r="EKF57" s="91"/>
      <c r="EKG57" s="88"/>
      <c r="EKH57" s="88"/>
      <c r="EKI57" s="88"/>
      <c r="EKJ57" s="88"/>
      <c r="EKK57" s="88"/>
      <c r="EKL57" s="179"/>
      <c r="EKM57" s="95"/>
      <c r="EKN57" s="91"/>
      <c r="EKO57" s="88"/>
      <c r="EKP57" s="88"/>
      <c r="EKQ57" s="88"/>
      <c r="EKR57" s="88"/>
      <c r="EKS57" s="88"/>
      <c r="EKT57" s="179"/>
      <c r="EKU57" s="218"/>
      <c r="EKV57" s="665"/>
      <c r="EKW57" s="219"/>
      <c r="EKX57" s="88"/>
      <c r="EKY57" s="88"/>
      <c r="EKZ57" s="88"/>
      <c r="ELA57" s="88"/>
      <c r="ELB57" s="88"/>
      <c r="ELC57" s="179"/>
      <c r="ELD57" s="386"/>
      <c r="ELE57" s="219"/>
      <c r="ELF57" s="88"/>
      <c r="ELG57" s="88"/>
      <c r="ELH57" s="88"/>
      <c r="ELI57" s="88"/>
      <c r="ELJ57" s="88"/>
      <c r="ELK57" s="179"/>
      <c r="ELL57" s="386"/>
      <c r="ELM57" s="219">
        <v>0</v>
      </c>
      <c r="ELN57" s="88"/>
      <c r="ELO57" s="88">
        <v>0</v>
      </c>
      <c r="ELP57" s="88"/>
      <c r="ELQ57" s="88"/>
      <c r="ELR57" s="88">
        <v>0</v>
      </c>
      <c r="ELS57" s="179"/>
      <c r="ELT57" s="386"/>
      <c r="ELU57" s="195"/>
      <c r="ELV57" s="49"/>
      <c r="ELW57" s="49"/>
      <c r="ELX57" s="49"/>
      <c r="ELY57" s="49"/>
      <c r="ELZ57" s="49">
        <v>0</v>
      </c>
      <c r="EMA57" s="64">
        <f t="shared" si="1422"/>
        <v>0</v>
      </c>
      <c r="EMB57" s="211">
        <f t="shared" si="1423"/>
        <v>0</v>
      </c>
      <c r="EMC57" s="195">
        <v>0</v>
      </c>
      <c r="EMD57" s="49"/>
      <c r="EME57" s="49">
        <v>0</v>
      </c>
      <c r="EMF57" s="49"/>
      <c r="EMG57" s="49"/>
      <c r="EMH57" s="49">
        <v>0</v>
      </c>
      <c r="EMI57" s="64">
        <f t="shared" si="1424"/>
        <v>0</v>
      </c>
      <c r="EMJ57" s="211">
        <f t="shared" si="1425"/>
        <v>0</v>
      </c>
      <c r="EMK57" s="195"/>
      <c r="EML57" s="49"/>
      <c r="EMM57" s="49">
        <v>0</v>
      </c>
      <c r="EMN57" s="49">
        <v>0</v>
      </c>
      <c r="EMO57" s="49">
        <v>0</v>
      </c>
      <c r="EMP57" s="49">
        <v>0</v>
      </c>
      <c r="EMQ57" s="64">
        <f t="shared" si="1426"/>
        <v>0</v>
      </c>
      <c r="EMR57" s="211">
        <f t="shared" si="1427"/>
        <v>0</v>
      </c>
      <c r="EMS57" s="195"/>
      <c r="EMT57" s="49">
        <v>0</v>
      </c>
      <c r="EMU57" s="49"/>
      <c r="EMV57" s="49">
        <v>0</v>
      </c>
      <c r="EMW57" s="49"/>
      <c r="EMX57" s="49">
        <v>0</v>
      </c>
      <c r="EMY57" s="64">
        <f t="shared" si="1428"/>
        <v>0</v>
      </c>
      <c r="EMZ57" s="211">
        <f t="shared" si="1429"/>
        <v>0</v>
      </c>
      <c r="ENA57" s="195">
        <v>0</v>
      </c>
      <c r="ENB57" s="49">
        <v>0</v>
      </c>
      <c r="ENC57" s="49">
        <v>0</v>
      </c>
      <c r="END57" s="49"/>
      <c r="ENE57" s="49">
        <v>0</v>
      </c>
      <c r="ENF57" s="49">
        <v>0</v>
      </c>
      <c r="ENG57" s="64">
        <f t="shared" si="1430"/>
        <v>0</v>
      </c>
      <c r="ENH57" s="211">
        <f t="shared" si="1431"/>
        <v>0</v>
      </c>
      <c r="ENI57" s="195">
        <v>0</v>
      </c>
      <c r="ENJ57" s="49"/>
      <c r="ENK57" s="49">
        <v>0</v>
      </c>
      <c r="ENL57" s="49">
        <v>0</v>
      </c>
      <c r="ENM57" s="49"/>
      <c r="ENN57" s="49">
        <v>0</v>
      </c>
      <c r="ENO57" s="64">
        <f t="shared" si="1432"/>
        <v>0</v>
      </c>
      <c r="ENP57" s="211">
        <f t="shared" si="1433"/>
        <v>0</v>
      </c>
      <c r="ENQ57" s="195">
        <v>0</v>
      </c>
      <c r="ENR57" s="49"/>
      <c r="ENS57" s="49"/>
      <c r="ENT57" s="49">
        <v>0</v>
      </c>
      <c r="ENU57" s="49">
        <v>0</v>
      </c>
      <c r="ENV57" s="49"/>
      <c r="ENW57" s="64">
        <f t="shared" si="1434"/>
        <v>0</v>
      </c>
      <c r="ENX57" s="211">
        <f t="shared" si="1435"/>
        <v>0</v>
      </c>
      <c r="ENY57" s="195">
        <v>0</v>
      </c>
      <c r="ENZ57" s="49"/>
      <c r="EOA57" s="49">
        <v>2000</v>
      </c>
      <c r="EOB57" s="49"/>
      <c r="EOC57" s="49">
        <v>0</v>
      </c>
      <c r="EOD57" s="49">
        <v>0</v>
      </c>
      <c r="EOE57" s="64">
        <f t="shared" si="1436"/>
        <v>2000</v>
      </c>
      <c r="EOF57" s="211">
        <f t="shared" si="1437"/>
        <v>333.33333333333331</v>
      </c>
      <c r="EOG57" s="1"/>
      <c r="EOH57" s="195"/>
      <c r="EOI57" s="49">
        <v>0</v>
      </c>
      <c r="EOJ57" s="49">
        <v>0</v>
      </c>
      <c r="EOK57" s="49"/>
      <c r="EOL57" s="49"/>
      <c r="EOM57" s="49"/>
      <c r="EON57" s="184">
        <f t="shared" si="1438"/>
        <v>0</v>
      </c>
      <c r="EOO57" s="244"/>
      <c r="EOP57" s="49"/>
      <c r="EOQ57" s="49">
        <v>0</v>
      </c>
      <c r="EOR57" s="49"/>
      <c r="EOS57" s="49"/>
      <c r="EOT57" s="49"/>
      <c r="EOU57" s="64">
        <f t="shared" si="1439"/>
        <v>0</v>
      </c>
      <c r="EOV57" s="211">
        <f t="shared" si="1440"/>
        <v>0</v>
      </c>
      <c r="EOW57" s="195"/>
      <c r="EOX57" s="49"/>
      <c r="EOY57" s="49">
        <v>227</v>
      </c>
      <c r="EOZ57" s="49"/>
      <c r="EPA57" s="49"/>
      <c r="EPB57" s="49">
        <v>0</v>
      </c>
      <c r="EPC57" s="64">
        <f t="shared" si="1441"/>
        <v>227</v>
      </c>
      <c r="EPD57" s="211">
        <f t="shared" si="1442"/>
        <v>37.833333333333336</v>
      </c>
      <c r="EPE57" s="195">
        <v>0</v>
      </c>
      <c r="EPF57" s="49">
        <v>348</v>
      </c>
      <c r="EPG57" s="49"/>
      <c r="EPH57" s="49">
        <v>0</v>
      </c>
      <c r="EPI57" s="49"/>
      <c r="EPJ57" s="49">
        <v>0</v>
      </c>
      <c r="EPK57" s="64">
        <f t="shared" si="1443"/>
        <v>348</v>
      </c>
      <c r="EPL57" s="211">
        <f t="shared" si="1444"/>
        <v>58</v>
      </c>
      <c r="EPM57" s="195">
        <v>861</v>
      </c>
      <c r="EPN57" s="49"/>
      <c r="EPO57" s="49">
        <v>0</v>
      </c>
      <c r="EPP57" s="49">
        <v>0</v>
      </c>
      <c r="EPQ57" s="49">
        <v>0</v>
      </c>
      <c r="EPR57" s="49"/>
      <c r="EPS57" s="64">
        <f t="shared" si="1445"/>
        <v>861</v>
      </c>
      <c r="EPT57" s="211">
        <f t="shared" si="1446"/>
        <v>143.5</v>
      </c>
      <c r="EPU57" s="195"/>
      <c r="EPV57" s="49">
        <v>0</v>
      </c>
      <c r="EPW57" s="49">
        <v>613</v>
      </c>
      <c r="EPX57" s="49">
        <v>0</v>
      </c>
      <c r="EPY57" s="49"/>
      <c r="EPZ57" s="49"/>
      <c r="EQA57" s="64">
        <f t="shared" si="1447"/>
        <v>613</v>
      </c>
      <c r="EQB57" s="211">
        <f t="shared" si="1448"/>
        <v>102.16666666666667</v>
      </c>
      <c r="EQC57" s="195">
        <v>918</v>
      </c>
      <c r="EQD57" s="49">
        <v>0</v>
      </c>
      <c r="EQE57" s="49">
        <v>0</v>
      </c>
      <c r="EQF57" s="49"/>
      <c r="EQG57" s="49">
        <v>0</v>
      </c>
      <c r="EQH57" s="49"/>
      <c r="EQI57" s="64">
        <f t="shared" si="1449"/>
        <v>918</v>
      </c>
      <c r="EQJ57" s="211">
        <f t="shared" si="1450"/>
        <v>153</v>
      </c>
      <c r="EQK57" s="195"/>
      <c r="EQL57" s="49">
        <v>214</v>
      </c>
      <c r="EQM57" s="49">
        <v>0</v>
      </c>
      <c r="EQN57" s="49"/>
      <c r="EQO57" s="49"/>
      <c r="EQP57" s="49">
        <v>0</v>
      </c>
      <c r="EQQ57" s="64">
        <f t="shared" si="1451"/>
        <v>214</v>
      </c>
      <c r="EQR57" s="211">
        <f t="shared" si="1452"/>
        <v>35.666666666666664</v>
      </c>
      <c r="EQS57" s="195">
        <v>319</v>
      </c>
      <c r="EQT57" s="49">
        <v>925</v>
      </c>
      <c r="EQU57" s="49">
        <v>0</v>
      </c>
      <c r="EQV57" s="49"/>
      <c r="EQW57" s="49"/>
      <c r="EQX57" s="49">
        <v>0</v>
      </c>
      <c r="EQY57" s="64">
        <f t="shared" si="1453"/>
        <v>1244</v>
      </c>
      <c r="EQZ57" s="211">
        <f t="shared" si="1454"/>
        <v>207.33333333333334</v>
      </c>
      <c r="ERA57" s="195"/>
      <c r="ERB57" s="49">
        <v>1597</v>
      </c>
      <c r="ERC57" s="49"/>
      <c r="ERD57" s="49"/>
      <c r="ERE57" s="49"/>
      <c r="ERF57" s="49"/>
      <c r="ERG57" s="64">
        <f t="shared" si="1455"/>
        <v>1597</v>
      </c>
      <c r="ERH57" s="211">
        <f t="shared" si="1456"/>
        <v>266.16666666666669</v>
      </c>
      <c r="ERI57" s="195"/>
      <c r="ERJ57" s="49">
        <v>1565</v>
      </c>
      <c r="ERK57" s="49"/>
      <c r="ERL57" s="49"/>
      <c r="ERM57" s="49">
        <v>668</v>
      </c>
      <c r="ERN57" s="49"/>
      <c r="ERO57" s="64">
        <f t="shared" si="1457"/>
        <v>2233</v>
      </c>
      <c r="ERP57" s="211">
        <f t="shared" si="1458"/>
        <v>372.16666666666669</v>
      </c>
      <c r="ERQ57" s="195">
        <v>700</v>
      </c>
      <c r="ERR57" s="49">
        <v>640</v>
      </c>
      <c r="ERS57" s="49"/>
      <c r="ERT57" s="49"/>
      <c r="ERU57" s="49"/>
      <c r="ERV57" s="49"/>
      <c r="ERW57" s="64">
        <f t="shared" si="1459"/>
        <v>1340</v>
      </c>
      <c r="ERX57" s="211">
        <f t="shared" si="1460"/>
        <v>223.33333333333334</v>
      </c>
      <c r="ERY57" s="195"/>
      <c r="ERZ57" s="49">
        <v>0</v>
      </c>
      <c r="ESA57" s="49"/>
      <c r="ESB57" s="49"/>
      <c r="ESC57" s="49">
        <v>0</v>
      </c>
      <c r="ESD57" s="49"/>
      <c r="ESE57" s="64">
        <f t="shared" si="1461"/>
        <v>0</v>
      </c>
      <c r="ESF57" s="211">
        <f t="shared" si="1462"/>
        <v>0</v>
      </c>
      <c r="ESG57" s="195">
        <v>0</v>
      </c>
      <c r="ESH57" s="49">
        <v>0</v>
      </c>
      <c r="ESI57" s="49">
        <v>981</v>
      </c>
      <c r="ESJ57" s="49"/>
      <c r="ESK57" s="49"/>
      <c r="ESL57" s="49"/>
      <c r="ESM57" s="64">
        <f t="shared" si="1463"/>
        <v>981</v>
      </c>
      <c r="ESN57" s="211">
        <f t="shared" si="1464"/>
        <v>163.5</v>
      </c>
      <c r="ESO57" s="458">
        <v>0</v>
      </c>
      <c r="ESP57" s="83">
        <v>0</v>
      </c>
      <c r="ESQ57" s="83">
        <v>1334</v>
      </c>
      <c r="ESR57" s="83">
        <v>0</v>
      </c>
      <c r="ESS57" s="83">
        <v>0</v>
      </c>
      <c r="EST57" s="83"/>
      <c r="ESU57" s="64">
        <f t="shared" si="1465"/>
        <v>1334</v>
      </c>
      <c r="ESV57" s="211">
        <f t="shared" si="1466"/>
        <v>222.33333333333334</v>
      </c>
      <c r="ESW57" s="195"/>
      <c r="ESX57" s="49">
        <v>616</v>
      </c>
      <c r="ESY57" s="49">
        <v>434</v>
      </c>
      <c r="ESZ57" s="49">
        <v>15</v>
      </c>
      <c r="ETA57" s="49"/>
      <c r="ETB57" s="49"/>
      <c r="ETC57" s="808">
        <f t="shared" si="1467"/>
        <v>1065</v>
      </c>
      <c r="ETD57" s="211">
        <f t="shared" si="1468"/>
        <v>177.5</v>
      </c>
      <c r="ETE57" s="195">
        <v>0</v>
      </c>
      <c r="ETF57" s="49">
        <v>0</v>
      </c>
      <c r="ETG57" s="49">
        <v>1226</v>
      </c>
      <c r="ETH57" s="49">
        <v>0</v>
      </c>
      <c r="ETI57" s="49"/>
      <c r="ETJ57" s="49"/>
      <c r="ETK57" s="808">
        <f t="shared" si="1469"/>
        <v>1226</v>
      </c>
      <c r="ETL57" s="211">
        <f t="shared" si="1470"/>
        <v>204.33333333333334</v>
      </c>
      <c r="ETM57" s="814"/>
      <c r="ETN57" s="815"/>
      <c r="ETO57" s="815">
        <v>0</v>
      </c>
      <c r="ETP57" s="815">
        <v>1250</v>
      </c>
      <c r="ETQ57" s="815"/>
      <c r="ETR57" s="815">
        <v>0</v>
      </c>
      <c r="ETS57" s="808">
        <f t="shared" si="1471"/>
        <v>1250</v>
      </c>
      <c r="ETT57" s="211">
        <f t="shared" si="1472"/>
        <v>208.33333333333334</v>
      </c>
      <c r="ETU57" s="458"/>
      <c r="ETV57" s="83"/>
      <c r="ETW57" s="83">
        <v>440</v>
      </c>
      <c r="ETX57" s="83">
        <v>0</v>
      </c>
      <c r="ETY57" s="83"/>
      <c r="ETZ57" s="83"/>
      <c r="EUA57" s="808">
        <f t="shared" si="1473"/>
        <v>440</v>
      </c>
      <c r="EUB57" s="211">
        <f t="shared" si="1474"/>
        <v>73.333333333333329</v>
      </c>
      <c r="EUC57" s="458"/>
      <c r="EUD57" s="83"/>
      <c r="EUE57" s="83"/>
      <c r="EUF57" s="83">
        <v>632</v>
      </c>
      <c r="EUG57" s="83"/>
      <c r="EUH57" s="83"/>
      <c r="EUI57" s="808">
        <f t="shared" si="1475"/>
        <v>632</v>
      </c>
      <c r="EUJ57" s="211">
        <f t="shared" si="1476"/>
        <v>105.33333333333333</v>
      </c>
      <c r="EUK57" s="195"/>
      <c r="EUL57" s="49"/>
      <c r="EUM57" s="49"/>
      <c r="EUN57" s="49">
        <v>662</v>
      </c>
      <c r="EUO57" s="49">
        <v>0</v>
      </c>
      <c r="EUP57" s="49"/>
      <c r="EUQ57" s="808">
        <f t="shared" si="1477"/>
        <v>662</v>
      </c>
      <c r="EUR57" s="211">
        <f t="shared" si="1478"/>
        <v>110.33333333333333</v>
      </c>
      <c r="EUS57" s="195"/>
      <c r="EUT57" s="49">
        <v>0</v>
      </c>
      <c r="EUU57" s="49"/>
      <c r="EUV57" s="49">
        <v>613</v>
      </c>
      <c r="EUW57" s="49"/>
      <c r="EUX57" s="49"/>
      <c r="EUY57" s="808">
        <f t="shared" si="1479"/>
        <v>613</v>
      </c>
      <c r="EUZ57" s="211">
        <f t="shared" si="1480"/>
        <v>102.16666666666667</v>
      </c>
      <c r="EVA57" s="195">
        <v>0</v>
      </c>
      <c r="EVB57" s="49"/>
      <c r="EVC57" s="49"/>
      <c r="EVD57" s="49"/>
      <c r="EVE57" s="49"/>
      <c r="EVF57" s="49"/>
      <c r="EVG57" s="808">
        <f t="shared" si="1481"/>
        <v>0</v>
      </c>
      <c r="EVH57" s="211">
        <f t="shared" si="1482"/>
        <v>0</v>
      </c>
      <c r="EVI57" s="195"/>
      <c r="EVJ57" s="49"/>
      <c r="EVK57" s="49">
        <f>SUMIF(SUMPK!$B:$B,$B:$B,SUMPK!$O:$O)</f>
        <v>0</v>
      </c>
      <c r="EVL57" s="49"/>
      <c r="EVM57" s="49"/>
      <c r="EVN57" s="49">
        <v>0</v>
      </c>
      <c r="EVO57" s="808">
        <f t="shared" si="1483"/>
        <v>0</v>
      </c>
      <c r="EVP57" s="211">
        <f t="shared" si="1484"/>
        <v>0</v>
      </c>
      <c r="EVQ57" s="195"/>
      <c r="EVR57" s="49"/>
      <c r="EVS57" s="49"/>
      <c r="EVT57" s="49"/>
      <c r="EVU57" s="49"/>
      <c r="EVV57" s="49"/>
      <c r="EVW57" s="808">
        <f t="shared" si="1485"/>
        <v>0</v>
      </c>
      <c r="EVX57" s="211">
        <f t="shared" si="1486"/>
        <v>0</v>
      </c>
      <c r="EVY57" s="195"/>
      <c r="EVZ57" s="49"/>
      <c r="EWA57" s="49"/>
      <c r="EWB57" s="49"/>
      <c r="EWC57" s="49"/>
      <c r="EWD57" s="49"/>
      <c r="EWE57" s="808">
        <f t="shared" si="1487"/>
        <v>0</v>
      </c>
      <c r="EWF57" s="211">
        <f t="shared" si="1488"/>
        <v>0</v>
      </c>
      <c r="EWG57" s="195"/>
      <c r="EWH57" s="49"/>
      <c r="EWI57" s="49"/>
      <c r="EWJ57" s="49">
        <v>0</v>
      </c>
      <c r="EWK57" s="49"/>
      <c r="EWL57" s="49"/>
      <c r="EWM57" s="808">
        <f t="shared" si="1489"/>
        <v>0</v>
      </c>
      <c r="EWN57" s="211">
        <f t="shared" si="1490"/>
        <v>0</v>
      </c>
      <c r="EWO57" s="195"/>
      <c r="EWP57" s="49"/>
      <c r="EWQ57" s="49"/>
      <c r="EWR57" s="49">
        <v>0</v>
      </c>
      <c r="EWS57" s="49"/>
      <c r="EWT57" s="49"/>
      <c r="EWU57" s="808">
        <f t="shared" si="1491"/>
        <v>0</v>
      </c>
      <c r="EWV57" s="211">
        <f t="shared" si="1492"/>
        <v>0</v>
      </c>
      <c r="EWW57" s="195"/>
      <c r="EWX57" s="49"/>
      <c r="EWY57" s="49">
        <v>0</v>
      </c>
      <c r="EWZ57" s="49"/>
      <c r="EXA57" s="49"/>
      <c r="EXB57" s="49"/>
      <c r="EXC57" s="808">
        <f t="shared" si="1493"/>
        <v>0</v>
      </c>
      <c r="EXD57" s="211">
        <f t="shared" si="1494"/>
        <v>0</v>
      </c>
      <c r="EXE57" s="195"/>
      <c r="EXF57" s="49"/>
      <c r="EXG57" s="49">
        <v>0</v>
      </c>
      <c r="EXH57" s="49"/>
      <c r="EXI57" s="49">
        <v>0</v>
      </c>
      <c r="EXJ57" s="49">
        <v>627</v>
      </c>
      <c r="EXK57" s="808">
        <f t="shared" si="1495"/>
        <v>627</v>
      </c>
      <c r="EXL57" s="211">
        <f t="shared" si="1496"/>
        <v>104.5</v>
      </c>
      <c r="EXM57" s="458"/>
      <c r="EXN57" s="83"/>
      <c r="EXO57" s="83"/>
      <c r="EXP57" s="83">
        <v>0</v>
      </c>
      <c r="EXQ57" s="83"/>
      <c r="EXR57" s="83"/>
      <c r="EXS57" s="808">
        <f t="shared" si="1497"/>
        <v>0</v>
      </c>
      <c r="EXT57" s="211">
        <f t="shared" si="1498"/>
        <v>0</v>
      </c>
      <c r="EXU57" s="195"/>
      <c r="EXV57" s="49"/>
      <c r="EXW57" s="49"/>
      <c r="EXX57" s="49"/>
      <c r="EXY57" s="49"/>
      <c r="EXZ57" s="49">
        <v>0</v>
      </c>
      <c r="EYA57" s="808">
        <f t="shared" si="1499"/>
        <v>0</v>
      </c>
      <c r="EYB57" s="211">
        <f t="shared" si="1500"/>
        <v>0</v>
      </c>
      <c r="EYC57" s="195">
        <v>666</v>
      </c>
      <c r="EYD57" s="49"/>
      <c r="EYE57" s="49"/>
      <c r="EYF57" s="49"/>
      <c r="EYG57" s="49"/>
      <c r="EYH57" s="49">
        <v>315</v>
      </c>
      <c r="EYI57" s="808">
        <f t="shared" si="1501"/>
        <v>981</v>
      </c>
      <c r="EYJ57" s="211">
        <f t="shared" si="1502"/>
        <v>163.5</v>
      </c>
      <c r="EYK57" s="195">
        <v>0</v>
      </c>
      <c r="EYL57" s="49"/>
      <c r="EYM57" s="49"/>
      <c r="EYN57" s="49"/>
      <c r="EYO57" s="49"/>
      <c r="EYP57" s="49"/>
      <c r="EYQ57" s="808">
        <f t="shared" si="1503"/>
        <v>0</v>
      </c>
      <c r="EYR57" s="211">
        <f t="shared" si="1504"/>
        <v>0</v>
      </c>
      <c r="EYS57" s="195">
        <v>0</v>
      </c>
      <c r="EYT57" s="49"/>
      <c r="EYU57" s="49">
        <v>0</v>
      </c>
      <c r="EYV57" s="49"/>
      <c r="EYW57" s="49"/>
      <c r="EYX57" s="49"/>
      <c r="EYY57" s="872">
        <f t="shared" si="1505"/>
        <v>0</v>
      </c>
      <c r="EYZ57" s="873">
        <f t="shared" si="1506"/>
        <v>0</v>
      </c>
      <c r="EZA57" s="195">
        <v>0</v>
      </c>
      <c r="EZB57" s="49">
        <v>0</v>
      </c>
      <c r="EZC57" s="49"/>
      <c r="EZD57" s="49"/>
      <c r="EZE57" s="49">
        <v>0</v>
      </c>
      <c r="EZF57" s="49"/>
      <c r="EZG57" s="872">
        <f t="shared" si="1507"/>
        <v>0</v>
      </c>
      <c r="EZH57" s="873">
        <f t="shared" si="1508"/>
        <v>0</v>
      </c>
      <c r="EZI57" s="195"/>
      <c r="EZJ57" s="49">
        <v>0</v>
      </c>
      <c r="EZK57" s="49"/>
      <c r="EZL57" s="49">
        <v>637</v>
      </c>
      <c r="EZM57" s="49"/>
      <c r="EZN57" s="49"/>
      <c r="EZO57" s="872">
        <f t="shared" si="1509"/>
        <v>637</v>
      </c>
      <c r="EZP57" s="873">
        <f t="shared" si="1510"/>
        <v>106.16666666666667</v>
      </c>
      <c r="EZQ57" s="458">
        <v>0</v>
      </c>
      <c r="EZR57" s="83"/>
      <c r="EZS57" s="83"/>
      <c r="EZT57" s="83">
        <v>0</v>
      </c>
      <c r="EZU57" s="83"/>
      <c r="EZV57" s="83">
        <v>0</v>
      </c>
      <c r="EZW57" s="872">
        <f t="shared" si="1511"/>
        <v>0</v>
      </c>
      <c r="EZX57" s="873">
        <f t="shared" si="1512"/>
        <v>0</v>
      </c>
      <c r="EZY57" s="195">
        <v>606</v>
      </c>
      <c r="EZZ57" s="49"/>
      <c r="FAA57" s="49">
        <v>0</v>
      </c>
      <c r="FAB57" s="49">
        <v>0</v>
      </c>
      <c r="FAC57" s="49">
        <v>0</v>
      </c>
      <c r="FAD57" s="49"/>
      <c r="FAE57" s="872">
        <f t="shared" si="1513"/>
        <v>606</v>
      </c>
      <c r="FAF57" s="873">
        <f t="shared" si="1514"/>
        <v>101</v>
      </c>
    </row>
    <row r="58" spans="1:4088" s="8" customFormat="1" ht="13.5" thickBot="1" x14ac:dyDescent="0.25">
      <c r="A58" s="21">
        <v>28</v>
      </c>
      <c r="B58" s="297" t="s">
        <v>183</v>
      </c>
      <c r="C58" s="730" t="s">
        <v>296</v>
      </c>
      <c r="D58" s="297">
        <v>25</v>
      </c>
      <c r="E58" s="24"/>
      <c r="F58" s="24">
        <v>5824</v>
      </c>
      <c r="G58" s="24"/>
      <c r="H58" s="24"/>
      <c r="I58" s="360"/>
      <c r="J58" s="360">
        <f>SUMIF(SUMPK!$B:$B,$B:$B,SUMPK!$O:$O)</f>
        <v>0</v>
      </c>
      <c r="K58" s="24">
        <v>0</v>
      </c>
      <c r="L58" s="24">
        <f t="shared" si="2435"/>
        <v>5824</v>
      </c>
      <c r="M58" s="15">
        <f t="shared" si="2436"/>
        <v>5824</v>
      </c>
      <c r="N58" s="15">
        <v>0</v>
      </c>
      <c r="O58" s="276">
        <v>0</v>
      </c>
      <c r="P58" s="712"/>
      <c r="Q58" s="276">
        <v>0</v>
      </c>
      <c r="R58" s="277">
        <v>0</v>
      </c>
      <c r="S58" s="222"/>
      <c r="T58" s="276">
        <v>0</v>
      </c>
      <c r="U58" s="278"/>
      <c r="V58" s="276">
        <v>0</v>
      </c>
      <c r="W58" s="279">
        <f t="shared" si="2431"/>
        <v>1</v>
      </c>
      <c r="X58" s="278"/>
      <c r="Y58" s="7"/>
      <c r="Z58" s="7"/>
      <c r="AA58" s="7"/>
      <c r="AB58" s="7"/>
      <c r="AC58" s="662">
        <v>19.5</v>
      </c>
      <c r="AD58" s="650"/>
      <c r="AE58" s="88"/>
      <c r="AF58" s="88"/>
      <c r="AG58" s="88"/>
      <c r="AH58" s="88"/>
      <c r="AI58" s="88"/>
      <c r="AJ58" s="89"/>
      <c r="AK58" s="90"/>
      <c r="AL58" s="91"/>
      <c r="AM58" s="88"/>
      <c r="AN58" s="88"/>
      <c r="AO58" s="88"/>
      <c r="AP58" s="88"/>
      <c r="AQ58" s="88"/>
      <c r="AR58" s="89"/>
      <c r="AS58" s="90"/>
      <c r="AT58" s="91"/>
      <c r="AU58" s="88"/>
      <c r="AV58" s="88"/>
      <c r="AW58" s="88"/>
      <c r="AX58" s="88"/>
      <c r="AY58" s="88"/>
      <c r="AZ58" s="89"/>
      <c r="BA58" s="90"/>
      <c r="BB58" s="91"/>
      <c r="BC58" s="88"/>
      <c r="BD58" s="88"/>
      <c r="BE58" s="88"/>
      <c r="BF58" s="88"/>
      <c r="BG58" s="88"/>
      <c r="BH58" s="89"/>
      <c r="BI58" s="90"/>
      <c r="BJ58" s="91"/>
      <c r="BK58" s="88"/>
      <c r="BL58" s="88"/>
      <c r="BM58" s="88"/>
      <c r="BN58" s="88"/>
      <c r="BO58" s="88"/>
      <c r="BP58" s="89"/>
      <c r="BQ58" s="90"/>
      <c r="BR58" s="91"/>
      <c r="BS58" s="88"/>
      <c r="BT58" s="88"/>
      <c r="BU58" s="88"/>
      <c r="BV58" s="88"/>
      <c r="BW58" s="88"/>
      <c r="BX58" s="89"/>
      <c r="BY58" s="90"/>
      <c r="BZ58" s="91"/>
      <c r="CA58" s="88"/>
      <c r="CB58" s="88"/>
      <c r="CC58" s="88"/>
      <c r="CD58" s="88"/>
      <c r="CE58" s="88"/>
      <c r="CF58" s="89"/>
      <c r="CG58" s="90"/>
      <c r="CH58" s="91"/>
      <c r="CI58" s="88"/>
      <c r="CJ58" s="88"/>
      <c r="CK58" s="88"/>
      <c r="CL58" s="88"/>
      <c r="CM58" s="88"/>
      <c r="CN58" s="89"/>
      <c r="CO58" s="90"/>
      <c r="CP58" s="91"/>
      <c r="CQ58" s="88"/>
      <c r="CR58" s="88"/>
      <c r="CS58" s="88"/>
      <c r="CT58" s="88"/>
      <c r="CU58" s="88"/>
      <c r="CV58" s="89"/>
      <c r="CW58" s="90"/>
      <c r="CX58" s="91"/>
      <c r="CY58" s="88"/>
      <c r="CZ58" s="88"/>
      <c r="DA58" s="88"/>
      <c r="DB58" s="88"/>
      <c r="DC58" s="88"/>
      <c r="DD58" s="89"/>
      <c r="DE58" s="90"/>
      <c r="DF58" s="91"/>
      <c r="DG58" s="88"/>
      <c r="DH58" s="88"/>
      <c r="DI58" s="88"/>
      <c r="DJ58" s="88"/>
      <c r="DK58" s="88"/>
      <c r="DL58" s="89"/>
      <c r="DM58" s="90"/>
      <c r="DN58" s="91"/>
      <c r="DO58" s="88"/>
      <c r="DP58" s="88"/>
      <c r="DQ58" s="88"/>
      <c r="DR58" s="88"/>
      <c r="DS58" s="88"/>
      <c r="DT58" s="89"/>
      <c r="DU58" s="90"/>
      <c r="DV58" s="91"/>
      <c r="DW58" s="88"/>
      <c r="DX58" s="88"/>
      <c r="DY58" s="88"/>
      <c r="DZ58" s="88"/>
      <c r="EA58" s="88"/>
      <c r="EB58" s="89"/>
      <c r="EC58" s="90"/>
      <c r="ED58" s="91"/>
      <c r="EE58" s="88"/>
      <c r="EF58" s="88"/>
      <c r="EG58" s="88"/>
      <c r="EH58" s="88"/>
      <c r="EI58" s="88"/>
      <c r="EJ58" s="89"/>
      <c r="EK58" s="90"/>
      <c r="EL58" s="91"/>
      <c r="EM58" s="88"/>
      <c r="EN58" s="88"/>
      <c r="EO58" s="88"/>
      <c r="EP58" s="88"/>
      <c r="EQ58" s="88"/>
      <c r="ER58" s="89"/>
      <c r="ES58" s="90"/>
      <c r="ET58" s="91"/>
      <c r="EU58" s="88"/>
      <c r="EV58" s="88"/>
      <c r="EW58" s="88"/>
      <c r="EX58" s="88"/>
      <c r="EY58" s="88"/>
      <c r="EZ58" s="89"/>
      <c r="FA58" s="90"/>
      <c r="FB58" s="91"/>
      <c r="FC58" s="88"/>
      <c r="FD58" s="88"/>
      <c r="FE58" s="88"/>
      <c r="FF58" s="88"/>
      <c r="FG58" s="88"/>
      <c r="FH58" s="89"/>
      <c r="FI58" s="90"/>
      <c r="FJ58" s="91"/>
      <c r="FK58" s="88"/>
      <c r="FL58" s="88"/>
      <c r="FM58" s="88"/>
      <c r="FN58" s="88"/>
      <c r="FO58" s="88"/>
      <c r="FP58" s="89"/>
      <c r="FQ58" s="90"/>
      <c r="FR58" s="91"/>
      <c r="FS58" s="88"/>
      <c r="FT58" s="88"/>
      <c r="FU58" s="88"/>
      <c r="FV58" s="88"/>
      <c r="FW58" s="88"/>
      <c r="FX58" s="89"/>
      <c r="FY58" s="90"/>
      <c r="FZ58" s="91"/>
      <c r="GA58" s="88"/>
      <c r="GB58" s="88"/>
      <c r="GC58" s="88"/>
      <c r="GD58" s="88"/>
      <c r="GE58" s="88"/>
      <c r="GF58" s="89"/>
      <c r="GG58" s="90"/>
      <c r="GH58" s="91"/>
      <c r="GI58" s="88"/>
      <c r="GJ58" s="88"/>
      <c r="GK58" s="88"/>
      <c r="GL58" s="88"/>
      <c r="GM58" s="88"/>
      <c r="GN58" s="89"/>
      <c r="GO58" s="90"/>
      <c r="GP58" s="91"/>
      <c r="GQ58" s="88"/>
      <c r="GR58" s="88"/>
      <c r="GS58" s="88"/>
      <c r="GT58" s="88"/>
      <c r="GU58" s="88"/>
      <c r="GV58" s="89"/>
      <c r="GW58" s="90"/>
      <c r="GX58" s="91"/>
      <c r="GY58" s="88"/>
      <c r="GZ58" s="88"/>
      <c r="HA58" s="88"/>
      <c r="HB58" s="88"/>
      <c r="HC58" s="88"/>
      <c r="HD58" s="89"/>
      <c r="HE58" s="90"/>
      <c r="HF58" s="91"/>
      <c r="HG58" s="88"/>
      <c r="HH58" s="88"/>
      <c r="HI58" s="88"/>
      <c r="HJ58" s="88"/>
      <c r="HK58" s="88"/>
      <c r="HL58" s="89"/>
      <c r="HM58" s="90"/>
      <c r="HN58" s="92"/>
      <c r="HO58" s="93"/>
      <c r="HP58" s="93"/>
      <c r="HQ58" s="93"/>
      <c r="HR58" s="93"/>
      <c r="HS58" s="93"/>
      <c r="HT58" s="89"/>
      <c r="HU58" s="90"/>
      <c r="HV58" s="91"/>
      <c r="HW58" s="88"/>
      <c r="HX58" s="88"/>
      <c r="HY58" s="88"/>
      <c r="HZ58" s="88"/>
      <c r="IA58" s="88"/>
      <c r="IB58" s="89"/>
      <c r="IC58" s="90"/>
      <c r="ID58" s="91"/>
      <c r="IE58" s="88"/>
      <c r="IF58" s="88"/>
      <c r="IG58" s="88"/>
      <c r="IH58" s="88"/>
      <c r="II58" s="88"/>
      <c r="IJ58" s="89"/>
      <c r="IK58" s="90"/>
      <c r="IL58" s="91"/>
      <c r="IM58" s="88"/>
      <c r="IN58" s="88"/>
      <c r="IO58" s="88"/>
      <c r="IP58" s="88"/>
      <c r="IQ58" s="88"/>
      <c r="IR58" s="94"/>
      <c r="IS58" s="95"/>
      <c r="IT58" s="91"/>
      <c r="IU58" s="88"/>
      <c r="IV58" s="88"/>
      <c r="IW58" s="88"/>
      <c r="IX58" s="88"/>
      <c r="IY58" s="88"/>
      <c r="IZ58" s="94"/>
      <c r="JA58" s="95"/>
      <c r="JB58" s="91"/>
      <c r="JC58" s="88"/>
      <c r="JD58" s="88"/>
      <c r="JE58" s="88"/>
      <c r="JF58" s="88"/>
      <c r="JG58" s="88"/>
      <c r="JH58" s="94"/>
      <c r="JI58" s="95"/>
      <c r="JJ58" s="91"/>
      <c r="JK58" s="88"/>
      <c r="JL58" s="88"/>
      <c r="JM58" s="88"/>
      <c r="JN58" s="88"/>
      <c r="JO58" s="88"/>
      <c r="JP58" s="89"/>
      <c r="JQ58" s="90"/>
      <c r="JR58" s="91"/>
      <c r="JS58" s="88"/>
      <c r="JT58" s="88"/>
      <c r="JU58" s="88"/>
      <c r="JV58" s="88"/>
      <c r="JW58" s="88"/>
      <c r="JX58" s="89"/>
      <c r="JY58" s="90"/>
      <c r="JZ58" s="91"/>
      <c r="KA58" s="88"/>
      <c r="KB58" s="88"/>
      <c r="KC58" s="88"/>
      <c r="KD58" s="88"/>
      <c r="KE58" s="88"/>
      <c r="KF58" s="89"/>
      <c r="KG58" s="90"/>
      <c r="KH58" s="91"/>
      <c r="KI58" s="88"/>
      <c r="KJ58" s="88"/>
      <c r="KK58" s="88"/>
      <c r="KL58" s="88"/>
      <c r="KM58" s="88"/>
      <c r="KN58" s="94"/>
      <c r="KO58" s="95"/>
      <c r="KP58" s="91"/>
      <c r="KQ58" s="88"/>
      <c r="KR58" s="88"/>
      <c r="KS58" s="88"/>
      <c r="KT58" s="88"/>
      <c r="KU58" s="88"/>
      <c r="KV58" s="94"/>
      <c r="KW58" s="95"/>
      <c r="KX58" s="91"/>
      <c r="KY58" s="88"/>
      <c r="KZ58" s="88"/>
      <c r="LA58" s="88"/>
      <c r="LB58" s="88"/>
      <c r="LC58" s="88"/>
      <c r="LD58" s="94"/>
      <c r="LE58" s="95"/>
      <c r="LF58" s="91"/>
      <c r="LG58" s="88"/>
      <c r="LH58" s="88"/>
      <c r="LI58" s="88"/>
      <c r="LJ58" s="88"/>
      <c r="LK58" s="88"/>
      <c r="LL58" s="94"/>
      <c r="LM58" s="95"/>
      <c r="LN58" s="91"/>
      <c r="LO58" s="88"/>
      <c r="LP58" s="88"/>
      <c r="LQ58" s="88"/>
      <c r="LR58" s="88"/>
      <c r="LS58" s="88"/>
      <c r="LT58" s="94"/>
      <c r="LU58" s="95"/>
      <c r="LV58" s="91"/>
      <c r="LW58" s="88"/>
      <c r="LX58" s="88"/>
      <c r="LY58" s="88"/>
      <c r="LZ58" s="88"/>
      <c r="MA58" s="88"/>
      <c r="MB58" s="94"/>
      <c r="MC58" s="95"/>
      <c r="MD58" s="91"/>
      <c r="ME58" s="88"/>
      <c r="MF58" s="88"/>
      <c r="MG58" s="88"/>
      <c r="MH58" s="88"/>
      <c r="MI58" s="88"/>
      <c r="MJ58" s="94"/>
      <c r="MK58" s="95"/>
      <c r="ML58" s="91"/>
      <c r="MM58" s="88"/>
      <c r="MN58" s="88"/>
      <c r="MO58" s="88"/>
      <c r="MP58" s="88"/>
      <c r="MQ58" s="88"/>
      <c r="MR58" s="94"/>
      <c r="MS58" s="95"/>
      <c r="MT58" s="91"/>
      <c r="MU58" s="88"/>
      <c r="MV58" s="88"/>
      <c r="MW58" s="88"/>
      <c r="MX58" s="88"/>
      <c r="MY58" s="88"/>
      <c r="MZ58" s="94"/>
      <c r="NA58" s="95"/>
      <c r="NB58" s="91"/>
      <c r="NC58" s="88"/>
      <c r="ND58" s="88"/>
      <c r="NE58" s="88"/>
      <c r="NF58" s="88"/>
      <c r="NG58" s="88"/>
      <c r="NH58" s="94"/>
      <c r="NI58" s="95"/>
      <c r="NJ58" s="91"/>
      <c r="NK58" s="88"/>
      <c r="NL58" s="88"/>
      <c r="NM58" s="88"/>
      <c r="NN58" s="88"/>
      <c r="NO58" s="88"/>
      <c r="NP58" s="94"/>
      <c r="NQ58" s="95"/>
      <c r="NR58" s="91"/>
      <c r="NS58" s="88"/>
      <c r="NT58" s="88"/>
      <c r="NU58" s="88"/>
      <c r="NV58" s="88"/>
      <c r="NW58" s="88"/>
      <c r="NX58" s="94"/>
      <c r="NY58" s="95"/>
      <c r="NZ58" s="91"/>
      <c r="OA58" s="88"/>
      <c r="OB58" s="88"/>
      <c r="OC58" s="88"/>
      <c r="OD58" s="88"/>
      <c r="OE58" s="88"/>
      <c r="OF58" s="94"/>
      <c r="OG58" s="95"/>
      <c r="OH58" s="91"/>
      <c r="OI58" s="88"/>
      <c r="OJ58" s="88"/>
      <c r="OK58" s="88"/>
      <c r="OL58" s="88"/>
      <c r="OM58" s="88"/>
      <c r="ON58" s="94"/>
      <c r="OO58" s="95"/>
      <c r="OP58" s="91"/>
      <c r="OQ58" s="88"/>
      <c r="OR58" s="88"/>
      <c r="OS58" s="88"/>
      <c r="OT58" s="88"/>
      <c r="OU58" s="88"/>
      <c r="OV58" s="94"/>
      <c r="OW58" s="95"/>
      <c r="OX58" s="91"/>
      <c r="OY58" s="88"/>
      <c r="OZ58" s="88"/>
      <c r="PA58" s="88"/>
      <c r="PB58" s="88"/>
      <c r="PC58" s="88"/>
      <c r="PD58" s="94"/>
      <c r="PE58" s="95"/>
      <c r="PF58" s="91"/>
      <c r="PG58" s="88"/>
      <c r="PH58" s="88"/>
      <c r="PI58" s="88"/>
      <c r="PJ58" s="88"/>
      <c r="PK58" s="88"/>
      <c r="PL58" s="94"/>
      <c r="PM58" s="95"/>
      <c r="PN58" s="91"/>
      <c r="PO58" s="88"/>
      <c r="PP58" s="88"/>
      <c r="PQ58" s="88"/>
      <c r="PR58" s="88"/>
      <c r="PS58" s="88"/>
      <c r="PT58" s="94"/>
      <c r="PU58" s="95"/>
      <c r="PV58" s="118"/>
      <c r="PW58" s="119"/>
      <c r="PX58" s="119"/>
      <c r="PY58" s="119"/>
      <c r="PZ58" s="119"/>
      <c r="QA58" s="119"/>
      <c r="QB58" s="120"/>
      <c r="QC58" s="121"/>
      <c r="QD58" s="118"/>
      <c r="QE58" s="119"/>
      <c r="QF58" s="119"/>
      <c r="QG58" s="119"/>
      <c r="QH58" s="119"/>
      <c r="QI58" s="119"/>
      <c r="QJ58" s="120"/>
      <c r="QK58" s="121"/>
      <c r="QL58" s="118"/>
      <c r="QM58" s="119"/>
      <c r="QN58" s="119"/>
      <c r="QO58" s="119"/>
      <c r="QP58" s="119"/>
      <c r="QQ58" s="119"/>
      <c r="QR58" s="120"/>
      <c r="QS58" s="121"/>
      <c r="QT58" s="118"/>
      <c r="QU58" s="119"/>
      <c r="QV58" s="119"/>
      <c r="QW58" s="119"/>
      <c r="QX58" s="119"/>
      <c r="QY58" s="119"/>
      <c r="QZ58" s="120"/>
      <c r="RA58" s="121"/>
      <c r="RB58" s="118"/>
      <c r="RC58" s="119"/>
      <c r="RD58" s="119"/>
      <c r="RE58" s="119"/>
      <c r="RF58" s="119"/>
      <c r="RG58" s="119"/>
      <c r="RH58" s="120"/>
      <c r="RI58" s="121"/>
      <c r="RJ58" s="118"/>
      <c r="RK58" s="119"/>
      <c r="RL58" s="119"/>
      <c r="RM58" s="119"/>
      <c r="RN58" s="119"/>
      <c r="RO58" s="119"/>
      <c r="RP58" s="120"/>
      <c r="RQ58" s="121"/>
      <c r="RR58" s="118"/>
      <c r="RS58" s="119"/>
      <c r="RT58" s="119"/>
      <c r="RU58" s="119"/>
      <c r="RV58" s="119"/>
      <c r="RW58" s="119"/>
      <c r="RX58" s="120"/>
      <c r="RY58" s="121"/>
      <c r="RZ58" s="118"/>
      <c r="SA58" s="119"/>
      <c r="SB58" s="119"/>
      <c r="SC58" s="119"/>
      <c r="SD58" s="119"/>
      <c r="SE58" s="119"/>
      <c r="SF58" s="120"/>
      <c r="SG58" s="121"/>
      <c r="SH58" s="118"/>
      <c r="SI58" s="119"/>
      <c r="SJ58" s="119"/>
      <c r="SK58" s="119"/>
      <c r="SL58" s="119"/>
      <c r="SM58" s="119"/>
      <c r="SN58" s="120"/>
      <c r="SO58" s="121"/>
      <c r="SP58" s="118"/>
      <c r="SQ58" s="119"/>
      <c r="SR58" s="119"/>
      <c r="SS58" s="119"/>
      <c r="ST58" s="119"/>
      <c r="SU58" s="119"/>
      <c r="SV58" s="120"/>
      <c r="SW58" s="121"/>
      <c r="SX58" s="118"/>
      <c r="SY58" s="119"/>
      <c r="SZ58" s="119"/>
      <c r="TA58" s="119"/>
      <c r="TB58" s="119"/>
      <c r="TC58" s="119"/>
      <c r="TD58" s="120"/>
      <c r="TE58" s="121"/>
      <c r="TF58" s="118"/>
      <c r="TG58" s="119"/>
      <c r="TH58" s="119"/>
      <c r="TI58" s="119"/>
      <c r="TJ58" s="119"/>
      <c r="TK58" s="119"/>
      <c r="TL58" s="120"/>
      <c r="TM58" s="121"/>
      <c r="TN58" s="264"/>
      <c r="TO58" s="119"/>
      <c r="TP58" s="119"/>
      <c r="TQ58" s="119"/>
      <c r="TR58" s="119"/>
      <c r="TS58" s="119"/>
      <c r="TT58" s="120"/>
      <c r="TU58" s="121"/>
      <c r="TV58" s="118"/>
      <c r="TW58" s="119"/>
      <c r="TX58" s="119"/>
      <c r="TY58" s="119"/>
      <c r="TZ58" s="119"/>
      <c r="UA58" s="119"/>
      <c r="UB58" s="120"/>
      <c r="UC58" s="121"/>
      <c r="UD58" s="118"/>
      <c r="UE58" s="119"/>
      <c r="UF58" s="119"/>
      <c r="UG58" s="119"/>
      <c r="UH58" s="119"/>
      <c r="UI58" s="119"/>
      <c r="UJ58" s="120"/>
      <c r="UK58" s="121"/>
      <c r="UL58" s="118"/>
      <c r="UM58" s="119"/>
      <c r="UN58" s="119"/>
      <c r="UO58" s="119"/>
      <c r="UP58" s="119"/>
      <c r="UQ58" s="119"/>
      <c r="UR58" s="119"/>
      <c r="US58" s="104"/>
      <c r="UT58" s="121"/>
      <c r="UU58" s="118"/>
      <c r="UV58" s="119"/>
      <c r="UW58" s="119"/>
      <c r="UX58" s="119"/>
      <c r="UY58" s="119"/>
      <c r="UZ58" s="119"/>
      <c r="VA58" s="120"/>
      <c r="VB58" s="121"/>
      <c r="VC58" s="118"/>
      <c r="VD58" s="119"/>
      <c r="VE58" s="119"/>
      <c r="VF58" s="119"/>
      <c r="VG58" s="119"/>
      <c r="VH58" s="119"/>
      <c r="VI58" s="120"/>
      <c r="VJ58" s="121"/>
      <c r="VK58" s="91"/>
      <c r="VL58" s="88"/>
      <c r="VM58" s="88"/>
      <c r="VN58" s="88"/>
      <c r="VO58" s="88"/>
      <c r="VP58" s="88"/>
      <c r="VQ58" s="94"/>
      <c r="VR58" s="95"/>
      <c r="VS58" s="118"/>
      <c r="VT58" s="119"/>
      <c r="VU58" s="119"/>
      <c r="VV58" s="119"/>
      <c r="VW58" s="119"/>
      <c r="VX58" s="119"/>
      <c r="VY58" s="120"/>
      <c r="VZ58" s="121"/>
      <c r="WA58" s="178"/>
      <c r="WB58" s="179"/>
      <c r="WC58" s="179"/>
      <c r="WD58" s="179"/>
      <c r="WE58" s="179"/>
      <c r="WF58" s="179"/>
      <c r="WG58" s="94"/>
      <c r="WH58" s="95"/>
      <c r="WI58" s="118"/>
      <c r="WJ58" s="119"/>
      <c r="WK58" s="119"/>
      <c r="WL58" s="119"/>
      <c r="WM58" s="119"/>
      <c r="WN58" s="119"/>
      <c r="WO58" s="120"/>
      <c r="WP58" s="121"/>
      <c r="WQ58" s="91"/>
      <c r="WR58" s="88"/>
      <c r="WS58" s="88"/>
      <c r="WT58" s="88"/>
      <c r="WU58" s="88"/>
      <c r="WV58" s="88"/>
      <c r="WW58" s="88"/>
      <c r="WX58" s="94"/>
      <c r="WY58" s="95"/>
      <c r="WZ58" s="91"/>
      <c r="XA58" s="88"/>
      <c r="XB58" s="88"/>
      <c r="XC58" s="88"/>
      <c r="XD58" s="88"/>
      <c r="XE58" s="88"/>
      <c r="XF58" s="88"/>
      <c r="XG58" s="94"/>
      <c r="XH58" s="95"/>
      <c r="XI58" s="91"/>
      <c r="XJ58" s="88"/>
      <c r="XK58" s="88"/>
      <c r="XL58" s="88"/>
      <c r="XM58" s="88"/>
      <c r="XN58" s="88"/>
      <c r="XO58" s="88"/>
      <c r="XP58" s="94"/>
      <c r="XQ58" s="95"/>
      <c r="XR58" s="91"/>
      <c r="XS58" s="88"/>
      <c r="XT58" s="88"/>
      <c r="XU58" s="88"/>
      <c r="XV58" s="88"/>
      <c r="XW58" s="88"/>
      <c r="XX58" s="88"/>
      <c r="XY58" s="94"/>
      <c r="XZ58" s="95"/>
      <c r="YA58" s="91"/>
      <c r="YB58" s="88"/>
      <c r="YC58" s="88"/>
      <c r="YD58" s="88"/>
      <c r="YE58" s="88"/>
      <c r="YF58" s="88"/>
      <c r="YG58" s="88"/>
      <c r="YH58" s="94"/>
      <c r="YI58" s="95"/>
      <c r="YJ58" s="91"/>
      <c r="YK58" s="88"/>
      <c r="YL58" s="88"/>
      <c r="YM58" s="88"/>
      <c r="YN58" s="88"/>
      <c r="YO58" s="88"/>
      <c r="YP58" s="88"/>
      <c r="YQ58" s="94"/>
      <c r="YR58" s="95"/>
      <c r="YS58" s="91"/>
      <c r="YT58" s="88"/>
      <c r="YU58" s="88"/>
      <c r="YV58" s="88"/>
      <c r="YW58" s="88"/>
      <c r="YX58" s="88"/>
      <c r="YY58" s="94"/>
      <c r="YZ58" s="95"/>
      <c r="ZA58" s="91"/>
      <c r="ZB58" s="88"/>
      <c r="ZC58" s="88"/>
      <c r="ZD58" s="88"/>
      <c r="ZE58" s="88"/>
      <c r="ZF58" s="88"/>
      <c r="ZG58" s="94"/>
      <c r="ZH58" s="95"/>
      <c r="ZI58" s="91"/>
      <c r="ZJ58" s="88"/>
      <c r="ZK58" s="88"/>
      <c r="ZL58" s="88"/>
      <c r="ZM58" s="88"/>
      <c r="ZN58" s="24"/>
      <c r="ZO58" s="94"/>
      <c r="ZP58" s="95"/>
      <c r="ZQ58" s="91"/>
      <c r="ZR58" s="88"/>
      <c r="ZS58" s="88"/>
      <c r="ZT58" s="88"/>
      <c r="ZU58" s="88"/>
      <c r="ZV58" s="88"/>
      <c r="ZW58" s="88"/>
      <c r="ZX58" s="67"/>
      <c r="ZY58" s="70"/>
      <c r="ZZ58" s="91"/>
      <c r="AAA58" s="88"/>
      <c r="AAB58" s="88"/>
      <c r="AAC58" s="88"/>
      <c r="AAD58" s="88"/>
      <c r="AAE58" s="88"/>
      <c r="AAF58" s="88"/>
      <c r="AAG58" s="94"/>
      <c r="AAH58" s="95"/>
      <c r="AAI58" s="91"/>
      <c r="AAJ58" s="88"/>
      <c r="AAK58" s="88"/>
      <c r="AAL58" s="88"/>
      <c r="AAM58" s="88"/>
      <c r="AAN58" s="88"/>
      <c r="AAO58" s="94"/>
      <c r="AAP58" s="95"/>
      <c r="AAQ58" s="91"/>
      <c r="AAR58" s="88"/>
      <c r="AAS58" s="88"/>
      <c r="AAT58" s="88"/>
      <c r="AAU58" s="88"/>
      <c r="AAV58" s="88"/>
      <c r="AAW58" s="94"/>
      <c r="AAX58" s="95"/>
      <c r="AAY58" s="91"/>
      <c r="AAZ58" s="88"/>
      <c r="ABA58" s="88"/>
      <c r="ABB58" s="88"/>
      <c r="ABC58" s="88"/>
      <c r="ABD58" s="88"/>
      <c r="ABE58" s="94"/>
      <c r="ABF58" s="95"/>
      <c r="ABG58" s="91"/>
      <c r="ABH58" s="88"/>
      <c r="ABI58" s="88"/>
      <c r="ABJ58" s="88"/>
      <c r="ABK58" s="88"/>
      <c r="ABL58" s="88"/>
      <c r="ABM58" s="94"/>
      <c r="ABN58" s="95"/>
      <c r="ABO58" s="91"/>
      <c r="ABP58" s="88"/>
      <c r="ABQ58" s="88"/>
      <c r="ABR58" s="88"/>
      <c r="ABS58" s="88"/>
      <c r="ABT58" s="88"/>
      <c r="ABU58" s="94"/>
      <c r="ABV58" s="95"/>
      <c r="ABW58" s="91"/>
      <c r="ABX58" s="88"/>
      <c r="ABY58" s="88"/>
      <c r="ABZ58" s="88"/>
      <c r="ACA58" s="88"/>
      <c r="ACB58" s="88"/>
      <c r="ACC58" s="94"/>
      <c r="ACD58" s="95"/>
      <c r="ACE58" s="91"/>
      <c r="ACF58" s="88"/>
      <c r="ACG58" s="88"/>
      <c r="ACH58" s="88"/>
      <c r="ACI58" s="88"/>
      <c r="ACJ58" s="88"/>
      <c r="ACK58" s="94"/>
      <c r="ACL58" s="95"/>
      <c r="ACM58" s="91"/>
      <c r="ACN58" s="88"/>
      <c r="ACO58" s="88"/>
      <c r="ACP58" s="88"/>
      <c r="ACQ58" s="88"/>
      <c r="ACR58" s="88"/>
      <c r="ACS58" s="94"/>
      <c r="ACT58" s="95"/>
      <c r="ACU58" s="91"/>
      <c r="ACV58" s="88"/>
      <c r="ACW58" s="88"/>
      <c r="ACX58" s="88"/>
      <c r="ACY58" s="88"/>
      <c r="ACZ58" s="88"/>
      <c r="ADA58" s="94"/>
      <c r="ADB58" s="95"/>
      <c r="ADC58" s="91"/>
      <c r="ADD58" s="88"/>
      <c r="ADE58" s="88"/>
      <c r="ADF58" s="88"/>
      <c r="ADG58" s="88"/>
      <c r="ADH58" s="88"/>
      <c r="ADI58" s="94"/>
      <c r="ADJ58" s="95"/>
      <c r="ADK58" s="91"/>
      <c r="ADL58" s="88"/>
      <c r="ADM58" s="88"/>
      <c r="ADN58" s="88"/>
      <c r="ADO58" s="88"/>
      <c r="ADP58" s="88"/>
      <c r="ADQ58" s="94"/>
      <c r="ADR58" s="95"/>
      <c r="ADS58" s="91"/>
      <c r="ADT58" s="88"/>
      <c r="ADU58" s="88"/>
      <c r="ADV58" s="88"/>
      <c r="ADW58" s="88"/>
      <c r="ADX58" s="88"/>
      <c r="ADY58" s="94"/>
      <c r="ADZ58" s="95"/>
      <c r="AEA58" s="91"/>
      <c r="AEB58" s="88"/>
      <c r="AEC58" s="88"/>
      <c r="AED58" s="88"/>
      <c r="AEE58" s="88"/>
      <c r="AEF58" s="88"/>
      <c r="AEG58" s="94"/>
      <c r="AEH58" s="95"/>
      <c r="AEI58" s="91"/>
      <c r="AEJ58" s="88"/>
      <c r="AEK58" s="88"/>
      <c r="AEL58" s="88"/>
      <c r="AEM58" s="88"/>
      <c r="AEN58" s="88"/>
      <c r="AEO58" s="94"/>
      <c r="AEP58" s="95"/>
      <c r="AEQ58" s="91"/>
      <c r="AER58" s="88"/>
      <c r="AES58" s="88"/>
      <c r="AET58" s="88"/>
      <c r="AEU58" s="88"/>
      <c r="AEV58" s="88"/>
      <c r="AEW58" s="94"/>
      <c r="AEX58" s="95"/>
      <c r="AEY58" s="91"/>
      <c r="AEZ58" s="88"/>
      <c r="AFA58" s="88"/>
      <c r="AFB58" s="88"/>
      <c r="AFC58" s="88"/>
      <c r="AFD58" s="88"/>
      <c r="AFE58" s="94"/>
      <c r="AFF58" s="95"/>
      <c r="AFG58" s="91"/>
      <c r="AFH58" s="88"/>
      <c r="AFI58" s="88"/>
      <c r="AFJ58" s="88"/>
      <c r="AFK58" s="88"/>
      <c r="AFL58" s="88"/>
      <c r="AFM58" s="94"/>
      <c r="AFN58" s="95"/>
      <c r="AFO58" s="91"/>
      <c r="AFP58" s="88"/>
      <c r="AFQ58" s="88"/>
      <c r="AFR58" s="88"/>
      <c r="AFS58" s="88"/>
      <c r="AFT58" s="88"/>
      <c r="AFU58" s="94"/>
      <c r="AFV58" s="95"/>
      <c r="AFW58" s="91"/>
      <c r="AFX58" s="88"/>
      <c r="AFY58" s="88"/>
      <c r="AFZ58" s="88"/>
      <c r="AGA58" s="88"/>
      <c r="AGB58" s="88"/>
      <c r="AGC58" s="94"/>
      <c r="AGD58" s="95"/>
      <c r="AGE58" s="91"/>
      <c r="AGF58" s="88"/>
      <c r="AGG58" s="88"/>
      <c r="AGH58" s="88"/>
      <c r="AGI58" s="88"/>
      <c r="AGJ58" s="88"/>
      <c r="AGK58" s="94"/>
      <c r="AGL58" s="95"/>
      <c r="AGM58" s="91"/>
      <c r="AGN58" s="88"/>
      <c r="AGO58" s="88"/>
      <c r="AGP58" s="88"/>
      <c r="AGQ58" s="88"/>
      <c r="AGR58" s="88"/>
      <c r="AGS58" s="88"/>
      <c r="AGT58" s="94"/>
      <c r="AGU58" s="95"/>
      <c r="AGV58" s="91"/>
      <c r="AGW58" s="88"/>
      <c r="AGX58" s="88"/>
      <c r="AGY58" s="88"/>
      <c r="AGZ58" s="88"/>
      <c r="AHA58" s="88"/>
      <c r="AHB58" s="94"/>
      <c r="AHC58" s="95"/>
      <c r="AHD58" s="91"/>
      <c r="AHE58" s="88"/>
      <c r="AHF58" s="88"/>
      <c r="AHG58" s="88"/>
      <c r="AHH58" s="88"/>
      <c r="AHI58" s="88"/>
      <c r="AHJ58" s="94"/>
      <c r="AHK58" s="95"/>
      <c r="AHL58" s="91"/>
      <c r="AHM58" s="88"/>
      <c r="AHN58" s="88"/>
      <c r="AHO58" s="88"/>
      <c r="AHP58" s="88"/>
      <c r="AHQ58" s="88"/>
      <c r="AHR58" s="94"/>
      <c r="AHS58" s="95"/>
      <c r="AHT58" s="91"/>
      <c r="AHU58" s="88"/>
      <c r="AHV58" s="88"/>
      <c r="AHW58" s="88"/>
      <c r="AHX58" s="88"/>
      <c r="AHY58" s="88"/>
      <c r="AHZ58" s="94"/>
      <c r="AIA58" s="95"/>
      <c r="AIB58" s="91"/>
      <c r="AIC58" s="88"/>
      <c r="AID58" s="88"/>
      <c r="AIE58" s="88"/>
      <c r="AIF58" s="88"/>
      <c r="AIG58" s="88"/>
      <c r="AIH58" s="94"/>
      <c r="AII58" s="95"/>
      <c r="AIJ58" s="91"/>
      <c r="AIK58" s="88"/>
      <c r="AIL58" s="88"/>
      <c r="AIM58" s="88"/>
      <c r="AIN58" s="88"/>
      <c r="AIO58" s="88"/>
      <c r="AIP58" s="94"/>
      <c r="AIQ58" s="95"/>
      <c r="AIR58" s="91"/>
      <c r="AIS58" s="88"/>
      <c r="AIT58" s="88"/>
      <c r="AIU58" s="88"/>
      <c r="AIV58" s="88"/>
      <c r="AIW58" s="88"/>
      <c r="AIX58" s="94"/>
      <c r="AIY58" s="95"/>
      <c r="AIZ58" s="91"/>
      <c r="AJA58" s="88"/>
      <c r="AJB58" s="88"/>
      <c r="AJC58" s="88"/>
      <c r="AJD58" s="88"/>
      <c r="AJE58" s="88"/>
      <c r="AJF58" s="94"/>
      <c r="AJG58" s="95"/>
      <c r="AJH58" s="91"/>
      <c r="AJI58" s="88"/>
      <c r="AJJ58" s="88"/>
      <c r="AJK58" s="88"/>
      <c r="AJL58" s="88"/>
      <c r="AJM58" s="88"/>
      <c r="AJN58" s="89"/>
      <c r="AJO58" s="90"/>
      <c r="AJP58" s="91"/>
      <c r="AJQ58" s="88"/>
      <c r="AJR58" s="88"/>
      <c r="AJS58" s="88"/>
      <c r="AJT58" s="88"/>
      <c r="AJU58" s="88"/>
      <c r="AJV58" s="89"/>
      <c r="AJW58" s="90"/>
      <c r="AJX58" s="91"/>
      <c r="AJY58" s="88"/>
      <c r="AJZ58" s="88"/>
      <c r="AKA58" s="88"/>
      <c r="AKB58" s="88"/>
      <c r="AKC58" s="88"/>
      <c r="AKD58" s="94"/>
      <c r="AKE58" s="95"/>
      <c r="AKF58" s="91"/>
      <c r="AKG58" s="88"/>
      <c r="AKH58" s="88"/>
      <c r="AKI58" s="88"/>
      <c r="AKJ58" s="88"/>
      <c r="AKK58" s="88"/>
      <c r="AKL58" s="67"/>
      <c r="AKM58" s="184"/>
      <c r="AKN58" s="219"/>
      <c r="AKO58" s="88"/>
      <c r="AKP58" s="88"/>
      <c r="AKQ58" s="88"/>
      <c r="AKR58" s="88"/>
      <c r="AKS58" s="88"/>
      <c r="AKT58" s="94"/>
      <c r="AKU58" s="218"/>
      <c r="AKV58" s="91"/>
      <c r="AKW58" s="88"/>
      <c r="AKX58" s="88"/>
      <c r="AKY58" s="88"/>
      <c r="AKZ58" s="88"/>
      <c r="ALA58" s="88"/>
      <c r="ALB58" s="94"/>
      <c r="ALC58" s="95"/>
      <c r="ALD58" s="91"/>
      <c r="ALE58" s="88"/>
      <c r="ALF58" s="88"/>
      <c r="ALG58" s="88"/>
      <c r="ALH58" s="88"/>
      <c r="ALI58" s="88"/>
      <c r="ALJ58" s="94"/>
      <c r="ALK58" s="95"/>
      <c r="ALL58" s="91"/>
      <c r="ALM58" s="88"/>
      <c r="ALN58" s="88"/>
      <c r="ALO58" s="88"/>
      <c r="ALP58" s="88"/>
      <c r="ALQ58" s="88"/>
      <c r="ALR58" s="94"/>
      <c r="ALS58" s="95"/>
      <c r="ALT58" s="91"/>
      <c r="ALU58" s="88"/>
      <c r="ALV58" s="88"/>
      <c r="ALW58" s="88"/>
      <c r="ALX58" s="88"/>
      <c r="ALY58" s="88"/>
      <c r="ALZ58" s="94"/>
      <c r="AMA58" s="95"/>
      <c r="AMB58" s="91"/>
      <c r="AMC58" s="88"/>
      <c r="AMD58" s="88"/>
      <c r="AME58" s="88"/>
      <c r="AMF58" s="88"/>
      <c r="AMG58" s="88"/>
      <c r="AMH58" s="94"/>
      <c r="AMI58" s="95"/>
      <c r="AMJ58" s="91"/>
      <c r="AMK58" s="88"/>
      <c r="AML58" s="88"/>
      <c r="AMM58" s="88"/>
      <c r="AMN58" s="88"/>
      <c r="AMO58" s="88"/>
      <c r="AMP58" s="94"/>
      <c r="AMQ58" s="95"/>
      <c r="AMR58" s="91"/>
      <c r="AMS58" s="88"/>
      <c r="AMT58" s="88"/>
      <c r="AMU58" s="88"/>
      <c r="AMV58" s="88"/>
      <c r="AMW58" s="88"/>
      <c r="AMX58" s="94"/>
      <c r="AMY58" s="95"/>
      <c r="AMZ58" s="91"/>
      <c r="ANA58" s="88"/>
      <c r="ANB58" s="88"/>
      <c r="ANC58" s="88"/>
      <c r="AND58" s="88"/>
      <c r="ANE58" s="88"/>
      <c r="ANF58" s="94"/>
      <c r="ANG58" s="95"/>
      <c r="ANH58" s="91"/>
      <c r="ANI58" s="88"/>
      <c r="ANJ58" s="88"/>
      <c r="ANK58" s="88"/>
      <c r="ANL58" s="88"/>
      <c r="ANM58" s="88"/>
      <c r="ANN58" s="67"/>
      <c r="ANO58" s="68"/>
      <c r="ANP58" s="91"/>
      <c r="ANQ58" s="88"/>
      <c r="ANR58" s="88"/>
      <c r="ANS58" s="88"/>
      <c r="ANT58" s="88"/>
      <c r="ANU58" s="88"/>
      <c r="ANV58" s="94"/>
      <c r="ANW58" s="95"/>
      <c r="ANX58" s="92"/>
      <c r="ANY58" s="93"/>
      <c r="ANZ58" s="93"/>
      <c r="AOA58" s="93"/>
      <c r="AOB58" s="93"/>
      <c r="AOC58" s="93"/>
      <c r="AOD58" s="94"/>
      <c r="AOE58" s="95"/>
      <c r="AOF58" s="91"/>
      <c r="AOG58" s="88"/>
      <c r="AOH58" s="88"/>
      <c r="AOI58" s="88"/>
      <c r="AOJ58" s="88"/>
      <c r="AOK58" s="88"/>
      <c r="AOL58" s="94"/>
      <c r="AOM58" s="95"/>
      <c r="AON58" s="91"/>
      <c r="AOO58" s="88"/>
      <c r="AOP58" s="88"/>
      <c r="AOQ58" s="88"/>
      <c r="AOR58" s="88"/>
      <c r="AOS58" s="88"/>
      <c r="AOT58" s="94"/>
      <c r="AOU58" s="95"/>
      <c r="AOV58" s="91"/>
      <c r="AOW58" s="88"/>
      <c r="AOX58" s="88"/>
      <c r="AOY58" s="88"/>
      <c r="AOZ58" s="88"/>
      <c r="APA58" s="88"/>
      <c r="APB58" s="94"/>
      <c r="APC58" s="95"/>
      <c r="APD58" s="91"/>
      <c r="APE58" s="88"/>
      <c r="APF58" s="88"/>
      <c r="APG58" s="88"/>
      <c r="APH58" s="88"/>
      <c r="API58" s="88"/>
      <c r="APJ58" s="94"/>
      <c r="APK58" s="95"/>
      <c r="APL58" s="91"/>
      <c r="APM58" s="88"/>
      <c r="APN58" s="88"/>
      <c r="APO58" s="88"/>
      <c r="APP58" s="88"/>
      <c r="APQ58" s="88"/>
      <c r="APR58" s="94"/>
      <c r="APS58" s="95"/>
      <c r="APT58" s="91"/>
      <c r="APU58" s="88"/>
      <c r="APV58" s="88"/>
      <c r="APW58" s="88"/>
      <c r="APX58" s="88"/>
      <c r="APY58" s="88"/>
      <c r="APZ58" s="94"/>
      <c r="AQA58" s="95"/>
      <c r="AQB58" s="91"/>
      <c r="AQC58" s="88"/>
      <c r="AQD58" s="88"/>
      <c r="AQE58" s="88"/>
      <c r="AQF58" s="88"/>
      <c r="AQG58" s="88"/>
      <c r="AQH58" s="94"/>
      <c r="AQI58" s="95"/>
      <c r="AQJ58" s="91"/>
      <c r="AQK58" s="88"/>
      <c r="AQL58" s="88"/>
      <c r="AQM58" s="88"/>
      <c r="AQN58" s="88"/>
      <c r="AQO58" s="88"/>
      <c r="AQP58" s="94"/>
      <c r="AQQ58" s="95"/>
      <c r="AQR58" s="91"/>
      <c r="AQS58" s="88"/>
      <c r="AQT58" s="88"/>
      <c r="AQU58" s="88"/>
      <c r="AQV58" s="88"/>
      <c r="AQW58" s="88"/>
      <c r="AQX58" s="94"/>
      <c r="AQY58" s="95"/>
      <c r="AQZ58" s="91"/>
      <c r="ARA58" s="88"/>
      <c r="ARB58" s="88"/>
      <c r="ARC58" s="88"/>
      <c r="ARD58" s="88"/>
      <c r="ARE58" s="88"/>
      <c r="ARF58" s="94"/>
      <c r="ARG58" s="95"/>
      <c r="ARH58" s="91"/>
      <c r="ARI58" s="88"/>
      <c r="ARJ58" s="88"/>
      <c r="ARK58" s="88"/>
      <c r="ARL58" s="88"/>
      <c r="ARM58" s="88"/>
      <c r="ARN58" s="94"/>
      <c r="ARO58" s="95"/>
      <c r="ARP58" s="91"/>
      <c r="ARQ58" s="88"/>
      <c r="ARR58" s="88"/>
      <c r="ARS58" s="88"/>
      <c r="ART58" s="88"/>
      <c r="ARU58" s="88"/>
      <c r="ARV58" s="94"/>
      <c r="ARW58" s="95"/>
      <c r="ARX58" s="91"/>
      <c r="ARY58" s="88"/>
      <c r="ARZ58" s="88"/>
      <c r="ASA58" s="88"/>
      <c r="ASB58" s="88"/>
      <c r="ASC58" s="88"/>
      <c r="ASD58" s="94"/>
      <c r="ASE58" s="95"/>
      <c r="ASF58" s="91"/>
      <c r="ASG58" s="88"/>
      <c r="ASH58" s="88"/>
      <c r="ASI58" s="88"/>
      <c r="ASJ58" s="88"/>
      <c r="ASK58" s="88"/>
      <c r="ASL58" s="94"/>
      <c r="ASM58" s="95"/>
      <c r="ASN58" s="91"/>
      <c r="ASO58" s="88"/>
      <c r="ASP58" s="88"/>
      <c r="ASQ58" s="88"/>
      <c r="ASR58" s="88"/>
      <c r="ASS58" s="88"/>
      <c r="AST58" s="94"/>
      <c r="ASU58" s="95"/>
      <c r="ASV58" s="91"/>
      <c r="ASW58" s="88"/>
      <c r="ASX58" s="88"/>
      <c r="ASY58" s="88"/>
      <c r="ASZ58" s="88"/>
      <c r="ATA58" s="88"/>
      <c r="ATB58" s="94"/>
      <c r="ATC58" s="95"/>
      <c r="ATD58" s="91"/>
      <c r="ATE58" s="88"/>
      <c r="ATF58" s="88"/>
      <c r="ATG58" s="88"/>
      <c r="ATH58" s="88"/>
      <c r="ATI58" s="88"/>
      <c r="ATJ58" s="94"/>
      <c r="ATK58" s="95"/>
      <c r="ATL58" s="91"/>
      <c r="ATM58" s="88"/>
      <c r="ATN58" s="88"/>
      <c r="ATO58" s="88"/>
      <c r="ATP58" s="88"/>
      <c r="ATQ58" s="88"/>
      <c r="ATR58" s="94"/>
      <c r="ATS58" s="95"/>
      <c r="ATT58" s="91"/>
      <c r="ATU58" s="88"/>
      <c r="ATV58" s="88"/>
      <c r="ATW58" s="88"/>
      <c r="ATX58" s="88"/>
      <c r="ATY58" s="88"/>
      <c r="ATZ58" s="94"/>
      <c r="AUA58" s="95"/>
      <c r="AUB58" s="91"/>
      <c r="AUC58" s="88"/>
      <c r="AUD58" s="88"/>
      <c r="AUE58" s="88"/>
      <c r="AUF58" s="88"/>
      <c r="AUG58" s="88"/>
      <c r="AUH58" s="94"/>
      <c r="AUI58" s="95"/>
      <c r="AUJ58" s="91"/>
      <c r="AUK58" s="88"/>
      <c r="AUL58" s="88"/>
      <c r="AUM58" s="88"/>
      <c r="AUN58" s="88"/>
      <c r="AUO58" s="88"/>
      <c r="AUP58" s="94"/>
      <c r="AUQ58" s="95"/>
      <c r="AUR58" s="91"/>
      <c r="AUS58" s="88"/>
      <c r="AUT58" s="88"/>
      <c r="AUU58" s="88"/>
      <c r="AUV58" s="88"/>
      <c r="AUW58" s="88"/>
      <c r="AUX58" s="94"/>
      <c r="AUY58" s="95"/>
      <c r="AUZ58" s="91"/>
      <c r="AVA58" s="88"/>
      <c r="AVB58" s="88"/>
      <c r="AVC58" s="88"/>
      <c r="AVD58" s="88"/>
      <c r="AVE58" s="88"/>
      <c r="AVF58" s="94"/>
      <c r="AVG58" s="95"/>
      <c r="AVH58" s="91"/>
      <c r="AVI58" s="88"/>
      <c r="AVJ58" s="88"/>
      <c r="AVK58" s="88"/>
      <c r="AVL58" s="88"/>
      <c r="AVM58" s="88"/>
      <c r="AVN58" s="94"/>
      <c r="AVO58" s="95"/>
      <c r="AVP58" s="91"/>
      <c r="AVQ58" s="88"/>
      <c r="AVR58" s="88"/>
      <c r="AVS58" s="88"/>
      <c r="AVT58" s="88"/>
      <c r="AVU58" s="88"/>
      <c r="AVV58" s="94"/>
      <c r="AVW58" s="95"/>
      <c r="AVX58" s="91"/>
      <c r="AVY58" s="88"/>
      <c r="AVZ58" s="88"/>
      <c r="AWA58" s="88"/>
      <c r="AWB58" s="88"/>
      <c r="AWC58" s="88"/>
      <c r="AWD58" s="94"/>
      <c r="AWE58" s="95"/>
      <c r="AWF58" s="91"/>
      <c r="AWG58" s="88"/>
      <c r="AWH58" s="88"/>
      <c r="AWI58" s="88"/>
      <c r="AWJ58" s="88"/>
      <c r="AWK58" s="88"/>
      <c r="AWL58" s="94"/>
      <c r="AWM58" s="218"/>
      <c r="AWN58" s="48"/>
      <c r="AWO58" s="49"/>
      <c r="AWP58" s="49"/>
      <c r="AWQ58" s="49"/>
      <c r="AWR58" s="49"/>
      <c r="AWS58" s="49"/>
      <c r="AWT58" s="42"/>
      <c r="AWU58" s="43"/>
      <c r="AWV58" s="48"/>
      <c r="AWW58" s="49"/>
      <c r="AWX58" s="49"/>
      <c r="AWY58" s="49"/>
      <c r="AWZ58" s="49"/>
      <c r="AXA58" s="49"/>
      <c r="AXB58" s="42"/>
      <c r="AXC58" s="43"/>
      <c r="AXD58" s="91"/>
      <c r="AXE58" s="88"/>
      <c r="AXF58" s="88"/>
      <c r="AXG58" s="88"/>
      <c r="AXH58" s="88"/>
      <c r="AXI58" s="88"/>
      <c r="AXJ58" s="89"/>
      <c r="AXK58" s="90"/>
      <c r="AXL58" s="91"/>
      <c r="AXM58" s="88"/>
      <c r="AXN58" s="88"/>
      <c r="AXO58" s="88"/>
      <c r="AXP58" s="88"/>
      <c r="AXQ58" s="88"/>
      <c r="AXR58" s="89"/>
      <c r="AXS58" s="90"/>
      <c r="AXT58" s="91"/>
      <c r="AXU58" s="88"/>
      <c r="AXV58" s="88"/>
      <c r="AXW58" s="88"/>
      <c r="AXX58" s="88"/>
      <c r="AXY58" s="88"/>
      <c r="AXZ58" s="89"/>
      <c r="AYA58" s="90"/>
      <c r="AYB58" s="91"/>
      <c r="AYC58" s="88"/>
      <c r="AYD58" s="88"/>
      <c r="AYE58" s="88"/>
      <c r="AYF58" s="88"/>
      <c r="AYG58" s="88"/>
      <c r="AYH58" s="89"/>
      <c r="AYI58" s="90"/>
      <c r="AYJ58" s="91"/>
      <c r="AYK58" s="88"/>
      <c r="AYL58" s="88"/>
      <c r="AYM58" s="88"/>
      <c r="AYN58" s="88"/>
      <c r="AYO58" s="88"/>
      <c r="AYP58" s="89"/>
      <c r="AYQ58" s="90"/>
      <c r="AYR58" s="91"/>
      <c r="AYS58" s="88"/>
      <c r="AYT58" s="88"/>
      <c r="AYU58" s="88"/>
      <c r="AYV58" s="88"/>
      <c r="AYW58" s="88"/>
      <c r="AYX58" s="89"/>
      <c r="AYY58" s="90"/>
      <c r="AYZ58" s="91"/>
      <c r="AZA58" s="88"/>
      <c r="AZB58" s="88"/>
      <c r="AZC58" s="88"/>
      <c r="AZD58" s="88"/>
      <c r="AZE58" s="88"/>
      <c r="AZF58" s="89"/>
      <c r="AZG58" s="90"/>
      <c r="AZH58" s="91"/>
      <c r="AZI58" s="88"/>
      <c r="AZJ58" s="88"/>
      <c r="AZK58" s="88"/>
      <c r="AZL58" s="88"/>
      <c r="AZM58" s="88"/>
      <c r="AZN58" s="89"/>
      <c r="AZO58" s="90"/>
      <c r="AZP58" s="91"/>
      <c r="AZQ58" s="88"/>
      <c r="AZR58" s="88"/>
      <c r="AZS58" s="88"/>
      <c r="AZT58" s="88"/>
      <c r="AZU58" s="88"/>
      <c r="AZV58" s="89"/>
      <c r="AZW58" s="90"/>
      <c r="AZX58" s="92"/>
      <c r="AZY58" s="93"/>
      <c r="AZZ58" s="93"/>
      <c r="BAA58" s="93"/>
      <c r="BAB58" s="93"/>
      <c r="BAC58" s="93"/>
      <c r="BAD58" s="89"/>
      <c r="BAE58" s="90"/>
      <c r="BAF58" s="91"/>
      <c r="BAG58" s="88"/>
      <c r="BAH58" s="88"/>
      <c r="BAI58" s="88"/>
      <c r="BAJ58" s="88"/>
      <c r="BAK58" s="88"/>
      <c r="BAL58" s="89"/>
      <c r="BAM58" s="90"/>
      <c r="BAN58" s="91"/>
      <c r="BAO58" s="88"/>
      <c r="BAP58" s="88"/>
      <c r="BAQ58" s="88"/>
      <c r="BAR58" s="88"/>
      <c r="BAS58" s="88"/>
      <c r="BAT58" s="89"/>
      <c r="BAU58" s="90"/>
      <c r="BAV58" s="91"/>
      <c r="BAW58" s="88"/>
      <c r="BAX58" s="88"/>
      <c r="BAY58" s="88"/>
      <c r="BAZ58" s="88"/>
      <c r="BBA58" s="88"/>
      <c r="BBB58" s="89"/>
      <c r="BBC58" s="90"/>
      <c r="BBD58" s="91"/>
      <c r="BBE58" s="88"/>
      <c r="BBF58" s="88"/>
      <c r="BBG58" s="88"/>
      <c r="BBH58" s="88"/>
      <c r="BBI58" s="88"/>
      <c r="BBJ58" s="89"/>
      <c r="BBK58" s="90"/>
      <c r="BBL58" s="91"/>
      <c r="BBM58" s="88"/>
      <c r="BBN58" s="88"/>
      <c r="BBO58" s="88"/>
      <c r="BBP58" s="88"/>
      <c r="BBQ58" s="88"/>
      <c r="BBR58" s="89"/>
      <c r="BBS58" s="90"/>
      <c r="BBT58" s="91"/>
      <c r="BBU58" s="88"/>
      <c r="BBV58" s="88"/>
      <c r="BBW58" s="88"/>
      <c r="BBX58" s="88"/>
      <c r="BBY58" s="88"/>
      <c r="BBZ58" s="89"/>
      <c r="BCA58" s="90"/>
      <c r="BCB58" s="91"/>
      <c r="BCC58" s="88"/>
      <c r="BCD58" s="88"/>
      <c r="BCE58" s="88"/>
      <c r="BCF58" s="88"/>
      <c r="BCG58" s="88"/>
      <c r="BCH58" s="89"/>
      <c r="BCI58" s="90"/>
      <c r="BCJ58" s="91"/>
      <c r="BCK58" s="88"/>
      <c r="BCL58" s="88"/>
      <c r="BCM58" s="88"/>
      <c r="BCN58" s="88"/>
      <c r="BCO58" s="88"/>
      <c r="BCP58" s="89"/>
      <c r="BCQ58" s="90"/>
      <c r="BCR58" s="91"/>
      <c r="BCS58" s="88"/>
      <c r="BCT58" s="88"/>
      <c r="BCU58" s="88"/>
      <c r="BCV58" s="88"/>
      <c r="BCW58" s="88"/>
      <c r="BCX58" s="89"/>
      <c r="BCY58" s="90"/>
      <c r="BCZ58" s="91"/>
      <c r="BDA58" s="88"/>
      <c r="BDB58" s="88"/>
      <c r="BDC58" s="88"/>
      <c r="BDD58" s="88"/>
      <c r="BDE58" s="88"/>
      <c r="BDF58" s="89"/>
      <c r="BDG58" s="90"/>
      <c r="BDH58" s="91"/>
      <c r="BDI58" s="88"/>
      <c r="BDJ58" s="88"/>
      <c r="BDK58" s="88"/>
      <c r="BDL58" s="88"/>
      <c r="BDM58" s="88"/>
      <c r="BDN58" s="89"/>
      <c r="BDO58" s="90"/>
      <c r="BDP58" s="91"/>
      <c r="BDQ58" s="88"/>
      <c r="BDR58" s="88"/>
      <c r="BDS58" s="88"/>
      <c r="BDT58" s="88"/>
      <c r="BDU58" s="88"/>
      <c r="BDV58" s="89"/>
      <c r="BDW58" s="90"/>
      <c r="BDX58" s="91"/>
      <c r="BDY58" s="88"/>
      <c r="BDZ58" s="88"/>
      <c r="BEA58" s="88"/>
      <c r="BEB58" s="88"/>
      <c r="BEC58" s="88"/>
      <c r="BED58" s="89"/>
      <c r="BEE58" s="90"/>
      <c r="BEF58" s="91"/>
      <c r="BEG58" s="88"/>
      <c r="BEH58" s="88"/>
      <c r="BEI58" s="88"/>
      <c r="BEJ58" s="88"/>
      <c r="BEK58" s="88"/>
      <c r="BEL58" s="89"/>
      <c r="BEM58" s="90"/>
      <c r="BEN58" s="91"/>
      <c r="BEO58" s="88"/>
      <c r="BEP58" s="88"/>
      <c r="BEQ58" s="88"/>
      <c r="BER58" s="88"/>
      <c r="BES58" s="88"/>
      <c r="BET58" s="89"/>
      <c r="BEU58" s="90"/>
      <c r="BEV58" s="92"/>
      <c r="BEW58" s="93"/>
      <c r="BEX58" s="93"/>
      <c r="BEY58" s="93"/>
      <c r="BEZ58" s="93"/>
      <c r="BFA58" s="93"/>
      <c r="BFB58" s="89"/>
      <c r="BFC58" s="90"/>
      <c r="BFD58" s="91"/>
      <c r="BFE58" s="88"/>
      <c r="BFF58" s="88"/>
      <c r="BFG58" s="88"/>
      <c r="BFH58" s="88"/>
      <c r="BFI58" s="88"/>
      <c r="BFJ58" s="89"/>
      <c r="BFK58" s="90"/>
      <c r="BFL58" s="91"/>
      <c r="BFM58" s="88"/>
      <c r="BFN58" s="88"/>
      <c r="BFO58" s="88"/>
      <c r="BFP58" s="88"/>
      <c r="BFQ58" s="88"/>
      <c r="BFR58" s="89"/>
      <c r="BFS58" s="90"/>
      <c r="BFT58" s="91"/>
      <c r="BFU58" s="88"/>
      <c r="BFV58" s="88"/>
      <c r="BFW58" s="88"/>
      <c r="BFX58" s="88"/>
      <c r="BFY58" s="88"/>
      <c r="BFZ58" s="89"/>
      <c r="BGA58" s="90"/>
      <c r="BGB58" s="91"/>
      <c r="BGC58" s="88"/>
      <c r="BGD58" s="88"/>
      <c r="BGE58" s="88"/>
      <c r="BGF58" s="88"/>
      <c r="BGG58" s="88"/>
      <c r="BGH58" s="89"/>
      <c r="BGI58" s="90"/>
      <c r="BGJ58" s="91"/>
      <c r="BGK58" s="88"/>
      <c r="BGL58" s="88"/>
      <c r="BGM58" s="88"/>
      <c r="BGN58" s="88"/>
      <c r="BGO58" s="88"/>
      <c r="BGP58" s="89"/>
      <c r="BGQ58" s="90"/>
      <c r="BGR58" s="91"/>
      <c r="BGS58" s="88"/>
      <c r="BGT58" s="88"/>
      <c r="BGU58" s="88"/>
      <c r="BGV58" s="88"/>
      <c r="BGW58" s="88"/>
      <c r="BGX58" s="89"/>
      <c r="BGY58" s="90"/>
      <c r="BGZ58" s="239"/>
      <c r="BHA58" s="1"/>
      <c r="BHB58" s="1"/>
      <c r="BHC58" s="1"/>
      <c r="BHD58" s="1"/>
      <c r="BHE58" s="1"/>
      <c r="BHF58" s="89"/>
      <c r="BHG58" s="90"/>
      <c r="BHH58" s="91"/>
      <c r="BHI58" s="88"/>
      <c r="BHJ58" s="88"/>
      <c r="BHK58" s="88"/>
      <c r="BHL58" s="88"/>
      <c r="BHM58" s="88"/>
      <c r="BHN58" s="89"/>
      <c r="BHO58" s="90"/>
      <c r="BHP58" s="91"/>
      <c r="BHQ58" s="88"/>
      <c r="BHR58" s="88"/>
      <c r="BHS58" s="88"/>
      <c r="BHT58" s="88"/>
      <c r="BHU58" s="88"/>
      <c r="BHV58" s="89"/>
      <c r="BHW58" s="90"/>
      <c r="BHX58" s="91"/>
      <c r="BHY58" s="88"/>
      <c r="BHZ58" s="88"/>
      <c r="BIA58" s="88"/>
      <c r="BIB58" s="88"/>
      <c r="BIC58" s="88"/>
      <c r="BID58" s="89"/>
      <c r="BIE58" s="90"/>
      <c r="BIF58" s="91"/>
      <c r="BIG58" s="88"/>
      <c r="BIH58" s="88"/>
      <c r="BII58" s="88"/>
      <c r="BIJ58" s="88"/>
      <c r="BIK58" s="88"/>
      <c r="BIL58" s="89"/>
      <c r="BIM58" s="90"/>
      <c r="BIN58" s="91"/>
      <c r="BIO58" s="88"/>
      <c r="BIP58" s="88"/>
      <c r="BIQ58" s="88"/>
      <c r="BIR58" s="88"/>
      <c r="BIS58" s="88"/>
      <c r="BIT58" s="89"/>
      <c r="BIU58" s="262"/>
      <c r="BIV58" s="219"/>
      <c r="BIW58" s="88"/>
      <c r="BIX58" s="88"/>
      <c r="BIY58" s="88"/>
      <c r="BIZ58" s="88"/>
      <c r="BJA58" s="88"/>
      <c r="BJB58" s="89"/>
      <c r="BJC58" s="262"/>
      <c r="BJD58" s="91"/>
      <c r="BJE58" s="88"/>
      <c r="BJF58" s="88"/>
      <c r="BJG58" s="88"/>
      <c r="BJH58" s="88"/>
      <c r="BJI58" s="88"/>
      <c r="BJJ58" s="89"/>
      <c r="BJK58" s="90"/>
      <c r="BJL58" s="91"/>
      <c r="BJM58" s="88"/>
      <c r="BJN58" s="88"/>
      <c r="BJO58" s="88"/>
      <c r="BJP58" s="88"/>
      <c r="BJQ58" s="88"/>
      <c r="BJR58" s="89"/>
      <c r="BJS58" s="90"/>
      <c r="BJT58" s="91"/>
      <c r="BJU58" s="88"/>
      <c r="BJV58" s="88"/>
      <c r="BJW58" s="88"/>
      <c r="BJX58" s="88"/>
      <c r="BJY58" s="88"/>
      <c r="BJZ58" s="42"/>
      <c r="BKA58" s="43"/>
      <c r="BKB58" s="91"/>
      <c r="BKC58" s="88"/>
      <c r="BKD58" s="88"/>
      <c r="BKE58" s="88"/>
      <c r="BKF58" s="88"/>
      <c r="BKG58" s="88"/>
      <c r="BKH58" s="94"/>
      <c r="BKI58" s="95"/>
      <c r="BKJ58" s="91"/>
      <c r="BKK58" s="88"/>
      <c r="BKL58" s="88"/>
      <c r="BKM58" s="88"/>
      <c r="BKN58" s="88"/>
      <c r="BKO58" s="88"/>
      <c r="BKP58" s="89"/>
      <c r="BKQ58" s="90"/>
      <c r="BKR58" s="91"/>
      <c r="BKS58" s="88"/>
      <c r="BKT58" s="88"/>
      <c r="BKU58" s="88"/>
      <c r="BKV58" s="88"/>
      <c r="BKW58" s="88"/>
      <c r="BKX58" s="89"/>
      <c r="BKY58" s="90"/>
      <c r="BKZ58" s="91"/>
      <c r="BLA58" s="88"/>
      <c r="BLB58" s="88"/>
      <c r="BLC58" s="88"/>
      <c r="BLD58" s="88"/>
      <c r="BLE58" s="88"/>
      <c r="BLF58" s="89"/>
      <c r="BLG58" s="90"/>
      <c r="BLH58" s="91"/>
      <c r="BLI58" s="88"/>
      <c r="BLJ58" s="88"/>
      <c r="BLK58" s="88"/>
      <c r="BLL58" s="88"/>
      <c r="BLM58" s="88"/>
      <c r="BLN58" s="89"/>
      <c r="BLO58" s="90"/>
      <c r="BLP58" s="91"/>
      <c r="BLQ58" s="88"/>
      <c r="BLR58" s="88"/>
      <c r="BLS58" s="88"/>
      <c r="BLT58" s="88"/>
      <c r="BLU58" s="88"/>
      <c r="BLV58" s="89"/>
      <c r="BLW58" s="90"/>
      <c r="BLX58" s="91"/>
      <c r="BLY58" s="88"/>
      <c r="BLZ58" s="88"/>
      <c r="BMA58" s="88"/>
      <c r="BMB58" s="88"/>
      <c r="BMC58" s="88"/>
      <c r="BMD58" s="89"/>
      <c r="BME58" s="90"/>
      <c r="BMF58" s="91"/>
      <c r="BMG58" s="88"/>
      <c r="BMH58" s="88"/>
      <c r="BMI58" s="88"/>
      <c r="BMJ58" s="88"/>
      <c r="BMK58" s="88"/>
      <c r="BML58" s="89"/>
      <c r="BMM58" s="90"/>
      <c r="BMN58" s="91"/>
      <c r="BMO58" s="88"/>
      <c r="BMP58" s="88"/>
      <c r="BMQ58" s="88"/>
      <c r="BMR58" s="88"/>
      <c r="BMS58" s="88"/>
      <c r="BMT58" s="89"/>
      <c r="BMU58" s="90"/>
      <c r="BMV58" s="91"/>
      <c r="BMW58" s="88"/>
      <c r="BMX58" s="88"/>
      <c r="BMY58" s="88"/>
      <c r="BMZ58" s="88"/>
      <c r="BNA58" s="88"/>
      <c r="BNB58" s="89"/>
      <c r="BNC58" s="90"/>
      <c r="BND58" s="91"/>
      <c r="BNE58" s="88"/>
      <c r="BNF58" s="88"/>
      <c r="BNG58" s="88"/>
      <c r="BNH58" s="88"/>
      <c r="BNI58" s="88"/>
      <c r="BNJ58" s="89"/>
      <c r="BNK58" s="90"/>
      <c r="BNL58" s="91"/>
      <c r="BNM58" s="88"/>
      <c r="BNN58" s="88"/>
      <c r="BNO58" s="88"/>
      <c r="BNP58" s="88"/>
      <c r="BNQ58" s="88"/>
      <c r="BNR58" s="89"/>
      <c r="BNS58" s="90"/>
      <c r="BNT58" s="91"/>
      <c r="BNU58" s="88"/>
      <c r="BNV58" s="88"/>
      <c r="BNW58" s="88"/>
      <c r="BNX58" s="88"/>
      <c r="BNY58" s="88"/>
      <c r="BNZ58" s="89"/>
      <c r="BOA58" s="90"/>
      <c r="BOB58" s="91"/>
      <c r="BOC58" s="88"/>
      <c r="BOD58" s="88"/>
      <c r="BOE58" s="88"/>
      <c r="BOF58" s="88"/>
      <c r="BOG58" s="88"/>
      <c r="BOH58" s="89"/>
      <c r="BOI58" s="90"/>
      <c r="BOJ58" s="91"/>
      <c r="BOK58" s="88"/>
      <c r="BOL58" s="88"/>
      <c r="BOM58" s="88"/>
      <c r="BON58" s="88"/>
      <c r="BOO58" s="88"/>
      <c r="BOP58" s="89"/>
      <c r="BOQ58" s="90"/>
      <c r="BOR58" s="91"/>
      <c r="BOS58" s="88"/>
      <c r="BOT58" s="88"/>
      <c r="BOU58" s="88"/>
      <c r="BOV58" s="88"/>
      <c r="BOW58" s="88"/>
      <c r="BOX58" s="89"/>
      <c r="BOY58" s="90"/>
      <c r="BOZ58" s="91"/>
      <c r="BPA58" s="88"/>
      <c r="BPB58" s="88"/>
      <c r="BPC58" s="88"/>
      <c r="BPD58" s="88"/>
      <c r="BPE58" s="88"/>
      <c r="BPF58" s="89"/>
      <c r="BPG58" s="90"/>
      <c r="BPH58" s="91"/>
      <c r="BPI58" s="88"/>
      <c r="BPJ58" s="88"/>
      <c r="BPK58" s="88"/>
      <c r="BPL58" s="88"/>
      <c r="BPM58" s="88"/>
      <c r="BPN58" s="89"/>
      <c r="BPO58" s="90"/>
      <c r="BPP58" s="91"/>
      <c r="BPQ58" s="88"/>
      <c r="BPR58" s="88"/>
      <c r="BPS58" s="88"/>
      <c r="BPT58" s="88"/>
      <c r="BPU58" s="88"/>
      <c r="BPV58" s="89"/>
      <c r="BPW58" s="90"/>
      <c r="BPX58" s="91"/>
      <c r="BPY58" s="88"/>
      <c r="BPZ58" s="88"/>
      <c r="BQA58" s="88"/>
      <c r="BQB58" s="88"/>
      <c r="BQC58" s="88"/>
      <c r="BQD58" s="94"/>
      <c r="BQE58" s="90"/>
      <c r="BQF58" s="91"/>
      <c r="BQG58" s="88"/>
      <c r="BQH58" s="88"/>
      <c r="BQI58" s="88"/>
      <c r="BQJ58" s="88"/>
      <c r="BQK58" s="88"/>
      <c r="BQL58" s="94"/>
      <c r="BQM58" s="90"/>
      <c r="BQN58" s="91"/>
      <c r="BQO58" s="88"/>
      <c r="BQP58" s="88"/>
      <c r="BQQ58" s="88"/>
      <c r="BQR58" s="88"/>
      <c r="BQS58" s="88"/>
      <c r="BQT58" s="94"/>
      <c r="BQU58" s="90"/>
      <c r="BQV58" s="91"/>
      <c r="BQW58" s="88"/>
      <c r="BQX58" s="88"/>
      <c r="BQY58" s="88"/>
      <c r="BQZ58" s="88"/>
      <c r="BRA58" s="88"/>
      <c r="BRB58" s="94"/>
      <c r="BRC58" s="90"/>
      <c r="BRD58" s="91"/>
      <c r="BRE58" s="88"/>
      <c r="BRF58" s="88"/>
      <c r="BRG58" s="88"/>
      <c r="BRH58" s="88"/>
      <c r="BRI58" s="88"/>
      <c r="BRJ58" s="94"/>
      <c r="BRK58" s="90"/>
      <c r="BRL58" s="91"/>
      <c r="BRM58" s="88"/>
      <c r="BRN58" s="88"/>
      <c r="BRO58" s="88"/>
      <c r="BRP58" s="88"/>
      <c r="BRQ58" s="88"/>
      <c r="BRR58" s="94"/>
      <c r="BRS58" s="95"/>
      <c r="BRT58" s="178"/>
      <c r="BRU58" s="179"/>
      <c r="BRV58" s="179"/>
      <c r="BRW58" s="179"/>
      <c r="BRX58" s="179"/>
      <c r="BRY58" s="179"/>
      <c r="BRZ58" s="94"/>
      <c r="BSA58" s="90"/>
      <c r="BSB58" s="91"/>
      <c r="BSC58" s="88"/>
      <c r="BSD58" s="88"/>
      <c r="BSE58" s="88"/>
      <c r="BSF58" s="88"/>
      <c r="BSG58" s="88"/>
      <c r="BSH58" s="94"/>
      <c r="BSI58" s="90"/>
      <c r="BSJ58" s="91"/>
      <c r="BSK58" s="88"/>
      <c r="BSL58" s="88"/>
      <c r="BSM58" s="88"/>
      <c r="BSN58" s="88"/>
      <c r="BSO58" s="88"/>
      <c r="BSP58" s="94"/>
      <c r="BSQ58" s="90"/>
      <c r="BSR58" s="91"/>
      <c r="BSS58" s="88"/>
      <c r="BST58" s="88"/>
      <c r="BSU58" s="88"/>
      <c r="BSV58" s="88"/>
      <c r="BSW58" s="88"/>
      <c r="BSX58" s="94"/>
      <c r="BSY58" s="90"/>
      <c r="BSZ58" s="91"/>
      <c r="BTA58" s="88"/>
      <c r="BTB58" s="88"/>
      <c r="BTC58" s="88"/>
      <c r="BTD58" s="88"/>
      <c r="BTE58" s="88"/>
      <c r="BTF58" s="67"/>
      <c r="BTG58" s="43"/>
      <c r="BTH58" s="91"/>
      <c r="BTI58" s="88"/>
      <c r="BTJ58" s="88"/>
      <c r="BTK58" s="88"/>
      <c r="BTL58" s="88"/>
      <c r="BTM58" s="88"/>
      <c r="BTN58" s="94"/>
      <c r="BTO58" s="95"/>
      <c r="BTP58" s="91"/>
      <c r="BTQ58" s="88"/>
      <c r="BTR58" s="88"/>
      <c r="BTS58" s="88"/>
      <c r="BTT58" s="88"/>
      <c r="BTU58" s="88"/>
      <c r="BTV58" s="94"/>
      <c r="BTW58" s="90"/>
      <c r="BTX58" s="91"/>
      <c r="BTY58" s="88"/>
      <c r="BTZ58" s="88"/>
      <c r="BUA58" s="88"/>
      <c r="BUB58" s="88"/>
      <c r="BUC58" s="88"/>
      <c r="BUD58" s="94"/>
      <c r="BUE58" s="95"/>
      <c r="BUF58" s="91"/>
      <c r="BUG58" s="88"/>
      <c r="BUH58" s="88"/>
      <c r="BUI58" s="88"/>
      <c r="BUJ58" s="88"/>
      <c r="BUK58" s="88"/>
      <c r="BUL58" s="94"/>
      <c r="BUM58" s="95"/>
      <c r="BUN58" s="91"/>
      <c r="BUO58" s="88"/>
      <c r="BUP58" s="88"/>
      <c r="BUQ58" s="88"/>
      <c r="BUR58" s="88"/>
      <c r="BUS58" s="88"/>
      <c r="BUT58" s="94"/>
      <c r="BUU58" s="95"/>
      <c r="BUV58" s="91"/>
      <c r="BUW58" s="88"/>
      <c r="BUX58" s="88"/>
      <c r="BUY58" s="88"/>
      <c r="BUZ58" s="88"/>
      <c r="BVA58" s="88"/>
      <c r="BVB58" s="94"/>
      <c r="BVC58" s="95"/>
      <c r="BVD58" s="91"/>
      <c r="BVE58" s="88"/>
      <c r="BVF58" s="88"/>
      <c r="BVG58" s="88"/>
      <c r="BVH58" s="88"/>
      <c r="BVI58" s="88"/>
      <c r="BVJ58" s="94"/>
      <c r="BVK58" s="95"/>
      <c r="BVL58" s="91"/>
      <c r="BVM58" s="88"/>
      <c r="BVN58" s="88"/>
      <c r="BVO58" s="88"/>
      <c r="BVP58" s="88"/>
      <c r="BVQ58" s="88"/>
      <c r="BVR58" s="94"/>
      <c r="BVS58" s="95"/>
      <c r="BVT58" s="91"/>
      <c r="BVU58" s="88"/>
      <c r="BVV58" s="88"/>
      <c r="BVW58" s="88"/>
      <c r="BVX58" s="88"/>
      <c r="BVY58" s="88"/>
      <c r="BVZ58" s="94"/>
      <c r="BWA58" s="95"/>
      <c r="BWB58" s="91"/>
      <c r="BWC58" s="88"/>
      <c r="BWD58" s="88"/>
      <c r="BWE58" s="88"/>
      <c r="BWF58" s="88"/>
      <c r="BWG58" s="88"/>
      <c r="BWH58" s="94"/>
      <c r="BWI58" s="95"/>
      <c r="BWJ58" s="91"/>
      <c r="BWK58" s="88"/>
      <c r="BWL58" s="88"/>
      <c r="BWM58" s="88"/>
      <c r="BWN58" s="88"/>
      <c r="BWO58" s="88"/>
      <c r="BWP58" s="94"/>
      <c r="BWQ58" s="95"/>
      <c r="BWR58" s="91"/>
      <c r="BWS58" s="88"/>
      <c r="BWT58" s="88"/>
      <c r="BWU58" s="88"/>
      <c r="BWV58" s="88"/>
      <c r="BWW58" s="88"/>
      <c r="BWX58" s="94"/>
      <c r="BWY58" s="95"/>
      <c r="BWZ58" s="91"/>
      <c r="BXA58" s="88"/>
      <c r="BXB58" s="88"/>
      <c r="BXC58" s="88"/>
      <c r="BXD58" s="88"/>
      <c r="BXE58" s="88"/>
      <c r="BXF58" s="94"/>
      <c r="BXG58" s="95"/>
      <c r="BXH58" s="91"/>
      <c r="BXI58" s="88"/>
      <c r="BXJ58" s="88"/>
      <c r="BXK58" s="88"/>
      <c r="BXL58" s="88"/>
      <c r="BXM58" s="88"/>
      <c r="BXN58" s="94"/>
      <c r="BXO58" s="95"/>
      <c r="BXP58" s="91"/>
      <c r="BXQ58" s="88"/>
      <c r="BXR58" s="88"/>
      <c r="BXS58" s="88"/>
      <c r="BXT58" s="88"/>
      <c r="BXU58" s="88"/>
      <c r="BXV58" s="94"/>
      <c r="BXW58" s="95"/>
      <c r="BXX58" s="91"/>
      <c r="BXY58" s="88"/>
      <c r="BXZ58" s="88"/>
      <c r="BYA58" s="88"/>
      <c r="BYB58" s="88"/>
      <c r="BYC58" s="88"/>
      <c r="BYD58" s="94"/>
      <c r="BYE58" s="95"/>
      <c r="BYF58" s="91"/>
      <c r="BYG58" s="88"/>
      <c r="BYH58" s="88"/>
      <c r="BYI58" s="88"/>
      <c r="BYJ58" s="88"/>
      <c r="BYK58" s="88"/>
      <c r="BYL58" s="94"/>
      <c r="BYM58" s="95"/>
      <c r="BYN58" s="91"/>
      <c r="BYO58" s="88"/>
      <c r="BYP58" s="88"/>
      <c r="BYQ58" s="88"/>
      <c r="BYR58" s="88"/>
      <c r="BYS58" s="88"/>
      <c r="BYT58" s="94"/>
      <c r="BYU58" s="95"/>
      <c r="BYV58" s="91"/>
      <c r="BYW58" s="88"/>
      <c r="BYX58" s="88"/>
      <c r="BYY58" s="88"/>
      <c r="BYZ58" s="88"/>
      <c r="BZA58" s="88"/>
      <c r="BZB58" s="94"/>
      <c r="BZC58" s="95"/>
      <c r="BZD58" s="91"/>
      <c r="BZE58" s="88"/>
      <c r="BZF58" s="88"/>
      <c r="BZG58" s="88"/>
      <c r="BZH58" s="88"/>
      <c r="BZI58" s="88"/>
      <c r="BZJ58" s="94"/>
      <c r="BZK58" s="95"/>
      <c r="BZL58" s="91"/>
      <c r="BZM58" s="88"/>
      <c r="BZN58" s="88"/>
      <c r="BZO58" s="88"/>
      <c r="BZP58" s="88"/>
      <c r="BZQ58" s="88"/>
      <c r="BZR58" s="94"/>
      <c r="BZS58" s="95"/>
      <c r="BZT58" s="91"/>
      <c r="BZU58" s="88"/>
      <c r="BZV58" s="88"/>
      <c r="BZW58" s="88"/>
      <c r="BZX58" s="88"/>
      <c r="BZY58" s="88"/>
      <c r="BZZ58" s="94"/>
      <c r="CAA58" s="95"/>
      <c r="CAB58" s="91"/>
      <c r="CAC58" s="88"/>
      <c r="CAD58" s="88"/>
      <c r="CAE58" s="88"/>
      <c r="CAF58" s="88"/>
      <c r="CAG58" s="88"/>
      <c r="CAH58" s="94"/>
      <c r="CAI58" s="95"/>
      <c r="CAJ58" s="91"/>
      <c r="CAK58" s="88"/>
      <c r="CAL58" s="88"/>
      <c r="CAM58" s="88"/>
      <c r="CAN58" s="88"/>
      <c r="CAO58" s="88"/>
      <c r="CAP58" s="94"/>
      <c r="CAQ58" s="95"/>
      <c r="CAR58" s="91"/>
      <c r="CAS58" s="88"/>
      <c r="CAT58" s="88"/>
      <c r="CAU58" s="88"/>
      <c r="CAV58" s="88"/>
      <c r="CAW58" s="88"/>
      <c r="CAX58" s="94"/>
      <c r="CAY58" s="95"/>
      <c r="CAZ58" s="91"/>
      <c r="CBA58" s="88"/>
      <c r="CBB58" s="88"/>
      <c r="CBC58" s="88"/>
      <c r="CBD58" s="88"/>
      <c r="CBE58" s="88"/>
      <c r="CBF58" s="94"/>
      <c r="CBG58" s="95"/>
      <c r="CBH58" s="91"/>
      <c r="CBI58" s="88"/>
      <c r="CBJ58" s="88"/>
      <c r="CBK58" s="88"/>
      <c r="CBL58" s="88"/>
      <c r="CBM58" s="88"/>
      <c r="CBN58" s="94"/>
      <c r="CBO58" s="95"/>
      <c r="CBP58" s="91"/>
      <c r="CBQ58" s="88"/>
      <c r="CBR58" s="88"/>
      <c r="CBS58" s="88"/>
      <c r="CBT58" s="88"/>
      <c r="CBU58" s="88"/>
      <c r="CBV58" s="94"/>
      <c r="CBW58" s="95"/>
      <c r="CBX58" s="91"/>
      <c r="CBY58" s="88"/>
      <c r="CBZ58" s="88"/>
      <c r="CCA58" s="88"/>
      <c r="CCB58" s="88"/>
      <c r="CCC58" s="88"/>
      <c r="CCD58" s="94"/>
      <c r="CCE58" s="95"/>
      <c r="CCF58" s="91"/>
      <c r="CCG58" s="88"/>
      <c r="CCH58" s="88"/>
      <c r="CCI58" s="88"/>
      <c r="CCJ58" s="88"/>
      <c r="CCK58" s="88"/>
      <c r="CCL58" s="94"/>
      <c r="CCM58" s="95"/>
      <c r="CCN58" s="91"/>
      <c r="CCO58" s="88"/>
      <c r="CCP58" s="88"/>
      <c r="CCQ58" s="88"/>
      <c r="CCR58" s="88"/>
      <c r="CCS58" s="88"/>
      <c r="CCT58" s="94"/>
      <c r="CCU58" s="95"/>
      <c r="CCV58" s="91"/>
      <c r="CCW58" s="88"/>
      <c r="CCX58" s="88"/>
      <c r="CCY58" s="88"/>
      <c r="CCZ58" s="88"/>
      <c r="CDA58" s="88"/>
      <c r="CDB58" s="94"/>
      <c r="CDC58" s="95"/>
      <c r="CDD58" s="91"/>
      <c r="CDE58" s="88"/>
      <c r="CDF58" s="88"/>
      <c r="CDG58" s="88"/>
      <c r="CDH58" s="88"/>
      <c r="CDI58" s="88"/>
      <c r="CDJ58" s="94"/>
      <c r="CDK58" s="95"/>
      <c r="CDL58" s="91"/>
      <c r="CDM58" s="88"/>
      <c r="CDN58" s="88"/>
      <c r="CDO58" s="88"/>
      <c r="CDP58" s="88"/>
      <c r="CDQ58" s="88"/>
      <c r="CDR58" s="94"/>
      <c r="CDS58" s="95"/>
      <c r="CDT58" s="91"/>
      <c r="CDU58" s="88"/>
      <c r="CDV58" s="88"/>
      <c r="CDW58" s="88"/>
      <c r="CDX58" s="88"/>
      <c r="CDY58" s="88"/>
      <c r="CDZ58" s="94"/>
      <c r="CEA58" s="95"/>
      <c r="CEB58" s="91"/>
      <c r="CEC58" s="88"/>
      <c r="CED58" s="88"/>
      <c r="CEE58" s="88"/>
      <c r="CEF58" s="88"/>
      <c r="CEG58" s="88"/>
      <c r="CEH58" s="94"/>
      <c r="CEI58" s="95"/>
      <c r="CEJ58" s="91"/>
      <c r="CEK58" s="88"/>
      <c r="CEL58" s="88"/>
      <c r="CEM58" s="88"/>
      <c r="CEN58" s="88"/>
      <c r="CEO58" s="88"/>
      <c r="CEP58" s="94"/>
      <c r="CEQ58" s="95"/>
      <c r="CER58" s="91"/>
      <c r="CES58" s="88"/>
      <c r="CET58" s="88"/>
      <c r="CEU58" s="88"/>
      <c r="CEV58" s="88"/>
      <c r="CEW58" s="88"/>
      <c r="CEX58" s="94"/>
      <c r="CEY58" s="95"/>
      <c r="CEZ58" s="1"/>
      <c r="CFA58" s="1"/>
      <c r="CFB58" s="1"/>
      <c r="CFC58" s="1"/>
      <c r="CFD58" s="1"/>
      <c r="CFE58" s="1"/>
      <c r="CFF58" s="351"/>
      <c r="CFG58" s="352"/>
      <c r="CFH58" s="1"/>
      <c r="CFI58" s="1"/>
      <c r="CFJ58" s="1"/>
      <c r="CFK58" s="1"/>
      <c r="CFL58" s="1"/>
      <c r="CFM58" s="1"/>
      <c r="CFN58" s="351"/>
      <c r="CFO58" s="352"/>
      <c r="CFP58" s="1"/>
      <c r="CFQ58" s="1"/>
      <c r="CFR58" s="1"/>
      <c r="CFS58" s="1"/>
      <c r="CFT58" s="1"/>
      <c r="CFU58" s="1"/>
      <c r="CFV58" s="169"/>
      <c r="CFW58" s="58"/>
      <c r="CFX58" s="1"/>
      <c r="CFY58" s="1"/>
      <c r="CFZ58" s="1"/>
      <c r="CGA58" s="1"/>
      <c r="CGB58" s="1"/>
      <c r="CGC58" s="1"/>
      <c r="CGD58" s="169"/>
      <c r="CGE58" s="58"/>
      <c r="CGF58" s="1"/>
      <c r="CGG58" s="1"/>
      <c r="CGH58" s="1"/>
      <c r="CGI58" s="1"/>
      <c r="CGJ58" s="1"/>
      <c r="CGK58" s="1"/>
      <c r="CGL58" s="351"/>
      <c r="CGM58" s="352"/>
      <c r="CGN58" s="1"/>
      <c r="CGO58" s="1"/>
      <c r="CGP58" s="1"/>
      <c r="CGQ58" s="1"/>
      <c r="CGR58" s="1"/>
      <c r="CGS58" s="1"/>
      <c r="CGT58" s="351"/>
      <c r="CGU58" s="352"/>
      <c r="CGV58" s="1"/>
      <c r="CGW58" s="1"/>
      <c r="CGX58" s="1"/>
      <c r="CGY58" s="1"/>
      <c r="CGZ58" s="1"/>
      <c r="CHA58" s="1"/>
      <c r="CHB58" s="169"/>
      <c r="CHC58" s="58"/>
      <c r="CHD58" s="1"/>
      <c r="CHE58" s="1"/>
      <c r="CHF58" s="1"/>
      <c r="CHG58" s="1"/>
      <c r="CHH58" s="1"/>
      <c r="CHI58" s="1"/>
      <c r="CHJ58" s="169"/>
      <c r="CHK58" s="58"/>
      <c r="CHL58" s="1"/>
      <c r="CHM58" s="1"/>
      <c r="CHN58" s="1"/>
      <c r="CHO58" s="1"/>
      <c r="CHP58" s="1"/>
      <c r="CHQ58" s="1"/>
      <c r="CHR58" s="169"/>
      <c r="CHS58" s="58"/>
      <c r="CHT58" s="1"/>
      <c r="CHU58" s="1"/>
      <c r="CHV58" s="1"/>
      <c r="CHW58" s="1"/>
      <c r="CHX58" s="1"/>
      <c r="CHY58" s="1"/>
      <c r="CHZ58" s="169"/>
      <c r="CIA58" s="58"/>
      <c r="CIB58" s="1"/>
      <c r="CIC58" s="1"/>
      <c r="CID58" s="1"/>
      <c r="CIE58" s="1"/>
      <c r="CIF58" s="1"/>
      <c r="CIG58" s="1"/>
      <c r="CIH58" s="169"/>
      <c r="CII58" s="58"/>
      <c r="CIJ58" s="1"/>
      <c r="CIK58" s="1"/>
      <c r="CIL58" s="1"/>
      <c r="CIM58" s="1"/>
      <c r="CIN58" s="1"/>
      <c r="CIO58" s="1"/>
      <c r="CIP58" s="351"/>
      <c r="CIQ58" s="352"/>
      <c r="CIR58" s="1"/>
      <c r="CIS58" s="1"/>
      <c r="CIT58" s="1"/>
      <c r="CIU58" s="1"/>
      <c r="CIV58" s="1"/>
      <c r="CIW58" s="1"/>
      <c r="CIX58" s="351"/>
      <c r="CIY58" s="352"/>
      <c r="CIZ58" s="58"/>
      <c r="CJA58" s="58"/>
      <c r="CJB58" s="58"/>
      <c r="CJC58" s="58"/>
      <c r="CJD58" s="58"/>
      <c r="CJE58" s="58"/>
      <c r="CJF58" s="169"/>
      <c r="CJG58" s="58"/>
      <c r="CJH58" s="1"/>
      <c r="CJI58" s="1"/>
      <c r="CJJ58" s="1"/>
      <c r="CJK58" s="1"/>
      <c r="CJL58" s="1"/>
      <c r="CJM58" s="1"/>
      <c r="CJN58" s="169"/>
      <c r="CJO58" s="58"/>
      <c r="CJP58" s="91"/>
      <c r="CJQ58" s="88"/>
      <c r="CJR58" s="88"/>
      <c r="CJS58" s="88"/>
      <c r="CJT58" s="88"/>
      <c r="CJU58" s="88"/>
      <c r="CJV58" s="94"/>
      <c r="CJW58" s="95"/>
      <c r="CJX58" s="91"/>
      <c r="CJY58" s="88"/>
      <c r="CJZ58" s="88"/>
      <c r="CKA58" s="88"/>
      <c r="CKB58" s="88"/>
      <c r="CKC58" s="88"/>
      <c r="CKD58" s="94"/>
      <c r="CKE58" s="95"/>
      <c r="CKF58" s="91"/>
      <c r="CKG58" s="88"/>
      <c r="CKH58" s="88"/>
      <c r="CKI58" s="88"/>
      <c r="CKJ58" s="88"/>
      <c r="CKK58" s="88"/>
      <c r="CKL58" s="94"/>
      <c r="CKM58" s="95"/>
      <c r="CKN58" s="91"/>
      <c r="CKO58" s="88"/>
      <c r="CKP58" s="88"/>
      <c r="CKQ58" s="88"/>
      <c r="CKR58" s="88"/>
      <c r="CKS58" s="256"/>
      <c r="CKT58" s="94"/>
      <c r="CKU58" s="95"/>
      <c r="CKV58" s="91"/>
      <c r="CKW58" s="88"/>
      <c r="CKX58" s="88"/>
      <c r="CKY58" s="88"/>
      <c r="CKZ58" s="88"/>
      <c r="CLA58" s="88"/>
      <c r="CLB58" s="94"/>
      <c r="CLC58" s="95"/>
      <c r="CLD58" s="91"/>
      <c r="CLE58" s="88"/>
      <c r="CLF58" s="88"/>
      <c r="CLG58" s="88"/>
      <c r="CLH58" s="88"/>
      <c r="CLI58" s="88"/>
      <c r="CLJ58" s="94"/>
      <c r="CLK58" s="95"/>
      <c r="CLL58" s="91"/>
      <c r="CLM58" s="88"/>
      <c r="CLN58" s="88"/>
      <c r="CLO58" s="88"/>
      <c r="CLP58" s="88"/>
      <c r="CLQ58" s="88"/>
      <c r="CLR58" s="94"/>
      <c r="CLS58" s="95"/>
      <c r="CLT58" s="91"/>
      <c r="CLU58" s="88"/>
      <c r="CLV58" s="88"/>
      <c r="CLW58" s="88"/>
      <c r="CLX58" s="88"/>
      <c r="CLY58" s="88"/>
      <c r="CLZ58" s="94"/>
      <c r="CMA58" s="95"/>
      <c r="CMB58" s="91"/>
      <c r="CMC58" s="88"/>
      <c r="CMD58" s="88"/>
      <c r="CME58" s="88"/>
      <c r="CMF58" s="88"/>
      <c r="CMG58" s="88"/>
      <c r="CMH58" s="94"/>
      <c r="CMI58" s="95"/>
      <c r="CMJ58" s="91"/>
      <c r="CMK58" s="88"/>
      <c r="CML58" s="88"/>
      <c r="CMM58" s="88"/>
      <c r="CMN58" s="88"/>
      <c r="CMO58" s="88"/>
      <c r="CMP58" s="94"/>
      <c r="CMQ58" s="95"/>
      <c r="CMR58" s="91"/>
      <c r="CMS58" s="88"/>
      <c r="CMT58" s="88"/>
      <c r="CMU58" s="88"/>
      <c r="CMV58" s="88"/>
      <c r="CMW58" s="88"/>
      <c r="CMX58" s="94"/>
      <c r="CMY58" s="95"/>
      <c r="CMZ58" s="91"/>
      <c r="CNA58" s="88"/>
      <c r="CNB58" s="88"/>
      <c r="CNC58" s="88"/>
      <c r="CND58" s="88"/>
      <c r="CNE58" s="88"/>
      <c r="CNF58" s="94"/>
      <c r="CNG58" s="95"/>
      <c r="CNH58" s="91"/>
      <c r="CNI58" s="88"/>
      <c r="CNJ58" s="88"/>
      <c r="CNK58" s="88"/>
      <c r="CNL58" s="88"/>
      <c r="CNM58" s="88"/>
      <c r="CNN58" s="94"/>
      <c r="CNO58" s="95"/>
      <c r="CNP58" s="91"/>
      <c r="CNQ58" s="88"/>
      <c r="CNR58" s="88"/>
      <c r="CNS58" s="88"/>
      <c r="CNT58" s="88"/>
      <c r="CNU58" s="88"/>
      <c r="CNV58" s="94"/>
      <c r="CNW58" s="95"/>
      <c r="CNX58" s="91"/>
      <c r="CNY58" s="88"/>
      <c r="CNZ58" s="88"/>
      <c r="COA58" s="88"/>
      <c r="COB58" s="88"/>
      <c r="COC58" s="88"/>
      <c r="COD58" s="94"/>
      <c r="COE58" s="95"/>
      <c r="COF58" s="48"/>
      <c r="COG58" s="49"/>
      <c r="COH58" s="49"/>
      <c r="COI58" s="49"/>
      <c r="COJ58" s="49"/>
      <c r="COK58" s="49"/>
      <c r="COL58" s="67"/>
      <c r="COM58" s="68"/>
      <c r="CON58" s="48"/>
      <c r="COO58" s="49"/>
      <c r="COP58" s="49"/>
      <c r="COQ58" s="49"/>
      <c r="COR58" s="49"/>
      <c r="COS58" s="49"/>
      <c r="COT58" s="67"/>
      <c r="COU58" s="68"/>
      <c r="COV58" s="48"/>
      <c r="COW58" s="49"/>
      <c r="COX58" s="49"/>
      <c r="COY58" s="49"/>
      <c r="COZ58" s="49"/>
      <c r="CPA58" s="49"/>
      <c r="CPB58" s="67"/>
      <c r="CPC58" s="68"/>
      <c r="CPD58" s="48"/>
      <c r="CPE58" s="49"/>
      <c r="CPF58" s="49"/>
      <c r="CPG58" s="49"/>
      <c r="CPH58" s="49"/>
      <c r="CPI58" s="49"/>
      <c r="CPJ58" s="67"/>
      <c r="CPK58" s="68"/>
      <c r="CPL58" s="48"/>
      <c r="CPM58" s="49"/>
      <c r="CPN58" s="49"/>
      <c r="CPO58" s="49"/>
      <c r="CPP58" s="49"/>
      <c r="CPQ58" s="49"/>
      <c r="CPR58" s="67"/>
      <c r="CPS58" s="68"/>
      <c r="CPT58" s="48"/>
      <c r="CPU58" s="49"/>
      <c r="CPV58" s="49"/>
      <c r="CPW58" s="49"/>
      <c r="CPX58" s="49"/>
      <c r="CPY58" s="49"/>
      <c r="CPZ58" s="67"/>
      <c r="CQA58" s="68"/>
      <c r="CQB58" s="48"/>
      <c r="CQC58" s="49"/>
      <c r="CQD58" s="49"/>
      <c r="CQE58" s="49"/>
      <c r="CQF58" s="49"/>
      <c r="CQG58" s="49"/>
      <c r="CQH58" s="67"/>
      <c r="CQI58" s="68"/>
      <c r="CQJ58" s="82"/>
      <c r="CQK58" s="83"/>
      <c r="CQL58" s="83"/>
      <c r="CQM58" s="83"/>
      <c r="CQN58" s="83"/>
      <c r="CQO58" s="83"/>
      <c r="CQP58" s="67"/>
      <c r="CQQ58" s="68"/>
      <c r="CQR58" s="239"/>
      <c r="CQS58" s="1"/>
      <c r="CQT58" s="1"/>
      <c r="CQU58" s="1"/>
      <c r="CQV58" s="1"/>
      <c r="CQW58" s="1"/>
      <c r="CQX58" s="67"/>
      <c r="CQY58" s="68"/>
      <c r="CQZ58" s="48"/>
      <c r="CRA58" s="49"/>
      <c r="CRB58" s="49"/>
      <c r="CRC58" s="49"/>
      <c r="CRD58" s="49"/>
      <c r="CRE58" s="49"/>
      <c r="CRF58" s="67"/>
      <c r="CRG58" s="68"/>
      <c r="CRH58" s="48"/>
      <c r="CRI58" s="49"/>
      <c r="CRJ58" s="49"/>
      <c r="CRK58" s="49"/>
      <c r="CRL58" s="49"/>
      <c r="CRM58" s="49"/>
      <c r="CRN58" s="67"/>
      <c r="CRO58" s="68"/>
      <c r="CRP58" s="48"/>
      <c r="CRQ58" s="49"/>
      <c r="CRR58" s="49"/>
      <c r="CRS58" s="49"/>
      <c r="CRT58" s="49"/>
      <c r="CRU58" s="49"/>
      <c r="CRV58" s="47"/>
      <c r="CRW58" s="68"/>
      <c r="CRX58" s="48"/>
      <c r="CRY58" s="49"/>
      <c r="CRZ58" s="49"/>
      <c r="CSA58" s="49"/>
      <c r="CSB58" s="49"/>
      <c r="CSC58" s="49"/>
      <c r="CSD58" s="67"/>
      <c r="CSE58" s="68"/>
      <c r="CSF58" s="48"/>
      <c r="CSG58" s="49"/>
      <c r="CSH58" s="49"/>
      <c r="CSI58" s="49"/>
      <c r="CSJ58" s="49"/>
      <c r="CSK58" s="360"/>
      <c r="CSL58" s="64"/>
      <c r="CSM58" s="68"/>
      <c r="CSN58" s="48"/>
      <c r="CSO58" s="49"/>
      <c r="CSP58" s="49"/>
      <c r="CSQ58" s="49"/>
      <c r="CSR58" s="49"/>
      <c r="CSS58" s="49"/>
      <c r="CST58" s="64"/>
      <c r="CSU58" s="68"/>
      <c r="CSV58" s="48"/>
      <c r="CSW58" s="49"/>
      <c r="CSX58" s="49"/>
      <c r="CSY58" s="49"/>
      <c r="CSZ58" s="49"/>
      <c r="CTA58" s="49"/>
      <c r="CTB58" s="64"/>
      <c r="CTC58" s="68"/>
      <c r="CTD58" s="48"/>
      <c r="CTE58" s="49"/>
      <c r="CTF58" s="49"/>
      <c r="CTG58" s="49"/>
      <c r="CTH58" s="49"/>
      <c r="CTI58" s="49"/>
      <c r="CTJ58" s="64"/>
      <c r="CTK58" s="68"/>
      <c r="CTL58" s="48"/>
      <c r="CTM58" s="49"/>
      <c r="CTN58" s="49"/>
      <c r="CTO58" s="49"/>
      <c r="CTP58" s="49"/>
      <c r="CTQ58" s="49"/>
      <c r="CTR58" s="64"/>
      <c r="CTS58" s="68"/>
      <c r="CTT58" s="48"/>
      <c r="CTU58" s="49"/>
      <c r="CTV58" s="49"/>
      <c r="CTW58" s="49"/>
      <c r="CTX58" s="49"/>
      <c r="CTY58" s="49"/>
      <c r="CTZ58" s="64"/>
      <c r="CUA58" s="68"/>
      <c r="CUB58" s="48"/>
      <c r="CUC58" s="49"/>
      <c r="CUD58" s="49"/>
      <c r="CUE58" s="49"/>
      <c r="CUF58" s="49"/>
      <c r="CUG58" s="49"/>
      <c r="CUH58" s="64"/>
      <c r="CUI58" s="68"/>
      <c r="CUJ58" s="48"/>
      <c r="CUK58" s="49"/>
      <c r="CUL58" s="49"/>
      <c r="CUM58" s="49"/>
      <c r="CUN58" s="49"/>
      <c r="CUO58" s="49"/>
      <c r="CUP58" s="64"/>
      <c r="CUQ58" s="68"/>
      <c r="CUR58" s="48"/>
      <c r="CUS58" s="49"/>
      <c r="CUT58" s="49"/>
      <c r="CUU58" s="49"/>
      <c r="CUV58" s="49"/>
      <c r="CUW58" s="49"/>
      <c r="CUX58" s="64"/>
      <c r="CUY58" s="68"/>
      <c r="CUZ58" s="48"/>
      <c r="CVA58" s="49"/>
      <c r="CVB58" s="49"/>
      <c r="CVC58" s="49"/>
      <c r="CVD58" s="49"/>
      <c r="CVE58" s="49"/>
      <c r="CVF58" s="64"/>
      <c r="CVG58" s="68"/>
      <c r="CVH58" s="48"/>
      <c r="CVI58" s="49"/>
      <c r="CVJ58" s="49"/>
      <c r="CVK58" s="49"/>
      <c r="CVL58" s="49"/>
      <c r="CVM58" s="49"/>
      <c r="CVN58" s="64"/>
      <c r="CVO58" s="68"/>
      <c r="CVP58" s="48"/>
      <c r="CVQ58" s="49"/>
      <c r="CVR58" s="49"/>
      <c r="CVS58" s="49"/>
      <c r="CVT58" s="49"/>
      <c r="CVU58" s="49"/>
      <c r="CVV58" s="64"/>
      <c r="CVW58" s="68"/>
      <c r="CVX58" s="48"/>
      <c r="CVY58" s="49"/>
      <c r="CVZ58" s="49"/>
      <c r="CWA58" s="49"/>
      <c r="CWB58" s="49"/>
      <c r="CWC58" s="49"/>
      <c r="CWD58" s="64"/>
      <c r="CWE58" s="68"/>
      <c r="CWF58" s="48"/>
      <c r="CWG58" s="49"/>
      <c r="CWH58" s="49"/>
      <c r="CWI58" s="49"/>
      <c r="CWJ58" s="49"/>
      <c r="CWK58" s="49"/>
      <c r="CWL58" s="64"/>
      <c r="CWM58" s="68"/>
      <c r="CWN58" s="48"/>
      <c r="CWO58" s="49"/>
      <c r="CWP58" s="49"/>
      <c r="CWQ58" s="49"/>
      <c r="CWR58" s="49"/>
      <c r="CWS58" s="49"/>
      <c r="CWT58" s="64"/>
      <c r="CWU58" s="68"/>
      <c r="CWV58" s="48"/>
      <c r="CWW58" s="49"/>
      <c r="CWX58" s="49"/>
      <c r="CWY58" s="49"/>
      <c r="CWZ58" s="49"/>
      <c r="CXA58" s="49"/>
      <c r="CXB58" s="127"/>
      <c r="CXC58" s="43"/>
      <c r="CXD58" s="48"/>
      <c r="CXE58" s="49"/>
      <c r="CXF58" s="49"/>
      <c r="CXG58" s="49"/>
      <c r="CXH58" s="49"/>
      <c r="CXI58" s="49"/>
      <c r="CXJ58" s="127"/>
      <c r="CXK58" s="43"/>
      <c r="CXL58" s="48"/>
      <c r="CXM58" s="49"/>
      <c r="CXN58" s="49"/>
      <c r="CXO58" s="49"/>
      <c r="CXP58" s="49"/>
      <c r="CXQ58" s="49"/>
      <c r="CXR58" s="127"/>
      <c r="CXS58" s="43"/>
      <c r="CXT58" s="48"/>
      <c r="CXU58" s="49"/>
      <c r="CXV58" s="49"/>
      <c r="CXW58" s="49"/>
      <c r="CXX58" s="49"/>
      <c r="CXY58" s="49"/>
      <c r="CXZ58" s="127"/>
      <c r="CYA58" s="43"/>
      <c r="CYB58" s="48"/>
      <c r="CYC58" s="49"/>
      <c r="CYD58" s="49"/>
      <c r="CYE58" s="49"/>
      <c r="CYF58" s="49"/>
      <c r="CYG58" s="49"/>
      <c r="CYH58" s="127"/>
      <c r="CYI58" s="43"/>
      <c r="CYJ58" s="48"/>
      <c r="CYK58" s="49"/>
      <c r="CYL58" s="49"/>
      <c r="CYM58" s="49"/>
      <c r="CYN58" s="49"/>
      <c r="CYO58" s="49"/>
      <c r="CYP58" s="127"/>
      <c r="CYQ58" s="43"/>
      <c r="CYR58" s="48"/>
      <c r="CYS58" s="49"/>
      <c r="CYT58" s="49"/>
      <c r="CYU58" s="49"/>
      <c r="CYV58" s="49"/>
      <c r="CYW58" s="49"/>
      <c r="CYX58" s="127"/>
      <c r="CYY58" s="43"/>
      <c r="CYZ58" s="48"/>
      <c r="CZA58" s="49"/>
      <c r="CZB58" s="49"/>
      <c r="CZC58" s="49"/>
      <c r="CZD58" s="49"/>
      <c r="CZE58" s="49"/>
      <c r="CZF58" s="127"/>
      <c r="CZG58" s="43"/>
      <c r="CZH58" s="48"/>
      <c r="CZI58" s="49"/>
      <c r="CZJ58" s="49"/>
      <c r="CZK58" s="49"/>
      <c r="CZL58" s="49"/>
      <c r="CZM58" s="49"/>
      <c r="CZN58" s="127"/>
      <c r="CZO58" s="43"/>
      <c r="CZP58" s="48"/>
      <c r="CZQ58" s="49"/>
      <c r="CZR58" s="49"/>
      <c r="CZS58" s="49"/>
      <c r="CZT58" s="49"/>
      <c r="CZU58" s="49"/>
      <c r="CZV58" s="127"/>
      <c r="CZW58" s="43"/>
      <c r="CZX58" s="48"/>
      <c r="CZY58" s="49"/>
      <c r="CZZ58" s="49"/>
      <c r="DAA58" s="49"/>
      <c r="DAB58" s="49"/>
      <c r="DAC58" s="49"/>
      <c r="DAD58" s="64"/>
      <c r="DAE58" s="68"/>
      <c r="DAF58" s="48"/>
      <c r="DAG58" s="49"/>
      <c r="DAH58" s="49"/>
      <c r="DAI58" s="49"/>
      <c r="DAJ58" s="49"/>
      <c r="DAK58" s="49"/>
      <c r="DAL58" s="64"/>
      <c r="DAM58" s="68"/>
      <c r="DAN58" s="48"/>
      <c r="DAO58" s="49"/>
      <c r="DAP58" s="49"/>
      <c r="DAQ58" s="49"/>
      <c r="DAR58" s="49"/>
      <c r="DAS58" s="49"/>
      <c r="DAT58" s="64"/>
      <c r="DAU58" s="68"/>
      <c r="DAV58" s="48"/>
      <c r="DAW58" s="49"/>
      <c r="DAX58" s="49"/>
      <c r="DAY58" s="49"/>
      <c r="DAZ58" s="49"/>
      <c r="DBA58" s="49"/>
      <c r="DBB58" s="64"/>
      <c r="DBC58" s="68"/>
      <c r="DBD58" s="48"/>
      <c r="DBE58" s="49"/>
      <c r="DBF58" s="49"/>
      <c r="DBG58" s="49"/>
      <c r="DBH58" s="49"/>
      <c r="DBI58" s="49"/>
      <c r="DBJ58" s="64"/>
      <c r="DBK58" s="68"/>
      <c r="DBL58" s="48"/>
      <c r="DBM58" s="49"/>
      <c r="DBN58" s="49"/>
      <c r="DBO58" s="49"/>
      <c r="DBP58" s="49"/>
      <c r="DBQ58" s="49"/>
      <c r="DBR58" s="64"/>
      <c r="DBS58" s="68"/>
      <c r="DBT58" s="48"/>
      <c r="DBU58" s="49"/>
      <c r="DBV58" s="49"/>
      <c r="DBW58" s="49"/>
      <c r="DBX58" s="49"/>
      <c r="DBY58" s="49"/>
      <c r="DBZ58" s="64"/>
      <c r="DCA58" s="68"/>
      <c r="DCB58" s="48"/>
      <c r="DCC58" s="49"/>
      <c r="DCD58" s="49"/>
      <c r="DCE58" s="49"/>
      <c r="DCF58" s="49"/>
      <c r="DCG58" s="49"/>
      <c r="DCH58" s="64"/>
      <c r="DCI58" s="68"/>
      <c r="DCJ58" s="48"/>
      <c r="DCK58" s="49"/>
      <c r="DCL58" s="49"/>
      <c r="DCM58" s="49"/>
      <c r="DCN58" s="49"/>
      <c r="DCO58" s="49"/>
      <c r="DCP58" s="64"/>
      <c r="DCQ58" s="68"/>
      <c r="DCR58" s="48"/>
      <c r="DCS58" s="49"/>
      <c r="DCT58" s="49"/>
      <c r="DCU58" s="49"/>
      <c r="DCV58" s="49"/>
      <c r="DCW58" s="49"/>
      <c r="DCX58" s="64"/>
      <c r="DCY58" s="68"/>
      <c r="DCZ58" s="48"/>
      <c r="DDA58" s="49"/>
      <c r="DDB58" s="49"/>
      <c r="DDC58" s="49"/>
      <c r="DDD58" s="49"/>
      <c r="DDE58" s="49"/>
      <c r="DDF58" s="64"/>
      <c r="DDG58" s="68"/>
      <c r="DDH58" s="48"/>
      <c r="DDI58" s="49"/>
      <c r="DDJ58" s="49"/>
      <c r="DDK58" s="49"/>
      <c r="DDL58" s="49"/>
      <c r="DDM58" s="49"/>
      <c r="DDN58" s="127"/>
      <c r="DDO58" s="43"/>
      <c r="DDP58" s="48"/>
      <c r="DDQ58" s="49"/>
      <c r="DDR58" s="49"/>
      <c r="DDS58" s="49"/>
      <c r="DDT58" s="49"/>
      <c r="DDU58" s="49"/>
      <c r="DDV58" s="127"/>
      <c r="DDW58" s="43"/>
      <c r="DDX58" s="48"/>
      <c r="DDY58" s="49"/>
      <c r="DDZ58" s="49"/>
      <c r="DEA58" s="49"/>
      <c r="DEB58" s="49"/>
      <c r="DEC58" s="49"/>
      <c r="DED58" s="127"/>
      <c r="DEE58" s="43"/>
      <c r="DEF58" s="48"/>
      <c r="DEG58" s="49"/>
      <c r="DEH58" s="49"/>
      <c r="DEI58" s="49"/>
      <c r="DEJ58" s="49"/>
      <c r="DEK58" s="49"/>
      <c r="DEL58" s="127"/>
      <c r="DEM58" s="43"/>
      <c r="DEN58" s="48"/>
      <c r="DEO58" s="49"/>
      <c r="DEP58" s="49"/>
      <c r="DEQ58" s="49"/>
      <c r="DER58" s="49"/>
      <c r="DES58" s="49"/>
      <c r="DET58" s="127"/>
      <c r="DEU58" s="43"/>
      <c r="DEV58" s="48"/>
      <c r="DEW58" s="49"/>
      <c r="DEX58" s="49"/>
      <c r="DEY58" s="49"/>
      <c r="DEZ58" s="49"/>
      <c r="DFA58" s="49"/>
      <c r="DFB58" s="127"/>
      <c r="DFC58" s="43"/>
      <c r="DFD58" s="48"/>
      <c r="DFE58" s="49"/>
      <c r="DFF58" s="49"/>
      <c r="DFG58" s="49"/>
      <c r="DFH58" s="49"/>
      <c r="DFI58" s="49"/>
      <c r="DFJ58" s="127"/>
      <c r="DFK58" s="43"/>
      <c r="DFL58" s="63"/>
      <c r="DFM58" s="64"/>
      <c r="DFN58" s="64"/>
      <c r="DFO58" s="64"/>
      <c r="DFP58" s="64"/>
      <c r="DFQ58" s="64"/>
      <c r="DFR58" s="64"/>
      <c r="DFS58" s="68"/>
      <c r="DFT58" s="48"/>
      <c r="DFU58" s="49"/>
      <c r="DFV58" s="49"/>
      <c r="DFW58" s="49"/>
      <c r="DFX58" s="49"/>
      <c r="DFY58" s="49"/>
      <c r="DFZ58" s="127"/>
      <c r="DGA58" s="43"/>
      <c r="DGB58" s="48"/>
      <c r="DGC58" s="49"/>
      <c r="DGD58" s="49"/>
      <c r="DGE58" s="49"/>
      <c r="DGF58" s="49"/>
      <c r="DGG58" s="49"/>
      <c r="DGH58" s="127"/>
      <c r="DGI58" s="43"/>
      <c r="DGJ58" s="48"/>
      <c r="DGK58" s="49"/>
      <c r="DGL58" s="49"/>
      <c r="DGM58" s="49"/>
      <c r="DGN58" s="49"/>
      <c r="DGO58" s="49"/>
      <c r="DGP58" s="64"/>
      <c r="DGQ58" s="68"/>
      <c r="DGR58" s="48"/>
      <c r="DGS58" s="49"/>
      <c r="DGT58" s="49"/>
      <c r="DGU58" s="49"/>
      <c r="DGV58" s="49"/>
      <c r="DGW58" s="49"/>
      <c r="DGX58" s="64"/>
      <c r="DGY58" s="68"/>
      <c r="DGZ58" s="48"/>
      <c r="DHA58" s="49"/>
      <c r="DHB58" s="49"/>
      <c r="DHC58" s="49"/>
      <c r="DHD58" s="49"/>
      <c r="DHE58" s="49"/>
      <c r="DHF58" s="64"/>
      <c r="DHG58" s="68"/>
      <c r="DHH58" s="63"/>
      <c r="DHI58" s="64"/>
      <c r="DHJ58" s="64"/>
      <c r="DHK58" s="64"/>
      <c r="DHL58" s="64"/>
      <c r="DHM58" s="64"/>
      <c r="DHN58" s="64"/>
      <c r="DHO58" s="68"/>
      <c r="DHP58" s="48"/>
      <c r="DHQ58" s="49"/>
      <c r="DHR58" s="49"/>
      <c r="DHS58" s="49"/>
      <c r="DHT58" s="49"/>
      <c r="DHU58" s="49"/>
      <c r="DHV58" s="64"/>
      <c r="DHW58" s="68"/>
      <c r="DHX58" s="48"/>
      <c r="DHY58" s="49"/>
      <c r="DHZ58" s="49"/>
      <c r="DIA58" s="49"/>
      <c r="DIB58" s="49"/>
      <c r="DIC58" s="49"/>
      <c r="DID58" s="64"/>
      <c r="DIE58" s="68"/>
      <c r="DIF58" s="48"/>
      <c r="DIG58" s="49"/>
      <c r="DIH58" s="49"/>
      <c r="DII58" s="49"/>
      <c r="DIJ58" s="49"/>
      <c r="DIK58" s="49"/>
      <c r="DIL58" s="64"/>
      <c r="DIM58" s="68"/>
      <c r="DIN58" s="48"/>
      <c r="DIO58" s="49"/>
      <c r="DIP58" s="49"/>
      <c r="DIQ58" s="49"/>
      <c r="DIR58" s="49"/>
      <c r="DIS58" s="49"/>
      <c r="DIT58" s="64"/>
      <c r="DIU58" s="68"/>
      <c r="DIV58" s="48"/>
      <c r="DIW58" s="49"/>
      <c r="DIX58" s="49"/>
      <c r="DIY58" s="49"/>
      <c r="DIZ58" s="49"/>
      <c r="DJA58" s="49"/>
      <c r="DJB58" s="64"/>
      <c r="DJC58" s="68"/>
      <c r="DJD58" s="48"/>
      <c r="DJE58" s="49"/>
      <c r="DJF58" s="49"/>
      <c r="DJG58" s="49"/>
      <c r="DJH58" s="49"/>
      <c r="DJI58" s="49"/>
      <c r="DJJ58" s="64"/>
      <c r="DJK58" s="68"/>
      <c r="DJL58" s="48"/>
      <c r="DJM58" s="49"/>
      <c r="DJN58" s="49"/>
      <c r="DJO58" s="49"/>
      <c r="DJP58" s="49"/>
      <c r="DJQ58" s="49"/>
      <c r="DJR58" s="64"/>
      <c r="DJS58" s="68"/>
      <c r="DJT58" s="48"/>
      <c r="DJU58" s="49"/>
      <c r="DJV58" s="49"/>
      <c r="DJW58" s="49"/>
      <c r="DJX58" s="49"/>
      <c r="DJY58" s="49"/>
      <c r="DJZ58" s="64"/>
      <c r="DKA58" s="68"/>
      <c r="DKB58" s="48"/>
      <c r="DKC58" s="49"/>
      <c r="DKD58" s="49"/>
      <c r="DKE58" s="49"/>
      <c r="DKF58" s="49"/>
      <c r="DKG58" s="49"/>
      <c r="DKH58" s="64"/>
      <c r="DKI58" s="68"/>
      <c r="DKJ58" s="48"/>
      <c r="DKK58" s="49"/>
      <c r="DKL58" s="49"/>
      <c r="DKM58" s="49"/>
      <c r="DKN58" s="49"/>
      <c r="DKO58" s="49"/>
      <c r="DKP58" s="64"/>
      <c r="DKQ58" s="68"/>
      <c r="DKR58" s="48"/>
      <c r="DKS58" s="49"/>
      <c r="DKT58" s="49"/>
      <c r="DKU58" s="49"/>
      <c r="DKV58" s="49"/>
      <c r="DKW58" s="49"/>
      <c r="DKX58" s="64"/>
      <c r="DKY58" s="68"/>
      <c r="DKZ58" s="48"/>
      <c r="DLA58" s="49"/>
      <c r="DLB58" s="49"/>
      <c r="DLC58" s="49"/>
      <c r="DLD58" s="49"/>
      <c r="DLE58" s="49"/>
      <c r="DLF58" s="64"/>
      <c r="DLG58" s="68"/>
      <c r="DLH58" s="48"/>
      <c r="DLI58" s="49"/>
      <c r="DLJ58" s="49"/>
      <c r="DLK58" s="49"/>
      <c r="DLL58" s="49"/>
      <c r="DLM58" s="49"/>
      <c r="DLN58" s="64"/>
      <c r="DLO58" s="68"/>
      <c r="DLP58" s="48"/>
      <c r="DLQ58" s="49"/>
      <c r="DLR58" s="49"/>
      <c r="DLS58" s="49"/>
      <c r="DLT58" s="49"/>
      <c r="DLU58" s="49"/>
      <c r="DLV58" s="64"/>
      <c r="DLW58" s="68"/>
      <c r="DLX58" s="48"/>
      <c r="DLY58" s="49"/>
      <c r="DLZ58" s="49"/>
      <c r="DMA58" s="49"/>
      <c r="DMB58" s="49"/>
      <c r="DMC58" s="49"/>
      <c r="DMD58" s="64"/>
      <c r="DME58" s="68"/>
      <c r="DMF58" s="48"/>
      <c r="DMG58" s="49"/>
      <c r="DMH58" s="49"/>
      <c r="DMI58" s="49"/>
      <c r="DMJ58" s="49"/>
      <c r="DMK58" s="49"/>
      <c r="DML58" s="64"/>
      <c r="DMM58" s="68"/>
      <c r="DMN58" s="48"/>
      <c r="DMO58" s="49"/>
      <c r="DMP58" s="49"/>
      <c r="DMQ58" s="49"/>
      <c r="DMR58" s="49"/>
      <c r="DMS58" s="49"/>
      <c r="DMT58" s="64"/>
      <c r="DMU58" s="68"/>
      <c r="DMV58" s="48"/>
      <c r="DMW58" s="49"/>
      <c r="DMX58" s="49"/>
      <c r="DMY58" s="49"/>
      <c r="DMZ58" s="49"/>
      <c r="DNA58" s="49"/>
      <c r="DNB58" s="64"/>
      <c r="DNC58" s="68"/>
      <c r="DND58" s="48"/>
      <c r="DNE58" s="49"/>
      <c r="DNF58" s="49"/>
      <c r="DNG58" s="49"/>
      <c r="DNH58" s="49"/>
      <c r="DNI58" s="49"/>
      <c r="DNJ58" s="64"/>
      <c r="DNK58" s="68"/>
      <c r="DNL58" s="48"/>
      <c r="DNM58" s="49"/>
      <c r="DNN58" s="49"/>
      <c r="DNO58" s="49"/>
      <c r="DNP58" s="49"/>
      <c r="DNQ58" s="49"/>
      <c r="DNR58" s="64"/>
      <c r="DNS58" s="68"/>
      <c r="DNT58" s="48"/>
      <c r="DNU58" s="49"/>
      <c r="DNV58" s="49"/>
      <c r="DNW58" s="49"/>
      <c r="DNX58" s="49"/>
      <c r="DNY58" s="49"/>
      <c r="DNZ58" s="64"/>
      <c r="DOA58" s="68"/>
      <c r="DOB58" s="48"/>
      <c r="DOC58" s="49"/>
      <c r="DOD58" s="49"/>
      <c r="DOE58" s="49"/>
      <c r="DOF58" s="49"/>
      <c r="DOG58" s="49"/>
      <c r="DOH58" s="64"/>
      <c r="DOI58" s="68"/>
      <c r="DOJ58" s="48"/>
      <c r="DOK58" s="49"/>
      <c r="DOL58" s="49"/>
      <c r="DOM58" s="49"/>
      <c r="DON58" s="49"/>
      <c r="DOO58" s="49"/>
      <c r="DOP58" s="64"/>
      <c r="DOQ58" s="68"/>
      <c r="DOR58" s="48"/>
      <c r="DOS58" s="49"/>
      <c r="DOT58" s="49"/>
      <c r="DOU58" s="49"/>
      <c r="DOV58" s="49"/>
      <c r="DOW58" s="49"/>
      <c r="DOX58" s="64"/>
      <c r="DOY58" s="68"/>
      <c r="DOZ58" s="48"/>
      <c r="DPA58" s="49"/>
      <c r="DPB58" s="49"/>
      <c r="DPC58" s="49"/>
      <c r="DPD58" s="49"/>
      <c r="DPE58" s="49"/>
      <c r="DPF58" s="64"/>
      <c r="DPG58" s="68"/>
      <c r="DPH58" s="48"/>
      <c r="DPI58" s="49"/>
      <c r="DPJ58" s="49"/>
      <c r="DPK58" s="49"/>
      <c r="DPL58" s="49"/>
      <c r="DPM58" s="49"/>
      <c r="DPN58" s="64"/>
      <c r="DPO58" s="68"/>
      <c r="DPP58" s="48"/>
      <c r="DPQ58" s="49"/>
      <c r="DPR58" s="49"/>
      <c r="DPS58" s="49"/>
      <c r="DPT58" s="49"/>
      <c r="DPU58" s="49"/>
      <c r="DPV58" s="491"/>
      <c r="DPW58" s="492"/>
      <c r="DPX58" s="48"/>
      <c r="DPY58" s="49"/>
      <c r="DPZ58" s="49"/>
      <c r="DQA58" s="49"/>
      <c r="DQB58" s="49"/>
      <c r="DQC58" s="49"/>
      <c r="DQD58" s="491"/>
      <c r="DQE58" s="492"/>
      <c r="DQF58" s="48"/>
      <c r="DQG58" s="49"/>
      <c r="DQH58" s="49"/>
      <c r="DQI58" s="49"/>
      <c r="DQJ58" s="49"/>
      <c r="DQK58" s="49"/>
      <c r="DQL58" s="489"/>
      <c r="DQM58" s="492"/>
      <c r="DQN58" s="48"/>
      <c r="DQO58" s="49"/>
      <c r="DQP58" s="49"/>
      <c r="DQQ58" s="49"/>
      <c r="DQR58" s="49"/>
      <c r="DQS58" s="49"/>
      <c r="DQT58" s="64"/>
      <c r="DQU58" s="68"/>
      <c r="DQV58" s="48"/>
      <c r="DQW58" s="49"/>
      <c r="DQX58" s="49"/>
      <c r="DQY58" s="49"/>
      <c r="DQZ58" s="49"/>
      <c r="DRA58" s="49"/>
      <c r="DRB58" s="491"/>
      <c r="DRC58" s="492"/>
      <c r="DRD58" s="48"/>
      <c r="DRE58" s="49"/>
      <c r="DRF58" s="49"/>
      <c r="DRG58" s="49"/>
      <c r="DRH58" s="49"/>
      <c r="DRI58" s="49"/>
      <c r="DRJ58" s="491"/>
      <c r="DRK58" s="492"/>
      <c r="DRL58" s="48"/>
      <c r="DRM58" s="49"/>
      <c r="DRN58" s="49"/>
      <c r="DRO58" s="49"/>
      <c r="DRP58" s="49"/>
      <c r="DRQ58" s="49"/>
      <c r="DRR58" s="64"/>
      <c r="DRS58" s="68"/>
      <c r="DRT58" s="48"/>
      <c r="DRU58" s="49"/>
      <c r="DRV58" s="49"/>
      <c r="DRW58" s="49"/>
      <c r="DRX58" s="49"/>
      <c r="DRY58" s="49"/>
      <c r="DRZ58" s="491"/>
      <c r="DSA58" s="68"/>
      <c r="DSB58" s="82"/>
      <c r="DSC58" s="83"/>
      <c r="DSD58" s="83"/>
      <c r="DSE58" s="83"/>
      <c r="DSF58" s="83"/>
      <c r="DSG58" s="83"/>
      <c r="DSH58" s="64"/>
      <c r="DSI58" s="68"/>
      <c r="DSJ58" s="48"/>
      <c r="DSK58" s="49"/>
      <c r="DSL58" s="49"/>
      <c r="DSM58" s="49"/>
      <c r="DSN58" s="49"/>
      <c r="DSO58" s="49"/>
      <c r="DSP58" s="64"/>
      <c r="DSQ58" s="68"/>
      <c r="DSR58" s="48"/>
      <c r="DSS58" s="49"/>
      <c r="DST58" s="49"/>
      <c r="DSU58" s="49"/>
      <c r="DSV58" s="49"/>
      <c r="DSW58" s="49"/>
      <c r="DSX58" s="64"/>
      <c r="DSY58" s="68"/>
      <c r="DSZ58" s="48"/>
      <c r="DTA58" s="49"/>
      <c r="DTB58" s="49"/>
      <c r="DTC58" s="49"/>
      <c r="DTD58" s="49"/>
      <c r="DTE58" s="49"/>
      <c r="DTF58" s="64"/>
      <c r="DTG58" s="68"/>
      <c r="DTH58" s="48"/>
      <c r="DTI58" s="49"/>
      <c r="DTJ58" s="49"/>
      <c r="DTK58" s="49"/>
      <c r="DTL58" s="49"/>
      <c r="DTM58" s="49"/>
      <c r="DTN58" s="64"/>
      <c r="DTO58" s="68"/>
      <c r="DTP58" s="48"/>
      <c r="DTQ58" s="49"/>
      <c r="DTR58" s="49"/>
      <c r="DTS58" s="49"/>
      <c r="DTT58" s="49"/>
      <c r="DTU58" s="49"/>
      <c r="DTV58" s="64"/>
      <c r="DTW58" s="68"/>
      <c r="DTX58" s="48"/>
      <c r="DTY58" s="49"/>
      <c r="DTZ58" s="49"/>
      <c r="DUA58" s="49"/>
      <c r="DUB58" s="49"/>
      <c r="DUC58" s="49"/>
      <c r="DUD58" s="64"/>
      <c r="DUE58" s="68"/>
      <c r="DUF58" s="48"/>
      <c r="DUG58" s="49"/>
      <c r="DUH58" s="49"/>
      <c r="DUI58" s="49"/>
      <c r="DUJ58" s="49"/>
      <c r="DUK58" s="49"/>
      <c r="DUL58" s="64"/>
      <c r="DUM58" s="68"/>
      <c r="DUN58" s="48"/>
      <c r="DUO58" s="49"/>
      <c r="DUP58" s="49"/>
      <c r="DUQ58" s="49"/>
      <c r="DUR58" s="49"/>
      <c r="DUS58" s="49"/>
      <c r="DUT58" s="64"/>
      <c r="DUU58" s="68"/>
      <c r="DUV58" s="48"/>
      <c r="DUW58" s="49"/>
      <c r="DUX58" s="49"/>
      <c r="DUY58" s="49"/>
      <c r="DUZ58" s="49"/>
      <c r="DVA58" s="49"/>
      <c r="DVB58" s="64"/>
      <c r="DVC58" s="68"/>
      <c r="DVD58" s="48"/>
      <c r="DVE58" s="49"/>
      <c r="DVF58" s="49"/>
      <c r="DVG58" s="49"/>
      <c r="DVH58" s="49"/>
      <c r="DVI58" s="49"/>
      <c r="DVJ58" s="64"/>
      <c r="DVK58" s="68"/>
      <c r="DVL58" s="48"/>
      <c r="DVM58" s="49"/>
      <c r="DVN58" s="49"/>
      <c r="DVO58" s="49"/>
      <c r="DVP58" s="49"/>
      <c r="DVQ58" s="49"/>
      <c r="DVR58" s="64"/>
      <c r="DVS58" s="68"/>
      <c r="DVT58" s="48"/>
      <c r="DVU58" s="49"/>
      <c r="DVV58" s="49"/>
      <c r="DVW58" s="49"/>
      <c r="DVX58" s="49"/>
      <c r="DVY58" s="49"/>
      <c r="DVZ58" s="64"/>
      <c r="DWA58" s="68"/>
      <c r="DWB58" s="48"/>
      <c r="DWC58" s="49"/>
      <c r="DWD58" s="49"/>
      <c r="DWE58" s="49"/>
      <c r="DWF58" s="49"/>
      <c r="DWG58" s="49"/>
      <c r="DWH58" s="64"/>
      <c r="DWI58" s="68"/>
      <c r="DWJ58" s="48"/>
      <c r="DWK58" s="49"/>
      <c r="DWL58" s="49"/>
      <c r="DWM58" s="49"/>
      <c r="DWN58" s="49"/>
      <c r="DWO58" s="49"/>
      <c r="DWP58" s="64"/>
      <c r="DWQ58" s="68"/>
      <c r="DWR58" s="48"/>
      <c r="DWS58" s="49"/>
      <c r="DWT58" s="49"/>
      <c r="DWU58" s="49"/>
      <c r="DWV58" s="49"/>
      <c r="DWW58" s="49"/>
      <c r="DWX58" s="64"/>
      <c r="DWY58" s="68"/>
      <c r="DWZ58" s="48"/>
      <c r="DXA58" s="49"/>
      <c r="DXB58" s="49"/>
      <c r="DXC58" s="49"/>
      <c r="DXD58" s="49"/>
      <c r="DXE58" s="49"/>
      <c r="DXF58" s="64"/>
      <c r="DXG58" s="68"/>
      <c r="DXH58" s="48"/>
      <c r="DXI58" s="49"/>
      <c r="DXJ58" s="49"/>
      <c r="DXK58" s="49"/>
      <c r="DXL58" s="49"/>
      <c r="DXM58" s="49"/>
      <c r="DXN58" s="64"/>
      <c r="DXO58" s="68"/>
      <c r="DXP58" s="48"/>
      <c r="DXQ58" s="49"/>
      <c r="DXR58" s="49"/>
      <c r="DXS58" s="49"/>
      <c r="DXT58" s="49"/>
      <c r="DXU58" s="49"/>
      <c r="DXV58" s="64"/>
      <c r="DXW58" s="68"/>
      <c r="DXX58" s="48"/>
      <c r="DXY58" s="49"/>
      <c r="DXZ58" s="49"/>
      <c r="DYA58" s="49"/>
      <c r="DYB58" s="49"/>
      <c r="DYC58" s="49"/>
      <c r="DYD58" s="64"/>
      <c r="DYE58" s="68"/>
      <c r="DYF58" s="48"/>
      <c r="DYG58" s="49"/>
      <c r="DYH58" s="49"/>
      <c r="DYI58" s="49"/>
      <c r="DYJ58" s="49"/>
      <c r="DYK58" s="49"/>
      <c r="DYL58" s="64"/>
      <c r="DYM58" s="68"/>
      <c r="DYN58" s="48"/>
      <c r="DYO58" s="49"/>
      <c r="DYP58" s="49"/>
      <c r="DYQ58" s="49"/>
      <c r="DYR58" s="49"/>
      <c r="DYS58" s="49"/>
      <c r="DYT58" s="64"/>
      <c r="DYU58" s="68"/>
      <c r="DYV58" s="48"/>
      <c r="DYW58" s="49"/>
      <c r="DYX58" s="49"/>
      <c r="DYY58" s="49"/>
      <c r="DYZ58" s="49"/>
      <c r="DZA58" s="49"/>
      <c r="DZB58" s="64"/>
      <c r="DZC58" s="68"/>
      <c r="DZD58" s="48"/>
      <c r="DZE58" s="49"/>
      <c r="DZF58" s="49"/>
      <c r="DZG58" s="49"/>
      <c r="DZH58" s="49"/>
      <c r="DZI58" s="49"/>
      <c r="DZJ58" s="64"/>
      <c r="DZK58" s="68"/>
      <c r="DZL58" s="48"/>
      <c r="DZM58" s="49"/>
      <c r="DZN58" s="49"/>
      <c r="DZO58" s="49"/>
      <c r="DZP58" s="49"/>
      <c r="DZQ58" s="49"/>
      <c r="DZR58" s="64"/>
      <c r="DZS58" s="68"/>
      <c r="DZT58" s="48"/>
      <c r="DZU58" s="49"/>
      <c r="DZV58" s="49"/>
      <c r="DZW58" s="49"/>
      <c r="DZX58" s="49"/>
      <c r="DZY58" s="49"/>
      <c r="DZZ58" s="64"/>
      <c r="EAA58" s="68"/>
      <c r="EAB58" s="48"/>
      <c r="EAC58" s="49"/>
      <c r="EAD58" s="49"/>
      <c r="EAE58" s="49"/>
      <c r="EAF58" s="49"/>
      <c r="EAG58" s="49"/>
      <c r="EAH58" s="64"/>
      <c r="EAI58" s="68"/>
      <c r="EAJ58" s="48"/>
      <c r="EAK58" s="49"/>
      <c r="EAL58" s="49"/>
      <c r="EAM58" s="49"/>
      <c r="EAN58" s="49"/>
      <c r="EAO58" s="49"/>
      <c r="EAP58" s="64"/>
      <c r="EAQ58" s="68"/>
      <c r="EAR58" s="48"/>
      <c r="EAS58" s="49"/>
      <c r="EAT58" s="49"/>
      <c r="EAU58" s="49"/>
      <c r="EAV58" s="49"/>
      <c r="EAW58" s="49"/>
      <c r="EAX58" s="64"/>
      <c r="EAY58" s="68"/>
      <c r="EAZ58" s="48"/>
      <c r="EBA58" s="49"/>
      <c r="EBB58" s="49"/>
      <c r="EBC58" s="49"/>
      <c r="EBD58" s="49"/>
      <c r="EBE58" s="49"/>
      <c r="EBF58" s="64"/>
      <c r="EBG58" s="68"/>
      <c r="EBH58" s="48"/>
      <c r="EBI58" s="49"/>
      <c r="EBJ58" s="49"/>
      <c r="EBK58" s="49"/>
      <c r="EBL58" s="49"/>
      <c r="EBM58" s="49"/>
      <c r="EBN58" s="64"/>
      <c r="EBO58" s="68"/>
      <c r="EBP58" s="48"/>
      <c r="EBQ58" s="49"/>
      <c r="EBR58" s="49"/>
      <c r="EBS58" s="49"/>
      <c r="EBT58" s="49"/>
      <c r="EBU58" s="49"/>
      <c r="EBV58" s="64"/>
      <c r="EBW58" s="68"/>
      <c r="EBX58" s="48"/>
      <c r="EBY58" s="49"/>
      <c r="EBZ58" s="49"/>
      <c r="ECA58" s="49"/>
      <c r="ECB58" s="49"/>
      <c r="ECC58" s="49"/>
      <c r="ECD58" s="64"/>
      <c r="ECE58" s="68"/>
      <c r="ECF58" s="48"/>
      <c r="ECG58" s="49"/>
      <c r="ECH58" s="49"/>
      <c r="ECI58" s="49"/>
      <c r="ECJ58" s="49"/>
      <c r="ECK58" s="49"/>
      <c r="ECL58" s="64"/>
      <c r="ECM58" s="68"/>
      <c r="ECN58" s="48"/>
      <c r="ECO58" s="49"/>
      <c r="ECP58" s="49"/>
      <c r="ECQ58" s="49"/>
      <c r="ECR58" s="49"/>
      <c r="ECS58" s="49"/>
      <c r="ECT58" s="64"/>
      <c r="ECU58" s="68"/>
      <c r="ECV58" s="48"/>
      <c r="ECW58" s="49"/>
      <c r="ECX58" s="49"/>
      <c r="ECY58" s="49"/>
      <c r="ECZ58" s="49"/>
      <c r="EDA58" s="49"/>
      <c r="EDB58" s="64"/>
      <c r="EDC58" s="68"/>
      <c r="EDD58" s="48"/>
      <c r="EDE58" s="49"/>
      <c r="EDF58" s="49"/>
      <c r="EDG58" s="49"/>
      <c r="EDH58" s="49"/>
      <c r="EDI58" s="49"/>
      <c r="EDJ58" s="64"/>
      <c r="EDK58" s="68"/>
      <c r="EDL58" s="48"/>
      <c r="EDM58" s="49"/>
      <c r="EDN58" s="49"/>
      <c r="EDO58" s="49"/>
      <c r="EDP58" s="49"/>
      <c r="EDQ58" s="49"/>
      <c r="EDR58" s="64"/>
      <c r="EDS58" s="68"/>
      <c r="EDT58" s="48"/>
      <c r="EDU58" s="49"/>
      <c r="EDV58" s="49"/>
      <c r="EDW58" s="49"/>
      <c r="EDX58" s="49"/>
      <c r="EDY58" s="49"/>
      <c r="EDZ58" s="64"/>
      <c r="EEA58" s="68"/>
      <c r="EEB58" s="48"/>
      <c r="EEC58" s="49"/>
      <c r="EED58" s="49"/>
      <c r="EEE58" s="49"/>
      <c r="EEF58" s="49"/>
      <c r="EEG58" s="49"/>
      <c r="EEH58" s="64"/>
      <c r="EEI58" s="68"/>
      <c r="EEJ58" s="91"/>
      <c r="EEK58" s="88"/>
      <c r="EEL58" s="88"/>
      <c r="EEM58" s="88"/>
      <c r="EEN58" s="88"/>
      <c r="EEO58" s="88"/>
      <c r="EEP58" s="179"/>
      <c r="EEQ58" s="95"/>
      <c r="EER58" s="91"/>
      <c r="EES58" s="88"/>
      <c r="EET58" s="88"/>
      <c r="EEU58" s="88"/>
      <c r="EEV58" s="88"/>
      <c r="EEW58" s="88"/>
      <c r="EEX58" s="179"/>
      <c r="EEY58" s="95"/>
      <c r="EEZ58" s="91"/>
      <c r="EFA58" s="88"/>
      <c r="EFB58" s="88"/>
      <c r="EFC58" s="88"/>
      <c r="EFD58" s="88"/>
      <c r="EFE58" s="88"/>
      <c r="EFF58" s="179"/>
      <c r="EFG58" s="95"/>
      <c r="EFH58" s="91"/>
      <c r="EFI58" s="88"/>
      <c r="EFJ58" s="88"/>
      <c r="EFK58" s="88"/>
      <c r="EFL58" s="88"/>
      <c r="EFM58" s="88"/>
      <c r="EFN58" s="179"/>
      <c r="EFO58" s="95"/>
      <c r="EFP58" s="91"/>
      <c r="EFQ58" s="88"/>
      <c r="EFR58" s="88"/>
      <c r="EFS58" s="88"/>
      <c r="EFT58" s="88"/>
      <c r="EFU58" s="88"/>
      <c r="EFV58" s="179"/>
      <c r="EFW58" s="95"/>
      <c r="EFX58" s="91"/>
      <c r="EFY58" s="88"/>
      <c r="EFZ58" s="88"/>
      <c r="EGA58" s="88"/>
      <c r="EGB58" s="88"/>
      <c r="EGC58" s="88"/>
      <c r="EGD58" s="179"/>
      <c r="EGE58" s="95"/>
      <c r="EGF58" s="91"/>
      <c r="EGG58" s="88"/>
      <c r="EGH58" s="88"/>
      <c r="EGI58" s="88"/>
      <c r="EGJ58" s="88"/>
      <c r="EGK58" s="88"/>
      <c r="EGL58" s="179"/>
      <c r="EGM58" s="95"/>
      <c r="EGN58" s="91"/>
      <c r="EGO58" s="88"/>
      <c r="EGP58" s="88"/>
      <c r="EGQ58" s="88"/>
      <c r="EGR58" s="88"/>
      <c r="EGS58" s="88"/>
      <c r="EGT58" s="179"/>
      <c r="EGU58" s="95"/>
      <c r="EGV58" s="91"/>
      <c r="EGW58" s="88"/>
      <c r="EGX58" s="88"/>
      <c r="EGY58" s="88"/>
      <c r="EGZ58" s="88"/>
      <c r="EHA58" s="88"/>
      <c r="EHB58" s="64"/>
      <c r="EHC58" s="68"/>
      <c r="EHD58" s="91"/>
      <c r="EHE58" s="88"/>
      <c r="EHF58" s="88"/>
      <c r="EHG58" s="88"/>
      <c r="EHH58" s="88"/>
      <c r="EHI58" s="88"/>
      <c r="EHJ58" s="179"/>
      <c r="EHK58" s="95"/>
      <c r="EHL58" s="91"/>
      <c r="EHM58" s="88"/>
      <c r="EHN58" s="88"/>
      <c r="EHO58" s="88"/>
      <c r="EHP58" s="88"/>
      <c r="EHQ58" s="88"/>
      <c r="EHR58" s="179"/>
      <c r="EHS58" s="95"/>
      <c r="EHT58" s="91"/>
      <c r="EHU58" s="88"/>
      <c r="EHV58" s="88"/>
      <c r="EHW58" s="88"/>
      <c r="EHX58" s="88"/>
      <c r="EHY58" s="88"/>
      <c r="EHZ58" s="179"/>
      <c r="EIA58" s="95"/>
      <c r="EIB58" s="91"/>
      <c r="EIC58" s="88"/>
      <c r="EID58" s="88"/>
      <c r="EIE58" s="88"/>
      <c r="EIF58" s="88"/>
      <c r="EIG58" s="88"/>
      <c r="EIH58" s="179"/>
      <c r="EII58" s="95"/>
      <c r="EIJ58" s="91"/>
      <c r="EIK58" s="88"/>
      <c r="EIL58" s="88"/>
      <c r="EIM58" s="88"/>
      <c r="EIN58" s="88"/>
      <c r="EIO58" s="88"/>
      <c r="EIP58" s="179"/>
      <c r="EIQ58" s="95"/>
      <c r="EIR58" s="91"/>
      <c r="EIS58" s="88"/>
      <c r="EIT58" s="88"/>
      <c r="EIU58" s="88"/>
      <c r="EIV58" s="88"/>
      <c r="EIW58" s="88"/>
      <c r="EIX58" s="179"/>
      <c r="EIY58" s="95"/>
      <c r="EIZ58" s="91"/>
      <c r="EJA58" s="88"/>
      <c r="EJB58" s="88"/>
      <c r="EJC58" s="88"/>
      <c r="EJD58" s="88"/>
      <c r="EJE58" s="88"/>
      <c r="EJF58" s="179"/>
      <c r="EJG58" s="95"/>
      <c r="EJH58" s="91"/>
      <c r="EJI58" s="88"/>
      <c r="EJJ58" s="88"/>
      <c r="EJK58" s="88"/>
      <c r="EJL58" s="88"/>
      <c r="EJM58" s="88"/>
      <c r="EJN58" s="179"/>
      <c r="EJO58" s="95"/>
      <c r="EJP58" s="91"/>
      <c r="EJQ58" s="88"/>
      <c r="EJR58" s="88"/>
      <c r="EJS58" s="88"/>
      <c r="EJT58" s="88"/>
      <c r="EJU58" s="88"/>
      <c r="EJV58" s="179"/>
      <c r="EJW58" s="95"/>
      <c r="EJX58" s="91"/>
      <c r="EJY58" s="88"/>
      <c r="EJZ58" s="88"/>
      <c r="EKA58" s="88"/>
      <c r="EKB58" s="88"/>
      <c r="EKC58" s="88"/>
      <c r="EKD58" s="179"/>
      <c r="EKE58" s="95"/>
      <c r="EKF58" s="91"/>
      <c r="EKG58" s="88"/>
      <c r="EKH58" s="88"/>
      <c r="EKI58" s="88"/>
      <c r="EKJ58" s="88"/>
      <c r="EKK58" s="88"/>
      <c r="EKL58" s="179"/>
      <c r="EKM58" s="95"/>
      <c r="EKN58" s="91"/>
      <c r="EKO58" s="88"/>
      <c r="EKP58" s="88"/>
      <c r="EKQ58" s="88"/>
      <c r="EKR58" s="88"/>
      <c r="EKS58" s="88"/>
      <c r="EKT58" s="179"/>
      <c r="EKU58" s="218"/>
      <c r="EKV58" s="665"/>
      <c r="EKW58" s="219"/>
      <c r="EKX58" s="88"/>
      <c r="EKY58" s="88"/>
      <c r="EKZ58" s="88"/>
      <c r="ELA58" s="88"/>
      <c r="ELB58" s="88"/>
      <c r="ELC58" s="179"/>
      <c r="ELD58" s="386"/>
      <c r="ELE58" s="219"/>
      <c r="ELF58" s="88"/>
      <c r="ELG58" s="88"/>
      <c r="ELH58" s="88"/>
      <c r="ELI58" s="88"/>
      <c r="ELJ58" s="88"/>
      <c r="ELK58" s="179"/>
      <c r="ELL58" s="386"/>
      <c r="ELM58" s="219"/>
      <c r="ELN58" s="88"/>
      <c r="ELO58" s="88"/>
      <c r="ELP58" s="88"/>
      <c r="ELQ58" s="88"/>
      <c r="ELR58" s="88"/>
      <c r="ELS58" s="179"/>
      <c r="ELT58" s="386"/>
      <c r="ELU58" s="219"/>
      <c r="ELV58" s="88"/>
      <c r="ELW58" s="88"/>
      <c r="ELX58" s="88"/>
      <c r="ELY58" s="88"/>
      <c r="ELZ58" s="88"/>
      <c r="EMA58" s="179"/>
      <c r="EMB58" s="386"/>
      <c r="EMC58" s="219"/>
      <c r="EMD58" s="88"/>
      <c r="EME58" s="88"/>
      <c r="EMF58" s="88"/>
      <c r="EMG58" s="88"/>
      <c r="EMH58" s="88"/>
      <c r="EMI58" s="179"/>
      <c r="EMJ58" s="386"/>
      <c r="EMK58" s="219"/>
      <c r="EML58" s="88"/>
      <c r="EMM58" s="88"/>
      <c r="EMN58" s="88"/>
      <c r="EMO58" s="88"/>
      <c r="EMP58" s="88"/>
      <c r="EMQ58" s="179"/>
      <c r="EMR58" s="386"/>
      <c r="EMS58" s="219"/>
      <c r="EMT58" s="88"/>
      <c r="EMU58" s="88"/>
      <c r="EMV58" s="88"/>
      <c r="EMW58" s="88"/>
      <c r="EMX58" s="88"/>
      <c r="EMY58" s="179"/>
      <c r="EMZ58" s="386"/>
      <c r="ENA58" s="219"/>
      <c r="ENB58" s="88"/>
      <c r="ENC58" s="88"/>
      <c r="END58" s="88"/>
      <c r="ENE58" s="88"/>
      <c r="ENF58" s="88"/>
      <c r="ENG58" s="179"/>
      <c r="ENH58" s="386"/>
      <c r="ENI58" s="219"/>
      <c r="ENJ58" s="88"/>
      <c r="ENK58" s="88"/>
      <c r="ENL58" s="88"/>
      <c r="ENM58" s="88"/>
      <c r="ENN58" s="88"/>
      <c r="ENO58" s="179"/>
      <c r="ENP58" s="386"/>
      <c r="ENQ58" s="219"/>
      <c r="ENR58" s="88"/>
      <c r="ENS58" s="88"/>
      <c r="ENT58" s="88"/>
      <c r="ENU58" s="88"/>
      <c r="ENV58" s="88"/>
      <c r="ENW58" s="179"/>
      <c r="ENX58" s="386"/>
      <c r="ENY58" s="219"/>
      <c r="ENZ58" s="88"/>
      <c r="EOA58" s="88"/>
      <c r="EOB58" s="88"/>
      <c r="EOC58" s="88"/>
      <c r="EOD58" s="88"/>
      <c r="EOE58" s="179"/>
      <c r="EOF58" s="386"/>
      <c r="EOG58" s="1"/>
      <c r="EOH58" s="219"/>
      <c r="EOI58" s="88"/>
      <c r="EOJ58" s="88"/>
      <c r="EOK58" s="88"/>
      <c r="EOL58" s="88"/>
      <c r="EOM58" s="88"/>
      <c r="EON58" s="218"/>
      <c r="EOO58" s="880"/>
      <c r="EOP58" s="88"/>
      <c r="EOQ58" s="88"/>
      <c r="EOR58" s="88"/>
      <c r="EOS58" s="88"/>
      <c r="EOT58" s="88"/>
      <c r="EOU58" s="179"/>
      <c r="EOV58" s="386"/>
      <c r="EOW58" s="219"/>
      <c r="EOX58" s="88"/>
      <c r="EOY58" s="88"/>
      <c r="EOZ58" s="88"/>
      <c r="EPA58" s="88"/>
      <c r="EPB58" s="88"/>
      <c r="EPC58" s="179"/>
      <c r="EPD58" s="386"/>
      <c r="EPE58" s="219"/>
      <c r="EPF58" s="88"/>
      <c r="EPG58" s="88"/>
      <c r="EPH58" s="88"/>
      <c r="EPI58" s="88"/>
      <c r="EPJ58" s="88"/>
      <c r="EPK58" s="179"/>
      <c r="EPL58" s="386"/>
      <c r="EPM58" s="219"/>
      <c r="EPN58" s="88"/>
      <c r="EPO58" s="88"/>
      <c r="EPP58" s="88"/>
      <c r="EPQ58" s="88"/>
      <c r="EPR58" s="88"/>
      <c r="EPS58" s="179"/>
      <c r="EPT58" s="386"/>
      <c r="EPU58" s="219"/>
      <c r="EPV58" s="88"/>
      <c r="EPW58" s="88"/>
      <c r="EPX58" s="88"/>
      <c r="EPY58" s="88"/>
      <c r="EPZ58" s="88"/>
      <c r="EQA58" s="179"/>
      <c r="EQB58" s="386"/>
      <c r="EQC58" s="219"/>
      <c r="EQD58" s="88"/>
      <c r="EQE58" s="88"/>
      <c r="EQF58" s="88"/>
      <c r="EQG58" s="88"/>
      <c r="EQH58" s="88"/>
      <c r="EQI58" s="179"/>
      <c r="EQJ58" s="386"/>
      <c r="EQK58" s="219"/>
      <c r="EQL58" s="88"/>
      <c r="EQM58" s="88"/>
      <c r="EQN58" s="88"/>
      <c r="EQO58" s="88"/>
      <c r="EQP58" s="88"/>
      <c r="EQQ58" s="179"/>
      <c r="EQR58" s="386"/>
      <c r="EQS58" s="219"/>
      <c r="EQT58" s="88"/>
      <c r="EQU58" s="88"/>
      <c r="EQV58" s="88"/>
      <c r="EQW58" s="88"/>
      <c r="EQX58" s="88"/>
      <c r="EQY58" s="179"/>
      <c r="EQZ58" s="386"/>
      <c r="ERA58" s="219"/>
      <c r="ERB58" s="88"/>
      <c r="ERC58" s="88"/>
      <c r="ERD58" s="88"/>
      <c r="ERE58" s="88"/>
      <c r="ERF58" s="88"/>
      <c r="ERG58" s="179"/>
      <c r="ERH58" s="386"/>
      <c r="ERI58" s="219"/>
      <c r="ERJ58" s="88"/>
      <c r="ERK58" s="88"/>
      <c r="ERL58" s="88"/>
      <c r="ERM58" s="88"/>
      <c r="ERN58" s="88"/>
      <c r="ERO58" s="179"/>
      <c r="ERP58" s="386"/>
      <c r="ERQ58" s="219"/>
      <c r="ERR58" s="88"/>
      <c r="ERS58" s="88"/>
      <c r="ERT58" s="88"/>
      <c r="ERU58" s="88"/>
      <c r="ERV58" s="88"/>
      <c r="ERW58" s="179"/>
      <c r="ERX58" s="386"/>
      <c r="ERY58" s="219"/>
      <c r="ERZ58" s="88"/>
      <c r="ESA58" s="88"/>
      <c r="ESB58" s="88"/>
      <c r="ESC58" s="88"/>
      <c r="ESD58" s="88"/>
      <c r="ESE58" s="179"/>
      <c r="ESF58" s="386"/>
      <c r="ESG58" s="219"/>
      <c r="ESH58" s="88"/>
      <c r="ESI58" s="88"/>
      <c r="ESJ58" s="88"/>
      <c r="ESK58" s="88"/>
      <c r="ESL58" s="88"/>
      <c r="ESM58" s="64"/>
      <c r="ESN58" s="211"/>
      <c r="ESO58" s="881"/>
      <c r="ESP58" s="93"/>
      <c r="ESQ58" s="93"/>
      <c r="ESR58" s="93"/>
      <c r="ESS58" s="93"/>
      <c r="EST58" s="93"/>
      <c r="ESU58" s="179"/>
      <c r="ESV58" s="386"/>
      <c r="ESW58" s="219"/>
      <c r="ESX58" s="88"/>
      <c r="ESY58" s="88"/>
      <c r="ESZ58" s="88"/>
      <c r="ETA58" s="88"/>
      <c r="ETB58" s="88"/>
      <c r="ETC58" s="857"/>
      <c r="ETD58" s="386"/>
      <c r="ETE58" s="219"/>
      <c r="ETF58" s="88"/>
      <c r="ETG58" s="88"/>
      <c r="ETH58" s="88"/>
      <c r="ETI58" s="88"/>
      <c r="ETJ58" s="88"/>
      <c r="ETK58" s="857"/>
      <c r="ETL58" s="386"/>
      <c r="ETM58" s="882"/>
      <c r="ETN58" s="883"/>
      <c r="ETO58" s="883"/>
      <c r="ETP58" s="883"/>
      <c r="ETQ58" s="883"/>
      <c r="ETR58" s="883"/>
      <c r="ETS58" s="857"/>
      <c r="ETT58" s="386"/>
      <c r="ETU58" s="881"/>
      <c r="ETV58" s="93"/>
      <c r="ETW58" s="93"/>
      <c r="ETX58" s="93"/>
      <c r="ETY58" s="93"/>
      <c r="ETZ58" s="93"/>
      <c r="EUA58" s="857"/>
      <c r="EUB58" s="386"/>
      <c r="EUC58" s="881"/>
      <c r="EUD58" s="93"/>
      <c r="EUE58" s="93"/>
      <c r="EUF58" s="93"/>
      <c r="EUG58" s="93"/>
      <c r="EUH58" s="93"/>
      <c r="EUI58" s="857"/>
      <c r="EUJ58" s="386"/>
      <c r="EUK58" s="219"/>
      <c r="EUL58" s="88"/>
      <c r="EUM58" s="88"/>
      <c r="EUN58" s="88"/>
      <c r="EUO58" s="88"/>
      <c r="EUP58" s="88"/>
      <c r="EUQ58" s="857"/>
      <c r="EUR58" s="386"/>
      <c r="EUS58" s="219"/>
      <c r="EUT58" s="88"/>
      <c r="EUU58" s="88"/>
      <c r="EUV58" s="88"/>
      <c r="EUW58" s="88"/>
      <c r="EUX58" s="88"/>
      <c r="EUY58" s="857"/>
      <c r="EUZ58" s="386"/>
      <c r="EVA58" s="219"/>
      <c r="EVB58" s="88"/>
      <c r="EVC58" s="88"/>
      <c r="EVD58" s="88"/>
      <c r="EVE58" s="88"/>
      <c r="EVF58" s="88"/>
      <c r="EVG58" s="857"/>
      <c r="EVH58" s="386"/>
      <c r="EVI58" s="219"/>
      <c r="EVJ58" s="88"/>
      <c r="EVK58" s="88"/>
      <c r="EVL58" s="88"/>
      <c r="EVM58" s="88"/>
      <c r="EVN58" s="88"/>
      <c r="EVO58" s="857"/>
      <c r="EVP58" s="386"/>
      <c r="EVQ58" s="219"/>
      <c r="EVR58" s="88"/>
      <c r="EVS58" s="88"/>
      <c r="EVT58" s="88"/>
      <c r="EVU58" s="88"/>
      <c r="EVV58" s="88"/>
      <c r="EVW58" s="857"/>
      <c r="EVX58" s="386"/>
      <c r="EVY58" s="219"/>
      <c r="EVZ58" s="88"/>
      <c r="EWA58" s="88"/>
      <c r="EWB58" s="88"/>
      <c r="EWC58" s="88"/>
      <c r="EWD58" s="88"/>
      <c r="EWE58" s="857"/>
      <c r="EWF58" s="386"/>
      <c r="EWG58" s="219"/>
      <c r="EWH58" s="88"/>
      <c r="EWI58" s="88"/>
      <c r="EWJ58" s="88"/>
      <c r="EWK58" s="88"/>
      <c r="EWL58" s="88"/>
      <c r="EWM58" s="857"/>
      <c r="EWN58" s="386"/>
      <c r="EWO58" s="219"/>
      <c r="EWP58" s="88"/>
      <c r="EWQ58" s="88"/>
      <c r="EWR58" s="88"/>
      <c r="EWS58" s="88"/>
      <c r="EWT58" s="88"/>
      <c r="EWU58" s="857"/>
      <c r="EWV58" s="386"/>
      <c r="EWW58" s="219"/>
      <c r="EWX58" s="88"/>
      <c r="EWY58" s="88"/>
      <c r="EWZ58" s="88"/>
      <c r="EXA58" s="88"/>
      <c r="EXB58" s="88"/>
      <c r="EXC58" s="857"/>
      <c r="EXD58" s="386"/>
      <c r="EXE58" s="219"/>
      <c r="EXF58" s="88"/>
      <c r="EXG58" s="88"/>
      <c r="EXH58" s="88"/>
      <c r="EXI58" s="88"/>
      <c r="EXJ58" s="88"/>
      <c r="EXK58" s="857"/>
      <c r="EXL58" s="386"/>
      <c r="EXM58" s="881"/>
      <c r="EXN58" s="93"/>
      <c r="EXO58" s="93"/>
      <c r="EXP58" s="93"/>
      <c r="EXQ58" s="93"/>
      <c r="EXR58" s="93"/>
      <c r="EXS58" s="857"/>
      <c r="EXT58" s="386"/>
      <c r="EXU58" s="219"/>
      <c r="EXV58" s="88"/>
      <c r="EXW58" s="88"/>
      <c r="EXX58" s="88"/>
      <c r="EXY58" s="88"/>
      <c r="EXZ58" s="88"/>
      <c r="EYA58" s="857"/>
      <c r="EYB58" s="386"/>
      <c r="EYC58" s="219"/>
      <c r="EYD58" s="88"/>
      <c r="EYE58" s="88"/>
      <c r="EYF58" s="88"/>
      <c r="EYG58" s="88"/>
      <c r="EYH58" s="88"/>
      <c r="EYI58" s="857"/>
      <c r="EYJ58" s="386"/>
      <c r="EYK58" s="219"/>
      <c r="EYL58" s="88"/>
      <c r="EYM58" s="88"/>
      <c r="EYN58" s="88"/>
      <c r="EYO58" s="88"/>
      <c r="EYP58" s="88"/>
      <c r="EYQ58" s="857"/>
      <c r="EYR58" s="386"/>
      <c r="EYS58" s="219"/>
      <c r="EYT58" s="88"/>
      <c r="EYU58" s="88">
        <v>0</v>
      </c>
      <c r="EYV58" s="88"/>
      <c r="EYW58" s="88"/>
      <c r="EYX58" s="88"/>
      <c r="EYY58" s="884"/>
      <c r="EYZ58" s="885"/>
      <c r="EZA58" s="195">
        <v>333</v>
      </c>
      <c r="EZB58" s="49">
        <v>0</v>
      </c>
      <c r="EZC58" s="49"/>
      <c r="EZD58" s="49"/>
      <c r="EZE58" s="49">
        <v>0</v>
      </c>
      <c r="EZF58" s="49"/>
      <c r="EZG58" s="872">
        <f t="shared" si="1507"/>
        <v>333</v>
      </c>
      <c r="EZH58" s="873">
        <f t="shared" si="1508"/>
        <v>55.5</v>
      </c>
      <c r="EZI58" s="195"/>
      <c r="EZJ58" s="49">
        <v>0</v>
      </c>
      <c r="EZK58" s="49"/>
      <c r="EZL58" s="49">
        <v>276</v>
      </c>
      <c r="EZM58" s="49"/>
      <c r="EZN58" s="49"/>
      <c r="EZO58" s="872">
        <f t="shared" si="1509"/>
        <v>276</v>
      </c>
      <c r="EZP58" s="873">
        <f t="shared" si="1510"/>
        <v>46</v>
      </c>
      <c r="EZQ58" s="458">
        <v>0</v>
      </c>
      <c r="EZR58" s="83"/>
      <c r="EZS58" s="83"/>
      <c r="EZT58" s="83">
        <v>0</v>
      </c>
      <c r="EZU58" s="83"/>
      <c r="EZV58" s="83">
        <v>0</v>
      </c>
      <c r="EZW58" s="872">
        <f t="shared" si="1511"/>
        <v>0</v>
      </c>
      <c r="EZX58" s="873">
        <f t="shared" si="1512"/>
        <v>0</v>
      </c>
      <c r="EZY58" s="195">
        <v>0</v>
      </c>
      <c r="EZZ58" s="49"/>
      <c r="FAA58" s="49">
        <v>0</v>
      </c>
      <c r="FAB58" s="49">
        <v>0</v>
      </c>
      <c r="FAC58" s="49">
        <v>0</v>
      </c>
      <c r="FAD58" s="49"/>
      <c r="FAE58" s="872">
        <f t="shared" si="1513"/>
        <v>0</v>
      </c>
      <c r="FAF58" s="873">
        <f t="shared" si="1514"/>
        <v>0</v>
      </c>
    </row>
    <row r="59" spans="1:4088" s="8" customFormat="1" ht="13.5" thickBot="1" x14ac:dyDescent="0.25">
      <c r="A59" s="21">
        <v>29</v>
      </c>
      <c r="B59" s="297" t="s">
        <v>541</v>
      </c>
      <c r="C59" s="730" t="s">
        <v>539</v>
      </c>
      <c r="D59" s="297">
        <v>40</v>
      </c>
      <c r="E59" s="24"/>
      <c r="F59" s="24">
        <v>1642</v>
      </c>
      <c r="G59" s="24"/>
      <c r="H59" s="24"/>
      <c r="I59" s="360"/>
      <c r="J59" s="360">
        <f>SUMIF(SUMPK!$B:$B,$B:$B,SUMPK!$O:$O)</f>
        <v>0</v>
      </c>
      <c r="K59" s="24">
        <v>0</v>
      </c>
      <c r="L59" s="24">
        <f t="shared" ref="L59:L62" si="2437">F59+H59-J59</f>
        <v>1642</v>
      </c>
      <c r="M59" s="15">
        <f t="shared" ref="M59:M62" si="2438">K59+L59</f>
        <v>1642</v>
      </c>
      <c r="N59" s="15"/>
      <c r="O59" s="276">
        <v>0</v>
      </c>
      <c r="P59" s="712"/>
      <c r="Q59" s="276">
        <v>0</v>
      </c>
      <c r="R59" s="277">
        <v>0</v>
      </c>
      <c r="S59" s="222"/>
      <c r="T59" s="276">
        <v>0</v>
      </c>
      <c r="U59" s="278"/>
      <c r="V59" s="276">
        <v>0</v>
      </c>
      <c r="W59" s="279">
        <f t="shared" si="2431"/>
        <v>1</v>
      </c>
      <c r="X59" s="278"/>
      <c r="Y59" s="7"/>
      <c r="Z59" s="7"/>
      <c r="AA59" s="7"/>
      <c r="AB59" s="7"/>
      <c r="AC59" s="662"/>
      <c r="AD59" s="650"/>
      <c r="AE59" s="88"/>
      <c r="AF59" s="88"/>
      <c r="AG59" s="88"/>
      <c r="AH59" s="88"/>
      <c r="AI59" s="88"/>
      <c r="AJ59" s="89"/>
      <c r="AK59" s="90"/>
      <c r="AL59" s="91"/>
      <c r="AM59" s="88"/>
      <c r="AN59" s="88"/>
      <c r="AO59" s="88"/>
      <c r="AP59" s="88"/>
      <c r="AQ59" s="88"/>
      <c r="AR59" s="89"/>
      <c r="AS59" s="90"/>
      <c r="AT59" s="91"/>
      <c r="AU59" s="88"/>
      <c r="AV59" s="88"/>
      <c r="AW59" s="88"/>
      <c r="AX59" s="88"/>
      <c r="AY59" s="88"/>
      <c r="AZ59" s="89"/>
      <c r="BA59" s="90"/>
      <c r="BB59" s="91"/>
      <c r="BC59" s="88"/>
      <c r="BD59" s="88"/>
      <c r="BE59" s="88"/>
      <c r="BF59" s="88"/>
      <c r="BG59" s="88"/>
      <c r="BH59" s="89"/>
      <c r="BI59" s="90"/>
      <c r="BJ59" s="91"/>
      <c r="BK59" s="88"/>
      <c r="BL59" s="88"/>
      <c r="BM59" s="88"/>
      <c r="BN59" s="88"/>
      <c r="BO59" s="88"/>
      <c r="BP59" s="89"/>
      <c r="BQ59" s="90"/>
      <c r="BR59" s="91"/>
      <c r="BS59" s="88"/>
      <c r="BT59" s="88"/>
      <c r="BU59" s="88"/>
      <c r="BV59" s="88"/>
      <c r="BW59" s="88"/>
      <c r="BX59" s="89"/>
      <c r="BY59" s="90"/>
      <c r="BZ59" s="91"/>
      <c r="CA59" s="88"/>
      <c r="CB59" s="88"/>
      <c r="CC59" s="88"/>
      <c r="CD59" s="88"/>
      <c r="CE59" s="88"/>
      <c r="CF59" s="89"/>
      <c r="CG59" s="90"/>
      <c r="CH59" s="91"/>
      <c r="CI59" s="88"/>
      <c r="CJ59" s="88"/>
      <c r="CK59" s="88"/>
      <c r="CL59" s="88"/>
      <c r="CM59" s="88"/>
      <c r="CN59" s="89"/>
      <c r="CO59" s="90"/>
      <c r="CP59" s="91"/>
      <c r="CQ59" s="88"/>
      <c r="CR59" s="88"/>
      <c r="CS59" s="88"/>
      <c r="CT59" s="88"/>
      <c r="CU59" s="88"/>
      <c r="CV59" s="89"/>
      <c r="CW59" s="90"/>
      <c r="CX59" s="91"/>
      <c r="CY59" s="88"/>
      <c r="CZ59" s="88"/>
      <c r="DA59" s="88"/>
      <c r="DB59" s="88"/>
      <c r="DC59" s="88"/>
      <c r="DD59" s="89"/>
      <c r="DE59" s="90"/>
      <c r="DF59" s="91"/>
      <c r="DG59" s="88"/>
      <c r="DH59" s="88"/>
      <c r="DI59" s="88"/>
      <c r="DJ59" s="88"/>
      <c r="DK59" s="88"/>
      <c r="DL59" s="89"/>
      <c r="DM59" s="90"/>
      <c r="DN59" s="91"/>
      <c r="DO59" s="88"/>
      <c r="DP59" s="88"/>
      <c r="DQ59" s="88"/>
      <c r="DR59" s="88"/>
      <c r="DS59" s="88"/>
      <c r="DT59" s="89"/>
      <c r="DU59" s="90"/>
      <c r="DV59" s="91"/>
      <c r="DW59" s="88"/>
      <c r="DX59" s="88"/>
      <c r="DY59" s="88"/>
      <c r="DZ59" s="88"/>
      <c r="EA59" s="88"/>
      <c r="EB59" s="89"/>
      <c r="EC59" s="90"/>
      <c r="ED59" s="91"/>
      <c r="EE59" s="88"/>
      <c r="EF59" s="88"/>
      <c r="EG59" s="88"/>
      <c r="EH59" s="88"/>
      <c r="EI59" s="88"/>
      <c r="EJ59" s="89"/>
      <c r="EK59" s="90"/>
      <c r="EL59" s="91"/>
      <c r="EM59" s="88"/>
      <c r="EN59" s="88"/>
      <c r="EO59" s="88"/>
      <c r="EP59" s="88"/>
      <c r="EQ59" s="88"/>
      <c r="ER59" s="89"/>
      <c r="ES59" s="90"/>
      <c r="ET59" s="91"/>
      <c r="EU59" s="88"/>
      <c r="EV59" s="88"/>
      <c r="EW59" s="88"/>
      <c r="EX59" s="88"/>
      <c r="EY59" s="88"/>
      <c r="EZ59" s="89"/>
      <c r="FA59" s="90"/>
      <c r="FB59" s="91"/>
      <c r="FC59" s="88"/>
      <c r="FD59" s="88"/>
      <c r="FE59" s="88"/>
      <c r="FF59" s="88"/>
      <c r="FG59" s="88"/>
      <c r="FH59" s="89"/>
      <c r="FI59" s="90"/>
      <c r="FJ59" s="91"/>
      <c r="FK59" s="88"/>
      <c r="FL59" s="88"/>
      <c r="FM59" s="88"/>
      <c r="FN59" s="88"/>
      <c r="FO59" s="88"/>
      <c r="FP59" s="89"/>
      <c r="FQ59" s="90"/>
      <c r="FR59" s="91"/>
      <c r="FS59" s="88"/>
      <c r="FT59" s="88"/>
      <c r="FU59" s="88"/>
      <c r="FV59" s="88"/>
      <c r="FW59" s="88"/>
      <c r="FX59" s="89"/>
      <c r="FY59" s="90"/>
      <c r="FZ59" s="91"/>
      <c r="GA59" s="88"/>
      <c r="GB59" s="88"/>
      <c r="GC59" s="88"/>
      <c r="GD59" s="88"/>
      <c r="GE59" s="88"/>
      <c r="GF59" s="89"/>
      <c r="GG59" s="90"/>
      <c r="GH59" s="91"/>
      <c r="GI59" s="88"/>
      <c r="GJ59" s="88"/>
      <c r="GK59" s="88"/>
      <c r="GL59" s="88"/>
      <c r="GM59" s="88"/>
      <c r="GN59" s="89"/>
      <c r="GO59" s="90"/>
      <c r="GP59" s="91"/>
      <c r="GQ59" s="88"/>
      <c r="GR59" s="88"/>
      <c r="GS59" s="88"/>
      <c r="GT59" s="88"/>
      <c r="GU59" s="88"/>
      <c r="GV59" s="89"/>
      <c r="GW59" s="90"/>
      <c r="GX59" s="91"/>
      <c r="GY59" s="88"/>
      <c r="GZ59" s="88"/>
      <c r="HA59" s="88"/>
      <c r="HB59" s="88"/>
      <c r="HC59" s="88"/>
      <c r="HD59" s="89"/>
      <c r="HE59" s="90"/>
      <c r="HF59" s="91"/>
      <c r="HG59" s="88"/>
      <c r="HH59" s="88"/>
      <c r="HI59" s="88"/>
      <c r="HJ59" s="88"/>
      <c r="HK59" s="88"/>
      <c r="HL59" s="89"/>
      <c r="HM59" s="90"/>
      <c r="HN59" s="92"/>
      <c r="HO59" s="93"/>
      <c r="HP59" s="93"/>
      <c r="HQ59" s="93"/>
      <c r="HR59" s="93"/>
      <c r="HS59" s="93"/>
      <c r="HT59" s="89"/>
      <c r="HU59" s="90"/>
      <c r="HV59" s="91"/>
      <c r="HW59" s="88"/>
      <c r="HX59" s="88"/>
      <c r="HY59" s="88"/>
      <c r="HZ59" s="88"/>
      <c r="IA59" s="88"/>
      <c r="IB59" s="89"/>
      <c r="IC59" s="90"/>
      <c r="ID59" s="91"/>
      <c r="IE59" s="88"/>
      <c r="IF59" s="88"/>
      <c r="IG59" s="88"/>
      <c r="IH59" s="88"/>
      <c r="II59" s="88"/>
      <c r="IJ59" s="89"/>
      <c r="IK59" s="90"/>
      <c r="IL59" s="91"/>
      <c r="IM59" s="88"/>
      <c r="IN59" s="88"/>
      <c r="IO59" s="88"/>
      <c r="IP59" s="88"/>
      <c r="IQ59" s="88"/>
      <c r="IR59" s="94"/>
      <c r="IS59" s="95"/>
      <c r="IT59" s="91"/>
      <c r="IU59" s="88"/>
      <c r="IV59" s="88"/>
      <c r="IW59" s="88"/>
      <c r="IX59" s="88"/>
      <c r="IY59" s="88"/>
      <c r="IZ59" s="94"/>
      <c r="JA59" s="95"/>
      <c r="JB59" s="91"/>
      <c r="JC59" s="88"/>
      <c r="JD59" s="88"/>
      <c r="JE59" s="88"/>
      <c r="JF59" s="88"/>
      <c r="JG59" s="88"/>
      <c r="JH59" s="94"/>
      <c r="JI59" s="95"/>
      <c r="JJ59" s="91"/>
      <c r="JK59" s="88"/>
      <c r="JL59" s="88"/>
      <c r="JM59" s="88"/>
      <c r="JN59" s="88"/>
      <c r="JO59" s="88"/>
      <c r="JP59" s="89"/>
      <c r="JQ59" s="90"/>
      <c r="JR59" s="91"/>
      <c r="JS59" s="88"/>
      <c r="JT59" s="88"/>
      <c r="JU59" s="88"/>
      <c r="JV59" s="88"/>
      <c r="JW59" s="88"/>
      <c r="JX59" s="89"/>
      <c r="JY59" s="90"/>
      <c r="JZ59" s="91"/>
      <c r="KA59" s="88"/>
      <c r="KB59" s="88"/>
      <c r="KC59" s="88"/>
      <c r="KD59" s="88"/>
      <c r="KE59" s="88"/>
      <c r="KF59" s="89"/>
      <c r="KG59" s="90"/>
      <c r="KH59" s="91"/>
      <c r="KI59" s="88"/>
      <c r="KJ59" s="88"/>
      <c r="KK59" s="88"/>
      <c r="KL59" s="88"/>
      <c r="KM59" s="88"/>
      <c r="KN59" s="94"/>
      <c r="KO59" s="95"/>
      <c r="KP59" s="91"/>
      <c r="KQ59" s="88"/>
      <c r="KR59" s="88"/>
      <c r="KS59" s="88"/>
      <c r="KT59" s="88"/>
      <c r="KU59" s="88"/>
      <c r="KV59" s="94"/>
      <c r="KW59" s="95"/>
      <c r="KX59" s="91"/>
      <c r="KY59" s="88"/>
      <c r="KZ59" s="88"/>
      <c r="LA59" s="88"/>
      <c r="LB59" s="88"/>
      <c r="LC59" s="88"/>
      <c r="LD59" s="94"/>
      <c r="LE59" s="95"/>
      <c r="LF59" s="91"/>
      <c r="LG59" s="88"/>
      <c r="LH59" s="88"/>
      <c r="LI59" s="88"/>
      <c r="LJ59" s="88"/>
      <c r="LK59" s="88"/>
      <c r="LL59" s="94"/>
      <c r="LM59" s="95"/>
      <c r="LN59" s="91"/>
      <c r="LO59" s="88"/>
      <c r="LP59" s="88"/>
      <c r="LQ59" s="88"/>
      <c r="LR59" s="88"/>
      <c r="LS59" s="88"/>
      <c r="LT59" s="94"/>
      <c r="LU59" s="95"/>
      <c r="LV59" s="91"/>
      <c r="LW59" s="88"/>
      <c r="LX59" s="88"/>
      <c r="LY59" s="88"/>
      <c r="LZ59" s="88"/>
      <c r="MA59" s="88"/>
      <c r="MB59" s="94"/>
      <c r="MC59" s="95"/>
      <c r="MD59" s="91"/>
      <c r="ME59" s="88"/>
      <c r="MF59" s="88"/>
      <c r="MG59" s="88"/>
      <c r="MH59" s="88"/>
      <c r="MI59" s="88"/>
      <c r="MJ59" s="94"/>
      <c r="MK59" s="95"/>
      <c r="ML59" s="91"/>
      <c r="MM59" s="88"/>
      <c r="MN59" s="88"/>
      <c r="MO59" s="88"/>
      <c r="MP59" s="88"/>
      <c r="MQ59" s="88"/>
      <c r="MR59" s="94"/>
      <c r="MS59" s="95"/>
      <c r="MT59" s="91"/>
      <c r="MU59" s="88"/>
      <c r="MV59" s="88"/>
      <c r="MW59" s="88"/>
      <c r="MX59" s="88"/>
      <c r="MY59" s="88"/>
      <c r="MZ59" s="94"/>
      <c r="NA59" s="95"/>
      <c r="NB59" s="91"/>
      <c r="NC59" s="88"/>
      <c r="ND59" s="88"/>
      <c r="NE59" s="88"/>
      <c r="NF59" s="88"/>
      <c r="NG59" s="88"/>
      <c r="NH59" s="94"/>
      <c r="NI59" s="95"/>
      <c r="NJ59" s="91"/>
      <c r="NK59" s="88"/>
      <c r="NL59" s="88"/>
      <c r="NM59" s="88"/>
      <c r="NN59" s="88"/>
      <c r="NO59" s="88"/>
      <c r="NP59" s="94"/>
      <c r="NQ59" s="95"/>
      <c r="NR59" s="91"/>
      <c r="NS59" s="88"/>
      <c r="NT59" s="88"/>
      <c r="NU59" s="88"/>
      <c r="NV59" s="88"/>
      <c r="NW59" s="88"/>
      <c r="NX59" s="94"/>
      <c r="NY59" s="95"/>
      <c r="NZ59" s="91"/>
      <c r="OA59" s="88"/>
      <c r="OB59" s="88"/>
      <c r="OC59" s="88"/>
      <c r="OD59" s="88"/>
      <c r="OE59" s="88"/>
      <c r="OF59" s="94"/>
      <c r="OG59" s="95"/>
      <c r="OH59" s="91"/>
      <c r="OI59" s="88"/>
      <c r="OJ59" s="88"/>
      <c r="OK59" s="88"/>
      <c r="OL59" s="88"/>
      <c r="OM59" s="88"/>
      <c r="ON59" s="94"/>
      <c r="OO59" s="95"/>
      <c r="OP59" s="91"/>
      <c r="OQ59" s="88"/>
      <c r="OR59" s="88"/>
      <c r="OS59" s="88"/>
      <c r="OT59" s="88"/>
      <c r="OU59" s="88"/>
      <c r="OV59" s="94"/>
      <c r="OW59" s="95"/>
      <c r="OX59" s="91"/>
      <c r="OY59" s="88"/>
      <c r="OZ59" s="88"/>
      <c r="PA59" s="88"/>
      <c r="PB59" s="88"/>
      <c r="PC59" s="88"/>
      <c r="PD59" s="94"/>
      <c r="PE59" s="95"/>
      <c r="PF59" s="91"/>
      <c r="PG59" s="88"/>
      <c r="PH59" s="88"/>
      <c r="PI59" s="88"/>
      <c r="PJ59" s="88"/>
      <c r="PK59" s="88"/>
      <c r="PL59" s="94"/>
      <c r="PM59" s="95"/>
      <c r="PN59" s="91"/>
      <c r="PO59" s="88"/>
      <c r="PP59" s="88"/>
      <c r="PQ59" s="88"/>
      <c r="PR59" s="88"/>
      <c r="PS59" s="88"/>
      <c r="PT59" s="94"/>
      <c r="PU59" s="95"/>
      <c r="PV59" s="118"/>
      <c r="PW59" s="119"/>
      <c r="PX59" s="119"/>
      <c r="PY59" s="119"/>
      <c r="PZ59" s="119"/>
      <c r="QA59" s="119"/>
      <c r="QB59" s="120"/>
      <c r="QC59" s="121"/>
      <c r="QD59" s="118"/>
      <c r="QE59" s="119"/>
      <c r="QF59" s="119"/>
      <c r="QG59" s="119"/>
      <c r="QH59" s="119"/>
      <c r="QI59" s="119"/>
      <c r="QJ59" s="120"/>
      <c r="QK59" s="121"/>
      <c r="QL59" s="118"/>
      <c r="QM59" s="119"/>
      <c r="QN59" s="119"/>
      <c r="QO59" s="119"/>
      <c r="QP59" s="119"/>
      <c r="QQ59" s="119"/>
      <c r="QR59" s="120"/>
      <c r="QS59" s="121"/>
      <c r="QT59" s="118"/>
      <c r="QU59" s="119"/>
      <c r="QV59" s="119"/>
      <c r="QW59" s="119"/>
      <c r="QX59" s="119"/>
      <c r="QY59" s="119"/>
      <c r="QZ59" s="120"/>
      <c r="RA59" s="121"/>
      <c r="RB59" s="118"/>
      <c r="RC59" s="119"/>
      <c r="RD59" s="119"/>
      <c r="RE59" s="119"/>
      <c r="RF59" s="119"/>
      <c r="RG59" s="119"/>
      <c r="RH59" s="120"/>
      <c r="RI59" s="121"/>
      <c r="RJ59" s="118"/>
      <c r="RK59" s="119"/>
      <c r="RL59" s="119"/>
      <c r="RM59" s="119"/>
      <c r="RN59" s="119"/>
      <c r="RO59" s="119"/>
      <c r="RP59" s="120"/>
      <c r="RQ59" s="121"/>
      <c r="RR59" s="118"/>
      <c r="RS59" s="119"/>
      <c r="RT59" s="119"/>
      <c r="RU59" s="119"/>
      <c r="RV59" s="119"/>
      <c r="RW59" s="119"/>
      <c r="RX59" s="120"/>
      <c r="RY59" s="121"/>
      <c r="RZ59" s="118"/>
      <c r="SA59" s="119"/>
      <c r="SB59" s="119"/>
      <c r="SC59" s="119"/>
      <c r="SD59" s="119"/>
      <c r="SE59" s="119"/>
      <c r="SF59" s="120"/>
      <c r="SG59" s="121"/>
      <c r="SH59" s="118"/>
      <c r="SI59" s="119"/>
      <c r="SJ59" s="119"/>
      <c r="SK59" s="119"/>
      <c r="SL59" s="119"/>
      <c r="SM59" s="119"/>
      <c r="SN59" s="120"/>
      <c r="SO59" s="121"/>
      <c r="SP59" s="118"/>
      <c r="SQ59" s="119"/>
      <c r="SR59" s="119"/>
      <c r="SS59" s="119"/>
      <c r="ST59" s="119"/>
      <c r="SU59" s="119"/>
      <c r="SV59" s="120"/>
      <c r="SW59" s="121"/>
      <c r="SX59" s="118"/>
      <c r="SY59" s="119"/>
      <c r="SZ59" s="119"/>
      <c r="TA59" s="119"/>
      <c r="TB59" s="119"/>
      <c r="TC59" s="119"/>
      <c r="TD59" s="120"/>
      <c r="TE59" s="121"/>
      <c r="TF59" s="118"/>
      <c r="TG59" s="119"/>
      <c r="TH59" s="119"/>
      <c r="TI59" s="119"/>
      <c r="TJ59" s="119"/>
      <c r="TK59" s="119"/>
      <c r="TL59" s="120"/>
      <c r="TM59" s="121"/>
      <c r="TN59" s="264"/>
      <c r="TO59" s="119"/>
      <c r="TP59" s="119"/>
      <c r="TQ59" s="119"/>
      <c r="TR59" s="119"/>
      <c r="TS59" s="119"/>
      <c r="TT59" s="120"/>
      <c r="TU59" s="121"/>
      <c r="TV59" s="118"/>
      <c r="TW59" s="119"/>
      <c r="TX59" s="119"/>
      <c r="TY59" s="119"/>
      <c r="TZ59" s="119"/>
      <c r="UA59" s="119"/>
      <c r="UB59" s="120"/>
      <c r="UC59" s="121"/>
      <c r="UD59" s="118"/>
      <c r="UE59" s="119"/>
      <c r="UF59" s="119"/>
      <c r="UG59" s="119"/>
      <c r="UH59" s="119"/>
      <c r="UI59" s="119"/>
      <c r="UJ59" s="120"/>
      <c r="UK59" s="121"/>
      <c r="UL59" s="118"/>
      <c r="UM59" s="119"/>
      <c r="UN59" s="119"/>
      <c r="UO59" s="119"/>
      <c r="UP59" s="119"/>
      <c r="UQ59" s="119"/>
      <c r="UR59" s="119"/>
      <c r="US59" s="104"/>
      <c r="UT59" s="121"/>
      <c r="UU59" s="118"/>
      <c r="UV59" s="119"/>
      <c r="UW59" s="119"/>
      <c r="UX59" s="119"/>
      <c r="UY59" s="119"/>
      <c r="UZ59" s="119"/>
      <c r="VA59" s="120"/>
      <c r="VB59" s="121"/>
      <c r="VC59" s="118"/>
      <c r="VD59" s="119"/>
      <c r="VE59" s="119"/>
      <c r="VF59" s="119"/>
      <c r="VG59" s="119"/>
      <c r="VH59" s="119"/>
      <c r="VI59" s="120"/>
      <c r="VJ59" s="121"/>
      <c r="VK59" s="91"/>
      <c r="VL59" s="88"/>
      <c r="VM59" s="88"/>
      <c r="VN59" s="88"/>
      <c r="VO59" s="88"/>
      <c r="VP59" s="88"/>
      <c r="VQ59" s="94"/>
      <c r="VR59" s="95"/>
      <c r="VS59" s="118"/>
      <c r="VT59" s="119"/>
      <c r="VU59" s="119"/>
      <c r="VV59" s="119"/>
      <c r="VW59" s="119"/>
      <c r="VX59" s="119"/>
      <c r="VY59" s="120"/>
      <c r="VZ59" s="121"/>
      <c r="WA59" s="178"/>
      <c r="WB59" s="179"/>
      <c r="WC59" s="179"/>
      <c r="WD59" s="179"/>
      <c r="WE59" s="179"/>
      <c r="WF59" s="179"/>
      <c r="WG59" s="94"/>
      <c r="WH59" s="95"/>
      <c r="WI59" s="118"/>
      <c r="WJ59" s="119"/>
      <c r="WK59" s="119"/>
      <c r="WL59" s="119"/>
      <c r="WM59" s="119"/>
      <c r="WN59" s="119"/>
      <c r="WO59" s="120"/>
      <c r="WP59" s="121"/>
      <c r="WQ59" s="91"/>
      <c r="WR59" s="88"/>
      <c r="WS59" s="88"/>
      <c r="WT59" s="88"/>
      <c r="WU59" s="88"/>
      <c r="WV59" s="88"/>
      <c r="WW59" s="88"/>
      <c r="WX59" s="94"/>
      <c r="WY59" s="95"/>
      <c r="WZ59" s="91"/>
      <c r="XA59" s="88"/>
      <c r="XB59" s="88"/>
      <c r="XC59" s="88"/>
      <c r="XD59" s="88"/>
      <c r="XE59" s="88"/>
      <c r="XF59" s="88"/>
      <c r="XG59" s="94"/>
      <c r="XH59" s="95"/>
      <c r="XI59" s="91"/>
      <c r="XJ59" s="88"/>
      <c r="XK59" s="88"/>
      <c r="XL59" s="88"/>
      <c r="XM59" s="88"/>
      <c r="XN59" s="88"/>
      <c r="XO59" s="88"/>
      <c r="XP59" s="94"/>
      <c r="XQ59" s="95"/>
      <c r="XR59" s="91"/>
      <c r="XS59" s="88"/>
      <c r="XT59" s="88"/>
      <c r="XU59" s="88"/>
      <c r="XV59" s="88"/>
      <c r="XW59" s="88"/>
      <c r="XX59" s="88"/>
      <c r="XY59" s="94"/>
      <c r="XZ59" s="95"/>
      <c r="YA59" s="91"/>
      <c r="YB59" s="88"/>
      <c r="YC59" s="88"/>
      <c r="YD59" s="88"/>
      <c r="YE59" s="88"/>
      <c r="YF59" s="88"/>
      <c r="YG59" s="88"/>
      <c r="YH59" s="94"/>
      <c r="YI59" s="95"/>
      <c r="YJ59" s="91"/>
      <c r="YK59" s="88"/>
      <c r="YL59" s="88"/>
      <c r="YM59" s="88"/>
      <c r="YN59" s="88"/>
      <c r="YO59" s="88"/>
      <c r="YP59" s="88"/>
      <c r="YQ59" s="94"/>
      <c r="YR59" s="95"/>
      <c r="YS59" s="91"/>
      <c r="YT59" s="88"/>
      <c r="YU59" s="88"/>
      <c r="YV59" s="88"/>
      <c r="YW59" s="88"/>
      <c r="YX59" s="88"/>
      <c r="YY59" s="94"/>
      <c r="YZ59" s="95"/>
      <c r="ZA59" s="91"/>
      <c r="ZB59" s="88"/>
      <c r="ZC59" s="88"/>
      <c r="ZD59" s="88"/>
      <c r="ZE59" s="88"/>
      <c r="ZF59" s="88"/>
      <c r="ZG59" s="94"/>
      <c r="ZH59" s="95"/>
      <c r="ZI59" s="91"/>
      <c r="ZJ59" s="88"/>
      <c r="ZK59" s="88"/>
      <c r="ZL59" s="88"/>
      <c r="ZM59" s="88"/>
      <c r="ZN59" s="24"/>
      <c r="ZO59" s="94"/>
      <c r="ZP59" s="95"/>
      <c r="ZQ59" s="91"/>
      <c r="ZR59" s="88"/>
      <c r="ZS59" s="88"/>
      <c r="ZT59" s="88"/>
      <c r="ZU59" s="88"/>
      <c r="ZV59" s="88"/>
      <c r="ZW59" s="88"/>
      <c r="ZX59" s="67"/>
      <c r="ZY59" s="70"/>
      <c r="ZZ59" s="91"/>
      <c r="AAA59" s="88"/>
      <c r="AAB59" s="88"/>
      <c r="AAC59" s="88"/>
      <c r="AAD59" s="88"/>
      <c r="AAE59" s="88"/>
      <c r="AAF59" s="88"/>
      <c r="AAG59" s="94"/>
      <c r="AAH59" s="95"/>
      <c r="AAI59" s="91"/>
      <c r="AAJ59" s="88"/>
      <c r="AAK59" s="88"/>
      <c r="AAL59" s="88"/>
      <c r="AAM59" s="88"/>
      <c r="AAN59" s="88"/>
      <c r="AAO59" s="94"/>
      <c r="AAP59" s="95"/>
      <c r="AAQ59" s="91"/>
      <c r="AAR59" s="88"/>
      <c r="AAS59" s="88"/>
      <c r="AAT59" s="88"/>
      <c r="AAU59" s="88"/>
      <c r="AAV59" s="88"/>
      <c r="AAW59" s="94"/>
      <c r="AAX59" s="95"/>
      <c r="AAY59" s="91"/>
      <c r="AAZ59" s="88"/>
      <c r="ABA59" s="88"/>
      <c r="ABB59" s="88"/>
      <c r="ABC59" s="88"/>
      <c r="ABD59" s="88"/>
      <c r="ABE59" s="94"/>
      <c r="ABF59" s="95"/>
      <c r="ABG59" s="91"/>
      <c r="ABH59" s="88"/>
      <c r="ABI59" s="88"/>
      <c r="ABJ59" s="88"/>
      <c r="ABK59" s="88"/>
      <c r="ABL59" s="88"/>
      <c r="ABM59" s="94"/>
      <c r="ABN59" s="95"/>
      <c r="ABO59" s="91"/>
      <c r="ABP59" s="88"/>
      <c r="ABQ59" s="88"/>
      <c r="ABR59" s="88"/>
      <c r="ABS59" s="88"/>
      <c r="ABT59" s="88"/>
      <c r="ABU59" s="94"/>
      <c r="ABV59" s="95"/>
      <c r="ABW59" s="91"/>
      <c r="ABX59" s="88"/>
      <c r="ABY59" s="88"/>
      <c r="ABZ59" s="88"/>
      <c r="ACA59" s="88"/>
      <c r="ACB59" s="88"/>
      <c r="ACC59" s="94"/>
      <c r="ACD59" s="95"/>
      <c r="ACE59" s="91"/>
      <c r="ACF59" s="88"/>
      <c r="ACG59" s="88"/>
      <c r="ACH59" s="88"/>
      <c r="ACI59" s="88"/>
      <c r="ACJ59" s="88"/>
      <c r="ACK59" s="94"/>
      <c r="ACL59" s="95"/>
      <c r="ACM59" s="91"/>
      <c r="ACN59" s="88"/>
      <c r="ACO59" s="88"/>
      <c r="ACP59" s="88"/>
      <c r="ACQ59" s="88"/>
      <c r="ACR59" s="88"/>
      <c r="ACS59" s="94"/>
      <c r="ACT59" s="95"/>
      <c r="ACU59" s="91"/>
      <c r="ACV59" s="88"/>
      <c r="ACW59" s="88"/>
      <c r="ACX59" s="88"/>
      <c r="ACY59" s="88"/>
      <c r="ACZ59" s="88"/>
      <c r="ADA59" s="94"/>
      <c r="ADB59" s="95"/>
      <c r="ADC59" s="91"/>
      <c r="ADD59" s="88"/>
      <c r="ADE59" s="88"/>
      <c r="ADF59" s="88"/>
      <c r="ADG59" s="88"/>
      <c r="ADH59" s="88"/>
      <c r="ADI59" s="94"/>
      <c r="ADJ59" s="95"/>
      <c r="ADK59" s="91"/>
      <c r="ADL59" s="88"/>
      <c r="ADM59" s="88"/>
      <c r="ADN59" s="88"/>
      <c r="ADO59" s="88"/>
      <c r="ADP59" s="88"/>
      <c r="ADQ59" s="94"/>
      <c r="ADR59" s="95"/>
      <c r="ADS59" s="91"/>
      <c r="ADT59" s="88"/>
      <c r="ADU59" s="88"/>
      <c r="ADV59" s="88"/>
      <c r="ADW59" s="88"/>
      <c r="ADX59" s="88"/>
      <c r="ADY59" s="94"/>
      <c r="ADZ59" s="95"/>
      <c r="AEA59" s="91"/>
      <c r="AEB59" s="88"/>
      <c r="AEC59" s="88"/>
      <c r="AED59" s="88"/>
      <c r="AEE59" s="88"/>
      <c r="AEF59" s="88"/>
      <c r="AEG59" s="94"/>
      <c r="AEH59" s="95"/>
      <c r="AEI59" s="91"/>
      <c r="AEJ59" s="88"/>
      <c r="AEK59" s="88"/>
      <c r="AEL59" s="88"/>
      <c r="AEM59" s="88"/>
      <c r="AEN59" s="88"/>
      <c r="AEO59" s="94"/>
      <c r="AEP59" s="95"/>
      <c r="AEQ59" s="91"/>
      <c r="AER59" s="88"/>
      <c r="AES59" s="88"/>
      <c r="AET59" s="88"/>
      <c r="AEU59" s="88"/>
      <c r="AEV59" s="88"/>
      <c r="AEW59" s="94"/>
      <c r="AEX59" s="95"/>
      <c r="AEY59" s="91"/>
      <c r="AEZ59" s="88"/>
      <c r="AFA59" s="88"/>
      <c r="AFB59" s="88"/>
      <c r="AFC59" s="88"/>
      <c r="AFD59" s="88"/>
      <c r="AFE59" s="94"/>
      <c r="AFF59" s="95"/>
      <c r="AFG59" s="91"/>
      <c r="AFH59" s="88"/>
      <c r="AFI59" s="88"/>
      <c r="AFJ59" s="88"/>
      <c r="AFK59" s="88"/>
      <c r="AFL59" s="88"/>
      <c r="AFM59" s="94"/>
      <c r="AFN59" s="95"/>
      <c r="AFO59" s="91"/>
      <c r="AFP59" s="88"/>
      <c r="AFQ59" s="88"/>
      <c r="AFR59" s="88"/>
      <c r="AFS59" s="88"/>
      <c r="AFT59" s="88"/>
      <c r="AFU59" s="94"/>
      <c r="AFV59" s="95"/>
      <c r="AFW59" s="91"/>
      <c r="AFX59" s="88"/>
      <c r="AFY59" s="88"/>
      <c r="AFZ59" s="88"/>
      <c r="AGA59" s="88"/>
      <c r="AGB59" s="88"/>
      <c r="AGC59" s="94"/>
      <c r="AGD59" s="95"/>
      <c r="AGE59" s="91"/>
      <c r="AGF59" s="88"/>
      <c r="AGG59" s="88"/>
      <c r="AGH59" s="88"/>
      <c r="AGI59" s="88"/>
      <c r="AGJ59" s="88"/>
      <c r="AGK59" s="94"/>
      <c r="AGL59" s="95"/>
      <c r="AGM59" s="91"/>
      <c r="AGN59" s="88"/>
      <c r="AGO59" s="88"/>
      <c r="AGP59" s="88"/>
      <c r="AGQ59" s="88"/>
      <c r="AGR59" s="88"/>
      <c r="AGS59" s="88"/>
      <c r="AGT59" s="94"/>
      <c r="AGU59" s="95"/>
      <c r="AGV59" s="91"/>
      <c r="AGW59" s="88"/>
      <c r="AGX59" s="88"/>
      <c r="AGY59" s="88"/>
      <c r="AGZ59" s="88"/>
      <c r="AHA59" s="88"/>
      <c r="AHB59" s="94"/>
      <c r="AHC59" s="95"/>
      <c r="AHD59" s="91"/>
      <c r="AHE59" s="88"/>
      <c r="AHF59" s="88"/>
      <c r="AHG59" s="88"/>
      <c r="AHH59" s="88"/>
      <c r="AHI59" s="88"/>
      <c r="AHJ59" s="94"/>
      <c r="AHK59" s="95"/>
      <c r="AHL59" s="91"/>
      <c r="AHM59" s="88"/>
      <c r="AHN59" s="88"/>
      <c r="AHO59" s="88"/>
      <c r="AHP59" s="88"/>
      <c r="AHQ59" s="88"/>
      <c r="AHR59" s="94"/>
      <c r="AHS59" s="95"/>
      <c r="AHT59" s="91"/>
      <c r="AHU59" s="88"/>
      <c r="AHV59" s="88"/>
      <c r="AHW59" s="88"/>
      <c r="AHX59" s="88"/>
      <c r="AHY59" s="88"/>
      <c r="AHZ59" s="94"/>
      <c r="AIA59" s="95"/>
      <c r="AIB59" s="91"/>
      <c r="AIC59" s="88"/>
      <c r="AID59" s="88"/>
      <c r="AIE59" s="88"/>
      <c r="AIF59" s="88"/>
      <c r="AIG59" s="88"/>
      <c r="AIH59" s="94"/>
      <c r="AII59" s="95"/>
      <c r="AIJ59" s="91"/>
      <c r="AIK59" s="88"/>
      <c r="AIL59" s="88"/>
      <c r="AIM59" s="88"/>
      <c r="AIN59" s="88"/>
      <c r="AIO59" s="88"/>
      <c r="AIP59" s="94"/>
      <c r="AIQ59" s="95"/>
      <c r="AIR59" s="91"/>
      <c r="AIS59" s="88"/>
      <c r="AIT59" s="88"/>
      <c r="AIU59" s="88"/>
      <c r="AIV59" s="88"/>
      <c r="AIW59" s="88"/>
      <c r="AIX59" s="94"/>
      <c r="AIY59" s="95"/>
      <c r="AIZ59" s="91"/>
      <c r="AJA59" s="88"/>
      <c r="AJB59" s="88"/>
      <c r="AJC59" s="88"/>
      <c r="AJD59" s="88"/>
      <c r="AJE59" s="88"/>
      <c r="AJF59" s="94"/>
      <c r="AJG59" s="95"/>
      <c r="AJH59" s="91"/>
      <c r="AJI59" s="88"/>
      <c r="AJJ59" s="88"/>
      <c r="AJK59" s="88"/>
      <c r="AJL59" s="88"/>
      <c r="AJM59" s="88"/>
      <c r="AJN59" s="89"/>
      <c r="AJO59" s="90"/>
      <c r="AJP59" s="91"/>
      <c r="AJQ59" s="88"/>
      <c r="AJR59" s="88"/>
      <c r="AJS59" s="88"/>
      <c r="AJT59" s="88"/>
      <c r="AJU59" s="88"/>
      <c r="AJV59" s="89"/>
      <c r="AJW59" s="90"/>
      <c r="AJX59" s="91"/>
      <c r="AJY59" s="88"/>
      <c r="AJZ59" s="88"/>
      <c r="AKA59" s="88"/>
      <c r="AKB59" s="88"/>
      <c r="AKC59" s="88"/>
      <c r="AKD59" s="94"/>
      <c r="AKE59" s="95"/>
      <c r="AKF59" s="91"/>
      <c r="AKG59" s="88"/>
      <c r="AKH59" s="88"/>
      <c r="AKI59" s="88"/>
      <c r="AKJ59" s="88"/>
      <c r="AKK59" s="88"/>
      <c r="AKL59" s="67"/>
      <c r="AKM59" s="184"/>
      <c r="AKN59" s="219"/>
      <c r="AKO59" s="88"/>
      <c r="AKP59" s="88"/>
      <c r="AKQ59" s="88"/>
      <c r="AKR59" s="88"/>
      <c r="AKS59" s="88"/>
      <c r="AKT59" s="94"/>
      <c r="AKU59" s="218"/>
      <c r="AKV59" s="91"/>
      <c r="AKW59" s="88"/>
      <c r="AKX59" s="88"/>
      <c r="AKY59" s="88"/>
      <c r="AKZ59" s="88"/>
      <c r="ALA59" s="88"/>
      <c r="ALB59" s="94"/>
      <c r="ALC59" s="95"/>
      <c r="ALD59" s="91"/>
      <c r="ALE59" s="88"/>
      <c r="ALF59" s="88"/>
      <c r="ALG59" s="88"/>
      <c r="ALH59" s="88"/>
      <c r="ALI59" s="88"/>
      <c r="ALJ59" s="94"/>
      <c r="ALK59" s="95"/>
      <c r="ALL59" s="91"/>
      <c r="ALM59" s="88"/>
      <c r="ALN59" s="88"/>
      <c r="ALO59" s="88"/>
      <c r="ALP59" s="88"/>
      <c r="ALQ59" s="88"/>
      <c r="ALR59" s="94"/>
      <c r="ALS59" s="95"/>
      <c r="ALT59" s="91"/>
      <c r="ALU59" s="88"/>
      <c r="ALV59" s="88"/>
      <c r="ALW59" s="88"/>
      <c r="ALX59" s="88"/>
      <c r="ALY59" s="88"/>
      <c r="ALZ59" s="94"/>
      <c r="AMA59" s="95"/>
      <c r="AMB59" s="91"/>
      <c r="AMC59" s="88"/>
      <c r="AMD59" s="88"/>
      <c r="AME59" s="88"/>
      <c r="AMF59" s="88"/>
      <c r="AMG59" s="88"/>
      <c r="AMH59" s="94"/>
      <c r="AMI59" s="95"/>
      <c r="AMJ59" s="91"/>
      <c r="AMK59" s="88"/>
      <c r="AML59" s="88"/>
      <c r="AMM59" s="88"/>
      <c r="AMN59" s="88"/>
      <c r="AMO59" s="88"/>
      <c r="AMP59" s="94"/>
      <c r="AMQ59" s="95"/>
      <c r="AMR59" s="91"/>
      <c r="AMS59" s="88"/>
      <c r="AMT59" s="88"/>
      <c r="AMU59" s="88"/>
      <c r="AMV59" s="88"/>
      <c r="AMW59" s="88"/>
      <c r="AMX59" s="94"/>
      <c r="AMY59" s="95"/>
      <c r="AMZ59" s="91"/>
      <c r="ANA59" s="88"/>
      <c r="ANB59" s="88"/>
      <c r="ANC59" s="88"/>
      <c r="AND59" s="88"/>
      <c r="ANE59" s="88"/>
      <c r="ANF59" s="94"/>
      <c r="ANG59" s="95"/>
      <c r="ANH59" s="91"/>
      <c r="ANI59" s="88"/>
      <c r="ANJ59" s="88"/>
      <c r="ANK59" s="88"/>
      <c r="ANL59" s="88"/>
      <c r="ANM59" s="88"/>
      <c r="ANN59" s="67"/>
      <c r="ANO59" s="68"/>
      <c r="ANP59" s="91"/>
      <c r="ANQ59" s="88"/>
      <c r="ANR59" s="88"/>
      <c r="ANS59" s="88"/>
      <c r="ANT59" s="88"/>
      <c r="ANU59" s="88"/>
      <c r="ANV59" s="94"/>
      <c r="ANW59" s="95"/>
      <c r="ANX59" s="92"/>
      <c r="ANY59" s="93"/>
      <c r="ANZ59" s="93"/>
      <c r="AOA59" s="93"/>
      <c r="AOB59" s="93"/>
      <c r="AOC59" s="93"/>
      <c r="AOD59" s="94"/>
      <c r="AOE59" s="95"/>
      <c r="AOF59" s="91"/>
      <c r="AOG59" s="88"/>
      <c r="AOH59" s="88"/>
      <c r="AOI59" s="88"/>
      <c r="AOJ59" s="88"/>
      <c r="AOK59" s="88"/>
      <c r="AOL59" s="94"/>
      <c r="AOM59" s="95"/>
      <c r="AON59" s="91"/>
      <c r="AOO59" s="88"/>
      <c r="AOP59" s="88"/>
      <c r="AOQ59" s="88"/>
      <c r="AOR59" s="88"/>
      <c r="AOS59" s="88"/>
      <c r="AOT59" s="94"/>
      <c r="AOU59" s="95"/>
      <c r="AOV59" s="91"/>
      <c r="AOW59" s="88"/>
      <c r="AOX59" s="88"/>
      <c r="AOY59" s="88"/>
      <c r="AOZ59" s="88"/>
      <c r="APA59" s="88"/>
      <c r="APB59" s="94"/>
      <c r="APC59" s="95"/>
      <c r="APD59" s="91"/>
      <c r="APE59" s="88"/>
      <c r="APF59" s="88"/>
      <c r="APG59" s="88"/>
      <c r="APH59" s="88"/>
      <c r="API59" s="88"/>
      <c r="APJ59" s="94"/>
      <c r="APK59" s="95"/>
      <c r="APL59" s="91"/>
      <c r="APM59" s="88"/>
      <c r="APN59" s="88"/>
      <c r="APO59" s="88"/>
      <c r="APP59" s="88"/>
      <c r="APQ59" s="88"/>
      <c r="APR59" s="94"/>
      <c r="APS59" s="95"/>
      <c r="APT59" s="91"/>
      <c r="APU59" s="88"/>
      <c r="APV59" s="88"/>
      <c r="APW59" s="88"/>
      <c r="APX59" s="88"/>
      <c r="APY59" s="88"/>
      <c r="APZ59" s="94"/>
      <c r="AQA59" s="95"/>
      <c r="AQB59" s="91"/>
      <c r="AQC59" s="88"/>
      <c r="AQD59" s="88"/>
      <c r="AQE59" s="88"/>
      <c r="AQF59" s="88"/>
      <c r="AQG59" s="88"/>
      <c r="AQH59" s="94"/>
      <c r="AQI59" s="95"/>
      <c r="AQJ59" s="91"/>
      <c r="AQK59" s="88"/>
      <c r="AQL59" s="88"/>
      <c r="AQM59" s="88"/>
      <c r="AQN59" s="88"/>
      <c r="AQO59" s="88"/>
      <c r="AQP59" s="94"/>
      <c r="AQQ59" s="95"/>
      <c r="AQR59" s="91"/>
      <c r="AQS59" s="88"/>
      <c r="AQT59" s="88"/>
      <c r="AQU59" s="88"/>
      <c r="AQV59" s="88"/>
      <c r="AQW59" s="88"/>
      <c r="AQX59" s="94"/>
      <c r="AQY59" s="95"/>
      <c r="AQZ59" s="91"/>
      <c r="ARA59" s="88"/>
      <c r="ARB59" s="88"/>
      <c r="ARC59" s="88"/>
      <c r="ARD59" s="88"/>
      <c r="ARE59" s="88"/>
      <c r="ARF59" s="94"/>
      <c r="ARG59" s="95"/>
      <c r="ARH59" s="91"/>
      <c r="ARI59" s="88"/>
      <c r="ARJ59" s="88"/>
      <c r="ARK59" s="88"/>
      <c r="ARL59" s="88"/>
      <c r="ARM59" s="88"/>
      <c r="ARN59" s="94"/>
      <c r="ARO59" s="95"/>
      <c r="ARP59" s="91"/>
      <c r="ARQ59" s="88"/>
      <c r="ARR59" s="88"/>
      <c r="ARS59" s="88"/>
      <c r="ART59" s="88"/>
      <c r="ARU59" s="88"/>
      <c r="ARV59" s="94"/>
      <c r="ARW59" s="95"/>
      <c r="ARX59" s="91"/>
      <c r="ARY59" s="88"/>
      <c r="ARZ59" s="88"/>
      <c r="ASA59" s="88"/>
      <c r="ASB59" s="88"/>
      <c r="ASC59" s="88"/>
      <c r="ASD59" s="94"/>
      <c r="ASE59" s="95"/>
      <c r="ASF59" s="91"/>
      <c r="ASG59" s="88"/>
      <c r="ASH59" s="88"/>
      <c r="ASI59" s="88"/>
      <c r="ASJ59" s="88"/>
      <c r="ASK59" s="88"/>
      <c r="ASL59" s="94"/>
      <c r="ASM59" s="95"/>
      <c r="ASN59" s="91"/>
      <c r="ASO59" s="88"/>
      <c r="ASP59" s="88"/>
      <c r="ASQ59" s="88"/>
      <c r="ASR59" s="88"/>
      <c r="ASS59" s="88"/>
      <c r="AST59" s="94"/>
      <c r="ASU59" s="95"/>
      <c r="ASV59" s="91"/>
      <c r="ASW59" s="88"/>
      <c r="ASX59" s="88"/>
      <c r="ASY59" s="88"/>
      <c r="ASZ59" s="88"/>
      <c r="ATA59" s="88"/>
      <c r="ATB59" s="94"/>
      <c r="ATC59" s="95"/>
      <c r="ATD59" s="91"/>
      <c r="ATE59" s="88"/>
      <c r="ATF59" s="88"/>
      <c r="ATG59" s="88"/>
      <c r="ATH59" s="88"/>
      <c r="ATI59" s="88"/>
      <c r="ATJ59" s="94"/>
      <c r="ATK59" s="95"/>
      <c r="ATL59" s="91"/>
      <c r="ATM59" s="88"/>
      <c r="ATN59" s="88"/>
      <c r="ATO59" s="88"/>
      <c r="ATP59" s="88"/>
      <c r="ATQ59" s="88"/>
      <c r="ATR59" s="94"/>
      <c r="ATS59" s="95"/>
      <c r="ATT59" s="91"/>
      <c r="ATU59" s="88"/>
      <c r="ATV59" s="88"/>
      <c r="ATW59" s="88"/>
      <c r="ATX59" s="88"/>
      <c r="ATY59" s="88"/>
      <c r="ATZ59" s="94"/>
      <c r="AUA59" s="95"/>
      <c r="AUB59" s="91"/>
      <c r="AUC59" s="88"/>
      <c r="AUD59" s="88"/>
      <c r="AUE59" s="88"/>
      <c r="AUF59" s="88"/>
      <c r="AUG59" s="88"/>
      <c r="AUH59" s="94"/>
      <c r="AUI59" s="95"/>
      <c r="AUJ59" s="91"/>
      <c r="AUK59" s="88"/>
      <c r="AUL59" s="88"/>
      <c r="AUM59" s="88"/>
      <c r="AUN59" s="88"/>
      <c r="AUO59" s="88"/>
      <c r="AUP59" s="94"/>
      <c r="AUQ59" s="95"/>
      <c r="AUR59" s="91"/>
      <c r="AUS59" s="88"/>
      <c r="AUT59" s="88"/>
      <c r="AUU59" s="88"/>
      <c r="AUV59" s="88"/>
      <c r="AUW59" s="88"/>
      <c r="AUX59" s="94"/>
      <c r="AUY59" s="95"/>
      <c r="AUZ59" s="91"/>
      <c r="AVA59" s="88"/>
      <c r="AVB59" s="88"/>
      <c r="AVC59" s="88"/>
      <c r="AVD59" s="88"/>
      <c r="AVE59" s="88"/>
      <c r="AVF59" s="94"/>
      <c r="AVG59" s="95"/>
      <c r="AVH59" s="91"/>
      <c r="AVI59" s="88"/>
      <c r="AVJ59" s="88"/>
      <c r="AVK59" s="88"/>
      <c r="AVL59" s="88"/>
      <c r="AVM59" s="88"/>
      <c r="AVN59" s="94"/>
      <c r="AVO59" s="95"/>
      <c r="AVP59" s="91"/>
      <c r="AVQ59" s="88"/>
      <c r="AVR59" s="88"/>
      <c r="AVS59" s="88"/>
      <c r="AVT59" s="88"/>
      <c r="AVU59" s="88"/>
      <c r="AVV59" s="94"/>
      <c r="AVW59" s="95"/>
      <c r="AVX59" s="91"/>
      <c r="AVY59" s="88"/>
      <c r="AVZ59" s="88"/>
      <c r="AWA59" s="88"/>
      <c r="AWB59" s="88"/>
      <c r="AWC59" s="88"/>
      <c r="AWD59" s="94"/>
      <c r="AWE59" s="95"/>
      <c r="AWF59" s="91"/>
      <c r="AWG59" s="88"/>
      <c r="AWH59" s="88"/>
      <c r="AWI59" s="88"/>
      <c r="AWJ59" s="88"/>
      <c r="AWK59" s="88"/>
      <c r="AWL59" s="94"/>
      <c r="AWM59" s="218"/>
      <c r="AWN59" s="48"/>
      <c r="AWO59" s="49"/>
      <c r="AWP59" s="49"/>
      <c r="AWQ59" s="49"/>
      <c r="AWR59" s="49"/>
      <c r="AWS59" s="49"/>
      <c r="AWT59" s="42"/>
      <c r="AWU59" s="43"/>
      <c r="AWV59" s="48"/>
      <c r="AWW59" s="49"/>
      <c r="AWX59" s="49"/>
      <c r="AWY59" s="49"/>
      <c r="AWZ59" s="49"/>
      <c r="AXA59" s="49"/>
      <c r="AXB59" s="42"/>
      <c r="AXC59" s="43"/>
      <c r="AXD59" s="91"/>
      <c r="AXE59" s="88"/>
      <c r="AXF59" s="88"/>
      <c r="AXG59" s="88"/>
      <c r="AXH59" s="88"/>
      <c r="AXI59" s="88"/>
      <c r="AXJ59" s="89"/>
      <c r="AXK59" s="90"/>
      <c r="AXL59" s="91"/>
      <c r="AXM59" s="88"/>
      <c r="AXN59" s="88"/>
      <c r="AXO59" s="88"/>
      <c r="AXP59" s="88"/>
      <c r="AXQ59" s="88"/>
      <c r="AXR59" s="89"/>
      <c r="AXS59" s="90"/>
      <c r="AXT59" s="91"/>
      <c r="AXU59" s="88"/>
      <c r="AXV59" s="88"/>
      <c r="AXW59" s="88"/>
      <c r="AXX59" s="88"/>
      <c r="AXY59" s="88"/>
      <c r="AXZ59" s="89"/>
      <c r="AYA59" s="90"/>
      <c r="AYB59" s="91"/>
      <c r="AYC59" s="88"/>
      <c r="AYD59" s="88"/>
      <c r="AYE59" s="88"/>
      <c r="AYF59" s="88"/>
      <c r="AYG59" s="88"/>
      <c r="AYH59" s="89"/>
      <c r="AYI59" s="90"/>
      <c r="AYJ59" s="91"/>
      <c r="AYK59" s="88"/>
      <c r="AYL59" s="88"/>
      <c r="AYM59" s="88"/>
      <c r="AYN59" s="88"/>
      <c r="AYO59" s="88"/>
      <c r="AYP59" s="89"/>
      <c r="AYQ59" s="90"/>
      <c r="AYR59" s="91"/>
      <c r="AYS59" s="88"/>
      <c r="AYT59" s="88"/>
      <c r="AYU59" s="88"/>
      <c r="AYV59" s="88"/>
      <c r="AYW59" s="88"/>
      <c r="AYX59" s="89"/>
      <c r="AYY59" s="90"/>
      <c r="AYZ59" s="91"/>
      <c r="AZA59" s="88"/>
      <c r="AZB59" s="88"/>
      <c r="AZC59" s="88"/>
      <c r="AZD59" s="88"/>
      <c r="AZE59" s="88"/>
      <c r="AZF59" s="89"/>
      <c r="AZG59" s="90"/>
      <c r="AZH59" s="91"/>
      <c r="AZI59" s="88"/>
      <c r="AZJ59" s="88"/>
      <c r="AZK59" s="88"/>
      <c r="AZL59" s="88"/>
      <c r="AZM59" s="88"/>
      <c r="AZN59" s="89"/>
      <c r="AZO59" s="90"/>
      <c r="AZP59" s="91"/>
      <c r="AZQ59" s="88"/>
      <c r="AZR59" s="88"/>
      <c r="AZS59" s="88"/>
      <c r="AZT59" s="88"/>
      <c r="AZU59" s="88"/>
      <c r="AZV59" s="89"/>
      <c r="AZW59" s="90"/>
      <c r="AZX59" s="92"/>
      <c r="AZY59" s="93"/>
      <c r="AZZ59" s="93"/>
      <c r="BAA59" s="93"/>
      <c r="BAB59" s="93"/>
      <c r="BAC59" s="93"/>
      <c r="BAD59" s="89"/>
      <c r="BAE59" s="90"/>
      <c r="BAF59" s="91"/>
      <c r="BAG59" s="88"/>
      <c r="BAH59" s="88"/>
      <c r="BAI59" s="88"/>
      <c r="BAJ59" s="88"/>
      <c r="BAK59" s="88"/>
      <c r="BAL59" s="89"/>
      <c r="BAM59" s="90"/>
      <c r="BAN59" s="91"/>
      <c r="BAO59" s="88"/>
      <c r="BAP59" s="88"/>
      <c r="BAQ59" s="88"/>
      <c r="BAR59" s="88"/>
      <c r="BAS59" s="88"/>
      <c r="BAT59" s="89"/>
      <c r="BAU59" s="90"/>
      <c r="BAV59" s="91"/>
      <c r="BAW59" s="88"/>
      <c r="BAX59" s="88"/>
      <c r="BAY59" s="88"/>
      <c r="BAZ59" s="88"/>
      <c r="BBA59" s="88"/>
      <c r="BBB59" s="89"/>
      <c r="BBC59" s="90"/>
      <c r="BBD59" s="91"/>
      <c r="BBE59" s="88"/>
      <c r="BBF59" s="88"/>
      <c r="BBG59" s="88"/>
      <c r="BBH59" s="88"/>
      <c r="BBI59" s="88"/>
      <c r="BBJ59" s="89"/>
      <c r="BBK59" s="90"/>
      <c r="BBL59" s="91"/>
      <c r="BBM59" s="88"/>
      <c r="BBN59" s="88"/>
      <c r="BBO59" s="88"/>
      <c r="BBP59" s="88"/>
      <c r="BBQ59" s="88"/>
      <c r="BBR59" s="89"/>
      <c r="BBS59" s="90"/>
      <c r="BBT59" s="91"/>
      <c r="BBU59" s="88"/>
      <c r="BBV59" s="88"/>
      <c r="BBW59" s="88"/>
      <c r="BBX59" s="88"/>
      <c r="BBY59" s="88"/>
      <c r="BBZ59" s="89"/>
      <c r="BCA59" s="90"/>
      <c r="BCB59" s="91"/>
      <c r="BCC59" s="88"/>
      <c r="BCD59" s="88"/>
      <c r="BCE59" s="88"/>
      <c r="BCF59" s="88"/>
      <c r="BCG59" s="88"/>
      <c r="BCH59" s="89"/>
      <c r="BCI59" s="90"/>
      <c r="BCJ59" s="91"/>
      <c r="BCK59" s="88"/>
      <c r="BCL59" s="88"/>
      <c r="BCM59" s="88"/>
      <c r="BCN59" s="88"/>
      <c r="BCO59" s="88"/>
      <c r="BCP59" s="89"/>
      <c r="BCQ59" s="90"/>
      <c r="BCR59" s="91"/>
      <c r="BCS59" s="88"/>
      <c r="BCT59" s="88"/>
      <c r="BCU59" s="88"/>
      <c r="BCV59" s="88"/>
      <c r="BCW59" s="88"/>
      <c r="BCX59" s="89"/>
      <c r="BCY59" s="90"/>
      <c r="BCZ59" s="91"/>
      <c r="BDA59" s="88"/>
      <c r="BDB59" s="88"/>
      <c r="BDC59" s="88"/>
      <c r="BDD59" s="88"/>
      <c r="BDE59" s="88"/>
      <c r="BDF59" s="89"/>
      <c r="BDG59" s="90"/>
      <c r="BDH59" s="91"/>
      <c r="BDI59" s="88"/>
      <c r="BDJ59" s="88"/>
      <c r="BDK59" s="88"/>
      <c r="BDL59" s="88"/>
      <c r="BDM59" s="88"/>
      <c r="BDN59" s="89"/>
      <c r="BDO59" s="90"/>
      <c r="BDP59" s="91"/>
      <c r="BDQ59" s="88"/>
      <c r="BDR59" s="88"/>
      <c r="BDS59" s="88"/>
      <c r="BDT59" s="88"/>
      <c r="BDU59" s="88"/>
      <c r="BDV59" s="89"/>
      <c r="BDW59" s="90"/>
      <c r="BDX59" s="91"/>
      <c r="BDY59" s="88"/>
      <c r="BDZ59" s="88"/>
      <c r="BEA59" s="88"/>
      <c r="BEB59" s="88"/>
      <c r="BEC59" s="88"/>
      <c r="BED59" s="89"/>
      <c r="BEE59" s="90"/>
      <c r="BEF59" s="91"/>
      <c r="BEG59" s="88"/>
      <c r="BEH59" s="88"/>
      <c r="BEI59" s="88"/>
      <c r="BEJ59" s="88"/>
      <c r="BEK59" s="88"/>
      <c r="BEL59" s="89"/>
      <c r="BEM59" s="90"/>
      <c r="BEN59" s="91"/>
      <c r="BEO59" s="88"/>
      <c r="BEP59" s="88"/>
      <c r="BEQ59" s="88"/>
      <c r="BER59" s="88"/>
      <c r="BES59" s="88"/>
      <c r="BET59" s="89"/>
      <c r="BEU59" s="90"/>
      <c r="BEV59" s="92"/>
      <c r="BEW59" s="93"/>
      <c r="BEX59" s="93"/>
      <c r="BEY59" s="93"/>
      <c r="BEZ59" s="93"/>
      <c r="BFA59" s="93"/>
      <c r="BFB59" s="89"/>
      <c r="BFC59" s="90"/>
      <c r="BFD59" s="91"/>
      <c r="BFE59" s="88"/>
      <c r="BFF59" s="88"/>
      <c r="BFG59" s="88"/>
      <c r="BFH59" s="88"/>
      <c r="BFI59" s="88"/>
      <c r="BFJ59" s="89"/>
      <c r="BFK59" s="90"/>
      <c r="BFL59" s="91"/>
      <c r="BFM59" s="88"/>
      <c r="BFN59" s="88"/>
      <c r="BFO59" s="88"/>
      <c r="BFP59" s="88"/>
      <c r="BFQ59" s="88"/>
      <c r="BFR59" s="89"/>
      <c r="BFS59" s="90"/>
      <c r="BFT59" s="91"/>
      <c r="BFU59" s="88"/>
      <c r="BFV59" s="88"/>
      <c r="BFW59" s="88"/>
      <c r="BFX59" s="88"/>
      <c r="BFY59" s="88"/>
      <c r="BFZ59" s="89"/>
      <c r="BGA59" s="90"/>
      <c r="BGB59" s="91"/>
      <c r="BGC59" s="88"/>
      <c r="BGD59" s="88"/>
      <c r="BGE59" s="88"/>
      <c r="BGF59" s="88"/>
      <c r="BGG59" s="88"/>
      <c r="BGH59" s="89"/>
      <c r="BGI59" s="90"/>
      <c r="BGJ59" s="91"/>
      <c r="BGK59" s="88"/>
      <c r="BGL59" s="88"/>
      <c r="BGM59" s="88"/>
      <c r="BGN59" s="88"/>
      <c r="BGO59" s="88"/>
      <c r="BGP59" s="89"/>
      <c r="BGQ59" s="90"/>
      <c r="BGR59" s="91"/>
      <c r="BGS59" s="88"/>
      <c r="BGT59" s="88"/>
      <c r="BGU59" s="88"/>
      <c r="BGV59" s="88"/>
      <c r="BGW59" s="88"/>
      <c r="BGX59" s="89"/>
      <c r="BGY59" s="90"/>
      <c r="BGZ59" s="239"/>
      <c r="BHA59" s="1"/>
      <c r="BHB59" s="1"/>
      <c r="BHC59" s="1"/>
      <c r="BHD59" s="1"/>
      <c r="BHE59" s="1"/>
      <c r="BHF59" s="89"/>
      <c r="BHG59" s="90"/>
      <c r="BHH59" s="91"/>
      <c r="BHI59" s="88"/>
      <c r="BHJ59" s="88"/>
      <c r="BHK59" s="88"/>
      <c r="BHL59" s="88"/>
      <c r="BHM59" s="88"/>
      <c r="BHN59" s="89"/>
      <c r="BHO59" s="90"/>
      <c r="BHP59" s="91"/>
      <c r="BHQ59" s="88"/>
      <c r="BHR59" s="88"/>
      <c r="BHS59" s="88"/>
      <c r="BHT59" s="88"/>
      <c r="BHU59" s="88"/>
      <c r="BHV59" s="89"/>
      <c r="BHW59" s="90"/>
      <c r="BHX59" s="91"/>
      <c r="BHY59" s="88"/>
      <c r="BHZ59" s="88"/>
      <c r="BIA59" s="88"/>
      <c r="BIB59" s="88"/>
      <c r="BIC59" s="88"/>
      <c r="BID59" s="89"/>
      <c r="BIE59" s="90"/>
      <c r="BIF59" s="91"/>
      <c r="BIG59" s="88"/>
      <c r="BIH59" s="88"/>
      <c r="BII59" s="88"/>
      <c r="BIJ59" s="88"/>
      <c r="BIK59" s="88"/>
      <c r="BIL59" s="89"/>
      <c r="BIM59" s="90"/>
      <c r="BIN59" s="91"/>
      <c r="BIO59" s="88"/>
      <c r="BIP59" s="88"/>
      <c r="BIQ59" s="88"/>
      <c r="BIR59" s="88"/>
      <c r="BIS59" s="88"/>
      <c r="BIT59" s="89"/>
      <c r="BIU59" s="262"/>
      <c r="BIV59" s="219"/>
      <c r="BIW59" s="88"/>
      <c r="BIX59" s="88"/>
      <c r="BIY59" s="88"/>
      <c r="BIZ59" s="88"/>
      <c r="BJA59" s="88"/>
      <c r="BJB59" s="89"/>
      <c r="BJC59" s="262"/>
      <c r="BJD59" s="91"/>
      <c r="BJE59" s="88"/>
      <c r="BJF59" s="88"/>
      <c r="BJG59" s="88"/>
      <c r="BJH59" s="88"/>
      <c r="BJI59" s="88"/>
      <c r="BJJ59" s="89"/>
      <c r="BJK59" s="90"/>
      <c r="BJL59" s="91"/>
      <c r="BJM59" s="88"/>
      <c r="BJN59" s="88"/>
      <c r="BJO59" s="88"/>
      <c r="BJP59" s="88"/>
      <c r="BJQ59" s="88"/>
      <c r="BJR59" s="89"/>
      <c r="BJS59" s="90"/>
      <c r="BJT59" s="91"/>
      <c r="BJU59" s="88"/>
      <c r="BJV59" s="88"/>
      <c r="BJW59" s="88"/>
      <c r="BJX59" s="88"/>
      <c r="BJY59" s="88"/>
      <c r="BJZ59" s="42"/>
      <c r="BKA59" s="43"/>
      <c r="BKB59" s="91"/>
      <c r="BKC59" s="88"/>
      <c r="BKD59" s="88"/>
      <c r="BKE59" s="88"/>
      <c r="BKF59" s="88"/>
      <c r="BKG59" s="88"/>
      <c r="BKH59" s="94"/>
      <c r="BKI59" s="95"/>
      <c r="BKJ59" s="91"/>
      <c r="BKK59" s="88"/>
      <c r="BKL59" s="88"/>
      <c r="BKM59" s="88"/>
      <c r="BKN59" s="88"/>
      <c r="BKO59" s="88"/>
      <c r="BKP59" s="89"/>
      <c r="BKQ59" s="90"/>
      <c r="BKR59" s="91"/>
      <c r="BKS59" s="88"/>
      <c r="BKT59" s="88"/>
      <c r="BKU59" s="88"/>
      <c r="BKV59" s="88"/>
      <c r="BKW59" s="88"/>
      <c r="BKX59" s="89"/>
      <c r="BKY59" s="90"/>
      <c r="BKZ59" s="91"/>
      <c r="BLA59" s="88"/>
      <c r="BLB59" s="88"/>
      <c r="BLC59" s="88"/>
      <c r="BLD59" s="88"/>
      <c r="BLE59" s="88"/>
      <c r="BLF59" s="89"/>
      <c r="BLG59" s="90"/>
      <c r="BLH59" s="91"/>
      <c r="BLI59" s="88"/>
      <c r="BLJ59" s="88"/>
      <c r="BLK59" s="88"/>
      <c r="BLL59" s="88"/>
      <c r="BLM59" s="88"/>
      <c r="BLN59" s="89"/>
      <c r="BLO59" s="90"/>
      <c r="BLP59" s="91"/>
      <c r="BLQ59" s="88"/>
      <c r="BLR59" s="88"/>
      <c r="BLS59" s="88"/>
      <c r="BLT59" s="88"/>
      <c r="BLU59" s="88"/>
      <c r="BLV59" s="89"/>
      <c r="BLW59" s="90"/>
      <c r="BLX59" s="91"/>
      <c r="BLY59" s="88"/>
      <c r="BLZ59" s="88"/>
      <c r="BMA59" s="88"/>
      <c r="BMB59" s="88"/>
      <c r="BMC59" s="88"/>
      <c r="BMD59" s="89"/>
      <c r="BME59" s="90"/>
      <c r="BMF59" s="91"/>
      <c r="BMG59" s="88"/>
      <c r="BMH59" s="88"/>
      <c r="BMI59" s="88"/>
      <c r="BMJ59" s="88"/>
      <c r="BMK59" s="88"/>
      <c r="BML59" s="89"/>
      <c r="BMM59" s="90"/>
      <c r="BMN59" s="91"/>
      <c r="BMO59" s="88"/>
      <c r="BMP59" s="88"/>
      <c r="BMQ59" s="88"/>
      <c r="BMR59" s="88"/>
      <c r="BMS59" s="88"/>
      <c r="BMT59" s="89"/>
      <c r="BMU59" s="90"/>
      <c r="BMV59" s="91"/>
      <c r="BMW59" s="88"/>
      <c r="BMX59" s="88"/>
      <c r="BMY59" s="88"/>
      <c r="BMZ59" s="88"/>
      <c r="BNA59" s="88"/>
      <c r="BNB59" s="89"/>
      <c r="BNC59" s="90"/>
      <c r="BND59" s="91"/>
      <c r="BNE59" s="88"/>
      <c r="BNF59" s="88"/>
      <c r="BNG59" s="88"/>
      <c r="BNH59" s="88"/>
      <c r="BNI59" s="88"/>
      <c r="BNJ59" s="89"/>
      <c r="BNK59" s="90"/>
      <c r="BNL59" s="91"/>
      <c r="BNM59" s="88"/>
      <c r="BNN59" s="88"/>
      <c r="BNO59" s="88"/>
      <c r="BNP59" s="88"/>
      <c r="BNQ59" s="88"/>
      <c r="BNR59" s="89"/>
      <c r="BNS59" s="90"/>
      <c r="BNT59" s="91"/>
      <c r="BNU59" s="88"/>
      <c r="BNV59" s="88"/>
      <c r="BNW59" s="88"/>
      <c r="BNX59" s="88"/>
      <c r="BNY59" s="88"/>
      <c r="BNZ59" s="89"/>
      <c r="BOA59" s="90"/>
      <c r="BOB59" s="91"/>
      <c r="BOC59" s="88"/>
      <c r="BOD59" s="88"/>
      <c r="BOE59" s="88"/>
      <c r="BOF59" s="88"/>
      <c r="BOG59" s="88"/>
      <c r="BOH59" s="89"/>
      <c r="BOI59" s="90"/>
      <c r="BOJ59" s="91"/>
      <c r="BOK59" s="88"/>
      <c r="BOL59" s="88"/>
      <c r="BOM59" s="88"/>
      <c r="BON59" s="88"/>
      <c r="BOO59" s="88"/>
      <c r="BOP59" s="89"/>
      <c r="BOQ59" s="90"/>
      <c r="BOR59" s="91"/>
      <c r="BOS59" s="88"/>
      <c r="BOT59" s="88"/>
      <c r="BOU59" s="88"/>
      <c r="BOV59" s="88"/>
      <c r="BOW59" s="88"/>
      <c r="BOX59" s="89"/>
      <c r="BOY59" s="90"/>
      <c r="BOZ59" s="91"/>
      <c r="BPA59" s="88"/>
      <c r="BPB59" s="88"/>
      <c r="BPC59" s="88"/>
      <c r="BPD59" s="88"/>
      <c r="BPE59" s="88"/>
      <c r="BPF59" s="89"/>
      <c r="BPG59" s="90"/>
      <c r="BPH59" s="91"/>
      <c r="BPI59" s="88"/>
      <c r="BPJ59" s="88"/>
      <c r="BPK59" s="88"/>
      <c r="BPL59" s="88"/>
      <c r="BPM59" s="88"/>
      <c r="BPN59" s="89"/>
      <c r="BPO59" s="90"/>
      <c r="BPP59" s="91"/>
      <c r="BPQ59" s="88"/>
      <c r="BPR59" s="88"/>
      <c r="BPS59" s="88"/>
      <c r="BPT59" s="88"/>
      <c r="BPU59" s="88"/>
      <c r="BPV59" s="89"/>
      <c r="BPW59" s="90"/>
      <c r="BPX59" s="91"/>
      <c r="BPY59" s="88"/>
      <c r="BPZ59" s="88"/>
      <c r="BQA59" s="88"/>
      <c r="BQB59" s="88"/>
      <c r="BQC59" s="88"/>
      <c r="BQD59" s="94"/>
      <c r="BQE59" s="90"/>
      <c r="BQF59" s="91"/>
      <c r="BQG59" s="88"/>
      <c r="BQH59" s="88"/>
      <c r="BQI59" s="88"/>
      <c r="BQJ59" s="88"/>
      <c r="BQK59" s="88"/>
      <c r="BQL59" s="94"/>
      <c r="BQM59" s="90"/>
      <c r="BQN59" s="91"/>
      <c r="BQO59" s="88"/>
      <c r="BQP59" s="88"/>
      <c r="BQQ59" s="88"/>
      <c r="BQR59" s="88"/>
      <c r="BQS59" s="88"/>
      <c r="BQT59" s="94"/>
      <c r="BQU59" s="90"/>
      <c r="BQV59" s="91"/>
      <c r="BQW59" s="88"/>
      <c r="BQX59" s="88"/>
      <c r="BQY59" s="88"/>
      <c r="BQZ59" s="88"/>
      <c r="BRA59" s="88"/>
      <c r="BRB59" s="94"/>
      <c r="BRC59" s="90"/>
      <c r="BRD59" s="91"/>
      <c r="BRE59" s="88"/>
      <c r="BRF59" s="88"/>
      <c r="BRG59" s="88"/>
      <c r="BRH59" s="88"/>
      <c r="BRI59" s="88"/>
      <c r="BRJ59" s="94"/>
      <c r="BRK59" s="90"/>
      <c r="BRL59" s="91"/>
      <c r="BRM59" s="88"/>
      <c r="BRN59" s="88"/>
      <c r="BRO59" s="88"/>
      <c r="BRP59" s="88"/>
      <c r="BRQ59" s="88"/>
      <c r="BRR59" s="94"/>
      <c r="BRS59" s="95"/>
      <c r="BRT59" s="178"/>
      <c r="BRU59" s="179"/>
      <c r="BRV59" s="179"/>
      <c r="BRW59" s="179"/>
      <c r="BRX59" s="179"/>
      <c r="BRY59" s="179"/>
      <c r="BRZ59" s="94"/>
      <c r="BSA59" s="90"/>
      <c r="BSB59" s="91"/>
      <c r="BSC59" s="88"/>
      <c r="BSD59" s="88"/>
      <c r="BSE59" s="88"/>
      <c r="BSF59" s="88"/>
      <c r="BSG59" s="88"/>
      <c r="BSH59" s="94"/>
      <c r="BSI59" s="90"/>
      <c r="BSJ59" s="91"/>
      <c r="BSK59" s="88"/>
      <c r="BSL59" s="88"/>
      <c r="BSM59" s="88"/>
      <c r="BSN59" s="88"/>
      <c r="BSO59" s="88"/>
      <c r="BSP59" s="94"/>
      <c r="BSQ59" s="90"/>
      <c r="BSR59" s="91"/>
      <c r="BSS59" s="88"/>
      <c r="BST59" s="88"/>
      <c r="BSU59" s="88"/>
      <c r="BSV59" s="88"/>
      <c r="BSW59" s="88"/>
      <c r="BSX59" s="94"/>
      <c r="BSY59" s="90"/>
      <c r="BSZ59" s="91"/>
      <c r="BTA59" s="88"/>
      <c r="BTB59" s="88"/>
      <c r="BTC59" s="88"/>
      <c r="BTD59" s="88"/>
      <c r="BTE59" s="88"/>
      <c r="BTF59" s="67"/>
      <c r="BTG59" s="43"/>
      <c r="BTH59" s="91"/>
      <c r="BTI59" s="88"/>
      <c r="BTJ59" s="88"/>
      <c r="BTK59" s="88"/>
      <c r="BTL59" s="88"/>
      <c r="BTM59" s="88"/>
      <c r="BTN59" s="94"/>
      <c r="BTO59" s="95"/>
      <c r="BTP59" s="91"/>
      <c r="BTQ59" s="88"/>
      <c r="BTR59" s="88"/>
      <c r="BTS59" s="88"/>
      <c r="BTT59" s="88"/>
      <c r="BTU59" s="88"/>
      <c r="BTV59" s="94"/>
      <c r="BTW59" s="90"/>
      <c r="BTX59" s="91"/>
      <c r="BTY59" s="88"/>
      <c r="BTZ59" s="88"/>
      <c r="BUA59" s="88"/>
      <c r="BUB59" s="88"/>
      <c r="BUC59" s="88"/>
      <c r="BUD59" s="94"/>
      <c r="BUE59" s="95"/>
      <c r="BUF59" s="91"/>
      <c r="BUG59" s="88"/>
      <c r="BUH59" s="88"/>
      <c r="BUI59" s="88"/>
      <c r="BUJ59" s="88"/>
      <c r="BUK59" s="88"/>
      <c r="BUL59" s="94"/>
      <c r="BUM59" s="95"/>
      <c r="BUN59" s="91"/>
      <c r="BUO59" s="88"/>
      <c r="BUP59" s="88"/>
      <c r="BUQ59" s="88"/>
      <c r="BUR59" s="88"/>
      <c r="BUS59" s="88"/>
      <c r="BUT59" s="94"/>
      <c r="BUU59" s="95"/>
      <c r="BUV59" s="91"/>
      <c r="BUW59" s="88"/>
      <c r="BUX59" s="88"/>
      <c r="BUY59" s="88"/>
      <c r="BUZ59" s="88"/>
      <c r="BVA59" s="88"/>
      <c r="BVB59" s="94"/>
      <c r="BVC59" s="95"/>
      <c r="BVD59" s="91"/>
      <c r="BVE59" s="88"/>
      <c r="BVF59" s="88"/>
      <c r="BVG59" s="88"/>
      <c r="BVH59" s="88"/>
      <c r="BVI59" s="88"/>
      <c r="BVJ59" s="94"/>
      <c r="BVK59" s="95"/>
      <c r="BVL59" s="91"/>
      <c r="BVM59" s="88"/>
      <c r="BVN59" s="88"/>
      <c r="BVO59" s="88"/>
      <c r="BVP59" s="88"/>
      <c r="BVQ59" s="88"/>
      <c r="BVR59" s="94"/>
      <c r="BVS59" s="95"/>
      <c r="BVT59" s="91"/>
      <c r="BVU59" s="88"/>
      <c r="BVV59" s="88"/>
      <c r="BVW59" s="88"/>
      <c r="BVX59" s="88"/>
      <c r="BVY59" s="88"/>
      <c r="BVZ59" s="94"/>
      <c r="BWA59" s="95"/>
      <c r="BWB59" s="91"/>
      <c r="BWC59" s="88"/>
      <c r="BWD59" s="88"/>
      <c r="BWE59" s="88"/>
      <c r="BWF59" s="88"/>
      <c r="BWG59" s="88"/>
      <c r="BWH59" s="94"/>
      <c r="BWI59" s="95"/>
      <c r="BWJ59" s="91"/>
      <c r="BWK59" s="88"/>
      <c r="BWL59" s="88"/>
      <c r="BWM59" s="88"/>
      <c r="BWN59" s="88"/>
      <c r="BWO59" s="88"/>
      <c r="BWP59" s="94"/>
      <c r="BWQ59" s="95"/>
      <c r="BWR59" s="91"/>
      <c r="BWS59" s="88"/>
      <c r="BWT59" s="88"/>
      <c r="BWU59" s="88"/>
      <c r="BWV59" s="88"/>
      <c r="BWW59" s="88"/>
      <c r="BWX59" s="94"/>
      <c r="BWY59" s="95"/>
      <c r="BWZ59" s="91"/>
      <c r="BXA59" s="88"/>
      <c r="BXB59" s="88"/>
      <c r="BXC59" s="88"/>
      <c r="BXD59" s="88"/>
      <c r="BXE59" s="88"/>
      <c r="BXF59" s="94"/>
      <c r="BXG59" s="95"/>
      <c r="BXH59" s="91"/>
      <c r="BXI59" s="88"/>
      <c r="BXJ59" s="88"/>
      <c r="BXK59" s="88"/>
      <c r="BXL59" s="88"/>
      <c r="BXM59" s="88"/>
      <c r="BXN59" s="94"/>
      <c r="BXO59" s="95"/>
      <c r="BXP59" s="91"/>
      <c r="BXQ59" s="88"/>
      <c r="BXR59" s="88"/>
      <c r="BXS59" s="88"/>
      <c r="BXT59" s="88"/>
      <c r="BXU59" s="88"/>
      <c r="BXV59" s="94"/>
      <c r="BXW59" s="95"/>
      <c r="BXX59" s="91"/>
      <c r="BXY59" s="88"/>
      <c r="BXZ59" s="88"/>
      <c r="BYA59" s="88"/>
      <c r="BYB59" s="88"/>
      <c r="BYC59" s="88"/>
      <c r="BYD59" s="94"/>
      <c r="BYE59" s="95"/>
      <c r="BYF59" s="91"/>
      <c r="BYG59" s="88"/>
      <c r="BYH59" s="88"/>
      <c r="BYI59" s="88"/>
      <c r="BYJ59" s="88"/>
      <c r="BYK59" s="88"/>
      <c r="BYL59" s="94"/>
      <c r="BYM59" s="95"/>
      <c r="BYN59" s="91"/>
      <c r="BYO59" s="88"/>
      <c r="BYP59" s="88"/>
      <c r="BYQ59" s="88"/>
      <c r="BYR59" s="88"/>
      <c r="BYS59" s="88"/>
      <c r="BYT59" s="94"/>
      <c r="BYU59" s="95"/>
      <c r="BYV59" s="91"/>
      <c r="BYW59" s="88"/>
      <c r="BYX59" s="88"/>
      <c r="BYY59" s="88"/>
      <c r="BYZ59" s="88"/>
      <c r="BZA59" s="88"/>
      <c r="BZB59" s="94"/>
      <c r="BZC59" s="95"/>
      <c r="BZD59" s="91"/>
      <c r="BZE59" s="88"/>
      <c r="BZF59" s="88"/>
      <c r="BZG59" s="88"/>
      <c r="BZH59" s="88"/>
      <c r="BZI59" s="88"/>
      <c r="BZJ59" s="94"/>
      <c r="BZK59" s="95"/>
      <c r="BZL59" s="91"/>
      <c r="BZM59" s="88"/>
      <c r="BZN59" s="88"/>
      <c r="BZO59" s="88"/>
      <c r="BZP59" s="88"/>
      <c r="BZQ59" s="88"/>
      <c r="BZR59" s="94"/>
      <c r="BZS59" s="95"/>
      <c r="BZT59" s="91"/>
      <c r="BZU59" s="88"/>
      <c r="BZV59" s="88"/>
      <c r="BZW59" s="88"/>
      <c r="BZX59" s="88"/>
      <c r="BZY59" s="88"/>
      <c r="BZZ59" s="94"/>
      <c r="CAA59" s="95"/>
      <c r="CAB59" s="91"/>
      <c r="CAC59" s="88"/>
      <c r="CAD59" s="88"/>
      <c r="CAE59" s="88"/>
      <c r="CAF59" s="88"/>
      <c r="CAG59" s="88"/>
      <c r="CAH59" s="94"/>
      <c r="CAI59" s="95"/>
      <c r="CAJ59" s="91"/>
      <c r="CAK59" s="88"/>
      <c r="CAL59" s="88"/>
      <c r="CAM59" s="88"/>
      <c r="CAN59" s="88"/>
      <c r="CAO59" s="88"/>
      <c r="CAP59" s="94"/>
      <c r="CAQ59" s="95"/>
      <c r="CAR59" s="91"/>
      <c r="CAS59" s="88"/>
      <c r="CAT59" s="88"/>
      <c r="CAU59" s="88"/>
      <c r="CAV59" s="88"/>
      <c r="CAW59" s="88"/>
      <c r="CAX59" s="94"/>
      <c r="CAY59" s="95"/>
      <c r="CAZ59" s="91"/>
      <c r="CBA59" s="88"/>
      <c r="CBB59" s="88"/>
      <c r="CBC59" s="88"/>
      <c r="CBD59" s="88"/>
      <c r="CBE59" s="88"/>
      <c r="CBF59" s="94"/>
      <c r="CBG59" s="95"/>
      <c r="CBH59" s="91"/>
      <c r="CBI59" s="88"/>
      <c r="CBJ59" s="88"/>
      <c r="CBK59" s="88"/>
      <c r="CBL59" s="88"/>
      <c r="CBM59" s="88"/>
      <c r="CBN59" s="94"/>
      <c r="CBO59" s="95"/>
      <c r="CBP59" s="91"/>
      <c r="CBQ59" s="88"/>
      <c r="CBR59" s="88"/>
      <c r="CBS59" s="88"/>
      <c r="CBT59" s="88"/>
      <c r="CBU59" s="88"/>
      <c r="CBV59" s="94"/>
      <c r="CBW59" s="95"/>
      <c r="CBX59" s="91"/>
      <c r="CBY59" s="88"/>
      <c r="CBZ59" s="88"/>
      <c r="CCA59" s="88"/>
      <c r="CCB59" s="88"/>
      <c r="CCC59" s="88"/>
      <c r="CCD59" s="94"/>
      <c r="CCE59" s="95"/>
      <c r="CCF59" s="91"/>
      <c r="CCG59" s="88"/>
      <c r="CCH59" s="88"/>
      <c r="CCI59" s="88"/>
      <c r="CCJ59" s="88"/>
      <c r="CCK59" s="88"/>
      <c r="CCL59" s="94"/>
      <c r="CCM59" s="95"/>
      <c r="CCN59" s="91"/>
      <c r="CCO59" s="88"/>
      <c r="CCP59" s="88"/>
      <c r="CCQ59" s="88"/>
      <c r="CCR59" s="88"/>
      <c r="CCS59" s="88"/>
      <c r="CCT59" s="94"/>
      <c r="CCU59" s="95"/>
      <c r="CCV59" s="91"/>
      <c r="CCW59" s="88"/>
      <c r="CCX59" s="88"/>
      <c r="CCY59" s="88"/>
      <c r="CCZ59" s="88"/>
      <c r="CDA59" s="88"/>
      <c r="CDB59" s="94"/>
      <c r="CDC59" s="95"/>
      <c r="CDD59" s="91"/>
      <c r="CDE59" s="88"/>
      <c r="CDF59" s="88"/>
      <c r="CDG59" s="88"/>
      <c r="CDH59" s="88"/>
      <c r="CDI59" s="88"/>
      <c r="CDJ59" s="94"/>
      <c r="CDK59" s="95"/>
      <c r="CDL59" s="91"/>
      <c r="CDM59" s="88"/>
      <c r="CDN59" s="88"/>
      <c r="CDO59" s="88"/>
      <c r="CDP59" s="88"/>
      <c r="CDQ59" s="88"/>
      <c r="CDR59" s="94"/>
      <c r="CDS59" s="95"/>
      <c r="CDT59" s="91"/>
      <c r="CDU59" s="88"/>
      <c r="CDV59" s="88"/>
      <c r="CDW59" s="88"/>
      <c r="CDX59" s="88"/>
      <c r="CDY59" s="88"/>
      <c r="CDZ59" s="94"/>
      <c r="CEA59" s="95"/>
      <c r="CEB59" s="91"/>
      <c r="CEC59" s="88"/>
      <c r="CED59" s="88"/>
      <c r="CEE59" s="88"/>
      <c r="CEF59" s="88"/>
      <c r="CEG59" s="88"/>
      <c r="CEH59" s="94"/>
      <c r="CEI59" s="95"/>
      <c r="CEJ59" s="91"/>
      <c r="CEK59" s="88"/>
      <c r="CEL59" s="88"/>
      <c r="CEM59" s="88"/>
      <c r="CEN59" s="88"/>
      <c r="CEO59" s="88"/>
      <c r="CEP59" s="94"/>
      <c r="CEQ59" s="95"/>
      <c r="CER59" s="91"/>
      <c r="CES59" s="88"/>
      <c r="CET59" s="88"/>
      <c r="CEU59" s="88"/>
      <c r="CEV59" s="88"/>
      <c r="CEW59" s="88"/>
      <c r="CEX59" s="94"/>
      <c r="CEY59" s="95"/>
      <c r="CEZ59" s="1"/>
      <c r="CFA59" s="1"/>
      <c r="CFB59" s="1"/>
      <c r="CFC59" s="1"/>
      <c r="CFD59" s="1"/>
      <c r="CFE59" s="1"/>
      <c r="CFF59" s="351"/>
      <c r="CFG59" s="352"/>
      <c r="CFH59" s="1"/>
      <c r="CFI59" s="1"/>
      <c r="CFJ59" s="1"/>
      <c r="CFK59" s="1"/>
      <c r="CFL59" s="1"/>
      <c r="CFM59" s="1"/>
      <c r="CFN59" s="351"/>
      <c r="CFO59" s="352"/>
      <c r="CFP59" s="1"/>
      <c r="CFQ59" s="1"/>
      <c r="CFR59" s="1"/>
      <c r="CFS59" s="1"/>
      <c r="CFT59" s="1"/>
      <c r="CFU59" s="1"/>
      <c r="CFV59" s="169"/>
      <c r="CFW59" s="58"/>
      <c r="CFX59" s="1"/>
      <c r="CFY59" s="1"/>
      <c r="CFZ59" s="1"/>
      <c r="CGA59" s="1"/>
      <c r="CGB59" s="1"/>
      <c r="CGC59" s="1"/>
      <c r="CGD59" s="169"/>
      <c r="CGE59" s="58"/>
      <c r="CGF59" s="1"/>
      <c r="CGG59" s="1"/>
      <c r="CGH59" s="1"/>
      <c r="CGI59" s="1"/>
      <c r="CGJ59" s="1"/>
      <c r="CGK59" s="1"/>
      <c r="CGL59" s="351"/>
      <c r="CGM59" s="352"/>
      <c r="CGN59" s="1"/>
      <c r="CGO59" s="1"/>
      <c r="CGP59" s="1"/>
      <c r="CGQ59" s="1"/>
      <c r="CGR59" s="1"/>
      <c r="CGS59" s="1"/>
      <c r="CGT59" s="351"/>
      <c r="CGU59" s="352"/>
      <c r="CGV59" s="1"/>
      <c r="CGW59" s="1"/>
      <c r="CGX59" s="1"/>
      <c r="CGY59" s="1"/>
      <c r="CGZ59" s="1"/>
      <c r="CHA59" s="1"/>
      <c r="CHB59" s="169"/>
      <c r="CHC59" s="58"/>
      <c r="CHD59" s="1"/>
      <c r="CHE59" s="1"/>
      <c r="CHF59" s="1"/>
      <c r="CHG59" s="1"/>
      <c r="CHH59" s="1"/>
      <c r="CHI59" s="1"/>
      <c r="CHJ59" s="169"/>
      <c r="CHK59" s="58"/>
      <c r="CHL59" s="1"/>
      <c r="CHM59" s="1"/>
      <c r="CHN59" s="1"/>
      <c r="CHO59" s="1"/>
      <c r="CHP59" s="1"/>
      <c r="CHQ59" s="1"/>
      <c r="CHR59" s="169"/>
      <c r="CHS59" s="58"/>
      <c r="CHT59" s="1"/>
      <c r="CHU59" s="1"/>
      <c r="CHV59" s="1"/>
      <c r="CHW59" s="1"/>
      <c r="CHX59" s="1"/>
      <c r="CHY59" s="1"/>
      <c r="CHZ59" s="169"/>
      <c r="CIA59" s="58"/>
      <c r="CIB59" s="1"/>
      <c r="CIC59" s="1"/>
      <c r="CID59" s="1"/>
      <c r="CIE59" s="1"/>
      <c r="CIF59" s="1"/>
      <c r="CIG59" s="1"/>
      <c r="CIH59" s="169"/>
      <c r="CII59" s="58"/>
      <c r="CIJ59" s="1"/>
      <c r="CIK59" s="1"/>
      <c r="CIL59" s="1"/>
      <c r="CIM59" s="1"/>
      <c r="CIN59" s="1"/>
      <c r="CIO59" s="1"/>
      <c r="CIP59" s="351"/>
      <c r="CIQ59" s="352"/>
      <c r="CIR59" s="1"/>
      <c r="CIS59" s="1"/>
      <c r="CIT59" s="1"/>
      <c r="CIU59" s="1"/>
      <c r="CIV59" s="1"/>
      <c r="CIW59" s="1"/>
      <c r="CIX59" s="351"/>
      <c r="CIY59" s="352"/>
      <c r="CIZ59" s="58"/>
      <c r="CJA59" s="58"/>
      <c r="CJB59" s="58"/>
      <c r="CJC59" s="58"/>
      <c r="CJD59" s="58"/>
      <c r="CJE59" s="58"/>
      <c r="CJF59" s="169"/>
      <c r="CJG59" s="58"/>
      <c r="CJH59" s="1"/>
      <c r="CJI59" s="1"/>
      <c r="CJJ59" s="1"/>
      <c r="CJK59" s="1"/>
      <c r="CJL59" s="1"/>
      <c r="CJM59" s="1"/>
      <c r="CJN59" s="169"/>
      <c r="CJO59" s="58"/>
      <c r="CJP59" s="91"/>
      <c r="CJQ59" s="88"/>
      <c r="CJR59" s="88"/>
      <c r="CJS59" s="88"/>
      <c r="CJT59" s="88"/>
      <c r="CJU59" s="88"/>
      <c r="CJV59" s="94"/>
      <c r="CJW59" s="95"/>
      <c r="CJX59" s="91"/>
      <c r="CJY59" s="88"/>
      <c r="CJZ59" s="88"/>
      <c r="CKA59" s="88"/>
      <c r="CKB59" s="88"/>
      <c r="CKC59" s="88"/>
      <c r="CKD59" s="94"/>
      <c r="CKE59" s="95"/>
      <c r="CKF59" s="91"/>
      <c r="CKG59" s="88"/>
      <c r="CKH59" s="88"/>
      <c r="CKI59" s="88"/>
      <c r="CKJ59" s="88"/>
      <c r="CKK59" s="88"/>
      <c r="CKL59" s="94"/>
      <c r="CKM59" s="95"/>
      <c r="CKN59" s="91"/>
      <c r="CKO59" s="88"/>
      <c r="CKP59" s="88"/>
      <c r="CKQ59" s="88"/>
      <c r="CKR59" s="88"/>
      <c r="CKS59" s="256"/>
      <c r="CKT59" s="94"/>
      <c r="CKU59" s="95"/>
      <c r="CKV59" s="91"/>
      <c r="CKW59" s="88"/>
      <c r="CKX59" s="88"/>
      <c r="CKY59" s="88"/>
      <c r="CKZ59" s="88"/>
      <c r="CLA59" s="88"/>
      <c r="CLB59" s="94"/>
      <c r="CLC59" s="95"/>
      <c r="CLD59" s="91"/>
      <c r="CLE59" s="88"/>
      <c r="CLF59" s="88"/>
      <c r="CLG59" s="88"/>
      <c r="CLH59" s="88"/>
      <c r="CLI59" s="88"/>
      <c r="CLJ59" s="94"/>
      <c r="CLK59" s="95"/>
      <c r="CLL59" s="91"/>
      <c r="CLM59" s="88"/>
      <c r="CLN59" s="88"/>
      <c r="CLO59" s="88"/>
      <c r="CLP59" s="88"/>
      <c r="CLQ59" s="88"/>
      <c r="CLR59" s="94"/>
      <c r="CLS59" s="95"/>
      <c r="CLT59" s="91"/>
      <c r="CLU59" s="88"/>
      <c r="CLV59" s="88"/>
      <c r="CLW59" s="88"/>
      <c r="CLX59" s="88"/>
      <c r="CLY59" s="88"/>
      <c r="CLZ59" s="94"/>
      <c r="CMA59" s="95"/>
      <c r="CMB59" s="91"/>
      <c r="CMC59" s="88"/>
      <c r="CMD59" s="88"/>
      <c r="CME59" s="88"/>
      <c r="CMF59" s="88"/>
      <c r="CMG59" s="88"/>
      <c r="CMH59" s="94"/>
      <c r="CMI59" s="95"/>
      <c r="CMJ59" s="91"/>
      <c r="CMK59" s="88"/>
      <c r="CML59" s="88"/>
      <c r="CMM59" s="88"/>
      <c r="CMN59" s="88"/>
      <c r="CMO59" s="88"/>
      <c r="CMP59" s="94"/>
      <c r="CMQ59" s="95"/>
      <c r="CMR59" s="91"/>
      <c r="CMS59" s="88"/>
      <c r="CMT59" s="88"/>
      <c r="CMU59" s="88"/>
      <c r="CMV59" s="88"/>
      <c r="CMW59" s="88"/>
      <c r="CMX59" s="94"/>
      <c r="CMY59" s="95"/>
      <c r="CMZ59" s="91"/>
      <c r="CNA59" s="88"/>
      <c r="CNB59" s="88"/>
      <c r="CNC59" s="88"/>
      <c r="CND59" s="88"/>
      <c r="CNE59" s="88"/>
      <c r="CNF59" s="94"/>
      <c r="CNG59" s="95"/>
      <c r="CNH59" s="91"/>
      <c r="CNI59" s="88"/>
      <c r="CNJ59" s="88"/>
      <c r="CNK59" s="88"/>
      <c r="CNL59" s="88"/>
      <c r="CNM59" s="88"/>
      <c r="CNN59" s="94"/>
      <c r="CNO59" s="95"/>
      <c r="CNP59" s="91"/>
      <c r="CNQ59" s="88"/>
      <c r="CNR59" s="88"/>
      <c r="CNS59" s="88"/>
      <c r="CNT59" s="88"/>
      <c r="CNU59" s="88"/>
      <c r="CNV59" s="94"/>
      <c r="CNW59" s="95"/>
      <c r="CNX59" s="91"/>
      <c r="CNY59" s="88"/>
      <c r="CNZ59" s="88"/>
      <c r="COA59" s="88"/>
      <c r="COB59" s="88"/>
      <c r="COC59" s="88"/>
      <c r="COD59" s="94"/>
      <c r="COE59" s="95"/>
      <c r="COF59" s="48"/>
      <c r="COG59" s="49"/>
      <c r="COH59" s="49"/>
      <c r="COI59" s="49"/>
      <c r="COJ59" s="49"/>
      <c r="COK59" s="49"/>
      <c r="COL59" s="67"/>
      <c r="COM59" s="68"/>
      <c r="CON59" s="48"/>
      <c r="COO59" s="49"/>
      <c r="COP59" s="49"/>
      <c r="COQ59" s="49"/>
      <c r="COR59" s="49"/>
      <c r="COS59" s="49"/>
      <c r="COT59" s="67"/>
      <c r="COU59" s="68"/>
      <c r="COV59" s="48"/>
      <c r="COW59" s="49"/>
      <c r="COX59" s="49"/>
      <c r="COY59" s="49"/>
      <c r="COZ59" s="49"/>
      <c r="CPA59" s="49"/>
      <c r="CPB59" s="67"/>
      <c r="CPC59" s="68"/>
      <c r="CPD59" s="48"/>
      <c r="CPE59" s="49"/>
      <c r="CPF59" s="49"/>
      <c r="CPG59" s="49"/>
      <c r="CPH59" s="49"/>
      <c r="CPI59" s="49"/>
      <c r="CPJ59" s="67"/>
      <c r="CPK59" s="68"/>
      <c r="CPL59" s="48"/>
      <c r="CPM59" s="49"/>
      <c r="CPN59" s="49"/>
      <c r="CPO59" s="49"/>
      <c r="CPP59" s="49"/>
      <c r="CPQ59" s="49"/>
      <c r="CPR59" s="67"/>
      <c r="CPS59" s="68"/>
      <c r="CPT59" s="48"/>
      <c r="CPU59" s="49"/>
      <c r="CPV59" s="49"/>
      <c r="CPW59" s="49"/>
      <c r="CPX59" s="49"/>
      <c r="CPY59" s="49"/>
      <c r="CPZ59" s="67"/>
      <c r="CQA59" s="68"/>
      <c r="CQB59" s="48"/>
      <c r="CQC59" s="49"/>
      <c r="CQD59" s="49"/>
      <c r="CQE59" s="49"/>
      <c r="CQF59" s="49"/>
      <c r="CQG59" s="49"/>
      <c r="CQH59" s="67"/>
      <c r="CQI59" s="68"/>
      <c r="CQJ59" s="82"/>
      <c r="CQK59" s="83"/>
      <c r="CQL59" s="83"/>
      <c r="CQM59" s="83"/>
      <c r="CQN59" s="83"/>
      <c r="CQO59" s="83"/>
      <c r="CQP59" s="67"/>
      <c r="CQQ59" s="68"/>
      <c r="CQR59" s="239"/>
      <c r="CQS59" s="1"/>
      <c r="CQT59" s="1"/>
      <c r="CQU59" s="1"/>
      <c r="CQV59" s="1"/>
      <c r="CQW59" s="1"/>
      <c r="CQX59" s="67"/>
      <c r="CQY59" s="68"/>
      <c r="CQZ59" s="48"/>
      <c r="CRA59" s="49"/>
      <c r="CRB59" s="49"/>
      <c r="CRC59" s="49"/>
      <c r="CRD59" s="49"/>
      <c r="CRE59" s="49"/>
      <c r="CRF59" s="67"/>
      <c r="CRG59" s="68"/>
      <c r="CRH59" s="48"/>
      <c r="CRI59" s="49"/>
      <c r="CRJ59" s="49"/>
      <c r="CRK59" s="49"/>
      <c r="CRL59" s="49"/>
      <c r="CRM59" s="49"/>
      <c r="CRN59" s="67"/>
      <c r="CRO59" s="68"/>
      <c r="CRP59" s="48"/>
      <c r="CRQ59" s="49"/>
      <c r="CRR59" s="49"/>
      <c r="CRS59" s="49"/>
      <c r="CRT59" s="49"/>
      <c r="CRU59" s="49"/>
      <c r="CRV59" s="47"/>
      <c r="CRW59" s="68"/>
      <c r="CRX59" s="48"/>
      <c r="CRY59" s="49"/>
      <c r="CRZ59" s="49"/>
      <c r="CSA59" s="49"/>
      <c r="CSB59" s="49"/>
      <c r="CSC59" s="49"/>
      <c r="CSD59" s="67"/>
      <c r="CSE59" s="68"/>
      <c r="CSF59" s="48"/>
      <c r="CSG59" s="49"/>
      <c r="CSH59" s="49"/>
      <c r="CSI59" s="49"/>
      <c r="CSJ59" s="49"/>
      <c r="CSK59" s="360"/>
      <c r="CSL59" s="64"/>
      <c r="CSM59" s="68"/>
      <c r="CSN59" s="48"/>
      <c r="CSO59" s="49"/>
      <c r="CSP59" s="49"/>
      <c r="CSQ59" s="49"/>
      <c r="CSR59" s="49"/>
      <c r="CSS59" s="49"/>
      <c r="CST59" s="64"/>
      <c r="CSU59" s="68"/>
      <c r="CSV59" s="48"/>
      <c r="CSW59" s="49"/>
      <c r="CSX59" s="49"/>
      <c r="CSY59" s="49"/>
      <c r="CSZ59" s="49"/>
      <c r="CTA59" s="49"/>
      <c r="CTB59" s="64"/>
      <c r="CTC59" s="68"/>
      <c r="CTD59" s="48"/>
      <c r="CTE59" s="49"/>
      <c r="CTF59" s="49"/>
      <c r="CTG59" s="49"/>
      <c r="CTH59" s="49"/>
      <c r="CTI59" s="49"/>
      <c r="CTJ59" s="64"/>
      <c r="CTK59" s="68"/>
      <c r="CTL59" s="48"/>
      <c r="CTM59" s="49"/>
      <c r="CTN59" s="49"/>
      <c r="CTO59" s="49"/>
      <c r="CTP59" s="49"/>
      <c r="CTQ59" s="49"/>
      <c r="CTR59" s="64"/>
      <c r="CTS59" s="68"/>
      <c r="CTT59" s="48"/>
      <c r="CTU59" s="49"/>
      <c r="CTV59" s="49"/>
      <c r="CTW59" s="49"/>
      <c r="CTX59" s="49"/>
      <c r="CTY59" s="49"/>
      <c r="CTZ59" s="64"/>
      <c r="CUA59" s="68"/>
      <c r="CUB59" s="48"/>
      <c r="CUC59" s="49"/>
      <c r="CUD59" s="49"/>
      <c r="CUE59" s="49"/>
      <c r="CUF59" s="49"/>
      <c r="CUG59" s="49"/>
      <c r="CUH59" s="64"/>
      <c r="CUI59" s="68"/>
      <c r="CUJ59" s="48"/>
      <c r="CUK59" s="49"/>
      <c r="CUL59" s="49"/>
      <c r="CUM59" s="49"/>
      <c r="CUN59" s="49"/>
      <c r="CUO59" s="49"/>
      <c r="CUP59" s="64"/>
      <c r="CUQ59" s="68"/>
      <c r="CUR59" s="48"/>
      <c r="CUS59" s="49"/>
      <c r="CUT59" s="49"/>
      <c r="CUU59" s="49"/>
      <c r="CUV59" s="49"/>
      <c r="CUW59" s="49"/>
      <c r="CUX59" s="64"/>
      <c r="CUY59" s="68"/>
      <c r="CUZ59" s="48"/>
      <c r="CVA59" s="49"/>
      <c r="CVB59" s="49"/>
      <c r="CVC59" s="49"/>
      <c r="CVD59" s="49"/>
      <c r="CVE59" s="49"/>
      <c r="CVF59" s="64"/>
      <c r="CVG59" s="68"/>
      <c r="CVH59" s="48"/>
      <c r="CVI59" s="49"/>
      <c r="CVJ59" s="49"/>
      <c r="CVK59" s="49"/>
      <c r="CVL59" s="49"/>
      <c r="CVM59" s="49"/>
      <c r="CVN59" s="64"/>
      <c r="CVO59" s="68"/>
      <c r="CVP59" s="48"/>
      <c r="CVQ59" s="49"/>
      <c r="CVR59" s="49"/>
      <c r="CVS59" s="49"/>
      <c r="CVT59" s="49"/>
      <c r="CVU59" s="49"/>
      <c r="CVV59" s="64"/>
      <c r="CVW59" s="68"/>
      <c r="CVX59" s="48"/>
      <c r="CVY59" s="49"/>
      <c r="CVZ59" s="49"/>
      <c r="CWA59" s="49"/>
      <c r="CWB59" s="49"/>
      <c r="CWC59" s="49"/>
      <c r="CWD59" s="64"/>
      <c r="CWE59" s="68"/>
      <c r="CWF59" s="48"/>
      <c r="CWG59" s="49"/>
      <c r="CWH59" s="49"/>
      <c r="CWI59" s="49"/>
      <c r="CWJ59" s="49"/>
      <c r="CWK59" s="49"/>
      <c r="CWL59" s="64"/>
      <c r="CWM59" s="68"/>
      <c r="CWN59" s="48"/>
      <c r="CWO59" s="49"/>
      <c r="CWP59" s="49"/>
      <c r="CWQ59" s="49"/>
      <c r="CWR59" s="49"/>
      <c r="CWS59" s="49"/>
      <c r="CWT59" s="64"/>
      <c r="CWU59" s="68"/>
      <c r="CWV59" s="48"/>
      <c r="CWW59" s="49"/>
      <c r="CWX59" s="49"/>
      <c r="CWY59" s="49"/>
      <c r="CWZ59" s="49"/>
      <c r="CXA59" s="49"/>
      <c r="CXB59" s="127"/>
      <c r="CXC59" s="43"/>
      <c r="CXD59" s="48"/>
      <c r="CXE59" s="49"/>
      <c r="CXF59" s="49"/>
      <c r="CXG59" s="49"/>
      <c r="CXH59" s="49"/>
      <c r="CXI59" s="49"/>
      <c r="CXJ59" s="127"/>
      <c r="CXK59" s="43"/>
      <c r="CXL59" s="48"/>
      <c r="CXM59" s="49"/>
      <c r="CXN59" s="49"/>
      <c r="CXO59" s="49"/>
      <c r="CXP59" s="49"/>
      <c r="CXQ59" s="49"/>
      <c r="CXR59" s="127"/>
      <c r="CXS59" s="43"/>
      <c r="CXT59" s="48"/>
      <c r="CXU59" s="49"/>
      <c r="CXV59" s="49"/>
      <c r="CXW59" s="49"/>
      <c r="CXX59" s="49"/>
      <c r="CXY59" s="49"/>
      <c r="CXZ59" s="127"/>
      <c r="CYA59" s="43"/>
      <c r="CYB59" s="48"/>
      <c r="CYC59" s="49"/>
      <c r="CYD59" s="49"/>
      <c r="CYE59" s="49"/>
      <c r="CYF59" s="49"/>
      <c r="CYG59" s="49"/>
      <c r="CYH59" s="127"/>
      <c r="CYI59" s="43"/>
      <c r="CYJ59" s="48"/>
      <c r="CYK59" s="49"/>
      <c r="CYL59" s="49"/>
      <c r="CYM59" s="49"/>
      <c r="CYN59" s="49"/>
      <c r="CYO59" s="49"/>
      <c r="CYP59" s="127"/>
      <c r="CYQ59" s="43"/>
      <c r="CYR59" s="48"/>
      <c r="CYS59" s="49"/>
      <c r="CYT59" s="49"/>
      <c r="CYU59" s="49"/>
      <c r="CYV59" s="49"/>
      <c r="CYW59" s="49"/>
      <c r="CYX59" s="127"/>
      <c r="CYY59" s="43"/>
      <c r="CYZ59" s="48"/>
      <c r="CZA59" s="49"/>
      <c r="CZB59" s="49"/>
      <c r="CZC59" s="49"/>
      <c r="CZD59" s="49"/>
      <c r="CZE59" s="49"/>
      <c r="CZF59" s="127"/>
      <c r="CZG59" s="43"/>
      <c r="CZH59" s="48"/>
      <c r="CZI59" s="49"/>
      <c r="CZJ59" s="49"/>
      <c r="CZK59" s="49"/>
      <c r="CZL59" s="49"/>
      <c r="CZM59" s="49"/>
      <c r="CZN59" s="127"/>
      <c r="CZO59" s="43"/>
      <c r="CZP59" s="48"/>
      <c r="CZQ59" s="49"/>
      <c r="CZR59" s="49"/>
      <c r="CZS59" s="49"/>
      <c r="CZT59" s="49"/>
      <c r="CZU59" s="49"/>
      <c r="CZV59" s="127"/>
      <c r="CZW59" s="43"/>
      <c r="CZX59" s="48"/>
      <c r="CZY59" s="49"/>
      <c r="CZZ59" s="49"/>
      <c r="DAA59" s="49"/>
      <c r="DAB59" s="49"/>
      <c r="DAC59" s="49"/>
      <c r="DAD59" s="64"/>
      <c r="DAE59" s="68"/>
      <c r="DAF59" s="48"/>
      <c r="DAG59" s="49"/>
      <c r="DAH59" s="49"/>
      <c r="DAI59" s="49"/>
      <c r="DAJ59" s="49"/>
      <c r="DAK59" s="49"/>
      <c r="DAL59" s="64"/>
      <c r="DAM59" s="68"/>
      <c r="DAN59" s="48"/>
      <c r="DAO59" s="49"/>
      <c r="DAP59" s="49"/>
      <c r="DAQ59" s="49"/>
      <c r="DAR59" s="49"/>
      <c r="DAS59" s="49"/>
      <c r="DAT59" s="64"/>
      <c r="DAU59" s="68"/>
      <c r="DAV59" s="48"/>
      <c r="DAW59" s="49"/>
      <c r="DAX59" s="49"/>
      <c r="DAY59" s="49"/>
      <c r="DAZ59" s="49"/>
      <c r="DBA59" s="49"/>
      <c r="DBB59" s="64"/>
      <c r="DBC59" s="68"/>
      <c r="DBD59" s="48"/>
      <c r="DBE59" s="49"/>
      <c r="DBF59" s="49"/>
      <c r="DBG59" s="49"/>
      <c r="DBH59" s="49"/>
      <c r="DBI59" s="49"/>
      <c r="DBJ59" s="64"/>
      <c r="DBK59" s="68"/>
      <c r="DBL59" s="48"/>
      <c r="DBM59" s="49"/>
      <c r="DBN59" s="49"/>
      <c r="DBO59" s="49"/>
      <c r="DBP59" s="49"/>
      <c r="DBQ59" s="49"/>
      <c r="DBR59" s="64"/>
      <c r="DBS59" s="68"/>
      <c r="DBT59" s="48"/>
      <c r="DBU59" s="49"/>
      <c r="DBV59" s="49"/>
      <c r="DBW59" s="49"/>
      <c r="DBX59" s="49"/>
      <c r="DBY59" s="49"/>
      <c r="DBZ59" s="64"/>
      <c r="DCA59" s="68"/>
      <c r="DCB59" s="48"/>
      <c r="DCC59" s="49"/>
      <c r="DCD59" s="49"/>
      <c r="DCE59" s="49"/>
      <c r="DCF59" s="49"/>
      <c r="DCG59" s="49"/>
      <c r="DCH59" s="64"/>
      <c r="DCI59" s="68"/>
      <c r="DCJ59" s="48"/>
      <c r="DCK59" s="49"/>
      <c r="DCL59" s="49"/>
      <c r="DCM59" s="49"/>
      <c r="DCN59" s="49"/>
      <c r="DCO59" s="49"/>
      <c r="DCP59" s="64"/>
      <c r="DCQ59" s="68"/>
      <c r="DCR59" s="48"/>
      <c r="DCS59" s="49"/>
      <c r="DCT59" s="49"/>
      <c r="DCU59" s="49"/>
      <c r="DCV59" s="49"/>
      <c r="DCW59" s="49"/>
      <c r="DCX59" s="64"/>
      <c r="DCY59" s="68"/>
      <c r="DCZ59" s="48"/>
      <c r="DDA59" s="49"/>
      <c r="DDB59" s="49"/>
      <c r="DDC59" s="49"/>
      <c r="DDD59" s="49"/>
      <c r="DDE59" s="49"/>
      <c r="DDF59" s="64"/>
      <c r="DDG59" s="68"/>
      <c r="DDH59" s="48"/>
      <c r="DDI59" s="49"/>
      <c r="DDJ59" s="49"/>
      <c r="DDK59" s="49"/>
      <c r="DDL59" s="49"/>
      <c r="DDM59" s="49"/>
      <c r="DDN59" s="127"/>
      <c r="DDO59" s="43"/>
      <c r="DDP59" s="48"/>
      <c r="DDQ59" s="49"/>
      <c r="DDR59" s="49"/>
      <c r="DDS59" s="49"/>
      <c r="DDT59" s="49"/>
      <c r="DDU59" s="49"/>
      <c r="DDV59" s="127"/>
      <c r="DDW59" s="43"/>
      <c r="DDX59" s="48"/>
      <c r="DDY59" s="49"/>
      <c r="DDZ59" s="49"/>
      <c r="DEA59" s="49"/>
      <c r="DEB59" s="49"/>
      <c r="DEC59" s="49"/>
      <c r="DED59" s="127"/>
      <c r="DEE59" s="43"/>
      <c r="DEF59" s="48"/>
      <c r="DEG59" s="49"/>
      <c r="DEH59" s="49"/>
      <c r="DEI59" s="49"/>
      <c r="DEJ59" s="49"/>
      <c r="DEK59" s="49"/>
      <c r="DEL59" s="127"/>
      <c r="DEM59" s="43"/>
      <c r="DEN59" s="48"/>
      <c r="DEO59" s="49"/>
      <c r="DEP59" s="49"/>
      <c r="DEQ59" s="49"/>
      <c r="DER59" s="49"/>
      <c r="DES59" s="49"/>
      <c r="DET59" s="127"/>
      <c r="DEU59" s="43"/>
      <c r="DEV59" s="48"/>
      <c r="DEW59" s="49"/>
      <c r="DEX59" s="49"/>
      <c r="DEY59" s="49"/>
      <c r="DEZ59" s="49"/>
      <c r="DFA59" s="49"/>
      <c r="DFB59" s="127"/>
      <c r="DFC59" s="43"/>
      <c r="DFD59" s="48"/>
      <c r="DFE59" s="49"/>
      <c r="DFF59" s="49"/>
      <c r="DFG59" s="49"/>
      <c r="DFH59" s="49"/>
      <c r="DFI59" s="49"/>
      <c r="DFJ59" s="127"/>
      <c r="DFK59" s="43"/>
      <c r="DFL59" s="63"/>
      <c r="DFM59" s="64"/>
      <c r="DFN59" s="64"/>
      <c r="DFO59" s="64"/>
      <c r="DFP59" s="64"/>
      <c r="DFQ59" s="64"/>
      <c r="DFR59" s="64"/>
      <c r="DFS59" s="68"/>
      <c r="DFT59" s="48"/>
      <c r="DFU59" s="49"/>
      <c r="DFV59" s="49"/>
      <c r="DFW59" s="49"/>
      <c r="DFX59" s="49"/>
      <c r="DFY59" s="49"/>
      <c r="DFZ59" s="127"/>
      <c r="DGA59" s="43"/>
      <c r="DGB59" s="48"/>
      <c r="DGC59" s="49"/>
      <c r="DGD59" s="49"/>
      <c r="DGE59" s="49"/>
      <c r="DGF59" s="49"/>
      <c r="DGG59" s="49"/>
      <c r="DGH59" s="127"/>
      <c r="DGI59" s="43"/>
      <c r="DGJ59" s="48"/>
      <c r="DGK59" s="49"/>
      <c r="DGL59" s="49"/>
      <c r="DGM59" s="49"/>
      <c r="DGN59" s="49"/>
      <c r="DGO59" s="49"/>
      <c r="DGP59" s="64"/>
      <c r="DGQ59" s="68"/>
      <c r="DGR59" s="48"/>
      <c r="DGS59" s="49"/>
      <c r="DGT59" s="49"/>
      <c r="DGU59" s="49"/>
      <c r="DGV59" s="49"/>
      <c r="DGW59" s="49"/>
      <c r="DGX59" s="64"/>
      <c r="DGY59" s="68"/>
      <c r="DGZ59" s="48"/>
      <c r="DHA59" s="49"/>
      <c r="DHB59" s="49"/>
      <c r="DHC59" s="49"/>
      <c r="DHD59" s="49"/>
      <c r="DHE59" s="49"/>
      <c r="DHF59" s="64"/>
      <c r="DHG59" s="68"/>
      <c r="DHH59" s="63"/>
      <c r="DHI59" s="64"/>
      <c r="DHJ59" s="64"/>
      <c r="DHK59" s="64"/>
      <c r="DHL59" s="64"/>
      <c r="DHM59" s="64"/>
      <c r="DHN59" s="64"/>
      <c r="DHO59" s="68"/>
      <c r="DHP59" s="48"/>
      <c r="DHQ59" s="49"/>
      <c r="DHR59" s="49"/>
      <c r="DHS59" s="49"/>
      <c r="DHT59" s="49"/>
      <c r="DHU59" s="49"/>
      <c r="DHV59" s="64"/>
      <c r="DHW59" s="68"/>
      <c r="DHX59" s="48"/>
      <c r="DHY59" s="49"/>
      <c r="DHZ59" s="49"/>
      <c r="DIA59" s="49"/>
      <c r="DIB59" s="49"/>
      <c r="DIC59" s="49"/>
      <c r="DID59" s="64"/>
      <c r="DIE59" s="68"/>
      <c r="DIF59" s="48"/>
      <c r="DIG59" s="49"/>
      <c r="DIH59" s="49"/>
      <c r="DII59" s="49"/>
      <c r="DIJ59" s="49"/>
      <c r="DIK59" s="49"/>
      <c r="DIL59" s="64"/>
      <c r="DIM59" s="68"/>
      <c r="DIN59" s="48"/>
      <c r="DIO59" s="49"/>
      <c r="DIP59" s="49"/>
      <c r="DIQ59" s="49"/>
      <c r="DIR59" s="49"/>
      <c r="DIS59" s="49"/>
      <c r="DIT59" s="64"/>
      <c r="DIU59" s="68"/>
      <c r="DIV59" s="48"/>
      <c r="DIW59" s="49"/>
      <c r="DIX59" s="49"/>
      <c r="DIY59" s="49"/>
      <c r="DIZ59" s="49"/>
      <c r="DJA59" s="49"/>
      <c r="DJB59" s="64"/>
      <c r="DJC59" s="68"/>
      <c r="DJD59" s="48"/>
      <c r="DJE59" s="49"/>
      <c r="DJF59" s="49"/>
      <c r="DJG59" s="49"/>
      <c r="DJH59" s="49"/>
      <c r="DJI59" s="49"/>
      <c r="DJJ59" s="64"/>
      <c r="DJK59" s="68"/>
      <c r="DJL59" s="48"/>
      <c r="DJM59" s="49"/>
      <c r="DJN59" s="49"/>
      <c r="DJO59" s="49"/>
      <c r="DJP59" s="49"/>
      <c r="DJQ59" s="49"/>
      <c r="DJR59" s="64"/>
      <c r="DJS59" s="68"/>
      <c r="DJT59" s="48"/>
      <c r="DJU59" s="49"/>
      <c r="DJV59" s="49"/>
      <c r="DJW59" s="49"/>
      <c r="DJX59" s="49"/>
      <c r="DJY59" s="49"/>
      <c r="DJZ59" s="64"/>
      <c r="DKA59" s="68"/>
      <c r="DKB59" s="48"/>
      <c r="DKC59" s="49"/>
      <c r="DKD59" s="49"/>
      <c r="DKE59" s="49"/>
      <c r="DKF59" s="49"/>
      <c r="DKG59" s="49"/>
      <c r="DKH59" s="64"/>
      <c r="DKI59" s="68"/>
      <c r="DKJ59" s="48"/>
      <c r="DKK59" s="49"/>
      <c r="DKL59" s="49"/>
      <c r="DKM59" s="49"/>
      <c r="DKN59" s="49"/>
      <c r="DKO59" s="49"/>
      <c r="DKP59" s="64"/>
      <c r="DKQ59" s="68"/>
      <c r="DKR59" s="48"/>
      <c r="DKS59" s="49"/>
      <c r="DKT59" s="49"/>
      <c r="DKU59" s="49"/>
      <c r="DKV59" s="49"/>
      <c r="DKW59" s="49"/>
      <c r="DKX59" s="64"/>
      <c r="DKY59" s="68"/>
      <c r="DKZ59" s="48"/>
      <c r="DLA59" s="49"/>
      <c r="DLB59" s="49"/>
      <c r="DLC59" s="49"/>
      <c r="DLD59" s="49"/>
      <c r="DLE59" s="49"/>
      <c r="DLF59" s="64"/>
      <c r="DLG59" s="68"/>
      <c r="DLH59" s="48"/>
      <c r="DLI59" s="49"/>
      <c r="DLJ59" s="49"/>
      <c r="DLK59" s="49"/>
      <c r="DLL59" s="49"/>
      <c r="DLM59" s="49"/>
      <c r="DLN59" s="64"/>
      <c r="DLO59" s="68"/>
      <c r="DLP59" s="48"/>
      <c r="DLQ59" s="49"/>
      <c r="DLR59" s="49"/>
      <c r="DLS59" s="49"/>
      <c r="DLT59" s="49"/>
      <c r="DLU59" s="49"/>
      <c r="DLV59" s="64"/>
      <c r="DLW59" s="68"/>
      <c r="DLX59" s="48"/>
      <c r="DLY59" s="49"/>
      <c r="DLZ59" s="49"/>
      <c r="DMA59" s="49"/>
      <c r="DMB59" s="49"/>
      <c r="DMC59" s="49"/>
      <c r="DMD59" s="64"/>
      <c r="DME59" s="68"/>
      <c r="DMF59" s="48"/>
      <c r="DMG59" s="49"/>
      <c r="DMH59" s="49"/>
      <c r="DMI59" s="49"/>
      <c r="DMJ59" s="49"/>
      <c r="DMK59" s="49"/>
      <c r="DML59" s="64"/>
      <c r="DMM59" s="68"/>
      <c r="DMN59" s="48"/>
      <c r="DMO59" s="49"/>
      <c r="DMP59" s="49"/>
      <c r="DMQ59" s="49"/>
      <c r="DMR59" s="49"/>
      <c r="DMS59" s="49"/>
      <c r="DMT59" s="64"/>
      <c r="DMU59" s="68"/>
      <c r="DMV59" s="48"/>
      <c r="DMW59" s="49"/>
      <c r="DMX59" s="49"/>
      <c r="DMY59" s="49"/>
      <c r="DMZ59" s="49"/>
      <c r="DNA59" s="49"/>
      <c r="DNB59" s="64"/>
      <c r="DNC59" s="68"/>
      <c r="DND59" s="48"/>
      <c r="DNE59" s="49"/>
      <c r="DNF59" s="49"/>
      <c r="DNG59" s="49"/>
      <c r="DNH59" s="49"/>
      <c r="DNI59" s="49"/>
      <c r="DNJ59" s="64"/>
      <c r="DNK59" s="68"/>
      <c r="DNL59" s="48"/>
      <c r="DNM59" s="49"/>
      <c r="DNN59" s="49"/>
      <c r="DNO59" s="49"/>
      <c r="DNP59" s="49"/>
      <c r="DNQ59" s="49"/>
      <c r="DNR59" s="64"/>
      <c r="DNS59" s="68"/>
      <c r="DNT59" s="48"/>
      <c r="DNU59" s="49"/>
      <c r="DNV59" s="49"/>
      <c r="DNW59" s="49"/>
      <c r="DNX59" s="49"/>
      <c r="DNY59" s="49"/>
      <c r="DNZ59" s="64"/>
      <c r="DOA59" s="68"/>
      <c r="DOB59" s="48"/>
      <c r="DOC59" s="49"/>
      <c r="DOD59" s="49"/>
      <c r="DOE59" s="49"/>
      <c r="DOF59" s="49"/>
      <c r="DOG59" s="49"/>
      <c r="DOH59" s="64"/>
      <c r="DOI59" s="68"/>
      <c r="DOJ59" s="48"/>
      <c r="DOK59" s="49"/>
      <c r="DOL59" s="49"/>
      <c r="DOM59" s="49"/>
      <c r="DON59" s="49"/>
      <c r="DOO59" s="49"/>
      <c r="DOP59" s="64"/>
      <c r="DOQ59" s="68"/>
      <c r="DOR59" s="48"/>
      <c r="DOS59" s="49"/>
      <c r="DOT59" s="49"/>
      <c r="DOU59" s="49"/>
      <c r="DOV59" s="49"/>
      <c r="DOW59" s="49"/>
      <c r="DOX59" s="64"/>
      <c r="DOY59" s="68"/>
      <c r="DOZ59" s="48"/>
      <c r="DPA59" s="49"/>
      <c r="DPB59" s="49"/>
      <c r="DPC59" s="49"/>
      <c r="DPD59" s="49"/>
      <c r="DPE59" s="49"/>
      <c r="DPF59" s="64"/>
      <c r="DPG59" s="68"/>
      <c r="DPH59" s="48"/>
      <c r="DPI59" s="49"/>
      <c r="DPJ59" s="49"/>
      <c r="DPK59" s="49"/>
      <c r="DPL59" s="49"/>
      <c r="DPM59" s="49"/>
      <c r="DPN59" s="64"/>
      <c r="DPO59" s="68"/>
      <c r="DPP59" s="48"/>
      <c r="DPQ59" s="49"/>
      <c r="DPR59" s="49"/>
      <c r="DPS59" s="49"/>
      <c r="DPT59" s="49"/>
      <c r="DPU59" s="49"/>
      <c r="DPV59" s="491"/>
      <c r="DPW59" s="492"/>
      <c r="DPX59" s="48"/>
      <c r="DPY59" s="49"/>
      <c r="DPZ59" s="49"/>
      <c r="DQA59" s="49"/>
      <c r="DQB59" s="49"/>
      <c r="DQC59" s="49"/>
      <c r="DQD59" s="491"/>
      <c r="DQE59" s="492"/>
      <c r="DQF59" s="48"/>
      <c r="DQG59" s="49"/>
      <c r="DQH59" s="49"/>
      <c r="DQI59" s="49"/>
      <c r="DQJ59" s="49"/>
      <c r="DQK59" s="49"/>
      <c r="DQL59" s="489"/>
      <c r="DQM59" s="492"/>
      <c r="DQN59" s="48"/>
      <c r="DQO59" s="49"/>
      <c r="DQP59" s="49"/>
      <c r="DQQ59" s="49"/>
      <c r="DQR59" s="49"/>
      <c r="DQS59" s="49"/>
      <c r="DQT59" s="64"/>
      <c r="DQU59" s="68"/>
      <c r="DQV59" s="48"/>
      <c r="DQW59" s="49"/>
      <c r="DQX59" s="49"/>
      <c r="DQY59" s="49"/>
      <c r="DQZ59" s="49"/>
      <c r="DRA59" s="49"/>
      <c r="DRB59" s="491"/>
      <c r="DRC59" s="492"/>
      <c r="DRD59" s="48"/>
      <c r="DRE59" s="49"/>
      <c r="DRF59" s="49"/>
      <c r="DRG59" s="49"/>
      <c r="DRH59" s="49"/>
      <c r="DRI59" s="49"/>
      <c r="DRJ59" s="491"/>
      <c r="DRK59" s="492"/>
      <c r="DRL59" s="48"/>
      <c r="DRM59" s="49"/>
      <c r="DRN59" s="49"/>
      <c r="DRO59" s="49"/>
      <c r="DRP59" s="49"/>
      <c r="DRQ59" s="49"/>
      <c r="DRR59" s="64"/>
      <c r="DRS59" s="68"/>
      <c r="DRT59" s="48"/>
      <c r="DRU59" s="49"/>
      <c r="DRV59" s="49"/>
      <c r="DRW59" s="49"/>
      <c r="DRX59" s="49"/>
      <c r="DRY59" s="49"/>
      <c r="DRZ59" s="491"/>
      <c r="DSA59" s="68"/>
      <c r="DSB59" s="82"/>
      <c r="DSC59" s="83"/>
      <c r="DSD59" s="83"/>
      <c r="DSE59" s="83"/>
      <c r="DSF59" s="83"/>
      <c r="DSG59" s="83"/>
      <c r="DSH59" s="64"/>
      <c r="DSI59" s="68"/>
      <c r="DSJ59" s="48"/>
      <c r="DSK59" s="49"/>
      <c r="DSL59" s="49"/>
      <c r="DSM59" s="49"/>
      <c r="DSN59" s="49"/>
      <c r="DSO59" s="49"/>
      <c r="DSP59" s="64"/>
      <c r="DSQ59" s="68"/>
      <c r="DSR59" s="48"/>
      <c r="DSS59" s="49"/>
      <c r="DST59" s="49"/>
      <c r="DSU59" s="49"/>
      <c r="DSV59" s="49"/>
      <c r="DSW59" s="49"/>
      <c r="DSX59" s="64"/>
      <c r="DSY59" s="68"/>
      <c r="DSZ59" s="48"/>
      <c r="DTA59" s="49"/>
      <c r="DTB59" s="49"/>
      <c r="DTC59" s="49"/>
      <c r="DTD59" s="49"/>
      <c r="DTE59" s="49"/>
      <c r="DTF59" s="64"/>
      <c r="DTG59" s="68"/>
      <c r="DTH59" s="48"/>
      <c r="DTI59" s="49"/>
      <c r="DTJ59" s="49"/>
      <c r="DTK59" s="49"/>
      <c r="DTL59" s="49"/>
      <c r="DTM59" s="49"/>
      <c r="DTN59" s="64"/>
      <c r="DTO59" s="68"/>
      <c r="DTP59" s="48"/>
      <c r="DTQ59" s="49"/>
      <c r="DTR59" s="49"/>
      <c r="DTS59" s="49"/>
      <c r="DTT59" s="49"/>
      <c r="DTU59" s="49"/>
      <c r="DTV59" s="64"/>
      <c r="DTW59" s="68"/>
      <c r="DTX59" s="48"/>
      <c r="DTY59" s="49"/>
      <c r="DTZ59" s="49"/>
      <c r="DUA59" s="49"/>
      <c r="DUB59" s="49"/>
      <c r="DUC59" s="49"/>
      <c r="DUD59" s="64"/>
      <c r="DUE59" s="68"/>
      <c r="DUF59" s="48"/>
      <c r="DUG59" s="49"/>
      <c r="DUH59" s="49"/>
      <c r="DUI59" s="49"/>
      <c r="DUJ59" s="49"/>
      <c r="DUK59" s="49"/>
      <c r="DUL59" s="64"/>
      <c r="DUM59" s="68"/>
      <c r="DUN59" s="48"/>
      <c r="DUO59" s="49"/>
      <c r="DUP59" s="49"/>
      <c r="DUQ59" s="49"/>
      <c r="DUR59" s="49"/>
      <c r="DUS59" s="49"/>
      <c r="DUT59" s="64"/>
      <c r="DUU59" s="68"/>
      <c r="DUV59" s="48"/>
      <c r="DUW59" s="49"/>
      <c r="DUX59" s="49"/>
      <c r="DUY59" s="49"/>
      <c r="DUZ59" s="49"/>
      <c r="DVA59" s="49"/>
      <c r="DVB59" s="64"/>
      <c r="DVC59" s="68"/>
      <c r="DVD59" s="48"/>
      <c r="DVE59" s="49"/>
      <c r="DVF59" s="49"/>
      <c r="DVG59" s="49"/>
      <c r="DVH59" s="49"/>
      <c r="DVI59" s="49"/>
      <c r="DVJ59" s="64"/>
      <c r="DVK59" s="68"/>
      <c r="DVL59" s="48"/>
      <c r="DVM59" s="49"/>
      <c r="DVN59" s="49"/>
      <c r="DVO59" s="49"/>
      <c r="DVP59" s="49"/>
      <c r="DVQ59" s="49"/>
      <c r="DVR59" s="64"/>
      <c r="DVS59" s="68"/>
      <c r="DVT59" s="48"/>
      <c r="DVU59" s="49"/>
      <c r="DVV59" s="49"/>
      <c r="DVW59" s="49"/>
      <c r="DVX59" s="49"/>
      <c r="DVY59" s="49"/>
      <c r="DVZ59" s="64"/>
      <c r="DWA59" s="68"/>
      <c r="DWB59" s="48"/>
      <c r="DWC59" s="49"/>
      <c r="DWD59" s="49"/>
      <c r="DWE59" s="49"/>
      <c r="DWF59" s="49"/>
      <c r="DWG59" s="49"/>
      <c r="DWH59" s="64"/>
      <c r="DWI59" s="68"/>
      <c r="DWJ59" s="48"/>
      <c r="DWK59" s="49"/>
      <c r="DWL59" s="49"/>
      <c r="DWM59" s="49"/>
      <c r="DWN59" s="49"/>
      <c r="DWO59" s="49"/>
      <c r="DWP59" s="64"/>
      <c r="DWQ59" s="68"/>
      <c r="DWR59" s="48"/>
      <c r="DWS59" s="49"/>
      <c r="DWT59" s="49"/>
      <c r="DWU59" s="49"/>
      <c r="DWV59" s="49"/>
      <c r="DWW59" s="49"/>
      <c r="DWX59" s="64"/>
      <c r="DWY59" s="68"/>
      <c r="DWZ59" s="48"/>
      <c r="DXA59" s="49"/>
      <c r="DXB59" s="49"/>
      <c r="DXC59" s="49"/>
      <c r="DXD59" s="49"/>
      <c r="DXE59" s="49"/>
      <c r="DXF59" s="64"/>
      <c r="DXG59" s="68"/>
      <c r="DXH59" s="48"/>
      <c r="DXI59" s="49"/>
      <c r="DXJ59" s="49"/>
      <c r="DXK59" s="49"/>
      <c r="DXL59" s="49"/>
      <c r="DXM59" s="49"/>
      <c r="DXN59" s="64"/>
      <c r="DXO59" s="68"/>
      <c r="DXP59" s="48"/>
      <c r="DXQ59" s="49"/>
      <c r="DXR59" s="49"/>
      <c r="DXS59" s="49"/>
      <c r="DXT59" s="49"/>
      <c r="DXU59" s="49"/>
      <c r="DXV59" s="64"/>
      <c r="DXW59" s="68"/>
      <c r="DXX59" s="48"/>
      <c r="DXY59" s="49"/>
      <c r="DXZ59" s="49"/>
      <c r="DYA59" s="49"/>
      <c r="DYB59" s="49"/>
      <c r="DYC59" s="49"/>
      <c r="DYD59" s="64"/>
      <c r="DYE59" s="68"/>
      <c r="DYF59" s="48"/>
      <c r="DYG59" s="49"/>
      <c r="DYH59" s="49"/>
      <c r="DYI59" s="49"/>
      <c r="DYJ59" s="49"/>
      <c r="DYK59" s="49"/>
      <c r="DYL59" s="64"/>
      <c r="DYM59" s="68"/>
      <c r="DYN59" s="48"/>
      <c r="DYO59" s="49"/>
      <c r="DYP59" s="49"/>
      <c r="DYQ59" s="49"/>
      <c r="DYR59" s="49"/>
      <c r="DYS59" s="49"/>
      <c r="DYT59" s="64"/>
      <c r="DYU59" s="68"/>
      <c r="DYV59" s="48"/>
      <c r="DYW59" s="49"/>
      <c r="DYX59" s="49"/>
      <c r="DYY59" s="49"/>
      <c r="DYZ59" s="49"/>
      <c r="DZA59" s="49"/>
      <c r="DZB59" s="64"/>
      <c r="DZC59" s="68"/>
      <c r="DZD59" s="48"/>
      <c r="DZE59" s="49"/>
      <c r="DZF59" s="49"/>
      <c r="DZG59" s="49"/>
      <c r="DZH59" s="49"/>
      <c r="DZI59" s="49"/>
      <c r="DZJ59" s="64"/>
      <c r="DZK59" s="68"/>
      <c r="DZL59" s="48"/>
      <c r="DZM59" s="49"/>
      <c r="DZN59" s="49"/>
      <c r="DZO59" s="49"/>
      <c r="DZP59" s="49"/>
      <c r="DZQ59" s="49"/>
      <c r="DZR59" s="64"/>
      <c r="DZS59" s="68"/>
      <c r="DZT59" s="48"/>
      <c r="DZU59" s="49"/>
      <c r="DZV59" s="49"/>
      <c r="DZW59" s="49"/>
      <c r="DZX59" s="49"/>
      <c r="DZY59" s="49"/>
      <c r="DZZ59" s="64"/>
      <c r="EAA59" s="68"/>
      <c r="EAB59" s="48"/>
      <c r="EAC59" s="49"/>
      <c r="EAD59" s="49"/>
      <c r="EAE59" s="49"/>
      <c r="EAF59" s="49"/>
      <c r="EAG59" s="49"/>
      <c r="EAH59" s="64"/>
      <c r="EAI59" s="68"/>
      <c r="EAJ59" s="48"/>
      <c r="EAK59" s="49"/>
      <c r="EAL59" s="49"/>
      <c r="EAM59" s="49"/>
      <c r="EAN59" s="49"/>
      <c r="EAO59" s="49"/>
      <c r="EAP59" s="64"/>
      <c r="EAQ59" s="68"/>
      <c r="EAR59" s="48"/>
      <c r="EAS59" s="49"/>
      <c r="EAT59" s="49"/>
      <c r="EAU59" s="49"/>
      <c r="EAV59" s="49"/>
      <c r="EAW59" s="49"/>
      <c r="EAX59" s="64"/>
      <c r="EAY59" s="68"/>
      <c r="EAZ59" s="48"/>
      <c r="EBA59" s="49"/>
      <c r="EBB59" s="49"/>
      <c r="EBC59" s="49"/>
      <c r="EBD59" s="49"/>
      <c r="EBE59" s="49"/>
      <c r="EBF59" s="64"/>
      <c r="EBG59" s="68"/>
      <c r="EBH59" s="48"/>
      <c r="EBI59" s="49"/>
      <c r="EBJ59" s="49"/>
      <c r="EBK59" s="49"/>
      <c r="EBL59" s="49"/>
      <c r="EBM59" s="49"/>
      <c r="EBN59" s="64"/>
      <c r="EBO59" s="68"/>
      <c r="EBP59" s="48"/>
      <c r="EBQ59" s="49"/>
      <c r="EBR59" s="49"/>
      <c r="EBS59" s="49"/>
      <c r="EBT59" s="49"/>
      <c r="EBU59" s="49"/>
      <c r="EBV59" s="64"/>
      <c r="EBW59" s="68"/>
      <c r="EBX59" s="48"/>
      <c r="EBY59" s="49"/>
      <c r="EBZ59" s="49"/>
      <c r="ECA59" s="49"/>
      <c r="ECB59" s="49"/>
      <c r="ECC59" s="49"/>
      <c r="ECD59" s="64"/>
      <c r="ECE59" s="68"/>
      <c r="ECF59" s="48"/>
      <c r="ECG59" s="49"/>
      <c r="ECH59" s="49"/>
      <c r="ECI59" s="49"/>
      <c r="ECJ59" s="49"/>
      <c r="ECK59" s="49"/>
      <c r="ECL59" s="64"/>
      <c r="ECM59" s="68"/>
      <c r="ECN59" s="48"/>
      <c r="ECO59" s="49"/>
      <c r="ECP59" s="49"/>
      <c r="ECQ59" s="49"/>
      <c r="ECR59" s="49"/>
      <c r="ECS59" s="49"/>
      <c r="ECT59" s="64"/>
      <c r="ECU59" s="68"/>
      <c r="ECV59" s="48"/>
      <c r="ECW59" s="49"/>
      <c r="ECX59" s="49"/>
      <c r="ECY59" s="49"/>
      <c r="ECZ59" s="49"/>
      <c r="EDA59" s="49"/>
      <c r="EDB59" s="64"/>
      <c r="EDC59" s="68"/>
      <c r="EDD59" s="48"/>
      <c r="EDE59" s="49"/>
      <c r="EDF59" s="49"/>
      <c r="EDG59" s="49"/>
      <c r="EDH59" s="49"/>
      <c r="EDI59" s="49"/>
      <c r="EDJ59" s="64"/>
      <c r="EDK59" s="68"/>
      <c r="EDL59" s="48"/>
      <c r="EDM59" s="49"/>
      <c r="EDN59" s="49"/>
      <c r="EDO59" s="49"/>
      <c r="EDP59" s="49"/>
      <c r="EDQ59" s="49"/>
      <c r="EDR59" s="64"/>
      <c r="EDS59" s="68"/>
      <c r="EDT59" s="48"/>
      <c r="EDU59" s="49"/>
      <c r="EDV59" s="49"/>
      <c r="EDW59" s="49"/>
      <c r="EDX59" s="49"/>
      <c r="EDY59" s="49"/>
      <c r="EDZ59" s="64"/>
      <c r="EEA59" s="68"/>
      <c r="EEB59" s="48"/>
      <c r="EEC59" s="49"/>
      <c r="EED59" s="49"/>
      <c r="EEE59" s="49"/>
      <c r="EEF59" s="49"/>
      <c r="EEG59" s="49"/>
      <c r="EEH59" s="64"/>
      <c r="EEI59" s="68"/>
      <c r="EEJ59" s="91"/>
      <c r="EEK59" s="88"/>
      <c r="EEL59" s="88"/>
      <c r="EEM59" s="88"/>
      <c r="EEN59" s="88"/>
      <c r="EEO59" s="88"/>
      <c r="EEP59" s="179"/>
      <c r="EEQ59" s="95"/>
      <c r="EER59" s="91"/>
      <c r="EES59" s="88"/>
      <c r="EET59" s="88"/>
      <c r="EEU59" s="88"/>
      <c r="EEV59" s="88"/>
      <c r="EEW59" s="88"/>
      <c r="EEX59" s="179"/>
      <c r="EEY59" s="95"/>
      <c r="EEZ59" s="91"/>
      <c r="EFA59" s="88"/>
      <c r="EFB59" s="88"/>
      <c r="EFC59" s="88"/>
      <c r="EFD59" s="88"/>
      <c r="EFE59" s="88"/>
      <c r="EFF59" s="179"/>
      <c r="EFG59" s="95"/>
      <c r="EFH59" s="91"/>
      <c r="EFI59" s="88"/>
      <c r="EFJ59" s="88"/>
      <c r="EFK59" s="88"/>
      <c r="EFL59" s="88"/>
      <c r="EFM59" s="88"/>
      <c r="EFN59" s="179"/>
      <c r="EFO59" s="95"/>
      <c r="EFP59" s="91"/>
      <c r="EFQ59" s="88"/>
      <c r="EFR59" s="88"/>
      <c r="EFS59" s="88"/>
      <c r="EFT59" s="88"/>
      <c r="EFU59" s="88"/>
      <c r="EFV59" s="179"/>
      <c r="EFW59" s="95"/>
      <c r="EFX59" s="91"/>
      <c r="EFY59" s="88"/>
      <c r="EFZ59" s="88"/>
      <c r="EGA59" s="88"/>
      <c r="EGB59" s="88"/>
      <c r="EGC59" s="88"/>
      <c r="EGD59" s="179"/>
      <c r="EGE59" s="95"/>
      <c r="EGF59" s="91"/>
      <c r="EGG59" s="88"/>
      <c r="EGH59" s="88"/>
      <c r="EGI59" s="88"/>
      <c r="EGJ59" s="88"/>
      <c r="EGK59" s="88"/>
      <c r="EGL59" s="179"/>
      <c r="EGM59" s="95"/>
      <c r="EGN59" s="91"/>
      <c r="EGO59" s="88"/>
      <c r="EGP59" s="88"/>
      <c r="EGQ59" s="88"/>
      <c r="EGR59" s="88"/>
      <c r="EGS59" s="88"/>
      <c r="EGT59" s="179"/>
      <c r="EGU59" s="95"/>
      <c r="EGV59" s="91"/>
      <c r="EGW59" s="88"/>
      <c r="EGX59" s="88"/>
      <c r="EGY59" s="88"/>
      <c r="EGZ59" s="88"/>
      <c r="EHA59" s="88"/>
      <c r="EHB59" s="64"/>
      <c r="EHC59" s="68"/>
      <c r="EHD59" s="91"/>
      <c r="EHE59" s="88"/>
      <c r="EHF59" s="88"/>
      <c r="EHG59" s="88"/>
      <c r="EHH59" s="88"/>
      <c r="EHI59" s="88"/>
      <c r="EHJ59" s="179"/>
      <c r="EHK59" s="95"/>
      <c r="EHL59" s="91"/>
      <c r="EHM59" s="88"/>
      <c r="EHN59" s="88"/>
      <c r="EHO59" s="88"/>
      <c r="EHP59" s="88"/>
      <c r="EHQ59" s="88"/>
      <c r="EHR59" s="179"/>
      <c r="EHS59" s="95"/>
      <c r="EHT59" s="91"/>
      <c r="EHU59" s="88"/>
      <c r="EHV59" s="88"/>
      <c r="EHW59" s="88"/>
      <c r="EHX59" s="88"/>
      <c r="EHY59" s="88"/>
      <c r="EHZ59" s="179"/>
      <c r="EIA59" s="95"/>
      <c r="EIB59" s="91"/>
      <c r="EIC59" s="88"/>
      <c r="EID59" s="88"/>
      <c r="EIE59" s="88"/>
      <c r="EIF59" s="88"/>
      <c r="EIG59" s="88"/>
      <c r="EIH59" s="179"/>
      <c r="EII59" s="95"/>
      <c r="EIJ59" s="91"/>
      <c r="EIK59" s="88"/>
      <c r="EIL59" s="88"/>
      <c r="EIM59" s="88"/>
      <c r="EIN59" s="88"/>
      <c r="EIO59" s="88"/>
      <c r="EIP59" s="179"/>
      <c r="EIQ59" s="95"/>
      <c r="EIR59" s="91"/>
      <c r="EIS59" s="88"/>
      <c r="EIT59" s="88"/>
      <c r="EIU59" s="88"/>
      <c r="EIV59" s="88"/>
      <c r="EIW59" s="88"/>
      <c r="EIX59" s="179"/>
      <c r="EIY59" s="95"/>
      <c r="EIZ59" s="91"/>
      <c r="EJA59" s="88"/>
      <c r="EJB59" s="88"/>
      <c r="EJC59" s="88"/>
      <c r="EJD59" s="88"/>
      <c r="EJE59" s="88"/>
      <c r="EJF59" s="179"/>
      <c r="EJG59" s="95"/>
      <c r="EJH59" s="91"/>
      <c r="EJI59" s="88"/>
      <c r="EJJ59" s="88"/>
      <c r="EJK59" s="88"/>
      <c r="EJL59" s="88"/>
      <c r="EJM59" s="88"/>
      <c r="EJN59" s="179"/>
      <c r="EJO59" s="95"/>
      <c r="EJP59" s="91"/>
      <c r="EJQ59" s="88"/>
      <c r="EJR59" s="88"/>
      <c r="EJS59" s="88"/>
      <c r="EJT59" s="88"/>
      <c r="EJU59" s="88"/>
      <c r="EJV59" s="179"/>
      <c r="EJW59" s="95"/>
      <c r="EJX59" s="91"/>
      <c r="EJY59" s="88"/>
      <c r="EJZ59" s="88"/>
      <c r="EKA59" s="88"/>
      <c r="EKB59" s="88"/>
      <c r="EKC59" s="88"/>
      <c r="EKD59" s="179"/>
      <c r="EKE59" s="95"/>
      <c r="EKF59" s="91"/>
      <c r="EKG59" s="88"/>
      <c r="EKH59" s="88"/>
      <c r="EKI59" s="88"/>
      <c r="EKJ59" s="88"/>
      <c r="EKK59" s="88"/>
      <c r="EKL59" s="179"/>
      <c r="EKM59" s="95"/>
      <c r="EKN59" s="91"/>
      <c r="EKO59" s="88"/>
      <c r="EKP59" s="88"/>
      <c r="EKQ59" s="88"/>
      <c r="EKR59" s="88"/>
      <c r="EKS59" s="88"/>
      <c r="EKT59" s="179"/>
      <c r="EKU59" s="218"/>
      <c r="EKV59" s="665"/>
      <c r="EKW59" s="219"/>
      <c r="EKX59" s="88"/>
      <c r="EKY59" s="88"/>
      <c r="EKZ59" s="88"/>
      <c r="ELA59" s="88"/>
      <c r="ELB59" s="88"/>
      <c r="ELC59" s="179"/>
      <c r="ELD59" s="386"/>
      <c r="ELE59" s="219"/>
      <c r="ELF59" s="88"/>
      <c r="ELG59" s="88"/>
      <c r="ELH59" s="88"/>
      <c r="ELI59" s="88"/>
      <c r="ELJ59" s="88"/>
      <c r="ELK59" s="179"/>
      <c r="ELL59" s="386"/>
      <c r="ELM59" s="219"/>
      <c r="ELN59" s="88"/>
      <c r="ELO59" s="88"/>
      <c r="ELP59" s="88"/>
      <c r="ELQ59" s="88"/>
      <c r="ELR59" s="88"/>
      <c r="ELS59" s="179"/>
      <c r="ELT59" s="386"/>
      <c r="ELU59" s="219"/>
      <c r="ELV59" s="88"/>
      <c r="ELW59" s="88"/>
      <c r="ELX59" s="88"/>
      <c r="ELY59" s="88"/>
      <c r="ELZ59" s="88"/>
      <c r="EMA59" s="179"/>
      <c r="EMB59" s="386"/>
      <c r="EMC59" s="219"/>
      <c r="EMD59" s="88"/>
      <c r="EME59" s="88"/>
      <c r="EMF59" s="88"/>
      <c r="EMG59" s="88"/>
      <c r="EMH59" s="88"/>
      <c r="EMI59" s="179"/>
      <c r="EMJ59" s="386"/>
      <c r="EMK59" s="219"/>
      <c r="EML59" s="88"/>
      <c r="EMM59" s="88"/>
      <c r="EMN59" s="88"/>
      <c r="EMO59" s="88"/>
      <c r="EMP59" s="88"/>
      <c r="EMQ59" s="179"/>
      <c r="EMR59" s="386"/>
      <c r="EMS59" s="219"/>
      <c r="EMT59" s="88"/>
      <c r="EMU59" s="88"/>
      <c r="EMV59" s="88"/>
      <c r="EMW59" s="88"/>
      <c r="EMX59" s="88"/>
      <c r="EMY59" s="179"/>
      <c r="EMZ59" s="386"/>
      <c r="ENA59" s="219"/>
      <c r="ENB59" s="88"/>
      <c r="ENC59" s="88"/>
      <c r="END59" s="88"/>
      <c r="ENE59" s="88"/>
      <c r="ENF59" s="88"/>
      <c r="ENG59" s="179"/>
      <c r="ENH59" s="386"/>
      <c r="ENI59" s="219"/>
      <c r="ENJ59" s="88"/>
      <c r="ENK59" s="88"/>
      <c r="ENL59" s="88"/>
      <c r="ENM59" s="88"/>
      <c r="ENN59" s="88"/>
      <c r="ENO59" s="179"/>
      <c r="ENP59" s="386"/>
      <c r="ENQ59" s="219"/>
      <c r="ENR59" s="88"/>
      <c r="ENS59" s="88"/>
      <c r="ENT59" s="88"/>
      <c r="ENU59" s="88"/>
      <c r="ENV59" s="88"/>
      <c r="ENW59" s="179"/>
      <c r="ENX59" s="386"/>
      <c r="ENY59" s="219"/>
      <c r="ENZ59" s="88"/>
      <c r="EOA59" s="88"/>
      <c r="EOB59" s="88"/>
      <c r="EOC59" s="88"/>
      <c r="EOD59" s="88"/>
      <c r="EOE59" s="179"/>
      <c r="EOF59" s="386"/>
      <c r="EOG59" s="1"/>
      <c r="EOH59" s="219"/>
      <c r="EOI59" s="88"/>
      <c r="EOJ59" s="88"/>
      <c r="EOK59" s="88"/>
      <c r="EOL59" s="88"/>
      <c r="EOM59" s="88"/>
      <c r="EON59" s="218"/>
      <c r="EOO59" s="880"/>
      <c r="EOP59" s="88"/>
      <c r="EOQ59" s="88"/>
      <c r="EOR59" s="88"/>
      <c r="EOS59" s="88"/>
      <c r="EOT59" s="88"/>
      <c r="EOU59" s="179"/>
      <c r="EOV59" s="386"/>
      <c r="EOW59" s="219"/>
      <c r="EOX59" s="88"/>
      <c r="EOY59" s="88"/>
      <c r="EOZ59" s="88"/>
      <c r="EPA59" s="88"/>
      <c r="EPB59" s="88"/>
      <c r="EPC59" s="179"/>
      <c r="EPD59" s="386"/>
      <c r="EPE59" s="219"/>
      <c r="EPF59" s="88"/>
      <c r="EPG59" s="88"/>
      <c r="EPH59" s="88"/>
      <c r="EPI59" s="88"/>
      <c r="EPJ59" s="88"/>
      <c r="EPK59" s="179"/>
      <c r="EPL59" s="386"/>
      <c r="EPM59" s="219"/>
      <c r="EPN59" s="88"/>
      <c r="EPO59" s="88"/>
      <c r="EPP59" s="88"/>
      <c r="EPQ59" s="88"/>
      <c r="EPR59" s="88"/>
      <c r="EPS59" s="179"/>
      <c r="EPT59" s="386"/>
      <c r="EPU59" s="219"/>
      <c r="EPV59" s="88"/>
      <c r="EPW59" s="88"/>
      <c r="EPX59" s="88"/>
      <c r="EPY59" s="88"/>
      <c r="EPZ59" s="88"/>
      <c r="EQA59" s="179"/>
      <c r="EQB59" s="386"/>
      <c r="EQC59" s="219"/>
      <c r="EQD59" s="88"/>
      <c r="EQE59" s="88"/>
      <c r="EQF59" s="88"/>
      <c r="EQG59" s="88"/>
      <c r="EQH59" s="88"/>
      <c r="EQI59" s="179"/>
      <c r="EQJ59" s="386"/>
      <c r="EQK59" s="219"/>
      <c r="EQL59" s="88"/>
      <c r="EQM59" s="88"/>
      <c r="EQN59" s="88"/>
      <c r="EQO59" s="88"/>
      <c r="EQP59" s="88"/>
      <c r="EQQ59" s="179"/>
      <c r="EQR59" s="386"/>
      <c r="EQS59" s="219"/>
      <c r="EQT59" s="88"/>
      <c r="EQU59" s="88"/>
      <c r="EQV59" s="88"/>
      <c r="EQW59" s="88"/>
      <c r="EQX59" s="88"/>
      <c r="EQY59" s="179"/>
      <c r="EQZ59" s="386"/>
      <c r="ERA59" s="219"/>
      <c r="ERB59" s="88"/>
      <c r="ERC59" s="88"/>
      <c r="ERD59" s="88"/>
      <c r="ERE59" s="88"/>
      <c r="ERF59" s="88"/>
      <c r="ERG59" s="179"/>
      <c r="ERH59" s="386"/>
      <c r="ERI59" s="219"/>
      <c r="ERJ59" s="88"/>
      <c r="ERK59" s="88"/>
      <c r="ERL59" s="88"/>
      <c r="ERM59" s="88"/>
      <c r="ERN59" s="88"/>
      <c r="ERO59" s="179"/>
      <c r="ERP59" s="386"/>
      <c r="ERQ59" s="219"/>
      <c r="ERR59" s="88"/>
      <c r="ERS59" s="88"/>
      <c r="ERT59" s="88"/>
      <c r="ERU59" s="88"/>
      <c r="ERV59" s="88"/>
      <c r="ERW59" s="179"/>
      <c r="ERX59" s="386"/>
      <c r="ERY59" s="219"/>
      <c r="ERZ59" s="88"/>
      <c r="ESA59" s="88"/>
      <c r="ESB59" s="88"/>
      <c r="ESC59" s="88"/>
      <c r="ESD59" s="88"/>
      <c r="ESE59" s="179"/>
      <c r="ESF59" s="386"/>
      <c r="ESG59" s="219"/>
      <c r="ESH59" s="88"/>
      <c r="ESI59" s="88"/>
      <c r="ESJ59" s="88"/>
      <c r="ESK59" s="88"/>
      <c r="ESL59" s="88"/>
      <c r="ESM59" s="64"/>
      <c r="ESN59" s="211"/>
      <c r="ESO59" s="881"/>
      <c r="ESP59" s="93"/>
      <c r="ESQ59" s="93"/>
      <c r="ESR59" s="93"/>
      <c r="ESS59" s="93"/>
      <c r="EST59" s="93"/>
      <c r="ESU59" s="179"/>
      <c r="ESV59" s="386"/>
      <c r="ESW59" s="219"/>
      <c r="ESX59" s="88"/>
      <c r="ESY59" s="88"/>
      <c r="ESZ59" s="88"/>
      <c r="ETA59" s="88"/>
      <c r="ETB59" s="88"/>
      <c r="ETC59" s="857"/>
      <c r="ETD59" s="386"/>
      <c r="ETE59" s="219"/>
      <c r="ETF59" s="88"/>
      <c r="ETG59" s="88"/>
      <c r="ETH59" s="88"/>
      <c r="ETI59" s="88"/>
      <c r="ETJ59" s="88"/>
      <c r="ETK59" s="857"/>
      <c r="ETL59" s="386"/>
      <c r="ETM59" s="882"/>
      <c r="ETN59" s="883"/>
      <c r="ETO59" s="883"/>
      <c r="ETP59" s="883"/>
      <c r="ETQ59" s="883"/>
      <c r="ETR59" s="883"/>
      <c r="ETS59" s="857"/>
      <c r="ETT59" s="386"/>
      <c r="ETU59" s="881"/>
      <c r="ETV59" s="93"/>
      <c r="ETW59" s="93"/>
      <c r="ETX59" s="93"/>
      <c r="ETY59" s="93"/>
      <c r="ETZ59" s="93"/>
      <c r="EUA59" s="857"/>
      <c r="EUB59" s="386"/>
      <c r="EUC59" s="881"/>
      <c r="EUD59" s="93"/>
      <c r="EUE59" s="93"/>
      <c r="EUF59" s="93"/>
      <c r="EUG59" s="93"/>
      <c r="EUH59" s="93"/>
      <c r="EUI59" s="857"/>
      <c r="EUJ59" s="386"/>
      <c r="EUK59" s="219"/>
      <c r="EUL59" s="88"/>
      <c r="EUM59" s="88"/>
      <c r="EUN59" s="88"/>
      <c r="EUO59" s="88"/>
      <c r="EUP59" s="88"/>
      <c r="EUQ59" s="857"/>
      <c r="EUR59" s="386"/>
      <c r="EUS59" s="219"/>
      <c r="EUT59" s="88"/>
      <c r="EUU59" s="88"/>
      <c r="EUV59" s="88"/>
      <c r="EUW59" s="88"/>
      <c r="EUX59" s="88"/>
      <c r="EUY59" s="857"/>
      <c r="EUZ59" s="386"/>
      <c r="EVA59" s="219"/>
      <c r="EVB59" s="88"/>
      <c r="EVC59" s="88"/>
      <c r="EVD59" s="88"/>
      <c r="EVE59" s="88"/>
      <c r="EVF59" s="88"/>
      <c r="EVG59" s="857"/>
      <c r="EVH59" s="386"/>
      <c r="EVI59" s="219"/>
      <c r="EVJ59" s="88"/>
      <c r="EVK59" s="88"/>
      <c r="EVL59" s="88"/>
      <c r="EVM59" s="88"/>
      <c r="EVN59" s="88"/>
      <c r="EVO59" s="857"/>
      <c r="EVP59" s="386"/>
      <c r="EVQ59" s="219"/>
      <c r="EVR59" s="88"/>
      <c r="EVS59" s="88"/>
      <c r="EVT59" s="88"/>
      <c r="EVU59" s="88"/>
      <c r="EVV59" s="88"/>
      <c r="EVW59" s="857"/>
      <c r="EVX59" s="386"/>
      <c r="EVY59" s="219"/>
      <c r="EVZ59" s="88"/>
      <c r="EWA59" s="88"/>
      <c r="EWB59" s="88"/>
      <c r="EWC59" s="88"/>
      <c r="EWD59" s="88"/>
      <c r="EWE59" s="857"/>
      <c r="EWF59" s="386"/>
      <c r="EWG59" s="219"/>
      <c r="EWH59" s="88"/>
      <c r="EWI59" s="88"/>
      <c r="EWJ59" s="88"/>
      <c r="EWK59" s="88"/>
      <c r="EWL59" s="88"/>
      <c r="EWM59" s="857"/>
      <c r="EWN59" s="386"/>
      <c r="EWO59" s="219"/>
      <c r="EWP59" s="88"/>
      <c r="EWQ59" s="88"/>
      <c r="EWR59" s="88"/>
      <c r="EWS59" s="88"/>
      <c r="EWT59" s="88"/>
      <c r="EWU59" s="857"/>
      <c r="EWV59" s="386"/>
      <c r="EWW59" s="219"/>
      <c r="EWX59" s="88"/>
      <c r="EWY59" s="88"/>
      <c r="EWZ59" s="88"/>
      <c r="EXA59" s="88"/>
      <c r="EXB59" s="88"/>
      <c r="EXC59" s="857"/>
      <c r="EXD59" s="386"/>
      <c r="EXE59" s="219"/>
      <c r="EXF59" s="88"/>
      <c r="EXG59" s="88"/>
      <c r="EXH59" s="88"/>
      <c r="EXI59" s="88"/>
      <c r="EXJ59" s="88"/>
      <c r="EXK59" s="857"/>
      <c r="EXL59" s="386"/>
      <c r="EXM59" s="881"/>
      <c r="EXN59" s="93"/>
      <c r="EXO59" s="93"/>
      <c r="EXP59" s="93"/>
      <c r="EXQ59" s="93"/>
      <c r="EXR59" s="93"/>
      <c r="EXS59" s="857"/>
      <c r="EXT59" s="386"/>
      <c r="EXU59" s="219"/>
      <c r="EXV59" s="88"/>
      <c r="EXW59" s="88"/>
      <c r="EXX59" s="88"/>
      <c r="EXY59" s="88"/>
      <c r="EXZ59" s="88"/>
      <c r="EYA59" s="857"/>
      <c r="EYB59" s="386"/>
      <c r="EYC59" s="219"/>
      <c r="EYD59" s="88"/>
      <c r="EYE59" s="88"/>
      <c r="EYF59" s="88"/>
      <c r="EYG59" s="88"/>
      <c r="EYH59" s="88"/>
      <c r="EYI59" s="857"/>
      <c r="EYJ59" s="386"/>
      <c r="EYK59" s="219"/>
      <c r="EYL59" s="88"/>
      <c r="EYM59" s="88"/>
      <c r="EYN59" s="88"/>
      <c r="EYO59" s="88"/>
      <c r="EYP59" s="88"/>
      <c r="EYQ59" s="857"/>
      <c r="EYR59" s="386"/>
      <c r="EYS59" s="219"/>
      <c r="EYT59" s="88"/>
      <c r="EYU59" s="88"/>
      <c r="EYV59" s="88"/>
      <c r="EYW59" s="88"/>
      <c r="EYX59" s="88"/>
      <c r="EYY59" s="884"/>
      <c r="EYZ59" s="885"/>
      <c r="EZA59" s="195"/>
      <c r="EZB59" s="49"/>
      <c r="EZC59" s="49"/>
      <c r="EZD59" s="49"/>
      <c r="EZE59" s="49"/>
      <c r="EZF59" s="49"/>
      <c r="EZG59" s="872"/>
      <c r="EZH59" s="873"/>
      <c r="EZI59" s="195"/>
      <c r="EZJ59" s="49"/>
      <c r="EZK59" s="49"/>
      <c r="EZL59" s="49"/>
      <c r="EZM59" s="49"/>
      <c r="EZN59" s="49"/>
      <c r="EZO59" s="872"/>
      <c r="EZP59" s="873"/>
      <c r="EZQ59" s="458"/>
      <c r="EZR59" s="83"/>
      <c r="EZS59" s="83"/>
      <c r="EZT59" s="83"/>
      <c r="EZU59" s="83"/>
      <c r="EZV59" s="83"/>
      <c r="EZW59" s="872"/>
      <c r="EZX59" s="873">
        <f t="shared" si="1512"/>
        <v>0</v>
      </c>
      <c r="EZY59" s="195">
        <v>0</v>
      </c>
      <c r="EZZ59" s="49"/>
      <c r="FAA59" s="49">
        <v>0</v>
      </c>
      <c r="FAB59" s="49">
        <v>0</v>
      </c>
      <c r="FAC59" s="49">
        <v>304</v>
      </c>
      <c r="FAD59" s="49"/>
      <c r="FAE59" s="872">
        <f t="shared" si="1513"/>
        <v>304</v>
      </c>
      <c r="FAF59" s="873">
        <f t="shared" si="1514"/>
        <v>50.666666666666664</v>
      </c>
    </row>
    <row r="60" spans="1:4088" s="8" customFormat="1" ht="13.5" thickBot="1" x14ac:dyDescent="0.25">
      <c r="A60" s="21">
        <v>30</v>
      </c>
      <c r="B60" s="297" t="s">
        <v>542</v>
      </c>
      <c r="C60" s="730" t="s">
        <v>540</v>
      </c>
      <c r="D60" s="297">
        <v>40</v>
      </c>
      <c r="E60" s="24"/>
      <c r="F60" s="24">
        <v>1938</v>
      </c>
      <c r="G60" s="24"/>
      <c r="H60" s="24"/>
      <c r="I60" s="360"/>
      <c r="J60" s="360">
        <f>SUMIF(SUMPK!$B:$B,$B:$B,SUMPK!$O:$O)</f>
        <v>0</v>
      </c>
      <c r="K60" s="24">
        <v>0</v>
      </c>
      <c r="L60" s="24">
        <f t="shared" si="2437"/>
        <v>1938</v>
      </c>
      <c r="M60" s="15">
        <f t="shared" si="2438"/>
        <v>1938</v>
      </c>
      <c r="N60" s="15"/>
      <c r="O60" s="276">
        <v>0</v>
      </c>
      <c r="P60" s="712"/>
      <c r="Q60" s="276">
        <v>0</v>
      </c>
      <c r="R60" s="277">
        <v>0</v>
      </c>
      <c r="S60" s="222"/>
      <c r="T60" s="276">
        <v>0</v>
      </c>
      <c r="U60" s="278"/>
      <c r="V60" s="276">
        <v>0</v>
      </c>
      <c r="W60" s="279">
        <f t="shared" si="2431"/>
        <v>1</v>
      </c>
      <c r="X60" s="278"/>
      <c r="Y60" s="7"/>
      <c r="Z60" s="7"/>
      <c r="AA60" s="7"/>
      <c r="AB60" s="7"/>
      <c r="AC60" s="662"/>
      <c r="AD60" s="650"/>
      <c r="AE60" s="88"/>
      <c r="AF60" s="88"/>
      <c r="AG60" s="88"/>
      <c r="AH60" s="88"/>
      <c r="AI60" s="88"/>
      <c r="AJ60" s="89"/>
      <c r="AK60" s="90"/>
      <c r="AL60" s="91"/>
      <c r="AM60" s="88"/>
      <c r="AN60" s="88"/>
      <c r="AO60" s="88"/>
      <c r="AP60" s="88"/>
      <c r="AQ60" s="88"/>
      <c r="AR60" s="89"/>
      <c r="AS60" s="90"/>
      <c r="AT60" s="91"/>
      <c r="AU60" s="88"/>
      <c r="AV60" s="88"/>
      <c r="AW60" s="88"/>
      <c r="AX60" s="88"/>
      <c r="AY60" s="88"/>
      <c r="AZ60" s="89"/>
      <c r="BA60" s="90"/>
      <c r="BB60" s="91"/>
      <c r="BC60" s="88"/>
      <c r="BD60" s="88"/>
      <c r="BE60" s="88"/>
      <c r="BF60" s="88"/>
      <c r="BG60" s="88"/>
      <c r="BH60" s="89"/>
      <c r="BI60" s="90"/>
      <c r="BJ60" s="91"/>
      <c r="BK60" s="88"/>
      <c r="BL60" s="88"/>
      <c r="BM60" s="88"/>
      <c r="BN60" s="88"/>
      <c r="BO60" s="88"/>
      <c r="BP60" s="89"/>
      <c r="BQ60" s="90"/>
      <c r="BR60" s="91"/>
      <c r="BS60" s="88"/>
      <c r="BT60" s="88"/>
      <c r="BU60" s="88"/>
      <c r="BV60" s="88"/>
      <c r="BW60" s="88"/>
      <c r="BX60" s="89"/>
      <c r="BY60" s="90"/>
      <c r="BZ60" s="91"/>
      <c r="CA60" s="88"/>
      <c r="CB60" s="88"/>
      <c r="CC60" s="88"/>
      <c r="CD60" s="88"/>
      <c r="CE60" s="88"/>
      <c r="CF60" s="89"/>
      <c r="CG60" s="90"/>
      <c r="CH60" s="91"/>
      <c r="CI60" s="88"/>
      <c r="CJ60" s="88"/>
      <c r="CK60" s="88"/>
      <c r="CL60" s="88"/>
      <c r="CM60" s="88"/>
      <c r="CN60" s="89"/>
      <c r="CO60" s="90"/>
      <c r="CP60" s="91"/>
      <c r="CQ60" s="88"/>
      <c r="CR60" s="88"/>
      <c r="CS60" s="88"/>
      <c r="CT60" s="88"/>
      <c r="CU60" s="88"/>
      <c r="CV60" s="89"/>
      <c r="CW60" s="90"/>
      <c r="CX60" s="91"/>
      <c r="CY60" s="88"/>
      <c r="CZ60" s="88"/>
      <c r="DA60" s="88"/>
      <c r="DB60" s="88"/>
      <c r="DC60" s="88"/>
      <c r="DD60" s="89"/>
      <c r="DE60" s="90"/>
      <c r="DF60" s="91"/>
      <c r="DG60" s="88"/>
      <c r="DH60" s="88"/>
      <c r="DI60" s="88"/>
      <c r="DJ60" s="88"/>
      <c r="DK60" s="88"/>
      <c r="DL60" s="89"/>
      <c r="DM60" s="90"/>
      <c r="DN60" s="91"/>
      <c r="DO60" s="88"/>
      <c r="DP60" s="88"/>
      <c r="DQ60" s="88"/>
      <c r="DR60" s="88"/>
      <c r="DS60" s="88"/>
      <c r="DT60" s="89"/>
      <c r="DU60" s="90"/>
      <c r="DV60" s="91"/>
      <c r="DW60" s="88"/>
      <c r="DX60" s="88"/>
      <c r="DY60" s="88"/>
      <c r="DZ60" s="88"/>
      <c r="EA60" s="88"/>
      <c r="EB60" s="89"/>
      <c r="EC60" s="90"/>
      <c r="ED60" s="91"/>
      <c r="EE60" s="88"/>
      <c r="EF60" s="88"/>
      <c r="EG60" s="88"/>
      <c r="EH60" s="88"/>
      <c r="EI60" s="88"/>
      <c r="EJ60" s="89"/>
      <c r="EK60" s="90"/>
      <c r="EL60" s="91"/>
      <c r="EM60" s="88"/>
      <c r="EN60" s="88"/>
      <c r="EO60" s="88"/>
      <c r="EP60" s="88"/>
      <c r="EQ60" s="88"/>
      <c r="ER60" s="89"/>
      <c r="ES60" s="90"/>
      <c r="ET60" s="91"/>
      <c r="EU60" s="88"/>
      <c r="EV60" s="88"/>
      <c r="EW60" s="88"/>
      <c r="EX60" s="88"/>
      <c r="EY60" s="88"/>
      <c r="EZ60" s="89"/>
      <c r="FA60" s="90"/>
      <c r="FB60" s="91"/>
      <c r="FC60" s="88"/>
      <c r="FD60" s="88"/>
      <c r="FE60" s="88"/>
      <c r="FF60" s="88"/>
      <c r="FG60" s="88"/>
      <c r="FH60" s="89"/>
      <c r="FI60" s="90"/>
      <c r="FJ60" s="91"/>
      <c r="FK60" s="88"/>
      <c r="FL60" s="88"/>
      <c r="FM60" s="88"/>
      <c r="FN60" s="88"/>
      <c r="FO60" s="88"/>
      <c r="FP60" s="89"/>
      <c r="FQ60" s="90"/>
      <c r="FR60" s="91"/>
      <c r="FS60" s="88"/>
      <c r="FT60" s="88"/>
      <c r="FU60" s="88"/>
      <c r="FV60" s="88"/>
      <c r="FW60" s="88"/>
      <c r="FX60" s="89"/>
      <c r="FY60" s="90"/>
      <c r="FZ60" s="91"/>
      <c r="GA60" s="88"/>
      <c r="GB60" s="88"/>
      <c r="GC60" s="88"/>
      <c r="GD60" s="88"/>
      <c r="GE60" s="88"/>
      <c r="GF60" s="89"/>
      <c r="GG60" s="90"/>
      <c r="GH60" s="91"/>
      <c r="GI60" s="88"/>
      <c r="GJ60" s="88"/>
      <c r="GK60" s="88"/>
      <c r="GL60" s="88"/>
      <c r="GM60" s="88"/>
      <c r="GN60" s="89"/>
      <c r="GO60" s="90"/>
      <c r="GP60" s="91"/>
      <c r="GQ60" s="88"/>
      <c r="GR60" s="88"/>
      <c r="GS60" s="88"/>
      <c r="GT60" s="88"/>
      <c r="GU60" s="88"/>
      <c r="GV60" s="89"/>
      <c r="GW60" s="90"/>
      <c r="GX60" s="91"/>
      <c r="GY60" s="88"/>
      <c r="GZ60" s="88"/>
      <c r="HA60" s="88"/>
      <c r="HB60" s="88"/>
      <c r="HC60" s="88"/>
      <c r="HD60" s="89"/>
      <c r="HE60" s="90"/>
      <c r="HF60" s="91"/>
      <c r="HG60" s="88"/>
      <c r="HH60" s="88"/>
      <c r="HI60" s="88"/>
      <c r="HJ60" s="88"/>
      <c r="HK60" s="88"/>
      <c r="HL60" s="89"/>
      <c r="HM60" s="90"/>
      <c r="HN60" s="92"/>
      <c r="HO60" s="93"/>
      <c r="HP60" s="93"/>
      <c r="HQ60" s="93"/>
      <c r="HR60" s="93"/>
      <c r="HS60" s="93"/>
      <c r="HT60" s="89"/>
      <c r="HU60" s="90"/>
      <c r="HV60" s="91"/>
      <c r="HW60" s="88"/>
      <c r="HX60" s="88"/>
      <c r="HY60" s="88"/>
      <c r="HZ60" s="88"/>
      <c r="IA60" s="88"/>
      <c r="IB60" s="89"/>
      <c r="IC60" s="90"/>
      <c r="ID60" s="91"/>
      <c r="IE60" s="88"/>
      <c r="IF60" s="88"/>
      <c r="IG60" s="88"/>
      <c r="IH60" s="88"/>
      <c r="II60" s="88"/>
      <c r="IJ60" s="89"/>
      <c r="IK60" s="90"/>
      <c r="IL60" s="91"/>
      <c r="IM60" s="88"/>
      <c r="IN60" s="88"/>
      <c r="IO60" s="88"/>
      <c r="IP60" s="88"/>
      <c r="IQ60" s="88"/>
      <c r="IR60" s="94"/>
      <c r="IS60" s="95"/>
      <c r="IT60" s="91"/>
      <c r="IU60" s="88"/>
      <c r="IV60" s="88"/>
      <c r="IW60" s="88"/>
      <c r="IX60" s="88"/>
      <c r="IY60" s="88"/>
      <c r="IZ60" s="94"/>
      <c r="JA60" s="95"/>
      <c r="JB60" s="91"/>
      <c r="JC60" s="88"/>
      <c r="JD60" s="88"/>
      <c r="JE60" s="88"/>
      <c r="JF60" s="88"/>
      <c r="JG60" s="88"/>
      <c r="JH60" s="94"/>
      <c r="JI60" s="95"/>
      <c r="JJ60" s="91"/>
      <c r="JK60" s="88"/>
      <c r="JL60" s="88"/>
      <c r="JM60" s="88"/>
      <c r="JN60" s="88"/>
      <c r="JO60" s="88"/>
      <c r="JP60" s="89"/>
      <c r="JQ60" s="90"/>
      <c r="JR60" s="91"/>
      <c r="JS60" s="88"/>
      <c r="JT60" s="88"/>
      <c r="JU60" s="88"/>
      <c r="JV60" s="88"/>
      <c r="JW60" s="88"/>
      <c r="JX60" s="89"/>
      <c r="JY60" s="90"/>
      <c r="JZ60" s="91"/>
      <c r="KA60" s="88"/>
      <c r="KB60" s="88"/>
      <c r="KC60" s="88"/>
      <c r="KD60" s="88"/>
      <c r="KE60" s="88"/>
      <c r="KF60" s="89"/>
      <c r="KG60" s="90"/>
      <c r="KH60" s="91"/>
      <c r="KI60" s="88"/>
      <c r="KJ60" s="88"/>
      <c r="KK60" s="88"/>
      <c r="KL60" s="88"/>
      <c r="KM60" s="88"/>
      <c r="KN60" s="94"/>
      <c r="KO60" s="95"/>
      <c r="KP60" s="91"/>
      <c r="KQ60" s="88"/>
      <c r="KR60" s="88"/>
      <c r="KS60" s="88"/>
      <c r="KT60" s="88"/>
      <c r="KU60" s="88"/>
      <c r="KV60" s="94"/>
      <c r="KW60" s="95"/>
      <c r="KX60" s="91"/>
      <c r="KY60" s="88"/>
      <c r="KZ60" s="88"/>
      <c r="LA60" s="88"/>
      <c r="LB60" s="88"/>
      <c r="LC60" s="88"/>
      <c r="LD60" s="94"/>
      <c r="LE60" s="95"/>
      <c r="LF60" s="91"/>
      <c r="LG60" s="88"/>
      <c r="LH60" s="88"/>
      <c r="LI60" s="88"/>
      <c r="LJ60" s="88"/>
      <c r="LK60" s="88"/>
      <c r="LL60" s="94"/>
      <c r="LM60" s="95"/>
      <c r="LN60" s="91"/>
      <c r="LO60" s="88"/>
      <c r="LP60" s="88"/>
      <c r="LQ60" s="88"/>
      <c r="LR60" s="88"/>
      <c r="LS60" s="88"/>
      <c r="LT60" s="94"/>
      <c r="LU60" s="95"/>
      <c r="LV60" s="91"/>
      <c r="LW60" s="88"/>
      <c r="LX60" s="88"/>
      <c r="LY60" s="88"/>
      <c r="LZ60" s="88"/>
      <c r="MA60" s="88"/>
      <c r="MB60" s="94"/>
      <c r="MC60" s="95"/>
      <c r="MD60" s="91"/>
      <c r="ME60" s="88"/>
      <c r="MF60" s="88"/>
      <c r="MG60" s="88"/>
      <c r="MH60" s="88"/>
      <c r="MI60" s="88"/>
      <c r="MJ60" s="94"/>
      <c r="MK60" s="95"/>
      <c r="ML60" s="91"/>
      <c r="MM60" s="88"/>
      <c r="MN60" s="88"/>
      <c r="MO60" s="88"/>
      <c r="MP60" s="88"/>
      <c r="MQ60" s="88"/>
      <c r="MR60" s="94"/>
      <c r="MS60" s="95"/>
      <c r="MT60" s="91"/>
      <c r="MU60" s="88"/>
      <c r="MV60" s="88"/>
      <c r="MW60" s="88"/>
      <c r="MX60" s="88"/>
      <c r="MY60" s="88"/>
      <c r="MZ60" s="94"/>
      <c r="NA60" s="95"/>
      <c r="NB60" s="91"/>
      <c r="NC60" s="88"/>
      <c r="ND60" s="88"/>
      <c r="NE60" s="88"/>
      <c r="NF60" s="88"/>
      <c r="NG60" s="88"/>
      <c r="NH60" s="94"/>
      <c r="NI60" s="95"/>
      <c r="NJ60" s="91"/>
      <c r="NK60" s="88"/>
      <c r="NL60" s="88"/>
      <c r="NM60" s="88"/>
      <c r="NN60" s="88"/>
      <c r="NO60" s="88"/>
      <c r="NP60" s="94"/>
      <c r="NQ60" s="95"/>
      <c r="NR60" s="91"/>
      <c r="NS60" s="88"/>
      <c r="NT60" s="88"/>
      <c r="NU60" s="88"/>
      <c r="NV60" s="88"/>
      <c r="NW60" s="88"/>
      <c r="NX60" s="94"/>
      <c r="NY60" s="95"/>
      <c r="NZ60" s="91"/>
      <c r="OA60" s="88"/>
      <c r="OB60" s="88"/>
      <c r="OC60" s="88"/>
      <c r="OD60" s="88"/>
      <c r="OE60" s="88"/>
      <c r="OF60" s="94"/>
      <c r="OG60" s="95"/>
      <c r="OH60" s="91"/>
      <c r="OI60" s="88"/>
      <c r="OJ60" s="88"/>
      <c r="OK60" s="88"/>
      <c r="OL60" s="88"/>
      <c r="OM60" s="88"/>
      <c r="ON60" s="94"/>
      <c r="OO60" s="95"/>
      <c r="OP60" s="91"/>
      <c r="OQ60" s="88"/>
      <c r="OR60" s="88"/>
      <c r="OS60" s="88"/>
      <c r="OT60" s="88"/>
      <c r="OU60" s="88"/>
      <c r="OV60" s="94"/>
      <c r="OW60" s="95"/>
      <c r="OX60" s="91"/>
      <c r="OY60" s="88"/>
      <c r="OZ60" s="88"/>
      <c r="PA60" s="88"/>
      <c r="PB60" s="88"/>
      <c r="PC60" s="88"/>
      <c r="PD60" s="94"/>
      <c r="PE60" s="95"/>
      <c r="PF60" s="91"/>
      <c r="PG60" s="88"/>
      <c r="PH60" s="88"/>
      <c r="PI60" s="88"/>
      <c r="PJ60" s="88"/>
      <c r="PK60" s="88"/>
      <c r="PL60" s="94"/>
      <c r="PM60" s="95"/>
      <c r="PN60" s="91"/>
      <c r="PO60" s="88"/>
      <c r="PP60" s="88"/>
      <c r="PQ60" s="88"/>
      <c r="PR60" s="88"/>
      <c r="PS60" s="88"/>
      <c r="PT60" s="94"/>
      <c r="PU60" s="95"/>
      <c r="PV60" s="118"/>
      <c r="PW60" s="119"/>
      <c r="PX60" s="119"/>
      <c r="PY60" s="119"/>
      <c r="PZ60" s="119"/>
      <c r="QA60" s="119"/>
      <c r="QB60" s="120"/>
      <c r="QC60" s="121"/>
      <c r="QD60" s="118"/>
      <c r="QE60" s="119"/>
      <c r="QF60" s="119"/>
      <c r="QG60" s="119"/>
      <c r="QH60" s="119"/>
      <c r="QI60" s="119"/>
      <c r="QJ60" s="120"/>
      <c r="QK60" s="121"/>
      <c r="QL60" s="118"/>
      <c r="QM60" s="119"/>
      <c r="QN60" s="119"/>
      <c r="QO60" s="119"/>
      <c r="QP60" s="119"/>
      <c r="QQ60" s="119"/>
      <c r="QR60" s="120"/>
      <c r="QS60" s="121"/>
      <c r="QT60" s="118"/>
      <c r="QU60" s="119"/>
      <c r="QV60" s="119"/>
      <c r="QW60" s="119"/>
      <c r="QX60" s="119"/>
      <c r="QY60" s="119"/>
      <c r="QZ60" s="120"/>
      <c r="RA60" s="121"/>
      <c r="RB60" s="118"/>
      <c r="RC60" s="119"/>
      <c r="RD60" s="119"/>
      <c r="RE60" s="119"/>
      <c r="RF60" s="119"/>
      <c r="RG60" s="119"/>
      <c r="RH60" s="120"/>
      <c r="RI60" s="121"/>
      <c r="RJ60" s="118"/>
      <c r="RK60" s="119"/>
      <c r="RL60" s="119"/>
      <c r="RM60" s="119"/>
      <c r="RN60" s="119"/>
      <c r="RO60" s="119"/>
      <c r="RP60" s="120"/>
      <c r="RQ60" s="121"/>
      <c r="RR60" s="118"/>
      <c r="RS60" s="119"/>
      <c r="RT60" s="119"/>
      <c r="RU60" s="119"/>
      <c r="RV60" s="119"/>
      <c r="RW60" s="119"/>
      <c r="RX60" s="120"/>
      <c r="RY60" s="121"/>
      <c r="RZ60" s="118"/>
      <c r="SA60" s="119"/>
      <c r="SB60" s="119"/>
      <c r="SC60" s="119"/>
      <c r="SD60" s="119"/>
      <c r="SE60" s="119"/>
      <c r="SF60" s="120"/>
      <c r="SG60" s="121"/>
      <c r="SH60" s="118"/>
      <c r="SI60" s="119"/>
      <c r="SJ60" s="119"/>
      <c r="SK60" s="119"/>
      <c r="SL60" s="119"/>
      <c r="SM60" s="119"/>
      <c r="SN60" s="120"/>
      <c r="SO60" s="121"/>
      <c r="SP60" s="118"/>
      <c r="SQ60" s="119"/>
      <c r="SR60" s="119"/>
      <c r="SS60" s="119"/>
      <c r="ST60" s="119"/>
      <c r="SU60" s="119"/>
      <c r="SV60" s="120"/>
      <c r="SW60" s="121"/>
      <c r="SX60" s="118"/>
      <c r="SY60" s="119"/>
      <c r="SZ60" s="119"/>
      <c r="TA60" s="119"/>
      <c r="TB60" s="119"/>
      <c r="TC60" s="119"/>
      <c r="TD60" s="120"/>
      <c r="TE60" s="121"/>
      <c r="TF60" s="118"/>
      <c r="TG60" s="119"/>
      <c r="TH60" s="119"/>
      <c r="TI60" s="119"/>
      <c r="TJ60" s="119"/>
      <c r="TK60" s="119"/>
      <c r="TL60" s="120"/>
      <c r="TM60" s="121"/>
      <c r="TN60" s="264"/>
      <c r="TO60" s="119"/>
      <c r="TP60" s="119"/>
      <c r="TQ60" s="119"/>
      <c r="TR60" s="119"/>
      <c r="TS60" s="119"/>
      <c r="TT60" s="120"/>
      <c r="TU60" s="121"/>
      <c r="TV60" s="118"/>
      <c r="TW60" s="119"/>
      <c r="TX60" s="119"/>
      <c r="TY60" s="119"/>
      <c r="TZ60" s="119"/>
      <c r="UA60" s="119"/>
      <c r="UB60" s="120"/>
      <c r="UC60" s="121"/>
      <c r="UD60" s="118"/>
      <c r="UE60" s="119"/>
      <c r="UF60" s="119"/>
      <c r="UG60" s="119"/>
      <c r="UH60" s="119"/>
      <c r="UI60" s="119"/>
      <c r="UJ60" s="120"/>
      <c r="UK60" s="121"/>
      <c r="UL60" s="118"/>
      <c r="UM60" s="119"/>
      <c r="UN60" s="119"/>
      <c r="UO60" s="119"/>
      <c r="UP60" s="119"/>
      <c r="UQ60" s="119"/>
      <c r="UR60" s="119"/>
      <c r="US60" s="104"/>
      <c r="UT60" s="121"/>
      <c r="UU60" s="118"/>
      <c r="UV60" s="119"/>
      <c r="UW60" s="119"/>
      <c r="UX60" s="119"/>
      <c r="UY60" s="119"/>
      <c r="UZ60" s="119"/>
      <c r="VA60" s="120"/>
      <c r="VB60" s="121"/>
      <c r="VC60" s="118"/>
      <c r="VD60" s="119"/>
      <c r="VE60" s="119"/>
      <c r="VF60" s="119"/>
      <c r="VG60" s="119"/>
      <c r="VH60" s="119"/>
      <c r="VI60" s="120"/>
      <c r="VJ60" s="121"/>
      <c r="VK60" s="91"/>
      <c r="VL60" s="88"/>
      <c r="VM60" s="88"/>
      <c r="VN60" s="88"/>
      <c r="VO60" s="88"/>
      <c r="VP60" s="88"/>
      <c r="VQ60" s="94"/>
      <c r="VR60" s="95"/>
      <c r="VS60" s="118"/>
      <c r="VT60" s="119"/>
      <c r="VU60" s="119"/>
      <c r="VV60" s="119"/>
      <c r="VW60" s="119"/>
      <c r="VX60" s="119"/>
      <c r="VY60" s="120"/>
      <c r="VZ60" s="121"/>
      <c r="WA60" s="178"/>
      <c r="WB60" s="179"/>
      <c r="WC60" s="179"/>
      <c r="WD60" s="179"/>
      <c r="WE60" s="179"/>
      <c r="WF60" s="179"/>
      <c r="WG60" s="94"/>
      <c r="WH60" s="95"/>
      <c r="WI60" s="118"/>
      <c r="WJ60" s="119"/>
      <c r="WK60" s="119"/>
      <c r="WL60" s="119"/>
      <c r="WM60" s="119"/>
      <c r="WN60" s="119"/>
      <c r="WO60" s="120"/>
      <c r="WP60" s="121"/>
      <c r="WQ60" s="91"/>
      <c r="WR60" s="88"/>
      <c r="WS60" s="88"/>
      <c r="WT60" s="88"/>
      <c r="WU60" s="88"/>
      <c r="WV60" s="88"/>
      <c r="WW60" s="88"/>
      <c r="WX60" s="94"/>
      <c r="WY60" s="95"/>
      <c r="WZ60" s="91"/>
      <c r="XA60" s="88"/>
      <c r="XB60" s="88"/>
      <c r="XC60" s="88"/>
      <c r="XD60" s="88"/>
      <c r="XE60" s="88"/>
      <c r="XF60" s="88"/>
      <c r="XG60" s="94"/>
      <c r="XH60" s="95"/>
      <c r="XI60" s="91"/>
      <c r="XJ60" s="88"/>
      <c r="XK60" s="88"/>
      <c r="XL60" s="88"/>
      <c r="XM60" s="88"/>
      <c r="XN60" s="88"/>
      <c r="XO60" s="88"/>
      <c r="XP60" s="94"/>
      <c r="XQ60" s="95"/>
      <c r="XR60" s="91"/>
      <c r="XS60" s="88"/>
      <c r="XT60" s="88"/>
      <c r="XU60" s="88"/>
      <c r="XV60" s="88"/>
      <c r="XW60" s="88"/>
      <c r="XX60" s="88"/>
      <c r="XY60" s="94"/>
      <c r="XZ60" s="95"/>
      <c r="YA60" s="91"/>
      <c r="YB60" s="88"/>
      <c r="YC60" s="88"/>
      <c r="YD60" s="88"/>
      <c r="YE60" s="88"/>
      <c r="YF60" s="88"/>
      <c r="YG60" s="88"/>
      <c r="YH60" s="94"/>
      <c r="YI60" s="95"/>
      <c r="YJ60" s="91"/>
      <c r="YK60" s="88"/>
      <c r="YL60" s="88"/>
      <c r="YM60" s="88"/>
      <c r="YN60" s="88"/>
      <c r="YO60" s="88"/>
      <c r="YP60" s="88"/>
      <c r="YQ60" s="94"/>
      <c r="YR60" s="95"/>
      <c r="YS60" s="91"/>
      <c r="YT60" s="88"/>
      <c r="YU60" s="88"/>
      <c r="YV60" s="88"/>
      <c r="YW60" s="88"/>
      <c r="YX60" s="88"/>
      <c r="YY60" s="94"/>
      <c r="YZ60" s="95"/>
      <c r="ZA60" s="91"/>
      <c r="ZB60" s="88"/>
      <c r="ZC60" s="88"/>
      <c r="ZD60" s="88"/>
      <c r="ZE60" s="88"/>
      <c r="ZF60" s="88"/>
      <c r="ZG60" s="94"/>
      <c r="ZH60" s="95"/>
      <c r="ZI60" s="91"/>
      <c r="ZJ60" s="88"/>
      <c r="ZK60" s="88"/>
      <c r="ZL60" s="88"/>
      <c r="ZM60" s="88"/>
      <c r="ZN60" s="24"/>
      <c r="ZO60" s="94"/>
      <c r="ZP60" s="95"/>
      <c r="ZQ60" s="91"/>
      <c r="ZR60" s="88"/>
      <c r="ZS60" s="88"/>
      <c r="ZT60" s="88"/>
      <c r="ZU60" s="88"/>
      <c r="ZV60" s="88"/>
      <c r="ZW60" s="88"/>
      <c r="ZX60" s="67"/>
      <c r="ZY60" s="70"/>
      <c r="ZZ60" s="91"/>
      <c r="AAA60" s="88"/>
      <c r="AAB60" s="88"/>
      <c r="AAC60" s="88"/>
      <c r="AAD60" s="88"/>
      <c r="AAE60" s="88"/>
      <c r="AAF60" s="88"/>
      <c r="AAG60" s="94"/>
      <c r="AAH60" s="95"/>
      <c r="AAI60" s="91"/>
      <c r="AAJ60" s="88"/>
      <c r="AAK60" s="88"/>
      <c r="AAL60" s="88"/>
      <c r="AAM60" s="88"/>
      <c r="AAN60" s="88"/>
      <c r="AAO60" s="94"/>
      <c r="AAP60" s="95"/>
      <c r="AAQ60" s="91"/>
      <c r="AAR60" s="88"/>
      <c r="AAS60" s="88"/>
      <c r="AAT60" s="88"/>
      <c r="AAU60" s="88"/>
      <c r="AAV60" s="88"/>
      <c r="AAW60" s="94"/>
      <c r="AAX60" s="95"/>
      <c r="AAY60" s="91"/>
      <c r="AAZ60" s="88"/>
      <c r="ABA60" s="88"/>
      <c r="ABB60" s="88"/>
      <c r="ABC60" s="88"/>
      <c r="ABD60" s="88"/>
      <c r="ABE60" s="94"/>
      <c r="ABF60" s="95"/>
      <c r="ABG60" s="91"/>
      <c r="ABH60" s="88"/>
      <c r="ABI60" s="88"/>
      <c r="ABJ60" s="88"/>
      <c r="ABK60" s="88"/>
      <c r="ABL60" s="88"/>
      <c r="ABM60" s="94"/>
      <c r="ABN60" s="95"/>
      <c r="ABO60" s="91"/>
      <c r="ABP60" s="88"/>
      <c r="ABQ60" s="88"/>
      <c r="ABR60" s="88"/>
      <c r="ABS60" s="88"/>
      <c r="ABT60" s="88"/>
      <c r="ABU60" s="94"/>
      <c r="ABV60" s="95"/>
      <c r="ABW60" s="91"/>
      <c r="ABX60" s="88"/>
      <c r="ABY60" s="88"/>
      <c r="ABZ60" s="88"/>
      <c r="ACA60" s="88"/>
      <c r="ACB60" s="88"/>
      <c r="ACC60" s="94"/>
      <c r="ACD60" s="95"/>
      <c r="ACE60" s="91"/>
      <c r="ACF60" s="88"/>
      <c r="ACG60" s="88"/>
      <c r="ACH60" s="88"/>
      <c r="ACI60" s="88"/>
      <c r="ACJ60" s="88"/>
      <c r="ACK60" s="94"/>
      <c r="ACL60" s="95"/>
      <c r="ACM60" s="91"/>
      <c r="ACN60" s="88"/>
      <c r="ACO60" s="88"/>
      <c r="ACP60" s="88"/>
      <c r="ACQ60" s="88"/>
      <c r="ACR60" s="88"/>
      <c r="ACS60" s="94"/>
      <c r="ACT60" s="95"/>
      <c r="ACU60" s="91"/>
      <c r="ACV60" s="88"/>
      <c r="ACW60" s="88"/>
      <c r="ACX60" s="88"/>
      <c r="ACY60" s="88"/>
      <c r="ACZ60" s="88"/>
      <c r="ADA60" s="94"/>
      <c r="ADB60" s="95"/>
      <c r="ADC60" s="91"/>
      <c r="ADD60" s="88"/>
      <c r="ADE60" s="88"/>
      <c r="ADF60" s="88"/>
      <c r="ADG60" s="88"/>
      <c r="ADH60" s="88"/>
      <c r="ADI60" s="94"/>
      <c r="ADJ60" s="95"/>
      <c r="ADK60" s="91"/>
      <c r="ADL60" s="88"/>
      <c r="ADM60" s="88"/>
      <c r="ADN60" s="88"/>
      <c r="ADO60" s="88"/>
      <c r="ADP60" s="88"/>
      <c r="ADQ60" s="94"/>
      <c r="ADR60" s="95"/>
      <c r="ADS60" s="91"/>
      <c r="ADT60" s="88"/>
      <c r="ADU60" s="88"/>
      <c r="ADV60" s="88"/>
      <c r="ADW60" s="88"/>
      <c r="ADX60" s="88"/>
      <c r="ADY60" s="94"/>
      <c r="ADZ60" s="95"/>
      <c r="AEA60" s="91"/>
      <c r="AEB60" s="88"/>
      <c r="AEC60" s="88"/>
      <c r="AED60" s="88"/>
      <c r="AEE60" s="88"/>
      <c r="AEF60" s="88"/>
      <c r="AEG60" s="94"/>
      <c r="AEH60" s="95"/>
      <c r="AEI60" s="91"/>
      <c r="AEJ60" s="88"/>
      <c r="AEK60" s="88"/>
      <c r="AEL60" s="88"/>
      <c r="AEM60" s="88"/>
      <c r="AEN60" s="88"/>
      <c r="AEO60" s="94"/>
      <c r="AEP60" s="95"/>
      <c r="AEQ60" s="91"/>
      <c r="AER60" s="88"/>
      <c r="AES60" s="88"/>
      <c r="AET60" s="88"/>
      <c r="AEU60" s="88"/>
      <c r="AEV60" s="88"/>
      <c r="AEW60" s="94"/>
      <c r="AEX60" s="95"/>
      <c r="AEY60" s="91"/>
      <c r="AEZ60" s="88"/>
      <c r="AFA60" s="88"/>
      <c r="AFB60" s="88"/>
      <c r="AFC60" s="88"/>
      <c r="AFD60" s="88"/>
      <c r="AFE60" s="94"/>
      <c r="AFF60" s="95"/>
      <c r="AFG60" s="91"/>
      <c r="AFH60" s="88"/>
      <c r="AFI60" s="88"/>
      <c r="AFJ60" s="88"/>
      <c r="AFK60" s="88"/>
      <c r="AFL60" s="88"/>
      <c r="AFM60" s="94"/>
      <c r="AFN60" s="95"/>
      <c r="AFO60" s="91"/>
      <c r="AFP60" s="88"/>
      <c r="AFQ60" s="88"/>
      <c r="AFR60" s="88"/>
      <c r="AFS60" s="88"/>
      <c r="AFT60" s="88"/>
      <c r="AFU60" s="94"/>
      <c r="AFV60" s="95"/>
      <c r="AFW60" s="91"/>
      <c r="AFX60" s="88"/>
      <c r="AFY60" s="88"/>
      <c r="AFZ60" s="88"/>
      <c r="AGA60" s="88"/>
      <c r="AGB60" s="88"/>
      <c r="AGC60" s="94"/>
      <c r="AGD60" s="95"/>
      <c r="AGE60" s="91"/>
      <c r="AGF60" s="88"/>
      <c r="AGG60" s="88"/>
      <c r="AGH60" s="88"/>
      <c r="AGI60" s="88"/>
      <c r="AGJ60" s="88"/>
      <c r="AGK60" s="94"/>
      <c r="AGL60" s="95"/>
      <c r="AGM60" s="91"/>
      <c r="AGN60" s="88"/>
      <c r="AGO60" s="88"/>
      <c r="AGP60" s="88"/>
      <c r="AGQ60" s="88"/>
      <c r="AGR60" s="88"/>
      <c r="AGS60" s="88"/>
      <c r="AGT60" s="94"/>
      <c r="AGU60" s="95"/>
      <c r="AGV60" s="91"/>
      <c r="AGW60" s="88"/>
      <c r="AGX60" s="88"/>
      <c r="AGY60" s="88"/>
      <c r="AGZ60" s="88"/>
      <c r="AHA60" s="88"/>
      <c r="AHB60" s="94"/>
      <c r="AHC60" s="95"/>
      <c r="AHD60" s="91"/>
      <c r="AHE60" s="88"/>
      <c r="AHF60" s="88"/>
      <c r="AHG60" s="88"/>
      <c r="AHH60" s="88"/>
      <c r="AHI60" s="88"/>
      <c r="AHJ60" s="94"/>
      <c r="AHK60" s="95"/>
      <c r="AHL60" s="91"/>
      <c r="AHM60" s="88"/>
      <c r="AHN60" s="88"/>
      <c r="AHO60" s="88"/>
      <c r="AHP60" s="88"/>
      <c r="AHQ60" s="88"/>
      <c r="AHR60" s="94"/>
      <c r="AHS60" s="95"/>
      <c r="AHT60" s="91"/>
      <c r="AHU60" s="88"/>
      <c r="AHV60" s="88"/>
      <c r="AHW60" s="88"/>
      <c r="AHX60" s="88"/>
      <c r="AHY60" s="88"/>
      <c r="AHZ60" s="94"/>
      <c r="AIA60" s="95"/>
      <c r="AIB60" s="91"/>
      <c r="AIC60" s="88"/>
      <c r="AID60" s="88"/>
      <c r="AIE60" s="88"/>
      <c r="AIF60" s="88"/>
      <c r="AIG60" s="88"/>
      <c r="AIH60" s="94"/>
      <c r="AII60" s="95"/>
      <c r="AIJ60" s="91"/>
      <c r="AIK60" s="88"/>
      <c r="AIL60" s="88"/>
      <c r="AIM60" s="88"/>
      <c r="AIN60" s="88"/>
      <c r="AIO60" s="88"/>
      <c r="AIP60" s="94"/>
      <c r="AIQ60" s="95"/>
      <c r="AIR60" s="91"/>
      <c r="AIS60" s="88"/>
      <c r="AIT60" s="88"/>
      <c r="AIU60" s="88"/>
      <c r="AIV60" s="88"/>
      <c r="AIW60" s="88"/>
      <c r="AIX60" s="94"/>
      <c r="AIY60" s="95"/>
      <c r="AIZ60" s="91"/>
      <c r="AJA60" s="88"/>
      <c r="AJB60" s="88"/>
      <c r="AJC60" s="88"/>
      <c r="AJD60" s="88"/>
      <c r="AJE60" s="88"/>
      <c r="AJF60" s="94"/>
      <c r="AJG60" s="95"/>
      <c r="AJH60" s="91"/>
      <c r="AJI60" s="88"/>
      <c r="AJJ60" s="88"/>
      <c r="AJK60" s="88"/>
      <c r="AJL60" s="88"/>
      <c r="AJM60" s="88"/>
      <c r="AJN60" s="89"/>
      <c r="AJO60" s="90"/>
      <c r="AJP60" s="91"/>
      <c r="AJQ60" s="88"/>
      <c r="AJR60" s="88"/>
      <c r="AJS60" s="88"/>
      <c r="AJT60" s="88"/>
      <c r="AJU60" s="88"/>
      <c r="AJV60" s="89"/>
      <c r="AJW60" s="90"/>
      <c r="AJX60" s="91"/>
      <c r="AJY60" s="88"/>
      <c r="AJZ60" s="88"/>
      <c r="AKA60" s="88"/>
      <c r="AKB60" s="88"/>
      <c r="AKC60" s="88"/>
      <c r="AKD60" s="94"/>
      <c r="AKE60" s="95"/>
      <c r="AKF60" s="91"/>
      <c r="AKG60" s="88"/>
      <c r="AKH60" s="88"/>
      <c r="AKI60" s="88"/>
      <c r="AKJ60" s="88"/>
      <c r="AKK60" s="88"/>
      <c r="AKL60" s="67"/>
      <c r="AKM60" s="184"/>
      <c r="AKN60" s="219"/>
      <c r="AKO60" s="88"/>
      <c r="AKP60" s="88"/>
      <c r="AKQ60" s="88"/>
      <c r="AKR60" s="88"/>
      <c r="AKS60" s="88"/>
      <c r="AKT60" s="94"/>
      <c r="AKU60" s="218"/>
      <c r="AKV60" s="91"/>
      <c r="AKW60" s="88"/>
      <c r="AKX60" s="88"/>
      <c r="AKY60" s="88"/>
      <c r="AKZ60" s="88"/>
      <c r="ALA60" s="88"/>
      <c r="ALB60" s="94"/>
      <c r="ALC60" s="95"/>
      <c r="ALD60" s="91"/>
      <c r="ALE60" s="88"/>
      <c r="ALF60" s="88"/>
      <c r="ALG60" s="88"/>
      <c r="ALH60" s="88"/>
      <c r="ALI60" s="88"/>
      <c r="ALJ60" s="94"/>
      <c r="ALK60" s="95"/>
      <c r="ALL60" s="91"/>
      <c r="ALM60" s="88"/>
      <c r="ALN60" s="88"/>
      <c r="ALO60" s="88"/>
      <c r="ALP60" s="88"/>
      <c r="ALQ60" s="88"/>
      <c r="ALR60" s="94"/>
      <c r="ALS60" s="95"/>
      <c r="ALT60" s="91"/>
      <c r="ALU60" s="88"/>
      <c r="ALV60" s="88"/>
      <c r="ALW60" s="88"/>
      <c r="ALX60" s="88"/>
      <c r="ALY60" s="88"/>
      <c r="ALZ60" s="94"/>
      <c r="AMA60" s="95"/>
      <c r="AMB60" s="91"/>
      <c r="AMC60" s="88"/>
      <c r="AMD60" s="88"/>
      <c r="AME60" s="88"/>
      <c r="AMF60" s="88"/>
      <c r="AMG60" s="88"/>
      <c r="AMH60" s="94"/>
      <c r="AMI60" s="95"/>
      <c r="AMJ60" s="91"/>
      <c r="AMK60" s="88"/>
      <c r="AML60" s="88"/>
      <c r="AMM60" s="88"/>
      <c r="AMN60" s="88"/>
      <c r="AMO60" s="88"/>
      <c r="AMP60" s="94"/>
      <c r="AMQ60" s="95"/>
      <c r="AMR60" s="91"/>
      <c r="AMS60" s="88"/>
      <c r="AMT60" s="88"/>
      <c r="AMU60" s="88"/>
      <c r="AMV60" s="88"/>
      <c r="AMW60" s="88"/>
      <c r="AMX60" s="94"/>
      <c r="AMY60" s="95"/>
      <c r="AMZ60" s="91"/>
      <c r="ANA60" s="88"/>
      <c r="ANB60" s="88"/>
      <c r="ANC60" s="88"/>
      <c r="AND60" s="88"/>
      <c r="ANE60" s="88"/>
      <c r="ANF60" s="94"/>
      <c r="ANG60" s="95"/>
      <c r="ANH60" s="91"/>
      <c r="ANI60" s="88"/>
      <c r="ANJ60" s="88"/>
      <c r="ANK60" s="88"/>
      <c r="ANL60" s="88"/>
      <c r="ANM60" s="88"/>
      <c r="ANN60" s="67"/>
      <c r="ANO60" s="68"/>
      <c r="ANP60" s="91"/>
      <c r="ANQ60" s="88"/>
      <c r="ANR60" s="88"/>
      <c r="ANS60" s="88"/>
      <c r="ANT60" s="88"/>
      <c r="ANU60" s="88"/>
      <c r="ANV60" s="94"/>
      <c r="ANW60" s="95"/>
      <c r="ANX60" s="92"/>
      <c r="ANY60" s="93"/>
      <c r="ANZ60" s="93"/>
      <c r="AOA60" s="93"/>
      <c r="AOB60" s="93"/>
      <c r="AOC60" s="93"/>
      <c r="AOD60" s="94"/>
      <c r="AOE60" s="95"/>
      <c r="AOF60" s="91"/>
      <c r="AOG60" s="88"/>
      <c r="AOH60" s="88"/>
      <c r="AOI60" s="88"/>
      <c r="AOJ60" s="88"/>
      <c r="AOK60" s="88"/>
      <c r="AOL60" s="94"/>
      <c r="AOM60" s="95"/>
      <c r="AON60" s="91"/>
      <c r="AOO60" s="88"/>
      <c r="AOP60" s="88"/>
      <c r="AOQ60" s="88"/>
      <c r="AOR60" s="88"/>
      <c r="AOS60" s="88"/>
      <c r="AOT60" s="94"/>
      <c r="AOU60" s="95"/>
      <c r="AOV60" s="91"/>
      <c r="AOW60" s="88"/>
      <c r="AOX60" s="88"/>
      <c r="AOY60" s="88"/>
      <c r="AOZ60" s="88"/>
      <c r="APA60" s="88"/>
      <c r="APB60" s="94"/>
      <c r="APC60" s="95"/>
      <c r="APD60" s="91"/>
      <c r="APE60" s="88"/>
      <c r="APF60" s="88"/>
      <c r="APG60" s="88"/>
      <c r="APH60" s="88"/>
      <c r="API60" s="88"/>
      <c r="APJ60" s="94"/>
      <c r="APK60" s="95"/>
      <c r="APL60" s="91"/>
      <c r="APM60" s="88"/>
      <c r="APN60" s="88"/>
      <c r="APO60" s="88"/>
      <c r="APP60" s="88"/>
      <c r="APQ60" s="88"/>
      <c r="APR60" s="94"/>
      <c r="APS60" s="95"/>
      <c r="APT60" s="91"/>
      <c r="APU60" s="88"/>
      <c r="APV60" s="88"/>
      <c r="APW60" s="88"/>
      <c r="APX60" s="88"/>
      <c r="APY60" s="88"/>
      <c r="APZ60" s="94"/>
      <c r="AQA60" s="95"/>
      <c r="AQB60" s="91"/>
      <c r="AQC60" s="88"/>
      <c r="AQD60" s="88"/>
      <c r="AQE60" s="88"/>
      <c r="AQF60" s="88"/>
      <c r="AQG60" s="88"/>
      <c r="AQH60" s="94"/>
      <c r="AQI60" s="95"/>
      <c r="AQJ60" s="91"/>
      <c r="AQK60" s="88"/>
      <c r="AQL60" s="88"/>
      <c r="AQM60" s="88"/>
      <c r="AQN60" s="88"/>
      <c r="AQO60" s="88"/>
      <c r="AQP60" s="94"/>
      <c r="AQQ60" s="95"/>
      <c r="AQR60" s="91"/>
      <c r="AQS60" s="88"/>
      <c r="AQT60" s="88"/>
      <c r="AQU60" s="88"/>
      <c r="AQV60" s="88"/>
      <c r="AQW60" s="88"/>
      <c r="AQX60" s="94"/>
      <c r="AQY60" s="95"/>
      <c r="AQZ60" s="91"/>
      <c r="ARA60" s="88"/>
      <c r="ARB60" s="88"/>
      <c r="ARC60" s="88"/>
      <c r="ARD60" s="88"/>
      <c r="ARE60" s="88"/>
      <c r="ARF60" s="94"/>
      <c r="ARG60" s="95"/>
      <c r="ARH60" s="91"/>
      <c r="ARI60" s="88"/>
      <c r="ARJ60" s="88"/>
      <c r="ARK60" s="88"/>
      <c r="ARL60" s="88"/>
      <c r="ARM60" s="88"/>
      <c r="ARN60" s="94"/>
      <c r="ARO60" s="95"/>
      <c r="ARP60" s="91"/>
      <c r="ARQ60" s="88"/>
      <c r="ARR60" s="88"/>
      <c r="ARS60" s="88"/>
      <c r="ART60" s="88"/>
      <c r="ARU60" s="88"/>
      <c r="ARV60" s="94"/>
      <c r="ARW60" s="95"/>
      <c r="ARX60" s="91"/>
      <c r="ARY60" s="88"/>
      <c r="ARZ60" s="88"/>
      <c r="ASA60" s="88"/>
      <c r="ASB60" s="88"/>
      <c r="ASC60" s="88"/>
      <c r="ASD60" s="94"/>
      <c r="ASE60" s="95"/>
      <c r="ASF60" s="91"/>
      <c r="ASG60" s="88"/>
      <c r="ASH60" s="88"/>
      <c r="ASI60" s="88"/>
      <c r="ASJ60" s="88"/>
      <c r="ASK60" s="88"/>
      <c r="ASL60" s="94"/>
      <c r="ASM60" s="95"/>
      <c r="ASN60" s="91"/>
      <c r="ASO60" s="88"/>
      <c r="ASP60" s="88"/>
      <c r="ASQ60" s="88"/>
      <c r="ASR60" s="88"/>
      <c r="ASS60" s="88"/>
      <c r="AST60" s="94"/>
      <c r="ASU60" s="95"/>
      <c r="ASV60" s="91"/>
      <c r="ASW60" s="88"/>
      <c r="ASX60" s="88"/>
      <c r="ASY60" s="88"/>
      <c r="ASZ60" s="88"/>
      <c r="ATA60" s="88"/>
      <c r="ATB60" s="94"/>
      <c r="ATC60" s="95"/>
      <c r="ATD60" s="91"/>
      <c r="ATE60" s="88"/>
      <c r="ATF60" s="88"/>
      <c r="ATG60" s="88"/>
      <c r="ATH60" s="88"/>
      <c r="ATI60" s="88"/>
      <c r="ATJ60" s="94"/>
      <c r="ATK60" s="95"/>
      <c r="ATL60" s="91"/>
      <c r="ATM60" s="88"/>
      <c r="ATN60" s="88"/>
      <c r="ATO60" s="88"/>
      <c r="ATP60" s="88"/>
      <c r="ATQ60" s="88"/>
      <c r="ATR60" s="94"/>
      <c r="ATS60" s="95"/>
      <c r="ATT60" s="91"/>
      <c r="ATU60" s="88"/>
      <c r="ATV60" s="88"/>
      <c r="ATW60" s="88"/>
      <c r="ATX60" s="88"/>
      <c r="ATY60" s="88"/>
      <c r="ATZ60" s="94"/>
      <c r="AUA60" s="95"/>
      <c r="AUB60" s="91"/>
      <c r="AUC60" s="88"/>
      <c r="AUD60" s="88"/>
      <c r="AUE60" s="88"/>
      <c r="AUF60" s="88"/>
      <c r="AUG60" s="88"/>
      <c r="AUH60" s="94"/>
      <c r="AUI60" s="95"/>
      <c r="AUJ60" s="91"/>
      <c r="AUK60" s="88"/>
      <c r="AUL60" s="88"/>
      <c r="AUM60" s="88"/>
      <c r="AUN60" s="88"/>
      <c r="AUO60" s="88"/>
      <c r="AUP60" s="94"/>
      <c r="AUQ60" s="95"/>
      <c r="AUR60" s="91"/>
      <c r="AUS60" s="88"/>
      <c r="AUT60" s="88"/>
      <c r="AUU60" s="88"/>
      <c r="AUV60" s="88"/>
      <c r="AUW60" s="88"/>
      <c r="AUX60" s="94"/>
      <c r="AUY60" s="95"/>
      <c r="AUZ60" s="91"/>
      <c r="AVA60" s="88"/>
      <c r="AVB60" s="88"/>
      <c r="AVC60" s="88"/>
      <c r="AVD60" s="88"/>
      <c r="AVE60" s="88"/>
      <c r="AVF60" s="94"/>
      <c r="AVG60" s="95"/>
      <c r="AVH60" s="91"/>
      <c r="AVI60" s="88"/>
      <c r="AVJ60" s="88"/>
      <c r="AVK60" s="88"/>
      <c r="AVL60" s="88"/>
      <c r="AVM60" s="88"/>
      <c r="AVN60" s="94"/>
      <c r="AVO60" s="95"/>
      <c r="AVP60" s="91"/>
      <c r="AVQ60" s="88"/>
      <c r="AVR60" s="88"/>
      <c r="AVS60" s="88"/>
      <c r="AVT60" s="88"/>
      <c r="AVU60" s="88"/>
      <c r="AVV60" s="94"/>
      <c r="AVW60" s="95"/>
      <c r="AVX60" s="91"/>
      <c r="AVY60" s="88"/>
      <c r="AVZ60" s="88"/>
      <c r="AWA60" s="88"/>
      <c r="AWB60" s="88"/>
      <c r="AWC60" s="88"/>
      <c r="AWD60" s="94"/>
      <c r="AWE60" s="95"/>
      <c r="AWF60" s="91"/>
      <c r="AWG60" s="88"/>
      <c r="AWH60" s="88"/>
      <c r="AWI60" s="88"/>
      <c r="AWJ60" s="88"/>
      <c r="AWK60" s="88"/>
      <c r="AWL60" s="94"/>
      <c r="AWM60" s="218"/>
      <c r="AWN60" s="48"/>
      <c r="AWO60" s="49"/>
      <c r="AWP60" s="49"/>
      <c r="AWQ60" s="49"/>
      <c r="AWR60" s="49"/>
      <c r="AWS60" s="49"/>
      <c r="AWT60" s="42"/>
      <c r="AWU60" s="43"/>
      <c r="AWV60" s="48"/>
      <c r="AWW60" s="49"/>
      <c r="AWX60" s="49"/>
      <c r="AWY60" s="49"/>
      <c r="AWZ60" s="49"/>
      <c r="AXA60" s="49"/>
      <c r="AXB60" s="42"/>
      <c r="AXC60" s="43"/>
      <c r="AXD60" s="91"/>
      <c r="AXE60" s="88"/>
      <c r="AXF60" s="88"/>
      <c r="AXG60" s="88"/>
      <c r="AXH60" s="88"/>
      <c r="AXI60" s="88"/>
      <c r="AXJ60" s="89"/>
      <c r="AXK60" s="90"/>
      <c r="AXL60" s="91"/>
      <c r="AXM60" s="88"/>
      <c r="AXN60" s="88"/>
      <c r="AXO60" s="88"/>
      <c r="AXP60" s="88"/>
      <c r="AXQ60" s="88"/>
      <c r="AXR60" s="89"/>
      <c r="AXS60" s="90"/>
      <c r="AXT60" s="91"/>
      <c r="AXU60" s="88"/>
      <c r="AXV60" s="88"/>
      <c r="AXW60" s="88"/>
      <c r="AXX60" s="88"/>
      <c r="AXY60" s="88"/>
      <c r="AXZ60" s="89"/>
      <c r="AYA60" s="90"/>
      <c r="AYB60" s="91"/>
      <c r="AYC60" s="88"/>
      <c r="AYD60" s="88"/>
      <c r="AYE60" s="88"/>
      <c r="AYF60" s="88"/>
      <c r="AYG60" s="88"/>
      <c r="AYH60" s="89"/>
      <c r="AYI60" s="90"/>
      <c r="AYJ60" s="91"/>
      <c r="AYK60" s="88"/>
      <c r="AYL60" s="88"/>
      <c r="AYM60" s="88"/>
      <c r="AYN60" s="88"/>
      <c r="AYO60" s="88"/>
      <c r="AYP60" s="89"/>
      <c r="AYQ60" s="90"/>
      <c r="AYR60" s="91"/>
      <c r="AYS60" s="88"/>
      <c r="AYT60" s="88"/>
      <c r="AYU60" s="88"/>
      <c r="AYV60" s="88"/>
      <c r="AYW60" s="88"/>
      <c r="AYX60" s="89"/>
      <c r="AYY60" s="90"/>
      <c r="AYZ60" s="91"/>
      <c r="AZA60" s="88"/>
      <c r="AZB60" s="88"/>
      <c r="AZC60" s="88"/>
      <c r="AZD60" s="88"/>
      <c r="AZE60" s="88"/>
      <c r="AZF60" s="89"/>
      <c r="AZG60" s="90"/>
      <c r="AZH60" s="91"/>
      <c r="AZI60" s="88"/>
      <c r="AZJ60" s="88"/>
      <c r="AZK60" s="88"/>
      <c r="AZL60" s="88"/>
      <c r="AZM60" s="88"/>
      <c r="AZN60" s="89"/>
      <c r="AZO60" s="90"/>
      <c r="AZP60" s="91"/>
      <c r="AZQ60" s="88"/>
      <c r="AZR60" s="88"/>
      <c r="AZS60" s="88"/>
      <c r="AZT60" s="88"/>
      <c r="AZU60" s="88"/>
      <c r="AZV60" s="89"/>
      <c r="AZW60" s="90"/>
      <c r="AZX60" s="92"/>
      <c r="AZY60" s="93"/>
      <c r="AZZ60" s="93"/>
      <c r="BAA60" s="93"/>
      <c r="BAB60" s="93"/>
      <c r="BAC60" s="93"/>
      <c r="BAD60" s="89"/>
      <c r="BAE60" s="90"/>
      <c r="BAF60" s="91"/>
      <c r="BAG60" s="88"/>
      <c r="BAH60" s="88"/>
      <c r="BAI60" s="88"/>
      <c r="BAJ60" s="88"/>
      <c r="BAK60" s="88"/>
      <c r="BAL60" s="89"/>
      <c r="BAM60" s="90"/>
      <c r="BAN60" s="91"/>
      <c r="BAO60" s="88"/>
      <c r="BAP60" s="88"/>
      <c r="BAQ60" s="88"/>
      <c r="BAR60" s="88"/>
      <c r="BAS60" s="88"/>
      <c r="BAT60" s="89"/>
      <c r="BAU60" s="90"/>
      <c r="BAV60" s="91"/>
      <c r="BAW60" s="88"/>
      <c r="BAX60" s="88"/>
      <c r="BAY60" s="88"/>
      <c r="BAZ60" s="88"/>
      <c r="BBA60" s="88"/>
      <c r="BBB60" s="89"/>
      <c r="BBC60" s="90"/>
      <c r="BBD60" s="91"/>
      <c r="BBE60" s="88"/>
      <c r="BBF60" s="88"/>
      <c r="BBG60" s="88"/>
      <c r="BBH60" s="88"/>
      <c r="BBI60" s="88"/>
      <c r="BBJ60" s="89"/>
      <c r="BBK60" s="90"/>
      <c r="BBL60" s="91"/>
      <c r="BBM60" s="88"/>
      <c r="BBN60" s="88"/>
      <c r="BBO60" s="88"/>
      <c r="BBP60" s="88"/>
      <c r="BBQ60" s="88"/>
      <c r="BBR60" s="89"/>
      <c r="BBS60" s="90"/>
      <c r="BBT60" s="91"/>
      <c r="BBU60" s="88"/>
      <c r="BBV60" s="88"/>
      <c r="BBW60" s="88"/>
      <c r="BBX60" s="88"/>
      <c r="BBY60" s="88"/>
      <c r="BBZ60" s="89"/>
      <c r="BCA60" s="90"/>
      <c r="BCB60" s="91"/>
      <c r="BCC60" s="88"/>
      <c r="BCD60" s="88"/>
      <c r="BCE60" s="88"/>
      <c r="BCF60" s="88"/>
      <c r="BCG60" s="88"/>
      <c r="BCH60" s="89"/>
      <c r="BCI60" s="90"/>
      <c r="BCJ60" s="91"/>
      <c r="BCK60" s="88"/>
      <c r="BCL60" s="88"/>
      <c r="BCM60" s="88"/>
      <c r="BCN60" s="88"/>
      <c r="BCO60" s="88"/>
      <c r="BCP60" s="89"/>
      <c r="BCQ60" s="90"/>
      <c r="BCR60" s="91"/>
      <c r="BCS60" s="88"/>
      <c r="BCT60" s="88"/>
      <c r="BCU60" s="88"/>
      <c r="BCV60" s="88"/>
      <c r="BCW60" s="88"/>
      <c r="BCX60" s="89"/>
      <c r="BCY60" s="90"/>
      <c r="BCZ60" s="91"/>
      <c r="BDA60" s="88"/>
      <c r="BDB60" s="88"/>
      <c r="BDC60" s="88"/>
      <c r="BDD60" s="88"/>
      <c r="BDE60" s="88"/>
      <c r="BDF60" s="89"/>
      <c r="BDG60" s="90"/>
      <c r="BDH60" s="91"/>
      <c r="BDI60" s="88"/>
      <c r="BDJ60" s="88"/>
      <c r="BDK60" s="88"/>
      <c r="BDL60" s="88"/>
      <c r="BDM60" s="88"/>
      <c r="BDN60" s="89"/>
      <c r="BDO60" s="90"/>
      <c r="BDP60" s="91"/>
      <c r="BDQ60" s="88"/>
      <c r="BDR60" s="88"/>
      <c r="BDS60" s="88"/>
      <c r="BDT60" s="88"/>
      <c r="BDU60" s="88"/>
      <c r="BDV60" s="89"/>
      <c r="BDW60" s="90"/>
      <c r="BDX60" s="91"/>
      <c r="BDY60" s="88"/>
      <c r="BDZ60" s="88"/>
      <c r="BEA60" s="88"/>
      <c r="BEB60" s="88"/>
      <c r="BEC60" s="88"/>
      <c r="BED60" s="89"/>
      <c r="BEE60" s="90"/>
      <c r="BEF60" s="91"/>
      <c r="BEG60" s="88"/>
      <c r="BEH60" s="88"/>
      <c r="BEI60" s="88"/>
      <c r="BEJ60" s="88"/>
      <c r="BEK60" s="88"/>
      <c r="BEL60" s="89"/>
      <c r="BEM60" s="90"/>
      <c r="BEN60" s="91"/>
      <c r="BEO60" s="88"/>
      <c r="BEP60" s="88"/>
      <c r="BEQ60" s="88"/>
      <c r="BER60" s="88"/>
      <c r="BES60" s="88"/>
      <c r="BET60" s="89"/>
      <c r="BEU60" s="90"/>
      <c r="BEV60" s="92"/>
      <c r="BEW60" s="93"/>
      <c r="BEX60" s="93"/>
      <c r="BEY60" s="93"/>
      <c r="BEZ60" s="93"/>
      <c r="BFA60" s="93"/>
      <c r="BFB60" s="89"/>
      <c r="BFC60" s="90"/>
      <c r="BFD60" s="91"/>
      <c r="BFE60" s="88"/>
      <c r="BFF60" s="88"/>
      <c r="BFG60" s="88"/>
      <c r="BFH60" s="88"/>
      <c r="BFI60" s="88"/>
      <c r="BFJ60" s="89"/>
      <c r="BFK60" s="90"/>
      <c r="BFL60" s="91"/>
      <c r="BFM60" s="88"/>
      <c r="BFN60" s="88"/>
      <c r="BFO60" s="88"/>
      <c r="BFP60" s="88"/>
      <c r="BFQ60" s="88"/>
      <c r="BFR60" s="89"/>
      <c r="BFS60" s="90"/>
      <c r="BFT60" s="91"/>
      <c r="BFU60" s="88"/>
      <c r="BFV60" s="88"/>
      <c r="BFW60" s="88"/>
      <c r="BFX60" s="88"/>
      <c r="BFY60" s="88"/>
      <c r="BFZ60" s="89"/>
      <c r="BGA60" s="90"/>
      <c r="BGB60" s="91"/>
      <c r="BGC60" s="88"/>
      <c r="BGD60" s="88"/>
      <c r="BGE60" s="88"/>
      <c r="BGF60" s="88"/>
      <c r="BGG60" s="88"/>
      <c r="BGH60" s="89"/>
      <c r="BGI60" s="90"/>
      <c r="BGJ60" s="91"/>
      <c r="BGK60" s="88"/>
      <c r="BGL60" s="88"/>
      <c r="BGM60" s="88"/>
      <c r="BGN60" s="88"/>
      <c r="BGO60" s="88"/>
      <c r="BGP60" s="89"/>
      <c r="BGQ60" s="90"/>
      <c r="BGR60" s="91"/>
      <c r="BGS60" s="88"/>
      <c r="BGT60" s="88"/>
      <c r="BGU60" s="88"/>
      <c r="BGV60" s="88"/>
      <c r="BGW60" s="88"/>
      <c r="BGX60" s="89"/>
      <c r="BGY60" s="90"/>
      <c r="BGZ60" s="239"/>
      <c r="BHA60" s="1"/>
      <c r="BHB60" s="1"/>
      <c r="BHC60" s="1"/>
      <c r="BHD60" s="1"/>
      <c r="BHE60" s="1"/>
      <c r="BHF60" s="89"/>
      <c r="BHG60" s="90"/>
      <c r="BHH60" s="91"/>
      <c r="BHI60" s="88"/>
      <c r="BHJ60" s="88"/>
      <c r="BHK60" s="88"/>
      <c r="BHL60" s="88"/>
      <c r="BHM60" s="88"/>
      <c r="BHN60" s="89"/>
      <c r="BHO60" s="90"/>
      <c r="BHP60" s="91"/>
      <c r="BHQ60" s="88"/>
      <c r="BHR60" s="88"/>
      <c r="BHS60" s="88"/>
      <c r="BHT60" s="88"/>
      <c r="BHU60" s="88"/>
      <c r="BHV60" s="89"/>
      <c r="BHW60" s="90"/>
      <c r="BHX60" s="91"/>
      <c r="BHY60" s="88"/>
      <c r="BHZ60" s="88"/>
      <c r="BIA60" s="88"/>
      <c r="BIB60" s="88"/>
      <c r="BIC60" s="88"/>
      <c r="BID60" s="89"/>
      <c r="BIE60" s="90"/>
      <c r="BIF60" s="91"/>
      <c r="BIG60" s="88"/>
      <c r="BIH60" s="88"/>
      <c r="BII60" s="88"/>
      <c r="BIJ60" s="88"/>
      <c r="BIK60" s="88"/>
      <c r="BIL60" s="89"/>
      <c r="BIM60" s="90"/>
      <c r="BIN60" s="91"/>
      <c r="BIO60" s="88"/>
      <c r="BIP60" s="88"/>
      <c r="BIQ60" s="88"/>
      <c r="BIR60" s="88"/>
      <c r="BIS60" s="88"/>
      <c r="BIT60" s="89"/>
      <c r="BIU60" s="262"/>
      <c r="BIV60" s="219"/>
      <c r="BIW60" s="88"/>
      <c r="BIX60" s="88"/>
      <c r="BIY60" s="88"/>
      <c r="BIZ60" s="88"/>
      <c r="BJA60" s="88"/>
      <c r="BJB60" s="89"/>
      <c r="BJC60" s="262"/>
      <c r="BJD60" s="91"/>
      <c r="BJE60" s="88"/>
      <c r="BJF60" s="88"/>
      <c r="BJG60" s="88"/>
      <c r="BJH60" s="88"/>
      <c r="BJI60" s="88"/>
      <c r="BJJ60" s="89"/>
      <c r="BJK60" s="90"/>
      <c r="BJL60" s="91"/>
      <c r="BJM60" s="88"/>
      <c r="BJN60" s="88"/>
      <c r="BJO60" s="88"/>
      <c r="BJP60" s="88"/>
      <c r="BJQ60" s="88"/>
      <c r="BJR60" s="89"/>
      <c r="BJS60" s="90"/>
      <c r="BJT60" s="91"/>
      <c r="BJU60" s="88"/>
      <c r="BJV60" s="88"/>
      <c r="BJW60" s="88"/>
      <c r="BJX60" s="88"/>
      <c r="BJY60" s="88"/>
      <c r="BJZ60" s="42"/>
      <c r="BKA60" s="43"/>
      <c r="BKB60" s="91"/>
      <c r="BKC60" s="88"/>
      <c r="BKD60" s="88"/>
      <c r="BKE60" s="88"/>
      <c r="BKF60" s="88"/>
      <c r="BKG60" s="88"/>
      <c r="BKH60" s="94"/>
      <c r="BKI60" s="95"/>
      <c r="BKJ60" s="91"/>
      <c r="BKK60" s="88"/>
      <c r="BKL60" s="88"/>
      <c r="BKM60" s="88"/>
      <c r="BKN60" s="88"/>
      <c r="BKO60" s="88"/>
      <c r="BKP60" s="89"/>
      <c r="BKQ60" s="90"/>
      <c r="BKR60" s="91"/>
      <c r="BKS60" s="88"/>
      <c r="BKT60" s="88"/>
      <c r="BKU60" s="88"/>
      <c r="BKV60" s="88"/>
      <c r="BKW60" s="88"/>
      <c r="BKX60" s="89"/>
      <c r="BKY60" s="90"/>
      <c r="BKZ60" s="91"/>
      <c r="BLA60" s="88"/>
      <c r="BLB60" s="88"/>
      <c r="BLC60" s="88"/>
      <c r="BLD60" s="88"/>
      <c r="BLE60" s="88"/>
      <c r="BLF60" s="89"/>
      <c r="BLG60" s="90"/>
      <c r="BLH60" s="91"/>
      <c r="BLI60" s="88"/>
      <c r="BLJ60" s="88"/>
      <c r="BLK60" s="88"/>
      <c r="BLL60" s="88"/>
      <c r="BLM60" s="88"/>
      <c r="BLN60" s="89"/>
      <c r="BLO60" s="90"/>
      <c r="BLP60" s="91"/>
      <c r="BLQ60" s="88"/>
      <c r="BLR60" s="88"/>
      <c r="BLS60" s="88"/>
      <c r="BLT60" s="88"/>
      <c r="BLU60" s="88"/>
      <c r="BLV60" s="89"/>
      <c r="BLW60" s="90"/>
      <c r="BLX60" s="91"/>
      <c r="BLY60" s="88"/>
      <c r="BLZ60" s="88"/>
      <c r="BMA60" s="88"/>
      <c r="BMB60" s="88"/>
      <c r="BMC60" s="88"/>
      <c r="BMD60" s="89"/>
      <c r="BME60" s="90"/>
      <c r="BMF60" s="91"/>
      <c r="BMG60" s="88"/>
      <c r="BMH60" s="88"/>
      <c r="BMI60" s="88"/>
      <c r="BMJ60" s="88"/>
      <c r="BMK60" s="88"/>
      <c r="BML60" s="89"/>
      <c r="BMM60" s="90"/>
      <c r="BMN60" s="91"/>
      <c r="BMO60" s="88"/>
      <c r="BMP60" s="88"/>
      <c r="BMQ60" s="88"/>
      <c r="BMR60" s="88"/>
      <c r="BMS60" s="88"/>
      <c r="BMT60" s="89"/>
      <c r="BMU60" s="90"/>
      <c r="BMV60" s="91"/>
      <c r="BMW60" s="88"/>
      <c r="BMX60" s="88"/>
      <c r="BMY60" s="88"/>
      <c r="BMZ60" s="88"/>
      <c r="BNA60" s="88"/>
      <c r="BNB60" s="89"/>
      <c r="BNC60" s="90"/>
      <c r="BND60" s="91"/>
      <c r="BNE60" s="88"/>
      <c r="BNF60" s="88"/>
      <c r="BNG60" s="88"/>
      <c r="BNH60" s="88"/>
      <c r="BNI60" s="88"/>
      <c r="BNJ60" s="89"/>
      <c r="BNK60" s="90"/>
      <c r="BNL60" s="91"/>
      <c r="BNM60" s="88"/>
      <c r="BNN60" s="88"/>
      <c r="BNO60" s="88"/>
      <c r="BNP60" s="88"/>
      <c r="BNQ60" s="88"/>
      <c r="BNR60" s="89"/>
      <c r="BNS60" s="90"/>
      <c r="BNT60" s="91"/>
      <c r="BNU60" s="88"/>
      <c r="BNV60" s="88"/>
      <c r="BNW60" s="88"/>
      <c r="BNX60" s="88"/>
      <c r="BNY60" s="88"/>
      <c r="BNZ60" s="89"/>
      <c r="BOA60" s="90"/>
      <c r="BOB60" s="91"/>
      <c r="BOC60" s="88"/>
      <c r="BOD60" s="88"/>
      <c r="BOE60" s="88"/>
      <c r="BOF60" s="88"/>
      <c r="BOG60" s="88"/>
      <c r="BOH60" s="89"/>
      <c r="BOI60" s="90"/>
      <c r="BOJ60" s="91"/>
      <c r="BOK60" s="88"/>
      <c r="BOL60" s="88"/>
      <c r="BOM60" s="88"/>
      <c r="BON60" s="88"/>
      <c r="BOO60" s="88"/>
      <c r="BOP60" s="89"/>
      <c r="BOQ60" s="90"/>
      <c r="BOR60" s="91"/>
      <c r="BOS60" s="88"/>
      <c r="BOT60" s="88"/>
      <c r="BOU60" s="88"/>
      <c r="BOV60" s="88"/>
      <c r="BOW60" s="88"/>
      <c r="BOX60" s="89"/>
      <c r="BOY60" s="90"/>
      <c r="BOZ60" s="91"/>
      <c r="BPA60" s="88"/>
      <c r="BPB60" s="88"/>
      <c r="BPC60" s="88"/>
      <c r="BPD60" s="88"/>
      <c r="BPE60" s="88"/>
      <c r="BPF60" s="89"/>
      <c r="BPG60" s="90"/>
      <c r="BPH60" s="91"/>
      <c r="BPI60" s="88"/>
      <c r="BPJ60" s="88"/>
      <c r="BPK60" s="88"/>
      <c r="BPL60" s="88"/>
      <c r="BPM60" s="88"/>
      <c r="BPN60" s="89"/>
      <c r="BPO60" s="90"/>
      <c r="BPP60" s="91"/>
      <c r="BPQ60" s="88"/>
      <c r="BPR60" s="88"/>
      <c r="BPS60" s="88"/>
      <c r="BPT60" s="88"/>
      <c r="BPU60" s="88"/>
      <c r="BPV60" s="89"/>
      <c r="BPW60" s="90"/>
      <c r="BPX60" s="91"/>
      <c r="BPY60" s="88"/>
      <c r="BPZ60" s="88"/>
      <c r="BQA60" s="88"/>
      <c r="BQB60" s="88"/>
      <c r="BQC60" s="88"/>
      <c r="BQD60" s="94"/>
      <c r="BQE60" s="90"/>
      <c r="BQF60" s="91"/>
      <c r="BQG60" s="88"/>
      <c r="BQH60" s="88"/>
      <c r="BQI60" s="88"/>
      <c r="BQJ60" s="88"/>
      <c r="BQK60" s="88"/>
      <c r="BQL60" s="94"/>
      <c r="BQM60" s="90"/>
      <c r="BQN60" s="91"/>
      <c r="BQO60" s="88"/>
      <c r="BQP60" s="88"/>
      <c r="BQQ60" s="88"/>
      <c r="BQR60" s="88"/>
      <c r="BQS60" s="88"/>
      <c r="BQT60" s="94"/>
      <c r="BQU60" s="90"/>
      <c r="BQV60" s="91"/>
      <c r="BQW60" s="88"/>
      <c r="BQX60" s="88"/>
      <c r="BQY60" s="88"/>
      <c r="BQZ60" s="88"/>
      <c r="BRA60" s="88"/>
      <c r="BRB60" s="94"/>
      <c r="BRC60" s="90"/>
      <c r="BRD60" s="91"/>
      <c r="BRE60" s="88"/>
      <c r="BRF60" s="88"/>
      <c r="BRG60" s="88"/>
      <c r="BRH60" s="88"/>
      <c r="BRI60" s="88"/>
      <c r="BRJ60" s="94"/>
      <c r="BRK60" s="90"/>
      <c r="BRL60" s="91"/>
      <c r="BRM60" s="88"/>
      <c r="BRN60" s="88"/>
      <c r="BRO60" s="88"/>
      <c r="BRP60" s="88"/>
      <c r="BRQ60" s="88"/>
      <c r="BRR60" s="94"/>
      <c r="BRS60" s="95"/>
      <c r="BRT60" s="178"/>
      <c r="BRU60" s="179"/>
      <c r="BRV60" s="179"/>
      <c r="BRW60" s="179"/>
      <c r="BRX60" s="179"/>
      <c r="BRY60" s="179"/>
      <c r="BRZ60" s="94"/>
      <c r="BSA60" s="90"/>
      <c r="BSB60" s="91"/>
      <c r="BSC60" s="88"/>
      <c r="BSD60" s="88"/>
      <c r="BSE60" s="88"/>
      <c r="BSF60" s="88"/>
      <c r="BSG60" s="88"/>
      <c r="BSH60" s="94"/>
      <c r="BSI60" s="90"/>
      <c r="BSJ60" s="91"/>
      <c r="BSK60" s="88"/>
      <c r="BSL60" s="88"/>
      <c r="BSM60" s="88"/>
      <c r="BSN60" s="88"/>
      <c r="BSO60" s="88"/>
      <c r="BSP60" s="94"/>
      <c r="BSQ60" s="90"/>
      <c r="BSR60" s="91"/>
      <c r="BSS60" s="88"/>
      <c r="BST60" s="88"/>
      <c r="BSU60" s="88"/>
      <c r="BSV60" s="88"/>
      <c r="BSW60" s="88"/>
      <c r="BSX60" s="94"/>
      <c r="BSY60" s="90"/>
      <c r="BSZ60" s="91"/>
      <c r="BTA60" s="88"/>
      <c r="BTB60" s="88"/>
      <c r="BTC60" s="88"/>
      <c r="BTD60" s="88"/>
      <c r="BTE60" s="88"/>
      <c r="BTF60" s="67"/>
      <c r="BTG60" s="43"/>
      <c r="BTH60" s="91"/>
      <c r="BTI60" s="88"/>
      <c r="BTJ60" s="88"/>
      <c r="BTK60" s="88"/>
      <c r="BTL60" s="88"/>
      <c r="BTM60" s="88"/>
      <c r="BTN60" s="94"/>
      <c r="BTO60" s="95"/>
      <c r="BTP60" s="91"/>
      <c r="BTQ60" s="88"/>
      <c r="BTR60" s="88"/>
      <c r="BTS60" s="88"/>
      <c r="BTT60" s="88"/>
      <c r="BTU60" s="88"/>
      <c r="BTV60" s="94"/>
      <c r="BTW60" s="90"/>
      <c r="BTX60" s="91"/>
      <c r="BTY60" s="88"/>
      <c r="BTZ60" s="88"/>
      <c r="BUA60" s="88"/>
      <c r="BUB60" s="88"/>
      <c r="BUC60" s="88"/>
      <c r="BUD60" s="94"/>
      <c r="BUE60" s="95"/>
      <c r="BUF60" s="91"/>
      <c r="BUG60" s="88"/>
      <c r="BUH60" s="88"/>
      <c r="BUI60" s="88"/>
      <c r="BUJ60" s="88"/>
      <c r="BUK60" s="88"/>
      <c r="BUL60" s="94"/>
      <c r="BUM60" s="95"/>
      <c r="BUN60" s="91"/>
      <c r="BUO60" s="88"/>
      <c r="BUP60" s="88"/>
      <c r="BUQ60" s="88"/>
      <c r="BUR60" s="88"/>
      <c r="BUS60" s="88"/>
      <c r="BUT60" s="94"/>
      <c r="BUU60" s="95"/>
      <c r="BUV60" s="91"/>
      <c r="BUW60" s="88"/>
      <c r="BUX60" s="88"/>
      <c r="BUY60" s="88"/>
      <c r="BUZ60" s="88"/>
      <c r="BVA60" s="88"/>
      <c r="BVB60" s="94"/>
      <c r="BVC60" s="95"/>
      <c r="BVD60" s="91"/>
      <c r="BVE60" s="88"/>
      <c r="BVF60" s="88"/>
      <c r="BVG60" s="88"/>
      <c r="BVH60" s="88"/>
      <c r="BVI60" s="88"/>
      <c r="BVJ60" s="94"/>
      <c r="BVK60" s="95"/>
      <c r="BVL60" s="91"/>
      <c r="BVM60" s="88"/>
      <c r="BVN60" s="88"/>
      <c r="BVO60" s="88"/>
      <c r="BVP60" s="88"/>
      <c r="BVQ60" s="88"/>
      <c r="BVR60" s="94"/>
      <c r="BVS60" s="95"/>
      <c r="BVT60" s="91"/>
      <c r="BVU60" s="88"/>
      <c r="BVV60" s="88"/>
      <c r="BVW60" s="88"/>
      <c r="BVX60" s="88"/>
      <c r="BVY60" s="88"/>
      <c r="BVZ60" s="94"/>
      <c r="BWA60" s="95"/>
      <c r="BWB60" s="91"/>
      <c r="BWC60" s="88"/>
      <c r="BWD60" s="88"/>
      <c r="BWE60" s="88"/>
      <c r="BWF60" s="88"/>
      <c r="BWG60" s="88"/>
      <c r="BWH60" s="94"/>
      <c r="BWI60" s="95"/>
      <c r="BWJ60" s="91"/>
      <c r="BWK60" s="88"/>
      <c r="BWL60" s="88"/>
      <c r="BWM60" s="88"/>
      <c r="BWN60" s="88"/>
      <c r="BWO60" s="88"/>
      <c r="BWP60" s="94"/>
      <c r="BWQ60" s="95"/>
      <c r="BWR60" s="91"/>
      <c r="BWS60" s="88"/>
      <c r="BWT60" s="88"/>
      <c r="BWU60" s="88"/>
      <c r="BWV60" s="88"/>
      <c r="BWW60" s="88"/>
      <c r="BWX60" s="94"/>
      <c r="BWY60" s="95"/>
      <c r="BWZ60" s="91"/>
      <c r="BXA60" s="88"/>
      <c r="BXB60" s="88"/>
      <c r="BXC60" s="88"/>
      <c r="BXD60" s="88"/>
      <c r="BXE60" s="88"/>
      <c r="BXF60" s="94"/>
      <c r="BXG60" s="95"/>
      <c r="BXH60" s="91"/>
      <c r="BXI60" s="88"/>
      <c r="BXJ60" s="88"/>
      <c r="BXK60" s="88"/>
      <c r="BXL60" s="88"/>
      <c r="BXM60" s="88"/>
      <c r="BXN60" s="94"/>
      <c r="BXO60" s="95"/>
      <c r="BXP60" s="91"/>
      <c r="BXQ60" s="88"/>
      <c r="BXR60" s="88"/>
      <c r="BXS60" s="88"/>
      <c r="BXT60" s="88"/>
      <c r="BXU60" s="88"/>
      <c r="BXV60" s="94"/>
      <c r="BXW60" s="95"/>
      <c r="BXX60" s="91"/>
      <c r="BXY60" s="88"/>
      <c r="BXZ60" s="88"/>
      <c r="BYA60" s="88"/>
      <c r="BYB60" s="88"/>
      <c r="BYC60" s="88"/>
      <c r="BYD60" s="94"/>
      <c r="BYE60" s="95"/>
      <c r="BYF60" s="91"/>
      <c r="BYG60" s="88"/>
      <c r="BYH60" s="88"/>
      <c r="BYI60" s="88"/>
      <c r="BYJ60" s="88"/>
      <c r="BYK60" s="88"/>
      <c r="BYL60" s="94"/>
      <c r="BYM60" s="95"/>
      <c r="BYN60" s="91"/>
      <c r="BYO60" s="88"/>
      <c r="BYP60" s="88"/>
      <c r="BYQ60" s="88"/>
      <c r="BYR60" s="88"/>
      <c r="BYS60" s="88"/>
      <c r="BYT60" s="94"/>
      <c r="BYU60" s="95"/>
      <c r="BYV60" s="91"/>
      <c r="BYW60" s="88"/>
      <c r="BYX60" s="88"/>
      <c r="BYY60" s="88"/>
      <c r="BYZ60" s="88"/>
      <c r="BZA60" s="88"/>
      <c r="BZB60" s="94"/>
      <c r="BZC60" s="95"/>
      <c r="BZD60" s="91"/>
      <c r="BZE60" s="88"/>
      <c r="BZF60" s="88"/>
      <c r="BZG60" s="88"/>
      <c r="BZH60" s="88"/>
      <c r="BZI60" s="88"/>
      <c r="BZJ60" s="94"/>
      <c r="BZK60" s="95"/>
      <c r="BZL60" s="91"/>
      <c r="BZM60" s="88"/>
      <c r="BZN60" s="88"/>
      <c r="BZO60" s="88"/>
      <c r="BZP60" s="88"/>
      <c r="BZQ60" s="88"/>
      <c r="BZR60" s="94"/>
      <c r="BZS60" s="95"/>
      <c r="BZT60" s="91"/>
      <c r="BZU60" s="88"/>
      <c r="BZV60" s="88"/>
      <c r="BZW60" s="88"/>
      <c r="BZX60" s="88"/>
      <c r="BZY60" s="88"/>
      <c r="BZZ60" s="94"/>
      <c r="CAA60" s="95"/>
      <c r="CAB60" s="91"/>
      <c r="CAC60" s="88"/>
      <c r="CAD60" s="88"/>
      <c r="CAE60" s="88"/>
      <c r="CAF60" s="88"/>
      <c r="CAG60" s="88"/>
      <c r="CAH60" s="94"/>
      <c r="CAI60" s="95"/>
      <c r="CAJ60" s="91"/>
      <c r="CAK60" s="88"/>
      <c r="CAL60" s="88"/>
      <c r="CAM60" s="88"/>
      <c r="CAN60" s="88"/>
      <c r="CAO60" s="88"/>
      <c r="CAP60" s="94"/>
      <c r="CAQ60" s="95"/>
      <c r="CAR60" s="91"/>
      <c r="CAS60" s="88"/>
      <c r="CAT60" s="88"/>
      <c r="CAU60" s="88"/>
      <c r="CAV60" s="88"/>
      <c r="CAW60" s="88"/>
      <c r="CAX60" s="94"/>
      <c r="CAY60" s="95"/>
      <c r="CAZ60" s="91"/>
      <c r="CBA60" s="88"/>
      <c r="CBB60" s="88"/>
      <c r="CBC60" s="88"/>
      <c r="CBD60" s="88"/>
      <c r="CBE60" s="88"/>
      <c r="CBF60" s="94"/>
      <c r="CBG60" s="95"/>
      <c r="CBH60" s="91"/>
      <c r="CBI60" s="88"/>
      <c r="CBJ60" s="88"/>
      <c r="CBK60" s="88"/>
      <c r="CBL60" s="88"/>
      <c r="CBM60" s="88"/>
      <c r="CBN60" s="94"/>
      <c r="CBO60" s="95"/>
      <c r="CBP60" s="91"/>
      <c r="CBQ60" s="88"/>
      <c r="CBR60" s="88"/>
      <c r="CBS60" s="88"/>
      <c r="CBT60" s="88"/>
      <c r="CBU60" s="88"/>
      <c r="CBV60" s="94"/>
      <c r="CBW60" s="95"/>
      <c r="CBX60" s="91"/>
      <c r="CBY60" s="88"/>
      <c r="CBZ60" s="88"/>
      <c r="CCA60" s="88"/>
      <c r="CCB60" s="88"/>
      <c r="CCC60" s="88"/>
      <c r="CCD60" s="94"/>
      <c r="CCE60" s="95"/>
      <c r="CCF60" s="91"/>
      <c r="CCG60" s="88"/>
      <c r="CCH60" s="88"/>
      <c r="CCI60" s="88"/>
      <c r="CCJ60" s="88"/>
      <c r="CCK60" s="88"/>
      <c r="CCL60" s="94"/>
      <c r="CCM60" s="95"/>
      <c r="CCN60" s="91"/>
      <c r="CCO60" s="88"/>
      <c r="CCP60" s="88"/>
      <c r="CCQ60" s="88"/>
      <c r="CCR60" s="88"/>
      <c r="CCS60" s="88"/>
      <c r="CCT60" s="94"/>
      <c r="CCU60" s="95"/>
      <c r="CCV60" s="91"/>
      <c r="CCW60" s="88"/>
      <c r="CCX60" s="88"/>
      <c r="CCY60" s="88"/>
      <c r="CCZ60" s="88"/>
      <c r="CDA60" s="88"/>
      <c r="CDB60" s="94"/>
      <c r="CDC60" s="95"/>
      <c r="CDD60" s="91"/>
      <c r="CDE60" s="88"/>
      <c r="CDF60" s="88"/>
      <c r="CDG60" s="88"/>
      <c r="CDH60" s="88"/>
      <c r="CDI60" s="88"/>
      <c r="CDJ60" s="94"/>
      <c r="CDK60" s="95"/>
      <c r="CDL60" s="91"/>
      <c r="CDM60" s="88"/>
      <c r="CDN60" s="88"/>
      <c r="CDO60" s="88"/>
      <c r="CDP60" s="88"/>
      <c r="CDQ60" s="88"/>
      <c r="CDR60" s="94"/>
      <c r="CDS60" s="95"/>
      <c r="CDT60" s="91"/>
      <c r="CDU60" s="88"/>
      <c r="CDV60" s="88"/>
      <c r="CDW60" s="88"/>
      <c r="CDX60" s="88"/>
      <c r="CDY60" s="88"/>
      <c r="CDZ60" s="94"/>
      <c r="CEA60" s="95"/>
      <c r="CEB60" s="91"/>
      <c r="CEC60" s="88"/>
      <c r="CED60" s="88"/>
      <c r="CEE60" s="88"/>
      <c r="CEF60" s="88"/>
      <c r="CEG60" s="88"/>
      <c r="CEH60" s="94"/>
      <c r="CEI60" s="95"/>
      <c r="CEJ60" s="91"/>
      <c r="CEK60" s="88"/>
      <c r="CEL60" s="88"/>
      <c r="CEM60" s="88"/>
      <c r="CEN60" s="88"/>
      <c r="CEO60" s="88"/>
      <c r="CEP60" s="94"/>
      <c r="CEQ60" s="95"/>
      <c r="CER60" s="91"/>
      <c r="CES60" s="88"/>
      <c r="CET60" s="88"/>
      <c r="CEU60" s="88"/>
      <c r="CEV60" s="88"/>
      <c r="CEW60" s="88"/>
      <c r="CEX60" s="94"/>
      <c r="CEY60" s="95"/>
      <c r="CEZ60" s="1"/>
      <c r="CFA60" s="1"/>
      <c r="CFB60" s="1"/>
      <c r="CFC60" s="1"/>
      <c r="CFD60" s="1"/>
      <c r="CFE60" s="1"/>
      <c r="CFF60" s="351"/>
      <c r="CFG60" s="352"/>
      <c r="CFH60" s="1"/>
      <c r="CFI60" s="1"/>
      <c r="CFJ60" s="1"/>
      <c r="CFK60" s="1"/>
      <c r="CFL60" s="1"/>
      <c r="CFM60" s="1"/>
      <c r="CFN60" s="351"/>
      <c r="CFO60" s="352"/>
      <c r="CFP60" s="1"/>
      <c r="CFQ60" s="1"/>
      <c r="CFR60" s="1"/>
      <c r="CFS60" s="1"/>
      <c r="CFT60" s="1"/>
      <c r="CFU60" s="1"/>
      <c r="CFV60" s="169"/>
      <c r="CFW60" s="58"/>
      <c r="CFX60" s="1"/>
      <c r="CFY60" s="1"/>
      <c r="CFZ60" s="1"/>
      <c r="CGA60" s="1"/>
      <c r="CGB60" s="1"/>
      <c r="CGC60" s="1"/>
      <c r="CGD60" s="169"/>
      <c r="CGE60" s="58"/>
      <c r="CGF60" s="1"/>
      <c r="CGG60" s="1"/>
      <c r="CGH60" s="1"/>
      <c r="CGI60" s="1"/>
      <c r="CGJ60" s="1"/>
      <c r="CGK60" s="1"/>
      <c r="CGL60" s="351"/>
      <c r="CGM60" s="352"/>
      <c r="CGN60" s="1"/>
      <c r="CGO60" s="1"/>
      <c r="CGP60" s="1"/>
      <c r="CGQ60" s="1"/>
      <c r="CGR60" s="1"/>
      <c r="CGS60" s="1"/>
      <c r="CGT60" s="351"/>
      <c r="CGU60" s="352"/>
      <c r="CGV60" s="1"/>
      <c r="CGW60" s="1"/>
      <c r="CGX60" s="1"/>
      <c r="CGY60" s="1"/>
      <c r="CGZ60" s="1"/>
      <c r="CHA60" s="1"/>
      <c r="CHB60" s="169"/>
      <c r="CHC60" s="58"/>
      <c r="CHD60" s="1"/>
      <c r="CHE60" s="1"/>
      <c r="CHF60" s="1"/>
      <c r="CHG60" s="1"/>
      <c r="CHH60" s="1"/>
      <c r="CHI60" s="1"/>
      <c r="CHJ60" s="169"/>
      <c r="CHK60" s="58"/>
      <c r="CHL60" s="1"/>
      <c r="CHM60" s="1"/>
      <c r="CHN60" s="1"/>
      <c r="CHO60" s="1"/>
      <c r="CHP60" s="1"/>
      <c r="CHQ60" s="1"/>
      <c r="CHR60" s="169"/>
      <c r="CHS60" s="58"/>
      <c r="CHT60" s="1"/>
      <c r="CHU60" s="1"/>
      <c r="CHV60" s="1"/>
      <c r="CHW60" s="1"/>
      <c r="CHX60" s="1"/>
      <c r="CHY60" s="1"/>
      <c r="CHZ60" s="169"/>
      <c r="CIA60" s="58"/>
      <c r="CIB60" s="1"/>
      <c r="CIC60" s="1"/>
      <c r="CID60" s="1"/>
      <c r="CIE60" s="1"/>
      <c r="CIF60" s="1"/>
      <c r="CIG60" s="1"/>
      <c r="CIH60" s="169"/>
      <c r="CII60" s="58"/>
      <c r="CIJ60" s="1"/>
      <c r="CIK60" s="1"/>
      <c r="CIL60" s="1"/>
      <c r="CIM60" s="1"/>
      <c r="CIN60" s="1"/>
      <c r="CIO60" s="1"/>
      <c r="CIP60" s="351"/>
      <c r="CIQ60" s="352"/>
      <c r="CIR60" s="1"/>
      <c r="CIS60" s="1"/>
      <c r="CIT60" s="1"/>
      <c r="CIU60" s="1"/>
      <c r="CIV60" s="1"/>
      <c r="CIW60" s="1"/>
      <c r="CIX60" s="351"/>
      <c r="CIY60" s="352"/>
      <c r="CIZ60" s="58"/>
      <c r="CJA60" s="58"/>
      <c r="CJB60" s="58"/>
      <c r="CJC60" s="58"/>
      <c r="CJD60" s="58"/>
      <c r="CJE60" s="58"/>
      <c r="CJF60" s="169"/>
      <c r="CJG60" s="58"/>
      <c r="CJH60" s="1"/>
      <c r="CJI60" s="1"/>
      <c r="CJJ60" s="1"/>
      <c r="CJK60" s="1"/>
      <c r="CJL60" s="1"/>
      <c r="CJM60" s="1"/>
      <c r="CJN60" s="169"/>
      <c r="CJO60" s="58"/>
      <c r="CJP60" s="91"/>
      <c r="CJQ60" s="88"/>
      <c r="CJR60" s="88"/>
      <c r="CJS60" s="88"/>
      <c r="CJT60" s="88"/>
      <c r="CJU60" s="88"/>
      <c r="CJV60" s="94"/>
      <c r="CJW60" s="95"/>
      <c r="CJX60" s="91"/>
      <c r="CJY60" s="88"/>
      <c r="CJZ60" s="88"/>
      <c r="CKA60" s="88"/>
      <c r="CKB60" s="88"/>
      <c r="CKC60" s="88"/>
      <c r="CKD60" s="94"/>
      <c r="CKE60" s="95"/>
      <c r="CKF60" s="91"/>
      <c r="CKG60" s="88"/>
      <c r="CKH60" s="88"/>
      <c r="CKI60" s="88"/>
      <c r="CKJ60" s="88"/>
      <c r="CKK60" s="88"/>
      <c r="CKL60" s="94"/>
      <c r="CKM60" s="95"/>
      <c r="CKN60" s="91"/>
      <c r="CKO60" s="88"/>
      <c r="CKP60" s="88"/>
      <c r="CKQ60" s="88"/>
      <c r="CKR60" s="88"/>
      <c r="CKS60" s="256"/>
      <c r="CKT60" s="94"/>
      <c r="CKU60" s="95"/>
      <c r="CKV60" s="91"/>
      <c r="CKW60" s="88"/>
      <c r="CKX60" s="88"/>
      <c r="CKY60" s="88"/>
      <c r="CKZ60" s="88"/>
      <c r="CLA60" s="88"/>
      <c r="CLB60" s="94"/>
      <c r="CLC60" s="95"/>
      <c r="CLD60" s="91"/>
      <c r="CLE60" s="88"/>
      <c r="CLF60" s="88"/>
      <c r="CLG60" s="88"/>
      <c r="CLH60" s="88"/>
      <c r="CLI60" s="88"/>
      <c r="CLJ60" s="94"/>
      <c r="CLK60" s="95"/>
      <c r="CLL60" s="91"/>
      <c r="CLM60" s="88"/>
      <c r="CLN60" s="88"/>
      <c r="CLO60" s="88"/>
      <c r="CLP60" s="88"/>
      <c r="CLQ60" s="88"/>
      <c r="CLR60" s="94"/>
      <c r="CLS60" s="95"/>
      <c r="CLT60" s="91"/>
      <c r="CLU60" s="88"/>
      <c r="CLV60" s="88"/>
      <c r="CLW60" s="88"/>
      <c r="CLX60" s="88"/>
      <c r="CLY60" s="88"/>
      <c r="CLZ60" s="94"/>
      <c r="CMA60" s="95"/>
      <c r="CMB60" s="91"/>
      <c r="CMC60" s="88"/>
      <c r="CMD60" s="88"/>
      <c r="CME60" s="88"/>
      <c r="CMF60" s="88"/>
      <c r="CMG60" s="88"/>
      <c r="CMH60" s="94"/>
      <c r="CMI60" s="95"/>
      <c r="CMJ60" s="91"/>
      <c r="CMK60" s="88"/>
      <c r="CML60" s="88"/>
      <c r="CMM60" s="88"/>
      <c r="CMN60" s="88"/>
      <c r="CMO60" s="88"/>
      <c r="CMP60" s="94"/>
      <c r="CMQ60" s="95"/>
      <c r="CMR60" s="91"/>
      <c r="CMS60" s="88"/>
      <c r="CMT60" s="88"/>
      <c r="CMU60" s="88"/>
      <c r="CMV60" s="88"/>
      <c r="CMW60" s="88"/>
      <c r="CMX60" s="94"/>
      <c r="CMY60" s="95"/>
      <c r="CMZ60" s="91"/>
      <c r="CNA60" s="88"/>
      <c r="CNB60" s="88"/>
      <c r="CNC60" s="88"/>
      <c r="CND60" s="88"/>
      <c r="CNE60" s="88"/>
      <c r="CNF60" s="94"/>
      <c r="CNG60" s="95"/>
      <c r="CNH60" s="91"/>
      <c r="CNI60" s="88"/>
      <c r="CNJ60" s="88"/>
      <c r="CNK60" s="88"/>
      <c r="CNL60" s="88"/>
      <c r="CNM60" s="88"/>
      <c r="CNN60" s="94"/>
      <c r="CNO60" s="95"/>
      <c r="CNP60" s="91"/>
      <c r="CNQ60" s="88"/>
      <c r="CNR60" s="88"/>
      <c r="CNS60" s="88"/>
      <c r="CNT60" s="88"/>
      <c r="CNU60" s="88"/>
      <c r="CNV60" s="94"/>
      <c r="CNW60" s="95"/>
      <c r="CNX60" s="91"/>
      <c r="CNY60" s="88"/>
      <c r="CNZ60" s="88"/>
      <c r="COA60" s="88"/>
      <c r="COB60" s="88"/>
      <c r="COC60" s="88"/>
      <c r="COD60" s="94"/>
      <c r="COE60" s="95"/>
      <c r="COF60" s="48"/>
      <c r="COG60" s="49"/>
      <c r="COH60" s="49"/>
      <c r="COI60" s="49"/>
      <c r="COJ60" s="49"/>
      <c r="COK60" s="49"/>
      <c r="COL60" s="67"/>
      <c r="COM60" s="68"/>
      <c r="CON60" s="48"/>
      <c r="COO60" s="49"/>
      <c r="COP60" s="49"/>
      <c r="COQ60" s="49"/>
      <c r="COR60" s="49"/>
      <c r="COS60" s="49"/>
      <c r="COT60" s="67"/>
      <c r="COU60" s="68"/>
      <c r="COV60" s="48"/>
      <c r="COW60" s="49"/>
      <c r="COX60" s="49"/>
      <c r="COY60" s="49"/>
      <c r="COZ60" s="49"/>
      <c r="CPA60" s="49"/>
      <c r="CPB60" s="67"/>
      <c r="CPC60" s="68"/>
      <c r="CPD60" s="48"/>
      <c r="CPE60" s="49"/>
      <c r="CPF60" s="49"/>
      <c r="CPG60" s="49"/>
      <c r="CPH60" s="49"/>
      <c r="CPI60" s="49"/>
      <c r="CPJ60" s="67"/>
      <c r="CPK60" s="68"/>
      <c r="CPL60" s="48"/>
      <c r="CPM60" s="49"/>
      <c r="CPN60" s="49"/>
      <c r="CPO60" s="49"/>
      <c r="CPP60" s="49"/>
      <c r="CPQ60" s="49"/>
      <c r="CPR60" s="67"/>
      <c r="CPS60" s="68"/>
      <c r="CPT60" s="48"/>
      <c r="CPU60" s="49"/>
      <c r="CPV60" s="49"/>
      <c r="CPW60" s="49"/>
      <c r="CPX60" s="49"/>
      <c r="CPY60" s="49"/>
      <c r="CPZ60" s="67"/>
      <c r="CQA60" s="68"/>
      <c r="CQB60" s="48"/>
      <c r="CQC60" s="49"/>
      <c r="CQD60" s="49"/>
      <c r="CQE60" s="49"/>
      <c r="CQF60" s="49"/>
      <c r="CQG60" s="49"/>
      <c r="CQH60" s="67"/>
      <c r="CQI60" s="68"/>
      <c r="CQJ60" s="82"/>
      <c r="CQK60" s="83"/>
      <c r="CQL60" s="83"/>
      <c r="CQM60" s="83"/>
      <c r="CQN60" s="83"/>
      <c r="CQO60" s="83"/>
      <c r="CQP60" s="67"/>
      <c r="CQQ60" s="68"/>
      <c r="CQR60" s="239"/>
      <c r="CQS60" s="1"/>
      <c r="CQT60" s="1"/>
      <c r="CQU60" s="1"/>
      <c r="CQV60" s="1"/>
      <c r="CQW60" s="1"/>
      <c r="CQX60" s="67"/>
      <c r="CQY60" s="68"/>
      <c r="CQZ60" s="48"/>
      <c r="CRA60" s="49"/>
      <c r="CRB60" s="49"/>
      <c r="CRC60" s="49"/>
      <c r="CRD60" s="49"/>
      <c r="CRE60" s="49"/>
      <c r="CRF60" s="67"/>
      <c r="CRG60" s="68"/>
      <c r="CRH60" s="48"/>
      <c r="CRI60" s="49"/>
      <c r="CRJ60" s="49"/>
      <c r="CRK60" s="49"/>
      <c r="CRL60" s="49"/>
      <c r="CRM60" s="49"/>
      <c r="CRN60" s="67"/>
      <c r="CRO60" s="68"/>
      <c r="CRP60" s="48"/>
      <c r="CRQ60" s="49"/>
      <c r="CRR60" s="49"/>
      <c r="CRS60" s="49"/>
      <c r="CRT60" s="49"/>
      <c r="CRU60" s="49"/>
      <c r="CRV60" s="47"/>
      <c r="CRW60" s="68"/>
      <c r="CRX60" s="48"/>
      <c r="CRY60" s="49"/>
      <c r="CRZ60" s="49"/>
      <c r="CSA60" s="49"/>
      <c r="CSB60" s="49"/>
      <c r="CSC60" s="49"/>
      <c r="CSD60" s="67"/>
      <c r="CSE60" s="68"/>
      <c r="CSF60" s="48"/>
      <c r="CSG60" s="49"/>
      <c r="CSH60" s="49"/>
      <c r="CSI60" s="49"/>
      <c r="CSJ60" s="49"/>
      <c r="CSK60" s="360"/>
      <c r="CSL60" s="64"/>
      <c r="CSM60" s="68"/>
      <c r="CSN60" s="48"/>
      <c r="CSO60" s="49"/>
      <c r="CSP60" s="49"/>
      <c r="CSQ60" s="49"/>
      <c r="CSR60" s="49"/>
      <c r="CSS60" s="49"/>
      <c r="CST60" s="64"/>
      <c r="CSU60" s="68"/>
      <c r="CSV60" s="48"/>
      <c r="CSW60" s="49"/>
      <c r="CSX60" s="49"/>
      <c r="CSY60" s="49"/>
      <c r="CSZ60" s="49"/>
      <c r="CTA60" s="49"/>
      <c r="CTB60" s="64"/>
      <c r="CTC60" s="68"/>
      <c r="CTD60" s="48"/>
      <c r="CTE60" s="49"/>
      <c r="CTF60" s="49"/>
      <c r="CTG60" s="49"/>
      <c r="CTH60" s="49"/>
      <c r="CTI60" s="49"/>
      <c r="CTJ60" s="64"/>
      <c r="CTK60" s="68"/>
      <c r="CTL60" s="48"/>
      <c r="CTM60" s="49"/>
      <c r="CTN60" s="49"/>
      <c r="CTO60" s="49"/>
      <c r="CTP60" s="49"/>
      <c r="CTQ60" s="49"/>
      <c r="CTR60" s="64"/>
      <c r="CTS60" s="68"/>
      <c r="CTT60" s="48"/>
      <c r="CTU60" s="49"/>
      <c r="CTV60" s="49"/>
      <c r="CTW60" s="49"/>
      <c r="CTX60" s="49"/>
      <c r="CTY60" s="49"/>
      <c r="CTZ60" s="64"/>
      <c r="CUA60" s="68"/>
      <c r="CUB60" s="48"/>
      <c r="CUC60" s="49"/>
      <c r="CUD60" s="49"/>
      <c r="CUE60" s="49"/>
      <c r="CUF60" s="49"/>
      <c r="CUG60" s="49"/>
      <c r="CUH60" s="64"/>
      <c r="CUI60" s="68"/>
      <c r="CUJ60" s="48"/>
      <c r="CUK60" s="49"/>
      <c r="CUL60" s="49"/>
      <c r="CUM60" s="49"/>
      <c r="CUN60" s="49"/>
      <c r="CUO60" s="49"/>
      <c r="CUP60" s="64"/>
      <c r="CUQ60" s="68"/>
      <c r="CUR60" s="48"/>
      <c r="CUS60" s="49"/>
      <c r="CUT60" s="49"/>
      <c r="CUU60" s="49"/>
      <c r="CUV60" s="49"/>
      <c r="CUW60" s="49"/>
      <c r="CUX60" s="64"/>
      <c r="CUY60" s="68"/>
      <c r="CUZ60" s="48"/>
      <c r="CVA60" s="49"/>
      <c r="CVB60" s="49"/>
      <c r="CVC60" s="49"/>
      <c r="CVD60" s="49"/>
      <c r="CVE60" s="49"/>
      <c r="CVF60" s="64"/>
      <c r="CVG60" s="68"/>
      <c r="CVH60" s="48"/>
      <c r="CVI60" s="49"/>
      <c r="CVJ60" s="49"/>
      <c r="CVK60" s="49"/>
      <c r="CVL60" s="49"/>
      <c r="CVM60" s="49"/>
      <c r="CVN60" s="64"/>
      <c r="CVO60" s="68"/>
      <c r="CVP60" s="48"/>
      <c r="CVQ60" s="49"/>
      <c r="CVR60" s="49"/>
      <c r="CVS60" s="49"/>
      <c r="CVT60" s="49"/>
      <c r="CVU60" s="49"/>
      <c r="CVV60" s="64"/>
      <c r="CVW60" s="68"/>
      <c r="CVX60" s="48"/>
      <c r="CVY60" s="49"/>
      <c r="CVZ60" s="49"/>
      <c r="CWA60" s="49"/>
      <c r="CWB60" s="49"/>
      <c r="CWC60" s="49"/>
      <c r="CWD60" s="64"/>
      <c r="CWE60" s="68"/>
      <c r="CWF60" s="48"/>
      <c r="CWG60" s="49"/>
      <c r="CWH60" s="49"/>
      <c r="CWI60" s="49"/>
      <c r="CWJ60" s="49"/>
      <c r="CWK60" s="49"/>
      <c r="CWL60" s="64"/>
      <c r="CWM60" s="68"/>
      <c r="CWN60" s="48"/>
      <c r="CWO60" s="49"/>
      <c r="CWP60" s="49"/>
      <c r="CWQ60" s="49"/>
      <c r="CWR60" s="49"/>
      <c r="CWS60" s="49"/>
      <c r="CWT60" s="64"/>
      <c r="CWU60" s="68"/>
      <c r="CWV60" s="48"/>
      <c r="CWW60" s="49"/>
      <c r="CWX60" s="49"/>
      <c r="CWY60" s="49"/>
      <c r="CWZ60" s="49"/>
      <c r="CXA60" s="49"/>
      <c r="CXB60" s="127"/>
      <c r="CXC60" s="43"/>
      <c r="CXD60" s="48"/>
      <c r="CXE60" s="49"/>
      <c r="CXF60" s="49"/>
      <c r="CXG60" s="49"/>
      <c r="CXH60" s="49"/>
      <c r="CXI60" s="49"/>
      <c r="CXJ60" s="127"/>
      <c r="CXK60" s="43"/>
      <c r="CXL60" s="48"/>
      <c r="CXM60" s="49"/>
      <c r="CXN60" s="49"/>
      <c r="CXO60" s="49"/>
      <c r="CXP60" s="49"/>
      <c r="CXQ60" s="49"/>
      <c r="CXR60" s="127"/>
      <c r="CXS60" s="43"/>
      <c r="CXT60" s="48"/>
      <c r="CXU60" s="49"/>
      <c r="CXV60" s="49"/>
      <c r="CXW60" s="49"/>
      <c r="CXX60" s="49"/>
      <c r="CXY60" s="49"/>
      <c r="CXZ60" s="127"/>
      <c r="CYA60" s="43"/>
      <c r="CYB60" s="48"/>
      <c r="CYC60" s="49"/>
      <c r="CYD60" s="49"/>
      <c r="CYE60" s="49"/>
      <c r="CYF60" s="49"/>
      <c r="CYG60" s="49"/>
      <c r="CYH60" s="127"/>
      <c r="CYI60" s="43"/>
      <c r="CYJ60" s="48"/>
      <c r="CYK60" s="49"/>
      <c r="CYL60" s="49"/>
      <c r="CYM60" s="49"/>
      <c r="CYN60" s="49"/>
      <c r="CYO60" s="49"/>
      <c r="CYP60" s="127"/>
      <c r="CYQ60" s="43"/>
      <c r="CYR60" s="48"/>
      <c r="CYS60" s="49"/>
      <c r="CYT60" s="49"/>
      <c r="CYU60" s="49"/>
      <c r="CYV60" s="49"/>
      <c r="CYW60" s="49"/>
      <c r="CYX60" s="127"/>
      <c r="CYY60" s="43"/>
      <c r="CYZ60" s="48"/>
      <c r="CZA60" s="49"/>
      <c r="CZB60" s="49"/>
      <c r="CZC60" s="49"/>
      <c r="CZD60" s="49"/>
      <c r="CZE60" s="49"/>
      <c r="CZF60" s="127"/>
      <c r="CZG60" s="43"/>
      <c r="CZH60" s="48"/>
      <c r="CZI60" s="49"/>
      <c r="CZJ60" s="49"/>
      <c r="CZK60" s="49"/>
      <c r="CZL60" s="49"/>
      <c r="CZM60" s="49"/>
      <c r="CZN60" s="127"/>
      <c r="CZO60" s="43"/>
      <c r="CZP60" s="48"/>
      <c r="CZQ60" s="49"/>
      <c r="CZR60" s="49"/>
      <c r="CZS60" s="49"/>
      <c r="CZT60" s="49"/>
      <c r="CZU60" s="49"/>
      <c r="CZV60" s="127"/>
      <c r="CZW60" s="43"/>
      <c r="CZX60" s="48"/>
      <c r="CZY60" s="49"/>
      <c r="CZZ60" s="49"/>
      <c r="DAA60" s="49"/>
      <c r="DAB60" s="49"/>
      <c r="DAC60" s="49"/>
      <c r="DAD60" s="64"/>
      <c r="DAE60" s="68"/>
      <c r="DAF60" s="48"/>
      <c r="DAG60" s="49"/>
      <c r="DAH60" s="49"/>
      <c r="DAI60" s="49"/>
      <c r="DAJ60" s="49"/>
      <c r="DAK60" s="49"/>
      <c r="DAL60" s="64"/>
      <c r="DAM60" s="68"/>
      <c r="DAN60" s="48"/>
      <c r="DAO60" s="49"/>
      <c r="DAP60" s="49"/>
      <c r="DAQ60" s="49"/>
      <c r="DAR60" s="49"/>
      <c r="DAS60" s="49"/>
      <c r="DAT60" s="64"/>
      <c r="DAU60" s="68"/>
      <c r="DAV60" s="48"/>
      <c r="DAW60" s="49"/>
      <c r="DAX60" s="49"/>
      <c r="DAY60" s="49"/>
      <c r="DAZ60" s="49"/>
      <c r="DBA60" s="49"/>
      <c r="DBB60" s="64"/>
      <c r="DBC60" s="68"/>
      <c r="DBD60" s="48"/>
      <c r="DBE60" s="49"/>
      <c r="DBF60" s="49"/>
      <c r="DBG60" s="49"/>
      <c r="DBH60" s="49"/>
      <c r="DBI60" s="49"/>
      <c r="DBJ60" s="64"/>
      <c r="DBK60" s="68"/>
      <c r="DBL60" s="48"/>
      <c r="DBM60" s="49"/>
      <c r="DBN60" s="49"/>
      <c r="DBO60" s="49"/>
      <c r="DBP60" s="49"/>
      <c r="DBQ60" s="49"/>
      <c r="DBR60" s="64"/>
      <c r="DBS60" s="68"/>
      <c r="DBT60" s="48"/>
      <c r="DBU60" s="49"/>
      <c r="DBV60" s="49"/>
      <c r="DBW60" s="49"/>
      <c r="DBX60" s="49"/>
      <c r="DBY60" s="49"/>
      <c r="DBZ60" s="64"/>
      <c r="DCA60" s="68"/>
      <c r="DCB60" s="48"/>
      <c r="DCC60" s="49"/>
      <c r="DCD60" s="49"/>
      <c r="DCE60" s="49"/>
      <c r="DCF60" s="49"/>
      <c r="DCG60" s="49"/>
      <c r="DCH60" s="64"/>
      <c r="DCI60" s="68"/>
      <c r="DCJ60" s="48"/>
      <c r="DCK60" s="49"/>
      <c r="DCL60" s="49"/>
      <c r="DCM60" s="49"/>
      <c r="DCN60" s="49"/>
      <c r="DCO60" s="49"/>
      <c r="DCP60" s="64"/>
      <c r="DCQ60" s="68"/>
      <c r="DCR60" s="48"/>
      <c r="DCS60" s="49"/>
      <c r="DCT60" s="49"/>
      <c r="DCU60" s="49"/>
      <c r="DCV60" s="49"/>
      <c r="DCW60" s="49"/>
      <c r="DCX60" s="64"/>
      <c r="DCY60" s="68"/>
      <c r="DCZ60" s="48"/>
      <c r="DDA60" s="49"/>
      <c r="DDB60" s="49"/>
      <c r="DDC60" s="49"/>
      <c r="DDD60" s="49"/>
      <c r="DDE60" s="49"/>
      <c r="DDF60" s="64"/>
      <c r="DDG60" s="68"/>
      <c r="DDH60" s="48"/>
      <c r="DDI60" s="49"/>
      <c r="DDJ60" s="49"/>
      <c r="DDK60" s="49"/>
      <c r="DDL60" s="49"/>
      <c r="DDM60" s="49"/>
      <c r="DDN60" s="127"/>
      <c r="DDO60" s="43"/>
      <c r="DDP60" s="48"/>
      <c r="DDQ60" s="49"/>
      <c r="DDR60" s="49"/>
      <c r="DDS60" s="49"/>
      <c r="DDT60" s="49"/>
      <c r="DDU60" s="49"/>
      <c r="DDV60" s="127"/>
      <c r="DDW60" s="43"/>
      <c r="DDX60" s="48"/>
      <c r="DDY60" s="49"/>
      <c r="DDZ60" s="49"/>
      <c r="DEA60" s="49"/>
      <c r="DEB60" s="49"/>
      <c r="DEC60" s="49"/>
      <c r="DED60" s="127"/>
      <c r="DEE60" s="43"/>
      <c r="DEF60" s="48"/>
      <c r="DEG60" s="49"/>
      <c r="DEH60" s="49"/>
      <c r="DEI60" s="49"/>
      <c r="DEJ60" s="49"/>
      <c r="DEK60" s="49"/>
      <c r="DEL60" s="127"/>
      <c r="DEM60" s="43"/>
      <c r="DEN60" s="48"/>
      <c r="DEO60" s="49"/>
      <c r="DEP60" s="49"/>
      <c r="DEQ60" s="49"/>
      <c r="DER60" s="49"/>
      <c r="DES60" s="49"/>
      <c r="DET60" s="127"/>
      <c r="DEU60" s="43"/>
      <c r="DEV60" s="48"/>
      <c r="DEW60" s="49"/>
      <c r="DEX60" s="49"/>
      <c r="DEY60" s="49"/>
      <c r="DEZ60" s="49"/>
      <c r="DFA60" s="49"/>
      <c r="DFB60" s="127"/>
      <c r="DFC60" s="43"/>
      <c r="DFD60" s="48"/>
      <c r="DFE60" s="49"/>
      <c r="DFF60" s="49"/>
      <c r="DFG60" s="49"/>
      <c r="DFH60" s="49"/>
      <c r="DFI60" s="49"/>
      <c r="DFJ60" s="127"/>
      <c r="DFK60" s="43"/>
      <c r="DFL60" s="63"/>
      <c r="DFM60" s="64"/>
      <c r="DFN60" s="64"/>
      <c r="DFO60" s="64"/>
      <c r="DFP60" s="64"/>
      <c r="DFQ60" s="64"/>
      <c r="DFR60" s="64"/>
      <c r="DFS60" s="68"/>
      <c r="DFT60" s="48"/>
      <c r="DFU60" s="49"/>
      <c r="DFV60" s="49"/>
      <c r="DFW60" s="49"/>
      <c r="DFX60" s="49"/>
      <c r="DFY60" s="49"/>
      <c r="DFZ60" s="127"/>
      <c r="DGA60" s="43"/>
      <c r="DGB60" s="48"/>
      <c r="DGC60" s="49"/>
      <c r="DGD60" s="49"/>
      <c r="DGE60" s="49"/>
      <c r="DGF60" s="49"/>
      <c r="DGG60" s="49"/>
      <c r="DGH60" s="127"/>
      <c r="DGI60" s="43"/>
      <c r="DGJ60" s="48"/>
      <c r="DGK60" s="49"/>
      <c r="DGL60" s="49"/>
      <c r="DGM60" s="49"/>
      <c r="DGN60" s="49"/>
      <c r="DGO60" s="49"/>
      <c r="DGP60" s="64"/>
      <c r="DGQ60" s="68"/>
      <c r="DGR60" s="48"/>
      <c r="DGS60" s="49"/>
      <c r="DGT60" s="49"/>
      <c r="DGU60" s="49"/>
      <c r="DGV60" s="49"/>
      <c r="DGW60" s="49"/>
      <c r="DGX60" s="64"/>
      <c r="DGY60" s="68"/>
      <c r="DGZ60" s="48"/>
      <c r="DHA60" s="49"/>
      <c r="DHB60" s="49"/>
      <c r="DHC60" s="49"/>
      <c r="DHD60" s="49"/>
      <c r="DHE60" s="49"/>
      <c r="DHF60" s="64"/>
      <c r="DHG60" s="68"/>
      <c r="DHH60" s="63"/>
      <c r="DHI60" s="64"/>
      <c r="DHJ60" s="64"/>
      <c r="DHK60" s="64"/>
      <c r="DHL60" s="64"/>
      <c r="DHM60" s="64"/>
      <c r="DHN60" s="64"/>
      <c r="DHO60" s="68"/>
      <c r="DHP60" s="48"/>
      <c r="DHQ60" s="49"/>
      <c r="DHR60" s="49"/>
      <c r="DHS60" s="49"/>
      <c r="DHT60" s="49"/>
      <c r="DHU60" s="49"/>
      <c r="DHV60" s="64"/>
      <c r="DHW60" s="68"/>
      <c r="DHX60" s="48"/>
      <c r="DHY60" s="49"/>
      <c r="DHZ60" s="49"/>
      <c r="DIA60" s="49"/>
      <c r="DIB60" s="49"/>
      <c r="DIC60" s="49"/>
      <c r="DID60" s="64"/>
      <c r="DIE60" s="68"/>
      <c r="DIF60" s="48"/>
      <c r="DIG60" s="49"/>
      <c r="DIH60" s="49"/>
      <c r="DII60" s="49"/>
      <c r="DIJ60" s="49"/>
      <c r="DIK60" s="49"/>
      <c r="DIL60" s="64"/>
      <c r="DIM60" s="68"/>
      <c r="DIN60" s="48"/>
      <c r="DIO60" s="49"/>
      <c r="DIP60" s="49"/>
      <c r="DIQ60" s="49"/>
      <c r="DIR60" s="49"/>
      <c r="DIS60" s="49"/>
      <c r="DIT60" s="64"/>
      <c r="DIU60" s="68"/>
      <c r="DIV60" s="48"/>
      <c r="DIW60" s="49"/>
      <c r="DIX60" s="49"/>
      <c r="DIY60" s="49"/>
      <c r="DIZ60" s="49"/>
      <c r="DJA60" s="49"/>
      <c r="DJB60" s="64"/>
      <c r="DJC60" s="68"/>
      <c r="DJD60" s="48"/>
      <c r="DJE60" s="49"/>
      <c r="DJF60" s="49"/>
      <c r="DJG60" s="49"/>
      <c r="DJH60" s="49"/>
      <c r="DJI60" s="49"/>
      <c r="DJJ60" s="64"/>
      <c r="DJK60" s="68"/>
      <c r="DJL60" s="48"/>
      <c r="DJM60" s="49"/>
      <c r="DJN60" s="49"/>
      <c r="DJO60" s="49"/>
      <c r="DJP60" s="49"/>
      <c r="DJQ60" s="49"/>
      <c r="DJR60" s="64"/>
      <c r="DJS60" s="68"/>
      <c r="DJT60" s="48"/>
      <c r="DJU60" s="49"/>
      <c r="DJV60" s="49"/>
      <c r="DJW60" s="49"/>
      <c r="DJX60" s="49"/>
      <c r="DJY60" s="49"/>
      <c r="DJZ60" s="64"/>
      <c r="DKA60" s="68"/>
      <c r="DKB60" s="48"/>
      <c r="DKC60" s="49"/>
      <c r="DKD60" s="49"/>
      <c r="DKE60" s="49"/>
      <c r="DKF60" s="49"/>
      <c r="DKG60" s="49"/>
      <c r="DKH60" s="64"/>
      <c r="DKI60" s="68"/>
      <c r="DKJ60" s="48"/>
      <c r="DKK60" s="49"/>
      <c r="DKL60" s="49"/>
      <c r="DKM60" s="49"/>
      <c r="DKN60" s="49"/>
      <c r="DKO60" s="49"/>
      <c r="DKP60" s="64"/>
      <c r="DKQ60" s="68"/>
      <c r="DKR60" s="48"/>
      <c r="DKS60" s="49"/>
      <c r="DKT60" s="49"/>
      <c r="DKU60" s="49"/>
      <c r="DKV60" s="49"/>
      <c r="DKW60" s="49"/>
      <c r="DKX60" s="64"/>
      <c r="DKY60" s="68"/>
      <c r="DKZ60" s="48"/>
      <c r="DLA60" s="49"/>
      <c r="DLB60" s="49"/>
      <c r="DLC60" s="49"/>
      <c r="DLD60" s="49"/>
      <c r="DLE60" s="49"/>
      <c r="DLF60" s="64"/>
      <c r="DLG60" s="68"/>
      <c r="DLH60" s="48"/>
      <c r="DLI60" s="49"/>
      <c r="DLJ60" s="49"/>
      <c r="DLK60" s="49"/>
      <c r="DLL60" s="49"/>
      <c r="DLM60" s="49"/>
      <c r="DLN60" s="64"/>
      <c r="DLO60" s="68"/>
      <c r="DLP60" s="48"/>
      <c r="DLQ60" s="49"/>
      <c r="DLR60" s="49"/>
      <c r="DLS60" s="49"/>
      <c r="DLT60" s="49"/>
      <c r="DLU60" s="49"/>
      <c r="DLV60" s="64"/>
      <c r="DLW60" s="68"/>
      <c r="DLX60" s="48"/>
      <c r="DLY60" s="49"/>
      <c r="DLZ60" s="49"/>
      <c r="DMA60" s="49"/>
      <c r="DMB60" s="49"/>
      <c r="DMC60" s="49"/>
      <c r="DMD60" s="64"/>
      <c r="DME60" s="68"/>
      <c r="DMF60" s="48"/>
      <c r="DMG60" s="49"/>
      <c r="DMH60" s="49"/>
      <c r="DMI60" s="49"/>
      <c r="DMJ60" s="49"/>
      <c r="DMK60" s="49"/>
      <c r="DML60" s="64"/>
      <c r="DMM60" s="68"/>
      <c r="DMN60" s="48"/>
      <c r="DMO60" s="49"/>
      <c r="DMP60" s="49"/>
      <c r="DMQ60" s="49"/>
      <c r="DMR60" s="49"/>
      <c r="DMS60" s="49"/>
      <c r="DMT60" s="64"/>
      <c r="DMU60" s="68"/>
      <c r="DMV60" s="48"/>
      <c r="DMW60" s="49"/>
      <c r="DMX60" s="49"/>
      <c r="DMY60" s="49"/>
      <c r="DMZ60" s="49"/>
      <c r="DNA60" s="49"/>
      <c r="DNB60" s="64"/>
      <c r="DNC60" s="68"/>
      <c r="DND60" s="48"/>
      <c r="DNE60" s="49"/>
      <c r="DNF60" s="49"/>
      <c r="DNG60" s="49"/>
      <c r="DNH60" s="49"/>
      <c r="DNI60" s="49"/>
      <c r="DNJ60" s="64"/>
      <c r="DNK60" s="68"/>
      <c r="DNL60" s="48"/>
      <c r="DNM60" s="49"/>
      <c r="DNN60" s="49"/>
      <c r="DNO60" s="49"/>
      <c r="DNP60" s="49"/>
      <c r="DNQ60" s="49"/>
      <c r="DNR60" s="64"/>
      <c r="DNS60" s="68"/>
      <c r="DNT60" s="48"/>
      <c r="DNU60" s="49"/>
      <c r="DNV60" s="49"/>
      <c r="DNW60" s="49"/>
      <c r="DNX60" s="49"/>
      <c r="DNY60" s="49"/>
      <c r="DNZ60" s="64"/>
      <c r="DOA60" s="68"/>
      <c r="DOB60" s="48"/>
      <c r="DOC60" s="49"/>
      <c r="DOD60" s="49"/>
      <c r="DOE60" s="49"/>
      <c r="DOF60" s="49"/>
      <c r="DOG60" s="49"/>
      <c r="DOH60" s="64"/>
      <c r="DOI60" s="68"/>
      <c r="DOJ60" s="48"/>
      <c r="DOK60" s="49"/>
      <c r="DOL60" s="49"/>
      <c r="DOM60" s="49"/>
      <c r="DON60" s="49"/>
      <c r="DOO60" s="49"/>
      <c r="DOP60" s="64"/>
      <c r="DOQ60" s="68"/>
      <c r="DOR60" s="48"/>
      <c r="DOS60" s="49"/>
      <c r="DOT60" s="49"/>
      <c r="DOU60" s="49"/>
      <c r="DOV60" s="49"/>
      <c r="DOW60" s="49"/>
      <c r="DOX60" s="64"/>
      <c r="DOY60" s="68"/>
      <c r="DOZ60" s="48"/>
      <c r="DPA60" s="49"/>
      <c r="DPB60" s="49"/>
      <c r="DPC60" s="49"/>
      <c r="DPD60" s="49"/>
      <c r="DPE60" s="49"/>
      <c r="DPF60" s="64"/>
      <c r="DPG60" s="68"/>
      <c r="DPH60" s="48"/>
      <c r="DPI60" s="49"/>
      <c r="DPJ60" s="49"/>
      <c r="DPK60" s="49"/>
      <c r="DPL60" s="49"/>
      <c r="DPM60" s="49"/>
      <c r="DPN60" s="64"/>
      <c r="DPO60" s="68"/>
      <c r="DPP60" s="48"/>
      <c r="DPQ60" s="49"/>
      <c r="DPR60" s="49"/>
      <c r="DPS60" s="49"/>
      <c r="DPT60" s="49"/>
      <c r="DPU60" s="49"/>
      <c r="DPV60" s="491"/>
      <c r="DPW60" s="492"/>
      <c r="DPX60" s="48"/>
      <c r="DPY60" s="49"/>
      <c r="DPZ60" s="49"/>
      <c r="DQA60" s="49"/>
      <c r="DQB60" s="49"/>
      <c r="DQC60" s="49"/>
      <c r="DQD60" s="491"/>
      <c r="DQE60" s="492"/>
      <c r="DQF60" s="48"/>
      <c r="DQG60" s="49"/>
      <c r="DQH60" s="49"/>
      <c r="DQI60" s="49"/>
      <c r="DQJ60" s="49"/>
      <c r="DQK60" s="49"/>
      <c r="DQL60" s="489"/>
      <c r="DQM60" s="492"/>
      <c r="DQN60" s="48"/>
      <c r="DQO60" s="49"/>
      <c r="DQP60" s="49"/>
      <c r="DQQ60" s="49"/>
      <c r="DQR60" s="49"/>
      <c r="DQS60" s="49"/>
      <c r="DQT60" s="64"/>
      <c r="DQU60" s="68"/>
      <c r="DQV60" s="48"/>
      <c r="DQW60" s="49"/>
      <c r="DQX60" s="49"/>
      <c r="DQY60" s="49"/>
      <c r="DQZ60" s="49"/>
      <c r="DRA60" s="49"/>
      <c r="DRB60" s="491"/>
      <c r="DRC60" s="492"/>
      <c r="DRD60" s="48"/>
      <c r="DRE60" s="49"/>
      <c r="DRF60" s="49"/>
      <c r="DRG60" s="49"/>
      <c r="DRH60" s="49"/>
      <c r="DRI60" s="49"/>
      <c r="DRJ60" s="491"/>
      <c r="DRK60" s="492"/>
      <c r="DRL60" s="48"/>
      <c r="DRM60" s="49"/>
      <c r="DRN60" s="49"/>
      <c r="DRO60" s="49"/>
      <c r="DRP60" s="49"/>
      <c r="DRQ60" s="49"/>
      <c r="DRR60" s="64"/>
      <c r="DRS60" s="68"/>
      <c r="DRT60" s="48"/>
      <c r="DRU60" s="49"/>
      <c r="DRV60" s="49"/>
      <c r="DRW60" s="49"/>
      <c r="DRX60" s="49"/>
      <c r="DRY60" s="49"/>
      <c r="DRZ60" s="491"/>
      <c r="DSA60" s="68"/>
      <c r="DSB60" s="82"/>
      <c r="DSC60" s="83"/>
      <c r="DSD60" s="83"/>
      <c r="DSE60" s="83"/>
      <c r="DSF60" s="83"/>
      <c r="DSG60" s="83"/>
      <c r="DSH60" s="64"/>
      <c r="DSI60" s="68"/>
      <c r="DSJ60" s="48"/>
      <c r="DSK60" s="49"/>
      <c r="DSL60" s="49"/>
      <c r="DSM60" s="49"/>
      <c r="DSN60" s="49"/>
      <c r="DSO60" s="49"/>
      <c r="DSP60" s="64"/>
      <c r="DSQ60" s="68"/>
      <c r="DSR60" s="48"/>
      <c r="DSS60" s="49"/>
      <c r="DST60" s="49"/>
      <c r="DSU60" s="49"/>
      <c r="DSV60" s="49"/>
      <c r="DSW60" s="49"/>
      <c r="DSX60" s="64"/>
      <c r="DSY60" s="68"/>
      <c r="DSZ60" s="48"/>
      <c r="DTA60" s="49"/>
      <c r="DTB60" s="49"/>
      <c r="DTC60" s="49"/>
      <c r="DTD60" s="49"/>
      <c r="DTE60" s="49"/>
      <c r="DTF60" s="64"/>
      <c r="DTG60" s="68"/>
      <c r="DTH60" s="48"/>
      <c r="DTI60" s="49"/>
      <c r="DTJ60" s="49"/>
      <c r="DTK60" s="49"/>
      <c r="DTL60" s="49"/>
      <c r="DTM60" s="49"/>
      <c r="DTN60" s="64"/>
      <c r="DTO60" s="68"/>
      <c r="DTP60" s="48"/>
      <c r="DTQ60" s="49"/>
      <c r="DTR60" s="49"/>
      <c r="DTS60" s="49"/>
      <c r="DTT60" s="49"/>
      <c r="DTU60" s="49"/>
      <c r="DTV60" s="64"/>
      <c r="DTW60" s="68"/>
      <c r="DTX60" s="48"/>
      <c r="DTY60" s="49"/>
      <c r="DTZ60" s="49"/>
      <c r="DUA60" s="49"/>
      <c r="DUB60" s="49"/>
      <c r="DUC60" s="49"/>
      <c r="DUD60" s="64"/>
      <c r="DUE60" s="68"/>
      <c r="DUF60" s="48"/>
      <c r="DUG60" s="49"/>
      <c r="DUH60" s="49"/>
      <c r="DUI60" s="49"/>
      <c r="DUJ60" s="49"/>
      <c r="DUK60" s="49"/>
      <c r="DUL60" s="64"/>
      <c r="DUM60" s="68"/>
      <c r="DUN60" s="48"/>
      <c r="DUO60" s="49"/>
      <c r="DUP60" s="49"/>
      <c r="DUQ60" s="49"/>
      <c r="DUR60" s="49"/>
      <c r="DUS60" s="49"/>
      <c r="DUT60" s="64"/>
      <c r="DUU60" s="68"/>
      <c r="DUV60" s="48"/>
      <c r="DUW60" s="49"/>
      <c r="DUX60" s="49"/>
      <c r="DUY60" s="49"/>
      <c r="DUZ60" s="49"/>
      <c r="DVA60" s="49"/>
      <c r="DVB60" s="64"/>
      <c r="DVC60" s="68"/>
      <c r="DVD60" s="48"/>
      <c r="DVE60" s="49"/>
      <c r="DVF60" s="49"/>
      <c r="DVG60" s="49"/>
      <c r="DVH60" s="49"/>
      <c r="DVI60" s="49"/>
      <c r="DVJ60" s="64"/>
      <c r="DVK60" s="68"/>
      <c r="DVL60" s="48"/>
      <c r="DVM60" s="49"/>
      <c r="DVN60" s="49"/>
      <c r="DVO60" s="49"/>
      <c r="DVP60" s="49"/>
      <c r="DVQ60" s="49"/>
      <c r="DVR60" s="64"/>
      <c r="DVS60" s="68"/>
      <c r="DVT60" s="48"/>
      <c r="DVU60" s="49"/>
      <c r="DVV60" s="49"/>
      <c r="DVW60" s="49"/>
      <c r="DVX60" s="49"/>
      <c r="DVY60" s="49"/>
      <c r="DVZ60" s="64"/>
      <c r="DWA60" s="68"/>
      <c r="DWB60" s="48"/>
      <c r="DWC60" s="49"/>
      <c r="DWD60" s="49"/>
      <c r="DWE60" s="49"/>
      <c r="DWF60" s="49"/>
      <c r="DWG60" s="49"/>
      <c r="DWH60" s="64"/>
      <c r="DWI60" s="68"/>
      <c r="DWJ60" s="48"/>
      <c r="DWK60" s="49"/>
      <c r="DWL60" s="49"/>
      <c r="DWM60" s="49"/>
      <c r="DWN60" s="49"/>
      <c r="DWO60" s="49"/>
      <c r="DWP60" s="64"/>
      <c r="DWQ60" s="68"/>
      <c r="DWR60" s="48"/>
      <c r="DWS60" s="49"/>
      <c r="DWT60" s="49"/>
      <c r="DWU60" s="49"/>
      <c r="DWV60" s="49"/>
      <c r="DWW60" s="49"/>
      <c r="DWX60" s="64"/>
      <c r="DWY60" s="68"/>
      <c r="DWZ60" s="48"/>
      <c r="DXA60" s="49"/>
      <c r="DXB60" s="49"/>
      <c r="DXC60" s="49"/>
      <c r="DXD60" s="49"/>
      <c r="DXE60" s="49"/>
      <c r="DXF60" s="64"/>
      <c r="DXG60" s="68"/>
      <c r="DXH60" s="48"/>
      <c r="DXI60" s="49"/>
      <c r="DXJ60" s="49"/>
      <c r="DXK60" s="49"/>
      <c r="DXL60" s="49"/>
      <c r="DXM60" s="49"/>
      <c r="DXN60" s="64"/>
      <c r="DXO60" s="68"/>
      <c r="DXP60" s="48"/>
      <c r="DXQ60" s="49"/>
      <c r="DXR60" s="49"/>
      <c r="DXS60" s="49"/>
      <c r="DXT60" s="49"/>
      <c r="DXU60" s="49"/>
      <c r="DXV60" s="64"/>
      <c r="DXW60" s="68"/>
      <c r="DXX60" s="48"/>
      <c r="DXY60" s="49"/>
      <c r="DXZ60" s="49"/>
      <c r="DYA60" s="49"/>
      <c r="DYB60" s="49"/>
      <c r="DYC60" s="49"/>
      <c r="DYD60" s="64"/>
      <c r="DYE60" s="68"/>
      <c r="DYF60" s="48"/>
      <c r="DYG60" s="49"/>
      <c r="DYH60" s="49"/>
      <c r="DYI60" s="49"/>
      <c r="DYJ60" s="49"/>
      <c r="DYK60" s="49"/>
      <c r="DYL60" s="64"/>
      <c r="DYM60" s="68"/>
      <c r="DYN60" s="48"/>
      <c r="DYO60" s="49"/>
      <c r="DYP60" s="49"/>
      <c r="DYQ60" s="49"/>
      <c r="DYR60" s="49"/>
      <c r="DYS60" s="49"/>
      <c r="DYT60" s="64"/>
      <c r="DYU60" s="68"/>
      <c r="DYV60" s="48"/>
      <c r="DYW60" s="49"/>
      <c r="DYX60" s="49"/>
      <c r="DYY60" s="49"/>
      <c r="DYZ60" s="49"/>
      <c r="DZA60" s="49"/>
      <c r="DZB60" s="64"/>
      <c r="DZC60" s="68"/>
      <c r="DZD60" s="48"/>
      <c r="DZE60" s="49"/>
      <c r="DZF60" s="49"/>
      <c r="DZG60" s="49"/>
      <c r="DZH60" s="49"/>
      <c r="DZI60" s="49"/>
      <c r="DZJ60" s="64"/>
      <c r="DZK60" s="68"/>
      <c r="DZL60" s="48"/>
      <c r="DZM60" s="49"/>
      <c r="DZN60" s="49"/>
      <c r="DZO60" s="49"/>
      <c r="DZP60" s="49"/>
      <c r="DZQ60" s="49"/>
      <c r="DZR60" s="64"/>
      <c r="DZS60" s="68"/>
      <c r="DZT60" s="48"/>
      <c r="DZU60" s="49"/>
      <c r="DZV60" s="49"/>
      <c r="DZW60" s="49"/>
      <c r="DZX60" s="49"/>
      <c r="DZY60" s="49"/>
      <c r="DZZ60" s="64"/>
      <c r="EAA60" s="68"/>
      <c r="EAB60" s="48"/>
      <c r="EAC60" s="49"/>
      <c r="EAD60" s="49"/>
      <c r="EAE60" s="49"/>
      <c r="EAF60" s="49"/>
      <c r="EAG60" s="49"/>
      <c r="EAH60" s="64"/>
      <c r="EAI60" s="68"/>
      <c r="EAJ60" s="48"/>
      <c r="EAK60" s="49"/>
      <c r="EAL60" s="49"/>
      <c r="EAM60" s="49"/>
      <c r="EAN60" s="49"/>
      <c r="EAO60" s="49"/>
      <c r="EAP60" s="64"/>
      <c r="EAQ60" s="68"/>
      <c r="EAR60" s="48"/>
      <c r="EAS60" s="49"/>
      <c r="EAT60" s="49"/>
      <c r="EAU60" s="49"/>
      <c r="EAV60" s="49"/>
      <c r="EAW60" s="49"/>
      <c r="EAX60" s="64"/>
      <c r="EAY60" s="68"/>
      <c r="EAZ60" s="48"/>
      <c r="EBA60" s="49"/>
      <c r="EBB60" s="49"/>
      <c r="EBC60" s="49"/>
      <c r="EBD60" s="49"/>
      <c r="EBE60" s="49"/>
      <c r="EBF60" s="64"/>
      <c r="EBG60" s="68"/>
      <c r="EBH60" s="48"/>
      <c r="EBI60" s="49"/>
      <c r="EBJ60" s="49"/>
      <c r="EBK60" s="49"/>
      <c r="EBL60" s="49"/>
      <c r="EBM60" s="49"/>
      <c r="EBN60" s="64"/>
      <c r="EBO60" s="68"/>
      <c r="EBP60" s="48"/>
      <c r="EBQ60" s="49"/>
      <c r="EBR60" s="49"/>
      <c r="EBS60" s="49"/>
      <c r="EBT60" s="49"/>
      <c r="EBU60" s="49"/>
      <c r="EBV60" s="64"/>
      <c r="EBW60" s="68"/>
      <c r="EBX60" s="48"/>
      <c r="EBY60" s="49"/>
      <c r="EBZ60" s="49"/>
      <c r="ECA60" s="49"/>
      <c r="ECB60" s="49"/>
      <c r="ECC60" s="49"/>
      <c r="ECD60" s="64"/>
      <c r="ECE60" s="68"/>
      <c r="ECF60" s="48"/>
      <c r="ECG60" s="49"/>
      <c r="ECH60" s="49"/>
      <c r="ECI60" s="49"/>
      <c r="ECJ60" s="49"/>
      <c r="ECK60" s="49"/>
      <c r="ECL60" s="64"/>
      <c r="ECM60" s="68"/>
      <c r="ECN60" s="48"/>
      <c r="ECO60" s="49"/>
      <c r="ECP60" s="49"/>
      <c r="ECQ60" s="49"/>
      <c r="ECR60" s="49"/>
      <c r="ECS60" s="49"/>
      <c r="ECT60" s="64"/>
      <c r="ECU60" s="68"/>
      <c r="ECV60" s="48"/>
      <c r="ECW60" s="49"/>
      <c r="ECX60" s="49"/>
      <c r="ECY60" s="49"/>
      <c r="ECZ60" s="49"/>
      <c r="EDA60" s="49"/>
      <c r="EDB60" s="64"/>
      <c r="EDC60" s="68"/>
      <c r="EDD60" s="48"/>
      <c r="EDE60" s="49"/>
      <c r="EDF60" s="49"/>
      <c r="EDG60" s="49"/>
      <c r="EDH60" s="49"/>
      <c r="EDI60" s="49"/>
      <c r="EDJ60" s="64"/>
      <c r="EDK60" s="68"/>
      <c r="EDL60" s="48"/>
      <c r="EDM60" s="49"/>
      <c r="EDN60" s="49"/>
      <c r="EDO60" s="49"/>
      <c r="EDP60" s="49"/>
      <c r="EDQ60" s="49"/>
      <c r="EDR60" s="64"/>
      <c r="EDS60" s="68"/>
      <c r="EDT60" s="48"/>
      <c r="EDU60" s="49"/>
      <c r="EDV60" s="49"/>
      <c r="EDW60" s="49"/>
      <c r="EDX60" s="49"/>
      <c r="EDY60" s="49"/>
      <c r="EDZ60" s="64"/>
      <c r="EEA60" s="68"/>
      <c r="EEB60" s="48"/>
      <c r="EEC60" s="49"/>
      <c r="EED60" s="49"/>
      <c r="EEE60" s="49"/>
      <c r="EEF60" s="49"/>
      <c r="EEG60" s="49"/>
      <c r="EEH60" s="64"/>
      <c r="EEI60" s="68"/>
      <c r="EEJ60" s="91"/>
      <c r="EEK60" s="88"/>
      <c r="EEL60" s="88"/>
      <c r="EEM60" s="88"/>
      <c r="EEN60" s="88"/>
      <c r="EEO60" s="88"/>
      <c r="EEP60" s="179"/>
      <c r="EEQ60" s="95"/>
      <c r="EER60" s="91"/>
      <c r="EES60" s="88"/>
      <c r="EET60" s="88"/>
      <c r="EEU60" s="88"/>
      <c r="EEV60" s="88"/>
      <c r="EEW60" s="88"/>
      <c r="EEX60" s="179"/>
      <c r="EEY60" s="95"/>
      <c r="EEZ60" s="91"/>
      <c r="EFA60" s="88"/>
      <c r="EFB60" s="88"/>
      <c r="EFC60" s="88"/>
      <c r="EFD60" s="88"/>
      <c r="EFE60" s="88"/>
      <c r="EFF60" s="179"/>
      <c r="EFG60" s="95"/>
      <c r="EFH60" s="91"/>
      <c r="EFI60" s="88"/>
      <c r="EFJ60" s="88"/>
      <c r="EFK60" s="88"/>
      <c r="EFL60" s="88"/>
      <c r="EFM60" s="88"/>
      <c r="EFN60" s="179"/>
      <c r="EFO60" s="95"/>
      <c r="EFP60" s="91"/>
      <c r="EFQ60" s="88"/>
      <c r="EFR60" s="88"/>
      <c r="EFS60" s="88"/>
      <c r="EFT60" s="88"/>
      <c r="EFU60" s="88"/>
      <c r="EFV60" s="179"/>
      <c r="EFW60" s="95"/>
      <c r="EFX60" s="91"/>
      <c r="EFY60" s="88"/>
      <c r="EFZ60" s="88"/>
      <c r="EGA60" s="88"/>
      <c r="EGB60" s="88"/>
      <c r="EGC60" s="88"/>
      <c r="EGD60" s="179"/>
      <c r="EGE60" s="95"/>
      <c r="EGF60" s="91"/>
      <c r="EGG60" s="88"/>
      <c r="EGH60" s="88"/>
      <c r="EGI60" s="88"/>
      <c r="EGJ60" s="88"/>
      <c r="EGK60" s="88"/>
      <c r="EGL60" s="179"/>
      <c r="EGM60" s="95"/>
      <c r="EGN60" s="91"/>
      <c r="EGO60" s="88"/>
      <c r="EGP60" s="88"/>
      <c r="EGQ60" s="88"/>
      <c r="EGR60" s="88"/>
      <c r="EGS60" s="88"/>
      <c r="EGT60" s="179"/>
      <c r="EGU60" s="95"/>
      <c r="EGV60" s="91"/>
      <c r="EGW60" s="88"/>
      <c r="EGX60" s="88"/>
      <c r="EGY60" s="88"/>
      <c r="EGZ60" s="88"/>
      <c r="EHA60" s="88"/>
      <c r="EHB60" s="64"/>
      <c r="EHC60" s="68"/>
      <c r="EHD60" s="91"/>
      <c r="EHE60" s="88"/>
      <c r="EHF60" s="88"/>
      <c r="EHG60" s="88"/>
      <c r="EHH60" s="88"/>
      <c r="EHI60" s="88"/>
      <c r="EHJ60" s="179"/>
      <c r="EHK60" s="95"/>
      <c r="EHL60" s="91"/>
      <c r="EHM60" s="88"/>
      <c r="EHN60" s="88"/>
      <c r="EHO60" s="88"/>
      <c r="EHP60" s="88"/>
      <c r="EHQ60" s="88"/>
      <c r="EHR60" s="179"/>
      <c r="EHS60" s="95"/>
      <c r="EHT60" s="91"/>
      <c r="EHU60" s="88"/>
      <c r="EHV60" s="88"/>
      <c r="EHW60" s="88"/>
      <c r="EHX60" s="88"/>
      <c r="EHY60" s="88"/>
      <c r="EHZ60" s="179"/>
      <c r="EIA60" s="95"/>
      <c r="EIB60" s="91"/>
      <c r="EIC60" s="88"/>
      <c r="EID60" s="88"/>
      <c r="EIE60" s="88"/>
      <c r="EIF60" s="88"/>
      <c r="EIG60" s="88"/>
      <c r="EIH60" s="179"/>
      <c r="EII60" s="95"/>
      <c r="EIJ60" s="91"/>
      <c r="EIK60" s="88"/>
      <c r="EIL60" s="88"/>
      <c r="EIM60" s="88"/>
      <c r="EIN60" s="88"/>
      <c r="EIO60" s="88"/>
      <c r="EIP60" s="179"/>
      <c r="EIQ60" s="95"/>
      <c r="EIR60" s="91"/>
      <c r="EIS60" s="88"/>
      <c r="EIT60" s="88"/>
      <c r="EIU60" s="88"/>
      <c r="EIV60" s="88"/>
      <c r="EIW60" s="88"/>
      <c r="EIX60" s="179"/>
      <c r="EIY60" s="95"/>
      <c r="EIZ60" s="91"/>
      <c r="EJA60" s="88"/>
      <c r="EJB60" s="88"/>
      <c r="EJC60" s="88"/>
      <c r="EJD60" s="88"/>
      <c r="EJE60" s="88"/>
      <c r="EJF60" s="179"/>
      <c r="EJG60" s="95"/>
      <c r="EJH60" s="91"/>
      <c r="EJI60" s="88"/>
      <c r="EJJ60" s="88"/>
      <c r="EJK60" s="88"/>
      <c r="EJL60" s="88"/>
      <c r="EJM60" s="88"/>
      <c r="EJN60" s="179"/>
      <c r="EJO60" s="95"/>
      <c r="EJP60" s="91"/>
      <c r="EJQ60" s="88"/>
      <c r="EJR60" s="88"/>
      <c r="EJS60" s="88"/>
      <c r="EJT60" s="88"/>
      <c r="EJU60" s="88"/>
      <c r="EJV60" s="179"/>
      <c r="EJW60" s="95"/>
      <c r="EJX60" s="91"/>
      <c r="EJY60" s="88"/>
      <c r="EJZ60" s="88"/>
      <c r="EKA60" s="88"/>
      <c r="EKB60" s="88"/>
      <c r="EKC60" s="88"/>
      <c r="EKD60" s="179"/>
      <c r="EKE60" s="95"/>
      <c r="EKF60" s="91"/>
      <c r="EKG60" s="88"/>
      <c r="EKH60" s="88"/>
      <c r="EKI60" s="88"/>
      <c r="EKJ60" s="88"/>
      <c r="EKK60" s="88"/>
      <c r="EKL60" s="179"/>
      <c r="EKM60" s="95"/>
      <c r="EKN60" s="91"/>
      <c r="EKO60" s="88"/>
      <c r="EKP60" s="88"/>
      <c r="EKQ60" s="88"/>
      <c r="EKR60" s="88"/>
      <c r="EKS60" s="88"/>
      <c r="EKT60" s="179"/>
      <c r="EKU60" s="218"/>
      <c r="EKV60" s="665"/>
      <c r="EKW60" s="219"/>
      <c r="EKX60" s="88"/>
      <c r="EKY60" s="88"/>
      <c r="EKZ60" s="88"/>
      <c r="ELA60" s="88"/>
      <c r="ELB60" s="88"/>
      <c r="ELC60" s="179"/>
      <c r="ELD60" s="386"/>
      <c r="ELE60" s="219"/>
      <c r="ELF60" s="88"/>
      <c r="ELG60" s="88"/>
      <c r="ELH60" s="88"/>
      <c r="ELI60" s="88"/>
      <c r="ELJ60" s="88"/>
      <c r="ELK60" s="179"/>
      <c r="ELL60" s="386"/>
      <c r="ELM60" s="219"/>
      <c r="ELN60" s="88"/>
      <c r="ELO60" s="88"/>
      <c r="ELP60" s="88"/>
      <c r="ELQ60" s="88"/>
      <c r="ELR60" s="88"/>
      <c r="ELS60" s="179"/>
      <c r="ELT60" s="386"/>
      <c r="ELU60" s="219"/>
      <c r="ELV60" s="88"/>
      <c r="ELW60" s="88"/>
      <c r="ELX60" s="88"/>
      <c r="ELY60" s="88"/>
      <c r="ELZ60" s="88"/>
      <c r="EMA60" s="179"/>
      <c r="EMB60" s="386"/>
      <c r="EMC60" s="219"/>
      <c r="EMD60" s="88"/>
      <c r="EME60" s="88"/>
      <c r="EMF60" s="88"/>
      <c r="EMG60" s="88"/>
      <c r="EMH60" s="88"/>
      <c r="EMI60" s="179"/>
      <c r="EMJ60" s="386"/>
      <c r="EMK60" s="219"/>
      <c r="EML60" s="88"/>
      <c r="EMM60" s="88"/>
      <c r="EMN60" s="88"/>
      <c r="EMO60" s="88"/>
      <c r="EMP60" s="88"/>
      <c r="EMQ60" s="179"/>
      <c r="EMR60" s="386"/>
      <c r="EMS60" s="219"/>
      <c r="EMT60" s="88"/>
      <c r="EMU60" s="88"/>
      <c r="EMV60" s="88"/>
      <c r="EMW60" s="88"/>
      <c r="EMX60" s="88"/>
      <c r="EMY60" s="179"/>
      <c r="EMZ60" s="386"/>
      <c r="ENA60" s="219"/>
      <c r="ENB60" s="88"/>
      <c r="ENC60" s="88"/>
      <c r="END60" s="88"/>
      <c r="ENE60" s="88"/>
      <c r="ENF60" s="88"/>
      <c r="ENG60" s="179"/>
      <c r="ENH60" s="386"/>
      <c r="ENI60" s="219"/>
      <c r="ENJ60" s="88"/>
      <c r="ENK60" s="88"/>
      <c r="ENL60" s="88"/>
      <c r="ENM60" s="88"/>
      <c r="ENN60" s="88"/>
      <c r="ENO60" s="179"/>
      <c r="ENP60" s="386"/>
      <c r="ENQ60" s="219"/>
      <c r="ENR60" s="88"/>
      <c r="ENS60" s="88"/>
      <c r="ENT60" s="88"/>
      <c r="ENU60" s="88"/>
      <c r="ENV60" s="88"/>
      <c r="ENW60" s="179"/>
      <c r="ENX60" s="386"/>
      <c r="ENY60" s="219"/>
      <c r="ENZ60" s="88"/>
      <c r="EOA60" s="88"/>
      <c r="EOB60" s="88"/>
      <c r="EOC60" s="88"/>
      <c r="EOD60" s="88"/>
      <c r="EOE60" s="179"/>
      <c r="EOF60" s="386"/>
      <c r="EOG60" s="1"/>
      <c r="EOH60" s="219"/>
      <c r="EOI60" s="88"/>
      <c r="EOJ60" s="88"/>
      <c r="EOK60" s="88"/>
      <c r="EOL60" s="88"/>
      <c r="EOM60" s="88"/>
      <c r="EON60" s="218"/>
      <c r="EOO60" s="880"/>
      <c r="EOP60" s="88"/>
      <c r="EOQ60" s="88"/>
      <c r="EOR60" s="88"/>
      <c r="EOS60" s="88"/>
      <c r="EOT60" s="88"/>
      <c r="EOU60" s="179"/>
      <c r="EOV60" s="386"/>
      <c r="EOW60" s="219"/>
      <c r="EOX60" s="88"/>
      <c r="EOY60" s="88"/>
      <c r="EOZ60" s="88"/>
      <c r="EPA60" s="88"/>
      <c r="EPB60" s="88"/>
      <c r="EPC60" s="179"/>
      <c r="EPD60" s="386"/>
      <c r="EPE60" s="219"/>
      <c r="EPF60" s="88"/>
      <c r="EPG60" s="88"/>
      <c r="EPH60" s="88"/>
      <c r="EPI60" s="88"/>
      <c r="EPJ60" s="88"/>
      <c r="EPK60" s="179"/>
      <c r="EPL60" s="386"/>
      <c r="EPM60" s="219"/>
      <c r="EPN60" s="88"/>
      <c r="EPO60" s="88"/>
      <c r="EPP60" s="88"/>
      <c r="EPQ60" s="88"/>
      <c r="EPR60" s="88"/>
      <c r="EPS60" s="179"/>
      <c r="EPT60" s="386"/>
      <c r="EPU60" s="219"/>
      <c r="EPV60" s="88"/>
      <c r="EPW60" s="88"/>
      <c r="EPX60" s="88"/>
      <c r="EPY60" s="88"/>
      <c r="EPZ60" s="88"/>
      <c r="EQA60" s="179"/>
      <c r="EQB60" s="386"/>
      <c r="EQC60" s="219"/>
      <c r="EQD60" s="88"/>
      <c r="EQE60" s="88"/>
      <c r="EQF60" s="88"/>
      <c r="EQG60" s="88"/>
      <c r="EQH60" s="88"/>
      <c r="EQI60" s="179"/>
      <c r="EQJ60" s="386"/>
      <c r="EQK60" s="219"/>
      <c r="EQL60" s="88"/>
      <c r="EQM60" s="88"/>
      <c r="EQN60" s="88"/>
      <c r="EQO60" s="88"/>
      <c r="EQP60" s="88"/>
      <c r="EQQ60" s="179"/>
      <c r="EQR60" s="386"/>
      <c r="EQS60" s="219"/>
      <c r="EQT60" s="88"/>
      <c r="EQU60" s="88"/>
      <c r="EQV60" s="88"/>
      <c r="EQW60" s="88"/>
      <c r="EQX60" s="88"/>
      <c r="EQY60" s="179"/>
      <c r="EQZ60" s="386"/>
      <c r="ERA60" s="219"/>
      <c r="ERB60" s="88"/>
      <c r="ERC60" s="88"/>
      <c r="ERD60" s="88"/>
      <c r="ERE60" s="88"/>
      <c r="ERF60" s="88"/>
      <c r="ERG60" s="179"/>
      <c r="ERH60" s="386"/>
      <c r="ERI60" s="219"/>
      <c r="ERJ60" s="88"/>
      <c r="ERK60" s="88"/>
      <c r="ERL60" s="88"/>
      <c r="ERM60" s="88"/>
      <c r="ERN60" s="88"/>
      <c r="ERO60" s="179"/>
      <c r="ERP60" s="386"/>
      <c r="ERQ60" s="219"/>
      <c r="ERR60" s="88"/>
      <c r="ERS60" s="88"/>
      <c r="ERT60" s="88"/>
      <c r="ERU60" s="88"/>
      <c r="ERV60" s="88"/>
      <c r="ERW60" s="179"/>
      <c r="ERX60" s="386"/>
      <c r="ERY60" s="219"/>
      <c r="ERZ60" s="88"/>
      <c r="ESA60" s="88"/>
      <c r="ESB60" s="88"/>
      <c r="ESC60" s="88"/>
      <c r="ESD60" s="88"/>
      <c r="ESE60" s="179"/>
      <c r="ESF60" s="386"/>
      <c r="ESG60" s="219"/>
      <c r="ESH60" s="88"/>
      <c r="ESI60" s="88"/>
      <c r="ESJ60" s="88"/>
      <c r="ESK60" s="88"/>
      <c r="ESL60" s="88"/>
      <c r="ESM60" s="64"/>
      <c r="ESN60" s="211"/>
      <c r="ESO60" s="881"/>
      <c r="ESP60" s="93"/>
      <c r="ESQ60" s="93"/>
      <c r="ESR60" s="93"/>
      <c r="ESS60" s="93"/>
      <c r="EST60" s="93"/>
      <c r="ESU60" s="179"/>
      <c r="ESV60" s="386"/>
      <c r="ESW60" s="219"/>
      <c r="ESX60" s="88"/>
      <c r="ESY60" s="88"/>
      <c r="ESZ60" s="88"/>
      <c r="ETA60" s="88"/>
      <c r="ETB60" s="88"/>
      <c r="ETC60" s="857"/>
      <c r="ETD60" s="386"/>
      <c r="ETE60" s="219"/>
      <c r="ETF60" s="88"/>
      <c r="ETG60" s="88"/>
      <c r="ETH60" s="88"/>
      <c r="ETI60" s="88"/>
      <c r="ETJ60" s="88"/>
      <c r="ETK60" s="857"/>
      <c r="ETL60" s="386"/>
      <c r="ETM60" s="882"/>
      <c r="ETN60" s="883"/>
      <c r="ETO60" s="883"/>
      <c r="ETP60" s="883"/>
      <c r="ETQ60" s="883"/>
      <c r="ETR60" s="883"/>
      <c r="ETS60" s="857"/>
      <c r="ETT60" s="386"/>
      <c r="ETU60" s="881"/>
      <c r="ETV60" s="93"/>
      <c r="ETW60" s="93"/>
      <c r="ETX60" s="93"/>
      <c r="ETY60" s="93"/>
      <c r="ETZ60" s="93"/>
      <c r="EUA60" s="857"/>
      <c r="EUB60" s="386"/>
      <c r="EUC60" s="881"/>
      <c r="EUD60" s="93"/>
      <c r="EUE60" s="93"/>
      <c r="EUF60" s="93"/>
      <c r="EUG60" s="93"/>
      <c r="EUH60" s="93"/>
      <c r="EUI60" s="857"/>
      <c r="EUJ60" s="386"/>
      <c r="EUK60" s="219"/>
      <c r="EUL60" s="88"/>
      <c r="EUM60" s="88"/>
      <c r="EUN60" s="88"/>
      <c r="EUO60" s="88"/>
      <c r="EUP60" s="88"/>
      <c r="EUQ60" s="857"/>
      <c r="EUR60" s="386"/>
      <c r="EUS60" s="219"/>
      <c r="EUT60" s="88"/>
      <c r="EUU60" s="88"/>
      <c r="EUV60" s="88"/>
      <c r="EUW60" s="88"/>
      <c r="EUX60" s="88"/>
      <c r="EUY60" s="857"/>
      <c r="EUZ60" s="386"/>
      <c r="EVA60" s="219"/>
      <c r="EVB60" s="88"/>
      <c r="EVC60" s="88"/>
      <c r="EVD60" s="88"/>
      <c r="EVE60" s="88"/>
      <c r="EVF60" s="88"/>
      <c r="EVG60" s="857"/>
      <c r="EVH60" s="386"/>
      <c r="EVI60" s="219"/>
      <c r="EVJ60" s="88"/>
      <c r="EVK60" s="88"/>
      <c r="EVL60" s="88"/>
      <c r="EVM60" s="88"/>
      <c r="EVN60" s="88"/>
      <c r="EVO60" s="857"/>
      <c r="EVP60" s="386"/>
      <c r="EVQ60" s="219"/>
      <c r="EVR60" s="88"/>
      <c r="EVS60" s="88"/>
      <c r="EVT60" s="88"/>
      <c r="EVU60" s="88"/>
      <c r="EVV60" s="88"/>
      <c r="EVW60" s="857"/>
      <c r="EVX60" s="386"/>
      <c r="EVY60" s="219"/>
      <c r="EVZ60" s="88"/>
      <c r="EWA60" s="88"/>
      <c r="EWB60" s="88"/>
      <c r="EWC60" s="88"/>
      <c r="EWD60" s="88"/>
      <c r="EWE60" s="857"/>
      <c r="EWF60" s="386"/>
      <c r="EWG60" s="219"/>
      <c r="EWH60" s="88"/>
      <c r="EWI60" s="88"/>
      <c r="EWJ60" s="88"/>
      <c r="EWK60" s="88"/>
      <c r="EWL60" s="88"/>
      <c r="EWM60" s="857"/>
      <c r="EWN60" s="386"/>
      <c r="EWO60" s="219"/>
      <c r="EWP60" s="88"/>
      <c r="EWQ60" s="88"/>
      <c r="EWR60" s="88"/>
      <c r="EWS60" s="88"/>
      <c r="EWT60" s="88"/>
      <c r="EWU60" s="857"/>
      <c r="EWV60" s="386"/>
      <c r="EWW60" s="219"/>
      <c r="EWX60" s="88"/>
      <c r="EWY60" s="88"/>
      <c r="EWZ60" s="88"/>
      <c r="EXA60" s="88"/>
      <c r="EXB60" s="88"/>
      <c r="EXC60" s="857"/>
      <c r="EXD60" s="386"/>
      <c r="EXE60" s="219"/>
      <c r="EXF60" s="88"/>
      <c r="EXG60" s="88"/>
      <c r="EXH60" s="88"/>
      <c r="EXI60" s="88"/>
      <c r="EXJ60" s="88"/>
      <c r="EXK60" s="857"/>
      <c r="EXL60" s="386"/>
      <c r="EXM60" s="881"/>
      <c r="EXN60" s="93"/>
      <c r="EXO60" s="93"/>
      <c r="EXP60" s="93"/>
      <c r="EXQ60" s="93"/>
      <c r="EXR60" s="93"/>
      <c r="EXS60" s="857"/>
      <c r="EXT60" s="386"/>
      <c r="EXU60" s="219"/>
      <c r="EXV60" s="88"/>
      <c r="EXW60" s="88"/>
      <c r="EXX60" s="88"/>
      <c r="EXY60" s="88"/>
      <c r="EXZ60" s="88"/>
      <c r="EYA60" s="857"/>
      <c r="EYB60" s="386"/>
      <c r="EYC60" s="219"/>
      <c r="EYD60" s="88"/>
      <c r="EYE60" s="88"/>
      <c r="EYF60" s="88"/>
      <c r="EYG60" s="88"/>
      <c r="EYH60" s="88"/>
      <c r="EYI60" s="857"/>
      <c r="EYJ60" s="386"/>
      <c r="EYK60" s="219"/>
      <c r="EYL60" s="88"/>
      <c r="EYM60" s="88"/>
      <c r="EYN60" s="88"/>
      <c r="EYO60" s="88"/>
      <c r="EYP60" s="88"/>
      <c r="EYQ60" s="857"/>
      <c r="EYR60" s="386"/>
      <c r="EYS60" s="219"/>
      <c r="EYT60" s="88"/>
      <c r="EYU60" s="88"/>
      <c r="EYV60" s="88"/>
      <c r="EYW60" s="88"/>
      <c r="EYX60" s="88"/>
      <c r="EYY60" s="884"/>
      <c r="EYZ60" s="885"/>
      <c r="EZA60" s="195"/>
      <c r="EZB60" s="49"/>
      <c r="EZC60" s="49"/>
      <c r="EZD60" s="49"/>
      <c r="EZE60" s="49"/>
      <c r="EZF60" s="49"/>
      <c r="EZG60" s="872"/>
      <c r="EZH60" s="873"/>
      <c r="EZI60" s="195"/>
      <c r="EZJ60" s="49"/>
      <c r="EZK60" s="49"/>
      <c r="EZL60" s="49"/>
      <c r="EZM60" s="49"/>
      <c r="EZN60" s="49"/>
      <c r="EZO60" s="872"/>
      <c r="EZP60" s="873"/>
      <c r="EZQ60" s="458"/>
      <c r="EZR60" s="83"/>
      <c r="EZS60" s="83"/>
      <c r="EZT60" s="83"/>
      <c r="EZU60" s="83"/>
      <c r="EZV60" s="83"/>
      <c r="EZW60" s="872"/>
      <c r="EZX60" s="873">
        <f t="shared" si="1512"/>
        <v>0</v>
      </c>
      <c r="EZY60" s="195"/>
      <c r="EZZ60" s="49"/>
      <c r="FAA60" s="49"/>
      <c r="FAB60" s="49"/>
      <c r="FAC60" s="49">
        <v>0</v>
      </c>
      <c r="FAD60" s="49"/>
      <c r="FAE60" s="872">
        <f t="shared" si="1513"/>
        <v>0</v>
      </c>
      <c r="FAF60" s="873">
        <f t="shared" si="1514"/>
        <v>0</v>
      </c>
    </row>
    <row r="61" spans="1:4088" s="8" customFormat="1" ht="13.5" thickBot="1" x14ac:dyDescent="0.25">
      <c r="A61" s="21">
        <v>31</v>
      </c>
      <c r="B61" s="297" t="s">
        <v>526</v>
      </c>
      <c r="C61" s="730" t="s">
        <v>528</v>
      </c>
      <c r="D61" s="297">
        <v>40</v>
      </c>
      <c r="E61" s="24"/>
      <c r="F61" s="24">
        <v>1700</v>
      </c>
      <c r="G61" s="24"/>
      <c r="H61" s="24"/>
      <c r="I61" s="360"/>
      <c r="J61" s="360">
        <f>SUMIF(SUMPK!$B:$B,$B:$B,SUMPK!$O:$O)</f>
        <v>0</v>
      </c>
      <c r="K61" s="24">
        <v>0</v>
      </c>
      <c r="L61" s="24">
        <f t="shared" si="2437"/>
        <v>1700</v>
      </c>
      <c r="M61" s="15">
        <f t="shared" si="2438"/>
        <v>1700</v>
      </c>
      <c r="N61" s="15">
        <v>0</v>
      </c>
      <c r="O61" s="276">
        <v>0</v>
      </c>
      <c r="P61" s="712"/>
      <c r="Q61" s="276">
        <v>0</v>
      </c>
      <c r="R61" s="277">
        <v>0</v>
      </c>
      <c r="S61" s="222"/>
      <c r="T61" s="276">
        <v>0</v>
      </c>
      <c r="U61" s="278"/>
      <c r="V61" s="276">
        <v>0</v>
      </c>
      <c r="W61" s="279">
        <f t="shared" si="2431"/>
        <v>1</v>
      </c>
      <c r="X61" s="278"/>
      <c r="Y61" s="7"/>
      <c r="Z61" s="7"/>
      <c r="AA61" s="7"/>
      <c r="AB61" s="7"/>
      <c r="AC61" s="662"/>
      <c r="AD61" s="650"/>
      <c r="AE61" s="88"/>
      <c r="AF61" s="88"/>
      <c r="AG61" s="88"/>
      <c r="AH61" s="88"/>
      <c r="AI61" s="88"/>
      <c r="AJ61" s="89"/>
      <c r="AK61" s="90"/>
      <c r="AL61" s="91"/>
      <c r="AM61" s="88"/>
      <c r="AN61" s="88"/>
      <c r="AO61" s="88"/>
      <c r="AP61" s="88"/>
      <c r="AQ61" s="88"/>
      <c r="AR61" s="89"/>
      <c r="AS61" s="90"/>
      <c r="AT61" s="91"/>
      <c r="AU61" s="88"/>
      <c r="AV61" s="88"/>
      <c r="AW61" s="88"/>
      <c r="AX61" s="88"/>
      <c r="AY61" s="88"/>
      <c r="AZ61" s="89"/>
      <c r="BA61" s="90"/>
      <c r="BB61" s="91"/>
      <c r="BC61" s="88"/>
      <c r="BD61" s="88"/>
      <c r="BE61" s="88"/>
      <c r="BF61" s="88"/>
      <c r="BG61" s="88"/>
      <c r="BH61" s="89"/>
      <c r="BI61" s="90"/>
      <c r="BJ61" s="91"/>
      <c r="BK61" s="88"/>
      <c r="BL61" s="88"/>
      <c r="BM61" s="88"/>
      <c r="BN61" s="88"/>
      <c r="BO61" s="88"/>
      <c r="BP61" s="89"/>
      <c r="BQ61" s="90"/>
      <c r="BR61" s="91"/>
      <c r="BS61" s="88"/>
      <c r="BT61" s="88"/>
      <c r="BU61" s="88"/>
      <c r="BV61" s="88"/>
      <c r="BW61" s="88"/>
      <c r="BX61" s="89"/>
      <c r="BY61" s="90"/>
      <c r="BZ61" s="91"/>
      <c r="CA61" s="88"/>
      <c r="CB61" s="88"/>
      <c r="CC61" s="88"/>
      <c r="CD61" s="88"/>
      <c r="CE61" s="88"/>
      <c r="CF61" s="89"/>
      <c r="CG61" s="90"/>
      <c r="CH61" s="91"/>
      <c r="CI61" s="88"/>
      <c r="CJ61" s="88"/>
      <c r="CK61" s="88"/>
      <c r="CL61" s="88"/>
      <c r="CM61" s="88"/>
      <c r="CN61" s="89"/>
      <c r="CO61" s="90"/>
      <c r="CP61" s="91"/>
      <c r="CQ61" s="88"/>
      <c r="CR61" s="88"/>
      <c r="CS61" s="88"/>
      <c r="CT61" s="88"/>
      <c r="CU61" s="88"/>
      <c r="CV61" s="89"/>
      <c r="CW61" s="90"/>
      <c r="CX61" s="91"/>
      <c r="CY61" s="88"/>
      <c r="CZ61" s="88"/>
      <c r="DA61" s="88"/>
      <c r="DB61" s="88"/>
      <c r="DC61" s="88"/>
      <c r="DD61" s="89"/>
      <c r="DE61" s="90"/>
      <c r="DF61" s="91"/>
      <c r="DG61" s="88"/>
      <c r="DH61" s="88"/>
      <c r="DI61" s="88"/>
      <c r="DJ61" s="88"/>
      <c r="DK61" s="88"/>
      <c r="DL61" s="89"/>
      <c r="DM61" s="90"/>
      <c r="DN61" s="91"/>
      <c r="DO61" s="88"/>
      <c r="DP61" s="88"/>
      <c r="DQ61" s="88"/>
      <c r="DR61" s="88"/>
      <c r="DS61" s="88"/>
      <c r="DT61" s="89"/>
      <c r="DU61" s="90"/>
      <c r="DV61" s="91"/>
      <c r="DW61" s="88"/>
      <c r="DX61" s="88"/>
      <c r="DY61" s="88"/>
      <c r="DZ61" s="88"/>
      <c r="EA61" s="88"/>
      <c r="EB61" s="89"/>
      <c r="EC61" s="90"/>
      <c r="ED61" s="91"/>
      <c r="EE61" s="88"/>
      <c r="EF61" s="88"/>
      <c r="EG61" s="88"/>
      <c r="EH61" s="88"/>
      <c r="EI61" s="88"/>
      <c r="EJ61" s="89"/>
      <c r="EK61" s="90"/>
      <c r="EL61" s="91"/>
      <c r="EM61" s="88"/>
      <c r="EN61" s="88"/>
      <c r="EO61" s="88"/>
      <c r="EP61" s="88"/>
      <c r="EQ61" s="88"/>
      <c r="ER61" s="89"/>
      <c r="ES61" s="90"/>
      <c r="ET61" s="91"/>
      <c r="EU61" s="88"/>
      <c r="EV61" s="88"/>
      <c r="EW61" s="88"/>
      <c r="EX61" s="88"/>
      <c r="EY61" s="88"/>
      <c r="EZ61" s="89"/>
      <c r="FA61" s="90"/>
      <c r="FB61" s="91"/>
      <c r="FC61" s="88"/>
      <c r="FD61" s="88"/>
      <c r="FE61" s="88"/>
      <c r="FF61" s="88"/>
      <c r="FG61" s="88"/>
      <c r="FH61" s="89"/>
      <c r="FI61" s="90"/>
      <c r="FJ61" s="91"/>
      <c r="FK61" s="88"/>
      <c r="FL61" s="88"/>
      <c r="FM61" s="88"/>
      <c r="FN61" s="88"/>
      <c r="FO61" s="88"/>
      <c r="FP61" s="89"/>
      <c r="FQ61" s="90"/>
      <c r="FR61" s="91"/>
      <c r="FS61" s="88"/>
      <c r="FT61" s="88"/>
      <c r="FU61" s="88"/>
      <c r="FV61" s="88"/>
      <c r="FW61" s="88"/>
      <c r="FX61" s="89"/>
      <c r="FY61" s="90"/>
      <c r="FZ61" s="91"/>
      <c r="GA61" s="88"/>
      <c r="GB61" s="88"/>
      <c r="GC61" s="88"/>
      <c r="GD61" s="88"/>
      <c r="GE61" s="88"/>
      <c r="GF61" s="89"/>
      <c r="GG61" s="90"/>
      <c r="GH61" s="91"/>
      <c r="GI61" s="88"/>
      <c r="GJ61" s="88"/>
      <c r="GK61" s="88"/>
      <c r="GL61" s="88"/>
      <c r="GM61" s="88"/>
      <c r="GN61" s="89"/>
      <c r="GO61" s="90"/>
      <c r="GP61" s="91"/>
      <c r="GQ61" s="88"/>
      <c r="GR61" s="88"/>
      <c r="GS61" s="88"/>
      <c r="GT61" s="88"/>
      <c r="GU61" s="88"/>
      <c r="GV61" s="89"/>
      <c r="GW61" s="90"/>
      <c r="GX61" s="91"/>
      <c r="GY61" s="88"/>
      <c r="GZ61" s="88"/>
      <c r="HA61" s="88"/>
      <c r="HB61" s="88"/>
      <c r="HC61" s="88"/>
      <c r="HD61" s="89"/>
      <c r="HE61" s="90"/>
      <c r="HF61" s="91"/>
      <c r="HG61" s="88"/>
      <c r="HH61" s="88"/>
      <c r="HI61" s="88"/>
      <c r="HJ61" s="88"/>
      <c r="HK61" s="88"/>
      <c r="HL61" s="89"/>
      <c r="HM61" s="90"/>
      <c r="HN61" s="92"/>
      <c r="HO61" s="93"/>
      <c r="HP61" s="93"/>
      <c r="HQ61" s="93"/>
      <c r="HR61" s="93"/>
      <c r="HS61" s="93"/>
      <c r="HT61" s="89"/>
      <c r="HU61" s="90"/>
      <c r="HV61" s="91"/>
      <c r="HW61" s="88"/>
      <c r="HX61" s="88"/>
      <c r="HY61" s="88"/>
      <c r="HZ61" s="88"/>
      <c r="IA61" s="88"/>
      <c r="IB61" s="89"/>
      <c r="IC61" s="90"/>
      <c r="ID61" s="91"/>
      <c r="IE61" s="88"/>
      <c r="IF61" s="88"/>
      <c r="IG61" s="88"/>
      <c r="IH61" s="88"/>
      <c r="II61" s="88"/>
      <c r="IJ61" s="89"/>
      <c r="IK61" s="90"/>
      <c r="IL61" s="91"/>
      <c r="IM61" s="88"/>
      <c r="IN61" s="88"/>
      <c r="IO61" s="88"/>
      <c r="IP61" s="88"/>
      <c r="IQ61" s="88"/>
      <c r="IR61" s="94"/>
      <c r="IS61" s="95"/>
      <c r="IT61" s="91"/>
      <c r="IU61" s="88"/>
      <c r="IV61" s="88"/>
      <c r="IW61" s="88"/>
      <c r="IX61" s="88"/>
      <c r="IY61" s="88"/>
      <c r="IZ61" s="94"/>
      <c r="JA61" s="95"/>
      <c r="JB61" s="91"/>
      <c r="JC61" s="88"/>
      <c r="JD61" s="88"/>
      <c r="JE61" s="88"/>
      <c r="JF61" s="88"/>
      <c r="JG61" s="88"/>
      <c r="JH61" s="94"/>
      <c r="JI61" s="95"/>
      <c r="JJ61" s="91"/>
      <c r="JK61" s="88"/>
      <c r="JL61" s="88"/>
      <c r="JM61" s="88"/>
      <c r="JN61" s="88"/>
      <c r="JO61" s="88"/>
      <c r="JP61" s="89"/>
      <c r="JQ61" s="90"/>
      <c r="JR61" s="91"/>
      <c r="JS61" s="88"/>
      <c r="JT61" s="88"/>
      <c r="JU61" s="88"/>
      <c r="JV61" s="88"/>
      <c r="JW61" s="88"/>
      <c r="JX61" s="89"/>
      <c r="JY61" s="90"/>
      <c r="JZ61" s="91"/>
      <c r="KA61" s="88"/>
      <c r="KB61" s="88"/>
      <c r="KC61" s="88"/>
      <c r="KD61" s="88"/>
      <c r="KE61" s="88"/>
      <c r="KF61" s="89"/>
      <c r="KG61" s="90"/>
      <c r="KH61" s="91"/>
      <c r="KI61" s="88"/>
      <c r="KJ61" s="88"/>
      <c r="KK61" s="88"/>
      <c r="KL61" s="88"/>
      <c r="KM61" s="88"/>
      <c r="KN61" s="94"/>
      <c r="KO61" s="95"/>
      <c r="KP61" s="91"/>
      <c r="KQ61" s="88"/>
      <c r="KR61" s="88"/>
      <c r="KS61" s="88"/>
      <c r="KT61" s="88"/>
      <c r="KU61" s="88"/>
      <c r="KV61" s="94"/>
      <c r="KW61" s="95"/>
      <c r="KX61" s="91"/>
      <c r="KY61" s="88"/>
      <c r="KZ61" s="88"/>
      <c r="LA61" s="88"/>
      <c r="LB61" s="88"/>
      <c r="LC61" s="88"/>
      <c r="LD61" s="94"/>
      <c r="LE61" s="95"/>
      <c r="LF61" s="91"/>
      <c r="LG61" s="88"/>
      <c r="LH61" s="88"/>
      <c r="LI61" s="88"/>
      <c r="LJ61" s="88"/>
      <c r="LK61" s="88"/>
      <c r="LL61" s="94"/>
      <c r="LM61" s="95"/>
      <c r="LN61" s="91"/>
      <c r="LO61" s="88"/>
      <c r="LP61" s="88"/>
      <c r="LQ61" s="88"/>
      <c r="LR61" s="88"/>
      <c r="LS61" s="88"/>
      <c r="LT61" s="94"/>
      <c r="LU61" s="95"/>
      <c r="LV61" s="91"/>
      <c r="LW61" s="88"/>
      <c r="LX61" s="88"/>
      <c r="LY61" s="88"/>
      <c r="LZ61" s="88"/>
      <c r="MA61" s="88"/>
      <c r="MB61" s="94"/>
      <c r="MC61" s="95"/>
      <c r="MD61" s="91"/>
      <c r="ME61" s="88"/>
      <c r="MF61" s="88"/>
      <c r="MG61" s="88"/>
      <c r="MH61" s="88"/>
      <c r="MI61" s="88"/>
      <c r="MJ61" s="94"/>
      <c r="MK61" s="95"/>
      <c r="ML61" s="91"/>
      <c r="MM61" s="88"/>
      <c r="MN61" s="88"/>
      <c r="MO61" s="88"/>
      <c r="MP61" s="88"/>
      <c r="MQ61" s="88"/>
      <c r="MR61" s="94"/>
      <c r="MS61" s="95"/>
      <c r="MT61" s="91"/>
      <c r="MU61" s="88"/>
      <c r="MV61" s="88"/>
      <c r="MW61" s="88"/>
      <c r="MX61" s="88"/>
      <c r="MY61" s="88"/>
      <c r="MZ61" s="94"/>
      <c r="NA61" s="95"/>
      <c r="NB61" s="91"/>
      <c r="NC61" s="88"/>
      <c r="ND61" s="88"/>
      <c r="NE61" s="88"/>
      <c r="NF61" s="88"/>
      <c r="NG61" s="88"/>
      <c r="NH61" s="94"/>
      <c r="NI61" s="95"/>
      <c r="NJ61" s="91"/>
      <c r="NK61" s="88"/>
      <c r="NL61" s="88"/>
      <c r="NM61" s="88"/>
      <c r="NN61" s="88"/>
      <c r="NO61" s="88"/>
      <c r="NP61" s="94"/>
      <c r="NQ61" s="95"/>
      <c r="NR61" s="91"/>
      <c r="NS61" s="88"/>
      <c r="NT61" s="88"/>
      <c r="NU61" s="88"/>
      <c r="NV61" s="88"/>
      <c r="NW61" s="88"/>
      <c r="NX61" s="94"/>
      <c r="NY61" s="95"/>
      <c r="NZ61" s="91"/>
      <c r="OA61" s="88"/>
      <c r="OB61" s="88"/>
      <c r="OC61" s="88"/>
      <c r="OD61" s="88"/>
      <c r="OE61" s="88"/>
      <c r="OF61" s="94"/>
      <c r="OG61" s="95"/>
      <c r="OH61" s="91"/>
      <c r="OI61" s="88"/>
      <c r="OJ61" s="88"/>
      <c r="OK61" s="88"/>
      <c r="OL61" s="88"/>
      <c r="OM61" s="88"/>
      <c r="ON61" s="94"/>
      <c r="OO61" s="95"/>
      <c r="OP61" s="91"/>
      <c r="OQ61" s="88"/>
      <c r="OR61" s="88"/>
      <c r="OS61" s="88"/>
      <c r="OT61" s="88"/>
      <c r="OU61" s="88"/>
      <c r="OV61" s="94"/>
      <c r="OW61" s="95"/>
      <c r="OX61" s="91"/>
      <c r="OY61" s="88"/>
      <c r="OZ61" s="88"/>
      <c r="PA61" s="88"/>
      <c r="PB61" s="88"/>
      <c r="PC61" s="88"/>
      <c r="PD61" s="94"/>
      <c r="PE61" s="95"/>
      <c r="PF61" s="91"/>
      <c r="PG61" s="88"/>
      <c r="PH61" s="88"/>
      <c r="PI61" s="88"/>
      <c r="PJ61" s="88"/>
      <c r="PK61" s="88"/>
      <c r="PL61" s="94"/>
      <c r="PM61" s="95"/>
      <c r="PN61" s="91"/>
      <c r="PO61" s="88"/>
      <c r="PP61" s="88"/>
      <c r="PQ61" s="88"/>
      <c r="PR61" s="88"/>
      <c r="PS61" s="88"/>
      <c r="PT61" s="94"/>
      <c r="PU61" s="95"/>
      <c r="PV61" s="118"/>
      <c r="PW61" s="119"/>
      <c r="PX61" s="119"/>
      <c r="PY61" s="119"/>
      <c r="PZ61" s="119"/>
      <c r="QA61" s="119"/>
      <c r="QB61" s="120"/>
      <c r="QC61" s="121"/>
      <c r="QD61" s="118"/>
      <c r="QE61" s="119"/>
      <c r="QF61" s="119"/>
      <c r="QG61" s="119"/>
      <c r="QH61" s="119"/>
      <c r="QI61" s="119"/>
      <c r="QJ61" s="120"/>
      <c r="QK61" s="121"/>
      <c r="QL61" s="118"/>
      <c r="QM61" s="119"/>
      <c r="QN61" s="119"/>
      <c r="QO61" s="119"/>
      <c r="QP61" s="119"/>
      <c r="QQ61" s="119"/>
      <c r="QR61" s="120"/>
      <c r="QS61" s="121"/>
      <c r="QT61" s="118"/>
      <c r="QU61" s="119"/>
      <c r="QV61" s="119"/>
      <c r="QW61" s="119"/>
      <c r="QX61" s="119"/>
      <c r="QY61" s="119"/>
      <c r="QZ61" s="120"/>
      <c r="RA61" s="121"/>
      <c r="RB61" s="118"/>
      <c r="RC61" s="119"/>
      <c r="RD61" s="119"/>
      <c r="RE61" s="119"/>
      <c r="RF61" s="119"/>
      <c r="RG61" s="119"/>
      <c r="RH61" s="120"/>
      <c r="RI61" s="121"/>
      <c r="RJ61" s="118"/>
      <c r="RK61" s="119"/>
      <c r="RL61" s="119"/>
      <c r="RM61" s="119"/>
      <c r="RN61" s="119"/>
      <c r="RO61" s="119"/>
      <c r="RP61" s="120"/>
      <c r="RQ61" s="121"/>
      <c r="RR61" s="118"/>
      <c r="RS61" s="119"/>
      <c r="RT61" s="119"/>
      <c r="RU61" s="119"/>
      <c r="RV61" s="119"/>
      <c r="RW61" s="119"/>
      <c r="RX61" s="120"/>
      <c r="RY61" s="121"/>
      <c r="RZ61" s="118"/>
      <c r="SA61" s="119"/>
      <c r="SB61" s="119"/>
      <c r="SC61" s="119"/>
      <c r="SD61" s="119"/>
      <c r="SE61" s="119"/>
      <c r="SF61" s="120"/>
      <c r="SG61" s="121"/>
      <c r="SH61" s="118"/>
      <c r="SI61" s="119"/>
      <c r="SJ61" s="119"/>
      <c r="SK61" s="119"/>
      <c r="SL61" s="119"/>
      <c r="SM61" s="119"/>
      <c r="SN61" s="120"/>
      <c r="SO61" s="121"/>
      <c r="SP61" s="118"/>
      <c r="SQ61" s="119"/>
      <c r="SR61" s="119"/>
      <c r="SS61" s="119"/>
      <c r="ST61" s="119"/>
      <c r="SU61" s="119"/>
      <c r="SV61" s="120"/>
      <c r="SW61" s="121"/>
      <c r="SX61" s="118"/>
      <c r="SY61" s="119"/>
      <c r="SZ61" s="119"/>
      <c r="TA61" s="119"/>
      <c r="TB61" s="119"/>
      <c r="TC61" s="119"/>
      <c r="TD61" s="120"/>
      <c r="TE61" s="121"/>
      <c r="TF61" s="118"/>
      <c r="TG61" s="119"/>
      <c r="TH61" s="119"/>
      <c r="TI61" s="119"/>
      <c r="TJ61" s="119"/>
      <c r="TK61" s="119"/>
      <c r="TL61" s="120"/>
      <c r="TM61" s="121"/>
      <c r="TN61" s="264"/>
      <c r="TO61" s="119"/>
      <c r="TP61" s="119"/>
      <c r="TQ61" s="119"/>
      <c r="TR61" s="119"/>
      <c r="TS61" s="119"/>
      <c r="TT61" s="120"/>
      <c r="TU61" s="121"/>
      <c r="TV61" s="118"/>
      <c r="TW61" s="119"/>
      <c r="TX61" s="119"/>
      <c r="TY61" s="119"/>
      <c r="TZ61" s="119"/>
      <c r="UA61" s="119"/>
      <c r="UB61" s="120"/>
      <c r="UC61" s="121"/>
      <c r="UD61" s="118"/>
      <c r="UE61" s="119"/>
      <c r="UF61" s="119"/>
      <c r="UG61" s="119"/>
      <c r="UH61" s="119"/>
      <c r="UI61" s="119"/>
      <c r="UJ61" s="120"/>
      <c r="UK61" s="121"/>
      <c r="UL61" s="118"/>
      <c r="UM61" s="119"/>
      <c r="UN61" s="119"/>
      <c r="UO61" s="119"/>
      <c r="UP61" s="119"/>
      <c r="UQ61" s="119"/>
      <c r="UR61" s="119"/>
      <c r="US61" s="104"/>
      <c r="UT61" s="121"/>
      <c r="UU61" s="118"/>
      <c r="UV61" s="119"/>
      <c r="UW61" s="119"/>
      <c r="UX61" s="119"/>
      <c r="UY61" s="119"/>
      <c r="UZ61" s="119"/>
      <c r="VA61" s="120"/>
      <c r="VB61" s="121"/>
      <c r="VC61" s="118"/>
      <c r="VD61" s="119"/>
      <c r="VE61" s="119"/>
      <c r="VF61" s="119"/>
      <c r="VG61" s="119"/>
      <c r="VH61" s="119"/>
      <c r="VI61" s="120"/>
      <c r="VJ61" s="121"/>
      <c r="VK61" s="91"/>
      <c r="VL61" s="88"/>
      <c r="VM61" s="88"/>
      <c r="VN61" s="88"/>
      <c r="VO61" s="88"/>
      <c r="VP61" s="88"/>
      <c r="VQ61" s="94"/>
      <c r="VR61" s="95"/>
      <c r="VS61" s="118"/>
      <c r="VT61" s="119"/>
      <c r="VU61" s="119"/>
      <c r="VV61" s="119"/>
      <c r="VW61" s="119"/>
      <c r="VX61" s="119"/>
      <c r="VY61" s="120"/>
      <c r="VZ61" s="121"/>
      <c r="WA61" s="178"/>
      <c r="WB61" s="179"/>
      <c r="WC61" s="179"/>
      <c r="WD61" s="179"/>
      <c r="WE61" s="179"/>
      <c r="WF61" s="179"/>
      <c r="WG61" s="94"/>
      <c r="WH61" s="95"/>
      <c r="WI61" s="118"/>
      <c r="WJ61" s="119"/>
      <c r="WK61" s="119"/>
      <c r="WL61" s="119"/>
      <c r="WM61" s="119"/>
      <c r="WN61" s="119"/>
      <c r="WO61" s="120"/>
      <c r="WP61" s="121"/>
      <c r="WQ61" s="91"/>
      <c r="WR61" s="88"/>
      <c r="WS61" s="88"/>
      <c r="WT61" s="88"/>
      <c r="WU61" s="88"/>
      <c r="WV61" s="88"/>
      <c r="WW61" s="88"/>
      <c r="WX61" s="94"/>
      <c r="WY61" s="95"/>
      <c r="WZ61" s="91"/>
      <c r="XA61" s="88"/>
      <c r="XB61" s="88"/>
      <c r="XC61" s="88"/>
      <c r="XD61" s="88"/>
      <c r="XE61" s="88"/>
      <c r="XF61" s="88"/>
      <c r="XG61" s="94"/>
      <c r="XH61" s="95"/>
      <c r="XI61" s="91"/>
      <c r="XJ61" s="88"/>
      <c r="XK61" s="88"/>
      <c r="XL61" s="88"/>
      <c r="XM61" s="88"/>
      <c r="XN61" s="88"/>
      <c r="XO61" s="88"/>
      <c r="XP61" s="94"/>
      <c r="XQ61" s="95"/>
      <c r="XR61" s="91"/>
      <c r="XS61" s="88"/>
      <c r="XT61" s="88"/>
      <c r="XU61" s="88"/>
      <c r="XV61" s="88"/>
      <c r="XW61" s="88"/>
      <c r="XX61" s="88"/>
      <c r="XY61" s="94"/>
      <c r="XZ61" s="95"/>
      <c r="YA61" s="91"/>
      <c r="YB61" s="88"/>
      <c r="YC61" s="88"/>
      <c r="YD61" s="88"/>
      <c r="YE61" s="88"/>
      <c r="YF61" s="88"/>
      <c r="YG61" s="88"/>
      <c r="YH61" s="94"/>
      <c r="YI61" s="95"/>
      <c r="YJ61" s="91"/>
      <c r="YK61" s="88"/>
      <c r="YL61" s="88"/>
      <c r="YM61" s="88"/>
      <c r="YN61" s="88"/>
      <c r="YO61" s="88"/>
      <c r="YP61" s="88"/>
      <c r="YQ61" s="94"/>
      <c r="YR61" s="95"/>
      <c r="YS61" s="91"/>
      <c r="YT61" s="88"/>
      <c r="YU61" s="88"/>
      <c r="YV61" s="88"/>
      <c r="YW61" s="88"/>
      <c r="YX61" s="88"/>
      <c r="YY61" s="94"/>
      <c r="YZ61" s="95"/>
      <c r="ZA61" s="91"/>
      <c r="ZB61" s="88"/>
      <c r="ZC61" s="88"/>
      <c r="ZD61" s="88"/>
      <c r="ZE61" s="88"/>
      <c r="ZF61" s="88"/>
      <c r="ZG61" s="94"/>
      <c r="ZH61" s="95"/>
      <c r="ZI61" s="91"/>
      <c r="ZJ61" s="88"/>
      <c r="ZK61" s="88"/>
      <c r="ZL61" s="88"/>
      <c r="ZM61" s="88"/>
      <c r="ZN61" s="24"/>
      <c r="ZO61" s="94"/>
      <c r="ZP61" s="95"/>
      <c r="ZQ61" s="91"/>
      <c r="ZR61" s="88"/>
      <c r="ZS61" s="88"/>
      <c r="ZT61" s="88"/>
      <c r="ZU61" s="88"/>
      <c r="ZV61" s="88"/>
      <c r="ZW61" s="88"/>
      <c r="ZX61" s="67"/>
      <c r="ZY61" s="70"/>
      <c r="ZZ61" s="91"/>
      <c r="AAA61" s="88"/>
      <c r="AAB61" s="88"/>
      <c r="AAC61" s="88"/>
      <c r="AAD61" s="88"/>
      <c r="AAE61" s="88"/>
      <c r="AAF61" s="88"/>
      <c r="AAG61" s="94"/>
      <c r="AAH61" s="95"/>
      <c r="AAI61" s="91"/>
      <c r="AAJ61" s="88"/>
      <c r="AAK61" s="88"/>
      <c r="AAL61" s="88"/>
      <c r="AAM61" s="88"/>
      <c r="AAN61" s="88"/>
      <c r="AAO61" s="94"/>
      <c r="AAP61" s="95"/>
      <c r="AAQ61" s="91"/>
      <c r="AAR61" s="88"/>
      <c r="AAS61" s="88"/>
      <c r="AAT61" s="88"/>
      <c r="AAU61" s="88"/>
      <c r="AAV61" s="88"/>
      <c r="AAW61" s="94"/>
      <c r="AAX61" s="95"/>
      <c r="AAY61" s="91"/>
      <c r="AAZ61" s="88"/>
      <c r="ABA61" s="88"/>
      <c r="ABB61" s="88"/>
      <c r="ABC61" s="88"/>
      <c r="ABD61" s="88"/>
      <c r="ABE61" s="94"/>
      <c r="ABF61" s="95"/>
      <c r="ABG61" s="91"/>
      <c r="ABH61" s="88"/>
      <c r="ABI61" s="88"/>
      <c r="ABJ61" s="88"/>
      <c r="ABK61" s="88"/>
      <c r="ABL61" s="88"/>
      <c r="ABM61" s="94"/>
      <c r="ABN61" s="95"/>
      <c r="ABO61" s="91"/>
      <c r="ABP61" s="88"/>
      <c r="ABQ61" s="88"/>
      <c r="ABR61" s="88"/>
      <c r="ABS61" s="88"/>
      <c r="ABT61" s="88"/>
      <c r="ABU61" s="94"/>
      <c r="ABV61" s="95"/>
      <c r="ABW61" s="91"/>
      <c r="ABX61" s="88"/>
      <c r="ABY61" s="88"/>
      <c r="ABZ61" s="88"/>
      <c r="ACA61" s="88"/>
      <c r="ACB61" s="88"/>
      <c r="ACC61" s="94"/>
      <c r="ACD61" s="95"/>
      <c r="ACE61" s="91"/>
      <c r="ACF61" s="88"/>
      <c r="ACG61" s="88"/>
      <c r="ACH61" s="88"/>
      <c r="ACI61" s="88"/>
      <c r="ACJ61" s="88"/>
      <c r="ACK61" s="94"/>
      <c r="ACL61" s="95"/>
      <c r="ACM61" s="91"/>
      <c r="ACN61" s="88"/>
      <c r="ACO61" s="88"/>
      <c r="ACP61" s="88"/>
      <c r="ACQ61" s="88"/>
      <c r="ACR61" s="88"/>
      <c r="ACS61" s="94"/>
      <c r="ACT61" s="95"/>
      <c r="ACU61" s="91"/>
      <c r="ACV61" s="88"/>
      <c r="ACW61" s="88"/>
      <c r="ACX61" s="88"/>
      <c r="ACY61" s="88"/>
      <c r="ACZ61" s="88"/>
      <c r="ADA61" s="94"/>
      <c r="ADB61" s="95"/>
      <c r="ADC61" s="91"/>
      <c r="ADD61" s="88"/>
      <c r="ADE61" s="88"/>
      <c r="ADF61" s="88"/>
      <c r="ADG61" s="88"/>
      <c r="ADH61" s="88"/>
      <c r="ADI61" s="94"/>
      <c r="ADJ61" s="95"/>
      <c r="ADK61" s="91"/>
      <c r="ADL61" s="88"/>
      <c r="ADM61" s="88"/>
      <c r="ADN61" s="88"/>
      <c r="ADO61" s="88"/>
      <c r="ADP61" s="88"/>
      <c r="ADQ61" s="94"/>
      <c r="ADR61" s="95"/>
      <c r="ADS61" s="91"/>
      <c r="ADT61" s="88"/>
      <c r="ADU61" s="88"/>
      <c r="ADV61" s="88"/>
      <c r="ADW61" s="88"/>
      <c r="ADX61" s="88"/>
      <c r="ADY61" s="94"/>
      <c r="ADZ61" s="95"/>
      <c r="AEA61" s="91"/>
      <c r="AEB61" s="88"/>
      <c r="AEC61" s="88"/>
      <c r="AED61" s="88"/>
      <c r="AEE61" s="88"/>
      <c r="AEF61" s="88"/>
      <c r="AEG61" s="94"/>
      <c r="AEH61" s="95"/>
      <c r="AEI61" s="91"/>
      <c r="AEJ61" s="88"/>
      <c r="AEK61" s="88"/>
      <c r="AEL61" s="88"/>
      <c r="AEM61" s="88"/>
      <c r="AEN61" s="88"/>
      <c r="AEO61" s="94"/>
      <c r="AEP61" s="95"/>
      <c r="AEQ61" s="91"/>
      <c r="AER61" s="88"/>
      <c r="AES61" s="88"/>
      <c r="AET61" s="88"/>
      <c r="AEU61" s="88"/>
      <c r="AEV61" s="88"/>
      <c r="AEW61" s="94"/>
      <c r="AEX61" s="95"/>
      <c r="AEY61" s="91"/>
      <c r="AEZ61" s="88"/>
      <c r="AFA61" s="88"/>
      <c r="AFB61" s="88"/>
      <c r="AFC61" s="88"/>
      <c r="AFD61" s="88"/>
      <c r="AFE61" s="94"/>
      <c r="AFF61" s="95"/>
      <c r="AFG61" s="91"/>
      <c r="AFH61" s="88"/>
      <c r="AFI61" s="88"/>
      <c r="AFJ61" s="88"/>
      <c r="AFK61" s="88"/>
      <c r="AFL61" s="88"/>
      <c r="AFM61" s="94"/>
      <c r="AFN61" s="95"/>
      <c r="AFO61" s="91"/>
      <c r="AFP61" s="88"/>
      <c r="AFQ61" s="88"/>
      <c r="AFR61" s="88"/>
      <c r="AFS61" s="88"/>
      <c r="AFT61" s="88"/>
      <c r="AFU61" s="94"/>
      <c r="AFV61" s="95"/>
      <c r="AFW61" s="91"/>
      <c r="AFX61" s="88"/>
      <c r="AFY61" s="88"/>
      <c r="AFZ61" s="88"/>
      <c r="AGA61" s="88"/>
      <c r="AGB61" s="88"/>
      <c r="AGC61" s="94"/>
      <c r="AGD61" s="95"/>
      <c r="AGE61" s="91"/>
      <c r="AGF61" s="88"/>
      <c r="AGG61" s="88"/>
      <c r="AGH61" s="88"/>
      <c r="AGI61" s="88"/>
      <c r="AGJ61" s="88"/>
      <c r="AGK61" s="94"/>
      <c r="AGL61" s="95"/>
      <c r="AGM61" s="91"/>
      <c r="AGN61" s="88"/>
      <c r="AGO61" s="88"/>
      <c r="AGP61" s="88"/>
      <c r="AGQ61" s="88"/>
      <c r="AGR61" s="88"/>
      <c r="AGS61" s="88"/>
      <c r="AGT61" s="94"/>
      <c r="AGU61" s="95"/>
      <c r="AGV61" s="91"/>
      <c r="AGW61" s="88"/>
      <c r="AGX61" s="88"/>
      <c r="AGY61" s="88"/>
      <c r="AGZ61" s="88"/>
      <c r="AHA61" s="88"/>
      <c r="AHB61" s="94"/>
      <c r="AHC61" s="95"/>
      <c r="AHD61" s="91"/>
      <c r="AHE61" s="88"/>
      <c r="AHF61" s="88"/>
      <c r="AHG61" s="88"/>
      <c r="AHH61" s="88"/>
      <c r="AHI61" s="88"/>
      <c r="AHJ61" s="94"/>
      <c r="AHK61" s="95"/>
      <c r="AHL61" s="91"/>
      <c r="AHM61" s="88"/>
      <c r="AHN61" s="88"/>
      <c r="AHO61" s="88"/>
      <c r="AHP61" s="88"/>
      <c r="AHQ61" s="88"/>
      <c r="AHR61" s="94"/>
      <c r="AHS61" s="95"/>
      <c r="AHT61" s="91"/>
      <c r="AHU61" s="88"/>
      <c r="AHV61" s="88"/>
      <c r="AHW61" s="88"/>
      <c r="AHX61" s="88"/>
      <c r="AHY61" s="88"/>
      <c r="AHZ61" s="94"/>
      <c r="AIA61" s="95"/>
      <c r="AIB61" s="91"/>
      <c r="AIC61" s="88"/>
      <c r="AID61" s="88"/>
      <c r="AIE61" s="88"/>
      <c r="AIF61" s="88"/>
      <c r="AIG61" s="88"/>
      <c r="AIH61" s="94"/>
      <c r="AII61" s="95"/>
      <c r="AIJ61" s="91"/>
      <c r="AIK61" s="88"/>
      <c r="AIL61" s="88"/>
      <c r="AIM61" s="88"/>
      <c r="AIN61" s="88"/>
      <c r="AIO61" s="88"/>
      <c r="AIP61" s="94"/>
      <c r="AIQ61" s="95"/>
      <c r="AIR61" s="91"/>
      <c r="AIS61" s="88"/>
      <c r="AIT61" s="88"/>
      <c r="AIU61" s="88"/>
      <c r="AIV61" s="88"/>
      <c r="AIW61" s="88"/>
      <c r="AIX61" s="94"/>
      <c r="AIY61" s="95"/>
      <c r="AIZ61" s="91"/>
      <c r="AJA61" s="88"/>
      <c r="AJB61" s="88"/>
      <c r="AJC61" s="88"/>
      <c r="AJD61" s="88"/>
      <c r="AJE61" s="88"/>
      <c r="AJF61" s="94"/>
      <c r="AJG61" s="95"/>
      <c r="AJH61" s="91"/>
      <c r="AJI61" s="88"/>
      <c r="AJJ61" s="88"/>
      <c r="AJK61" s="88"/>
      <c r="AJL61" s="88"/>
      <c r="AJM61" s="88"/>
      <c r="AJN61" s="89"/>
      <c r="AJO61" s="90"/>
      <c r="AJP61" s="91"/>
      <c r="AJQ61" s="88"/>
      <c r="AJR61" s="88"/>
      <c r="AJS61" s="88"/>
      <c r="AJT61" s="88"/>
      <c r="AJU61" s="88"/>
      <c r="AJV61" s="89"/>
      <c r="AJW61" s="90"/>
      <c r="AJX61" s="91"/>
      <c r="AJY61" s="88"/>
      <c r="AJZ61" s="88"/>
      <c r="AKA61" s="88"/>
      <c r="AKB61" s="88"/>
      <c r="AKC61" s="88"/>
      <c r="AKD61" s="94"/>
      <c r="AKE61" s="95"/>
      <c r="AKF61" s="91"/>
      <c r="AKG61" s="88"/>
      <c r="AKH61" s="88"/>
      <c r="AKI61" s="88"/>
      <c r="AKJ61" s="88"/>
      <c r="AKK61" s="88"/>
      <c r="AKL61" s="67"/>
      <c r="AKM61" s="184"/>
      <c r="AKN61" s="219"/>
      <c r="AKO61" s="88"/>
      <c r="AKP61" s="88"/>
      <c r="AKQ61" s="88"/>
      <c r="AKR61" s="88"/>
      <c r="AKS61" s="88"/>
      <c r="AKT61" s="94"/>
      <c r="AKU61" s="218"/>
      <c r="AKV61" s="91"/>
      <c r="AKW61" s="88"/>
      <c r="AKX61" s="88"/>
      <c r="AKY61" s="88"/>
      <c r="AKZ61" s="88"/>
      <c r="ALA61" s="88"/>
      <c r="ALB61" s="94"/>
      <c r="ALC61" s="95"/>
      <c r="ALD61" s="91"/>
      <c r="ALE61" s="88"/>
      <c r="ALF61" s="88"/>
      <c r="ALG61" s="88"/>
      <c r="ALH61" s="88"/>
      <c r="ALI61" s="88"/>
      <c r="ALJ61" s="94"/>
      <c r="ALK61" s="95"/>
      <c r="ALL61" s="91"/>
      <c r="ALM61" s="88"/>
      <c r="ALN61" s="88"/>
      <c r="ALO61" s="88"/>
      <c r="ALP61" s="88"/>
      <c r="ALQ61" s="88"/>
      <c r="ALR61" s="94"/>
      <c r="ALS61" s="95"/>
      <c r="ALT61" s="91"/>
      <c r="ALU61" s="88"/>
      <c r="ALV61" s="88"/>
      <c r="ALW61" s="88"/>
      <c r="ALX61" s="88"/>
      <c r="ALY61" s="88"/>
      <c r="ALZ61" s="94"/>
      <c r="AMA61" s="95"/>
      <c r="AMB61" s="91"/>
      <c r="AMC61" s="88"/>
      <c r="AMD61" s="88"/>
      <c r="AME61" s="88"/>
      <c r="AMF61" s="88"/>
      <c r="AMG61" s="88"/>
      <c r="AMH61" s="94"/>
      <c r="AMI61" s="95"/>
      <c r="AMJ61" s="91"/>
      <c r="AMK61" s="88"/>
      <c r="AML61" s="88"/>
      <c r="AMM61" s="88"/>
      <c r="AMN61" s="88"/>
      <c r="AMO61" s="88"/>
      <c r="AMP61" s="94"/>
      <c r="AMQ61" s="95"/>
      <c r="AMR61" s="91"/>
      <c r="AMS61" s="88"/>
      <c r="AMT61" s="88"/>
      <c r="AMU61" s="88"/>
      <c r="AMV61" s="88"/>
      <c r="AMW61" s="88"/>
      <c r="AMX61" s="94"/>
      <c r="AMY61" s="95"/>
      <c r="AMZ61" s="91"/>
      <c r="ANA61" s="88"/>
      <c r="ANB61" s="88"/>
      <c r="ANC61" s="88"/>
      <c r="AND61" s="88"/>
      <c r="ANE61" s="88"/>
      <c r="ANF61" s="94"/>
      <c r="ANG61" s="95"/>
      <c r="ANH61" s="91"/>
      <c r="ANI61" s="88"/>
      <c r="ANJ61" s="88"/>
      <c r="ANK61" s="88"/>
      <c r="ANL61" s="88"/>
      <c r="ANM61" s="88"/>
      <c r="ANN61" s="67"/>
      <c r="ANO61" s="68"/>
      <c r="ANP61" s="91"/>
      <c r="ANQ61" s="88"/>
      <c r="ANR61" s="88"/>
      <c r="ANS61" s="88"/>
      <c r="ANT61" s="88"/>
      <c r="ANU61" s="88"/>
      <c r="ANV61" s="94"/>
      <c r="ANW61" s="95"/>
      <c r="ANX61" s="92"/>
      <c r="ANY61" s="93"/>
      <c r="ANZ61" s="93"/>
      <c r="AOA61" s="93"/>
      <c r="AOB61" s="93"/>
      <c r="AOC61" s="93"/>
      <c r="AOD61" s="94"/>
      <c r="AOE61" s="95"/>
      <c r="AOF61" s="91"/>
      <c r="AOG61" s="88"/>
      <c r="AOH61" s="88"/>
      <c r="AOI61" s="88"/>
      <c r="AOJ61" s="88"/>
      <c r="AOK61" s="88"/>
      <c r="AOL61" s="94"/>
      <c r="AOM61" s="95"/>
      <c r="AON61" s="91"/>
      <c r="AOO61" s="88"/>
      <c r="AOP61" s="88"/>
      <c r="AOQ61" s="88"/>
      <c r="AOR61" s="88"/>
      <c r="AOS61" s="88"/>
      <c r="AOT61" s="94"/>
      <c r="AOU61" s="95"/>
      <c r="AOV61" s="91"/>
      <c r="AOW61" s="88"/>
      <c r="AOX61" s="88"/>
      <c r="AOY61" s="88"/>
      <c r="AOZ61" s="88"/>
      <c r="APA61" s="88"/>
      <c r="APB61" s="94"/>
      <c r="APC61" s="95"/>
      <c r="APD61" s="91"/>
      <c r="APE61" s="88"/>
      <c r="APF61" s="88"/>
      <c r="APG61" s="88"/>
      <c r="APH61" s="88"/>
      <c r="API61" s="88"/>
      <c r="APJ61" s="94"/>
      <c r="APK61" s="95"/>
      <c r="APL61" s="91"/>
      <c r="APM61" s="88"/>
      <c r="APN61" s="88"/>
      <c r="APO61" s="88"/>
      <c r="APP61" s="88"/>
      <c r="APQ61" s="88"/>
      <c r="APR61" s="94"/>
      <c r="APS61" s="95"/>
      <c r="APT61" s="91"/>
      <c r="APU61" s="88"/>
      <c r="APV61" s="88"/>
      <c r="APW61" s="88"/>
      <c r="APX61" s="88"/>
      <c r="APY61" s="88"/>
      <c r="APZ61" s="94"/>
      <c r="AQA61" s="95"/>
      <c r="AQB61" s="91"/>
      <c r="AQC61" s="88"/>
      <c r="AQD61" s="88"/>
      <c r="AQE61" s="88"/>
      <c r="AQF61" s="88"/>
      <c r="AQG61" s="88"/>
      <c r="AQH61" s="94"/>
      <c r="AQI61" s="95"/>
      <c r="AQJ61" s="91"/>
      <c r="AQK61" s="88"/>
      <c r="AQL61" s="88"/>
      <c r="AQM61" s="88"/>
      <c r="AQN61" s="88"/>
      <c r="AQO61" s="88"/>
      <c r="AQP61" s="94"/>
      <c r="AQQ61" s="95"/>
      <c r="AQR61" s="91"/>
      <c r="AQS61" s="88"/>
      <c r="AQT61" s="88"/>
      <c r="AQU61" s="88"/>
      <c r="AQV61" s="88"/>
      <c r="AQW61" s="88"/>
      <c r="AQX61" s="94"/>
      <c r="AQY61" s="95"/>
      <c r="AQZ61" s="91"/>
      <c r="ARA61" s="88"/>
      <c r="ARB61" s="88"/>
      <c r="ARC61" s="88"/>
      <c r="ARD61" s="88"/>
      <c r="ARE61" s="88"/>
      <c r="ARF61" s="94"/>
      <c r="ARG61" s="95"/>
      <c r="ARH61" s="91"/>
      <c r="ARI61" s="88"/>
      <c r="ARJ61" s="88"/>
      <c r="ARK61" s="88"/>
      <c r="ARL61" s="88"/>
      <c r="ARM61" s="88"/>
      <c r="ARN61" s="94"/>
      <c r="ARO61" s="95"/>
      <c r="ARP61" s="91"/>
      <c r="ARQ61" s="88"/>
      <c r="ARR61" s="88"/>
      <c r="ARS61" s="88"/>
      <c r="ART61" s="88"/>
      <c r="ARU61" s="88"/>
      <c r="ARV61" s="94"/>
      <c r="ARW61" s="95"/>
      <c r="ARX61" s="91"/>
      <c r="ARY61" s="88"/>
      <c r="ARZ61" s="88"/>
      <c r="ASA61" s="88"/>
      <c r="ASB61" s="88"/>
      <c r="ASC61" s="88"/>
      <c r="ASD61" s="94"/>
      <c r="ASE61" s="95"/>
      <c r="ASF61" s="91"/>
      <c r="ASG61" s="88"/>
      <c r="ASH61" s="88"/>
      <c r="ASI61" s="88"/>
      <c r="ASJ61" s="88"/>
      <c r="ASK61" s="88"/>
      <c r="ASL61" s="94"/>
      <c r="ASM61" s="95"/>
      <c r="ASN61" s="91"/>
      <c r="ASO61" s="88"/>
      <c r="ASP61" s="88"/>
      <c r="ASQ61" s="88"/>
      <c r="ASR61" s="88"/>
      <c r="ASS61" s="88"/>
      <c r="AST61" s="94"/>
      <c r="ASU61" s="95"/>
      <c r="ASV61" s="91"/>
      <c r="ASW61" s="88"/>
      <c r="ASX61" s="88"/>
      <c r="ASY61" s="88"/>
      <c r="ASZ61" s="88"/>
      <c r="ATA61" s="88"/>
      <c r="ATB61" s="94"/>
      <c r="ATC61" s="95"/>
      <c r="ATD61" s="91"/>
      <c r="ATE61" s="88"/>
      <c r="ATF61" s="88"/>
      <c r="ATG61" s="88"/>
      <c r="ATH61" s="88"/>
      <c r="ATI61" s="88"/>
      <c r="ATJ61" s="94"/>
      <c r="ATK61" s="95"/>
      <c r="ATL61" s="91"/>
      <c r="ATM61" s="88"/>
      <c r="ATN61" s="88"/>
      <c r="ATO61" s="88"/>
      <c r="ATP61" s="88"/>
      <c r="ATQ61" s="88"/>
      <c r="ATR61" s="94"/>
      <c r="ATS61" s="95"/>
      <c r="ATT61" s="91"/>
      <c r="ATU61" s="88"/>
      <c r="ATV61" s="88"/>
      <c r="ATW61" s="88"/>
      <c r="ATX61" s="88"/>
      <c r="ATY61" s="88"/>
      <c r="ATZ61" s="94"/>
      <c r="AUA61" s="95"/>
      <c r="AUB61" s="91"/>
      <c r="AUC61" s="88"/>
      <c r="AUD61" s="88"/>
      <c r="AUE61" s="88"/>
      <c r="AUF61" s="88"/>
      <c r="AUG61" s="88"/>
      <c r="AUH61" s="94"/>
      <c r="AUI61" s="95"/>
      <c r="AUJ61" s="91"/>
      <c r="AUK61" s="88"/>
      <c r="AUL61" s="88"/>
      <c r="AUM61" s="88"/>
      <c r="AUN61" s="88"/>
      <c r="AUO61" s="88"/>
      <c r="AUP61" s="94"/>
      <c r="AUQ61" s="95"/>
      <c r="AUR61" s="91"/>
      <c r="AUS61" s="88"/>
      <c r="AUT61" s="88"/>
      <c r="AUU61" s="88"/>
      <c r="AUV61" s="88"/>
      <c r="AUW61" s="88"/>
      <c r="AUX61" s="94"/>
      <c r="AUY61" s="95"/>
      <c r="AUZ61" s="91"/>
      <c r="AVA61" s="88"/>
      <c r="AVB61" s="88"/>
      <c r="AVC61" s="88"/>
      <c r="AVD61" s="88"/>
      <c r="AVE61" s="88"/>
      <c r="AVF61" s="94"/>
      <c r="AVG61" s="95"/>
      <c r="AVH61" s="91"/>
      <c r="AVI61" s="88"/>
      <c r="AVJ61" s="88"/>
      <c r="AVK61" s="88"/>
      <c r="AVL61" s="88"/>
      <c r="AVM61" s="88"/>
      <c r="AVN61" s="94"/>
      <c r="AVO61" s="95"/>
      <c r="AVP61" s="91"/>
      <c r="AVQ61" s="88"/>
      <c r="AVR61" s="88"/>
      <c r="AVS61" s="88"/>
      <c r="AVT61" s="88"/>
      <c r="AVU61" s="88"/>
      <c r="AVV61" s="94"/>
      <c r="AVW61" s="95"/>
      <c r="AVX61" s="91"/>
      <c r="AVY61" s="88"/>
      <c r="AVZ61" s="88"/>
      <c r="AWA61" s="88"/>
      <c r="AWB61" s="88"/>
      <c r="AWC61" s="88"/>
      <c r="AWD61" s="94"/>
      <c r="AWE61" s="95"/>
      <c r="AWF61" s="91"/>
      <c r="AWG61" s="88"/>
      <c r="AWH61" s="88"/>
      <c r="AWI61" s="88"/>
      <c r="AWJ61" s="88"/>
      <c r="AWK61" s="88"/>
      <c r="AWL61" s="94"/>
      <c r="AWM61" s="218"/>
      <c r="AWN61" s="48"/>
      <c r="AWO61" s="49"/>
      <c r="AWP61" s="49"/>
      <c r="AWQ61" s="49"/>
      <c r="AWR61" s="49"/>
      <c r="AWS61" s="49"/>
      <c r="AWT61" s="42"/>
      <c r="AWU61" s="43"/>
      <c r="AWV61" s="48"/>
      <c r="AWW61" s="49"/>
      <c r="AWX61" s="49"/>
      <c r="AWY61" s="49"/>
      <c r="AWZ61" s="49"/>
      <c r="AXA61" s="49"/>
      <c r="AXB61" s="42"/>
      <c r="AXC61" s="43"/>
      <c r="AXD61" s="91"/>
      <c r="AXE61" s="88"/>
      <c r="AXF61" s="88"/>
      <c r="AXG61" s="88"/>
      <c r="AXH61" s="88"/>
      <c r="AXI61" s="88"/>
      <c r="AXJ61" s="89"/>
      <c r="AXK61" s="90"/>
      <c r="AXL61" s="91"/>
      <c r="AXM61" s="88"/>
      <c r="AXN61" s="88"/>
      <c r="AXO61" s="88"/>
      <c r="AXP61" s="88"/>
      <c r="AXQ61" s="88"/>
      <c r="AXR61" s="89"/>
      <c r="AXS61" s="90"/>
      <c r="AXT61" s="91"/>
      <c r="AXU61" s="88"/>
      <c r="AXV61" s="88"/>
      <c r="AXW61" s="88"/>
      <c r="AXX61" s="88"/>
      <c r="AXY61" s="88"/>
      <c r="AXZ61" s="89"/>
      <c r="AYA61" s="90"/>
      <c r="AYB61" s="91"/>
      <c r="AYC61" s="88"/>
      <c r="AYD61" s="88"/>
      <c r="AYE61" s="88"/>
      <c r="AYF61" s="88"/>
      <c r="AYG61" s="88"/>
      <c r="AYH61" s="89"/>
      <c r="AYI61" s="90"/>
      <c r="AYJ61" s="91"/>
      <c r="AYK61" s="88"/>
      <c r="AYL61" s="88"/>
      <c r="AYM61" s="88"/>
      <c r="AYN61" s="88"/>
      <c r="AYO61" s="88"/>
      <c r="AYP61" s="89"/>
      <c r="AYQ61" s="90"/>
      <c r="AYR61" s="91"/>
      <c r="AYS61" s="88"/>
      <c r="AYT61" s="88"/>
      <c r="AYU61" s="88"/>
      <c r="AYV61" s="88"/>
      <c r="AYW61" s="88"/>
      <c r="AYX61" s="89"/>
      <c r="AYY61" s="90"/>
      <c r="AYZ61" s="91"/>
      <c r="AZA61" s="88"/>
      <c r="AZB61" s="88"/>
      <c r="AZC61" s="88"/>
      <c r="AZD61" s="88"/>
      <c r="AZE61" s="88"/>
      <c r="AZF61" s="89"/>
      <c r="AZG61" s="90"/>
      <c r="AZH61" s="91"/>
      <c r="AZI61" s="88"/>
      <c r="AZJ61" s="88"/>
      <c r="AZK61" s="88"/>
      <c r="AZL61" s="88"/>
      <c r="AZM61" s="88"/>
      <c r="AZN61" s="89"/>
      <c r="AZO61" s="90"/>
      <c r="AZP61" s="91"/>
      <c r="AZQ61" s="88"/>
      <c r="AZR61" s="88"/>
      <c r="AZS61" s="88"/>
      <c r="AZT61" s="88"/>
      <c r="AZU61" s="88"/>
      <c r="AZV61" s="89"/>
      <c r="AZW61" s="90"/>
      <c r="AZX61" s="92"/>
      <c r="AZY61" s="93"/>
      <c r="AZZ61" s="93"/>
      <c r="BAA61" s="93"/>
      <c r="BAB61" s="93"/>
      <c r="BAC61" s="93"/>
      <c r="BAD61" s="89"/>
      <c r="BAE61" s="90"/>
      <c r="BAF61" s="91"/>
      <c r="BAG61" s="88"/>
      <c r="BAH61" s="88"/>
      <c r="BAI61" s="88"/>
      <c r="BAJ61" s="88"/>
      <c r="BAK61" s="88"/>
      <c r="BAL61" s="89"/>
      <c r="BAM61" s="90"/>
      <c r="BAN61" s="91"/>
      <c r="BAO61" s="88"/>
      <c r="BAP61" s="88"/>
      <c r="BAQ61" s="88"/>
      <c r="BAR61" s="88"/>
      <c r="BAS61" s="88"/>
      <c r="BAT61" s="89"/>
      <c r="BAU61" s="90"/>
      <c r="BAV61" s="91"/>
      <c r="BAW61" s="88"/>
      <c r="BAX61" s="88"/>
      <c r="BAY61" s="88"/>
      <c r="BAZ61" s="88"/>
      <c r="BBA61" s="88"/>
      <c r="BBB61" s="89"/>
      <c r="BBC61" s="90"/>
      <c r="BBD61" s="91"/>
      <c r="BBE61" s="88"/>
      <c r="BBF61" s="88"/>
      <c r="BBG61" s="88"/>
      <c r="BBH61" s="88"/>
      <c r="BBI61" s="88"/>
      <c r="BBJ61" s="89"/>
      <c r="BBK61" s="90"/>
      <c r="BBL61" s="91"/>
      <c r="BBM61" s="88"/>
      <c r="BBN61" s="88"/>
      <c r="BBO61" s="88"/>
      <c r="BBP61" s="88"/>
      <c r="BBQ61" s="88"/>
      <c r="BBR61" s="89"/>
      <c r="BBS61" s="90"/>
      <c r="BBT61" s="91"/>
      <c r="BBU61" s="88"/>
      <c r="BBV61" s="88"/>
      <c r="BBW61" s="88"/>
      <c r="BBX61" s="88"/>
      <c r="BBY61" s="88"/>
      <c r="BBZ61" s="89"/>
      <c r="BCA61" s="90"/>
      <c r="BCB61" s="91"/>
      <c r="BCC61" s="88"/>
      <c r="BCD61" s="88"/>
      <c r="BCE61" s="88"/>
      <c r="BCF61" s="88"/>
      <c r="BCG61" s="88"/>
      <c r="BCH61" s="89"/>
      <c r="BCI61" s="90"/>
      <c r="BCJ61" s="91"/>
      <c r="BCK61" s="88"/>
      <c r="BCL61" s="88"/>
      <c r="BCM61" s="88"/>
      <c r="BCN61" s="88"/>
      <c r="BCO61" s="88"/>
      <c r="BCP61" s="89"/>
      <c r="BCQ61" s="90"/>
      <c r="BCR61" s="91"/>
      <c r="BCS61" s="88"/>
      <c r="BCT61" s="88"/>
      <c r="BCU61" s="88"/>
      <c r="BCV61" s="88"/>
      <c r="BCW61" s="88"/>
      <c r="BCX61" s="89"/>
      <c r="BCY61" s="90"/>
      <c r="BCZ61" s="91"/>
      <c r="BDA61" s="88"/>
      <c r="BDB61" s="88"/>
      <c r="BDC61" s="88"/>
      <c r="BDD61" s="88"/>
      <c r="BDE61" s="88"/>
      <c r="BDF61" s="89"/>
      <c r="BDG61" s="90"/>
      <c r="BDH61" s="91"/>
      <c r="BDI61" s="88"/>
      <c r="BDJ61" s="88"/>
      <c r="BDK61" s="88"/>
      <c r="BDL61" s="88"/>
      <c r="BDM61" s="88"/>
      <c r="BDN61" s="89"/>
      <c r="BDO61" s="90"/>
      <c r="BDP61" s="91"/>
      <c r="BDQ61" s="88"/>
      <c r="BDR61" s="88"/>
      <c r="BDS61" s="88"/>
      <c r="BDT61" s="88"/>
      <c r="BDU61" s="88"/>
      <c r="BDV61" s="89"/>
      <c r="BDW61" s="90"/>
      <c r="BDX61" s="91"/>
      <c r="BDY61" s="88"/>
      <c r="BDZ61" s="88"/>
      <c r="BEA61" s="88"/>
      <c r="BEB61" s="88"/>
      <c r="BEC61" s="88"/>
      <c r="BED61" s="89"/>
      <c r="BEE61" s="90"/>
      <c r="BEF61" s="91"/>
      <c r="BEG61" s="88"/>
      <c r="BEH61" s="88"/>
      <c r="BEI61" s="88"/>
      <c r="BEJ61" s="88"/>
      <c r="BEK61" s="88"/>
      <c r="BEL61" s="89"/>
      <c r="BEM61" s="90"/>
      <c r="BEN61" s="91"/>
      <c r="BEO61" s="88"/>
      <c r="BEP61" s="88"/>
      <c r="BEQ61" s="88"/>
      <c r="BER61" s="88"/>
      <c r="BES61" s="88"/>
      <c r="BET61" s="89"/>
      <c r="BEU61" s="90"/>
      <c r="BEV61" s="92"/>
      <c r="BEW61" s="93"/>
      <c r="BEX61" s="93"/>
      <c r="BEY61" s="93"/>
      <c r="BEZ61" s="93"/>
      <c r="BFA61" s="93"/>
      <c r="BFB61" s="89"/>
      <c r="BFC61" s="90"/>
      <c r="BFD61" s="91"/>
      <c r="BFE61" s="88"/>
      <c r="BFF61" s="88"/>
      <c r="BFG61" s="88"/>
      <c r="BFH61" s="88"/>
      <c r="BFI61" s="88"/>
      <c r="BFJ61" s="89"/>
      <c r="BFK61" s="90"/>
      <c r="BFL61" s="91"/>
      <c r="BFM61" s="88"/>
      <c r="BFN61" s="88"/>
      <c r="BFO61" s="88"/>
      <c r="BFP61" s="88"/>
      <c r="BFQ61" s="88"/>
      <c r="BFR61" s="89"/>
      <c r="BFS61" s="90"/>
      <c r="BFT61" s="91"/>
      <c r="BFU61" s="88"/>
      <c r="BFV61" s="88"/>
      <c r="BFW61" s="88"/>
      <c r="BFX61" s="88"/>
      <c r="BFY61" s="88"/>
      <c r="BFZ61" s="89"/>
      <c r="BGA61" s="90"/>
      <c r="BGB61" s="91"/>
      <c r="BGC61" s="88"/>
      <c r="BGD61" s="88"/>
      <c r="BGE61" s="88"/>
      <c r="BGF61" s="88"/>
      <c r="BGG61" s="88"/>
      <c r="BGH61" s="89"/>
      <c r="BGI61" s="90"/>
      <c r="BGJ61" s="91"/>
      <c r="BGK61" s="88"/>
      <c r="BGL61" s="88"/>
      <c r="BGM61" s="88"/>
      <c r="BGN61" s="88"/>
      <c r="BGO61" s="88"/>
      <c r="BGP61" s="89"/>
      <c r="BGQ61" s="90"/>
      <c r="BGR61" s="91"/>
      <c r="BGS61" s="88"/>
      <c r="BGT61" s="88"/>
      <c r="BGU61" s="88"/>
      <c r="BGV61" s="88"/>
      <c r="BGW61" s="88"/>
      <c r="BGX61" s="89"/>
      <c r="BGY61" s="90"/>
      <c r="BGZ61" s="239"/>
      <c r="BHA61" s="1"/>
      <c r="BHB61" s="1"/>
      <c r="BHC61" s="1"/>
      <c r="BHD61" s="1"/>
      <c r="BHE61" s="1"/>
      <c r="BHF61" s="89"/>
      <c r="BHG61" s="90"/>
      <c r="BHH61" s="91"/>
      <c r="BHI61" s="88"/>
      <c r="BHJ61" s="88"/>
      <c r="BHK61" s="88"/>
      <c r="BHL61" s="88"/>
      <c r="BHM61" s="88"/>
      <c r="BHN61" s="89"/>
      <c r="BHO61" s="90"/>
      <c r="BHP61" s="91"/>
      <c r="BHQ61" s="88"/>
      <c r="BHR61" s="88"/>
      <c r="BHS61" s="88"/>
      <c r="BHT61" s="88"/>
      <c r="BHU61" s="88"/>
      <c r="BHV61" s="89"/>
      <c r="BHW61" s="90"/>
      <c r="BHX61" s="91"/>
      <c r="BHY61" s="88"/>
      <c r="BHZ61" s="88"/>
      <c r="BIA61" s="88"/>
      <c r="BIB61" s="88"/>
      <c r="BIC61" s="88"/>
      <c r="BID61" s="89"/>
      <c r="BIE61" s="90"/>
      <c r="BIF61" s="91"/>
      <c r="BIG61" s="88"/>
      <c r="BIH61" s="88"/>
      <c r="BII61" s="88"/>
      <c r="BIJ61" s="88"/>
      <c r="BIK61" s="88"/>
      <c r="BIL61" s="89"/>
      <c r="BIM61" s="90"/>
      <c r="BIN61" s="91"/>
      <c r="BIO61" s="88"/>
      <c r="BIP61" s="88"/>
      <c r="BIQ61" s="88"/>
      <c r="BIR61" s="88"/>
      <c r="BIS61" s="88"/>
      <c r="BIT61" s="89"/>
      <c r="BIU61" s="262"/>
      <c r="BIV61" s="219"/>
      <c r="BIW61" s="88"/>
      <c r="BIX61" s="88"/>
      <c r="BIY61" s="88"/>
      <c r="BIZ61" s="88"/>
      <c r="BJA61" s="88"/>
      <c r="BJB61" s="89"/>
      <c r="BJC61" s="262"/>
      <c r="BJD61" s="91"/>
      <c r="BJE61" s="88"/>
      <c r="BJF61" s="88"/>
      <c r="BJG61" s="88"/>
      <c r="BJH61" s="88"/>
      <c r="BJI61" s="88"/>
      <c r="BJJ61" s="89"/>
      <c r="BJK61" s="90"/>
      <c r="BJL61" s="91"/>
      <c r="BJM61" s="88"/>
      <c r="BJN61" s="88"/>
      <c r="BJO61" s="88"/>
      <c r="BJP61" s="88"/>
      <c r="BJQ61" s="88"/>
      <c r="BJR61" s="89"/>
      <c r="BJS61" s="90"/>
      <c r="BJT61" s="91"/>
      <c r="BJU61" s="88"/>
      <c r="BJV61" s="88"/>
      <c r="BJW61" s="88"/>
      <c r="BJX61" s="88"/>
      <c r="BJY61" s="88"/>
      <c r="BJZ61" s="42"/>
      <c r="BKA61" s="43"/>
      <c r="BKB61" s="91"/>
      <c r="BKC61" s="88"/>
      <c r="BKD61" s="88"/>
      <c r="BKE61" s="88"/>
      <c r="BKF61" s="88"/>
      <c r="BKG61" s="88"/>
      <c r="BKH61" s="94"/>
      <c r="BKI61" s="95"/>
      <c r="BKJ61" s="91"/>
      <c r="BKK61" s="88"/>
      <c r="BKL61" s="88"/>
      <c r="BKM61" s="88"/>
      <c r="BKN61" s="88"/>
      <c r="BKO61" s="88"/>
      <c r="BKP61" s="89"/>
      <c r="BKQ61" s="90"/>
      <c r="BKR61" s="91"/>
      <c r="BKS61" s="88"/>
      <c r="BKT61" s="88"/>
      <c r="BKU61" s="88"/>
      <c r="BKV61" s="88"/>
      <c r="BKW61" s="88"/>
      <c r="BKX61" s="89"/>
      <c r="BKY61" s="90"/>
      <c r="BKZ61" s="91"/>
      <c r="BLA61" s="88"/>
      <c r="BLB61" s="88"/>
      <c r="BLC61" s="88"/>
      <c r="BLD61" s="88"/>
      <c r="BLE61" s="88"/>
      <c r="BLF61" s="89"/>
      <c r="BLG61" s="90"/>
      <c r="BLH61" s="91"/>
      <c r="BLI61" s="88"/>
      <c r="BLJ61" s="88"/>
      <c r="BLK61" s="88"/>
      <c r="BLL61" s="88"/>
      <c r="BLM61" s="88"/>
      <c r="BLN61" s="89"/>
      <c r="BLO61" s="90"/>
      <c r="BLP61" s="91"/>
      <c r="BLQ61" s="88"/>
      <c r="BLR61" s="88"/>
      <c r="BLS61" s="88"/>
      <c r="BLT61" s="88"/>
      <c r="BLU61" s="88"/>
      <c r="BLV61" s="89"/>
      <c r="BLW61" s="90"/>
      <c r="BLX61" s="91"/>
      <c r="BLY61" s="88"/>
      <c r="BLZ61" s="88"/>
      <c r="BMA61" s="88"/>
      <c r="BMB61" s="88"/>
      <c r="BMC61" s="88"/>
      <c r="BMD61" s="89"/>
      <c r="BME61" s="90"/>
      <c r="BMF61" s="91"/>
      <c r="BMG61" s="88"/>
      <c r="BMH61" s="88"/>
      <c r="BMI61" s="88"/>
      <c r="BMJ61" s="88"/>
      <c r="BMK61" s="88"/>
      <c r="BML61" s="89"/>
      <c r="BMM61" s="90"/>
      <c r="BMN61" s="91"/>
      <c r="BMO61" s="88"/>
      <c r="BMP61" s="88"/>
      <c r="BMQ61" s="88"/>
      <c r="BMR61" s="88"/>
      <c r="BMS61" s="88"/>
      <c r="BMT61" s="89"/>
      <c r="BMU61" s="90"/>
      <c r="BMV61" s="91"/>
      <c r="BMW61" s="88"/>
      <c r="BMX61" s="88"/>
      <c r="BMY61" s="88"/>
      <c r="BMZ61" s="88"/>
      <c r="BNA61" s="88"/>
      <c r="BNB61" s="89"/>
      <c r="BNC61" s="90"/>
      <c r="BND61" s="91"/>
      <c r="BNE61" s="88"/>
      <c r="BNF61" s="88"/>
      <c r="BNG61" s="88"/>
      <c r="BNH61" s="88"/>
      <c r="BNI61" s="88"/>
      <c r="BNJ61" s="89"/>
      <c r="BNK61" s="90"/>
      <c r="BNL61" s="91"/>
      <c r="BNM61" s="88"/>
      <c r="BNN61" s="88"/>
      <c r="BNO61" s="88"/>
      <c r="BNP61" s="88"/>
      <c r="BNQ61" s="88"/>
      <c r="BNR61" s="89"/>
      <c r="BNS61" s="90"/>
      <c r="BNT61" s="91"/>
      <c r="BNU61" s="88"/>
      <c r="BNV61" s="88"/>
      <c r="BNW61" s="88"/>
      <c r="BNX61" s="88"/>
      <c r="BNY61" s="88"/>
      <c r="BNZ61" s="89"/>
      <c r="BOA61" s="90"/>
      <c r="BOB61" s="91"/>
      <c r="BOC61" s="88"/>
      <c r="BOD61" s="88"/>
      <c r="BOE61" s="88"/>
      <c r="BOF61" s="88"/>
      <c r="BOG61" s="88"/>
      <c r="BOH61" s="89"/>
      <c r="BOI61" s="90"/>
      <c r="BOJ61" s="91"/>
      <c r="BOK61" s="88"/>
      <c r="BOL61" s="88"/>
      <c r="BOM61" s="88"/>
      <c r="BON61" s="88"/>
      <c r="BOO61" s="88"/>
      <c r="BOP61" s="89"/>
      <c r="BOQ61" s="90"/>
      <c r="BOR61" s="91"/>
      <c r="BOS61" s="88"/>
      <c r="BOT61" s="88"/>
      <c r="BOU61" s="88"/>
      <c r="BOV61" s="88"/>
      <c r="BOW61" s="88"/>
      <c r="BOX61" s="89"/>
      <c r="BOY61" s="90"/>
      <c r="BOZ61" s="91"/>
      <c r="BPA61" s="88"/>
      <c r="BPB61" s="88"/>
      <c r="BPC61" s="88"/>
      <c r="BPD61" s="88"/>
      <c r="BPE61" s="88"/>
      <c r="BPF61" s="89"/>
      <c r="BPG61" s="90"/>
      <c r="BPH61" s="91"/>
      <c r="BPI61" s="88"/>
      <c r="BPJ61" s="88"/>
      <c r="BPK61" s="88"/>
      <c r="BPL61" s="88"/>
      <c r="BPM61" s="88"/>
      <c r="BPN61" s="89"/>
      <c r="BPO61" s="90"/>
      <c r="BPP61" s="91"/>
      <c r="BPQ61" s="88"/>
      <c r="BPR61" s="88"/>
      <c r="BPS61" s="88"/>
      <c r="BPT61" s="88"/>
      <c r="BPU61" s="88"/>
      <c r="BPV61" s="89"/>
      <c r="BPW61" s="90"/>
      <c r="BPX61" s="91"/>
      <c r="BPY61" s="88"/>
      <c r="BPZ61" s="88"/>
      <c r="BQA61" s="88"/>
      <c r="BQB61" s="88"/>
      <c r="BQC61" s="88"/>
      <c r="BQD61" s="94"/>
      <c r="BQE61" s="90"/>
      <c r="BQF61" s="91"/>
      <c r="BQG61" s="88"/>
      <c r="BQH61" s="88"/>
      <c r="BQI61" s="88"/>
      <c r="BQJ61" s="88"/>
      <c r="BQK61" s="88"/>
      <c r="BQL61" s="94"/>
      <c r="BQM61" s="90"/>
      <c r="BQN61" s="91"/>
      <c r="BQO61" s="88"/>
      <c r="BQP61" s="88"/>
      <c r="BQQ61" s="88"/>
      <c r="BQR61" s="88"/>
      <c r="BQS61" s="88"/>
      <c r="BQT61" s="94"/>
      <c r="BQU61" s="90"/>
      <c r="BQV61" s="91"/>
      <c r="BQW61" s="88"/>
      <c r="BQX61" s="88"/>
      <c r="BQY61" s="88"/>
      <c r="BQZ61" s="88"/>
      <c r="BRA61" s="88"/>
      <c r="BRB61" s="94"/>
      <c r="BRC61" s="90"/>
      <c r="BRD61" s="91"/>
      <c r="BRE61" s="88"/>
      <c r="BRF61" s="88"/>
      <c r="BRG61" s="88"/>
      <c r="BRH61" s="88"/>
      <c r="BRI61" s="88"/>
      <c r="BRJ61" s="94"/>
      <c r="BRK61" s="90"/>
      <c r="BRL61" s="91"/>
      <c r="BRM61" s="88"/>
      <c r="BRN61" s="88"/>
      <c r="BRO61" s="88"/>
      <c r="BRP61" s="88"/>
      <c r="BRQ61" s="88"/>
      <c r="BRR61" s="94"/>
      <c r="BRS61" s="95"/>
      <c r="BRT61" s="178"/>
      <c r="BRU61" s="179"/>
      <c r="BRV61" s="179"/>
      <c r="BRW61" s="179"/>
      <c r="BRX61" s="179"/>
      <c r="BRY61" s="179"/>
      <c r="BRZ61" s="94"/>
      <c r="BSA61" s="90"/>
      <c r="BSB61" s="91"/>
      <c r="BSC61" s="88"/>
      <c r="BSD61" s="88"/>
      <c r="BSE61" s="88"/>
      <c r="BSF61" s="88"/>
      <c r="BSG61" s="88"/>
      <c r="BSH61" s="94"/>
      <c r="BSI61" s="90"/>
      <c r="BSJ61" s="91"/>
      <c r="BSK61" s="88"/>
      <c r="BSL61" s="88"/>
      <c r="BSM61" s="88"/>
      <c r="BSN61" s="88"/>
      <c r="BSO61" s="88"/>
      <c r="BSP61" s="94"/>
      <c r="BSQ61" s="90"/>
      <c r="BSR61" s="91"/>
      <c r="BSS61" s="88"/>
      <c r="BST61" s="88"/>
      <c r="BSU61" s="88"/>
      <c r="BSV61" s="88"/>
      <c r="BSW61" s="88"/>
      <c r="BSX61" s="94"/>
      <c r="BSY61" s="90"/>
      <c r="BSZ61" s="91"/>
      <c r="BTA61" s="88"/>
      <c r="BTB61" s="88"/>
      <c r="BTC61" s="88"/>
      <c r="BTD61" s="88"/>
      <c r="BTE61" s="88"/>
      <c r="BTF61" s="67"/>
      <c r="BTG61" s="43"/>
      <c r="BTH61" s="91"/>
      <c r="BTI61" s="88"/>
      <c r="BTJ61" s="88"/>
      <c r="BTK61" s="88"/>
      <c r="BTL61" s="88"/>
      <c r="BTM61" s="88"/>
      <c r="BTN61" s="94"/>
      <c r="BTO61" s="95"/>
      <c r="BTP61" s="91"/>
      <c r="BTQ61" s="88"/>
      <c r="BTR61" s="88"/>
      <c r="BTS61" s="88"/>
      <c r="BTT61" s="88"/>
      <c r="BTU61" s="88"/>
      <c r="BTV61" s="94"/>
      <c r="BTW61" s="90"/>
      <c r="BTX61" s="91"/>
      <c r="BTY61" s="88"/>
      <c r="BTZ61" s="88"/>
      <c r="BUA61" s="88"/>
      <c r="BUB61" s="88"/>
      <c r="BUC61" s="88"/>
      <c r="BUD61" s="94"/>
      <c r="BUE61" s="95"/>
      <c r="BUF61" s="91"/>
      <c r="BUG61" s="88"/>
      <c r="BUH61" s="88"/>
      <c r="BUI61" s="88"/>
      <c r="BUJ61" s="88"/>
      <c r="BUK61" s="88"/>
      <c r="BUL61" s="94"/>
      <c r="BUM61" s="95"/>
      <c r="BUN61" s="91"/>
      <c r="BUO61" s="88"/>
      <c r="BUP61" s="88"/>
      <c r="BUQ61" s="88"/>
      <c r="BUR61" s="88"/>
      <c r="BUS61" s="88"/>
      <c r="BUT61" s="94"/>
      <c r="BUU61" s="95"/>
      <c r="BUV61" s="91"/>
      <c r="BUW61" s="88"/>
      <c r="BUX61" s="88"/>
      <c r="BUY61" s="88"/>
      <c r="BUZ61" s="88"/>
      <c r="BVA61" s="88"/>
      <c r="BVB61" s="94"/>
      <c r="BVC61" s="95"/>
      <c r="BVD61" s="91"/>
      <c r="BVE61" s="88"/>
      <c r="BVF61" s="88"/>
      <c r="BVG61" s="88"/>
      <c r="BVH61" s="88"/>
      <c r="BVI61" s="88"/>
      <c r="BVJ61" s="94"/>
      <c r="BVK61" s="95"/>
      <c r="BVL61" s="91"/>
      <c r="BVM61" s="88"/>
      <c r="BVN61" s="88"/>
      <c r="BVO61" s="88"/>
      <c r="BVP61" s="88"/>
      <c r="BVQ61" s="88"/>
      <c r="BVR61" s="94"/>
      <c r="BVS61" s="95"/>
      <c r="BVT61" s="91"/>
      <c r="BVU61" s="88"/>
      <c r="BVV61" s="88"/>
      <c r="BVW61" s="88"/>
      <c r="BVX61" s="88"/>
      <c r="BVY61" s="88"/>
      <c r="BVZ61" s="94"/>
      <c r="BWA61" s="95"/>
      <c r="BWB61" s="91"/>
      <c r="BWC61" s="88"/>
      <c r="BWD61" s="88"/>
      <c r="BWE61" s="88"/>
      <c r="BWF61" s="88"/>
      <c r="BWG61" s="88"/>
      <c r="BWH61" s="94"/>
      <c r="BWI61" s="95"/>
      <c r="BWJ61" s="91"/>
      <c r="BWK61" s="88"/>
      <c r="BWL61" s="88"/>
      <c r="BWM61" s="88"/>
      <c r="BWN61" s="88"/>
      <c r="BWO61" s="88"/>
      <c r="BWP61" s="94"/>
      <c r="BWQ61" s="95"/>
      <c r="BWR61" s="91"/>
      <c r="BWS61" s="88"/>
      <c r="BWT61" s="88"/>
      <c r="BWU61" s="88"/>
      <c r="BWV61" s="88"/>
      <c r="BWW61" s="88"/>
      <c r="BWX61" s="94"/>
      <c r="BWY61" s="95"/>
      <c r="BWZ61" s="91"/>
      <c r="BXA61" s="88"/>
      <c r="BXB61" s="88"/>
      <c r="BXC61" s="88"/>
      <c r="BXD61" s="88"/>
      <c r="BXE61" s="88"/>
      <c r="BXF61" s="94"/>
      <c r="BXG61" s="95"/>
      <c r="BXH61" s="91"/>
      <c r="BXI61" s="88"/>
      <c r="BXJ61" s="88"/>
      <c r="BXK61" s="88"/>
      <c r="BXL61" s="88"/>
      <c r="BXM61" s="88"/>
      <c r="BXN61" s="94"/>
      <c r="BXO61" s="95"/>
      <c r="BXP61" s="91"/>
      <c r="BXQ61" s="88"/>
      <c r="BXR61" s="88"/>
      <c r="BXS61" s="88"/>
      <c r="BXT61" s="88"/>
      <c r="BXU61" s="88"/>
      <c r="BXV61" s="94"/>
      <c r="BXW61" s="95"/>
      <c r="BXX61" s="91"/>
      <c r="BXY61" s="88"/>
      <c r="BXZ61" s="88"/>
      <c r="BYA61" s="88"/>
      <c r="BYB61" s="88"/>
      <c r="BYC61" s="88"/>
      <c r="BYD61" s="94"/>
      <c r="BYE61" s="95"/>
      <c r="BYF61" s="91"/>
      <c r="BYG61" s="88"/>
      <c r="BYH61" s="88"/>
      <c r="BYI61" s="88"/>
      <c r="BYJ61" s="88"/>
      <c r="BYK61" s="88"/>
      <c r="BYL61" s="94"/>
      <c r="BYM61" s="95"/>
      <c r="BYN61" s="91"/>
      <c r="BYO61" s="88"/>
      <c r="BYP61" s="88"/>
      <c r="BYQ61" s="88"/>
      <c r="BYR61" s="88"/>
      <c r="BYS61" s="88"/>
      <c r="BYT61" s="94"/>
      <c r="BYU61" s="95"/>
      <c r="BYV61" s="91"/>
      <c r="BYW61" s="88"/>
      <c r="BYX61" s="88"/>
      <c r="BYY61" s="88"/>
      <c r="BYZ61" s="88"/>
      <c r="BZA61" s="88"/>
      <c r="BZB61" s="94"/>
      <c r="BZC61" s="95"/>
      <c r="BZD61" s="91"/>
      <c r="BZE61" s="88"/>
      <c r="BZF61" s="88"/>
      <c r="BZG61" s="88"/>
      <c r="BZH61" s="88"/>
      <c r="BZI61" s="88"/>
      <c r="BZJ61" s="94"/>
      <c r="BZK61" s="95"/>
      <c r="BZL61" s="91"/>
      <c r="BZM61" s="88"/>
      <c r="BZN61" s="88"/>
      <c r="BZO61" s="88"/>
      <c r="BZP61" s="88"/>
      <c r="BZQ61" s="88"/>
      <c r="BZR61" s="94"/>
      <c r="BZS61" s="95"/>
      <c r="BZT61" s="91"/>
      <c r="BZU61" s="88"/>
      <c r="BZV61" s="88"/>
      <c r="BZW61" s="88"/>
      <c r="BZX61" s="88"/>
      <c r="BZY61" s="88"/>
      <c r="BZZ61" s="94"/>
      <c r="CAA61" s="95"/>
      <c r="CAB61" s="91"/>
      <c r="CAC61" s="88"/>
      <c r="CAD61" s="88"/>
      <c r="CAE61" s="88"/>
      <c r="CAF61" s="88"/>
      <c r="CAG61" s="88"/>
      <c r="CAH61" s="94"/>
      <c r="CAI61" s="95"/>
      <c r="CAJ61" s="91"/>
      <c r="CAK61" s="88"/>
      <c r="CAL61" s="88"/>
      <c r="CAM61" s="88"/>
      <c r="CAN61" s="88"/>
      <c r="CAO61" s="88"/>
      <c r="CAP61" s="94"/>
      <c r="CAQ61" s="95"/>
      <c r="CAR61" s="91"/>
      <c r="CAS61" s="88"/>
      <c r="CAT61" s="88"/>
      <c r="CAU61" s="88"/>
      <c r="CAV61" s="88"/>
      <c r="CAW61" s="88"/>
      <c r="CAX61" s="94"/>
      <c r="CAY61" s="95"/>
      <c r="CAZ61" s="91"/>
      <c r="CBA61" s="88"/>
      <c r="CBB61" s="88"/>
      <c r="CBC61" s="88"/>
      <c r="CBD61" s="88"/>
      <c r="CBE61" s="88"/>
      <c r="CBF61" s="94"/>
      <c r="CBG61" s="95"/>
      <c r="CBH61" s="91"/>
      <c r="CBI61" s="88"/>
      <c r="CBJ61" s="88"/>
      <c r="CBK61" s="88"/>
      <c r="CBL61" s="88"/>
      <c r="CBM61" s="88"/>
      <c r="CBN61" s="94"/>
      <c r="CBO61" s="95"/>
      <c r="CBP61" s="91"/>
      <c r="CBQ61" s="88"/>
      <c r="CBR61" s="88"/>
      <c r="CBS61" s="88"/>
      <c r="CBT61" s="88"/>
      <c r="CBU61" s="88"/>
      <c r="CBV61" s="94"/>
      <c r="CBW61" s="95"/>
      <c r="CBX61" s="91"/>
      <c r="CBY61" s="88"/>
      <c r="CBZ61" s="88"/>
      <c r="CCA61" s="88"/>
      <c r="CCB61" s="88"/>
      <c r="CCC61" s="88"/>
      <c r="CCD61" s="94"/>
      <c r="CCE61" s="95"/>
      <c r="CCF61" s="91"/>
      <c r="CCG61" s="88"/>
      <c r="CCH61" s="88"/>
      <c r="CCI61" s="88"/>
      <c r="CCJ61" s="88"/>
      <c r="CCK61" s="88"/>
      <c r="CCL61" s="94"/>
      <c r="CCM61" s="95"/>
      <c r="CCN61" s="91"/>
      <c r="CCO61" s="88"/>
      <c r="CCP61" s="88"/>
      <c r="CCQ61" s="88"/>
      <c r="CCR61" s="88"/>
      <c r="CCS61" s="88"/>
      <c r="CCT61" s="94"/>
      <c r="CCU61" s="95"/>
      <c r="CCV61" s="91"/>
      <c r="CCW61" s="88"/>
      <c r="CCX61" s="88"/>
      <c r="CCY61" s="88"/>
      <c r="CCZ61" s="88"/>
      <c r="CDA61" s="88"/>
      <c r="CDB61" s="94"/>
      <c r="CDC61" s="95"/>
      <c r="CDD61" s="91"/>
      <c r="CDE61" s="88"/>
      <c r="CDF61" s="88"/>
      <c r="CDG61" s="88"/>
      <c r="CDH61" s="88"/>
      <c r="CDI61" s="88"/>
      <c r="CDJ61" s="94"/>
      <c r="CDK61" s="95"/>
      <c r="CDL61" s="91"/>
      <c r="CDM61" s="88"/>
      <c r="CDN61" s="88"/>
      <c r="CDO61" s="88"/>
      <c r="CDP61" s="88"/>
      <c r="CDQ61" s="88"/>
      <c r="CDR61" s="94"/>
      <c r="CDS61" s="95"/>
      <c r="CDT61" s="91"/>
      <c r="CDU61" s="88"/>
      <c r="CDV61" s="88"/>
      <c r="CDW61" s="88"/>
      <c r="CDX61" s="88"/>
      <c r="CDY61" s="88"/>
      <c r="CDZ61" s="94"/>
      <c r="CEA61" s="95"/>
      <c r="CEB61" s="91"/>
      <c r="CEC61" s="88"/>
      <c r="CED61" s="88"/>
      <c r="CEE61" s="88"/>
      <c r="CEF61" s="88"/>
      <c r="CEG61" s="88"/>
      <c r="CEH61" s="94"/>
      <c r="CEI61" s="95"/>
      <c r="CEJ61" s="91"/>
      <c r="CEK61" s="88"/>
      <c r="CEL61" s="88"/>
      <c r="CEM61" s="88"/>
      <c r="CEN61" s="88"/>
      <c r="CEO61" s="88"/>
      <c r="CEP61" s="94"/>
      <c r="CEQ61" s="95"/>
      <c r="CER61" s="91"/>
      <c r="CES61" s="88"/>
      <c r="CET61" s="88"/>
      <c r="CEU61" s="88"/>
      <c r="CEV61" s="88"/>
      <c r="CEW61" s="88"/>
      <c r="CEX61" s="94"/>
      <c r="CEY61" s="95"/>
      <c r="CEZ61" s="1"/>
      <c r="CFA61" s="1"/>
      <c r="CFB61" s="1"/>
      <c r="CFC61" s="1"/>
      <c r="CFD61" s="1"/>
      <c r="CFE61" s="1"/>
      <c r="CFF61" s="351"/>
      <c r="CFG61" s="352"/>
      <c r="CFH61" s="1"/>
      <c r="CFI61" s="1"/>
      <c r="CFJ61" s="1"/>
      <c r="CFK61" s="1"/>
      <c r="CFL61" s="1"/>
      <c r="CFM61" s="1"/>
      <c r="CFN61" s="351"/>
      <c r="CFO61" s="352"/>
      <c r="CFP61" s="1"/>
      <c r="CFQ61" s="1"/>
      <c r="CFR61" s="1"/>
      <c r="CFS61" s="1"/>
      <c r="CFT61" s="1"/>
      <c r="CFU61" s="1"/>
      <c r="CFV61" s="169"/>
      <c r="CFW61" s="58"/>
      <c r="CFX61" s="1"/>
      <c r="CFY61" s="1"/>
      <c r="CFZ61" s="1"/>
      <c r="CGA61" s="1"/>
      <c r="CGB61" s="1"/>
      <c r="CGC61" s="1"/>
      <c r="CGD61" s="169"/>
      <c r="CGE61" s="58"/>
      <c r="CGF61" s="1"/>
      <c r="CGG61" s="1"/>
      <c r="CGH61" s="1"/>
      <c r="CGI61" s="1"/>
      <c r="CGJ61" s="1"/>
      <c r="CGK61" s="1"/>
      <c r="CGL61" s="351"/>
      <c r="CGM61" s="352"/>
      <c r="CGN61" s="1"/>
      <c r="CGO61" s="1"/>
      <c r="CGP61" s="1"/>
      <c r="CGQ61" s="1"/>
      <c r="CGR61" s="1"/>
      <c r="CGS61" s="1"/>
      <c r="CGT61" s="351"/>
      <c r="CGU61" s="352"/>
      <c r="CGV61" s="1"/>
      <c r="CGW61" s="1"/>
      <c r="CGX61" s="1"/>
      <c r="CGY61" s="1"/>
      <c r="CGZ61" s="1"/>
      <c r="CHA61" s="1"/>
      <c r="CHB61" s="169"/>
      <c r="CHC61" s="58"/>
      <c r="CHD61" s="1"/>
      <c r="CHE61" s="1"/>
      <c r="CHF61" s="1"/>
      <c r="CHG61" s="1"/>
      <c r="CHH61" s="1"/>
      <c r="CHI61" s="1"/>
      <c r="CHJ61" s="169"/>
      <c r="CHK61" s="58"/>
      <c r="CHL61" s="1"/>
      <c r="CHM61" s="1"/>
      <c r="CHN61" s="1"/>
      <c r="CHO61" s="1"/>
      <c r="CHP61" s="1"/>
      <c r="CHQ61" s="1"/>
      <c r="CHR61" s="169"/>
      <c r="CHS61" s="58"/>
      <c r="CHT61" s="1"/>
      <c r="CHU61" s="1"/>
      <c r="CHV61" s="1"/>
      <c r="CHW61" s="1"/>
      <c r="CHX61" s="1"/>
      <c r="CHY61" s="1"/>
      <c r="CHZ61" s="169"/>
      <c r="CIA61" s="58"/>
      <c r="CIB61" s="1"/>
      <c r="CIC61" s="1"/>
      <c r="CID61" s="1"/>
      <c r="CIE61" s="1"/>
      <c r="CIF61" s="1"/>
      <c r="CIG61" s="1"/>
      <c r="CIH61" s="169"/>
      <c r="CII61" s="58"/>
      <c r="CIJ61" s="1"/>
      <c r="CIK61" s="1"/>
      <c r="CIL61" s="1"/>
      <c r="CIM61" s="1"/>
      <c r="CIN61" s="1"/>
      <c r="CIO61" s="1"/>
      <c r="CIP61" s="351"/>
      <c r="CIQ61" s="352"/>
      <c r="CIR61" s="1"/>
      <c r="CIS61" s="1"/>
      <c r="CIT61" s="1"/>
      <c r="CIU61" s="1"/>
      <c r="CIV61" s="1"/>
      <c r="CIW61" s="1"/>
      <c r="CIX61" s="351"/>
      <c r="CIY61" s="352"/>
      <c r="CIZ61" s="58"/>
      <c r="CJA61" s="58"/>
      <c r="CJB61" s="58"/>
      <c r="CJC61" s="58"/>
      <c r="CJD61" s="58"/>
      <c r="CJE61" s="58"/>
      <c r="CJF61" s="169"/>
      <c r="CJG61" s="58"/>
      <c r="CJH61" s="1"/>
      <c r="CJI61" s="1"/>
      <c r="CJJ61" s="1"/>
      <c r="CJK61" s="1"/>
      <c r="CJL61" s="1"/>
      <c r="CJM61" s="1"/>
      <c r="CJN61" s="169"/>
      <c r="CJO61" s="58"/>
      <c r="CJP61" s="91"/>
      <c r="CJQ61" s="88"/>
      <c r="CJR61" s="88"/>
      <c r="CJS61" s="88"/>
      <c r="CJT61" s="88"/>
      <c r="CJU61" s="88"/>
      <c r="CJV61" s="94"/>
      <c r="CJW61" s="95"/>
      <c r="CJX61" s="91"/>
      <c r="CJY61" s="88"/>
      <c r="CJZ61" s="88"/>
      <c r="CKA61" s="88"/>
      <c r="CKB61" s="88"/>
      <c r="CKC61" s="88"/>
      <c r="CKD61" s="94"/>
      <c r="CKE61" s="95"/>
      <c r="CKF61" s="91"/>
      <c r="CKG61" s="88"/>
      <c r="CKH61" s="88"/>
      <c r="CKI61" s="88"/>
      <c r="CKJ61" s="88"/>
      <c r="CKK61" s="88"/>
      <c r="CKL61" s="94"/>
      <c r="CKM61" s="95"/>
      <c r="CKN61" s="91"/>
      <c r="CKO61" s="88"/>
      <c r="CKP61" s="88"/>
      <c r="CKQ61" s="88"/>
      <c r="CKR61" s="88"/>
      <c r="CKS61" s="256"/>
      <c r="CKT61" s="94"/>
      <c r="CKU61" s="95"/>
      <c r="CKV61" s="91"/>
      <c r="CKW61" s="88"/>
      <c r="CKX61" s="88"/>
      <c r="CKY61" s="88"/>
      <c r="CKZ61" s="88"/>
      <c r="CLA61" s="88"/>
      <c r="CLB61" s="94"/>
      <c r="CLC61" s="95"/>
      <c r="CLD61" s="91"/>
      <c r="CLE61" s="88"/>
      <c r="CLF61" s="88"/>
      <c r="CLG61" s="88"/>
      <c r="CLH61" s="88"/>
      <c r="CLI61" s="88"/>
      <c r="CLJ61" s="94"/>
      <c r="CLK61" s="95"/>
      <c r="CLL61" s="91"/>
      <c r="CLM61" s="88"/>
      <c r="CLN61" s="88"/>
      <c r="CLO61" s="88"/>
      <c r="CLP61" s="88"/>
      <c r="CLQ61" s="88"/>
      <c r="CLR61" s="94"/>
      <c r="CLS61" s="95"/>
      <c r="CLT61" s="91"/>
      <c r="CLU61" s="88"/>
      <c r="CLV61" s="88"/>
      <c r="CLW61" s="88"/>
      <c r="CLX61" s="88"/>
      <c r="CLY61" s="88"/>
      <c r="CLZ61" s="94"/>
      <c r="CMA61" s="95"/>
      <c r="CMB61" s="91"/>
      <c r="CMC61" s="88"/>
      <c r="CMD61" s="88"/>
      <c r="CME61" s="88"/>
      <c r="CMF61" s="88"/>
      <c r="CMG61" s="88"/>
      <c r="CMH61" s="94"/>
      <c r="CMI61" s="95"/>
      <c r="CMJ61" s="91"/>
      <c r="CMK61" s="88"/>
      <c r="CML61" s="88"/>
      <c r="CMM61" s="88"/>
      <c r="CMN61" s="88"/>
      <c r="CMO61" s="88"/>
      <c r="CMP61" s="94"/>
      <c r="CMQ61" s="95"/>
      <c r="CMR61" s="91"/>
      <c r="CMS61" s="88"/>
      <c r="CMT61" s="88"/>
      <c r="CMU61" s="88"/>
      <c r="CMV61" s="88"/>
      <c r="CMW61" s="88"/>
      <c r="CMX61" s="94"/>
      <c r="CMY61" s="95"/>
      <c r="CMZ61" s="91"/>
      <c r="CNA61" s="88"/>
      <c r="CNB61" s="88"/>
      <c r="CNC61" s="88"/>
      <c r="CND61" s="88"/>
      <c r="CNE61" s="88"/>
      <c r="CNF61" s="94"/>
      <c r="CNG61" s="95"/>
      <c r="CNH61" s="91"/>
      <c r="CNI61" s="88"/>
      <c r="CNJ61" s="88"/>
      <c r="CNK61" s="88"/>
      <c r="CNL61" s="88"/>
      <c r="CNM61" s="88"/>
      <c r="CNN61" s="94"/>
      <c r="CNO61" s="95"/>
      <c r="CNP61" s="91"/>
      <c r="CNQ61" s="88"/>
      <c r="CNR61" s="88"/>
      <c r="CNS61" s="88"/>
      <c r="CNT61" s="88"/>
      <c r="CNU61" s="88"/>
      <c r="CNV61" s="94"/>
      <c r="CNW61" s="95"/>
      <c r="CNX61" s="91"/>
      <c r="CNY61" s="88"/>
      <c r="CNZ61" s="88"/>
      <c r="COA61" s="88"/>
      <c r="COB61" s="88"/>
      <c r="COC61" s="88"/>
      <c r="COD61" s="94"/>
      <c r="COE61" s="95"/>
      <c r="COF61" s="48"/>
      <c r="COG61" s="49"/>
      <c r="COH61" s="49"/>
      <c r="COI61" s="49"/>
      <c r="COJ61" s="49"/>
      <c r="COK61" s="49"/>
      <c r="COL61" s="67"/>
      <c r="COM61" s="68"/>
      <c r="CON61" s="48"/>
      <c r="COO61" s="49"/>
      <c r="COP61" s="49"/>
      <c r="COQ61" s="49"/>
      <c r="COR61" s="49"/>
      <c r="COS61" s="49"/>
      <c r="COT61" s="67"/>
      <c r="COU61" s="68"/>
      <c r="COV61" s="48"/>
      <c r="COW61" s="49"/>
      <c r="COX61" s="49"/>
      <c r="COY61" s="49"/>
      <c r="COZ61" s="49"/>
      <c r="CPA61" s="49"/>
      <c r="CPB61" s="67"/>
      <c r="CPC61" s="68"/>
      <c r="CPD61" s="48"/>
      <c r="CPE61" s="49"/>
      <c r="CPF61" s="49"/>
      <c r="CPG61" s="49"/>
      <c r="CPH61" s="49"/>
      <c r="CPI61" s="49"/>
      <c r="CPJ61" s="67"/>
      <c r="CPK61" s="68"/>
      <c r="CPL61" s="48"/>
      <c r="CPM61" s="49"/>
      <c r="CPN61" s="49"/>
      <c r="CPO61" s="49"/>
      <c r="CPP61" s="49"/>
      <c r="CPQ61" s="49"/>
      <c r="CPR61" s="67"/>
      <c r="CPS61" s="68"/>
      <c r="CPT61" s="48"/>
      <c r="CPU61" s="49"/>
      <c r="CPV61" s="49"/>
      <c r="CPW61" s="49"/>
      <c r="CPX61" s="49"/>
      <c r="CPY61" s="49"/>
      <c r="CPZ61" s="67"/>
      <c r="CQA61" s="68"/>
      <c r="CQB61" s="48"/>
      <c r="CQC61" s="49"/>
      <c r="CQD61" s="49"/>
      <c r="CQE61" s="49"/>
      <c r="CQF61" s="49"/>
      <c r="CQG61" s="49"/>
      <c r="CQH61" s="67"/>
      <c r="CQI61" s="68"/>
      <c r="CQJ61" s="82"/>
      <c r="CQK61" s="83"/>
      <c r="CQL61" s="83"/>
      <c r="CQM61" s="83"/>
      <c r="CQN61" s="83"/>
      <c r="CQO61" s="83"/>
      <c r="CQP61" s="67"/>
      <c r="CQQ61" s="68"/>
      <c r="CQR61" s="239"/>
      <c r="CQS61" s="1"/>
      <c r="CQT61" s="1"/>
      <c r="CQU61" s="1"/>
      <c r="CQV61" s="1"/>
      <c r="CQW61" s="1"/>
      <c r="CQX61" s="67"/>
      <c r="CQY61" s="68"/>
      <c r="CQZ61" s="48"/>
      <c r="CRA61" s="49"/>
      <c r="CRB61" s="49"/>
      <c r="CRC61" s="49"/>
      <c r="CRD61" s="49"/>
      <c r="CRE61" s="49"/>
      <c r="CRF61" s="67"/>
      <c r="CRG61" s="68"/>
      <c r="CRH61" s="48"/>
      <c r="CRI61" s="49"/>
      <c r="CRJ61" s="49"/>
      <c r="CRK61" s="49"/>
      <c r="CRL61" s="49"/>
      <c r="CRM61" s="49"/>
      <c r="CRN61" s="67"/>
      <c r="CRO61" s="68"/>
      <c r="CRP61" s="48"/>
      <c r="CRQ61" s="49"/>
      <c r="CRR61" s="49"/>
      <c r="CRS61" s="49"/>
      <c r="CRT61" s="49"/>
      <c r="CRU61" s="49"/>
      <c r="CRV61" s="47"/>
      <c r="CRW61" s="68"/>
      <c r="CRX61" s="48"/>
      <c r="CRY61" s="49"/>
      <c r="CRZ61" s="49"/>
      <c r="CSA61" s="49"/>
      <c r="CSB61" s="49"/>
      <c r="CSC61" s="49"/>
      <c r="CSD61" s="67"/>
      <c r="CSE61" s="68"/>
      <c r="CSF61" s="48"/>
      <c r="CSG61" s="49"/>
      <c r="CSH61" s="49"/>
      <c r="CSI61" s="49"/>
      <c r="CSJ61" s="49"/>
      <c r="CSK61" s="360"/>
      <c r="CSL61" s="64"/>
      <c r="CSM61" s="68"/>
      <c r="CSN61" s="48"/>
      <c r="CSO61" s="49"/>
      <c r="CSP61" s="49"/>
      <c r="CSQ61" s="49"/>
      <c r="CSR61" s="49"/>
      <c r="CSS61" s="49"/>
      <c r="CST61" s="64"/>
      <c r="CSU61" s="68"/>
      <c r="CSV61" s="48"/>
      <c r="CSW61" s="49"/>
      <c r="CSX61" s="49"/>
      <c r="CSY61" s="49"/>
      <c r="CSZ61" s="49"/>
      <c r="CTA61" s="49"/>
      <c r="CTB61" s="64"/>
      <c r="CTC61" s="68"/>
      <c r="CTD61" s="48"/>
      <c r="CTE61" s="49"/>
      <c r="CTF61" s="49"/>
      <c r="CTG61" s="49"/>
      <c r="CTH61" s="49"/>
      <c r="CTI61" s="49"/>
      <c r="CTJ61" s="64"/>
      <c r="CTK61" s="68"/>
      <c r="CTL61" s="48"/>
      <c r="CTM61" s="49"/>
      <c r="CTN61" s="49"/>
      <c r="CTO61" s="49"/>
      <c r="CTP61" s="49"/>
      <c r="CTQ61" s="49"/>
      <c r="CTR61" s="64"/>
      <c r="CTS61" s="68"/>
      <c r="CTT61" s="48"/>
      <c r="CTU61" s="49"/>
      <c r="CTV61" s="49"/>
      <c r="CTW61" s="49"/>
      <c r="CTX61" s="49"/>
      <c r="CTY61" s="49"/>
      <c r="CTZ61" s="64"/>
      <c r="CUA61" s="68"/>
      <c r="CUB61" s="48"/>
      <c r="CUC61" s="49"/>
      <c r="CUD61" s="49"/>
      <c r="CUE61" s="49"/>
      <c r="CUF61" s="49"/>
      <c r="CUG61" s="49"/>
      <c r="CUH61" s="64"/>
      <c r="CUI61" s="68"/>
      <c r="CUJ61" s="48"/>
      <c r="CUK61" s="49"/>
      <c r="CUL61" s="49"/>
      <c r="CUM61" s="49"/>
      <c r="CUN61" s="49"/>
      <c r="CUO61" s="49"/>
      <c r="CUP61" s="64"/>
      <c r="CUQ61" s="68"/>
      <c r="CUR61" s="48"/>
      <c r="CUS61" s="49"/>
      <c r="CUT61" s="49"/>
      <c r="CUU61" s="49"/>
      <c r="CUV61" s="49"/>
      <c r="CUW61" s="49"/>
      <c r="CUX61" s="64"/>
      <c r="CUY61" s="68"/>
      <c r="CUZ61" s="48"/>
      <c r="CVA61" s="49"/>
      <c r="CVB61" s="49"/>
      <c r="CVC61" s="49"/>
      <c r="CVD61" s="49"/>
      <c r="CVE61" s="49"/>
      <c r="CVF61" s="64"/>
      <c r="CVG61" s="68"/>
      <c r="CVH61" s="48"/>
      <c r="CVI61" s="49"/>
      <c r="CVJ61" s="49"/>
      <c r="CVK61" s="49"/>
      <c r="CVL61" s="49"/>
      <c r="CVM61" s="49"/>
      <c r="CVN61" s="64"/>
      <c r="CVO61" s="68"/>
      <c r="CVP61" s="48"/>
      <c r="CVQ61" s="49"/>
      <c r="CVR61" s="49"/>
      <c r="CVS61" s="49"/>
      <c r="CVT61" s="49"/>
      <c r="CVU61" s="49"/>
      <c r="CVV61" s="64"/>
      <c r="CVW61" s="68"/>
      <c r="CVX61" s="48"/>
      <c r="CVY61" s="49"/>
      <c r="CVZ61" s="49"/>
      <c r="CWA61" s="49"/>
      <c r="CWB61" s="49"/>
      <c r="CWC61" s="49"/>
      <c r="CWD61" s="64"/>
      <c r="CWE61" s="68"/>
      <c r="CWF61" s="48"/>
      <c r="CWG61" s="49"/>
      <c r="CWH61" s="49"/>
      <c r="CWI61" s="49"/>
      <c r="CWJ61" s="49"/>
      <c r="CWK61" s="49"/>
      <c r="CWL61" s="64"/>
      <c r="CWM61" s="68"/>
      <c r="CWN61" s="48"/>
      <c r="CWO61" s="49"/>
      <c r="CWP61" s="49"/>
      <c r="CWQ61" s="49"/>
      <c r="CWR61" s="49"/>
      <c r="CWS61" s="49"/>
      <c r="CWT61" s="64"/>
      <c r="CWU61" s="68"/>
      <c r="CWV61" s="48"/>
      <c r="CWW61" s="49"/>
      <c r="CWX61" s="49"/>
      <c r="CWY61" s="49"/>
      <c r="CWZ61" s="49"/>
      <c r="CXA61" s="49"/>
      <c r="CXB61" s="127"/>
      <c r="CXC61" s="43"/>
      <c r="CXD61" s="48"/>
      <c r="CXE61" s="49"/>
      <c r="CXF61" s="49"/>
      <c r="CXG61" s="49"/>
      <c r="CXH61" s="49"/>
      <c r="CXI61" s="49"/>
      <c r="CXJ61" s="127"/>
      <c r="CXK61" s="43"/>
      <c r="CXL61" s="48"/>
      <c r="CXM61" s="49"/>
      <c r="CXN61" s="49"/>
      <c r="CXO61" s="49"/>
      <c r="CXP61" s="49"/>
      <c r="CXQ61" s="49"/>
      <c r="CXR61" s="127"/>
      <c r="CXS61" s="43"/>
      <c r="CXT61" s="48"/>
      <c r="CXU61" s="49"/>
      <c r="CXV61" s="49"/>
      <c r="CXW61" s="49"/>
      <c r="CXX61" s="49"/>
      <c r="CXY61" s="49"/>
      <c r="CXZ61" s="127"/>
      <c r="CYA61" s="43"/>
      <c r="CYB61" s="48"/>
      <c r="CYC61" s="49"/>
      <c r="CYD61" s="49"/>
      <c r="CYE61" s="49"/>
      <c r="CYF61" s="49"/>
      <c r="CYG61" s="49"/>
      <c r="CYH61" s="127"/>
      <c r="CYI61" s="43"/>
      <c r="CYJ61" s="48"/>
      <c r="CYK61" s="49"/>
      <c r="CYL61" s="49"/>
      <c r="CYM61" s="49"/>
      <c r="CYN61" s="49"/>
      <c r="CYO61" s="49"/>
      <c r="CYP61" s="127"/>
      <c r="CYQ61" s="43"/>
      <c r="CYR61" s="48"/>
      <c r="CYS61" s="49"/>
      <c r="CYT61" s="49"/>
      <c r="CYU61" s="49"/>
      <c r="CYV61" s="49"/>
      <c r="CYW61" s="49"/>
      <c r="CYX61" s="127"/>
      <c r="CYY61" s="43"/>
      <c r="CYZ61" s="48"/>
      <c r="CZA61" s="49"/>
      <c r="CZB61" s="49"/>
      <c r="CZC61" s="49"/>
      <c r="CZD61" s="49"/>
      <c r="CZE61" s="49"/>
      <c r="CZF61" s="127"/>
      <c r="CZG61" s="43"/>
      <c r="CZH61" s="48"/>
      <c r="CZI61" s="49"/>
      <c r="CZJ61" s="49"/>
      <c r="CZK61" s="49"/>
      <c r="CZL61" s="49"/>
      <c r="CZM61" s="49"/>
      <c r="CZN61" s="127"/>
      <c r="CZO61" s="43"/>
      <c r="CZP61" s="48"/>
      <c r="CZQ61" s="49"/>
      <c r="CZR61" s="49"/>
      <c r="CZS61" s="49"/>
      <c r="CZT61" s="49"/>
      <c r="CZU61" s="49"/>
      <c r="CZV61" s="127"/>
      <c r="CZW61" s="43"/>
      <c r="CZX61" s="48"/>
      <c r="CZY61" s="49"/>
      <c r="CZZ61" s="49"/>
      <c r="DAA61" s="49"/>
      <c r="DAB61" s="49"/>
      <c r="DAC61" s="49"/>
      <c r="DAD61" s="64"/>
      <c r="DAE61" s="68"/>
      <c r="DAF61" s="48"/>
      <c r="DAG61" s="49"/>
      <c r="DAH61" s="49"/>
      <c r="DAI61" s="49"/>
      <c r="DAJ61" s="49"/>
      <c r="DAK61" s="49"/>
      <c r="DAL61" s="64"/>
      <c r="DAM61" s="68"/>
      <c r="DAN61" s="48"/>
      <c r="DAO61" s="49"/>
      <c r="DAP61" s="49"/>
      <c r="DAQ61" s="49"/>
      <c r="DAR61" s="49"/>
      <c r="DAS61" s="49"/>
      <c r="DAT61" s="64"/>
      <c r="DAU61" s="68"/>
      <c r="DAV61" s="48"/>
      <c r="DAW61" s="49"/>
      <c r="DAX61" s="49"/>
      <c r="DAY61" s="49"/>
      <c r="DAZ61" s="49"/>
      <c r="DBA61" s="49"/>
      <c r="DBB61" s="64"/>
      <c r="DBC61" s="68"/>
      <c r="DBD61" s="48"/>
      <c r="DBE61" s="49"/>
      <c r="DBF61" s="49"/>
      <c r="DBG61" s="49"/>
      <c r="DBH61" s="49"/>
      <c r="DBI61" s="49"/>
      <c r="DBJ61" s="64"/>
      <c r="DBK61" s="68"/>
      <c r="DBL61" s="48"/>
      <c r="DBM61" s="49"/>
      <c r="DBN61" s="49"/>
      <c r="DBO61" s="49"/>
      <c r="DBP61" s="49"/>
      <c r="DBQ61" s="49"/>
      <c r="DBR61" s="64"/>
      <c r="DBS61" s="68"/>
      <c r="DBT61" s="48"/>
      <c r="DBU61" s="49"/>
      <c r="DBV61" s="49"/>
      <c r="DBW61" s="49"/>
      <c r="DBX61" s="49"/>
      <c r="DBY61" s="49"/>
      <c r="DBZ61" s="64"/>
      <c r="DCA61" s="68"/>
      <c r="DCB61" s="48"/>
      <c r="DCC61" s="49"/>
      <c r="DCD61" s="49"/>
      <c r="DCE61" s="49"/>
      <c r="DCF61" s="49"/>
      <c r="DCG61" s="49"/>
      <c r="DCH61" s="64"/>
      <c r="DCI61" s="68"/>
      <c r="DCJ61" s="48"/>
      <c r="DCK61" s="49"/>
      <c r="DCL61" s="49"/>
      <c r="DCM61" s="49"/>
      <c r="DCN61" s="49"/>
      <c r="DCO61" s="49"/>
      <c r="DCP61" s="64"/>
      <c r="DCQ61" s="68"/>
      <c r="DCR61" s="48"/>
      <c r="DCS61" s="49"/>
      <c r="DCT61" s="49"/>
      <c r="DCU61" s="49"/>
      <c r="DCV61" s="49"/>
      <c r="DCW61" s="49"/>
      <c r="DCX61" s="64"/>
      <c r="DCY61" s="68"/>
      <c r="DCZ61" s="48"/>
      <c r="DDA61" s="49"/>
      <c r="DDB61" s="49"/>
      <c r="DDC61" s="49"/>
      <c r="DDD61" s="49"/>
      <c r="DDE61" s="49"/>
      <c r="DDF61" s="64"/>
      <c r="DDG61" s="68"/>
      <c r="DDH61" s="48"/>
      <c r="DDI61" s="49"/>
      <c r="DDJ61" s="49"/>
      <c r="DDK61" s="49"/>
      <c r="DDL61" s="49"/>
      <c r="DDM61" s="49"/>
      <c r="DDN61" s="127"/>
      <c r="DDO61" s="43"/>
      <c r="DDP61" s="48"/>
      <c r="DDQ61" s="49"/>
      <c r="DDR61" s="49"/>
      <c r="DDS61" s="49"/>
      <c r="DDT61" s="49"/>
      <c r="DDU61" s="49"/>
      <c r="DDV61" s="127"/>
      <c r="DDW61" s="43"/>
      <c r="DDX61" s="48"/>
      <c r="DDY61" s="49"/>
      <c r="DDZ61" s="49"/>
      <c r="DEA61" s="49"/>
      <c r="DEB61" s="49"/>
      <c r="DEC61" s="49"/>
      <c r="DED61" s="127"/>
      <c r="DEE61" s="43"/>
      <c r="DEF61" s="48"/>
      <c r="DEG61" s="49"/>
      <c r="DEH61" s="49"/>
      <c r="DEI61" s="49"/>
      <c r="DEJ61" s="49"/>
      <c r="DEK61" s="49"/>
      <c r="DEL61" s="127"/>
      <c r="DEM61" s="43"/>
      <c r="DEN61" s="48"/>
      <c r="DEO61" s="49"/>
      <c r="DEP61" s="49"/>
      <c r="DEQ61" s="49"/>
      <c r="DER61" s="49"/>
      <c r="DES61" s="49"/>
      <c r="DET61" s="127"/>
      <c r="DEU61" s="43"/>
      <c r="DEV61" s="48"/>
      <c r="DEW61" s="49"/>
      <c r="DEX61" s="49"/>
      <c r="DEY61" s="49"/>
      <c r="DEZ61" s="49"/>
      <c r="DFA61" s="49"/>
      <c r="DFB61" s="127"/>
      <c r="DFC61" s="43"/>
      <c r="DFD61" s="48"/>
      <c r="DFE61" s="49"/>
      <c r="DFF61" s="49"/>
      <c r="DFG61" s="49"/>
      <c r="DFH61" s="49"/>
      <c r="DFI61" s="49"/>
      <c r="DFJ61" s="127"/>
      <c r="DFK61" s="43"/>
      <c r="DFL61" s="63"/>
      <c r="DFM61" s="64"/>
      <c r="DFN61" s="64"/>
      <c r="DFO61" s="64"/>
      <c r="DFP61" s="64"/>
      <c r="DFQ61" s="64"/>
      <c r="DFR61" s="64"/>
      <c r="DFS61" s="68"/>
      <c r="DFT61" s="48"/>
      <c r="DFU61" s="49"/>
      <c r="DFV61" s="49"/>
      <c r="DFW61" s="49"/>
      <c r="DFX61" s="49"/>
      <c r="DFY61" s="49"/>
      <c r="DFZ61" s="127"/>
      <c r="DGA61" s="43"/>
      <c r="DGB61" s="48"/>
      <c r="DGC61" s="49"/>
      <c r="DGD61" s="49"/>
      <c r="DGE61" s="49"/>
      <c r="DGF61" s="49"/>
      <c r="DGG61" s="49"/>
      <c r="DGH61" s="127"/>
      <c r="DGI61" s="43"/>
      <c r="DGJ61" s="48"/>
      <c r="DGK61" s="49"/>
      <c r="DGL61" s="49"/>
      <c r="DGM61" s="49"/>
      <c r="DGN61" s="49"/>
      <c r="DGO61" s="49"/>
      <c r="DGP61" s="64"/>
      <c r="DGQ61" s="68"/>
      <c r="DGR61" s="48"/>
      <c r="DGS61" s="49"/>
      <c r="DGT61" s="49"/>
      <c r="DGU61" s="49"/>
      <c r="DGV61" s="49"/>
      <c r="DGW61" s="49"/>
      <c r="DGX61" s="64"/>
      <c r="DGY61" s="68"/>
      <c r="DGZ61" s="48"/>
      <c r="DHA61" s="49"/>
      <c r="DHB61" s="49"/>
      <c r="DHC61" s="49"/>
      <c r="DHD61" s="49"/>
      <c r="DHE61" s="49"/>
      <c r="DHF61" s="64"/>
      <c r="DHG61" s="68"/>
      <c r="DHH61" s="63"/>
      <c r="DHI61" s="64"/>
      <c r="DHJ61" s="64"/>
      <c r="DHK61" s="64"/>
      <c r="DHL61" s="64"/>
      <c r="DHM61" s="64"/>
      <c r="DHN61" s="64"/>
      <c r="DHO61" s="68"/>
      <c r="DHP61" s="48"/>
      <c r="DHQ61" s="49"/>
      <c r="DHR61" s="49"/>
      <c r="DHS61" s="49"/>
      <c r="DHT61" s="49"/>
      <c r="DHU61" s="49"/>
      <c r="DHV61" s="64"/>
      <c r="DHW61" s="68"/>
      <c r="DHX61" s="48"/>
      <c r="DHY61" s="49"/>
      <c r="DHZ61" s="49"/>
      <c r="DIA61" s="49"/>
      <c r="DIB61" s="49"/>
      <c r="DIC61" s="49"/>
      <c r="DID61" s="64"/>
      <c r="DIE61" s="68"/>
      <c r="DIF61" s="48"/>
      <c r="DIG61" s="49"/>
      <c r="DIH61" s="49"/>
      <c r="DII61" s="49"/>
      <c r="DIJ61" s="49"/>
      <c r="DIK61" s="49"/>
      <c r="DIL61" s="64"/>
      <c r="DIM61" s="68"/>
      <c r="DIN61" s="48"/>
      <c r="DIO61" s="49"/>
      <c r="DIP61" s="49"/>
      <c r="DIQ61" s="49"/>
      <c r="DIR61" s="49"/>
      <c r="DIS61" s="49"/>
      <c r="DIT61" s="64"/>
      <c r="DIU61" s="68"/>
      <c r="DIV61" s="48"/>
      <c r="DIW61" s="49"/>
      <c r="DIX61" s="49"/>
      <c r="DIY61" s="49"/>
      <c r="DIZ61" s="49"/>
      <c r="DJA61" s="49"/>
      <c r="DJB61" s="64"/>
      <c r="DJC61" s="68"/>
      <c r="DJD61" s="48"/>
      <c r="DJE61" s="49"/>
      <c r="DJF61" s="49"/>
      <c r="DJG61" s="49"/>
      <c r="DJH61" s="49"/>
      <c r="DJI61" s="49"/>
      <c r="DJJ61" s="64"/>
      <c r="DJK61" s="68"/>
      <c r="DJL61" s="48"/>
      <c r="DJM61" s="49"/>
      <c r="DJN61" s="49"/>
      <c r="DJO61" s="49"/>
      <c r="DJP61" s="49"/>
      <c r="DJQ61" s="49"/>
      <c r="DJR61" s="64"/>
      <c r="DJS61" s="68"/>
      <c r="DJT61" s="48"/>
      <c r="DJU61" s="49"/>
      <c r="DJV61" s="49"/>
      <c r="DJW61" s="49"/>
      <c r="DJX61" s="49"/>
      <c r="DJY61" s="49"/>
      <c r="DJZ61" s="64"/>
      <c r="DKA61" s="68"/>
      <c r="DKB61" s="48"/>
      <c r="DKC61" s="49"/>
      <c r="DKD61" s="49"/>
      <c r="DKE61" s="49"/>
      <c r="DKF61" s="49"/>
      <c r="DKG61" s="49"/>
      <c r="DKH61" s="64"/>
      <c r="DKI61" s="68"/>
      <c r="DKJ61" s="48"/>
      <c r="DKK61" s="49"/>
      <c r="DKL61" s="49"/>
      <c r="DKM61" s="49"/>
      <c r="DKN61" s="49"/>
      <c r="DKO61" s="49"/>
      <c r="DKP61" s="64"/>
      <c r="DKQ61" s="68"/>
      <c r="DKR61" s="48"/>
      <c r="DKS61" s="49"/>
      <c r="DKT61" s="49"/>
      <c r="DKU61" s="49"/>
      <c r="DKV61" s="49"/>
      <c r="DKW61" s="49"/>
      <c r="DKX61" s="64"/>
      <c r="DKY61" s="68"/>
      <c r="DKZ61" s="48"/>
      <c r="DLA61" s="49"/>
      <c r="DLB61" s="49"/>
      <c r="DLC61" s="49"/>
      <c r="DLD61" s="49"/>
      <c r="DLE61" s="49"/>
      <c r="DLF61" s="64"/>
      <c r="DLG61" s="68"/>
      <c r="DLH61" s="48"/>
      <c r="DLI61" s="49"/>
      <c r="DLJ61" s="49"/>
      <c r="DLK61" s="49"/>
      <c r="DLL61" s="49"/>
      <c r="DLM61" s="49"/>
      <c r="DLN61" s="64"/>
      <c r="DLO61" s="68"/>
      <c r="DLP61" s="48"/>
      <c r="DLQ61" s="49"/>
      <c r="DLR61" s="49"/>
      <c r="DLS61" s="49"/>
      <c r="DLT61" s="49"/>
      <c r="DLU61" s="49"/>
      <c r="DLV61" s="64"/>
      <c r="DLW61" s="68"/>
      <c r="DLX61" s="48"/>
      <c r="DLY61" s="49"/>
      <c r="DLZ61" s="49"/>
      <c r="DMA61" s="49"/>
      <c r="DMB61" s="49"/>
      <c r="DMC61" s="49"/>
      <c r="DMD61" s="64"/>
      <c r="DME61" s="68"/>
      <c r="DMF61" s="48"/>
      <c r="DMG61" s="49"/>
      <c r="DMH61" s="49"/>
      <c r="DMI61" s="49"/>
      <c r="DMJ61" s="49"/>
      <c r="DMK61" s="49"/>
      <c r="DML61" s="64"/>
      <c r="DMM61" s="68"/>
      <c r="DMN61" s="48"/>
      <c r="DMO61" s="49"/>
      <c r="DMP61" s="49"/>
      <c r="DMQ61" s="49"/>
      <c r="DMR61" s="49"/>
      <c r="DMS61" s="49"/>
      <c r="DMT61" s="64"/>
      <c r="DMU61" s="68"/>
      <c r="DMV61" s="48"/>
      <c r="DMW61" s="49"/>
      <c r="DMX61" s="49"/>
      <c r="DMY61" s="49"/>
      <c r="DMZ61" s="49"/>
      <c r="DNA61" s="49"/>
      <c r="DNB61" s="64"/>
      <c r="DNC61" s="68"/>
      <c r="DND61" s="48"/>
      <c r="DNE61" s="49"/>
      <c r="DNF61" s="49"/>
      <c r="DNG61" s="49"/>
      <c r="DNH61" s="49"/>
      <c r="DNI61" s="49"/>
      <c r="DNJ61" s="64"/>
      <c r="DNK61" s="68"/>
      <c r="DNL61" s="48"/>
      <c r="DNM61" s="49"/>
      <c r="DNN61" s="49"/>
      <c r="DNO61" s="49"/>
      <c r="DNP61" s="49"/>
      <c r="DNQ61" s="49"/>
      <c r="DNR61" s="64"/>
      <c r="DNS61" s="68"/>
      <c r="DNT61" s="48"/>
      <c r="DNU61" s="49"/>
      <c r="DNV61" s="49"/>
      <c r="DNW61" s="49"/>
      <c r="DNX61" s="49"/>
      <c r="DNY61" s="49"/>
      <c r="DNZ61" s="64"/>
      <c r="DOA61" s="68"/>
      <c r="DOB61" s="48"/>
      <c r="DOC61" s="49"/>
      <c r="DOD61" s="49"/>
      <c r="DOE61" s="49"/>
      <c r="DOF61" s="49"/>
      <c r="DOG61" s="49"/>
      <c r="DOH61" s="64"/>
      <c r="DOI61" s="68"/>
      <c r="DOJ61" s="48"/>
      <c r="DOK61" s="49"/>
      <c r="DOL61" s="49"/>
      <c r="DOM61" s="49"/>
      <c r="DON61" s="49"/>
      <c r="DOO61" s="49"/>
      <c r="DOP61" s="64"/>
      <c r="DOQ61" s="68"/>
      <c r="DOR61" s="48"/>
      <c r="DOS61" s="49"/>
      <c r="DOT61" s="49"/>
      <c r="DOU61" s="49"/>
      <c r="DOV61" s="49"/>
      <c r="DOW61" s="49"/>
      <c r="DOX61" s="64"/>
      <c r="DOY61" s="68"/>
      <c r="DOZ61" s="48"/>
      <c r="DPA61" s="49"/>
      <c r="DPB61" s="49"/>
      <c r="DPC61" s="49"/>
      <c r="DPD61" s="49"/>
      <c r="DPE61" s="49"/>
      <c r="DPF61" s="64"/>
      <c r="DPG61" s="68"/>
      <c r="DPH61" s="48"/>
      <c r="DPI61" s="49"/>
      <c r="DPJ61" s="49"/>
      <c r="DPK61" s="49"/>
      <c r="DPL61" s="49"/>
      <c r="DPM61" s="49"/>
      <c r="DPN61" s="64"/>
      <c r="DPO61" s="68"/>
      <c r="DPP61" s="48"/>
      <c r="DPQ61" s="49"/>
      <c r="DPR61" s="49"/>
      <c r="DPS61" s="49"/>
      <c r="DPT61" s="49"/>
      <c r="DPU61" s="49"/>
      <c r="DPV61" s="491"/>
      <c r="DPW61" s="492"/>
      <c r="DPX61" s="48"/>
      <c r="DPY61" s="49"/>
      <c r="DPZ61" s="49"/>
      <c r="DQA61" s="49"/>
      <c r="DQB61" s="49"/>
      <c r="DQC61" s="49"/>
      <c r="DQD61" s="491"/>
      <c r="DQE61" s="492"/>
      <c r="DQF61" s="48"/>
      <c r="DQG61" s="49"/>
      <c r="DQH61" s="49"/>
      <c r="DQI61" s="49"/>
      <c r="DQJ61" s="49"/>
      <c r="DQK61" s="49"/>
      <c r="DQL61" s="489"/>
      <c r="DQM61" s="492"/>
      <c r="DQN61" s="48"/>
      <c r="DQO61" s="49"/>
      <c r="DQP61" s="49"/>
      <c r="DQQ61" s="49"/>
      <c r="DQR61" s="49"/>
      <c r="DQS61" s="49"/>
      <c r="DQT61" s="64"/>
      <c r="DQU61" s="68"/>
      <c r="DQV61" s="48"/>
      <c r="DQW61" s="49"/>
      <c r="DQX61" s="49"/>
      <c r="DQY61" s="49"/>
      <c r="DQZ61" s="49"/>
      <c r="DRA61" s="49"/>
      <c r="DRB61" s="491"/>
      <c r="DRC61" s="492"/>
      <c r="DRD61" s="48"/>
      <c r="DRE61" s="49"/>
      <c r="DRF61" s="49"/>
      <c r="DRG61" s="49"/>
      <c r="DRH61" s="49"/>
      <c r="DRI61" s="49"/>
      <c r="DRJ61" s="491"/>
      <c r="DRK61" s="492"/>
      <c r="DRL61" s="48"/>
      <c r="DRM61" s="49"/>
      <c r="DRN61" s="49"/>
      <c r="DRO61" s="49"/>
      <c r="DRP61" s="49"/>
      <c r="DRQ61" s="49"/>
      <c r="DRR61" s="64"/>
      <c r="DRS61" s="68"/>
      <c r="DRT61" s="48"/>
      <c r="DRU61" s="49"/>
      <c r="DRV61" s="49"/>
      <c r="DRW61" s="49"/>
      <c r="DRX61" s="49"/>
      <c r="DRY61" s="49"/>
      <c r="DRZ61" s="491"/>
      <c r="DSA61" s="68"/>
      <c r="DSB61" s="82"/>
      <c r="DSC61" s="83"/>
      <c r="DSD61" s="83"/>
      <c r="DSE61" s="83"/>
      <c r="DSF61" s="83"/>
      <c r="DSG61" s="83"/>
      <c r="DSH61" s="64"/>
      <c r="DSI61" s="68"/>
      <c r="DSJ61" s="48"/>
      <c r="DSK61" s="49"/>
      <c r="DSL61" s="49"/>
      <c r="DSM61" s="49"/>
      <c r="DSN61" s="49"/>
      <c r="DSO61" s="49"/>
      <c r="DSP61" s="64"/>
      <c r="DSQ61" s="68"/>
      <c r="DSR61" s="48"/>
      <c r="DSS61" s="49"/>
      <c r="DST61" s="49"/>
      <c r="DSU61" s="49"/>
      <c r="DSV61" s="49"/>
      <c r="DSW61" s="49"/>
      <c r="DSX61" s="64"/>
      <c r="DSY61" s="68"/>
      <c r="DSZ61" s="48"/>
      <c r="DTA61" s="49"/>
      <c r="DTB61" s="49"/>
      <c r="DTC61" s="49"/>
      <c r="DTD61" s="49"/>
      <c r="DTE61" s="49"/>
      <c r="DTF61" s="64"/>
      <c r="DTG61" s="68"/>
      <c r="DTH61" s="48"/>
      <c r="DTI61" s="49"/>
      <c r="DTJ61" s="49"/>
      <c r="DTK61" s="49"/>
      <c r="DTL61" s="49"/>
      <c r="DTM61" s="49"/>
      <c r="DTN61" s="64"/>
      <c r="DTO61" s="68"/>
      <c r="DTP61" s="48"/>
      <c r="DTQ61" s="49"/>
      <c r="DTR61" s="49"/>
      <c r="DTS61" s="49"/>
      <c r="DTT61" s="49"/>
      <c r="DTU61" s="49"/>
      <c r="DTV61" s="64"/>
      <c r="DTW61" s="68"/>
      <c r="DTX61" s="48"/>
      <c r="DTY61" s="49"/>
      <c r="DTZ61" s="49"/>
      <c r="DUA61" s="49"/>
      <c r="DUB61" s="49"/>
      <c r="DUC61" s="49"/>
      <c r="DUD61" s="64"/>
      <c r="DUE61" s="68"/>
      <c r="DUF61" s="48"/>
      <c r="DUG61" s="49"/>
      <c r="DUH61" s="49"/>
      <c r="DUI61" s="49"/>
      <c r="DUJ61" s="49"/>
      <c r="DUK61" s="49"/>
      <c r="DUL61" s="64"/>
      <c r="DUM61" s="68"/>
      <c r="DUN61" s="48"/>
      <c r="DUO61" s="49"/>
      <c r="DUP61" s="49"/>
      <c r="DUQ61" s="49"/>
      <c r="DUR61" s="49"/>
      <c r="DUS61" s="49"/>
      <c r="DUT61" s="64"/>
      <c r="DUU61" s="68"/>
      <c r="DUV61" s="48"/>
      <c r="DUW61" s="49"/>
      <c r="DUX61" s="49"/>
      <c r="DUY61" s="49"/>
      <c r="DUZ61" s="49"/>
      <c r="DVA61" s="49"/>
      <c r="DVB61" s="64"/>
      <c r="DVC61" s="68"/>
      <c r="DVD61" s="48"/>
      <c r="DVE61" s="49"/>
      <c r="DVF61" s="49"/>
      <c r="DVG61" s="49"/>
      <c r="DVH61" s="49"/>
      <c r="DVI61" s="49"/>
      <c r="DVJ61" s="64"/>
      <c r="DVK61" s="68"/>
      <c r="DVL61" s="48"/>
      <c r="DVM61" s="49"/>
      <c r="DVN61" s="49"/>
      <c r="DVO61" s="49"/>
      <c r="DVP61" s="49"/>
      <c r="DVQ61" s="49"/>
      <c r="DVR61" s="64"/>
      <c r="DVS61" s="68"/>
      <c r="DVT61" s="48"/>
      <c r="DVU61" s="49"/>
      <c r="DVV61" s="49"/>
      <c r="DVW61" s="49"/>
      <c r="DVX61" s="49"/>
      <c r="DVY61" s="49"/>
      <c r="DVZ61" s="64"/>
      <c r="DWA61" s="68"/>
      <c r="DWB61" s="48"/>
      <c r="DWC61" s="49"/>
      <c r="DWD61" s="49"/>
      <c r="DWE61" s="49"/>
      <c r="DWF61" s="49"/>
      <c r="DWG61" s="49"/>
      <c r="DWH61" s="64"/>
      <c r="DWI61" s="68"/>
      <c r="DWJ61" s="48"/>
      <c r="DWK61" s="49"/>
      <c r="DWL61" s="49"/>
      <c r="DWM61" s="49"/>
      <c r="DWN61" s="49"/>
      <c r="DWO61" s="49"/>
      <c r="DWP61" s="64"/>
      <c r="DWQ61" s="68"/>
      <c r="DWR61" s="48"/>
      <c r="DWS61" s="49"/>
      <c r="DWT61" s="49"/>
      <c r="DWU61" s="49"/>
      <c r="DWV61" s="49"/>
      <c r="DWW61" s="49"/>
      <c r="DWX61" s="64"/>
      <c r="DWY61" s="68"/>
      <c r="DWZ61" s="48"/>
      <c r="DXA61" s="49"/>
      <c r="DXB61" s="49"/>
      <c r="DXC61" s="49"/>
      <c r="DXD61" s="49"/>
      <c r="DXE61" s="49"/>
      <c r="DXF61" s="64"/>
      <c r="DXG61" s="68"/>
      <c r="DXH61" s="48"/>
      <c r="DXI61" s="49"/>
      <c r="DXJ61" s="49"/>
      <c r="DXK61" s="49"/>
      <c r="DXL61" s="49"/>
      <c r="DXM61" s="49"/>
      <c r="DXN61" s="64"/>
      <c r="DXO61" s="68"/>
      <c r="DXP61" s="48"/>
      <c r="DXQ61" s="49"/>
      <c r="DXR61" s="49"/>
      <c r="DXS61" s="49"/>
      <c r="DXT61" s="49"/>
      <c r="DXU61" s="49"/>
      <c r="DXV61" s="64"/>
      <c r="DXW61" s="68"/>
      <c r="DXX61" s="48"/>
      <c r="DXY61" s="49"/>
      <c r="DXZ61" s="49"/>
      <c r="DYA61" s="49"/>
      <c r="DYB61" s="49"/>
      <c r="DYC61" s="49"/>
      <c r="DYD61" s="64"/>
      <c r="DYE61" s="68"/>
      <c r="DYF61" s="48"/>
      <c r="DYG61" s="49"/>
      <c r="DYH61" s="49"/>
      <c r="DYI61" s="49"/>
      <c r="DYJ61" s="49"/>
      <c r="DYK61" s="49"/>
      <c r="DYL61" s="64"/>
      <c r="DYM61" s="68"/>
      <c r="DYN61" s="48"/>
      <c r="DYO61" s="49"/>
      <c r="DYP61" s="49"/>
      <c r="DYQ61" s="49"/>
      <c r="DYR61" s="49"/>
      <c r="DYS61" s="49"/>
      <c r="DYT61" s="64"/>
      <c r="DYU61" s="68"/>
      <c r="DYV61" s="48"/>
      <c r="DYW61" s="49"/>
      <c r="DYX61" s="49"/>
      <c r="DYY61" s="49"/>
      <c r="DYZ61" s="49"/>
      <c r="DZA61" s="49"/>
      <c r="DZB61" s="64"/>
      <c r="DZC61" s="68"/>
      <c r="DZD61" s="48"/>
      <c r="DZE61" s="49"/>
      <c r="DZF61" s="49"/>
      <c r="DZG61" s="49"/>
      <c r="DZH61" s="49"/>
      <c r="DZI61" s="49"/>
      <c r="DZJ61" s="64"/>
      <c r="DZK61" s="68"/>
      <c r="DZL61" s="48"/>
      <c r="DZM61" s="49"/>
      <c r="DZN61" s="49"/>
      <c r="DZO61" s="49"/>
      <c r="DZP61" s="49"/>
      <c r="DZQ61" s="49"/>
      <c r="DZR61" s="64"/>
      <c r="DZS61" s="68"/>
      <c r="DZT61" s="48"/>
      <c r="DZU61" s="49"/>
      <c r="DZV61" s="49"/>
      <c r="DZW61" s="49"/>
      <c r="DZX61" s="49"/>
      <c r="DZY61" s="49"/>
      <c r="DZZ61" s="64"/>
      <c r="EAA61" s="68"/>
      <c r="EAB61" s="48"/>
      <c r="EAC61" s="49"/>
      <c r="EAD61" s="49"/>
      <c r="EAE61" s="49"/>
      <c r="EAF61" s="49"/>
      <c r="EAG61" s="49"/>
      <c r="EAH61" s="64"/>
      <c r="EAI61" s="68"/>
      <c r="EAJ61" s="48"/>
      <c r="EAK61" s="49"/>
      <c r="EAL61" s="49"/>
      <c r="EAM61" s="49"/>
      <c r="EAN61" s="49"/>
      <c r="EAO61" s="49"/>
      <c r="EAP61" s="64"/>
      <c r="EAQ61" s="68"/>
      <c r="EAR61" s="48"/>
      <c r="EAS61" s="49"/>
      <c r="EAT61" s="49"/>
      <c r="EAU61" s="49"/>
      <c r="EAV61" s="49"/>
      <c r="EAW61" s="49"/>
      <c r="EAX61" s="64"/>
      <c r="EAY61" s="68"/>
      <c r="EAZ61" s="48"/>
      <c r="EBA61" s="49"/>
      <c r="EBB61" s="49"/>
      <c r="EBC61" s="49"/>
      <c r="EBD61" s="49"/>
      <c r="EBE61" s="49"/>
      <c r="EBF61" s="64"/>
      <c r="EBG61" s="68"/>
      <c r="EBH61" s="48"/>
      <c r="EBI61" s="49"/>
      <c r="EBJ61" s="49"/>
      <c r="EBK61" s="49"/>
      <c r="EBL61" s="49"/>
      <c r="EBM61" s="49"/>
      <c r="EBN61" s="64"/>
      <c r="EBO61" s="68"/>
      <c r="EBP61" s="48"/>
      <c r="EBQ61" s="49"/>
      <c r="EBR61" s="49"/>
      <c r="EBS61" s="49"/>
      <c r="EBT61" s="49"/>
      <c r="EBU61" s="49"/>
      <c r="EBV61" s="64"/>
      <c r="EBW61" s="68"/>
      <c r="EBX61" s="48"/>
      <c r="EBY61" s="49"/>
      <c r="EBZ61" s="49"/>
      <c r="ECA61" s="49"/>
      <c r="ECB61" s="49"/>
      <c r="ECC61" s="49"/>
      <c r="ECD61" s="64"/>
      <c r="ECE61" s="68"/>
      <c r="ECF61" s="48"/>
      <c r="ECG61" s="49"/>
      <c r="ECH61" s="49"/>
      <c r="ECI61" s="49"/>
      <c r="ECJ61" s="49"/>
      <c r="ECK61" s="49"/>
      <c r="ECL61" s="64"/>
      <c r="ECM61" s="68"/>
      <c r="ECN61" s="48"/>
      <c r="ECO61" s="49"/>
      <c r="ECP61" s="49"/>
      <c r="ECQ61" s="49"/>
      <c r="ECR61" s="49"/>
      <c r="ECS61" s="49"/>
      <c r="ECT61" s="64"/>
      <c r="ECU61" s="68"/>
      <c r="ECV61" s="48"/>
      <c r="ECW61" s="49"/>
      <c r="ECX61" s="49"/>
      <c r="ECY61" s="49"/>
      <c r="ECZ61" s="49"/>
      <c r="EDA61" s="49"/>
      <c r="EDB61" s="64"/>
      <c r="EDC61" s="68"/>
      <c r="EDD61" s="48"/>
      <c r="EDE61" s="49"/>
      <c r="EDF61" s="49"/>
      <c r="EDG61" s="49"/>
      <c r="EDH61" s="49"/>
      <c r="EDI61" s="49"/>
      <c r="EDJ61" s="64"/>
      <c r="EDK61" s="68"/>
      <c r="EDL61" s="48"/>
      <c r="EDM61" s="49"/>
      <c r="EDN61" s="49"/>
      <c r="EDO61" s="49"/>
      <c r="EDP61" s="49"/>
      <c r="EDQ61" s="49"/>
      <c r="EDR61" s="64"/>
      <c r="EDS61" s="68"/>
      <c r="EDT61" s="48"/>
      <c r="EDU61" s="49"/>
      <c r="EDV61" s="49"/>
      <c r="EDW61" s="49"/>
      <c r="EDX61" s="49"/>
      <c r="EDY61" s="49"/>
      <c r="EDZ61" s="64"/>
      <c r="EEA61" s="68"/>
      <c r="EEB61" s="48"/>
      <c r="EEC61" s="49"/>
      <c r="EED61" s="49"/>
      <c r="EEE61" s="49"/>
      <c r="EEF61" s="49"/>
      <c r="EEG61" s="49"/>
      <c r="EEH61" s="64"/>
      <c r="EEI61" s="68"/>
      <c r="EEJ61" s="91"/>
      <c r="EEK61" s="88"/>
      <c r="EEL61" s="88"/>
      <c r="EEM61" s="88"/>
      <c r="EEN61" s="88"/>
      <c r="EEO61" s="88"/>
      <c r="EEP61" s="179"/>
      <c r="EEQ61" s="95"/>
      <c r="EER61" s="91"/>
      <c r="EES61" s="88"/>
      <c r="EET61" s="88"/>
      <c r="EEU61" s="88"/>
      <c r="EEV61" s="88"/>
      <c r="EEW61" s="88"/>
      <c r="EEX61" s="179"/>
      <c r="EEY61" s="95"/>
      <c r="EEZ61" s="91"/>
      <c r="EFA61" s="88"/>
      <c r="EFB61" s="88"/>
      <c r="EFC61" s="88"/>
      <c r="EFD61" s="88"/>
      <c r="EFE61" s="88"/>
      <c r="EFF61" s="179"/>
      <c r="EFG61" s="95"/>
      <c r="EFH61" s="91"/>
      <c r="EFI61" s="88"/>
      <c r="EFJ61" s="88"/>
      <c r="EFK61" s="88"/>
      <c r="EFL61" s="88"/>
      <c r="EFM61" s="88"/>
      <c r="EFN61" s="179"/>
      <c r="EFO61" s="95"/>
      <c r="EFP61" s="91"/>
      <c r="EFQ61" s="88"/>
      <c r="EFR61" s="88"/>
      <c r="EFS61" s="88"/>
      <c r="EFT61" s="88"/>
      <c r="EFU61" s="88"/>
      <c r="EFV61" s="179"/>
      <c r="EFW61" s="95"/>
      <c r="EFX61" s="91"/>
      <c r="EFY61" s="88"/>
      <c r="EFZ61" s="88"/>
      <c r="EGA61" s="88"/>
      <c r="EGB61" s="88"/>
      <c r="EGC61" s="88"/>
      <c r="EGD61" s="179"/>
      <c r="EGE61" s="95"/>
      <c r="EGF61" s="91"/>
      <c r="EGG61" s="88"/>
      <c r="EGH61" s="88"/>
      <c r="EGI61" s="88"/>
      <c r="EGJ61" s="88"/>
      <c r="EGK61" s="88"/>
      <c r="EGL61" s="179"/>
      <c r="EGM61" s="95"/>
      <c r="EGN61" s="91"/>
      <c r="EGO61" s="88"/>
      <c r="EGP61" s="88"/>
      <c r="EGQ61" s="88"/>
      <c r="EGR61" s="88"/>
      <c r="EGS61" s="88"/>
      <c r="EGT61" s="179"/>
      <c r="EGU61" s="95"/>
      <c r="EGV61" s="91"/>
      <c r="EGW61" s="88"/>
      <c r="EGX61" s="88"/>
      <c r="EGY61" s="88"/>
      <c r="EGZ61" s="88"/>
      <c r="EHA61" s="88"/>
      <c r="EHB61" s="64"/>
      <c r="EHC61" s="68"/>
      <c r="EHD61" s="91"/>
      <c r="EHE61" s="88"/>
      <c r="EHF61" s="88"/>
      <c r="EHG61" s="88"/>
      <c r="EHH61" s="88"/>
      <c r="EHI61" s="88"/>
      <c r="EHJ61" s="179"/>
      <c r="EHK61" s="95"/>
      <c r="EHL61" s="91"/>
      <c r="EHM61" s="88"/>
      <c r="EHN61" s="88"/>
      <c r="EHO61" s="88"/>
      <c r="EHP61" s="88"/>
      <c r="EHQ61" s="88"/>
      <c r="EHR61" s="179"/>
      <c r="EHS61" s="95"/>
      <c r="EHT61" s="91"/>
      <c r="EHU61" s="88"/>
      <c r="EHV61" s="88"/>
      <c r="EHW61" s="88"/>
      <c r="EHX61" s="88"/>
      <c r="EHY61" s="88"/>
      <c r="EHZ61" s="179"/>
      <c r="EIA61" s="95"/>
      <c r="EIB61" s="91"/>
      <c r="EIC61" s="88"/>
      <c r="EID61" s="88"/>
      <c r="EIE61" s="88"/>
      <c r="EIF61" s="88"/>
      <c r="EIG61" s="88"/>
      <c r="EIH61" s="179"/>
      <c r="EII61" s="95"/>
      <c r="EIJ61" s="91"/>
      <c r="EIK61" s="88"/>
      <c r="EIL61" s="88"/>
      <c r="EIM61" s="88"/>
      <c r="EIN61" s="88"/>
      <c r="EIO61" s="88"/>
      <c r="EIP61" s="179"/>
      <c r="EIQ61" s="95"/>
      <c r="EIR61" s="91"/>
      <c r="EIS61" s="88"/>
      <c r="EIT61" s="88"/>
      <c r="EIU61" s="88"/>
      <c r="EIV61" s="88"/>
      <c r="EIW61" s="88"/>
      <c r="EIX61" s="179"/>
      <c r="EIY61" s="95"/>
      <c r="EIZ61" s="91"/>
      <c r="EJA61" s="88"/>
      <c r="EJB61" s="88"/>
      <c r="EJC61" s="88"/>
      <c r="EJD61" s="88"/>
      <c r="EJE61" s="88"/>
      <c r="EJF61" s="179"/>
      <c r="EJG61" s="95"/>
      <c r="EJH61" s="91"/>
      <c r="EJI61" s="88"/>
      <c r="EJJ61" s="88"/>
      <c r="EJK61" s="88"/>
      <c r="EJL61" s="88"/>
      <c r="EJM61" s="88"/>
      <c r="EJN61" s="179"/>
      <c r="EJO61" s="95"/>
      <c r="EJP61" s="91"/>
      <c r="EJQ61" s="88"/>
      <c r="EJR61" s="88"/>
      <c r="EJS61" s="88"/>
      <c r="EJT61" s="88"/>
      <c r="EJU61" s="88"/>
      <c r="EJV61" s="179"/>
      <c r="EJW61" s="95"/>
      <c r="EJX61" s="91"/>
      <c r="EJY61" s="88"/>
      <c r="EJZ61" s="88"/>
      <c r="EKA61" s="88"/>
      <c r="EKB61" s="88"/>
      <c r="EKC61" s="88"/>
      <c r="EKD61" s="179"/>
      <c r="EKE61" s="95"/>
      <c r="EKF61" s="91"/>
      <c r="EKG61" s="88"/>
      <c r="EKH61" s="88"/>
      <c r="EKI61" s="88"/>
      <c r="EKJ61" s="88"/>
      <c r="EKK61" s="88"/>
      <c r="EKL61" s="179"/>
      <c r="EKM61" s="95"/>
      <c r="EKN61" s="91"/>
      <c r="EKO61" s="88"/>
      <c r="EKP61" s="88"/>
      <c r="EKQ61" s="88"/>
      <c r="EKR61" s="88"/>
      <c r="EKS61" s="88"/>
      <c r="EKT61" s="179"/>
      <c r="EKU61" s="218"/>
      <c r="EKV61" s="665"/>
      <c r="EKW61" s="219"/>
      <c r="EKX61" s="88"/>
      <c r="EKY61" s="88"/>
      <c r="EKZ61" s="88"/>
      <c r="ELA61" s="88"/>
      <c r="ELB61" s="88"/>
      <c r="ELC61" s="179"/>
      <c r="ELD61" s="386"/>
      <c r="ELE61" s="219"/>
      <c r="ELF61" s="88"/>
      <c r="ELG61" s="88"/>
      <c r="ELH61" s="88"/>
      <c r="ELI61" s="88"/>
      <c r="ELJ61" s="88"/>
      <c r="ELK61" s="179"/>
      <c r="ELL61" s="386"/>
      <c r="ELM61" s="219"/>
      <c r="ELN61" s="88"/>
      <c r="ELO61" s="88"/>
      <c r="ELP61" s="88"/>
      <c r="ELQ61" s="88"/>
      <c r="ELR61" s="88"/>
      <c r="ELS61" s="179"/>
      <c r="ELT61" s="386"/>
      <c r="ELU61" s="219"/>
      <c r="ELV61" s="88"/>
      <c r="ELW61" s="88"/>
      <c r="ELX61" s="88"/>
      <c r="ELY61" s="88"/>
      <c r="ELZ61" s="88"/>
      <c r="EMA61" s="179"/>
      <c r="EMB61" s="386"/>
      <c r="EMC61" s="219"/>
      <c r="EMD61" s="88"/>
      <c r="EME61" s="88"/>
      <c r="EMF61" s="88"/>
      <c r="EMG61" s="88"/>
      <c r="EMH61" s="88"/>
      <c r="EMI61" s="179"/>
      <c r="EMJ61" s="386"/>
      <c r="EMK61" s="219"/>
      <c r="EML61" s="88"/>
      <c r="EMM61" s="88"/>
      <c r="EMN61" s="88"/>
      <c r="EMO61" s="88"/>
      <c r="EMP61" s="88"/>
      <c r="EMQ61" s="179"/>
      <c r="EMR61" s="386"/>
      <c r="EMS61" s="219"/>
      <c r="EMT61" s="88"/>
      <c r="EMU61" s="88"/>
      <c r="EMV61" s="88"/>
      <c r="EMW61" s="88"/>
      <c r="EMX61" s="88"/>
      <c r="EMY61" s="179"/>
      <c r="EMZ61" s="386"/>
      <c r="ENA61" s="219"/>
      <c r="ENB61" s="88"/>
      <c r="ENC61" s="88"/>
      <c r="END61" s="88"/>
      <c r="ENE61" s="88"/>
      <c r="ENF61" s="88"/>
      <c r="ENG61" s="179"/>
      <c r="ENH61" s="386"/>
      <c r="ENI61" s="219"/>
      <c r="ENJ61" s="88"/>
      <c r="ENK61" s="88"/>
      <c r="ENL61" s="88"/>
      <c r="ENM61" s="88"/>
      <c r="ENN61" s="88"/>
      <c r="ENO61" s="179"/>
      <c r="ENP61" s="386"/>
      <c r="ENQ61" s="219"/>
      <c r="ENR61" s="88"/>
      <c r="ENS61" s="88"/>
      <c r="ENT61" s="88"/>
      <c r="ENU61" s="88"/>
      <c r="ENV61" s="88"/>
      <c r="ENW61" s="179"/>
      <c r="ENX61" s="386"/>
      <c r="ENY61" s="219"/>
      <c r="ENZ61" s="88"/>
      <c r="EOA61" s="88"/>
      <c r="EOB61" s="88"/>
      <c r="EOC61" s="88"/>
      <c r="EOD61" s="88"/>
      <c r="EOE61" s="179"/>
      <c r="EOF61" s="386"/>
      <c r="EOG61" s="1"/>
      <c r="EOH61" s="219"/>
      <c r="EOI61" s="88"/>
      <c r="EOJ61" s="88"/>
      <c r="EOK61" s="88"/>
      <c r="EOL61" s="88"/>
      <c r="EOM61" s="88"/>
      <c r="EON61" s="218"/>
      <c r="EOO61" s="880"/>
      <c r="EOP61" s="88"/>
      <c r="EOQ61" s="88"/>
      <c r="EOR61" s="88"/>
      <c r="EOS61" s="88"/>
      <c r="EOT61" s="88"/>
      <c r="EOU61" s="179"/>
      <c r="EOV61" s="386"/>
      <c r="EOW61" s="219"/>
      <c r="EOX61" s="88"/>
      <c r="EOY61" s="88"/>
      <c r="EOZ61" s="88"/>
      <c r="EPA61" s="88"/>
      <c r="EPB61" s="88"/>
      <c r="EPC61" s="179"/>
      <c r="EPD61" s="386"/>
      <c r="EPE61" s="219"/>
      <c r="EPF61" s="88"/>
      <c r="EPG61" s="88"/>
      <c r="EPH61" s="88"/>
      <c r="EPI61" s="88"/>
      <c r="EPJ61" s="88"/>
      <c r="EPK61" s="179"/>
      <c r="EPL61" s="386"/>
      <c r="EPM61" s="219"/>
      <c r="EPN61" s="88"/>
      <c r="EPO61" s="88"/>
      <c r="EPP61" s="88"/>
      <c r="EPQ61" s="88"/>
      <c r="EPR61" s="88"/>
      <c r="EPS61" s="179"/>
      <c r="EPT61" s="386"/>
      <c r="EPU61" s="219"/>
      <c r="EPV61" s="88"/>
      <c r="EPW61" s="88"/>
      <c r="EPX61" s="88"/>
      <c r="EPY61" s="88"/>
      <c r="EPZ61" s="88"/>
      <c r="EQA61" s="179"/>
      <c r="EQB61" s="386"/>
      <c r="EQC61" s="219"/>
      <c r="EQD61" s="88"/>
      <c r="EQE61" s="88"/>
      <c r="EQF61" s="88"/>
      <c r="EQG61" s="88"/>
      <c r="EQH61" s="88"/>
      <c r="EQI61" s="179"/>
      <c r="EQJ61" s="386"/>
      <c r="EQK61" s="219"/>
      <c r="EQL61" s="88"/>
      <c r="EQM61" s="88"/>
      <c r="EQN61" s="88"/>
      <c r="EQO61" s="88"/>
      <c r="EQP61" s="88"/>
      <c r="EQQ61" s="179"/>
      <c r="EQR61" s="386"/>
      <c r="EQS61" s="219"/>
      <c r="EQT61" s="88"/>
      <c r="EQU61" s="88"/>
      <c r="EQV61" s="88"/>
      <c r="EQW61" s="88"/>
      <c r="EQX61" s="88"/>
      <c r="EQY61" s="179"/>
      <c r="EQZ61" s="386"/>
      <c r="ERA61" s="219"/>
      <c r="ERB61" s="88"/>
      <c r="ERC61" s="88"/>
      <c r="ERD61" s="88"/>
      <c r="ERE61" s="88"/>
      <c r="ERF61" s="88"/>
      <c r="ERG61" s="179"/>
      <c r="ERH61" s="386"/>
      <c r="ERI61" s="219"/>
      <c r="ERJ61" s="88"/>
      <c r="ERK61" s="88"/>
      <c r="ERL61" s="88"/>
      <c r="ERM61" s="88"/>
      <c r="ERN61" s="88"/>
      <c r="ERO61" s="179"/>
      <c r="ERP61" s="386"/>
      <c r="ERQ61" s="219"/>
      <c r="ERR61" s="88"/>
      <c r="ERS61" s="88"/>
      <c r="ERT61" s="88"/>
      <c r="ERU61" s="88"/>
      <c r="ERV61" s="88"/>
      <c r="ERW61" s="179"/>
      <c r="ERX61" s="386"/>
      <c r="ERY61" s="219"/>
      <c r="ERZ61" s="88"/>
      <c r="ESA61" s="88"/>
      <c r="ESB61" s="88"/>
      <c r="ESC61" s="88"/>
      <c r="ESD61" s="88"/>
      <c r="ESE61" s="179"/>
      <c r="ESF61" s="386"/>
      <c r="ESG61" s="219"/>
      <c r="ESH61" s="88"/>
      <c r="ESI61" s="88"/>
      <c r="ESJ61" s="88"/>
      <c r="ESK61" s="88"/>
      <c r="ESL61" s="88"/>
      <c r="ESM61" s="64"/>
      <c r="ESN61" s="211"/>
      <c r="ESO61" s="881"/>
      <c r="ESP61" s="93"/>
      <c r="ESQ61" s="93"/>
      <c r="ESR61" s="93"/>
      <c r="ESS61" s="93"/>
      <c r="EST61" s="93"/>
      <c r="ESU61" s="179"/>
      <c r="ESV61" s="386"/>
      <c r="ESW61" s="219"/>
      <c r="ESX61" s="88"/>
      <c r="ESY61" s="88"/>
      <c r="ESZ61" s="88"/>
      <c r="ETA61" s="88"/>
      <c r="ETB61" s="88"/>
      <c r="ETC61" s="857"/>
      <c r="ETD61" s="386"/>
      <c r="ETE61" s="219"/>
      <c r="ETF61" s="88"/>
      <c r="ETG61" s="88"/>
      <c r="ETH61" s="88"/>
      <c r="ETI61" s="88"/>
      <c r="ETJ61" s="88"/>
      <c r="ETK61" s="857"/>
      <c r="ETL61" s="386"/>
      <c r="ETM61" s="882"/>
      <c r="ETN61" s="883"/>
      <c r="ETO61" s="883"/>
      <c r="ETP61" s="883"/>
      <c r="ETQ61" s="883"/>
      <c r="ETR61" s="883"/>
      <c r="ETS61" s="857"/>
      <c r="ETT61" s="386"/>
      <c r="ETU61" s="881"/>
      <c r="ETV61" s="93"/>
      <c r="ETW61" s="93"/>
      <c r="ETX61" s="93"/>
      <c r="ETY61" s="93"/>
      <c r="ETZ61" s="93"/>
      <c r="EUA61" s="857"/>
      <c r="EUB61" s="386"/>
      <c r="EUC61" s="881"/>
      <c r="EUD61" s="93"/>
      <c r="EUE61" s="93"/>
      <c r="EUF61" s="93"/>
      <c r="EUG61" s="93"/>
      <c r="EUH61" s="93"/>
      <c r="EUI61" s="857"/>
      <c r="EUJ61" s="386"/>
      <c r="EUK61" s="219"/>
      <c r="EUL61" s="88"/>
      <c r="EUM61" s="88"/>
      <c r="EUN61" s="88"/>
      <c r="EUO61" s="88"/>
      <c r="EUP61" s="88"/>
      <c r="EUQ61" s="857"/>
      <c r="EUR61" s="386"/>
      <c r="EUS61" s="219"/>
      <c r="EUT61" s="88"/>
      <c r="EUU61" s="88"/>
      <c r="EUV61" s="88"/>
      <c r="EUW61" s="88"/>
      <c r="EUX61" s="88"/>
      <c r="EUY61" s="857"/>
      <c r="EUZ61" s="386"/>
      <c r="EVA61" s="219"/>
      <c r="EVB61" s="88"/>
      <c r="EVC61" s="88"/>
      <c r="EVD61" s="88"/>
      <c r="EVE61" s="88"/>
      <c r="EVF61" s="88"/>
      <c r="EVG61" s="857"/>
      <c r="EVH61" s="386"/>
      <c r="EVI61" s="219"/>
      <c r="EVJ61" s="88"/>
      <c r="EVK61" s="88"/>
      <c r="EVL61" s="88"/>
      <c r="EVM61" s="88"/>
      <c r="EVN61" s="88"/>
      <c r="EVO61" s="857"/>
      <c r="EVP61" s="386"/>
      <c r="EVQ61" s="219"/>
      <c r="EVR61" s="88"/>
      <c r="EVS61" s="88"/>
      <c r="EVT61" s="88"/>
      <c r="EVU61" s="88"/>
      <c r="EVV61" s="88"/>
      <c r="EVW61" s="857"/>
      <c r="EVX61" s="386"/>
      <c r="EVY61" s="219"/>
      <c r="EVZ61" s="88"/>
      <c r="EWA61" s="88"/>
      <c r="EWB61" s="88"/>
      <c r="EWC61" s="88"/>
      <c r="EWD61" s="88"/>
      <c r="EWE61" s="857"/>
      <c r="EWF61" s="386"/>
      <c r="EWG61" s="219"/>
      <c r="EWH61" s="88"/>
      <c r="EWI61" s="88"/>
      <c r="EWJ61" s="88"/>
      <c r="EWK61" s="88"/>
      <c r="EWL61" s="88"/>
      <c r="EWM61" s="857"/>
      <c r="EWN61" s="386"/>
      <c r="EWO61" s="219"/>
      <c r="EWP61" s="88"/>
      <c r="EWQ61" s="88"/>
      <c r="EWR61" s="88"/>
      <c r="EWS61" s="88"/>
      <c r="EWT61" s="88"/>
      <c r="EWU61" s="857"/>
      <c r="EWV61" s="386"/>
      <c r="EWW61" s="219"/>
      <c r="EWX61" s="88"/>
      <c r="EWY61" s="88"/>
      <c r="EWZ61" s="88"/>
      <c r="EXA61" s="88"/>
      <c r="EXB61" s="88"/>
      <c r="EXC61" s="857"/>
      <c r="EXD61" s="386"/>
      <c r="EXE61" s="219"/>
      <c r="EXF61" s="88"/>
      <c r="EXG61" s="88"/>
      <c r="EXH61" s="88"/>
      <c r="EXI61" s="88"/>
      <c r="EXJ61" s="88"/>
      <c r="EXK61" s="857"/>
      <c r="EXL61" s="386"/>
      <c r="EXM61" s="881"/>
      <c r="EXN61" s="93"/>
      <c r="EXO61" s="93"/>
      <c r="EXP61" s="93"/>
      <c r="EXQ61" s="93"/>
      <c r="EXR61" s="93"/>
      <c r="EXS61" s="857"/>
      <c r="EXT61" s="386"/>
      <c r="EXU61" s="219"/>
      <c r="EXV61" s="88"/>
      <c r="EXW61" s="88"/>
      <c r="EXX61" s="88"/>
      <c r="EXY61" s="88"/>
      <c r="EXZ61" s="88"/>
      <c r="EYA61" s="857"/>
      <c r="EYB61" s="386"/>
      <c r="EYC61" s="219"/>
      <c r="EYD61" s="88"/>
      <c r="EYE61" s="88"/>
      <c r="EYF61" s="88"/>
      <c r="EYG61" s="88"/>
      <c r="EYH61" s="88"/>
      <c r="EYI61" s="857"/>
      <c r="EYJ61" s="386"/>
      <c r="EYK61" s="219"/>
      <c r="EYL61" s="88"/>
      <c r="EYM61" s="88"/>
      <c r="EYN61" s="88"/>
      <c r="EYO61" s="88"/>
      <c r="EYP61" s="88"/>
      <c r="EYQ61" s="857"/>
      <c r="EYR61" s="386"/>
      <c r="EYS61" s="219"/>
      <c r="EYT61" s="88"/>
      <c r="EYU61" s="88">
        <v>100</v>
      </c>
      <c r="EYV61" s="88"/>
      <c r="EYW61" s="88"/>
      <c r="EYX61" s="88"/>
      <c r="EYY61" s="884"/>
      <c r="EYZ61" s="885"/>
      <c r="EZA61" s="195">
        <v>0</v>
      </c>
      <c r="EZB61" s="49">
        <v>0</v>
      </c>
      <c r="EZC61" s="49"/>
      <c r="EZD61" s="49"/>
      <c r="EZE61" s="49">
        <v>100</v>
      </c>
      <c r="EZF61" s="49"/>
      <c r="EZG61" s="872">
        <f t="shared" si="1507"/>
        <v>100</v>
      </c>
      <c r="EZH61" s="873">
        <f t="shared" si="1508"/>
        <v>16.666666666666668</v>
      </c>
      <c r="EZI61" s="195"/>
      <c r="EZJ61" s="49">
        <v>100</v>
      </c>
      <c r="EZK61" s="49"/>
      <c r="EZL61" s="49">
        <v>0</v>
      </c>
      <c r="EZM61" s="49"/>
      <c r="EZN61" s="49"/>
      <c r="EZO61" s="872">
        <f t="shared" si="1509"/>
        <v>100</v>
      </c>
      <c r="EZP61" s="873">
        <f t="shared" si="1510"/>
        <v>16.666666666666668</v>
      </c>
      <c r="EZQ61" s="458"/>
      <c r="EZR61" s="83"/>
      <c r="EZS61" s="83"/>
      <c r="EZT61" s="83"/>
      <c r="EZU61" s="83"/>
      <c r="EZV61" s="83"/>
      <c r="EZW61" s="872">
        <f t="shared" si="1511"/>
        <v>0</v>
      </c>
      <c r="EZX61" s="873">
        <f t="shared" si="1512"/>
        <v>0</v>
      </c>
      <c r="EZY61" s="195">
        <v>0</v>
      </c>
      <c r="EZZ61" s="49"/>
      <c r="FAA61" s="49">
        <v>0</v>
      </c>
      <c r="FAB61" s="49">
        <v>0</v>
      </c>
      <c r="FAC61" s="49">
        <v>0</v>
      </c>
      <c r="FAD61" s="49"/>
      <c r="FAE61" s="872">
        <f t="shared" si="1513"/>
        <v>0</v>
      </c>
      <c r="FAF61" s="873">
        <f t="shared" si="1514"/>
        <v>0</v>
      </c>
    </row>
    <row r="62" spans="1:4088" s="8" customFormat="1" ht="13.5" thickBot="1" x14ac:dyDescent="0.25">
      <c r="A62" s="21">
        <v>32</v>
      </c>
      <c r="B62" s="297" t="s">
        <v>527</v>
      </c>
      <c r="C62" s="730" t="s">
        <v>529</v>
      </c>
      <c r="D62" s="297">
        <v>40</v>
      </c>
      <c r="E62" s="24"/>
      <c r="F62" s="24">
        <v>1930</v>
      </c>
      <c r="G62" s="24"/>
      <c r="H62" s="24"/>
      <c r="I62" s="360"/>
      <c r="J62" s="360">
        <f>SUMIF(SUMPK!$B:$B,$B:$B,SUMPK!$O:$O)</f>
        <v>0</v>
      </c>
      <c r="K62" s="24">
        <v>0</v>
      </c>
      <c r="L62" s="24">
        <f t="shared" si="2437"/>
        <v>1930</v>
      </c>
      <c r="M62" s="15">
        <f t="shared" si="2438"/>
        <v>1930</v>
      </c>
      <c r="N62" s="15">
        <v>0</v>
      </c>
      <c r="O62" s="276">
        <v>0</v>
      </c>
      <c r="P62" s="712"/>
      <c r="Q62" s="276">
        <v>0</v>
      </c>
      <c r="R62" s="277">
        <v>0</v>
      </c>
      <c r="S62" s="222"/>
      <c r="T62" s="276">
        <v>0</v>
      </c>
      <c r="U62" s="278"/>
      <c r="V62" s="276">
        <v>0</v>
      </c>
      <c r="W62" s="279">
        <f t="shared" si="2431"/>
        <v>1</v>
      </c>
      <c r="X62" s="278"/>
      <c r="Y62" s="7"/>
      <c r="Z62" s="7"/>
      <c r="AA62" s="7"/>
      <c r="AB62" s="7"/>
      <c r="AC62" s="662"/>
      <c r="AD62" s="650"/>
      <c r="AE62" s="88"/>
      <c r="AF62" s="88"/>
      <c r="AG62" s="88"/>
      <c r="AH62" s="88"/>
      <c r="AI62" s="88"/>
      <c r="AJ62" s="89"/>
      <c r="AK62" s="90"/>
      <c r="AL62" s="91"/>
      <c r="AM62" s="88"/>
      <c r="AN62" s="88"/>
      <c r="AO62" s="88"/>
      <c r="AP62" s="88"/>
      <c r="AQ62" s="88"/>
      <c r="AR62" s="89"/>
      <c r="AS62" s="90"/>
      <c r="AT62" s="91"/>
      <c r="AU62" s="88"/>
      <c r="AV62" s="88"/>
      <c r="AW62" s="88"/>
      <c r="AX62" s="88"/>
      <c r="AY62" s="88"/>
      <c r="AZ62" s="89"/>
      <c r="BA62" s="90"/>
      <c r="BB62" s="91"/>
      <c r="BC62" s="88"/>
      <c r="BD62" s="88"/>
      <c r="BE62" s="88"/>
      <c r="BF62" s="88"/>
      <c r="BG62" s="88"/>
      <c r="BH62" s="89"/>
      <c r="BI62" s="90"/>
      <c r="BJ62" s="91"/>
      <c r="BK62" s="88"/>
      <c r="BL62" s="88"/>
      <c r="BM62" s="88"/>
      <c r="BN62" s="88"/>
      <c r="BO62" s="88"/>
      <c r="BP62" s="89"/>
      <c r="BQ62" s="90"/>
      <c r="BR62" s="91"/>
      <c r="BS62" s="88"/>
      <c r="BT62" s="88"/>
      <c r="BU62" s="88"/>
      <c r="BV62" s="88"/>
      <c r="BW62" s="88"/>
      <c r="BX62" s="89"/>
      <c r="BY62" s="90"/>
      <c r="BZ62" s="91"/>
      <c r="CA62" s="88"/>
      <c r="CB62" s="88"/>
      <c r="CC62" s="88"/>
      <c r="CD62" s="88"/>
      <c r="CE62" s="88"/>
      <c r="CF62" s="89"/>
      <c r="CG62" s="90"/>
      <c r="CH62" s="91"/>
      <c r="CI62" s="88"/>
      <c r="CJ62" s="88"/>
      <c r="CK62" s="88"/>
      <c r="CL62" s="88"/>
      <c r="CM62" s="88"/>
      <c r="CN62" s="89"/>
      <c r="CO62" s="90"/>
      <c r="CP62" s="91"/>
      <c r="CQ62" s="88"/>
      <c r="CR62" s="88"/>
      <c r="CS62" s="88"/>
      <c r="CT62" s="88"/>
      <c r="CU62" s="88"/>
      <c r="CV62" s="89"/>
      <c r="CW62" s="90"/>
      <c r="CX62" s="91"/>
      <c r="CY62" s="88"/>
      <c r="CZ62" s="88"/>
      <c r="DA62" s="88"/>
      <c r="DB62" s="88"/>
      <c r="DC62" s="88"/>
      <c r="DD62" s="89"/>
      <c r="DE62" s="90"/>
      <c r="DF62" s="91"/>
      <c r="DG62" s="88"/>
      <c r="DH62" s="88"/>
      <c r="DI62" s="88"/>
      <c r="DJ62" s="88"/>
      <c r="DK62" s="88"/>
      <c r="DL62" s="89"/>
      <c r="DM62" s="90"/>
      <c r="DN62" s="91"/>
      <c r="DO62" s="88"/>
      <c r="DP62" s="88"/>
      <c r="DQ62" s="88"/>
      <c r="DR62" s="88"/>
      <c r="DS62" s="88"/>
      <c r="DT62" s="89"/>
      <c r="DU62" s="90"/>
      <c r="DV62" s="91"/>
      <c r="DW62" s="88"/>
      <c r="DX62" s="88"/>
      <c r="DY62" s="88"/>
      <c r="DZ62" s="88"/>
      <c r="EA62" s="88"/>
      <c r="EB62" s="89"/>
      <c r="EC62" s="90"/>
      <c r="ED62" s="91"/>
      <c r="EE62" s="88"/>
      <c r="EF62" s="88"/>
      <c r="EG62" s="88"/>
      <c r="EH62" s="88"/>
      <c r="EI62" s="88"/>
      <c r="EJ62" s="89"/>
      <c r="EK62" s="90"/>
      <c r="EL62" s="91"/>
      <c r="EM62" s="88"/>
      <c r="EN62" s="88"/>
      <c r="EO62" s="88"/>
      <c r="EP62" s="88"/>
      <c r="EQ62" s="88"/>
      <c r="ER62" s="89"/>
      <c r="ES62" s="90"/>
      <c r="ET62" s="91"/>
      <c r="EU62" s="88"/>
      <c r="EV62" s="88"/>
      <c r="EW62" s="88"/>
      <c r="EX62" s="88"/>
      <c r="EY62" s="88"/>
      <c r="EZ62" s="89"/>
      <c r="FA62" s="90"/>
      <c r="FB62" s="91"/>
      <c r="FC62" s="88"/>
      <c r="FD62" s="88"/>
      <c r="FE62" s="88"/>
      <c r="FF62" s="88"/>
      <c r="FG62" s="88"/>
      <c r="FH62" s="89"/>
      <c r="FI62" s="90"/>
      <c r="FJ62" s="91"/>
      <c r="FK62" s="88"/>
      <c r="FL62" s="88"/>
      <c r="FM62" s="88"/>
      <c r="FN62" s="88"/>
      <c r="FO62" s="88"/>
      <c r="FP62" s="89"/>
      <c r="FQ62" s="90"/>
      <c r="FR62" s="91"/>
      <c r="FS62" s="88"/>
      <c r="FT62" s="88"/>
      <c r="FU62" s="88"/>
      <c r="FV62" s="88"/>
      <c r="FW62" s="88"/>
      <c r="FX62" s="89"/>
      <c r="FY62" s="90"/>
      <c r="FZ62" s="91"/>
      <c r="GA62" s="88"/>
      <c r="GB62" s="88"/>
      <c r="GC62" s="88"/>
      <c r="GD62" s="88"/>
      <c r="GE62" s="88"/>
      <c r="GF62" s="89"/>
      <c r="GG62" s="90"/>
      <c r="GH62" s="91"/>
      <c r="GI62" s="88"/>
      <c r="GJ62" s="88"/>
      <c r="GK62" s="88"/>
      <c r="GL62" s="88"/>
      <c r="GM62" s="88"/>
      <c r="GN62" s="89"/>
      <c r="GO62" s="90"/>
      <c r="GP62" s="91"/>
      <c r="GQ62" s="88"/>
      <c r="GR62" s="88"/>
      <c r="GS62" s="88"/>
      <c r="GT62" s="88"/>
      <c r="GU62" s="88"/>
      <c r="GV62" s="89"/>
      <c r="GW62" s="90"/>
      <c r="GX62" s="91"/>
      <c r="GY62" s="88"/>
      <c r="GZ62" s="88"/>
      <c r="HA62" s="88"/>
      <c r="HB62" s="88"/>
      <c r="HC62" s="88"/>
      <c r="HD62" s="89"/>
      <c r="HE62" s="90"/>
      <c r="HF62" s="91"/>
      <c r="HG62" s="88"/>
      <c r="HH62" s="88"/>
      <c r="HI62" s="88"/>
      <c r="HJ62" s="88"/>
      <c r="HK62" s="88"/>
      <c r="HL62" s="89"/>
      <c r="HM62" s="90"/>
      <c r="HN62" s="92"/>
      <c r="HO62" s="93"/>
      <c r="HP62" s="93"/>
      <c r="HQ62" s="93"/>
      <c r="HR62" s="93"/>
      <c r="HS62" s="93"/>
      <c r="HT62" s="89"/>
      <c r="HU62" s="90"/>
      <c r="HV62" s="91"/>
      <c r="HW62" s="88"/>
      <c r="HX62" s="88"/>
      <c r="HY62" s="88"/>
      <c r="HZ62" s="88"/>
      <c r="IA62" s="88"/>
      <c r="IB62" s="89"/>
      <c r="IC62" s="90"/>
      <c r="ID62" s="91"/>
      <c r="IE62" s="88"/>
      <c r="IF62" s="88"/>
      <c r="IG62" s="88"/>
      <c r="IH62" s="88"/>
      <c r="II62" s="88"/>
      <c r="IJ62" s="89"/>
      <c r="IK62" s="90"/>
      <c r="IL62" s="91"/>
      <c r="IM62" s="88"/>
      <c r="IN62" s="88"/>
      <c r="IO62" s="88"/>
      <c r="IP62" s="88"/>
      <c r="IQ62" s="88"/>
      <c r="IR62" s="94"/>
      <c r="IS62" s="95"/>
      <c r="IT62" s="91"/>
      <c r="IU62" s="88"/>
      <c r="IV62" s="88"/>
      <c r="IW62" s="88"/>
      <c r="IX62" s="88"/>
      <c r="IY62" s="88"/>
      <c r="IZ62" s="94"/>
      <c r="JA62" s="95"/>
      <c r="JB62" s="91"/>
      <c r="JC62" s="88"/>
      <c r="JD62" s="88"/>
      <c r="JE62" s="88"/>
      <c r="JF62" s="88"/>
      <c r="JG62" s="88"/>
      <c r="JH62" s="94"/>
      <c r="JI62" s="95"/>
      <c r="JJ62" s="91"/>
      <c r="JK62" s="88"/>
      <c r="JL62" s="88"/>
      <c r="JM62" s="88"/>
      <c r="JN62" s="88"/>
      <c r="JO62" s="88"/>
      <c r="JP62" s="89"/>
      <c r="JQ62" s="90"/>
      <c r="JR62" s="91"/>
      <c r="JS62" s="88"/>
      <c r="JT62" s="88"/>
      <c r="JU62" s="88"/>
      <c r="JV62" s="88"/>
      <c r="JW62" s="88"/>
      <c r="JX62" s="89"/>
      <c r="JY62" s="90"/>
      <c r="JZ62" s="91"/>
      <c r="KA62" s="88"/>
      <c r="KB62" s="88"/>
      <c r="KC62" s="88"/>
      <c r="KD62" s="88"/>
      <c r="KE62" s="88"/>
      <c r="KF62" s="89"/>
      <c r="KG62" s="90"/>
      <c r="KH62" s="91"/>
      <c r="KI62" s="88"/>
      <c r="KJ62" s="88"/>
      <c r="KK62" s="88"/>
      <c r="KL62" s="88"/>
      <c r="KM62" s="88"/>
      <c r="KN62" s="94"/>
      <c r="KO62" s="95"/>
      <c r="KP62" s="91"/>
      <c r="KQ62" s="88"/>
      <c r="KR62" s="88"/>
      <c r="KS62" s="88"/>
      <c r="KT62" s="88"/>
      <c r="KU62" s="88"/>
      <c r="KV62" s="94"/>
      <c r="KW62" s="95"/>
      <c r="KX62" s="91"/>
      <c r="KY62" s="88"/>
      <c r="KZ62" s="88"/>
      <c r="LA62" s="88"/>
      <c r="LB62" s="88"/>
      <c r="LC62" s="88"/>
      <c r="LD62" s="94"/>
      <c r="LE62" s="95"/>
      <c r="LF62" s="91"/>
      <c r="LG62" s="88"/>
      <c r="LH62" s="88"/>
      <c r="LI62" s="88"/>
      <c r="LJ62" s="88"/>
      <c r="LK62" s="88"/>
      <c r="LL62" s="94"/>
      <c r="LM62" s="95"/>
      <c r="LN62" s="91"/>
      <c r="LO62" s="88"/>
      <c r="LP62" s="88"/>
      <c r="LQ62" s="88"/>
      <c r="LR62" s="88"/>
      <c r="LS62" s="88"/>
      <c r="LT62" s="94"/>
      <c r="LU62" s="95"/>
      <c r="LV62" s="91"/>
      <c r="LW62" s="88"/>
      <c r="LX62" s="88"/>
      <c r="LY62" s="88"/>
      <c r="LZ62" s="88"/>
      <c r="MA62" s="88"/>
      <c r="MB62" s="94"/>
      <c r="MC62" s="95"/>
      <c r="MD62" s="91"/>
      <c r="ME62" s="88"/>
      <c r="MF62" s="88"/>
      <c r="MG62" s="88"/>
      <c r="MH62" s="88"/>
      <c r="MI62" s="88"/>
      <c r="MJ62" s="94"/>
      <c r="MK62" s="95"/>
      <c r="ML62" s="91"/>
      <c r="MM62" s="88"/>
      <c r="MN62" s="88"/>
      <c r="MO62" s="88"/>
      <c r="MP62" s="88"/>
      <c r="MQ62" s="88"/>
      <c r="MR62" s="94"/>
      <c r="MS62" s="95"/>
      <c r="MT62" s="91"/>
      <c r="MU62" s="88"/>
      <c r="MV62" s="88"/>
      <c r="MW62" s="88"/>
      <c r="MX62" s="88"/>
      <c r="MY62" s="88"/>
      <c r="MZ62" s="94"/>
      <c r="NA62" s="95"/>
      <c r="NB62" s="91"/>
      <c r="NC62" s="88"/>
      <c r="ND62" s="88"/>
      <c r="NE62" s="88"/>
      <c r="NF62" s="88"/>
      <c r="NG62" s="88"/>
      <c r="NH62" s="94"/>
      <c r="NI62" s="95"/>
      <c r="NJ62" s="91"/>
      <c r="NK62" s="88"/>
      <c r="NL62" s="88"/>
      <c r="NM62" s="88"/>
      <c r="NN62" s="88"/>
      <c r="NO62" s="88"/>
      <c r="NP62" s="94"/>
      <c r="NQ62" s="95"/>
      <c r="NR62" s="91"/>
      <c r="NS62" s="88"/>
      <c r="NT62" s="88"/>
      <c r="NU62" s="88"/>
      <c r="NV62" s="88"/>
      <c r="NW62" s="88"/>
      <c r="NX62" s="94"/>
      <c r="NY62" s="95"/>
      <c r="NZ62" s="91"/>
      <c r="OA62" s="88"/>
      <c r="OB62" s="88"/>
      <c r="OC62" s="88"/>
      <c r="OD62" s="88"/>
      <c r="OE62" s="88"/>
      <c r="OF62" s="94"/>
      <c r="OG62" s="95"/>
      <c r="OH62" s="91"/>
      <c r="OI62" s="88"/>
      <c r="OJ62" s="88"/>
      <c r="OK62" s="88"/>
      <c r="OL62" s="88"/>
      <c r="OM62" s="88"/>
      <c r="ON62" s="94"/>
      <c r="OO62" s="95"/>
      <c r="OP62" s="91"/>
      <c r="OQ62" s="88"/>
      <c r="OR62" s="88"/>
      <c r="OS62" s="88"/>
      <c r="OT62" s="88"/>
      <c r="OU62" s="88"/>
      <c r="OV62" s="94"/>
      <c r="OW62" s="95"/>
      <c r="OX62" s="91"/>
      <c r="OY62" s="88"/>
      <c r="OZ62" s="88"/>
      <c r="PA62" s="88"/>
      <c r="PB62" s="88"/>
      <c r="PC62" s="88"/>
      <c r="PD62" s="94"/>
      <c r="PE62" s="95"/>
      <c r="PF62" s="91"/>
      <c r="PG62" s="88"/>
      <c r="PH62" s="88"/>
      <c r="PI62" s="88"/>
      <c r="PJ62" s="88"/>
      <c r="PK62" s="88"/>
      <c r="PL62" s="94"/>
      <c r="PM62" s="95"/>
      <c r="PN62" s="91"/>
      <c r="PO62" s="88"/>
      <c r="PP62" s="88"/>
      <c r="PQ62" s="88"/>
      <c r="PR62" s="88"/>
      <c r="PS62" s="88"/>
      <c r="PT62" s="94"/>
      <c r="PU62" s="95"/>
      <c r="PV62" s="118"/>
      <c r="PW62" s="119"/>
      <c r="PX62" s="119"/>
      <c r="PY62" s="119"/>
      <c r="PZ62" s="119"/>
      <c r="QA62" s="119"/>
      <c r="QB62" s="120"/>
      <c r="QC62" s="121"/>
      <c r="QD62" s="118"/>
      <c r="QE62" s="119"/>
      <c r="QF62" s="119"/>
      <c r="QG62" s="119"/>
      <c r="QH62" s="119"/>
      <c r="QI62" s="119"/>
      <c r="QJ62" s="120"/>
      <c r="QK62" s="121"/>
      <c r="QL62" s="118"/>
      <c r="QM62" s="119"/>
      <c r="QN62" s="119"/>
      <c r="QO62" s="119"/>
      <c r="QP62" s="119"/>
      <c r="QQ62" s="119"/>
      <c r="QR62" s="120"/>
      <c r="QS62" s="121"/>
      <c r="QT62" s="118"/>
      <c r="QU62" s="119"/>
      <c r="QV62" s="119"/>
      <c r="QW62" s="119"/>
      <c r="QX62" s="119"/>
      <c r="QY62" s="119"/>
      <c r="QZ62" s="120"/>
      <c r="RA62" s="121"/>
      <c r="RB62" s="118"/>
      <c r="RC62" s="119"/>
      <c r="RD62" s="119"/>
      <c r="RE62" s="119"/>
      <c r="RF62" s="119"/>
      <c r="RG62" s="119"/>
      <c r="RH62" s="120"/>
      <c r="RI62" s="121"/>
      <c r="RJ62" s="118"/>
      <c r="RK62" s="119"/>
      <c r="RL62" s="119"/>
      <c r="RM62" s="119"/>
      <c r="RN62" s="119"/>
      <c r="RO62" s="119"/>
      <c r="RP62" s="120"/>
      <c r="RQ62" s="121"/>
      <c r="RR62" s="118"/>
      <c r="RS62" s="119"/>
      <c r="RT62" s="119"/>
      <c r="RU62" s="119"/>
      <c r="RV62" s="119"/>
      <c r="RW62" s="119"/>
      <c r="RX62" s="120"/>
      <c r="RY62" s="121"/>
      <c r="RZ62" s="118"/>
      <c r="SA62" s="119"/>
      <c r="SB62" s="119"/>
      <c r="SC62" s="119"/>
      <c r="SD62" s="119"/>
      <c r="SE62" s="119"/>
      <c r="SF62" s="120"/>
      <c r="SG62" s="121"/>
      <c r="SH62" s="118"/>
      <c r="SI62" s="119"/>
      <c r="SJ62" s="119"/>
      <c r="SK62" s="119"/>
      <c r="SL62" s="119"/>
      <c r="SM62" s="119"/>
      <c r="SN62" s="120"/>
      <c r="SO62" s="121"/>
      <c r="SP62" s="118"/>
      <c r="SQ62" s="119"/>
      <c r="SR62" s="119"/>
      <c r="SS62" s="119"/>
      <c r="ST62" s="119"/>
      <c r="SU62" s="119"/>
      <c r="SV62" s="120"/>
      <c r="SW62" s="121"/>
      <c r="SX62" s="118"/>
      <c r="SY62" s="119"/>
      <c r="SZ62" s="119"/>
      <c r="TA62" s="119"/>
      <c r="TB62" s="119"/>
      <c r="TC62" s="119"/>
      <c r="TD62" s="120"/>
      <c r="TE62" s="121"/>
      <c r="TF62" s="118"/>
      <c r="TG62" s="119"/>
      <c r="TH62" s="119"/>
      <c r="TI62" s="119"/>
      <c r="TJ62" s="119"/>
      <c r="TK62" s="119"/>
      <c r="TL62" s="120"/>
      <c r="TM62" s="121"/>
      <c r="TN62" s="264"/>
      <c r="TO62" s="119"/>
      <c r="TP62" s="119"/>
      <c r="TQ62" s="119"/>
      <c r="TR62" s="119"/>
      <c r="TS62" s="119"/>
      <c r="TT62" s="120"/>
      <c r="TU62" s="121"/>
      <c r="TV62" s="118"/>
      <c r="TW62" s="119"/>
      <c r="TX62" s="119"/>
      <c r="TY62" s="119"/>
      <c r="TZ62" s="119"/>
      <c r="UA62" s="119"/>
      <c r="UB62" s="120"/>
      <c r="UC62" s="121"/>
      <c r="UD62" s="118"/>
      <c r="UE62" s="119"/>
      <c r="UF62" s="119"/>
      <c r="UG62" s="119"/>
      <c r="UH62" s="119"/>
      <c r="UI62" s="119"/>
      <c r="UJ62" s="120"/>
      <c r="UK62" s="121"/>
      <c r="UL62" s="118"/>
      <c r="UM62" s="119"/>
      <c r="UN62" s="119"/>
      <c r="UO62" s="119"/>
      <c r="UP62" s="119"/>
      <c r="UQ62" s="119"/>
      <c r="UR62" s="119"/>
      <c r="US62" s="104"/>
      <c r="UT62" s="121"/>
      <c r="UU62" s="118"/>
      <c r="UV62" s="119"/>
      <c r="UW62" s="119"/>
      <c r="UX62" s="119"/>
      <c r="UY62" s="119"/>
      <c r="UZ62" s="119"/>
      <c r="VA62" s="120"/>
      <c r="VB62" s="121"/>
      <c r="VC62" s="118"/>
      <c r="VD62" s="119"/>
      <c r="VE62" s="119"/>
      <c r="VF62" s="119"/>
      <c r="VG62" s="119"/>
      <c r="VH62" s="119"/>
      <c r="VI62" s="120"/>
      <c r="VJ62" s="121"/>
      <c r="VK62" s="91"/>
      <c r="VL62" s="88"/>
      <c r="VM62" s="88"/>
      <c r="VN62" s="88"/>
      <c r="VO62" s="88"/>
      <c r="VP62" s="88"/>
      <c r="VQ62" s="94"/>
      <c r="VR62" s="95"/>
      <c r="VS62" s="118"/>
      <c r="VT62" s="119"/>
      <c r="VU62" s="119"/>
      <c r="VV62" s="119"/>
      <c r="VW62" s="119"/>
      <c r="VX62" s="119"/>
      <c r="VY62" s="120"/>
      <c r="VZ62" s="121"/>
      <c r="WA62" s="178"/>
      <c r="WB62" s="179"/>
      <c r="WC62" s="179"/>
      <c r="WD62" s="179"/>
      <c r="WE62" s="179"/>
      <c r="WF62" s="179"/>
      <c r="WG62" s="94"/>
      <c r="WH62" s="95"/>
      <c r="WI62" s="118"/>
      <c r="WJ62" s="119"/>
      <c r="WK62" s="119"/>
      <c r="WL62" s="119"/>
      <c r="WM62" s="119"/>
      <c r="WN62" s="119"/>
      <c r="WO62" s="120"/>
      <c r="WP62" s="121"/>
      <c r="WQ62" s="91"/>
      <c r="WR62" s="88"/>
      <c r="WS62" s="88"/>
      <c r="WT62" s="88"/>
      <c r="WU62" s="88"/>
      <c r="WV62" s="88"/>
      <c r="WW62" s="88"/>
      <c r="WX62" s="94"/>
      <c r="WY62" s="95"/>
      <c r="WZ62" s="91"/>
      <c r="XA62" s="88"/>
      <c r="XB62" s="88"/>
      <c r="XC62" s="88"/>
      <c r="XD62" s="88"/>
      <c r="XE62" s="88"/>
      <c r="XF62" s="88"/>
      <c r="XG62" s="94"/>
      <c r="XH62" s="95"/>
      <c r="XI62" s="91"/>
      <c r="XJ62" s="88"/>
      <c r="XK62" s="88"/>
      <c r="XL62" s="88"/>
      <c r="XM62" s="88"/>
      <c r="XN62" s="88"/>
      <c r="XO62" s="88"/>
      <c r="XP62" s="94"/>
      <c r="XQ62" s="95"/>
      <c r="XR62" s="91"/>
      <c r="XS62" s="88"/>
      <c r="XT62" s="88"/>
      <c r="XU62" s="88"/>
      <c r="XV62" s="88"/>
      <c r="XW62" s="88"/>
      <c r="XX62" s="88"/>
      <c r="XY62" s="94"/>
      <c r="XZ62" s="95"/>
      <c r="YA62" s="91"/>
      <c r="YB62" s="88"/>
      <c r="YC62" s="88"/>
      <c r="YD62" s="88"/>
      <c r="YE62" s="88"/>
      <c r="YF62" s="88"/>
      <c r="YG62" s="88"/>
      <c r="YH62" s="94"/>
      <c r="YI62" s="95"/>
      <c r="YJ62" s="91"/>
      <c r="YK62" s="88"/>
      <c r="YL62" s="88"/>
      <c r="YM62" s="88"/>
      <c r="YN62" s="88"/>
      <c r="YO62" s="88"/>
      <c r="YP62" s="88"/>
      <c r="YQ62" s="94"/>
      <c r="YR62" s="95"/>
      <c r="YS62" s="91"/>
      <c r="YT62" s="88"/>
      <c r="YU62" s="88"/>
      <c r="YV62" s="88"/>
      <c r="YW62" s="88"/>
      <c r="YX62" s="88"/>
      <c r="YY62" s="94"/>
      <c r="YZ62" s="95"/>
      <c r="ZA62" s="91"/>
      <c r="ZB62" s="88"/>
      <c r="ZC62" s="88"/>
      <c r="ZD62" s="88"/>
      <c r="ZE62" s="88"/>
      <c r="ZF62" s="88"/>
      <c r="ZG62" s="94"/>
      <c r="ZH62" s="95"/>
      <c r="ZI62" s="91"/>
      <c r="ZJ62" s="88"/>
      <c r="ZK62" s="88"/>
      <c r="ZL62" s="88"/>
      <c r="ZM62" s="88"/>
      <c r="ZN62" s="24"/>
      <c r="ZO62" s="94"/>
      <c r="ZP62" s="95"/>
      <c r="ZQ62" s="91"/>
      <c r="ZR62" s="88"/>
      <c r="ZS62" s="88"/>
      <c r="ZT62" s="88"/>
      <c r="ZU62" s="88"/>
      <c r="ZV62" s="88"/>
      <c r="ZW62" s="88"/>
      <c r="ZX62" s="67"/>
      <c r="ZY62" s="70"/>
      <c r="ZZ62" s="91"/>
      <c r="AAA62" s="88"/>
      <c r="AAB62" s="88"/>
      <c r="AAC62" s="88"/>
      <c r="AAD62" s="88"/>
      <c r="AAE62" s="88"/>
      <c r="AAF62" s="88"/>
      <c r="AAG62" s="94"/>
      <c r="AAH62" s="95"/>
      <c r="AAI62" s="91"/>
      <c r="AAJ62" s="88"/>
      <c r="AAK62" s="88"/>
      <c r="AAL62" s="88"/>
      <c r="AAM62" s="88"/>
      <c r="AAN62" s="88"/>
      <c r="AAO62" s="94"/>
      <c r="AAP62" s="95"/>
      <c r="AAQ62" s="91"/>
      <c r="AAR62" s="88"/>
      <c r="AAS62" s="88"/>
      <c r="AAT62" s="88"/>
      <c r="AAU62" s="88"/>
      <c r="AAV62" s="88"/>
      <c r="AAW62" s="94"/>
      <c r="AAX62" s="95"/>
      <c r="AAY62" s="91"/>
      <c r="AAZ62" s="88"/>
      <c r="ABA62" s="88"/>
      <c r="ABB62" s="88"/>
      <c r="ABC62" s="88"/>
      <c r="ABD62" s="88"/>
      <c r="ABE62" s="94"/>
      <c r="ABF62" s="95"/>
      <c r="ABG62" s="91"/>
      <c r="ABH62" s="88"/>
      <c r="ABI62" s="88"/>
      <c r="ABJ62" s="88"/>
      <c r="ABK62" s="88"/>
      <c r="ABL62" s="88"/>
      <c r="ABM62" s="94"/>
      <c r="ABN62" s="95"/>
      <c r="ABO62" s="91"/>
      <c r="ABP62" s="88"/>
      <c r="ABQ62" s="88"/>
      <c r="ABR62" s="88"/>
      <c r="ABS62" s="88"/>
      <c r="ABT62" s="88"/>
      <c r="ABU62" s="94"/>
      <c r="ABV62" s="95"/>
      <c r="ABW62" s="91"/>
      <c r="ABX62" s="88"/>
      <c r="ABY62" s="88"/>
      <c r="ABZ62" s="88"/>
      <c r="ACA62" s="88"/>
      <c r="ACB62" s="88"/>
      <c r="ACC62" s="94"/>
      <c r="ACD62" s="95"/>
      <c r="ACE62" s="91"/>
      <c r="ACF62" s="88"/>
      <c r="ACG62" s="88"/>
      <c r="ACH62" s="88"/>
      <c r="ACI62" s="88"/>
      <c r="ACJ62" s="88"/>
      <c r="ACK62" s="94"/>
      <c r="ACL62" s="95"/>
      <c r="ACM62" s="91"/>
      <c r="ACN62" s="88"/>
      <c r="ACO62" s="88"/>
      <c r="ACP62" s="88"/>
      <c r="ACQ62" s="88"/>
      <c r="ACR62" s="88"/>
      <c r="ACS62" s="94"/>
      <c r="ACT62" s="95"/>
      <c r="ACU62" s="91"/>
      <c r="ACV62" s="88"/>
      <c r="ACW62" s="88"/>
      <c r="ACX62" s="88"/>
      <c r="ACY62" s="88"/>
      <c r="ACZ62" s="88"/>
      <c r="ADA62" s="94"/>
      <c r="ADB62" s="95"/>
      <c r="ADC62" s="91"/>
      <c r="ADD62" s="88"/>
      <c r="ADE62" s="88"/>
      <c r="ADF62" s="88"/>
      <c r="ADG62" s="88"/>
      <c r="ADH62" s="88"/>
      <c r="ADI62" s="94"/>
      <c r="ADJ62" s="95"/>
      <c r="ADK62" s="91"/>
      <c r="ADL62" s="88"/>
      <c r="ADM62" s="88"/>
      <c r="ADN62" s="88"/>
      <c r="ADO62" s="88"/>
      <c r="ADP62" s="88"/>
      <c r="ADQ62" s="94"/>
      <c r="ADR62" s="95"/>
      <c r="ADS62" s="91"/>
      <c r="ADT62" s="88"/>
      <c r="ADU62" s="88"/>
      <c r="ADV62" s="88"/>
      <c r="ADW62" s="88"/>
      <c r="ADX62" s="88"/>
      <c r="ADY62" s="94"/>
      <c r="ADZ62" s="95"/>
      <c r="AEA62" s="91"/>
      <c r="AEB62" s="88"/>
      <c r="AEC62" s="88"/>
      <c r="AED62" s="88"/>
      <c r="AEE62" s="88"/>
      <c r="AEF62" s="88"/>
      <c r="AEG62" s="94"/>
      <c r="AEH62" s="95"/>
      <c r="AEI62" s="91"/>
      <c r="AEJ62" s="88"/>
      <c r="AEK62" s="88"/>
      <c r="AEL62" s="88"/>
      <c r="AEM62" s="88"/>
      <c r="AEN62" s="88"/>
      <c r="AEO62" s="94"/>
      <c r="AEP62" s="95"/>
      <c r="AEQ62" s="91"/>
      <c r="AER62" s="88"/>
      <c r="AES62" s="88"/>
      <c r="AET62" s="88"/>
      <c r="AEU62" s="88"/>
      <c r="AEV62" s="88"/>
      <c r="AEW62" s="94"/>
      <c r="AEX62" s="95"/>
      <c r="AEY62" s="91"/>
      <c r="AEZ62" s="88"/>
      <c r="AFA62" s="88"/>
      <c r="AFB62" s="88"/>
      <c r="AFC62" s="88"/>
      <c r="AFD62" s="88"/>
      <c r="AFE62" s="94"/>
      <c r="AFF62" s="95"/>
      <c r="AFG62" s="91"/>
      <c r="AFH62" s="88"/>
      <c r="AFI62" s="88"/>
      <c r="AFJ62" s="88"/>
      <c r="AFK62" s="88"/>
      <c r="AFL62" s="88"/>
      <c r="AFM62" s="94"/>
      <c r="AFN62" s="95"/>
      <c r="AFO62" s="91"/>
      <c r="AFP62" s="88"/>
      <c r="AFQ62" s="88"/>
      <c r="AFR62" s="88"/>
      <c r="AFS62" s="88"/>
      <c r="AFT62" s="88"/>
      <c r="AFU62" s="94"/>
      <c r="AFV62" s="95"/>
      <c r="AFW62" s="91"/>
      <c r="AFX62" s="88"/>
      <c r="AFY62" s="88"/>
      <c r="AFZ62" s="88"/>
      <c r="AGA62" s="88"/>
      <c r="AGB62" s="88"/>
      <c r="AGC62" s="94"/>
      <c r="AGD62" s="95"/>
      <c r="AGE62" s="91"/>
      <c r="AGF62" s="88"/>
      <c r="AGG62" s="88"/>
      <c r="AGH62" s="88"/>
      <c r="AGI62" s="88"/>
      <c r="AGJ62" s="88"/>
      <c r="AGK62" s="94"/>
      <c r="AGL62" s="95"/>
      <c r="AGM62" s="91"/>
      <c r="AGN62" s="88"/>
      <c r="AGO62" s="88"/>
      <c r="AGP62" s="88"/>
      <c r="AGQ62" s="88"/>
      <c r="AGR62" s="88"/>
      <c r="AGS62" s="88"/>
      <c r="AGT62" s="94"/>
      <c r="AGU62" s="95"/>
      <c r="AGV62" s="91"/>
      <c r="AGW62" s="88"/>
      <c r="AGX62" s="88"/>
      <c r="AGY62" s="88"/>
      <c r="AGZ62" s="88"/>
      <c r="AHA62" s="88"/>
      <c r="AHB62" s="94"/>
      <c r="AHC62" s="95"/>
      <c r="AHD62" s="91"/>
      <c r="AHE62" s="88"/>
      <c r="AHF62" s="88"/>
      <c r="AHG62" s="88"/>
      <c r="AHH62" s="88"/>
      <c r="AHI62" s="88"/>
      <c r="AHJ62" s="94"/>
      <c r="AHK62" s="95"/>
      <c r="AHL62" s="91"/>
      <c r="AHM62" s="88"/>
      <c r="AHN62" s="88"/>
      <c r="AHO62" s="88"/>
      <c r="AHP62" s="88"/>
      <c r="AHQ62" s="88"/>
      <c r="AHR62" s="94"/>
      <c r="AHS62" s="95"/>
      <c r="AHT62" s="91"/>
      <c r="AHU62" s="88"/>
      <c r="AHV62" s="88"/>
      <c r="AHW62" s="88"/>
      <c r="AHX62" s="88"/>
      <c r="AHY62" s="88"/>
      <c r="AHZ62" s="94"/>
      <c r="AIA62" s="95"/>
      <c r="AIB62" s="91"/>
      <c r="AIC62" s="88"/>
      <c r="AID62" s="88"/>
      <c r="AIE62" s="88"/>
      <c r="AIF62" s="88"/>
      <c r="AIG62" s="88"/>
      <c r="AIH62" s="94"/>
      <c r="AII62" s="95"/>
      <c r="AIJ62" s="91"/>
      <c r="AIK62" s="88"/>
      <c r="AIL62" s="88"/>
      <c r="AIM62" s="88"/>
      <c r="AIN62" s="88"/>
      <c r="AIO62" s="88"/>
      <c r="AIP62" s="94"/>
      <c r="AIQ62" s="95"/>
      <c r="AIR62" s="91"/>
      <c r="AIS62" s="88"/>
      <c r="AIT62" s="88"/>
      <c r="AIU62" s="88"/>
      <c r="AIV62" s="88"/>
      <c r="AIW62" s="88"/>
      <c r="AIX62" s="94"/>
      <c r="AIY62" s="95"/>
      <c r="AIZ62" s="91"/>
      <c r="AJA62" s="88"/>
      <c r="AJB62" s="88"/>
      <c r="AJC62" s="88"/>
      <c r="AJD62" s="88"/>
      <c r="AJE62" s="88"/>
      <c r="AJF62" s="94"/>
      <c r="AJG62" s="95"/>
      <c r="AJH62" s="91"/>
      <c r="AJI62" s="88"/>
      <c r="AJJ62" s="88"/>
      <c r="AJK62" s="88"/>
      <c r="AJL62" s="88"/>
      <c r="AJM62" s="88"/>
      <c r="AJN62" s="89"/>
      <c r="AJO62" s="90"/>
      <c r="AJP62" s="91"/>
      <c r="AJQ62" s="88"/>
      <c r="AJR62" s="88"/>
      <c r="AJS62" s="88"/>
      <c r="AJT62" s="88"/>
      <c r="AJU62" s="88"/>
      <c r="AJV62" s="89"/>
      <c r="AJW62" s="90"/>
      <c r="AJX62" s="91"/>
      <c r="AJY62" s="88"/>
      <c r="AJZ62" s="88"/>
      <c r="AKA62" s="88"/>
      <c r="AKB62" s="88"/>
      <c r="AKC62" s="88"/>
      <c r="AKD62" s="94"/>
      <c r="AKE62" s="95"/>
      <c r="AKF62" s="91"/>
      <c r="AKG62" s="88"/>
      <c r="AKH62" s="88"/>
      <c r="AKI62" s="88"/>
      <c r="AKJ62" s="88"/>
      <c r="AKK62" s="88"/>
      <c r="AKL62" s="67"/>
      <c r="AKM62" s="184"/>
      <c r="AKN62" s="219"/>
      <c r="AKO62" s="88"/>
      <c r="AKP62" s="88"/>
      <c r="AKQ62" s="88"/>
      <c r="AKR62" s="88"/>
      <c r="AKS62" s="88"/>
      <c r="AKT62" s="94"/>
      <c r="AKU62" s="218"/>
      <c r="AKV62" s="91"/>
      <c r="AKW62" s="88"/>
      <c r="AKX62" s="88"/>
      <c r="AKY62" s="88"/>
      <c r="AKZ62" s="88"/>
      <c r="ALA62" s="88"/>
      <c r="ALB62" s="94"/>
      <c r="ALC62" s="95"/>
      <c r="ALD62" s="91"/>
      <c r="ALE62" s="88"/>
      <c r="ALF62" s="88"/>
      <c r="ALG62" s="88"/>
      <c r="ALH62" s="88"/>
      <c r="ALI62" s="88"/>
      <c r="ALJ62" s="94"/>
      <c r="ALK62" s="95"/>
      <c r="ALL62" s="91"/>
      <c r="ALM62" s="88"/>
      <c r="ALN62" s="88"/>
      <c r="ALO62" s="88"/>
      <c r="ALP62" s="88"/>
      <c r="ALQ62" s="88"/>
      <c r="ALR62" s="94"/>
      <c r="ALS62" s="95"/>
      <c r="ALT62" s="91"/>
      <c r="ALU62" s="88"/>
      <c r="ALV62" s="88"/>
      <c r="ALW62" s="88"/>
      <c r="ALX62" s="88"/>
      <c r="ALY62" s="88"/>
      <c r="ALZ62" s="94"/>
      <c r="AMA62" s="95"/>
      <c r="AMB62" s="91"/>
      <c r="AMC62" s="88"/>
      <c r="AMD62" s="88"/>
      <c r="AME62" s="88"/>
      <c r="AMF62" s="88"/>
      <c r="AMG62" s="88"/>
      <c r="AMH62" s="94"/>
      <c r="AMI62" s="95"/>
      <c r="AMJ62" s="91"/>
      <c r="AMK62" s="88"/>
      <c r="AML62" s="88"/>
      <c r="AMM62" s="88"/>
      <c r="AMN62" s="88"/>
      <c r="AMO62" s="88"/>
      <c r="AMP62" s="94"/>
      <c r="AMQ62" s="95"/>
      <c r="AMR62" s="91"/>
      <c r="AMS62" s="88"/>
      <c r="AMT62" s="88"/>
      <c r="AMU62" s="88"/>
      <c r="AMV62" s="88"/>
      <c r="AMW62" s="88"/>
      <c r="AMX62" s="94"/>
      <c r="AMY62" s="95"/>
      <c r="AMZ62" s="91"/>
      <c r="ANA62" s="88"/>
      <c r="ANB62" s="88"/>
      <c r="ANC62" s="88"/>
      <c r="AND62" s="88"/>
      <c r="ANE62" s="88"/>
      <c r="ANF62" s="94"/>
      <c r="ANG62" s="95"/>
      <c r="ANH62" s="91"/>
      <c r="ANI62" s="88"/>
      <c r="ANJ62" s="88"/>
      <c r="ANK62" s="88"/>
      <c r="ANL62" s="88"/>
      <c r="ANM62" s="88"/>
      <c r="ANN62" s="67"/>
      <c r="ANO62" s="68"/>
      <c r="ANP62" s="91"/>
      <c r="ANQ62" s="88"/>
      <c r="ANR62" s="88"/>
      <c r="ANS62" s="88"/>
      <c r="ANT62" s="88"/>
      <c r="ANU62" s="88"/>
      <c r="ANV62" s="94"/>
      <c r="ANW62" s="95"/>
      <c r="ANX62" s="92"/>
      <c r="ANY62" s="93"/>
      <c r="ANZ62" s="93"/>
      <c r="AOA62" s="93"/>
      <c r="AOB62" s="93"/>
      <c r="AOC62" s="93"/>
      <c r="AOD62" s="94"/>
      <c r="AOE62" s="95"/>
      <c r="AOF62" s="91"/>
      <c r="AOG62" s="88"/>
      <c r="AOH62" s="88"/>
      <c r="AOI62" s="88"/>
      <c r="AOJ62" s="88"/>
      <c r="AOK62" s="88"/>
      <c r="AOL62" s="94"/>
      <c r="AOM62" s="95"/>
      <c r="AON62" s="91"/>
      <c r="AOO62" s="88"/>
      <c r="AOP62" s="88"/>
      <c r="AOQ62" s="88"/>
      <c r="AOR62" s="88"/>
      <c r="AOS62" s="88"/>
      <c r="AOT62" s="94"/>
      <c r="AOU62" s="95"/>
      <c r="AOV62" s="91"/>
      <c r="AOW62" s="88"/>
      <c r="AOX62" s="88"/>
      <c r="AOY62" s="88"/>
      <c r="AOZ62" s="88"/>
      <c r="APA62" s="88"/>
      <c r="APB62" s="94"/>
      <c r="APC62" s="95"/>
      <c r="APD62" s="91"/>
      <c r="APE62" s="88"/>
      <c r="APF62" s="88"/>
      <c r="APG62" s="88"/>
      <c r="APH62" s="88"/>
      <c r="API62" s="88"/>
      <c r="APJ62" s="94"/>
      <c r="APK62" s="95"/>
      <c r="APL62" s="91"/>
      <c r="APM62" s="88"/>
      <c r="APN62" s="88"/>
      <c r="APO62" s="88"/>
      <c r="APP62" s="88"/>
      <c r="APQ62" s="88"/>
      <c r="APR62" s="94"/>
      <c r="APS62" s="95"/>
      <c r="APT62" s="91"/>
      <c r="APU62" s="88"/>
      <c r="APV62" s="88"/>
      <c r="APW62" s="88"/>
      <c r="APX62" s="88"/>
      <c r="APY62" s="88"/>
      <c r="APZ62" s="94"/>
      <c r="AQA62" s="95"/>
      <c r="AQB62" s="91"/>
      <c r="AQC62" s="88"/>
      <c r="AQD62" s="88"/>
      <c r="AQE62" s="88"/>
      <c r="AQF62" s="88"/>
      <c r="AQG62" s="88"/>
      <c r="AQH62" s="94"/>
      <c r="AQI62" s="95"/>
      <c r="AQJ62" s="91"/>
      <c r="AQK62" s="88"/>
      <c r="AQL62" s="88"/>
      <c r="AQM62" s="88"/>
      <c r="AQN62" s="88"/>
      <c r="AQO62" s="88"/>
      <c r="AQP62" s="94"/>
      <c r="AQQ62" s="95"/>
      <c r="AQR62" s="91"/>
      <c r="AQS62" s="88"/>
      <c r="AQT62" s="88"/>
      <c r="AQU62" s="88"/>
      <c r="AQV62" s="88"/>
      <c r="AQW62" s="88"/>
      <c r="AQX62" s="94"/>
      <c r="AQY62" s="95"/>
      <c r="AQZ62" s="91"/>
      <c r="ARA62" s="88"/>
      <c r="ARB62" s="88"/>
      <c r="ARC62" s="88"/>
      <c r="ARD62" s="88"/>
      <c r="ARE62" s="88"/>
      <c r="ARF62" s="94"/>
      <c r="ARG62" s="95"/>
      <c r="ARH62" s="91"/>
      <c r="ARI62" s="88"/>
      <c r="ARJ62" s="88"/>
      <c r="ARK62" s="88"/>
      <c r="ARL62" s="88"/>
      <c r="ARM62" s="88"/>
      <c r="ARN62" s="94"/>
      <c r="ARO62" s="95"/>
      <c r="ARP62" s="91"/>
      <c r="ARQ62" s="88"/>
      <c r="ARR62" s="88"/>
      <c r="ARS62" s="88"/>
      <c r="ART62" s="88"/>
      <c r="ARU62" s="88"/>
      <c r="ARV62" s="94"/>
      <c r="ARW62" s="95"/>
      <c r="ARX62" s="91"/>
      <c r="ARY62" s="88"/>
      <c r="ARZ62" s="88"/>
      <c r="ASA62" s="88"/>
      <c r="ASB62" s="88"/>
      <c r="ASC62" s="88"/>
      <c r="ASD62" s="94"/>
      <c r="ASE62" s="95"/>
      <c r="ASF62" s="91"/>
      <c r="ASG62" s="88"/>
      <c r="ASH62" s="88"/>
      <c r="ASI62" s="88"/>
      <c r="ASJ62" s="88"/>
      <c r="ASK62" s="88"/>
      <c r="ASL62" s="94"/>
      <c r="ASM62" s="95"/>
      <c r="ASN62" s="91"/>
      <c r="ASO62" s="88"/>
      <c r="ASP62" s="88"/>
      <c r="ASQ62" s="88"/>
      <c r="ASR62" s="88"/>
      <c r="ASS62" s="88"/>
      <c r="AST62" s="94"/>
      <c r="ASU62" s="95"/>
      <c r="ASV62" s="91"/>
      <c r="ASW62" s="88"/>
      <c r="ASX62" s="88"/>
      <c r="ASY62" s="88"/>
      <c r="ASZ62" s="88"/>
      <c r="ATA62" s="88"/>
      <c r="ATB62" s="94"/>
      <c r="ATC62" s="95"/>
      <c r="ATD62" s="91"/>
      <c r="ATE62" s="88"/>
      <c r="ATF62" s="88"/>
      <c r="ATG62" s="88"/>
      <c r="ATH62" s="88"/>
      <c r="ATI62" s="88"/>
      <c r="ATJ62" s="94"/>
      <c r="ATK62" s="95"/>
      <c r="ATL62" s="91"/>
      <c r="ATM62" s="88"/>
      <c r="ATN62" s="88"/>
      <c r="ATO62" s="88"/>
      <c r="ATP62" s="88"/>
      <c r="ATQ62" s="88"/>
      <c r="ATR62" s="94"/>
      <c r="ATS62" s="95"/>
      <c r="ATT62" s="91"/>
      <c r="ATU62" s="88"/>
      <c r="ATV62" s="88"/>
      <c r="ATW62" s="88"/>
      <c r="ATX62" s="88"/>
      <c r="ATY62" s="88"/>
      <c r="ATZ62" s="94"/>
      <c r="AUA62" s="95"/>
      <c r="AUB62" s="91"/>
      <c r="AUC62" s="88"/>
      <c r="AUD62" s="88"/>
      <c r="AUE62" s="88"/>
      <c r="AUF62" s="88"/>
      <c r="AUG62" s="88"/>
      <c r="AUH62" s="94"/>
      <c r="AUI62" s="95"/>
      <c r="AUJ62" s="91"/>
      <c r="AUK62" s="88"/>
      <c r="AUL62" s="88"/>
      <c r="AUM62" s="88"/>
      <c r="AUN62" s="88"/>
      <c r="AUO62" s="88"/>
      <c r="AUP62" s="94"/>
      <c r="AUQ62" s="95"/>
      <c r="AUR62" s="91"/>
      <c r="AUS62" s="88"/>
      <c r="AUT62" s="88"/>
      <c r="AUU62" s="88"/>
      <c r="AUV62" s="88"/>
      <c r="AUW62" s="88"/>
      <c r="AUX62" s="94"/>
      <c r="AUY62" s="95"/>
      <c r="AUZ62" s="91"/>
      <c r="AVA62" s="88"/>
      <c r="AVB62" s="88"/>
      <c r="AVC62" s="88"/>
      <c r="AVD62" s="88"/>
      <c r="AVE62" s="88"/>
      <c r="AVF62" s="94"/>
      <c r="AVG62" s="95"/>
      <c r="AVH62" s="91"/>
      <c r="AVI62" s="88"/>
      <c r="AVJ62" s="88"/>
      <c r="AVK62" s="88"/>
      <c r="AVL62" s="88"/>
      <c r="AVM62" s="88"/>
      <c r="AVN62" s="94"/>
      <c r="AVO62" s="95"/>
      <c r="AVP62" s="91"/>
      <c r="AVQ62" s="88"/>
      <c r="AVR62" s="88"/>
      <c r="AVS62" s="88"/>
      <c r="AVT62" s="88"/>
      <c r="AVU62" s="88"/>
      <c r="AVV62" s="94"/>
      <c r="AVW62" s="95"/>
      <c r="AVX62" s="91"/>
      <c r="AVY62" s="88"/>
      <c r="AVZ62" s="88"/>
      <c r="AWA62" s="88"/>
      <c r="AWB62" s="88"/>
      <c r="AWC62" s="88"/>
      <c r="AWD62" s="94"/>
      <c r="AWE62" s="95"/>
      <c r="AWF62" s="91"/>
      <c r="AWG62" s="88"/>
      <c r="AWH62" s="88"/>
      <c r="AWI62" s="88"/>
      <c r="AWJ62" s="88"/>
      <c r="AWK62" s="88"/>
      <c r="AWL62" s="94"/>
      <c r="AWM62" s="218"/>
      <c r="AWN62" s="48"/>
      <c r="AWO62" s="49"/>
      <c r="AWP62" s="49"/>
      <c r="AWQ62" s="49"/>
      <c r="AWR62" s="49"/>
      <c r="AWS62" s="49"/>
      <c r="AWT62" s="42"/>
      <c r="AWU62" s="43"/>
      <c r="AWV62" s="48"/>
      <c r="AWW62" s="49"/>
      <c r="AWX62" s="49"/>
      <c r="AWY62" s="49"/>
      <c r="AWZ62" s="49"/>
      <c r="AXA62" s="49"/>
      <c r="AXB62" s="42"/>
      <c r="AXC62" s="43"/>
      <c r="AXD62" s="91"/>
      <c r="AXE62" s="88"/>
      <c r="AXF62" s="88"/>
      <c r="AXG62" s="88"/>
      <c r="AXH62" s="88"/>
      <c r="AXI62" s="88"/>
      <c r="AXJ62" s="89"/>
      <c r="AXK62" s="90"/>
      <c r="AXL62" s="91"/>
      <c r="AXM62" s="88"/>
      <c r="AXN62" s="88"/>
      <c r="AXO62" s="88"/>
      <c r="AXP62" s="88"/>
      <c r="AXQ62" s="88"/>
      <c r="AXR62" s="89"/>
      <c r="AXS62" s="90"/>
      <c r="AXT62" s="91"/>
      <c r="AXU62" s="88"/>
      <c r="AXV62" s="88"/>
      <c r="AXW62" s="88"/>
      <c r="AXX62" s="88"/>
      <c r="AXY62" s="88"/>
      <c r="AXZ62" s="89"/>
      <c r="AYA62" s="90"/>
      <c r="AYB62" s="91"/>
      <c r="AYC62" s="88"/>
      <c r="AYD62" s="88"/>
      <c r="AYE62" s="88"/>
      <c r="AYF62" s="88"/>
      <c r="AYG62" s="88"/>
      <c r="AYH62" s="89"/>
      <c r="AYI62" s="90"/>
      <c r="AYJ62" s="91"/>
      <c r="AYK62" s="88"/>
      <c r="AYL62" s="88"/>
      <c r="AYM62" s="88"/>
      <c r="AYN62" s="88"/>
      <c r="AYO62" s="88"/>
      <c r="AYP62" s="89"/>
      <c r="AYQ62" s="90"/>
      <c r="AYR62" s="91"/>
      <c r="AYS62" s="88"/>
      <c r="AYT62" s="88"/>
      <c r="AYU62" s="88"/>
      <c r="AYV62" s="88"/>
      <c r="AYW62" s="88"/>
      <c r="AYX62" s="89"/>
      <c r="AYY62" s="90"/>
      <c r="AYZ62" s="91"/>
      <c r="AZA62" s="88"/>
      <c r="AZB62" s="88"/>
      <c r="AZC62" s="88"/>
      <c r="AZD62" s="88"/>
      <c r="AZE62" s="88"/>
      <c r="AZF62" s="89"/>
      <c r="AZG62" s="90"/>
      <c r="AZH62" s="91"/>
      <c r="AZI62" s="88"/>
      <c r="AZJ62" s="88"/>
      <c r="AZK62" s="88"/>
      <c r="AZL62" s="88"/>
      <c r="AZM62" s="88"/>
      <c r="AZN62" s="89"/>
      <c r="AZO62" s="90"/>
      <c r="AZP62" s="91"/>
      <c r="AZQ62" s="88"/>
      <c r="AZR62" s="88"/>
      <c r="AZS62" s="88"/>
      <c r="AZT62" s="88"/>
      <c r="AZU62" s="88"/>
      <c r="AZV62" s="89"/>
      <c r="AZW62" s="90"/>
      <c r="AZX62" s="92"/>
      <c r="AZY62" s="93"/>
      <c r="AZZ62" s="93"/>
      <c r="BAA62" s="93"/>
      <c r="BAB62" s="93"/>
      <c r="BAC62" s="93"/>
      <c r="BAD62" s="89"/>
      <c r="BAE62" s="90"/>
      <c r="BAF62" s="91"/>
      <c r="BAG62" s="88"/>
      <c r="BAH62" s="88"/>
      <c r="BAI62" s="88"/>
      <c r="BAJ62" s="88"/>
      <c r="BAK62" s="88"/>
      <c r="BAL62" s="89"/>
      <c r="BAM62" s="90"/>
      <c r="BAN62" s="91"/>
      <c r="BAO62" s="88"/>
      <c r="BAP62" s="88"/>
      <c r="BAQ62" s="88"/>
      <c r="BAR62" s="88"/>
      <c r="BAS62" s="88"/>
      <c r="BAT62" s="89"/>
      <c r="BAU62" s="90"/>
      <c r="BAV62" s="91"/>
      <c r="BAW62" s="88"/>
      <c r="BAX62" s="88"/>
      <c r="BAY62" s="88"/>
      <c r="BAZ62" s="88"/>
      <c r="BBA62" s="88"/>
      <c r="BBB62" s="89"/>
      <c r="BBC62" s="90"/>
      <c r="BBD62" s="91"/>
      <c r="BBE62" s="88"/>
      <c r="BBF62" s="88"/>
      <c r="BBG62" s="88"/>
      <c r="BBH62" s="88"/>
      <c r="BBI62" s="88"/>
      <c r="BBJ62" s="89"/>
      <c r="BBK62" s="90"/>
      <c r="BBL62" s="91"/>
      <c r="BBM62" s="88"/>
      <c r="BBN62" s="88"/>
      <c r="BBO62" s="88"/>
      <c r="BBP62" s="88"/>
      <c r="BBQ62" s="88"/>
      <c r="BBR62" s="89"/>
      <c r="BBS62" s="90"/>
      <c r="BBT62" s="91"/>
      <c r="BBU62" s="88"/>
      <c r="BBV62" s="88"/>
      <c r="BBW62" s="88"/>
      <c r="BBX62" s="88"/>
      <c r="BBY62" s="88"/>
      <c r="BBZ62" s="89"/>
      <c r="BCA62" s="90"/>
      <c r="BCB62" s="91"/>
      <c r="BCC62" s="88"/>
      <c r="BCD62" s="88"/>
      <c r="BCE62" s="88"/>
      <c r="BCF62" s="88"/>
      <c r="BCG62" s="88"/>
      <c r="BCH62" s="89"/>
      <c r="BCI62" s="90"/>
      <c r="BCJ62" s="91"/>
      <c r="BCK62" s="88"/>
      <c r="BCL62" s="88"/>
      <c r="BCM62" s="88"/>
      <c r="BCN62" s="88"/>
      <c r="BCO62" s="88"/>
      <c r="BCP62" s="89"/>
      <c r="BCQ62" s="90"/>
      <c r="BCR62" s="91"/>
      <c r="BCS62" s="88"/>
      <c r="BCT62" s="88"/>
      <c r="BCU62" s="88"/>
      <c r="BCV62" s="88"/>
      <c r="BCW62" s="88"/>
      <c r="BCX62" s="89"/>
      <c r="BCY62" s="90"/>
      <c r="BCZ62" s="91"/>
      <c r="BDA62" s="88"/>
      <c r="BDB62" s="88"/>
      <c r="BDC62" s="88"/>
      <c r="BDD62" s="88"/>
      <c r="BDE62" s="88"/>
      <c r="BDF62" s="89"/>
      <c r="BDG62" s="90"/>
      <c r="BDH62" s="91"/>
      <c r="BDI62" s="88"/>
      <c r="BDJ62" s="88"/>
      <c r="BDK62" s="88"/>
      <c r="BDL62" s="88"/>
      <c r="BDM62" s="88"/>
      <c r="BDN62" s="89"/>
      <c r="BDO62" s="90"/>
      <c r="BDP62" s="91"/>
      <c r="BDQ62" s="88"/>
      <c r="BDR62" s="88"/>
      <c r="BDS62" s="88"/>
      <c r="BDT62" s="88"/>
      <c r="BDU62" s="88"/>
      <c r="BDV62" s="89"/>
      <c r="BDW62" s="90"/>
      <c r="BDX62" s="91"/>
      <c r="BDY62" s="88"/>
      <c r="BDZ62" s="88"/>
      <c r="BEA62" s="88"/>
      <c r="BEB62" s="88"/>
      <c r="BEC62" s="88"/>
      <c r="BED62" s="89"/>
      <c r="BEE62" s="90"/>
      <c r="BEF62" s="91"/>
      <c r="BEG62" s="88"/>
      <c r="BEH62" s="88"/>
      <c r="BEI62" s="88"/>
      <c r="BEJ62" s="88"/>
      <c r="BEK62" s="88"/>
      <c r="BEL62" s="89"/>
      <c r="BEM62" s="90"/>
      <c r="BEN62" s="91"/>
      <c r="BEO62" s="88"/>
      <c r="BEP62" s="88"/>
      <c r="BEQ62" s="88"/>
      <c r="BER62" s="88"/>
      <c r="BES62" s="88"/>
      <c r="BET62" s="89"/>
      <c r="BEU62" s="90"/>
      <c r="BEV62" s="92"/>
      <c r="BEW62" s="93"/>
      <c r="BEX62" s="93"/>
      <c r="BEY62" s="93"/>
      <c r="BEZ62" s="93"/>
      <c r="BFA62" s="93"/>
      <c r="BFB62" s="89"/>
      <c r="BFC62" s="90"/>
      <c r="BFD62" s="91"/>
      <c r="BFE62" s="88"/>
      <c r="BFF62" s="88"/>
      <c r="BFG62" s="88"/>
      <c r="BFH62" s="88"/>
      <c r="BFI62" s="88"/>
      <c r="BFJ62" s="89"/>
      <c r="BFK62" s="90"/>
      <c r="BFL62" s="91"/>
      <c r="BFM62" s="88"/>
      <c r="BFN62" s="88"/>
      <c r="BFO62" s="88"/>
      <c r="BFP62" s="88"/>
      <c r="BFQ62" s="88"/>
      <c r="BFR62" s="89"/>
      <c r="BFS62" s="90"/>
      <c r="BFT62" s="91"/>
      <c r="BFU62" s="88"/>
      <c r="BFV62" s="88"/>
      <c r="BFW62" s="88"/>
      <c r="BFX62" s="88"/>
      <c r="BFY62" s="88"/>
      <c r="BFZ62" s="89"/>
      <c r="BGA62" s="90"/>
      <c r="BGB62" s="91"/>
      <c r="BGC62" s="88"/>
      <c r="BGD62" s="88"/>
      <c r="BGE62" s="88"/>
      <c r="BGF62" s="88"/>
      <c r="BGG62" s="88"/>
      <c r="BGH62" s="89"/>
      <c r="BGI62" s="90"/>
      <c r="BGJ62" s="91"/>
      <c r="BGK62" s="88"/>
      <c r="BGL62" s="88"/>
      <c r="BGM62" s="88"/>
      <c r="BGN62" s="88"/>
      <c r="BGO62" s="88"/>
      <c r="BGP62" s="89"/>
      <c r="BGQ62" s="90"/>
      <c r="BGR62" s="91"/>
      <c r="BGS62" s="88"/>
      <c r="BGT62" s="88"/>
      <c r="BGU62" s="88"/>
      <c r="BGV62" s="88"/>
      <c r="BGW62" s="88"/>
      <c r="BGX62" s="89"/>
      <c r="BGY62" s="90"/>
      <c r="BGZ62" s="239"/>
      <c r="BHA62" s="1"/>
      <c r="BHB62" s="1"/>
      <c r="BHC62" s="1"/>
      <c r="BHD62" s="1"/>
      <c r="BHE62" s="1"/>
      <c r="BHF62" s="89"/>
      <c r="BHG62" s="90"/>
      <c r="BHH62" s="91"/>
      <c r="BHI62" s="88"/>
      <c r="BHJ62" s="88"/>
      <c r="BHK62" s="88"/>
      <c r="BHL62" s="88"/>
      <c r="BHM62" s="88"/>
      <c r="BHN62" s="89"/>
      <c r="BHO62" s="90"/>
      <c r="BHP62" s="91"/>
      <c r="BHQ62" s="88"/>
      <c r="BHR62" s="88"/>
      <c r="BHS62" s="88"/>
      <c r="BHT62" s="88"/>
      <c r="BHU62" s="88"/>
      <c r="BHV62" s="89"/>
      <c r="BHW62" s="90"/>
      <c r="BHX62" s="91"/>
      <c r="BHY62" s="88"/>
      <c r="BHZ62" s="88"/>
      <c r="BIA62" s="88"/>
      <c r="BIB62" s="88"/>
      <c r="BIC62" s="88"/>
      <c r="BID62" s="89"/>
      <c r="BIE62" s="90"/>
      <c r="BIF62" s="91"/>
      <c r="BIG62" s="88"/>
      <c r="BIH62" s="88"/>
      <c r="BII62" s="88"/>
      <c r="BIJ62" s="88"/>
      <c r="BIK62" s="88"/>
      <c r="BIL62" s="89"/>
      <c r="BIM62" s="90"/>
      <c r="BIN62" s="91"/>
      <c r="BIO62" s="88"/>
      <c r="BIP62" s="88"/>
      <c r="BIQ62" s="88"/>
      <c r="BIR62" s="88"/>
      <c r="BIS62" s="88"/>
      <c r="BIT62" s="89"/>
      <c r="BIU62" s="262"/>
      <c r="BIV62" s="219"/>
      <c r="BIW62" s="88"/>
      <c r="BIX62" s="88"/>
      <c r="BIY62" s="88"/>
      <c r="BIZ62" s="88"/>
      <c r="BJA62" s="88"/>
      <c r="BJB62" s="89"/>
      <c r="BJC62" s="262"/>
      <c r="BJD62" s="91"/>
      <c r="BJE62" s="88"/>
      <c r="BJF62" s="88"/>
      <c r="BJG62" s="88"/>
      <c r="BJH62" s="88"/>
      <c r="BJI62" s="88"/>
      <c r="BJJ62" s="89"/>
      <c r="BJK62" s="90"/>
      <c r="BJL62" s="91"/>
      <c r="BJM62" s="88"/>
      <c r="BJN62" s="88"/>
      <c r="BJO62" s="88"/>
      <c r="BJP62" s="88"/>
      <c r="BJQ62" s="88"/>
      <c r="BJR62" s="89"/>
      <c r="BJS62" s="90"/>
      <c r="BJT62" s="91"/>
      <c r="BJU62" s="88"/>
      <c r="BJV62" s="88"/>
      <c r="BJW62" s="88"/>
      <c r="BJX62" s="88"/>
      <c r="BJY62" s="88"/>
      <c r="BJZ62" s="42"/>
      <c r="BKA62" s="43"/>
      <c r="BKB62" s="91"/>
      <c r="BKC62" s="88"/>
      <c r="BKD62" s="88"/>
      <c r="BKE62" s="88"/>
      <c r="BKF62" s="88"/>
      <c r="BKG62" s="88"/>
      <c r="BKH62" s="94"/>
      <c r="BKI62" s="95"/>
      <c r="BKJ62" s="91"/>
      <c r="BKK62" s="88"/>
      <c r="BKL62" s="88"/>
      <c r="BKM62" s="88"/>
      <c r="BKN62" s="88"/>
      <c r="BKO62" s="88"/>
      <c r="BKP62" s="89"/>
      <c r="BKQ62" s="90"/>
      <c r="BKR62" s="91"/>
      <c r="BKS62" s="88"/>
      <c r="BKT62" s="88"/>
      <c r="BKU62" s="88"/>
      <c r="BKV62" s="88"/>
      <c r="BKW62" s="88"/>
      <c r="BKX62" s="89"/>
      <c r="BKY62" s="90"/>
      <c r="BKZ62" s="91"/>
      <c r="BLA62" s="88"/>
      <c r="BLB62" s="88"/>
      <c r="BLC62" s="88"/>
      <c r="BLD62" s="88"/>
      <c r="BLE62" s="88"/>
      <c r="BLF62" s="89"/>
      <c r="BLG62" s="90"/>
      <c r="BLH62" s="91"/>
      <c r="BLI62" s="88"/>
      <c r="BLJ62" s="88"/>
      <c r="BLK62" s="88"/>
      <c r="BLL62" s="88"/>
      <c r="BLM62" s="88"/>
      <c r="BLN62" s="89"/>
      <c r="BLO62" s="90"/>
      <c r="BLP62" s="91"/>
      <c r="BLQ62" s="88"/>
      <c r="BLR62" s="88"/>
      <c r="BLS62" s="88"/>
      <c r="BLT62" s="88"/>
      <c r="BLU62" s="88"/>
      <c r="BLV62" s="89"/>
      <c r="BLW62" s="90"/>
      <c r="BLX62" s="91"/>
      <c r="BLY62" s="88"/>
      <c r="BLZ62" s="88"/>
      <c r="BMA62" s="88"/>
      <c r="BMB62" s="88"/>
      <c r="BMC62" s="88"/>
      <c r="BMD62" s="89"/>
      <c r="BME62" s="90"/>
      <c r="BMF62" s="91"/>
      <c r="BMG62" s="88"/>
      <c r="BMH62" s="88"/>
      <c r="BMI62" s="88"/>
      <c r="BMJ62" s="88"/>
      <c r="BMK62" s="88"/>
      <c r="BML62" s="89"/>
      <c r="BMM62" s="90"/>
      <c r="BMN62" s="91"/>
      <c r="BMO62" s="88"/>
      <c r="BMP62" s="88"/>
      <c r="BMQ62" s="88"/>
      <c r="BMR62" s="88"/>
      <c r="BMS62" s="88"/>
      <c r="BMT62" s="89"/>
      <c r="BMU62" s="90"/>
      <c r="BMV62" s="91"/>
      <c r="BMW62" s="88"/>
      <c r="BMX62" s="88"/>
      <c r="BMY62" s="88"/>
      <c r="BMZ62" s="88"/>
      <c r="BNA62" s="88"/>
      <c r="BNB62" s="89"/>
      <c r="BNC62" s="90"/>
      <c r="BND62" s="91"/>
      <c r="BNE62" s="88"/>
      <c r="BNF62" s="88"/>
      <c r="BNG62" s="88"/>
      <c r="BNH62" s="88"/>
      <c r="BNI62" s="88"/>
      <c r="BNJ62" s="89"/>
      <c r="BNK62" s="90"/>
      <c r="BNL62" s="91"/>
      <c r="BNM62" s="88"/>
      <c r="BNN62" s="88"/>
      <c r="BNO62" s="88"/>
      <c r="BNP62" s="88"/>
      <c r="BNQ62" s="88"/>
      <c r="BNR62" s="89"/>
      <c r="BNS62" s="90"/>
      <c r="BNT62" s="91"/>
      <c r="BNU62" s="88"/>
      <c r="BNV62" s="88"/>
      <c r="BNW62" s="88"/>
      <c r="BNX62" s="88"/>
      <c r="BNY62" s="88"/>
      <c r="BNZ62" s="89"/>
      <c r="BOA62" s="90"/>
      <c r="BOB62" s="91"/>
      <c r="BOC62" s="88"/>
      <c r="BOD62" s="88"/>
      <c r="BOE62" s="88"/>
      <c r="BOF62" s="88"/>
      <c r="BOG62" s="88"/>
      <c r="BOH62" s="89"/>
      <c r="BOI62" s="90"/>
      <c r="BOJ62" s="91"/>
      <c r="BOK62" s="88"/>
      <c r="BOL62" s="88"/>
      <c r="BOM62" s="88"/>
      <c r="BON62" s="88"/>
      <c r="BOO62" s="88"/>
      <c r="BOP62" s="89"/>
      <c r="BOQ62" s="90"/>
      <c r="BOR62" s="91"/>
      <c r="BOS62" s="88"/>
      <c r="BOT62" s="88"/>
      <c r="BOU62" s="88"/>
      <c r="BOV62" s="88"/>
      <c r="BOW62" s="88"/>
      <c r="BOX62" s="89"/>
      <c r="BOY62" s="90"/>
      <c r="BOZ62" s="91"/>
      <c r="BPA62" s="88"/>
      <c r="BPB62" s="88"/>
      <c r="BPC62" s="88"/>
      <c r="BPD62" s="88"/>
      <c r="BPE62" s="88"/>
      <c r="BPF62" s="89"/>
      <c r="BPG62" s="90"/>
      <c r="BPH62" s="91"/>
      <c r="BPI62" s="88"/>
      <c r="BPJ62" s="88"/>
      <c r="BPK62" s="88"/>
      <c r="BPL62" s="88"/>
      <c r="BPM62" s="88"/>
      <c r="BPN62" s="89"/>
      <c r="BPO62" s="90"/>
      <c r="BPP62" s="91"/>
      <c r="BPQ62" s="88"/>
      <c r="BPR62" s="88"/>
      <c r="BPS62" s="88"/>
      <c r="BPT62" s="88"/>
      <c r="BPU62" s="88"/>
      <c r="BPV62" s="89"/>
      <c r="BPW62" s="90"/>
      <c r="BPX62" s="91"/>
      <c r="BPY62" s="88"/>
      <c r="BPZ62" s="88"/>
      <c r="BQA62" s="88"/>
      <c r="BQB62" s="88"/>
      <c r="BQC62" s="88"/>
      <c r="BQD62" s="94"/>
      <c r="BQE62" s="90"/>
      <c r="BQF62" s="91"/>
      <c r="BQG62" s="88"/>
      <c r="BQH62" s="88"/>
      <c r="BQI62" s="88"/>
      <c r="BQJ62" s="88"/>
      <c r="BQK62" s="88"/>
      <c r="BQL62" s="94"/>
      <c r="BQM62" s="90"/>
      <c r="BQN62" s="91"/>
      <c r="BQO62" s="88"/>
      <c r="BQP62" s="88"/>
      <c r="BQQ62" s="88"/>
      <c r="BQR62" s="88"/>
      <c r="BQS62" s="88"/>
      <c r="BQT62" s="94"/>
      <c r="BQU62" s="90"/>
      <c r="BQV62" s="91"/>
      <c r="BQW62" s="88"/>
      <c r="BQX62" s="88"/>
      <c r="BQY62" s="88"/>
      <c r="BQZ62" s="88"/>
      <c r="BRA62" s="88"/>
      <c r="BRB62" s="94"/>
      <c r="BRC62" s="90"/>
      <c r="BRD62" s="91"/>
      <c r="BRE62" s="88"/>
      <c r="BRF62" s="88"/>
      <c r="BRG62" s="88"/>
      <c r="BRH62" s="88"/>
      <c r="BRI62" s="88"/>
      <c r="BRJ62" s="94"/>
      <c r="BRK62" s="90"/>
      <c r="BRL62" s="91"/>
      <c r="BRM62" s="88"/>
      <c r="BRN62" s="88"/>
      <c r="BRO62" s="88"/>
      <c r="BRP62" s="88"/>
      <c r="BRQ62" s="88"/>
      <c r="BRR62" s="94"/>
      <c r="BRS62" s="95"/>
      <c r="BRT62" s="178"/>
      <c r="BRU62" s="179"/>
      <c r="BRV62" s="179"/>
      <c r="BRW62" s="179"/>
      <c r="BRX62" s="179"/>
      <c r="BRY62" s="179"/>
      <c r="BRZ62" s="94"/>
      <c r="BSA62" s="90"/>
      <c r="BSB62" s="91"/>
      <c r="BSC62" s="88"/>
      <c r="BSD62" s="88"/>
      <c r="BSE62" s="88"/>
      <c r="BSF62" s="88"/>
      <c r="BSG62" s="88"/>
      <c r="BSH62" s="94"/>
      <c r="BSI62" s="90"/>
      <c r="BSJ62" s="91"/>
      <c r="BSK62" s="88"/>
      <c r="BSL62" s="88"/>
      <c r="BSM62" s="88"/>
      <c r="BSN62" s="88"/>
      <c r="BSO62" s="88"/>
      <c r="BSP62" s="94"/>
      <c r="BSQ62" s="90"/>
      <c r="BSR62" s="91"/>
      <c r="BSS62" s="88"/>
      <c r="BST62" s="88"/>
      <c r="BSU62" s="88"/>
      <c r="BSV62" s="88"/>
      <c r="BSW62" s="88"/>
      <c r="BSX62" s="94"/>
      <c r="BSY62" s="90"/>
      <c r="BSZ62" s="91"/>
      <c r="BTA62" s="88"/>
      <c r="BTB62" s="88"/>
      <c r="BTC62" s="88"/>
      <c r="BTD62" s="88"/>
      <c r="BTE62" s="88"/>
      <c r="BTF62" s="67"/>
      <c r="BTG62" s="43"/>
      <c r="BTH62" s="91"/>
      <c r="BTI62" s="88"/>
      <c r="BTJ62" s="88"/>
      <c r="BTK62" s="88"/>
      <c r="BTL62" s="88"/>
      <c r="BTM62" s="88"/>
      <c r="BTN62" s="94"/>
      <c r="BTO62" s="95"/>
      <c r="BTP62" s="91"/>
      <c r="BTQ62" s="88"/>
      <c r="BTR62" s="88"/>
      <c r="BTS62" s="88"/>
      <c r="BTT62" s="88"/>
      <c r="BTU62" s="88"/>
      <c r="BTV62" s="94"/>
      <c r="BTW62" s="90"/>
      <c r="BTX62" s="91"/>
      <c r="BTY62" s="88"/>
      <c r="BTZ62" s="88"/>
      <c r="BUA62" s="88"/>
      <c r="BUB62" s="88"/>
      <c r="BUC62" s="88"/>
      <c r="BUD62" s="94"/>
      <c r="BUE62" s="95"/>
      <c r="BUF62" s="91"/>
      <c r="BUG62" s="88"/>
      <c r="BUH62" s="88"/>
      <c r="BUI62" s="88"/>
      <c r="BUJ62" s="88"/>
      <c r="BUK62" s="88"/>
      <c r="BUL62" s="94"/>
      <c r="BUM62" s="95"/>
      <c r="BUN62" s="91"/>
      <c r="BUO62" s="88"/>
      <c r="BUP62" s="88"/>
      <c r="BUQ62" s="88"/>
      <c r="BUR62" s="88"/>
      <c r="BUS62" s="88"/>
      <c r="BUT62" s="94"/>
      <c r="BUU62" s="95"/>
      <c r="BUV62" s="91"/>
      <c r="BUW62" s="88"/>
      <c r="BUX62" s="88"/>
      <c r="BUY62" s="88"/>
      <c r="BUZ62" s="88"/>
      <c r="BVA62" s="88"/>
      <c r="BVB62" s="94"/>
      <c r="BVC62" s="95"/>
      <c r="BVD62" s="91"/>
      <c r="BVE62" s="88"/>
      <c r="BVF62" s="88"/>
      <c r="BVG62" s="88"/>
      <c r="BVH62" s="88"/>
      <c r="BVI62" s="88"/>
      <c r="BVJ62" s="94"/>
      <c r="BVK62" s="95"/>
      <c r="BVL62" s="91"/>
      <c r="BVM62" s="88"/>
      <c r="BVN62" s="88"/>
      <c r="BVO62" s="88"/>
      <c r="BVP62" s="88"/>
      <c r="BVQ62" s="88"/>
      <c r="BVR62" s="94"/>
      <c r="BVS62" s="95"/>
      <c r="BVT62" s="91"/>
      <c r="BVU62" s="88"/>
      <c r="BVV62" s="88"/>
      <c r="BVW62" s="88"/>
      <c r="BVX62" s="88"/>
      <c r="BVY62" s="88"/>
      <c r="BVZ62" s="94"/>
      <c r="BWA62" s="95"/>
      <c r="BWB62" s="91"/>
      <c r="BWC62" s="88"/>
      <c r="BWD62" s="88"/>
      <c r="BWE62" s="88"/>
      <c r="BWF62" s="88"/>
      <c r="BWG62" s="88"/>
      <c r="BWH62" s="94"/>
      <c r="BWI62" s="95"/>
      <c r="BWJ62" s="91"/>
      <c r="BWK62" s="88"/>
      <c r="BWL62" s="88"/>
      <c r="BWM62" s="88"/>
      <c r="BWN62" s="88"/>
      <c r="BWO62" s="88"/>
      <c r="BWP62" s="94"/>
      <c r="BWQ62" s="95"/>
      <c r="BWR62" s="91"/>
      <c r="BWS62" s="88"/>
      <c r="BWT62" s="88"/>
      <c r="BWU62" s="88"/>
      <c r="BWV62" s="88"/>
      <c r="BWW62" s="88"/>
      <c r="BWX62" s="94"/>
      <c r="BWY62" s="95"/>
      <c r="BWZ62" s="91"/>
      <c r="BXA62" s="88"/>
      <c r="BXB62" s="88"/>
      <c r="BXC62" s="88"/>
      <c r="BXD62" s="88"/>
      <c r="BXE62" s="88"/>
      <c r="BXF62" s="94"/>
      <c r="BXG62" s="95"/>
      <c r="BXH62" s="91"/>
      <c r="BXI62" s="88"/>
      <c r="BXJ62" s="88"/>
      <c r="BXK62" s="88"/>
      <c r="BXL62" s="88"/>
      <c r="BXM62" s="88"/>
      <c r="BXN62" s="94"/>
      <c r="BXO62" s="95"/>
      <c r="BXP62" s="91"/>
      <c r="BXQ62" s="88"/>
      <c r="BXR62" s="88"/>
      <c r="BXS62" s="88"/>
      <c r="BXT62" s="88"/>
      <c r="BXU62" s="88"/>
      <c r="BXV62" s="94"/>
      <c r="BXW62" s="95"/>
      <c r="BXX62" s="91"/>
      <c r="BXY62" s="88"/>
      <c r="BXZ62" s="88"/>
      <c r="BYA62" s="88"/>
      <c r="BYB62" s="88"/>
      <c r="BYC62" s="88"/>
      <c r="BYD62" s="94"/>
      <c r="BYE62" s="95"/>
      <c r="BYF62" s="91"/>
      <c r="BYG62" s="88"/>
      <c r="BYH62" s="88"/>
      <c r="BYI62" s="88"/>
      <c r="BYJ62" s="88"/>
      <c r="BYK62" s="88"/>
      <c r="BYL62" s="94"/>
      <c r="BYM62" s="95"/>
      <c r="BYN62" s="91"/>
      <c r="BYO62" s="88"/>
      <c r="BYP62" s="88"/>
      <c r="BYQ62" s="88"/>
      <c r="BYR62" s="88"/>
      <c r="BYS62" s="88"/>
      <c r="BYT62" s="94"/>
      <c r="BYU62" s="95"/>
      <c r="BYV62" s="91"/>
      <c r="BYW62" s="88"/>
      <c r="BYX62" s="88"/>
      <c r="BYY62" s="88"/>
      <c r="BYZ62" s="88"/>
      <c r="BZA62" s="88"/>
      <c r="BZB62" s="94"/>
      <c r="BZC62" s="95"/>
      <c r="BZD62" s="91"/>
      <c r="BZE62" s="88"/>
      <c r="BZF62" s="88"/>
      <c r="BZG62" s="88"/>
      <c r="BZH62" s="88"/>
      <c r="BZI62" s="88"/>
      <c r="BZJ62" s="94"/>
      <c r="BZK62" s="95"/>
      <c r="BZL62" s="91"/>
      <c r="BZM62" s="88"/>
      <c r="BZN62" s="88"/>
      <c r="BZO62" s="88"/>
      <c r="BZP62" s="88"/>
      <c r="BZQ62" s="88"/>
      <c r="BZR62" s="94"/>
      <c r="BZS62" s="95"/>
      <c r="BZT62" s="91"/>
      <c r="BZU62" s="88"/>
      <c r="BZV62" s="88"/>
      <c r="BZW62" s="88"/>
      <c r="BZX62" s="88"/>
      <c r="BZY62" s="88"/>
      <c r="BZZ62" s="94"/>
      <c r="CAA62" s="95"/>
      <c r="CAB62" s="91"/>
      <c r="CAC62" s="88"/>
      <c r="CAD62" s="88"/>
      <c r="CAE62" s="88"/>
      <c r="CAF62" s="88"/>
      <c r="CAG62" s="88"/>
      <c r="CAH62" s="94"/>
      <c r="CAI62" s="95"/>
      <c r="CAJ62" s="91"/>
      <c r="CAK62" s="88"/>
      <c r="CAL62" s="88"/>
      <c r="CAM62" s="88"/>
      <c r="CAN62" s="88"/>
      <c r="CAO62" s="88"/>
      <c r="CAP62" s="94"/>
      <c r="CAQ62" s="95"/>
      <c r="CAR62" s="91"/>
      <c r="CAS62" s="88"/>
      <c r="CAT62" s="88"/>
      <c r="CAU62" s="88"/>
      <c r="CAV62" s="88"/>
      <c r="CAW62" s="88"/>
      <c r="CAX62" s="94"/>
      <c r="CAY62" s="95"/>
      <c r="CAZ62" s="91"/>
      <c r="CBA62" s="88"/>
      <c r="CBB62" s="88"/>
      <c r="CBC62" s="88"/>
      <c r="CBD62" s="88"/>
      <c r="CBE62" s="88"/>
      <c r="CBF62" s="94"/>
      <c r="CBG62" s="95"/>
      <c r="CBH62" s="91"/>
      <c r="CBI62" s="88"/>
      <c r="CBJ62" s="88"/>
      <c r="CBK62" s="88"/>
      <c r="CBL62" s="88"/>
      <c r="CBM62" s="88"/>
      <c r="CBN62" s="94"/>
      <c r="CBO62" s="95"/>
      <c r="CBP62" s="91"/>
      <c r="CBQ62" s="88"/>
      <c r="CBR62" s="88"/>
      <c r="CBS62" s="88"/>
      <c r="CBT62" s="88"/>
      <c r="CBU62" s="88"/>
      <c r="CBV62" s="94"/>
      <c r="CBW62" s="95"/>
      <c r="CBX62" s="91"/>
      <c r="CBY62" s="88"/>
      <c r="CBZ62" s="88"/>
      <c r="CCA62" s="88"/>
      <c r="CCB62" s="88"/>
      <c r="CCC62" s="88"/>
      <c r="CCD62" s="94"/>
      <c r="CCE62" s="95"/>
      <c r="CCF62" s="91"/>
      <c r="CCG62" s="88"/>
      <c r="CCH62" s="88"/>
      <c r="CCI62" s="88"/>
      <c r="CCJ62" s="88"/>
      <c r="CCK62" s="88"/>
      <c r="CCL62" s="94"/>
      <c r="CCM62" s="95"/>
      <c r="CCN62" s="91"/>
      <c r="CCO62" s="88"/>
      <c r="CCP62" s="88"/>
      <c r="CCQ62" s="88"/>
      <c r="CCR62" s="88"/>
      <c r="CCS62" s="88"/>
      <c r="CCT62" s="94"/>
      <c r="CCU62" s="95"/>
      <c r="CCV62" s="91"/>
      <c r="CCW62" s="88"/>
      <c r="CCX62" s="88"/>
      <c r="CCY62" s="88"/>
      <c r="CCZ62" s="88"/>
      <c r="CDA62" s="88"/>
      <c r="CDB62" s="94"/>
      <c r="CDC62" s="95"/>
      <c r="CDD62" s="91"/>
      <c r="CDE62" s="88"/>
      <c r="CDF62" s="88"/>
      <c r="CDG62" s="88"/>
      <c r="CDH62" s="88"/>
      <c r="CDI62" s="88"/>
      <c r="CDJ62" s="94"/>
      <c r="CDK62" s="95"/>
      <c r="CDL62" s="91"/>
      <c r="CDM62" s="88"/>
      <c r="CDN62" s="88"/>
      <c r="CDO62" s="88"/>
      <c r="CDP62" s="88"/>
      <c r="CDQ62" s="88"/>
      <c r="CDR62" s="94"/>
      <c r="CDS62" s="95"/>
      <c r="CDT62" s="91"/>
      <c r="CDU62" s="88"/>
      <c r="CDV62" s="88"/>
      <c r="CDW62" s="88"/>
      <c r="CDX62" s="88"/>
      <c r="CDY62" s="88"/>
      <c r="CDZ62" s="94"/>
      <c r="CEA62" s="95"/>
      <c r="CEB62" s="91"/>
      <c r="CEC62" s="88"/>
      <c r="CED62" s="88"/>
      <c r="CEE62" s="88"/>
      <c r="CEF62" s="88"/>
      <c r="CEG62" s="88"/>
      <c r="CEH62" s="94"/>
      <c r="CEI62" s="95"/>
      <c r="CEJ62" s="91"/>
      <c r="CEK62" s="88"/>
      <c r="CEL62" s="88"/>
      <c r="CEM62" s="88"/>
      <c r="CEN62" s="88"/>
      <c r="CEO62" s="88"/>
      <c r="CEP62" s="94"/>
      <c r="CEQ62" s="95"/>
      <c r="CER62" s="91"/>
      <c r="CES62" s="88"/>
      <c r="CET62" s="88"/>
      <c r="CEU62" s="88"/>
      <c r="CEV62" s="88"/>
      <c r="CEW62" s="88"/>
      <c r="CEX62" s="94"/>
      <c r="CEY62" s="95"/>
      <c r="CEZ62" s="1"/>
      <c r="CFA62" s="1"/>
      <c r="CFB62" s="1"/>
      <c r="CFC62" s="1"/>
      <c r="CFD62" s="1"/>
      <c r="CFE62" s="1"/>
      <c r="CFF62" s="351"/>
      <c r="CFG62" s="352"/>
      <c r="CFH62" s="1"/>
      <c r="CFI62" s="1"/>
      <c r="CFJ62" s="1"/>
      <c r="CFK62" s="1"/>
      <c r="CFL62" s="1"/>
      <c r="CFM62" s="1"/>
      <c r="CFN62" s="351"/>
      <c r="CFO62" s="352"/>
      <c r="CFP62" s="1"/>
      <c r="CFQ62" s="1"/>
      <c r="CFR62" s="1"/>
      <c r="CFS62" s="1"/>
      <c r="CFT62" s="1"/>
      <c r="CFU62" s="1"/>
      <c r="CFV62" s="169"/>
      <c r="CFW62" s="58"/>
      <c r="CFX62" s="1"/>
      <c r="CFY62" s="1"/>
      <c r="CFZ62" s="1"/>
      <c r="CGA62" s="1"/>
      <c r="CGB62" s="1"/>
      <c r="CGC62" s="1"/>
      <c r="CGD62" s="169"/>
      <c r="CGE62" s="58"/>
      <c r="CGF62" s="1"/>
      <c r="CGG62" s="1"/>
      <c r="CGH62" s="1"/>
      <c r="CGI62" s="1"/>
      <c r="CGJ62" s="1"/>
      <c r="CGK62" s="1"/>
      <c r="CGL62" s="351"/>
      <c r="CGM62" s="352"/>
      <c r="CGN62" s="1"/>
      <c r="CGO62" s="1"/>
      <c r="CGP62" s="1"/>
      <c r="CGQ62" s="1"/>
      <c r="CGR62" s="1"/>
      <c r="CGS62" s="1"/>
      <c r="CGT62" s="351"/>
      <c r="CGU62" s="352"/>
      <c r="CGV62" s="1"/>
      <c r="CGW62" s="1"/>
      <c r="CGX62" s="1"/>
      <c r="CGY62" s="1"/>
      <c r="CGZ62" s="1"/>
      <c r="CHA62" s="1"/>
      <c r="CHB62" s="169"/>
      <c r="CHC62" s="58"/>
      <c r="CHD62" s="1"/>
      <c r="CHE62" s="1"/>
      <c r="CHF62" s="1"/>
      <c r="CHG62" s="1"/>
      <c r="CHH62" s="1"/>
      <c r="CHI62" s="1"/>
      <c r="CHJ62" s="169"/>
      <c r="CHK62" s="58"/>
      <c r="CHL62" s="1"/>
      <c r="CHM62" s="1"/>
      <c r="CHN62" s="1"/>
      <c r="CHO62" s="1"/>
      <c r="CHP62" s="1"/>
      <c r="CHQ62" s="1"/>
      <c r="CHR62" s="169"/>
      <c r="CHS62" s="58"/>
      <c r="CHT62" s="1"/>
      <c r="CHU62" s="1"/>
      <c r="CHV62" s="1"/>
      <c r="CHW62" s="1"/>
      <c r="CHX62" s="1"/>
      <c r="CHY62" s="1"/>
      <c r="CHZ62" s="169"/>
      <c r="CIA62" s="58"/>
      <c r="CIB62" s="1"/>
      <c r="CIC62" s="1"/>
      <c r="CID62" s="1"/>
      <c r="CIE62" s="1"/>
      <c r="CIF62" s="1"/>
      <c r="CIG62" s="1"/>
      <c r="CIH62" s="169"/>
      <c r="CII62" s="58"/>
      <c r="CIJ62" s="1"/>
      <c r="CIK62" s="1"/>
      <c r="CIL62" s="1"/>
      <c r="CIM62" s="1"/>
      <c r="CIN62" s="1"/>
      <c r="CIO62" s="1"/>
      <c r="CIP62" s="351"/>
      <c r="CIQ62" s="352"/>
      <c r="CIR62" s="1"/>
      <c r="CIS62" s="1"/>
      <c r="CIT62" s="1"/>
      <c r="CIU62" s="1"/>
      <c r="CIV62" s="1"/>
      <c r="CIW62" s="1"/>
      <c r="CIX62" s="351"/>
      <c r="CIY62" s="352"/>
      <c r="CIZ62" s="58"/>
      <c r="CJA62" s="58"/>
      <c r="CJB62" s="58"/>
      <c r="CJC62" s="58"/>
      <c r="CJD62" s="58"/>
      <c r="CJE62" s="58"/>
      <c r="CJF62" s="169"/>
      <c r="CJG62" s="58"/>
      <c r="CJH62" s="1"/>
      <c r="CJI62" s="1"/>
      <c r="CJJ62" s="1"/>
      <c r="CJK62" s="1"/>
      <c r="CJL62" s="1"/>
      <c r="CJM62" s="1"/>
      <c r="CJN62" s="169"/>
      <c r="CJO62" s="58"/>
      <c r="CJP62" s="91"/>
      <c r="CJQ62" s="88"/>
      <c r="CJR62" s="88"/>
      <c r="CJS62" s="88"/>
      <c r="CJT62" s="88"/>
      <c r="CJU62" s="88"/>
      <c r="CJV62" s="94"/>
      <c r="CJW62" s="95"/>
      <c r="CJX62" s="91"/>
      <c r="CJY62" s="88"/>
      <c r="CJZ62" s="88"/>
      <c r="CKA62" s="88"/>
      <c r="CKB62" s="88"/>
      <c r="CKC62" s="88"/>
      <c r="CKD62" s="94"/>
      <c r="CKE62" s="95"/>
      <c r="CKF62" s="91"/>
      <c r="CKG62" s="88"/>
      <c r="CKH62" s="88"/>
      <c r="CKI62" s="88"/>
      <c r="CKJ62" s="88"/>
      <c r="CKK62" s="88"/>
      <c r="CKL62" s="94"/>
      <c r="CKM62" s="95"/>
      <c r="CKN62" s="91"/>
      <c r="CKO62" s="88"/>
      <c r="CKP62" s="88"/>
      <c r="CKQ62" s="88"/>
      <c r="CKR62" s="88"/>
      <c r="CKS62" s="256"/>
      <c r="CKT62" s="94"/>
      <c r="CKU62" s="95"/>
      <c r="CKV62" s="91"/>
      <c r="CKW62" s="88"/>
      <c r="CKX62" s="88"/>
      <c r="CKY62" s="88"/>
      <c r="CKZ62" s="88"/>
      <c r="CLA62" s="88"/>
      <c r="CLB62" s="94"/>
      <c r="CLC62" s="95"/>
      <c r="CLD62" s="91"/>
      <c r="CLE62" s="88"/>
      <c r="CLF62" s="88"/>
      <c r="CLG62" s="88"/>
      <c r="CLH62" s="88"/>
      <c r="CLI62" s="88"/>
      <c r="CLJ62" s="94"/>
      <c r="CLK62" s="95"/>
      <c r="CLL62" s="91"/>
      <c r="CLM62" s="88"/>
      <c r="CLN62" s="88"/>
      <c r="CLO62" s="88"/>
      <c r="CLP62" s="88"/>
      <c r="CLQ62" s="88"/>
      <c r="CLR62" s="94"/>
      <c r="CLS62" s="95"/>
      <c r="CLT62" s="91"/>
      <c r="CLU62" s="88"/>
      <c r="CLV62" s="88"/>
      <c r="CLW62" s="88"/>
      <c r="CLX62" s="88"/>
      <c r="CLY62" s="88"/>
      <c r="CLZ62" s="94"/>
      <c r="CMA62" s="95"/>
      <c r="CMB62" s="91"/>
      <c r="CMC62" s="88"/>
      <c r="CMD62" s="88"/>
      <c r="CME62" s="88"/>
      <c r="CMF62" s="88"/>
      <c r="CMG62" s="88"/>
      <c r="CMH62" s="94"/>
      <c r="CMI62" s="95"/>
      <c r="CMJ62" s="91"/>
      <c r="CMK62" s="88"/>
      <c r="CML62" s="88"/>
      <c r="CMM62" s="88"/>
      <c r="CMN62" s="88"/>
      <c r="CMO62" s="88"/>
      <c r="CMP62" s="94"/>
      <c r="CMQ62" s="95"/>
      <c r="CMR62" s="91"/>
      <c r="CMS62" s="88"/>
      <c r="CMT62" s="88"/>
      <c r="CMU62" s="88"/>
      <c r="CMV62" s="88"/>
      <c r="CMW62" s="88"/>
      <c r="CMX62" s="94"/>
      <c r="CMY62" s="95"/>
      <c r="CMZ62" s="91"/>
      <c r="CNA62" s="88"/>
      <c r="CNB62" s="88"/>
      <c r="CNC62" s="88"/>
      <c r="CND62" s="88"/>
      <c r="CNE62" s="88"/>
      <c r="CNF62" s="94"/>
      <c r="CNG62" s="95"/>
      <c r="CNH62" s="91"/>
      <c r="CNI62" s="88"/>
      <c r="CNJ62" s="88"/>
      <c r="CNK62" s="88"/>
      <c r="CNL62" s="88"/>
      <c r="CNM62" s="88"/>
      <c r="CNN62" s="94"/>
      <c r="CNO62" s="95"/>
      <c r="CNP62" s="91"/>
      <c r="CNQ62" s="88"/>
      <c r="CNR62" s="88"/>
      <c r="CNS62" s="88"/>
      <c r="CNT62" s="88"/>
      <c r="CNU62" s="88"/>
      <c r="CNV62" s="94"/>
      <c r="CNW62" s="95"/>
      <c r="CNX62" s="91"/>
      <c r="CNY62" s="88"/>
      <c r="CNZ62" s="88"/>
      <c r="COA62" s="88"/>
      <c r="COB62" s="88"/>
      <c r="COC62" s="88"/>
      <c r="COD62" s="94"/>
      <c r="COE62" s="95"/>
      <c r="COF62" s="48"/>
      <c r="COG62" s="49"/>
      <c r="COH62" s="49"/>
      <c r="COI62" s="49"/>
      <c r="COJ62" s="49"/>
      <c r="COK62" s="49"/>
      <c r="COL62" s="67">
        <f t="shared" si="1716"/>
        <v>0</v>
      </c>
      <c r="COM62" s="68">
        <f t="shared" si="1717"/>
        <v>0</v>
      </c>
      <c r="CON62" s="48"/>
      <c r="COO62" s="49"/>
      <c r="COP62" s="49"/>
      <c r="COQ62" s="49"/>
      <c r="COR62" s="49"/>
      <c r="COS62" s="49"/>
      <c r="COT62" s="67">
        <f t="shared" si="1718"/>
        <v>0</v>
      </c>
      <c r="COU62" s="68">
        <f t="shared" si="1719"/>
        <v>0</v>
      </c>
      <c r="COV62" s="48"/>
      <c r="COW62" s="49"/>
      <c r="COX62" s="49"/>
      <c r="COY62" s="49">
        <v>267</v>
      </c>
      <c r="COZ62" s="49"/>
      <c r="CPA62" s="49"/>
      <c r="CPB62" s="67">
        <f t="shared" si="1720"/>
        <v>267</v>
      </c>
      <c r="CPC62" s="68">
        <f t="shared" si="1721"/>
        <v>44.5</v>
      </c>
      <c r="CPD62" s="48"/>
      <c r="CPE62" s="49">
        <v>0</v>
      </c>
      <c r="CPF62" s="49">
        <v>0</v>
      </c>
      <c r="CPG62" s="49">
        <v>260</v>
      </c>
      <c r="CPH62" s="49"/>
      <c r="CPI62" s="49"/>
      <c r="CPJ62" s="67">
        <f t="shared" si="1722"/>
        <v>260</v>
      </c>
      <c r="CPK62" s="68">
        <f t="shared" si="1723"/>
        <v>43.333333333333336</v>
      </c>
      <c r="CPL62" s="48"/>
      <c r="CPM62" s="49">
        <v>1073</v>
      </c>
      <c r="CPN62" s="49">
        <v>0</v>
      </c>
      <c r="CPO62" s="49"/>
      <c r="CPP62" s="49">
        <v>0</v>
      </c>
      <c r="CPQ62" s="49"/>
      <c r="CPR62" s="67">
        <f t="shared" si="1724"/>
        <v>1073</v>
      </c>
      <c r="CPS62" s="68">
        <f t="shared" si="1725"/>
        <v>178.83333333333334</v>
      </c>
      <c r="CPT62" s="48">
        <v>0</v>
      </c>
      <c r="CPU62" s="49">
        <v>0</v>
      </c>
      <c r="CPV62" s="49">
        <v>496</v>
      </c>
      <c r="CPW62" s="49"/>
      <c r="CPX62" s="49"/>
      <c r="CPY62" s="49">
        <v>1203</v>
      </c>
      <c r="CPZ62" s="67">
        <f t="shared" si="1726"/>
        <v>1699</v>
      </c>
      <c r="CQA62" s="68">
        <f t="shared" si="1727"/>
        <v>283.16666666666669</v>
      </c>
      <c r="CQB62" s="48"/>
      <c r="CQC62" s="49">
        <v>0</v>
      </c>
      <c r="CQD62" s="49"/>
      <c r="CQE62" s="49">
        <v>0</v>
      </c>
      <c r="CQF62" s="49">
        <v>0</v>
      </c>
      <c r="CQG62" s="49">
        <v>0</v>
      </c>
      <c r="CQH62" s="67">
        <f t="shared" si="1728"/>
        <v>0</v>
      </c>
      <c r="CQI62" s="68">
        <f t="shared" si="1729"/>
        <v>0</v>
      </c>
      <c r="CQJ62" s="82">
        <v>0</v>
      </c>
      <c r="CQK62" s="83">
        <v>1220</v>
      </c>
      <c r="CQL62" s="83"/>
      <c r="CQM62" s="83">
        <v>1904</v>
      </c>
      <c r="CQN62" s="83"/>
      <c r="CQO62" s="83"/>
      <c r="CQP62" s="67">
        <f t="shared" si="1730"/>
        <v>3124</v>
      </c>
      <c r="CQQ62" s="68">
        <f t="shared" si="1731"/>
        <v>520.66666666666663</v>
      </c>
      <c r="CQR62" s="239"/>
      <c r="CQS62" s="1">
        <v>0</v>
      </c>
      <c r="CQT62" s="1"/>
      <c r="CQU62" s="1"/>
      <c r="CQV62" s="1">
        <v>1268</v>
      </c>
      <c r="CQW62" s="1"/>
      <c r="CQX62" s="67">
        <f t="shared" si="1732"/>
        <v>1268</v>
      </c>
      <c r="CQY62" s="68">
        <f t="shared" si="1733"/>
        <v>211.33333333333334</v>
      </c>
      <c r="CQZ62" s="48">
        <v>0</v>
      </c>
      <c r="CRA62" s="49"/>
      <c r="CRB62" s="49">
        <v>0</v>
      </c>
      <c r="CRC62" s="49">
        <v>1531</v>
      </c>
      <c r="CRD62" s="49">
        <v>0</v>
      </c>
      <c r="CRE62" s="49">
        <v>0</v>
      </c>
      <c r="CRF62" s="67">
        <f t="shared" si="1734"/>
        <v>1531</v>
      </c>
      <c r="CRG62" s="68">
        <f t="shared" si="1735"/>
        <v>255.16666666666666</v>
      </c>
      <c r="CRH62" s="48"/>
      <c r="CRI62" s="49"/>
      <c r="CRJ62" s="49">
        <v>1358</v>
      </c>
      <c r="CRK62" s="49">
        <v>0</v>
      </c>
      <c r="CRL62" s="49">
        <v>1928</v>
      </c>
      <c r="CRM62" s="49"/>
      <c r="CRN62" s="67">
        <f t="shared" si="1736"/>
        <v>3286</v>
      </c>
      <c r="CRO62" s="68">
        <f t="shared" si="1737"/>
        <v>547.66666666666663</v>
      </c>
      <c r="CRP62" s="48"/>
      <c r="CRQ62" s="49">
        <v>0</v>
      </c>
      <c r="CRR62" s="49">
        <v>0</v>
      </c>
      <c r="CRS62" s="49">
        <v>0</v>
      </c>
      <c r="CRT62" s="49">
        <v>560</v>
      </c>
      <c r="CRU62" s="49">
        <v>0</v>
      </c>
      <c r="CRV62" s="47">
        <f t="shared" si="1738"/>
        <v>560</v>
      </c>
      <c r="CRW62" s="68">
        <f t="shared" si="1739"/>
        <v>93.333333333333329</v>
      </c>
      <c r="CRX62" s="48">
        <v>100</v>
      </c>
      <c r="CRY62" s="49">
        <v>1647</v>
      </c>
      <c r="CRZ62" s="49">
        <v>1135</v>
      </c>
      <c r="CSA62" s="49"/>
      <c r="CSB62" s="49">
        <v>0</v>
      </c>
      <c r="CSC62" s="49">
        <v>0</v>
      </c>
      <c r="CSD62" s="67">
        <f t="shared" si="1740"/>
        <v>2882</v>
      </c>
      <c r="CSE62" s="68">
        <f t="shared" si="1741"/>
        <v>480.33333333333331</v>
      </c>
      <c r="CSF62" s="48"/>
      <c r="CSG62" s="49"/>
      <c r="CSH62" s="49">
        <v>0</v>
      </c>
      <c r="CSI62" s="49">
        <v>760</v>
      </c>
      <c r="CSJ62" s="49">
        <v>770</v>
      </c>
      <c r="CSK62" s="360">
        <f>SUMIF(SUMPK!$B:$B,$B:$B,SUMPK!$O:$O)</f>
        <v>0</v>
      </c>
      <c r="CSL62" s="64">
        <f t="shared" si="1742"/>
        <v>1530</v>
      </c>
      <c r="CSM62" s="68">
        <f t="shared" si="1743"/>
        <v>255</v>
      </c>
      <c r="CSN62" s="48">
        <v>0</v>
      </c>
      <c r="CSO62" s="49">
        <v>1979</v>
      </c>
      <c r="CSP62" s="49"/>
      <c r="CSQ62" s="49"/>
      <c r="CSR62" s="49"/>
      <c r="CSS62" s="49">
        <v>0</v>
      </c>
      <c r="CST62" s="64">
        <f t="shared" si="1744"/>
        <v>1979</v>
      </c>
      <c r="CSU62" s="68">
        <f t="shared" si="1745"/>
        <v>329.83333333333331</v>
      </c>
      <c r="CSV62" s="48">
        <v>2271</v>
      </c>
      <c r="CSW62" s="49"/>
      <c r="CSX62" s="49"/>
      <c r="CSY62" s="49">
        <v>0</v>
      </c>
      <c r="CSZ62" s="49">
        <v>0</v>
      </c>
      <c r="CTA62" s="49">
        <v>0</v>
      </c>
      <c r="CTB62" s="64">
        <f t="shared" si="1746"/>
        <v>2271</v>
      </c>
      <c r="CTC62" s="68">
        <f t="shared" si="1747"/>
        <v>378.5</v>
      </c>
      <c r="CTD62" s="48">
        <v>591</v>
      </c>
      <c r="CTE62" s="49">
        <v>1855</v>
      </c>
      <c r="CTF62" s="49">
        <v>633</v>
      </c>
      <c r="CTG62" s="49">
        <v>0</v>
      </c>
      <c r="CTH62" s="49"/>
      <c r="CTI62" s="49"/>
      <c r="CTJ62" s="64">
        <f t="shared" si="1748"/>
        <v>3079</v>
      </c>
      <c r="CTK62" s="68">
        <f t="shared" si="1749"/>
        <v>513.16666666666663</v>
      </c>
      <c r="CTL62" s="48">
        <v>0</v>
      </c>
      <c r="CTM62" s="49">
        <v>0</v>
      </c>
      <c r="CTN62" s="49"/>
      <c r="CTO62" s="49"/>
      <c r="CTP62" s="49">
        <v>0</v>
      </c>
      <c r="CTQ62" s="49">
        <v>0</v>
      </c>
      <c r="CTR62" s="64">
        <f t="shared" si="1750"/>
        <v>0</v>
      </c>
      <c r="CTS62" s="68">
        <f t="shared" si="1751"/>
        <v>0</v>
      </c>
      <c r="CTT62" s="48">
        <v>0</v>
      </c>
      <c r="CTU62" s="49"/>
      <c r="CTV62" s="49">
        <v>0</v>
      </c>
      <c r="CTW62" s="49"/>
      <c r="CTX62" s="49"/>
      <c r="CTY62" s="49"/>
      <c r="CTZ62" s="64">
        <f t="shared" si="1752"/>
        <v>0</v>
      </c>
      <c r="CUA62" s="68">
        <f t="shared" si="1753"/>
        <v>0</v>
      </c>
      <c r="CUB62" s="48"/>
      <c r="CUC62" s="49"/>
      <c r="CUD62" s="49"/>
      <c r="CUE62" s="49"/>
      <c r="CUF62" s="49">
        <v>0</v>
      </c>
      <c r="CUG62" s="49">
        <v>0</v>
      </c>
      <c r="CUH62" s="64">
        <f t="shared" si="1754"/>
        <v>0</v>
      </c>
      <c r="CUI62" s="68">
        <f t="shared" si="1755"/>
        <v>0</v>
      </c>
      <c r="CUJ62" s="48">
        <v>0</v>
      </c>
      <c r="CUK62" s="49">
        <v>0</v>
      </c>
      <c r="CUL62" s="49">
        <v>0</v>
      </c>
      <c r="CUM62" s="49">
        <v>0</v>
      </c>
      <c r="CUN62" s="49">
        <v>0</v>
      </c>
      <c r="CUO62" s="49">
        <v>0</v>
      </c>
      <c r="CUP62" s="64">
        <f t="shared" si="1756"/>
        <v>0</v>
      </c>
      <c r="CUQ62" s="68">
        <f t="shared" si="1757"/>
        <v>0</v>
      </c>
      <c r="CUR62" s="48">
        <v>0</v>
      </c>
      <c r="CUS62" s="49"/>
      <c r="CUT62" s="49"/>
      <c r="CUU62" s="49">
        <v>670</v>
      </c>
      <c r="CUV62" s="49">
        <v>0</v>
      </c>
      <c r="CUW62" s="49">
        <v>0</v>
      </c>
      <c r="CUX62" s="64">
        <f t="shared" si="1758"/>
        <v>670</v>
      </c>
      <c r="CUY62" s="68">
        <f t="shared" si="1759"/>
        <v>111.66666666666667</v>
      </c>
      <c r="CUZ62" s="48">
        <v>0</v>
      </c>
      <c r="CVA62" s="49">
        <v>0</v>
      </c>
      <c r="CVB62" s="49"/>
      <c r="CVC62" s="49">
        <v>0</v>
      </c>
      <c r="CVD62" s="49">
        <v>658</v>
      </c>
      <c r="CVE62" s="49"/>
      <c r="CVF62" s="64">
        <f t="shared" si="1760"/>
        <v>658</v>
      </c>
      <c r="CVG62" s="68">
        <f t="shared" si="1761"/>
        <v>109.66666666666667</v>
      </c>
      <c r="CVH62" s="48"/>
      <c r="CVI62" s="49"/>
      <c r="CVJ62" s="49"/>
      <c r="CVK62" s="49"/>
      <c r="CVL62" s="49">
        <v>641</v>
      </c>
      <c r="CVM62" s="49"/>
      <c r="CVN62" s="64">
        <f t="shared" si="1762"/>
        <v>641</v>
      </c>
      <c r="CVO62" s="68">
        <f t="shared" si="1763"/>
        <v>106.83333333333333</v>
      </c>
      <c r="CVP62" s="48"/>
      <c r="CVQ62" s="49"/>
      <c r="CVR62" s="49"/>
      <c r="CVS62" s="49"/>
      <c r="CVT62" s="49"/>
      <c r="CVU62" s="49"/>
      <c r="CVV62" s="64">
        <f t="shared" si="1764"/>
        <v>0</v>
      </c>
      <c r="CVW62" s="68">
        <f t="shared" si="1765"/>
        <v>0</v>
      </c>
      <c r="CVX62" s="48"/>
      <c r="CVY62" s="49">
        <v>503</v>
      </c>
      <c r="CVZ62" s="49">
        <v>194</v>
      </c>
      <c r="CWA62" s="49"/>
      <c r="CWB62" s="49"/>
      <c r="CWC62" s="49"/>
      <c r="CWD62" s="64">
        <f t="shared" si="1766"/>
        <v>697</v>
      </c>
      <c r="CWE62" s="68">
        <f t="shared" si="1767"/>
        <v>116.16666666666667</v>
      </c>
      <c r="CWF62" s="48"/>
      <c r="CWG62" s="49"/>
      <c r="CWH62" s="49"/>
      <c r="CWI62" s="49"/>
      <c r="CWJ62" s="49"/>
      <c r="CWK62" s="49"/>
      <c r="CWL62" s="64">
        <f t="shared" si="1768"/>
        <v>0</v>
      </c>
      <c r="CWM62" s="68">
        <f t="shared" si="1769"/>
        <v>0</v>
      </c>
      <c r="CWN62" s="48"/>
      <c r="CWO62" s="49">
        <v>336</v>
      </c>
      <c r="CWP62" s="49"/>
      <c r="CWQ62" s="49"/>
      <c r="CWR62" s="49"/>
      <c r="CWS62" s="49"/>
      <c r="CWT62" s="64">
        <f t="shared" si="1770"/>
        <v>336</v>
      </c>
      <c r="CWU62" s="68">
        <f t="shared" si="1771"/>
        <v>56</v>
      </c>
      <c r="CWV62" s="48"/>
      <c r="CWW62" s="49"/>
      <c r="CWX62" s="49"/>
      <c r="CWY62" s="49"/>
      <c r="CWZ62" s="49"/>
      <c r="CXA62" s="49"/>
      <c r="CXB62" s="127">
        <f t="shared" si="1772"/>
        <v>0</v>
      </c>
      <c r="CXC62" s="43">
        <f t="shared" si="1773"/>
        <v>0</v>
      </c>
      <c r="CXD62" s="48"/>
      <c r="CXE62" s="49"/>
      <c r="CXF62" s="49">
        <v>645</v>
      </c>
      <c r="CXG62" s="49"/>
      <c r="CXH62" s="49"/>
      <c r="CXI62" s="49"/>
      <c r="CXJ62" s="127">
        <f t="shared" si="1774"/>
        <v>645</v>
      </c>
      <c r="CXK62" s="43">
        <f t="shared" si="1775"/>
        <v>107.5</v>
      </c>
      <c r="CXL62" s="48">
        <v>1344</v>
      </c>
      <c r="CXM62" s="49">
        <v>500</v>
      </c>
      <c r="CXN62" s="49">
        <v>0</v>
      </c>
      <c r="CXO62" s="49">
        <v>0</v>
      </c>
      <c r="CXP62" s="49">
        <v>0</v>
      </c>
      <c r="CXQ62" s="49">
        <v>0</v>
      </c>
      <c r="CXR62" s="127">
        <f t="shared" si="1776"/>
        <v>1844</v>
      </c>
      <c r="CXS62" s="43">
        <f t="shared" si="1777"/>
        <v>307.33333333333331</v>
      </c>
      <c r="CXT62" s="48">
        <v>0</v>
      </c>
      <c r="CXU62" s="49">
        <v>54</v>
      </c>
      <c r="CXV62" s="49">
        <v>0</v>
      </c>
      <c r="CXW62" s="49">
        <v>120</v>
      </c>
      <c r="CXX62" s="49">
        <v>0</v>
      </c>
      <c r="CXY62" s="49">
        <v>0</v>
      </c>
      <c r="CXZ62" s="127">
        <f t="shared" si="1778"/>
        <v>174</v>
      </c>
      <c r="CYA62" s="43">
        <f t="shared" si="1779"/>
        <v>29</v>
      </c>
      <c r="CYB62" s="48">
        <v>0</v>
      </c>
      <c r="CYC62" s="49">
        <v>0</v>
      </c>
      <c r="CYD62" s="49">
        <v>0</v>
      </c>
      <c r="CYE62" s="49">
        <v>0</v>
      </c>
      <c r="CYF62" s="49"/>
      <c r="CYG62" s="49"/>
      <c r="CYH62" s="127">
        <f t="shared" si="1780"/>
        <v>0</v>
      </c>
      <c r="CYI62" s="43">
        <f t="shared" si="1781"/>
        <v>0</v>
      </c>
      <c r="CYJ62" s="48"/>
      <c r="CYK62" s="49">
        <v>350</v>
      </c>
      <c r="CYL62" s="49"/>
      <c r="CYM62" s="49">
        <v>0</v>
      </c>
      <c r="CYN62" s="49">
        <v>0</v>
      </c>
      <c r="CYO62" s="49">
        <v>728</v>
      </c>
      <c r="CYP62" s="127">
        <f t="shared" si="1782"/>
        <v>1078</v>
      </c>
      <c r="CYQ62" s="43">
        <f t="shared" si="1783"/>
        <v>179.66666666666666</v>
      </c>
      <c r="CYR62" s="48">
        <v>0</v>
      </c>
      <c r="CYS62" s="49">
        <v>0</v>
      </c>
      <c r="CYT62" s="49">
        <v>0</v>
      </c>
      <c r="CYU62" s="49">
        <v>605</v>
      </c>
      <c r="CYV62" s="49">
        <v>0</v>
      </c>
      <c r="CYW62" s="49">
        <v>300</v>
      </c>
      <c r="CYX62" s="127">
        <f t="shared" si="1784"/>
        <v>905</v>
      </c>
      <c r="CYY62" s="43">
        <f t="shared" si="1785"/>
        <v>150.83333333333334</v>
      </c>
      <c r="CYZ62" s="48">
        <v>696</v>
      </c>
      <c r="CZA62" s="49">
        <v>0</v>
      </c>
      <c r="CZB62" s="49">
        <v>0</v>
      </c>
      <c r="CZC62" s="49">
        <v>0</v>
      </c>
      <c r="CZD62" s="49">
        <v>1051</v>
      </c>
      <c r="CZE62" s="49">
        <v>0</v>
      </c>
      <c r="CZF62" s="127">
        <f t="shared" si="1786"/>
        <v>1747</v>
      </c>
      <c r="CZG62" s="43">
        <f t="shared" si="1787"/>
        <v>349.4</v>
      </c>
      <c r="CZH62" s="48">
        <v>0</v>
      </c>
      <c r="CZI62" s="49">
        <v>0</v>
      </c>
      <c r="CZJ62" s="49">
        <v>0</v>
      </c>
      <c r="CZK62" s="49">
        <v>0</v>
      </c>
      <c r="CZL62" s="49">
        <v>0</v>
      </c>
      <c r="CZM62" s="49">
        <v>0</v>
      </c>
      <c r="CZN62" s="127">
        <f t="shared" si="1788"/>
        <v>0</v>
      </c>
      <c r="CZO62" s="43">
        <f t="shared" si="1789"/>
        <v>0</v>
      </c>
      <c r="CZP62" s="48"/>
      <c r="CZQ62" s="49">
        <v>0</v>
      </c>
      <c r="CZR62" s="49"/>
      <c r="CZS62" s="49"/>
      <c r="CZT62" s="49">
        <v>0</v>
      </c>
      <c r="CZU62" s="49"/>
      <c r="CZV62" s="127">
        <f t="shared" si="1790"/>
        <v>0</v>
      </c>
      <c r="CZW62" s="43">
        <f t="shared" si="1791"/>
        <v>0</v>
      </c>
      <c r="CZX62" s="48"/>
      <c r="CZY62" s="49">
        <v>1044</v>
      </c>
      <c r="CZZ62" s="49">
        <v>261</v>
      </c>
      <c r="DAA62" s="49">
        <v>0</v>
      </c>
      <c r="DAB62" s="49"/>
      <c r="DAC62" s="49">
        <v>503</v>
      </c>
      <c r="DAD62" s="64">
        <f t="shared" si="1792"/>
        <v>1808</v>
      </c>
      <c r="DAE62" s="68">
        <f t="shared" si="1793"/>
        <v>301.33333333333331</v>
      </c>
      <c r="DAF62" s="48">
        <v>515</v>
      </c>
      <c r="DAG62" s="49">
        <v>0</v>
      </c>
      <c r="DAH62" s="49">
        <v>0</v>
      </c>
      <c r="DAI62" s="49">
        <v>0</v>
      </c>
      <c r="DAJ62" s="49">
        <v>401</v>
      </c>
      <c r="DAK62" s="49">
        <v>0</v>
      </c>
      <c r="DAL62" s="64">
        <f t="shared" si="1794"/>
        <v>916</v>
      </c>
      <c r="DAM62" s="68">
        <f t="shared" si="1795"/>
        <v>152.66666666666666</v>
      </c>
      <c r="DAN62" s="48">
        <v>665</v>
      </c>
      <c r="DAO62" s="49"/>
      <c r="DAP62" s="49"/>
      <c r="DAQ62" s="49"/>
      <c r="DAR62" s="49">
        <v>0</v>
      </c>
      <c r="DAS62" s="49">
        <v>0</v>
      </c>
      <c r="DAT62" s="64">
        <f t="shared" si="1796"/>
        <v>665</v>
      </c>
      <c r="DAU62" s="68">
        <f t="shared" si="1797"/>
        <v>110.83333333333333</v>
      </c>
      <c r="DAV62" s="48"/>
      <c r="DAW62" s="49">
        <v>0</v>
      </c>
      <c r="DAX62" s="49">
        <v>657</v>
      </c>
      <c r="DAY62" s="49">
        <v>0</v>
      </c>
      <c r="DAZ62" s="49">
        <v>0</v>
      </c>
      <c r="DBA62" s="49">
        <v>0</v>
      </c>
      <c r="DBB62" s="64">
        <f t="shared" si="1798"/>
        <v>657</v>
      </c>
      <c r="DBC62" s="68">
        <f t="shared" si="1799"/>
        <v>109.5</v>
      </c>
      <c r="DBD62" s="48"/>
      <c r="DBE62" s="49">
        <v>1324</v>
      </c>
      <c r="DBF62" s="49">
        <v>682</v>
      </c>
      <c r="DBG62" s="49">
        <v>0</v>
      </c>
      <c r="DBH62" s="49"/>
      <c r="DBI62" s="49">
        <v>0</v>
      </c>
      <c r="DBJ62" s="64">
        <f t="shared" si="1800"/>
        <v>2006</v>
      </c>
      <c r="DBK62" s="68">
        <f t="shared" si="1801"/>
        <v>334.33333333333331</v>
      </c>
      <c r="DBL62" s="48">
        <v>666</v>
      </c>
      <c r="DBM62" s="49">
        <v>0</v>
      </c>
      <c r="DBN62" s="49"/>
      <c r="DBO62" s="49"/>
      <c r="DBP62" s="49"/>
      <c r="DBQ62" s="49">
        <v>0</v>
      </c>
      <c r="DBR62" s="64">
        <f t="shared" si="1802"/>
        <v>666</v>
      </c>
      <c r="DBS62" s="68">
        <f t="shared" si="1803"/>
        <v>111</v>
      </c>
      <c r="DBT62" s="48">
        <v>629</v>
      </c>
      <c r="DBU62" s="49"/>
      <c r="DBV62" s="49"/>
      <c r="DBW62" s="49"/>
      <c r="DBX62" s="49"/>
      <c r="DBY62" s="49"/>
      <c r="DBZ62" s="64">
        <f t="shared" si="1804"/>
        <v>629</v>
      </c>
      <c r="DCA62" s="68">
        <f t="shared" si="1805"/>
        <v>125.8</v>
      </c>
      <c r="DCB62" s="48"/>
      <c r="DCC62" s="49">
        <v>405</v>
      </c>
      <c r="DCD62" s="49">
        <v>590</v>
      </c>
      <c r="DCE62" s="49"/>
      <c r="DCF62" s="49"/>
      <c r="DCG62" s="49"/>
      <c r="DCH62" s="64">
        <f t="shared" si="1806"/>
        <v>995</v>
      </c>
      <c r="DCI62" s="68">
        <f t="shared" si="1807"/>
        <v>165.83333333333334</v>
      </c>
      <c r="DCJ62" s="48"/>
      <c r="DCK62" s="49"/>
      <c r="DCL62" s="49"/>
      <c r="DCM62" s="49">
        <v>681</v>
      </c>
      <c r="DCN62" s="49">
        <v>0</v>
      </c>
      <c r="DCO62" s="49"/>
      <c r="DCP62" s="64">
        <f t="shared" si="1808"/>
        <v>681</v>
      </c>
      <c r="DCQ62" s="68">
        <f t="shared" si="1809"/>
        <v>113.5</v>
      </c>
      <c r="DCR62" s="48">
        <v>0</v>
      </c>
      <c r="DCS62" s="49">
        <v>0</v>
      </c>
      <c r="DCT62" s="49">
        <v>0</v>
      </c>
      <c r="DCU62" s="49"/>
      <c r="DCV62" s="49">
        <v>0</v>
      </c>
      <c r="DCW62" s="49">
        <v>602</v>
      </c>
      <c r="DCX62" s="64">
        <f t="shared" si="1810"/>
        <v>602</v>
      </c>
      <c r="DCY62" s="68">
        <f t="shared" si="1811"/>
        <v>100.33333333333333</v>
      </c>
      <c r="DCZ62" s="48">
        <v>524</v>
      </c>
      <c r="DDA62" s="49">
        <v>373</v>
      </c>
      <c r="DDB62" s="49">
        <v>761</v>
      </c>
      <c r="DDC62" s="49"/>
      <c r="DDD62" s="49"/>
      <c r="DDE62" s="49">
        <v>0</v>
      </c>
      <c r="DDF62" s="64">
        <f t="shared" si="1812"/>
        <v>1658</v>
      </c>
      <c r="DDG62" s="68">
        <f t="shared" si="1813"/>
        <v>276.33333333333331</v>
      </c>
      <c r="DDH62" s="48">
        <v>0</v>
      </c>
      <c r="DDI62" s="49"/>
      <c r="DDJ62" s="49"/>
      <c r="DDK62" s="49"/>
      <c r="DDL62" s="49"/>
      <c r="DDM62" s="49">
        <v>0</v>
      </c>
      <c r="DDN62" s="127">
        <f t="shared" si="1814"/>
        <v>0</v>
      </c>
      <c r="DDO62" s="43">
        <f t="shared" si="1815"/>
        <v>0</v>
      </c>
      <c r="DDP62" s="48">
        <v>0</v>
      </c>
      <c r="DDQ62" s="49">
        <v>0</v>
      </c>
      <c r="DDR62" s="49">
        <v>0</v>
      </c>
      <c r="DDS62" s="49">
        <v>0</v>
      </c>
      <c r="DDT62" s="49"/>
      <c r="DDU62" s="49"/>
      <c r="DDV62" s="127">
        <f t="shared" si="1816"/>
        <v>0</v>
      </c>
      <c r="DDW62" s="43">
        <f t="shared" si="1817"/>
        <v>0</v>
      </c>
      <c r="DDX62" s="48">
        <v>668</v>
      </c>
      <c r="DDY62" s="49">
        <v>673</v>
      </c>
      <c r="DDZ62" s="49"/>
      <c r="DEA62" s="49"/>
      <c r="DEB62" s="49">
        <v>0</v>
      </c>
      <c r="DEC62" s="49">
        <v>362</v>
      </c>
      <c r="DED62" s="127">
        <f t="shared" si="1818"/>
        <v>1703</v>
      </c>
      <c r="DEE62" s="43">
        <f t="shared" si="1819"/>
        <v>283.83333333333331</v>
      </c>
      <c r="DEF62" s="48">
        <v>0</v>
      </c>
      <c r="DEG62" s="49"/>
      <c r="DEH62" s="49"/>
      <c r="DEI62" s="49"/>
      <c r="DEJ62" s="49">
        <v>0</v>
      </c>
      <c r="DEK62" s="49"/>
      <c r="DEL62" s="127">
        <f t="shared" si="1820"/>
        <v>0</v>
      </c>
      <c r="DEM62" s="43">
        <f t="shared" si="1821"/>
        <v>0</v>
      </c>
      <c r="DEN62" s="48"/>
      <c r="DEO62" s="49">
        <v>636</v>
      </c>
      <c r="DEP62" s="49"/>
      <c r="DEQ62" s="49">
        <v>550</v>
      </c>
      <c r="DER62" s="49"/>
      <c r="DES62" s="49"/>
      <c r="DET62" s="127">
        <f t="shared" si="1822"/>
        <v>1186</v>
      </c>
      <c r="DEU62" s="43">
        <f t="shared" si="1823"/>
        <v>197.66666666666666</v>
      </c>
      <c r="DEV62" s="48">
        <v>0</v>
      </c>
      <c r="DEW62" s="49">
        <v>281</v>
      </c>
      <c r="DEX62" s="49"/>
      <c r="DEY62" s="49"/>
      <c r="DEZ62" s="49">
        <v>662</v>
      </c>
      <c r="DFA62" s="49">
        <v>0</v>
      </c>
      <c r="DFB62" s="127">
        <f t="shared" si="1824"/>
        <v>943</v>
      </c>
      <c r="DFC62" s="43">
        <f t="shared" si="1825"/>
        <v>157.16666666666666</v>
      </c>
      <c r="DFD62" s="48"/>
      <c r="DFE62" s="49"/>
      <c r="DFF62" s="49">
        <v>667</v>
      </c>
      <c r="DFG62" s="49"/>
      <c r="DFH62" s="49"/>
      <c r="DFI62" s="49"/>
      <c r="DFJ62" s="127">
        <f t="shared" si="1826"/>
        <v>667</v>
      </c>
      <c r="DFK62" s="43">
        <f t="shared" si="1827"/>
        <v>111.16666666666667</v>
      </c>
      <c r="DFL62" s="63"/>
      <c r="DFM62" s="64">
        <v>661</v>
      </c>
      <c r="DFN62" s="64"/>
      <c r="DFO62" s="64"/>
      <c r="DFP62" s="64">
        <v>0</v>
      </c>
      <c r="DFQ62" s="64">
        <v>673</v>
      </c>
      <c r="DFR62" s="64">
        <f t="shared" si="1828"/>
        <v>1334</v>
      </c>
      <c r="DFS62" s="68">
        <f t="shared" si="1829"/>
        <v>222.33333333333334</v>
      </c>
      <c r="DFT62" s="48"/>
      <c r="DFU62" s="49">
        <v>0</v>
      </c>
      <c r="DFV62" s="49"/>
      <c r="DFW62" s="49">
        <v>1346</v>
      </c>
      <c r="DFX62" s="49"/>
      <c r="DFY62" s="49"/>
      <c r="DFZ62" s="127">
        <f t="shared" si="1830"/>
        <v>1346</v>
      </c>
      <c r="DGA62" s="43">
        <f t="shared" si="1831"/>
        <v>224.33333333333334</v>
      </c>
      <c r="DGB62" s="48"/>
      <c r="DGC62" s="49">
        <v>668</v>
      </c>
      <c r="DGD62" s="49">
        <v>652</v>
      </c>
      <c r="DGE62" s="49"/>
      <c r="DGF62" s="49"/>
      <c r="DGG62" s="49">
        <v>0</v>
      </c>
      <c r="DGH62" s="127">
        <f t="shared" si="1832"/>
        <v>1320</v>
      </c>
      <c r="DGI62" s="43">
        <f t="shared" si="1833"/>
        <v>220</v>
      </c>
      <c r="DGJ62" s="48"/>
      <c r="DGK62" s="49"/>
      <c r="DGL62" s="49">
        <v>606</v>
      </c>
      <c r="DGM62" s="49">
        <v>0</v>
      </c>
      <c r="DGN62" s="49"/>
      <c r="DGO62" s="49">
        <v>660</v>
      </c>
      <c r="DGP62" s="64">
        <f t="shared" si="1834"/>
        <v>1266</v>
      </c>
      <c r="DGQ62" s="68">
        <f t="shared" si="1835"/>
        <v>211</v>
      </c>
      <c r="DGR62" s="48">
        <v>945</v>
      </c>
      <c r="DGS62" s="49">
        <v>0</v>
      </c>
      <c r="DGT62" s="49">
        <v>0</v>
      </c>
      <c r="DGU62" s="49"/>
      <c r="DGV62" s="49"/>
      <c r="DGW62" s="49">
        <v>0</v>
      </c>
      <c r="DGX62" s="64">
        <f t="shared" si="1836"/>
        <v>945</v>
      </c>
      <c r="DGY62" s="68">
        <f t="shared" si="1837"/>
        <v>157.5</v>
      </c>
      <c r="DGZ62" s="48"/>
      <c r="DHA62" s="49"/>
      <c r="DHB62" s="49"/>
      <c r="DHC62" s="49"/>
      <c r="DHD62" s="49">
        <v>966</v>
      </c>
      <c r="DHE62" s="49"/>
      <c r="DHF62" s="64">
        <f t="shared" si="1838"/>
        <v>966</v>
      </c>
      <c r="DHG62" s="68">
        <f t="shared" si="1839"/>
        <v>161</v>
      </c>
      <c r="DHH62" s="63">
        <v>0</v>
      </c>
      <c r="DHI62" s="64">
        <v>914</v>
      </c>
      <c r="DHJ62" s="64"/>
      <c r="DHK62" s="64">
        <v>580</v>
      </c>
      <c r="DHL62" s="64"/>
      <c r="DHM62" s="64"/>
      <c r="DHN62" s="64">
        <f t="shared" si="1840"/>
        <v>1494</v>
      </c>
      <c r="DHO62" s="68">
        <f t="shared" si="1841"/>
        <v>249</v>
      </c>
      <c r="DHP62" s="48">
        <v>882</v>
      </c>
      <c r="DHQ62" s="49">
        <v>0</v>
      </c>
      <c r="DHR62" s="49"/>
      <c r="DHS62" s="49"/>
      <c r="DHT62" s="49"/>
      <c r="DHU62" s="49">
        <v>1583</v>
      </c>
      <c r="DHV62" s="64">
        <f t="shared" si="1842"/>
        <v>2465</v>
      </c>
      <c r="DHW62" s="68">
        <f t="shared" si="1843"/>
        <v>410.83333333333331</v>
      </c>
      <c r="DHX62" s="48"/>
      <c r="DHY62" s="49"/>
      <c r="DHZ62" s="49"/>
      <c r="DIA62" s="49"/>
      <c r="DIB62" s="49"/>
      <c r="DIC62" s="49">
        <v>1390</v>
      </c>
      <c r="DID62" s="64">
        <f t="shared" si="1844"/>
        <v>1390</v>
      </c>
      <c r="DIE62" s="68">
        <f t="shared" si="1845"/>
        <v>231.66666666666666</v>
      </c>
      <c r="DIF62" s="48">
        <v>216</v>
      </c>
      <c r="DIG62" s="49"/>
      <c r="DIH62" s="49"/>
      <c r="DII62" s="49">
        <v>933</v>
      </c>
      <c r="DIJ62" s="49"/>
      <c r="DIK62" s="49"/>
      <c r="DIL62" s="64">
        <f t="shared" si="1846"/>
        <v>1149</v>
      </c>
      <c r="DIM62" s="68">
        <f t="shared" si="1847"/>
        <v>191.5</v>
      </c>
      <c r="DIN62" s="48"/>
      <c r="DIO62" s="49"/>
      <c r="DIP62" s="49">
        <v>1345</v>
      </c>
      <c r="DIQ62" s="49"/>
      <c r="DIR62" s="49">
        <v>0</v>
      </c>
      <c r="DIS62" s="49"/>
      <c r="DIT62" s="64">
        <f t="shared" si="1848"/>
        <v>1345</v>
      </c>
      <c r="DIU62" s="68">
        <f t="shared" si="1849"/>
        <v>224.16666666666666</v>
      </c>
      <c r="DIV62" s="48">
        <v>1979</v>
      </c>
      <c r="DIW62" s="49">
        <v>0</v>
      </c>
      <c r="DIX62" s="49"/>
      <c r="DIY62" s="49">
        <v>0</v>
      </c>
      <c r="DIZ62" s="49">
        <v>0</v>
      </c>
      <c r="DJA62" s="49">
        <v>643</v>
      </c>
      <c r="DJB62" s="64">
        <f t="shared" si="1850"/>
        <v>2622</v>
      </c>
      <c r="DJC62" s="68">
        <f t="shared" si="1851"/>
        <v>437</v>
      </c>
      <c r="DJD62" s="48">
        <v>0</v>
      </c>
      <c r="DJE62" s="49"/>
      <c r="DJF62" s="49"/>
      <c r="DJG62" s="49"/>
      <c r="DJH62" s="49">
        <v>1664</v>
      </c>
      <c r="DJI62" s="49"/>
      <c r="DJJ62" s="64">
        <f t="shared" si="1852"/>
        <v>1664</v>
      </c>
      <c r="DJK62" s="68">
        <f t="shared" si="1853"/>
        <v>277.33333333333331</v>
      </c>
      <c r="DJL62" s="48">
        <v>0</v>
      </c>
      <c r="DJM62" s="49"/>
      <c r="DJN62" s="49"/>
      <c r="DJO62" s="49"/>
      <c r="DJP62" s="49">
        <v>3258</v>
      </c>
      <c r="DJQ62" s="49">
        <v>0</v>
      </c>
      <c r="DJR62" s="64">
        <f t="shared" si="1854"/>
        <v>3258</v>
      </c>
      <c r="DJS62" s="68">
        <f t="shared" si="1855"/>
        <v>543</v>
      </c>
      <c r="DJT62" s="48"/>
      <c r="DJU62" s="49"/>
      <c r="DJV62" s="49">
        <v>0</v>
      </c>
      <c r="DJW62" s="49"/>
      <c r="DJX62" s="49">
        <v>0</v>
      </c>
      <c r="DJY62" s="49">
        <v>44</v>
      </c>
      <c r="DJZ62" s="64">
        <f t="shared" si="1856"/>
        <v>44</v>
      </c>
      <c r="DKA62" s="68">
        <f t="shared" si="1857"/>
        <v>7.333333333333333</v>
      </c>
      <c r="DKB62" s="48">
        <v>507</v>
      </c>
      <c r="DKC62" s="49"/>
      <c r="DKD62" s="49">
        <v>930</v>
      </c>
      <c r="DKE62" s="49">
        <v>0</v>
      </c>
      <c r="DKF62" s="49">
        <v>0</v>
      </c>
      <c r="DKG62" s="49">
        <v>0</v>
      </c>
      <c r="DKH62" s="64">
        <f t="shared" si="1858"/>
        <v>1437</v>
      </c>
      <c r="DKI62" s="68">
        <f t="shared" si="1859"/>
        <v>239.5</v>
      </c>
      <c r="DKJ62" s="48"/>
      <c r="DKK62" s="49"/>
      <c r="DKL62" s="49">
        <v>552</v>
      </c>
      <c r="DKM62" s="49"/>
      <c r="DKN62" s="49">
        <v>0</v>
      </c>
      <c r="DKO62" s="49"/>
      <c r="DKP62" s="64">
        <f t="shared" si="1860"/>
        <v>552</v>
      </c>
      <c r="DKQ62" s="68">
        <f t="shared" si="1861"/>
        <v>92</v>
      </c>
      <c r="DKR62" s="48"/>
      <c r="DKS62" s="49">
        <v>0</v>
      </c>
      <c r="DKT62" s="49"/>
      <c r="DKU62" s="49">
        <v>0</v>
      </c>
      <c r="DKV62" s="49">
        <v>1287</v>
      </c>
      <c r="DKW62" s="49"/>
      <c r="DKX62" s="64">
        <f t="shared" si="1862"/>
        <v>1287</v>
      </c>
      <c r="DKY62" s="68">
        <f t="shared" si="1863"/>
        <v>214.5</v>
      </c>
      <c r="DKZ62" s="48"/>
      <c r="DLA62" s="49">
        <v>0</v>
      </c>
      <c r="DLB62" s="49">
        <v>0</v>
      </c>
      <c r="DLC62" s="49">
        <v>0</v>
      </c>
      <c r="DLD62" s="49"/>
      <c r="DLE62" s="49">
        <v>1646</v>
      </c>
      <c r="DLF62" s="64">
        <f t="shared" si="1864"/>
        <v>1646</v>
      </c>
      <c r="DLG62" s="68">
        <f t="shared" si="1865"/>
        <v>274.33333333333331</v>
      </c>
      <c r="DLH62" s="48"/>
      <c r="DLI62" s="49"/>
      <c r="DLJ62" s="49">
        <v>669</v>
      </c>
      <c r="DLK62" s="49"/>
      <c r="DLL62" s="49"/>
      <c r="DLM62" s="49"/>
      <c r="DLN62" s="64">
        <f t="shared" si="1866"/>
        <v>669</v>
      </c>
      <c r="DLO62" s="68">
        <f t="shared" si="1867"/>
        <v>111.5</v>
      </c>
      <c r="DLP62" s="48"/>
      <c r="DLQ62" s="49"/>
      <c r="DLR62" s="49">
        <v>1546</v>
      </c>
      <c r="DLS62" s="49"/>
      <c r="DLT62" s="49">
        <v>941</v>
      </c>
      <c r="DLU62" s="49"/>
      <c r="DLV62" s="64">
        <f t="shared" si="1868"/>
        <v>2487</v>
      </c>
      <c r="DLW62" s="68">
        <f t="shared" si="1869"/>
        <v>414.5</v>
      </c>
      <c r="DLX62" s="48">
        <v>0</v>
      </c>
      <c r="DLY62" s="49"/>
      <c r="DLZ62" s="49"/>
      <c r="DMA62" s="49"/>
      <c r="DMB62" s="49"/>
      <c r="DMC62" s="49">
        <v>996</v>
      </c>
      <c r="DMD62" s="64">
        <f t="shared" si="1870"/>
        <v>996</v>
      </c>
      <c r="DME62" s="68">
        <f t="shared" si="1871"/>
        <v>166</v>
      </c>
      <c r="DMF62" s="48"/>
      <c r="DMG62" s="49"/>
      <c r="DMH62" s="49"/>
      <c r="DMI62" s="49">
        <v>2640</v>
      </c>
      <c r="DMJ62" s="49">
        <v>322</v>
      </c>
      <c r="DMK62" s="49"/>
      <c r="DML62" s="64">
        <f t="shared" si="1872"/>
        <v>2962</v>
      </c>
      <c r="DMM62" s="68">
        <f t="shared" si="1873"/>
        <v>493.66666666666669</v>
      </c>
      <c r="DMN62" s="48"/>
      <c r="DMO62" s="49"/>
      <c r="DMP62" s="49"/>
      <c r="DMQ62" s="49">
        <v>330</v>
      </c>
      <c r="DMR62" s="49">
        <v>400</v>
      </c>
      <c r="DMS62" s="49">
        <v>600</v>
      </c>
      <c r="DMT62" s="64">
        <f t="shared" si="1874"/>
        <v>1330</v>
      </c>
      <c r="DMU62" s="68">
        <f t="shared" si="1875"/>
        <v>221.66666666666666</v>
      </c>
      <c r="DMV62" s="48">
        <v>300</v>
      </c>
      <c r="DMW62" s="49">
        <v>371</v>
      </c>
      <c r="DMX62" s="49">
        <v>0</v>
      </c>
      <c r="DMY62" s="49">
        <v>0</v>
      </c>
      <c r="DMZ62" s="49">
        <v>1710</v>
      </c>
      <c r="DNA62" s="49">
        <v>0</v>
      </c>
      <c r="DNB62" s="64">
        <f t="shared" si="1876"/>
        <v>2381</v>
      </c>
      <c r="DNC62" s="68">
        <f t="shared" si="1877"/>
        <v>396.83333333333331</v>
      </c>
      <c r="DND62" s="48"/>
      <c r="DNE62" s="49">
        <v>0</v>
      </c>
      <c r="DNF62" s="49">
        <v>1000</v>
      </c>
      <c r="DNG62" s="49"/>
      <c r="DNH62" s="49"/>
      <c r="DNI62" s="49"/>
      <c r="DNJ62" s="64">
        <f t="shared" si="1878"/>
        <v>1000</v>
      </c>
      <c r="DNK62" s="68">
        <f t="shared" si="1879"/>
        <v>166.66666666666666</v>
      </c>
      <c r="DNL62" s="48"/>
      <c r="DNM62" s="49">
        <v>996</v>
      </c>
      <c r="DNN62" s="49">
        <v>294</v>
      </c>
      <c r="DNO62" s="49"/>
      <c r="DNP62" s="49"/>
      <c r="DNQ62" s="49">
        <v>1018</v>
      </c>
      <c r="DNR62" s="64">
        <f t="shared" si="1880"/>
        <v>2308</v>
      </c>
      <c r="DNS62" s="68">
        <f t="shared" si="1881"/>
        <v>384.66666666666669</v>
      </c>
      <c r="DNT62" s="48"/>
      <c r="DNU62" s="49"/>
      <c r="DNV62" s="49">
        <v>100</v>
      </c>
      <c r="DNW62" s="49">
        <v>902</v>
      </c>
      <c r="DNX62" s="49">
        <v>1411</v>
      </c>
      <c r="DNY62" s="49">
        <v>0</v>
      </c>
      <c r="DNZ62" s="64">
        <f t="shared" si="1882"/>
        <v>2413</v>
      </c>
      <c r="DOA62" s="68">
        <f t="shared" si="1883"/>
        <v>402.16666666666669</v>
      </c>
      <c r="DOB62" s="48"/>
      <c r="DOC62" s="49"/>
      <c r="DOD62" s="49"/>
      <c r="DOE62" s="49">
        <v>0</v>
      </c>
      <c r="DOF62" s="49">
        <v>1920</v>
      </c>
      <c r="DOG62" s="49">
        <v>490</v>
      </c>
      <c r="DOH62" s="64">
        <f t="shared" si="1884"/>
        <v>2410</v>
      </c>
      <c r="DOI62" s="68">
        <f t="shared" si="1885"/>
        <v>401.66666666666669</v>
      </c>
      <c r="DOJ62" s="48"/>
      <c r="DOK62" s="49">
        <v>0</v>
      </c>
      <c r="DOL62" s="49"/>
      <c r="DOM62" s="49"/>
      <c r="DON62" s="49"/>
      <c r="DOO62" s="49">
        <v>0</v>
      </c>
      <c r="DOP62" s="64">
        <f t="shared" si="1886"/>
        <v>0</v>
      </c>
      <c r="DOQ62" s="68">
        <f t="shared" si="1887"/>
        <v>0</v>
      </c>
      <c r="DOR62" s="48">
        <v>903</v>
      </c>
      <c r="DOS62" s="49">
        <v>1703</v>
      </c>
      <c r="DOT62" s="49"/>
      <c r="DOU62" s="49">
        <v>322</v>
      </c>
      <c r="DOV62" s="49">
        <v>2272</v>
      </c>
      <c r="DOW62" s="49"/>
      <c r="DOX62" s="64">
        <f t="shared" si="1888"/>
        <v>5200</v>
      </c>
      <c r="DOY62" s="68">
        <f t="shared" si="1889"/>
        <v>866.66666666666663</v>
      </c>
      <c r="DOZ62" s="48"/>
      <c r="DPA62" s="49"/>
      <c r="DPB62" s="49"/>
      <c r="DPC62" s="49">
        <v>1965</v>
      </c>
      <c r="DPD62" s="49"/>
      <c r="DPE62" s="49">
        <v>0</v>
      </c>
      <c r="DPF62" s="64">
        <f t="shared" si="1890"/>
        <v>1965</v>
      </c>
      <c r="DPG62" s="68">
        <f t="shared" si="1891"/>
        <v>327.5</v>
      </c>
      <c r="DPH62" s="48">
        <v>2588</v>
      </c>
      <c r="DPI62" s="49"/>
      <c r="DPJ62" s="49"/>
      <c r="DPK62" s="49"/>
      <c r="DPL62" s="49"/>
      <c r="DPM62" s="49"/>
      <c r="DPN62" s="64">
        <f t="shared" si="1892"/>
        <v>2588</v>
      </c>
      <c r="DPO62" s="68">
        <f t="shared" si="1893"/>
        <v>431.33333333333331</v>
      </c>
      <c r="DPP62" s="48">
        <v>1365</v>
      </c>
      <c r="DPQ62" s="49">
        <v>932</v>
      </c>
      <c r="DPR62" s="49">
        <v>0</v>
      </c>
      <c r="DPS62" s="49"/>
      <c r="DPT62" s="49"/>
      <c r="DPU62" s="49"/>
      <c r="DPV62" s="491">
        <f t="shared" si="1894"/>
        <v>2297</v>
      </c>
      <c r="DPW62" s="492">
        <f t="shared" si="1895"/>
        <v>382.83333333333331</v>
      </c>
      <c r="DPX62" s="48">
        <v>0</v>
      </c>
      <c r="DPY62" s="49"/>
      <c r="DPZ62" s="49">
        <v>880</v>
      </c>
      <c r="DQA62" s="49">
        <v>1450</v>
      </c>
      <c r="DQB62" s="49">
        <v>0</v>
      </c>
      <c r="DQC62" s="49">
        <v>0</v>
      </c>
      <c r="DQD62" s="491">
        <f t="shared" si="1896"/>
        <v>2330</v>
      </c>
      <c r="DQE62" s="492">
        <f t="shared" si="1897"/>
        <v>388.33333333333331</v>
      </c>
      <c r="DQF62" s="48"/>
      <c r="DQG62" s="49">
        <v>0</v>
      </c>
      <c r="DQH62" s="49"/>
      <c r="DQI62" s="49"/>
      <c r="DQJ62" s="49">
        <v>1640</v>
      </c>
      <c r="DQK62" s="49"/>
      <c r="DQL62" s="489">
        <f t="shared" si="1898"/>
        <v>1640</v>
      </c>
      <c r="DQM62" s="492">
        <f t="shared" si="1899"/>
        <v>273.33333333333331</v>
      </c>
      <c r="DQN62" s="48">
        <v>0</v>
      </c>
      <c r="DQO62" s="49">
        <v>0</v>
      </c>
      <c r="DQP62" s="49">
        <v>0</v>
      </c>
      <c r="DQQ62" s="49">
        <v>1683</v>
      </c>
      <c r="DQR62" s="49">
        <v>1361</v>
      </c>
      <c r="DQS62" s="49">
        <v>0</v>
      </c>
      <c r="DQT62" s="64">
        <f t="shared" si="1900"/>
        <v>3044</v>
      </c>
      <c r="DQU62" s="68">
        <f t="shared" si="1901"/>
        <v>507.33333333333331</v>
      </c>
      <c r="DQV62" s="48"/>
      <c r="DQW62" s="49"/>
      <c r="DQX62" s="49"/>
      <c r="DQY62" s="49">
        <v>2621</v>
      </c>
      <c r="DQZ62" s="49">
        <v>0</v>
      </c>
      <c r="DRA62" s="49"/>
      <c r="DRB62" s="491">
        <f t="shared" si="1902"/>
        <v>2621</v>
      </c>
      <c r="DRC62" s="492">
        <f t="shared" si="1903"/>
        <v>436.83333333333331</v>
      </c>
      <c r="DRD62" s="48">
        <v>0</v>
      </c>
      <c r="DRE62" s="49"/>
      <c r="DRF62" s="49">
        <v>1210</v>
      </c>
      <c r="DRG62" s="49">
        <v>775</v>
      </c>
      <c r="DRH62" s="49"/>
      <c r="DRI62" s="49"/>
      <c r="DRJ62" s="491">
        <f t="shared" si="1904"/>
        <v>1985</v>
      </c>
      <c r="DRK62" s="492">
        <f t="shared" si="1905"/>
        <v>330.83333333333331</v>
      </c>
      <c r="DRL62" s="48">
        <v>0</v>
      </c>
      <c r="DRM62" s="49">
        <v>3080</v>
      </c>
      <c r="DRN62" s="49">
        <v>264</v>
      </c>
      <c r="DRO62" s="49"/>
      <c r="DRP62" s="49">
        <v>0</v>
      </c>
      <c r="DRQ62" s="49"/>
      <c r="DRR62" s="64">
        <f t="shared" si="1601"/>
        <v>3344</v>
      </c>
      <c r="DRS62" s="68">
        <f t="shared" si="1602"/>
        <v>557.33333333333337</v>
      </c>
      <c r="DRT62" s="48">
        <v>0</v>
      </c>
      <c r="DRU62" s="49"/>
      <c r="DRV62" s="49">
        <v>3869</v>
      </c>
      <c r="DRW62" s="49">
        <v>508</v>
      </c>
      <c r="DRX62" s="49">
        <v>0</v>
      </c>
      <c r="DRY62" s="49"/>
      <c r="DRZ62" s="491">
        <f t="shared" si="1603"/>
        <v>4377</v>
      </c>
      <c r="DSA62" s="68">
        <f t="shared" si="1604"/>
        <v>729.5</v>
      </c>
      <c r="DSB62" s="82"/>
      <c r="DSC62" s="83"/>
      <c r="DSD62" s="83">
        <v>4027</v>
      </c>
      <c r="DSE62" s="83"/>
      <c r="DSF62" s="83">
        <v>0</v>
      </c>
      <c r="DSG62" s="83">
        <v>1548</v>
      </c>
      <c r="DSH62" s="64">
        <f t="shared" si="1605"/>
        <v>5575</v>
      </c>
      <c r="DSI62" s="68">
        <f t="shared" si="1606"/>
        <v>929.16666666666663</v>
      </c>
      <c r="DSJ62" s="48">
        <v>0</v>
      </c>
      <c r="DSK62" s="49"/>
      <c r="DSL62" s="49"/>
      <c r="DSM62" s="49">
        <v>0</v>
      </c>
      <c r="DSN62" s="49"/>
      <c r="DSO62" s="49">
        <v>0</v>
      </c>
      <c r="DSP62" s="64">
        <f t="shared" si="1607"/>
        <v>0</v>
      </c>
      <c r="DSQ62" s="68">
        <f t="shared" si="1608"/>
        <v>0</v>
      </c>
      <c r="DSR62" s="48"/>
      <c r="DSS62" s="49"/>
      <c r="DST62" s="49">
        <v>0</v>
      </c>
      <c r="DSU62" s="49">
        <v>3345</v>
      </c>
      <c r="DSV62" s="49">
        <v>5</v>
      </c>
      <c r="DSW62" s="49"/>
      <c r="DSX62" s="64">
        <f t="shared" si="1609"/>
        <v>3350</v>
      </c>
      <c r="DSY62" s="68">
        <f t="shared" si="1610"/>
        <v>558.33333333333337</v>
      </c>
      <c r="DSZ62" s="48"/>
      <c r="DTA62" s="49">
        <v>301</v>
      </c>
      <c r="DTB62" s="49">
        <v>2246</v>
      </c>
      <c r="DTC62" s="49">
        <v>146</v>
      </c>
      <c r="DTD62" s="49"/>
      <c r="DTE62" s="49"/>
      <c r="DTF62" s="64">
        <f t="shared" si="1611"/>
        <v>2693</v>
      </c>
      <c r="DTG62" s="68">
        <f t="shared" si="1612"/>
        <v>448.83333333333331</v>
      </c>
      <c r="DTH62" s="48">
        <v>0</v>
      </c>
      <c r="DTI62" s="49"/>
      <c r="DTJ62" s="49">
        <v>0</v>
      </c>
      <c r="DTK62" s="49">
        <v>0</v>
      </c>
      <c r="DTL62" s="49">
        <v>0</v>
      </c>
      <c r="DTM62" s="49">
        <v>2500</v>
      </c>
      <c r="DTN62" s="64">
        <f t="shared" si="1613"/>
        <v>2500</v>
      </c>
      <c r="DTO62" s="68">
        <f t="shared" si="1614"/>
        <v>416.66666666666669</v>
      </c>
      <c r="DTP62" s="48">
        <v>849</v>
      </c>
      <c r="DTQ62" s="49"/>
      <c r="DTR62" s="49"/>
      <c r="DTS62" s="49"/>
      <c r="DTT62" s="49">
        <v>1432</v>
      </c>
      <c r="DTU62" s="49">
        <v>2202</v>
      </c>
      <c r="DTV62" s="64">
        <f t="shared" si="1615"/>
        <v>4483</v>
      </c>
      <c r="DTW62" s="68">
        <f t="shared" si="1616"/>
        <v>747.16666666666663</v>
      </c>
      <c r="DTX62" s="48">
        <v>900</v>
      </c>
      <c r="DTY62" s="49">
        <v>510</v>
      </c>
      <c r="DTZ62" s="49">
        <v>5</v>
      </c>
      <c r="DUA62" s="49"/>
      <c r="DUB62" s="49">
        <v>0</v>
      </c>
      <c r="DUC62" s="49">
        <v>0</v>
      </c>
      <c r="DUD62" s="64">
        <f t="shared" si="1617"/>
        <v>1415</v>
      </c>
      <c r="DUE62" s="68">
        <f t="shared" si="1618"/>
        <v>235.83333333333334</v>
      </c>
      <c r="DUF62" s="48">
        <v>2597</v>
      </c>
      <c r="DUG62" s="49">
        <v>716</v>
      </c>
      <c r="DUH62" s="49"/>
      <c r="DUI62" s="49">
        <v>397</v>
      </c>
      <c r="DUJ62" s="49">
        <v>3085</v>
      </c>
      <c r="DUK62" s="49">
        <v>0</v>
      </c>
      <c r="DUL62" s="64">
        <f t="shared" si="1619"/>
        <v>6795</v>
      </c>
      <c r="DUM62" s="68">
        <f t="shared" si="1620"/>
        <v>1132.5</v>
      </c>
      <c r="DUN62" s="48"/>
      <c r="DUO62" s="49">
        <v>0</v>
      </c>
      <c r="DUP62" s="49">
        <v>4371</v>
      </c>
      <c r="DUQ62" s="49">
        <v>5</v>
      </c>
      <c r="DUR62" s="49"/>
      <c r="DUS62" s="49">
        <v>0</v>
      </c>
      <c r="DUT62" s="64">
        <f t="shared" si="1621"/>
        <v>4376</v>
      </c>
      <c r="DUU62" s="68">
        <f t="shared" si="1622"/>
        <v>729.33333333333337</v>
      </c>
      <c r="DUV62" s="48"/>
      <c r="DUW62" s="49">
        <v>0</v>
      </c>
      <c r="DUX62" s="49">
        <v>5</v>
      </c>
      <c r="DUY62" s="49">
        <v>1929</v>
      </c>
      <c r="DUZ62" s="49">
        <v>0</v>
      </c>
      <c r="DVA62" s="49"/>
      <c r="DVB62" s="64">
        <f t="shared" si="1623"/>
        <v>1934</v>
      </c>
      <c r="DVC62" s="68">
        <f t="shared" si="1624"/>
        <v>322.33333333333331</v>
      </c>
      <c r="DVD62" s="48"/>
      <c r="DVE62" s="49">
        <v>2860</v>
      </c>
      <c r="DVF62" s="49">
        <v>507</v>
      </c>
      <c r="DVG62" s="49">
        <v>0</v>
      </c>
      <c r="DVH62" s="49">
        <v>0</v>
      </c>
      <c r="DVI62" s="49">
        <v>0</v>
      </c>
      <c r="DVJ62" s="64">
        <f t="shared" si="1625"/>
        <v>3367</v>
      </c>
      <c r="DVK62" s="68">
        <f t="shared" si="1626"/>
        <v>561.16666666666663</v>
      </c>
      <c r="DVL62" s="48"/>
      <c r="DVM62" s="49">
        <v>2</v>
      </c>
      <c r="DVN62" s="49">
        <v>1356</v>
      </c>
      <c r="DVO62" s="49">
        <v>3336</v>
      </c>
      <c r="DVP62" s="49">
        <v>2</v>
      </c>
      <c r="DVQ62" s="49">
        <v>0</v>
      </c>
      <c r="DVR62" s="64">
        <f t="shared" si="1627"/>
        <v>4696</v>
      </c>
      <c r="DVS62" s="68">
        <f t="shared" si="1628"/>
        <v>782.66666666666663</v>
      </c>
      <c r="DVT62" s="48"/>
      <c r="DVU62" s="49">
        <v>2588</v>
      </c>
      <c r="DVV62" s="49">
        <v>1</v>
      </c>
      <c r="DVW62" s="49">
        <v>0</v>
      </c>
      <c r="DVX62" s="49">
        <v>1100</v>
      </c>
      <c r="DVY62" s="49">
        <v>3994</v>
      </c>
      <c r="DVZ62" s="64">
        <f t="shared" si="1629"/>
        <v>7683</v>
      </c>
      <c r="DWA62" s="68">
        <f t="shared" si="1630"/>
        <v>1280.5</v>
      </c>
      <c r="DWB62" s="48">
        <v>0</v>
      </c>
      <c r="DWC62" s="49">
        <v>0</v>
      </c>
      <c r="DWD62" s="49">
        <v>0</v>
      </c>
      <c r="DWE62" s="49">
        <v>0</v>
      </c>
      <c r="DWF62" s="49">
        <v>3345</v>
      </c>
      <c r="DWG62" s="49"/>
      <c r="DWH62" s="64">
        <f t="shared" si="1631"/>
        <v>3345</v>
      </c>
      <c r="DWI62" s="68">
        <f t="shared" si="1632"/>
        <v>557.5</v>
      </c>
      <c r="DWJ62" s="48">
        <v>2347</v>
      </c>
      <c r="DWK62" s="49">
        <v>0</v>
      </c>
      <c r="DWL62" s="49">
        <v>648</v>
      </c>
      <c r="DWM62" s="49"/>
      <c r="DWN62" s="49">
        <v>0</v>
      </c>
      <c r="DWO62" s="49"/>
      <c r="DWP62" s="64">
        <f t="shared" si="1633"/>
        <v>2995</v>
      </c>
      <c r="DWQ62" s="68">
        <f t="shared" si="1634"/>
        <v>499.16666666666669</v>
      </c>
      <c r="DWR62" s="48"/>
      <c r="DWS62" s="49"/>
      <c r="DWT62" s="49">
        <v>3037</v>
      </c>
      <c r="DWU62" s="49"/>
      <c r="DWV62" s="49">
        <v>0</v>
      </c>
      <c r="DWW62" s="49">
        <v>2001</v>
      </c>
      <c r="DWX62" s="64">
        <f t="shared" si="1635"/>
        <v>5038</v>
      </c>
      <c r="DWY62" s="68">
        <f t="shared" si="1636"/>
        <v>839.66666666666663</v>
      </c>
      <c r="DWZ62" s="48">
        <v>0</v>
      </c>
      <c r="DXA62" s="49">
        <v>2533</v>
      </c>
      <c r="DXB62" s="49"/>
      <c r="DXC62" s="49">
        <v>0</v>
      </c>
      <c r="DXD62" s="49">
        <v>2828</v>
      </c>
      <c r="DXE62" s="49"/>
      <c r="DXF62" s="64">
        <f t="shared" si="1637"/>
        <v>5361</v>
      </c>
      <c r="DXG62" s="68">
        <f t="shared" si="1638"/>
        <v>893.5</v>
      </c>
      <c r="DXH62" s="48">
        <v>0</v>
      </c>
      <c r="DXI62" s="49">
        <v>0</v>
      </c>
      <c r="DXJ62" s="49">
        <v>0</v>
      </c>
      <c r="DXK62" s="49">
        <v>2000</v>
      </c>
      <c r="DXL62" s="49"/>
      <c r="DXM62" s="49">
        <v>1165</v>
      </c>
      <c r="DXN62" s="64">
        <f t="shared" si="1639"/>
        <v>3165</v>
      </c>
      <c r="DXO62" s="68">
        <f t="shared" si="1640"/>
        <v>527.5</v>
      </c>
      <c r="DXP62" s="48">
        <v>1148</v>
      </c>
      <c r="DXQ62" s="49">
        <v>0</v>
      </c>
      <c r="DXR62" s="49">
        <v>4464</v>
      </c>
      <c r="DXS62" s="49">
        <v>461</v>
      </c>
      <c r="DXT62" s="49"/>
      <c r="DXU62" s="49"/>
      <c r="DXV62" s="64">
        <f t="shared" si="1330"/>
        <v>6073</v>
      </c>
      <c r="DXW62" s="68">
        <f t="shared" si="1331"/>
        <v>1012.1666666666666</v>
      </c>
      <c r="DXX62" s="48">
        <v>0</v>
      </c>
      <c r="DXY62" s="49"/>
      <c r="DXZ62" s="49">
        <v>0</v>
      </c>
      <c r="DYA62" s="49">
        <v>0</v>
      </c>
      <c r="DYB62" s="49">
        <v>0</v>
      </c>
      <c r="DYC62" s="49">
        <v>3322</v>
      </c>
      <c r="DYD62" s="64">
        <f t="shared" si="1332"/>
        <v>3322</v>
      </c>
      <c r="DYE62" s="68">
        <f t="shared" si="1333"/>
        <v>553.66666666666663</v>
      </c>
      <c r="DYF62" s="48">
        <v>0</v>
      </c>
      <c r="DYG62" s="49">
        <v>0</v>
      </c>
      <c r="DYH62" s="49">
        <v>0</v>
      </c>
      <c r="DYI62" s="49">
        <v>900</v>
      </c>
      <c r="DYJ62" s="49">
        <v>0</v>
      </c>
      <c r="DYK62" s="49"/>
      <c r="DYL62" s="64">
        <f t="shared" si="1334"/>
        <v>900</v>
      </c>
      <c r="DYM62" s="68">
        <f t="shared" si="1335"/>
        <v>150</v>
      </c>
      <c r="DYN62" s="48"/>
      <c r="DYO62" s="49">
        <v>0</v>
      </c>
      <c r="DYP62" s="49">
        <v>0</v>
      </c>
      <c r="DYQ62" s="49">
        <v>600</v>
      </c>
      <c r="DYR62" s="49"/>
      <c r="DYS62" s="49"/>
      <c r="DYT62" s="64">
        <f t="shared" si="1336"/>
        <v>600</v>
      </c>
      <c r="DYU62" s="68">
        <f t="shared" si="1337"/>
        <v>100</v>
      </c>
      <c r="DYV62" s="48">
        <v>0</v>
      </c>
      <c r="DYW62" s="49">
        <v>1467</v>
      </c>
      <c r="DYX62" s="49">
        <v>494</v>
      </c>
      <c r="DYY62" s="49">
        <v>0</v>
      </c>
      <c r="DYZ62" s="49">
        <v>1230</v>
      </c>
      <c r="DZA62" s="49">
        <v>2238</v>
      </c>
      <c r="DZB62" s="64">
        <f t="shared" si="1338"/>
        <v>5429</v>
      </c>
      <c r="DZC62" s="68">
        <f t="shared" si="1339"/>
        <v>904.83333333333337</v>
      </c>
      <c r="DZD62" s="48"/>
      <c r="DZE62" s="49"/>
      <c r="DZF62" s="49"/>
      <c r="DZG62" s="49">
        <v>0</v>
      </c>
      <c r="DZH62" s="49">
        <v>967</v>
      </c>
      <c r="DZI62" s="49">
        <v>667</v>
      </c>
      <c r="DZJ62" s="64">
        <f t="shared" si="1340"/>
        <v>1634</v>
      </c>
      <c r="DZK62" s="68">
        <f t="shared" si="1341"/>
        <v>272.33333333333331</v>
      </c>
      <c r="DZL62" s="48">
        <v>0</v>
      </c>
      <c r="DZM62" s="49">
        <v>0</v>
      </c>
      <c r="DZN62" s="49"/>
      <c r="DZO62" s="49"/>
      <c r="DZP62" s="49">
        <v>330</v>
      </c>
      <c r="DZQ62" s="49">
        <v>1000</v>
      </c>
      <c r="DZR62" s="64">
        <f t="shared" si="1342"/>
        <v>1330</v>
      </c>
      <c r="DZS62" s="68">
        <f t="shared" si="1343"/>
        <v>221.66666666666666</v>
      </c>
      <c r="DZT62" s="48">
        <v>660</v>
      </c>
      <c r="DZU62" s="49">
        <v>988</v>
      </c>
      <c r="DZV62" s="49"/>
      <c r="DZW62" s="49"/>
      <c r="DZX62" s="49"/>
      <c r="DZY62" s="49"/>
      <c r="DZZ62" s="64">
        <f t="shared" si="1344"/>
        <v>1648</v>
      </c>
      <c r="EAA62" s="68">
        <f t="shared" si="1345"/>
        <v>274.66666666666669</v>
      </c>
      <c r="EAB62" s="48"/>
      <c r="EAC62" s="49"/>
      <c r="EAD62" s="49">
        <v>0</v>
      </c>
      <c r="EAE62" s="49"/>
      <c r="EAF62" s="49">
        <v>989</v>
      </c>
      <c r="EAG62" s="49"/>
      <c r="EAH62" s="64">
        <f t="shared" si="1346"/>
        <v>989</v>
      </c>
      <c r="EAI62" s="68">
        <f t="shared" si="1347"/>
        <v>164.83333333333334</v>
      </c>
      <c r="EAJ62" s="48">
        <v>0</v>
      </c>
      <c r="EAK62" s="49"/>
      <c r="EAL62" s="49"/>
      <c r="EAM62" s="49"/>
      <c r="EAN62" s="49">
        <v>0</v>
      </c>
      <c r="EAO62" s="49">
        <v>0</v>
      </c>
      <c r="EAP62" s="64">
        <f t="shared" si="1348"/>
        <v>0</v>
      </c>
      <c r="EAQ62" s="68">
        <f t="shared" si="1349"/>
        <v>0</v>
      </c>
      <c r="EAR62" s="48"/>
      <c r="EAS62" s="49"/>
      <c r="EAT62" s="49">
        <v>1210</v>
      </c>
      <c r="EAU62" s="49">
        <v>445</v>
      </c>
      <c r="EAV62" s="49">
        <v>0</v>
      </c>
      <c r="EAW62" s="49"/>
      <c r="EAX62" s="64">
        <f t="shared" si="1350"/>
        <v>1655</v>
      </c>
      <c r="EAY62" s="68">
        <f t="shared" si="1351"/>
        <v>275.83333333333331</v>
      </c>
      <c r="EAZ62" s="48"/>
      <c r="EBA62" s="49"/>
      <c r="EBB62" s="49">
        <v>2327</v>
      </c>
      <c r="EBC62" s="49">
        <v>0</v>
      </c>
      <c r="EBD62" s="49">
        <v>0</v>
      </c>
      <c r="EBE62" s="49">
        <v>0</v>
      </c>
      <c r="EBF62" s="64">
        <f t="shared" si="1352"/>
        <v>2327</v>
      </c>
      <c r="EBG62" s="68">
        <f t="shared" si="1353"/>
        <v>387.83333333333331</v>
      </c>
      <c r="EBH62" s="48">
        <v>0</v>
      </c>
      <c r="EBI62" s="49">
        <v>0</v>
      </c>
      <c r="EBJ62" s="49">
        <v>1912</v>
      </c>
      <c r="EBK62" s="49">
        <v>0</v>
      </c>
      <c r="EBL62" s="49"/>
      <c r="EBM62" s="49">
        <v>0</v>
      </c>
      <c r="EBN62" s="64">
        <f t="shared" si="1354"/>
        <v>1912</v>
      </c>
      <c r="EBO62" s="68">
        <f t="shared" si="1355"/>
        <v>318.66666666666669</v>
      </c>
      <c r="EBP62" s="48">
        <v>0</v>
      </c>
      <c r="EBQ62" s="49"/>
      <c r="EBR62" s="49"/>
      <c r="EBS62" s="49">
        <v>1273</v>
      </c>
      <c r="EBT62" s="49"/>
      <c r="EBU62" s="49"/>
      <c r="EBV62" s="64">
        <f t="shared" si="1356"/>
        <v>1273</v>
      </c>
      <c r="EBW62" s="68">
        <f t="shared" si="1357"/>
        <v>212.16666666666666</v>
      </c>
      <c r="EBX62" s="48">
        <v>1672</v>
      </c>
      <c r="EBY62" s="49"/>
      <c r="EBZ62" s="49">
        <v>0</v>
      </c>
      <c r="ECA62" s="49"/>
      <c r="ECB62" s="49">
        <v>0</v>
      </c>
      <c r="ECC62" s="49">
        <v>0</v>
      </c>
      <c r="ECD62" s="64">
        <f t="shared" si="1358"/>
        <v>1672</v>
      </c>
      <c r="ECE62" s="68">
        <f t="shared" si="1359"/>
        <v>278.66666666666669</v>
      </c>
      <c r="ECF62" s="48">
        <v>1594</v>
      </c>
      <c r="ECG62" s="49"/>
      <c r="ECH62" s="49"/>
      <c r="ECI62" s="49"/>
      <c r="ECJ62" s="49"/>
      <c r="ECK62" s="49"/>
      <c r="ECL62" s="64">
        <f t="shared" si="1360"/>
        <v>1594</v>
      </c>
      <c r="ECM62" s="68">
        <f t="shared" si="1361"/>
        <v>265.66666666666669</v>
      </c>
      <c r="ECN62" s="48"/>
      <c r="ECO62" s="49"/>
      <c r="ECP62" s="49"/>
      <c r="ECQ62" s="49"/>
      <c r="ECR62" s="49"/>
      <c r="ECS62" s="49"/>
      <c r="ECT62" s="64">
        <f t="shared" si="1362"/>
        <v>0</v>
      </c>
      <c r="ECU62" s="68">
        <f t="shared" si="1363"/>
        <v>0</v>
      </c>
      <c r="ECV62" s="48"/>
      <c r="ECW62" s="49">
        <v>990</v>
      </c>
      <c r="ECX62" s="49">
        <v>339</v>
      </c>
      <c r="ECY62" s="49"/>
      <c r="ECZ62" s="49"/>
      <c r="EDA62" s="49"/>
      <c r="EDB62" s="64">
        <f t="shared" si="1364"/>
        <v>1329</v>
      </c>
      <c r="EDC62" s="68">
        <f t="shared" si="1365"/>
        <v>221.5</v>
      </c>
      <c r="EDD62" s="48"/>
      <c r="EDE62" s="49"/>
      <c r="EDF62" s="49">
        <v>0</v>
      </c>
      <c r="EDG62" s="49"/>
      <c r="EDH62" s="49"/>
      <c r="EDI62" s="49">
        <v>1333</v>
      </c>
      <c r="EDJ62" s="64">
        <f t="shared" si="1366"/>
        <v>1333</v>
      </c>
      <c r="EDK62" s="68">
        <f t="shared" si="1367"/>
        <v>222.16666666666666</v>
      </c>
      <c r="EDL62" s="48"/>
      <c r="EDM62" s="49">
        <v>1325</v>
      </c>
      <c r="EDN62" s="49"/>
      <c r="EDO62" s="49"/>
      <c r="EDP62" s="49"/>
      <c r="EDQ62" s="49"/>
      <c r="EDR62" s="64">
        <f t="shared" si="1368"/>
        <v>1325</v>
      </c>
      <c r="EDS62" s="68">
        <f t="shared" si="1369"/>
        <v>220.83333333333334</v>
      </c>
      <c r="EDT62" s="48">
        <v>220</v>
      </c>
      <c r="EDU62" s="49">
        <v>569</v>
      </c>
      <c r="EDV62" s="49"/>
      <c r="EDW62" s="49">
        <v>1617</v>
      </c>
      <c r="EDX62" s="49"/>
      <c r="EDY62" s="49"/>
      <c r="EDZ62" s="64">
        <f t="shared" si="1370"/>
        <v>2406</v>
      </c>
      <c r="EEA62" s="68">
        <f t="shared" si="1371"/>
        <v>401</v>
      </c>
      <c r="EEB62" s="48">
        <v>880</v>
      </c>
      <c r="EEC62" s="49">
        <v>2438</v>
      </c>
      <c r="EED62" s="49"/>
      <c r="EEE62" s="49"/>
      <c r="EEF62" s="49">
        <v>0</v>
      </c>
      <c r="EEG62" s="49"/>
      <c r="EEH62" s="64">
        <f t="shared" si="1372"/>
        <v>3318</v>
      </c>
      <c r="EEI62" s="68">
        <f t="shared" si="1373"/>
        <v>553</v>
      </c>
      <c r="EEJ62" s="50">
        <v>0</v>
      </c>
      <c r="EEK62" s="51">
        <v>0</v>
      </c>
      <c r="EEL62" s="51"/>
      <c r="EEM62" s="51"/>
      <c r="EEN62" s="51">
        <v>0</v>
      </c>
      <c r="EEO62" s="51">
        <v>1594</v>
      </c>
      <c r="EEP62" s="66">
        <f t="shared" si="1374"/>
        <v>1594</v>
      </c>
      <c r="EEQ62" s="70">
        <f t="shared" si="1375"/>
        <v>265.66666666666669</v>
      </c>
      <c r="EER62" s="50">
        <v>0</v>
      </c>
      <c r="EES62" s="51">
        <v>1320</v>
      </c>
      <c r="EET62" s="51">
        <v>282</v>
      </c>
      <c r="EEU62" s="51"/>
      <c r="EEV62" s="51"/>
      <c r="EEW62" s="51"/>
      <c r="EEX62" s="66">
        <f t="shared" si="1376"/>
        <v>1602</v>
      </c>
      <c r="EEY62" s="70">
        <f t="shared" si="1377"/>
        <v>267</v>
      </c>
      <c r="EEZ62" s="50">
        <v>0</v>
      </c>
      <c r="EFA62" s="51"/>
      <c r="EFB62" s="51"/>
      <c r="EFC62" s="51"/>
      <c r="EFD62" s="51">
        <v>1100</v>
      </c>
      <c r="EFE62" s="51">
        <v>1793</v>
      </c>
      <c r="EFF62" s="66">
        <f t="shared" si="1378"/>
        <v>2893</v>
      </c>
      <c r="EFG62" s="70">
        <f t="shared" si="1379"/>
        <v>482.16666666666669</v>
      </c>
      <c r="EFH62" s="50"/>
      <c r="EFI62" s="51">
        <v>0</v>
      </c>
      <c r="EFJ62" s="51">
        <v>0</v>
      </c>
      <c r="EFK62" s="51"/>
      <c r="EFL62" s="51"/>
      <c r="EFM62" s="51">
        <v>1946</v>
      </c>
      <c r="EFN62" s="66">
        <f t="shared" si="1380"/>
        <v>1946</v>
      </c>
      <c r="EFO62" s="70">
        <f t="shared" si="1381"/>
        <v>324.33333333333331</v>
      </c>
      <c r="EFP62" s="50"/>
      <c r="EFQ62" s="51"/>
      <c r="EFR62" s="51"/>
      <c r="EFS62" s="51"/>
      <c r="EFT62" s="51"/>
      <c r="EFU62" s="51">
        <v>0</v>
      </c>
      <c r="EFV62" s="66">
        <f t="shared" si="1382"/>
        <v>0</v>
      </c>
      <c r="EFW62" s="70">
        <f t="shared" si="1383"/>
        <v>0</v>
      </c>
      <c r="EFX62" s="50">
        <v>0</v>
      </c>
      <c r="EFY62" s="51"/>
      <c r="EFZ62" s="51"/>
      <c r="EGA62" s="51">
        <v>2600</v>
      </c>
      <c r="EGB62" s="51">
        <v>0</v>
      </c>
      <c r="EGC62" s="51"/>
      <c r="EGD62" s="66">
        <f t="shared" si="1384"/>
        <v>2600</v>
      </c>
      <c r="EGE62" s="70">
        <f t="shared" si="1385"/>
        <v>433.33333333333331</v>
      </c>
      <c r="EGF62" s="50">
        <v>2622</v>
      </c>
      <c r="EGG62" s="51"/>
      <c r="EGH62" s="51"/>
      <c r="EGI62" s="51"/>
      <c r="EGJ62" s="51">
        <v>1916</v>
      </c>
      <c r="EGK62" s="51">
        <v>0</v>
      </c>
      <c r="EGL62" s="66">
        <f t="shared" si="1386"/>
        <v>4538</v>
      </c>
      <c r="EGM62" s="70">
        <f t="shared" si="1387"/>
        <v>756.33333333333337</v>
      </c>
      <c r="EGN62" s="50">
        <v>0</v>
      </c>
      <c r="EGO62" s="51"/>
      <c r="EGP62" s="51">
        <v>2478</v>
      </c>
      <c r="EGQ62" s="51">
        <v>455</v>
      </c>
      <c r="EGR62" s="51"/>
      <c r="EGS62" s="51">
        <v>1320</v>
      </c>
      <c r="EGT62" s="66">
        <f t="shared" si="1388"/>
        <v>4253</v>
      </c>
      <c r="EGU62" s="70">
        <f t="shared" si="1389"/>
        <v>708.83333333333337</v>
      </c>
      <c r="EGV62" s="50">
        <v>316</v>
      </c>
      <c r="EGW62" s="51"/>
      <c r="EGX62" s="51"/>
      <c r="EGY62" s="51">
        <v>3640</v>
      </c>
      <c r="EGZ62" s="51">
        <v>0</v>
      </c>
      <c r="EHA62" s="51">
        <v>316</v>
      </c>
      <c r="EHB62" s="64">
        <f t="shared" ref="EHB62" si="2439">SUM(EGV62:EHA62)</f>
        <v>4272</v>
      </c>
      <c r="EHC62" s="68">
        <f t="shared" ref="EHC62" si="2440">EHB62/$EHC$5</f>
        <v>712</v>
      </c>
      <c r="EHD62" s="50">
        <v>1851</v>
      </c>
      <c r="EHE62" s="51"/>
      <c r="EHF62" s="51"/>
      <c r="EHG62" s="51"/>
      <c r="EHH62" s="51"/>
      <c r="EHI62" s="51">
        <v>0</v>
      </c>
      <c r="EHJ62" s="66">
        <f t="shared" si="1392"/>
        <v>1851</v>
      </c>
      <c r="EHK62" s="70">
        <f t="shared" si="1393"/>
        <v>308.5</v>
      </c>
      <c r="EHL62" s="50"/>
      <c r="EHM62" s="51">
        <v>0</v>
      </c>
      <c r="EHN62" s="51"/>
      <c r="EHO62" s="51">
        <v>220</v>
      </c>
      <c r="EHP62" s="51">
        <v>1529</v>
      </c>
      <c r="EHQ62" s="51">
        <v>763</v>
      </c>
      <c r="EHR62" s="66">
        <f t="shared" si="1394"/>
        <v>2512</v>
      </c>
      <c r="EHS62" s="70">
        <f t="shared" si="1395"/>
        <v>418.66666666666669</v>
      </c>
      <c r="EHT62" s="50">
        <v>1729</v>
      </c>
      <c r="EHU62" s="51"/>
      <c r="EHV62" s="51"/>
      <c r="EHW62" s="51">
        <v>575</v>
      </c>
      <c r="EHX62" s="51">
        <v>0</v>
      </c>
      <c r="EHY62" s="51"/>
      <c r="EHZ62" s="66">
        <f t="shared" si="1396"/>
        <v>2304</v>
      </c>
      <c r="EIA62" s="70">
        <f t="shared" si="1397"/>
        <v>384</v>
      </c>
      <c r="EIB62" s="50">
        <v>1986</v>
      </c>
      <c r="EIC62" s="51">
        <v>3575</v>
      </c>
      <c r="EID62" s="51">
        <v>373</v>
      </c>
      <c r="EIE62" s="51">
        <v>0</v>
      </c>
      <c r="EIF62" s="51"/>
      <c r="EIG62" s="51"/>
      <c r="EIH62" s="66">
        <f t="shared" si="1398"/>
        <v>5934</v>
      </c>
      <c r="EII62" s="70">
        <f t="shared" si="1399"/>
        <v>989</v>
      </c>
      <c r="EIJ62" s="50">
        <v>2320</v>
      </c>
      <c r="EIK62" s="51">
        <v>848</v>
      </c>
      <c r="EIL62" s="51"/>
      <c r="EIM62" s="51">
        <v>0</v>
      </c>
      <c r="EIN62" s="51">
        <v>800</v>
      </c>
      <c r="EIO62" s="51">
        <v>2219</v>
      </c>
      <c r="EIP62" s="66">
        <f t="shared" si="1400"/>
        <v>6187</v>
      </c>
      <c r="EIQ62" s="70">
        <f t="shared" si="1401"/>
        <v>1031.1666666666667</v>
      </c>
      <c r="EIR62" s="50"/>
      <c r="EIS62" s="51"/>
      <c r="EIT62" s="51">
        <v>1329</v>
      </c>
      <c r="EIU62" s="51"/>
      <c r="EIV62" s="51"/>
      <c r="EIW62" s="51"/>
      <c r="EIX62" s="66">
        <f t="shared" si="1402"/>
        <v>1329</v>
      </c>
      <c r="EIY62" s="70">
        <f t="shared" si="1403"/>
        <v>221.5</v>
      </c>
      <c r="EIZ62" s="50"/>
      <c r="EJA62" s="51"/>
      <c r="EJB62" s="51"/>
      <c r="EJC62" s="51">
        <v>0</v>
      </c>
      <c r="EJD62" s="51">
        <v>1931</v>
      </c>
      <c r="EJE62" s="51"/>
      <c r="EJF62" s="66">
        <f t="shared" si="1404"/>
        <v>1931</v>
      </c>
      <c r="EJG62" s="70">
        <f t="shared" si="1405"/>
        <v>321.83333333333331</v>
      </c>
      <c r="EJH62" s="50">
        <v>1540</v>
      </c>
      <c r="EJI62" s="51">
        <v>987</v>
      </c>
      <c r="EJJ62" s="51"/>
      <c r="EJK62" s="51"/>
      <c r="EJL62" s="51"/>
      <c r="EJM62" s="51"/>
      <c r="EJN62" s="66">
        <f t="shared" si="1406"/>
        <v>2527</v>
      </c>
      <c r="EJO62" s="70">
        <f t="shared" si="1407"/>
        <v>421.16666666666669</v>
      </c>
      <c r="EJP62" s="50"/>
      <c r="EJQ62" s="51">
        <v>1642</v>
      </c>
      <c r="EJR62" s="51">
        <v>0</v>
      </c>
      <c r="EJS62" s="51"/>
      <c r="EJT62" s="51"/>
      <c r="EJU62" s="51">
        <v>0</v>
      </c>
      <c r="EJV62" s="66">
        <f t="shared" si="1408"/>
        <v>1642</v>
      </c>
      <c r="EJW62" s="70">
        <f t="shared" si="1409"/>
        <v>273.66666666666669</v>
      </c>
      <c r="EJX62" s="50">
        <v>990</v>
      </c>
      <c r="EJY62" s="51">
        <v>633</v>
      </c>
      <c r="EJZ62" s="51">
        <v>960</v>
      </c>
      <c r="EKA62" s="51"/>
      <c r="EKB62" s="51">
        <v>0</v>
      </c>
      <c r="EKC62" s="51"/>
      <c r="EKD62" s="66">
        <f t="shared" si="1410"/>
        <v>2583</v>
      </c>
      <c r="EKE62" s="70">
        <f t="shared" si="1411"/>
        <v>430.5</v>
      </c>
      <c r="EKF62" s="50"/>
      <c r="EKG62" s="51"/>
      <c r="EKH62" s="51"/>
      <c r="EKI62" s="51">
        <v>330</v>
      </c>
      <c r="EKJ62" s="51">
        <v>1687</v>
      </c>
      <c r="EKK62" s="51"/>
      <c r="EKL62" s="66">
        <f t="shared" si="1412"/>
        <v>2017</v>
      </c>
      <c r="EKM62" s="70">
        <f t="shared" si="1413"/>
        <v>336.16666666666669</v>
      </c>
      <c r="EKN62" s="50">
        <v>0</v>
      </c>
      <c r="EKO62" s="51"/>
      <c r="EKP62" s="51">
        <v>220</v>
      </c>
      <c r="EKQ62" s="51">
        <v>1406</v>
      </c>
      <c r="EKR62" s="51"/>
      <c r="EKS62" s="51">
        <v>0</v>
      </c>
      <c r="EKT62" s="66">
        <f t="shared" si="1414"/>
        <v>1626</v>
      </c>
      <c r="EKU62" s="210">
        <f t="shared" si="1415"/>
        <v>271</v>
      </c>
      <c r="EKV62" s="665"/>
      <c r="EKW62" s="196">
        <v>0</v>
      </c>
      <c r="EKX62" s="197"/>
      <c r="EKY62" s="197"/>
      <c r="EKZ62" s="197"/>
      <c r="ELA62" s="197">
        <v>0</v>
      </c>
      <c r="ELB62" s="197"/>
      <c r="ELC62" s="246">
        <f t="shared" si="1416"/>
        <v>0</v>
      </c>
      <c r="ELD62" s="212">
        <f t="shared" si="1417"/>
        <v>0</v>
      </c>
      <c r="ELE62" s="196">
        <v>0</v>
      </c>
      <c r="ELF62" s="197">
        <v>0</v>
      </c>
      <c r="ELG62" s="197">
        <v>0</v>
      </c>
      <c r="ELH62" s="197">
        <v>0</v>
      </c>
      <c r="ELI62" s="197">
        <v>0</v>
      </c>
      <c r="ELJ62" s="197">
        <v>1993</v>
      </c>
      <c r="ELK62" s="246">
        <f t="shared" si="1418"/>
        <v>1993</v>
      </c>
      <c r="ELL62" s="212">
        <f t="shared" si="1419"/>
        <v>332.16666666666669</v>
      </c>
      <c r="ELM62" s="196">
        <v>0</v>
      </c>
      <c r="ELN62" s="197"/>
      <c r="ELO62" s="197">
        <v>1989</v>
      </c>
      <c r="ELP62" s="197"/>
      <c r="ELQ62" s="197"/>
      <c r="ELR62" s="197">
        <v>0</v>
      </c>
      <c r="ELS62" s="246">
        <f t="shared" si="1420"/>
        <v>1989</v>
      </c>
      <c r="ELT62" s="212">
        <f t="shared" si="1421"/>
        <v>331.5</v>
      </c>
      <c r="ELU62" s="196"/>
      <c r="ELV62" s="197"/>
      <c r="ELW62" s="197"/>
      <c r="ELX62" s="197"/>
      <c r="ELY62" s="197"/>
      <c r="ELZ62" s="197">
        <v>1018</v>
      </c>
      <c r="EMA62" s="246">
        <f t="shared" si="1422"/>
        <v>1018</v>
      </c>
      <c r="EMB62" s="212">
        <f t="shared" si="1423"/>
        <v>169.66666666666666</v>
      </c>
      <c r="EMC62" s="196"/>
      <c r="EMD62" s="197"/>
      <c r="EME62" s="197">
        <v>1001</v>
      </c>
      <c r="EMF62" s="197"/>
      <c r="EMG62" s="197"/>
      <c r="EMH62" s="197">
        <v>2011</v>
      </c>
      <c r="EMI62" s="246">
        <f t="shared" si="1424"/>
        <v>3012</v>
      </c>
      <c r="EMJ62" s="212">
        <f t="shared" si="1425"/>
        <v>502</v>
      </c>
      <c r="EMK62" s="196"/>
      <c r="EML62" s="197"/>
      <c r="EMM62" s="197">
        <v>200</v>
      </c>
      <c r="EMN62" s="197">
        <v>1819</v>
      </c>
      <c r="EMO62" s="197">
        <v>1363</v>
      </c>
      <c r="EMP62" s="197">
        <v>1174</v>
      </c>
      <c r="EMQ62" s="246">
        <f t="shared" si="1426"/>
        <v>4556</v>
      </c>
      <c r="EMR62" s="212">
        <f t="shared" si="1427"/>
        <v>759.33333333333337</v>
      </c>
      <c r="EMS62" s="196"/>
      <c r="EMT62" s="197"/>
      <c r="EMU62" s="197"/>
      <c r="EMV62" s="197">
        <v>1652</v>
      </c>
      <c r="EMW62" s="197"/>
      <c r="EMX62" s="197">
        <v>0</v>
      </c>
      <c r="EMY62" s="246">
        <f t="shared" si="1428"/>
        <v>1652</v>
      </c>
      <c r="EMZ62" s="212">
        <f t="shared" si="1429"/>
        <v>275.33333333333331</v>
      </c>
      <c r="ENA62" s="196">
        <v>1591</v>
      </c>
      <c r="ENB62" s="197">
        <v>0</v>
      </c>
      <c r="ENC62" s="197">
        <v>1974</v>
      </c>
      <c r="END62" s="197"/>
      <c r="ENE62" s="197">
        <v>0</v>
      </c>
      <c r="ENF62" s="197">
        <v>0</v>
      </c>
      <c r="ENG62" s="246">
        <f t="shared" si="1430"/>
        <v>3565</v>
      </c>
      <c r="ENH62" s="212">
        <f t="shared" si="1431"/>
        <v>594.16666666666663</v>
      </c>
      <c r="ENI62" s="196">
        <v>1559</v>
      </c>
      <c r="ENJ62" s="197">
        <v>1940</v>
      </c>
      <c r="ENK62" s="197">
        <v>0</v>
      </c>
      <c r="ENL62" s="197">
        <v>0</v>
      </c>
      <c r="ENM62" s="197"/>
      <c r="ENN62" s="197"/>
      <c r="ENO62" s="246">
        <f t="shared" si="1432"/>
        <v>3499</v>
      </c>
      <c r="ENP62" s="212">
        <f t="shared" si="1433"/>
        <v>583.16666666666663</v>
      </c>
      <c r="ENQ62" s="196"/>
      <c r="ENR62" s="197"/>
      <c r="ENS62" s="197"/>
      <c r="ENT62" s="197">
        <v>900</v>
      </c>
      <c r="ENU62" s="197">
        <v>2068</v>
      </c>
      <c r="ENV62" s="197"/>
      <c r="ENW62" s="246">
        <f t="shared" si="1434"/>
        <v>2968</v>
      </c>
      <c r="ENX62" s="212">
        <f t="shared" si="1435"/>
        <v>494.66666666666669</v>
      </c>
      <c r="ENY62" s="196"/>
      <c r="ENZ62" s="197"/>
      <c r="EOA62" s="197">
        <v>0</v>
      </c>
      <c r="EOB62" s="197"/>
      <c r="EOC62" s="197">
        <v>1320</v>
      </c>
      <c r="EOD62" s="197">
        <v>1328</v>
      </c>
      <c r="EOE62" s="246">
        <f t="shared" si="1436"/>
        <v>2648</v>
      </c>
      <c r="EOF62" s="212">
        <f t="shared" si="1437"/>
        <v>441.33333333333331</v>
      </c>
      <c r="EOG62" s="1"/>
      <c r="EOH62" s="196"/>
      <c r="EOI62" s="197">
        <v>0</v>
      </c>
      <c r="EOJ62" s="197">
        <v>0</v>
      </c>
      <c r="EOK62" s="197"/>
      <c r="EOL62" s="197"/>
      <c r="EOM62" s="197"/>
      <c r="EON62" s="199">
        <f t="shared" si="1438"/>
        <v>0</v>
      </c>
      <c r="EOO62" s="245"/>
      <c r="EOP62" s="197"/>
      <c r="EOQ62" s="197">
        <v>950</v>
      </c>
      <c r="EOR62" s="197"/>
      <c r="EOS62" s="197"/>
      <c r="EOT62" s="197"/>
      <c r="EOU62" s="246">
        <f t="shared" si="1439"/>
        <v>950</v>
      </c>
      <c r="EOV62" s="212">
        <f t="shared" si="1440"/>
        <v>158.33333333333334</v>
      </c>
      <c r="EOW62" s="196"/>
      <c r="EOX62" s="197"/>
      <c r="EOY62" s="197">
        <v>0</v>
      </c>
      <c r="EOZ62" s="197"/>
      <c r="EPA62" s="197"/>
      <c r="EPB62" s="197">
        <v>703</v>
      </c>
      <c r="EPC62" s="246">
        <f t="shared" si="1441"/>
        <v>703</v>
      </c>
      <c r="EPD62" s="212">
        <f t="shared" si="1442"/>
        <v>117.16666666666667</v>
      </c>
      <c r="EPE62" s="196">
        <v>643</v>
      </c>
      <c r="EPF62" s="197">
        <v>913</v>
      </c>
      <c r="EPG62" s="197"/>
      <c r="EPH62" s="197">
        <v>0</v>
      </c>
      <c r="EPI62" s="197"/>
      <c r="EPJ62" s="197"/>
      <c r="EPK62" s="246">
        <f t="shared" si="1443"/>
        <v>1556</v>
      </c>
      <c r="EPL62" s="212">
        <f t="shared" si="1444"/>
        <v>259.33333333333331</v>
      </c>
      <c r="EPM62" s="196">
        <v>0</v>
      </c>
      <c r="EPN62" s="197"/>
      <c r="EPO62" s="197">
        <v>1840</v>
      </c>
      <c r="EPP62" s="197">
        <v>165</v>
      </c>
      <c r="EPQ62" s="197"/>
      <c r="EPR62" s="197"/>
      <c r="EPS62" s="246">
        <f t="shared" si="1445"/>
        <v>2005</v>
      </c>
      <c r="EPT62" s="212">
        <f t="shared" si="1446"/>
        <v>334.16666666666669</v>
      </c>
      <c r="EPU62" s="196"/>
      <c r="EPV62" s="197">
        <v>2642</v>
      </c>
      <c r="EPW62" s="197">
        <v>0</v>
      </c>
      <c r="EPX62" s="197"/>
      <c r="EPY62" s="197"/>
      <c r="EPZ62" s="197"/>
      <c r="EQA62" s="246">
        <f t="shared" si="1447"/>
        <v>2642</v>
      </c>
      <c r="EQB62" s="212">
        <f t="shared" si="1448"/>
        <v>440.33333333333331</v>
      </c>
      <c r="EQC62" s="196">
        <v>0</v>
      </c>
      <c r="EQD62" s="197">
        <v>0</v>
      </c>
      <c r="EQE62" s="197">
        <v>1297</v>
      </c>
      <c r="EQF62" s="197"/>
      <c r="EQG62" s="197">
        <v>0</v>
      </c>
      <c r="EQH62" s="197"/>
      <c r="EQI62" s="246">
        <f t="shared" si="1449"/>
        <v>1297</v>
      </c>
      <c r="EQJ62" s="212">
        <f t="shared" si="1450"/>
        <v>216.16666666666666</v>
      </c>
      <c r="EQK62" s="196"/>
      <c r="EQL62" s="197">
        <v>0</v>
      </c>
      <c r="EQM62" s="197">
        <v>966</v>
      </c>
      <c r="EQN62" s="197"/>
      <c r="EQO62" s="197"/>
      <c r="EQP62" s="197">
        <v>0</v>
      </c>
      <c r="EQQ62" s="246">
        <f t="shared" si="1451"/>
        <v>966</v>
      </c>
      <c r="EQR62" s="212">
        <f t="shared" si="1452"/>
        <v>161</v>
      </c>
      <c r="EQS62" s="196">
        <v>0</v>
      </c>
      <c r="EQT62" s="197">
        <v>0</v>
      </c>
      <c r="EQU62" s="197">
        <v>1624</v>
      </c>
      <c r="EQV62" s="197"/>
      <c r="EQW62" s="197"/>
      <c r="EQX62" s="197"/>
      <c r="EQY62" s="246">
        <f t="shared" si="1453"/>
        <v>1624</v>
      </c>
      <c r="EQZ62" s="212">
        <f t="shared" si="1454"/>
        <v>270.66666666666669</v>
      </c>
      <c r="ERA62" s="196"/>
      <c r="ERB62" s="197">
        <v>0</v>
      </c>
      <c r="ERC62" s="197"/>
      <c r="ERD62" s="197"/>
      <c r="ERE62" s="197"/>
      <c r="ERF62" s="197"/>
      <c r="ERG62" s="246">
        <f t="shared" si="1455"/>
        <v>0</v>
      </c>
      <c r="ERH62" s="212">
        <f t="shared" si="1456"/>
        <v>0</v>
      </c>
      <c r="ERI62" s="196"/>
      <c r="ERJ62" s="197">
        <v>1683</v>
      </c>
      <c r="ERK62" s="197"/>
      <c r="ERL62" s="197"/>
      <c r="ERM62" s="197">
        <v>0</v>
      </c>
      <c r="ERN62" s="197"/>
      <c r="ERO62" s="246">
        <f t="shared" si="1457"/>
        <v>1683</v>
      </c>
      <c r="ERP62" s="212">
        <f t="shared" si="1458"/>
        <v>280.5</v>
      </c>
      <c r="ERQ62" s="196"/>
      <c r="ERR62" s="197">
        <v>1633</v>
      </c>
      <c r="ERS62" s="197"/>
      <c r="ERT62" s="197"/>
      <c r="ERU62" s="197"/>
      <c r="ERV62" s="197"/>
      <c r="ERW62" s="246">
        <f t="shared" si="1459"/>
        <v>1633</v>
      </c>
      <c r="ERX62" s="212">
        <f t="shared" si="1460"/>
        <v>272.16666666666669</v>
      </c>
      <c r="ERY62" s="196"/>
      <c r="ERZ62" s="197">
        <v>887</v>
      </c>
      <c r="ESA62" s="197"/>
      <c r="ESB62" s="197"/>
      <c r="ESC62" s="197">
        <v>0</v>
      </c>
      <c r="ESD62" s="197"/>
      <c r="ESE62" s="246">
        <f t="shared" si="1461"/>
        <v>887</v>
      </c>
      <c r="ESF62" s="212">
        <f t="shared" si="1462"/>
        <v>147.83333333333334</v>
      </c>
      <c r="ESG62" s="196">
        <v>0</v>
      </c>
      <c r="ESH62" s="197">
        <v>0</v>
      </c>
      <c r="ESI62" s="197">
        <v>0</v>
      </c>
      <c r="ESJ62" s="197"/>
      <c r="ESK62" s="197"/>
      <c r="ESL62" s="197"/>
      <c r="ESM62" s="64">
        <f t="shared" si="1463"/>
        <v>0</v>
      </c>
      <c r="ESN62" s="211">
        <f t="shared" si="1464"/>
        <v>0</v>
      </c>
      <c r="ESO62" s="459"/>
      <c r="ESP62" s="460">
        <v>0</v>
      </c>
      <c r="ESQ62" s="460">
        <v>0</v>
      </c>
      <c r="ESR62" s="460">
        <v>0</v>
      </c>
      <c r="ESS62" s="460">
        <v>100</v>
      </c>
      <c r="EST62" s="460">
        <v>576</v>
      </c>
      <c r="ESU62" s="246">
        <f t="shared" si="1465"/>
        <v>676</v>
      </c>
      <c r="ESV62" s="212">
        <f t="shared" si="1466"/>
        <v>112.66666666666667</v>
      </c>
      <c r="ESW62" s="196"/>
      <c r="ESX62" s="197">
        <v>0</v>
      </c>
      <c r="ESY62" s="197"/>
      <c r="ESZ62" s="197">
        <v>0</v>
      </c>
      <c r="ETA62" s="197"/>
      <c r="ETB62" s="197"/>
      <c r="ETC62" s="810">
        <f t="shared" si="1467"/>
        <v>0</v>
      </c>
      <c r="ETD62" s="212">
        <f t="shared" si="1468"/>
        <v>0</v>
      </c>
      <c r="ETE62" s="196">
        <v>0</v>
      </c>
      <c r="ETF62" s="197"/>
      <c r="ETG62" s="197">
        <v>0</v>
      </c>
      <c r="ETH62" s="197">
        <v>0</v>
      </c>
      <c r="ETI62" s="197"/>
      <c r="ETJ62" s="197"/>
      <c r="ETK62" s="810">
        <f t="shared" si="1469"/>
        <v>0</v>
      </c>
      <c r="ETL62" s="212">
        <f t="shared" si="1470"/>
        <v>0</v>
      </c>
      <c r="ETM62" s="816"/>
      <c r="ETN62" s="817"/>
      <c r="ETO62" s="817">
        <v>0</v>
      </c>
      <c r="ETP62" s="817">
        <v>0</v>
      </c>
      <c r="ETQ62" s="817"/>
      <c r="ETR62" s="817">
        <v>688</v>
      </c>
      <c r="ETS62" s="810">
        <f t="shared" si="1471"/>
        <v>688</v>
      </c>
      <c r="ETT62" s="212">
        <f t="shared" si="1472"/>
        <v>114.66666666666667</v>
      </c>
      <c r="ETU62" s="459"/>
      <c r="ETV62" s="460"/>
      <c r="ETW62" s="460">
        <v>657</v>
      </c>
      <c r="ETX62" s="460">
        <v>0</v>
      </c>
      <c r="ETY62" s="460"/>
      <c r="ETZ62" s="460"/>
      <c r="EUA62" s="810">
        <f t="shared" si="1473"/>
        <v>657</v>
      </c>
      <c r="EUB62" s="212">
        <f t="shared" si="1474"/>
        <v>109.5</v>
      </c>
      <c r="EUC62" s="459"/>
      <c r="EUD62" s="460"/>
      <c r="EUE62" s="460"/>
      <c r="EUF62" s="460">
        <v>0</v>
      </c>
      <c r="EUG62" s="460"/>
      <c r="EUH62" s="460"/>
      <c r="EUI62" s="810">
        <f t="shared" si="1475"/>
        <v>0</v>
      </c>
      <c r="EUJ62" s="212">
        <f t="shared" si="1476"/>
        <v>0</v>
      </c>
      <c r="EUK62" s="196"/>
      <c r="EUL62" s="197"/>
      <c r="EUM62" s="197"/>
      <c r="EUN62" s="197">
        <v>0</v>
      </c>
      <c r="EUO62" s="197">
        <v>0</v>
      </c>
      <c r="EUP62" s="197"/>
      <c r="EUQ62" s="810">
        <f t="shared" si="1477"/>
        <v>0</v>
      </c>
      <c r="EUR62" s="212">
        <f t="shared" si="1478"/>
        <v>0</v>
      </c>
      <c r="EUS62" s="196"/>
      <c r="EUT62" s="197">
        <v>288</v>
      </c>
      <c r="EUU62" s="197"/>
      <c r="EUV62" s="197"/>
      <c r="EUW62" s="197"/>
      <c r="EUX62" s="197"/>
      <c r="EUY62" s="810">
        <f t="shared" si="1479"/>
        <v>288</v>
      </c>
      <c r="EUZ62" s="212">
        <f t="shared" si="1480"/>
        <v>48</v>
      </c>
      <c r="EVA62" s="196">
        <v>327</v>
      </c>
      <c r="EVB62" s="197"/>
      <c r="EVC62" s="197"/>
      <c r="EVD62" s="197"/>
      <c r="EVE62" s="197"/>
      <c r="EVF62" s="197"/>
      <c r="EVG62" s="810">
        <f t="shared" si="1481"/>
        <v>327</v>
      </c>
      <c r="EVH62" s="212">
        <f t="shared" si="1482"/>
        <v>54.5</v>
      </c>
      <c r="EVI62" s="196"/>
      <c r="EVJ62" s="197"/>
      <c r="EVK62" s="197">
        <f>SUMIF(SUMPK!$B:$B,$B:$B,SUMPK!$O:$O)</f>
        <v>0</v>
      </c>
      <c r="EVL62" s="197"/>
      <c r="EVM62" s="197"/>
      <c r="EVN62" s="197">
        <v>343</v>
      </c>
      <c r="EVO62" s="810">
        <f t="shared" si="1483"/>
        <v>343</v>
      </c>
      <c r="EVP62" s="212">
        <f t="shared" si="1484"/>
        <v>57.166666666666664</v>
      </c>
      <c r="EVQ62" s="196"/>
      <c r="EVR62" s="197"/>
      <c r="EVS62" s="197"/>
      <c r="EVT62" s="197"/>
      <c r="EVU62" s="197"/>
      <c r="EVV62" s="197"/>
      <c r="EVW62" s="810">
        <f t="shared" si="1485"/>
        <v>0</v>
      </c>
      <c r="EVX62" s="212">
        <f t="shared" si="1486"/>
        <v>0</v>
      </c>
      <c r="EVY62" s="196"/>
      <c r="EVZ62" s="197"/>
      <c r="EWA62" s="197"/>
      <c r="EWB62" s="197"/>
      <c r="EWC62" s="197"/>
      <c r="EWD62" s="197"/>
      <c r="EWE62" s="810">
        <f t="shared" si="1487"/>
        <v>0</v>
      </c>
      <c r="EWF62" s="212">
        <f t="shared" si="1488"/>
        <v>0</v>
      </c>
      <c r="EWG62" s="196"/>
      <c r="EWH62" s="197"/>
      <c r="EWI62" s="197"/>
      <c r="EWJ62" s="197">
        <v>611</v>
      </c>
      <c r="EWK62" s="197"/>
      <c r="EWL62" s="197"/>
      <c r="EWM62" s="810">
        <f t="shared" si="1489"/>
        <v>611</v>
      </c>
      <c r="EWN62" s="212">
        <f t="shared" si="1490"/>
        <v>101.83333333333333</v>
      </c>
      <c r="EWO62" s="196"/>
      <c r="EWP62" s="197"/>
      <c r="EWQ62" s="197"/>
      <c r="EWR62" s="197">
        <v>330</v>
      </c>
      <c r="EWS62" s="197"/>
      <c r="EWT62" s="197"/>
      <c r="EWU62" s="810">
        <f t="shared" si="1491"/>
        <v>330</v>
      </c>
      <c r="EWV62" s="212">
        <f t="shared" si="1492"/>
        <v>55</v>
      </c>
      <c r="EWW62" s="196"/>
      <c r="EWX62" s="197"/>
      <c r="EWY62" s="197">
        <v>0</v>
      </c>
      <c r="EWZ62" s="197"/>
      <c r="EXA62" s="197"/>
      <c r="EXB62" s="197"/>
      <c r="EXC62" s="810">
        <f t="shared" si="1493"/>
        <v>0</v>
      </c>
      <c r="EXD62" s="212">
        <f t="shared" si="1494"/>
        <v>0</v>
      </c>
      <c r="EXE62" s="196"/>
      <c r="EXF62" s="197"/>
      <c r="EXG62" s="197">
        <v>308</v>
      </c>
      <c r="EXH62" s="197"/>
      <c r="EXI62" s="197"/>
      <c r="EXJ62" s="197">
        <v>0</v>
      </c>
      <c r="EXK62" s="810">
        <f t="shared" si="1495"/>
        <v>308</v>
      </c>
      <c r="EXL62" s="212">
        <f t="shared" si="1496"/>
        <v>51.333333333333336</v>
      </c>
      <c r="EXM62" s="459"/>
      <c r="EXN62" s="460"/>
      <c r="EXO62" s="460"/>
      <c r="EXP62" s="460">
        <v>295</v>
      </c>
      <c r="EXQ62" s="460"/>
      <c r="EXR62" s="460"/>
      <c r="EXS62" s="810">
        <f t="shared" si="1497"/>
        <v>295</v>
      </c>
      <c r="EXT62" s="212">
        <f t="shared" si="1498"/>
        <v>49.166666666666664</v>
      </c>
      <c r="EXU62" s="196"/>
      <c r="EXV62" s="197"/>
      <c r="EXW62" s="197"/>
      <c r="EXX62" s="197"/>
      <c r="EXY62" s="197"/>
      <c r="EXZ62" s="197">
        <v>333</v>
      </c>
      <c r="EYA62" s="810">
        <f t="shared" si="1499"/>
        <v>333</v>
      </c>
      <c r="EYB62" s="212">
        <f t="shared" si="1500"/>
        <v>55.5</v>
      </c>
      <c r="EYC62" s="196">
        <v>0</v>
      </c>
      <c r="EYD62" s="197"/>
      <c r="EYE62" s="197"/>
      <c r="EYF62" s="197"/>
      <c r="EYG62" s="197"/>
      <c r="EYH62" s="197">
        <v>0</v>
      </c>
      <c r="EYI62" s="810">
        <f t="shared" si="1501"/>
        <v>0</v>
      </c>
      <c r="EYJ62" s="212">
        <f t="shared" si="1502"/>
        <v>0</v>
      </c>
      <c r="EYK62" s="196">
        <v>0</v>
      </c>
      <c r="EYL62" s="197"/>
      <c r="EYM62" s="197"/>
      <c r="EYN62" s="197"/>
      <c r="EYO62" s="197"/>
      <c r="EYP62" s="197"/>
      <c r="EYQ62" s="810">
        <f t="shared" si="1503"/>
        <v>0</v>
      </c>
      <c r="EYR62" s="212">
        <f t="shared" si="1504"/>
        <v>0</v>
      </c>
      <c r="EYS62" s="196">
        <v>0</v>
      </c>
      <c r="EYT62" s="197"/>
      <c r="EYU62" s="197">
        <v>0</v>
      </c>
      <c r="EYV62" s="197"/>
      <c r="EYW62" s="197"/>
      <c r="EYX62" s="197"/>
      <c r="EYY62" s="878">
        <f t="shared" si="1505"/>
        <v>0</v>
      </c>
      <c r="EYZ62" s="879">
        <f t="shared" si="1506"/>
        <v>0</v>
      </c>
      <c r="EZA62" s="196">
        <v>0</v>
      </c>
      <c r="EZB62" s="197">
        <v>0</v>
      </c>
      <c r="EZC62" s="197"/>
      <c r="EZD62" s="197"/>
      <c r="EZE62" s="197">
        <v>0</v>
      </c>
      <c r="EZF62" s="197"/>
      <c r="EZG62" s="878">
        <f t="shared" si="1507"/>
        <v>0</v>
      </c>
      <c r="EZH62" s="879">
        <f t="shared" si="1508"/>
        <v>0</v>
      </c>
      <c r="EZI62" s="196"/>
      <c r="EZJ62" s="197">
        <v>0</v>
      </c>
      <c r="EZK62" s="197"/>
      <c r="EZL62" s="197">
        <v>0</v>
      </c>
      <c r="EZM62" s="197"/>
      <c r="EZN62" s="197"/>
      <c r="EZO62" s="878">
        <f t="shared" si="1509"/>
        <v>0</v>
      </c>
      <c r="EZP62" s="879">
        <f t="shared" si="1510"/>
        <v>0</v>
      </c>
      <c r="EZQ62" s="459"/>
      <c r="EZR62" s="460"/>
      <c r="EZS62" s="460"/>
      <c r="EZT62" s="460"/>
      <c r="EZU62" s="460"/>
      <c r="EZV62" s="460"/>
      <c r="EZW62" s="878">
        <f t="shared" si="1511"/>
        <v>0</v>
      </c>
      <c r="EZX62" s="873">
        <f t="shared" si="1512"/>
        <v>0</v>
      </c>
      <c r="EZY62" s="196">
        <v>0</v>
      </c>
      <c r="EZZ62" s="197"/>
      <c r="FAA62" s="197">
        <v>0</v>
      </c>
      <c r="FAB62" s="197">
        <v>100</v>
      </c>
      <c r="FAC62" s="197"/>
      <c r="FAD62" s="197"/>
      <c r="FAE62" s="878">
        <f t="shared" si="1513"/>
        <v>100</v>
      </c>
      <c r="FAF62" s="879">
        <f t="shared" si="1514"/>
        <v>16.666666666666668</v>
      </c>
    </row>
    <row r="63" spans="1:4088" s="8" customFormat="1" ht="13.5" thickBot="1" x14ac:dyDescent="0.25">
      <c r="A63" s="984" t="s">
        <v>14</v>
      </c>
      <c r="B63" s="984"/>
      <c r="C63" s="984"/>
      <c r="D63" s="469">
        <v>25</v>
      </c>
      <c r="E63" s="225">
        <f>SUM(E31:E58)</f>
        <v>0</v>
      </c>
      <c r="F63" s="225">
        <f t="shared" ref="F63:X63" si="2441">SUM(F31:F58)</f>
        <v>65565</v>
      </c>
      <c r="G63" s="225">
        <f t="shared" si="2441"/>
        <v>0</v>
      </c>
      <c r="H63" s="225">
        <f t="shared" si="2441"/>
        <v>0</v>
      </c>
      <c r="I63" s="225">
        <f t="shared" si="2441"/>
        <v>0</v>
      </c>
      <c r="J63" s="225">
        <f t="shared" si="2441"/>
        <v>0</v>
      </c>
      <c r="K63" s="225">
        <f t="shared" si="2441"/>
        <v>0</v>
      </c>
      <c r="L63" s="225">
        <f t="shared" si="2441"/>
        <v>65565</v>
      </c>
      <c r="M63" s="225">
        <f t="shared" si="2441"/>
        <v>65565</v>
      </c>
      <c r="N63" s="225">
        <f t="shared" si="2441"/>
        <v>1777.6666666666667</v>
      </c>
      <c r="O63" s="225">
        <f t="shared" si="2441"/>
        <v>152.17701737895064</v>
      </c>
      <c r="P63" s="225">
        <f t="shared" si="2441"/>
        <v>1937.6666666666665</v>
      </c>
      <c r="Q63" s="225">
        <f t="shared" si="2441"/>
        <v>1493.8658493513051</v>
      </c>
      <c r="R63" s="225">
        <f t="shared" si="2441"/>
        <v>2100</v>
      </c>
      <c r="S63" s="225">
        <f t="shared" si="2441"/>
        <v>54600</v>
      </c>
      <c r="T63" s="225">
        <f t="shared" si="2441"/>
        <v>368.69966379856919</v>
      </c>
      <c r="U63" s="225">
        <f t="shared" si="2441"/>
        <v>0</v>
      </c>
      <c r="V63" s="225">
        <f t="shared" si="2441"/>
        <v>368.69966379856919</v>
      </c>
      <c r="W63" s="225" t="e">
        <f t="shared" si="2441"/>
        <v>#DIV/0!</v>
      </c>
      <c r="X63" s="225">
        <f t="shared" si="2441"/>
        <v>0</v>
      </c>
      <c r="Y63" s="225">
        <f>SUM(Y35:Y62)</f>
        <v>0</v>
      </c>
      <c r="Z63" s="225">
        <f>SUM(Z35:Z62)</f>
        <v>0</v>
      </c>
      <c r="AA63" s="225">
        <f>SUM(AA35:AA62)</f>
        <v>0</v>
      </c>
      <c r="AB63" s="225">
        <f>SUM(AB35:AB62)</f>
        <v>0</v>
      </c>
      <c r="AC63" s="886"/>
      <c r="AD63" s="9"/>
      <c r="AL63" s="1"/>
      <c r="AM63" s="1"/>
      <c r="AN63" s="1"/>
      <c r="AO63" s="1"/>
      <c r="AP63" s="1"/>
      <c r="AQ63" s="1"/>
      <c r="AT63" s="1"/>
      <c r="AU63" s="1"/>
      <c r="AV63" s="1"/>
      <c r="AW63" s="1"/>
      <c r="AX63" s="1"/>
      <c r="AY63" s="1"/>
      <c r="BB63" s="1"/>
      <c r="BC63" s="1"/>
      <c r="BD63" s="1"/>
      <c r="BE63" s="1"/>
      <c r="BF63" s="1"/>
      <c r="BG63" s="1"/>
      <c r="BJ63" s="1"/>
      <c r="BK63" s="1"/>
      <c r="BL63" s="1"/>
      <c r="BM63" s="1"/>
      <c r="BN63" s="1"/>
      <c r="BO63" s="1"/>
      <c r="BR63" s="1"/>
      <c r="BS63" s="1"/>
      <c r="BT63" s="1"/>
      <c r="BU63" s="1"/>
      <c r="BV63" s="1"/>
      <c r="BW63" s="1"/>
      <c r="BZ63" s="1"/>
      <c r="CA63" s="1"/>
      <c r="CB63" s="1"/>
      <c r="CC63" s="1"/>
      <c r="CD63" s="1"/>
      <c r="CE63" s="1"/>
      <c r="CH63" s="1"/>
      <c r="CI63" s="1"/>
      <c r="CJ63" s="1"/>
      <c r="CK63" s="1"/>
      <c r="CL63" s="1"/>
      <c r="CM63" s="1"/>
      <c r="CP63" s="1"/>
      <c r="CQ63" s="1"/>
      <c r="CR63" s="1"/>
      <c r="CS63" s="1"/>
      <c r="CT63" s="1"/>
      <c r="CU63" s="1"/>
      <c r="CX63" s="1"/>
      <c r="CY63" s="1"/>
      <c r="CZ63" s="1"/>
      <c r="DA63" s="1"/>
      <c r="DB63" s="1"/>
      <c r="DC63" s="1"/>
      <c r="DF63" s="1"/>
      <c r="DG63" s="1"/>
      <c r="DH63" s="1"/>
      <c r="DI63" s="1"/>
      <c r="DJ63" s="1"/>
      <c r="DK63" s="1"/>
      <c r="DN63" s="1"/>
      <c r="DO63" s="1"/>
      <c r="DP63" s="1"/>
      <c r="DQ63" s="1"/>
      <c r="DR63" s="1"/>
      <c r="DS63" s="1"/>
      <c r="DV63" s="1"/>
      <c r="DW63" s="1"/>
      <c r="DX63" s="1"/>
      <c r="DY63" s="1"/>
      <c r="DZ63" s="1"/>
      <c r="EA63" s="1"/>
      <c r="ED63" s="1"/>
      <c r="EE63" s="1"/>
      <c r="EF63" s="1"/>
      <c r="EG63" s="1"/>
      <c r="EH63" s="1"/>
      <c r="EI63" s="1"/>
      <c r="EL63" s="1"/>
      <c r="EM63" s="1"/>
      <c r="EN63" s="1"/>
      <c r="EO63" s="1"/>
      <c r="EP63" s="1"/>
      <c r="EQ63" s="1"/>
      <c r="ET63" s="1"/>
      <c r="EU63" s="1"/>
      <c r="EV63" s="1"/>
      <c r="EW63" s="1"/>
      <c r="EX63" s="1"/>
      <c r="EY63" s="1"/>
      <c r="FB63" s="1"/>
      <c r="FC63" s="1"/>
      <c r="FD63" s="1"/>
      <c r="FE63" s="1"/>
      <c r="FF63" s="1"/>
      <c r="FG63" s="1"/>
      <c r="FJ63" s="1"/>
      <c r="FK63" s="1"/>
      <c r="FL63" s="1"/>
      <c r="FM63" s="1"/>
      <c r="FN63" s="1"/>
      <c r="FO63" s="1"/>
      <c r="FR63" s="1"/>
      <c r="FS63" s="1"/>
      <c r="FT63" s="1"/>
      <c r="FU63" s="1"/>
      <c r="FV63" s="1"/>
      <c r="FW63" s="1"/>
      <c r="FZ63" s="1"/>
      <c r="GA63" s="1"/>
      <c r="GB63" s="1"/>
      <c r="GC63" s="1"/>
      <c r="GD63" s="1"/>
      <c r="GE63" s="1"/>
      <c r="GH63" s="1"/>
      <c r="GI63" s="1"/>
      <c r="GJ63" s="1"/>
      <c r="GK63" s="1"/>
      <c r="GL63" s="1"/>
      <c r="GM63" s="1"/>
      <c r="GP63" s="1"/>
      <c r="GQ63" s="1"/>
      <c r="GR63" s="1"/>
      <c r="GS63" s="1"/>
      <c r="GT63" s="1"/>
      <c r="GU63" s="1"/>
      <c r="GX63" s="1"/>
      <c r="GY63" s="1"/>
      <c r="GZ63" s="1"/>
      <c r="HA63" s="1"/>
      <c r="HB63" s="1"/>
      <c r="HC63" s="1"/>
      <c r="HF63" s="1"/>
      <c r="HG63" s="1"/>
      <c r="HH63" s="1"/>
      <c r="HI63" s="1"/>
      <c r="HJ63" s="1"/>
      <c r="HK63" s="1"/>
      <c r="HN63" s="77"/>
      <c r="HO63" s="77"/>
      <c r="HP63" s="77"/>
      <c r="HQ63" s="77"/>
      <c r="HR63" s="77"/>
      <c r="HS63" s="77"/>
      <c r="HV63" s="1"/>
      <c r="HW63" s="1"/>
      <c r="HX63" s="1"/>
      <c r="HY63" s="1"/>
      <c r="HZ63" s="1"/>
      <c r="IA63" s="1"/>
      <c r="ID63" s="1"/>
      <c r="IE63" s="1"/>
      <c r="IF63" s="1"/>
      <c r="IG63" s="1"/>
      <c r="IH63" s="1"/>
      <c r="II63" s="1"/>
      <c r="IL63" s="1"/>
      <c r="IM63" s="1"/>
      <c r="IN63" s="1"/>
      <c r="IO63" s="1"/>
      <c r="IP63" s="1"/>
      <c r="IQ63" s="1"/>
      <c r="IT63" s="1"/>
      <c r="IU63" s="1"/>
      <c r="IV63" s="1"/>
      <c r="IW63" s="1"/>
      <c r="IX63" s="1"/>
      <c r="IY63" s="1"/>
      <c r="JB63" s="1"/>
      <c r="JC63" s="1"/>
      <c r="JD63" s="1"/>
      <c r="JE63" s="1"/>
      <c r="JF63" s="1"/>
      <c r="JG63" s="1"/>
      <c r="JJ63" s="1"/>
      <c r="JK63" s="1"/>
      <c r="JL63" s="1"/>
      <c r="JM63" s="1"/>
      <c r="JN63" s="1"/>
      <c r="JO63" s="1"/>
      <c r="JR63" s="1"/>
      <c r="JS63" s="1"/>
      <c r="JT63" s="1"/>
      <c r="JU63" s="1"/>
      <c r="JV63" s="1"/>
      <c r="JW63" s="1"/>
      <c r="JZ63" s="1"/>
      <c r="KA63" s="1"/>
      <c r="KB63" s="1"/>
      <c r="KC63" s="1"/>
      <c r="KD63" s="1"/>
      <c r="KE63" s="1"/>
      <c r="KH63" s="1"/>
      <c r="KI63" s="1"/>
      <c r="KJ63" s="1"/>
      <c r="KK63" s="1"/>
      <c r="KL63" s="1"/>
      <c r="KM63" s="1"/>
      <c r="KP63" s="1"/>
      <c r="KQ63" s="1"/>
      <c r="KR63" s="1"/>
      <c r="KS63" s="1"/>
      <c r="KT63" s="1"/>
      <c r="KU63" s="1"/>
      <c r="KX63" s="1"/>
      <c r="KY63" s="1"/>
      <c r="KZ63" s="1"/>
      <c r="LA63" s="1"/>
      <c r="LB63" s="1"/>
      <c r="LC63" s="1"/>
      <c r="LF63" s="1"/>
      <c r="LG63" s="1"/>
      <c r="LH63" s="1"/>
      <c r="LI63" s="1"/>
      <c r="LJ63" s="1"/>
      <c r="LK63" s="1"/>
      <c r="LN63" s="1"/>
      <c r="LO63" s="1"/>
      <c r="LP63" s="1"/>
      <c r="LQ63" s="1"/>
      <c r="LR63" s="1"/>
      <c r="LS63" s="1"/>
      <c r="LV63" s="1"/>
      <c r="LW63" s="1"/>
      <c r="LX63" s="1"/>
      <c r="LY63" s="1"/>
      <c r="LZ63" s="1"/>
      <c r="MA63" s="1"/>
      <c r="MD63" s="1"/>
      <c r="ME63" s="1"/>
      <c r="MF63" s="1"/>
      <c r="MG63" s="1"/>
      <c r="MH63" s="1"/>
      <c r="MI63" s="1"/>
      <c r="ML63" s="1"/>
      <c r="MM63" s="1"/>
      <c r="MN63" s="1"/>
      <c r="MO63" s="1"/>
      <c r="MP63" s="1"/>
      <c r="MQ63" s="1"/>
      <c r="MT63" s="1"/>
      <c r="MU63" s="1"/>
      <c r="MV63" s="1"/>
      <c r="MW63" s="1"/>
      <c r="MX63" s="1"/>
      <c r="MY63" s="1"/>
      <c r="NB63" s="1"/>
      <c r="NC63" s="1"/>
      <c r="ND63" s="1"/>
      <c r="NE63" s="1"/>
      <c r="NF63" s="1"/>
      <c r="NG63" s="1"/>
      <c r="NJ63" s="1"/>
      <c r="NK63" s="1"/>
      <c r="NL63" s="1"/>
      <c r="NM63" s="1"/>
      <c r="NN63" s="1"/>
      <c r="NO63" s="1"/>
      <c r="NR63" s="1"/>
      <c r="NS63" s="1"/>
      <c r="NT63" s="1"/>
      <c r="NU63" s="1"/>
      <c r="NV63" s="1"/>
      <c r="NW63" s="1"/>
      <c r="NZ63" s="1"/>
      <c r="OA63" s="1"/>
      <c r="OB63" s="1"/>
      <c r="OC63" s="1"/>
      <c r="OD63" s="1"/>
      <c r="OE63" s="1"/>
      <c r="OH63" s="1"/>
      <c r="OI63" s="1"/>
      <c r="OJ63" s="1"/>
      <c r="OK63" s="1"/>
      <c r="OL63" s="1"/>
      <c r="OM63" s="1"/>
      <c r="OP63" s="1"/>
      <c r="OQ63" s="1"/>
      <c r="OR63" s="1"/>
      <c r="OS63" s="1"/>
      <c r="OT63" s="1"/>
      <c r="OU63" s="1"/>
      <c r="OX63" s="1"/>
      <c r="OY63" s="1"/>
      <c r="OZ63" s="1"/>
      <c r="PA63" s="1"/>
      <c r="PB63" s="1"/>
      <c r="PC63" s="1"/>
      <c r="PF63" s="1"/>
      <c r="PG63" s="1"/>
      <c r="PH63" s="1"/>
      <c r="PI63" s="1"/>
      <c r="PJ63" s="1"/>
      <c r="PK63" s="1"/>
      <c r="PN63" s="1"/>
      <c r="PO63" s="1"/>
      <c r="PP63" s="1"/>
      <c r="PQ63" s="1"/>
      <c r="PR63" s="1"/>
      <c r="PS63" s="1"/>
      <c r="PV63" s="1"/>
      <c r="PW63" s="1"/>
      <c r="PX63" s="1"/>
      <c r="PY63" s="1"/>
      <c r="PZ63" s="1"/>
      <c r="QA63" s="1"/>
      <c r="QD63" s="1"/>
      <c r="QE63" s="1"/>
      <c r="QF63" s="1"/>
      <c r="QG63" s="1"/>
      <c r="QH63" s="1"/>
      <c r="QI63" s="1"/>
      <c r="QL63" s="1"/>
      <c r="QM63" s="1"/>
      <c r="QN63" s="1"/>
      <c r="QO63" s="1"/>
      <c r="QP63" s="1"/>
      <c r="QQ63" s="1"/>
      <c r="QT63" s="1"/>
      <c r="QU63" s="1"/>
      <c r="QV63" s="1"/>
      <c r="QW63" s="1"/>
      <c r="QX63" s="1"/>
      <c r="QY63" s="1"/>
      <c r="RB63" s="1"/>
      <c r="RC63" s="1"/>
      <c r="RD63" s="1"/>
      <c r="RE63" s="1"/>
      <c r="RF63" s="1"/>
      <c r="RG63" s="1"/>
      <c r="RJ63" s="1"/>
      <c r="RK63" s="1"/>
      <c r="RL63" s="1"/>
      <c r="RM63" s="1"/>
      <c r="RN63" s="1"/>
      <c r="RO63" s="1"/>
      <c r="RR63" s="1"/>
      <c r="RS63" s="1"/>
      <c r="RT63" s="1"/>
      <c r="RU63" s="1"/>
      <c r="RV63" s="1"/>
      <c r="RW63" s="1"/>
      <c r="RZ63" s="1"/>
      <c r="SA63" s="1"/>
      <c r="SB63" s="1"/>
      <c r="SC63" s="1"/>
      <c r="SD63" s="1"/>
      <c r="SE63" s="1"/>
      <c r="SH63" s="1"/>
      <c r="SI63" s="1"/>
      <c r="SJ63" s="1"/>
      <c r="SK63" s="1"/>
      <c r="SL63" s="1"/>
      <c r="SM63" s="1"/>
      <c r="SP63" s="1"/>
      <c r="SQ63" s="1"/>
      <c r="SR63" s="1"/>
      <c r="SS63" s="1"/>
      <c r="ST63" s="1"/>
      <c r="SU63" s="1"/>
      <c r="SX63" s="1"/>
      <c r="SY63" s="1"/>
      <c r="SZ63" s="1"/>
      <c r="TA63" s="1"/>
      <c r="TB63" s="1"/>
      <c r="TC63" s="1"/>
      <c r="TF63" s="1"/>
      <c r="TG63" s="1"/>
      <c r="TH63" s="1"/>
      <c r="TI63" s="1"/>
      <c r="TJ63" s="1"/>
      <c r="TK63" s="1"/>
      <c r="TN63" s="1"/>
      <c r="TO63" s="1"/>
      <c r="TP63" s="1"/>
      <c r="TQ63" s="1"/>
      <c r="TR63" s="1"/>
      <c r="TS63" s="1"/>
      <c r="TV63" s="1"/>
      <c r="TW63" s="1"/>
      <c r="TX63" s="1"/>
      <c r="TY63" s="1"/>
      <c r="TZ63" s="1"/>
      <c r="UA63" s="1"/>
      <c r="UD63" s="1"/>
      <c r="UE63" s="1"/>
      <c r="UF63" s="1"/>
      <c r="UG63" s="1"/>
      <c r="UH63" s="1"/>
      <c r="UI63" s="1"/>
      <c r="UL63" s="1"/>
      <c r="UM63" s="1"/>
      <c r="UN63" s="1"/>
      <c r="UO63" s="1"/>
      <c r="UP63" s="1"/>
      <c r="UQ63" s="1"/>
      <c r="UR63" s="1"/>
      <c r="UU63" s="1"/>
      <c r="UV63" s="1"/>
      <c r="UW63" s="1"/>
      <c r="UX63" s="1"/>
      <c r="UY63" s="1"/>
      <c r="UZ63" s="1"/>
      <c r="VC63" s="1"/>
      <c r="VD63" s="1"/>
      <c r="VE63" s="1"/>
      <c r="VF63" s="1"/>
      <c r="VG63" s="1"/>
      <c r="VH63" s="1"/>
      <c r="VK63" s="1"/>
      <c r="VL63" s="1"/>
      <c r="VM63" s="1"/>
      <c r="VN63" s="1"/>
      <c r="VO63" s="1"/>
      <c r="VP63" s="1"/>
      <c r="VS63" s="1"/>
      <c r="VT63" s="1"/>
      <c r="VU63" s="1"/>
      <c r="VV63" s="1"/>
      <c r="VW63" s="1"/>
      <c r="VX63" s="1"/>
      <c r="WA63" s="58"/>
      <c r="WB63" s="58"/>
      <c r="WC63" s="58"/>
      <c r="WD63" s="58"/>
      <c r="WE63" s="58"/>
      <c r="WF63" s="58"/>
      <c r="WG63" s="169"/>
      <c r="WH63" s="169"/>
      <c r="WI63" s="1"/>
      <c r="WJ63" s="1"/>
      <c r="WK63" s="1"/>
      <c r="WL63" s="1"/>
      <c r="WM63" s="1"/>
      <c r="WN63" s="1"/>
      <c r="WQ63" s="1"/>
      <c r="WR63" s="1"/>
      <c r="WS63" s="1"/>
      <c r="WT63" s="1"/>
      <c r="WU63" s="1"/>
      <c r="WV63" s="1"/>
      <c r="WW63" s="1"/>
      <c r="WZ63" s="1"/>
      <c r="XA63" s="1"/>
      <c r="XB63" s="1"/>
      <c r="XC63" s="1"/>
      <c r="XD63" s="1"/>
      <c r="XE63" s="1"/>
      <c r="XF63" s="1"/>
      <c r="XI63" s="1"/>
      <c r="XJ63" s="1"/>
      <c r="XK63" s="1"/>
      <c r="XL63" s="1"/>
      <c r="XM63" s="1"/>
      <c r="XN63" s="1"/>
      <c r="XO63" s="1"/>
      <c r="XR63" s="1"/>
      <c r="XS63" s="1"/>
      <c r="XT63" s="1"/>
      <c r="XU63" s="1"/>
      <c r="XV63" s="1"/>
      <c r="XW63" s="1"/>
      <c r="XX63" s="1"/>
      <c r="YA63" s="1"/>
      <c r="YB63" s="1"/>
      <c r="YC63" s="1"/>
      <c r="YD63" s="1"/>
      <c r="YE63" s="1"/>
      <c r="YF63" s="1"/>
      <c r="YG63" s="1"/>
      <c r="YJ63" s="1"/>
      <c r="YK63" s="1"/>
      <c r="YL63" s="1"/>
      <c r="YM63" s="1"/>
      <c r="YN63" s="1"/>
      <c r="YO63" s="1"/>
      <c r="YP63" s="1"/>
      <c r="YS63" s="1"/>
      <c r="YT63" s="1"/>
      <c r="YU63" s="1"/>
      <c r="YV63" s="1"/>
      <c r="YW63" s="1"/>
      <c r="YX63" s="1"/>
      <c r="ZA63" s="1"/>
      <c r="ZB63" s="1"/>
      <c r="ZC63" s="1"/>
      <c r="ZD63" s="1"/>
      <c r="ZE63" s="1"/>
      <c r="ZF63" s="1"/>
      <c r="ZI63" s="1"/>
      <c r="ZJ63" s="1"/>
      <c r="ZK63" s="1"/>
      <c r="ZL63" s="1"/>
      <c r="ZM63" s="1"/>
      <c r="ZN63" s="1"/>
      <c r="ZQ63" s="1"/>
      <c r="ZR63" s="1"/>
      <c r="ZS63" s="1"/>
      <c r="ZT63" s="1"/>
      <c r="ZU63" s="1"/>
      <c r="ZV63" s="1"/>
      <c r="ZW63" s="1"/>
      <c r="ZX63" s="186"/>
      <c r="ZY63" s="187"/>
      <c r="ZZ63" s="1"/>
      <c r="AAA63" s="1"/>
      <c r="AAB63" s="1"/>
      <c r="AAC63" s="1"/>
      <c r="AAD63" s="1"/>
      <c r="AAE63" s="1"/>
      <c r="AAF63" s="1"/>
      <c r="AAI63" s="1"/>
      <c r="AAJ63" s="1"/>
      <c r="AAK63" s="1"/>
      <c r="AAL63" s="1"/>
      <c r="AAM63" s="1"/>
      <c r="AAN63" s="1"/>
      <c r="AAQ63" s="1"/>
      <c r="AAR63" s="1"/>
      <c r="AAS63" s="1"/>
      <c r="AAT63" s="1"/>
      <c r="AAU63" s="1"/>
      <c r="AAV63" s="1"/>
      <c r="AAY63" s="1"/>
      <c r="AAZ63" s="1"/>
      <c r="ABA63" s="1"/>
      <c r="ABB63" s="1"/>
      <c r="ABC63" s="1"/>
      <c r="ABD63" s="1"/>
      <c r="ABG63" s="1"/>
      <c r="ABH63" s="1"/>
      <c r="ABI63" s="1"/>
      <c r="ABJ63" s="1"/>
      <c r="ABK63" s="1"/>
      <c r="ABL63" s="1"/>
      <c r="ABO63" s="1"/>
      <c r="ABP63" s="1"/>
      <c r="ABQ63" s="1"/>
      <c r="ABR63" s="1"/>
      <c r="ABS63" s="1"/>
      <c r="ABT63" s="1"/>
      <c r="ABW63" s="1"/>
      <c r="ABX63" s="1"/>
      <c r="ABY63" s="1"/>
      <c r="ABZ63" s="1"/>
      <c r="ACA63" s="1"/>
      <c r="ACB63" s="1"/>
      <c r="ACE63" s="1"/>
      <c r="ACF63" s="1"/>
      <c r="ACG63" s="1"/>
      <c r="ACH63" s="1"/>
      <c r="ACI63" s="1"/>
      <c r="ACJ63" s="1"/>
      <c r="ACM63" s="1"/>
      <c r="ACN63" s="1"/>
      <c r="ACO63" s="1"/>
      <c r="ACP63" s="1"/>
      <c r="ACQ63" s="1"/>
      <c r="ACR63" s="1"/>
      <c r="ACU63" s="1"/>
      <c r="ACV63" s="1"/>
      <c r="ACW63" s="1"/>
      <c r="ACX63" s="1"/>
      <c r="ACY63" s="1"/>
      <c r="ACZ63" s="1"/>
      <c r="ADC63" s="1"/>
      <c r="ADD63" s="1"/>
      <c r="ADE63" s="1"/>
      <c r="ADF63" s="1"/>
      <c r="ADG63" s="1"/>
      <c r="ADH63" s="1"/>
      <c r="ADK63" s="1"/>
      <c r="ADL63" s="1"/>
      <c r="ADM63" s="1"/>
      <c r="ADN63" s="1"/>
      <c r="ADO63" s="1"/>
      <c r="ADP63" s="1"/>
      <c r="ADS63" s="1"/>
      <c r="ADT63" s="1"/>
      <c r="ADU63" s="1"/>
      <c r="ADV63" s="1"/>
      <c r="ADW63" s="1"/>
      <c r="ADX63" s="1"/>
      <c r="AEA63" s="1"/>
      <c r="AEB63" s="1"/>
      <c r="AEC63" s="1"/>
      <c r="AED63" s="1"/>
      <c r="AEE63" s="1"/>
      <c r="AEF63" s="1"/>
      <c r="AEI63" s="1"/>
      <c r="AEJ63" s="1"/>
      <c r="AEK63" s="1"/>
      <c r="AEL63" s="1"/>
      <c r="AEM63" s="1"/>
      <c r="AEN63" s="1"/>
      <c r="AEQ63" s="1"/>
      <c r="AER63" s="1"/>
      <c r="AES63" s="1"/>
      <c r="AET63" s="1"/>
      <c r="AEU63" s="1"/>
      <c r="AEV63" s="1"/>
      <c r="AEY63" s="1"/>
      <c r="AEZ63" s="1"/>
      <c r="AFA63" s="1"/>
      <c r="AFB63" s="1"/>
      <c r="AFC63" s="1"/>
      <c r="AFD63" s="1"/>
      <c r="AFG63" s="1"/>
      <c r="AFH63" s="1"/>
      <c r="AFI63" s="1"/>
      <c r="AFJ63" s="1"/>
      <c r="AFK63" s="1"/>
      <c r="AFL63" s="1"/>
      <c r="AFO63" s="1"/>
      <c r="AFP63" s="1"/>
      <c r="AFQ63" s="1"/>
      <c r="AFR63" s="1"/>
      <c r="AFS63" s="1"/>
      <c r="AFT63" s="1"/>
      <c r="AFW63" s="1"/>
      <c r="AFX63" s="1"/>
      <c r="AFY63" s="1"/>
      <c r="AFZ63" s="1"/>
      <c r="AGA63" s="1"/>
      <c r="AGB63" s="1"/>
      <c r="AGE63" s="1"/>
      <c r="AGF63" s="1"/>
      <c r="AGG63" s="1"/>
      <c r="AGH63" s="1"/>
      <c r="AGI63" s="1"/>
      <c r="AGJ63" s="1"/>
      <c r="AGM63" s="1"/>
      <c r="AGN63" s="1"/>
      <c r="AGO63" s="1"/>
      <c r="AGP63" s="1"/>
      <c r="AGQ63" s="1"/>
      <c r="AGR63" s="1"/>
      <c r="AGS63" s="1"/>
      <c r="AGV63" s="1"/>
      <c r="AGW63" s="1"/>
      <c r="AGX63" s="1"/>
      <c r="AGY63" s="1"/>
      <c r="AGZ63" s="1"/>
      <c r="AHA63" s="1"/>
      <c r="AHD63" s="1"/>
      <c r="AHE63" s="1"/>
      <c r="AHF63" s="1"/>
      <c r="AHG63" s="1"/>
      <c r="AHH63" s="1"/>
      <c r="AHI63" s="1"/>
      <c r="AHL63" s="1"/>
      <c r="AHM63" s="1"/>
      <c r="AHN63" s="1"/>
      <c r="AHO63" s="1"/>
      <c r="AHP63" s="1"/>
      <c r="AHQ63" s="1"/>
      <c r="AHT63" s="1"/>
      <c r="AHU63" s="1"/>
      <c r="AHV63" s="1"/>
      <c r="AHW63" s="1"/>
      <c r="AHX63" s="1"/>
      <c r="AHY63" s="1"/>
      <c r="AIB63" s="1"/>
      <c r="AIC63" s="1"/>
      <c r="AID63" s="1"/>
      <c r="AIE63" s="1"/>
      <c r="AIF63" s="1"/>
      <c r="AIG63" s="1"/>
      <c r="AIJ63" s="1"/>
      <c r="AIK63" s="1"/>
      <c r="AIL63" s="1"/>
      <c r="AIM63" s="1"/>
      <c r="AIN63" s="1"/>
      <c r="AIO63" s="1"/>
      <c r="AIR63" s="1"/>
      <c r="AIS63" s="1"/>
      <c r="AIT63" s="1"/>
      <c r="AIU63" s="1"/>
      <c r="AIV63" s="1"/>
      <c r="AIW63" s="1"/>
      <c r="AIZ63" s="1"/>
      <c r="AJA63" s="1"/>
      <c r="AJB63" s="1"/>
      <c r="AJC63" s="1"/>
      <c r="AJD63" s="1"/>
      <c r="AJE63" s="1"/>
      <c r="AJH63" s="1"/>
      <c r="AJI63" s="1"/>
      <c r="AJJ63" s="1"/>
      <c r="AJK63" s="1"/>
      <c r="AJL63" s="1"/>
      <c r="AJM63" s="1"/>
      <c r="AJP63" s="1"/>
      <c r="AJQ63" s="1"/>
      <c r="AJR63" s="1"/>
      <c r="AJS63" s="1"/>
      <c r="AJT63" s="1"/>
      <c r="AJU63" s="1"/>
      <c r="AJX63" s="1"/>
      <c r="AJY63" s="1"/>
      <c r="AJZ63" s="1"/>
      <c r="AKA63" s="1"/>
      <c r="AKB63" s="1"/>
      <c r="AKC63" s="1"/>
      <c r="AKF63" s="1"/>
      <c r="AKG63" s="1"/>
      <c r="AKH63" s="1"/>
      <c r="AKI63" s="1"/>
      <c r="AKJ63" s="1"/>
      <c r="AKK63" s="1"/>
      <c r="AKN63" s="1"/>
      <c r="AKO63" s="1"/>
      <c r="AKP63" s="1"/>
      <c r="AKQ63" s="1"/>
      <c r="AKR63" s="1"/>
      <c r="AKS63" s="1"/>
      <c r="AKV63" s="1"/>
      <c r="AKW63" s="1"/>
      <c r="AKX63" s="1"/>
      <c r="AKY63" s="1"/>
      <c r="AKZ63" s="1"/>
      <c r="ALA63" s="1"/>
      <c r="ALD63" s="1"/>
      <c r="ALE63" s="1"/>
      <c r="ALF63" s="1"/>
      <c r="ALG63" s="1"/>
      <c r="ALH63" s="1"/>
      <c r="ALI63" s="1"/>
      <c r="ALL63" s="1"/>
      <c r="ALM63" s="1"/>
      <c r="ALN63" s="1"/>
      <c r="ALO63" s="1"/>
      <c r="ALP63" s="1"/>
      <c r="ALQ63" s="1"/>
      <c r="ALT63" s="1"/>
      <c r="ALU63" s="1"/>
      <c r="ALV63" s="1"/>
      <c r="ALW63" s="1"/>
      <c r="ALX63" s="1"/>
      <c r="ALY63" s="1"/>
      <c r="AMB63" s="1"/>
      <c r="AMC63" s="1"/>
      <c r="AMD63" s="1"/>
      <c r="AME63" s="1"/>
      <c r="AMF63" s="1"/>
      <c r="AMG63" s="1"/>
      <c r="AMJ63" s="1"/>
      <c r="AMK63" s="1"/>
      <c r="AML63" s="1"/>
      <c r="AMM63" s="1"/>
      <c r="AMN63" s="1"/>
      <c r="AMO63" s="1"/>
      <c r="AMR63" s="1"/>
      <c r="AMS63" s="1"/>
      <c r="AMT63" s="1"/>
      <c r="AMU63" s="1"/>
      <c r="AMV63" s="1"/>
      <c r="AMW63" s="1"/>
      <c r="AMZ63" s="1"/>
      <c r="ANA63" s="1"/>
      <c r="ANB63" s="1"/>
      <c r="ANC63" s="1"/>
      <c r="AND63" s="1"/>
      <c r="ANE63" s="1"/>
      <c r="ANH63" s="1"/>
      <c r="ANI63" s="1"/>
      <c r="ANJ63" s="1"/>
      <c r="ANK63" s="1"/>
      <c r="ANL63" s="1"/>
      <c r="ANM63" s="1"/>
      <c r="ANP63" s="1"/>
      <c r="ANQ63" s="1"/>
      <c r="ANR63" s="1"/>
      <c r="ANS63" s="1"/>
      <c r="ANT63" s="1"/>
      <c r="ANU63" s="1"/>
      <c r="ANX63" s="77"/>
      <c r="ANY63" s="77"/>
      <c r="ANZ63" s="77"/>
      <c r="AOA63" s="77"/>
      <c r="AOB63" s="77"/>
      <c r="AOC63" s="77"/>
      <c r="AOF63" s="1"/>
      <c r="AOG63" s="1"/>
      <c r="AOH63" s="1"/>
      <c r="AOI63" s="1"/>
      <c r="AOJ63" s="1"/>
      <c r="AOK63" s="1"/>
      <c r="AON63" s="1"/>
      <c r="AOO63" s="1"/>
      <c r="AOP63" s="1"/>
      <c r="AOQ63" s="1"/>
      <c r="AOR63" s="1"/>
      <c r="AOS63" s="1"/>
      <c r="AOV63" s="1"/>
      <c r="AOW63" s="1"/>
      <c r="AOX63" s="1"/>
      <c r="AOY63" s="1"/>
      <c r="AOZ63" s="1"/>
      <c r="APA63" s="1"/>
      <c r="APD63" s="1"/>
      <c r="APE63" s="1"/>
      <c r="APF63" s="1"/>
      <c r="APG63" s="1"/>
      <c r="APH63" s="1"/>
      <c r="API63" s="1"/>
      <c r="APL63" s="1"/>
      <c r="APM63" s="1"/>
      <c r="APN63" s="1"/>
      <c r="APO63" s="1"/>
      <c r="APP63" s="1"/>
      <c r="APQ63" s="1"/>
      <c r="APT63" s="1"/>
      <c r="APU63" s="1"/>
      <c r="APV63" s="1"/>
      <c r="APW63" s="1"/>
      <c r="APX63" s="1"/>
      <c r="APY63" s="1"/>
      <c r="AQB63" s="1"/>
      <c r="AQC63" s="1"/>
      <c r="AQD63" s="1"/>
      <c r="AQE63" s="1"/>
      <c r="AQF63" s="1"/>
      <c r="AQG63" s="1"/>
      <c r="AQJ63" s="1"/>
      <c r="AQK63" s="1"/>
      <c r="AQL63" s="1"/>
      <c r="AQM63" s="1"/>
      <c r="AQN63" s="1"/>
      <c r="AQO63" s="1"/>
      <c r="AQR63" s="1"/>
      <c r="AQS63" s="1"/>
      <c r="AQT63" s="1"/>
      <c r="AQU63" s="1"/>
      <c r="AQV63" s="1"/>
      <c r="AQW63" s="1"/>
      <c r="AQZ63" s="1"/>
      <c r="ARA63" s="1"/>
      <c r="ARB63" s="1"/>
      <c r="ARC63" s="1"/>
      <c r="ARD63" s="1"/>
      <c r="ARE63" s="1"/>
      <c r="ARH63" s="1"/>
      <c r="ARI63" s="1"/>
      <c r="ARJ63" s="1"/>
      <c r="ARK63" s="1"/>
      <c r="ARL63" s="1"/>
      <c r="ARM63" s="1"/>
      <c r="ARP63" s="1"/>
      <c r="ARQ63" s="1"/>
      <c r="ARR63" s="1"/>
      <c r="ARS63" s="1"/>
      <c r="ART63" s="1"/>
      <c r="ARU63" s="1"/>
      <c r="ARX63" s="1"/>
      <c r="ARY63" s="1"/>
      <c r="ARZ63" s="1"/>
      <c r="ASA63" s="1"/>
      <c r="ASB63" s="1"/>
      <c r="ASC63" s="1"/>
      <c r="ASF63" s="1"/>
      <c r="ASG63" s="1"/>
      <c r="ASH63" s="1"/>
      <c r="ASI63" s="1"/>
      <c r="ASJ63" s="1"/>
      <c r="ASK63" s="1"/>
      <c r="ASN63" s="1"/>
      <c r="ASO63" s="1"/>
      <c r="ASP63" s="1"/>
      <c r="ASQ63" s="1"/>
      <c r="ASR63" s="1"/>
      <c r="ASS63" s="1"/>
      <c r="ASV63" s="1"/>
      <c r="ASW63" s="1"/>
      <c r="ASX63" s="1"/>
      <c r="ASY63" s="1"/>
      <c r="ASZ63" s="1"/>
      <c r="ATA63" s="1"/>
      <c r="ATD63" s="1"/>
      <c r="ATE63" s="1"/>
      <c r="ATF63" s="1"/>
      <c r="ATG63" s="1"/>
      <c r="ATH63" s="1"/>
      <c r="ATI63" s="1"/>
      <c r="ATL63" s="1"/>
      <c r="ATM63" s="1"/>
      <c r="ATN63" s="1"/>
      <c r="ATO63" s="1"/>
      <c r="ATP63" s="1"/>
      <c r="ATQ63" s="1"/>
      <c r="ATT63" s="1"/>
      <c r="ATU63" s="1"/>
      <c r="ATV63" s="1"/>
      <c r="ATW63" s="1"/>
      <c r="ATX63" s="1"/>
      <c r="ATY63" s="1"/>
      <c r="AUB63" s="1"/>
      <c r="AUC63" s="1"/>
      <c r="AUD63" s="1"/>
      <c r="AUE63" s="1"/>
      <c r="AUF63" s="1"/>
      <c r="AUG63" s="1"/>
      <c r="AUJ63" s="1"/>
      <c r="AUK63" s="1"/>
      <c r="AUL63" s="1"/>
      <c r="AUM63" s="1"/>
      <c r="AUN63" s="1"/>
      <c r="AUO63" s="1"/>
      <c r="AUR63" s="1"/>
      <c r="AUS63" s="1"/>
      <c r="AUT63" s="1"/>
      <c r="AUU63" s="1"/>
      <c r="AUV63" s="1"/>
      <c r="AUW63" s="1"/>
      <c r="AUZ63" s="1"/>
      <c r="AVA63" s="1"/>
      <c r="AVB63" s="1"/>
      <c r="AVC63" s="1"/>
      <c r="AVD63" s="1"/>
      <c r="AVE63" s="1"/>
      <c r="AVH63" s="1"/>
      <c r="AVI63" s="1"/>
      <c r="AVJ63" s="1"/>
      <c r="AVK63" s="1"/>
      <c r="AVL63" s="1"/>
      <c r="AVM63" s="1"/>
      <c r="AVP63" s="1"/>
      <c r="AVQ63" s="1"/>
      <c r="AVR63" s="1"/>
      <c r="AVS63" s="1"/>
      <c r="AVT63" s="1"/>
      <c r="AVU63" s="1"/>
      <c r="AVX63" s="1"/>
      <c r="AVY63" s="1"/>
      <c r="AVZ63" s="1"/>
      <c r="AWA63" s="1"/>
      <c r="AWB63" s="1"/>
      <c r="AWC63" s="1"/>
      <c r="AWF63" s="1"/>
      <c r="AWG63" s="1"/>
      <c r="AWH63" s="1"/>
      <c r="AWI63" s="1"/>
      <c r="AWJ63" s="1"/>
      <c r="AWK63" s="1"/>
      <c r="AWN63" s="50"/>
      <c r="AWO63" s="51"/>
      <c r="AWP63" s="51"/>
      <c r="AWQ63" s="51"/>
      <c r="AWR63" s="51"/>
      <c r="AWS63" s="51"/>
      <c r="AWT63" s="52">
        <f t="shared" si="2217"/>
        <v>0</v>
      </c>
      <c r="AWU63" s="53">
        <f t="shared" si="2218"/>
        <v>0</v>
      </c>
      <c r="AWV63" s="50"/>
      <c r="AWW63" s="51"/>
      <c r="AWX63" s="51"/>
      <c r="AWY63" s="51"/>
      <c r="AWZ63" s="51"/>
      <c r="AXA63" s="51"/>
      <c r="AXB63" s="52">
        <f t="shared" si="2219"/>
        <v>0</v>
      </c>
      <c r="AXC63" s="53">
        <f t="shared" si="2220"/>
        <v>0</v>
      </c>
      <c r="AXD63" s="1"/>
      <c r="AXE63" s="1"/>
      <c r="AXF63" s="1"/>
      <c r="AXG63" s="1"/>
      <c r="AXH63" s="1"/>
      <c r="AXI63" s="1"/>
      <c r="AXL63" s="1"/>
      <c r="AXM63" s="1"/>
      <c r="AXN63" s="1"/>
      <c r="AXO63" s="1"/>
      <c r="AXP63" s="1"/>
      <c r="AXQ63" s="1"/>
      <c r="AXT63" s="1"/>
      <c r="AXU63" s="1"/>
      <c r="AXV63" s="1"/>
      <c r="AXW63" s="1"/>
      <c r="AXX63" s="1"/>
      <c r="AXY63" s="1"/>
      <c r="AYB63" s="1"/>
      <c r="AYC63" s="1"/>
      <c r="AYD63" s="1"/>
      <c r="AYE63" s="1"/>
      <c r="AYF63" s="1"/>
      <c r="AYG63" s="1"/>
      <c r="AYJ63" s="1"/>
      <c r="AYK63" s="1"/>
      <c r="AYL63" s="1"/>
      <c r="AYM63" s="1"/>
      <c r="AYN63" s="1"/>
      <c r="AYO63" s="1"/>
      <c r="AYR63" s="1"/>
      <c r="AYS63" s="1"/>
      <c r="AYT63" s="1"/>
      <c r="AYU63" s="1"/>
      <c r="AYV63" s="1"/>
      <c r="AYW63" s="1"/>
      <c r="AYZ63" s="1"/>
      <c r="AZA63" s="1"/>
      <c r="AZB63" s="1"/>
      <c r="AZC63" s="1"/>
      <c r="AZD63" s="1"/>
      <c r="AZE63" s="1"/>
      <c r="AZH63" s="1"/>
      <c r="AZI63" s="1"/>
      <c r="AZJ63" s="1"/>
      <c r="AZK63" s="1"/>
      <c r="AZL63" s="1"/>
      <c r="AZM63" s="1"/>
      <c r="AZP63" s="1"/>
      <c r="AZQ63" s="1"/>
      <c r="AZR63" s="1"/>
      <c r="AZS63" s="1"/>
      <c r="AZT63" s="1"/>
      <c r="AZU63" s="1"/>
      <c r="AZX63" s="77"/>
      <c r="AZY63" s="77"/>
      <c r="AZZ63" s="77"/>
      <c r="BAA63" s="77"/>
      <c r="BAB63" s="77"/>
      <c r="BAC63" s="77"/>
      <c r="BAF63" s="1"/>
      <c r="BAG63" s="1"/>
      <c r="BAH63" s="1"/>
      <c r="BAI63" s="1"/>
      <c r="BAJ63" s="1"/>
      <c r="BAK63" s="1"/>
      <c r="BAN63" s="1"/>
      <c r="BAO63" s="1"/>
      <c r="BAP63" s="1"/>
      <c r="BAQ63" s="1"/>
      <c r="BAR63" s="1"/>
      <c r="BAS63" s="1"/>
      <c r="BAV63" s="1"/>
      <c r="BAW63" s="1"/>
      <c r="BAX63" s="1"/>
      <c r="BAY63" s="1"/>
      <c r="BAZ63" s="1"/>
      <c r="BBA63" s="1"/>
      <c r="BBD63" s="1"/>
      <c r="BBE63" s="1"/>
      <c r="BBF63" s="1"/>
      <c r="BBG63" s="1"/>
      <c r="BBH63" s="1"/>
      <c r="BBI63" s="1"/>
      <c r="BBL63" s="1"/>
      <c r="BBM63" s="1"/>
      <c r="BBN63" s="1"/>
      <c r="BBO63" s="1"/>
      <c r="BBP63" s="1"/>
      <c r="BBQ63" s="1"/>
      <c r="BBT63" s="1"/>
      <c r="BBU63" s="1"/>
      <c r="BBV63" s="1"/>
      <c r="BBW63" s="1"/>
      <c r="BBX63" s="1"/>
      <c r="BBY63" s="1"/>
      <c r="BCB63" s="1"/>
      <c r="BCC63" s="1"/>
      <c r="BCD63" s="1"/>
      <c r="BCE63" s="1"/>
      <c r="BCF63" s="1"/>
      <c r="BCG63" s="1"/>
      <c r="BCJ63" s="1"/>
      <c r="BCK63" s="1"/>
      <c r="BCL63" s="1"/>
      <c r="BCM63" s="1"/>
      <c r="BCN63" s="1"/>
      <c r="BCO63" s="1"/>
      <c r="BCR63" s="1"/>
      <c r="BCS63" s="1"/>
      <c r="BCT63" s="1"/>
      <c r="BCU63" s="1"/>
      <c r="BCV63" s="1"/>
      <c r="BCW63" s="1"/>
      <c r="BCZ63" s="1"/>
      <c r="BDA63" s="1"/>
      <c r="BDB63" s="1"/>
      <c r="BDC63" s="1"/>
      <c r="BDD63" s="1"/>
      <c r="BDE63" s="1"/>
      <c r="BDH63" s="1"/>
      <c r="BDI63" s="1"/>
      <c r="BDJ63" s="1"/>
      <c r="BDK63" s="1"/>
      <c r="BDL63" s="1"/>
      <c r="BDM63" s="1"/>
      <c r="BDP63" s="1"/>
      <c r="BDQ63" s="1"/>
      <c r="BDR63" s="1"/>
      <c r="BDS63" s="1"/>
      <c r="BDT63" s="1"/>
      <c r="BDU63" s="1"/>
      <c r="BDX63" s="1"/>
      <c r="BDY63" s="1"/>
      <c r="BDZ63" s="1"/>
      <c r="BEA63" s="1"/>
      <c r="BEB63" s="1"/>
      <c r="BEC63" s="1"/>
      <c r="BEF63" s="1"/>
      <c r="BEG63" s="1"/>
      <c r="BEH63" s="1"/>
      <c r="BEI63" s="1"/>
      <c r="BEJ63" s="1"/>
      <c r="BEK63" s="1"/>
      <c r="BEN63" s="1"/>
      <c r="BEO63" s="1"/>
      <c r="BEP63" s="1"/>
      <c r="BEQ63" s="1"/>
      <c r="BER63" s="1"/>
      <c r="BES63" s="1"/>
      <c r="BEV63" s="77"/>
      <c r="BEW63" s="77"/>
      <c r="BEX63" s="77"/>
      <c r="BEY63" s="77"/>
      <c r="BEZ63" s="77"/>
      <c r="BFA63" s="77"/>
      <c r="BFD63" s="1"/>
      <c r="BFE63" s="1"/>
      <c r="BFF63" s="1"/>
      <c r="BFG63" s="1"/>
      <c r="BFH63" s="1"/>
      <c r="BFI63" s="1"/>
      <c r="BFL63" s="1"/>
      <c r="BFM63" s="1"/>
      <c r="BFN63" s="1"/>
      <c r="BFO63" s="1"/>
      <c r="BFP63" s="1"/>
      <c r="BFQ63" s="1"/>
      <c r="BFT63" s="1"/>
      <c r="BFU63" s="1"/>
      <c r="BFV63" s="1"/>
      <c r="BFW63" s="1"/>
      <c r="BFX63" s="1"/>
      <c r="BFY63" s="1"/>
      <c r="BGB63" s="1"/>
      <c r="BGC63" s="1"/>
      <c r="BGD63" s="1"/>
      <c r="BGE63" s="1"/>
      <c r="BGF63" s="1"/>
      <c r="BGG63" s="1"/>
      <c r="BGJ63" s="1"/>
      <c r="BGK63" s="1"/>
      <c r="BGL63" s="1"/>
      <c r="BGM63" s="1"/>
      <c r="BGN63" s="1"/>
      <c r="BGO63" s="1"/>
      <c r="BGR63" s="1"/>
      <c r="BGS63" s="1"/>
      <c r="BGT63" s="1"/>
      <c r="BGU63" s="1"/>
      <c r="BGV63" s="1"/>
      <c r="BGW63" s="1"/>
      <c r="BGZ63" s="1"/>
      <c r="BHA63" s="1"/>
      <c r="BHB63" s="1"/>
      <c r="BHC63" s="1"/>
      <c r="BHD63" s="1"/>
      <c r="BHE63" s="1"/>
      <c r="BHH63" s="1"/>
      <c r="BHI63" s="1"/>
      <c r="BHJ63" s="1"/>
      <c r="BHK63" s="1"/>
      <c r="BHL63" s="1"/>
      <c r="BHM63" s="1"/>
      <c r="BHP63" s="1"/>
      <c r="BHQ63" s="1"/>
      <c r="BHR63" s="1"/>
      <c r="BHS63" s="1"/>
      <c r="BHT63" s="1"/>
      <c r="BHU63" s="1"/>
      <c r="BHX63" s="1"/>
      <c r="BHY63" s="1"/>
      <c r="BHZ63" s="1"/>
      <c r="BIA63" s="1"/>
      <c r="BIB63" s="1"/>
      <c r="BIC63" s="1"/>
      <c r="BIF63" s="1"/>
      <c r="BIG63" s="1"/>
      <c r="BIH63" s="1"/>
      <c r="BII63" s="1"/>
      <c r="BIJ63" s="1"/>
      <c r="BIK63" s="1"/>
      <c r="BIN63" s="1"/>
      <c r="BIO63" s="1"/>
      <c r="BIP63" s="1"/>
      <c r="BIQ63" s="1"/>
      <c r="BIR63" s="1"/>
      <c r="BIS63" s="1"/>
      <c r="BIV63" s="1"/>
      <c r="BIW63" s="1"/>
      <c r="BIX63" s="1"/>
      <c r="BIY63" s="1"/>
      <c r="BIZ63" s="1"/>
      <c r="BJA63" s="1"/>
      <c r="BJD63" s="1"/>
      <c r="BJE63" s="1"/>
      <c r="BJF63" s="1"/>
      <c r="BJG63" s="1"/>
      <c r="BJH63" s="1"/>
      <c r="BJI63" s="1"/>
      <c r="BJL63" s="1"/>
      <c r="BJM63" s="1"/>
      <c r="BJN63" s="1"/>
      <c r="BJO63" s="1"/>
      <c r="BJP63" s="1"/>
      <c r="BJQ63" s="1"/>
      <c r="BJT63" s="1"/>
      <c r="BJU63" s="1"/>
      <c r="BJV63" s="1"/>
      <c r="BJW63" s="1"/>
      <c r="BJX63" s="1"/>
      <c r="BJY63" s="1"/>
      <c r="BKB63" s="1"/>
      <c r="BKC63" s="1"/>
      <c r="BKD63" s="1"/>
      <c r="BKE63" s="1"/>
      <c r="BKF63" s="1"/>
      <c r="BKG63" s="1"/>
      <c r="BKJ63" s="1"/>
      <c r="BKK63" s="1"/>
      <c r="BKL63" s="1"/>
      <c r="BKM63" s="1"/>
      <c r="BKN63" s="1"/>
      <c r="BKO63" s="1"/>
      <c r="BKR63" s="1"/>
      <c r="BKS63" s="1"/>
      <c r="BKT63" s="1"/>
      <c r="BKU63" s="1"/>
      <c r="BKV63" s="1"/>
      <c r="BKW63" s="1"/>
      <c r="BKZ63" s="1"/>
      <c r="BLA63" s="1"/>
      <c r="BLB63" s="1"/>
      <c r="BLC63" s="1"/>
      <c r="BLD63" s="1"/>
      <c r="BLE63" s="1"/>
      <c r="BLH63" s="1"/>
      <c r="BLI63" s="1"/>
      <c r="BLJ63" s="1"/>
      <c r="BLK63" s="1"/>
      <c r="BLL63" s="1"/>
      <c r="BLM63" s="1"/>
      <c r="BLP63" s="1"/>
      <c r="BLQ63" s="1"/>
      <c r="BLR63" s="1"/>
      <c r="BLS63" s="1"/>
      <c r="BLT63" s="1"/>
      <c r="BLU63" s="1"/>
      <c r="BND63" s="1"/>
      <c r="BNE63" s="1"/>
      <c r="BNF63" s="1"/>
      <c r="BNG63" s="1"/>
      <c r="BNH63" s="1"/>
      <c r="BNI63" s="1"/>
      <c r="BPH63" s="1"/>
      <c r="BPI63" s="1"/>
      <c r="BPJ63" s="1"/>
      <c r="BPK63" s="1"/>
      <c r="BPL63" s="1"/>
      <c r="BPM63" s="1"/>
      <c r="BPP63" s="1"/>
      <c r="BPQ63" s="1"/>
      <c r="BPR63" s="1"/>
      <c r="BPS63" s="1"/>
      <c r="BPT63" s="1"/>
      <c r="BPU63" s="1"/>
      <c r="BPX63" s="1"/>
      <c r="BPY63" s="1"/>
      <c r="BPZ63" s="1"/>
      <c r="BQA63" s="1"/>
      <c r="BQB63" s="1"/>
      <c r="BQC63" s="1"/>
      <c r="BQF63" s="1"/>
      <c r="BQG63" s="1"/>
      <c r="BQH63" s="1"/>
      <c r="BQI63" s="1"/>
      <c r="BQJ63" s="1"/>
      <c r="BQK63" s="1"/>
      <c r="BQN63" s="1"/>
      <c r="BQO63" s="1"/>
      <c r="BQP63" s="1"/>
      <c r="BQQ63" s="1"/>
      <c r="BQR63" s="1"/>
      <c r="BQS63" s="1"/>
      <c r="BQV63" s="1"/>
      <c r="BQW63" s="1"/>
      <c r="BQX63" s="1"/>
      <c r="BQY63" s="1"/>
      <c r="BQZ63" s="1"/>
      <c r="BRA63" s="1"/>
      <c r="BRD63" s="1"/>
      <c r="BRE63" s="1"/>
      <c r="BRF63" s="1"/>
      <c r="BRG63" s="1"/>
      <c r="BRH63" s="1"/>
      <c r="BRI63" s="1"/>
      <c r="BRL63" s="1"/>
      <c r="BRM63" s="1"/>
      <c r="BRN63" s="1"/>
      <c r="BRO63" s="1"/>
      <c r="BRP63" s="1"/>
      <c r="BRQ63" s="1"/>
      <c r="BRT63" s="1"/>
      <c r="BRU63" s="1"/>
      <c r="BRV63" s="1"/>
      <c r="BRW63" s="1"/>
      <c r="BRX63" s="1"/>
      <c r="BRY63" s="1"/>
      <c r="BSB63" s="1"/>
      <c r="BSC63" s="1"/>
      <c r="BSD63" s="1"/>
      <c r="BSE63" s="1"/>
      <c r="BSF63" s="1"/>
      <c r="BSG63" s="1"/>
      <c r="BSR63" s="1"/>
      <c r="BSS63" s="1"/>
      <c r="BST63" s="1"/>
      <c r="BSU63" s="1"/>
      <c r="BSV63" s="1"/>
      <c r="BSW63" s="1"/>
      <c r="BSZ63" s="1"/>
      <c r="BTA63" s="1"/>
      <c r="BTB63" s="1"/>
      <c r="BTC63" s="1"/>
      <c r="BTD63" s="1"/>
      <c r="BTE63" s="1"/>
      <c r="BTH63" s="1"/>
      <c r="BTI63" s="1"/>
      <c r="BTJ63" s="1"/>
      <c r="BTK63" s="1"/>
      <c r="BTL63" s="1"/>
      <c r="BTM63" s="1"/>
      <c r="BTP63" s="1"/>
      <c r="BTQ63" s="1"/>
      <c r="BTR63" s="1"/>
      <c r="BTS63" s="1"/>
      <c r="BTT63" s="1"/>
      <c r="BTU63" s="1"/>
      <c r="BTX63" s="1"/>
      <c r="BTY63" s="1"/>
      <c r="BTZ63" s="1"/>
      <c r="BUA63" s="1"/>
      <c r="BUB63" s="1"/>
      <c r="BUC63" s="1"/>
      <c r="BUF63" s="1"/>
      <c r="BUG63" s="1"/>
      <c r="BUH63" s="1"/>
      <c r="BUI63" s="1"/>
      <c r="BUJ63" s="1"/>
      <c r="BUK63" s="1"/>
      <c r="BUV63" s="1"/>
      <c r="BUW63" s="1"/>
      <c r="BUX63" s="1"/>
      <c r="BUY63" s="1"/>
      <c r="BUZ63" s="1"/>
      <c r="BVA63" s="1"/>
      <c r="BVD63" s="1"/>
      <c r="BVE63" s="1"/>
      <c r="BVF63" s="1"/>
      <c r="BVG63" s="1"/>
      <c r="BVH63" s="1"/>
      <c r="BVI63" s="1"/>
      <c r="BVT63" s="1"/>
      <c r="BVU63" s="1"/>
      <c r="BVV63" s="1"/>
      <c r="BVW63" s="1"/>
      <c r="BVX63" s="1"/>
      <c r="BVY63" s="1"/>
      <c r="BWB63" s="1"/>
      <c r="BWC63" s="1"/>
      <c r="BWD63" s="1"/>
      <c r="BWE63" s="1"/>
      <c r="BWF63" s="1"/>
      <c r="BWG63" s="1"/>
      <c r="BWJ63" s="1"/>
      <c r="BWK63" s="1"/>
      <c r="BWL63" s="1"/>
      <c r="BWM63" s="1"/>
      <c r="BWN63" s="1"/>
      <c r="BWO63" s="1"/>
      <c r="BWR63" s="1"/>
      <c r="BWS63" s="1"/>
      <c r="BWT63" s="1"/>
      <c r="BWU63" s="1"/>
      <c r="BWV63" s="1"/>
      <c r="BWW63" s="1"/>
      <c r="BWZ63" s="1"/>
      <c r="BXA63" s="1"/>
      <c r="BXB63" s="1"/>
      <c r="BXC63" s="1"/>
      <c r="BXD63" s="1"/>
      <c r="BXE63" s="1"/>
      <c r="BXH63" s="1"/>
      <c r="BXI63" s="1"/>
      <c r="BXJ63" s="1"/>
      <c r="BXK63" s="1"/>
      <c r="BXL63" s="1"/>
      <c r="BXM63" s="1"/>
      <c r="BXP63" s="1"/>
      <c r="BXQ63" s="1"/>
      <c r="BXR63" s="1"/>
      <c r="BXS63" s="1"/>
      <c r="BXT63" s="1"/>
      <c r="BXU63" s="1"/>
      <c r="BXX63" s="1"/>
      <c r="BXY63" s="1"/>
      <c r="BXZ63" s="1"/>
      <c r="BYA63" s="1"/>
      <c r="BYB63" s="1"/>
      <c r="BYC63" s="1"/>
      <c r="BYF63" s="1"/>
      <c r="BYG63" s="1"/>
      <c r="BYH63" s="1"/>
      <c r="BYI63" s="1"/>
      <c r="BYJ63" s="1"/>
      <c r="BYK63" s="1"/>
      <c r="BYN63" s="1"/>
      <c r="BYO63" s="1"/>
      <c r="BYP63" s="1"/>
      <c r="BYQ63" s="1"/>
      <c r="BYR63" s="1"/>
      <c r="BYS63" s="1"/>
      <c r="BYV63" s="1"/>
      <c r="BYW63" s="1"/>
      <c r="BYX63" s="1"/>
      <c r="BYY63" s="1"/>
      <c r="BYZ63" s="1"/>
      <c r="BZA63" s="1"/>
      <c r="BZD63" s="1"/>
      <c r="BZE63" s="1"/>
      <c r="BZF63" s="1"/>
      <c r="BZG63" s="1"/>
      <c r="BZH63" s="1"/>
      <c r="BZI63" s="1"/>
      <c r="BZL63" s="1"/>
      <c r="BZM63" s="1"/>
      <c r="BZN63" s="1"/>
      <c r="BZO63" s="1"/>
      <c r="BZP63" s="1"/>
      <c r="BZQ63" s="1"/>
      <c r="BZT63" s="1"/>
      <c r="BZU63" s="1"/>
      <c r="BZV63" s="1"/>
      <c r="BZW63" s="1"/>
      <c r="BZX63" s="1"/>
      <c r="BZY63" s="1"/>
      <c r="CAB63" s="1"/>
      <c r="CAC63" s="1"/>
      <c r="CAD63" s="1"/>
      <c r="CAE63" s="1"/>
      <c r="CAF63" s="1"/>
      <c r="CAG63" s="1"/>
      <c r="CAJ63" s="1"/>
      <c r="CAK63" s="1"/>
      <c r="CAL63" s="1"/>
      <c r="CAM63" s="1"/>
      <c r="CAN63" s="1"/>
      <c r="CAO63" s="1"/>
      <c r="CAR63" s="1"/>
      <c r="CAS63" s="1"/>
      <c r="CAT63" s="1"/>
      <c r="CAU63" s="1"/>
      <c r="CAV63" s="1"/>
      <c r="CAW63" s="1"/>
      <c r="CAZ63" s="1"/>
      <c r="CBA63" s="1"/>
      <c r="CBB63" s="1"/>
      <c r="CBC63" s="1"/>
      <c r="CBD63" s="1"/>
      <c r="CBE63" s="1"/>
      <c r="CBH63" s="1"/>
      <c r="CBI63" s="1"/>
      <c r="CBJ63" s="1"/>
      <c r="CBK63" s="1"/>
      <c r="CBL63" s="1"/>
      <c r="CBM63" s="1"/>
      <c r="CBP63" s="1"/>
      <c r="CBQ63" s="1"/>
      <c r="CBR63" s="1"/>
      <c r="CBS63" s="1"/>
      <c r="CBT63" s="1"/>
      <c r="CBU63" s="1"/>
      <c r="CBX63" s="1"/>
      <c r="CBY63" s="1"/>
      <c r="CBZ63" s="1"/>
      <c r="CCA63" s="1"/>
      <c r="CCB63" s="1"/>
      <c r="CCC63" s="1"/>
      <c r="CCF63" s="1"/>
      <c r="CCG63" s="1"/>
      <c r="CCH63" s="1"/>
      <c r="CCI63" s="1"/>
      <c r="CCJ63" s="1"/>
      <c r="CCK63" s="1"/>
      <c r="CCN63" s="1"/>
      <c r="CCO63" s="1"/>
      <c r="CCP63" s="1"/>
      <c r="CCQ63" s="1"/>
      <c r="CCR63" s="1"/>
      <c r="CCS63" s="1"/>
      <c r="CCV63" s="1"/>
      <c r="CCW63" s="1"/>
      <c r="CCX63" s="1"/>
      <c r="CCY63" s="1"/>
      <c r="CCZ63" s="1"/>
      <c r="CDA63" s="1"/>
      <c r="CDD63" s="1"/>
      <c r="CDE63" s="1"/>
      <c r="CDF63" s="1"/>
      <c r="CDG63" s="1"/>
      <c r="CDH63" s="1"/>
      <c r="CDI63" s="1"/>
      <c r="CDL63" s="1"/>
      <c r="CDM63" s="1"/>
      <c r="CDN63" s="1"/>
      <c r="CDO63" s="1"/>
      <c r="CDP63" s="1"/>
      <c r="CDQ63" s="1"/>
      <c r="CDT63" s="1"/>
      <c r="CDU63" s="1"/>
      <c r="CDV63" s="1"/>
      <c r="CDW63" s="1"/>
      <c r="CDX63" s="1"/>
      <c r="CDY63" s="1"/>
      <c r="CEB63" s="1"/>
      <c r="CEC63" s="1"/>
      <c r="CED63" s="1"/>
      <c r="CEE63" s="1"/>
      <c r="CEF63" s="1"/>
      <c r="CEG63" s="1"/>
      <c r="CEJ63" s="1"/>
      <c r="CEK63" s="1"/>
      <c r="CEL63" s="1"/>
      <c r="CEM63" s="1"/>
      <c r="CEN63" s="1"/>
      <c r="CEO63" s="1"/>
      <c r="CER63" s="1"/>
      <c r="CES63" s="1"/>
      <c r="CET63" s="1"/>
      <c r="CEU63" s="1"/>
      <c r="CEV63" s="1"/>
      <c r="CEW63" s="1"/>
      <c r="CEZ63" s="1"/>
      <c r="CFA63" s="1"/>
      <c r="CFB63" s="1"/>
      <c r="CFC63" s="1"/>
      <c r="CFD63" s="1"/>
      <c r="CFE63" s="1"/>
      <c r="CFH63" s="1"/>
      <c r="CFI63" s="1"/>
      <c r="CFJ63" s="1"/>
      <c r="CFK63" s="1"/>
      <c r="CFL63" s="1"/>
      <c r="CFM63" s="1"/>
      <c r="CFP63" s="1"/>
      <c r="CFQ63" s="1"/>
      <c r="CFR63" s="1"/>
      <c r="CFS63" s="1"/>
      <c r="CFT63" s="1"/>
      <c r="CFU63" s="1"/>
      <c r="CFX63" s="1"/>
      <c r="CFY63" s="1"/>
      <c r="CFZ63" s="1"/>
      <c r="CGA63" s="1"/>
      <c r="CGB63" s="1"/>
      <c r="CGC63" s="1"/>
      <c r="CGF63" s="1"/>
      <c r="CGG63" s="1"/>
      <c r="CGH63" s="1"/>
      <c r="CGI63" s="1"/>
      <c r="CGJ63" s="1"/>
      <c r="CGK63" s="1"/>
      <c r="CGN63" s="1"/>
      <c r="CGO63" s="1"/>
      <c r="CGP63" s="1"/>
      <c r="CGQ63" s="1"/>
      <c r="CGR63" s="1"/>
      <c r="CGS63" s="1"/>
      <c r="CGV63" s="1"/>
      <c r="CGW63" s="1"/>
      <c r="CGX63" s="1"/>
      <c r="CGY63" s="1"/>
      <c r="CGZ63" s="1"/>
      <c r="CHA63" s="1"/>
      <c r="CHD63" s="1"/>
      <c r="CHE63" s="1"/>
      <c r="CHF63" s="1"/>
      <c r="CHG63" s="1"/>
      <c r="CHH63" s="1"/>
      <c r="CHI63" s="1"/>
      <c r="CHL63" s="1"/>
      <c r="CHM63" s="1"/>
      <c r="CHN63" s="1"/>
      <c r="CHO63" s="1"/>
      <c r="CHP63" s="1"/>
      <c r="CHQ63" s="1"/>
      <c r="CHT63" s="1"/>
      <c r="CHU63" s="1"/>
      <c r="CHV63" s="1"/>
      <c r="CHW63" s="1"/>
      <c r="CHX63" s="1"/>
      <c r="CHY63" s="1"/>
      <c r="CIB63" s="1"/>
      <c r="CIC63" s="1"/>
      <c r="CID63" s="1"/>
      <c r="CIE63" s="1"/>
      <c r="CIF63" s="1"/>
      <c r="CIG63" s="1"/>
      <c r="CIJ63" s="1"/>
      <c r="CIK63" s="1"/>
      <c r="CIL63" s="1"/>
      <c r="CIM63" s="1"/>
      <c r="CIN63" s="1"/>
      <c r="CIO63" s="1"/>
      <c r="CIR63" s="1"/>
      <c r="CIS63" s="1"/>
      <c r="CIT63" s="1"/>
      <c r="CIU63" s="1"/>
      <c r="CIV63" s="1"/>
      <c r="CIW63" s="1"/>
      <c r="CIZ63" s="1"/>
      <c r="CJA63" s="1"/>
      <c r="CJB63" s="1"/>
      <c r="CJC63" s="1"/>
      <c r="CJD63" s="1"/>
      <c r="CJE63" s="1"/>
      <c r="CJH63" s="1"/>
      <c r="CJI63" s="1"/>
      <c r="CJJ63" s="1"/>
      <c r="CJK63" s="1"/>
      <c r="CJL63" s="1"/>
      <c r="CJM63" s="1"/>
      <c r="CJP63" s="1"/>
      <c r="CJQ63" s="1"/>
      <c r="CJR63" s="1"/>
      <c r="CJS63" s="1"/>
      <c r="CJT63" s="1"/>
      <c r="CJU63" s="1"/>
      <c r="CJX63" s="1"/>
      <c r="CJY63" s="1"/>
      <c r="CJZ63" s="1"/>
      <c r="CKA63" s="1"/>
      <c r="CKB63" s="1"/>
      <c r="CKC63" s="1"/>
      <c r="CKF63" s="1"/>
      <c r="CKG63" s="1"/>
      <c r="CKH63" s="1"/>
      <c r="CKI63" s="1"/>
      <c r="CKJ63" s="1"/>
      <c r="CKK63" s="1"/>
      <c r="CKN63" s="1"/>
      <c r="CKO63" s="1"/>
      <c r="CKP63" s="1"/>
      <c r="CKQ63" s="1"/>
      <c r="CKR63" s="1"/>
      <c r="CKV63" s="1"/>
      <c r="CKW63" s="1"/>
      <c r="CKX63" s="1"/>
      <c r="CKY63" s="1"/>
      <c r="CKZ63" s="1"/>
      <c r="CLA63" s="1"/>
      <c r="CLD63" s="1"/>
      <c r="CLE63" s="1"/>
      <c r="CLF63" s="1"/>
      <c r="CLG63" s="1"/>
      <c r="CLH63" s="1"/>
      <c r="CLI63" s="1"/>
      <c r="CLL63" s="1"/>
      <c r="CLM63" s="1"/>
      <c r="CLN63" s="1"/>
      <c r="CLO63" s="1"/>
      <c r="CLP63" s="1"/>
      <c r="CLQ63" s="1"/>
      <c r="CLT63" s="1"/>
      <c r="CLU63" s="1"/>
      <c r="CLV63" s="1"/>
      <c r="CLW63" s="1"/>
      <c r="CLX63" s="1"/>
      <c r="CLY63" s="1"/>
      <c r="CMB63" s="1"/>
      <c r="CMC63" s="1"/>
      <c r="CMD63" s="1"/>
      <c r="CME63" s="1"/>
      <c r="CMF63" s="1"/>
      <c r="CMG63" s="1"/>
      <c r="CMJ63" s="1"/>
      <c r="CMK63" s="1"/>
      <c r="CML63" s="1"/>
      <c r="CMM63" s="1"/>
      <c r="CMN63" s="1"/>
      <c r="CMO63" s="1"/>
      <c r="CMR63" s="1"/>
      <c r="CMS63" s="1"/>
      <c r="CMT63" s="1"/>
      <c r="CMU63" s="1"/>
      <c r="CMV63" s="1"/>
      <c r="CMW63" s="1"/>
      <c r="CMZ63" s="1"/>
      <c r="CNA63" s="1"/>
      <c r="CNB63" s="1"/>
      <c r="CNC63" s="1"/>
      <c r="CND63" s="1"/>
      <c r="CNE63" s="1"/>
      <c r="CNH63" s="1"/>
      <c r="CNI63" s="1"/>
      <c r="CNJ63" s="1"/>
      <c r="CNK63" s="1"/>
      <c r="CNL63" s="1"/>
      <c r="CNM63" s="1"/>
      <c r="CNP63" s="1"/>
      <c r="CNQ63" s="1"/>
      <c r="CNR63" s="1"/>
      <c r="CNS63" s="1"/>
      <c r="CNT63" s="1"/>
      <c r="CNU63" s="1"/>
      <c r="CNX63" s="1"/>
      <c r="CNY63" s="1"/>
      <c r="CNZ63" s="1"/>
      <c r="COA63" s="1"/>
      <c r="COB63" s="1"/>
      <c r="COC63" s="1"/>
      <c r="COF63" s="1"/>
      <c r="COG63" s="1"/>
      <c r="COH63" s="1"/>
      <c r="COI63" s="1"/>
      <c r="COJ63" s="1"/>
      <c r="COK63" s="1"/>
      <c r="CON63" s="1"/>
      <c r="COO63" s="1"/>
      <c r="COP63" s="1"/>
      <c r="COQ63" s="1"/>
      <c r="COR63" s="1"/>
      <c r="COS63" s="1"/>
      <c r="COV63" s="1"/>
      <c r="COW63" s="1"/>
      <c r="COX63" s="1"/>
      <c r="COY63" s="1"/>
      <c r="COZ63" s="1"/>
      <c r="CPA63" s="1"/>
      <c r="CPD63" s="1"/>
      <c r="CPE63" s="1"/>
      <c r="CPF63" s="1"/>
      <c r="CPG63" s="1"/>
      <c r="CPH63" s="1"/>
      <c r="CPI63" s="1"/>
      <c r="CPL63" s="1"/>
      <c r="CPM63" s="1"/>
      <c r="CPN63" s="1"/>
      <c r="CPO63" s="1"/>
      <c r="CPP63" s="1"/>
      <c r="CPQ63" s="1"/>
      <c r="CPT63" s="1"/>
      <c r="CPU63" s="1"/>
      <c r="CPV63" s="1"/>
      <c r="CPW63" s="1"/>
      <c r="CPX63" s="1"/>
      <c r="CPY63" s="1"/>
      <c r="CQB63" s="1"/>
      <c r="CQC63" s="1"/>
      <c r="CQD63" s="1"/>
      <c r="CQE63" s="1"/>
      <c r="CQF63" s="1"/>
      <c r="CQG63" s="1"/>
      <c r="CQJ63" s="77"/>
      <c r="CQK63" s="77"/>
      <c r="CQL63" s="77"/>
      <c r="CQM63" s="77"/>
      <c r="CQN63" s="77"/>
      <c r="CQO63" s="77"/>
      <c r="CQR63" s="1"/>
      <c r="CQS63" s="1"/>
      <c r="CQT63" s="1"/>
      <c r="CQU63" s="1"/>
      <c r="CQV63" s="1"/>
      <c r="CQW63" s="1"/>
      <c r="CQZ63" s="1"/>
      <c r="CRA63" s="1"/>
      <c r="CRB63" s="1"/>
      <c r="CRC63" s="1"/>
      <c r="CRD63" s="1"/>
      <c r="CRE63" s="1"/>
      <c r="CRH63" s="1"/>
      <c r="CRI63" s="1"/>
      <c r="CRJ63" s="1"/>
      <c r="CRK63" s="1"/>
      <c r="CRL63" s="1"/>
      <c r="CRM63" s="1"/>
      <c r="CRP63" s="1"/>
      <c r="CRQ63" s="1"/>
      <c r="CRR63" s="1"/>
      <c r="CRS63" s="1"/>
      <c r="CRT63" s="1"/>
      <c r="CRU63" s="1"/>
      <c r="CRX63" s="1"/>
      <c r="CRY63" s="1"/>
      <c r="CRZ63" s="1"/>
      <c r="CSA63" s="1"/>
      <c r="CSB63" s="1"/>
      <c r="CSC63" s="1"/>
      <c r="CSF63" s="1"/>
      <c r="CSG63" s="1"/>
      <c r="CSH63" s="1"/>
      <c r="CSI63" s="1"/>
      <c r="CSJ63" s="1"/>
      <c r="CSK63" s="1"/>
      <c r="CSN63" s="1"/>
      <c r="CSO63" s="1"/>
      <c r="CSP63" s="1"/>
      <c r="CSQ63" s="1"/>
      <c r="CSR63" s="1"/>
      <c r="CSS63" s="1"/>
      <c r="CSV63" s="1"/>
      <c r="CSW63" s="1"/>
      <c r="CSX63" s="1"/>
      <c r="CSY63" s="1"/>
      <c r="CSZ63" s="1"/>
      <c r="CTA63" s="1"/>
      <c r="CTD63" s="1"/>
      <c r="CTE63" s="1"/>
      <c r="CTF63" s="1"/>
      <c r="CTG63" s="1"/>
      <c r="CTH63" s="1"/>
      <c r="CTI63" s="1"/>
      <c r="CTL63" s="1"/>
      <c r="CTM63" s="1"/>
      <c r="CTN63" s="1"/>
      <c r="CTO63" s="1"/>
      <c r="CTP63" s="1"/>
      <c r="CTQ63" s="1"/>
      <c r="CTT63" s="1"/>
      <c r="CTU63" s="1"/>
      <c r="CTV63" s="1"/>
      <c r="CTW63" s="1"/>
      <c r="CTX63" s="1"/>
      <c r="CTY63" s="1"/>
      <c r="CUB63" s="1"/>
      <c r="CUC63" s="1"/>
      <c r="CUD63" s="1"/>
      <c r="CUE63" s="1"/>
      <c r="CUF63" s="1"/>
      <c r="CUG63" s="1"/>
      <c r="CUJ63" s="1"/>
      <c r="CUK63" s="1"/>
      <c r="CUL63" s="1"/>
      <c r="CUM63" s="1"/>
      <c r="CUN63" s="1"/>
      <c r="CUO63" s="1"/>
      <c r="CUR63" s="1"/>
      <c r="CUS63" s="1"/>
      <c r="CUT63" s="1"/>
      <c r="CUU63" s="1"/>
      <c r="CUV63" s="1"/>
      <c r="CUW63" s="1"/>
      <c r="CUZ63" s="1"/>
      <c r="CVA63" s="1"/>
      <c r="CVB63" s="1"/>
      <c r="CVC63" s="1"/>
      <c r="CVD63" s="1"/>
      <c r="CVE63" s="1"/>
      <c r="CVH63" s="1"/>
      <c r="CVI63" s="1"/>
      <c r="CVJ63" s="1"/>
      <c r="CVK63" s="1"/>
      <c r="CVL63" s="1"/>
      <c r="CVM63" s="1"/>
      <c r="CVP63" s="1"/>
      <c r="CVQ63" s="1"/>
      <c r="CVR63" s="1"/>
      <c r="CVS63" s="1"/>
      <c r="CVT63" s="1"/>
      <c r="CVU63" s="1"/>
      <c r="CVX63" s="1"/>
      <c r="CVY63" s="1"/>
      <c r="CVZ63" s="1"/>
      <c r="CWA63" s="1"/>
      <c r="CWB63" s="1"/>
      <c r="CWC63" s="1"/>
      <c r="CWF63" s="1"/>
      <c r="CWG63" s="1"/>
      <c r="CWH63" s="1"/>
      <c r="CWI63" s="1"/>
      <c r="CWJ63" s="1"/>
      <c r="CWK63" s="1"/>
      <c r="CWN63" s="1"/>
      <c r="CWO63" s="1"/>
      <c r="CWP63" s="1"/>
      <c r="CWQ63" s="1"/>
      <c r="CWR63" s="1"/>
      <c r="CWS63" s="1"/>
      <c r="CWV63" s="1"/>
      <c r="CWW63" s="1"/>
      <c r="CWX63" s="1"/>
      <c r="CWY63" s="1"/>
      <c r="CWZ63" s="1"/>
      <c r="CXA63" s="1"/>
      <c r="CXD63" s="1"/>
      <c r="CXE63" s="1"/>
      <c r="CXF63" s="1"/>
      <c r="CXG63" s="1"/>
      <c r="CXH63" s="1"/>
      <c r="CXI63" s="1"/>
      <c r="CXL63" s="1"/>
      <c r="CXM63" s="1"/>
      <c r="CXN63" s="1"/>
      <c r="CXO63" s="1"/>
      <c r="CXP63" s="1"/>
      <c r="CXQ63" s="1"/>
      <c r="CXT63" s="1"/>
      <c r="CXU63" s="1"/>
      <c r="CXV63" s="1"/>
      <c r="CXW63" s="1"/>
      <c r="CXX63" s="1"/>
      <c r="CXY63" s="1"/>
      <c r="CYB63" s="1"/>
      <c r="CYC63" s="1"/>
      <c r="CYD63" s="1"/>
      <c r="CYE63" s="1"/>
      <c r="CYF63" s="1"/>
      <c r="CYG63" s="1"/>
      <c r="CYJ63" s="1"/>
      <c r="CYK63" s="1"/>
      <c r="CYL63" s="1"/>
      <c r="CYM63" s="1"/>
      <c r="CYN63" s="1"/>
      <c r="CYO63" s="1"/>
      <c r="CYR63" s="1"/>
      <c r="CYS63" s="1"/>
      <c r="CYT63" s="1"/>
      <c r="CYU63" s="1"/>
      <c r="CYV63" s="1"/>
      <c r="CYW63" s="1"/>
      <c r="CYZ63" s="1"/>
      <c r="CZA63" s="1"/>
      <c r="CZB63" s="1"/>
      <c r="CZC63" s="1"/>
      <c r="CZD63" s="1"/>
      <c r="CZE63" s="1"/>
      <c r="CZH63" s="1"/>
      <c r="CZI63" s="1"/>
      <c r="CZJ63" s="1"/>
      <c r="CZK63" s="1"/>
      <c r="CZL63" s="1"/>
      <c r="CZM63" s="1"/>
      <c r="CZP63" s="1"/>
      <c r="CZQ63" s="1"/>
      <c r="CZR63" s="1"/>
      <c r="CZS63" s="1"/>
      <c r="CZT63" s="1"/>
      <c r="CZU63" s="1"/>
      <c r="CZX63" s="1"/>
      <c r="CZY63" s="1"/>
      <c r="CZZ63" s="1"/>
      <c r="DAA63" s="1"/>
      <c r="DAB63" s="1"/>
      <c r="DAC63" s="1"/>
      <c r="DAF63" s="1"/>
      <c r="DAG63" s="1"/>
      <c r="DAH63" s="1"/>
      <c r="DAI63" s="1"/>
      <c r="DAJ63" s="1"/>
      <c r="DAK63" s="1"/>
      <c r="DAN63" s="1"/>
      <c r="DAO63" s="1"/>
      <c r="DAP63" s="1"/>
      <c r="DAQ63" s="1"/>
      <c r="DAR63" s="1"/>
      <c r="DAS63" s="1"/>
      <c r="DAV63" s="1"/>
      <c r="DAW63" s="1"/>
      <c r="DAX63" s="1"/>
      <c r="DAY63" s="1"/>
      <c r="DAZ63" s="1"/>
      <c r="DBA63" s="1"/>
      <c r="DBD63" s="1"/>
      <c r="DBE63" s="1"/>
      <c r="DBF63" s="1"/>
      <c r="DBG63" s="1"/>
      <c r="DBH63" s="1"/>
      <c r="DBI63" s="1"/>
      <c r="DBL63" s="1"/>
      <c r="DBM63" s="1"/>
      <c r="DBN63" s="1"/>
      <c r="DBO63" s="1"/>
      <c r="DBP63" s="1"/>
      <c r="DBQ63" s="1"/>
      <c r="DBT63" s="1"/>
      <c r="DBU63" s="1"/>
      <c r="DBV63" s="1"/>
      <c r="DBW63" s="1"/>
      <c r="DBX63" s="1"/>
      <c r="DBY63" s="1"/>
      <c r="DCB63" s="1"/>
      <c r="DCC63" s="1"/>
      <c r="DCD63" s="1"/>
      <c r="DCE63" s="1"/>
      <c r="DCF63" s="1"/>
      <c r="DCG63" s="1"/>
      <c r="DCJ63" s="1"/>
      <c r="DCK63" s="1"/>
      <c r="DCL63" s="1"/>
      <c r="DCM63" s="1"/>
      <c r="DCN63" s="1"/>
      <c r="DCO63" s="1"/>
      <c r="DCR63" s="1"/>
      <c r="DCS63" s="1"/>
      <c r="DCT63" s="1"/>
      <c r="DCU63" s="1"/>
      <c r="DCV63" s="1"/>
      <c r="DCW63" s="1"/>
      <c r="DCZ63" s="1"/>
      <c r="DDA63" s="1"/>
      <c r="DDB63" s="1"/>
      <c r="DDC63" s="1"/>
      <c r="DDD63" s="1"/>
      <c r="DDE63" s="1"/>
      <c r="DDH63" s="1"/>
      <c r="DDI63" s="1"/>
      <c r="DDJ63" s="1"/>
      <c r="DDK63" s="1"/>
      <c r="DDL63" s="1"/>
      <c r="DDM63" s="1"/>
      <c r="DDP63" s="1"/>
      <c r="DDQ63" s="1"/>
      <c r="DDR63" s="1"/>
      <c r="DDS63" s="1"/>
      <c r="DDT63" s="1"/>
      <c r="DDU63" s="1"/>
      <c r="DDX63" s="1"/>
      <c r="DDY63" s="1"/>
      <c r="DDZ63" s="1"/>
      <c r="DEA63" s="1"/>
      <c r="DEB63" s="1"/>
      <c r="DEC63" s="1"/>
      <c r="DEF63" s="1"/>
      <c r="DEG63" s="1"/>
      <c r="DEH63" s="1"/>
      <c r="DEI63" s="1"/>
      <c r="DEJ63" s="1"/>
      <c r="DEK63" s="1"/>
      <c r="DEN63" s="1"/>
      <c r="DEO63" s="1"/>
      <c r="DEP63" s="1"/>
      <c r="DEQ63" s="1"/>
      <c r="DER63" s="1"/>
      <c r="DES63" s="1"/>
      <c r="DEV63" s="1"/>
      <c r="DEW63" s="1"/>
      <c r="DEX63" s="1"/>
      <c r="DEY63" s="1"/>
      <c r="DEZ63" s="1"/>
      <c r="DFA63" s="1"/>
      <c r="DFD63" s="1"/>
      <c r="DFE63" s="1"/>
      <c r="DFF63" s="1"/>
      <c r="DFG63" s="1"/>
      <c r="DFH63" s="1"/>
      <c r="DFI63" s="1"/>
      <c r="DFL63" s="1"/>
      <c r="DFM63" s="1"/>
      <c r="DFN63" s="1"/>
      <c r="DFO63" s="1"/>
      <c r="DFP63" s="1"/>
      <c r="DFQ63" s="1"/>
      <c r="DFT63" s="1"/>
      <c r="DFU63" s="1"/>
      <c r="DFV63" s="1"/>
      <c r="DFW63" s="1"/>
      <c r="DFX63" s="1"/>
      <c r="DFY63" s="1"/>
      <c r="DGB63" s="1"/>
      <c r="DGC63" s="1"/>
      <c r="DGD63" s="1"/>
      <c r="DGE63" s="1"/>
      <c r="DGF63" s="1"/>
      <c r="DGG63" s="1"/>
      <c r="DGJ63" s="1"/>
      <c r="DGK63" s="1"/>
      <c r="DGL63" s="1"/>
      <c r="DGM63" s="1"/>
      <c r="DGN63" s="1"/>
      <c r="DGO63" s="1"/>
      <c r="DGR63" s="1"/>
      <c r="DGS63" s="1"/>
      <c r="DGT63" s="1"/>
      <c r="DGU63" s="1"/>
      <c r="DGV63" s="1"/>
      <c r="DGW63" s="1"/>
      <c r="DGZ63" s="1"/>
      <c r="DHA63" s="1"/>
      <c r="DHB63" s="1"/>
      <c r="DHC63" s="1"/>
      <c r="DHD63" s="1"/>
      <c r="DHE63" s="1"/>
      <c r="DHH63" s="1"/>
      <c r="DHI63" s="1"/>
      <c r="DHJ63" s="1"/>
      <c r="DHK63" s="1"/>
      <c r="DHL63" s="1"/>
      <c r="DHM63" s="1"/>
      <c r="DHP63" s="1"/>
      <c r="DHQ63" s="1"/>
      <c r="DHR63" s="1"/>
      <c r="DHS63" s="1"/>
      <c r="DHT63" s="1"/>
      <c r="DHU63" s="1"/>
      <c r="DHX63" s="1"/>
      <c r="DHY63" s="1"/>
      <c r="DHZ63" s="1"/>
      <c r="DIA63" s="1"/>
      <c r="DIB63" s="1"/>
      <c r="DIC63" s="1"/>
      <c r="DIF63" s="1"/>
      <c r="DIG63" s="1"/>
      <c r="DIH63" s="1"/>
      <c r="DII63" s="1"/>
      <c r="DIJ63" s="1"/>
      <c r="DIK63" s="1"/>
      <c r="DIN63" s="1"/>
      <c r="DIO63" s="1"/>
      <c r="DIP63" s="1"/>
      <c r="DIQ63" s="1"/>
      <c r="DIR63" s="1"/>
      <c r="DIS63" s="1"/>
      <c r="DIV63" s="1"/>
      <c r="DIW63" s="1"/>
      <c r="DIX63" s="1"/>
      <c r="DIY63" s="1"/>
      <c r="DIZ63" s="1"/>
      <c r="DJA63" s="1"/>
      <c r="DJD63" s="1"/>
      <c r="DJE63" s="1"/>
      <c r="DJF63" s="1"/>
      <c r="DJG63" s="1"/>
      <c r="DJH63" s="1"/>
      <c r="DJI63" s="1"/>
      <c r="DJL63" s="1"/>
      <c r="DJM63" s="1"/>
      <c r="DJN63" s="1"/>
      <c r="DJO63" s="1"/>
      <c r="DJP63" s="1"/>
      <c r="DJQ63" s="1"/>
      <c r="DJT63" s="1"/>
      <c r="DJU63" s="1"/>
      <c r="DJV63" s="1"/>
      <c r="DJW63" s="1"/>
      <c r="DJX63" s="1"/>
      <c r="DJY63" s="1"/>
      <c r="DKB63" s="1"/>
      <c r="DKC63" s="1"/>
      <c r="DKD63" s="1"/>
      <c r="DKE63" s="1"/>
      <c r="DKF63" s="1"/>
      <c r="DKG63" s="1"/>
      <c r="DKJ63" s="1"/>
      <c r="DKK63" s="1"/>
      <c r="DKL63" s="1"/>
      <c r="DKM63" s="1"/>
      <c r="DKN63" s="1"/>
      <c r="DKO63" s="1"/>
      <c r="DKR63" s="1"/>
      <c r="DKS63" s="1"/>
      <c r="DKT63" s="1"/>
      <c r="DKU63" s="1"/>
      <c r="DKV63" s="1"/>
      <c r="DKW63" s="1"/>
      <c r="DKZ63" s="1"/>
      <c r="DLA63" s="1"/>
      <c r="DLB63" s="1"/>
      <c r="DLC63" s="1"/>
      <c r="DLD63" s="1"/>
      <c r="DLE63" s="1"/>
      <c r="DLH63" s="1"/>
      <c r="DLI63" s="1"/>
      <c r="DLJ63" s="1"/>
      <c r="DLK63" s="1"/>
      <c r="DLL63" s="1"/>
      <c r="DLM63" s="1"/>
      <c r="DLP63" s="1"/>
      <c r="DLQ63" s="1"/>
      <c r="DLR63" s="1"/>
      <c r="DLS63" s="1"/>
      <c r="DLT63" s="1"/>
      <c r="DLU63" s="1"/>
      <c r="DLX63" s="1"/>
      <c r="DLY63" s="1"/>
      <c r="DLZ63" s="1"/>
      <c r="DMA63" s="1"/>
      <c r="DMB63" s="1"/>
      <c r="DMC63" s="1"/>
      <c r="DMF63" s="1"/>
      <c r="DMG63" s="1"/>
      <c r="DMH63" s="1"/>
      <c r="DMI63" s="1"/>
      <c r="DMJ63" s="1"/>
      <c r="DMK63" s="1"/>
      <c r="DMN63" s="1"/>
      <c r="DMO63" s="1"/>
      <c r="DMP63" s="1"/>
      <c r="DMQ63" s="1"/>
      <c r="DMR63" s="1"/>
      <c r="DMS63" s="1"/>
      <c r="DMV63" s="1"/>
      <c r="DMW63" s="1"/>
      <c r="DMX63" s="1"/>
      <c r="DMY63" s="1"/>
      <c r="DMZ63" s="1"/>
      <c r="DNA63" s="1"/>
      <c r="DND63" s="1"/>
      <c r="DNE63" s="1"/>
      <c r="DNF63" s="1"/>
      <c r="DNG63" s="1"/>
      <c r="DNH63" s="1"/>
      <c r="DNI63" s="1"/>
      <c r="DNL63" s="1"/>
      <c r="DNM63" s="1"/>
      <c r="DNN63" s="1"/>
      <c r="DNO63" s="1"/>
      <c r="DNP63" s="1"/>
      <c r="DNQ63" s="1"/>
      <c r="DNT63" s="1"/>
      <c r="DNU63" s="1"/>
      <c r="DNV63" s="1"/>
      <c r="DNW63" s="1"/>
      <c r="DNX63" s="1"/>
      <c r="DNY63" s="1"/>
      <c r="DOB63" s="1"/>
      <c r="DOC63" s="1"/>
      <c r="DOD63" s="1"/>
      <c r="DOE63" s="1"/>
      <c r="DOF63" s="1"/>
      <c r="DOG63" s="1"/>
      <c r="DOJ63" s="1"/>
      <c r="DOK63" s="1"/>
      <c r="DOL63" s="1"/>
      <c r="DOM63" s="1"/>
      <c r="DON63" s="1"/>
      <c r="DOO63" s="1"/>
      <c r="DOR63" s="1"/>
      <c r="DOS63" s="1"/>
      <c r="DOT63" s="1"/>
      <c r="DOU63" s="1"/>
      <c r="DOV63" s="1"/>
      <c r="DOW63" s="1"/>
      <c r="DOZ63" s="1"/>
      <c r="DPA63" s="1"/>
      <c r="DPB63" s="1"/>
      <c r="DPC63" s="1"/>
      <c r="DPD63" s="1"/>
      <c r="DPE63" s="1"/>
      <c r="DPF63" s="1"/>
      <c r="DPG63" s="1"/>
      <c r="DPH63" s="1"/>
      <c r="DPI63" s="1"/>
      <c r="DPJ63" s="1"/>
      <c r="DPK63" s="1"/>
      <c r="DPL63" s="1"/>
      <c r="DPM63" s="1"/>
      <c r="DPP63" s="1"/>
      <c r="DPQ63" s="1"/>
      <c r="DPR63" s="1"/>
      <c r="DPS63" s="1"/>
      <c r="DPT63" s="1"/>
      <c r="DPU63" s="1"/>
      <c r="DPX63" s="1"/>
      <c r="DPY63" s="1"/>
      <c r="DPZ63" s="1"/>
      <c r="DQA63" s="1"/>
      <c r="DQB63" s="1"/>
      <c r="DQC63" s="1"/>
      <c r="DQF63" s="1"/>
      <c r="DQG63" s="1"/>
      <c r="DQH63" s="1"/>
      <c r="DQI63" s="1"/>
      <c r="DQJ63" s="1"/>
      <c r="DQK63" s="1"/>
      <c r="DQM63" s="169"/>
      <c r="DQN63" s="1"/>
      <c r="DQO63" s="1"/>
      <c r="DQP63" s="1"/>
      <c r="DQQ63" s="1"/>
      <c r="DQR63" s="1"/>
      <c r="DQS63" s="1"/>
      <c r="DQV63" s="1"/>
      <c r="DQW63" s="1"/>
      <c r="DQX63" s="1"/>
      <c r="DQY63" s="1"/>
      <c r="DQZ63" s="1"/>
      <c r="DRA63" s="1"/>
      <c r="DRD63" s="1"/>
      <c r="DRE63" s="1"/>
      <c r="DRF63" s="1"/>
      <c r="DRG63" s="1"/>
      <c r="DRH63" s="1"/>
      <c r="DRI63" s="1"/>
      <c r="DRL63" s="1"/>
      <c r="DRM63" s="1"/>
      <c r="DRN63" s="1"/>
      <c r="DRO63" s="1"/>
      <c r="DRP63" s="1"/>
      <c r="DRQ63" s="1"/>
      <c r="DRT63" s="1"/>
      <c r="DRU63" s="1"/>
      <c r="DRV63" s="1"/>
      <c r="DRW63" s="1"/>
      <c r="DRX63" s="1"/>
      <c r="DRY63" s="1"/>
      <c r="DSB63" s="77"/>
      <c r="DSC63" s="77"/>
      <c r="DSD63" s="77"/>
      <c r="DSE63" s="77"/>
      <c r="DSF63" s="77"/>
      <c r="DSG63" s="77"/>
      <c r="DSJ63" s="1"/>
      <c r="DSK63" s="1"/>
      <c r="DSL63" s="1"/>
      <c r="DSM63" s="1"/>
      <c r="DSN63" s="1"/>
      <c r="DSO63" s="1"/>
      <c r="DSR63" s="1"/>
      <c r="DSS63" s="1"/>
      <c r="DST63" s="1"/>
      <c r="DSU63" s="1"/>
      <c r="DSV63" s="1"/>
      <c r="DSW63" s="1"/>
      <c r="DSZ63" s="1"/>
      <c r="DTA63" s="1"/>
      <c r="DTB63" s="1"/>
      <c r="DTC63" s="1"/>
      <c r="DTD63" s="1"/>
      <c r="DTE63" s="1"/>
      <c r="DTH63" s="1"/>
      <c r="DTI63" s="1"/>
      <c r="DTJ63" s="1"/>
      <c r="DTK63" s="1"/>
      <c r="DTL63" s="1"/>
      <c r="DTM63" s="1"/>
      <c r="DTP63" s="1"/>
      <c r="DTQ63" s="1"/>
      <c r="DTR63" s="1"/>
      <c r="DTS63" s="1"/>
      <c r="DTT63" s="1"/>
      <c r="DTU63" s="1"/>
      <c r="DTX63" s="1"/>
      <c r="DTY63" s="1"/>
      <c r="DTZ63" s="1"/>
      <c r="DUA63" s="1"/>
      <c r="DUB63" s="1"/>
      <c r="DUC63" s="1"/>
      <c r="DUF63" s="1"/>
      <c r="DUG63" s="1"/>
      <c r="DUH63" s="1"/>
      <c r="DUI63" s="1"/>
      <c r="DUJ63" s="1"/>
      <c r="DUK63" s="1"/>
      <c r="DUN63" s="1"/>
      <c r="DUO63" s="1"/>
      <c r="DUP63" s="1"/>
      <c r="DUQ63" s="1"/>
      <c r="DUR63" s="1"/>
      <c r="DUS63" s="1"/>
      <c r="DUV63" s="1"/>
      <c r="DUW63" s="1"/>
      <c r="DUX63" s="1"/>
      <c r="DUY63" s="1"/>
      <c r="DUZ63" s="1"/>
      <c r="DVA63" s="1"/>
      <c r="DVD63" s="1"/>
      <c r="DVE63" s="1"/>
      <c r="DVF63" s="1"/>
      <c r="DVG63" s="1"/>
      <c r="DVH63" s="1"/>
      <c r="DVI63" s="1"/>
      <c r="DVL63" s="1"/>
      <c r="DVM63" s="1"/>
      <c r="DVN63" s="1"/>
      <c r="DVO63" s="1"/>
      <c r="DVP63" s="1"/>
      <c r="DVQ63" s="1"/>
      <c r="DVT63" s="1"/>
      <c r="DVU63" s="1"/>
      <c r="DVV63" s="1"/>
      <c r="DVW63" s="1"/>
      <c r="DVX63" s="1"/>
      <c r="DVY63" s="1"/>
      <c r="DWB63" s="1"/>
      <c r="DWC63" s="1"/>
      <c r="DWD63" s="1"/>
      <c r="DWE63" s="1"/>
      <c r="DWF63" s="1"/>
      <c r="DWG63" s="1"/>
      <c r="DWJ63" s="1"/>
      <c r="DWK63" s="1"/>
      <c r="DWL63" s="1"/>
      <c r="DWM63" s="1"/>
      <c r="DWN63" s="1"/>
      <c r="DWO63" s="1"/>
      <c r="DWR63" s="1"/>
      <c r="DWS63" s="1"/>
      <c r="DWT63" s="1"/>
      <c r="DWU63" s="1"/>
      <c r="DWV63" s="1"/>
      <c r="DWW63" s="1"/>
      <c r="DWZ63" s="1"/>
      <c r="DXA63" s="1"/>
      <c r="DXB63" s="1"/>
      <c r="DXC63" s="1"/>
      <c r="DXD63" s="1"/>
      <c r="DXE63" s="1"/>
      <c r="DXH63" s="1"/>
      <c r="DXI63" s="1"/>
      <c r="DXJ63" s="1"/>
      <c r="DXK63" s="1"/>
      <c r="DXL63" s="1"/>
      <c r="DXM63" s="1"/>
      <c r="DXP63" s="1"/>
      <c r="DXQ63" s="1"/>
      <c r="DXR63" s="1"/>
      <c r="DXS63" s="1"/>
      <c r="DXT63" s="1"/>
      <c r="DXU63" s="1"/>
      <c r="DXX63" s="1"/>
      <c r="DXY63" s="1"/>
      <c r="DXZ63" s="1"/>
      <c r="DYA63" s="1"/>
      <c r="DYB63" s="1"/>
      <c r="DYC63" s="1"/>
      <c r="DYF63" s="1"/>
      <c r="DYG63" s="1"/>
      <c r="DYH63" s="1"/>
      <c r="DYI63" s="1"/>
      <c r="DYJ63" s="1"/>
      <c r="DYK63" s="1"/>
      <c r="DYN63" s="1"/>
      <c r="DYO63" s="1"/>
      <c r="DYP63" s="1"/>
      <c r="DYQ63" s="1"/>
      <c r="DYR63" s="1"/>
      <c r="DYS63" s="1"/>
      <c r="DYV63" s="1"/>
      <c r="DYW63" s="1"/>
      <c r="DYX63" s="1"/>
      <c r="DYY63" s="1"/>
      <c r="DYZ63" s="1"/>
      <c r="DZA63" s="1"/>
      <c r="DZD63" s="1"/>
      <c r="DZE63" s="1"/>
      <c r="DZF63" s="1"/>
      <c r="DZG63" s="1"/>
      <c r="DZH63" s="1"/>
      <c r="DZI63" s="1"/>
      <c r="DZL63" s="1"/>
      <c r="DZM63" s="1"/>
      <c r="DZN63" s="1"/>
      <c r="DZO63" s="1"/>
      <c r="DZP63" s="1"/>
      <c r="DZQ63" s="1"/>
      <c r="DZT63" s="1"/>
      <c r="DZU63" s="1"/>
      <c r="DZV63" s="1"/>
      <c r="DZW63" s="1"/>
      <c r="DZX63" s="1"/>
      <c r="DZY63" s="1"/>
      <c r="EAB63" s="1"/>
      <c r="EAC63" s="1"/>
      <c r="EAD63" s="1"/>
      <c r="EAE63" s="1"/>
      <c r="EAF63" s="1"/>
      <c r="EAG63" s="1"/>
      <c r="EAJ63" s="1"/>
      <c r="EAK63" s="1"/>
      <c r="EAL63" s="1"/>
      <c r="EAM63" s="1"/>
      <c r="EAN63" s="1"/>
      <c r="EAO63" s="1"/>
      <c r="EAR63" s="1"/>
      <c r="EAS63" s="1"/>
      <c r="EAT63" s="1"/>
      <c r="EAU63" s="1"/>
      <c r="EAV63" s="1"/>
      <c r="EAW63" s="1"/>
      <c r="EAZ63" s="1"/>
      <c r="EBA63" s="1"/>
      <c r="EBB63" s="1"/>
      <c r="EBC63" s="1"/>
      <c r="EBD63" s="1"/>
      <c r="EBE63" s="1"/>
      <c r="EBH63" s="1"/>
      <c r="EBI63" s="1"/>
      <c r="EBJ63" s="1"/>
      <c r="EBK63" s="1"/>
      <c r="EBL63" s="1"/>
      <c r="EBM63" s="1"/>
      <c r="EBP63" s="1"/>
      <c r="EBQ63" s="1"/>
      <c r="EBR63" s="1"/>
      <c r="EBS63" s="1"/>
      <c r="EBT63" s="1"/>
      <c r="EBU63" s="1"/>
      <c r="EBX63" s="1"/>
      <c r="EBY63" s="1"/>
      <c r="EBZ63" s="1"/>
      <c r="ECA63" s="1"/>
      <c r="ECB63" s="1"/>
      <c r="ECC63" s="1"/>
      <c r="ECF63" s="1"/>
      <c r="ECG63" s="1"/>
      <c r="ECH63" s="1"/>
      <c r="ECI63" s="1"/>
      <c r="ECJ63" s="1"/>
      <c r="ECK63" s="1"/>
      <c r="ECN63" s="1"/>
      <c r="ECO63" s="1"/>
      <c r="ECP63" s="1"/>
      <c r="ECQ63" s="1"/>
      <c r="ECR63" s="1"/>
      <c r="ECS63" s="1"/>
      <c r="ECV63" s="1"/>
      <c r="ECW63" s="1"/>
      <c r="ECX63" s="1"/>
      <c r="ECY63" s="1"/>
      <c r="ECZ63" s="1"/>
      <c r="EDA63" s="1"/>
      <c r="EDD63" s="1"/>
      <c r="EDE63" s="1"/>
      <c r="EDF63" s="1"/>
      <c r="EDG63" s="1"/>
      <c r="EDH63" s="1"/>
      <c r="EDI63" s="1"/>
      <c r="EDL63" s="1"/>
      <c r="EDM63" s="1"/>
      <c r="EDN63" s="1"/>
      <c r="EDO63" s="1"/>
      <c r="EDP63" s="1"/>
      <c r="EDQ63" s="1"/>
      <c r="EDT63" s="1"/>
      <c r="EDU63" s="1"/>
      <c r="EDV63" s="1"/>
      <c r="EDW63" s="1"/>
      <c r="EDX63" s="1"/>
      <c r="EDY63" s="1"/>
      <c r="EEB63" s="1"/>
      <c r="EEC63" s="1"/>
      <c r="EED63" s="1"/>
      <c r="EEE63" s="1"/>
      <c r="EEF63" s="1"/>
      <c r="EEG63" s="1"/>
      <c r="EEJ63" s="1"/>
      <c r="EEK63" s="1"/>
      <c r="EEL63" s="1"/>
      <c r="EEM63" s="1"/>
      <c r="EEN63" s="1"/>
      <c r="EEO63" s="1"/>
      <c r="EER63" s="1"/>
      <c r="EES63" s="1"/>
      <c r="EET63" s="1"/>
      <c r="EEU63" s="1"/>
      <c r="EEV63" s="1"/>
      <c r="EEW63" s="1"/>
      <c r="EEZ63" s="1"/>
      <c r="EFA63" s="1"/>
      <c r="EFB63" s="1"/>
      <c r="EFC63" s="1"/>
      <c r="EFD63" s="1"/>
      <c r="EFE63" s="1"/>
      <c r="EFH63" s="1"/>
      <c r="EFI63" s="1"/>
      <c r="EFJ63" s="1"/>
      <c r="EFK63" s="1"/>
      <c r="EFL63" s="1"/>
      <c r="EFM63" s="1"/>
      <c r="EFP63" s="1"/>
      <c r="EFQ63" s="1"/>
      <c r="EFR63" s="1"/>
      <c r="EFS63" s="1"/>
      <c r="EFT63" s="1"/>
      <c r="EFU63" s="1"/>
      <c r="EFX63" s="1"/>
      <c r="EFY63" s="1"/>
      <c r="EFZ63" s="1"/>
      <c r="EGA63" s="1"/>
      <c r="EGB63" s="1"/>
      <c r="EGC63" s="1"/>
      <c r="EGF63" s="1"/>
      <c r="EGG63" s="1"/>
      <c r="EGH63" s="1"/>
      <c r="EGI63" s="1"/>
      <c r="EGJ63" s="1"/>
      <c r="EGK63" s="1"/>
      <c r="EGN63" s="1"/>
      <c r="EGO63" s="1"/>
      <c r="EGP63" s="1"/>
      <c r="EGQ63" s="1"/>
      <c r="EGR63" s="1"/>
      <c r="EGS63" s="1"/>
      <c r="EGV63" s="1"/>
      <c r="EGW63" s="1"/>
      <c r="EGX63" s="1"/>
      <c r="EGY63" s="1"/>
      <c r="EGZ63" s="1"/>
      <c r="EHA63" s="1"/>
      <c r="EHD63" s="1"/>
      <c r="EHE63" s="1"/>
      <c r="EHF63" s="1"/>
      <c r="EHG63" s="1"/>
      <c r="EHH63" s="1"/>
      <c r="EHI63" s="1"/>
      <c r="EHL63" s="1"/>
      <c r="EHM63" s="1"/>
      <c r="EHN63" s="1"/>
      <c r="EHO63" s="1"/>
      <c r="EHP63" s="1"/>
      <c r="EHQ63" s="1"/>
      <c r="EHT63" s="1"/>
      <c r="EHU63" s="1"/>
      <c r="EHV63" s="1"/>
      <c r="EHW63" s="1"/>
      <c r="EHX63" s="1"/>
      <c r="EHY63" s="1"/>
      <c r="EIB63" s="1"/>
      <c r="EIC63" s="1"/>
      <c r="EID63" s="1"/>
      <c r="EIE63" s="1"/>
      <c r="EIF63" s="1"/>
      <c r="EIG63" s="1"/>
      <c r="EIH63" s="1"/>
      <c r="EIJ63" s="1"/>
      <c r="EIK63" s="1"/>
      <c r="EIL63" s="1"/>
      <c r="EIM63" s="1"/>
      <c r="EIN63" s="1"/>
      <c r="EIO63" s="1"/>
      <c r="EIR63" s="1"/>
      <c r="EIS63" s="1"/>
      <c r="EIT63" s="1"/>
      <c r="EIU63" s="1"/>
      <c r="EIV63" s="1"/>
      <c r="EIW63" s="1"/>
      <c r="EIZ63" s="1"/>
      <c r="EJA63" s="1"/>
      <c r="EJB63" s="1"/>
      <c r="EJC63" s="1"/>
      <c r="EJD63" s="1"/>
      <c r="EJE63" s="1"/>
      <c r="EJH63" s="1"/>
      <c r="EJI63" s="1"/>
      <c r="EJJ63" s="1"/>
      <c r="EJK63" s="1"/>
      <c r="EJL63" s="1"/>
      <c r="EJM63" s="1"/>
      <c r="EJP63" s="1"/>
      <c r="EJQ63" s="1"/>
      <c r="EJR63" s="1"/>
      <c r="EJS63" s="1"/>
      <c r="EJT63" s="1"/>
      <c r="EJU63" s="1"/>
      <c r="EJX63" s="1"/>
      <c r="EJY63" s="1"/>
      <c r="EJZ63" s="1"/>
      <c r="EKA63" s="1"/>
      <c r="EKB63" s="1"/>
      <c r="EKC63" s="1"/>
      <c r="EKF63" s="1"/>
      <c r="EKG63" s="1"/>
      <c r="EKH63" s="1"/>
      <c r="EKI63" s="1"/>
      <c r="EKJ63" s="1"/>
      <c r="EKK63" s="1"/>
      <c r="EKN63" s="1"/>
      <c r="EKO63" s="1"/>
      <c r="EKP63" s="1"/>
      <c r="EKQ63" s="1"/>
      <c r="EKR63" s="1"/>
      <c r="EKS63" s="1"/>
      <c r="EKV63" s="663"/>
      <c r="EKW63" s="1"/>
      <c r="EKX63" s="1"/>
      <c r="EKY63" s="1"/>
      <c r="EKZ63" s="1"/>
      <c r="ELA63" s="1"/>
      <c r="ELB63" s="1"/>
      <c r="ELE63" s="1"/>
      <c r="ELF63" s="1"/>
      <c r="ELG63" s="1"/>
      <c r="ELH63" s="1"/>
      <c r="ELI63" s="1"/>
      <c r="ELJ63" s="1"/>
      <c r="ELM63" s="1"/>
      <c r="ELN63" s="1"/>
      <c r="ELO63" s="1"/>
      <c r="ELP63" s="1"/>
      <c r="ELQ63" s="1"/>
      <c r="ELR63" s="1"/>
      <c r="ELU63" s="1"/>
      <c r="ELV63" s="1"/>
      <c r="ELW63" s="1"/>
      <c r="ELX63" s="1"/>
      <c r="ELY63" s="1"/>
      <c r="ELZ63" s="1"/>
      <c r="EMC63" s="1"/>
      <c r="EMD63" s="1"/>
      <c r="EME63" s="1"/>
      <c r="EMF63" s="1"/>
      <c r="EMG63" s="1"/>
      <c r="EMH63" s="1"/>
      <c r="EMK63" s="1"/>
      <c r="EML63" s="1"/>
      <c r="EMM63" s="1"/>
      <c r="EMN63" s="1"/>
      <c r="EMO63" s="1"/>
      <c r="EMP63" s="1"/>
      <c r="EMS63" s="1"/>
      <c r="EMT63" s="1"/>
      <c r="EMU63" s="1"/>
      <c r="EMV63" s="1"/>
      <c r="EMW63" s="1"/>
      <c r="EMX63" s="1"/>
      <c r="ENA63" s="1"/>
      <c r="ENB63" s="1"/>
      <c r="ENC63" s="1"/>
      <c r="END63" s="1"/>
      <c r="ENE63" s="1"/>
      <c r="ENF63" s="1"/>
      <c r="ENI63" s="1"/>
      <c r="ENJ63" s="1"/>
      <c r="ENK63" s="1"/>
      <c r="ENL63" s="1"/>
      <c r="ENM63" s="1"/>
      <c r="ENN63" s="1"/>
      <c r="ENQ63" s="1"/>
      <c r="ENR63" s="1"/>
      <c r="ENS63" s="1"/>
      <c r="ENT63" s="1"/>
      <c r="ENU63" s="1"/>
      <c r="ENV63" s="1"/>
      <c r="ENY63" s="1"/>
      <c r="ENZ63" s="1"/>
      <c r="EOA63" s="1"/>
      <c r="EOB63" s="1"/>
      <c r="EOC63" s="1"/>
      <c r="EOD63" s="1"/>
      <c r="EOG63" s="1"/>
      <c r="EOH63" s="1"/>
      <c r="EOI63" s="1"/>
      <c r="EOJ63" s="1"/>
      <c r="EOK63" s="1"/>
      <c r="EOL63" s="1"/>
      <c r="EOM63" s="1"/>
      <c r="EOO63" s="1"/>
      <c r="EOP63" s="1"/>
      <c r="EOQ63" s="1"/>
      <c r="EOR63" s="1"/>
      <c r="EOS63" s="1"/>
      <c r="EOT63" s="1"/>
      <c r="EOW63" s="1"/>
      <c r="EOX63" s="1"/>
      <c r="EOY63" s="1"/>
      <c r="EOZ63" s="1"/>
      <c r="EPA63" s="1"/>
      <c r="EPB63" s="1"/>
      <c r="EPE63" s="1"/>
      <c r="EPF63" s="1"/>
      <c r="EPG63" s="1"/>
      <c r="EPH63" s="1"/>
      <c r="EPI63" s="1"/>
      <c r="EPJ63" s="1"/>
      <c r="EPM63" s="1"/>
      <c r="EPN63" s="1"/>
      <c r="EPO63" s="1"/>
      <c r="EPP63" s="1"/>
      <c r="EPQ63" s="1"/>
      <c r="EPR63" s="1"/>
      <c r="EPU63" s="1"/>
      <c r="EPV63" s="1"/>
      <c r="EPW63" s="1"/>
      <c r="EPX63" s="1"/>
      <c r="EPY63" s="1"/>
      <c r="EPZ63" s="1"/>
      <c r="EQC63" s="1"/>
      <c r="EQD63" s="1"/>
      <c r="EQE63" s="1"/>
      <c r="EQF63" s="1"/>
      <c r="EQG63" s="1"/>
      <c r="EQH63" s="1"/>
      <c r="EQK63" s="1"/>
      <c r="EQL63" s="1"/>
      <c r="EQM63" s="1"/>
      <c r="EQN63" s="1"/>
      <c r="EQO63" s="1"/>
      <c r="EQP63" s="1"/>
      <c r="EQS63" s="1"/>
      <c r="EQT63" s="1"/>
      <c r="EQU63" s="1"/>
      <c r="EQV63" s="1"/>
      <c r="EQW63" s="1"/>
      <c r="EQX63" s="1"/>
      <c r="ERA63" s="1"/>
      <c r="ERB63" s="1"/>
      <c r="ERC63" s="1"/>
      <c r="ERD63" s="1"/>
      <c r="ERE63" s="1"/>
      <c r="ERF63" s="1"/>
      <c r="ERI63" s="1"/>
      <c r="ERJ63" s="1"/>
      <c r="ERK63" s="1"/>
      <c r="ERL63" s="1"/>
      <c r="ERM63" s="1"/>
      <c r="ERN63" s="1"/>
      <c r="ERQ63" s="1"/>
      <c r="ERR63" s="1"/>
      <c r="ERS63" s="1"/>
      <c r="ERT63" s="1"/>
      <c r="ERU63" s="1"/>
      <c r="ERV63" s="1"/>
      <c r="ERY63" s="1"/>
      <c r="ERZ63" s="1"/>
      <c r="ESA63" s="1"/>
      <c r="ESB63" s="1"/>
      <c r="ESC63" s="1"/>
      <c r="ESD63" s="1"/>
      <c r="ESG63" s="1"/>
      <c r="ESH63" s="1"/>
      <c r="ESI63" s="1"/>
      <c r="ESJ63" s="1"/>
      <c r="ESK63" s="1"/>
      <c r="ESL63" s="1"/>
      <c r="ESO63" s="77"/>
      <c r="ESP63" s="77"/>
      <c r="ESQ63" s="77"/>
      <c r="ESR63" s="77"/>
      <c r="ESS63" s="77"/>
      <c r="EST63" s="77"/>
      <c r="ESW63" s="1"/>
      <c r="ESX63" s="1"/>
      <c r="ESY63" s="1"/>
      <c r="ESZ63" s="1"/>
      <c r="ETA63" s="1"/>
      <c r="ETB63" s="1"/>
      <c r="ETE63" s="1"/>
      <c r="ETF63" s="1"/>
      <c r="ETG63" s="1"/>
      <c r="ETH63" s="1"/>
      <c r="ETI63" s="1"/>
      <c r="ETJ63" s="1"/>
      <c r="ETM63" s="833"/>
      <c r="ETN63" s="833"/>
      <c r="ETO63" s="833"/>
      <c r="ETP63" s="833"/>
      <c r="ETQ63" s="833"/>
      <c r="ETR63" s="833"/>
      <c r="ETU63" s="77"/>
      <c r="ETV63" s="77"/>
      <c r="ETW63" s="77"/>
      <c r="ETX63" s="77"/>
      <c r="ETY63" s="77"/>
      <c r="ETZ63" s="77"/>
      <c r="EUC63" s="77"/>
      <c r="EUD63" s="77"/>
      <c r="EUE63" s="77"/>
      <c r="EUF63" s="77"/>
      <c r="EUG63" s="77"/>
      <c r="EUH63" s="77"/>
      <c r="EUK63" s="1"/>
      <c r="EUL63" s="1"/>
      <c r="EUM63" s="1"/>
      <c r="EUN63" s="1"/>
      <c r="EUO63" s="1"/>
      <c r="EUP63" s="1"/>
      <c r="EUS63" s="1"/>
      <c r="EUT63" s="1"/>
      <c r="EUU63" s="1"/>
      <c r="EUV63" s="1"/>
      <c r="EUW63" s="1"/>
      <c r="EUX63" s="1"/>
      <c r="EVA63" s="1"/>
      <c r="EVB63" s="1"/>
      <c r="EVC63" s="1"/>
      <c r="EVD63" s="1"/>
      <c r="EVE63" s="1"/>
      <c r="EVF63" s="1"/>
      <c r="EVI63" s="1"/>
      <c r="EVJ63" s="1"/>
      <c r="EVK63" s="1"/>
      <c r="EVL63" s="1"/>
      <c r="EVM63" s="1"/>
      <c r="EVN63" s="1"/>
      <c r="EVQ63" s="1"/>
      <c r="EVR63" s="1"/>
      <c r="EVS63" s="1"/>
      <c r="EVT63" s="1"/>
      <c r="EVU63" s="1"/>
      <c r="EVV63" s="1"/>
      <c r="EVY63" s="1"/>
      <c r="EVZ63" s="1"/>
      <c r="EWA63" s="1"/>
      <c r="EWB63" s="1"/>
      <c r="EWC63" s="1"/>
      <c r="EWD63" s="1"/>
      <c r="EWG63" s="1"/>
      <c r="EWH63" s="1"/>
      <c r="EWI63" s="1"/>
      <c r="EWJ63" s="1"/>
      <c r="EWK63" s="1"/>
      <c r="EWL63" s="1"/>
      <c r="EWO63" s="1"/>
      <c r="EWP63" s="1"/>
      <c r="EWQ63" s="1"/>
      <c r="EWR63" s="1"/>
      <c r="EWS63" s="1"/>
      <c r="EWT63" s="1"/>
      <c r="EWW63" s="1"/>
      <c r="EWX63" s="1"/>
      <c r="EWY63" s="1"/>
      <c r="EWZ63" s="1"/>
      <c r="EXA63" s="1"/>
      <c r="EXB63" s="1"/>
      <c r="EXE63" s="1"/>
      <c r="EXF63" s="1"/>
      <c r="EXG63" s="1"/>
      <c r="EXH63" s="1"/>
      <c r="EXI63" s="1"/>
      <c r="EXJ63" s="1"/>
      <c r="EXM63" s="77"/>
      <c r="EXN63" s="77"/>
      <c r="EXO63" s="77"/>
      <c r="EXP63" s="77"/>
      <c r="EXQ63" s="77"/>
      <c r="EXR63" s="77"/>
      <c r="EXU63" s="1"/>
      <c r="EXV63" s="1"/>
      <c r="EXW63" s="1"/>
      <c r="EXX63" s="1"/>
      <c r="EXY63" s="1"/>
      <c r="EXZ63" s="1"/>
      <c r="EYC63" s="1"/>
      <c r="EYD63" s="1"/>
      <c r="EYE63" s="1"/>
      <c r="EYF63" s="1"/>
      <c r="EYG63" s="1"/>
      <c r="EYH63" s="1"/>
      <c r="EYK63" s="1"/>
      <c r="EYL63" s="1"/>
      <c r="EYM63" s="1"/>
      <c r="EYN63" s="1"/>
      <c r="EYO63" s="1"/>
      <c r="EYP63" s="1"/>
      <c r="EYS63" s="1"/>
      <c r="EYT63" s="1"/>
      <c r="EYU63" s="1"/>
      <c r="EYV63" s="1"/>
      <c r="EYW63" s="1"/>
      <c r="EYX63" s="1"/>
      <c r="EZA63" s="1"/>
      <c r="EZB63" s="1"/>
      <c r="EZC63" s="1"/>
      <c r="EZD63" s="1"/>
      <c r="EZE63" s="1"/>
      <c r="EZF63" s="1"/>
      <c r="EZI63" s="1"/>
      <c r="EZJ63" s="1"/>
      <c r="EZK63" s="1"/>
      <c r="EZL63" s="1"/>
      <c r="EZM63" s="1"/>
      <c r="EZN63" s="1"/>
      <c r="EZQ63" s="77"/>
      <c r="EZR63" s="77"/>
      <c r="EZS63" s="77"/>
      <c r="EZT63" s="77"/>
      <c r="EZU63" s="77"/>
      <c r="EZV63" s="77"/>
      <c r="EZY63" s="1"/>
      <c r="EZZ63" s="1"/>
      <c r="FAA63" s="1"/>
      <c r="FAB63" s="1"/>
      <c r="FAC63" s="1"/>
      <c r="FAD63" s="1"/>
    </row>
    <row r="64" spans="1:4088" s="8" customFormat="1" x14ac:dyDescent="0.2">
      <c r="A64" s="984"/>
      <c r="B64" s="984"/>
      <c r="C64" s="984"/>
      <c r="D64" s="469">
        <v>40</v>
      </c>
      <c r="E64" s="225">
        <f>E61+E62</f>
        <v>0</v>
      </c>
      <c r="F64" s="225">
        <f>SUM(F59:F62)</f>
        <v>7210</v>
      </c>
      <c r="G64" s="225">
        <f t="shared" ref="G64:M64" si="2442">SUM(G59:G62)</f>
        <v>0</v>
      </c>
      <c r="H64" s="225">
        <f t="shared" si="2442"/>
        <v>0</v>
      </c>
      <c r="I64" s="225">
        <f t="shared" si="2442"/>
        <v>0</v>
      </c>
      <c r="J64" s="225">
        <f t="shared" si="2442"/>
        <v>0</v>
      </c>
      <c r="K64" s="225">
        <f t="shared" si="2442"/>
        <v>0</v>
      </c>
      <c r="L64" s="225">
        <f t="shared" si="2442"/>
        <v>7210</v>
      </c>
      <c r="M64" s="225">
        <f t="shared" si="2442"/>
        <v>7210</v>
      </c>
      <c r="N64" s="225">
        <f t="shared" ref="N64:X64" si="2443">N61+N62</f>
        <v>0</v>
      </c>
      <c r="O64" s="225">
        <f t="shared" si="2443"/>
        <v>0</v>
      </c>
      <c r="P64" s="225">
        <f t="shared" si="2443"/>
        <v>0</v>
      </c>
      <c r="Q64" s="225">
        <f t="shared" si="2443"/>
        <v>0</v>
      </c>
      <c r="R64" s="225">
        <f t="shared" si="2443"/>
        <v>0</v>
      </c>
      <c r="S64" s="225">
        <f t="shared" si="2443"/>
        <v>0</v>
      </c>
      <c r="T64" s="225">
        <f t="shared" si="2443"/>
        <v>0</v>
      </c>
      <c r="U64" s="225">
        <f t="shared" si="2443"/>
        <v>0</v>
      </c>
      <c r="V64" s="225">
        <f t="shared" si="2443"/>
        <v>0</v>
      </c>
      <c r="W64" s="225">
        <f t="shared" si="2443"/>
        <v>2</v>
      </c>
      <c r="X64" s="225">
        <f t="shared" si="2443"/>
        <v>0</v>
      </c>
      <c r="Y64" s="225"/>
      <c r="Z64" s="225"/>
      <c r="AA64" s="225"/>
      <c r="AB64" s="225"/>
      <c r="AC64" s="886"/>
      <c r="AD64" s="9"/>
      <c r="AL64" s="1"/>
      <c r="AM64" s="1"/>
      <c r="AN64" s="1"/>
      <c r="AO64" s="1"/>
      <c r="AP64" s="1"/>
      <c r="AQ64" s="1"/>
      <c r="AT64" s="1"/>
      <c r="AU64" s="1"/>
      <c r="AV64" s="1"/>
      <c r="AW64" s="1"/>
      <c r="AX64" s="1"/>
      <c r="AY64" s="1"/>
      <c r="BB64" s="1"/>
      <c r="BC64" s="1"/>
      <c r="BD64" s="1"/>
      <c r="BE64" s="1"/>
      <c r="BF64" s="1"/>
      <c r="BG64" s="1"/>
      <c r="BJ64" s="1"/>
      <c r="BK64" s="1"/>
      <c r="BL64" s="1"/>
      <c r="BM64" s="1"/>
      <c r="BN64" s="1"/>
      <c r="BO64" s="1"/>
      <c r="BR64" s="1"/>
      <c r="BS64" s="1"/>
      <c r="BT64" s="1"/>
      <c r="BU64" s="1"/>
      <c r="BV64" s="1"/>
      <c r="BW64" s="1"/>
      <c r="BZ64" s="1"/>
      <c r="CA64" s="1"/>
      <c r="CB64" s="1"/>
      <c r="CC64" s="1"/>
      <c r="CD64" s="1"/>
      <c r="CE64" s="1"/>
      <c r="CH64" s="1"/>
      <c r="CI64" s="1"/>
      <c r="CJ64" s="1"/>
      <c r="CK64" s="1"/>
      <c r="CL64" s="1"/>
      <c r="CM64" s="1"/>
      <c r="CP64" s="1"/>
      <c r="CQ64" s="1"/>
      <c r="CR64" s="1"/>
      <c r="CS64" s="1"/>
      <c r="CT64" s="1"/>
      <c r="CU64" s="1"/>
      <c r="CX64" s="1"/>
      <c r="CY64" s="1"/>
      <c r="CZ64" s="1"/>
      <c r="DA64" s="1"/>
      <c r="DB64" s="1"/>
      <c r="DC64" s="1"/>
      <c r="DF64" s="1"/>
      <c r="DG64" s="1"/>
      <c r="DH64" s="1"/>
      <c r="DI64" s="1"/>
      <c r="DJ64" s="1"/>
      <c r="DK64" s="1"/>
      <c r="DN64" s="1"/>
      <c r="DO64" s="1"/>
      <c r="DP64" s="1"/>
      <c r="DQ64" s="1"/>
      <c r="DR64" s="1"/>
      <c r="DS64" s="1"/>
      <c r="DV64" s="1"/>
      <c r="DW64" s="1"/>
      <c r="DX64" s="1"/>
      <c r="DY64" s="1"/>
      <c r="DZ64" s="1"/>
      <c r="EA64" s="1"/>
      <c r="ED64" s="1"/>
      <c r="EE64" s="1"/>
      <c r="EF64" s="1"/>
      <c r="EG64" s="1"/>
      <c r="EH64" s="1"/>
      <c r="EI64" s="1"/>
      <c r="EL64" s="1"/>
      <c r="EM64" s="1"/>
      <c r="EN64" s="1"/>
      <c r="EO64" s="1"/>
      <c r="EP64" s="1"/>
      <c r="EQ64" s="1"/>
      <c r="ET64" s="1"/>
      <c r="EU64" s="1"/>
      <c r="EV64" s="1"/>
      <c r="EW64" s="1"/>
      <c r="EX64" s="1"/>
      <c r="EY64" s="1"/>
      <c r="FB64" s="1"/>
      <c r="FC64" s="1"/>
      <c r="FD64" s="1"/>
      <c r="FE64" s="1"/>
      <c r="FF64" s="1"/>
      <c r="FG64" s="1"/>
      <c r="FJ64" s="1"/>
      <c r="FK64" s="1"/>
      <c r="FL64" s="1"/>
      <c r="FM64" s="1"/>
      <c r="FN64" s="1"/>
      <c r="FO64" s="1"/>
      <c r="FR64" s="1"/>
      <c r="FS64" s="1"/>
      <c r="FT64" s="1"/>
      <c r="FU64" s="1"/>
      <c r="FV64" s="1"/>
      <c r="FW64" s="1"/>
      <c r="FZ64" s="1"/>
      <c r="GA64" s="1"/>
      <c r="GB64" s="1"/>
      <c r="GC64" s="1"/>
      <c r="GD64" s="1"/>
      <c r="GE64" s="1"/>
      <c r="GH64" s="1"/>
      <c r="GI64" s="1"/>
      <c r="GJ64" s="1"/>
      <c r="GK64" s="1"/>
      <c r="GL64" s="1"/>
      <c r="GM64" s="1"/>
      <c r="GP64" s="1"/>
      <c r="GQ64" s="1"/>
      <c r="GR64" s="1"/>
      <c r="GS64" s="1"/>
      <c r="GT64" s="1"/>
      <c r="GU64" s="1"/>
      <c r="GX64" s="1"/>
      <c r="GY64" s="1"/>
      <c r="GZ64" s="1"/>
      <c r="HA64" s="1"/>
      <c r="HB64" s="1"/>
      <c r="HC64" s="1"/>
      <c r="HF64" s="1"/>
      <c r="HG64" s="1"/>
      <c r="HH64" s="1"/>
      <c r="HI64" s="1"/>
      <c r="HJ64" s="1"/>
      <c r="HK64" s="1"/>
      <c r="HN64" s="77"/>
      <c r="HO64" s="77"/>
      <c r="HP64" s="77"/>
      <c r="HQ64" s="77"/>
      <c r="HR64" s="77"/>
      <c r="HS64" s="77"/>
      <c r="HV64" s="1"/>
      <c r="HW64" s="1"/>
      <c r="HX64" s="1"/>
      <c r="HY64" s="1"/>
      <c r="HZ64" s="1"/>
      <c r="IA64" s="1"/>
      <c r="ID64" s="1"/>
      <c r="IE64" s="1"/>
      <c r="IF64" s="1"/>
      <c r="IG64" s="1"/>
      <c r="IH64" s="1"/>
      <c r="II64" s="1"/>
      <c r="IL64" s="1"/>
      <c r="IM64" s="1"/>
      <c r="IN64" s="1"/>
      <c r="IO64" s="1"/>
      <c r="IP64" s="1"/>
      <c r="IQ64" s="1"/>
      <c r="IT64" s="1"/>
      <c r="IU64" s="1"/>
      <c r="IV64" s="1"/>
      <c r="IW64" s="1"/>
      <c r="IX64" s="1"/>
      <c r="IY64" s="1"/>
      <c r="JB64" s="1"/>
      <c r="JC64" s="1"/>
      <c r="JD64" s="1"/>
      <c r="JE64" s="1"/>
      <c r="JF64" s="1"/>
      <c r="JG64" s="1"/>
      <c r="JJ64" s="1"/>
      <c r="JK64" s="1"/>
      <c r="JL64" s="1"/>
      <c r="JM64" s="1"/>
      <c r="JN64" s="1"/>
      <c r="JO64" s="1"/>
      <c r="JR64" s="1"/>
      <c r="JS64" s="1"/>
      <c r="JT64" s="1"/>
      <c r="JU64" s="1"/>
      <c r="JV64" s="1"/>
      <c r="JW64" s="1"/>
      <c r="JZ64" s="1"/>
      <c r="KA64" s="1"/>
      <c r="KB64" s="1"/>
      <c r="KC64" s="1"/>
      <c r="KD64" s="1"/>
      <c r="KE64" s="1"/>
      <c r="KH64" s="1"/>
      <c r="KI64" s="1"/>
      <c r="KJ64" s="1"/>
      <c r="KK64" s="1"/>
      <c r="KL64" s="1"/>
      <c r="KM64" s="1"/>
      <c r="KP64" s="1"/>
      <c r="KQ64" s="1"/>
      <c r="KR64" s="1"/>
      <c r="KS64" s="1"/>
      <c r="KT64" s="1"/>
      <c r="KU64" s="1"/>
      <c r="KX64" s="1"/>
      <c r="KY64" s="1"/>
      <c r="KZ64" s="1"/>
      <c r="LA64" s="1"/>
      <c r="LB64" s="1"/>
      <c r="LC64" s="1"/>
      <c r="LF64" s="1"/>
      <c r="LG64" s="1"/>
      <c r="LH64" s="1"/>
      <c r="LI64" s="1"/>
      <c r="LJ64" s="1"/>
      <c r="LK64" s="1"/>
      <c r="LN64" s="1"/>
      <c r="LO64" s="1"/>
      <c r="LP64" s="1"/>
      <c r="LQ64" s="1"/>
      <c r="LR64" s="1"/>
      <c r="LS64" s="1"/>
      <c r="LV64" s="1"/>
      <c r="LW64" s="1"/>
      <c r="LX64" s="1"/>
      <c r="LY64" s="1"/>
      <c r="LZ64" s="1"/>
      <c r="MA64" s="1"/>
      <c r="MD64" s="1"/>
      <c r="ME64" s="1"/>
      <c r="MF64" s="1"/>
      <c r="MG64" s="1"/>
      <c r="MH64" s="1"/>
      <c r="MI64" s="1"/>
      <c r="ML64" s="1"/>
      <c r="MM64" s="1"/>
      <c r="MN64" s="1"/>
      <c r="MO64" s="1"/>
      <c r="MP64" s="1"/>
      <c r="MQ64" s="1"/>
      <c r="MT64" s="1"/>
      <c r="MU64" s="1"/>
      <c r="MV64" s="1"/>
      <c r="MW64" s="1"/>
      <c r="MX64" s="1"/>
      <c r="MY64" s="1"/>
      <c r="NB64" s="1"/>
      <c r="NC64" s="1"/>
      <c r="ND64" s="1"/>
      <c r="NE64" s="1"/>
      <c r="NF64" s="1"/>
      <c r="NG64" s="1"/>
      <c r="NJ64" s="1"/>
      <c r="NK64" s="1"/>
      <c r="NL64" s="1"/>
      <c r="NM64" s="1"/>
      <c r="NN64" s="1"/>
      <c r="NO64" s="1"/>
      <c r="NR64" s="1"/>
      <c r="NS64" s="1"/>
      <c r="NT64" s="1"/>
      <c r="NU64" s="1"/>
      <c r="NV64" s="1"/>
      <c r="NW64" s="1"/>
      <c r="NZ64" s="1"/>
      <c r="OA64" s="1"/>
      <c r="OB64" s="1"/>
      <c r="OC64" s="1"/>
      <c r="OD64" s="1"/>
      <c r="OE64" s="1"/>
      <c r="OH64" s="1"/>
      <c r="OI64" s="1"/>
      <c r="OJ64" s="1"/>
      <c r="OK64" s="1"/>
      <c r="OL64" s="1"/>
      <c r="OM64" s="1"/>
      <c r="OP64" s="1"/>
      <c r="OQ64" s="1"/>
      <c r="OR64" s="1"/>
      <c r="OS64" s="1"/>
      <c r="OT64" s="1"/>
      <c r="OU64" s="1"/>
      <c r="OX64" s="1"/>
      <c r="OY64" s="1"/>
      <c r="OZ64" s="1"/>
      <c r="PA64" s="1"/>
      <c r="PB64" s="1"/>
      <c r="PC64" s="1"/>
      <c r="PF64" s="1"/>
      <c r="PG64" s="1"/>
      <c r="PH64" s="1"/>
      <c r="PI64" s="1"/>
      <c r="PJ64" s="1"/>
      <c r="PK64" s="1"/>
      <c r="PN64" s="1"/>
      <c r="PO64" s="1"/>
      <c r="PP64" s="1"/>
      <c r="PQ64" s="1"/>
      <c r="PR64" s="1"/>
      <c r="PS64" s="1"/>
      <c r="PV64" s="1"/>
      <c r="PW64" s="1"/>
      <c r="PX64" s="1"/>
      <c r="PY64" s="1"/>
      <c r="PZ64" s="1"/>
      <c r="QA64" s="1"/>
      <c r="QD64" s="1"/>
      <c r="QE64" s="1"/>
      <c r="QF64" s="1"/>
      <c r="QG64" s="1"/>
      <c r="QH64" s="1"/>
      <c r="QI64" s="1"/>
      <c r="QL64" s="1"/>
      <c r="QM64" s="1"/>
      <c r="QN64" s="1"/>
      <c r="QO64" s="1"/>
      <c r="QP64" s="1"/>
      <c r="QQ64" s="1"/>
      <c r="QT64" s="1"/>
      <c r="QU64" s="1"/>
      <c r="QV64" s="1"/>
      <c r="QW64" s="1"/>
      <c r="QX64" s="1"/>
      <c r="QY64" s="1"/>
      <c r="RB64" s="1"/>
      <c r="RC64" s="1"/>
      <c r="RD64" s="1"/>
      <c r="RE64" s="1"/>
      <c r="RF64" s="1"/>
      <c r="RG64" s="1"/>
      <c r="RJ64" s="1"/>
      <c r="RK64" s="1"/>
      <c r="RL64" s="1"/>
      <c r="RM64" s="1"/>
      <c r="RN64" s="1"/>
      <c r="RO64" s="1"/>
      <c r="RR64" s="1"/>
      <c r="RS64" s="1"/>
      <c r="RT64" s="1"/>
      <c r="RU64" s="1"/>
      <c r="RV64" s="1"/>
      <c r="RW64" s="1"/>
      <c r="RZ64" s="1"/>
      <c r="SA64" s="1"/>
      <c r="SB64" s="1"/>
      <c r="SC64" s="1"/>
      <c r="SD64" s="1"/>
      <c r="SE64" s="1"/>
      <c r="SH64" s="1"/>
      <c r="SI64" s="1"/>
      <c r="SJ64" s="1"/>
      <c r="SK64" s="1"/>
      <c r="SL64" s="1"/>
      <c r="SM64" s="1"/>
      <c r="SP64" s="1"/>
      <c r="SQ64" s="1"/>
      <c r="SR64" s="1"/>
      <c r="SS64" s="1"/>
      <c r="ST64" s="1"/>
      <c r="SU64" s="1"/>
      <c r="SX64" s="1"/>
      <c r="SY64" s="1"/>
      <c r="SZ64" s="1"/>
      <c r="TA64" s="1"/>
      <c r="TB64" s="1"/>
      <c r="TC64" s="1"/>
      <c r="TF64" s="1"/>
      <c r="TG64" s="1"/>
      <c r="TH64" s="1"/>
      <c r="TI64" s="1"/>
      <c r="TJ64" s="1"/>
      <c r="TK64" s="1"/>
      <c r="TN64" s="1"/>
      <c r="TO64" s="1"/>
      <c r="TP64" s="1"/>
      <c r="TQ64" s="1"/>
      <c r="TR64" s="1"/>
      <c r="TS64" s="1"/>
      <c r="TV64" s="1"/>
      <c r="TW64" s="1"/>
      <c r="TX64" s="1"/>
      <c r="TY64" s="1"/>
      <c r="TZ64" s="1"/>
      <c r="UA64" s="1"/>
      <c r="UD64" s="1"/>
      <c r="UE64" s="1"/>
      <c r="UF64" s="1"/>
      <c r="UG64" s="1"/>
      <c r="UH64" s="1"/>
      <c r="UI64" s="1"/>
      <c r="UL64" s="1"/>
      <c r="UM64" s="1"/>
      <c r="UN64" s="1"/>
      <c r="UO64" s="1"/>
      <c r="UP64" s="1"/>
      <c r="UQ64" s="1"/>
      <c r="UR64" s="1"/>
      <c r="UU64" s="1"/>
      <c r="UV64" s="1"/>
      <c r="UW64" s="1"/>
      <c r="UX64" s="1"/>
      <c r="UY64" s="1"/>
      <c r="UZ64" s="1"/>
      <c r="VC64" s="1"/>
      <c r="VD64" s="1"/>
      <c r="VE64" s="1"/>
      <c r="VF64" s="1"/>
      <c r="VG64" s="1"/>
      <c r="VH64" s="1"/>
      <c r="VK64" s="1"/>
      <c r="VL64" s="1"/>
      <c r="VM64" s="1"/>
      <c r="VN64" s="1"/>
      <c r="VO64" s="1"/>
      <c r="VP64" s="1"/>
      <c r="VS64" s="1"/>
      <c r="VT64" s="1"/>
      <c r="VU64" s="1"/>
      <c r="VV64" s="1"/>
      <c r="VW64" s="1"/>
      <c r="VX64" s="1"/>
      <c r="WA64" s="58"/>
      <c r="WB64" s="58"/>
      <c r="WC64" s="58"/>
      <c r="WD64" s="58"/>
      <c r="WE64" s="58"/>
      <c r="WF64" s="58"/>
      <c r="WG64" s="169"/>
      <c r="WH64" s="169"/>
      <c r="WI64" s="1"/>
      <c r="WJ64" s="1"/>
      <c r="WK64" s="1"/>
      <c r="WL64" s="1"/>
      <c r="WM64" s="1"/>
      <c r="WN64" s="1"/>
      <c r="WQ64" s="1"/>
      <c r="WR64" s="1"/>
      <c r="WS64" s="1"/>
      <c r="WT64" s="1"/>
      <c r="WU64" s="1"/>
      <c r="WV64" s="1"/>
      <c r="WW64" s="1"/>
      <c r="WZ64" s="1"/>
      <c r="XA64" s="1"/>
      <c r="XB64" s="1"/>
      <c r="XC64" s="1"/>
      <c r="XD64" s="1"/>
      <c r="XE64" s="1"/>
      <c r="XF64" s="1"/>
      <c r="XI64" s="1"/>
      <c r="XJ64" s="1"/>
      <c r="XK64" s="1"/>
      <c r="XL64" s="1"/>
      <c r="XM64" s="1"/>
      <c r="XN64" s="1"/>
      <c r="XO64" s="1"/>
      <c r="XR64" s="1"/>
      <c r="XS64" s="1"/>
      <c r="XT64" s="1"/>
      <c r="XU64" s="1"/>
      <c r="XV64" s="1"/>
      <c r="XW64" s="1"/>
      <c r="XX64" s="1"/>
      <c r="YA64" s="1"/>
      <c r="YB64" s="1"/>
      <c r="YC64" s="1"/>
      <c r="YD64" s="1"/>
      <c r="YE64" s="1"/>
      <c r="YF64" s="1"/>
      <c r="YG64" s="1"/>
      <c r="YJ64" s="1"/>
      <c r="YK64" s="1"/>
      <c r="YL64" s="1"/>
      <c r="YM64" s="1"/>
      <c r="YN64" s="1"/>
      <c r="YO64" s="1"/>
      <c r="YP64" s="1"/>
      <c r="YS64" s="1"/>
      <c r="YT64" s="1"/>
      <c r="YU64" s="1"/>
      <c r="YV64" s="1"/>
      <c r="YW64" s="1"/>
      <c r="YX64" s="1"/>
      <c r="ZA64" s="1"/>
      <c r="ZB64" s="1"/>
      <c r="ZC64" s="1"/>
      <c r="ZD64" s="1"/>
      <c r="ZE64" s="1"/>
      <c r="ZF64" s="1"/>
      <c r="ZI64" s="1"/>
      <c r="ZJ64" s="1"/>
      <c r="ZK64" s="1"/>
      <c r="ZL64" s="1"/>
      <c r="ZM64" s="1"/>
      <c r="ZN64" s="1"/>
      <c r="ZQ64" s="1"/>
      <c r="ZR64" s="1"/>
      <c r="ZS64" s="1"/>
      <c r="ZT64" s="1"/>
      <c r="ZU64" s="1"/>
      <c r="ZV64" s="1"/>
      <c r="ZW64" s="1"/>
      <c r="ZX64" s="169"/>
      <c r="ZY64" s="58"/>
      <c r="ZZ64" s="1"/>
      <c r="AAA64" s="1"/>
      <c r="AAB64" s="1"/>
      <c r="AAC64" s="1"/>
      <c r="AAD64" s="1"/>
      <c r="AAE64" s="1"/>
      <c r="AAF64" s="1"/>
      <c r="AAI64" s="1"/>
      <c r="AAJ64" s="1"/>
      <c r="AAK64" s="1"/>
      <c r="AAL64" s="1"/>
      <c r="AAM64" s="1"/>
      <c r="AAN64" s="1"/>
      <c r="AAQ64" s="1"/>
      <c r="AAR64" s="1"/>
      <c r="AAS64" s="1"/>
      <c r="AAT64" s="1"/>
      <c r="AAU64" s="1"/>
      <c r="AAV64" s="1"/>
      <c r="AAY64" s="1"/>
      <c r="AAZ64" s="1"/>
      <c r="ABA64" s="1"/>
      <c r="ABB64" s="1"/>
      <c r="ABC64" s="1"/>
      <c r="ABD64" s="1"/>
      <c r="ABG64" s="1"/>
      <c r="ABH64" s="1"/>
      <c r="ABI64" s="1"/>
      <c r="ABJ64" s="1"/>
      <c r="ABK64" s="1"/>
      <c r="ABL64" s="1"/>
      <c r="ABO64" s="1"/>
      <c r="ABP64" s="1"/>
      <c r="ABQ64" s="1"/>
      <c r="ABR64" s="1"/>
      <c r="ABS64" s="1"/>
      <c r="ABT64" s="1"/>
      <c r="ABW64" s="1"/>
      <c r="ABX64" s="1"/>
      <c r="ABY64" s="1"/>
      <c r="ABZ64" s="1"/>
      <c r="ACA64" s="1"/>
      <c r="ACB64" s="1"/>
      <c r="ACE64" s="1"/>
      <c r="ACF64" s="1"/>
      <c r="ACG64" s="1"/>
      <c r="ACH64" s="1"/>
      <c r="ACI64" s="1"/>
      <c r="ACJ64" s="1"/>
      <c r="ACM64" s="1"/>
      <c r="ACN64" s="1"/>
      <c r="ACO64" s="1"/>
      <c r="ACP64" s="1"/>
      <c r="ACQ64" s="1"/>
      <c r="ACR64" s="1"/>
      <c r="ACU64" s="1"/>
      <c r="ACV64" s="1"/>
      <c r="ACW64" s="1"/>
      <c r="ACX64" s="1"/>
      <c r="ACY64" s="1"/>
      <c r="ACZ64" s="1"/>
      <c r="ADC64" s="1"/>
      <c r="ADD64" s="1"/>
      <c r="ADE64" s="1"/>
      <c r="ADF64" s="1"/>
      <c r="ADG64" s="1"/>
      <c r="ADH64" s="1"/>
      <c r="ADK64" s="1"/>
      <c r="ADL64" s="1"/>
      <c r="ADM64" s="1"/>
      <c r="ADN64" s="1"/>
      <c r="ADO64" s="1"/>
      <c r="ADP64" s="1"/>
      <c r="ADS64" s="1"/>
      <c r="ADT64" s="1"/>
      <c r="ADU64" s="1"/>
      <c r="ADV64" s="1"/>
      <c r="ADW64" s="1"/>
      <c r="ADX64" s="1"/>
      <c r="AEA64" s="1"/>
      <c r="AEB64" s="1"/>
      <c r="AEC64" s="1"/>
      <c r="AED64" s="1"/>
      <c r="AEE64" s="1"/>
      <c r="AEF64" s="1"/>
      <c r="AEI64" s="1"/>
      <c r="AEJ64" s="1"/>
      <c r="AEK64" s="1"/>
      <c r="AEL64" s="1"/>
      <c r="AEM64" s="1"/>
      <c r="AEN64" s="1"/>
      <c r="AEQ64" s="1"/>
      <c r="AER64" s="1"/>
      <c r="AES64" s="1"/>
      <c r="AET64" s="1"/>
      <c r="AEU64" s="1"/>
      <c r="AEV64" s="1"/>
      <c r="AEY64" s="1"/>
      <c r="AEZ64" s="1"/>
      <c r="AFA64" s="1"/>
      <c r="AFB64" s="1"/>
      <c r="AFC64" s="1"/>
      <c r="AFD64" s="1"/>
      <c r="AFG64" s="1"/>
      <c r="AFH64" s="1"/>
      <c r="AFI64" s="1"/>
      <c r="AFJ64" s="1"/>
      <c r="AFK64" s="1"/>
      <c r="AFL64" s="1"/>
      <c r="AFO64" s="1"/>
      <c r="AFP64" s="1"/>
      <c r="AFQ64" s="1"/>
      <c r="AFR64" s="1"/>
      <c r="AFS64" s="1"/>
      <c r="AFT64" s="1"/>
      <c r="AFW64" s="1"/>
      <c r="AFX64" s="1"/>
      <c r="AFY64" s="1"/>
      <c r="AFZ64" s="1"/>
      <c r="AGA64" s="1"/>
      <c r="AGB64" s="1"/>
      <c r="AGE64" s="1"/>
      <c r="AGF64" s="1"/>
      <c r="AGG64" s="1"/>
      <c r="AGH64" s="1"/>
      <c r="AGI64" s="1"/>
      <c r="AGJ64" s="1"/>
      <c r="AGM64" s="1"/>
      <c r="AGN64" s="1"/>
      <c r="AGO64" s="1"/>
      <c r="AGP64" s="1"/>
      <c r="AGQ64" s="1"/>
      <c r="AGR64" s="1"/>
      <c r="AGS64" s="1"/>
      <c r="AGV64" s="1"/>
      <c r="AGW64" s="1"/>
      <c r="AGX64" s="1"/>
      <c r="AGY64" s="1"/>
      <c r="AGZ64" s="1"/>
      <c r="AHA64" s="1"/>
      <c r="AHD64" s="1"/>
      <c r="AHE64" s="1"/>
      <c r="AHF64" s="1"/>
      <c r="AHG64" s="1"/>
      <c r="AHH64" s="1"/>
      <c r="AHI64" s="1"/>
      <c r="AHL64" s="1"/>
      <c r="AHM64" s="1"/>
      <c r="AHN64" s="1"/>
      <c r="AHO64" s="1"/>
      <c r="AHP64" s="1"/>
      <c r="AHQ64" s="1"/>
      <c r="AHT64" s="1"/>
      <c r="AHU64" s="1"/>
      <c r="AHV64" s="1"/>
      <c r="AHW64" s="1"/>
      <c r="AHX64" s="1"/>
      <c r="AHY64" s="1"/>
      <c r="AIB64" s="1"/>
      <c r="AIC64" s="1"/>
      <c r="AID64" s="1"/>
      <c r="AIE64" s="1"/>
      <c r="AIF64" s="1"/>
      <c r="AIG64" s="1"/>
      <c r="AIJ64" s="1"/>
      <c r="AIK64" s="1"/>
      <c r="AIL64" s="1"/>
      <c r="AIM64" s="1"/>
      <c r="AIN64" s="1"/>
      <c r="AIO64" s="1"/>
      <c r="AIR64" s="1"/>
      <c r="AIS64" s="1"/>
      <c r="AIT64" s="1"/>
      <c r="AIU64" s="1"/>
      <c r="AIV64" s="1"/>
      <c r="AIW64" s="1"/>
      <c r="AIZ64" s="1"/>
      <c r="AJA64" s="1"/>
      <c r="AJB64" s="1"/>
      <c r="AJC64" s="1"/>
      <c r="AJD64" s="1"/>
      <c r="AJE64" s="1"/>
      <c r="AJH64" s="1"/>
      <c r="AJI64" s="1"/>
      <c r="AJJ64" s="1"/>
      <c r="AJK64" s="1"/>
      <c r="AJL64" s="1"/>
      <c r="AJM64" s="1"/>
      <c r="AJP64" s="1"/>
      <c r="AJQ64" s="1"/>
      <c r="AJR64" s="1"/>
      <c r="AJS64" s="1"/>
      <c r="AJT64" s="1"/>
      <c r="AJU64" s="1"/>
      <c r="AJX64" s="1"/>
      <c r="AJY64" s="1"/>
      <c r="AJZ64" s="1"/>
      <c r="AKA64" s="1"/>
      <c r="AKB64" s="1"/>
      <c r="AKC64" s="1"/>
      <c r="AKF64" s="1"/>
      <c r="AKG64" s="1"/>
      <c r="AKH64" s="1"/>
      <c r="AKI64" s="1"/>
      <c r="AKJ64" s="1"/>
      <c r="AKK64" s="1"/>
      <c r="AKN64" s="1"/>
      <c r="AKO64" s="1"/>
      <c r="AKP64" s="1"/>
      <c r="AKQ64" s="1"/>
      <c r="AKR64" s="1"/>
      <c r="AKS64" s="1"/>
      <c r="AKV64" s="1"/>
      <c r="AKW64" s="1"/>
      <c r="AKX64" s="1"/>
      <c r="AKY64" s="1"/>
      <c r="AKZ64" s="1"/>
      <c r="ALA64" s="1"/>
      <c r="ALD64" s="1"/>
      <c r="ALE64" s="1"/>
      <c r="ALF64" s="1"/>
      <c r="ALG64" s="1"/>
      <c r="ALH64" s="1"/>
      <c r="ALI64" s="1"/>
      <c r="ALL64" s="1"/>
      <c r="ALM64" s="1"/>
      <c r="ALN64" s="1"/>
      <c r="ALO64" s="1"/>
      <c r="ALP64" s="1"/>
      <c r="ALQ64" s="1"/>
      <c r="ALT64" s="1"/>
      <c r="ALU64" s="1"/>
      <c r="ALV64" s="1"/>
      <c r="ALW64" s="1"/>
      <c r="ALX64" s="1"/>
      <c r="ALY64" s="1"/>
      <c r="AMB64" s="1"/>
      <c r="AMC64" s="1"/>
      <c r="AMD64" s="1"/>
      <c r="AME64" s="1"/>
      <c r="AMF64" s="1"/>
      <c r="AMG64" s="1"/>
      <c r="AMJ64" s="1"/>
      <c r="AMK64" s="1"/>
      <c r="AML64" s="1"/>
      <c r="AMM64" s="1"/>
      <c r="AMN64" s="1"/>
      <c r="AMO64" s="1"/>
      <c r="AMR64" s="1"/>
      <c r="AMS64" s="1"/>
      <c r="AMT64" s="1"/>
      <c r="AMU64" s="1"/>
      <c r="AMV64" s="1"/>
      <c r="AMW64" s="1"/>
      <c r="AMZ64" s="1"/>
      <c r="ANA64" s="1"/>
      <c r="ANB64" s="1"/>
      <c r="ANC64" s="1"/>
      <c r="AND64" s="1"/>
      <c r="ANE64" s="1"/>
      <c r="ANH64" s="1"/>
      <c r="ANI64" s="1"/>
      <c r="ANJ64" s="1"/>
      <c r="ANK64" s="1"/>
      <c r="ANL64" s="1"/>
      <c r="ANM64" s="1"/>
      <c r="ANP64" s="1"/>
      <c r="ANQ64" s="1"/>
      <c r="ANR64" s="1"/>
      <c r="ANS64" s="1"/>
      <c r="ANT64" s="1"/>
      <c r="ANU64" s="1"/>
      <c r="ANX64" s="77"/>
      <c r="ANY64" s="77"/>
      <c r="ANZ64" s="77"/>
      <c r="AOA64" s="77"/>
      <c r="AOB64" s="77"/>
      <c r="AOC64" s="77"/>
      <c r="AOF64" s="1"/>
      <c r="AOG64" s="1"/>
      <c r="AOH64" s="1"/>
      <c r="AOI64" s="1"/>
      <c r="AOJ64" s="1"/>
      <c r="AOK64" s="1"/>
      <c r="AON64" s="1"/>
      <c r="AOO64" s="1"/>
      <c r="AOP64" s="1"/>
      <c r="AOQ64" s="1"/>
      <c r="AOR64" s="1"/>
      <c r="AOS64" s="1"/>
      <c r="AOV64" s="1"/>
      <c r="AOW64" s="1"/>
      <c r="AOX64" s="1"/>
      <c r="AOY64" s="1"/>
      <c r="AOZ64" s="1"/>
      <c r="APA64" s="1"/>
      <c r="APD64" s="1"/>
      <c r="APE64" s="1"/>
      <c r="APF64" s="1"/>
      <c r="APG64" s="1"/>
      <c r="APH64" s="1"/>
      <c r="API64" s="1"/>
      <c r="APL64" s="1"/>
      <c r="APM64" s="1"/>
      <c r="APN64" s="1"/>
      <c r="APO64" s="1"/>
      <c r="APP64" s="1"/>
      <c r="APQ64" s="1"/>
      <c r="APT64" s="1"/>
      <c r="APU64" s="1"/>
      <c r="APV64" s="1"/>
      <c r="APW64" s="1"/>
      <c r="APX64" s="1"/>
      <c r="APY64" s="1"/>
      <c r="AQB64" s="1"/>
      <c r="AQC64" s="1"/>
      <c r="AQD64" s="1"/>
      <c r="AQE64" s="1"/>
      <c r="AQF64" s="1"/>
      <c r="AQG64" s="1"/>
      <c r="AQJ64" s="1"/>
      <c r="AQK64" s="1"/>
      <c r="AQL64" s="1"/>
      <c r="AQM64" s="1"/>
      <c r="AQN64" s="1"/>
      <c r="AQO64" s="1"/>
      <c r="AQR64" s="1"/>
      <c r="AQS64" s="1"/>
      <c r="AQT64" s="1"/>
      <c r="AQU64" s="1"/>
      <c r="AQV64" s="1"/>
      <c r="AQW64" s="1"/>
      <c r="AQZ64" s="1"/>
      <c r="ARA64" s="1"/>
      <c r="ARB64" s="1"/>
      <c r="ARC64" s="1"/>
      <c r="ARD64" s="1"/>
      <c r="ARE64" s="1"/>
      <c r="ARH64" s="1"/>
      <c r="ARI64" s="1"/>
      <c r="ARJ64" s="1"/>
      <c r="ARK64" s="1"/>
      <c r="ARL64" s="1"/>
      <c r="ARM64" s="1"/>
      <c r="ARP64" s="1"/>
      <c r="ARQ64" s="1"/>
      <c r="ARR64" s="1"/>
      <c r="ARS64" s="1"/>
      <c r="ART64" s="1"/>
      <c r="ARU64" s="1"/>
      <c r="ARX64" s="1"/>
      <c r="ARY64" s="1"/>
      <c r="ARZ64" s="1"/>
      <c r="ASA64" s="1"/>
      <c r="ASB64" s="1"/>
      <c r="ASC64" s="1"/>
      <c r="ASF64" s="1"/>
      <c r="ASG64" s="1"/>
      <c r="ASH64" s="1"/>
      <c r="ASI64" s="1"/>
      <c r="ASJ64" s="1"/>
      <c r="ASK64" s="1"/>
      <c r="ASN64" s="1"/>
      <c r="ASO64" s="1"/>
      <c r="ASP64" s="1"/>
      <c r="ASQ64" s="1"/>
      <c r="ASR64" s="1"/>
      <c r="ASS64" s="1"/>
      <c r="ASV64" s="1"/>
      <c r="ASW64" s="1"/>
      <c r="ASX64" s="1"/>
      <c r="ASY64" s="1"/>
      <c r="ASZ64" s="1"/>
      <c r="ATA64" s="1"/>
      <c r="ATD64" s="1"/>
      <c r="ATE64" s="1"/>
      <c r="ATF64" s="1"/>
      <c r="ATG64" s="1"/>
      <c r="ATH64" s="1"/>
      <c r="ATI64" s="1"/>
      <c r="ATL64" s="1"/>
      <c r="ATM64" s="1"/>
      <c r="ATN64" s="1"/>
      <c r="ATO64" s="1"/>
      <c r="ATP64" s="1"/>
      <c r="ATQ64" s="1"/>
      <c r="ATT64" s="1"/>
      <c r="ATU64" s="1"/>
      <c r="ATV64" s="1"/>
      <c r="ATW64" s="1"/>
      <c r="ATX64" s="1"/>
      <c r="ATY64" s="1"/>
      <c r="AUB64" s="1"/>
      <c r="AUC64" s="1"/>
      <c r="AUD64" s="1"/>
      <c r="AUE64" s="1"/>
      <c r="AUF64" s="1"/>
      <c r="AUG64" s="1"/>
      <c r="AUJ64" s="1"/>
      <c r="AUK64" s="1"/>
      <c r="AUL64" s="1"/>
      <c r="AUM64" s="1"/>
      <c r="AUN64" s="1"/>
      <c r="AUO64" s="1"/>
      <c r="AUR64" s="1"/>
      <c r="AUS64" s="1"/>
      <c r="AUT64" s="1"/>
      <c r="AUU64" s="1"/>
      <c r="AUV64" s="1"/>
      <c r="AUW64" s="1"/>
      <c r="AUZ64" s="1"/>
      <c r="AVA64" s="1"/>
      <c r="AVB64" s="1"/>
      <c r="AVC64" s="1"/>
      <c r="AVD64" s="1"/>
      <c r="AVE64" s="1"/>
      <c r="AVH64" s="1"/>
      <c r="AVI64" s="1"/>
      <c r="AVJ64" s="1"/>
      <c r="AVK64" s="1"/>
      <c r="AVL64" s="1"/>
      <c r="AVM64" s="1"/>
      <c r="AVP64" s="1"/>
      <c r="AVQ64" s="1"/>
      <c r="AVR64" s="1"/>
      <c r="AVS64" s="1"/>
      <c r="AVT64" s="1"/>
      <c r="AVU64" s="1"/>
      <c r="AVX64" s="1"/>
      <c r="AVY64" s="1"/>
      <c r="AVZ64" s="1"/>
      <c r="AWA64" s="1"/>
      <c r="AWB64" s="1"/>
      <c r="AWC64" s="1"/>
      <c r="AWF64" s="1"/>
      <c r="AWG64" s="1"/>
      <c r="AWH64" s="1"/>
      <c r="AWI64" s="1"/>
      <c r="AWJ64" s="1"/>
      <c r="AWK64" s="1"/>
      <c r="AWN64" s="1"/>
      <c r="AWO64" s="1"/>
      <c r="AWP64" s="1"/>
      <c r="AWQ64" s="1"/>
      <c r="AWR64" s="1"/>
      <c r="AWS64" s="1"/>
      <c r="AWT64" s="9"/>
      <c r="AWU64" s="122"/>
      <c r="AWV64" s="1"/>
      <c r="AWW64" s="1"/>
      <c r="AWX64" s="1"/>
      <c r="AWY64" s="1"/>
      <c r="AWZ64" s="1"/>
      <c r="AXA64" s="1"/>
      <c r="AXB64" s="9"/>
      <c r="AXC64" s="122"/>
      <c r="AXD64" s="1"/>
      <c r="AXE64" s="1"/>
      <c r="AXF64" s="1"/>
      <c r="AXG64" s="1"/>
      <c r="AXH64" s="1"/>
      <c r="AXI64" s="1"/>
      <c r="AXL64" s="1"/>
      <c r="AXM64" s="1"/>
      <c r="AXN64" s="1"/>
      <c r="AXO64" s="1"/>
      <c r="AXP64" s="1"/>
      <c r="AXQ64" s="1"/>
      <c r="AXT64" s="1"/>
      <c r="AXU64" s="1"/>
      <c r="AXV64" s="1"/>
      <c r="AXW64" s="1"/>
      <c r="AXX64" s="1"/>
      <c r="AXY64" s="1"/>
      <c r="AYB64" s="1"/>
      <c r="AYC64" s="1"/>
      <c r="AYD64" s="1"/>
      <c r="AYE64" s="1"/>
      <c r="AYF64" s="1"/>
      <c r="AYG64" s="1"/>
      <c r="AYJ64" s="1"/>
      <c r="AYK64" s="1"/>
      <c r="AYL64" s="1"/>
      <c r="AYM64" s="1"/>
      <c r="AYN64" s="1"/>
      <c r="AYO64" s="1"/>
      <c r="AYR64" s="1"/>
      <c r="AYS64" s="1"/>
      <c r="AYT64" s="1"/>
      <c r="AYU64" s="1"/>
      <c r="AYV64" s="1"/>
      <c r="AYW64" s="1"/>
      <c r="AYZ64" s="1"/>
      <c r="AZA64" s="1"/>
      <c r="AZB64" s="1"/>
      <c r="AZC64" s="1"/>
      <c r="AZD64" s="1"/>
      <c r="AZE64" s="1"/>
      <c r="AZH64" s="1"/>
      <c r="AZI64" s="1"/>
      <c r="AZJ64" s="1"/>
      <c r="AZK64" s="1"/>
      <c r="AZL64" s="1"/>
      <c r="AZM64" s="1"/>
      <c r="AZP64" s="1"/>
      <c r="AZQ64" s="1"/>
      <c r="AZR64" s="1"/>
      <c r="AZS64" s="1"/>
      <c r="AZT64" s="1"/>
      <c r="AZU64" s="1"/>
      <c r="AZX64" s="77"/>
      <c r="AZY64" s="77"/>
      <c r="AZZ64" s="77"/>
      <c r="BAA64" s="77"/>
      <c r="BAB64" s="77"/>
      <c r="BAC64" s="77"/>
      <c r="BAF64" s="1"/>
      <c r="BAG64" s="1"/>
      <c r="BAH64" s="1"/>
      <c r="BAI64" s="1"/>
      <c r="BAJ64" s="1"/>
      <c r="BAK64" s="1"/>
      <c r="BAN64" s="1"/>
      <c r="BAO64" s="1"/>
      <c r="BAP64" s="1"/>
      <c r="BAQ64" s="1"/>
      <c r="BAR64" s="1"/>
      <c r="BAS64" s="1"/>
      <c r="BAV64" s="1"/>
      <c r="BAW64" s="1"/>
      <c r="BAX64" s="1"/>
      <c r="BAY64" s="1"/>
      <c r="BAZ64" s="1"/>
      <c r="BBA64" s="1"/>
      <c r="BBD64" s="1"/>
      <c r="BBE64" s="1"/>
      <c r="BBF64" s="1"/>
      <c r="BBG64" s="1"/>
      <c r="BBH64" s="1"/>
      <c r="BBI64" s="1"/>
      <c r="BBL64" s="1"/>
      <c r="BBM64" s="1"/>
      <c r="BBN64" s="1"/>
      <c r="BBO64" s="1"/>
      <c r="BBP64" s="1"/>
      <c r="BBQ64" s="1"/>
      <c r="BBT64" s="1"/>
      <c r="BBU64" s="1"/>
      <c r="BBV64" s="1"/>
      <c r="BBW64" s="1"/>
      <c r="BBX64" s="1"/>
      <c r="BBY64" s="1"/>
      <c r="BCB64" s="1"/>
      <c r="BCC64" s="1"/>
      <c r="BCD64" s="1"/>
      <c r="BCE64" s="1"/>
      <c r="BCF64" s="1"/>
      <c r="BCG64" s="1"/>
      <c r="BCJ64" s="1"/>
      <c r="BCK64" s="1"/>
      <c r="BCL64" s="1"/>
      <c r="BCM64" s="1"/>
      <c r="BCN64" s="1"/>
      <c r="BCO64" s="1"/>
      <c r="BCR64" s="1"/>
      <c r="BCS64" s="1"/>
      <c r="BCT64" s="1"/>
      <c r="BCU64" s="1"/>
      <c r="BCV64" s="1"/>
      <c r="BCW64" s="1"/>
      <c r="BCZ64" s="1"/>
      <c r="BDA64" s="1"/>
      <c r="BDB64" s="1"/>
      <c r="BDC64" s="1"/>
      <c r="BDD64" s="1"/>
      <c r="BDE64" s="1"/>
      <c r="BDH64" s="1"/>
      <c r="BDI64" s="1"/>
      <c r="BDJ64" s="1"/>
      <c r="BDK64" s="1"/>
      <c r="BDL64" s="1"/>
      <c r="BDM64" s="1"/>
      <c r="BDP64" s="1"/>
      <c r="BDQ64" s="1"/>
      <c r="BDR64" s="1"/>
      <c r="BDS64" s="1"/>
      <c r="BDT64" s="1"/>
      <c r="BDU64" s="1"/>
      <c r="BDX64" s="1"/>
      <c r="BDY64" s="1"/>
      <c r="BDZ64" s="1"/>
      <c r="BEA64" s="1"/>
      <c r="BEB64" s="1"/>
      <c r="BEC64" s="1"/>
      <c r="BEF64" s="1"/>
      <c r="BEG64" s="1"/>
      <c r="BEH64" s="1"/>
      <c r="BEI64" s="1"/>
      <c r="BEJ64" s="1"/>
      <c r="BEK64" s="1"/>
      <c r="BEN64" s="1"/>
      <c r="BEO64" s="1"/>
      <c r="BEP64" s="1"/>
      <c r="BEQ64" s="1"/>
      <c r="BER64" s="1"/>
      <c r="BES64" s="1"/>
      <c r="BEV64" s="77"/>
      <c r="BEW64" s="77"/>
      <c r="BEX64" s="77"/>
      <c r="BEY64" s="77"/>
      <c r="BEZ64" s="77"/>
      <c r="BFA64" s="77"/>
      <c r="BFD64" s="1"/>
      <c r="BFE64" s="1"/>
      <c r="BFF64" s="1"/>
      <c r="BFG64" s="1"/>
      <c r="BFH64" s="1"/>
      <c r="BFI64" s="1"/>
      <c r="BFL64" s="1"/>
      <c r="BFM64" s="1"/>
      <c r="BFN64" s="1"/>
      <c r="BFO64" s="1"/>
      <c r="BFP64" s="1"/>
      <c r="BFQ64" s="1"/>
      <c r="BFT64" s="1"/>
      <c r="BFU64" s="1"/>
      <c r="BFV64" s="1"/>
      <c r="BFW64" s="1"/>
      <c r="BFX64" s="1"/>
      <c r="BFY64" s="1"/>
      <c r="BGB64" s="1"/>
      <c r="BGC64" s="1"/>
      <c r="BGD64" s="1"/>
      <c r="BGE64" s="1"/>
      <c r="BGF64" s="1"/>
      <c r="BGG64" s="1"/>
      <c r="BGJ64" s="1"/>
      <c r="BGK64" s="1"/>
      <c r="BGL64" s="1"/>
      <c r="BGM64" s="1"/>
      <c r="BGN64" s="1"/>
      <c r="BGO64" s="1"/>
      <c r="BGR64" s="1"/>
      <c r="BGS64" s="1"/>
      <c r="BGT64" s="1"/>
      <c r="BGU64" s="1"/>
      <c r="BGV64" s="1"/>
      <c r="BGW64" s="1"/>
      <c r="BGZ64" s="1"/>
      <c r="BHA64" s="1"/>
      <c r="BHB64" s="1"/>
      <c r="BHC64" s="1"/>
      <c r="BHD64" s="1"/>
      <c r="BHE64" s="1"/>
      <c r="BHH64" s="1"/>
      <c r="BHI64" s="1"/>
      <c r="BHJ64" s="1"/>
      <c r="BHK64" s="1"/>
      <c r="BHL64" s="1"/>
      <c r="BHM64" s="1"/>
      <c r="BHP64" s="1"/>
      <c r="BHQ64" s="1"/>
      <c r="BHR64" s="1"/>
      <c r="BHS64" s="1"/>
      <c r="BHT64" s="1"/>
      <c r="BHU64" s="1"/>
      <c r="BHX64" s="1"/>
      <c r="BHY64" s="1"/>
      <c r="BHZ64" s="1"/>
      <c r="BIA64" s="1"/>
      <c r="BIB64" s="1"/>
      <c r="BIC64" s="1"/>
      <c r="BIF64" s="1"/>
      <c r="BIG64" s="1"/>
      <c r="BIH64" s="1"/>
      <c r="BII64" s="1"/>
      <c r="BIJ64" s="1"/>
      <c r="BIK64" s="1"/>
      <c r="BIN64" s="1"/>
      <c r="BIO64" s="1"/>
      <c r="BIP64" s="1"/>
      <c r="BIQ64" s="1"/>
      <c r="BIR64" s="1"/>
      <c r="BIS64" s="1"/>
      <c r="BIV64" s="1"/>
      <c r="BIW64" s="1"/>
      <c r="BIX64" s="1"/>
      <c r="BIY64" s="1"/>
      <c r="BIZ64" s="1"/>
      <c r="BJA64" s="1"/>
      <c r="BJD64" s="1"/>
      <c r="BJE64" s="1"/>
      <c r="BJF64" s="1"/>
      <c r="BJG64" s="1"/>
      <c r="BJH64" s="1"/>
      <c r="BJI64" s="1"/>
      <c r="BJL64" s="1"/>
      <c r="BJM64" s="1"/>
      <c r="BJN64" s="1"/>
      <c r="BJO64" s="1"/>
      <c r="BJP64" s="1"/>
      <c r="BJQ64" s="1"/>
      <c r="BJT64" s="1"/>
      <c r="BJU64" s="1"/>
      <c r="BJV64" s="1"/>
      <c r="BJW64" s="1"/>
      <c r="BJX64" s="1"/>
      <c r="BJY64" s="1"/>
      <c r="BKB64" s="1"/>
      <c r="BKC64" s="1"/>
      <c r="BKD64" s="1"/>
      <c r="BKE64" s="1"/>
      <c r="BKF64" s="1"/>
      <c r="BKG64" s="1"/>
      <c r="BKJ64" s="1"/>
      <c r="BKK64" s="1"/>
      <c r="BKL64" s="1"/>
      <c r="BKM64" s="1"/>
      <c r="BKN64" s="1"/>
      <c r="BKO64" s="1"/>
      <c r="BKR64" s="1"/>
      <c r="BKS64" s="1"/>
      <c r="BKT64" s="1"/>
      <c r="BKU64" s="1"/>
      <c r="BKV64" s="1"/>
      <c r="BKW64" s="1"/>
      <c r="BKZ64" s="1"/>
      <c r="BLA64" s="1"/>
      <c r="BLB64" s="1"/>
      <c r="BLC64" s="1"/>
      <c r="BLD64" s="1"/>
      <c r="BLE64" s="1"/>
      <c r="BLH64" s="1"/>
      <c r="BLI64" s="1"/>
      <c r="BLJ64" s="1"/>
      <c r="BLK64" s="1"/>
      <c r="BLL64" s="1"/>
      <c r="BLM64" s="1"/>
      <c r="BLP64" s="1"/>
      <c r="BLQ64" s="1"/>
      <c r="BLR64" s="1"/>
      <c r="BLS64" s="1"/>
      <c r="BLT64" s="1"/>
      <c r="BLU64" s="1"/>
      <c r="BND64" s="1"/>
      <c r="BNE64" s="1"/>
      <c r="BNF64" s="1"/>
      <c r="BNG64" s="1"/>
      <c r="BNH64" s="1"/>
      <c r="BNI64" s="1"/>
      <c r="BPH64" s="1"/>
      <c r="BPI64" s="1"/>
      <c r="BPJ64" s="1"/>
      <c r="BPK64" s="1"/>
      <c r="BPL64" s="1"/>
      <c r="BPM64" s="1"/>
      <c r="BPP64" s="1"/>
      <c r="BPQ64" s="1"/>
      <c r="BPR64" s="1"/>
      <c r="BPS64" s="1"/>
      <c r="BPT64" s="1"/>
      <c r="BPU64" s="1"/>
      <c r="BPX64" s="1"/>
      <c r="BPY64" s="1"/>
      <c r="BPZ64" s="1"/>
      <c r="BQA64" s="1"/>
      <c r="BQB64" s="1"/>
      <c r="BQC64" s="1"/>
      <c r="BQF64" s="1"/>
      <c r="BQG64" s="1"/>
      <c r="BQH64" s="1"/>
      <c r="BQI64" s="1"/>
      <c r="BQJ64" s="1"/>
      <c r="BQK64" s="1"/>
      <c r="BQN64" s="1"/>
      <c r="BQO64" s="1"/>
      <c r="BQP64" s="1"/>
      <c r="BQQ64" s="1"/>
      <c r="BQR64" s="1"/>
      <c r="BQS64" s="1"/>
      <c r="BQV64" s="1"/>
      <c r="BQW64" s="1"/>
      <c r="BQX64" s="1"/>
      <c r="BQY64" s="1"/>
      <c r="BQZ64" s="1"/>
      <c r="BRA64" s="1"/>
      <c r="BRD64" s="1"/>
      <c r="BRE64" s="1"/>
      <c r="BRF64" s="1"/>
      <c r="BRG64" s="1"/>
      <c r="BRH64" s="1"/>
      <c r="BRI64" s="1"/>
      <c r="BRL64" s="1"/>
      <c r="BRM64" s="1"/>
      <c r="BRN64" s="1"/>
      <c r="BRO64" s="1"/>
      <c r="BRP64" s="1"/>
      <c r="BRQ64" s="1"/>
      <c r="BRT64" s="1"/>
      <c r="BRU64" s="1"/>
      <c r="BRV64" s="1"/>
      <c r="BRW64" s="1"/>
      <c r="BRX64" s="1"/>
      <c r="BRY64" s="1"/>
      <c r="BSB64" s="1"/>
      <c r="BSC64" s="1"/>
      <c r="BSD64" s="1"/>
      <c r="BSE64" s="1"/>
      <c r="BSF64" s="1"/>
      <c r="BSG64" s="1"/>
      <c r="BSR64" s="1"/>
      <c r="BSS64" s="1"/>
      <c r="BST64" s="1"/>
      <c r="BSU64" s="1"/>
      <c r="BSV64" s="1"/>
      <c r="BSW64" s="1"/>
      <c r="BSZ64" s="1"/>
      <c r="BTA64" s="1"/>
      <c r="BTB64" s="1"/>
      <c r="BTC64" s="1"/>
      <c r="BTD64" s="1"/>
      <c r="BTE64" s="1"/>
      <c r="BTH64" s="1"/>
      <c r="BTI64" s="1"/>
      <c r="BTJ64" s="1"/>
      <c r="BTK64" s="1"/>
      <c r="BTL64" s="1"/>
      <c r="BTM64" s="1"/>
      <c r="BTP64" s="1"/>
      <c r="BTQ64" s="1"/>
      <c r="BTR64" s="1"/>
      <c r="BTS64" s="1"/>
      <c r="BTT64" s="1"/>
      <c r="BTU64" s="1"/>
      <c r="BTX64" s="1"/>
      <c r="BTY64" s="1"/>
      <c r="BTZ64" s="1"/>
      <c r="BUA64" s="1"/>
      <c r="BUB64" s="1"/>
      <c r="BUC64" s="1"/>
      <c r="BUF64" s="1"/>
      <c r="BUG64" s="1"/>
      <c r="BUH64" s="1"/>
      <c r="BUI64" s="1"/>
      <c r="BUJ64" s="1"/>
      <c r="BUK64" s="1"/>
      <c r="BUV64" s="1"/>
      <c r="BUW64" s="1"/>
      <c r="BUX64" s="1"/>
      <c r="BUY64" s="1"/>
      <c r="BUZ64" s="1"/>
      <c r="BVA64" s="1"/>
      <c r="BVD64" s="1"/>
      <c r="BVE64" s="1"/>
      <c r="BVF64" s="1"/>
      <c r="BVG64" s="1"/>
      <c r="BVH64" s="1"/>
      <c r="BVI64" s="1"/>
      <c r="BVT64" s="1"/>
      <c r="BVU64" s="1"/>
      <c r="BVV64" s="1"/>
      <c r="BVW64" s="1"/>
      <c r="BVX64" s="1"/>
      <c r="BVY64" s="1"/>
      <c r="BWB64" s="1"/>
      <c r="BWC64" s="1"/>
      <c r="BWD64" s="1"/>
      <c r="BWE64" s="1"/>
      <c r="BWF64" s="1"/>
      <c r="BWG64" s="1"/>
      <c r="BWJ64" s="1"/>
      <c r="BWK64" s="1"/>
      <c r="BWL64" s="1"/>
      <c r="BWM64" s="1"/>
      <c r="BWN64" s="1"/>
      <c r="BWO64" s="1"/>
      <c r="BWR64" s="1"/>
      <c r="BWS64" s="1"/>
      <c r="BWT64" s="1"/>
      <c r="BWU64" s="1"/>
      <c r="BWV64" s="1"/>
      <c r="BWW64" s="1"/>
      <c r="BWZ64" s="1"/>
      <c r="BXA64" s="1"/>
      <c r="BXB64" s="1"/>
      <c r="BXC64" s="1"/>
      <c r="BXD64" s="1"/>
      <c r="BXE64" s="1"/>
      <c r="BXH64" s="1"/>
      <c r="BXI64" s="1"/>
      <c r="BXJ64" s="1"/>
      <c r="BXK64" s="1"/>
      <c r="BXL64" s="1"/>
      <c r="BXM64" s="1"/>
      <c r="BXP64" s="1"/>
      <c r="BXQ64" s="1"/>
      <c r="BXR64" s="1"/>
      <c r="BXS64" s="1"/>
      <c r="BXT64" s="1"/>
      <c r="BXU64" s="1"/>
      <c r="BXX64" s="1"/>
      <c r="BXY64" s="1"/>
      <c r="BXZ64" s="1"/>
      <c r="BYA64" s="1"/>
      <c r="BYB64" s="1"/>
      <c r="BYC64" s="1"/>
      <c r="BYF64" s="1"/>
      <c r="BYG64" s="1"/>
      <c r="BYH64" s="1"/>
      <c r="BYI64" s="1"/>
      <c r="BYJ64" s="1"/>
      <c r="BYK64" s="1"/>
      <c r="BYN64" s="1"/>
      <c r="BYO64" s="1"/>
      <c r="BYP64" s="1"/>
      <c r="BYQ64" s="1"/>
      <c r="BYR64" s="1"/>
      <c r="BYS64" s="1"/>
      <c r="BYV64" s="1"/>
      <c r="BYW64" s="1"/>
      <c r="BYX64" s="1"/>
      <c r="BYY64" s="1"/>
      <c r="BYZ64" s="1"/>
      <c r="BZA64" s="1"/>
      <c r="BZD64" s="1"/>
      <c r="BZE64" s="1"/>
      <c r="BZF64" s="1"/>
      <c r="BZG64" s="1"/>
      <c r="BZH64" s="1"/>
      <c r="BZI64" s="1"/>
      <c r="BZL64" s="1"/>
      <c r="BZM64" s="1"/>
      <c r="BZN64" s="1"/>
      <c r="BZO64" s="1"/>
      <c r="BZP64" s="1"/>
      <c r="BZQ64" s="1"/>
      <c r="BZT64" s="1"/>
      <c r="BZU64" s="1"/>
      <c r="BZV64" s="1"/>
      <c r="BZW64" s="1"/>
      <c r="BZX64" s="1"/>
      <c r="BZY64" s="1"/>
      <c r="CAB64" s="1"/>
      <c r="CAC64" s="1"/>
      <c r="CAD64" s="1"/>
      <c r="CAE64" s="1"/>
      <c r="CAF64" s="1"/>
      <c r="CAG64" s="1"/>
      <c r="CAJ64" s="1"/>
      <c r="CAK64" s="1"/>
      <c r="CAL64" s="1"/>
      <c r="CAM64" s="1"/>
      <c r="CAN64" s="1"/>
      <c r="CAO64" s="1"/>
      <c r="CAR64" s="1"/>
      <c r="CAS64" s="1"/>
      <c r="CAT64" s="1"/>
      <c r="CAU64" s="1"/>
      <c r="CAV64" s="1"/>
      <c r="CAW64" s="1"/>
      <c r="CAZ64" s="1"/>
      <c r="CBA64" s="1"/>
      <c r="CBB64" s="1"/>
      <c r="CBC64" s="1"/>
      <c r="CBD64" s="1"/>
      <c r="CBE64" s="1"/>
      <c r="CBH64" s="1"/>
      <c r="CBI64" s="1"/>
      <c r="CBJ64" s="1"/>
      <c r="CBK64" s="1"/>
      <c r="CBL64" s="1"/>
      <c r="CBM64" s="1"/>
      <c r="CBP64" s="1"/>
      <c r="CBQ64" s="1"/>
      <c r="CBR64" s="1"/>
      <c r="CBS64" s="1"/>
      <c r="CBT64" s="1"/>
      <c r="CBU64" s="1"/>
      <c r="CBX64" s="1"/>
      <c r="CBY64" s="1"/>
      <c r="CBZ64" s="1"/>
      <c r="CCA64" s="1"/>
      <c r="CCB64" s="1"/>
      <c r="CCC64" s="1"/>
      <c r="CCF64" s="1"/>
      <c r="CCG64" s="1"/>
      <c r="CCH64" s="1"/>
      <c r="CCI64" s="1"/>
      <c r="CCJ64" s="1"/>
      <c r="CCK64" s="1"/>
      <c r="CCN64" s="1"/>
      <c r="CCO64" s="1"/>
      <c r="CCP64" s="1"/>
      <c r="CCQ64" s="1"/>
      <c r="CCR64" s="1"/>
      <c r="CCS64" s="1"/>
      <c r="CCV64" s="1"/>
      <c r="CCW64" s="1"/>
      <c r="CCX64" s="1"/>
      <c r="CCY64" s="1"/>
      <c r="CCZ64" s="1"/>
      <c r="CDA64" s="1"/>
      <c r="CDD64" s="1"/>
      <c r="CDE64" s="1"/>
      <c r="CDF64" s="1"/>
      <c r="CDG64" s="1"/>
      <c r="CDH64" s="1"/>
      <c r="CDI64" s="1"/>
      <c r="CDL64" s="1"/>
      <c r="CDM64" s="1"/>
      <c r="CDN64" s="1"/>
      <c r="CDO64" s="1"/>
      <c r="CDP64" s="1"/>
      <c r="CDQ64" s="1"/>
      <c r="CDT64" s="1"/>
      <c r="CDU64" s="1"/>
      <c r="CDV64" s="1"/>
      <c r="CDW64" s="1"/>
      <c r="CDX64" s="1"/>
      <c r="CDY64" s="1"/>
      <c r="CEB64" s="1"/>
      <c r="CEC64" s="1"/>
      <c r="CED64" s="1"/>
      <c r="CEE64" s="1"/>
      <c r="CEF64" s="1"/>
      <c r="CEG64" s="1"/>
      <c r="CEJ64" s="1"/>
      <c r="CEK64" s="1"/>
      <c r="CEL64" s="1"/>
      <c r="CEM64" s="1"/>
      <c r="CEN64" s="1"/>
      <c r="CEO64" s="1"/>
      <c r="CER64" s="1"/>
      <c r="CES64" s="1"/>
      <c r="CET64" s="1"/>
      <c r="CEU64" s="1"/>
      <c r="CEV64" s="1"/>
      <c r="CEW64" s="1"/>
      <c r="CEZ64" s="1"/>
      <c r="CFA64" s="1"/>
      <c r="CFB64" s="1"/>
      <c r="CFC64" s="1"/>
      <c r="CFD64" s="1"/>
      <c r="CFE64" s="1"/>
      <c r="CFH64" s="1"/>
      <c r="CFI64" s="1"/>
      <c r="CFJ64" s="1"/>
      <c r="CFK64" s="1"/>
      <c r="CFL64" s="1"/>
      <c r="CFM64" s="1"/>
      <c r="CFP64" s="1"/>
      <c r="CFQ64" s="1"/>
      <c r="CFR64" s="1"/>
      <c r="CFS64" s="1"/>
      <c r="CFT64" s="1"/>
      <c r="CFU64" s="1"/>
      <c r="CFX64" s="1"/>
      <c r="CFY64" s="1"/>
      <c r="CFZ64" s="1"/>
      <c r="CGA64" s="1"/>
      <c r="CGB64" s="1"/>
      <c r="CGC64" s="1"/>
      <c r="CGF64" s="1"/>
      <c r="CGG64" s="1"/>
      <c r="CGH64" s="1"/>
      <c r="CGI64" s="1"/>
      <c r="CGJ64" s="1"/>
      <c r="CGK64" s="1"/>
      <c r="CGN64" s="1"/>
      <c r="CGO64" s="1"/>
      <c r="CGP64" s="1"/>
      <c r="CGQ64" s="1"/>
      <c r="CGR64" s="1"/>
      <c r="CGS64" s="1"/>
      <c r="CGV64" s="1"/>
      <c r="CGW64" s="1"/>
      <c r="CGX64" s="1"/>
      <c r="CGY64" s="1"/>
      <c r="CGZ64" s="1"/>
      <c r="CHA64" s="1"/>
      <c r="CHD64" s="1"/>
      <c r="CHE64" s="1"/>
      <c r="CHF64" s="1"/>
      <c r="CHG64" s="1"/>
      <c r="CHH64" s="1"/>
      <c r="CHI64" s="1"/>
      <c r="CHL64" s="1"/>
      <c r="CHM64" s="1"/>
      <c r="CHN64" s="1"/>
      <c r="CHO64" s="1"/>
      <c r="CHP64" s="1"/>
      <c r="CHQ64" s="1"/>
      <c r="CHT64" s="1"/>
      <c r="CHU64" s="1"/>
      <c r="CHV64" s="1"/>
      <c r="CHW64" s="1"/>
      <c r="CHX64" s="1"/>
      <c r="CHY64" s="1"/>
      <c r="CIB64" s="1"/>
      <c r="CIC64" s="1"/>
      <c r="CID64" s="1"/>
      <c r="CIE64" s="1"/>
      <c r="CIF64" s="1"/>
      <c r="CIG64" s="1"/>
      <c r="CIJ64" s="1"/>
      <c r="CIK64" s="1"/>
      <c r="CIL64" s="1"/>
      <c r="CIM64" s="1"/>
      <c r="CIN64" s="1"/>
      <c r="CIO64" s="1"/>
      <c r="CIR64" s="1"/>
      <c r="CIS64" s="1"/>
      <c r="CIT64" s="1"/>
      <c r="CIU64" s="1"/>
      <c r="CIV64" s="1"/>
      <c r="CIW64" s="1"/>
      <c r="CIZ64" s="1"/>
      <c r="CJA64" s="1"/>
      <c r="CJB64" s="1"/>
      <c r="CJC64" s="1"/>
      <c r="CJD64" s="1"/>
      <c r="CJE64" s="1"/>
      <c r="CJH64" s="1"/>
      <c r="CJI64" s="1"/>
      <c r="CJJ64" s="1"/>
      <c r="CJK64" s="1"/>
      <c r="CJL64" s="1"/>
      <c r="CJM64" s="1"/>
      <c r="CJP64" s="1"/>
      <c r="CJQ64" s="1"/>
      <c r="CJR64" s="1"/>
      <c r="CJS64" s="1"/>
      <c r="CJT64" s="1"/>
      <c r="CJU64" s="1"/>
      <c r="CJX64" s="1"/>
      <c r="CJY64" s="1"/>
      <c r="CJZ64" s="1"/>
      <c r="CKA64" s="1"/>
      <c r="CKB64" s="1"/>
      <c r="CKC64" s="1"/>
      <c r="CKF64" s="1"/>
      <c r="CKG64" s="1"/>
      <c r="CKH64" s="1"/>
      <c r="CKI64" s="1"/>
      <c r="CKJ64" s="1"/>
      <c r="CKK64" s="1"/>
      <c r="CKN64" s="1"/>
      <c r="CKO64" s="1"/>
      <c r="CKP64" s="1"/>
      <c r="CKQ64" s="1"/>
      <c r="CKR64" s="1"/>
      <c r="CKV64" s="1"/>
      <c r="CKW64" s="1"/>
      <c r="CKX64" s="1"/>
      <c r="CKY64" s="1"/>
      <c r="CKZ64" s="1"/>
      <c r="CLA64" s="1"/>
      <c r="CLD64" s="1"/>
      <c r="CLE64" s="1"/>
      <c r="CLF64" s="1"/>
      <c r="CLG64" s="1"/>
      <c r="CLH64" s="1"/>
      <c r="CLI64" s="1"/>
      <c r="CLL64" s="1"/>
      <c r="CLM64" s="1"/>
      <c r="CLN64" s="1"/>
      <c r="CLO64" s="1"/>
      <c r="CLP64" s="1"/>
      <c r="CLQ64" s="1"/>
      <c r="CLT64" s="1"/>
      <c r="CLU64" s="1"/>
      <c r="CLV64" s="1"/>
      <c r="CLW64" s="1"/>
      <c r="CLX64" s="1"/>
      <c r="CLY64" s="1"/>
      <c r="CMB64" s="1"/>
      <c r="CMC64" s="1"/>
      <c r="CMD64" s="1"/>
      <c r="CME64" s="1"/>
      <c r="CMF64" s="1"/>
      <c r="CMG64" s="1"/>
      <c r="CMJ64" s="1"/>
      <c r="CMK64" s="1"/>
      <c r="CML64" s="1"/>
      <c r="CMM64" s="1"/>
      <c r="CMN64" s="1"/>
      <c r="CMO64" s="1"/>
      <c r="CMR64" s="1"/>
      <c r="CMS64" s="1"/>
      <c r="CMT64" s="1"/>
      <c r="CMU64" s="1"/>
      <c r="CMV64" s="1"/>
      <c r="CMW64" s="1"/>
      <c r="CMZ64" s="1"/>
      <c r="CNA64" s="1"/>
      <c r="CNB64" s="1"/>
      <c r="CNC64" s="1"/>
      <c r="CND64" s="1"/>
      <c r="CNE64" s="1"/>
      <c r="CNH64" s="1"/>
      <c r="CNI64" s="1"/>
      <c r="CNJ64" s="1"/>
      <c r="CNK64" s="1"/>
      <c r="CNL64" s="1"/>
      <c r="CNM64" s="1"/>
      <c r="CNP64" s="1"/>
      <c r="CNQ64" s="1"/>
      <c r="CNR64" s="1"/>
      <c r="CNS64" s="1"/>
      <c r="CNT64" s="1"/>
      <c r="CNU64" s="1"/>
      <c r="CNX64" s="1"/>
      <c r="CNY64" s="1"/>
      <c r="CNZ64" s="1"/>
      <c r="COA64" s="1"/>
      <c r="COB64" s="1"/>
      <c r="COC64" s="1"/>
      <c r="COF64" s="1"/>
      <c r="COG64" s="1"/>
      <c r="COH64" s="1"/>
      <c r="COI64" s="1"/>
      <c r="COJ64" s="1"/>
      <c r="COK64" s="1"/>
      <c r="CON64" s="1"/>
      <c r="COO64" s="1"/>
      <c r="COP64" s="1"/>
      <c r="COQ64" s="1"/>
      <c r="COR64" s="1"/>
      <c r="COS64" s="1"/>
      <c r="COV64" s="1"/>
      <c r="COW64" s="1"/>
      <c r="COX64" s="1"/>
      <c r="COY64" s="1"/>
      <c r="COZ64" s="1"/>
      <c r="CPA64" s="1"/>
      <c r="CPD64" s="1"/>
      <c r="CPE64" s="1"/>
      <c r="CPF64" s="1"/>
      <c r="CPG64" s="1"/>
      <c r="CPH64" s="1"/>
      <c r="CPI64" s="1"/>
      <c r="CPL64" s="1"/>
      <c r="CPM64" s="1"/>
      <c r="CPN64" s="1"/>
      <c r="CPO64" s="1"/>
      <c r="CPP64" s="1"/>
      <c r="CPQ64" s="1"/>
      <c r="CPT64" s="1"/>
      <c r="CPU64" s="1"/>
      <c r="CPV64" s="1"/>
      <c r="CPW64" s="1"/>
      <c r="CPX64" s="1"/>
      <c r="CPY64" s="1"/>
      <c r="CQB64" s="1"/>
      <c r="CQC64" s="1"/>
      <c r="CQD64" s="1"/>
      <c r="CQE64" s="1"/>
      <c r="CQF64" s="1"/>
      <c r="CQG64" s="1"/>
      <c r="CQJ64" s="77"/>
      <c r="CQK64" s="77"/>
      <c r="CQL64" s="77"/>
      <c r="CQM64" s="77"/>
      <c r="CQN64" s="77"/>
      <c r="CQO64" s="77"/>
      <c r="CQR64" s="1"/>
      <c r="CQS64" s="1"/>
      <c r="CQT64" s="1"/>
      <c r="CQU64" s="1"/>
      <c r="CQV64" s="1"/>
      <c r="CQW64" s="1"/>
      <c r="CQZ64" s="1"/>
      <c r="CRA64" s="1"/>
      <c r="CRB64" s="1"/>
      <c r="CRC64" s="1"/>
      <c r="CRD64" s="1"/>
      <c r="CRE64" s="1"/>
      <c r="CRH64" s="1"/>
      <c r="CRI64" s="1"/>
      <c r="CRJ64" s="1"/>
      <c r="CRK64" s="1"/>
      <c r="CRL64" s="1"/>
      <c r="CRM64" s="1"/>
      <c r="CRP64" s="1"/>
      <c r="CRQ64" s="1"/>
      <c r="CRR64" s="1"/>
      <c r="CRS64" s="1"/>
      <c r="CRT64" s="1"/>
      <c r="CRU64" s="1"/>
      <c r="CRX64" s="1"/>
      <c r="CRY64" s="1"/>
      <c r="CRZ64" s="1"/>
      <c r="CSA64" s="1"/>
      <c r="CSB64" s="1"/>
      <c r="CSC64" s="1"/>
      <c r="CSF64" s="1"/>
      <c r="CSG64" s="1"/>
      <c r="CSH64" s="1"/>
      <c r="CSI64" s="1"/>
      <c r="CSJ64" s="1"/>
      <c r="CSK64" s="1"/>
      <c r="CSN64" s="1"/>
      <c r="CSO64" s="1"/>
      <c r="CSP64" s="1"/>
      <c r="CSQ64" s="1"/>
      <c r="CSR64" s="1"/>
      <c r="CSS64" s="1"/>
      <c r="CSV64" s="1"/>
      <c r="CSW64" s="1"/>
      <c r="CSX64" s="1"/>
      <c r="CSY64" s="1"/>
      <c r="CSZ64" s="1"/>
      <c r="CTA64" s="1"/>
      <c r="CTD64" s="1"/>
      <c r="CTE64" s="1"/>
      <c r="CTF64" s="1"/>
      <c r="CTG64" s="1"/>
      <c r="CTH64" s="1"/>
      <c r="CTI64" s="1"/>
      <c r="CTL64" s="1"/>
      <c r="CTM64" s="1"/>
      <c r="CTN64" s="1"/>
      <c r="CTO64" s="1"/>
      <c r="CTP64" s="1"/>
      <c r="CTQ64" s="1"/>
      <c r="CTT64" s="1"/>
      <c r="CTU64" s="1"/>
      <c r="CTV64" s="1"/>
      <c r="CTW64" s="1"/>
      <c r="CTX64" s="1"/>
      <c r="CTY64" s="1"/>
      <c r="CUB64" s="1"/>
      <c r="CUC64" s="1"/>
      <c r="CUD64" s="1"/>
      <c r="CUE64" s="1"/>
      <c r="CUF64" s="1"/>
      <c r="CUG64" s="1"/>
      <c r="CUJ64" s="1"/>
      <c r="CUK64" s="1"/>
      <c r="CUL64" s="1"/>
      <c r="CUM64" s="1"/>
      <c r="CUN64" s="1"/>
      <c r="CUO64" s="1"/>
      <c r="CUR64" s="1"/>
      <c r="CUS64" s="1"/>
      <c r="CUT64" s="1"/>
      <c r="CUU64" s="1"/>
      <c r="CUV64" s="1"/>
      <c r="CUW64" s="1"/>
      <c r="CUZ64" s="1"/>
      <c r="CVA64" s="1"/>
      <c r="CVB64" s="1"/>
      <c r="CVC64" s="1"/>
      <c r="CVD64" s="1"/>
      <c r="CVE64" s="1"/>
      <c r="CVH64" s="1"/>
      <c r="CVI64" s="1"/>
      <c r="CVJ64" s="1"/>
      <c r="CVK64" s="1"/>
      <c r="CVL64" s="1"/>
      <c r="CVM64" s="1"/>
      <c r="CVP64" s="1"/>
      <c r="CVQ64" s="1"/>
      <c r="CVR64" s="1"/>
      <c r="CVS64" s="1"/>
      <c r="CVT64" s="1"/>
      <c r="CVU64" s="1"/>
      <c r="CVX64" s="1"/>
      <c r="CVY64" s="1"/>
      <c r="CVZ64" s="1"/>
      <c r="CWA64" s="1"/>
      <c r="CWB64" s="1"/>
      <c r="CWC64" s="1"/>
      <c r="CWF64" s="1"/>
      <c r="CWG64" s="1"/>
      <c r="CWH64" s="1"/>
      <c r="CWI64" s="1"/>
      <c r="CWJ64" s="1"/>
      <c r="CWK64" s="1"/>
      <c r="CWN64" s="1"/>
      <c r="CWO64" s="1"/>
      <c r="CWP64" s="1"/>
      <c r="CWQ64" s="1"/>
      <c r="CWR64" s="1"/>
      <c r="CWS64" s="1"/>
      <c r="CWV64" s="1"/>
      <c r="CWW64" s="1"/>
      <c r="CWX64" s="1"/>
      <c r="CWY64" s="1"/>
      <c r="CWZ64" s="1"/>
      <c r="CXA64" s="1"/>
      <c r="CXD64" s="1"/>
      <c r="CXE64" s="1"/>
      <c r="CXF64" s="1"/>
      <c r="CXG64" s="1"/>
      <c r="CXH64" s="1"/>
      <c r="CXI64" s="1"/>
      <c r="CXL64" s="1"/>
      <c r="CXM64" s="1"/>
      <c r="CXN64" s="1"/>
      <c r="CXO64" s="1"/>
      <c r="CXP64" s="1"/>
      <c r="CXQ64" s="1"/>
      <c r="CXT64" s="1"/>
      <c r="CXU64" s="1"/>
      <c r="CXV64" s="1"/>
      <c r="CXW64" s="1"/>
      <c r="CXX64" s="1"/>
      <c r="CXY64" s="1"/>
      <c r="CYB64" s="1"/>
      <c r="CYC64" s="1"/>
      <c r="CYD64" s="1"/>
      <c r="CYE64" s="1"/>
      <c r="CYF64" s="1"/>
      <c r="CYG64" s="1"/>
      <c r="CYJ64" s="1"/>
      <c r="CYK64" s="1"/>
      <c r="CYL64" s="1"/>
      <c r="CYM64" s="1"/>
      <c r="CYN64" s="1"/>
      <c r="CYO64" s="1"/>
      <c r="CYR64" s="1"/>
      <c r="CYS64" s="1"/>
      <c r="CYT64" s="1"/>
      <c r="CYU64" s="1"/>
      <c r="CYV64" s="1"/>
      <c r="CYW64" s="1"/>
      <c r="CYZ64" s="1"/>
      <c r="CZA64" s="1"/>
      <c r="CZB64" s="1"/>
      <c r="CZC64" s="1"/>
      <c r="CZD64" s="1"/>
      <c r="CZE64" s="1"/>
      <c r="CZH64" s="1"/>
      <c r="CZI64" s="1"/>
      <c r="CZJ64" s="1"/>
      <c r="CZK64" s="1"/>
      <c r="CZL64" s="1"/>
      <c r="CZM64" s="1"/>
      <c r="CZP64" s="1"/>
      <c r="CZQ64" s="1"/>
      <c r="CZR64" s="1"/>
      <c r="CZS64" s="1"/>
      <c r="CZT64" s="1"/>
      <c r="CZU64" s="1"/>
      <c r="CZX64" s="1"/>
      <c r="CZY64" s="1"/>
      <c r="CZZ64" s="1"/>
      <c r="DAA64" s="1"/>
      <c r="DAB64" s="1"/>
      <c r="DAC64" s="1"/>
      <c r="DAF64" s="1"/>
      <c r="DAG64" s="1"/>
      <c r="DAH64" s="1"/>
      <c r="DAI64" s="1"/>
      <c r="DAJ64" s="1"/>
      <c r="DAK64" s="1"/>
      <c r="DAN64" s="1"/>
      <c r="DAO64" s="1"/>
      <c r="DAP64" s="1"/>
      <c r="DAQ64" s="1"/>
      <c r="DAR64" s="1"/>
      <c r="DAS64" s="1"/>
      <c r="DAV64" s="1"/>
      <c r="DAW64" s="1"/>
      <c r="DAX64" s="1"/>
      <c r="DAY64" s="1"/>
      <c r="DAZ64" s="1"/>
      <c r="DBA64" s="1"/>
      <c r="DBD64" s="1"/>
      <c r="DBE64" s="1"/>
      <c r="DBF64" s="1"/>
      <c r="DBG64" s="1"/>
      <c r="DBH64" s="1"/>
      <c r="DBI64" s="1"/>
      <c r="DBL64" s="1"/>
      <c r="DBM64" s="1"/>
      <c r="DBN64" s="1"/>
      <c r="DBO64" s="1"/>
      <c r="DBP64" s="1"/>
      <c r="DBQ64" s="1"/>
      <c r="DBT64" s="1"/>
      <c r="DBU64" s="1"/>
      <c r="DBV64" s="1"/>
      <c r="DBW64" s="1"/>
      <c r="DBX64" s="1"/>
      <c r="DBY64" s="1"/>
      <c r="DCB64" s="1"/>
      <c r="DCC64" s="1"/>
      <c r="DCD64" s="1"/>
      <c r="DCE64" s="1"/>
      <c r="DCF64" s="1"/>
      <c r="DCG64" s="1"/>
      <c r="DCJ64" s="1"/>
      <c r="DCK64" s="1"/>
      <c r="DCL64" s="1"/>
      <c r="DCM64" s="1"/>
      <c r="DCN64" s="1"/>
      <c r="DCO64" s="1"/>
      <c r="DCR64" s="1"/>
      <c r="DCS64" s="1"/>
      <c r="DCT64" s="1"/>
      <c r="DCU64" s="1"/>
      <c r="DCV64" s="1"/>
      <c r="DCW64" s="1"/>
      <c r="DCZ64" s="1"/>
      <c r="DDA64" s="1"/>
      <c r="DDB64" s="1"/>
      <c r="DDC64" s="1"/>
      <c r="DDD64" s="1"/>
      <c r="DDE64" s="1"/>
      <c r="DDH64" s="1"/>
      <c r="DDI64" s="1"/>
      <c r="DDJ64" s="1"/>
      <c r="DDK64" s="1"/>
      <c r="DDL64" s="1"/>
      <c r="DDM64" s="1"/>
      <c r="DDP64" s="1"/>
      <c r="DDQ64" s="1"/>
      <c r="DDR64" s="1"/>
      <c r="DDS64" s="1"/>
      <c r="DDT64" s="1"/>
      <c r="DDU64" s="1"/>
      <c r="DDX64" s="1"/>
      <c r="DDY64" s="1"/>
      <c r="DDZ64" s="1"/>
      <c r="DEA64" s="1"/>
      <c r="DEB64" s="1"/>
      <c r="DEC64" s="1"/>
      <c r="DEF64" s="1"/>
      <c r="DEG64" s="1"/>
      <c r="DEH64" s="1"/>
      <c r="DEI64" s="1"/>
      <c r="DEJ64" s="1"/>
      <c r="DEK64" s="1"/>
      <c r="DEN64" s="1"/>
      <c r="DEO64" s="1"/>
      <c r="DEP64" s="1"/>
      <c r="DEQ64" s="1"/>
      <c r="DER64" s="1"/>
      <c r="DES64" s="1"/>
      <c r="DEV64" s="1"/>
      <c r="DEW64" s="1"/>
      <c r="DEX64" s="1"/>
      <c r="DEY64" s="1"/>
      <c r="DEZ64" s="1"/>
      <c r="DFA64" s="1"/>
      <c r="DFD64" s="1"/>
      <c r="DFE64" s="1"/>
      <c r="DFF64" s="1"/>
      <c r="DFG64" s="1"/>
      <c r="DFH64" s="1"/>
      <c r="DFI64" s="1"/>
      <c r="DFL64" s="1"/>
      <c r="DFM64" s="1"/>
      <c r="DFN64" s="1"/>
      <c r="DFO64" s="1"/>
      <c r="DFP64" s="1"/>
      <c r="DFQ64" s="1"/>
      <c r="DFT64" s="1"/>
      <c r="DFU64" s="1"/>
      <c r="DFV64" s="1"/>
      <c r="DFW64" s="1"/>
      <c r="DFX64" s="1"/>
      <c r="DFY64" s="1"/>
      <c r="DGB64" s="1"/>
      <c r="DGC64" s="1"/>
      <c r="DGD64" s="1"/>
      <c r="DGE64" s="1"/>
      <c r="DGF64" s="1"/>
      <c r="DGG64" s="1"/>
      <c r="DGJ64" s="1"/>
      <c r="DGK64" s="1"/>
      <c r="DGL64" s="1"/>
      <c r="DGM64" s="1"/>
      <c r="DGN64" s="1"/>
      <c r="DGO64" s="1"/>
      <c r="DGR64" s="1"/>
      <c r="DGS64" s="1"/>
      <c r="DGT64" s="1"/>
      <c r="DGU64" s="1"/>
      <c r="DGV64" s="1"/>
      <c r="DGW64" s="1"/>
      <c r="DGZ64" s="1"/>
      <c r="DHA64" s="1"/>
      <c r="DHB64" s="1"/>
      <c r="DHC64" s="1"/>
      <c r="DHD64" s="1"/>
      <c r="DHE64" s="1"/>
      <c r="DHH64" s="1"/>
      <c r="DHI64" s="1"/>
      <c r="DHJ64" s="1"/>
      <c r="DHK64" s="1"/>
      <c r="DHL64" s="1"/>
      <c r="DHM64" s="1"/>
      <c r="DHP64" s="1"/>
      <c r="DHQ64" s="1"/>
      <c r="DHR64" s="1"/>
      <c r="DHS64" s="1"/>
      <c r="DHT64" s="1"/>
      <c r="DHU64" s="1"/>
      <c r="DHX64" s="1"/>
      <c r="DHY64" s="1"/>
      <c r="DHZ64" s="1"/>
      <c r="DIA64" s="1"/>
      <c r="DIB64" s="1"/>
      <c r="DIC64" s="1"/>
      <c r="DIF64" s="1"/>
      <c r="DIG64" s="1"/>
      <c r="DIH64" s="1"/>
      <c r="DII64" s="1"/>
      <c r="DIJ64" s="1"/>
      <c r="DIK64" s="1"/>
      <c r="DIN64" s="1"/>
      <c r="DIO64" s="1"/>
      <c r="DIP64" s="1"/>
      <c r="DIQ64" s="1"/>
      <c r="DIR64" s="1"/>
      <c r="DIS64" s="1"/>
      <c r="DIV64" s="1"/>
      <c r="DIW64" s="1"/>
      <c r="DIX64" s="1"/>
      <c r="DIY64" s="1"/>
      <c r="DIZ64" s="1"/>
      <c r="DJA64" s="1"/>
      <c r="DJD64" s="1"/>
      <c r="DJE64" s="1"/>
      <c r="DJF64" s="1"/>
      <c r="DJG64" s="1"/>
      <c r="DJH64" s="1"/>
      <c r="DJI64" s="1"/>
      <c r="DJL64" s="1"/>
      <c r="DJM64" s="1"/>
      <c r="DJN64" s="1"/>
      <c r="DJO64" s="1"/>
      <c r="DJP64" s="1"/>
      <c r="DJQ64" s="1"/>
      <c r="DJT64" s="1"/>
      <c r="DJU64" s="1"/>
      <c r="DJV64" s="1"/>
      <c r="DJW64" s="1"/>
      <c r="DJX64" s="1"/>
      <c r="DJY64" s="1"/>
      <c r="DKB64" s="1"/>
      <c r="DKC64" s="1"/>
      <c r="DKD64" s="1"/>
      <c r="DKE64" s="1"/>
      <c r="DKF64" s="1"/>
      <c r="DKG64" s="1"/>
      <c r="DKJ64" s="1"/>
      <c r="DKK64" s="1"/>
      <c r="DKL64" s="1"/>
      <c r="DKM64" s="1"/>
      <c r="DKN64" s="1"/>
      <c r="DKO64" s="1"/>
      <c r="DKR64" s="1"/>
      <c r="DKS64" s="1"/>
      <c r="DKT64" s="1"/>
      <c r="DKU64" s="1"/>
      <c r="DKV64" s="1"/>
      <c r="DKW64" s="1"/>
      <c r="DKZ64" s="1"/>
      <c r="DLA64" s="1"/>
      <c r="DLB64" s="1"/>
      <c r="DLC64" s="1"/>
      <c r="DLD64" s="1"/>
      <c r="DLE64" s="1"/>
      <c r="DLH64" s="1"/>
      <c r="DLI64" s="1"/>
      <c r="DLJ64" s="1"/>
      <c r="DLK64" s="1"/>
      <c r="DLL64" s="1"/>
      <c r="DLM64" s="1"/>
      <c r="DLP64" s="1"/>
      <c r="DLQ64" s="1"/>
      <c r="DLR64" s="1"/>
      <c r="DLS64" s="1"/>
      <c r="DLT64" s="1"/>
      <c r="DLU64" s="1"/>
      <c r="DLX64" s="1"/>
      <c r="DLY64" s="1"/>
      <c r="DLZ64" s="1"/>
      <c r="DMA64" s="1"/>
      <c r="DMB64" s="1"/>
      <c r="DMC64" s="1"/>
      <c r="DMF64" s="1"/>
      <c r="DMG64" s="1"/>
      <c r="DMH64" s="1"/>
      <c r="DMI64" s="1"/>
      <c r="DMJ64" s="1"/>
      <c r="DMK64" s="1"/>
      <c r="DMN64" s="1"/>
      <c r="DMO64" s="1"/>
      <c r="DMP64" s="1"/>
      <c r="DMQ64" s="1"/>
      <c r="DMR64" s="1"/>
      <c r="DMS64" s="1"/>
      <c r="DMV64" s="1"/>
      <c r="DMW64" s="1"/>
      <c r="DMX64" s="1"/>
      <c r="DMY64" s="1"/>
      <c r="DMZ64" s="1"/>
      <c r="DNA64" s="1"/>
      <c r="DND64" s="1"/>
      <c r="DNE64" s="1"/>
      <c r="DNF64" s="1"/>
      <c r="DNG64" s="1"/>
      <c r="DNH64" s="1"/>
      <c r="DNI64" s="1"/>
      <c r="DNL64" s="1"/>
      <c r="DNM64" s="1"/>
      <c r="DNN64" s="1"/>
      <c r="DNO64" s="1"/>
      <c r="DNP64" s="1"/>
      <c r="DNQ64" s="1"/>
      <c r="DNT64" s="1"/>
      <c r="DNU64" s="1"/>
      <c r="DNV64" s="1"/>
      <c r="DNW64" s="1"/>
      <c r="DNX64" s="1"/>
      <c r="DNY64" s="1"/>
      <c r="DOB64" s="1"/>
      <c r="DOC64" s="1"/>
      <c r="DOD64" s="1"/>
      <c r="DOE64" s="1"/>
      <c r="DOF64" s="1"/>
      <c r="DOG64" s="1"/>
      <c r="DOJ64" s="1"/>
      <c r="DOK64" s="1"/>
      <c r="DOL64" s="1"/>
      <c r="DOM64" s="1"/>
      <c r="DON64" s="1"/>
      <c r="DOO64" s="1"/>
      <c r="DOR64" s="1"/>
      <c r="DOS64" s="1"/>
      <c r="DOT64" s="1"/>
      <c r="DOU64" s="1"/>
      <c r="DOV64" s="1"/>
      <c r="DOW64" s="1"/>
      <c r="DOZ64" s="1"/>
      <c r="DPA64" s="1"/>
      <c r="DPB64" s="1"/>
      <c r="DPC64" s="1"/>
      <c r="DPD64" s="1"/>
      <c r="DPE64" s="1"/>
      <c r="DPF64" s="1"/>
      <c r="DPG64" s="1"/>
      <c r="DPH64" s="1"/>
      <c r="DPI64" s="1"/>
      <c r="DPJ64" s="1"/>
      <c r="DPK64" s="1"/>
      <c r="DPL64" s="1"/>
      <c r="DPM64" s="1"/>
      <c r="DPP64" s="1"/>
      <c r="DPQ64" s="1"/>
      <c r="DPR64" s="1"/>
      <c r="DPS64" s="1"/>
      <c r="DPT64" s="1"/>
      <c r="DPU64" s="1"/>
      <c r="DPX64" s="1"/>
      <c r="DPY64" s="1"/>
      <c r="DPZ64" s="1"/>
      <c r="DQA64" s="1"/>
      <c r="DQB64" s="1"/>
      <c r="DQC64" s="1"/>
      <c r="DQF64" s="1"/>
      <c r="DQG64" s="1"/>
      <c r="DQH64" s="1"/>
      <c r="DQI64" s="1"/>
      <c r="DQJ64" s="1"/>
      <c r="DQK64" s="1"/>
      <c r="DQM64" s="169"/>
      <c r="DQN64" s="1"/>
      <c r="DQO64" s="1"/>
      <c r="DQP64" s="1"/>
      <c r="DQQ64" s="1"/>
      <c r="DQR64" s="1"/>
      <c r="DQS64" s="1"/>
      <c r="DQV64" s="1"/>
      <c r="DQW64" s="1"/>
      <c r="DQX64" s="1"/>
      <c r="DQY64" s="1"/>
      <c r="DQZ64" s="1"/>
      <c r="DRA64" s="1"/>
      <c r="DRD64" s="1"/>
      <c r="DRE64" s="1"/>
      <c r="DRF64" s="1"/>
      <c r="DRG64" s="1"/>
      <c r="DRH64" s="1"/>
      <c r="DRI64" s="1"/>
      <c r="DRL64" s="1"/>
      <c r="DRM64" s="1"/>
      <c r="DRN64" s="1"/>
      <c r="DRO64" s="1"/>
      <c r="DRP64" s="1"/>
      <c r="DRQ64" s="1"/>
      <c r="DRT64" s="1"/>
      <c r="DRU64" s="1"/>
      <c r="DRV64" s="1"/>
      <c r="DRW64" s="1"/>
      <c r="DRX64" s="1"/>
      <c r="DRY64" s="1"/>
      <c r="DSB64" s="77"/>
      <c r="DSC64" s="77"/>
      <c r="DSD64" s="77"/>
      <c r="DSE64" s="77"/>
      <c r="DSF64" s="77"/>
      <c r="DSG64" s="77"/>
      <c r="DSJ64" s="1"/>
      <c r="DSK64" s="1"/>
      <c r="DSL64" s="1"/>
      <c r="DSM64" s="1"/>
      <c r="DSN64" s="1"/>
      <c r="DSO64" s="1"/>
      <c r="DSR64" s="1"/>
      <c r="DSS64" s="1"/>
      <c r="DST64" s="1"/>
      <c r="DSU64" s="1"/>
      <c r="DSV64" s="1"/>
      <c r="DSW64" s="1"/>
      <c r="DSZ64" s="1"/>
      <c r="DTA64" s="1"/>
      <c r="DTB64" s="1"/>
      <c r="DTC64" s="1"/>
      <c r="DTD64" s="1"/>
      <c r="DTE64" s="1"/>
      <c r="DTH64" s="1"/>
      <c r="DTI64" s="1"/>
      <c r="DTJ64" s="1"/>
      <c r="DTK64" s="1"/>
      <c r="DTL64" s="1"/>
      <c r="DTM64" s="1"/>
      <c r="DTP64" s="1"/>
      <c r="DTQ64" s="1"/>
      <c r="DTR64" s="1"/>
      <c r="DTS64" s="1"/>
      <c r="DTT64" s="1"/>
      <c r="DTU64" s="1"/>
      <c r="DTX64" s="1"/>
      <c r="DTY64" s="1"/>
      <c r="DTZ64" s="1"/>
      <c r="DUA64" s="1"/>
      <c r="DUB64" s="1"/>
      <c r="DUC64" s="1"/>
      <c r="DUF64" s="1"/>
      <c r="DUG64" s="1"/>
      <c r="DUH64" s="1"/>
      <c r="DUI64" s="1"/>
      <c r="DUJ64" s="1"/>
      <c r="DUK64" s="1"/>
      <c r="DUN64" s="1"/>
      <c r="DUO64" s="1"/>
      <c r="DUP64" s="1"/>
      <c r="DUQ64" s="1"/>
      <c r="DUR64" s="1"/>
      <c r="DUS64" s="1"/>
      <c r="DUV64" s="1"/>
      <c r="DUW64" s="1"/>
      <c r="DUX64" s="1"/>
      <c r="DUY64" s="1"/>
      <c r="DUZ64" s="1"/>
      <c r="DVA64" s="1"/>
      <c r="DVD64" s="1"/>
      <c r="DVE64" s="1"/>
      <c r="DVF64" s="1"/>
      <c r="DVG64" s="1"/>
      <c r="DVH64" s="1"/>
      <c r="DVI64" s="1"/>
      <c r="DVL64" s="1"/>
      <c r="DVM64" s="1"/>
      <c r="DVN64" s="1"/>
      <c r="DVO64" s="1"/>
      <c r="DVP64" s="1"/>
      <c r="DVQ64" s="1"/>
      <c r="DVT64" s="1"/>
      <c r="DVU64" s="1"/>
      <c r="DVV64" s="1"/>
      <c r="DVW64" s="1"/>
      <c r="DVX64" s="1"/>
      <c r="DVY64" s="1"/>
      <c r="DWB64" s="1"/>
      <c r="DWC64" s="1"/>
      <c r="DWD64" s="1"/>
      <c r="DWE64" s="1"/>
      <c r="DWF64" s="1"/>
      <c r="DWG64" s="1"/>
      <c r="DWJ64" s="1"/>
      <c r="DWK64" s="1"/>
      <c r="DWL64" s="1"/>
      <c r="DWM64" s="1"/>
      <c r="DWN64" s="1"/>
      <c r="DWO64" s="1"/>
      <c r="DWR64" s="1"/>
      <c r="DWS64" s="1"/>
      <c r="DWT64" s="1"/>
      <c r="DWU64" s="1"/>
      <c r="DWV64" s="1"/>
      <c r="DWW64" s="1"/>
      <c r="DWZ64" s="1"/>
      <c r="DXA64" s="1"/>
      <c r="DXB64" s="1"/>
      <c r="DXC64" s="1"/>
      <c r="DXD64" s="1"/>
      <c r="DXE64" s="1"/>
      <c r="DXH64" s="1"/>
      <c r="DXI64" s="1"/>
      <c r="DXJ64" s="1"/>
      <c r="DXK64" s="1"/>
      <c r="DXL64" s="1"/>
      <c r="DXM64" s="1"/>
      <c r="DXP64" s="1"/>
      <c r="DXQ64" s="1"/>
      <c r="DXR64" s="1"/>
      <c r="DXS64" s="1"/>
      <c r="DXT64" s="1"/>
      <c r="DXU64" s="1"/>
      <c r="DXX64" s="1"/>
      <c r="DXY64" s="1"/>
      <c r="DXZ64" s="1"/>
      <c r="DYA64" s="1"/>
      <c r="DYB64" s="1"/>
      <c r="DYC64" s="1"/>
      <c r="DYF64" s="1"/>
      <c r="DYG64" s="1"/>
      <c r="DYH64" s="1"/>
      <c r="DYI64" s="1"/>
      <c r="DYJ64" s="1"/>
      <c r="DYK64" s="1"/>
      <c r="DYN64" s="1"/>
      <c r="DYO64" s="1"/>
      <c r="DYP64" s="1"/>
      <c r="DYQ64" s="1"/>
      <c r="DYR64" s="1"/>
      <c r="DYS64" s="1"/>
      <c r="DYV64" s="1"/>
      <c r="DYW64" s="1"/>
      <c r="DYX64" s="1"/>
      <c r="DYY64" s="1"/>
      <c r="DYZ64" s="1"/>
      <c r="DZA64" s="1"/>
      <c r="DZD64" s="1"/>
      <c r="DZE64" s="1"/>
      <c r="DZF64" s="1"/>
      <c r="DZG64" s="1"/>
      <c r="DZH64" s="1"/>
      <c r="DZI64" s="1"/>
      <c r="DZL64" s="1"/>
      <c r="DZM64" s="1"/>
      <c r="DZN64" s="1"/>
      <c r="DZO64" s="1"/>
      <c r="DZP64" s="1"/>
      <c r="DZQ64" s="1"/>
      <c r="DZT64" s="1"/>
      <c r="DZU64" s="1"/>
      <c r="DZV64" s="1"/>
      <c r="DZW64" s="1"/>
      <c r="DZX64" s="1"/>
      <c r="DZY64" s="1"/>
      <c r="EAB64" s="1"/>
      <c r="EAC64" s="1"/>
      <c r="EAD64" s="1"/>
      <c r="EAE64" s="1"/>
      <c r="EAF64" s="1"/>
      <c r="EAG64" s="1"/>
      <c r="EAJ64" s="1"/>
      <c r="EAK64" s="1"/>
      <c r="EAL64" s="1"/>
      <c r="EAM64" s="1"/>
      <c r="EAN64" s="1"/>
      <c r="EAO64" s="1"/>
      <c r="EAR64" s="1"/>
      <c r="EAS64" s="1"/>
      <c r="EAT64" s="1"/>
      <c r="EAU64" s="1"/>
      <c r="EAV64" s="1"/>
      <c r="EAW64" s="1"/>
      <c r="EAZ64" s="1"/>
      <c r="EBA64" s="1"/>
      <c r="EBB64" s="1"/>
      <c r="EBC64" s="1"/>
      <c r="EBD64" s="1"/>
      <c r="EBE64" s="1"/>
      <c r="EBH64" s="1"/>
      <c r="EBI64" s="1"/>
      <c r="EBJ64" s="1"/>
      <c r="EBK64" s="1"/>
      <c r="EBL64" s="1"/>
      <c r="EBM64" s="1"/>
      <c r="EBP64" s="1"/>
      <c r="EBQ64" s="1"/>
      <c r="EBR64" s="1"/>
      <c r="EBS64" s="1"/>
      <c r="EBT64" s="1"/>
      <c r="EBU64" s="1"/>
      <c r="EBX64" s="1"/>
      <c r="EBY64" s="1"/>
      <c r="EBZ64" s="1"/>
      <c r="ECA64" s="1"/>
      <c r="ECB64" s="1"/>
      <c r="ECC64" s="1"/>
      <c r="ECF64" s="1"/>
      <c r="ECG64" s="1"/>
      <c r="ECH64" s="1"/>
      <c r="ECI64" s="1"/>
      <c r="ECJ64" s="1"/>
      <c r="ECK64" s="1"/>
      <c r="ECN64" s="1"/>
      <c r="ECO64" s="1"/>
      <c r="ECP64" s="1"/>
      <c r="ECQ64" s="1"/>
      <c r="ECR64" s="1"/>
      <c r="ECS64" s="1"/>
      <c r="ECV64" s="1"/>
      <c r="ECW64" s="1"/>
      <c r="ECX64" s="1"/>
      <c r="ECY64" s="1"/>
      <c r="ECZ64" s="1"/>
      <c r="EDA64" s="1"/>
      <c r="EDD64" s="1"/>
      <c r="EDE64" s="1"/>
      <c r="EDF64" s="1"/>
      <c r="EDG64" s="1"/>
      <c r="EDH64" s="1"/>
      <c r="EDI64" s="1"/>
      <c r="EDL64" s="1"/>
      <c r="EDM64" s="1"/>
      <c r="EDN64" s="1"/>
      <c r="EDO64" s="1"/>
      <c r="EDP64" s="1"/>
      <c r="EDQ64" s="1"/>
      <c r="EDT64" s="1"/>
      <c r="EDU64" s="1"/>
      <c r="EDV64" s="1"/>
      <c r="EDW64" s="1"/>
      <c r="EDX64" s="1"/>
      <c r="EDY64" s="1"/>
      <c r="EEB64" s="1"/>
      <c r="EEC64" s="1"/>
      <c r="EED64" s="1"/>
      <c r="EEE64" s="1"/>
      <c r="EEF64" s="1"/>
      <c r="EEG64" s="1"/>
      <c r="EEJ64" s="1"/>
      <c r="EEK64" s="1"/>
      <c r="EEL64" s="1"/>
      <c r="EEM64" s="1"/>
      <c r="EEN64" s="1"/>
      <c r="EEO64" s="1"/>
      <c r="EER64" s="1"/>
      <c r="EES64" s="1"/>
      <c r="EET64" s="1"/>
      <c r="EEU64" s="1"/>
      <c r="EEV64" s="1"/>
      <c r="EEW64" s="1"/>
      <c r="EEZ64" s="1"/>
      <c r="EFA64" s="1"/>
      <c r="EFB64" s="1"/>
      <c r="EFC64" s="1"/>
      <c r="EFD64" s="1"/>
      <c r="EFE64" s="1"/>
      <c r="EFH64" s="1"/>
      <c r="EFI64" s="1"/>
      <c r="EFJ64" s="1"/>
      <c r="EFK64" s="1"/>
      <c r="EFL64" s="1"/>
      <c r="EFM64" s="1"/>
      <c r="EFP64" s="1"/>
      <c r="EFQ64" s="1"/>
      <c r="EFR64" s="1"/>
      <c r="EFS64" s="1"/>
      <c r="EFT64" s="1"/>
      <c r="EFU64" s="1"/>
      <c r="EFX64" s="1"/>
      <c r="EFY64" s="1"/>
      <c r="EFZ64" s="1"/>
      <c r="EGA64" s="1"/>
      <c r="EGB64" s="1"/>
      <c r="EGC64" s="1"/>
      <c r="EGF64" s="1"/>
      <c r="EGG64" s="1"/>
      <c r="EGH64" s="1"/>
      <c r="EGI64" s="1"/>
      <c r="EGJ64" s="1"/>
      <c r="EGK64" s="1"/>
      <c r="EGN64" s="1"/>
      <c r="EGO64" s="1"/>
      <c r="EGP64" s="1"/>
      <c r="EGQ64" s="1"/>
      <c r="EGR64" s="1"/>
      <c r="EGS64" s="1"/>
      <c r="EGV64" s="1"/>
      <c r="EGW64" s="1"/>
      <c r="EGX64" s="1"/>
      <c r="EGY64" s="1"/>
      <c r="EGZ64" s="1"/>
      <c r="EHA64" s="1"/>
      <c r="EHD64" s="1"/>
      <c r="EHE64" s="1"/>
      <c r="EHF64" s="1"/>
      <c r="EHG64" s="1"/>
      <c r="EHH64" s="1"/>
      <c r="EHI64" s="1"/>
      <c r="EHL64" s="1"/>
      <c r="EHM64" s="1"/>
      <c r="EHN64" s="1"/>
      <c r="EHO64" s="1"/>
      <c r="EHP64" s="1"/>
      <c r="EHQ64" s="1"/>
      <c r="EHT64" s="1"/>
      <c r="EHU64" s="1"/>
      <c r="EHV64" s="1"/>
      <c r="EHW64" s="1"/>
      <c r="EHX64" s="1"/>
      <c r="EHY64" s="1"/>
      <c r="EIB64" s="1"/>
      <c r="EIC64" s="1"/>
      <c r="EID64" s="1"/>
      <c r="EIE64" s="1"/>
      <c r="EIF64" s="1"/>
      <c r="EIG64" s="1"/>
      <c r="EIH64" s="1"/>
      <c r="EIJ64" s="1"/>
      <c r="EIK64" s="1"/>
      <c r="EIL64" s="1"/>
      <c r="EIM64" s="1"/>
      <c r="EIN64" s="1"/>
      <c r="EIO64" s="1"/>
      <c r="EIR64" s="1"/>
      <c r="EIS64" s="1"/>
      <c r="EIT64" s="1"/>
      <c r="EIU64" s="1"/>
      <c r="EIV64" s="1"/>
      <c r="EIW64" s="1"/>
      <c r="EIZ64" s="1"/>
      <c r="EJA64" s="1"/>
      <c r="EJB64" s="1"/>
      <c r="EJC64" s="1"/>
      <c r="EJD64" s="1"/>
      <c r="EJE64" s="1"/>
      <c r="EJH64" s="1"/>
      <c r="EJI64" s="1"/>
      <c r="EJJ64" s="1"/>
      <c r="EJK64" s="1"/>
      <c r="EJL64" s="1"/>
      <c r="EJM64" s="1"/>
      <c r="EJP64" s="1"/>
      <c r="EJQ64" s="1"/>
      <c r="EJR64" s="1"/>
      <c r="EJS64" s="1"/>
      <c r="EJT64" s="1"/>
      <c r="EJU64" s="1"/>
      <c r="EJX64" s="1"/>
      <c r="EJY64" s="1"/>
      <c r="EJZ64" s="1"/>
      <c r="EKA64" s="1"/>
      <c r="EKB64" s="1"/>
      <c r="EKC64" s="1"/>
      <c r="EKF64" s="1"/>
      <c r="EKG64" s="1"/>
      <c r="EKH64" s="1"/>
      <c r="EKI64" s="1"/>
      <c r="EKJ64" s="1"/>
      <c r="EKK64" s="1"/>
      <c r="EKN64" s="1"/>
      <c r="EKO64" s="1"/>
      <c r="EKP64" s="1"/>
      <c r="EKQ64" s="1"/>
      <c r="EKR64" s="1"/>
      <c r="EKS64" s="1"/>
      <c r="EKV64" s="663"/>
      <c r="EKW64" s="1"/>
      <c r="EKX64" s="1"/>
      <c r="EKY64" s="1"/>
      <c r="EKZ64" s="1"/>
      <c r="ELA64" s="1"/>
      <c r="ELB64" s="1"/>
      <c r="ELE64" s="1"/>
      <c r="ELF64" s="1"/>
      <c r="ELG64" s="1"/>
      <c r="ELH64" s="1"/>
      <c r="ELI64" s="1"/>
      <c r="ELJ64" s="1"/>
      <c r="ELM64" s="1"/>
      <c r="ELN64" s="1"/>
      <c r="ELO64" s="1"/>
      <c r="ELP64" s="1"/>
      <c r="ELQ64" s="1"/>
      <c r="ELR64" s="1"/>
      <c r="ELU64" s="1"/>
      <c r="ELV64" s="1"/>
      <c r="ELW64" s="1"/>
      <c r="ELX64" s="1"/>
      <c r="ELY64" s="1"/>
      <c r="ELZ64" s="1"/>
      <c r="EMC64" s="1"/>
      <c r="EMD64" s="1"/>
      <c r="EME64" s="1"/>
      <c r="EMF64" s="1"/>
      <c r="EMG64" s="1"/>
      <c r="EMH64" s="1"/>
      <c r="EMK64" s="1"/>
      <c r="EML64" s="1"/>
      <c r="EMM64" s="1"/>
      <c r="EMN64" s="1"/>
      <c r="EMO64" s="1"/>
      <c r="EMP64" s="1"/>
      <c r="EMS64" s="1"/>
      <c r="EMT64" s="1"/>
      <c r="EMU64" s="1"/>
      <c r="EMV64" s="1"/>
      <c r="EMW64" s="1"/>
      <c r="EMX64" s="1"/>
      <c r="ENA64" s="1"/>
      <c r="ENB64" s="1"/>
      <c r="ENC64" s="1"/>
      <c r="END64" s="1"/>
      <c r="ENE64" s="1"/>
      <c r="ENF64" s="1"/>
      <c r="ENI64" s="1"/>
      <c r="ENJ64" s="1"/>
      <c r="ENK64" s="1"/>
      <c r="ENL64" s="1"/>
      <c r="ENM64" s="1"/>
      <c r="ENN64" s="1"/>
      <c r="ENQ64" s="1"/>
      <c r="ENR64" s="1"/>
      <c r="ENS64" s="1"/>
      <c r="ENT64" s="1"/>
      <c r="ENU64" s="1"/>
      <c r="ENV64" s="1"/>
      <c r="ENY64" s="1"/>
      <c r="ENZ64" s="1"/>
      <c r="EOA64" s="1"/>
      <c r="EOB64" s="1"/>
      <c r="EOC64" s="1"/>
      <c r="EOD64" s="1"/>
      <c r="EOG64" s="1"/>
      <c r="EOH64" s="1"/>
      <c r="EOI64" s="1"/>
      <c r="EOJ64" s="1"/>
      <c r="EOK64" s="1"/>
      <c r="EOL64" s="1"/>
      <c r="EOM64" s="1"/>
      <c r="EOO64" s="1"/>
      <c r="EOP64" s="1"/>
      <c r="EOQ64" s="1"/>
      <c r="EOR64" s="1"/>
      <c r="EOS64" s="1"/>
      <c r="EOT64" s="1"/>
      <c r="EOW64" s="1"/>
      <c r="EOX64" s="1"/>
      <c r="EOY64" s="1"/>
      <c r="EOZ64" s="1"/>
      <c r="EPA64" s="1"/>
      <c r="EPB64" s="1"/>
      <c r="EPE64" s="1"/>
      <c r="EPF64" s="1"/>
      <c r="EPG64" s="1"/>
      <c r="EPH64" s="1"/>
      <c r="EPI64" s="1"/>
      <c r="EPJ64" s="1"/>
      <c r="EPM64" s="1"/>
      <c r="EPN64" s="1"/>
      <c r="EPO64" s="1"/>
      <c r="EPP64" s="1"/>
      <c r="EPQ64" s="1"/>
      <c r="EPR64" s="1"/>
      <c r="EPU64" s="1"/>
      <c r="EPV64" s="1"/>
      <c r="EPW64" s="1"/>
      <c r="EPX64" s="1"/>
      <c r="EPY64" s="1"/>
      <c r="EPZ64" s="1"/>
      <c r="EQC64" s="1"/>
      <c r="EQD64" s="1"/>
      <c r="EQE64" s="1"/>
      <c r="EQF64" s="1"/>
      <c r="EQG64" s="1"/>
      <c r="EQH64" s="1"/>
      <c r="EQK64" s="1"/>
      <c r="EQL64" s="1"/>
      <c r="EQM64" s="1"/>
      <c r="EQN64" s="1"/>
      <c r="EQO64" s="1"/>
      <c r="EQP64" s="1"/>
      <c r="EQS64" s="1"/>
      <c r="EQT64" s="1"/>
      <c r="EQU64" s="1"/>
      <c r="EQV64" s="1"/>
      <c r="EQW64" s="1"/>
      <c r="EQX64" s="1"/>
      <c r="ERA64" s="1"/>
      <c r="ERB64" s="1"/>
      <c r="ERC64" s="1"/>
      <c r="ERD64" s="1"/>
      <c r="ERE64" s="1"/>
      <c r="ERF64" s="1"/>
      <c r="ERI64" s="1"/>
      <c r="ERJ64" s="1"/>
      <c r="ERK64" s="1"/>
      <c r="ERL64" s="1"/>
      <c r="ERM64" s="1"/>
      <c r="ERN64" s="1"/>
      <c r="ERQ64" s="1"/>
      <c r="ERR64" s="1"/>
      <c r="ERS64" s="1"/>
      <c r="ERT64" s="1"/>
      <c r="ERU64" s="1"/>
      <c r="ERV64" s="1"/>
      <c r="ERY64" s="1"/>
      <c r="ERZ64" s="1"/>
      <c r="ESA64" s="1"/>
      <c r="ESB64" s="1"/>
      <c r="ESC64" s="1"/>
      <c r="ESD64" s="1"/>
      <c r="ESG64" s="1"/>
      <c r="ESH64" s="1"/>
      <c r="ESI64" s="1"/>
      <c r="ESJ64" s="1"/>
      <c r="ESK64" s="1"/>
      <c r="ESL64" s="1"/>
      <c r="ESO64" s="77"/>
      <c r="ESP64" s="77"/>
      <c r="ESQ64" s="77"/>
      <c r="ESR64" s="77"/>
      <c r="ESS64" s="77"/>
      <c r="EST64" s="77"/>
      <c r="ESW64" s="1"/>
      <c r="ESX64" s="1"/>
      <c r="ESY64" s="1"/>
      <c r="ESZ64" s="1"/>
      <c r="ETA64" s="1"/>
      <c r="ETB64" s="1"/>
      <c r="ETE64" s="1"/>
      <c r="ETF64" s="1"/>
      <c r="ETG64" s="1"/>
      <c r="ETH64" s="1"/>
      <c r="ETI64" s="1"/>
      <c r="ETJ64" s="1"/>
      <c r="ETM64" s="833"/>
      <c r="ETN64" s="833"/>
      <c r="ETO64" s="833"/>
      <c r="ETP64" s="833"/>
      <c r="ETQ64" s="833"/>
      <c r="ETR64" s="833"/>
      <c r="ETU64" s="77"/>
      <c r="ETV64" s="77"/>
      <c r="ETW64" s="77"/>
      <c r="ETX64" s="77"/>
      <c r="ETY64" s="77"/>
      <c r="ETZ64" s="77"/>
      <c r="EUC64" s="77"/>
      <c r="EUD64" s="77"/>
      <c r="EUE64" s="77"/>
      <c r="EUF64" s="77"/>
      <c r="EUG64" s="77"/>
      <c r="EUH64" s="77"/>
      <c r="EUK64" s="1"/>
      <c r="EUL64" s="1"/>
      <c r="EUM64" s="1"/>
      <c r="EUN64" s="1"/>
      <c r="EUO64" s="1"/>
      <c r="EUP64" s="1"/>
      <c r="EUS64" s="1"/>
      <c r="EUT64" s="1"/>
      <c r="EUU64" s="1"/>
      <c r="EUV64" s="1"/>
      <c r="EUW64" s="1"/>
      <c r="EUX64" s="1"/>
      <c r="EVA64" s="1"/>
      <c r="EVB64" s="1"/>
      <c r="EVC64" s="1"/>
      <c r="EVD64" s="1"/>
      <c r="EVE64" s="1"/>
      <c r="EVF64" s="1"/>
      <c r="EVI64" s="1"/>
      <c r="EVJ64" s="1"/>
      <c r="EVK64" s="1"/>
      <c r="EVL64" s="1"/>
      <c r="EVM64" s="1"/>
      <c r="EVN64" s="1"/>
      <c r="EVQ64" s="1"/>
      <c r="EVR64" s="1"/>
      <c r="EVS64" s="1"/>
      <c r="EVT64" s="1"/>
      <c r="EVU64" s="1"/>
      <c r="EVV64" s="1"/>
      <c r="EVY64" s="1"/>
      <c r="EVZ64" s="1"/>
      <c r="EWA64" s="1"/>
      <c r="EWB64" s="1"/>
      <c r="EWC64" s="1"/>
      <c r="EWD64" s="1"/>
      <c r="EWG64" s="1"/>
      <c r="EWH64" s="1"/>
      <c r="EWI64" s="1"/>
      <c r="EWJ64" s="1"/>
      <c r="EWK64" s="1"/>
      <c r="EWL64" s="1"/>
      <c r="EWO64" s="1"/>
      <c r="EWP64" s="1"/>
      <c r="EWQ64" s="1"/>
      <c r="EWR64" s="1"/>
      <c r="EWS64" s="1"/>
      <c r="EWT64" s="1"/>
      <c r="EWW64" s="1"/>
      <c r="EWX64" s="1"/>
      <c r="EWY64" s="1"/>
      <c r="EWZ64" s="1"/>
      <c r="EXA64" s="1"/>
      <c r="EXB64" s="1"/>
      <c r="EXE64" s="1"/>
      <c r="EXF64" s="1"/>
      <c r="EXG64" s="1"/>
      <c r="EXH64" s="1"/>
      <c r="EXI64" s="1"/>
      <c r="EXJ64" s="1"/>
      <c r="EXM64" s="77"/>
      <c r="EXN64" s="77"/>
      <c r="EXO64" s="77"/>
      <c r="EXP64" s="77"/>
      <c r="EXQ64" s="77"/>
      <c r="EXR64" s="77"/>
      <c r="EXU64" s="1"/>
      <c r="EXV64" s="1"/>
      <c r="EXW64" s="1"/>
      <c r="EXX64" s="1"/>
      <c r="EXY64" s="1"/>
      <c r="EXZ64" s="1"/>
      <c r="EYC64" s="1"/>
      <c r="EYD64" s="1"/>
      <c r="EYE64" s="1"/>
      <c r="EYF64" s="1"/>
      <c r="EYG64" s="1"/>
      <c r="EYH64" s="1"/>
      <c r="EYK64" s="1"/>
      <c r="EYL64" s="1"/>
      <c r="EYM64" s="1"/>
      <c r="EYN64" s="1"/>
      <c r="EYO64" s="1"/>
      <c r="EYP64" s="1"/>
      <c r="EYS64" s="1"/>
      <c r="EYT64" s="1"/>
      <c r="EYU64" s="1"/>
      <c r="EYV64" s="1"/>
      <c r="EYW64" s="1"/>
      <c r="EYX64" s="1"/>
      <c r="EZA64" s="1"/>
      <c r="EZB64" s="1"/>
      <c r="EZC64" s="1"/>
      <c r="EZD64" s="1"/>
      <c r="EZE64" s="1"/>
      <c r="EZF64" s="1"/>
      <c r="EZI64" s="1"/>
      <c r="EZJ64" s="1"/>
      <c r="EZK64" s="1"/>
      <c r="EZL64" s="1"/>
      <c r="EZM64" s="1"/>
      <c r="EZN64" s="1"/>
      <c r="EZQ64" s="77"/>
      <c r="EZR64" s="77"/>
      <c r="EZS64" s="77"/>
      <c r="EZT64" s="77"/>
      <c r="EZU64" s="77"/>
      <c r="EZV64" s="77"/>
      <c r="EZY64" s="1"/>
      <c r="EZZ64" s="1"/>
      <c r="FAA64" s="1"/>
      <c r="FAB64" s="1"/>
      <c r="FAC64" s="1"/>
      <c r="FAD64" s="1"/>
    </row>
    <row r="65" spans="1:29" x14ac:dyDescent="0.2">
      <c r="A65" s="12" t="s">
        <v>25</v>
      </c>
      <c r="B65" s="12"/>
      <c r="C65" s="25"/>
      <c r="X65" s="2"/>
    </row>
    <row r="66" spans="1:29" ht="12" customHeight="1" x14ac:dyDescent="0.2">
      <c r="A66" s="306" t="s">
        <v>267</v>
      </c>
      <c r="B66" s="306"/>
      <c r="C66" s="25"/>
      <c r="X66" s="2"/>
      <c r="Y66" s="2"/>
      <c r="Z66" s="2"/>
      <c r="AA66" s="2"/>
      <c r="AB66" s="2"/>
      <c r="AC66" s="656"/>
    </row>
    <row r="67" spans="1:29" x14ac:dyDescent="0.2">
      <c r="A67" s="306" t="s">
        <v>268</v>
      </c>
      <c r="B67" s="306"/>
      <c r="C67" s="25"/>
      <c r="X67" s="2"/>
      <c r="Y67" s="2"/>
      <c r="Z67" s="2"/>
      <c r="AA67" s="2"/>
      <c r="AB67" s="10"/>
      <c r="AC67" s="654"/>
    </row>
    <row r="69" spans="1:29" x14ac:dyDescent="0.2">
      <c r="C69" s="2"/>
      <c r="G69" s="10"/>
      <c r="H69" s="208"/>
    </row>
    <row r="70" spans="1:29" x14ac:dyDescent="0.2">
      <c r="G70" s="10"/>
      <c r="H70" s="208"/>
    </row>
    <row r="71" spans="1:29" x14ac:dyDescent="0.2">
      <c r="F71" s="448"/>
    </row>
    <row r="72" spans="1:29" x14ac:dyDescent="0.2">
      <c r="F72" s="448"/>
    </row>
    <row r="73" spans="1:29" x14ac:dyDescent="0.2">
      <c r="F73" s="448"/>
    </row>
    <row r="74" spans="1:29" x14ac:dyDescent="0.2">
      <c r="F74" s="448"/>
    </row>
    <row r="75" spans="1:29" x14ac:dyDescent="0.2">
      <c r="F75" s="448"/>
    </row>
    <row r="76" spans="1:29" x14ac:dyDescent="0.2">
      <c r="F76" s="448"/>
    </row>
  </sheetData>
  <mergeCells count="59">
    <mergeCell ref="A63:C64"/>
    <mergeCell ref="A2:X2"/>
    <mergeCell ref="Q29:Q30"/>
    <mergeCell ref="Y28:AB28"/>
    <mergeCell ref="A29:A30"/>
    <mergeCell ref="C29:C30"/>
    <mergeCell ref="D29:D30"/>
    <mergeCell ref="K29:M29"/>
    <mergeCell ref="Y29:Y30"/>
    <mergeCell ref="Z29:Z30"/>
    <mergeCell ref="AA29:AA30"/>
    <mergeCell ref="N28:O28"/>
    <mergeCell ref="U28:U30"/>
    <mergeCell ref="V28:V30"/>
    <mergeCell ref="W28:W30"/>
    <mergeCell ref="AB29:AB30"/>
    <mergeCell ref="R5:R6"/>
    <mergeCell ref="I29:J29"/>
    <mergeCell ref="K5:M5"/>
    <mergeCell ref="Y5:Y6"/>
    <mergeCell ref="X28:X30"/>
    <mergeCell ref="P5:P6"/>
    <mergeCell ref="T5:T6"/>
    <mergeCell ref="P28:T28"/>
    <mergeCell ref="P29:P30"/>
    <mergeCell ref="R29:R30"/>
    <mergeCell ref="T29:T30"/>
    <mergeCell ref="N5:N6"/>
    <mergeCell ref="O29:O30"/>
    <mergeCell ref="N29:N30"/>
    <mergeCell ref="G29:H29"/>
    <mergeCell ref="I5:J5"/>
    <mergeCell ref="E5:F5"/>
    <mergeCell ref="G5:H5"/>
    <mergeCell ref="A28:M28"/>
    <mergeCell ref="B5:B6"/>
    <mergeCell ref="B29:B30"/>
    <mergeCell ref="E29:F29"/>
    <mergeCell ref="A4:M4"/>
    <mergeCell ref="O5:O6"/>
    <mergeCell ref="A23:C23"/>
    <mergeCell ref="C5:C6"/>
    <mergeCell ref="D5:D6"/>
    <mergeCell ref="AC4:AC6"/>
    <mergeCell ref="AC28:AC30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AA5:AA6"/>
    <mergeCell ref="AB5:AB6"/>
    <mergeCell ref="Z5:Z6"/>
    <mergeCell ref="P4:T4"/>
    <mergeCell ref="Q5:Q6"/>
  </mergeCells>
  <phoneticPr fontId="50" type="noConversion"/>
  <conditionalFormatting sqref="Q7:Q22 Q31:Q62">
    <cfRule type="cellIs" dxfId="36" priority="14" operator="greaterThan">
      <formula>25</formula>
    </cfRule>
    <cfRule type="cellIs" dxfId="35" priority="15" operator="lessThan">
      <formula>15</formula>
    </cfRule>
    <cfRule type="cellIs" dxfId="34" priority="16" operator="between">
      <formula>15</formula>
      <formula>25</formula>
    </cfRule>
  </conditionalFormatting>
  <conditionalFormatting sqref="T7:T22 T31:T62">
    <cfRule type="cellIs" dxfId="33" priority="23" operator="between">
      <formula>25</formula>
      <formula>27</formula>
    </cfRule>
    <cfRule type="cellIs" dxfId="32" priority="24" operator="lessThan">
      <formula>25</formula>
    </cfRule>
    <cfRule type="cellIs" dxfId="31" priority="25" operator="greaterThan">
      <formula>27</formula>
    </cfRule>
  </conditionalFormatting>
  <pageMargins left="0.7" right="0.7" top="0.75" bottom="0.75" header="0.3" footer="0.3"/>
  <pageSetup orientation="portrait" horizontalDpi="4294967294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NF47"/>
  <sheetViews>
    <sheetView zoomScaleNormal="100" workbookViewId="0">
      <pane xSplit="4" ySplit="1" topLeftCell="E6" activePane="bottomRight" state="frozen"/>
      <selection pane="topRight" activeCell="D1" sqref="D1"/>
      <selection pane="bottomLeft" activeCell="A2" sqref="A2"/>
      <selection pane="bottomRight" activeCell="F7" sqref="F7:F16"/>
    </sheetView>
  </sheetViews>
  <sheetFormatPr defaultColWidth="9.140625" defaultRowHeight="12.75" x14ac:dyDescent="0.2"/>
  <cols>
    <col min="1" max="1" width="3.28515625" style="10" customWidth="1"/>
    <col min="2" max="2" width="14" style="10" bestFit="1" customWidth="1"/>
    <col min="3" max="3" width="29.7109375" style="10" bestFit="1" customWidth="1"/>
    <col min="4" max="4" width="4.42578125" style="10" bestFit="1" customWidth="1"/>
    <col min="5" max="5" width="11.5703125" style="2" bestFit="1" customWidth="1"/>
    <col min="6" max="6" width="12" style="2" customWidth="1"/>
    <col min="7" max="8" width="9.5703125" style="2" bestFit="1" customWidth="1"/>
    <col min="9" max="9" width="8.5703125" style="2" bestFit="1" customWidth="1"/>
    <col min="10" max="10" width="10.42578125" style="2" customWidth="1"/>
    <col min="11" max="12" width="9.5703125" style="2" bestFit="1" customWidth="1"/>
    <col min="13" max="13" width="8.7109375" style="2" customWidth="1"/>
    <col min="14" max="14" width="9.140625" style="2" customWidth="1"/>
    <col min="15" max="15" width="7.28515625" style="2" bestFit="1" customWidth="1"/>
    <col min="16" max="16" width="11.85546875" style="2" customWidth="1"/>
    <col min="17" max="17" width="9.28515625" style="2" customWidth="1"/>
    <col min="18" max="18" width="12.28515625" style="2" customWidth="1"/>
    <col min="19" max="19" width="12.28515625" style="2" hidden="1" customWidth="1"/>
    <col min="20" max="20" width="9.7109375" style="2" customWidth="1"/>
    <col min="21" max="21" width="12.28515625" style="2" bestFit="1" customWidth="1"/>
    <col min="22" max="22" width="9.5703125" style="2" bestFit="1" customWidth="1"/>
    <col min="23" max="23" width="16.5703125" style="2" customWidth="1"/>
    <col min="24" max="24" width="9.5703125" style="10" bestFit="1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.28515625" style="11" hidden="1" customWidth="1"/>
    <col min="29" max="29" width="11" style="11" customWidth="1"/>
    <col min="30" max="30" width="9.140625" style="1" hidden="1" customWidth="1"/>
    <col min="31" max="31" width="11.85546875" style="1" hidden="1" customWidth="1"/>
    <col min="32" max="37" width="6.7109375" style="1" hidden="1" customWidth="1"/>
    <col min="38" max="39" width="7.7109375" style="1" hidden="1" customWidth="1"/>
    <col min="40" max="45" width="6.7109375" style="1" hidden="1" customWidth="1"/>
    <col min="46" max="47" width="7.7109375" style="1" hidden="1" customWidth="1"/>
    <col min="48" max="53" width="6.7109375" style="1" hidden="1" customWidth="1"/>
    <col min="54" max="55" width="7.7109375" style="1" hidden="1" customWidth="1"/>
    <col min="56" max="61" width="6.7109375" style="1" hidden="1" customWidth="1"/>
    <col min="62" max="63" width="7.7109375" style="1" hidden="1" customWidth="1"/>
    <col min="64" max="69" width="6.7109375" style="1" hidden="1" customWidth="1"/>
    <col min="70" max="71" width="7.7109375" style="1" hidden="1" customWidth="1"/>
    <col min="72" max="77" width="6.7109375" style="1" hidden="1" customWidth="1"/>
    <col min="78" max="79" width="7.7109375" style="1" hidden="1" customWidth="1"/>
    <col min="80" max="85" width="6.7109375" style="1" hidden="1" customWidth="1"/>
    <col min="86" max="87" width="7.7109375" style="1" hidden="1" customWidth="1"/>
    <col min="88" max="93" width="6.7109375" style="1" hidden="1" customWidth="1"/>
    <col min="94" max="95" width="7.7109375" style="1" hidden="1" customWidth="1"/>
    <col min="96" max="101" width="6.7109375" style="1" hidden="1" customWidth="1"/>
    <col min="102" max="103" width="7.7109375" style="1" hidden="1" customWidth="1"/>
    <col min="104" max="109" width="6.7109375" style="1" hidden="1" customWidth="1"/>
    <col min="110" max="111" width="7.7109375" style="1" hidden="1" customWidth="1"/>
    <col min="112" max="117" width="6.7109375" style="1" hidden="1" customWidth="1"/>
    <col min="118" max="119" width="7.7109375" style="1" hidden="1" customWidth="1"/>
    <col min="120" max="125" width="6.7109375" style="1" hidden="1" customWidth="1"/>
    <col min="126" max="126" width="7.7109375" style="1" hidden="1" customWidth="1"/>
    <col min="127" max="127" width="8.42578125" style="1" hidden="1" customWidth="1"/>
    <col min="128" max="133" width="6.7109375" style="1" hidden="1" customWidth="1"/>
    <col min="134" max="135" width="7.7109375" style="1" hidden="1" customWidth="1"/>
    <col min="136" max="141" width="6.7109375" style="1" hidden="1" customWidth="1"/>
    <col min="142" max="143" width="7.7109375" style="1" hidden="1" customWidth="1"/>
    <col min="144" max="149" width="6.7109375" style="1" hidden="1" customWidth="1"/>
    <col min="150" max="151" width="7.7109375" style="1" hidden="1" customWidth="1"/>
    <col min="152" max="157" width="6.7109375" style="1" hidden="1" customWidth="1"/>
    <col min="158" max="159" width="7.7109375" style="1" hidden="1" customWidth="1"/>
    <col min="160" max="165" width="6.7109375" style="1" hidden="1" customWidth="1"/>
    <col min="166" max="167" width="7.7109375" style="1" hidden="1" customWidth="1"/>
    <col min="168" max="173" width="6.7109375" style="1" hidden="1" customWidth="1"/>
    <col min="174" max="175" width="7.7109375" style="1" hidden="1" customWidth="1"/>
    <col min="176" max="181" width="6.7109375" style="1" hidden="1" customWidth="1"/>
    <col min="182" max="183" width="7.7109375" style="1" hidden="1" customWidth="1"/>
    <col min="184" max="189" width="6.7109375" style="1" hidden="1" customWidth="1"/>
    <col min="190" max="191" width="7.7109375" style="1" hidden="1" customWidth="1"/>
    <col min="192" max="197" width="6.7109375" style="1" hidden="1" customWidth="1"/>
    <col min="198" max="199" width="7.7109375" style="1" hidden="1" customWidth="1"/>
    <col min="200" max="205" width="6.7109375" style="1" hidden="1" customWidth="1"/>
    <col min="206" max="207" width="7.7109375" style="1" hidden="1" customWidth="1"/>
    <col min="208" max="213" width="6.7109375" style="1" hidden="1" customWidth="1"/>
    <col min="214" max="215" width="7.7109375" style="1" hidden="1" customWidth="1"/>
    <col min="216" max="221" width="6.7109375" style="1" hidden="1" customWidth="1"/>
    <col min="222" max="223" width="7.7109375" style="1" hidden="1" customWidth="1"/>
    <col min="224" max="229" width="6.7109375" style="77" hidden="1" customWidth="1"/>
    <col min="230" max="231" width="7.7109375" style="1" hidden="1" customWidth="1"/>
    <col min="232" max="237" width="6.7109375" style="1" hidden="1" customWidth="1"/>
    <col min="238" max="239" width="7.7109375" style="1" hidden="1" customWidth="1"/>
    <col min="240" max="245" width="6.7109375" style="1" hidden="1" customWidth="1"/>
    <col min="246" max="247" width="7.7109375" style="1" hidden="1" customWidth="1"/>
    <col min="248" max="253" width="6.7109375" style="77" hidden="1" customWidth="1"/>
    <col min="254" max="255" width="7.7109375" style="1" hidden="1" customWidth="1"/>
    <col min="256" max="261" width="6.7109375" style="1" hidden="1" customWidth="1"/>
    <col min="262" max="263" width="7.7109375" style="1" hidden="1" customWidth="1"/>
    <col min="264" max="269" width="6.7109375" style="1" hidden="1" customWidth="1"/>
    <col min="270" max="271" width="7.7109375" style="1" hidden="1" customWidth="1"/>
    <col min="272" max="277" width="6.7109375" style="1" hidden="1" customWidth="1"/>
    <col min="278" max="279" width="7.7109375" style="1" hidden="1" customWidth="1"/>
    <col min="280" max="293" width="6.7109375" style="1" hidden="1" customWidth="1"/>
    <col min="294" max="295" width="7.7109375" style="1" hidden="1" customWidth="1"/>
    <col min="296" max="301" width="6.7109375" style="1" hidden="1" customWidth="1"/>
    <col min="302" max="303" width="7.7109375" style="1" hidden="1" customWidth="1"/>
    <col min="304" max="309" width="6.7109375" style="1" hidden="1" customWidth="1"/>
    <col min="310" max="311" width="7.7109375" style="1" hidden="1" customWidth="1"/>
    <col min="312" max="317" width="6.7109375" style="1" hidden="1" customWidth="1"/>
    <col min="318" max="319" width="7.7109375" style="1" hidden="1" customWidth="1"/>
    <col min="320" max="325" width="6.7109375" style="1" hidden="1" customWidth="1"/>
    <col min="326" max="327" width="7.7109375" style="1" hidden="1" customWidth="1"/>
    <col min="328" max="333" width="6.7109375" style="1" hidden="1" customWidth="1"/>
    <col min="334" max="335" width="7.7109375" style="1" hidden="1" customWidth="1"/>
    <col min="336" max="341" width="6.7109375" style="1" hidden="1" customWidth="1"/>
    <col min="342" max="343" width="7.7109375" style="1" hidden="1" customWidth="1"/>
    <col min="344" max="349" width="6.7109375" style="1" hidden="1" customWidth="1"/>
    <col min="350" max="351" width="7.7109375" style="1" hidden="1" customWidth="1"/>
    <col min="352" max="357" width="6.7109375" style="1" hidden="1" customWidth="1"/>
    <col min="358" max="359" width="7.7109375" style="1" hidden="1" customWidth="1"/>
    <col min="360" max="365" width="6.7109375" style="1" hidden="1" customWidth="1"/>
    <col min="366" max="367" width="7.7109375" style="1" hidden="1" customWidth="1"/>
    <col min="368" max="373" width="6.7109375" style="1" hidden="1" customWidth="1"/>
    <col min="374" max="375" width="7.7109375" style="1" hidden="1" customWidth="1"/>
    <col min="376" max="381" width="6.7109375" style="1" hidden="1" customWidth="1"/>
    <col min="382" max="383" width="7.7109375" style="1" hidden="1" customWidth="1"/>
    <col min="384" max="389" width="6.7109375" style="1" hidden="1" customWidth="1"/>
    <col min="390" max="391" width="7.7109375" style="1" hidden="1" customWidth="1"/>
    <col min="392" max="397" width="6.7109375" style="1" hidden="1" customWidth="1"/>
    <col min="398" max="399" width="7.7109375" style="1" hidden="1" customWidth="1"/>
    <col min="400" max="405" width="6.7109375" style="1" hidden="1" customWidth="1"/>
    <col min="406" max="407" width="7.7109375" style="1" hidden="1" customWidth="1"/>
    <col min="408" max="413" width="6.7109375" style="1" hidden="1" customWidth="1"/>
    <col min="414" max="415" width="7.7109375" style="1" hidden="1" customWidth="1"/>
    <col min="416" max="421" width="6.7109375" style="1" hidden="1" customWidth="1"/>
    <col min="422" max="423" width="7.7109375" style="1" hidden="1" customWidth="1"/>
    <col min="424" max="429" width="6.7109375" style="1" hidden="1" customWidth="1"/>
    <col min="430" max="431" width="7.7109375" style="1" hidden="1" customWidth="1"/>
    <col min="432" max="437" width="6.7109375" style="1" hidden="1" customWidth="1"/>
    <col min="438" max="439" width="0" style="1" hidden="1" customWidth="1"/>
    <col min="440" max="445" width="6.7109375" style="1" hidden="1" customWidth="1"/>
    <col min="446" max="447" width="7.7109375" style="1" hidden="1" customWidth="1"/>
    <col min="448" max="453" width="6.7109375" style="1" hidden="1" customWidth="1"/>
    <col min="454" max="455" width="7.7109375" style="1" hidden="1" customWidth="1"/>
    <col min="456" max="461" width="6.7109375" style="1" hidden="1" customWidth="1"/>
    <col min="462" max="463" width="7.7109375" style="1" hidden="1" customWidth="1"/>
    <col min="464" max="469" width="6.7109375" style="1" hidden="1" customWidth="1"/>
    <col min="470" max="471" width="7.7109375" style="1" hidden="1" customWidth="1"/>
    <col min="472" max="477" width="6.7109375" style="1" hidden="1" customWidth="1"/>
    <col min="478" max="479" width="7.7109375" style="1" hidden="1" customWidth="1"/>
    <col min="480" max="485" width="6.7109375" style="1" hidden="1" customWidth="1"/>
    <col min="486" max="487" width="7.7109375" style="1" hidden="1" customWidth="1"/>
    <col min="488" max="493" width="6.7109375" style="1" hidden="1" customWidth="1"/>
    <col min="494" max="495" width="7.7109375" style="1" hidden="1" customWidth="1"/>
    <col min="496" max="501" width="6.7109375" style="1" hidden="1" customWidth="1"/>
    <col min="502" max="503" width="7.7109375" style="1" hidden="1" customWidth="1"/>
    <col min="504" max="509" width="6.7109375" style="1" hidden="1" customWidth="1"/>
    <col min="510" max="511" width="7.7109375" style="1" hidden="1" customWidth="1"/>
    <col min="512" max="517" width="6.7109375" style="1" hidden="1" customWidth="1"/>
    <col min="518" max="519" width="7.7109375" style="1" hidden="1" customWidth="1"/>
    <col min="520" max="525" width="6.7109375" style="1" hidden="1" customWidth="1"/>
    <col min="526" max="527" width="7.7109375" style="1" hidden="1" customWidth="1"/>
    <col min="528" max="533" width="6.7109375" style="1" hidden="1" customWidth="1"/>
    <col min="534" max="535" width="7.7109375" style="1" hidden="1" customWidth="1"/>
    <col min="536" max="542" width="6.7109375" style="1" hidden="1" customWidth="1"/>
    <col min="543" max="544" width="7.7109375" style="1" hidden="1" customWidth="1"/>
    <col min="545" max="550" width="6.7109375" style="1" hidden="1" customWidth="1"/>
    <col min="551" max="552" width="7.7109375" style="1" hidden="1" customWidth="1"/>
    <col min="553" max="558" width="6.7109375" style="1" hidden="1" customWidth="1"/>
    <col min="559" max="560" width="7.7109375" style="1" hidden="1" customWidth="1"/>
    <col min="561" max="566" width="6.7109375" style="1" hidden="1" customWidth="1"/>
    <col min="567" max="568" width="7.7109375" style="1" hidden="1" customWidth="1"/>
    <col min="569" max="574" width="6.7109375" style="1" hidden="1" customWidth="1"/>
    <col min="575" max="576" width="7.7109375" style="1" hidden="1" customWidth="1"/>
    <col min="577" max="582" width="6.7109375" style="58" hidden="1" customWidth="1"/>
    <col min="583" max="584" width="7.7109375" style="58" hidden="1" customWidth="1"/>
    <col min="585" max="591" width="6.7109375" style="1" hidden="1" customWidth="1"/>
    <col min="592" max="593" width="7.7109375" style="1" hidden="1" customWidth="1"/>
    <col min="594" max="600" width="6.7109375" style="1" hidden="1" customWidth="1"/>
    <col min="601" max="602" width="7.7109375" style="1" hidden="1" customWidth="1"/>
    <col min="603" max="609" width="6.7109375" style="1" hidden="1" customWidth="1"/>
    <col min="610" max="611" width="7.7109375" style="1" hidden="1" customWidth="1"/>
    <col min="612" max="618" width="6.7109375" style="1" hidden="1" customWidth="1"/>
    <col min="619" max="620" width="7.7109375" style="1" hidden="1" customWidth="1"/>
    <col min="621" max="627" width="6.7109375" style="1" hidden="1" customWidth="1"/>
    <col min="628" max="629" width="7.7109375" style="1" hidden="1" customWidth="1"/>
    <col min="630" max="635" width="6.7109375" style="1" hidden="1" customWidth="1"/>
    <col min="636" max="637" width="7.7109375" style="1" hidden="1" customWidth="1"/>
    <col min="638" max="643" width="6.7109375" style="1" hidden="1" customWidth="1"/>
    <col min="644" max="645" width="7.7109375" style="1" hidden="1" customWidth="1"/>
    <col min="646" max="651" width="6.7109375" style="1" hidden="1" customWidth="1"/>
    <col min="652" max="653" width="7.7109375" style="1" hidden="1" customWidth="1"/>
    <col min="654" max="660" width="6.7109375" style="1" hidden="1" customWidth="1"/>
    <col min="661" max="662" width="7.7109375" style="1" hidden="1" customWidth="1"/>
    <col min="663" max="669" width="6.7109375" style="1" hidden="1" customWidth="1"/>
    <col min="670" max="671" width="7.7109375" style="1" hidden="1" customWidth="1"/>
    <col min="672" max="677" width="6.7109375" style="1" hidden="1" customWidth="1"/>
    <col min="678" max="679" width="7.7109375" style="1" hidden="1" customWidth="1"/>
    <col min="680" max="685" width="6.7109375" style="1" hidden="1" customWidth="1"/>
    <col min="686" max="687" width="7.7109375" style="1" hidden="1" customWidth="1"/>
    <col min="688" max="693" width="6.7109375" style="1" hidden="1" customWidth="1"/>
    <col min="694" max="695" width="7.7109375" style="1" hidden="1" customWidth="1"/>
    <col min="696" max="701" width="6.7109375" style="1" hidden="1" customWidth="1"/>
    <col min="702" max="703" width="7.7109375" style="1" hidden="1" customWidth="1"/>
    <col min="704" max="709" width="6.7109375" style="1" hidden="1" customWidth="1"/>
    <col min="710" max="711" width="7.7109375" style="1" hidden="1" customWidth="1"/>
    <col min="712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35" width="7.7109375" style="1" hidden="1" customWidth="1"/>
    <col min="736" max="740" width="6.7109375" style="1" hidden="1" customWidth="1"/>
    <col min="741" max="741" width="9.28515625" style="1" hidden="1" customWidth="1"/>
    <col min="742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7.710937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30" width="6.7109375" style="1" hidden="1" customWidth="1"/>
    <col min="831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77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1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33" width="6.7109375" style="1" hidden="1" customWidth="1"/>
    <col min="1134" max="1135" width="7.7109375" style="1" hidden="1" customWidth="1"/>
    <col min="1136" max="1141" width="6.7109375" style="1" hidden="1" customWidth="1"/>
    <col min="1142" max="1143" width="7.7109375" style="1" hidden="1" customWidth="1"/>
    <col min="1144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7" width="7.7109375" style="1" hidden="1" customWidth="1"/>
    <col min="1248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0" style="1" hidden="1" customWidth="1"/>
    <col min="1360" max="1365" width="6.7109375" style="77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1" hidden="1" customWidth="1"/>
    <col min="1382" max="1383" width="7.7109375" style="1" hidden="1" customWidth="1"/>
    <col min="1384" max="1389" width="6.7109375" style="1" hidden="1" customWidth="1"/>
    <col min="1390" max="1391" width="7.7109375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1" hidden="1" customWidth="1"/>
    <col min="1510" max="1511" width="7.7109375" style="1" hidden="1" customWidth="1"/>
    <col min="1512" max="1512" width="6.5703125" style="1" hidden="1" customWidth="1"/>
    <col min="1513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0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7.7109375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0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0" width="7.5703125" style="1" hidden="1" customWidth="1"/>
    <col min="1991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69" width="6.7109375" style="1" hidden="1" customWidth="1"/>
    <col min="2070" max="2071" width="7.7109375" style="1" hidden="1" customWidth="1"/>
    <col min="2072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17" width="6.7109375" style="1" hidden="1" customWidth="1"/>
    <col min="2118" max="2119" width="7.7109375" style="1" hidden="1" customWidth="1"/>
    <col min="2120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7" width="5.7109375" style="1" hidden="1" customWidth="1"/>
    <col min="2188" max="2189" width="6.7109375" style="1" hidden="1" customWidth="1"/>
    <col min="2190" max="2195" width="5.7109375" style="1" hidden="1" customWidth="1"/>
    <col min="2196" max="2203" width="6.7109375" style="1" hidden="1" customWidth="1"/>
    <col min="2204" max="2205" width="7.7109375" style="1" hidden="1" customWidth="1"/>
    <col min="2206" max="2219" width="6.7109375" style="1" hidden="1" customWidth="1"/>
    <col min="2220" max="2221" width="7.7109375" style="1" hidden="1" customWidth="1"/>
    <col min="2222" max="2227" width="6.7109375" style="1" hidden="1" customWidth="1"/>
    <col min="2228" max="2229" width="7.7109375" style="1" hidden="1" customWidth="1"/>
    <col min="2230" max="2235" width="5.7109375" style="1" hidden="1" customWidth="1"/>
    <col min="2236" max="2237" width="6.7109375" style="1" hidden="1" customWidth="1"/>
    <col min="2238" max="2243" width="5.7109375" style="1" hidden="1" customWidth="1"/>
    <col min="2244" max="2245" width="6.7109375" style="1" hidden="1" customWidth="1"/>
    <col min="2246" max="2251" width="5.7109375" style="1" hidden="1" customWidth="1"/>
    <col min="2252" max="2253" width="6.7109375" style="1" hidden="1" customWidth="1"/>
    <col min="2254" max="2259" width="5.7109375" style="1" hidden="1" customWidth="1"/>
    <col min="2260" max="2261" width="6.7109375" style="1" hidden="1" customWidth="1"/>
    <col min="2262" max="2267" width="5.7109375" style="1" hidden="1" customWidth="1"/>
    <col min="2268" max="2269" width="6.7109375" style="1" hidden="1" customWidth="1"/>
    <col min="2270" max="2275" width="5.7109375" style="1" hidden="1" customWidth="1"/>
    <col min="2276" max="2277" width="6.7109375" style="1" hidden="1" customWidth="1"/>
    <col min="2278" max="2283" width="5.7109375" style="1" hidden="1" customWidth="1"/>
    <col min="2284" max="2285" width="6.7109375" style="1" hidden="1" customWidth="1"/>
    <col min="2286" max="2291" width="5.7109375" style="1" hidden="1" customWidth="1"/>
    <col min="2292" max="2293" width="7.7109375" style="1" hidden="1" customWidth="1"/>
    <col min="2294" max="2299" width="5.7109375" style="1" hidden="1" customWidth="1"/>
    <col min="2300" max="2301" width="7.7109375" style="1" hidden="1" customWidth="1"/>
    <col min="2302" max="2307" width="5.7109375" style="1" hidden="1" customWidth="1"/>
    <col min="2308" max="2309" width="6.7109375" style="1" hidden="1" customWidth="1"/>
    <col min="2310" max="2315" width="5.7109375" style="1" hidden="1" customWidth="1"/>
    <col min="2316" max="2317" width="6.7109375" style="1" hidden="1" customWidth="1"/>
    <col min="2318" max="2323" width="5.7109375" style="1" hidden="1" customWidth="1"/>
    <col min="2324" max="2325" width="6.7109375" style="1" hidden="1" customWidth="1"/>
    <col min="2326" max="2331" width="5.7109375" style="1" hidden="1" customWidth="1"/>
    <col min="2332" max="2333" width="6.7109375" style="1" hidden="1" customWidth="1"/>
    <col min="2334" max="2347" width="5.7109375" style="1" hidden="1" customWidth="1"/>
    <col min="2348" max="2349" width="6.7109375" style="1" hidden="1" customWidth="1"/>
    <col min="2350" max="2355" width="5.7109375" style="1" hidden="1" customWidth="1"/>
    <col min="2356" max="2357" width="6.7109375" style="1" hidden="1" customWidth="1"/>
    <col min="2358" max="2363" width="5.7109375" style="1" hidden="1" customWidth="1"/>
    <col min="2364" max="2365" width="6.7109375" style="1" hidden="1" customWidth="1"/>
    <col min="2366" max="2371" width="5.7109375" style="1" hidden="1" customWidth="1"/>
    <col min="2372" max="2373" width="6.7109375" style="1" hidden="1" customWidth="1"/>
    <col min="2374" max="2379" width="5.7109375" style="1" hidden="1" customWidth="1"/>
    <col min="2380" max="2381" width="6.7109375" style="1" hidden="1" customWidth="1"/>
    <col min="2382" max="2387" width="5.7109375" style="1" hidden="1" customWidth="1"/>
    <col min="2388" max="2389" width="6.7109375" style="1" hidden="1" customWidth="1"/>
    <col min="2390" max="2395" width="5.7109375" style="1" hidden="1" customWidth="1"/>
    <col min="2396" max="2397" width="6.7109375" style="1" hidden="1" customWidth="1"/>
    <col min="2398" max="2403" width="5.7109375" style="1" hidden="1" customWidth="1"/>
    <col min="2404" max="2405" width="6.7109375" style="1" hidden="1" customWidth="1"/>
    <col min="2406" max="2411" width="5.7109375" style="1" hidden="1" customWidth="1"/>
    <col min="2412" max="2413" width="6.7109375" style="1" hidden="1" customWidth="1"/>
    <col min="2414" max="2419" width="5.7109375" style="1" hidden="1" customWidth="1"/>
    <col min="2420" max="2421" width="6.7109375" style="1" hidden="1" customWidth="1"/>
    <col min="2422" max="2427" width="5.7109375" style="1" hidden="1" customWidth="1"/>
    <col min="2428" max="2429" width="6.7109375" style="1" hidden="1" customWidth="1"/>
    <col min="2430" max="2435" width="5.7109375" style="1" hidden="1" customWidth="1"/>
    <col min="2436" max="2437" width="6.7109375" style="1" hidden="1" customWidth="1"/>
    <col min="2438" max="2443" width="5.7109375" style="1" hidden="1" customWidth="1"/>
    <col min="2444" max="2445" width="6.7109375" style="1" hidden="1" customWidth="1"/>
    <col min="2446" max="2451" width="5.7109375" style="1" hidden="1" customWidth="1"/>
    <col min="2452" max="2453" width="6.7109375" style="1" hidden="1" customWidth="1"/>
    <col min="2454" max="2459" width="5.7109375" style="1" hidden="1" customWidth="1"/>
    <col min="2460" max="2461" width="6.7109375" style="1" hidden="1" customWidth="1"/>
    <col min="2462" max="2467" width="5.7109375" style="77" hidden="1" customWidth="1"/>
    <col min="2468" max="2469" width="6.7109375" style="1" hidden="1" customWidth="1"/>
    <col min="2470" max="2475" width="5.7109375" style="1" hidden="1" customWidth="1"/>
    <col min="2476" max="2477" width="6.7109375" style="1" hidden="1" customWidth="1"/>
    <col min="2478" max="2483" width="5.7109375" style="1" hidden="1" customWidth="1"/>
    <col min="2484" max="2485" width="6.7109375" style="1" hidden="1" customWidth="1"/>
    <col min="2486" max="2491" width="5.7109375" style="1" hidden="1" customWidth="1"/>
    <col min="2492" max="2493" width="6.7109375" style="1" hidden="1" customWidth="1"/>
    <col min="2494" max="2499" width="5.7109375" style="1" hidden="1" customWidth="1"/>
    <col min="2500" max="2501" width="6.7109375" style="1" hidden="1" customWidth="1"/>
    <col min="2502" max="2507" width="5.7109375" style="1" hidden="1" customWidth="1"/>
    <col min="2508" max="2509" width="6.7109375" style="1" hidden="1" customWidth="1"/>
    <col min="2510" max="2515" width="5.7109375" style="1" hidden="1" customWidth="1"/>
    <col min="2516" max="2517" width="6.7109375" style="1" hidden="1" customWidth="1"/>
    <col min="2518" max="2523" width="5.7109375" style="1" hidden="1" customWidth="1"/>
    <col min="2524" max="2525" width="6.7109375" style="1" hidden="1" customWidth="1"/>
    <col min="2526" max="2531" width="5.7109375" style="1" hidden="1" customWidth="1"/>
    <col min="2532" max="2533" width="6.7109375" style="1" hidden="1" customWidth="1"/>
    <col min="2534" max="2539" width="5.7109375" style="1" hidden="1" customWidth="1"/>
    <col min="2540" max="2541" width="6.7109375" style="1" hidden="1" customWidth="1"/>
    <col min="2542" max="2547" width="5.7109375" style="1" hidden="1" customWidth="1"/>
    <col min="2548" max="2549" width="6.7109375" style="1" hidden="1" customWidth="1"/>
    <col min="2550" max="2555" width="5.7109375" style="1" hidden="1" customWidth="1"/>
    <col min="2556" max="2557" width="6.7109375" style="1" hidden="1" customWidth="1"/>
    <col min="2558" max="2563" width="5.7109375" style="1" hidden="1" customWidth="1"/>
    <col min="2564" max="2565" width="6.7109375" style="1" hidden="1" customWidth="1"/>
    <col min="2566" max="2571" width="5.7109375" style="1" hidden="1" customWidth="1"/>
    <col min="2572" max="2573" width="6.7109375" style="1" hidden="1" customWidth="1"/>
    <col min="2574" max="2579" width="5.7109375" style="1" hidden="1" customWidth="1"/>
    <col min="2580" max="2581" width="7.7109375" style="1" hidden="1" customWidth="1"/>
    <col min="2582" max="2587" width="5.7109375" style="1" hidden="1" customWidth="1"/>
    <col min="2588" max="2589" width="6.7109375" style="1" hidden="1" customWidth="1"/>
    <col min="2590" max="2595" width="5.7109375" style="1" hidden="1" customWidth="1"/>
    <col min="2596" max="2597" width="6.7109375" style="1" hidden="1" customWidth="1"/>
    <col min="2598" max="2603" width="5.7109375" style="1" hidden="1" customWidth="1"/>
    <col min="2604" max="2605" width="6.7109375" style="1" hidden="1" customWidth="1"/>
    <col min="2606" max="2611" width="5.7109375" style="1" hidden="1" customWidth="1"/>
    <col min="2612" max="2613" width="6.7109375" style="1" hidden="1" customWidth="1"/>
    <col min="2614" max="2619" width="5.7109375" style="1" hidden="1" customWidth="1"/>
    <col min="2620" max="2621" width="6.7109375" style="1" hidden="1" customWidth="1"/>
    <col min="2622" max="2627" width="5.7109375" style="1" hidden="1" customWidth="1"/>
    <col min="2628" max="2629" width="6.7109375" style="1" hidden="1" customWidth="1"/>
    <col min="2630" max="2635" width="5.7109375" style="1" hidden="1" customWidth="1"/>
    <col min="2636" max="2637" width="6.7109375" style="1" hidden="1" customWidth="1"/>
    <col min="2638" max="2643" width="5.7109375" style="1" hidden="1" customWidth="1"/>
    <col min="2644" max="2645" width="6.7109375" style="1" hidden="1" customWidth="1"/>
    <col min="2646" max="2651" width="5.7109375" style="1" hidden="1" customWidth="1"/>
    <col min="2652" max="2653" width="6.7109375" style="1" hidden="1" customWidth="1"/>
    <col min="2654" max="2659" width="5.7109375" style="1" hidden="1" customWidth="1"/>
    <col min="2660" max="2661" width="6.7109375" style="1" hidden="1" customWidth="1"/>
    <col min="2662" max="2667" width="5.7109375" style="1" hidden="1" customWidth="1"/>
    <col min="2668" max="2669" width="6.7109375" style="1" hidden="1" customWidth="1"/>
    <col min="2670" max="2675" width="5.7109375" style="1" hidden="1" customWidth="1"/>
    <col min="2676" max="2677" width="6.7109375" style="1" hidden="1" customWidth="1"/>
    <col min="2678" max="2683" width="5.7109375" style="1" hidden="1" customWidth="1"/>
    <col min="2684" max="2685" width="6.7109375" style="1" hidden="1" customWidth="1"/>
    <col min="2686" max="2691" width="5.7109375" style="1" hidden="1" customWidth="1"/>
    <col min="2692" max="2693" width="6.7109375" style="1" hidden="1" customWidth="1"/>
    <col min="2694" max="2699" width="5.7109375" style="1" hidden="1" customWidth="1"/>
    <col min="2700" max="2701" width="6.7109375" style="1" hidden="1" customWidth="1"/>
    <col min="2702" max="2707" width="5.7109375" style="1" hidden="1" customWidth="1"/>
    <col min="2708" max="2709" width="6.7109375" style="1" hidden="1" customWidth="1"/>
    <col min="2710" max="2715" width="5.7109375" style="1" hidden="1" customWidth="1"/>
    <col min="2716" max="2717" width="6.7109375" style="1" hidden="1" customWidth="1"/>
    <col min="2718" max="2723" width="5.7109375" style="1" hidden="1" customWidth="1"/>
    <col min="2724" max="2725" width="6.7109375" style="1" hidden="1" customWidth="1"/>
    <col min="2726" max="2731" width="5.7109375" style="1" hidden="1" customWidth="1"/>
    <col min="2732" max="2733" width="6.7109375" style="1" hidden="1" customWidth="1"/>
    <col min="2734" max="2739" width="5.7109375" style="1" hidden="1" customWidth="1"/>
    <col min="2740" max="2741" width="6.7109375" style="1" hidden="1" customWidth="1"/>
    <col min="2742" max="2747" width="5.7109375" style="1" hidden="1" customWidth="1"/>
    <col min="2748" max="2749" width="6.7109375" style="1" hidden="1" customWidth="1"/>
    <col min="2750" max="2755" width="5.7109375" style="1" hidden="1" customWidth="1"/>
    <col min="2756" max="2757" width="6.7109375" style="1" hidden="1" customWidth="1"/>
    <col min="2758" max="2763" width="5.7109375" style="1" hidden="1" customWidth="1"/>
    <col min="2764" max="2765" width="6.7109375" style="1" hidden="1" customWidth="1"/>
    <col min="2766" max="2771" width="5.7109375" style="1" hidden="1" customWidth="1"/>
    <col min="2772" max="2773" width="6.7109375" style="1" hidden="1" customWidth="1"/>
    <col min="2774" max="2779" width="5.7109375" style="1" hidden="1" customWidth="1"/>
    <col min="2780" max="2781" width="6.7109375" style="1" hidden="1" customWidth="1"/>
    <col min="2782" max="2787" width="5.7109375" style="1" hidden="1" customWidth="1"/>
    <col min="2788" max="2789" width="6.7109375" style="1" hidden="1" customWidth="1"/>
    <col min="2790" max="2795" width="5.7109375" style="1" hidden="1" customWidth="1"/>
    <col min="2796" max="2797" width="6.7109375" style="1" hidden="1" customWidth="1"/>
    <col min="2798" max="2803" width="5.7109375" style="1" hidden="1" customWidth="1"/>
    <col min="2804" max="2805" width="6.7109375" style="1" hidden="1" customWidth="1"/>
    <col min="2806" max="2811" width="5.7109375" style="1" hidden="1" customWidth="1"/>
    <col min="2812" max="2813" width="6.7109375" style="1" hidden="1" customWidth="1"/>
    <col min="2814" max="2819" width="5.7109375" style="58" hidden="1" customWidth="1"/>
    <col min="2820" max="2821" width="6.7109375" style="58" hidden="1" customWidth="1"/>
    <col min="2822" max="2827" width="5.7109375" style="1" hidden="1" customWidth="1"/>
    <col min="2828" max="2829" width="6.7109375" style="1" hidden="1" customWidth="1"/>
    <col min="2830" max="2835" width="5.7109375" style="1" hidden="1" customWidth="1"/>
    <col min="2836" max="2837" width="6.7109375" style="1" hidden="1" customWidth="1"/>
    <col min="2838" max="2843" width="5.7109375" style="1" hidden="1" customWidth="1"/>
    <col min="2844" max="2845" width="6.7109375" style="1" hidden="1" customWidth="1"/>
    <col min="2846" max="2851" width="5.7109375" style="1" hidden="1" customWidth="1"/>
    <col min="2852" max="2853" width="6.7109375" style="1" hidden="1" customWidth="1"/>
    <col min="2854" max="2859" width="5.7109375" style="1" hidden="1" customWidth="1"/>
    <col min="2860" max="2861" width="6.7109375" style="1" hidden="1" customWidth="1"/>
    <col min="2862" max="2867" width="5.7109375" style="77" hidden="1" customWidth="1"/>
    <col min="2868" max="2869" width="6.7109375" style="1" hidden="1" customWidth="1"/>
    <col min="2870" max="2875" width="5.7109375" style="1" hidden="1" customWidth="1"/>
    <col min="2876" max="2877" width="6.7109375" style="1" hidden="1" customWidth="1"/>
    <col min="2878" max="2891" width="5.7109375" style="1" hidden="1" customWidth="1"/>
    <col min="2892" max="2893" width="6.7109375" style="1" hidden="1" customWidth="1"/>
    <col min="2894" max="2899" width="5.7109375" style="1" hidden="1" customWidth="1"/>
    <col min="2900" max="2901" width="6.7109375" style="1" hidden="1" customWidth="1"/>
    <col min="2902" max="2907" width="5.7109375" style="1" hidden="1" customWidth="1"/>
    <col min="2908" max="2909" width="6.7109375" style="1" hidden="1" customWidth="1"/>
    <col min="2910" max="2915" width="5.7109375" style="1" hidden="1" customWidth="1"/>
    <col min="2916" max="2917" width="6.7109375" style="1" hidden="1" customWidth="1"/>
    <col min="2918" max="2923" width="5.7109375" style="1" hidden="1" customWidth="1"/>
    <col min="2924" max="2925" width="6.7109375" style="1" hidden="1" customWidth="1"/>
    <col min="2926" max="2931" width="5.7109375" style="1" hidden="1" customWidth="1"/>
    <col min="2932" max="2933" width="6.7109375" style="1" hidden="1" customWidth="1"/>
    <col min="2934" max="2939" width="5.7109375" style="1" hidden="1" customWidth="1"/>
    <col min="2940" max="2941" width="6.7109375" style="1" hidden="1" customWidth="1"/>
    <col min="2942" max="2947" width="5.7109375" style="1" hidden="1" customWidth="1"/>
    <col min="2948" max="2949" width="6.7109375" style="1" hidden="1" customWidth="1"/>
    <col min="2950" max="2955" width="5.7109375" style="1" hidden="1" customWidth="1"/>
    <col min="2956" max="2957" width="6.7109375" style="1" hidden="1" customWidth="1"/>
    <col min="2958" max="2963" width="5.7109375" style="1" hidden="1" customWidth="1"/>
    <col min="2964" max="2965" width="6.7109375" style="1" hidden="1" customWidth="1"/>
    <col min="2966" max="2971" width="5.7109375" style="1" hidden="1" customWidth="1"/>
    <col min="2972" max="2973" width="6.7109375" style="1" hidden="1" customWidth="1"/>
    <col min="2974" max="2979" width="5.7109375" style="1" hidden="1" customWidth="1"/>
    <col min="2980" max="2981" width="6.7109375" style="1" hidden="1" customWidth="1"/>
    <col min="2982" max="2987" width="5.7109375" style="1" hidden="1" customWidth="1"/>
    <col min="2988" max="2989" width="6.7109375" style="1" hidden="1" customWidth="1"/>
    <col min="2990" max="2995" width="5.7109375" style="1" hidden="1" customWidth="1"/>
    <col min="2996" max="2997" width="6.7109375" style="1" hidden="1" customWidth="1"/>
    <col min="2998" max="3003" width="5.7109375" style="1" hidden="1" customWidth="1"/>
    <col min="3004" max="3005" width="6.7109375" style="1" hidden="1" customWidth="1"/>
    <col min="3006" max="3011" width="5.7109375" style="1" hidden="1" customWidth="1"/>
    <col min="3012" max="3013" width="6.7109375" style="1" hidden="1" customWidth="1"/>
    <col min="3014" max="3019" width="5.7109375" style="1" hidden="1" customWidth="1"/>
    <col min="3020" max="3021" width="6.7109375" style="1" hidden="1" customWidth="1"/>
    <col min="3022" max="3027" width="5.7109375" style="1" hidden="1" customWidth="1"/>
    <col min="3028" max="3029" width="6.7109375" style="1" hidden="1" customWidth="1"/>
    <col min="3030" max="3035" width="5.7109375" style="1" hidden="1" customWidth="1"/>
    <col min="3036" max="3037" width="6.7109375" style="1" hidden="1" customWidth="1"/>
    <col min="3038" max="3043" width="5.7109375" style="1" hidden="1" customWidth="1"/>
    <col min="3044" max="3045" width="6.7109375" style="1" hidden="1" customWidth="1"/>
    <col min="3046" max="3051" width="5.7109375" style="1" hidden="1" customWidth="1"/>
    <col min="3052" max="3053" width="6.7109375" style="1" hidden="1" customWidth="1"/>
    <col min="3054" max="3059" width="5.7109375" style="1" hidden="1" customWidth="1"/>
    <col min="3060" max="3061" width="6.7109375" style="1" hidden="1" customWidth="1"/>
    <col min="3062" max="3067" width="5.7109375" style="1" hidden="1" customWidth="1"/>
    <col min="3068" max="3069" width="7.7109375" style="1" hidden="1" customWidth="1"/>
    <col min="3070" max="3075" width="5.7109375" style="1" hidden="1" customWidth="1"/>
    <col min="3076" max="3077" width="6.7109375" style="1" hidden="1" customWidth="1"/>
    <col min="3078" max="3083" width="5.7109375" style="1" hidden="1" customWidth="1"/>
    <col min="3084" max="3093" width="6.7109375" style="1" hidden="1" customWidth="1"/>
    <col min="3094" max="3099" width="5.7109375" style="1" hidden="1" customWidth="1"/>
    <col min="3100" max="3101" width="6.7109375" style="1" hidden="1" customWidth="1"/>
    <col min="3102" max="3107" width="5.7109375" style="1" hidden="1" customWidth="1"/>
    <col min="3108" max="3109" width="6.7109375" style="1" hidden="1" customWidth="1"/>
    <col min="3110" max="3115" width="5.7109375" style="1" hidden="1" customWidth="1"/>
    <col min="3116" max="3117" width="6.7109375" style="1" hidden="1" customWidth="1"/>
    <col min="3118" max="3123" width="5.7109375" style="1" hidden="1" customWidth="1"/>
    <col min="3124" max="3125" width="6.7109375" style="1" hidden="1" customWidth="1"/>
    <col min="3126" max="3131" width="5.7109375" style="1" hidden="1" customWidth="1"/>
    <col min="3132" max="3133" width="6.7109375" style="1" hidden="1" customWidth="1"/>
    <col min="3134" max="3139" width="5.7109375" style="1" hidden="1" customWidth="1"/>
    <col min="3140" max="3141" width="6.7109375" style="1" hidden="1" customWidth="1"/>
    <col min="3142" max="3147" width="5.7109375" style="1" hidden="1" customWidth="1"/>
    <col min="3148" max="3149" width="6.7109375" style="1" hidden="1" customWidth="1"/>
    <col min="3150" max="3155" width="5.7109375" style="1" hidden="1" customWidth="1"/>
    <col min="3156" max="3157" width="6.7109375" style="1" hidden="1" customWidth="1"/>
    <col min="3158" max="3163" width="5.7109375" style="1" hidden="1" customWidth="1"/>
    <col min="3164" max="3165" width="6.7109375" style="1" hidden="1" customWidth="1"/>
    <col min="3166" max="3171" width="5.7109375" style="1" hidden="1" customWidth="1"/>
    <col min="3172" max="3173" width="6.7109375" style="1" hidden="1" customWidth="1"/>
    <col min="3174" max="3179" width="5.7109375" style="1" hidden="1" customWidth="1"/>
    <col min="3180" max="3181" width="6.7109375" style="1" hidden="1" customWidth="1"/>
    <col min="3182" max="3187" width="5.7109375" style="1" hidden="1" customWidth="1"/>
    <col min="3188" max="3189" width="6.7109375" style="1" hidden="1" customWidth="1"/>
    <col min="3190" max="3195" width="5.7109375" style="1" hidden="1" customWidth="1"/>
    <col min="3196" max="3197" width="6.7109375" style="1" hidden="1" customWidth="1"/>
    <col min="3198" max="3203" width="5.7109375" style="1" hidden="1" customWidth="1"/>
    <col min="3204" max="3205" width="6.7109375" style="1" hidden="1" customWidth="1"/>
    <col min="3206" max="3211" width="5.7109375" style="1" hidden="1" customWidth="1"/>
    <col min="3212" max="3213" width="6.7109375" style="1" hidden="1" customWidth="1"/>
    <col min="3214" max="3219" width="5.7109375" style="1" hidden="1" customWidth="1"/>
    <col min="3220" max="3221" width="6.7109375" style="1" hidden="1" customWidth="1"/>
    <col min="3222" max="3227" width="5.7109375" style="1" hidden="1" customWidth="1"/>
    <col min="3228" max="3229" width="6.7109375" style="1" hidden="1" customWidth="1"/>
    <col min="3230" max="3235" width="5.7109375" style="1" hidden="1" customWidth="1"/>
    <col min="3236" max="3237" width="6.7109375" style="1" hidden="1" customWidth="1"/>
    <col min="3238" max="3243" width="5.7109375" style="1" hidden="1" customWidth="1"/>
    <col min="3244" max="3245" width="6.7109375" style="1" hidden="1" customWidth="1"/>
    <col min="3246" max="3251" width="5.7109375" style="1" hidden="1" customWidth="1"/>
    <col min="3252" max="3253" width="6.7109375" style="1" hidden="1" customWidth="1"/>
    <col min="3254" max="3259" width="5.7109375" style="1" hidden="1" customWidth="1"/>
    <col min="3260" max="3261" width="6.7109375" style="1" hidden="1" customWidth="1"/>
    <col min="3262" max="3267" width="5.7109375" style="1" hidden="1" customWidth="1"/>
    <col min="3268" max="3269" width="6.7109375" style="1" hidden="1" customWidth="1"/>
    <col min="3270" max="3275" width="5.7109375" style="1" hidden="1" customWidth="1"/>
    <col min="3276" max="3277" width="6.7109375" style="1" hidden="1" customWidth="1"/>
    <col min="3278" max="3283" width="5.7109375" style="1" hidden="1" customWidth="1"/>
    <col min="3284" max="3285" width="6.7109375" style="1" hidden="1" customWidth="1"/>
    <col min="3286" max="3291" width="5.7109375" style="1" hidden="1" customWidth="1"/>
    <col min="3292" max="3293" width="6.7109375" style="1" hidden="1" customWidth="1"/>
    <col min="3294" max="3299" width="5.7109375" style="1" hidden="1" customWidth="1"/>
    <col min="3300" max="3307" width="6.7109375" style="1" hidden="1" customWidth="1"/>
    <col min="3308" max="3309" width="7.7109375" style="1" hidden="1" customWidth="1"/>
    <col min="3310" max="3315" width="5.7109375" style="1" hidden="1" customWidth="1"/>
    <col min="3316" max="3317" width="6.7109375" style="1" hidden="1" customWidth="1"/>
    <col min="3318" max="3323" width="5.7109375" style="1" hidden="1" customWidth="1"/>
    <col min="3324" max="3325" width="6.7109375" style="1" hidden="1" customWidth="1"/>
    <col min="3326" max="3331" width="5.7109375" style="1" hidden="1" customWidth="1"/>
    <col min="3332" max="3333" width="6.7109375" style="1" hidden="1" customWidth="1"/>
    <col min="3334" max="3339" width="5.7109375" style="1" hidden="1" customWidth="1"/>
    <col min="3340" max="3341" width="6.7109375" style="1" hidden="1" customWidth="1"/>
    <col min="3342" max="3347" width="5.7109375" style="1" hidden="1" customWidth="1"/>
    <col min="3348" max="3349" width="6.7109375" style="1" hidden="1" customWidth="1"/>
    <col min="3350" max="3350" width="6.7109375" style="455" customWidth="1"/>
    <col min="3351" max="3356" width="5.7109375" style="1" hidden="1" customWidth="1"/>
    <col min="3357" max="3358" width="6.7109375" style="1" hidden="1" customWidth="1"/>
    <col min="3359" max="3364" width="5.7109375" style="1" hidden="1" customWidth="1"/>
    <col min="3365" max="3366" width="6.7109375" style="1" hidden="1" customWidth="1"/>
    <col min="3367" max="3372" width="5.7109375" style="1" hidden="1" customWidth="1"/>
    <col min="3373" max="3374" width="7.7109375" style="1" hidden="1" customWidth="1"/>
    <col min="3375" max="3380" width="5.7109375" style="1" hidden="1" customWidth="1"/>
    <col min="3381" max="3382" width="6.7109375" style="1" hidden="1" customWidth="1"/>
    <col min="3383" max="3388" width="5.7109375" style="1" hidden="1" customWidth="1"/>
    <col min="3389" max="3390" width="6.7109375" style="1" hidden="1" customWidth="1"/>
    <col min="3391" max="3396" width="5.7109375" style="1" hidden="1" customWidth="1"/>
    <col min="3397" max="3398" width="6.7109375" style="1" hidden="1" customWidth="1"/>
    <col min="3399" max="3404" width="5.7109375" style="1" hidden="1" customWidth="1"/>
    <col min="3405" max="3406" width="6.7109375" style="1" hidden="1" customWidth="1"/>
    <col min="3407" max="3412" width="5.7109375" style="1" hidden="1" customWidth="1"/>
    <col min="3413" max="3414" width="6.7109375" style="1" hidden="1" customWidth="1"/>
    <col min="3415" max="3420" width="5.7109375" style="1" hidden="1" customWidth="1"/>
    <col min="3421" max="3422" width="6.7109375" style="1" hidden="1" customWidth="1"/>
    <col min="3423" max="3428" width="5.7109375" style="1" hidden="1" customWidth="1"/>
    <col min="3429" max="3430" width="7.7109375" style="1" hidden="1" customWidth="1"/>
    <col min="3431" max="3436" width="5.7109375" style="1" hidden="1" customWidth="1"/>
    <col min="3437" max="3438" width="6.7109375" style="1" hidden="1" customWidth="1"/>
    <col min="3439" max="3444" width="5.7109375" style="1" hidden="1" customWidth="1"/>
    <col min="3445" max="3446" width="6.7109375" style="1" hidden="1" customWidth="1"/>
    <col min="3447" max="3452" width="5.7109375" style="1" hidden="1" customWidth="1"/>
    <col min="3453" max="3454" width="6.7109375" style="1" hidden="1" customWidth="1"/>
    <col min="3455" max="3468" width="5.7109375" style="1" hidden="1" customWidth="1"/>
    <col min="3469" max="3470" width="6.7109375" style="1" hidden="1" customWidth="1"/>
    <col min="3471" max="3476" width="5.7109375" style="1" hidden="1" customWidth="1"/>
    <col min="3477" max="3478" width="6.7109375" style="1" hidden="1" customWidth="1"/>
    <col min="3479" max="3484" width="5.7109375" style="1" hidden="1" customWidth="1"/>
    <col min="3485" max="3486" width="6.7109375" style="1" hidden="1" customWidth="1"/>
    <col min="3487" max="3492" width="5.7109375" style="1" hidden="1" customWidth="1"/>
    <col min="3493" max="3494" width="6.7109375" style="1" hidden="1" customWidth="1"/>
    <col min="3495" max="3500" width="5.7109375" style="77" hidden="1" customWidth="1"/>
    <col min="3501" max="3502" width="6.7109375" style="1" hidden="1" customWidth="1"/>
    <col min="3503" max="3516" width="5.7109375" style="1" hidden="1" customWidth="1"/>
    <col min="3517" max="3518" width="6.7109375" style="1" hidden="1" customWidth="1"/>
    <col min="3519" max="3524" width="5.7109375" style="1" hidden="1" customWidth="1"/>
    <col min="3525" max="3526" width="6.7109375" style="1" hidden="1" customWidth="1"/>
    <col min="3527" max="3532" width="5.7109375" style="1" hidden="1" customWidth="1"/>
    <col min="3533" max="3534" width="6.7109375" style="1" hidden="1" customWidth="1"/>
    <col min="3535" max="3540" width="5.7109375" style="1" hidden="1" customWidth="1"/>
    <col min="3541" max="3542" width="6.7109375" style="1" hidden="1" customWidth="1"/>
    <col min="3543" max="3548" width="5.7109375" style="1" hidden="1" customWidth="1"/>
    <col min="3549" max="3550" width="6.7109375" style="1" hidden="1" customWidth="1"/>
    <col min="3551" max="3556" width="5.7109375" style="77" hidden="1" customWidth="1"/>
    <col min="3557" max="3558" width="6.7109375" style="1" hidden="1" customWidth="1"/>
    <col min="3559" max="3564" width="5.7109375" style="1" hidden="1" customWidth="1"/>
    <col min="3565" max="3566" width="6.7109375" style="1" hidden="1" customWidth="1"/>
    <col min="3567" max="3572" width="5.7109375" style="1" hidden="1" customWidth="1"/>
    <col min="3573" max="3574" width="6.7109375" style="1" hidden="1" customWidth="1"/>
    <col min="3575" max="3580" width="5.7109375" style="833" hidden="1" customWidth="1"/>
    <col min="3581" max="3582" width="6.7109375" style="1" hidden="1" customWidth="1"/>
    <col min="3583" max="3588" width="5.7109375" style="1" hidden="1" customWidth="1"/>
    <col min="3589" max="3590" width="6.7109375" style="1" hidden="1" customWidth="1"/>
    <col min="3591" max="3596" width="5.7109375" style="77" hidden="1" customWidth="1"/>
    <col min="3597" max="3598" width="6.7109375" style="1" hidden="1" customWidth="1"/>
    <col min="3599" max="3604" width="5.7109375" style="1" hidden="1" customWidth="1"/>
    <col min="3605" max="3606" width="6.7109375" style="1" hidden="1" customWidth="1"/>
    <col min="3607" max="3612" width="5.7109375" style="1" hidden="1" customWidth="1"/>
    <col min="3613" max="3614" width="6.7109375" style="1" hidden="1" customWidth="1"/>
    <col min="3615" max="3620" width="5.7109375" style="1" hidden="1" customWidth="1"/>
    <col min="3621" max="3622" width="6.7109375" style="1" hidden="1" customWidth="1"/>
    <col min="3623" max="3628" width="5.7109375" style="1" hidden="1" customWidth="1"/>
    <col min="3629" max="3630" width="6.7109375" style="1" hidden="1" customWidth="1"/>
    <col min="3631" max="3636" width="5.7109375" style="1" hidden="1" customWidth="1"/>
    <col min="3637" max="3638" width="6.7109375" style="1" hidden="1" customWidth="1"/>
    <col min="3639" max="3644" width="5.7109375" style="1" hidden="1" customWidth="1"/>
    <col min="3645" max="3646" width="6.7109375" style="1" hidden="1" customWidth="1"/>
    <col min="3647" max="3652" width="5.7109375" style="1" hidden="1" customWidth="1"/>
    <col min="3653" max="3654" width="6.7109375" style="1" hidden="1" customWidth="1"/>
    <col min="3655" max="3660" width="5.7109375" style="1" hidden="1" customWidth="1"/>
    <col min="3661" max="3662" width="6.7109375" style="1" hidden="1" customWidth="1"/>
    <col min="3663" max="3668" width="5.7109375" style="1" hidden="1" customWidth="1"/>
    <col min="3669" max="3670" width="6.7109375" style="1" hidden="1" customWidth="1"/>
    <col min="3671" max="3676" width="5.7109375" style="1" hidden="1" customWidth="1"/>
    <col min="3677" max="3678" width="6.7109375" style="1" hidden="1" customWidth="1"/>
    <col min="3679" max="3684" width="5.7109375" style="77" hidden="1" customWidth="1"/>
    <col min="3685" max="3686" width="6.7109375" style="1" hidden="1" customWidth="1"/>
    <col min="3687" max="3692" width="5.7109375" style="1" hidden="1" customWidth="1"/>
    <col min="3693" max="3694" width="6.7109375" style="1" hidden="1" customWidth="1"/>
    <col min="3695" max="3700" width="5.7109375" style="1" hidden="1" customWidth="1"/>
    <col min="3701" max="3702" width="6.7109375" style="1" hidden="1" customWidth="1"/>
    <col min="3703" max="3708" width="5.7109375" style="1" hidden="1" customWidth="1"/>
    <col min="3709" max="3710" width="6.7109375" style="1" hidden="1" customWidth="1"/>
    <col min="3711" max="3716" width="5.7109375" style="1" hidden="1" customWidth="1"/>
    <col min="3717" max="3718" width="6.7109375" style="1" hidden="1" customWidth="1"/>
    <col min="3719" max="3724" width="5.7109375" style="1" hidden="1" customWidth="1"/>
    <col min="3725" max="3726" width="6.7109375" style="1" hidden="1" customWidth="1"/>
    <col min="3727" max="3732" width="5.7109375" style="1" hidden="1" customWidth="1"/>
    <col min="3733" max="3734" width="6.7109375" style="1" hidden="1" customWidth="1"/>
    <col min="3735" max="3740" width="5.7109375" style="1" hidden="1" customWidth="1"/>
    <col min="3741" max="3742" width="6.7109375" style="1" hidden="1" customWidth="1"/>
    <col min="3743" max="3748" width="5.7109375" style="1" customWidth="1"/>
    <col min="3749" max="3750" width="6.7109375" style="1" customWidth="1"/>
    <col min="3751" max="16384" width="9.140625" style="1"/>
  </cols>
  <sheetData>
    <row r="1" spans="1:3750" ht="18.75" x14ac:dyDescent="0.2">
      <c r="A1" s="953" t="s">
        <v>0</v>
      </c>
      <c r="B1" s="953"/>
      <c r="C1" s="953"/>
      <c r="D1" s="953"/>
      <c r="E1" s="953"/>
      <c r="F1" s="953"/>
      <c r="G1" s="953"/>
      <c r="H1" s="953"/>
      <c r="I1" s="953"/>
      <c r="J1" s="953"/>
      <c r="K1" s="953"/>
      <c r="L1" s="953"/>
      <c r="M1" s="953"/>
      <c r="N1" s="953"/>
      <c r="O1" s="953"/>
      <c r="P1" s="953"/>
      <c r="Q1" s="953"/>
      <c r="R1" s="953"/>
      <c r="S1" s="953"/>
      <c r="T1" s="953"/>
      <c r="U1" s="953"/>
      <c r="V1" s="953"/>
      <c r="W1" s="953"/>
      <c r="X1" s="953"/>
      <c r="Y1" s="953"/>
      <c r="Z1" s="953"/>
      <c r="AA1" s="953"/>
      <c r="AB1" s="953"/>
      <c r="AC1" s="20"/>
    </row>
    <row r="2" spans="1:3750" ht="18.75" x14ac:dyDescent="0.2">
      <c r="A2" s="953" t="s">
        <v>229</v>
      </c>
      <c r="B2" s="953"/>
      <c r="C2" s="953"/>
      <c r="D2" s="953"/>
      <c r="E2" s="953"/>
      <c r="F2" s="953"/>
      <c r="G2" s="953"/>
      <c r="H2" s="953"/>
      <c r="I2" s="953"/>
      <c r="J2" s="953"/>
      <c r="K2" s="953"/>
      <c r="L2" s="953"/>
      <c r="M2" s="953"/>
      <c r="N2" s="953"/>
      <c r="O2" s="953"/>
      <c r="P2" s="953"/>
      <c r="Q2" s="953"/>
      <c r="R2" s="953"/>
      <c r="S2" s="953"/>
      <c r="T2" s="953"/>
      <c r="U2" s="953"/>
      <c r="V2" s="953"/>
      <c r="W2" s="953"/>
      <c r="X2" s="953"/>
      <c r="Y2" s="20"/>
      <c r="Z2" s="20"/>
      <c r="AA2" s="20"/>
      <c r="AB2" s="20"/>
      <c r="AC2" s="20"/>
    </row>
    <row r="3" spans="1:3750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31">
        <v>6</v>
      </c>
      <c r="R3" s="20"/>
      <c r="S3" s="20">
        <v>26</v>
      </c>
      <c r="T3" s="20"/>
      <c r="U3" s="20"/>
      <c r="V3" s="20"/>
      <c r="W3" s="901" t="str">
        <f>HIGRO!X8</f>
        <v>Date(Ngày): 17/05/2026</v>
      </c>
      <c r="X3" s="901"/>
      <c r="Y3" s="20"/>
      <c r="Z3" s="20"/>
      <c r="AB3" s="3"/>
      <c r="AC3" s="4"/>
    </row>
    <row r="4" spans="1:3750" s="5" customFormat="1" ht="24" customHeight="1" thickBot="1" x14ac:dyDescent="0.25">
      <c r="A4" s="989" t="s">
        <v>271</v>
      </c>
      <c r="B4" s="990"/>
      <c r="C4" s="990"/>
      <c r="D4" s="990"/>
      <c r="E4" s="990"/>
      <c r="F4" s="990"/>
      <c r="G4" s="990"/>
      <c r="H4" s="990"/>
      <c r="I4" s="990"/>
      <c r="J4" s="990"/>
      <c r="K4" s="990"/>
      <c r="L4" s="990"/>
      <c r="M4" s="991"/>
      <c r="N4" s="902" t="s">
        <v>252</v>
      </c>
      <c r="O4" s="903"/>
      <c r="P4" s="923" t="s">
        <v>255</v>
      </c>
      <c r="Q4" s="924"/>
      <c r="R4" s="924"/>
      <c r="S4" s="924"/>
      <c r="T4" s="924"/>
      <c r="U4" s="954" t="s">
        <v>260</v>
      </c>
      <c r="V4" s="957" t="s">
        <v>259</v>
      </c>
      <c r="W4" s="960" t="s">
        <v>265</v>
      </c>
      <c r="X4" s="963" t="s">
        <v>262</v>
      </c>
      <c r="Y4" s="965" t="s">
        <v>1</v>
      </c>
      <c r="Z4" s="966"/>
      <c r="AA4" s="966"/>
      <c r="AB4" s="967"/>
      <c r="AC4" s="952" t="s">
        <v>327</v>
      </c>
      <c r="HP4" s="78"/>
      <c r="HQ4" s="78"/>
      <c r="HR4" s="78"/>
      <c r="HS4" s="78"/>
      <c r="HT4" s="78"/>
      <c r="HU4" s="78"/>
      <c r="IN4" s="78"/>
      <c r="IO4" s="78"/>
      <c r="IP4" s="78"/>
      <c r="IQ4" s="78"/>
      <c r="IR4" s="78"/>
      <c r="IS4" s="78"/>
      <c r="VE4" s="59"/>
      <c r="VF4" s="59"/>
      <c r="VG4" s="59"/>
      <c r="VH4" s="59"/>
      <c r="VI4" s="59"/>
      <c r="VJ4" s="59"/>
      <c r="VK4" s="59"/>
      <c r="VL4" s="59"/>
      <c r="AKN4" s="78"/>
      <c r="AKO4" s="78"/>
      <c r="AKP4" s="78"/>
      <c r="AKQ4" s="78"/>
      <c r="AKR4" s="78"/>
      <c r="AKS4" s="78"/>
      <c r="AZH4" s="78"/>
      <c r="AZI4" s="78"/>
      <c r="AZJ4" s="78"/>
      <c r="AZK4" s="78"/>
      <c r="AZL4" s="78"/>
      <c r="AZM4" s="78"/>
      <c r="CFE4" s="254">
        <v>6</v>
      </c>
      <c r="CFM4" s="254">
        <v>6</v>
      </c>
      <c r="CFU4" s="254">
        <v>6</v>
      </c>
      <c r="CPR4" s="78"/>
      <c r="CPS4" s="78"/>
      <c r="CPT4" s="78"/>
      <c r="CPU4" s="78"/>
      <c r="CPV4" s="78"/>
      <c r="CPW4" s="78"/>
      <c r="DDF4" s="59"/>
      <c r="DDG4" s="59"/>
      <c r="DDH4" s="59"/>
      <c r="DDI4" s="59"/>
      <c r="DDJ4" s="59"/>
      <c r="DDK4" s="59"/>
      <c r="DDL4" s="59"/>
      <c r="DDM4" s="59"/>
      <c r="DFB4" s="78"/>
      <c r="DFC4" s="78"/>
      <c r="DFD4" s="78"/>
      <c r="DFE4" s="78"/>
      <c r="DFF4" s="78"/>
      <c r="DFG4" s="78"/>
      <c r="DXV4" s="454"/>
      <c r="EDK4" s="78"/>
      <c r="EDL4" s="78"/>
      <c r="EDM4" s="78"/>
      <c r="EDN4" s="78"/>
      <c r="EDO4" s="78"/>
      <c r="EDP4" s="78"/>
      <c r="EFO4" s="78"/>
      <c r="EFP4" s="78"/>
      <c r="EFQ4" s="78"/>
      <c r="EFR4" s="78"/>
      <c r="EFS4" s="78"/>
      <c r="EFT4" s="78"/>
      <c r="EGM4" s="833"/>
      <c r="EGN4" s="833"/>
      <c r="EGO4" s="833"/>
      <c r="EGP4" s="833"/>
      <c r="EGQ4" s="833"/>
      <c r="EGR4" s="833"/>
      <c r="EHC4" s="78"/>
      <c r="EHD4" s="78"/>
      <c r="EHE4" s="78"/>
      <c r="EHF4" s="78"/>
      <c r="EHG4" s="78"/>
      <c r="EHH4" s="78"/>
      <c r="EKM4" s="78"/>
      <c r="EKN4" s="78"/>
      <c r="EKO4" s="78"/>
      <c r="EKP4" s="78"/>
      <c r="EKQ4" s="78"/>
      <c r="EKR4" s="78"/>
    </row>
    <row r="5" spans="1:3750" s="6" customFormat="1" ht="30.75" customHeight="1" thickBot="1" x14ac:dyDescent="0.25">
      <c r="A5" s="963" t="s">
        <v>248</v>
      </c>
      <c r="B5" s="957" t="s">
        <v>249</v>
      </c>
      <c r="C5" s="975" t="s">
        <v>250</v>
      </c>
      <c r="D5" s="963" t="s">
        <v>251</v>
      </c>
      <c r="E5" s="977" t="s">
        <v>232</v>
      </c>
      <c r="F5" s="978"/>
      <c r="G5" s="987" t="s">
        <v>233</v>
      </c>
      <c r="H5" s="988"/>
      <c r="I5" s="987" t="s">
        <v>234</v>
      </c>
      <c r="J5" s="988"/>
      <c r="K5" s="997" t="s">
        <v>235</v>
      </c>
      <c r="L5" s="998"/>
      <c r="M5" s="999"/>
      <c r="N5" s="907" t="s">
        <v>254</v>
      </c>
      <c r="O5" s="907" t="s">
        <v>253</v>
      </c>
      <c r="P5" s="928" t="s">
        <v>256</v>
      </c>
      <c r="Q5" s="928" t="s">
        <v>253</v>
      </c>
      <c r="R5" s="925" t="s">
        <v>257</v>
      </c>
      <c r="S5" s="316"/>
      <c r="T5" s="927" t="s">
        <v>258</v>
      </c>
      <c r="U5" s="955"/>
      <c r="V5" s="958"/>
      <c r="W5" s="961"/>
      <c r="X5" s="964"/>
      <c r="Y5" s="968" t="s">
        <v>10</v>
      </c>
      <c r="Z5" s="968" t="s">
        <v>11</v>
      </c>
      <c r="AA5" s="968" t="s">
        <v>12</v>
      </c>
      <c r="AB5" s="968" t="s">
        <v>18</v>
      </c>
      <c r="AC5" s="952"/>
      <c r="AM5" s="44">
        <v>6</v>
      </c>
      <c r="BK5" s="44">
        <v>6</v>
      </c>
      <c r="DW5" s="6">
        <v>6</v>
      </c>
      <c r="FC5" s="44">
        <v>6</v>
      </c>
      <c r="HP5" s="79"/>
      <c r="HQ5" s="79"/>
      <c r="HR5" s="79"/>
      <c r="HS5" s="79"/>
      <c r="HT5" s="79"/>
      <c r="HU5" s="79"/>
      <c r="IN5" s="79"/>
      <c r="IO5" s="79"/>
      <c r="IP5" s="79"/>
      <c r="IQ5" s="79"/>
      <c r="IR5" s="79"/>
      <c r="IS5" s="79"/>
      <c r="JK5" s="96">
        <v>6</v>
      </c>
      <c r="JS5" s="44">
        <v>6</v>
      </c>
      <c r="JT5" s="97"/>
      <c r="JU5" s="97"/>
      <c r="JV5" s="97"/>
      <c r="JW5" s="97"/>
      <c r="JX5" s="97"/>
      <c r="JY5" s="97"/>
      <c r="LG5" s="44">
        <v>6</v>
      </c>
      <c r="LO5" s="44">
        <v>6</v>
      </c>
      <c r="ME5" s="98">
        <v>6</v>
      </c>
      <c r="MM5" s="44">
        <v>6</v>
      </c>
      <c r="OQ5" s="44">
        <v>6</v>
      </c>
      <c r="OY5" s="44">
        <v>6</v>
      </c>
      <c r="PO5" s="44">
        <v>6</v>
      </c>
      <c r="SA5" s="44">
        <v>6</v>
      </c>
      <c r="SY5" s="44">
        <v>6</v>
      </c>
      <c r="UF5" s="44">
        <v>6</v>
      </c>
      <c r="UN5" s="44">
        <v>6</v>
      </c>
      <c r="VD5" s="167">
        <v>6</v>
      </c>
      <c r="VE5" s="32"/>
      <c r="VF5" s="32"/>
      <c r="VG5" s="32"/>
      <c r="VH5" s="32"/>
      <c r="VI5" s="32"/>
      <c r="VJ5" s="32"/>
      <c r="VK5" s="32"/>
      <c r="VL5" s="170">
        <v>6</v>
      </c>
      <c r="YC5" s="44">
        <v>6</v>
      </c>
      <c r="YD5" s="97"/>
      <c r="YE5" s="97"/>
      <c r="YF5" s="97"/>
      <c r="YG5" s="97"/>
      <c r="YH5" s="97"/>
      <c r="YI5" s="97"/>
      <c r="YJ5" s="97"/>
      <c r="ABO5" s="44">
        <v>6</v>
      </c>
      <c r="ACU5" s="44">
        <v>6</v>
      </c>
      <c r="AEJ5" s="97"/>
      <c r="AEK5" s="97"/>
      <c r="AEL5" s="97"/>
      <c r="AEM5" s="97"/>
      <c r="AEN5" s="97"/>
      <c r="AEO5" s="97"/>
      <c r="AFO5" s="44">
        <v>6</v>
      </c>
      <c r="AIA5" s="44">
        <v>6</v>
      </c>
      <c r="AJO5" s="44">
        <v>6</v>
      </c>
      <c r="AKN5" s="79"/>
      <c r="AKO5" s="79"/>
      <c r="AKP5" s="79"/>
      <c r="AKQ5" s="79"/>
      <c r="AKR5" s="79"/>
      <c r="AKS5" s="79"/>
      <c r="ALS5" s="44">
        <v>6</v>
      </c>
      <c r="AMA5" s="44">
        <v>6</v>
      </c>
      <c r="ANG5" s="44">
        <v>6</v>
      </c>
      <c r="AQQ5" s="44">
        <v>6</v>
      </c>
      <c r="ARO5" s="44">
        <v>6</v>
      </c>
      <c r="AUQ5" s="44">
        <v>6</v>
      </c>
      <c r="AWE5" s="44">
        <v>6</v>
      </c>
      <c r="AWU5" s="96">
        <v>6</v>
      </c>
      <c r="AXS5" s="44">
        <v>6</v>
      </c>
      <c r="AYA5" s="44">
        <v>6</v>
      </c>
      <c r="AYY5" s="44">
        <v>6</v>
      </c>
      <c r="AZG5" s="44">
        <v>6</v>
      </c>
      <c r="AZH5" s="79"/>
      <c r="AZI5" s="79"/>
      <c r="AZJ5" s="79"/>
      <c r="AZK5" s="79"/>
      <c r="AZL5" s="79"/>
      <c r="AZM5" s="79"/>
      <c r="AZO5" s="44">
        <v>6</v>
      </c>
      <c r="BCQ5" s="44">
        <v>6</v>
      </c>
      <c r="BEM5" s="44">
        <v>6</v>
      </c>
      <c r="BEU5" s="44">
        <v>6</v>
      </c>
      <c r="BFC5" s="44">
        <v>6</v>
      </c>
      <c r="BFK5" s="44">
        <v>6</v>
      </c>
      <c r="BFS5" s="44">
        <v>6</v>
      </c>
      <c r="BGA5" s="44">
        <v>6</v>
      </c>
      <c r="BGI5" s="44">
        <v>6</v>
      </c>
      <c r="BGQ5" s="44">
        <v>6</v>
      </c>
      <c r="BGY5" s="44">
        <v>6</v>
      </c>
      <c r="BHG5" s="44">
        <v>6</v>
      </c>
      <c r="BHO5" s="44">
        <v>6</v>
      </c>
      <c r="BHW5" s="44">
        <v>6</v>
      </c>
      <c r="BIE5" s="44">
        <v>6</v>
      </c>
      <c r="BIM5" s="44">
        <v>6</v>
      </c>
      <c r="BIU5" s="44">
        <v>6</v>
      </c>
      <c r="BJC5" s="44">
        <v>6</v>
      </c>
      <c r="BJK5" s="44">
        <v>6</v>
      </c>
      <c r="BJS5" s="44">
        <v>6</v>
      </c>
      <c r="BKA5" s="44">
        <v>6</v>
      </c>
      <c r="BKI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44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Q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Q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X5" s="324">
        <v>1</v>
      </c>
      <c r="CEY5" s="325">
        <v>3</v>
      </c>
      <c r="CEZ5" s="325">
        <v>4</v>
      </c>
      <c r="CFA5" s="325">
        <v>5</v>
      </c>
      <c r="CFB5" s="325">
        <v>6</v>
      </c>
      <c r="CFC5" s="325">
        <v>7</v>
      </c>
      <c r="CFD5" s="165" t="s">
        <v>22</v>
      </c>
      <c r="CFE5" s="166" t="s">
        <v>23</v>
      </c>
      <c r="CFF5" s="61">
        <v>8</v>
      </c>
      <c r="CFG5" s="62">
        <v>9</v>
      </c>
      <c r="CFH5" s="62">
        <v>10</v>
      </c>
      <c r="CFI5" s="62">
        <v>11</v>
      </c>
      <c r="CFJ5" s="62">
        <v>12</v>
      </c>
      <c r="CFK5" s="62">
        <v>13</v>
      </c>
      <c r="CFL5" s="165" t="s">
        <v>22</v>
      </c>
      <c r="CFM5" s="166" t="s">
        <v>23</v>
      </c>
      <c r="CGK5" s="44">
        <v>6</v>
      </c>
      <c r="CGS5" s="44">
        <v>6</v>
      </c>
      <c r="CHA5" s="44">
        <v>6</v>
      </c>
      <c r="CHI5" s="44">
        <v>6</v>
      </c>
      <c r="CHY5" s="44">
        <v>6</v>
      </c>
      <c r="CIG5" s="44">
        <v>6</v>
      </c>
      <c r="CIO5" s="44">
        <v>6</v>
      </c>
      <c r="CIW5" s="44">
        <v>6</v>
      </c>
      <c r="CJE5" s="44">
        <v>6</v>
      </c>
      <c r="CJM5" s="44">
        <v>6</v>
      </c>
      <c r="CJU5" s="44">
        <v>6</v>
      </c>
      <c r="CKC5" s="44">
        <v>6</v>
      </c>
      <c r="CKK5" s="44">
        <v>5</v>
      </c>
      <c r="CKS5" s="44">
        <v>6</v>
      </c>
      <c r="CLA5" s="44">
        <v>6</v>
      </c>
      <c r="CLI5" s="44">
        <v>6</v>
      </c>
      <c r="CLQ5" s="44">
        <v>6</v>
      </c>
      <c r="CLY5" s="44">
        <v>6</v>
      </c>
      <c r="CMG5" s="44">
        <v>6</v>
      </c>
      <c r="CMO5" s="44">
        <v>6</v>
      </c>
      <c r="CMW5" s="44">
        <v>6</v>
      </c>
      <c r="CNE5" s="44">
        <v>6</v>
      </c>
      <c r="CNM5" s="44">
        <v>6</v>
      </c>
      <c r="CNU5" s="44">
        <v>6</v>
      </c>
      <c r="COC5" s="44">
        <v>6</v>
      </c>
      <c r="COK5" s="44">
        <v>6</v>
      </c>
      <c r="COS5" s="44">
        <v>6</v>
      </c>
      <c r="CPA5" s="44">
        <v>6</v>
      </c>
      <c r="CPI5" s="44">
        <v>6</v>
      </c>
      <c r="CPQ5" s="44">
        <v>6</v>
      </c>
      <c r="CPR5" s="79"/>
      <c r="CPS5" s="79"/>
      <c r="CPT5" s="79"/>
      <c r="CPU5" s="79"/>
      <c r="CPV5" s="79"/>
      <c r="CPW5" s="79"/>
      <c r="CPY5" s="44">
        <v>6</v>
      </c>
      <c r="CQG5" s="44">
        <v>6</v>
      </c>
      <c r="CQO5" s="44">
        <v>6</v>
      </c>
      <c r="CQW5" s="44">
        <v>6</v>
      </c>
      <c r="CRE5" s="44">
        <v>6</v>
      </c>
      <c r="CRM5" s="44">
        <v>6</v>
      </c>
      <c r="CRN5" s="97"/>
      <c r="CRO5" s="97"/>
      <c r="CRP5" s="97"/>
      <c r="CRQ5" s="97"/>
      <c r="CRR5" s="97"/>
      <c r="CRS5" s="97"/>
      <c r="CRU5" s="44">
        <v>6</v>
      </c>
      <c r="CSC5" s="44">
        <v>6</v>
      </c>
      <c r="CSK5" s="44">
        <v>6</v>
      </c>
      <c r="CSL5" s="97"/>
      <c r="CSM5" s="97"/>
      <c r="CSN5" s="97"/>
      <c r="CSO5" s="97"/>
      <c r="CSP5" s="97"/>
      <c r="CSQ5" s="97"/>
      <c r="CSS5" s="44">
        <v>6</v>
      </c>
      <c r="CTA5" s="44">
        <v>6</v>
      </c>
      <c r="CTI5" s="44">
        <v>6</v>
      </c>
      <c r="CTQ5" s="44">
        <v>5</v>
      </c>
      <c r="CTY5" s="44">
        <v>6</v>
      </c>
      <c r="CUG5" s="44">
        <v>6</v>
      </c>
      <c r="CUH5" s="97"/>
      <c r="CUI5" s="97"/>
      <c r="CUJ5" s="97"/>
      <c r="CUK5" s="97"/>
      <c r="CUL5" s="97"/>
      <c r="CUM5" s="97"/>
      <c r="CUO5" s="44">
        <v>6</v>
      </c>
      <c r="CUW5" s="44">
        <v>6</v>
      </c>
      <c r="CVE5" s="44">
        <v>6</v>
      </c>
      <c r="CVM5" s="44">
        <v>6</v>
      </c>
      <c r="CVN5" s="97"/>
      <c r="CVO5" s="97"/>
      <c r="CVP5" s="97"/>
      <c r="CVQ5" s="97"/>
      <c r="CVR5" s="97"/>
      <c r="CVS5" s="97"/>
      <c r="CVU5" s="44">
        <v>6</v>
      </c>
      <c r="CWC5" s="44">
        <v>6</v>
      </c>
      <c r="CWK5" s="44">
        <v>6</v>
      </c>
      <c r="CWS5" s="44">
        <v>6</v>
      </c>
      <c r="CXA5" s="44">
        <v>6</v>
      </c>
      <c r="CXI5" s="44">
        <v>6</v>
      </c>
      <c r="CXQ5" s="44">
        <v>6</v>
      </c>
      <c r="CXY5" s="44">
        <v>6</v>
      </c>
      <c r="CYG5" s="44">
        <v>6</v>
      </c>
      <c r="CYO5" s="44">
        <v>6</v>
      </c>
      <c r="CYW5" s="44">
        <v>6</v>
      </c>
      <c r="CZE5" s="44">
        <v>6</v>
      </c>
      <c r="CZM5" s="44">
        <v>6</v>
      </c>
      <c r="CZU5" s="44">
        <v>6</v>
      </c>
      <c r="DAC5" s="44">
        <v>6</v>
      </c>
      <c r="DAK5" s="44">
        <v>6</v>
      </c>
      <c r="DAS5" s="44">
        <v>6</v>
      </c>
      <c r="DAT5" s="97"/>
      <c r="DAU5" s="97"/>
      <c r="DAV5" s="97"/>
      <c r="DAW5" s="97"/>
      <c r="DAX5" s="97"/>
      <c r="DAY5" s="97"/>
      <c r="DBA5" s="44">
        <v>6</v>
      </c>
      <c r="DBB5" s="97"/>
      <c r="DBC5" s="97"/>
      <c r="DBD5" s="97"/>
      <c r="DBE5" s="97"/>
      <c r="DBF5" s="97"/>
      <c r="DBG5" s="97"/>
      <c r="DBI5" s="44">
        <v>6</v>
      </c>
      <c r="DBQ5" s="44">
        <v>6</v>
      </c>
      <c r="DBY5" s="44">
        <v>6</v>
      </c>
      <c r="DCG5" s="44">
        <v>6</v>
      </c>
      <c r="DCN5" s="97"/>
      <c r="DCO5" s="96">
        <v>6</v>
      </c>
      <c r="DCW5" s="44">
        <v>6</v>
      </c>
      <c r="DCX5" s="97"/>
      <c r="DCY5" s="97"/>
      <c r="DCZ5" s="97"/>
      <c r="DDA5" s="97"/>
      <c r="DDB5" s="97"/>
      <c r="DDC5" s="97"/>
      <c r="DDE5" s="44">
        <v>6</v>
      </c>
      <c r="DDF5" s="32"/>
      <c r="DDG5" s="32"/>
      <c r="DDH5" s="32"/>
      <c r="DDI5" s="32"/>
      <c r="DDJ5" s="32"/>
      <c r="DDK5" s="32"/>
      <c r="DDL5" s="32"/>
      <c r="DDM5" s="170">
        <v>6</v>
      </c>
      <c r="DDU5" s="44">
        <v>6</v>
      </c>
      <c r="DEC5" s="44">
        <v>6</v>
      </c>
      <c r="DEK5" s="44">
        <v>6</v>
      </c>
      <c r="DES5" s="44">
        <v>6</v>
      </c>
      <c r="DFA5" s="44">
        <v>6</v>
      </c>
      <c r="DFB5" s="79"/>
      <c r="DFC5" s="79"/>
      <c r="DFD5" s="79"/>
      <c r="DFE5" s="79"/>
      <c r="DFF5" s="79"/>
      <c r="DFG5" s="79"/>
      <c r="DFH5" s="97"/>
      <c r="DFI5" s="96">
        <v>6</v>
      </c>
      <c r="DFQ5" s="44">
        <v>6</v>
      </c>
      <c r="DFY5" s="44">
        <v>6</v>
      </c>
      <c r="DGG5" s="44">
        <v>6</v>
      </c>
      <c r="DGO5" s="44">
        <v>6</v>
      </c>
      <c r="DGW5" s="44">
        <v>6</v>
      </c>
      <c r="DHE5" s="44">
        <v>6</v>
      </c>
      <c r="DHM5" s="44">
        <v>6</v>
      </c>
      <c r="DHU5" s="44">
        <v>6</v>
      </c>
      <c r="DIC5" s="44">
        <v>6</v>
      </c>
      <c r="DIK5" s="44">
        <v>6</v>
      </c>
      <c r="DIS5" s="44">
        <v>6</v>
      </c>
      <c r="DJA5" s="44">
        <v>6</v>
      </c>
      <c r="DJI5" s="44">
        <v>6</v>
      </c>
      <c r="DJQ5" s="44">
        <v>6</v>
      </c>
      <c r="DJY5" s="44">
        <v>6</v>
      </c>
      <c r="DKG5" s="44">
        <v>6</v>
      </c>
      <c r="DKO5" s="44">
        <v>6</v>
      </c>
      <c r="DKW5" s="44">
        <v>6</v>
      </c>
      <c r="DLE5" s="44">
        <v>6</v>
      </c>
      <c r="DLM5" s="44">
        <v>6</v>
      </c>
      <c r="DLU5" s="44">
        <v>6</v>
      </c>
      <c r="DMC5" s="44">
        <v>6</v>
      </c>
      <c r="DMD5" s="97"/>
      <c r="DME5" s="97"/>
      <c r="DMF5" s="97"/>
      <c r="DMG5" s="97"/>
      <c r="DMH5" s="97"/>
      <c r="DMI5" s="97"/>
      <c r="DMK5" s="44">
        <v>6</v>
      </c>
      <c r="DMS5" s="44">
        <v>6</v>
      </c>
      <c r="DMT5" s="97"/>
      <c r="DMU5" s="97"/>
      <c r="DMV5" s="97"/>
      <c r="DMW5" s="97"/>
      <c r="DMX5" s="97"/>
      <c r="DMY5" s="97"/>
      <c r="DNA5" s="44">
        <v>6</v>
      </c>
      <c r="DNI5" s="44">
        <v>6</v>
      </c>
      <c r="DNJ5" s="97"/>
      <c r="DNK5" s="97"/>
      <c r="DNL5" s="97"/>
      <c r="DNM5" s="97"/>
      <c r="DNN5" s="97"/>
      <c r="DNO5" s="97"/>
      <c r="DNQ5" s="44">
        <v>6</v>
      </c>
      <c r="DNY5" s="44">
        <v>6</v>
      </c>
      <c r="DOG5" s="44">
        <v>6</v>
      </c>
      <c r="DOW5" s="44">
        <v>6</v>
      </c>
      <c r="DPE5" s="44">
        <v>6</v>
      </c>
      <c r="DPM5" s="44">
        <v>6</v>
      </c>
      <c r="DPU5" s="44">
        <v>6</v>
      </c>
      <c r="DPV5" s="97"/>
      <c r="DPW5" s="97"/>
      <c r="DPX5" s="97"/>
      <c r="DPY5" s="97"/>
      <c r="DPZ5" s="97"/>
      <c r="DQA5" s="97"/>
      <c r="DQC5" s="44">
        <v>6</v>
      </c>
      <c r="DQK5" s="44">
        <v>6</v>
      </c>
      <c r="DQS5" s="44">
        <v>6</v>
      </c>
      <c r="DRA5" s="44">
        <v>6</v>
      </c>
      <c r="DRI5" s="44">
        <v>6</v>
      </c>
      <c r="DRQ5" s="44">
        <v>6</v>
      </c>
      <c r="DRY5" s="44">
        <v>6</v>
      </c>
      <c r="DSO5" s="44">
        <v>6</v>
      </c>
      <c r="DSW5" s="44">
        <v>6</v>
      </c>
      <c r="DTE5" s="44">
        <v>6</v>
      </c>
      <c r="DTM5" s="44">
        <v>6</v>
      </c>
      <c r="DTU5" s="44">
        <v>6</v>
      </c>
      <c r="DUC5" s="44">
        <v>6</v>
      </c>
      <c r="DUK5" s="44">
        <v>6</v>
      </c>
      <c r="DUS5" s="44">
        <v>6</v>
      </c>
      <c r="DVA5" s="44">
        <v>6</v>
      </c>
      <c r="DVI5" s="44">
        <v>6</v>
      </c>
      <c r="DVQ5" s="44">
        <v>6</v>
      </c>
      <c r="DVR5" s="97"/>
      <c r="DVS5" s="97"/>
      <c r="DVT5" s="97"/>
      <c r="DVU5" s="97"/>
      <c r="DVV5" s="97"/>
      <c r="DVW5" s="97"/>
      <c r="DVY5" s="44">
        <v>6</v>
      </c>
      <c r="DWG5" s="44">
        <v>6</v>
      </c>
      <c r="DWO5" s="44">
        <v>6</v>
      </c>
      <c r="DWW5" s="44">
        <v>6</v>
      </c>
      <c r="DXE5" s="44">
        <v>6</v>
      </c>
      <c r="DXM5" s="646">
        <v>6</v>
      </c>
      <c r="DXU5" s="44">
        <v>6</v>
      </c>
      <c r="DXV5" s="167"/>
      <c r="DYD5" s="44">
        <v>6</v>
      </c>
      <c r="DYL5" s="44">
        <v>6</v>
      </c>
      <c r="DYT5" s="44">
        <v>6</v>
      </c>
      <c r="DZB5" s="44">
        <v>6</v>
      </c>
      <c r="DZJ5" s="44">
        <v>6</v>
      </c>
      <c r="DZR5" s="44">
        <v>6</v>
      </c>
      <c r="DZZ5" s="44">
        <v>6</v>
      </c>
      <c r="EAH5" s="44">
        <v>6</v>
      </c>
      <c r="EAP5" s="44">
        <v>6</v>
      </c>
      <c r="EAX5" s="96">
        <v>6</v>
      </c>
      <c r="EAY5" s="97"/>
      <c r="EAZ5" s="97"/>
      <c r="EBA5" s="97"/>
      <c r="EBB5" s="97"/>
      <c r="EBC5" s="97"/>
      <c r="EBD5" s="97"/>
      <c r="EBF5" s="44">
        <v>6</v>
      </c>
      <c r="EBN5" s="44">
        <v>6</v>
      </c>
      <c r="EBV5" s="44">
        <v>6</v>
      </c>
      <c r="ECD5" s="44">
        <v>6</v>
      </c>
      <c r="ECL5" s="44">
        <v>6</v>
      </c>
      <c r="ECT5" s="44">
        <v>6</v>
      </c>
      <c r="EDB5" s="44">
        <v>6</v>
      </c>
      <c r="EDJ5" s="44">
        <v>6</v>
      </c>
      <c r="EDK5" s="79"/>
      <c r="EDL5" s="79"/>
      <c r="EDM5" s="79"/>
      <c r="EDN5" s="79"/>
      <c r="EDO5" s="79"/>
      <c r="EDP5" s="79"/>
      <c r="EDR5" s="44">
        <v>6</v>
      </c>
      <c r="EDS5" s="97"/>
      <c r="EDT5" s="97"/>
      <c r="EDU5" s="97"/>
      <c r="EDV5" s="97"/>
      <c r="EDW5" s="97"/>
      <c r="EDX5" s="97"/>
      <c r="EDZ5" s="44">
        <v>6</v>
      </c>
      <c r="EEH5" s="44">
        <v>6</v>
      </c>
      <c r="EEP5" s="44">
        <v>6</v>
      </c>
      <c r="EEX5" s="44">
        <v>6</v>
      </c>
      <c r="EFF5" s="44">
        <v>6</v>
      </c>
      <c r="EFN5" s="44">
        <v>5</v>
      </c>
      <c r="EFO5" s="79"/>
      <c r="EFP5" s="79"/>
      <c r="EFQ5" s="79"/>
      <c r="EFR5" s="79"/>
      <c r="EFS5" s="79"/>
      <c r="EFT5" s="79"/>
      <c r="EFV5" s="44">
        <v>6</v>
      </c>
      <c r="EGD5" s="44">
        <v>6</v>
      </c>
      <c r="EGL5" s="44">
        <v>6</v>
      </c>
      <c r="EGM5" s="834"/>
      <c r="EGN5" s="834"/>
      <c r="EGO5" s="834"/>
      <c r="EGP5" s="834"/>
      <c r="EGQ5" s="834"/>
      <c r="EGR5" s="834"/>
      <c r="EGT5" s="44">
        <v>6</v>
      </c>
      <c r="EHB5" s="44">
        <v>6</v>
      </c>
      <c r="EHC5" s="79"/>
      <c r="EHD5" s="79"/>
      <c r="EHE5" s="79"/>
      <c r="EHF5" s="79"/>
      <c r="EHG5" s="79"/>
      <c r="EHH5" s="79"/>
      <c r="EHJ5" s="44">
        <v>6</v>
      </c>
      <c r="EHR5" s="44">
        <v>6</v>
      </c>
      <c r="EHZ5" s="44">
        <v>6</v>
      </c>
      <c r="EIH5" s="44">
        <v>6</v>
      </c>
      <c r="EIP5" s="44">
        <v>6</v>
      </c>
      <c r="EIX5" s="44">
        <v>6</v>
      </c>
      <c r="EJF5" s="44">
        <v>6</v>
      </c>
      <c r="EJG5" s="97"/>
      <c r="EJH5" s="97"/>
      <c r="EJI5" s="97"/>
      <c r="EJJ5" s="97"/>
      <c r="EJK5" s="97"/>
      <c r="EJL5" s="97"/>
      <c r="EJN5" s="44">
        <v>6</v>
      </c>
      <c r="EJV5" s="44">
        <v>6</v>
      </c>
      <c r="EKD5" s="44">
        <v>6</v>
      </c>
      <c r="EKL5" s="44">
        <v>5</v>
      </c>
      <c r="EKM5" s="79"/>
      <c r="EKN5" s="79"/>
      <c r="EKO5" s="79"/>
      <c r="EKP5" s="79"/>
      <c r="EKQ5" s="79"/>
      <c r="EKR5" s="79"/>
      <c r="EKT5" s="44">
        <v>6</v>
      </c>
      <c r="ELB5" s="44">
        <v>6</v>
      </c>
      <c r="ELJ5" s="44">
        <v>6</v>
      </c>
      <c r="ELR5" s="44">
        <v>6</v>
      </c>
      <c r="ELS5" s="97"/>
      <c r="ELT5" s="97"/>
      <c r="ELU5" s="97"/>
      <c r="ELV5" s="97"/>
      <c r="ELW5" s="97"/>
      <c r="ELX5" s="97"/>
      <c r="ELZ5" s="44">
        <v>6</v>
      </c>
      <c r="EMH5" s="44">
        <v>6</v>
      </c>
      <c r="EMP5" s="44">
        <v>6</v>
      </c>
      <c r="EMX5" s="44">
        <v>6</v>
      </c>
      <c r="ENF5" s="44">
        <v>6</v>
      </c>
    </row>
    <row r="6" spans="1:3750" s="6" customFormat="1" ht="39" thickBot="1" x14ac:dyDescent="0.25">
      <c r="A6" s="964"/>
      <c r="B6" s="979"/>
      <c r="C6" s="976"/>
      <c r="D6" s="964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09"/>
      <c r="O6" s="909"/>
      <c r="P6" s="929"/>
      <c r="Q6" s="929"/>
      <c r="R6" s="926"/>
      <c r="S6" s="316"/>
      <c r="T6" s="927"/>
      <c r="U6" s="956"/>
      <c r="V6" s="959"/>
      <c r="W6" s="962"/>
      <c r="X6" s="964"/>
      <c r="Y6" s="983"/>
      <c r="Z6" s="969"/>
      <c r="AA6" s="969"/>
      <c r="AB6" s="969"/>
      <c r="AC6" s="952"/>
      <c r="AF6" s="45">
        <v>26</v>
      </c>
      <c r="AG6" s="46">
        <v>27</v>
      </c>
      <c r="AH6" s="46">
        <v>28</v>
      </c>
      <c r="AI6" s="46">
        <v>29</v>
      </c>
      <c r="AJ6" s="46">
        <v>30</v>
      </c>
      <c r="AK6" s="46">
        <v>31</v>
      </c>
      <c r="AL6" s="135" t="s">
        <v>22</v>
      </c>
      <c r="AM6" s="136" t="s">
        <v>23</v>
      </c>
      <c r="AN6" s="56">
        <v>1</v>
      </c>
      <c r="AO6" s="57">
        <v>2</v>
      </c>
      <c r="AP6" s="57">
        <v>3</v>
      </c>
      <c r="AQ6" s="57">
        <v>4</v>
      </c>
      <c r="AR6" s="57">
        <v>5</v>
      </c>
      <c r="AS6" s="57">
        <v>6</v>
      </c>
      <c r="AT6" s="135" t="s">
        <v>22</v>
      </c>
      <c r="AU6" s="136" t="s">
        <v>23</v>
      </c>
      <c r="AV6" s="45">
        <v>7</v>
      </c>
      <c r="AW6" s="46">
        <v>8</v>
      </c>
      <c r="AX6" s="46">
        <v>9</v>
      </c>
      <c r="AY6" s="46">
        <v>10</v>
      </c>
      <c r="AZ6" s="46">
        <v>11</v>
      </c>
      <c r="BA6" s="46">
        <v>12</v>
      </c>
      <c r="BB6" s="135" t="s">
        <v>22</v>
      </c>
      <c r="BC6" s="136" t="s">
        <v>23</v>
      </c>
      <c r="BD6" s="45">
        <v>13</v>
      </c>
      <c r="BE6" s="46">
        <v>14</v>
      </c>
      <c r="BF6" s="46">
        <v>15</v>
      </c>
      <c r="BG6" s="46">
        <v>16</v>
      </c>
      <c r="BH6" s="46">
        <v>17</v>
      </c>
      <c r="BI6" s="46">
        <v>18</v>
      </c>
      <c r="BJ6" s="135" t="s">
        <v>22</v>
      </c>
      <c r="BK6" s="136" t="s">
        <v>23</v>
      </c>
      <c r="BL6" s="45">
        <v>19</v>
      </c>
      <c r="BM6" s="46">
        <v>20</v>
      </c>
      <c r="BN6" s="46">
        <v>21</v>
      </c>
      <c r="BO6" s="46">
        <v>22</v>
      </c>
      <c r="BP6" s="46">
        <v>23</v>
      </c>
      <c r="BQ6" s="46">
        <v>24</v>
      </c>
      <c r="BR6" s="135" t="s">
        <v>22</v>
      </c>
      <c r="BS6" s="136" t="s">
        <v>23</v>
      </c>
      <c r="BT6" s="45">
        <v>25</v>
      </c>
      <c r="BU6" s="46">
        <v>26</v>
      </c>
      <c r="BV6" s="46">
        <v>1</v>
      </c>
      <c r="BW6" s="46">
        <v>2</v>
      </c>
      <c r="BX6" s="46">
        <v>3</v>
      </c>
      <c r="BY6" s="46">
        <v>4</v>
      </c>
      <c r="BZ6" s="135" t="s">
        <v>22</v>
      </c>
      <c r="CA6" s="136" t="s">
        <v>23</v>
      </c>
      <c r="CB6" s="45">
        <v>6</v>
      </c>
      <c r="CC6" s="46">
        <v>7</v>
      </c>
      <c r="CD6" s="46">
        <v>8</v>
      </c>
      <c r="CE6" s="46">
        <v>9</v>
      </c>
      <c r="CF6" s="46">
        <v>10</v>
      </c>
      <c r="CG6" s="46">
        <v>11</v>
      </c>
      <c r="CH6" s="135" t="s">
        <v>22</v>
      </c>
      <c r="CI6" s="136" t="s">
        <v>23</v>
      </c>
      <c r="CJ6" s="45">
        <v>11</v>
      </c>
      <c r="CK6" s="46">
        <v>13</v>
      </c>
      <c r="CL6" s="46">
        <v>14</v>
      </c>
      <c r="CM6" s="46">
        <v>15</v>
      </c>
      <c r="CN6" s="46">
        <v>16</v>
      </c>
      <c r="CO6" s="46">
        <v>17</v>
      </c>
      <c r="CP6" s="135" t="s">
        <v>22</v>
      </c>
      <c r="CQ6" s="136" t="s">
        <v>23</v>
      </c>
      <c r="CR6" s="45">
        <v>18</v>
      </c>
      <c r="CS6" s="46">
        <v>19</v>
      </c>
      <c r="CT6" s="46">
        <v>20</v>
      </c>
      <c r="CU6" s="46">
        <v>21</v>
      </c>
      <c r="CV6" s="46">
        <v>22</v>
      </c>
      <c r="CW6" s="46">
        <v>23</v>
      </c>
      <c r="CX6" s="135" t="s">
        <v>22</v>
      </c>
      <c r="CY6" s="136" t="s">
        <v>23</v>
      </c>
      <c r="CZ6" s="45">
        <v>24</v>
      </c>
      <c r="DA6" s="46">
        <v>25</v>
      </c>
      <c r="DB6" s="46">
        <v>26</v>
      </c>
      <c r="DC6" s="46">
        <v>27</v>
      </c>
      <c r="DD6" s="46">
        <v>28</v>
      </c>
      <c r="DE6" s="46">
        <v>29</v>
      </c>
      <c r="DF6" s="135" t="s">
        <v>22</v>
      </c>
      <c r="DG6" s="136" t="s">
        <v>23</v>
      </c>
      <c r="DH6" s="45">
        <v>4</v>
      </c>
      <c r="DI6" s="45">
        <v>5</v>
      </c>
      <c r="DJ6" s="45">
        <v>6</v>
      </c>
      <c r="DK6" s="45">
        <v>7</v>
      </c>
      <c r="DL6" s="45">
        <v>8</v>
      </c>
      <c r="DM6" s="45">
        <v>9</v>
      </c>
      <c r="DN6" s="135" t="s">
        <v>22</v>
      </c>
      <c r="DO6" s="136" t="s">
        <v>23</v>
      </c>
      <c r="DP6" s="45">
        <v>10</v>
      </c>
      <c r="DQ6" s="46">
        <v>11</v>
      </c>
      <c r="DR6" s="46">
        <v>12</v>
      </c>
      <c r="DS6" s="46">
        <v>13</v>
      </c>
      <c r="DT6" s="46">
        <v>14</v>
      </c>
      <c r="DU6" s="46">
        <v>15</v>
      </c>
      <c r="DV6" s="135" t="s">
        <v>22</v>
      </c>
      <c r="DW6" s="136" t="s">
        <v>23</v>
      </c>
      <c r="DX6" s="45">
        <v>16</v>
      </c>
      <c r="DY6" s="46">
        <v>17</v>
      </c>
      <c r="DZ6" s="46">
        <v>18</v>
      </c>
      <c r="EA6" s="46">
        <v>19</v>
      </c>
      <c r="EB6" s="46">
        <v>20</v>
      </c>
      <c r="EC6" s="46">
        <v>21</v>
      </c>
      <c r="ED6" s="135" t="s">
        <v>22</v>
      </c>
      <c r="EE6" s="136" t="s">
        <v>23</v>
      </c>
      <c r="EF6" s="45">
        <v>22</v>
      </c>
      <c r="EG6" s="46">
        <v>23</v>
      </c>
      <c r="EH6" s="46">
        <v>24</v>
      </c>
      <c r="EI6" s="46">
        <v>25</v>
      </c>
      <c r="EJ6" s="46">
        <v>26</v>
      </c>
      <c r="EK6" s="46">
        <v>27</v>
      </c>
      <c r="EL6" s="135" t="s">
        <v>22</v>
      </c>
      <c r="EM6" s="136" t="s">
        <v>23</v>
      </c>
      <c r="EN6" s="45">
        <v>29</v>
      </c>
      <c r="EO6" s="46">
        <v>30</v>
      </c>
      <c r="EP6" s="46">
        <v>31</v>
      </c>
      <c r="EQ6" s="46">
        <v>1</v>
      </c>
      <c r="ER6" s="46">
        <v>2</v>
      </c>
      <c r="ES6" s="46">
        <v>3</v>
      </c>
      <c r="ET6" s="135" t="s">
        <v>22</v>
      </c>
      <c r="EU6" s="136" t="s">
        <v>23</v>
      </c>
      <c r="EV6" s="45">
        <v>4</v>
      </c>
      <c r="EW6" s="46">
        <v>5</v>
      </c>
      <c r="EX6" s="46">
        <v>6</v>
      </c>
      <c r="EY6" s="46">
        <v>7</v>
      </c>
      <c r="EZ6" s="46">
        <v>8</v>
      </c>
      <c r="FA6" s="46">
        <v>9</v>
      </c>
      <c r="FB6" s="135" t="s">
        <v>22</v>
      </c>
      <c r="FC6" s="136" t="s">
        <v>23</v>
      </c>
      <c r="FD6" s="45">
        <v>11</v>
      </c>
      <c r="FE6" s="46">
        <v>12</v>
      </c>
      <c r="FF6" s="46">
        <v>13</v>
      </c>
      <c r="FG6" s="46">
        <v>14</v>
      </c>
      <c r="FH6" s="46">
        <v>15</v>
      </c>
      <c r="FI6" s="46">
        <v>16</v>
      </c>
      <c r="FJ6" s="135" t="s">
        <v>22</v>
      </c>
      <c r="FK6" s="136" t="s">
        <v>23</v>
      </c>
      <c r="FL6" s="45">
        <v>17</v>
      </c>
      <c r="FM6" s="46">
        <v>18</v>
      </c>
      <c r="FN6" s="46">
        <v>19</v>
      </c>
      <c r="FO6" s="46">
        <v>20</v>
      </c>
      <c r="FP6" s="46">
        <v>21</v>
      </c>
      <c r="FQ6" s="46">
        <v>22</v>
      </c>
      <c r="FR6" s="135" t="s">
        <v>22</v>
      </c>
      <c r="FS6" s="136" t="s">
        <v>23</v>
      </c>
      <c r="FT6" s="45">
        <v>24</v>
      </c>
      <c r="FU6" s="46">
        <v>25</v>
      </c>
      <c r="FV6" s="46">
        <v>26</v>
      </c>
      <c r="FW6" s="46">
        <v>27</v>
      </c>
      <c r="FX6" s="46">
        <v>28</v>
      </c>
      <c r="FY6" s="46">
        <v>29</v>
      </c>
      <c r="FZ6" s="135" t="s">
        <v>22</v>
      </c>
      <c r="GA6" s="136" t="s">
        <v>23</v>
      </c>
      <c r="GB6" s="45">
        <v>29</v>
      </c>
      <c r="GC6" s="46">
        <v>2</v>
      </c>
      <c r="GD6" s="46">
        <v>3</v>
      </c>
      <c r="GE6" s="46">
        <v>4</v>
      </c>
      <c r="GF6" s="46">
        <v>5</v>
      </c>
      <c r="GG6" s="46">
        <v>6</v>
      </c>
      <c r="GH6" s="135" t="s">
        <v>22</v>
      </c>
      <c r="GI6" s="136" t="s">
        <v>23</v>
      </c>
      <c r="GJ6" s="45">
        <v>7</v>
      </c>
      <c r="GK6" s="46">
        <v>8</v>
      </c>
      <c r="GL6" s="46">
        <v>9</v>
      </c>
      <c r="GM6" s="46">
        <v>10</v>
      </c>
      <c r="GN6" s="46">
        <v>11</v>
      </c>
      <c r="GO6" s="46">
        <v>12</v>
      </c>
      <c r="GP6" s="135" t="s">
        <v>22</v>
      </c>
      <c r="GQ6" s="136" t="s">
        <v>23</v>
      </c>
      <c r="GR6" s="45">
        <v>13</v>
      </c>
      <c r="GS6" s="46">
        <v>14</v>
      </c>
      <c r="GT6" s="46">
        <v>15</v>
      </c>
      <c r="GU6" s="46">
        <v>16</v>
      </c>
      <c r="GV6" s="46">
        <v>17</v>
      </c>
      <c r="GW6" s="46">
        <v>18</v>
      </c>
      <c r="GX6" s="135" t="s">
        <v>22</v>
      </c>
      <c r="GY6" s="136" t="s">
        <v>23</v>
      </c>
      <c r="GZ6" s="45">
        <v>19</v>
      </c>
      <c r="HA6" s="46">
        <v>20</v>
      </c>
      <c r="HB6" s="46">
        <v>21</v>
      </c>
      <c r="HC6" s="46">
        <v>22</v>
      </c>
      <c r="HD6" s="46">
        <v>23</v>
      </c>
      <c r="HE6" s="46">
        <v>24</v>
      </c>
      <c r="HF6" s="135" t="s">
        <v>22</v>
      </c>
      <c r="HG6" s="136" t="s">
        <v>23</v>
      </c>
      <c r="HH6" s="45">
        <v>25</v>
      </c>
      <c r="HI6" s="46">
        <v>26</v>
      </c>
      <c r="HJ6" s="46">
        <v>27</v>
      </c>
      <c r="HK6" s="46">
        <v>28</v>
      </c>
      <c r="HL6" s="46">
        <v>29</v>
      </c>
      <c r="HM6" s="46">
        <v>30</v>
      </c>
      <c r="HN6" s="135" t="s">
        <v>22</v>
      </c>
      <c r="HO6" s="136" t="s">
        <v>23</v>
      </c>
      <c r="HP6" s="80">
        <v>1</v>
      </c>
      <c r="HQ6" s="81">
        <v>2</v>
      </c>
      <c r="HR6" s="81">
        <v>3</v>
      </c>
      <c r="HS6" s="81">
        <v>4</v>
      </c>
      <c r="HT6" s="81">
        <v>5</v>
      </c>
      <c r="HU6" s="81">
        <v>6</v>
      </c>
      <c r="HV6" s="135" t="s">
        <v>22</v>
      </c>
      <c r="HW6" s="136" t="s">
        <v>23</v>
      </c>
      <c r="HX6" s="45">
        <v>8</v>
      </c>
      <c r="HY6" s="46">
        <v>9</v>
      </c>
      <c r="HZ6" s="46">
        <v>10</v>
      </c>
      <c r="IA6" s="46">
        <v>11</v>
      </c>
      <c r="IB6" s="46">
        <v>12</v>
      </c>
      <c r="IC6" s="46">
        <v>13</v>
      </c>
      <c r="ID6" s="135" t="s">
        <v>22</v>
      </c>
      <c r="IE6" s="136" t="s">
        <v>23</v>
      </c>
      <c r="IF6" s="45">
        <v>14</v>
      </c>
      <c r="IG6" s="46">
        <v>15</v>
      </c>
      <c r="IH6" s="46">
        <v>16</v>
      </c>
      <c r="II6" s="46">
        <v>17</v>
      </c>
      <c r="IJ6" s="46">
        <v>18</v>
      </c>
      <c r="IK6" s="46">
        <v>19</v>
      </c>
      <c r="IL6" s="135" t="s">
        <v>22</v>
      </c>
      <c r="IM6" s="136" t="s">
        <v>23</v>
      </c>
      <c r="IN6" s="80">
        <v>26</v>
      </c>
      <c r="IO6" s="80">
        <v>27</v>
      </c>
      <c r="IP6" s="80">
        <v>28</v>
      </c>
      <c r="IQ6" s="80">
        <v>29</v>
      </c>
      <c r="IR6" s="80">
        <v>30</v>
      </c>
      <c r="IS6" s="80">
        <v>31</v>
      </c>
      <c r="IT6" s="135" t="s">
        <v>22</v>
      </c>
      <c r="IU6" s="136" t="s">
        <v>23</v>
      </c>
      <c r="IV6" s="45">
        <v>5</v>
      </c>
      <c r="IW6" s="46">
        <v>6</v>
      </c>
      <c r="IX6" s="46">
        <v>7</v>
      </c>
      <c r="IY6" s="46">
        <v>8</v>
      </c>
      <c r="IZ6" s="46">
        <v>9</v>
      </c>
      <c r="JA6" s="46">
        <v>10</v>
      </c>
      <c r="JB6" s="135" t="s">
        <v>22</v>
      </c>
      <c r="JC6" s="136" t="s">
        <v>23</v>
      </c>
      <c r="JD6" s="45">
        <v>17</v>
      </c>
      <c r="JE6" s="46">
        <v>18</v>
      </c>
      <c r="JF6" s="46">
        <v>19</v>
      </c>
      <c r="JG6" s="46">
        <v>20</v>
      </c>
      <c r="JH6" s="46">
        <v>21</v>
      </c>
      <c r="JI6" s="46">
        <v>22</v>
      </c>
      <c r="JJ6" s="135" t="s">
        <v>22</v>
      </c>
      <c r="JK6" s="136" t="s">
        <v>23</v>
      </c>
      <c r="JL6" s="45">
        <v>24</v>
      </c>
      <c r="JM6" s="46">
        <v>25</v>
      </c>
      <c r="JN6" s="46">
        <v>26</v>
      </c>
      <c r="JO6" s="46">
        <v>27</v>
      </c>
      <c r="JP6" s="46">
        <v>28</v>
      </c>
      <c r="JQ6" s="46">
        <v>29</v>
      </c>
      <c r="JR6" s="135" t="s">
        <v>22</v>
      </c>
      <c r="JS6" s="136" t="s">
        <v>23</v>
      </c>
      <c r="JT6" s="71">
        <v>2</v>
      </c>
      <c r="JU6" s="103">
        <v>4</v>
      </c>
      <c r="JV6" s="103">
        <v>5</v>
      </c>
      <c r="JW6" s="103">
        <v>7</v>
      </c>
      <c r="JX6" s="103">
        <v>8</v>
      </c>
      <c r="JY6" s="103">
        <v>9</v>
      </c>
      <c r="JZ6" s="139" t="s">
        <v>22</v>
      </c>
      <c r="KA6" s="140" t="s">
        <v>23</v>
      </c>
      <c r="KB6" s="45">
        <v>10</v>
      </c>
      <c r="KC6" s="46">
        <v>11</v>
      </c>
      <c r="KD6" s="46">
        <v>12</v>
      </c>
      <c r="KE6" s="46">
        <v>13</v>
      </c>
      <c r="KF6" s="46">
        <v>14</v>
      </c>
      <c r="KG6" s="46">
        <v>15</v>
      </c>
      <c r="KH6" s="135" t="s">
        <v>22</v>
      </c>
      <c r="KI6" s="136" t="s">
        <v>23</v>
      </c>
      <c r="KJ6" s="45">
        <v>16</v>
      </c>
      <c r="KK6" s="46">
        <v>17</v>
      </c>
      <c r="KL6" s="46">
        <v>18</v>
      </c>
      <c r="KM6" s="46">
        <v>19</v>
      </c>
      <c r="KN6" s="46">
        <v>20</v>
      </c>
      <c r="KO6" s="46">
        <v>21</v>
      </c>
      <c r="KP6" s="135" t="s">
        <v>22</v>
      </c>
      <c r="KQ6" s="136" t="s">
        <v>23</v>
      </c>
      <c r="KR6" s="45">
        <v>23</v>
      </c>
      <c r="KS6" s="46">
        <v>24</v>
      </c>
      <c r="KT6" s="46">
        <v>25</v>
      </c>
      <c r="KU6" s="46">
        <v>26</v>
      </c>
      <c r="KV6" s="46">
        <v>27</v>
      </c>
      <c r="KW6" s="46">
        <v>28</v>
      </c>
      <c r="KX6" s="135" t="s">
        <v>22</v>
      </c>
      <c r="KY6" s="153" t="s">
        <v>23</v>
      </c>
      <c r="KZ6" s="45">
        <v>30</v>
      </c>
      <c r="LA6" s="46">
        <v>31</v>
      </c>
      <c r="LB6" s="46">
        <v>1</v>
      </c>
      <c r="LC6" s="46">
        <v>3</v>
      </c>
      <c r="LD6" s="46">
        <v>4</v>
      </c>
      <c r="LE6" s="46">
        <v>5</v>
      </c>
      <c r="LF6" s="135" t="s">
        <v>22</v>
      </c>
      <c r="LG6" s="136" t="s">
        <v>23</v>
      </c>
      <c r="LH6" s="45">
        <v>6</v>
      </c>
      <c r="LI6" s="46">
        <v>7</v>
      </c>
      <c r="LJ6" s="46">
        <v>8</v>
      </c>
      <c r="LK6" s="46">
        <v>9</v>
      </c>
      <c r="LL6" s="46">
        <v>10</v>
      </c>
      <c r="LM6" s="46">
        <v>11</v>
      </c>
      <c r="LN6" s="135" t="s">
        <v>22</v>
      </c>
      <c r="LO6" s="136" t="s">
        <v>23</v>
      </c>
      <c r="LP6" s="45">
        <v>12</v>
      </c>
      <c r="LQ6" s="46">
        <v>13</v>
      </c>
      <c r="LR6" s="46">
        <v>14</v>
      </c>
      <c r="LS6" s="46">
        <v>15</v>
      </c>
      <c r="LT6" s="46">
        <v>16</v>
      </c>
      <c r="LU6" s="46">
        <v>17</v>
      </c>
      <c r="LV6" s="135" t="s">
        <v>22</v>
      </c>
      <c r="LW6" s="136" t="s">
        <v>23</v>
      </c>
      <c r="LX6" s="45">
        <v>18</v>
      </c>
      <c r="LY6" s="46">
        <v>19</v>
      </c>
      <c r="LZ6" s="46">
        <v>20</v>
      </c>
      <c r="MA6" s="46">
        <v>21</v>
      </c>
      <c r="MB6" s="46">
        <v>22</v>
      </c>
      <c r="MC6" s="46">
        <v>23</v>
      </c>
      <c r="MD6" s="135" t="s">
        <v>22</v>
      </c>
      <c r="ME6" s="136" t="s">
        <v>23</v>
      </c>
      <c r="MF6" s="45">
        <v>24</v>
      </c>
      <c r="MG6" s="46">
        <v>25</v>
      </c>
      <c r="MH6" s="46">
        <v>26</v>
      </c>
      <c r="MI6" s="46">
        <v>27</v>
      </c>
      <c r="MJ6" s="46">
        <v>28</v>
      </c>
      <c r="MK6" s="46">
        <v>29</v>
      </c>
      <c r="ML6" s="135" t="s">
        <v>22</v>
      </c>
      <c r="MM6" s="136" t="s">
        <v>23</v>
      </c>
      <c r="MN6" s="45">
        <v>30</v>
      </c>
      <c r="MO6" s="46">
        <v>1</v>
      </c>
      <c r="MP6" s="46">
        <v>2</v>
      </c>
      <c r="MQ6" s="46">
        <v>3</v>
      </c>
      <c r="MR6" s="46">
        <v>4</v>
      </c>
      <c r="MS6" s="46">
        <v>5</v>
      </c>
      <c r="MT6" s="135" t="s">
        <v>22</v>
      </c>
      <c r="MU6" s="136" t="s">
        <v>23</v>
      </c>
      <c r="MV6" s="45">
        <v>6</v>
      </c>
      <c r="MW6" s="46">
        <v>7</v>
      </c>
      <c r="MX6" s="46">
        <v>8</v>
      </c>
      <c r="MY6" s="46">
        <v>9</v>
      </c>
      <c r="MZ6" s="46">
        <v>10</v>
      </c>
      <c r="NA6" s="46">
        <v>11</v>
      </c>
      <c r="NB6" s="135" t="s">
        <v>22</v>
      </c>
      <c r="NC6" s="136" t="s">
        <v>23</v>
      </c>
      <c r="ND6" s="45">
        <v>12</v>
      </c>
      <c r="NE6" s="46">
        <v>13</v>
      </c>
      <c r="NF6" s="46">
        <v>14</v>
      </c>
      <c r="NG6" s="46">
        <v>15</v>
      </c>
      <c r="NH6" s="46">
        <v>16</v>
      </c>
      <c r="NI6" s="46">
        <v>17</v>
      </c>
      <c r="NJ6" s="135" t="s">
        <v>22</v>
      </c>
      <c r="NK6" s="136" t="s">
        <v>23</v>
      </c>
      <c r="NL6" s="45">
        <v>18</v>
      </c>
      <c r="NM6" s="46">
        <v>19</v>
      </c>
      <c r="NN6" s="46">
        <v>20</v>
      </c>
      <c r="NO6" s="46">
        <v>21</v>
      </c>
      <c r="NP6" s="46">
        <v>22</v>
      </c>
      <c r="NQ6" s="46">
        <v>23</v>
      </c>
      <c r="NR6" s="135" t="s">
        <v>22</v>
      </c>
      <c r="NS6" s="136" t="s">
        <v>23</v>
      </c>
      <c r="NT6" s="45">
        <v>24</v>
      </c>
      <c r="NU6" s="46">
        <v>25</v>
      </c>
      <c r="NV6" s="46">
        <v>26</v>
      </c>
      <c r="NW6" s="46">
        <v>27</v>
      </c>
      <c r="NX6" s="46">
        <v>28</v>
      </c>
      <c r="NY6" s="46">
        <v>29</v>
      </c>
      <c r="NZ6" s="135" t="s">
        <v>22</v>
      </c>
      <c r="OA6" s="136" t="s">
        <v>23</v>
      </c>
      <c r="OB6" s="45">
        <v>30</v>
      </c>
      <c r="OC6" s="46">
        <v>31</v>
      </c>
      <c r="OD6" s="46">
        <v>1</v>
      </c>
      <c r="OE6" s="46">
        <v>2</v>
      </c>
      <c r="OF6" s="46">
        <v>3</v>
      </c>
      <c r="OG6" s="46">
        <v>4</v>
      </c>
      <c r="OH6" s="135" t="s">
        <v>22</v>
      </c>
      <c r="OI6" s="136" t="s">
        <v>23</v>
      </c>
      <c r="OJ6" s="45">
        <v>6</v>
      </c>
      <c r="OK6" s="45">
        <v>7</v>
      </c>
      <c r="OL6" s="45">
        <v>8</v>
      </c>
      <c r="OM6" s="45">
        <v>9</v>
      </c>
      <c r="ON6" s="45">
        <v>10</v>
      </c>
      <c r="OO6" s="45">
        <v>11</v>
      </c>
      <c r="OP6" s="135" t="s">
        <v>22</v>
      </c>
      <c r="OQ6" s="136" t="s">
        <v>23</v>
      </c>
      <c r="OR6" s="45">
        <v>12</v>
      </c>
      <c r="OS6" s="46">
        <v>13</v>
      </c>
      <c r="OT6" s="46">
        <v>14</v>
      </c>
      <c r="OU6" s="46">
        <v>15</v>
      </c>
      <c r="OV6" s="46">
        <v>16</v>
      </c>
      <c r="OW6" s="46">
        <v>17</v>
      </c>
      <c r="OX6" s="135" t="s">
        <v>22</v>
      </c>
      <c r="OY6" s="136" t="s">
        <v>23</v>
      </c>
      <c r="OZ6" s="45">
        <v>18</v>
      </c>
      <c r="PA6" s="46">
        <v>19</v>
      </c>
      <c r="PB6" s="46">
        <v>20</v>
      </c>
      <c r="PC6" s="46">
        <v>21</v>
      </c>
      <c r="PD6" s="46">
        <v>22</v>
      </c>
      <c r="PE6" s="46">
        <v>23</v>
      </c>
      <c r="PF6" s="135" t="s">
        <v>22</v>
      </c>
      <c r="PG6" s="136" t="s">
        <v>23</v>
      </c>
      <c r="PH6" s="116">
        <v>30</v>
      </c>
      <c r="PI6" s="117">
        <v>1</v>
      </c>
      <c r="PJ6" s="117">
        <v>2</v>
      </c>
      <c r="PK6" s="117">
        <v>3</v>
      </c>
      <c r="PL6" s="117">
        <v>4</v>
      </c>
      <c r="PM6" s="117">
        <v>5</v>
      </c>
      <c r="PN6" s="141" t="s">
        <v>22</v>
      </c>
      <c r="PO6" s="142" t="s">
        <v>23</v>
      </c>
      <c r="PP6" s="116">
        <v>6</v>
      </c>
      <c r="PQ6" s="116">
        <v>7</v>
      </c>
      <c r="PR6" s="116">
        <v>8</v>
      </c>
      <c r="PS6" s="116">
        <v>9</v>
      </c>
      <c r="PT6" s="116">
        <v>10</v>
      </c>
      <c r="PU6" s="116">
        <v>11</v>
      </c>
      <c r="PV6" s="141" t="s">
        <v>22</v>
      </c>
      <c r="PW6" s="142" t="s">
        <v>23</v>
      </c>
      <c r="PX6" s="116">
        <v>18</v>
      </c>
      <c r="PY6" s="116">
        <v>19</v>
      </c>
      <c r="PZ6" s="116">
        <v>20</v>
      </c>
      <c r="QA6" s="116">
        <v>21</v>
      </c>
      <c r="QB6" s="116">
        <v>22</v>
      </c>
      <c r="QC6" s="116">
        <v>23</v>
      </c>
      <c r="QD6" s="141" t="s">
        <v>22</v>
      </c>
      <c r="QE6" s="142" t="s">
        <v>23</v>
      </c>
      <c r="QF6" s="116">
        <v>24</v>
      </c>
      <c r="QG6" s="117">
        <v>25</v>
      </c>
      <c r="QH6" s="117">
        <v>26</v>
      </c>
      <c r="QI6" s="117">
        <v>27</v>
      </c>
      <c r="QJ6" s="117">
        <v>28</v>
      </c>
      <c r="QK6" s="117">
        <v>29</v>
      </c>
      <c r="QL6" s="141" t="s">
        <v>22</v>
      </c>
      <c r="QM6" s="142" t="s">
        <v>23</v>
      </c>
      <c r="QN6" s="116">
        <v>30</v>
      </c>
      <c r="QO6" s="117">
        <v>31</v>
      </c>
      <c r="QP6" s="117">
        <v>2</v>
      </c>
      <c r="QQ6" s="117">
        <v>3</v>
      </c>
      <c r="QR6" s="117">
        <v>4</v>
      </c>
      <c r="QS6" s="117">
        <v>5</v>
      </c>
      <c r="QT6" s="141" t="s">
        <v>22</v>
      </c>
      <c r="QU6" s="142" t="s">
        <v>23</v>
      </c>
      <c r="QV6" s="116">
        <v>5</v>
      </c>
      <c r="QW6" s="117">
        <v>6</v>
      </c>
      <c r="QX6" s="117">
        <v>7</v>
      </c>
      <c r="QY6" s="117">
        <v>8</v>
      </c>
      <c r="QZ6" s="117">
        <v>9</v>
      </c>
      <c r="RA6" s="117">
        <v>10</v>
      </c>
      <c r="RB6" s="141" t="s">
        <v>22</v>
      </c>
      <c r="RC6" s="142" t="s">
        <v>23</v>
      </c>
      <c r="RD6" s="116">
        <v>11</v>
      </c>
      <c r="RE6" s="117">
        <v>12</v>
      </c>
      <c r="RF6" s="117">
        <v>13</v>
      </c>
      <c r="RG6" s="117">
        <v>14</v>
      </c>
      <c r="RH6" s="117">
        <v>15</v>
      </c>
      <c r="RI6" s="117">
        <v>16</v>
      </c>
      <c r="RJ6" s="141" t="s">
        <v>22</v>
      </c>
      <c r="RK6" s="142" t="s">
        <v>23</v>
      </c>
      <c r="RL6" s="116">
        <v>17</v>
      </c>
      <c r="RM6" s="117">
        <v>18</v>
      </c>
      <c r="RN6" s="117">
        <v>19</v>
      </c>
      <c r="RO6" s="117">
        <v>20</v>
      </c>
      <c r="RP6" s="117">
        <v>21</v>
      </c>
      <c r="RQ6" s="117">
        <v>22</v>
      </c>
      <c r="RR6" s="141" t="s">
        <v>22</v>
      </c>
      <c r="RS6" s="142" t="s">
        <v>23</v>
      </c>
      <c r="RT6" s="116">
        <v>23</v>
      </c>
      <c r="RU6" s="117">
        <v>24</v>
      </c>
      <c r="RV6" s="117">
        <v>25</v>
      </c>
      <c r="RW6" s="117">
        <v>26</v>
      </c>
      <c r="RX6" s="117">
        <v>27</v>
      </c>
      <c r="RY6" s="117">
        <v>28</v>
      </c>
      <c r="RZ6" s="141" t="s">
        <v>22</v>
      </c>
      <c r="SA6" s="142" t="s">
        <v>23</v>
      </c>
      <c r="SB6" s="116">
        <v>30</v>
      </c>
      <c r="SC6" s="117">
        <v>31</v>
      </c>
      <c r="SD6" s="117">
        <v>1</v>
      </c>
      <c r="SE6" s="117">
        <v>2</v>
      </c>
      <c r="SF6" s="117">
        <v>3</v>
      </c>
      <c r="SG6" s="117">
        <v>4</v>
      </c>
      <c r="SH6" s="141" t="s">
        <v>22</v>
      </c>
      <c r="SI6" s="142" t="s">
        <v>23</v>
      </c>
      <c r="SJ6" s="116">
        <v>5</v>
      </c>
      <c r="SK6" s="117">
        <v>6</v>
      </c>
      <c r="SL6" s="117">
        <v>7</v>
      </c>
      <c r="SM6" s="117">
        <v>8</v>
      </c>
      <c r="SN6" s="117">
        <v>9</v>
      </c>
      <c r="SO6" s="117">
        <v>10</v>
      </c>
      <c r="SP6" s="141" t="s">
        <v>22</v>
      </c>
      <c r="SQ6" s="142" t="s">
        <v>23</v>
      </c>
      <c r="SR6" s="116">
        <v>21</v>
      </c>
      <c r="SS6" s="116">
        <v>22</v>
      </c>
      <c r="ST6" s="116">
        <v>23</v>
      </c>
      <c r="SU6" s="116">
        <v>24</v>
      </c>
      <c r="SV6" s="116">
        <v>25</v>
      </c>
      <c r="SW6" s="116">
        <v>26</v>
      </c>
      <c r="SX6" s="141" t="s">
        <v>22</v>
      </c>
      <c r="SY6" s="142" t="s">
        <v>23</v>
      </c>
      <c r="SZ6" s="116">
        <v>27</v>
      </c>
      <c r="TA6" s="117">
        <v>28</v>
      </c>
      <c r="TB6" s="117">
        <v>1</v>
      </c>
      <c r="TC6" s="117">
        <v>2</v>
      </c>
      <c r="TD6" s="117">
        <v>2</v>
      </c>
      <c r="TE6" s="117">
        <v>4</v>
      </c>
      <c r="TF6" s="141" t="s">
        <v>22</v>
      </c>
      <c r="TG6" s="142" t="s">
        <v>23</v>
      </c>
      <c r="TH6" s="116">
        <v>5</v>
      </c>
      <c r="TI6" s="117">
        <v>6</v>
      </c>
      <c r="TJ6" s="117">
        <v>7</v>
      </c>
      <c r="TK6" s="117">
        <v>8</v>
      </c>
      <c r="TL6" s="117">
        <v>9</v>
      </c>
      <c r="TM6" s="117">
        <v>10</v>
      </c>
      <c r="TN6" s="145" t="s">
        <v>22</v>
      </c>
      <c r="TO6" s="146" t="s">
        <v>23</v>
      </c>
      <c r="TP6" s="116">
        <v>12</v>
      </c>
      <c r="TQ6" s="117">
        <v>13</v>
      </c>
      <c r="TR6" s="117">
        <v>14</v>
      </c>
      <c r="TS6" s="117">
        <v>15</v>
      </c>
      <c r="TT6" s="117">
        <v>16</v>
      </c>
      <c r="TU6" s="117">
        <v>17</v>
      </c>
      <c r="TV6" s="117">
        <v>18</v>
      </c>
      <c r="TW6" s="145" t="s">
        <v>22</v>
      </c>
      <c r="TX6" s="146" t="s">
        <v>23</v>
      </c>
      <c r="TY6" s="116">
        <v>19</v>
      </c>
      <c r="TZ6" s="117">
        <v>20</v>
      </c>
      <c r="UA6" s="117">
        <v>21</v>
      </c>
      <c r="UB6" s="117">
        <v>22</v>
      </c>
      <c r="UC6" s="117">
        <v>23</v>
      </c>
      <c r="UD6" s="117">
        <v>24</v>
      </c>
      <c r="UE6" s="145" t="s">
        <v>22</v>
      </c>
      <c r="UF6" s="146" t="s">
        <v>23</v>
      </c>
      <c r="UG6" s="116">
        <v>25</v>
      </c>
      <c r="UH6" s="117">
        <v>26</v>
      </c>
      <c r="UI6" s="117">
        <v>27</v>
      </c>
      <c r="UJ6" s="117">
        <v>28</v>
      </c>
      <c r="UK6" s="117">
        <v>29</v>
      </c>
      <c r="UL6" s="117">
        <v>30</v>
      </c>
      <c r="UM6" s="145" t="s">
        <v>22</v>
      </c>
      <c r="UN6" s="146" t="s">
        <v>23</v>
      </c>
      <c r="UO6" s="116">
        <v>31</v>
      </c>
      <c r="UP6" s="117">
        <v>1</v>
      </c>
      <c r="UQ6" s="117">
        <v>2</v>
      </c>
      <c r="UR6" s="117">
        <v>3</v>
      </c>
      <c r="US6" s="117">
        <v>4</v>
      </c>
      <c r="UT6" s="117">
        <v>5</v>
      </c>
      <c r="UU6" s="145" t="s">
        <v>22</v>
      </c>
      <c r="UV6" s="146" t="s">
        <v>23</v>
      </c>
      <c r="UW6" s="116">
        <v>7</v>
      </c>
      <c r="UX6" s="117">
        <v>8</v>
      </c>
      <c r="UY6" s="117">
        <v>9</v>
      </c>
      <c r="UZ6" s="117">
        <v>10</v>
      </c>
      <c r="VA6" s="117">
        <v>11</v>
      </c>
      <c r="VB6" s="117">
        <v>12</v>
      </c>
      <c r="VC6" s="145" t="s">
        <v>22</v>
      </c>
      <c r="VD6" s="146" t="s">
        <v>23</v>
      </c>
      <c r="VE6" s="61">
        <v>19</v>
      </c>
      <c r="VF6" s="61">
        <v>20</v>
      </c>
      <c r="VG6" s="61">
        <v>21</v>
      </c>
      <c r="VH6" s="61">
        <v>22</v>
      </c>
      <c r="VI6" s="61">
        <v>23</v>
      </c>
      <c r="VJ6" s="61">
        <v>24</v>
      </c>
      <c r="VK6" s="137" t="s">
        <v>22</v>
      </c>
      <c r="VL6" s="138" t="s">
        <v>23</v>
      </c>
      <c r="VM6" s="45">
        <v>24</v>
      </c>
      <c r="VN6" s="46">
        <v>26</v>
      </c>
      <c r="VO6" s="46">
        <v>27</v>
      </c>
      <c r="VP6" s="46">
        <v>28</v>
      </c>
      <c r="VQ6" s="46">
        <v>29</v>
      </c>
      <c r="VR6" s="46">
        <v>30</v>
      </c>
      <c r="VS6" s="46">
        <v>2</v>
      </c>
      <c r="VT6" s="137" t="s">
        <v>22</v>
      </c>
      <c r="VU6" s="138" t="s">
        <v>23</v>
      </c>
      <c r="VV6" s="45">
        <v>3</v>
      </c>
      <c r="VW6" s="46">
        <v>4</v>
      </c>
      <c r="VX6" s="46">
        <v>5</v>
      </c>
      <c r="VY6" s="46">
        <v>6</v>
      </c>
      <c r="VZ6" s="46">
        <v>7</v>
      </c>
      <c r="WA6" s="46">
        <v>8</v>
      </c>
      <c r="WB6" s="46">
        <v>9</v>
      </c>
      <c r="WC6" s="137" t="s">
        <v>22</v>
      </c>
      <c r="WD6" s="138" t="s">
        <v>23</v>
      </c>
      <c r="WE6" s="45">
        <v>10</v>
      </c>
      <c r="WF6" s="46">
        <v>11</v>
      </c>
      <c r="WG6" s="46">
        <v>12</v>
      </c>
      <c r="WH6" s="46">
        <v>13</v>
      </c>
      <c r="WI6" s="46">
        <v>14</v>
      </c>
      <c r="WJ6" s="46">
        <v>15</v>
      </c>
      <c r="WK6" s="46">
        <v>16</v>
      </c>
      <c r="WL6" s="137" t="s">
        <v>22</v>
      </c>
      <c r="WM6" s="138" t="s">
        <v>23</v>
      </c>
      <c r="WN6" s="45">
        <v>27</v>
      </c>
      <c r="WO6" s="45">
        <v>28</v>
      </c>
      <c r="WP6" s="45">
        <v>29</v>
      </c>
      <c r="WQ6" s="45">
        <v>30</v>
      </c>
      <c r="WR6" s="45">
        <v>31</v>
      </c>
      <c r="WS6" s="45">
        <v>1</v>
      </c>
      <c r="WT6" s="45">
        <v>2</v>
      </c>
      <c r="WU6" s="137" t="s">
        <v>22</v>
      </c>
      <c r="WV6" s="138" t="s">
        <v>23</v>
      </c>
      <c r="WW6" s="116">
        <v>4</v>
      </c>
      <c r="WX6" s="117">
        <v>5</v>
      </c>
      <c r="WY6" s="117">
        <v>6</v>
      </c>
      <c r="WZ6" s="117">
        <v>7</v>
      </c>
      <c r="XA6" s="117">
        <v>8</v>
      </c>
      <c r="XB6" s="117">
        <v>9</v>
      </c>
      <c r="XC6" s="117">
        <v>10</v>
      </c>
      <c r="XD6" s="143" t="s">
        <v>22</v>
      </c>
      <c r="XE6" s="144" t="s">
        <v>23</v>
      </c>
      <c r="XF6" s="45">
        <v>11</v>
      </c>
      <c r="XG6" s="46">
        <v>12</v>
      </c>
      <c r="XH6" s="46">
        <v>13</v>
      </c>
      <c r="XI6" s="46">
        <v>14</v>
      </c>
      <c r="XJ6" s="46">
        <v>15</v>
      </c>
      <c r="XK6" s="46">
        <v>16</v>
      </c>
      <c r="XL6" s="137" t="s">
        <v>22</v>
      </c>
      <c r="XM6" s="138" t="s">
        <v>23</v>
      </c>
      <c r="XN6" s="45">
        <v>18</v>
      </c>
      <c r="XO6" s="46">
        <v>19</v>
      </c>
      <c r="XP6" s="46">
        <v>20</v>
      </c>
      <c r="XQ6" s="46">
        <v>21</v>
      </c>
      <c r="XR6" s="46">
        <v>22</v>
      </c>
      <c r="XS6" s="46">
        <v>23</v>
      </c>
      <c r="XT6" s="137" t="s">
        <v>22</v>
      </c>
      <c r="XU6" s="138" t="s">
        <v>23</v>
      </c>
      <c r="XV6" s="61">
        <v>23</v>
      </c>
      <c r="XW6" s="62">
        <v>24</v>
      </c>
      <c r="XX6" s="62">
        <v>25</v>
      </c>
      <c r="XY6" s="62">
        <v>26</v>
      </c>
      <c r="XZ6" s="62">
        <v>27</v>
      </c>
      <c r="YA6" s="62">
        <v>28</v>
      </c>
      <c r="YB6" s="137" t="s">
        <v>22</v>
      </c>
      <c r="YC6" s="138" t="s">
        <v>23</v>
      </c>
      <c r="YD6" s="45">
        <v>29</v>
      </c>
      <c r="YE6" s="46">
        <v>30</v>
      </c>
      <c r="YF6" s="46">
        <v>1</v>
      </c>
      <c r="YG6" s="46">
        <v>2</v>
      </c>
      <c r="YH6" s="46">
        <v>3</v>
      </c>
      <c r="YI6" s="46">
        <v>4</v>
      </c>
      <c r="YJ6" s="46">
        <v>5</v>
      </c>
      <c r="YK6" s="137" t="s">
        <v>22</v>
      </c>
      <c r="YL6" s="138" t="s">
        <v>23</v>
      </c>
      <c r="YM6" s="45">
        <v>7</v>
      </c>
      <c r="YN6" s="46">
        <v>8</v>
      </c>
      <c r="YO6" s="46">
        <v>9</v>
      </c>
      <c r="YP6" s="46">
        <v>10</v>
      </c>
      <c r="YQ6" s="46">
        <v>11</v>
      </c>
      <c r="YR6" s="46">
        <v>12</v>
      </c>
      <c r="YS6" s="46">
        <v>13</v>
      </c>
      <c r="YT6" s="137" t="s">
        <v>22</v>
      </c>
      <c r="YU6" s="138" t="s">
        <v>23</v>
      </c>
      <c r="YV6" s="45">
        <v>14</v>
      </c>
      <c r="YW6" s="46">
        <v>15</v>
      </c>
      <c r="YX6" s="46">
        <v>16</v>
      </c>
      <c r="YY6" s="46">
        <v>17</v>
      </c>
      <c r="YZ6" s="46">
        <v>18</v>
      </c>
      <c r="ZA6" s="46">
        <v>19</v>
      </c>
      <c r="ZB6" s="137" t="s">
        <v>22</v>
      </c>
      <c r="ZC6" s="138" t="s">
        <v>23</v>
      </c>
      <c r="ZD6" s="45">
        <v>23</v>
      </c>
      <c r="ZE6" s="46">
        <v>24</v>
      </c>
      <c r="ZF6" s="46">
        <v>25</v>
      </c>
      <c r="ZG6" s="46">
        <v>26</v>
      </c>
      <c r="ZH6" s="46">
        <v>27</v>
      </c>
      <c r="ZI6" s="46">
        <v>28</v>
      </c>
      <c r="ZJ6" s="137" t="s">
        <v>22</v>
      </c>
      <c r="ZK6" s="138" t="s">
        <v>23</v>
      </c>
      <c r="ZL6" s="45">
        <v>30</v>
      </c>
      <c r="ZM6" s="46">
        <v>31</v>
      </c>
      <c r="ZN6" s="46">
        <v>1</v>
      </c>
      <c r="ZO6" s="46">
        <v>2</v>
      </c>
      <c r="ZP6" s="46">
        <v>3</v>
      </c>
      <c r="ZQ6" s="46">
        <v>4</v>
      </c>
      <c r="ZR6" s="137" t="s">
        <v>22</v>
      </c>
      <c r="ZS6" s="138" t="s">
        <v>23</v>
      </c>
      <c r="ZT6" s="45">
        <v>6</v>
      </c>
      <c r="ZU6" s="46">
        <v>7</v>
      </c>
      <c r="ZV6" s="46">
        <v>8</v>
      </c>
      <c r="ZW6" s="46">
        <v>9</v>
      </c>
      <c r="ZX6" s="46">
        <v>10</v>
      </c>
      <c r="ZY6" s="46">
        <v>11</v>
      </c>
      <c r="ZZ6" s="137" t="s">
        <v>22</v>
      </c>
      <c r="AAA6" s="138" t="s">
        <v>23</v>
      </c>
      <c r="AAB6" s="45">
        <v>13</v>
      </c>
      <c r="AAC6" s="46">
        <v>14</v>
      </c>
      <c r="AAD6" s="46">
        <v>15</v>
      </c>
      <c r="AAE6" s="46">
        <v>16</v>
      </c>
      <c r="AAF6" s="46">
        <v>17</v>
      </c>
      <c r="AAG6" s="46">
        <v>18</v>
      </c>
      <c r="AAH6" s="137" t="s">
        <v>22</v>
      </c>
      <c r="AAI6" s="138" t="s">
        <v>23</v>
      </c>
      <c r="AAJ6" s="45">
        <v>20</v>
      </c>
      <c r="AAK6" s="46">
        <v>21</v>
      </c>
      <c r="AAL6" s="46">
        <v>22</v>
      </c>
      <c r="AAM6" s="46">
        <v>23</v>
      </c>
      <c r="AAN6" s="46">
        <v>24</v>
      </c>
      <c r="AAO6" s="46">
        <v>25</v>
      </c>
      <c r="AAP6" s="137" t="s">
        <v>22</v>
      </c>
      <c r="AAQ6" s="138" t="s">
        <v>23</v>
      </c>
      <c r="AAR6" s="45">
        <v>27</v>
      </c>
      <c r="AAS6" s="46">
        <v>28</v>
      </c>
      <c r="AAT6" s="46">
        <v>29</v>
      </c>
      <c r="AAU6" s="46">
        <v>30</v>
      </c>
      <c r="AAV6" s="46">
        <v>31</v>
      </c>
      <c r="AAW6" s="46">
        <v>1</v>
      </c>
      <c r="AAX6" s="137" t="s">
        <v>22</v>
      </c>
      <c r="AAY6" s="138" t="s">
        <v>23</v>
      </c>
      <c r="AAZ6" s="45">
        <v>4</v>
      </c>
      <c r="ABA6" s="46">
        <v>5</v>
      </c>
      <c r="ABB6" s="46">
        <v>6</v>
      </c>
      <c r="ABC6" s="46">
        <v>7</v>
      </c>
      <c r="ABD6" s="46">
        <v>8</v>
      </c>
      <c r="ABE6" s="46">
        <v>9</v>
      </c>
      <c r="ABF6" s="137" t="s">
        <v>22</v>
      </c>
      <c r="ABG6" s="138" t="s">
        <v>23</v>
      </c>
      <c r="ABH6" s="45">
        <v>11</v>
      </c>
      <c r="ABI6" s="46">
        <v>12</v>
      </c>
      <c r="ABJ6" s="46">
        <v>13</v>
      </c>
      <c r="ABK6" s="46">
        <v>14</v>
      </c>
      <c r="ABL6" s="46">
        <v>15</v>
      </c>
      <c r="ABM6" s="46">
        <v>16</v>
      </c>
      <c r="ABN6" s="137" t="s">
        <v>22</v>
      </c>
      <c r="ABO6" s="138" t="s">
        <v>23</v>
      </c>
      <c r="ABP6" s="45">
        <v>18</v>
      </c>
      <c r="ABQ6" s="46">
        <v>19</v>
      </c>
      <c r="ABR6" s="46">
        <v>20</v>
      </c>
      <c r="ABS6" s="46">
        <v>21</v>
      </c>
      <c r="ABT6" s="46">
        <v>22</v>
      </c>
      <c r="ABU6" s="46">
        <v>23</v>
      </c>
      <c r="ABV6" s="137" t="s">
        <v>22</v>
      </c>
      <c r="ABW6" s="138" t="s">
        <v>23</v>
      </c>
      <c r="ABX6" s="45">
        <v>25</v>
      </c>
      <c r="ABY6" s="46">
        <v>26</v>
      </c>
      <c r="ABZ6" s="46">
        <v>27</v>
      </c>
      <c r="ACA6" s="46">
        <v>28</v>
      </c>
      <c r="ACB6" s="46">
        <v>29</v>
      </c>
      <c r="ACC6" s="46">
        <v>30</v>
      </c>
      <c r="ACD6" s="137" t="s">
        <v>22</v>
      </c>
      <c r="ACE6" s="138" t="s">
        <v>23</v>
      </c>
      <c r="ACF6" s="45">
        <v>1</v>
      </c>
      <c r="ACG6" s="46">
        <v>2</v>
      </c>
      <c r="ACH6" s="46">
        <v>3</v>
      </c>
      <c r="ACI6" s="46">
        <v>4</v>
      </c>
      <c r="ACJ6" s="46">
        <v>5</v>
      </c>
      <c r="ACK6" s="46">
        <v>6</v>
      </c>
      <c r="ACL6" s="137" t="s">
        <v>22</v>
      </c>
      <c r="ACM6" s="138" t="s">
        <v>23</v>
      </c>
      <c r="ACN6" s="45">
        <v>7</v>
      </c>
      <c r="ACO6" s="45">
        <v>8</v>
      </c>
      <c r="ACP6" s="45">
        <v>9</v>
      </c>
      <c r="ACQ6" s="45">
        <v>10</v>
      </c>
      <c r="ACR6" s="45">
        <v>11</v>
      </c>
      <c r="ACS6" s="46">
        <v>11</v>
      </c>
      <c r="ACT6" s="137" t="s">
        <v>22</v>
      </c>
      <c r="ACU6" s="138" t="s">
        <v>23</v>
      </c>
      <c r="ACV6" s="45">
        <v>22</v>
      </c>
      <c r="ACW6" s="45">
        <v>23</v>
      </c>
      <c r="ACX6" s="45">
        <v>24</v>
      </c>
      <c r="ACY6" s="45">
        <v>25</v>
      </c>
      <c r="ACZ6" s="45">
        <v>26</v>
      </c>
      <c r="ADA6" s="45">
        <v>27</v>
      </c>
      <c r="ADB6" s="137" t="s">
        <v>22</v>
      </c>
      <c r="ADC6" s="138" t="s">
        <v>23</v>
      </c>
      <c r="ADD6" s="45">
        <v>28</v>
      </c>
      <c r="ADE6" s="46">
        <v>29</v>
      </c>
      <c r="ADF6" s="46">
        <v>30</v>
      </c>
      <c r="ADG6" s="46">
        <v>1</v>
      </c>
      <c r="ADH6" s="46">
        <v>2</v>
      </c>
      <c r="ADI6" s="46">
        <v>3</v>
      </c>
      <c r="ADJ6" s="137" t="s">
        <v>22</v>
      </c>
      <c r="ADK6" s="138" t="s">
        <v>23</v>
      </c>
      <c r="ADL6" s="45">
        <v>3</v>
      </c>
      <c r="ADM6" s="46">
        <v>4</v>
      </c>
      <c r="ADN6" s="46">
        <v>5</v>
      </c>
      <c r="ADO6" s="46">
        <v>6</v>
      </c>
      <c r="ADP6" s="46">
        <v>7</v>
      </c>
      <c r="ADQ6" s="46">
        <v>8</v>
      </c>
      <c r="ADR6" s="137" t="s">
        <v>22</v>
      </c>
      <c r="ADS6" s="138" t="s">
        <v>23</v>
      </c>
      <c r="ADT6" s="45">
        <v>10</v>
      </c>
      <c r="ADU6" s="46">
        <v>11</v>
      </c>
      <c r="ADV6" s="46">
        <v>12</v>
      </c>
      <c r="ADW6" s="46">
        <v>13</v>
      </c>
      <c r="ADX6" s="46">
        <v>14</v>
      </c>
      <c r="ADY6" s="46">
        <v>15</v>
      </c>
      <c r="ADZ6" s="137" t="s">
        <v>22</v>
      </c>
      <c r="AEA6" s="138" t="s">
        <v>23</v>
      </c>
      <c r="AEB6" s="45">
        <v>16</v>
      </c>
      <c r="AEC6" s="46">
        <v>17</v>
      </c>
      <c r="AED6" s="46">
        <v>20</v>
      </c>
      <c r="AEE6" s="46">
        <v>21</v>
      </c>
      <c r="AEF6" s="46">
        <v>22</v>
      </c>
      <c r="AEG6" s="46">
        <v>23</v>
      </c>
      <c r="AEH6" s="137" t="s">
        <v>22</v>
      </c>
      <c r="AEI6" s="138" t="s">
        <v>23</v>
      </c>
      <c r="AEJ6" s="45">
        <v>22</v>
      </c>
      <c r="AEK6" s="46">
        <v>23</v>
      </c>
      <c r="AEL6" s="46">
        <v>24</v>
      </c>
      <c r="AEM6" s="46">
        <v>25</v>
      </c>
      <c r="AEN6" s="46">
        <v>26</v>
      </c>
      <c r="AEO6" s="46">
        <v>27</v>
      </c>
      <c r="AEP6" s="137" t="s">
        <v>22</v>
      </c>
      <c r="AEQ6" s="138" t="s">
        <v>23</v>
      </c>
      <c r="AER6" s="45">
        <v>4</v>
      </c>
      <c r="AES6" s="46">
        <v>5</v>
      </c>
      <c r="AET6" s="46">
        <v>6</v>
      </c>
      <c r="AEU6" s="46">
        <v>7</v>
      </c>
      <c r="AEV6" s="46">
        <v>8</v>
      </c>
      <c r="AEW6" s="46">
        <v>9</v>
      </c>
      <c r="AEX6" s="137" t="s">
        <v>22</v>
      </c>
      <c r="AEY6" s="138" t="s">
        <v>23</v>
      </c>
      <c r="AEZ6" s="45">
        <v>10</v>
      </c>
      <c r="AFA6" s="46">
        <v>11</v>
      </c>
      <c r="AFB6" s="46">
        <v>12</v>
      </c>
      <c r="AFC6" s="46">
        <v>13</v>
      </c>
      <c r="AFD6" s="46">
        <v>14</v>
      </c>
      <c r="AFE6" s="46">
        <v>15</v>
      </c>
      <c r="AFF6" s="137" t="s">
        <v>22</v>
      </c>
      <c r="AFG6" s="138" t="s">
        <v>23</v>
      </c>
      <c r="AFH6" s="45">
        <v>17</v>
      </c>
      <c r="AFI6" s="46">
        <v>18</v>
      </c>
      <c r="AFJ6" s="46">
        <v>19</v>
      </c>
      <c r="AFK6" s="46">
        <v>20</v>
      </c>
      <c r="AFL6" s="46">
        <v>21</v>
      </c>
      <c r="AFM6" s="46">
        <v>22</v>
      </c>
      <c r="AFN6" s="137" t="s">
        <v>22</v>
      </c>
      <c r="AFO6" s="138" t="s">
        <v>23</v>
      </c>
      <c r="AFP6" s="45">
        <v>23</v>
      </c>
      <c r="AFQ6" s="46">
        <v>24</v>
      </c>
      <c r="AFR6" s="46">
        <v>25</v>
      </c>
      <c r="AFS6" s="46">
        <v>26</v>
      </c>
      <c r="AFT6" s="46">
        <v>27</v>
      </c>
      <c r="AFU6" s="46">
        <v>28</v>
      </c>
      <c r="AFV6" s="137" t="s">
        <v>22</v>
      </c>
      <c r="AFW6" s="138" t="s">
        <v>23</v>
      </c>
      <c r="AFX6" s="45">
        <v>29</v>
      </c>
      <c r="AFY6" s="46">
        <v>30</v>
      </c>
      <c r="AFZ6" s="46">
        <v>31</v>
      </c>
      <c r="AGA6" s="46">
        <v>1</v>
      </c>
      <c r="AGB6" s="46">
        <v>2</v>
      </c>
      <c r="AGC6" s="46">
        <v>3</v>
      </c>
      <c r="AGD6" s="137" t="s">
        <v>22</v>
      </c>
      <c r="AGE6" s="138" t="s">
        <v>23</v>
      </c>
      <c r="AGF6" s="45">
        <v>10</v>
      </c>
      <c r="AGG6" s="45">
        <v>11</v>
      </c>
      <c r="AGH6" s="45">
        <v>12</v>
      </c>
      <c r="AGI6" s="45">
        <v>13</v>
      </c>
      <c r="AGJ6" s="45">
        <v>14</v>
      </c>
      <c r="AGK6" s="45">
        <v>15</v>
      </c>
      <c r="AGL6" s="137" t="s">
        <v>22</v>
      </c>
      <c r="AGM6" s="138" t="s">
        <v>23</v>
      </c>
      <c r="AGN6" s="125">
        <v>17</v>
      </c>
      <c r="AGO6" s="126">
        <v>18</v>
      </c>
      <c r="AGP6" s="126">
        <v>19</v>
      </c>
      <c r="AGQ6" s="126">
        <v>20</v>
      </c>
      <c r="AGR6" s="126">
        <v>21</v>
      </c>
      <c r="AGS6" s="126">
        <v>22</v>
      </c>
      <c r="AGT6" s="135" t="s">
        <v>22</v>
      </c>
      <c r="AGU6" s="136" t="s">
        <v>23</v>
      </c>
      <c r="AGV6" s="45">
        <v>22</v>
      </c>
      <c r="AGW6" s="46">
        <v>23</v>
      </c>
      <c r="AGX6" s="46">
        <v>24</v>
      </c>
      <c r="AGY6" s="46">
        <v>25</v>
      </c>
      <c r="AGZ6" s="46">
        <v>26</v>
      </c>
      <c r="AHA6" s="46">
        <v>27</v>
      </c>
      <c r="AHB6" s="135" t="s">
        <v>22</v>
      </c>
      <c r="AHC6" s="136" t="s">
        <v>23</v>
      </c>
      <c r="AHD6" s="45">
        <v>29</v>
      </c>
      <c r="AHE6" s="46">
        <v>30</v>
      </c>
      <c r="AHF6" s="46">
        <v>31</v>
      </c>
      <c r="AHG6" s="46">
        <v>1</v>
      </c>
      <c r="AHH6" s="46">
        <v>2</v>
      </c>
      <c r="AHI6" s="46">
        <v>3</v>
      </c>
      <c r="AHJ6" s="135" t="s">
        <v>22</v>
      </c>
      <c r="AHK6" s="136" t="s">
        <v>23</v>
      </c>
      <c r="AHL6" s="45">
        <v>10</v>
      </c>
      <c r="AHM6" s="46">
        <v>11</v>
      </c>
      <c r="AHN6" s="46">
        <v>12</v>
      </c>
      <c r="AHO6" s="46">
        <v>13</v>
      </c>
      <c r="AHP6" s="46">
        <v>14</v>
      </c>
      <c r="AHQ6" s="46">
        <v>15</v>
      </c>
      <c r="AHR6" s="135" t="s">
        <v>22</v>
      </c>
      <c r="AHS6" s="136" t="s">
        <v>23</v>
      </c>
      <c r="AHT6" s="45">
        <v>16</v>
      </c>
      <c r="AHU6" s="46">
        <v>17</v>
      </c>
      <c r="AHV6" s="46">
        <v>18</v>
      </c>
      <c r="AHW6" s="46">
        <v>19</v>
      </c>
      <c r="AHX6" s="46">
        <v>20</v>
      </c>
      <c r="AHY6" s="46">
        <v>21</v>
      </c>
      <c r="AHZ6" s="135" t="s">
        <v>22</v>
      </c>
      <c r="AIA6" s="153" t="s">
        <v>23</v>
      </c>
      <c r="AIB6" s="191">
        <v>22</v>
      </c>
      <c r="AIC6" s="192">
        <v>23</v>
      </c>
      <c r="AID6" s="192">
        <v>24</v>
      </c>
      <c r="AIE6" s="192">
        <v>25</v>
      </c>
      <c r="AIF6" s="192">
        <v>26</v>
      </c>
      <c r="AIG6" s="192">
        <v>27</v>
      </c>
      <c r="AIH6" s="193" t="s">
        <v>22</v>
      </c>
      <c r="AII6" s="198" t="s">
        <v>23</v>
      </c>
      <c r="AIJ6" s="191">
        <v>28</v>
      </c>
      <c r="AIK6" s="192">
        <v>1</v>
      </c>
      <c r="AIL6" s="192">
        <v>2</v>
      </c>
      <c r="AIM6" s="192">
        <v>4</v>
      </c>
      <c r="AIN6" s="192">
        <v>5</v>
      </c>
      <c r="AIO6" s="192">
        <v>6</v>
      </c>
      <c r="AIP6" s="193" t="s">
        <v>22</v>
      </c>
      <c r="AIQ6" s="198" t="s">
        <v>23</v>
      </c>
      <c r="AIR6" s="125">
        <v>7</v>
      </c>
      <c r="AIS6" s="126">
        <v>8</v>
      </c>
      <c r="AIT6" s="126">
        <v>9</v>
      </c>
      <c r="AIU6" s="126">
        <v>10</v>
      </c>
      <c r="AIV6" s="126">
        <v>11</v>
      </c>
      <c r="AIW6" s="126">
        <v>12</v>
      </c>
      <c r="AIX6" s="135" t="s">
        <v>22</v>
      </c>
      <c r="AIY6" s="136" t="s">
        <v>23</v>
      </c>
      <c r="AIZ6" s="125">
        <v>18</v>
      </c>
      <c r="AJA6" s="125">
        <v>19</v>
      </c>
      <c r="AJB6" s="125">
        <v>20</v>
      </c>
      <c r="AJC6" s="125">
        <v>21</v>
      </c>
      <c r="AJD6" s="125">
        <v>22</v>
      </c>
      <c r="AJE6" s="125">
        <v>23</v>
      </c>
      <c r="AJF6" s="135" t="s">
        <v>22</v>
      </c>
      <c r="AJG6" s="136" t="s">
        <v>23</v>
      </c>
      <c r="AJH6" s="45">
        <v>1</v>
      </c>
      <c r="AJI6" s="45">
        <v>2</v>
      </c>
      <c r="AJJ6" s="45">
        <v>3</v>
      </c>
      <c r="AJK6" s="45">
        <v>4</v>
      </c>
      <c r="AJL6" s="45">
        <v>5</v>
      </c>
      <c r="AJM6" s="45">
        <v>6</v>
      </c>
      <c r="AJN6" s="165" t="s">
        <v>22</v>
      </c>
      <c r="AJO6" s="166" t="s">
        <v>23</v>
      </c>
      <c r="AJP6" s="45">
        <v>7</v>
      </c>
      <c r="AJQ6" s="46">
        <v>8</v>
      </c>
      <c r="AJR6" s="46">
        <v>9</v>
      </c>
      <c r="AJS6" s="46">
        <v>10</v>
      </c>
      <c r="AJT6" s="46">
        <v>11</v>
      </c>
      <c r="AJU6" s="46">
        <v>12</v>
      </c>
      <c r="AJV6" s="165" t="s">
        <v>22</v>
      </c>
      <c r="AJW6" s="166" t="s">
        <v>23</v>
      </c>
      <c r="AJX6" s="45">
        <v>13</v>
      </c>
      <c r="AJY6" s="46">
        <v>14</v>
      </c>
      <c r="AJZ6" s="46">
        <v>15</v>
      </c>
      <c r="AKA6" s="46">
        <v>16</v>
      </c>
      <c r="AKB6" s="46">
        <v>17</v>
      </c>
      <c r="AKC6" s="46">
        <v>18</v>
      </c>
      <c r="AKD6" s="165" t="s">
        <v>22</v>
      </c>
      <c r="AKE6" s="166" t="s">
        <v>23</v>
      </c>
      <c r="AKF6" s="45">
        <v>1</v>
      </c>
      <c r="AKG6" s="45">
        <v>2</v>
      </c>
      <c r="AKH6" s="45">
        <v>3</v>
      </c>
      <c r="AKI6" s="45">
        <v>4</v>
      </c>
      <c r="AKJ6" s="45">
        <v>5</v>
      </c>
      <c r="AKK6" s="45">
        <v>6</v>
      </c>
      <c r="AKL6" s="165" t="s">
        <v>22</v>
      </c>
      <c r="AKM6" s="166" t="s">
        <v>23</v>
      </c>
      <c r="AKN6" s="80">
        <v>7</v>
      </c>
      <c r="AKO6" s="81">
        <v>8</v>
      </c>
      <c r="AKP6" s="81">
        <v>9</v>
      </c>
      <c r="AKQ6" s="81">
        <v>10</v>
      </c>
      <c r="AKR6" s="81">
        <v>11</v>
      </c>
      <c r="AKS6" s="81">
        <v>12</v>
      </c>
      <c r="AKT6" s="165" t="s">
        <v>22</v>
      </c>
      <c r="AKU6" s="166" t="s">
        <v>23</v>
      </c>
      <c r="AKV6" s="45">
        <v>19</v>
      </c>
      <c r="AKW6" s="45">
        <v>20</v>
      </c>
      <c r="AKX6" s="45">
        <v>21</v>
      </c>
      <c r="AKY6" s="45">
        <v>22</v>
      </c>
      <c r="AKZ6" s="45">
        <v>23</v>
      </c>
      <c r="ALA6" s="45">
        <v>24</v>
      </c>
      <c r="ALB6" s="165" t="s">
        <v>22</v>
      </c>
      <c r="ALC6" s="166" t="s">
        <v>23</v>
      </c>
      <c r="ALD6" s="61">
        <v>25</v>
      </c>
      <c r="ALE6" s="62">
        <v>26</v>
      </c>
      <c r="ALF6" s="62">
        <v>27</v>
      </c>
      <c r="ALG6" s="62">
        <v>28</v>
      </c>
      <c r="ALH6" s="62">
        <v>29</v>
      </c>
      <c r="ALI6" s="62">
        <v>30</v>
      </c>
      <c r="ALJ6" s="137" t="s">
        <v>22</v>
      </c>
      <c r="ALK6" s="138" t="s">
        <v>23</v>
      </c>
      <c r="ALL6" s="45">
        <v>6</v>
      </c>
      <c r="ALM6" s="45">
        <v>7</v>
      </c>
      <c r="ALN6" s="45">
        <v>8</v>
      </c>
      <c r="ALO6" s="45">
        <v>9</v>
      </c>
      <c r="ALP6" s="45">
        <v>10</v>
      </c>
      <c r="ALQ6" s="45">
        <v>11</v>
      </c>
      <c r="ALR6" s="137" t="s">
        <v>22</v>
      </c>
      <c r="ALS6" s="205" t="s">
        <v>23</v>
      </c>
      <c r="ALT6" s="45">
        <v>12</v>
      </c>
      <c r="ALU6" s="46">
        <v>13</v>
      </c>
      <c r="ALV6" s="46">
        <v>14</v>
      </c>
      <c r="ALW6" s="46">
        <v>15</v>
      </c>
      <c r="ALX6" s="46">
        <v>16</v>
      </c>
      <c r="ALY6" s="46">
        <v>17</v>
      </c>
      <c r="ALZ6" s="165" t="s">
        <v>22</v>
      </c>
      <c r="AMA6" s="166" t="s">
        <v>23</v>
      </c>
      <c r="AMB6" s="45">
        <v>18</v>
      </c>
      <c r="AMC6" s="46">
        <v>19</v>
      </c>
      <c r="AMD6" s="46">
        <v>20</v>
      </c>
      <c r="AME6" s="46">
        <v>21</v>
      </c>
      <c r="AMF6" s="46">
        <v>22</v>
      </c>
      <c r="AMG6" s="46">
        <v>23</v>
      </c>
      <c r="AMH6" s="165" t="s">
        <v>22</v>
      </c>
      <c r="AMI6" s="166" t="s">
        <v>23</v>
      </c>
      <c r="AMJ6" s="45">
        <v>24</v>
      </c>
      <c r="AMK6" s="46">
        <v>25</v>
      </c>
      <c r="AML6" s="46">
        <v>26</v>
      </c>
      <c r="AMM6" s="46">
        <v>27</v>
      </c>
      <c r="AMN6" s="46">
        <v>28</v>
      </c>
      <c r="AMO6" s="46">
        <v>29</v>
      </c>
      <c r="AMP6" s="165" t="s">
        <v>22</v>
      </c>
      <c r="AMQ6" s="166" t="s">
        <v>23</v>
      </c>
      <c r="AMR6" s="45">
        <v>1</v>
      </c>
      <c r="AMS6" s="46">
        <v>2</v>
      </c>
      <c r="AMT6" s="46">
        <v>3</v>
      </c>
      <c r="AMU6" s="46">
        <v>4</v>
      </c>
      <c r="AMV6" s="46">
        <v>5</v>
      </c>
      <c r="AMW6" s="46">
        <v>6</v>
      </c>
      <c r="AMX6" s="165" t="s">
        <v>22</v>
      </c>
      <c r="AMY6" s="166" t="s">
        <v>23</v>
      </c>
      <c r="AMZ6" s="45">
        <v>7</v>
      </c>
      <c r="ANA6" s="46">
        <v>8</v>
      </c>
      <c r="ANB6" s="46">
        <v>9</v>
      </c>
      <c r="ANC6" s="46">
        <v>10</v>
      </c>
      <c r="AND6" s="46">
        <v>11</v>
      </c>
      <c r="ANE6" s="46">
        <v>12</v>
      </c>
      <c r="ANF6" s="165" t="s">
        <v>22</v>
      </c>
      <c r="ANG6" s="166" t="s">
        <v>23</v>
      </c>
      <c r="ANH6" s="45">
        <v>14</v>
      </c>
      <c r="ANI6" s="46">
        <v>15</v>
      </c>
      <c r="ANJ6" s="46">
        <v>16</v>
      </c>
      <c r="ANK6" s="46">
        <v>17</v>
      </c>
      <c r="ANL6" s="46">
        <v>18</v>
      </c>
      <c r="ANM6" s="46">
        <v>19</v>
      </c>
      <c r="ANN6" s="165" t="s">
        <v>22</v>
      </c>
      <c r="ANO6" s="166" t="s">
        <v>23</v>
      </c>
      <c r="ANP6" s="45">
        <v>21</v>
      </c>
      <c r="ANQ6" s="46">
        <v>22</v>
      </c>
      <c r="ANR6" s="46">
        <v>23</v>
      </c>
      <c r="ANS6" s="46">
        <v>24</v>
      </c>
      <c r="ANT6" s="46">
        <v>25</v>
      </c>
      <c r="ANU6" s="46">
        <v>26</v>
      </c>
      <c r="ANV6" s="165" t="s">
        <v>22</v>
      </c>
      <c r="ANW6" s="166" t="s">
        <v>23</v>
      </c>
      <c r="ANX6" s="45">
        <v>6</v>
      </c>
      <c r="ANY6" s="45">
        <v>7</v>
      </c>
      <c r="ANZ6" s="45">
        <v>8</v>
      </c>
      <c r="AOA6" s="45">
        <v>9</v>
      </c>
      <c r="AOB6" s="45">
        <v>10</v>
      </c>
      <c r="AOC6" s="45">
        <v>11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206" t="s">
        <v>22</v>
      </c>
      <c r="AOU6" s="207" t="s">
        <v>23</v>
      </c>
      <c r="AOV6" s="45">
        <v>25</v>
      </c>
      <c r="AOW6" s="46">
        <v>26</v>
      </c>
      <c r="AOX6" s="46">
        <v>27</v>
      </c>
      <c r="AOY6" s="46">
        <v>28</v>
      </c>
      <c r="AOZ6" s="46">
        <v>29</v>
      </c>
      <c r="APA6" s="46">
        <v>30</v>
      </c>
      <c r="APB6" s="165" t="s">
        <v>22</v>
      </c>
      <c r="APC6" s="166" t="s">
        <v>23</v>
      </c>
      <c r="APD6" s="45">
        <v>6</v>
      </c>
      <c r="APE6" s="45">
        <v>7</v>
      </c>
      <c r="APF6" s="45">
        <v>8</v>
      </c>
      <c r="APG6" s="45">
        <v>9</v>
      </c>
      <c r="APH6" s="45">
        <v>10</v>
      </c>
      <c r="API6" s="45">
        <v>11</v>
      </c>
      <c r="APJ6" s="165" t="s">
        <v>22</v>
      </c>
      <c r="APK6" s="166" t="s">
        <v>23</v>
      </c>
      <c r="APL6" s="45">
        <v>13</v>
      </c>
      <c r="APM6" s="46">
        <v>14</v>
      </c>
      <c r="APN6" s="46">
        <v>15</v>
      </c>
      <c r="APO6" s="46">
        <v>16</v>
      </c>
      <c r="APP6" s="46">
        <v>17</v>
      </c>
      <c r="APQ6" s="46">
        <v>18</v>
      </c>
      <c r="APR6" s="165" t="s">
        <v>22</v>
      </c>
      <c r="APS6" s="166" t="s">
        <v>23</v>
      </c>
      <c r="APT6" s="125">
        <v>18</v>
      </c>
      <c r="APU6" s="126">
        <v>19</v>
      </c>
      <c r="APV6" s="126">
        <v>20</v>
      </c>
      <c r="APW6" s="126">
        <v>21</v>
      </c>
      <c r="APX6" s="126">
        <v>22</v>
      </c>
      <c r="APY6" s="126">
        <v>23</v>
      </c>
      <c r="APZ6" s="165" t="s">
        <v>22</v>
      </c>
      <c r="AQA6" s="166" t="s">
        <v>23</v>
      </c>
      <c r="AQB6" s="45">
        <v>24</v>
      </c>
      <c r="AQC6" s="46">
        <v>25</v>
      </c>
      <c r="AQD6" s="46">
        <v>26</v>
      </c>
      <c r="AQE6" s="46">
        <v>27</v>
      </c>
      <c r="AQF6" s="46">
        <v>28</v>
      </c>
      <c r="AQG6" s="46">
        <v>29</v>
      </c>
      <c r="AQH6" s="165" t="s">
        <v>22</v>
      </c>
      <c r="AQI6" s="166" t="s">
        <v>23</v>
      </c>
      <c r="AQJ6" s="45">
        <v>1</v>
      </c>
      <c r="AQK6" s="46">
        <v>2</v>
      </c>
      <c r="AQL6" s="46">
        <v>3</v>
      </c>
      <c r="AQM6" s="46">
        <v>4</v>
      </c>
      <c r="AQN6" s="46">
        <v>5</v>
      </c>
      <c r="AQO6" s="46">
        <v>6</v>
      </c>
      <c r="AQP6" s="135" t="s">
        <v>22</v>
      </c>
      <c r="AQQ6" s="136" t="s">
        <v>23</v>
      </c>
      <c r="AQR6" s="45">
        <v>7</v>
      </c>
      <c r="AQS6" s="46">
        <v>8</v>
      </c>
      <c r="AQT6" s="46">
        <v>9</v>
      </c>
      <c r="AQU6" s="46">
        <v>10</v>
      </c>
      <c r="AQV6" s="46">
        <v>11</v>
      </c>
      <c r="AQW6" s="46">
        <v>12</v>
      </c>
      <c r="AQX6" s="135" t="s">
        <v>22</v>
      </c>
      <c r="AQY6" s="136" t="s">
        <v>23</v>
      </c>
      <c r="AQZ6" s="45">
        <v>16</v>
      </c>
      <c r="ARA6" s="46">
        <v>17</v>
      </c>
      <c r="ARB6" s="46">
        <v>18</v>
      </c>
      <c r="ARC6" s="46">
        <v>19</v>
      </c>
      <c r="ARD6" s="46">
        <v>20</v>
      </c>
      <c r="ARE6" s="46">
        <v>21</v>
      </c>
      <c r="ARF6" s="135" t="s">
        <v>22</v>
      </c>
      <c r="ARG6" s="136" t="s">
        <v>23</v>
      </c>
      <c r="ARH6" s="45">
        <v>22</v>
      </c>
      <c r="ARI6" s="46">
        <v>23</v>
      </c>
      <c r="ARJ6" s="46">
        <v>24</v>
      </c>
      <c r="ARK6" s="46">
        <v>25</v>
      </c>
      <c r="ARL6" s="46">
        <v>26</v>
      </c>
      <c r="ARM6" s="46">
        <v>27</v>
      </c>
      <c r="ARN6" s="135" t="s">
        <v>22</v>
      </c>
      <c r="ARO6" s="136" t="s">
        <v>23</v>
      </c>
      <c r="ARP6" s="45">
        <v>29</v>
      </c>
      <c r="ARQ6" s="46">
        <v>30</v>
      </c>
      <c r="ARR6" s="46">
        <v>31</v>
      </c>
      <c r="ARS6" s="46">
        <v>1</v>
      </c>
      <c r="ART6" s="46">
        <v>2</v>
      </c>
      <c r="ARU6" s="46">
        <v>3</v>
      </c>
      <c r="ARV6" s="135" t="s">
        <v>22</v>
      </c>
      <c r="ARW6" s="136" t="s">
        <v>23</v>
      </c>
      <c r="ARX6" s="45">
        <v>6</v>
      </c>
      <c r="ARY6" s="46">
        <v>7</v>
      </c>
      <c r="ARZ6" s="46">
        <v>8</v>
      </c>
      <c r="ASA6" s="46">
        <v>9</v>
      </c>
      <c r="ASB6" s="46">
        <v>10</v>
      </c>
      <c r="ASC6" s="46">
        <v>11</v>
      </c>
      <c r="ASD6" s="135" t="s">
        <v>22</v>
      </c>
      <c r="ASE6" s="136" t="s">
        <v>23</v>
      </c>
      <c r="ASF6" s="45">
        <v>12</v>
      </c>
      <c r="ASG6" s="46">
        <v>13</v>
      </c>
      <c r="ASH6" s="46">
        <v>14</v>
      </c>
      <c r="ASI6" s="46">
        <v>15</v>
      </c>
      <c r="ASJ6" s="46">
        <v>16</v>
      </c>
      <c r="ASK6" s="46">
        <v>17</v>
      </c>
      <c r="ASL6" s="135" t="s">
        <v>22</v>
      </c>
      <c r="ASM6" s="136" t="s">
        <v>23</v>
      </c>
      <c r="ASN6" s="45">
        <v>21</v>
      </c>
      <c r="ASO6" s="46">
        <v>22</v>
      </c>
      <c r="ASP6" s="46">
        <v>23</v>
      </c>
      <c r="ASQ6" s="46">
        <v>24</v>
      </c>
      <c r="ASR6" s="46">
        <v>25</v>
      </c>
      <c r="ASS6" s="46">
        <v>26</v>
      </c>
      <c r="AST6" s="135" t="s">
        <v>22</v>
      </c>
      <c r="ASU6" s="136" t="s">
        <v>23</v>
      </c>
      <c r="ASV6" s="45">
        <v>27</v>
      </c>
      <c r="ASW6" s="46">
        <v>28</v>
      </c>
      <c r="ASX6" s="46">
        <v>29</v>
      </c>
      <c r="ASY6" s="46">
        <v>30</v>
      </c>
      <c r="ASZ6" s="46">
        <v>1</v>
      </c>
      <c r="ATA6" s="46">
        <v>2</v>
      </c>
      <c r="ATB6" s="135" t="s">
        <v>22</v>
      </c>
      <c r="ATC6" s="136" t="s">
        <v>23</v>
      </c>
      <c r="ATD6" s="45">
        <v>4</v>
      </c>
      <c r="ATE6" s="45">
        <v>5</v>
      </c>
      <c r="ATF6" s="45">
        <v>6</v>
      </c>
      <c r="ATG6" s="45">
        <v>7</v>
      </c>
      <c r="ATH6" s="45">
        <v>8</v>
      </c>
      <c r="ATI6" s="45">
        <v>9</v>
      </c>
      <c r="ATJ6" s="135" t="s">
        <v>22</v>
      </c>
      <c r="ATK6" s="136" t="s">
        <v>23</v>
      </c>
      <c r="ATL6" s="45">
        <v>12</v>
      </c>
      <c r="ATM6" s="46">
        <v>13</v>
      </c>
      <c r="ATN6" s="46">
        <v>14</v>
      </c>
      <c r="ATO6" s="46">
        <v>15</v>
      </c>
      <c r="ATP6" s="46">
        <v>16</v>
      </c>
      <c r="ATQ6" s="46">
        <v>17</v>
      </c>
      <c r="ATR6" s="135" t="s">
        <v>22</v>
      </c>
      <c r="ATS6" s="136" t="s">
        <v>23</v>
      </c>
      <c r="ATT6" s="45">
        <v>18</v>
      </c>
      <c r="ATU6" s="46">
        <v>19</v>
      </c>
      <c r="ATV6" s="46">
        <v>20</v>
      </c>
      <c r="ATW6" s="46">
        <v>21</v>
      </c>
      <c r="ATX6" s="46">
        <v>22</v>
      </c>
      <c r="ATY6" s="46">
        <v>23</v>
      </c>
      <c r="ATZ6" s="135" t="s">
        <v>22</v>
      </c>
      <c r="AUA6" s="136" t="s">
        <v>23</v>
      </c>
      <c r="AUB6" s="45">
        <v>25</v>
      </c>
      <c r="AUC6" s="46">
        <v>26</v>
      </c>
      <c r="AUD6" s="46">
        <v>27</v>
      </c>
      <c r="AUE6" s="46">
        <v>28</v>
      </c>
      <c r="AUF6" s="46">
        <v>29</v>
      </c>
      <c r="AUG6" s="46">
        <v>30</v>
      </c>
      <c r="AUH6" s="135" t="s">
        <v>22</v>
      </c>
      <c r="AUI6" s="136" t="s">
        <v>23</v>
      </c>
      <c r="AUJ6" s="45">
        <v>31</v>
      </c>
      <c r="AUK6" s="46">
        <v>2</v>
      </c>
      <c r="AUL6" s="46">
        <v>3</v>
      </c>
      <c r="AUM6" s="46">
        <v>4</v>
      </c>
      <c r="AUN6" s="46">
        <v>5</v>
      </c>
      <c r="AUO6" s="46">
        <v>6</v>
      </c>
      <c r="AUP6" s="135" t="s">
        <v>22</v>
      </c>
      <c r="AUQ6" s="136" t="s">
        <v>23</v>
      </c>
      <c r="AUR6" s="45">
        <v>7</v>
      </c>
      <c r="AUS6" s="46">
        <v>8</v>
      </c>
      <c r="AUT6" s="46">
        <v>9</v>
      </c>
      <c r="AUU6" s="46">
        <v>10</v>
      </c>
      <c r="AUV6" s="46">
        <v>11</v>
      </c>
      <c r="AUW6" s="46">
        <v>12</v>
      </c>
      <c r="AUX6" s="135" t="s">
        <v>22</v>
      </c>
      <c r="AUY6" s="136" t="s">
        <v>23</v>
      </c>
      <c r="AUZ6" s="45">
        <v>13</v>
      </c>
      <c r="AVA6" s="46">
        <v>14</v>
      </c>
      <c r="AVB6" s="46">
        <v>15</v>
      </c>
      <c r="AVC6" s="46">
        <v>16</v>
      </c>
      <c r="AVD6" s="46">
        <v>17</v>
      </c>
      <c r="AVE6" s="46">
        <v>18</v>
      </c>
      <c r="AVF6" s="135" t="s">
        <v>22</v>
      </c>
      <c r="AVG6" s="136" t="s">
        <v>23</v>
      </c>
      <c r="AVH6" s="45">
        <v>30</v>
      </c>
      <c r="AVI6" s="46">
        <v>31</v>
      </c>
      <c r="AVJ6" s="46">
        <v>1</v>
      </c>
      <c r="AVK6" s="46">
        <v>2</v>
      </c>
      <c r="AVL6" s="46">
        <v>3</v>
      </c>
      <c r="AVM6" s="46">
        <v>4</v>
      </c>
      <c r="AVN6" s="135" t="s">
        <v>22</v>
      </c>
      <c r="AVO6" s="136" t="s">
        <v>23</v>
      </c>
      <c r="AVP6" s="45">
        <v>5</v>
      </c>
      <c r="AVQ6" s="46">
        <v>6</v>
      </c>
      <c r="AVR6" s="46">
        <v>7</v>
      </c>
      <c r="AVS6" s="46">
        <v>8</v>
      </c>
      <c r="AVT6" s="46">
        <v>9</v>
      </c>
      <c r="AVU6" s="46">
        <v>10</v>
      </c>
      <c r="AVV6" s="135" t="s">
        <v>22</v>
      </c>
      <c r="AVW6" s="136" t="s">
        <v>23</v>
      </c>
      <c r="AVX6" s="45">
        <v>12</v>
      </c>
      <c r="AVY6" s="46">
        <v>13</v>
      </c>
      <c r="AVZ6" s="46">
        <v>14</v>
      </c>
      <c r="AWA6" s="46">
        <v>15</v>
      </c>
      <c r="AWB6" s="46">
        <v>16</v>
      </c>
      <c r="AWC6" s="46">
        <v>17</v>
      </c>
      <c r="AWD6" s="135" t="s">
        <v>22</v>
      </c>
      <c r="AWE6" s="136" t="s">
        <v>23</v>
      </c>
      <c r="AWF6" s="45">
        <v>19</v>
      </c>
      <c r="AWG6" s="46">
        <v>20</v>
      </c>
      <c r="AWH6" s="46">
        <v>21</v>
      </c>
      <c r="AWI6" s="46">
        <v>22</v>
      </c>
      <c r="AWJ6" s="46">
        <v>23</v>
      </c>
      <c r="AWK6" s="46">
        <v>24</v>
      </c>
      <c r="AWL6" s="135" t="s">
        <v>22</v>
      </c>
      <c r="AWM6" s="136" t="s">
        <v>23</v>
      </c>
      <c r="AWN6" s="45">
        <v>27</v>
      </c>
      <c r="AWO6" s="46">
        <v>28</v>
      </c>
      <c r="AWP6" s="46">
        <v>29</v>
      </c>
      <c r="AWQ6" s="46">
        <v>2</v>
      </c>
      <c r="AWR6" s="46">
        <v>3</v>
      </c>
      <c r="AWS6" s="46">
        <v>4</v>
      </c>
      <c r="AWT6" s="135" t="s">
        <v>22</v>
      </c>
      <c r="AWU6" s="136" t="s">
        <v>23</v>
      </c>
      <c r="AWV6" s="45">
        <v>5</v>
      </c>
      <c r="AWW6" s="46">
        <v>6</v>
      </c>
      <c r="AWX6" s="46">
        <v>7</v>
      </c>
      <c r="AWY6" s="46">
        <v>8</v>
      </c>
      <c r="AWZ6" s="46">
        <v>9</v>
      </c>
      <c r="AXA6" s="46">
        <v>10</v>
      </c>
      <c r="AXB6" s="135" t="s">
        <v>22</v>
      </c>
      <c r="AXC6" s="136" t="s">
        <v>23</v>
      </c>
      <c r="AXD6" s="45">
        <v>12</v>
      </c>
      <c r="AXE6" s="46">
        <v>13</v>
      </c>
      <c r="AXF6" s="46">
        <v>14</v>
      </c>
      <c r="AXG6" s="46">
        <v>15</v>
      </c>
      <c r="AXH6" s="46">
        <v>16</v>
      </c>
      <c r="AXI6" s="46">
        <v>17</v>
      </c>
      <c r="AXJ6" s="135" t="s">
        <v>22</v>
      </c>
      <c r="AXK6" s="136" t="s">
        <v>23</v>
      </c>
      <c r="AXL6" s="45">
        <v>19</v>
      </c>
      <c r="AXM6" s="46">
        <v>20</v>
      </c>
      <c r="AXN6" s="46">
        <v>21</v>
      </c>
      <c r="AXO6" s="46">
        <v>22</v>
      </c>
      <c r="AXP6" s="46">
        <v>23</v>
      </c>
      <c r="AXQ6" s="46">
        <v>24</v>
      </c>
      <c r="AXR6" s="135" t="s">
        <v>22</v>
      </c>
      <c r="AXS6" s="136" t="s">
        <v>23</v>
      </c>
      <c r="AXT6" s="45">
        <v>3</v>
      </c>
      <c r="AXU6" s="45">
        <v>4</v>
      </c>
      <c r="AXV6" s="45">
        <v>5</v>
      </c>
      <c r="AXW6" s="45">
        <v>6</v>
      </c>
      <c r="AXX6" s="45">
        <v>7</v>
      </c>
      <c r="AXY6" s="45">
        <v>8</v>
      </c>
      <c r="AXZ6" s="135" t="s">
        <v>22</v>
      </c>
      <c r="AYA6" s="136" t="s">
        <v>23</v>
      </c>
      <c r="AYB6" s="45">
        <v>15</v>
      </c>
      <c r="AYC6" s="45">
        <v>16</v>
      </c>
      <c r="AYD6" s="45">
        <v>17</v>
      </c>
      <c r="AYE6" s="45">
        <v>18</v>
      </c>
      <c r="AYF6" s="45">
        <v>19</v>
      </c>
      <c r="AYG6" s="45">
        <v>20</v>
      </c>
      <c r="AYH6" s="135" t="s">
        <v>22</v>
      </c>
      <c r="AYI6" s="136" t="s">
        <v>23</v>
      </c>
      <c r="AYJ6" s="45">
        <v>23</v>
      </c>
      <c r="AYK6" s="46">
        <v>24</v>
      </c>
      <c r="AYL6" s="46">
        <v>25</v>
      </c>
      <c r="AYM6" s="46">
        <v>26</v>
      </c>
      <c r="AYN6" s="46">
        <v>27</v>
      </c>
      <c r="AYO6" s="46">
        <v>28</v>
      </c>
      <c r="AYP6" s="135" t="s">
        <v>22</v>
      </c>
      <c r="AYQ6" s="136" t="s">
        <v>23</v>
      </c>
      <c r="AYR6" s="45">
        <v>2</v>
      </c>
      <c r="AYS6" s="46">
        <v>3</v>
      </c>
      <c r="AYT6" s="46">
        <v>4</v>
      </c>
      <c r="AYU6" s="46">
        <v>5</v>
      </c>
      <c r="AYV6" s="46">
        <v>6</v>
      </c>
      <c r="AYW6" s="46">
        <v>7</v>
      </c>
      <c r="AYX6" s="135" t="s">
        <v>22</v>
      </c>
      <c r="AYY6" s="136" t="s">
        <v>23</v>
      </c>
      <c r="AYZ6" s="45">
        <v>9</v>
      </c>
      <c r="AZA6" s="46">
        <v>10</v>
      </c>
      <c r="AZB6" s="46">
        <v>11</v>
      </c>
      <c r="AZC6" s="46">
        <v>12</v>
      </c>
      <c r="AZD6" s="46">
        <v>13</v>
      </c>
      <c r="AZE6" s="46">
        <v>14</v>
      </c>
      <c r="AZF6" s="135" t="s">
        <v>22</v>
      </c>
      <c r="AZG6" s="136" t="s">
        <v>23</v>
      </c>
      <c r="AZH6" s="80">
        <v>22</v>
      </c>
      <c r="AZI6" s="80">
        <v>23</v>
      </c>
      <c r="AZJ6" s="80">
        <v>24</v>
      </c>
      <c r="AZK6" s="80">
        <v>25</v>
      </c>
      <c r="AZL6" s="80">
        <v>26</v>
      </c>
      <c r="AZM6" s="80">
        <v>27</v>
      </c>
      <c r="AZN6" s="135" t="s">
        <v>22</v>
      </c>
      <c r="AZO6" s="136" t="s">
        <v>23</v>
      </c>
      <c r="AZP6" s="45">
        <v>28</v>
      </c>
      <c r="AZQ6" s="46">
        <v>29</v>
      </c>
      <c r="AZR6" s="46">
        <v>30</v>
      </c>
      <c r="AZS6" s="46">
        <v>30</v>
      </c>
      <c r="AZT6" s="46">
        <v>1</v>
      </c>
      <c r="AZU6" s="46">
        <v>2</v>
      </c>
      <c r="AZV6" s="135" t="s">
        <v>22</v>
      </c>
      <c r="AZW6" s="136" t="s">
        <v>23</v>
      </c>
      <c r="AZX6" s="237">
        <v>5</v>
      </c>
      <c r="AZY6" s="238">
        <v>6</v>
      </c>
      <c r="AZZ6" s="238">
        <v>9</v>
      </c>
      <c r="BAA6" s="238">
        <v>10</v>
      </c>
      <c r="BAB6" s="238">
        <v>11</v>
      </c>
      <c r="BAC6" s="238">
        <v>12</v>
      </c>
      <c r="BAD6" s="135" t="s">
        <v>22</v>
      </c>
      <c r="BAE6" s="136" t="s">
        <v>23</v>
      </c>
      <c r="BAF6" s="45">
        <v>12</v>
      </c>
      <c r="BAG6" s="46">
        <v>13</v>
      </c>
      <c r="BAH6" s="46">
        <v>14</v>
      </c>
      <c r="BAI6" s="46">
        <v>15</v>
      </c>
      <c r="BAJ6" s="46">
        <v>16</v>
      </c>
      <c r="BAK6" s="46">
        <v>17</v>
      </c>
      <c r="BAL6" s="135" t="s">
        <v>22</v>
      </c>
      <c r="BAM6" s="136" t="s">
        <v>23</v>
      </c>
      <c r="BAN6" s="45">
        <v>20</v>
      </c>
      <c r="BAO6" s="46">
        <v>21</v>
      </c>
      <c r="BAP6" s="46">
        <v>22</v>
      </c>
      <c r="BAQ6" s="46">
        <v>23</v>
      </c>
      <c r="BAR6" s="46">
        <v>24</v>
      </c>
      <c r="BAS6" s="46">
        <v>25</v>
      </c>
      <c r="BAT6" s="135" t="s">
        <v>22</v>
      </c>
      <c r="BAU6" s="136" t="s">
        <v>23</v>
      </c>
      <c r="BAV6" s="45">
        <v>27</v>
      </c>
      <c r="BAW6" s="46">
        <v>29</v>
      </c>
      <c r="BAX6" s="46">
        <v>30</v>
      </c>
      <c r="BAY6" s="46">
        <v>30</v>
      </c>
      <c r="BAZ6" s="46">
        <v>1</v>
      </c>
      <c r="BBA6" s="46">
        <v>2</v>
      </c>
      <c r="BBB6" s="135" t="s">
        <v>22</v>
      </c>
      <c r="BBC6" s="136" t="s">
        <v>23</v>
      </c>
      <c r="BBD6" s="45">
        <v>3</v>
      </c>
      <c r="BBE6" s="46">
        <v>4</v>
      </c>
      <c r="BBF6" s="46">
        <v>5</v>
      </c>
      <c r="BBG6" s="46">
        <v>6</v>
      </c>
      <c r="BBH6" s="46">
        <v>7</v>
      </c>
      <c r="BBI6" s="46">
        <v>8</v>
      </c>
      <c r="BBJ6" s="135" t="s">
        <v>22</v>
      </c>
      <c r="BBK6" s="136" t="s">
        <v>23</v>
      </c>
      <c r="BBL6" s="45">
        <v>10</v>
      </c>
      <c r="BBM6" s="46">
        <v>11</v>
      </c>
      <c r="BBN6" s="46">
        <v>13</v>
      </c>
      <c r="BBO6" s="46">
        <v>14</v>
      </c>
      <c r="BBP6" s="46">
        <v>15</v>
      </c>
      <c r="BBQ6" s="46">
        <v>16</v>
      </c>
      <c r="BBR6" s="135" t="s">
        <v>22</v>
      </c>
      <c r="BBS6" s="136" t="s">
        <v>23</v>
      </c>
      <c r="BBT6" s="45">
        <v>17</v>
      </c>
      <c r="BBU6" s="46">
        <v>18</v>
      </c>
      <c r="BBV6" s="46">
        <v>19</v>
      </c>
      <c r="BBW6" s="46">
        <v>20</v>
      </c>
      <c r="BBX6" s="46">
        <v>21</v>
      </c>
      <c r="BBY6" s="46">
        <v>22</v>
      </c>
      <c r="BBZ6" s="135" t="s">
        <v>22</v>
      </c>
      <c r="BCA6" s="136" t="s">
        <v>23</v>
      </c>
      <c r="BCB6" s="45">
        <v>23</v>
      </c>
      <c r="BCC6" s="46">
        <v>24</v>
      </c>
      <c r="BCD6" s="46">
        <v>25</v>
      </c>
      <c r="BCE6" s="46">
        <v>26</v>
      </c>
      <c r="BCF6" s="46">
        <v>27</v>
      </c>
      <c r="BCG6" s="46">
        <v>28</v>
      </c>
      <c r="BCH6" s="135" t="s">
        <v>22</v>
      </c>
      <c r="BCI6" s="136" t="s">
        <v>23</v>
      </c>
      <c r="BCJ6" s="45">
        <v>30</v>
      </c>
      <c r="BCK6" s="46">
        <v>31</v>
      </c>
      <c r="BCL6" s="46">
        <v>1</v>
      </c>
      <c r="BCM6" s="46">
        <v>2</v>
      </c>
      <c r="BCN6" s="46">
        <v>3</v>
      </c>
      <c r="BCO6" s="46">
        <v>4</v>
      </c>
      <c r="BCP6" s="135" t="s">
        <v>22</v>
      </c>
      <c r="BCQ6" s="136" t="s">
        <v>23</v>
      </c>
      <c r="BCR6" s="45">
        <v>6</v>
      </c>
      <c r="BCS6" s="46">
        <v>7</v>
      </c>
      <c r="BCT6" s="46">
        <v>8</v>
      </c>
      <c r="BCU6" s="46">
        <v>9</v>
      </c>
      <c r="BCV6" s="46">
        <v>10</v>
      </c>
      <c r="BCW6" s="46">
        <v>11</v>
      </c>
      <c r="BCX6" s="135" t="s">
        <v>22</v>
      </c>
      <c r="BCY6" s="136" t="s">
        <v>23</v>
      </c>
      <c r="BCZ6" s="45">
        <v>12</v>
      </c>
      <c r="BDA6" s="46">
        <v>13</v>
      </c>
      <c r="BDB6" s="46">
        <v>14</v>
      </c>
      <c r="BDC6" s="46">
        <v>15</v>
      </c>
      <c r="BDD6" s="46">
        <v>16</v>
      </c>
      <c r="BDE6" s="46">
        <v>17</v>
      </c>
      <c r="BDF6" s="135" t="s">
        <v>22</v>
      </c>
      <c r="BDG6" s="136" t="s">
        <v>23</v>
      </c>
      <c r="BDH6" s="45">
        <v>19</v>
      </c>
      <c r="BDI6" s="46">
        <v>20</v>
      </c>
      <c r="BDJ6" s="46">
        <v>21</v>
      </c>
      <c r="BDK6" s="46">
        <v>22</v>
      </c>
      <c r="BDL6" s="46">
        <v>23</v>
      </c>
      <c r="BDM6" s="46">
        <v>24</v>
      </c>
      <c r="BDN6" s="135" t="s">
        <v>22</v>
      </c>
      <c r="BDO6" s="136" t="s">
        <v>23</v>
      </c>
      <c r="BDP6" s="45">
        <v>25</v>
      </c>
      <c r="BDQ6" s="46">
        <v>26</v>
      </c>
      <c r="BDR6" s="46">
        <v>27</v>
      </c>
      <c r="BDS6" s="46">
        <v>28</v>
      </c>
      <c r="BDT6" s="46">
        <v>29</v>
      </c>
      <c r="BDU6" s="46">
        <v>30</v>
      </c>
      <c r="BDV6" s="135" t="s">
        <v>22</v>
      </c>
      <c r="BDW6" s="136" t="s">
        <v>23</v>
      </c>
      <c r="BDX6" s="45">
        <v>1</v>
      </c>
      <c r="BDY6" s="46">
        <v>3</v>
      </c>
      <c r="BDZ6" s="46">
        <v>4</v>
      </c>
      <c r="BEA6" s="46">
        <v>5</v>
      </c>
      <c r="BEB6" s="46">
        <v>6</v>
      </c>
      <c r="BEC6" s="46">
        <v>7</v>
      </c>
      <c r="BED6" s="135" t="s">
        <v>22</v>
      </c>
      <c r="BEE6" s="136" t="s">
        <v>23</v>
      </c>
      <c r="BEF6" s="45">
        <v>6</v>
      </c>
      <c r="BEG6" s="46">
        <v>7</v>
      </c>
      <c r="BEH6" s="46">
        <v>8</v>
      </c>
      <c r="BEI6" s="46">
        <v>9</v>
      </c>
      <c r="BEJ6" s="46">
        <v>10</v>
      </c>
      <c r="BEK6" s="46">
        <v>11</v>
      </c>
      <c r="BEL6" s="135" t="s">
        <v>22</v>
      </c>
      <c r="BEM6" s="136" t="s">
        <v>23</v>
      </c>
      <c r="BEN6" s="45">
        <v>12</v>
      </c>
      <c r="BEO6" s="46">
        <v>13</v>
      </c>
      <c r="BEP6" s="46">
        <v>14</v>
      </c>
      <c r="BEQ6" s="46">
        <v>15</v>
      </c>
      <c r="BER6" s="46">
        <v>16</v>
      </c>
      <c r="BES6" s="46">
        <v>17</v>
      </c>
      <c r="BET6" s="135" t="s">
        <v>22</v>
      </c>
      <c r="BEU6" s="136" t="s">
        <v>23</v>
      </c>
      <c r="BEV6" s="45">
        <v>18</v>
      </c>
      <c r="BEW6" s="46">
        <v>19</v>
      </c>
      <c r="BEX6" s="46">
        <v>20</v>
      </c>
      <c r="BEY6" s="46">
        <v>21</v>
      </c>
      <c r="BEZ6" s="46">
        <v>22</v>
      </c>
      <c r="BFA6" s="46">
        <v>23</v>
      </c>
      <c r="BFB6" s="135" t="s">
        <v>22</v>
      </c>
      <c r="BFC6" s="136" t="s">
        <v>23</v>
      </c>
      <c r="BFD6" s="45">
        <v>24</v>
      </c>
      <c r="BFE6" s="46">
        <v>25</v>
      </c>
      <c r="BFF6" s="46">
        <v>26</v>
      </c>
      <c r="BFG6" s="46">
        <v>27</v>
      </c>
      <c r="BFH6" s="46">
        <v>28</v>
      </c>
      <c r="BFI6" s="46">
        <v>29</v>
      </c>
      <c r="BFJ6" s="135" t="s">
        <v>22</v>
      </c>
      <c r="BFK6" s="136" t="s">
        <v>23</v>
      </c>
      <c r="BFL6" s="45">
        <v>29</v>
      </c>
      <c r="BFM6" s="46">
        <v>30</v>
      </c>
      <c r="BFN6" s="46">
        <v>1</v>
      </c>
      <c r="BFO6" s="46">
        <v>2</v>
      </c>
      <c r="BFP6" s="46">
        <v>3</v>
      </c>
      <c r="BFQ6" s="46">
        <v>4</v>
      </c>
      <c r="BFR6" s="135" t="s">
        <v>22</v>
      </c>
      <c r="BFS6" s="136" t="s">
        <v>23</v>
      </c>
      <c r="BFT6" s="45">
        <v>5</v>
      </c>
      <c r="BFU6" s="46">
        <v>6</v>
      </c>
      <c r="BFV6" s="46">
        <v>7</v>
      </c>
      <c r="BFW6" s="46">
        <v>8</v>
      </c>
      <c r="BFX6" s="46">
        <v>9</v>
      </c>
      <c r="BFY6" s="46">
        <v>10</v>
      </c>
      <c r="BFZ6" s="135" t="s">
        <v>22</v>
      </c>
      <c r="BGA6" s="136" t="s">
        <v>23</v>
      </c>
      <c r="BGB6" s="45">
        <v>11</v>
      </c>
      <c r="BGC6" s="46">
        <v>12</v>
      </c>
      <c r="BGD6" s="46">
        <v>13</v>
      </c>
      <c r="BGE6" s="46">
        <v>14</v>
      </c>
      <c r="BGF6" s="46">
        <v>15</v>
      </c>
      <c r="BGG6" s="46">
        <v>16</v>
      </c>
      <c r="BGH6" s="135" t="s">
        <v>22</v>
      </c>
      <c r="BGI6" s="136" t="s">
        <v>23</v>
      </c>
      <c r="BGJ6" s="45">
        <v>17</v>
      </c>
      <c r="BGK6" s="45">
        <v>18</v>
      </c>
      <c r="BGL6" s="45">
        <v>19</v>
      </c>
      <c r="BGM6" s="45">
        <v>20</v>
      </c>
      <c r="BGN6" s="45">
        <v>21</v>
      </c>
      <c r="BGO6" s="45">
        <v>22</v>
      </c>
      <c r="BGP6" s="135" t="s">
        <v>22</v>
      </c>
      <c r="BGQ6" s="136" t="s">
        <v>23</v>
      </c>
      <c r="BGR6" s="45">
        <v>23</v>
      </c>
      <c r="BGS6" s="46">
        <v>24</v>
      </c>
      <c r="BGT6" s="46">
        <v>25</v>
      </c>
      <c r="BGU6" s="46">
        <v>26</v>
      </c>
      <c r="BGV6" s="46">
        <v>27</v>
      </c>
      <c r="BGW6" s="46">
        <v>28</v>
      </c>
      <c r="BGX6" s="135" t="s">
        <v>22</v>
      </c>
      <c r="BGY6" s="136" t="s">
        <v>23</v>
      </c>
      <c r="BGZ6" s="45">
        <v>29</v>
      </c>
      <c r="BHA6" s="46">
        <v>30</v>
      </c>
      <c r="BHB6" s="46">
        <v>31</v>
      </c>
      <c r="BHC6" s="46">
        <v>1</v>
      </c>
      <c r="BHD6" s="46">
        <v>2</v>
      </c>
      <c r="BHE6" s="46">
        <v>3</v>
      </c>
      <c r="BHF6" s="135" t="s">
        <v>22</v>
      </c>
      <c r="BHG6" s="136" t="s">
        <v>23</v>
      </c>
      <c r="BHH6" s="45">
        <v>4</v>
      </c>
      <c r="BHI6" s="46">
        <v>5</v>
      </c>
      <c r="BHJ6" s="46">
        <v>6</v>
      </c>
      <c r="BHK6" s="46">
        <v>7</v>
      </c>
      <c r="BHL6" s="46">
        <v>8</v>
      </c>
      <c r="BHM6" s="46">
        <v>9</v>
      </c>
      <c r="BHN6" s="135" t="s">
        <v>22</v>
      </c>
      <c r="BHO6" s="136" t="s">
        <v>23</v>
      </c>
      <c r="BHP6" s="45">
        <v>11</v>
      </c>
      <c r="BHQ6" s="46">
        <v>12</v>
      </c>
      <c r="BHR6" s="46">
        <v>13</v>
      </c>
      <c r="BHS6" s="46">
        <v>14</v>
      </c>
      <c r="BHT6" s="46">
        <v>15</v>
      </c>
      <c r="BHU6" s="46">
        <v>16</v>
      </c>
      <c r="BHV6" s="135" t="s">
        <v>22</v>
      </c>
      <c r="BHW6" s="136" t="s">
        <v>23</v>
      </c>
      <c r="BHX6" s="45">
        <v>23</v>
      </c>
      <c r="BHY6" s="45">
        <v>23</v>
      </c>
      <c r="BHZ6" s="45">
        <v>23</v>
      </c>
      <c r="BIA6" s="45">
        <v>23</v>
      </c>
      <c r="BIB6" s="45">
        <v>23</v>
      </c>
      <c r="BIC6" s="45">
        <v>23</v>
      </c>
      <c r="BID6" s="135" t="s">
        <v>22</v>
      </c>
      <c r="BIE6" s="136" t="s">
        <v>23</v>
      </c>
      <c r="BIF6" s="45">
        <v>29</v>
      </c>
      <c r="BIG6" s="46">
        <v>30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20</v>
      </c>
      <c r="BJE6" s="46">
        <v>21</v>
      </c>
      <c r="BJF6" s="46">
        <v>22</v>
      </c>
      <c r="BJG6" s="46">
        <v>23</v>
      </c>
      <c r="BJH6" s="46">
        <v>24</v>
      </c>
      <c r="BJI6" s="46">
        <v>25</v>
      </c>
      <c r="BJJ6" s="135" t="s">
        <v>22</v>
      </c>
      <c r="BJK6" s="136" t="s">
        <v>23</v>
      </c>
      <c r="BJL6" s="45">
        <v>26</v>
      </c>
      <c r="BJM6" s="46">
        <v>27</v>
      </c>
      <c r="BJN6" s="46">
        <v>28</v>
      </c>
      <c r="BJO6" s="46">
        <v>29</v>
      </c>
      <c r="BJP6" s="46">
        <v>30</v>
      </c>
      <c r="BJQ6" s="46">
        <v>31</v>
      </c>
      <c r="BJR6" s="135" t="s">
        <v>22</v>
      </c>
      <c r="BJS6" s="136" t="s">
        <v>23</v>
      </c>
      <c r="BJT6" s="45">
        <v>2</v>
      </c>
      <c r="BJU6" s="46">
        <v>3</v>
      </c>
      <c r="BJV6" s="46">
        <v>4</v>
      </c>
      <c r="BJW6" s="46">
        <v>5</v>
      </c>
      <c r="BJX6" s="46">
        <v>6</v>
      </c>
      <c r="BJY6" s="46">
        <v>7</v>
      </c>
      <c r="BJZ6" s="135" t="s">
        <v>22</v>
      </c>
      <c r="BKA6" s="136" t="s">
        <v>23</v>
      </c>
      <c r="BKB6" s="45">
        <v>8</v>
      </c>
      <c r="BKC6" s="46">
        <v>9</v>
      </c>
      <c r="BKD6" s="46">
        <v>10</v>
      </c>
      <c r="BKE6" s="46">
        <v>11</v>
      </c>
      <c r="BKF6" s="46">
        <v>12</v>
      </c>
      <c r="BKG6" s="46">
        <v>13</v>
      </c>
      <c r="BKH6" s="135" t="s">
        <v>22</v>
      </c>
      <c r="BKI6" s="136" t="s">
        <v>23</v>
      </c>
      <c r="BKJ6" s="45">
        <v>14</v>
      </c>
      <c r="BKK6" s="46">
        <v>15</v>
      </c>
      <c r="BKL6" s="46">
        <v>16</v>
      </c>
      <c r="BKM6" s="46">
        <v>17</v>
      </c>
      <c r="BKN6" s="46">
        <v>18</v>
      </c>
      <c r="BKO6" s="46">
        <v>19</v>
      </c>
      <c r="BKP6" s="135" t="s">
        <v>22</v>
      </c>
      <c r="BKQ6" s="136" t="s">
        <v>23</v>
      </c>
      <c r="BKR6" s="45">
        <v>20</v>
      </c>
      <c r="BKS6" s="46">
        <v>21</v>
      </c>
      <c r="BKT6" s="46">
        <v>22</v>
      </c>
      <c r="BKU6" s="46">
        <v>23</v>
      </c>
      <c r="BKV6" s="46">
        <v>24</v>
      </c>
      <c r="BKW6" s="46">
        <v>25</v>
      </c>
      <c r="BKX6" s="135" t="s">
        <v>22</v>
      </c>
      <c r="BKY6" s="136" t="s">
        <v>23</v>
      </c>
      <c r="BKZ6" s="45">
        <v>26</v>
      </c>
      <c r="BLA6" s="46">
        <v>27</v>
      </c>
      <c r="BLB6" s="46">
        <v>28</v>
      </c>
      <c r="BLC6" s="46">
        <v>29</v>
      </c>
      <c r="BLD6" s="46">
        <v>30</v>
      </c>
      <c r="BLE6" s="46">
        <v>31</v>
      </c>
      <c r="BLF6" s="135" t="s">
        <v>22</v>
      </c>
      <c r="BLG6" s="136" t="s">
        <v>23</v>
      </c>
      <c r="BLH6" s="61">
        <v>1</v>
      </c>
      <c r="BLI6" s="62">
        <v>2</v>
      </c>
      <c r="BLJ6" s="62">
        <v>3</v>
      </c>
      <c r="BLK6" s="62">
        <v>4</v>
      </c>
      <c r="BLL6" s="62">
        <v>5</v>
      </c>
      <c r="BLM6" s="62">
        <v>6</v>
      </c>
      <c r="BLN6" s="137" t="s">
        <v>22</v>
      </c>
      <c r="BLO6" s="138" t="s">
        <v>23</v>
      </c>
      <c r="BLP6" s="45">
        <v>7</v>
      </c>
      <c r="BLQ6" s="46">
        <v>8</v>
      </c>
      <c r="BLR6" s="46">
        <v>9</v>
      </c>
      <c r="BLS6" s="46">
        <v>10</v>
      </c>
      <c r="BLT6" s="46">
        <v>15</v>
      </c>
      <c r="BLU6" s="46">
        <v>16</v>
      </c>
      <c r="BLV6" s="137" t="s">
        <v>22</v>
      </c>
      <c r="BLW6" s="138" t="s">
        <v>23</v>
      </c>
      <c r="BLX6" s="45">
        <v>17</v>
      </c>
      <c r="BLY6" s="46">
        <v>18</v>
      </c>
      <c r="BLZ6" s="46">
        <v>19</v>
      </c>
      <c r="BMA6" s="46">
        <v>20</v>
      </c>
      <c r="BMB6" s="46">
        <v>21</v>
      </c>
      <c r="BMC6" s="46">
        <v>22</v>
      </c>
      <c r="BMD6" s="135" t="s">
        <v>22</v>
      </c>
      <c r="BME6" s="136" t="s">
        <v>23</v>
      </c>
      <c r="BMF6" s="45">
        <v>23</v>
      </c>
      <c r="BMG6" s="46">
        <v>24</v>
      </c>
      <c r="BMH6" s="46">
        <v>25</v>
      </c>
      <c r="BMI6" s="46">
        <v>26</v>
      </c>
      <c r="BMJ6" s="46">
        <v>27</v>
      </c>
      <c r="BMK6" s="46">
        <v>28</v>
      </c>
      <c r="BML6" s="135" t="s">
        <v>22</v>
      </c>
      <c r="BMM6" s="136" t="s">
        <v>23</v>
      </c>
      <c r="BMN6" s="45">
        <v>2</v>
      </c>
      <c r="BMO6" s="46">
        <v>3</v>
      </c>
      <c r="BMP6" s="46">
        <v>4</v>
      </c>
      <c r="BMQ6" s="46">
        <v>5</v>
      </c>
      <c r="BMR6" s="46">
        <v>6</v>
      </c>
      <c r="BMS6" s="46">
        <v>7</v>
      </c>
      <c r="BMT6" s="135" t="s">
        <v>22</v>
      </c>
      <c r="BMU6" s="136" t="s">
        <v>23</v>
      </c>
      <c r="BMV6" s="45">
        <v>9</v>
      </c>
      <c r="BMW6" s="46">
        <v>10</v>
      </c>
      <c r="BMX6" s="46">
        <v>11</v>
      </c>
      <c r="BMY6" s="46">
        <v>12</v>
      </c>
      <c r="BMZ6" s="46">
        <v>13</v>
      </c>
      <c r="BNA6" s="46">
        <v>14</v>
      </c>
      <c r="BNB6" s="135" t="s">
        <v>22</v>
      </c>
      <c r="BNC6" s="136" t="s">
        <v>23</v>
      </c>
      <c r="BND6" s="191">
        <v>29</v>
      </c>
      <c r="BNE6" s="192">
        <v>30</v>
      </c>
      <c r="BNF6" s="192">
        <v>31</v>
      </c>
      <c r="BNG6" s="192">
        <v>1</v>
      </c>
      <c r="BNH6" s="192">
        <v>2</v>
      </c>
      <c r="BNI6" s="192">
        <v>3</v>
      </c>
      <c r="BNJ6" s="267" t="s">
        <v>22</v>
      </c>
      <c r="BNK6" s="269" t="s">
        <v>23</v>
      </c>
      <c r="BNL6" s="191">
        <v>5</v>
      </c>
      <c r="BNM6" s="192">
        <v>6</v>
      </c>
      <c r="BNN6" s="192">
        <v>7</v>
      </c>
      <c r="BNO6" s="192">
        <v>8</v>
      </c>
      <c r="BNP6" s="192">
        <v>9</v>
      </c>
      <c r="BNQ6" s="192">
        <v>10</v>
      </c>
      <c r="BNR6" s="267" t="s">
        <v>22</v>
      </c>
      <c r="BNS6" s="268" t="s">
        <v>23</v>
      </c>
      <c r="BNT6" s="191">
        <v>11</v>
      </c>
      <c r="BNU6" s="192">
        <v>12</v>
      </c>
      <c r="BNV6" s="192">
        <v>13</v>
      </c>
      <c r="BNW6" s="192">
        <v>14</v>
      </c>
      <c r="BNX6" s="192">
        <v>15</v>
      </c>
      <c r="BNY6" s="192">
        <v>16</v>
      </c>
      <c r="BNZ6" s="267" t="s">
        <v>22</v>
      </c>
      <c r="BOA6" s="269" t="s">
        <v>23</v>
      </c>
      <c r="BOB6" s="45">
        <v>17</v>
      </c>
      <c r="BOC6" s="46">
        <v>18</v>
      </c>
      <c r="BOD6" s="46">
        <v>19</v>
      </c>
      <c r="BOE6" s="46">
        <v>20</v>
      </c>
      <c r="BOF6" s="46">
        <v>21</v>
      </c>
      <c r="BOG6" s="46">
        <v>22</v>
      </c>
      <c r="BOH6" s="137" t="s">
        <v>22</v>
      </c>
      <c r="BOI6" s="138" t="s">
        <v>23</v>
      </c>
      <c r="BOJ6" s="45">
        <v>24</v>
      </c>
      <c r="BOK6" s="46">
        <v>25</v>
      </c>
      <c r="BOL6" s="46">
        <v>26</v>
      </c>
      <c r="BOM6" s="46">
        <v>27</v>
      </c>
      <c r="BON6" s="46">
        <v>28</v>
      </c>
      <c r="BOO6" s="46">
        <v>29</v>
      </c>
      <c r="BOP6" s="137" t="s">
        <v>22</v>
      </c>
      <c r="BOQ6" s="138" t="s">
        <v>23</v>
      </c>
      <c r="BOR6" s="45">
        <v>2</v>
      </c>
      <c r="BOS6" s="46">
        <v>3</v>
      </c>
      <c r="BOT6" s="46">
        <v>4</v>
      </c>
      <c r="BOU6" s="46">
        <v>5</v>
      </c>
      <c r="BOV6" s="46">
        <v>6</v>
      </c>
      <c r="BOW6" s="46">
        <v>7</v>
      </c>
      <c r="BOX6" s="137" t="s">
        <v>22</v>
      </c>
      <c r="BOY6" s="138" t="s">
        <v>23</v>
      </c>
      <c r="BOZ6" s="45">
        <v>8</v>
      </c>
      <c r="BPA6" s="46">
        <v>10</v>
      </c>
      <c r="BPB6" s="46">
        <v>11</v>
      </c>
      <c r="BPC6" s="46">
        <v>12</v>
      </c>
      <c r="BPD6" s="46">
        <v>13</v>
      </c>
      <c r="BPE6" s="46">
        <v>14</v>
      </c>
      <c r="BPF6" s="137" t="s">
        <v>22</v>
      </c>
      <c r="BPG6" s="138" t="s">
        <v>23</v>
      </c>
      <c r="BPH6" s="45">
        <v>15</v>
      </c>
      <c r="BPI6" s="46">
        <v>16</v>
      </c>
      <c r="BPJ6" s="46">
        <v>17</v>
      </c>
      <c r="BPK6" s="46">
        <v>18</v>
      </c>
      <c r="BPL6" s="46">
        <v>19</v>
      </c>
      <c r="BPM6" s="46">
        <v>20</v>
      </c>
      <c r="BPN6" s="137" t="s">
        <v>22</v>
      </c>
      <c r="BPO6" s="138" t="s">
        <v>23</v>
      </c>
      <c r="BPP6" s="45">
        <v>21</v>
      </c>
      <c r="BPQ6" s="46">
        <v>22</v>
      </c>
      <c r="BPR6" s="46">
        <v>24</v>
      </c>
      <c r="BPS6" s="46">
        <v>25</v>
      </c>
      <c r="BPT6" s="46">
        <v>26</v>
      </c>
      <c r="BPU6" s="46">
        <v>27</v>
      </c>
      <c r="BPV6" s="137" t="s">
        <v>22</v>
      </c>
      <c r="BPW6" s="138" t="s">
        <v>23</v>
      </c>
      <c r="BPX6" s="45">
        <v>28</v>
      </c>
      <c r="BPY6" s="46">
        <v>29</v>
      </c>
      <c r="BPZ6" s="46">
        <v>31</v>
      </c>
      <c r="BQA6" s="46">
        <v>1</v>
      </c>
      <c r="BQB6" s="46">
        <v>2</v>
      </c>
      <c r="BQC6" s="46">
        <v>3</v>
      </c>
      <c r="BQD6" s="137" t="s">
        <v>22</v>
      </c>
      <c r="BQE6" s="138" t="s">
        <v>23</v>
      </c>
      <c r="BQF6" s="45">
        <v>4</v>
      </c>
      <c r="BQG6" s="46">
        <v>5</v>
      </c>
      <c r="BQH6" s="46">
        <v>6</v>
      </c>
      <c r="BQI6" s="46">
        <v>7</v>
      </c>
      <c r="BQJ6" s="46">
        <v>8</v>
      </c>
      <c r="BQK6" s="46">
        <v>9</v>
      </c>
      <c r="BQL6" s="137" t="s">
        <v>22</v>
      </c>
      <c r="BQM6" s="138" t="s">
        <v>23</v>
      </c>
      <c r="BQN6" s="45">
        <v>11</v>
      </c>
      <c r="BQO6" s="46">
        <v>12</v>
      </c>
      <c r="BQP6" s="46">
        <v>14</v>
      </c>
      <c r="BQQ6" s="46">
        <v>15</v>
      </c>
      <c r="BQR6" s="46">
        <v>16</v>
      </c>
      <c r="BQS6" s="46">
        <v>17</v>
      </c>
      <c r="BQT6" s="137" t="s">
        <v>22</v>
      </c>
      <c r="BQU6" s="138" t="s">
        <v>23</v>
      </c>
      <c r="BQV6" s="45">
        <v>24</v>
      </c>
      <c r="BQW6" s="46">
        <v>25</v>
      </c>
      <c r="BQX6" s="46">
        <v>26</v>
      </c>
      <c r="BQY6" s="46">
        <v>27</v>
      </c>
      <c r="BQZ6" s="46">
        <v>28</v>
      </c>
      <c r="BRA6" s="46">
        <v>29</v>
      </c>
      <c r="BRB6" s="137" t="s">
        <v>22</v>
      </c>
      <c r="BRC6" s="138" t="s">
        <v>23</v>
      </c>
      <c r="BRD6" s="45">
        <v>1</v>
      </c>
      <c r="BRE6" s="46">
        <v>2</v>
      </c>
      <c r="BRF6" s="46">
        <v>3</v>
      </c>
      <c r="BRG6" s="46">
        <v>5</v>
      </c>
      <c r="BRH6" s="46">
        <v>6</v>
      </c>
      <c r="BRI6" s="46">
        <v>7</v>
      </c>
      <c r="BRJ6" s="137" t="s">
        <v>22</v>
      </c>
      <c r="BRK6" s="138" t="s">
        <v>23</v>
      </c>
      <c r="BRL6" s="45">
        <v>8</v>
      </c>
      <c r="BRM6" s="46">
        <v>9</v>
      </c>
      <c r="BRN6" s="46">
        <v>10</v>
      </c>
      <c r="BRO6" s="46">
        <v>12</v>
      </c>
      <c r="BRP6" s="46">
        <v>13</v>
      </c>
      <c r="BRQ6" s="46">
        <v>14</v>
      </c>
      <c r="BRR6" s="137" t="s">
        <v>22</v>
      </c>
      <c r="BRS6" s="138" t="s">
        <v>23</v>
      </c>
      <c r="BRT6" s="45">
        <v>15</v>
      </c>
      <c r="BRU6" s="46">
        <v>16</v>
      </c>
      <c r="BRV6" s="46">
        <v>17</v>
      </c>
      <c r="BRW6" s="46">
        <v>18</v>
      </c>
      <c r="BRX6" s="46">
        <v>19</v>
      </c>
      <c r="BRY6" s="46">
        <v>20</v>
      </c>
      <c r="BRZ6" s="137" t="s">
        <v>22</v>
      </c>
      <c r="BSA6" s="138" t="s">
        <v>23</v>
      </c>
      <c r="BSB6" s="45">
        <v>21</v>
      </c>
      <c r="BSC6" s="46">
        <v>22</v>
      </c>
      <c r="BSD6" s="46">
        <v>23</v>
      </c>
      <c r="BSE6" s="46">
        <v>24</v>
      </c>
      <c r="BSF6" s="46">
        <v>25</v>
      </c>
      <c r="BSG6" s="46">
        <v>26</v>
      </c>
      <c r="BSH6" s="137" t="s">
        <v>22</v>
      </c>
      <c r="BSI6" s="138" t="s">
        <v>23</v>
      </c>
      <c r="BSJ6" s="45">
        <v>28</v>
      </c>
      <c r="BSK6" s="46">
        <v>29</v>
      </c>
      <c r="BSL6" s="46">
        <v>30</v>
      </c>
      <c r="BSM6" s="46">
        <v>31</v>
      </c>
      <c r="BSN6" s="46">
        <v>1</v>
      </c>
      <c r="BSO6" s="46">
        <v>2</v>
      </c>
      <c r="BSP6" s="137" t="s">
        <v>22</v>
      </c>
      <c r="BSQ6" s="138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7" t="s">
        <v>22</v>
      </c>
      <c r="BSY6" s="138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7" t="s">
        <v>22</v>
      </c>
      <c r="BTG6" s="138" t="s">
        <v>23</v>
      </c>
      <c r="BTH6" s="45">
        <v>16</v>
      </c>
      <c r="BTI6" s="46">
        <v>17</v>
      </c>
      <c r="BTJ6" s="46">
        <v>18</v>
      </c>
      <c r="BTK6" s="46">
        <v>19</v>
      </c>
      <c r="BTL6" s="46">
        <v>20</v>
      </c>
      <c r="BTM6" s="46">
        <v>21</v>
      </c>
      <c r="BTN6" s="137" t="s">
        <v>22</v>
      </c>
      <c r="BTO6" s="138" t="s">
        <v>23</v>
      </c>
      <c r="BTP6" s="45">
        <v>23</v>
      </c>
      <c r="BTQ6" s="46">
        <v>24</v>
      </c>
      <c r="BTR6" s="46">
        <v>25</v>
      </c>
      <c r="BTS6" s="46">
        <v>26</v>
      </c>
      <c r="BTT6" s="46">
        <v>27</v>
      </c>
      <c r="BTU6" s="46">
        <v>28</v>
      </c>
      <c r="BTV6" s="137" t="s">
        <v>22</v>
      </c>
      <c r="BTW6" s="138" t="s">
        <v>23</v>
      </c>
      <c r="BTX6" s="45">
        <v>29</v>
      </c>
      <c r="BTY6" s="46">
        <v>30</v>
      </c>
      <c r="BTZ6" s="46">
        <v>31</v>
      </c>
      <c r="BUA6" s="46">
        <v>1</v>
      </c>
      <c r="BUB6" s="46">
        <v>2</v>
      </c>
      <c r="BUC6" s="46">
        <v>3</v>
      </c>
      <c r="BUD6" s="137" t="s">
        <v>22</v>
      </c>
      <c r="BUE6" s="138" t="s">
        <v>23</v>
      </c>
      <c r="BUF6" s="45">
        <v>4</v>
      </c>
      <c r="BUG6" s="46">
        <v>5</v>
      </c>
      <c r="BUH6" s="46">
        <v>6</v>
      </c>
      <c r="BUI6" s="46">
        <v>7</v>
      </c>
      <c r="BUJ6" s="46">
        <v>8</v>
      </c>
      <c r="BUK6" s="46">
        <v>9</v>
      </c>
      <c r="BUL6" s="137" t="s">
        <v>22</v>
      </c>
      <c r="BUM6" s="138" t="s">
        <v>23</v>
      </c>
      <c r="BUN6" s="45">
        <v>10</v>
      </c>
      <c r="BUO6" s="46">
        <v>11</v>
      </c>
      <c r="BUP6" s="46">
        <v>12</v>
      </c>
      <c r="BUQ6" s="46">
        <v>13</v>
      </c>
      <c r="BUR6" s="46">
        <v>14</v>
      </c>
      <c r="BUS6" s="46">
        <v>15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23</v>
      </c>
      <c r="BVE6" s="46">
        <v>24</v>
      </c>
      <c r="BVF6" s="46">
        <v>25</v>
      </c>
      <c r="BVG6" s="46">
        <v>26</v>
      </c>
      <c r="BVH6" s="46">
        <v>27</v>
      </c>
      <c r="BVI6" s="46">
        <v>28</v>
      </c>
      <c r="BVJ6" s="137" t="s">
        <v>22</v>
      </c>
      <c r="BVK6" s="138" t="s">
        <v>23</v>
      </c>
      <c r="BVL6" s="45">
        <v>30</v>
      </c>
      <c r="BVM6" s="46">
        <v>1</v>
      </c>
      <c r="BVN6" s="46">
        <v>2</v>
      </c>
      <c r="BVO6" s="46">
        <v>3</v>
      </c>
      <c r="BVP6" s="46">
        <v>4</v>
      </c>
      <c r="BVQ6" s="46">
        <v>5</v>
      </c>
      <c r="BVR6" s="137" t="s">
        <v>22</v>
      </c>
      <c r="BVS6" s="138" t="s">
        <v>23</v>
      </c>
      <c r="BVT6" s="45">
        <v>5</v>
      </c>
      <c r="BVU6" s="46">
        <v>6</v>
      </c>
      <c r="BVV6" s="46">
        <v>7</v>
      </c>
      <c r="BVW6" s="46">
        <v>8</v>
      </c>
      <c r="BVX6" s="46">
        <v>9</v>
      </c>
      <c r="BVY6" s="46">
        <v>10</v>
      </c>
      <c r="BVZ6" s="137" t="s">
        <v>22</v>
      </c>
      <c r="BWA6" s="138" t="s">
        <v>23</v>
      </c>
      <c r="BWB6" s="45">
        <v>11</v>
      </c>
      <c r="BWC6" s="46">
        <v>12</v>
      </c>
      <c r="BWD6" s="46">
        <v>13</v>
      </c>
      <c r="BWE6" s="46">
        <v>14</v>
      </c>
      <c r="BWF6" s="46">
        <v>15</v>
      </c>
      <c r="BWG6" s="46">
        <v>16</v>
      </c>
      <c r="BWH6" s="137" t="s">
        <v>22</v>
      </c>
      <c r="BWI6" s="138" t="s">
        <v>23</v>
      </c>
      <c r="BWJ6" s="45">
        <v>18</v>
      </c>
      <c r="BWK6" s="46">
        <v>19</v>
      </c>
      <c r="BWL6" s="46">
        <v>20</v>
      </c>
      <c r="BWM6" s="46">
        <v>21</v>
      </c>
      <c r="BWN6" s="46">
        <v>22</v>
      </c>
      <c r="BWO6" s="46">
        <v>23</v>
      </c>
      <c r="BWP6" s="137" t="s">
        <v>22</v>
      </c>
      <c r="BWQ6" s="138" t="s">
        <v>23</v>
      </c>
      <c r="BWR6" s="61">
        <v>24</v>
      </c>
      <c r="BWS6" s="62">
        <v>25</v>
      </c>
      <c r="BWT6" s="62">
        <v>26</v>
      </c>
      <c r="BWU6" s="62">
        <v>27</v>
      </c>
      <c r="BWV6" s="62">
        <v>28</v>
      </c>
      <c r="BWW6" s="62">
        <v>29</v>
      </c>
      <c r="BWX6" s="137" t="s">
        <v>22</v>
      </c>
      <c r="BWY6" s="138" t="s">
        <v>23</v>
      </c>
      <c r="BWZ6" s="45">
        <v>30</v>
      </c>
      <c r="BXA6" s="46">
        <v>31</v>
      </c>
      <c r="BXB6" s="46">
        <v>1</v>
      </c>
      <c r="BXC6" s="46">
        <v>2</v>
      </c>
      <c r="BXD6" s="46">
        <v>3</v>
      </c>
      <c r="BXE6" s="46">
        <v>4</v>
      </c>
      <c r="BXF6" s="137" t="s">
        <v>22</v>
      </c>
      <c r="BXG6" s="138" t="s">
        <v>23</v>
      </c>
      <c r="BXH6" s="61">
        <v>5</v>
      </c>
      <c r="BXI6" s="62">
        <v>6</v>
      </c>
      <c r="BXJ6" s="62">
        <v>7</v>
      </c>
      <c r="BXK6" s="62">
        <v>8</v>
      </c>
      <c r="BXL6" s="62">
        <v>9</v>
      </c>
      <c r="BXM6" s="62">
        <v>10</v>
      </c>
      <c r="BXN6" s="137" t="s">
        <v>22</v>
      </c>
      <c r="BXO6" s="138" t="s">
        <v>23</v>
      </c>
      <c r="BXP6" s="45">
        <v>11</v>
      </c>
      <c r="BXQ6" s="46">
        <v>12</v>
      </c>
      <c r="BXR6" s="46">
        <v>13</v>
      </c>
      <c r="BXS6" s="46">
        <v>15</v>
      </c>
      <c r="BXT6" s="46">
        <v>16</v>
      </c>
      <c r="BXU6" s="46">
        <v>17</v>
      </c>
      <c r="BXV6" s="137" t="s">
        <v>22</v>
      </c>
      <c r="BXW6" s="138" t="s">
        <v>23</v>
      </c>
      <c r="BXX6" s="45">
        <v>19</v>
      </c>
      <c r="BXY6" s="46">
        <v>20</v>
      </c>
      <c r="BXZ6" s="46">
        <v>21</v>
      </c>
      <c r="BYA6" s="46">
        <v>22</v>
      </c>
      <c r="BYB6" s="46">
        <v>23</v>
      </c>
      <c r="BYC6" s="46">
        <v>24</v>
      </c>
      <c r="BYD6" s="137" t="s">
        <v>22</v>
      </c>
      <c r="BYE6" s="138" t="s">
        <v>23</v>
      </c>
      <c r="BYF6" s="45">
        <v>25</v>
      </c>
      <c r="BYG6" s="46">
        <v>26</v>
      </c>
      <c r="BYH6" s="46">
        <v>27</v>
      </c>
      <c r="BYI6" s="46">
        <v>28</v>
      </c>
      <c r="BYJ6" s="46">
        <v>29</v>
      </c>
      <c r="BYK6" s="46">
        <v>30</v>
      </c>
      <c r="BYL6" s="137" t="s">
        <v>22</v>
      </c>
      <c r="BYM6" s="138" t="s">
        <v>23</v>
      </c>
      <c r="BYN6" s="45">
        <v>1</v>
      </c>
      <c r="BYO6" s="46">
        <v>2</v>
      </c>
      <c r="BYP6" s="46">
        <v>3</v>
      </c>
      <c r="BYQ6" s="46">
        <v>4</v>
      </c>
      <c r="BYR6" s="46">
        <v>6</v>
      </c>
      <c r="BYS6" s="46">
        <v>7</v>
      </c>
      <c r="BYT6" s="137" t="s">
        <v>22</v>
      </c>
      <c r="BYU6" s="138" t="s">
        <v>23</v>
      </c>
      <c r="BYV6" s="45">
        <v>8</v>
      </c>
      <c r="BYW6" s="46">
        <v>9</v>
      </c>
      <c r="BYX6" s="46">
        <v>10</v>
      </c>
      <c r="BYY6" s="46">
        <v>11</v>
      </c>
      <c r="BYZ6" s="46">
        <v>12</v>
      </c>
      <c r="BZA6" s="46">
        <v>13</v>
      </c>
      <c r="BZB6" s="137" t="s">
        <v>22</v>
      </c>
      <c r="BZC6" s="138" t="s">
        <v>23</v>
      </c>
      <c r="BZD6" s="45">
        <v>16</v>
      </c>
      <c r="BZE6" s="46">
        <v>17</v>
      </c>
      <c r="BZF6" s="46">
        <v>18</v>
      </c>
      <c r="BZG6" s="46">
        <v>19</v>
      </c>
      <c r="BZH6" s="46">
        <v>20</v>
      </c>
      <c r="BZI6" s="46">
        <v>21</v>
      </c>
      <c r="BZJ6" s="137" t="s">
        <v>22</v>
      </c>
      <c r="BZK6" s="138" t="s">
        <v>23</v>
      </c>
      <c r="BZL6" s="45">
        <v>21</v>
      </c>
      <c r="BZM6" s="46">
        <v>22</v>
      </c>
      <c r="BZN6" s="46">
        <v>23</v>
      </c>
      <c r="BZO6" s="46">
        <v>24</v>
      </c>
      <c r="BZP6" s="46">
        <v>25</v>
      </c>
      <c r="BZQ6" s="46">
        <v>26</v>
      </c>
      <c r="BZR6" s="137" t="s">
        <v>22</v>
      </c>
      <c r="BZS6" s="138" t="s">
        <v>23</v>
      </c>
      <c r="BZT6" s="61">
        <v>27</v>
      </c>
      <c r="BZU6" s="62">
        <v>28</v>
      </c>
      <c r="BZV6" s="62">
        <v>29</v>
      </c>
      <c r="BZW6" s="62">
        <v>30</v>
      </c>
      <c r="BZX6" s="62">
        <v>31</v>
      </c>
      <c r="BZY6" s="62">
        <v>3</v>
      </c>
      <c r="BZZ6" s="137" t="s">
        <v>22</v>
      </c>
      <c r="CAA6" s="138" t="s">
        <v>23</v>
      </c>
      <c r="CAB6" s="45">
        <v>3</v>
      </c>
      <c r="CAC6" s="46">
        <v>4</v>
      </c>
      <c r="CAD6" s="46">
        <v>5</v>
      </c>
      <c r="CAE6" s="46">
        <v>6</v>
      </c>
      <c r="CAF6" s="46">
        <v>7</v>
      </c>
      <c r="CAG6" s="46">
        <v>8</v>
      </c>
      <c r="CAH6" s="137" t="s">
        <v>22</v>
      </c>
      <c r="CAI6" s="138" t="s">
        <v>23</v>
      </c>
      <c r="CAJ6" s="45">
        <v>9</v>
      </c>
      <c r="CAK6" s="46">
        <v>10</v>
      </c>
      <c r="CAL6" s="46">
        <v>11</v>
      </c>
      <c r="CAM6" s="46">
        <v>12</v>
      </c>
      <c r="CAN6" s="46">
        <v>13</v>
      </c>
      <c r="CAO6" s="46">
        <v>14</v>
      </c>
      <c r="CAP6" s="137" t="s">
        <v>22</v>
      </c>
      <c r="CAQ6" s="138" t="s">
        <v>23</v>
      </c>
      <c r="CAR6" s="45">
        <v>15</v>
      </c>
      <c r="CAS6" s="46">
        <v>16</v>
      </c>
      <c r="CAT6" s="46">
        <v>17</v>
      </c>
      <c r="CAU6" s="46">
        <v>18</v>
      </c>
      <c r="CAV6" s="46">
        <v>19</v>
      </c>
      <c r="CAW6" s="46">
        <v>20</v>
      </c>
      <c r="CAX6" s="137" t="s">
        <v>22</v>
      </c>
      <c r="CAY6" s="138" t="s">
        <v>23</v>
      </c>
      <c r="CAZ6" s="61">
        <v>21</v>
      </c>
      <c r="CBA6" s="62">
        <v>22</v>
      </c>
      <c r="CBB6" s="62">
        <v>23</v>
      </c>
      <c r="CBC6" s="62">
        <v>24</v>
      </c>
      <c r="CBD6" s="62">
        <v>25</v>
      </c>
      <c r="CBE6" s="62">
        <v>26</v>
      </c>
      <c r="CBF6" s="137" t="s">
        <v>22</v>
      </c>
      <c r="CBG6" s="138" t="s">
        <v>23</v>
      </c>
      <c r="CBH6" s="45">
        <v>27</v>
      </c>
      <c r="CBI6" s="46">
        <v>28</v>
      </c>
      <c r="CBJ6" s="46">
        <v>29</v>
      </c>
      <c r="CBK6" s="46">
        <v>30</v>
      </c>
      <c r="CBL6" s="46">
        <v>31</v>
      </c>
      <c r="CBM6" s="46">
        <v>5</v>
      </c>
      <c r="CBN6" s="137" t="s">
        <v>22</v>
      </c>
      <c r="CBO6" s="138" t="s">
        <v>23</v>
      </c>
      <c r="CBP6" s="45">
        <v>7</v>
      </c>
      <c r="CBQ6" s="46">
        <v>8</v>
      </c>
      <c r="CBR6" s="46">
        <v>9</v>
      </c>
      <c r="CBS6" s="46">
        <v>10</v>
      </c>
      <c r="CBT6" s="46">
        <v>11</v>
      </c>
      <c r="CBU6" s="46">
        <v>12</v>
      </c>
      <c r="CBV6" s="137" t="s">
        <v>22</v>
      </c>
      <c r="CBW6" s="138" t="s">
        <v>23</v>
      </c>
      <c r="CBX6" s="45">
        <v>14</v>
      </c>
      <c r="CBY6" s="46">
        <v>15</v>
      </c>
      <c r="CBZ6" s="46">
        <v>16</v>
      </c>
      <c r="CCA6" s="46">
        <v>17</v>
      </c>
      <c r="CCB6" s="46">
        <v>18</v>
      </c>
      <c r="CCC6" s="46">
        <v>19</v>
      </c>
      <c r="CCD6" s="137" t="s">
        <v>22</v>
      </c>
      <c r="CCE6" s="138" t="s">
        <v>23</v>
      </c>
      <c r="CCF6" s="45">
        <v>20</v>
      </c>
      <c r="CCG6" s="46">
        <v>21</v>
      </c>
      <c r="CCH6" s="46">
        <v>22</v>
      </c>
      <c r="CCI6" s="46">
        <v>23</v>
      </c>
      <c r="CCJ6" s="46">
        <v>24</v>
      </c>
      <c r="CCK6" s="46">
        <v>25</v>
      </c>
      <c r="CCL6" s="137" t="s">
        <v>22</v>
      </c>
      <c r="CCM6" s="138" t="s">
        <v>23</v>
      </c>
      <c r="CCN6" s="61">
        <v>26</v>
      </c>
      <c r="CCO6" s="62">
        <v>28</v>
      </c>
      <c r="CCP6" s="62">
        <v>1</v>
      </c>
      <c r="CCQ6" s="62">
        <v>2</v>
      </c>
      <c r="CCR6" s="62">
        <v>3</v>
      </c>
      <c r="CCS6" s="62">
        <v>4</v>
      </c>
      <c r="CCT6" s="137" t="s">
        <v>22</v>
      </c>
      <c r="CCU6" s="138" t="s">
        <v>23</v>
      </c>
      <c r="CCV6" s="61">
        <v>14</v>
      </c>
      <c r="CCW6" s="61">
        <v>14</v>
      </c>
      <c r="CCX6" s="61">
        <v>14</v>
      </c>
      <c r="CCY6" s="61">
        <v>14</v>
      </c>
      <c r="CCZ6" s="61">
        <v>14</v>
      </c>
      <c r="CDA6" s="61">
        <v>14</v>
      </c>
      <c r="CDB6" s="137" t="s">
        <v>22</v>
      </c>
      <c r="CDC6" s="138" t="s">
        <v>23</v>
      </c>
      <c r="CDD6" s="45">
        <v>19</v>
      </c>
      <c r="CDE6" s="46">
        <v>21</v>
      </c>
      <c r="CDF6" s="46">
        <v>22</v>
      </c>
      <c r="CDG6" s="46">
        <v>23</v>
      </c>
      <c r="CDH6" s="46">
        <v>24</v>
      </c>
      <c r="CDI6" s="46">
        <v>25</v>
      </c>
      <c r="CDJ6" s="137" t="s">
        <v>22</v>
      </c>
      <c r="CDK6" s="138" t="s">
        <v>23</v>
      </c>
      <c r="CDL6" s="45">
        <v>26</v>
      </c>
      <c r="CDM6" s="46">
        <v>27</v>
      </c>
      <c r="CDN6" s="46">
        <v>28</v>
      </c>
      <c r="CDO6" s="46">
        <v>29</v>
      </c>
      <c r="CDP6" s="46">
        <v>30</v>
      </c>
      <c r="CDQ6" s="46">
        <v>31</v>
      </c>
      <c r="CDR6" s="137" t="s">
        <v>22</v>
      </c>
      <c r="CDS6" s="138" t="s">
        <v>23</v>
      </c>
      <c r="CDT6" s="45">
        <v>7</v>
      </c>
      <c r="CDU6" s="46">
        <v>8</v>
      </c>
      <c r="CDV6" s="46">
        <v>9</v>
      </c>
      <c r="CDW6" s="46">
        <v>10</v>
      </c>
      <c r="CDX6" s="46">
        <v>11</v>
      </c>
      <c r="CDY6" s="46">
        <v>12</v>
      </c>
      <c r="CDZ6" s="137" t="s">
        <v>22</v>
      </c>
      <c r="CEA6" s="138" t="s">
        <v>23</v>
      </c>
      <c r="CEX6" s="342"/>
      <c r="CEY6" s="343"/>
      <c r="CEZ6" s="343"/>
      <c r="CFA6" s="343"/>
      <c r="CFB6" s="343"/>
      <c r="CFC6" s="343"/>
      <c r="CFD6" s="67">
        <f>SUM(CEX6:CFC6)</f>
        <v>0</v>
      </c>
      <c r="CFE6" s="68">
        <f>CFD6/$CFE$4</f>
        <v>0</v>
      </c>
      <c r="CFF6" s="63"/>
      <c r="CFG6" s="64"/>
      <c r="CFH6" s="64"/>
      <c r="CFI6" s="64"/>
      <c r="CFJ6" s="64"/>
      <c r="CFK6" s="64"/>
      <c r="CFL6" s="64">
        <f>SUM(CFF6:CFK6)</f>
        <v>0</v>
      </c>
      <c r="CFM6" s="68">
        <f>CFL6/$CFM$4</f>
        <v>0</v>
      </c>
      <c r="CFN6" s="45">
        <v>15</v>
      </c>
      <c r="CFO6" s="46">
        <v>16</v>
      </c>
      <c r="CFP6" s="46">
        <v>17</v>
      </c>
      <c r="CFQ6" s="46">
        <v>18</v>
      </c>
      <c r="CFR6" s="46">
        <v>19</v>
      </c>
      <c r="CFS6" s="46">
        <v>20</v>
      </c>
      <c r="CFT6" s="165" t="s">
        <v>22</v>
      </c>
      <c r="CFU6" s="166" t="s">
        <v>23</v>
      </c>
      <c r="CFV6" s="45">
        <v>21</v>
      </c>
      <c r="CFW6" s="46">
        <v>22</v>
      </c>
      <c r="CFX6" s="46">
        <v>23</v>
      </c>
      <c r="CFY6" s="46">
        <v>24</v>
      </c>
      <c r="CFZ6" s="46">
        <v>25</v>
      </c>
      <c r="CGA6" s="46">
        <v>26</v>
      </c>
      <c r="CGB6" s="165" t="s">
        <v>22</v>
      </c>
      <c r="CGC6" s="166" t="s">
        <v>23</v>
      </c>
      <c r="CGD6" s="45">
        <v>27</v>
      </c>
      <c r="CGE6" s="46">
        <v>28</v>
      </c>
      <c r="CGF6" s="46">
        <v>29</v>
      </c>
      <c r="CGG6" s="46">
        <v>30</v>
      </c>
      <c r="CGH6" s="46">
        <v>1</v>
      </c>
      <c r="CGI6" s="46">
        <v>2</v>
      </c>
      <c r="CGJ6" s="137" t="s">
        <v>22</v>
      </c>
      <c r="CGK6" s="138" t="s">
        <v>23</v>
      </c>
      <c r="CGL6" s="45">
        <v>3</v>
      </c>
      <c r="CGM6" s="46">
        <v>4</v>
      </c>
      <c r="CGN6" s="46">
        <v>5</v>
      </c>
      <c r="CGO6" s="46">
        <v>6</v>
      </c>
      <c r="CGP6" s="46">
        <v>7</v>
      </c>
      <c r="CGQ6" s="46">
        <v>8</v>
      </c>
      <c r="CGR6" s="137" t="s">
        <v>22</v>
      </c>
      <c r="CGS6" s="138" t="s">
        <v>23</v>
      </c>
      <c r="CGT6" s="333">
        <v>9</v>
      </c>
      <c r="CGU6" s="334">
        <v>10</v>
      </c>
      <c r="CGV6" s="334">
        <v>11</v>
      </c>
      <c r="CGW6" s="334">
        <v>12</v>
      </c>
      <c r="CGX6" s="334">
        <v>13</v>
      </c>
      <c r="CGY6" s="334">
        <v>14</v>
      </c>
      <c r="CGZ6" s="137" t="s">
        <v>22</v>
      </c>
      <c r="CHA6" s="138" t="s">
        <v>23</v>
      </c>
      <c r="CHB6" s="324">
        <v>16</v>
      </c>
      <c r="CHC6" s="325">
        <v>17</v>
      </c>
      <c r="CHD6" s="325">
        <v>18</v>
      </c>
      <c r="CHE6" s="325">
        <v>19</v>
      </c>
      <c r="CHF6" s="325">
        <v>20</v>
      </c>
      <c r="CHG6" s="325">
        <v>21</v>
      </c>
      <c r="CHH6" s="137" t="s">
        <v>22</v>
      </c>
      <c r="CHI6" s="138" t="s">
        <v>23</v>
      </c>
      <c r="CHJ6" s="45">
        <v>22</v>
      </c>
      <c r="CHK6" s="46">
        <v>23</v>
      </c>
      <c r="CHL6" s="46">
        <v>24</v>
      </c>
      <c r="CHM6" s="46">
        <v>25</v>
      </c>
      <c r="CHN6" s="46">
        <v>26</v>
      </c>
      <c r="CHO6" s="46">
        <v>27</v>
      </c>
      <c r="CHP6" s="137" t="s">
        <v>22</v>
      </c>
      <c r="CHQ6" s="138" t="s">
        <v>23</v>
      </c>
      <c r="CHR6" s="45">
        <v>28</v>
      </c>
      <c r="CHS6" s="46">
        <v>29</v>
      </c>
      <c r="CHT6" s="46">
        <v>30</v>
      </c>
      <c r="CHU6" s="46">
        <v>31</v>
      </c>
      <c r="CHV6" s="46">
        <v>1</v>
      </c>
      <c r="CHW6" s="46">
        <v>2</v>
      </c>
      <c r="CHX6" s="137" t="s">
        <v>22</v>
      </c>
      <c r="CHY6" s="138" t="s">
        <v>23</v>
      </c>
      <c r="CHZ6" s="324">
        <v>3</v>
      </c>
      <c r="CIA6" s="325">
        <v>4</v>
      </c>
      <c r="CIB6" s="325">
        <v>5</v>
      </c>
      <c r="CIC6" s="325">
        <v>6</v>
      </c>
      <c r="CID6" s="325">
        <v>7</v>
      </c>
      <c r="CIE6" s="325">
        <v>8</v>
      </c>
      <c r="CIF6" s="137" t="s">
        <v>22</v>
      </c>
      <c r="CIG6" s="138" t="s">
        <v>23</v>
      </c>
      <c r="CIH6" s="45">
        <v>10</v>
      </c>
      <c r="CII6" s="46">
        <v>11</v>
      </c>
      <c r="CIJ6" s="46">
        <v>12</v>
      </c>
      <c r="CIK6" s="46">
        <v>14</v>
      </c>
      <c r="CIL6" s="46">
        <v>15</v>
      </c>
      <c r="CIM6" s="46">
        <v>16</v>
      </c>
      <c r="CIN6" s="137" t="s">
        <v>22</v>
      </c>
      <c r="CIO6" s="138" t="s">
        <v>23</v>
      </c>
      <c r="CIP6" s="45">
        <v>17</v>
      </c>
      <c r="CIQ6" s="46">
        <v>18</v>
      </c>
      <c r="CIR6" s="46">
        <v>19</v>
      </c>
      <c r="CIS6" s="46">
        <v>20</v>
      </c>
      <c r="CIT6" s="46">
        <v>21</v>
      </c>
      <c r="CIU6" s="46">
        <v>22</v>
      </c>
      <c r="CIV6" s="137" t="s">
        <v>22</v>
      </c>
      <c r="CIW6" s="138" t="s">
        <v>23</v>
      </c>
      <c r="CIX6" s="125">
        <v>24</v>
      </c>
      <c r="CIY6" s="126">
        <v>25</v>
      </c>
      <c r="CIZ6" s="126">
        <v>26</v>
      </c>
      <c r="CJA6" s="126">
        <v>27</v>
      </c>
      <c r="CJB6" s="126">
        <v>28</v>
      </c>
      <c r="CJC6" s="126">
        <v>29</v>
      </c>
      <c r="CJD6" s="135" t="s">
        <v>22</v>
      </c>
      <c r="CJE6" s="136" t="s">
        <v>23</v>
      </c>
      <c r="CJF6" s="324">
        <v>2</v>
      </c>
      <c r="CJG6" s="325">
        <v>3</v>
      </c>
      <c r="CJH6" s="325">
        <v>5</v>
      </c>
      <c r="CJI6" s="325">
        <v>6</v>
      </c>
      <c r="CJJ6" s="325">
        <v>7</v>
      </c>
      <c r="CJK6" s="325">
        <v>8</v>
      </c>
      <c r="CJL6" s="135" t="s">
        <v>22</v>
      </c>
      <c r="CJM6" s="136" t="s">
        <v>23</v>
      </c>
      <c r="CJN6" s="45">
        <v>10</v>
      </c>
      <c r="CJO6" s="46">
        <v>12</v>
      </c>
      <c r="CJP6" s="46">
        <v>13</v>
      </c>
      <c r="CJQ6" s="46">
        <v>14</v>
      </c>
      <c r="CJR6" s="46">
        <v>15</v>
      </c>
      <c r="CJS6" s="46">
        <v>16</v>
      </c>
      <c r="CJT6" s="135" t="s">
        <v>22</v>
      </c>
      <c r="CJU6" s="282" t="s">
        <v>23</v>
      </c>
      <c r="CJV6" s="45">
        <v>17</v>
      </c>
      <c r="CJW6" s="46">
        <v>19</v>
      </c>
      <c r="CJX6" s="46">
        <v>20</v>
      </c>
      <c r="CJY6" s="46">
        <v>21</v>
      </c>
      <c r="CJZ6" s="46">
        <v>22</v>
      </c>
      <c r="CKA6" s="46">
        <v>23</v>
      </c>
      <c r="CKB6" s="135" t="s">
        <v>22</v>
      </c>
      <c r="CKC6" s="282" t="s">
        <v>23</v>
      </c>
      <c r="CKD6" s="45">
        <v>24</v>
      </c>
      <c r="CKE6" s="46">
        <v>25</v>
      </c>
      <c r="CKF6" s="46">
        <v>26</v>
      </c>
      <c r="CKG6" s="46">
        <v>27</v>
      </c>
      <c r="CKH6" s="46">
        <v>28</v>
      </c>
      <c r="CKI6" s="46">
        <v>29</v>
      </c>
      <c r="CKJ6" s="135" t="s">
        <v>22</v>
      </c>
      <c r="CKK6" s="282" t="s">
        <v>23</v>
      </c>
      <c r="CKL6" s="45">
        <v>2</v>
      </c>
      <c r="CKM6" s="46">
        <v>3</v>
      </c>
      <c r="CKN6" s="46">
        <v>4</v>
      </c>
      <c r="CKO6" s="46">
        <v>5</v>
      </c>
      <c r="CKP6" s="46">
        <v>6</v>
      </c>
      <c r="CKQ6" s="46">
        <v>7</v>
      </c>
      <c r="CKR6" s="135" t="s">
        <v>22</v>
      </c>
      <c r="CKS6" s="282" t="s">
        <v>23</v>
      </c>
      <c r="CKT6" s="45">
        <v>9</v>
      </c>
      <c r="CKU6" s="46">
        <v>10</v>
      </c>
      <c r="CKV6" s="46">
        <v>11</v>
      </c>
      <c r="CKW6" s="46">
        <v>12</v>
      </c>
      <c r="CKX6" s="46">
        <v>13</v>
      </c>
      <c r="CKY6" s="46">
        <v>14</v>
      </c>
      <c r="CKZ6" s="135" t="s">
        <v>22</v>
      </c>
      <c r="CLA6" s="282" t="s">
        <v>23</v>
      </c>
      <c r="CLB6" s="45">
        <v>15</v>
      </c>
      <c r="CLC6" s="46">
        <v>16</v>
      </c>
      <c r="CLD6" s="46">
        <v>17</v>
      </c>
      <c r="CLE6" s="46">
        <v>18</v>
      </c>
      <c r="CLF6" s="46">
        <v>19</v>
      </c>
      <c r="CLG6" s="46">
        <v>25</v>
      </c>
      <c r="CLH6" s="135" t="s">
        <v>22</v>
      </c>
      <c r="CLI6" s="282" t="s">
        <v>23</v>
      </c>
      <c r="CLJ6" s="45">
        <v>26</v>
      </c>
      <c r="CLK6" s="46">
        <v>27</v>
      </c>
      <c r="CLL6" s="46">
        <v>28</v>
      </c>
      <c r="CLM6" s="46">
        <v>30</v>
      </c>
      <c r="CLN6" s="46">
        <v>1</v>
      </c>
      <c r="CLO6" s="46">
        <v>2</v>
      </c>
      <c r="CLP6" s="135" t="s">
        <v>22</v>
      </c>
      <c r="CLQ6" s="282" t="s">
        <v>23</v>
      </c>
      <c r="CLR6" s="45">
        <v>2</v>
      </c>
      <c r="CLS6" s="46">
        <v>3</v>
      </c>
      <c r="CLT6" s="46">
        <v>4</v>
      </c>
      <c r="CLU6" s="46">
        <v>6</v>
      </c>
      <c r="CLV6" s="46">
        <v>7</v>
      </c>
      <c r="CLW6" s="46">
        <v>8</v>
      </c>
      <c r="CLX6" s="135" t="s">
        <v>22</v>
      </c>
      <c r="CLY6" s="282" t="s">
        <v>23</v>
      </c>
      <c r="CLZ6" s="45">
        <v>9</v>
      </c>
      <c r="CMA6" s="46">
        <v>10</v>
      </c>
      <c r="CMB6" s="46">
        <v>11</v>
      </c>
      <c r="CMC6" s="46">
        <v>13</v>
      </c>
      <c r="CMD6" s="46">
        <v>14</v>
      </c>
      <c r="CME6" s="46">
        <v>15</v>
      </c>
      <c r="CMF6" s="135" t="s">
        <v>22</v>
      </c>
      <c r="CMG6" s="282" t="s">
        <v>23</v>
      </c>
      <c r="CMH6" s="324">
        <v>16</v>
      </c>
      <c r="CMI6" s="325">
        <v>17</v>
      </c>
      <c r="CMJ6" s="325">
        <v>18</v>
      </c>
      <c r="CMK6" s="325">
        <v>20</v>
      </c>
      <c r="CML6" s="325">
        <v>21</v>
      </c>
      <c r="CMM6" s="325">
        <v>22</v>
      </c>
      <c r="CMN6" s="135" t="s">
        <v>22</v>
      </c>
      <c r="CMO6" s="282" t="s">
        <v>23</v>
      </c>
      <c r="CMP6" s="324">
        <v>23</v>
      </c>
      <c r="CMQ6" s="325">
        <v>24</v>
      </c>
      <c r="CMR6" s="325">
        <v>25</v>
      </c>
      <c r="CMS6" s="325">
        <v>26</v>
      </c>
      <c r="CMT6" s="325">
        <v>27</v>
      </c>
      <c r="CMU6" s="325">
        <v>28</v>
      </c>
      <c r="CMV6" s="135" t="s">
        <v>22</v>
      </c>
      <c r="CMW6" s="282" t="s">
        <v>23</v>
      </c>
      <c r="CMX6" s="61">
        <v>1</v>
      </c>
      <c r="CMY6" s="62">
        <v>2</v>
      </c>
      <c r="CMZ6" s="62">
        <v>3</v>
      </c>
      <c r="CNA6" s="62">
        <v>4</v>
      </c>
      <c r="CNB6" s="62">
        <v>6</v>
      </c>
      <c r="CNC6" s="62">
        <v>7</v>
      </c>
      <c r="CND6" s="137" t="s">
        <v>22</v>
      </c>
      <c r="CNE6" s="205" t="s">
        <v>23</v>
      </c>
      <c r="CNF6" s="324">
        <v>8</v>
      </c>
      <c r="CNG6" s="325">
        <v>9</v>
      </c>
      <c r="CNH6" s="325">
        <v>10</v>
      </c>
      <c r="CNI6" s="325">
        <v>11</v>
      </c>
      <c r="CNJ6" s="325">
        <v>12</v>
      </c>
      <c r="CNK6" s="325">
        <v>13</v>
      </c>
      <c r="CNL6" s="137" t="s">
        <v>22</v>
      </c>
      <c r="CNM6" s="205" t="s">
        <v>23</v>
      </c>
      <c r="CNN6" s="61">
        <v>14</v>
      </c>
      <c r="CNO6" s="62">
        <v>15</v>
      </c>
      <c r="CNP6" s="62">
        <v>16</v>
      </c>
      <c r="CNQ6" s="62">
        <v>17</v>
      </c>
      <c r="CNR6" s="62">
        <v>18</v>
      </c>
      <c r="CNS6" s="62">
        <v>19</v>
      </c>
      <c r="CNT6" s="137" t="s">
        <v>22</v>
      </c>
      <c r="CNU6" s="205" t="s">
        <v>23</v>
      </c>
      <c r="CNV6" s="324">
        <v>20</v>
      </c>
      <c r="CNW6" s="325">
        <v>21</v>
      </c>
      <c r="CNX6" s="325">
        <v>22</v>
      </c>
      <c r="CNY6" s="325">
        <v>23</v>
      </c>
      <c r="CNZ6" s="325">
        <v>24</v>
      </c>
      <c r="COA6" s="325">
        <v>25</v>
      </c>
      <c r="COB6" s="137" t="s">
        <v>22</v>
      </c>
      <c r="COC6" s="205" t="s">
        <v>23</v>
      </c>
      <c r="COD6" s="45">
        <v>26</v>
      </c>
      <c r="COE6" s="46">
        <v>27</v>
      </c>
      <c r="COF6" s="46">
        <v>28</v>
      </c>
      <c r="COG6" s="46">
        <v>29</v>
      </c>
      <c r="COH6" s="46">
        <v>30</v>
      </c>
      <c r="COI6" s="46">
        <v>31</v>
      </c>
      <c r="COJ6" s="137" t="s">
        <v>22</v>
      </c>
      <c r="COK6" s="205" t="s">
        <v>23</v>
      </c>
      <c r="COL6" s="45">
        <v>1</v>
      </c>
      <c r="COM6" s="46">
        <v>2</v>
      </c>
      <c r="CON6" s="46">
        <v>3</v>
      </c>
      <c r="COO6" s="46">
        <v>4</v>
      </c>
      <c r="COP6" s="46">
        <v>5</v>
      </c>
      <c r="COQ6" s="46">
        <v>6</v>
      </c>
      <c r="COR6" s="137" t="s">
        <v>22</v>
      </c>
      <c r="COS6" s="205" t="s">
        <v>23</v>
      </c>
      <c r="COT6" s="45">
        <v>8</v>
      </c>
      <c r="COU6" s="46">
        <v>9</v>
      </c>
      <c r="COV6" s="46">
        <v>10</v>
      </c>
      <c r="COW6" s="46">
        <v>11</v>
      </c>
      <c r="COX6" s="46">
        <v>12</v>
      </c>
      <c r="COY6" s="46">
        <v>13</v>
      </c>
      <c r="COZ6" s="137" t="s">
        <v>22</v>
      </c>
      <c r="CPA6" s="205" t="s">
        <v>23</v>
      </c>
      <c r="CPB6" s="45">
        <v>14</v>
      </c>
      <c r="CPC6" s="46">
        <v>15</v>
      </c>
      <c r="CPD6" s="46">
        <v>17</v>
      </c>
      <c r="CPE6" s="46">
        <v>18</v>
      </c>
      <c r="CPF6" s="46">
        <v>19</v>
      </c>
      <c r="CPG6" s="46">
        <v>20</v>
      </c>
      <c r="CPH6" s="137" t="s">
        <v>22</v>
      </c>
      <c r="CPI6" s="205" t="s">
        <v>23</v>
      </c>
      <c r="CPJ6" s="324">
        <v>21</v>
      </c>
      <c r="CPK6" s="325">
        <v>22</v>
      </c>
      <c r="CPL6" s="325">
        <v>23</v>
      </c>
      <c r="CPM6" s="325">
        <v>24</v>
      </c>
      <c r="CPN6" s="325">
        <v>25</v>
      </c>
      <c r="CPO6" s="325">
        <v>26</v>
      </c>
      <c r="CPP6" s="137" t="s">
        <v>22</v>
      </c>
      <c r="CPQ6" s="205" t="s">
        <v>23</v>
      </c>
      <c r="CPR6" s="80">
        <v>27</v>
      </c>
      <c r="CPS6" s="81">
        <v>28</v>
      </c>
      <c r="CPT6" s="81">
        <v>2</v>
      </c>
      <c r="CPU6" s="81">
        <v>3</v>
      </c>
      <c r="CPV6" s="81">
        <v>4</v>
      </c>
      <c r="CPW6" s="81">
        <v>5</v>
      </c>
      <c r="CPX6" s="137" t="s">
        <v>22</v>
      </c>
      <c r="CPY6" s="205" t="s">
        <v>23</v>
      </c>
      <c r="CPZ6" s="324">
        <v>6</v>
      </c>
      <c r="CQA6" s="325">
        <v>7</v>
      </c>
      <c r="CQB6" s="325">
        <v>8</v>
      </c>
      <c r="CQC6" s="325">
        <v>9</v>
      </c>
      <c r="CQD6" s="325">
        <v>10</v>
      </c>
      <c r="CQE6" s="325">
        <v>11</v>
      </c>
      <c r="CQF6" s="137" t="s">
        <v>22</v>
      </c>
      <c r="CQG6" s="205" t="s">
        <v>23</v>
      </c>
      <c r="CQH6" s="125">
        <v>12</v>
      </c>
      <c r="CQI6" s="126">
        <v>13</v>
      </c>
      <c r="CQJ6" s="126">
        <v>14</v>
      </c>
      <c r="CQK6" s="126">
        <v>15</v>
      </c>
      <c r="CQL6" s="126">
        <v>16</v>
      </c>
      <c r="CQM6" s="126">
        <v>17</v>
      </c>
      <c r="CQN6" s="135" t="s">
        <v>22</v>
      </c>
      <c r="CQO6" s="282" t="s">
        <v>23</v>
      </c>
      <c r="CQP6" s="45">
        <v>18</v>
      </c>
      <c r="CQQ6" s="46">
        <v>19</v>
      </c>
      <c r="CQR6" s="46">
        <v>20</v>
      </c>
      <c r="CQS6" s="46">
        <v>21</v>
      </c>
      <c r="CQT6" s="46">
        <v>22</v>
      </c>
      <c r="CQU6" s="46">
        <v>23</v>
      </c>
      <c r="CQV6" s="135" t="s">
        <v>22</v>
      </c>
      <c r="CQW6" s="282" t="s">
        <v>23</v>
      </c>
      <c r="CQX6" s="324">
        <v>24</v>
      </c>
      <c r="CQY6" s="325">
        <v>25</v>
      </c>
      <c r="CQZ6" s="325">
        <v>26</v>
      </c>
      <c r="CRA6" s="325">
        <v>27</v>
      </c>
      <c r="CRB6" s="325">
        <v>28</v>
      </c>
      <c r="CRC6" s="325">
        <v>29</v>
      </c>
      <c r="CRD6" s="135" t="s">
        <v>22</v>
      </c>
      <c r="CRE6" s="282" t="s">
        <v>23</v>
      </c>
      <c r="CRF6" s="324">
        <v>30</v>
      </c>
      <c r="CRG6" s="325">
        <v>31</v>
      </c>
      <c r="CRH6" s="325">
        <v>1</v>
      </c>
      <c r="CRI6" s="325">
        <v>2</v>
      </c>
      <c r="CRJ6" s="325">
        <v>3</v>
      </c>
      <c r="CRK6" s="325">
        <v>4</v>
      </c>
      <c r="CRL6" s="135" t="s">
        <v>22</v>
      </c>
      <c r="CRM6" s="282" t="s">
        <v>23</v>
      </c>
      <c r="CRN6" s="324">
        <v>5</v>
      </c>
      <c r="CRO6" s="325">
        <v>6</v>
      </c>
      <c r="CRP6" s="325">
        <v>7</v>
      </c>
      <c r="CRQ6" s="325">
        <v>8</v>
      </c>
      <c r="CRR6" s="325">
        <v>9</v>
      </c>
      <c r="CRS6" s="325">
        <v>10</v>
      </c>
      <c r="CRT6" s="135" t="s">
        <v>22</v>
      </c>
      <c r="CRU6" s="282" t="s">
        <v>23</v>
      </c>
      <c r="CRV6" s="45">
        <v>11</v>
      </c>
      <c r="CRW6" s="46">
        <v>12</v>
      </c>
      <c r="CRX6" s="46">
        <v>13</v>
      </c>
      <c r="CRY6" s="46">
        <v>14</v>
      </c>
      <c r="CRZ6" s="46">
        <v>15</v>
      </c>
      <c r="CSA6" s="46">
        <v>16</v>
      </c>
      <c r="CSB6" s="135" t="s">
        <v>22</v>
      </c>
      <c r="CSC6" s="282" t="s">
        <v>23</v>
      </c>
      <c r="CSD6" s="324">
        <v>17</v>
      </c>
      <c r="CSE6" s="325">
        <v>18</v>
      </c>
      <c r="CSF6" s="325">
        <v>19</v>
      </c>
      <c r="CSG6" s="325">
        <v>20</v>
      </c>
      <c r="CSH6" s="325">
        <v>21</v>
      </c>
      <c r="CSI6" s="325">
        <v>22</v>
      </c>
      <c r="CSJ6" s="135" t="s">
        <v>22</v>
      </c>
      <c r="CSK6" s="282" t="s">
        <v>23</v>
      </c>
      <c r="CSL6" s="324">
        <v>23</v>
      </c>
      <c r="CSM6" s="325">
        <v>24</v>
      </c>
      <c r="CSN6" s="325">
        <v>25</v>
      </c>
      <c r="CSO6" s="325">
        <v>26</v>
      </c>
      <c r="CSP6" s="325">
        <v>27</v>
      </c>
      <c r="CSQ6" s="325">
        <v>28</v>
      </c>
      <c r="CSR6" s="135" t="s">
        <v>22</v>
      </c>
      <c r="CSS6" s="282" t="s">
        <v>23</v>
      </c>
      <c r="CST6" s="45">
        <v>29</v>
      </c>
      <c r="CSU6" s="46">
        <v>30</v>
      </c>
      <c r="CSV6" s="46">
        <v>1</v>
      </c>
      <c r="CSW6" s="46">
        <v>2</v>
      </c>
      <c r="CSX6" s="46">
        <v>3</v>
      </c>
      <c r="CSY6" s="46">
        <v>4</v>
      </c>
      <c r="CSZ6" s="135" t="s">
        <v>22</v>
      </c>
      <c r="CTA6" s="282" t="s">
        <v>23</v>
      </c>
      <c r="CTB6" s="45">
        <v>5</v>
      </c>
      <c r="CTC6" s="46">
        <v>6</v>
      </c>
      <c r="CTD6" s="46">
        <v>7</v>
      </c>
      <c r="CTE6" s="46">
        <v>8</v>
      </c>
      <c r="CTF6" s="46">
        <v>9</v>
      </c>
      <c r="CTG6" s="46">
        <v>10</v>
      </c>
      <c r="CTH6" s="135" t="s">
        <v>22</v>
      </c>
      <c r="CTI6" s="282" t="s">
        <v>23</v>
      </c>
      <c r="CTJ6" s="61">
        <v>11</v>
      </c>
      <c r="CTK6" s="61">
        <v>12</v>
      </c>
      <c r="CTL6" s="61">
        <v>13</v>
      </c>
      <c r="CTM6" s="61">
        <v>14</v>
      </c>
      <c r="CTN6" s="61">
        <v>15</v>
      </c>
      <c r="CTO6" s="61">
        <v>16</v>
      </c>
      <c r="CTP6" s="137" t="s">
        <v>22</v>
      </c>
      <c r="CTQ6" s="205" t="s">
        <v>23</v>
      </c>
      <c r="CTR6" s="45">
        <v>17</v>
      </c>
      <c r="CTS6" s="46">
        <v>18</v>
      </c>
      <c r="CTT6" s="46">
        <v>19</v>
      </c>
      <c r="CTU6" s="46">
        <v>20</v>
      </c>
      <c r="CTV6" s="46">
        <v>21</v>
      </c>
      <c r="CTW6" s="46">
        <v>22</v>
      </c>
      <c r="CTX6" s="137" t="s">
        <v>22</v>
      </c>
      <c r="CTY6" s="205" t="s">
        <v>23</v>
      </c>
      <c r="CTZ6" s="45">
        <v>24</v>
      </c>
      <c r="CUA6" s="46">
        <v>25</v>
      </c>
      <c r="CUB6" s="46">
        <v>26</v>
      </c>
      <c r="CUC6" s="46">
        <v>27</v>
      </c>
      <c r="CUD6" s="46">
        <v>28</v>
      </c>
      <c r="CUE6" s="46">
        <v>29</v>
      </c>
      <c r="CUF6" s="137" t="s">
        <v>22</v>
      </c>
      <c r="CUG6" s="205" t="s">
        <v>23</v>
      </c>
      <c r="CUH6" s="324">
        <v>30</v>
      </c>
      <c r="CUI6" s="325">
        <v>31</v>
      </c>
      <c r="CUJ6" s="325">
        <v>1</v>
      </c>
      <c r="CUK6" s="325">
        <v>2</v>
      </c>
      <c r="CUL6" s="325">
        <v>3</v>
      </c>
      <c r="CUM6" s="325">
        <v>4</v>
      </c>
      <c r="CUN6" s="137" t="s">
        <v>22</v>
      </c>
      <c r="CUO6" s="205" t="s">
        <v>23</v>
      </c>
      <c r="CUP6" s="324">
        <v>6</v>
      </c>
      <c r="CUQ6" s="325">
        <v>7</v>
      </c>
      <c r="CUR6" s="325">
        <v>8</v>
      </c>
      <c r="CUS6" s="325">
        <v>9</v>
      </c>
      <c r="CUT6" s="325">
        <v>10</v>
      </c>
      <c r="CUU6" s="325">
        <v>11</v>
      </c>
      <c r="CUV6" s="137" t="s">
        <v>22</v>
      </c>
      <c r="CUW6" s="205" t="s">
        <v>23</v>
      </c>
      <c r="CUX6" s="324">
        <v>12</v>
      </c>
      <c r="CUY6" s="325">
        <v>13</v>
      </c>
      <c r="CUZ6" s="325">
        <v>14</v>
      </c>
      <c r="CVA6" s="325">
        <v>15</v>
      </c>
      <c r="CVB6" s="325">
        <v>16</v>
      </c>
      <c r="CVC6" s="325">
        <v>17</v>
      </c>
      <c r="CVD6" s="137" t="s">
        <v>22</v>
      </c>
      <c r="CVE6" s="205" t="s">
        <v>23</v>
      </c>
      <c r="CVF6" s="45">
        <v>19</v>
      </c>
      <c r="CVG6" s="46">
        <v>20</v>
      </c>
      <c r="CVH6" s="46">
        <v>21</v>
      </c>
      <c r="CVI6" s="46">
        <v>22</v>
      </c>
      <c r="CVJ6" s="46">
        <v>23</v>
      </c>
      <c r="CVK6" s="46">
        <v>24</v>
      </c>
      <c r="CVL6" s="137" t="s">
        <v>22</v>
      </c>
      <c r="CVM6" s="205" t="s">
        <v>23</v>
      </c>
      <c r="CVN6" s="333">
        <v>23</v>
      </c>
      <c r="CVO6" s="334">
        <v>24</v>
      </c>
      <c r="CVP6" s="334">
        <v>25</v>
      </c>
      <c r="CVQ6" s="334">
        <v>26</v>
      </c>
      <c r="CVR6" s="334">
        <v>27</v>
      </c>
      <c r="CVS6" s="334">
        <v>28</v>
      </c>
      <c r="CVT6" s="137" t="s">
        <v>22</v>
      </c>
      <c r="CVU6" s="205" t="s">
        <v>23</v>
      </c>
      <c r="CVV6" s="324">
        <v>29</v>
      </c>
      <c r="CVW6" s="325">
        <v>30</v>
      </c>
      <c r="CVX6" s="325">
        <v>31</v>
      </c>
      <c r="CVY6" s="325">
        <v>1</v>
      </c>
      <c r="CVZ6" s="325">
        <v>3</v>
      </c>
      <c r="CWA6" s="325">
        <v>4</v>
      </c>
      <c r="CWB6" s="137" t="s">
        <v>22</v>
      </c>
      <c r="CWC6" s="205" t="s">
        <v>23</v>
      </c>
      <c r="CWD6" s="324">
        <v>5</v>
      </c>
      <c r="CWE6" s="325">
        <v>6</v>
      </c>
      <c r="CWF6" s="325">
        <v>7</v>
      </c>
      <c r="CWG6" s="325">
        <v>8</v>
      </c>
      <c r="CWH6" s="325">
        <v>9</v>
      </c>
      <c r="CWI6" s="325">
        <v>10</v>
      </c>
      <c r="CWJ6" s="137" t="s">
        <v>22</v>
      </c>
      <c r="CWK6" s="205" t="s">
        <v>23</v>
      </c>
      <c r="CWL6" s="45">
        <v>11</v>
      </c>
      <c r="CWM6" s="46">
        <v>12</v>
      </c>
      <c r="CWN6" s="46">
        <v>13</v>
      </c>
      <c r="CWO6" s="46">
        <v>14</v>
      </c>
      <c r="CWP6" s="46">
        <v>15</v>
      </c>
      <c r="CWQ6" s="46">
        <v>16</v>
      </c>
      <c r="CWR6" s="137" t="s">
        <v>22</v>
      </c>
      <c r="CWS6" s="205" t="s">
        <v>23</v>
      </c>
      <c r="CWT6" s="45">
        <v>18</v>
      </c>
      <c r="CWU6" s="45">
        <v>19</v>
      </c>
      <c r="CWV6" s="45">
        <v>20</v>
      </c>
      <c r="CWW6" s="45">
        <v>21</v>
      </c>
      <c r="CWX6" s="45">
        <v>22</v>
      </c>
      <c r="CWY6" s="45">
        <v>23</v>
      </c>
      <c r="CWZ6" s="137" t="s">
        <v>22</v>
      </c>
      <c r="CXA6" s="205" t="s">
        <v>23</v>
      </c>
      <c r="CXB6" s="45">
        <v>25</v>
      </c>
      <c r="CXC6" s="45">
        <v>26</v>
      </c>
      <c r="CXD6" s="45">
        <v>27</v>
      </c>
      <c r="CXE6" s="45">
        <v>28</v>
      </c>
      <c r="CXF6" s="45">
        <v>29</v>
      </c>
      <c r="CXG6" s="45">
        <v>30</v>
      </c>
      <c r="CXH6" s="137" t="s">
        <v>22</v>
      </c>
      <c r="CXI6" s="205" t="s">
        <v>23</v>
      </c>
      <c r="CXJ6" s="324">
        <v>2</v>
      </c>
      <c r="CXK6" s="325">
        <v>3</v>
      </c>
      <c r="CXL6" s="325">
        <v>4</v>
      </c>
      <c r="CXM6" s="325">
        <v>5</v>
      </c>
      <c r="CXN6" s="325">
        <v>6</v>
      </c>
      <c r="CXO6" s="325">
        <v>7</v>
      </c>
      <c r="CXP6" s="137" t="s">
        <v>22</v>
      </c>
      <c r="CXQ6" s="205" t="s">
        <v>23</v>
      </c>
      <c r="CXR6" s="45">
        <v>9</v>
      </c>
      <c r="CXS6" s="46">
        <v>10</v>
      </c>
      <c r="CXT6" s="46">
        <v>11</v>
      </c>
      <c r="CXU6" s="46">
        <v>12</v>
      </c>
      <c r="CXV6" s="46">
        <v>13</v>
      </c>
      <c r="CXW6" s="46">
        <v>14</v>
      </c>
      <c r="CXX6" s="137" t="s">
        <v>22</v>
      </c>
      <c r="CXY6" s="205" t="s">
        <v>23</v>
      </c>
      <c r="CXZ6" s="45">
        <v>16</v>
      </c>
      <c r="CYA6" s="46">
        <v>17</v>
      </c>
      <c r="CYB6" s="46">
        <v>18</v>
      </c>
      <c r="CYC6" s="46">
        <v>19</v>
      </c>
      <c r="CYD6" s="46">
        <v>20</v>
      </c>
      <c r="CYE6" s="46">
        <v>21</v>
      </c>
      <c r="CYF6" s="137" t="s">
        <v>22</v>
      </c>
      <c r="CYG6" s="205" t="s">
        <v>23</v>
      </c>
      <c r="CYH6" s="45">
        <v>22</v>
      </c>
      <c r="CYI6" s="46">
        <v>23</v>
      </c>
      <c r="CYJ6" s="46">
        <v>24</v>
      </c>
      <c r="CYK6" s="46">
        <v>25</v>
      </c>
      <c r="CYL6" s="46">
        <v>26</v>
      </c>
      <c r="CYM6" s="46">
        <v>27</v>
      </c>
      <c r="CYN6" s="137" t="s">
        <v>22</v>
      </c>
      <c r="CYO6" s="205" t="s">
        <v>23</v>
      </c>
      <c r="CYP6" s="324">
        <v>28</v>
      </c>
      <c r="CYQ6" s="325">
        <v>29</v>
      </c>
      <c r="CYR6" s="325">
        <v>30</v>
      </c>
      <c r="CYS6" s="325">
        <v>31</v>
      </c>
      <c r="CYT6" s="325">
        <v>1</v>
      </c>
      <c r="CYU6" s="325">
        <v>2</v>
      </c>
      <c r="CYV6" s="137" t="s">
        <v>22</v>
      </c>
      <c r="CYW6" s="205" t="s">
        <v>23</v>
      </c>
      <c r="CYX6" s="45">
        <v>3</v>
      </c>
      <c r="CYY6" s="46">
        <v>4</v>
      </c>
      <c r="CYZ6" s="46">
        <v>6</v>
      </c>
      <c r="CZA6" s="46">
        <v>7</v>
      </c>
      <c r="CZB6" s="46">
        <v>8</v>
      </c>
      <c r="CZC6" s="46">
        <v>9</v>
      </c>
      <c r="CZD6" s="137" t="s">
        <v>22</v>
      </c>
      <c r="CZE6" s="205" t="s">
        <v>23</v>
      </c>
      <c r="CZF6" s="324">
        <v>10</v>
      </c>
      <c r="CZG6" s="325">
        <v>11</v>
      </c>
      <c r="CZH6" s="325">
        <v>12</v>
      </c>
      <c r="CZI6" s="325">
        <v>13</v>
      </c>
      <c r="CZJ6" s="325">
        <v>14</v>
      </c>
      <c r="CZK6" s="325">
        <v>15</v>
      </c>
      <c r="CZL6" s="137" t="s">
        <v>22</v>
      </c>
      <c r="CZM6" s="205" t="s">
        <v>23</v>
      </c>
      <c r="CZN6" s="45">
        <v>16</v>
      </c>
      <c r="CZO6" s="46">
        <v>17</v>
      </c>
      <c r="CZP6" s="46">
        <v>18</v>
      </c>
      <c r="CZQ6" s="46">
        <v>20</v>
      </c>
      <c r="CZR6" s="46">
        <v>21</v>
      </c>
      <c r="CZS6" s="46">
        <v>22</v>
      </c>
      <c r="CZT6" s="137" t="s">
        <v>22</v>
      </c>
      <c r="CZU6" s="205" t="s">
        <v>23</v>
      </c>
      <c r="CZV6" s="324">
        <v>23</v>
      </c>
      <c r="CZW6" s="325">
        <v>24</v>
      </c>
      <c r="CZX6" s="325">
        <v>25</v>
      </c>
      <c r="CZY6" s="325">
        <v>26</v>
      </c>
      <c r="CZZ6" s="325">
        <v>27</v>
      </c>
      <c r="DAA6" s="325">
        <v>28</v>
      </c>
      <c r="DAB6" s="490" t="s">
        <v>22</v>
      </c>
      <c r="DAC6" s="138" t="s">
        <v>23</v>
      </c>
      <c r="DAD6" s="45">
        <v>30</v>
      </c>
      <c r="DAE6" s="46">
        <v>1</v>
      </c>
      <c r="DAF6" s="46">
        <v>2</v>
      </c>
      <c r="DAG6" s="46">
        <v>3</v>
      </c>
      <c r="DAH6" s="46">
        <v>4</v>
      </c>
      <c r="DAI6" s="46">
        <v>5</v>
      </c>
      <c r="DAJ6" s="137" t="s">
        <v>22</v>
      </c>
      <c r="DAK6" s="205" t="s">
        <v>23</v>
      </c>
      <c r="DAL6" s="45">
        <v>7</v>
      </c>
      <c r="DAM6" s="46">
        <v>8</v>
      </c>
      <c r="DAN6" s="46">
        <v>9</v>
      </c>
      <c r="DAO6" s="46">
        <v>11</v>
      </c>
      <c r="DAP6" s="46">
        <v>12</v>
      </c>
      <c r="DAQ6" s="46">
        <v>13</v>
      </c>
      <c r="DAR6" s="137" t="s">
        <v>22</v>
      </c>
      <c r="DAS6" s="205" t="s">
        <v>23</v>
      </c>
      <c r="DAT6" s="324">
        <v>14</v>
      </c>
      <c r="DAU6" s="325">
        <v>15</v>
      </c>
      <c r="DAV6" s="325">
        <v>16</v>
      </c>
      <c r="DAW6" s="325">
        <v>17</v>
      </c>
      <c r="DAX6" s="325">
        <v>18</v>
      </c>
      <c r="DAY6" s="325">
        <v>19</v>
      </c>
      <c r="DAZ6" s="137" t="s">
        <v>22</v>
      </c>
      <c r="DBA6" s="205" t="s">
        <v>23</v>
      </c>
      <c r="DBB6" s="61">
        <v>20</v>
      </c>
      <c r="DBC6" s="62">
        <v>21</v>
      </c>
      <c r="DBD6" s="62">
        <v>22</v>
      </c>
      <c r="DBE6" s="62">
        <v>23</v>
      </c>
      <c r="DBF6" s="62">
        <v>24</v>
      </c>
      <c r="DBG6" s="62">
        <v>25</v>
      </c>
      <c r="DBH6" s="137" t="s">
        <v>22</v>
      </c>
      <c r="DBI6" s="205" t="s">
        <v>23</v>
      </c>
      <c r="DBJ6" s="324">
        <v>27</v>
      </c>
      <c r="DBK6" s="325">
        <v>28</v>
      </c>
      <c r="DBL6" s="325">
        <v>29</v>
      </c>
      <c r="DBM6" s="325">
        <v>30</v>
      </c>
      <c r="DBN6" s="325">
        <v>31</v>
      </c>
      <c r="DBO6" s="325">
        <v>2</v>
      </c>
      <c r="DBP6" s="137" t="s">
        <v>22</v>
      </c>
      <c r="DBQ6" s="205" t="s">
        <v>23</v>
      </c>
      <c r="DBR6" s="324">
        <v>3</v>
      </c>
      <c r="DBS6" s="325">
        <v>4</v>
      </c>
      <c r="DBT6" s="325">
        <v>5</v>
      </c>
      <c r="DBU6" s="325">
        <v>6</v>
      </c>
      <c r="DBV6" s="325">
        <v>7</v>
      </c>
      <c r="DBW6" s="325">
        <v>8</v>
      </c>
      <c r="DBX6" s="137" t="s">
        <v>22</v>
      </c>
      <c r="DBY6" s="205" t="s">
        <v>23</v>
      </c>
      <c r="DBZ6" s="61">
        <v>9</v>
      </c>
      <c r="DCA6" s="62">
        <v>10</v>
      </c>
      <c r="DCB6" s="62">
        <v>11</v>
      </c>
      <c r="DCC6" s="62">
        <v>12</v>
      </c>
      <c r="DCD6" s="62">
        <v>13</v>
      </c>
      <c r="DCE6" s="62">
        <v>14</v>
      </c>
      <c r="DCF6" s="490" t="s">
        <v>22</v>
      </c>
      <c r="DCG6" s="138" t="s">
        <v>23</v>
      </c>
      <c r="DCH6" s="45">
        <v>16</v>
      </c>
      <c r="DCI6" s="46">
        <v>17</v>
      </c>
      <c r="DCJ6" s="46">
        <v>18</v>
      </c>
      <c r="DCK6" s="46">
        <v>19</v>
      </c>
      <c r="DCL6" s="46">
        <v>20</v>
      </c>
      <c r="DCM6" s="46">
        <v>21</v>
      </c>
      <c r="DCN6" s="137" t="s">
        <v>22</v>
      </c>
      <c r="DCO6" s="205" t="s">
        <v>23</v>
      </c>
      <c r="DCP6" s="45">
        <v>22</v>
      </c>
      <c r="DCQ6" s="46">
        <v>23</v>
      </c>
      <c r="DCR6" s="46">
        <v>24</v>
      </c>
      <c r="DCS6" s="46">
        <v>25</v>
      </c>
      <c r="DCT6" s="46">
        <v>26</v>
      </c>
      <c r="DCU6" s="46">
        <v>27</v>
      </c>
      <c r="DCV6" s="490" t="s">
        <v>22</v>
      </c>
      <c r="DCW6" s="138" t="s">
        <v>23</v>
      </c>
      <c r="DCX6" s="45">
        <v>28</v>
      </c>
      <c r="DCY6" s="46">
        <v>29</v>
      </c>
      <c r="DCZ6" s="46">
        <v>30</v>
      </c>
      <c r="DDA6" s="46">
        <v>31</v>
      </c>
      <c r="DDB6" s="46">
        <v>1</v>
      </c>
      <c r="DDC6" s="46">
        <v>2</v>
      </c>
      <c r="DDD6" s="490" t="s">
        <v>22</v>
      </c>
      <c r="DDE6" s="138" t="s">
        <v>23</v>
      </c>
      <c r="DDF6" s="333">
        <v>3</v>
      </c>
      <c r="DDG6" s="334">
        <v>4</v>
      </c>
      <c r="DDH6" s="334">
        <v>5</v>
      </c>
      <c r="DDI6" s="334">
        <v>6</v>
      </c>
      <c r="DDJ6" s="334">
        <v>7</v>
      </c>
      <c r="DDK6" s="334">
        <v>8</v>
      </c>
      <c r="DDL6" s="490" t="s">
        <v>22</v>
      </c>
      <c r="DDM6" s="138" t="s">
        <v>23</v>
      </c>
      <c r="DDN6" s="45">
        <v>14</v>
      </c>
      <c r="DDO6" s="46">
        <v>15</v>
      </c>
      <c r="DDP6" s="46">
        <v>16</v>
      </c>
      <c r="DDQ6" s="46">
        <v>17</v>
      </c>
      <c r="DDR6" s="46">
        <v>18</v>
      </c>
      <c r="DDS6" s="46">
        <v>19</v>
      </c>
      <c r="DDT6" s="500" t="s">
        <v>22</v>
      </c>
      <c r="DDU6" s="501" t="s">
        <v>23</v>
      </c>
      <c r="DDV6" s="61">
        <v>22</v>
      </c>
      <c r="DDW6" s="62">
        <v>23</v>
      </c>
      <c r="DDX6" s="62">
        <v>24</v>
      </c>
      <c r="DDY6" s="62">
        <v>26</v>
      </c>
      <c r="DDZ6" s="62">
        <v>27</v>
      </c>
      <c r="DEA6" s="508">
        <v>28</v>
      </c>
      <c r="DEB6" s="505" t="s">
        <v>22</v>
      </c>
      <c r="DEC6" s="205" t="s">
        <v>23</v>
      </c>
      <c r="DED6" s="61">
        <v>2</v>
      </c>
      <c r="DEE6" s="62">
        <v>3</v>
      </c>
      <c r="DEF6" s="62">
        <v>4</v>
      </c>
      <c r="DEG6" s="62">
        <v>5</v>
      </c>
      <c r="DEH6" s="62">
        <v>6</v>
      </c>
      <c r="DEI6" s="62">
        <v>7</v>
      </c>
      <c r="DEJ6" s="137" t="s">
        <v>22</v>
      </c>
      <c r="DEK6" s="205" t="s">
        <v>23</v>
      </c>
      <c r="DEL6" s="45">
        <v>7</v>
      </c>
      <c r="DEM6" s="46">
        <v>8</v>
      </c>
      <c r="DEN6" s="46">
        <v>9</v>
      </c>
      <c r="DEO6" s="46">
        <v>11</v>
      </c>
      <c r="DEP6" s="46">
        <v>12</v>
      </c>
      <c r="DEQ6" s="46">
        <v>13</v>
      </c>
      <c r="DER6" s="137" t="s">
        <v>22</v>
      </c>
      <c r="DES6" s="205" t="s">
        <v>23</v>
      </c>
      <c r="DET6" s="61">
        <v>14</v>
      </c>
      <c r="DEU6" s="62">
        <v>15</v>
      </c>
      <c r="DEV6" s="62">
        <v>16</v>
      </c>
      <c r="DEW6" s="62">
        <v>17</v>
      </c>
      <c r="DEX6" s="62">
        <v>18</v>
      </c>
      <c r="DEY6" s="62">
        <v>19</v>
      </c>
      <c r="DEZ6" s="137" t="s">
        <v>22</v>
      </c>
      <c r="DFA6" s="205" t="s">
        <v>23</v>
      </c>
      <c r="DFB6" s="80">
        <v>20</v>
      </c>
      <c r="DFC6" s="81">
        <v>21</v>
      </c>
      <c r="DFD6" s="81">
        <v>22</v>
      </c>
      <c r="DFE6" s="81">
        <v>23</v>
      </c>
      <c r="DFF6" s="81">
        <v>25</v>
      </c>
      <c r="DFG6" s="81">
        <v>26</v>
      </c>
      <c r="DFH6" s="137" t="s">
        <v>22</v>
      </c>
      <c r="DFI6" s="205" t="s">
        <v>23</v>
      </c>
      <c r="DFJ6" s="324">
        <v>27</v>
      </c>
      <c r="DFK6" s="325">
        <v>28</v>
      </c>
      <c r="DFL6" s="325">
        <v>29</v>
      </c>
      <c r="DFM6" s="325">
        <v>30</v>
      </c>
      <c r="DFN6" s="325">
        <v>1</v>
      </c>
      <c r="DFO6" s="325">
        <v>2</v>
      </c>
      <c r="DFP6" s="137" t="s">
        <v>22</v>
      </c>
      <c r="DFQ6" s="205" t="s">
        <v>23</v>
      </c>
      <c r="DFR6" s="45">
        <v>3</v>
      </c>
      <c r="DFS6" s="46">
        <v>4</v>
      </c>
      <c r="DFT6" s="46">
        <v>5</v>
      </c>
      <c r="DFU6" s="46">
        <v>6</v>
      </c>
      <c r="DFV6" s="46">
        <v>7</v>
      </c>
      <c r="DFW6" s="46">
        <v>8</v>
      </c>
      <c r="DFX6" s="137" t="s">
        <v>22</v>
      </c>
      <c r="DFY6" s="205" t="s">
        <v>23</v>
      </c>
      <c r="DFZ6" s="45">
        <v>11</v>
      </c>
      <c r="DGA6" s="46">
        <v>12</v>
      </c>
      <c r="DGB6" s="46">
        <v>13</v>
      </c>
      <c r="DGC6" s="46">
        <v>15</v>
      </c>
      <c r="DGD6" s="46">
        <v>16</v>
      </c>
      <c r="DGE6" s="46">
        <v>17</v>
      </c>
      <c r="DGF6" s="137" t="s">
        <v>22</v>
      </c>
      <c r="DGG6" s="205" t="s">
        <v>23</v>
      </c>
      <c r="DGH6" s="45">
        <v>19</v>
      </c>
      <c r="DGI6" s="46">
        <v>20</v>
      </c>
      <c r="DGJ6" s="46">
        <v>22</v>
      </c>
      <c r="DGK6" s="46">
        <v>23</v>
      </c>
      <c r="DGL6" s="46">
        <v>24</v>
      </c>
      <c r="DGM6" s="46">
        <v>25</v>
      </c>
      <c r="DGN6" s="137" t="s">
        <v>22</v>
      </c>
      <c r="DGO6" s="205" t="s">
        <v>23</v>
      </c>
      <c r="DGP6" s="324">
        <v>26</v>
      </c>
      <c r="DGQ6" s="325">
        <v>27</v>
      </c>
      <c r="DGR6" s="325">
        <v>28</v>
      </c>
      <c r="DGS6" s="325">
        <v>29</v>
      </c>
      <c r="DGT6" s="325">
        <v>2</v>
      </c>
      <c r="DGU6" s="325">
        <v>3</v>
      </c>
      <c r="DGV6" s="137" t="s">
        <v>22</v>
      </c>
      <c r="DGW6" s="205" t="s">
        <v>23</v>
      </c>
      <c r="DGX6" s="45">
        <v>4</v>
      </c>
      <c r="DGY6" s="46">
        <v>6</v>
      </c>
      <c r="DGZ6" s="46">
        <v>7</v>
      </c>
      <c r="DHA6" s="46">
        <v>8</v>
      </c>
      <c r="DHB6" s="46">
        <v>9</v>
      </c>
      <c r="DHC6" s="46">
        <v>10</v>
      </c>
      <c r="DHD6" s="137" t="s">
        <v>22</v>
      </c>
      <c r="DHE6" s="205" t="s">
        <v>23</v>
      </c>
      <c r="DHF6" s="45">
        <v>11</v>
      </c>
      <c r="DHG6" s="46">
        <v>13</v>
      </c>
      <c r="DHH6" s="46">
        <v>14</v>
      </c>
      <c r="DHI6" s="46">
        <v>15</v>
      </c>
      <c r="DHJ6" s="46">
        <v>16</v>
      </c>
      <c r="DHK6" s="46">
        <v>17</v>
      </c>
      <c r="DHL6" s="137" t="s">
        <v>22</v>
      </c>
      <c r="DHM6" s="205" t="s">
        <v>23</v>
      </c>
      <c r="DHN6" s="324">
        <v>18</v>
      </c>
      <c r="DHO6" s="325">
        <v>20</v>
      </c>
      <c r="DHP6" s="325">
        <v>21</v>
      </c>
      <c r="DHQ6" s="325">
        <v>22</v>
      </c>
      <c r="DHR6" s="325">
        <v>23</v>
      </c>
      <c r="DHS6" s="325">
        <v>24</v>
      </c>
      <c r="DHT6" s="137" t="s">
        <v>22</v>
      </c>
      <c r="DHU6" s="205" t="s">
        <v>23</v>
      </c>
      <c r="DHV6" s="45">
        <v>25</v>
      </c>
      <c r="DHW6" s="46">
        <v>27</v>
      </c>
      <c r="DHX6" s="46">
        <v>28</v>
      </c>
      <c r="DHY6" s="46">
        <v>29</v>
      </c>
      <c r="DHZ6" s="46">
        <v>30</v>
      </c>
      <c r="DIA6" s="46">
        <v>31</v>
      </c>
      <c r="DIB6" s="137" t="s">
        <v>22</v>
      </c>
      <c r="DIC6" s="205" t="s">
        <v>23</v>
      </c>
      <c r="DID6" s="61">
        <v>1</v>
      </c>
      <c r="DIE6" s="62">
        <v>3</v>
      </c>
      <c r="DIF6" s="62">
        <v>4</v>
      </c>
      <c r="DIG6" s="62">
        <v>5</v>
      </c>
      <c r="DIH6" s="62">
        <v>6</v>
      </c>
      <c r="DII6" s="62">
        <v>7</v>
      </c>
      <c r="DIJ6" s="137" t="s">
        <v>22</v>
      </c>
      <c r="DIK6" s="205" t="s">
        <v>23</v>
      </c>
      <c r="DIL6" s="333">
        <v>8</v>
      </c>
      <c r="DIM6" s="334">
        <v>10</v>
      </c>
      <c r="DIN6" s="334">
        <v>11</v>
      </c>
      <c r="DIO6" s="334">
        <v>12</v>
      </c>
      <c r="DIP6" s="334">
        <v>13</v>
      </c>
      <c r="DIQ6" s="334">
        <v>14</v>
      </c>
      <c r="DIR6" s="137" t="s">
        <v>22</v>
      </c>
      <c r="DIS6" s="205" t="s">
        <v>23</v>
      </c>
      <c r="DIT6" s="45">
        <v>15</v>
      </c>
      <c r="DIU6" s="46">
        <v>17</v>
      </c>
      <c r="DIV6" s="46">
        <v>18</v>
      </c>
      <c r="DIW6" s="46">
        <v>19</v>
      </c>
      <c r="DIX6" s="46">
        <v>20</v>
      </c>
      <c r="DIY6" s="46">
        <v>21</v>
      </c>
      <c r="DIZ6" s="137" t="s">
        <v>22</v>
      </c>
      <c r="DJA6" s="205" t="s">
        <v>23</v>
      </c>
      <c r="DJB6" s="45">
        <v>22</v>
      </c>
      <c r="DJC6" s="46">
        <v>24</v>
      </c>
      <c r="DJD6" s="46">
        <v>25</v>
      </c>
      <c r="DJE6" s="46">
        <v>26</v>
      </c>
      <c r="DJF6" s="46">
        <v>27</v>
      </c>
      <c r="DJG6" s="46">
        <v>28</v>
      </c>
      <c r="DJH6" s="137" t="s">
        <v>22</v>
      </c>
      <c r="DJI6" s="205" t="s">
        <v>23</v>
      </c>
      <c r="DJJ6" s="45">
        <v>30</v>
      </c>
      <c r="DJK6" s="46">
        <v>1</v>
      </c>
      <c r="DJL6" s="46">
        <v>2</v>
      </c>
      <c r="DJM6" s="46">
        <v>3</v>
      </c>
      <c r="DJN6" s="46">
        <v>4</v>
      </c>
      <c r="DJO6" s="46">
        <v>5</v>
      </c>
      <c r="DJP6" s="137" t="s">
        <v>22</v>
      </c>
      <c r="DJQ6" s="205" t="s">
        <v>23</v>
      </c>
      <c r="DJR6" s="45">
        <v>6</v>
      </c>
      <c r="DJS6" s="46">
        <v>8</v>
      </c>
      <c r="DJT6" s="46">
        <v>9</v>
      </c>
      <c r="DJU6" s="46">
        <v>10</v>
      </c>
      <c r="DJV6" s="46">
        <v>11</v>
      </c>
      <c r="DJW6" s="46">
        <v>12</v>
      </c>
      <c r="DJX6" s="137" t="s">
        <v>22</v>
      </c>
      <c r="DJY6" s="205" t="s">
        <v>23</v>
      </c>
      <c r="DJZ6" s="324">
        <v>15</v>
      </c>
      <c r="DKA6" s="325">
        <v>16</v>
      </c>
      <c r="DKB6" s="325">
        <v>17</v>
      </c>
      <c r="DKC6" s="325">
        <v>18</v>
      </c>
      <c r="DKD6" s="325">
        <v>19</v>
      </c>
      <c r="DKE6" s="325">
        <v>20</v>
      </c>
      <c r="DKF6" s="137" t="s">
        <v>22</v>
      </c>
      <c r="DKG6" s="205" t="s">
        <v>23</v>
      </c>
      <c r="DKH6" s="324">
        <v>22</v>
      </c>
      <c r="DKI6" s="325">
        <v>23</v>
      </c>
      <c r="DKJ6" s="325">
        <v>24</v>
      </c>
      <c r="DKK6" s="325">
        <v>25</v>
      </c>
      <c r="DKL6" s="325">
        <v>26</v>
      </c>
      <c r="DKM6" s="325">
        <v>27</v>
      </c>
      <c r="DKN6" s="137" t="s">
        <v>22</v>
      </c>
      <c r="DKO6" s="205" t="s">
        <v>23</v>
      </c>
      <c r="DKP6" s="45">
        <v>29</v>
      </c>
      <c r="DKQ6" s="46">
        <v>30</v>
      </c>
      <c r="DKR6" s="46">
        <v>31</v>
      </c>
      <c r="DKS6" s="46">
        <v>1</v>
      </c>
      <c r="DKT6" s="46">
        <v>2</v>
      </c>
      <c r="DKU6" s="46">
        <v>3</v>
      </c>
      <c r="DKV6" s="606" t="s">
        <v>263</v>
      </c>
      <c r="DKW6" s="607" t="s">
        <v>264</v>
      </c>
      <c r="DKX6" s="45">
        <v>5</v>
      </c>
      <c r="DKY6" s="45">
        <v>6</v>
      </c>
      <c r="DKZ6" s="45">
        <v>7</v>
      </c>
      <c r="DLA6" s="45">
        <v>8</v>
      </c>
      <c r="DLB6" s="45">
        <v>9</v>
      </c>
      <c r="DLC6" s="45">
        <v>10</v>
      </c>
      <c r="DLD6" s="606" t="s">
        <v>263</v>
      </c>
      <c r="DLE6" s="607" t="s">
        <v>264</v>
      </c>
      <c r="DLF6" s="45">
        <v>13</v>
      </c>
      <c r="DLG6" s="46">
        <v>14</v>
      </c>
      <c r="DLH6" s="46">
        <v>15</v>
      </c>
      <c r="DLI6" s="46">
        <v>16</v>
      </c>
      <c r="DLJ6" s="46">
        <v>17</v>
      </c>
      <c r="DLK6" s="46">
        <v>18</v>
      </c>
      <c r="DLL6" s="606" t="s">
        <v>263</v>
      </c>
      <c r="DLM6" s="607" t="s">
        <v>264</v>
      </c>
      <c r="DLN6" s="324">
        <v>20</v>
      </c>
      <c r="DLO6" s="325">
        <v>21</v>
      </c>
      <c r="DLP6" s="325">
        <v>22</v>
      </c>
      <c r="DLQ6" s="325">
        <v>23</v>
      </c>
      <c r="DLR6" s="325">
        <v>24</v>
      </c>
      <c r="DLS6" s="325">
        <v>25</v>
      </c>
      <c r="DLT6" s="606" t="s">
        <v>263</v>
      </c>
      <c r="DLU6" s="607" t="s">
        <v>264</v>
      </c>
      <c r="DLV6" s="45">
        <v>26</v>
      </c>
      <c r="DLW6" s="46">
        <v>27</v>
      </c>
      <c r="DLX6" s="46">
        <v>28</v>
      </c>
      <c r="DLY6" s="46">
        <v>29</v>
      </c>
      <c r="DLZ6" s="46">
        <v>30</v>
      </c>
      <c r="DMA6" s="46">
        <v>31</v>
      </c>
      <c r="DMB6" s="606" t="s">
        <v>263</v>
      </c>
      <c r="DMC6" s="607" t="s">
        <v>264</v>
      </c>
      <c r="DMD6" s="45">
        <v>1</v>
      </c>
      <c r="DME6" s="46">
        <v>4</v>
      </c>
      <c r="DMF6" s="46">
        <v>5</v>
      </c>
      <c r="DMG6" s="46">
        <v>6</v>
      </c>
      <c r="DMH6" s="46">
        <v>7</v>
      </c>
      <c r="DMI6" s="46">
        <v>8</v>
      </c>
      <c r="DMJ6" s="606" t="s">
        <v>263</v>
      </c>
      <c r="DMK6" s="607" t="s">
        <v>264</v>
      </c>
      <c r="DML6" s="45">
        <v>10</v>
      </c>
      <c r="DMM6" s="46">
        <v>11</v>
      </c>
      <c r="DMN6" s="46">
        <v>12</v>
      </c>
      <c r="DMO6" s="46">
        <v>13</v>
      </c>
      <c r="DMP6" s="46">
        <v>14</v>
      </c>
      <c r="DMQ6" s="46">
        <v>15</v>
      </c>
      <c r="DMR6" s="606" t="s">
        <v>263</v>
      </c>
      <c r="DMS6" s="607" t="s">
        <v>264</v>
      </c>
      <c r="DMT6" s="45">
        <v>16</v>
      </c>
      <c r="DMU6" s="46">
        <v>17</v>
      </c>
      <c r="DMV6" s="46">
        <v>18</v>
      </c>
      <c r="DMW6" s="46">
        <v>19</v>
      </c>
      <c r="DMX6" s="46">
        <v>20</v>
      </c>
      <c r="DMY6" s="46">
        <v>21</v>
      </c>
      <c r="DMZ6" s="606" t="s">
        <v>263</v>
      </c>
      <c r="DNA6" s="607" t="s">
        <v>264</v>
      </c>
      <c r="DNB6" s="324">
        <v>22</v>
      </c>
      <c r="DNC6" s="325">
        <v>23</v>
      </c>
      <c r="DND6" s="325">
        <v>24</v>
      </c>
      <c r="DNE6" s="325">
        <v>25</v>
      </c>
      <c r="DNF6" s="325">
        <v>26</v>
      </c>
      <c r="DNG6" s="325">
        <v>27</v>
      </c>
      <c r="DNH6" s="606" t="s">
        <v>263</v>
      </c>
      <c r="DNI6" s="607" t="s">
        <v>264</v>
      </c>
      <c r="DNJ6" s="45">
        <v>30</v>
      </c>
      <c r="DNK6" s="46">
        <v>1</v>
      </c>
      <c r="DNL6" s="46">
        <v>2</v>
      </c>
      <c r="DNM6" s="46">
        <v>3</v>
      </c>
      <c r="DNN6" s="46">
        <v>4</v>
      </c>
      <c r="DNO6" s="46">
        <v>5</v>
      </c>
      <c r="DNP6" s="606" t="s">
        <v>263</v>
      </c>
      <c r="DNQ6" s="607" t="s">
        <v>264</v>
      </c>
      <c r="DNR6" s="45">
        <v>7</v>
      </c>
      <c r="DNS6" s="46">
        <v>8</v>
      </c>
      <c r="DNT6" s="46">
        <v>9</v>
      </c>
      <c r="DNU6" s="46">
        <v>10</v>
      </c>
      <c r="DNV6" s="46">
        <v>11</v>
      </c>
      <c r="DNW6" s="46">
        <v>12</v>
      </c>
      <c r="DNX6" s="606" t="s">
        <v>263</v>
      </c>
      <c r="DNY6" s="607" t="s">
        <v>264</v>
      </c>
      <c r="DNZ6" s="45">
        <v>14</v>
      </c>
      <c r="DOA6" s="46">
        <v>15</v>
      </c>
      <c r="DOB6" s="46">
        <v>16</v>
      </c>
      <c r="DOC6" s="46">
        <v>17</v>
      </c>
      <c r="DOD6" s="46">
        <v>18</v>
      </c>
      <c r="DOE6" s="46">
        <v>19</v>
      </c>
      <c r="DOF6" s="606" t="s">
        <v>263</v>
      </c>
      <c r="DOG6" s="607" t="s">
        <v>264</v>
      </c>
      <c r="DOH6" s="337">
        <v>21</v>
      </c>
      <c r="DOI6" s="338">
        <v>22</v>
      </c>
      <c r="DOJ6" s="338">
        <v>23</v>
      </c>
      <c r="DOK6" s="338">
        <v>24</v>
      </c>
      <c r="DOL6" s="338">
        <v>25</v>
      </c>
      <c r="DOM6" s="338">
        <v>26</v>
      </c>
      <c r="DON6" s="611" t="s">
        <v>263</v>
      </c>
      <c r="DOO6" s="618" t="s">
        <v>264</v>
      </c>
      <c r="DOP6" s="71">
        <v>28</v>
      </c>
      <c r="DOQ6" s="103">
        <v>29</v>
      </c>
      <c r="DOR6" s="103">
        <v>30</v>
      </c>
      <c r="DOS6" s="103">
        <v>31</v>
      </c>
      <c r="DOT6" s="103">
        <v>1</v>
      </c>
      <c r="DOU6" s="103">
        <v>2</v>
      </c>
      <c r="DOV6" s="611" t="s">
        <v>263</v>
      </c>
      <c r="DOW6" s="618" t="s">
        <v>264</v>
      </c>
      <c r="DOX6" s="45">
        <v>4</v>
      </c>
      <c r="DOY6" s="46">
        <v>5</v>
      </c>
      <c r="DOZ6" s="46">
        <v>6</v>
      </c>
      <c r="DPA6" s="46">
        <v>7</v>
      </c>
      <c r="DPB6" s="46">
        <v>8</v>
      </c>
      <c r="DPC6" s="46">
        <v>9</v>
      </c>
      <c r="DPD6" s="606" t="s">
        <v>263</v>
      </c>
      <c r="DPE6" s="607" t="s">
        <v>264</v>
      </c>
      <c r="DPF6" s="379">
        <v>11</v>
      </c>
      <c r="DPG6" s="380">
        <v>12</v>
      </c>
      <c r="DPH6" s="380">
        <v>13</v>
      </c>
      <c r="DPI6" s="380">
        <v>14</v>
      </c>
      <c r="DPJ6" s="380">
        <v>15</v>
      </c>
      <c r="DPK6" s="380">
        <v>18</v>
      </c>
      <c r="DPL6" s="606" t="s">
        <v>263</v>
      </c>
      <c r="DPM6" s="607" t="s">
        <v>264</v>
      </c>
      <c r="DPN6" s="71">
        <v>19</v>
      </c>
      <c r="DPO6" s="103">
        <v>20</v>
      </c>
      <c r="DPP6" s="103">
        <v>21</v>
      </c>
      <c r="DPQ6" s="103">
        <v>22</v>
      </c>
      <c r="DPR6" s="103">
        <v>23</v>
      </c>
      <c r="DPS6" s="103">
        <v>25</v>
      </c>
      <c r="DPT6" s="611" t="s">
        <v>263</v>
      </c>
      <c r="DPU6" s="618" t="s">
        <v>264</v>
      </c>
      <c r="DPV6" s="45">
        <v>26</v>
      </c>
      <c r="DPW6" s="46">
        <v>27</v>
      </c>
      <c r="DPX6" s="46">
        <v>28</v>
      </c>
      <c r="DPY6" s="46">
        <v>29</v>
      </c>
      <c r="DPZ6" s="46">
        <v>30</v>
      </c>
      <c r="DQA6" s="46">
        <v>2</v>
      </c>
      <c r="DQB6" s="606" t="s">
        <v>263</v>
      </c>
      <c r="DQC6" s="607" t="s">
        <v>264</v>
      </c>
      <c r="DQD6" s="324">
        <v>3</v>
      </c>
      <c r="DQE6" s="325">
        <v>4</v>
      </c>
      <c r="DQF6" s="325">
        <v>5</v>
      </c>
      <c r="DQG6" s="325">
        <v>6</v>
      </c>
      <c r="DQH6" s="325">
        <v>7</v>
      </c>
      <c r="DQI6" s="325">
        <v>9</v>
      </c>
      <c r="DQJ6" s="606" t="s">
        <v>263</v>
      </c>
      <c r="DQK6" s="607" t="s">
        <v>264</v>
      </c>
      <c r="DQL6" s="45">
        <v>10</v>
      </c>
      <c r="DQM6" s="46">
        <v>11</v>
      </c>
      <c r="DQN6" s="46">
        <v>12</v>
      </c>
      <c r="DQO6" s="46">
        <v>13</v>
      </c>
      <c r="DQP6" s="46">
        <v>14</v>
      </c>
      <c r="DQQ6" s="46">
        <v>15</v>
      </c>
      <c r="DQR6" s="606" t="s">
        <v>263</v>
      </c>
      <c r="DQS6" s="607" t="s">
        <v>264</v>
      </c>
      <c r="DQT6" s="324">
        <v>17</v>
      </c>
      <c r="DQU6" s="325">
        <v>18</v>
      </c>
      <c r="DQV6" s="325">
        <v>19</v>
      </c>
      <c r="DQW6" s="325">
        <v>20</v>
      </c>
      <c r="DQX6" s="325">
        <v>21</v>
      </c>
      <c r="DQY6" s="325">
        <v>22</v>
      </c>
      <c r="DQZ6" s="606" t="s">
        <v>263</v>
      </c>
      <c r="DRA6" s="607" t="s">
        <v>264</v>
      </c>
      <c r="DRB6" s="45">
        <v>24</v>
      </c>
      <c r="DRC6" s="46">
        <v>25</v>
      </c>
      <c r="DRD6" s="46">
        <v>26</v>
      </c>
      <c r="DRE6" s="46">
        <v>27</v>
      </c>
      <c r="DRF6" s="46">
        <v>28</v>
      </c>
      <c r="DRG6" s="46">
        <v>29</v>
      </c>
      <c r="DRH6" s="606" t="s">
        <v>263</v>
      </c>
      <c r="DRI6" s="607" t="s">
        <v>264</v>
      </c>
      <c r="DRJ6" s="324">
        <v>30</v>
      </c>
      <c r="DRK6" s="325">
        <v>31</v>
      </c>
      <c r="DRL6" s="325">
        <v>2</v>
      </c>
      <c r="DRM6" s="325">
        <v>3</v>
      </c>
      <c r="DRN6" s="325">
        <v>4</v>
      </c>
      <c r="DRO6" s="325">
        <v>5</v>
      </c>
      <c r="DRP6" s="606" t="s">
        <v>263</v>
      </c>
      <c r="DRQ6" s="607" t="s">
        <v>264</v>
      </c>
      <c r="DRR6" s="324">
        <v>7</v>
      </c>
      <c r="DRS6" s="325">
        <v>8</v>
      </c>
      <c r="DRT6" s="325">
        <v>9</v>
      </c>
      <c r="DRU6" s="325">
        <v>10</v>
      </c>
      <c r="DRV6" s="325">
        <v>11</v>
      </c>
      <c r="DRW6" s="325">
        <v>12</v>
      </c>
      <c r="DRX6" s="606" t="s">
        <v>263</v>
      </c>
      <c r="DRY6" s="607" t="s">
        <v>264</v>
      </c>
      <c r="DRZ6" s="45">
        <v>14</v>
      </c>
      <c r="DSA6" s="46">
        <v>15</v>
      </c>
      <c r="DSB6" s="46">
        <v>16</v>
      </c>
      <c r="DSC6" s="46">
        <v>17</v>
      </c>
      <c r="DSD6" s="46">
        <v>18</v>
      </c>
      <c r="DSE6" s="46">
        <v>19</v>
      </c>
      <c r="DSF6" s="606" t="s">
        <v>263</v>
      </c>
      <c r="DSG6" s="607" t="s">
        <v>264</v>
      </c>
      <c r="DSH6" s="324">
        <v>19</v>
      </c>
      <c r="DSI6" s="325">
        <v>20</v>
      </c>
      <c r="DSJ6" s="325">
        <v>21</v>
      </c>
      <c r="DSK6" s="325">
        <v>22</v>
      </c>
      <c r="DSL6" s="325">
        <v>23</v>
      </c>
      <c r="DSM6" s="325">
        <v>24</v>
      </c>
      <c r="DSN6" s="606" t="s">
        <v>263</v>
      </c>
      <c r="DSO6" s="607" t="s">
        <v>264</v>
      </c>
      <c r="DSP6" s="71">
        <v>25</v>
      </c>
      <c r="DSQ6" s="103">
        <v>26</v>
      </c>
      <c r="DSR6" s="103">
        <v>1</v>
      </c>
      <c r="DSS6" s="103">
        <v>3</v>
      </c>
      <c r="DST6" s="103">
        <v>4</v>
      </c>
      <c r="DSU6" s="103">
        <v>5</v>
      </c>
      <c r="DSV6" s="611" t="s">
        <v>263</v>
      </c>
      <c r="DSW6" s="618" t="s">
        <v>264</v>
      </c>
      <c r="DSX6" s="71">
        <v>6</v>
      </c>
      <c r="DSY6" s="103">
        <v>7</v>
      </c>
      <c r="DSZ6" s="103">
        <v>9</v>
      </c>
      <c r="DTA6" s="103">
        <v>10</v>
      </c>
      <c r="DTB6" s="103">
        <v>11</v>
      </c>
      <c r="DTC6" s="103">
        <v>12</v>
      </c>
      <c r="DTD6" s="611" t="s">
        <v>263</v>
      </c>
      <c r="DTE6" s="618" t="s">
        <v>264</v>
      </c>
      <c r="DTF6" s="71">
        <v>13</v>
      </c>
      <c r="DTG6" s="103">
        <v>14</v>
      </c>
      <c r="DTH6" s="103">
        <v>15</v>
      </c>
      <c r="DTI6" s="103">
        <v>16</v>
      </c>
      <c r="DTJ6" s="103">
        <v>18</v>
      </c>
      <c r="DTK6" s="103">
        <v>19</v>
      </c>
      <c r="DTL6" s="611" t="s">
        <v>263</v>
      </c>
      <c r="DTM6" s="618" t="s">
        <v>264</v>
      </c>
      <c r="DTN6" s="45">
        <v>20</v>
      </c>
      <c r="DTO6" s="46">
        <v>21</v>
      </c>
      <c r="DTP6" s="46">
        <v>22</v>
      </c>
      <c r="DTQ6" s="46">
        <v>24</v>
      </c>
      <c r="DTR6" s="46">
        <v>25</v>
      </c>
      <c r="DTS6" s="46">
        <v>26</v>
      </c>
      <c r="DTT6" s="606" t="s">
        <v>263</v>
      </c>
      <c r="DTU6" s="607" t="s">
        <v>264</v>
      </c>
      <c r="DTV6" s="638">
        <v>27</v>
      </c>
      <c r="DTW6" s="639">
        <v>28</v>
      </c>
      <c r="DTX6" s="639">
        <v>1</v>
      </c>
      <c r="DTY6" s="639">
        <v>2</v>
      </c>
      <c r="DTZ6" s="639">
        <v>3</v>
      </c>
      <c r="DUA6" s="640">
        <v>4</v>
      </c>
      <c r="DUB6" s="637" t="s">
        <v>263</v>
      </c>
      <c r="DUC6" s="618" t="s">
        <v>264</v>
      </c>
      <c r="DUD6" s="324">
        <v>6</v>
      </c>
      <c r="DUE6" s="325">
        <v>7</v>
      </c>
      <c r="DUF6" s="325">
        <v>8</v>
      </c>
      <c r="DUG6" s="325">
        <v>9</v>
      </c>
      <c r="DUH6" s="325">
        <v>10</v>
      </c>
      <c r="DUI6" s="325">
        <v>11</v>
      </c>
      <c r="DUJ6" s="606" t="s">
        <v>263</v>
      </c>
      <c r="DUK6" s="607" t="s">
        <v>264</v>
      </c>
      <c r="DUL6" s="45">
        <v>13</v>
      </c>
      <c r="DUM6" s="46">
        <v>14</v>
      </c>
      <c r="DUN6" s="46">
        <v>15</v>
      </c>
      <c r="DUO6" s="46">
        <v>16</v>
      </c>
      <c r="DUP6" s="46">
        <v>17</v>
      </c>
      <c r="DUQ6" s="46">
        <v>18</v>
      </c>
      <c r="DUR6" s="606" t="s">
        <v>263</v>
      </c>
      <c r="DUS6" s="607" t="s">
        <v>264</v>
      </c>
      <c r="DUT6" s="324">
        <v>20</v>
      </c>
      <c r="DUU6" s="325">
        <v>21</v>
      </c>
      <c r="DUV6" s="325">
        <v>22</v>
      </c>
      <c r="DUW6" s="325">
        <v>24</v>
      </c>
      <c r="DUX6" s="325">
        <v>25</v>
      </c>
      <c r="DUY6" s="325">
        <v>26</v>
      </c>
      <c r="DUZ6" s="606" t="s">
        <v>263</v>
      </c>
      <c r="DVA6" s="607" t="s">
        <v>264</v>
      </c>
      <c r="DVB6" s="71">
        <v>27</v>
      </c>
      <c r="DVC6" s="103">
        <v>28</v>
      </c>
      <c r="DVD6" s="103">
        <v>29</v>
      </c>
      <c r="DVE6" s="103">
        <v>31</v>
      </c>
      <c r="DVF6" s="103">
        <v>1</v>
      </c>
      <c r="DVG6" s="103">
        <v>2</v>
      </c>
      <c r="DVH6" s="611" t="s">
        <v>263</v>
      </c>
      <c r="DVI6" s="618" t="s">
        <v>264</v>
      </c>
      <c r="DVJ6" s="638">
        <v>3</v>
      </c>
      <c r="DVK6" s="639">
        <v>4</v>
      </c>
      <c r="DVL6" s="639">
        <v>5</v>
      </c>
      <c r="DVM6" s="639">
        <v>8</v>
      </c>
      <c r="DVN6" s="639">
        <v>9</v>
      </c>
      <c r="DVO6" s="639">
        <v>10</v>
      </c>
      <c r="DVP6" s="644" t="s">
        <v>263</v>
      </c>
      <c r="DVQ6" s="645" t="s">
        <v>264</v>
      </c>
      <c r="DVR6" s="45">
        <v>11</v>
      </c>
      <c r="DVS6" s="46">
        <v>12</v>
      </c>
      <c r="DVT6" s="46">
        <v>14</v>
      </c>
      <c r="DVU6" s="46">
        <v>15</v>
      </c>
      <c r="DVV6" s="46">
        <v>16</v>
      </c>
      <c r="DVW6" s="46">
        <v>17</v>
      </c>
      <c r="DVX6" s="606" t="s">
        <v>263</v>
      </c>
      <c r="DVY6" s="607" t="s">
        <v>264</v>
      </c>
      <c r="DVZ6" s="45">
        <v>18</v>
      </c>
      <c r="DWA6" s="46">
        <v>19</v>
      </c>
      <c r="DWB6" s="46">
        <v>21</v>
      </c>
      <c r="DWC6" s="46">
        <v>22</v>
      </c>
      <c r="DWD6" s="46">
        <v>23</v>
      </c>
      <c r="DWE6" s="46">
        <v>24</v>
      </c>
      <c r="DWF6" s="606" t="s">
        <v>263</v>
      </c>
      <c r="DWG6" s="607" t="s">
        <v>264</v>
      </c>
      <c r="DWH6" s="337">
        <v>25</v>
      </c>
      <c r="DWI6" s="338">
        <v>26</v>
      </c>
      <c r="DWJ6" s="338">
        <v>27</v>
      </c>
      <c r="DWK6" s="338">
        <v>28</v>
      </c>
      <c r="DWL6" s="338">
        <v>29</v>
      </c>
      <c r="DWM6" s="338">
        <v>30</v>
      </c>
      <c r="DWN6" s="611" t="s">
        <v>263</v>
      </c>
      <c r="DWO6" s="618" t="s">
        <v>264</v>
      </c>
      <c r="DWP6" s="71">
        <v>5</v>
      </c>
      <c r="DWQ6" s="103">
        <v>6</v>
      </c>
      <c r="DWR6" s="103">
        <v>7</v>
      </c>
      <c r="DWS6" s="103">
        <v>8</v>
      </c>
      <c r="DWT6" s="103">
        <v>9</v>
      </c>
      <c r="DWU6" s="103">
        <v>10</v>
      </c>
      <c r="DWV6" s="611" t="s">
        <v>263</v>
      </c>
      <c r="DWW6" s="618" t="s">
        <v>264</v>
      </c>
      <c r="DWX6" s="337">
        <v>12</v>
      </c>
      <c r="DWY6" s="338">
        <v>13</v>
      </c>
      <c r="DWZ6" s="338">
        <v>14</v>
      </c>
      <c r="DXA6" s="338">
        <v>15</v>
      </c>
      <c r="DXB6" s="338">
        <v>16</v>
      </c>
      <c r="DXC6" s="338">
        <v>17</v>
      </c>
      <c r="DXD6" s="611" t="s">
        <v>263</v>
      </c>
      <c r="DXE6" s="618" t="s">
        <v>264</v>
      </c>
      <c r="DXF6" s="45">
        <v>19</v>
      </c>
      <c r="DXG6" s="46">
        <v>20</v>
      </c>
      <c r="DXH6" s="46">
        <v>21</v>
      </c>
      <c r="DXI6" s="46">
        <v>22</v>
      </c>
      <c r="DXJ6" s="46">
        <v>23</v>
      </c>
      <c r="DXK6" s="46">
        <v>24</v>
      </c>
      <c r="DXL6" s="606" t="s">
        <v>263</v>
      </c>
      <c r="DXM6" s="607" t="s">
        <v>264</v>
      </c>
      <c r="DXN6" s="71">
        <v>26</v>
      </c>
      <c r="DXO6" s="103">
        <v>27</v>
      </c>
      <c r="DXP6" s="103">
        <v>28</v>
      </c>
      <c r="DXQ6" s="103">
        <v>29</v>
      </c>
      <c r="DXR6" s="103">
        <v>30</v>
      </c>
      <c r="DXS6" s="103">
        <v>31</v>
      </c>
      <c r="DXT6" s="611" t="s">
        <v>263</v>
      </c>
      <c r="DXU6" s="613" t="s">
        <v>264</v>
      </c>
      <c r="DXV6" s="664"/>
      <c r="DXW6" s="191">
        <v>2</v>
      </c>
      <c r="DXX6" s="192">
        <v>3</v>
      </c>
      <c r="DXY6" s="192">
        <v>4</v>
      </c>
      <c r="DXZ6" s="192">
        <v>5</v>
      </c>
      <c r="DYA6" s="192">
        <v>6</v>
      </c>
      <c r="DYB6" s="192">
        <v>7</v>
      </c>
      <c r="DYC6" s="624" t="s">
        <v>263</v>
      </c>
      <c r="DYD6" s="666" t="s">
        <v>264</v>
      </c>
      <c r="DYE6" s="673">
        <v>10</v>
      </c>
      <c r="DYF6" s="674">
        <v>11</v>
      </c>
      <c r="DYG6" s="674">
        <v>12</v>
      </c>
      <c r="DYH6" s="674">
        <v>13</v>
      </c>
      <c r="DYI6" s="674">
        <v>14</v>
      </c>
      <c r="DYJ6" s="674">
        <v>15</v>
      </c>
      <c r="DYK6" s="675" t="s">
        <v>263</v>
      </c>
      <c r="DYL6" s="676" t="s">
        <v>264</v>
      </c>
      <c r="DYM6" s="680">
        <v>17</v>
      </c>
      <c r="DYN6" s="681">
        <v>18</v>
      </c>
      <c r="DYO6" s="681">
        <v>19</v>
      </c>
      <c r="DYP6" s="681">
        <v>20</v>
      </c>
      <c r="DYQ6" s="681">
        <v>21</v>
      </c>
      <c r="DYR6" s="681">
        <v>22</v>
      </c>
      <c r="DYS6" s="675" t="s">
        <v>263</v>
      </c>
      <c r="DYT6" s="676" t="s">
        <v>264</v>
      </c>
      <c r="DYU6" s="673">
        <v>24</v>
      </c>
      <c r="DYV6" s="674">
        <v>25</v>
      </c>
      <c r="DYW6" s="674">
        <v>26</v>
      </c>
      <c r="DYX6" s="674">
        <v>27</v>
      </c>
      <c r="DYY6" s="674">
        <v>28</v>
      </c>
      <c r="DYZ6" s="674">
        <v>29</v>
      </c>
      <c r="DZA6" s="675" t="s">
        <v>263</v>
      </c>
      <c r="DZB6" s="676" t="s">
        <v>264</v>
      </c>
      <c r="DZC6" s="673">
        <v>1</v>
      </c>
      <c r="DZD6" s="674">
        <v>2</v>
      </c>
      <c r="DZE6" s="674">
        <v>3</v>
      </c>
      <c r="DZF6" s="674">
        <v>4</v>
      </c>
      <c r="DZG6" s="674">
        <v>5</v>
      </c>
      <c r="DZH6" s="674">
        <v>6</v>
      </c>
      <c r="DZI6" s="675" t="s">
        <v>263</v>
      </c>
      <c r="DZJ6" s="676" t="s">
        <v>264</v>
      </c>
      <c r="DZK6" s="673">
        <v>8</v>
      </c>
      <c r="DZL6" s="674">
        <v>9</v>
      </c>
      <c r="DZM6" s="674">
        <v>10</v>
      </c>
      <c r="DZN6" s="674">
        <v>11</v>
      </c>
      <c r="DZO6" s="674">
        <v>12</v>
      </c>
      <c r="DZP6" s="674">
        <v>14</v>
      </c>
      <c r="DZQ6" s="675" t="s">
        <v>263</v>
      </c>
      <c r="DZR6" s="676" t="s">
        <v>264</v>
      </c>
      <c r="DZS6" s="673">
        <v>16</v>
      </c>
      <c r="DZT6" s="674">
        <v>17</v>
      </c>
      <c r="DZU6" s="674">
        <v>18</v>
      </c>
      <c r="DZV6" s="674">
        <v>19</v>
      </c>
      <c r="DZW6" s="674">
        <v>20</v>
      </c>
      <c r="DZX6" s="674">
        <v>21</v>
      </c>
      <c r="DZY6" s="675" t="s">
        <v>263</v>
      </c>
      <c r="DZZ6" s="676" t="s">
        <v>264</v>
      </c>
      <c r="EAA6" s="673">
        <v>25</v>
      </c>
      <c r="EAB6" s="674">
        <v>26</v>
      </c>
      <c r="EAC6" s="674">
        <v>27</v>
      </c>
      <c r="EAD6" s="674">
        <v>28</v>
      </c>
      <c r="EAE6" s="674">
        <v>29</v>
      </c>
      <c r="EAF6" s="674">
        <v>30</v>
      </c>
      <c r="EAG6" s="675" t="s">
        <v>263</v>
      </c>
      <c r="EAH6" s="676" t="s">
        <v>264</v>
      </c>
      <c r="EAI6" s="191">
        <v>1</v>
      </c>
      <c r="EAJ6" s="192">
        <v>2</v>
      </c>
      <c r="EAK6" s="192">
        <v>3</v>
      </c>
      <c r="EAL6" s="192">
        <v>4</v>
      </c>
      <c r="EAM6" s="192">
        <v>5</v>
      </c>
      <c r="EAN6" s="192">
        <v>6</v>
      </c>
      <c r="EAO6" s="624" t="s">
        <v>263</v>
      </c>
      <c r="EAP6" s="666" t="s">
        <v>264</v>
      </c>
      <c r="EAQ6" s="673">
        <v>8</v>
      </c>
      <c r="EAR6" s="674">
        <v>9</v>
      </c>
      <c r="EAS6" s="674">
        <v>10</v>
      </c>
      <c r="EAT6" s="674">
        <v>11</v>
      </c>
      <c r="EAU6" s="674">
        <v>12</v>
      </c>
      <c r="EAV6" s="674">
        <v>13</v>
      </c>
      <c r="EAW6" s="675" t="s">
        <v>263</v>
      </c>
      <c r="EAX6" s="676" t="s">
        <v>264</v>
      </c>
      <c r="EAY6" s="191">
        <v>16</v>
      </c>
      <c r="EAZ6" s="192">
        <v>17</v>
      </c>
      <c r="EBA6" s="192">
        <v>18</v>
      </c>
      <c r="EBB6" s="192">
        <v>19</v>
      </c>
      <c r="EBC6" s="192">
        <v>20</v>
      </c>
      <c r="EBD6" s="192">
        <v>21</v>
      </c>
      <c r="EBE6" s="624" t="s">
        <v>263</v>
      </c>
      <c r="EBF6" s="666" t="s">
        <v>264</v>
      </c>
      <c r="EBG6" s="673">
        <v>22</v>
      </c>
      <c r="EBH6" s="674">
        <v>23</v>
      </c>
      <c r="EBI6" s="674">
        <v>24</v>
      </c>
      <c r="EBJ6" s="674">
        <v>25</v>
      </c>
      <c r="EBK6" s="674">
        <v>26</v>
      </c>
      <c r="EBL6" s="674">
        <v>27</v>
      </c>
      <c r="EBM6" s="675" t="s">
        <v>263</v>
      </c>
      <c r="EBN6" s="676" t="s">
        <v>264</v>
      </c>
      <c r="EBO6" s="673">
        <v>29</v>
      </c>
      <c r="EBP6" s="674">
        <v>30</v>
      </c>
      <c r="EBQ6" s="674">
        <v>31</v>
      </c>
      <c r="EBR6" s="674">
        <v>3</v>
      </c>
      <c r="EBS6" s="674">
        <v>4</v>
      </c>
      <c r="EBT6" s="674">
        <v>5</v>
      </c>
      <c r="EBU6" s="675" t="s">
        <v>263</v>
      </c>
      <c r="EBV6" s="690" t="s">
        <v>264</v>
      </c>
      <c r="EBW6" s="191">
        <v>6</v>
      </c>
      <c r="EBX6" s="192">
        <v>8</v>
      </c>
      <c r="EBY6" s="192">
        <v>9</v>
      </c>
      <c r="EBZ6" s="192">
        <v>10</v>
      </c>
      <c r="ECA6" s="192">
        <v>110</v>
      </c>
      <c r="ECB6" s="192">
        <v>12</v>
      </c>
      <c r="ECC6" s="624" t="s">
        <v>263</v>
      </c>
      <c r="ECD6" s="666" t="s">
        <v>264</v>
      </c>
      <c r="ECE6" s="680">
        <v>13</v>
      </c>
      <c r="ECF6" s="681">
        <v>15</v>
      </c>
      <c r="ECG6" s="681">
        <v>16</v>
      </c>
      <c r="ECH6" s="681">
        <v>17</v>
      </c>
      <c r="ECI6" s="681">
        <v>18</v>
      </c>
      <c r="ECJ6" s="681">
        <v>19</v>
      </c>
      <c r="ECK6" s="675" t="s">
        <v>263</v>
      </c>
      <c r="ECL6" s="676" t="s">
        <v>264</v>
      </c>
      <c r="ECM6" s="673">
        <v>20</v>
      </c>
      <c r="ECN6" s="674">
        <v>21</v>
      </c>
      <c r="ECO6" s="674">
        <v>22</v>
      </c>
      <c r="ECP6" s="674">
        <v>23</v>
      </c>
      <c r="ECQ6" s="674">
        <v>24</v>
      </c>
      <c r="ECR6" s="674">
        <v>25</v>
      </c>
      <c r="ECS6" s="675" t="s">
        <v>263</v>
      </c>
      <c r="ECT6" s="676" t="s">
        <v>264</v>
      </c>
      <c r="ECU6" s="191">
        <v>27</v>
      </c>
      <c r="ECV6" s="192">
        <v>29</v>
      </c>
      <c r="ECW6" s="192">
        <v>30</v>
      </c>
      <c r="ECX6" s="192">
        <v>1</v>
      </c>
      <c r="ECY6" s="192">
        <v>2</v>
      </c>
      <c r="ECZ6" s="192">
        <v>3</v>
      </c>
      <c r="EDA6" s="624" t="s">
        <v>263</v>
      </c>
      <c r="EDB6" s="666" t="s">
        <v>264</v>
      </c>
      <c r="EDC6" s="673">
        <v>4</v>
      </c>
      <c r="EDD6" s="674">
        <v>6</v>
      </c>
      <c r="EDE6" s="674">
        <v>7</v>
      </c>
      <c r="EDF6" s="674">
        <v>8</v>
      </c>
      <c r="EDG6" s="674">
        <v>9</v>
      </c>
      <c r="EDH6" s="674">
        <v>10</v>
      </c>
      <c r="EDI6" s="675" t="s">
        <v>263</v>
      </c>
      <c r="EDJ6" s="676" t="s">
        <v>264</v>
      </c>
      <c r="EDK6" s="700">
        <v>11</v>
      </c>
      <c r="EDL6" s="701">
        <v>13</v>
      </c>
      <c r="EDM6" s="701">
        <v>14</v>
      </c>
      <c r="EDN6" s="701">
        <v>15</v>
      </c>
      <c r="EDO6" s="701">
        <v>16</v>
      </c>
      <c r="EDP6" s="701">
        <v>17</v>
      </c>
      <c r="EDQ6" s="675" t="s">
        <v>263</v>
      </c>
      <c r="EDR6" s="676" t="s">
        <v>264</v>
      </c>
      <c r="EDS6" s="301">
        <v>18</v>
      </c>
      <c r="EDT6" s="301">
        <v>20</v>
      </c>
      <c r="EDU6" s="301">
        <v>21</v>
      </c>
      <c r="EDV6" s="301">
        <v>22</v>
      </c>
      <c r="EDW6" s="301">
        <v>23</v>
      </c>
      <c r="EDX6" s="301">
        <v>24</v>
      </c>
      <c r="EDY6" s="705" t="s">
        <v>263</v>
      </c>
      <c r="EDZ6" s="705" t="s">
        <v>264</v>
      </c>
      <c r="EEA6" s="680">
        <v>25</v>
      </c>
      <c r="EEB6" s="681">
        <v>27</v>
      </c>
      <c r="EEC6" s="681">
        <v>28</v>
      </c>
      <c r="EED6" s="681">
        <v>29</v>
      </c>
      <c r="EEE6" s="681">
        <v>30</v>
      </c>
      <c r="EEF6" s="681">
        <v>31</v>
      </c>
      <c r="EEG6" s="675" t="s">
        <v>263</v>
      </c>
      <c r="EEH6" s="676" t="s">
        <v>264</v>
      </c>
      <c r="EEI6" s="191">
        <v>1</v>
      </c>
      <c r="EEJ6" s="192">
        <v>3</v>
      </c>
      <c r="EEK6" s="192">
        <v>4</v>
      </c>
      <c r="EEL6" s="192">
        <v>5</v>
      </c>
      <c r="EEM6" s="192">
        <v>6</v>
      </c>
      <c r="EEN6" s="192">
        <v>7</v>
      </c>
      <c r="EEO6" s="624" t="s">
        <v>263</v>
      </c>
      <c r="EEP6" s="666" t="s">
        <v>264</v>
      </c>
      <c r="EEQ6" s="680">
        <v>8</v>
      </c>
      <c r="EER6" s="681">
        <v>9</v>
      </c>
      <c r="EES6" s="681">
        <v>10</v>
      </c>
      <c r="EET6" s="681">
        <v>11</v>
      </c>
      <c r="EEU6" s="681">
        <v>12</v>
      </c>
      <c r="EEV6" s="681">
        <v>13</v>
      </c>
      <c r="EEW6" s="675" t="s">
        <v>263</v>
      </c>
      <c r="EEX6" s="676" t="s">
        <v>264</v>
      </c>
      <c r="EEY6" s="680">
        <v>15</v>
      </c>
      <c r="EEZ6" s="681">
        <v>17</v>
      </c>
      <c r="EFA6" s="681">
        <v>18</v>
      </c>
      <c r="EFB6" s="681">
        <v>19</v>
      </c>
      <c r="EFC6" s="681">
        <v>20</v>
      </c>
      <c r="EFD6" s="681">
        <v>21</v>
      </c>
      <c r="EFE6" s="675" t="s">
        <v>263</v>
      </c>
      <c r="EFF6" s="676" t="s">
        <v>264</v>
      </c>
      <c r="EFG6" s="680">
        <v>22</v>
      </c>
      <c r="EFH6" s="681">
        <v>23</v>
      </c>
      <c r="EFI6" s="681">
        <v>24</v>
      </c>
      <c r="EFJ6" s="681">
        <v>25</v>
      </c>
      <c r="EFK6" s="681">
        <v>26</v>
      </c>
      <c r="EFL6" s="681">
        <v>27</v>
      </c>
      <c r="EFM6" s="675" t="s">
        <v>263</v>
      </c>
      <c r="EFN6" s="676" t="s">
        <v>264</v>
      </c>
      <c r="EFO6" s="700">
        <v>28</v>
      </c>
      <c r="EFP6" s="701">
        <v>29</v>
      </c>
      <c r="EFQ6" s="701">
        <v>1</v>
      </c>
      <c r="EFR6" s="701">
        <v>2</v>
      </c>
      <c r="EFS6" s="701">
        <v>3</v>
      </c>
      <c r="EFT6" s="701">
        <v>4</v>
      </c>
      <c r="EFU6" s="675" t="s">
        <v>263</v>
      </c>
      <c r="EFV6" s="676" t="s">
        <v>264</v>
      </c>
      <c r="EFW6" s="818">
        <v>4</v>
      </c>
      <c r="EFX6" s="819">
        <v>5</v>
      </c>
      <c r="EFY6" s="819">
        <v>6</v>
      </c>
      <c r="EFZ6" s="819">
        <v>8</v>
      </c>
      <c r="EGA6" s="819">
        <v>9</v>
      </c>
      <c r="EGB6" s="819">
        <v>10</v>
      </c>
      <c r="EGC6" s="733" t="s">
        <v>263</v>
      </c>
      <c r="EGD6" s="676" t="s">
        <v>264</v>
      </c>
      <c r="EGE6" s="680">
        <v>11</v>
      </c>
      <c r="EGF6" s="681">
        <v>12</v>
      </c>
      <c r="EGG6" s="681">
        <v>13</v>
      </c>
      <c r="EGH6" s="681">
        <v>15</v>
      </c>
      <c r="EGI6" s="681">
        <v>16</v>
      </c>
      <c r="EGJ6" s="681">
        <v>17</v>
      </c>
      <c r="EGK6" s="733" t="s">
        <v>263</v>
      </c>
      <c r="EGL6" s="676" t="s">
        <v>264</v>
      </c>
      <c r="EGM6" s="818">
        <v>18</v>
      </c>
      <c r="EGN6" s="819">
        <v>19</v>
      </c>
      <c r="EGO6" s="819">
        <v>20</v>
      </c>
      <c r="EGP6" s="819">
        <v>21</v>
      </c>
      <c r="EGQ6" s="819">
        <v>22</v>
      </c>
      <c r="EGR6" s="819">
        <v>23</v>
      </c>
      <c r="EGS6" s="733" t="s">
        <v>263</v>
      </c>
      <c r="EGT6" s="676" t="s">
        <v>264</v>
      </c>
      <c r="EGU6" s="680">
        <v>25</v>
      </c>
      <c r="EGV6" s="681">
        <v>26</v>
      </c>
      <c r="EGW6" s="681">
        <v>27</v>
      </c>
      <c r="EGX6" s="681">
        <v>29</v>
      </c>
      <c r="EGY6" s="681">
        <v>30</v>
      </c>
      <c r="EGZ6" s="681">
        <v>31</v>
      </c>
      <c r="EHA6" s="733" t="s">
        <v>263</v>
      </c>
      <c r="EHB6" s="676" t="s">
        <v>264</v>
      </c>
      <c r="EHC6" s="456">
        <v>2</v>
      </c>
      <c r="EHD6" s="457">
        <v>3</v>
      </c>
      <c r="EHE6" s="457">
        <v>4</v>
      </c>
      <c r="EHF6" s="457">
        <v>5</v>
      </c>
      <c r="EHG6" s="457">
        <v>6</v>
      </c>
      <c r="EHH6" s="457">
        <v>7</v>
      </c>
      <c r="EHI6" s="806" t="s">
        <v>263</v>
      </c>
      <c r="EHJ6" s="666" t="s">
        <v>264</v>
      </c>
      <c r="EHK6" s="680">
        <v>8</v>
      </c>
      <c r="EHL6" s="681">
        <v>9</v>
      </c>
      <c r="EHM6" s="681">
        <v>10</v>
      </c>
      <c r="EHN6" s="681">
        <v>11</v>
      </c>
      <c r="EHO6" s="681">
        <v>12</v>
      </c>
      <c r="EHP6" s="681">
        <v>13</v>
      </c>
      <c r="EHQ6" s="733" t="s">
        <v>263</v>
      </c>
      <c r="EHR6" s="676" t="s">
        <v>264</v>
      </c>
      <c r="EHS6" s="673">
        <v>15</v>
      </c>
      <c r="EHT6" s="674">
        <v>16</v>
      </c>
      <c r="EHU6" s="674">
        <v>17</v>
      </c>
      <c r="EHV6" s="674">
        <v>18</v>
      </c>
      <c r="EHW6" s="674">
        <v>19</v>
      </c>
      <c r="EHX6" s="674">
        <v>20</v>
      </c>
      <c r="EHY6" s="733" t="s">
        <v>263</v>
      </c>
      <c r="EHZ6" s="676" t="s">
        <v>264</v>
      </c>
      <c r="EIA6" s="673">
        <v>22</v>
      </c>
      <c r="EIB6" s="674">
        <v>23</v>
      </c>
      <c r="EIC6" s="674">
        <v>24</v>
      </c>
      <c r="EID6" s="674">
        <v>25</v>
      </c>
      <c r="EIE6" s="674">
        <v>26</v>
      </c>
      <c r="EIF6" s="674">
        <v>27</v>
      </c>
      <c r="EIG6" s="733" t="s">
        <v>263</v>
      </c>
      <c r="EIH6" s="676" t="s">
        <v>264</v>
      </c>
      <c r="EII6" s="673">
        <v>28</v>
      </c>
      <c r="EIJ6" s="674">
        <v>29</v>
      </c>
      <c r="EIK6" s="674">
        <v>30</v>
      </c>
      <c r="EIL6" s="674">
        <v>31</v>
      </c>
      <c r="EIM6" s="674">
        <v>1</v>
      </c>
      <c r="EIN6" s="674">
        <v>2</v>
      </c>
      <c r="EIO6" s="733" t="s">
        <v>263</v>
      </c>
      <c r="EIP6" s="676" t="s">
        <v>264</v>
      </c>
      <c r="EIQ6" s="339">
        <v>3</v>
      </c>
      <c r="EIR6" s="340">
        <v>4</v>
      </c>
      <c r="EIS6" s="340">
        <v>5</v>
      </c>
      <c r="EIT6" s="340">
        <v>6</v>
      </c>
      <c r="EIU6" s="340">
        <v>7</v>
      </c>
      <c r="EIV6" s="340">
        <v>8</v>
      </c>
      <c r="EIW6" s="806" t="s">
        <v>263</v>
      </c>
      <c r="EIX6" s="666" t="s">
        <v>264</v>
      </c>
      <c r="EIY6" s="673">
        <v>9</v>
      </c>
      <c r="EIZ6" s="674">
        <v>10</v>
      </c>
      <c r="EJA6" s="674">
        <v>11</v>
      </c>
      <c r="EJB6" s="674">
        <v>12</v>
      </c>
      <c r="EJC6" s="674">
        <v>13</v>
      </c>
      <c r="EJD6" s="674">
        <v>14</v>
      </c>
      <c r="EJE6" s="733" t="s">
        <v>263</v>
      </c>
      <c r="EJF6" s="676" t="s">
        <v>264</v>
      </c>
      <c r="EJG6" s="673">
        <v>20</v>
      </c>
      <c r="EJH6" s="674">
        <v>21</v>
      </c>
      <c r="EJI6" s="674">
        <v>22</v>
      </c>
      <c r="EJJ6" s="674">
        <v>23</v>
      </c>
      <c r="EJK6" s="674">
        <v>24</v>
      </c>
      <c r="EJL6" s="674">
        <v>25</v>
      </c>
      <c r="EJM6" s="733" t="s">
        <v>263</v>
      </c>
      <c r="EJN6" s="676" t="s">
        <v>264</v>
      </c>
      <c r="EJO6" s="673">
        <v>26</v>
      </c>
      <c r="EJP6" s="674">
        <v>27</v>
      </c>
      <c r="EJQ6" s="674">
        <v>28</v>
      </c>
      <c r="EJR6" s="674">
        <v>2</v>
      </c>
      <c r="EJS6" s="674">
        <v>3</v>
      </c>
      <c r="EJT6" s="674">
        <v>4</v>
      </c>
      <c r="EJU6" s="733" t="s">
        <v>263</v>
      </c>
      <c r="EJV6" s="676" t="s">
        <v>264</v>
      </c>
      <c r="EJW6" s="673">
        <v>6</v>
      </c>
      <c r="EJX6" s="674">
        <v>7</v>
      </c>
      <c r="EJY6" s="674">
        <v>9</v>
      </c>
      <c r="EJZ6" s="674">
        <v>10</v>
      </c>
      <c r="EKA6" s="674">
        <v>11</v>
      </c>
      <c r="EKB6" s="674">
        <v>12</v>
      </c>
      <c r="EKC6" s="733" t="s">
        <v>263</v>
      </c>
      <c r="EKD6" s="676" t="s">
        <v>264</v>
      </c>
      <c r="EKE6" s="680">
        <v>12</v>
      </c>
      <c r="EKF6" s="681">
        <v>13</v>
      </c>
      <c r="EKG6" s="681">
        <v>14</v>
      </c>
      <c r="EKH6" s="681">
        <v>15</v>
      </c>
      <c r="EKI6" s="681">
        <v>16</v>
      </c>
      <c r="EKJ6" s="681">
        <v>17</v>
      </c>
      <c r="EKK6" s="733" t="s">
        <v>263</v>
      </c>
      <c r="EKL6" s="676" t="s">
        <v>264</v>
      </c>
      <c r="EKM6" s="846">
        <v>18</v>
      </c>
      <c r="EKN6" s="847">
        <v>19</v>
      </c>
      <c r="EKO6" s="847">
        <v>20</v>
      </c>
      <c r="EKP6" s="847">
        <v>21</v>
      </c>
      <c r="EKQ6" s="847">
        <v>22</v>
      </c>
      <c r="EKR6" s="847">
        <v>23</v>
      </c>
      <c r="EKS6" s="733" t="s">
        <v>263</v>
      </c>
      <c r="EKT6" s="676" t="s">
        <v>264</v>
      </c>
      <c r="EKU6" s="680">
        <v>24</v>
      </c>
      <c r="EKV6" s="681">
        <v>25</v>
      </c>
      <c r="EKW6" s="681">
        <v>26</v>
      </c>
      <c r="EKX6" s="681">
        <v>27</v>
      </c>
      <c r="EKY6" s="681">
        <v>28</v>
      </c>
      <c r="EKZ6" s="681">
        <v>29</v>
      </c>
      <c r="ELA6" s="733" t="s">
        <v>263</v>
      </c>
      <c r="ELB6" s="676" t="s">
        <v>264</v>
      </c>
      <c r="ELC6" s="680">
        <v>31</v>
      </c>
      <c r="ELD6" s="681">
        <v>1</v>
      </c>
      <c r="ELE6" s="681">
        <v>2</v>
      </c>
      <c r="ELF6" s="681">
        <v>3</v>
      </c>
      <c r="ELG6" s="681">
        <v>4</v>
      </c>
      <c r="ELH6" s="681">
        <v>5</v>
      </c>
      <c r="ELI6" s="733" t="s">
        <v>263</v>
      </c>
      <c r="ELJ6" s="676" t="s">
        <v>264</v>
      </c>
      <c r="ELK6" s="680">
        <v>7</v>
      </c>
      <c r="ELL6" s="681">
        <v>8</v>
      </c>
      <c r="ELM6" s="681">
        <v>9</v>
      </c>
      <c r="ELN6" s="681">
        <v>10</v>
      </c>
      <c r="ELO6" s="681">
        <v>11</v>
      </c>
      <c r="ELP6" s="681">
        <v>13</v>
      </c>
      <c r="ELQ6" s="733" t="s">
        <v>263</v>
      </c>
      <c r="ELR6" s="676" t="s">
        <v>264</v>
      </c>
      <c r="ELS6" s="680">
        <v>14</v>
      </c>
      <c r="ELT6" s="681">
        <v>15</v>
      </c>
      <c r="ELU6" s="681">
        <v>16</v>
      </c>
      <c r="ELV6" s="681">
        <v>17</v>
      </c>
      <c r="ELW6" s="681">
        <v>18</v>
      </c>
      <c r="ELX6" s="681">
        <v>19</v>
      </c>
      <c r="ELY6" s="874" t="s">
        <v>263</v>
      </c>
      <c r="ELZ6" s="875" t="s">
        <v>264</v>
      </c>
      <c r="EMA6" s="191">
        <v>20</v>
      </c>
      <c r="EMB6" s="192">
        <v>21</v>
      </c>
      <c r="EMC6" s="192">
        <v>22</v>
      </c>
      <c r="EMD6" s="192">
        <v>23</v>
      </c>
      <c r="EME6" s="192">
        <v>24</v>
      </c>
      <c r="EMF6" s="192">
        <v>25</v>
      </c>
      <c r="EMG6" s="870" t="s">
        <v>263</v>
      </c>
      <c r="EMH6" s="871" t="s">
        <v>264</v>
      </c>
      <c r="EMI6" s="673">
        <v>28</v>
      </c>
      <c r="EMJ6" s="674">
        <v>29</v>
      </c>
      <c r="EMK6" s="674">
        <v>3</v>
      </c>
      <c r="EML6" s="674">
        <v>3</v>
      </c>
      <c r="EMM6" s="674">
        <v>4</v>
      </c>
      <c r="EMN6" s="674">
        <v>5</v>
      </c>
      <c r="EMO6" s="874" t="s">
        <v>263</v>
      </c>
      <c r="EMP6" s="875" t="s">
        <v>264</v>
      </c>
      <c r="EMQ6" s="680">
        <v>6</v>
      </c>
      <c r="EMR6" s="681">
        <v>7</v>
      </c>
      <c r="EMS6" s="681">
        <v>8</v>
      </c>
      <c r="EMT6" s="681">
        <v>9</v>
      </c>
      <c r="EMU6" s="681">
        <v>10</v>
      </c>
      <c r="EMV6" s="681">
        <v>11</v>
      </c>
      <c r="EMW6" s="874" t="s">
        <v>263</v>
      </c>
      <c r="EMX6" s="875" t="s">
        <v>264</v>
      </c>
      <c r="EMY6" s="339">
        <v>12</v>
      </c>
      <c r="EMZ6" s="340">
        <v>13</v>
      </c>
      <c r="ENA6" s="340">
        <v>14</v>
      </c>
      <c r="ENB6" s="340">
        <v>15</v>
      </c>
      <c r="ENC6" s="340">
        <v>16</v>
      </c>
      <c r="END6" s="340">
        <v>17</v>
      </c>
      <c r="ENE6" s="870" t="s">
        <v>263</v>
      </c>
      <c r="ENF6" s="871" t="s">
        <v>264</v>
      </c>
    </row>
    <row r="7" spans="1:3750" s="396" customFormat="1" x14ac:dyDescent="0.2">
      <c r="A7" s="391">
        <v>1</v>
      </c>
      <c r="B7" s="21" t="s">
        <v>195</v>
      </c>
      <c r="C7" s="309" t="s">
        <v>197</v>
      </c>
      <c r="D7" s="391">
        <v>25</v>
      </c>
      <c r="E7" s="435"/>
      <c r="F7" s="435">
        <v>2617</v>
      </c>
      <c r="G7" s="475"/>
      <c r="H7" s="475"/>
      <c r="I7" s="360"/>
      <c r="J7" s="360">
        <f>SUMIF(SUMPK!$B:$B,$B:$B,SUMPK!$O:$O)</f>
        <v>0</v>
      </c>
      <c r="K7" s="24"/>
      <c r="L7" s="24">
        <f t="shared" ref="L7:L16" si="0">F7+H7-J7</f>
        <v>2617</v>
      </c>
      <c r="M7" s="15">
        <f t="shared" ref="M7:M10" si="1">K7+L7</f>
        <v>2617</v>
      </c>
      <c r="N7" s="443">
        <v>0</v>
      </c>
      <c r="O7" s="276">
        <f t="shared" ref="O7:O17" si="2">IF(N7=0,0,M7/N7)</f>
        <v>0</v>
      </c>
      <c r="P7" s="277"/>
      <c r="Q7" s="276">
        <f t="shared" ref="Q7:Q15" si="3">IF(P7=0,0,M7/P7*6)</f>
        <v>0</v>
      </c>
      <c r="R7" s="277"/>
      <c r="S7" s="222">
        <v>1280</v>
      </c>
      <c r="T7" s="276">
        <f t="shared" ref="T7:T17" si="4">IF(R7=0,0,(M7+U7)/R7)</f>
        <v>0</v>
      </c>
      <c r="U7" s="442"/>
      <c r="V7" s="302">
        <f t="shared" ref="V7:V16" si="5">IF(R7=0,0,(M7+U7)/R7)</f>
        <v>0</v>
      </c>
      <c r="W7" s="304">
        <f t="shared" ref="W7:W16" si="6">F7/(E7+F7)</f>
        <v>1</v>
      </c>
      <c r="X7" s="392"/>
      <c r="Y7" s="394"/>
      <c r="Z7" s="393"/>
      <c r="AA7" s="393"/>
      <c r="AB7" s="393"/>
      <c r="AC7" s="661">
        <v>17</v>
      </c>
      <c r="AF7" s="397"/>
      <c r="AG7" s="398"/>
      <c r="AH7" s="398"/>
      <c r="AI7" s="398"/>
      <c r="AJ7" s="398"/>
      <c r="AK7" s="398"/>
      <c r="AL7" s="399"/>
      <c r="AM7" s="400"/>
      <c r="AN7" s="401"/>
      <c r="AO7" s="402"/>
      <c r="AP7" s="402"/>
      <c r="AQ7" s="402"/>
      <c r="AR7" s="402"/>
      <c r="AS7" s="402"/>
      <c r="AT7" s="399"/>
      <c r="AU7" s="400"/>
      <c r="AV7" s="397"/>
      <c r="AW7" s="398"/>
      <c r="AX7" s="398"/>
      <c r="AY7" s="398"/>
      <c r="AZ7" s="398"/>
      <c r="BA7" s="398"/>
      <c r="BB7" s="399"/>
      <c r="BC7" s="400"/>
      <c r="BD7" s="397"/>
      <c r="BE7" s="398"/>
      <c r="BF7" s="398"/>
      <c r="BG7" s="398"/>
      <c r="BH7" s="398"/>
      <c r="BI7" s="398"/>
      <c r="BJ7" s="399"/>
      <c r="BK7" s="400"/>
      <c r="BL7" s="397"/>
      <c r="BM7" s="398"/>
      <c r="BN7" s="398"/>
      <c r="BO7" s="398"/>
      <c r="BP7" s="398"/>
      <c r="BQ7" s="398"/>
      <c r="BR7" s="399"/>
      <c r="BS7" s="400"/>
      <c r="BT7" s="397"/>
      <c r="BU7" s="398"/>
      <c r="BV7" s="398"/>
      <c r="BW7" s="398"/>
      <c r="BX7" s="398"/>
      <c r="BY7" s="398"/>
      <c r="BZ7" s="399"/>
      <c r="CA7" s="400"/>
      <c r="CB7" s="397"/>
      <c r="CC7" s="398"/>
      <c r="CD7" s="398"/>
      <c r="CE7" s="398"/>
      <c r="CF7" s="398"/>
      <c r="CG7" s="398"/>
      <c r="CH7" s="399"/>
      <c r="CI7" s="400"/>
      <c r="CJ7" s="397"/>
      <c r="CK7" s="398"/>
      <c r="CL7" s="398"/>
      <c r="CM7" s="398"/>
      <c r="CN7" s="398"/>
      <c r="CO7" s="398"/>
      <c r="CP7" s="399"/>
      <c r="CQ7" s="400"/>
      <c r="CR7" s="397"/>
      <c r="CS7" s="398"/>
      <c r="CT7" s="398"/>
      <c r="CU7" s="398"/>
      <c r="CV7" s="398"/>
      <c r="CW7" s="398"/>
      <c r="CX7" s="399"/>
      <c r="CY7" s="400"/>
      <c r="CZ7" s="397"/>
      <c r="DA7" s="398"/>
      <c r="DB7" s="398"/>
      <c r="DC7" s="398"/>
      <c r="DD7" s="398"/>
      <c r="DE7" s="398"/>
      <c r="DF7" s="399"/>
      <c r="DG7" s="400"/>
      <c r="DH7" s="397"/>
      <c r="DI7" s="403"/>
      <c r="DJ7" s="403"/>
      <c r="DK7" s="403"/>
      <c r="DL7" s="403"/>
      <c r="DM7" s="403"/>
      <c r="DN7" s="399"/>
      <c r="DO7" s="400"/>
      <c r="DP7" s="397"/>
      <c r="DQ7" s="398"/>
      <c r="DR7" s="398"/>
      <c r="DS7" s="398"/>
      <c r="DT7" s="398"/>
      <c r="DU7" s="398"/>
      <c r="DV7" s="399"/>
      <c r="DW7" s="400"/>
      <c r="DX7" s="397"/>
      <c r="DY7" s="398"/>
      <c r="DZ7" s="398"/>
      <c r="EA7" s="398"/>
      <c r="EB7" s="398"/>
      <c r="EC7" s="398"/>
      <c r="ED7" s="399"/>
      <c r="EE7" s="400"/>
      <c r="EF7" s="397"/>
      <c r="EG7" s="398"/>
      <c r="EH7" s="398"/>
      <c r="EI7" s="398"/>
      <c r="EJ7" s="398"/>
      <c r="EK7" s="398"/>
      <c r="EL7" s="399"/>
      <c r="EM7" s="400"/>
      <c r="EN7" s="397"/>
      <c r="EO7" s="398"/>
      <c r="EP7" s="398"/>
      <c r="EQ7" s="398"/>
      <c r="ER7" s="398"/>
      <c r="ES7" s="398"/>
      <c r="ET7" s="399"/>
      <c r="EU7" s="400"/>
      <c r="EV7" s="397"/>
      <c r="EW7" s="398"/>
      <c r="EX7" s="398"/>
      <c r="EY7" s="398"/>
      <c r="EZ7" s="398"/>
      <c r="FA7" s="398"/>
      <c r="FB7" s="399"/>
      <c r="FC7" s="400"/>
      <c r="FD7" s="397"/>
      <c r="FE7" s="398"/>
      <c r="FF7" s="398"/>
      <c r="FG7" s="398"/>
      <c r="FH7" s="398"/>
      <c r="FI7" s="398"/>
      <c r="FJ7" s="399"/>
      <c r="FK7" s="400"/>
      <c r="FL7" s="397"/>
      <c r="FM7" s="398"/>
      <c r="FN7" s="398"/>
      <c r="FO7" s="398"/>
      <c r="FP7" s="398"/>
      <c r="FQ7" s="398"/>
      <c r="FR7" s="399"/>
      <c r="FS7" s="400"/>
      <c r="FT7" s="397"/>
      <c r="FU7" s="398"/>
      <c r="FV7" s="398"/>
      <c r="FW7" s="398"/>
      <c r="FX7" s="398"/>
      <c r="FY7" s="398"/>
      <c r="FZ7" s="399"/>
      <c r="GA7" s="400"/>
      <c r="GB7" s="397"/>
      <c r="GC7" s="398"/>
      <c r="GD7" s="398"/>
      <c r="GE7" s="398"/>
      <c r="GF7" s="398"/>
      <c r="GG7" s="398"/>
      <c r="GH7" s="399"/>
      <c r="GI7" s="400"/>
      <c r="GJ7" s="397"/>
      <c r="GK7" s="398"/>
      <c r="GL7" s="398"/>
      <c r="GM7" s="398"/>
      <c r="GN7" s="398"/>
      <c r="GO7" s="398"/>
      <c r="GP7" s="399"/>
      <c r="GQ7" s="400"/>
      <c r="GR7" s="397"/>
      <c r="GS7" s="398"/>
      <c r="GT7" s="398"/>
      <c r="GU7" s="398"/>
      <c r="GV7" s="398"/>
      <c r="GW7" s="398"/>
      <c r="GX7" s="399"/>
      <c r="GY7" s="400"/>
      <c r="GZ7" s="397"/>
      <c r="HA7" s="398"/>
      <c r="HB7" s="398"/>
      <c r="HC7" s="398"/>
      <c r="HD7" s="398"/>
      <c r="HE7" s="398"/>
      <c r="HF7" s="399"/>
      <c r="HG7" s="400"/>
      <c r="HH7" s="397"/>
      <c r="HI7" s="398"/>
      <c r="HJ7" s="398"/>
      <c r="HK7" s="398"/>
      <c r="HL7" s="398"/>
      <c r="HM7" s="398"/>
      <c r="HN7" s="399"/>
      <c r="HO7" s="400"/>
      <c r="HP7" s="397"/>
      <c r="HQ7" s="398"/>
      <c r="HR7" s="398"/>
      <c r="HS7" s="398"/>
      <c r="HT7" s="398"/>
      <c r="HU7" s="398"/>
      <c r="HV7" s="399"/>
      <c r="HW7" s="400"/>
      <c r="HX7" s="397"/>
      <c r="HY7" s="398"/>
      <c r="HZ7" s="398"/>
      <c r="IA7" s="398"/>
      <c r="IB7" s="398"/>
      <c r="IC7" s="398"/>
      <c r="ID7" s="399"/>
      <c r="IE7" s="400"/>
      <c r="IF7" s="397"/>
      <c r="IG7" s="398"/>
      <c r="IH7" s="398"/>
      <c r="II7" s="398"/>
      <c r="IJ7" s="398"/>
      <c r="IK7" s="398"/>
      <c r="IL7" s="399"/>
      <c r="IM7" s="400"/>
      <c r="IN7" s="397"/>
      <c r="IO7" s="403"/>
      <c r="IP7" s="403"/>
      <c r="IQ7" s="403"/>
      <c r="IR7" s="403"/>
      <c r="IS7" s="403"/>
      <c r="IT7" s="399"/>
      <c r="IU7" s="400"/>
      <c r="IV7" s="397"/>
      <c r="IW7" s="398"/>
      <c r="IX7" s="398"/>
      <c r="IY7" s="398"/>
      <c r="IZ7" s="398"/>
      <c r="JA7" s="398"/>
      <c r="JB7" s="399"/>
      <c r="JC7" s="400"/>
      <c r="JD7" s="397"/>
      <c r="JE7" s="398"/>
      <c r="JF7" s="398"/>
      <c r="JG7" s="398"/>
      <c r="JH7" s="398"/>
      <c r="JI7" s="398"/>
      <c r="JJ7" s="399"/>
      <c r="JK7" s="400"/>
      <c r="JL7" s="397"/>
      <c r="JM7" s="398"/>
      <c r="JN7" s="398"/>
      <c r="JO7" s="398"/>
      <c r="JP7" s="398"/>
      <c r="JQ7" s="398"/>
      <c r="JR7" s="399"/>
      <c r="JS7" s="400"/>
      <c r="JT7" s="404"/>
      <c r="JU7" s="405"/>
      <c r="JV7" s="405"/>
      <c r="JW7" s="405"/>
      <c r="JX7" s="405"/>
      <c r="JY7" s="405"/>
      <c r="JZ7" s="406"/>
      <c r="KA7" s="407"/>
      <c r="KB7" s="397"/>
      <c r="KC7" s="398"/>
      <c r="KD7" s="398"/>
      <c r="KE7" s="398"/>
      <c r="KF7" s="398"/>
      <c r="KG7" s="398"/>
      <c r="KH7" s="399"/>
      <c r="KI7" s="400"/>
      <c r="KJ7" s="397"/>
      <c r="KK7" s="398"/>
      <c r="KL7" s="398"/>
      <c r="KM7" s="398"/>
      <c r="KN7" s="398"/>
      <c r="KO7" s="398"/>
      <c r="KP7" s="399"/>
      <c r="KQ7" s="400"/>
      <c r="KR7" s="397"/>
      <c r="KS7" s="398"/>
      <c r="KT7" s="398"/>
      <c r="KU7" s="398"/>
      <c r="KV7" s="398"/>
      <c r="KW7" s="398"/>
      <c r="KX7" s="399"/>
      <c r="KY7" s="408"/>
      <c r="KZ7" s="397"/>
      <c r="LA7" s="398"/>
      <c r="LB7" s="398"/>
      <c r="LC7" s="398"/>
      <c r="LD7" s="398"/>
      <c r="LE7" s="398"/>
      <c r="LF7" s="399"/>
      <c r="LG7" s="400"/>
      <c r="LH7" s="397"/>
      <c r="LI7" s="398"/>
      <c r="LJ7" s="398"/>
      <c r="LK7" s="398"/>
      <c r="LL7" s="398"/>
      <c r="LM7" s="398"/>
      <c r="LN7" s="399"/>
      <c r="LO7" s="400"/>
      <c r="LP7" s="397"/>
      <c r="LQ7" s="398"/>
      <c r="LR7" s="398"/>
      <c r="LS7" s="398"/>
      <c r="LT7" s="398"/>
      <c r="LU7" s="398"/>
      <c r="LV7" s="399"/>
      <c r="LW7" s="400"/>
      <c r="LX7" s="397"/>
      <c r="LY7" s="398"/>
      <c r="LZ7" s="398"/>
      <c r="MA7" s="398"/>
      <c r="MB7" s="398"/>
      <c r="MC7" s="398"/>
      <c r="MD7" s="399"/>
      <c r="ME7" s="400"/>
      <c r="MF7" s="397"/>
      <c r="MG7" s="398"/>
      <c r="MH7" s="398"/>
      <c r="MI7" s="398"/>
      <c r="MJ7" s="398"/>
      <c r="MK7" s="398"/>
      <c r="ML7" s="399"/>
      <c r="MM7" s="400"/>
      <c r="MN7" s="397"/>
      <c r="MO7" s="398"/>
      <c r="MP7" s="398"/>
      <c r="MQ7" s="398"/>
      <c r="MR7" s="398"/>
      <c r="MS7" s="398"/>
      <c r="MT7" s="399"/>
      <c r="MU7" s="400"/>
      <c r="MV7" s="397"/>
      <c r="MW7" s="398"/>
      <c r="MX7" s="398"/>
      <c r="MY7" s="398"/>
      <c r="MZ7" s="398"/>
      <c r="NA7" s="398"/>
      <c r="NB7" s="399"/>
      <c r="NC7" s="400"/>
      <c r="ND7" s="397"/>
      <c r="NE7" s="398"/>
      <c r="NF7" s="398"/>
      <c r="NG7" s="398"/>
      <c r="NH7" s="398"/>
      <c r="NI7" s="398"/>
      <c r="NJ7" s="399"/>
      <c r="NK7" s="400"/>
      <c r="NL7" s="397"/>
      <c r="NM7" s="398"/>
      <c r="NN7" s="398"/>
      <c r="NO7" s="398"/>
      <c r="NP7" s="398"/>
      <c r="NQ7" s="398"/>
      <c r="NR7" s="399"/>
      <c r="NS7" s="400"/>
      <c r="NT7" s="397"/>
      <c r="NU7" s="398"/>
      <c r="NV7" s="398"/>
      <c r="NW7" s="398"/>
      <c r="NX7" s="398"/>
      <c r="NY7" s="398"/>
      <c r="NZ7" s="399"/>
      <c r="OA7" s="400"/>
      <c r="OB7" s="397"/>
      <c r="OC7" s="398"/>
      <c r="OD7" s="398"/>
      <c r="OE7" s="398"/>
      <c r="OF7" s="398"/>
      <c r="OG7" s="398"/>
      <c r="OH7" s="399"/>
      <c r="OI7" s="400"/>
      <c r="OJ7" s="397"/>
      <c r="OK7" s="403"/>
      <c r="OL7" s="403"/>
      <c r="OM7" s="403"/>
      <c r="ON7" s="403"/>
      <c r="OO7" s="403"/>
      <c r="OP7" s="399"/>
      <c r="OQ7" s="400"/>
      <c r="OR7" s="397"/>
      <c r="OS7" s="398"/>
      <c r="OT7" s="398"/>
      <c r="OU7" s="398"/>
      <c r="OV7" s="398"/>
      <c r="OW7" s="398"/>
      <c r="OX7" s="399"/>
      <c r="OY7" s="400"/>
      <c r="OZ7" s="397"/>
      <c r="PA7" s="398"/>
      <c r="PB7" s="398"/>
      <c r="PC7" s="398"/>
      <c r="PD7" s="398"/>
      <c r="PE7" s="398"/>
      <c r="PF7" s="399"/>
      <c r="PG7" s="400"/>
      <c r="PH7" s="409"/>
      <c r="PI7" s="395"/>
      <c r="PJ7" s="395"/>
      <c r="PK7" s="395"/>
      <c r="PL7" s="395"/>
      <c r="PM7" s="395"/>
      <c r="PN7" s="410"/>
      <c r="PO7" s="411"/>
      <c r="PP7" s="412"/>
      <c r="PQ7" s="413"/>
      <c r="PR7" s="413"/>
      <c r="PS7" s="413"/>
      <c r="PT7" s="413"/>
      <c r="PU7" s="413"/>
      <c r="PV7" s="410"/>
      <c r="PW7" s="411"/>
      <c r="PX7" s="412"/>
      <c r="PY7" s="413"/>
      <c r="PZ7" s="413"/>
      <c r="QA7" s="413"/>
      <c r="QB7" s="413"/>
      <c r="QC7" s="413"/>
      <c r="QD7" s="410"/>
      <c r="QE7" s="411"/>
      <c r="QF7" s="412"/>
      <c r="QG7" s="414"/>
      <c r="QH7" s="414"/>
      <c r="QI7" s="414"/>
      <c r="QJ7" s="414"/>
      <c r="QK7" s="414"/>
      <c r="QL7" s="410"/>
      <c r="QM7" s="411"/>
      <c r="QN7" s="412"/>
      <c r="QO7" s="414"/>
      <c r="QP7" s="414"/>
      <c r="QQ7" s="414"/>
      <c r="QR7" s="414"/>
      <c r="QS7" s="414"/>
      <c r="QT7" s="410"/>
      <c r="QU7" s="411"/>
      <c r="QV7" s="412"/>
      <c r="QW7" s="414"/>
      <c r="QX7" s="414"/>
      <c r="QY7" s="414"/>
      <c r="QZ7" s="414"/>
      <c r="RA7" s="414"/>
      <c r="RB7" s="410"/>
      <c r="RC7" s="411"/>
      <c r="RD7" s="412"/>
      <c r="RE7" s="414"/>
      <c r="RF7" s="414"/>
      <c r="RG7" s="414"/>
      <c r="RH7" s="414"/>
      <c r="RI7" s="414"/>
      <c r="RJ7" s="410"/>
      <c r="RK7" s="411"/>
      <c r="RL7" s="412"/>
      <c r="RM7" s="414"/>
      <c r="RN7" s="414"/>
      <c r="RO7" s="414"/>
      <c r="RP7" s="414"/>
      <c r="RQ7" s="414"/>
      <c r="RR7" s="410"/>
      <c r="RS7" s="411"/>
      <c r="RT7" s="412"/>
      <c r="RU7" s="414"/>
      <c r="RV7" s="414"/>
      <c r="RW7" s="414"/>
      <c r="RX7" s="414"/>
      <c r="RY7" s="414"/>
      <c r="RZ7" s="410"/>
      <c r="SA7" s="411"/>
      <c r="SB7" s="412"/>
      <c r="SC7" s="414"/>
      <c r="SD7" s="414"/>
      <c r="SE7" s="414"/>
      <c r="SF7" s="414"/>
      <c r="SG7" s="414"/>
      <c r="SH7" s="410"/>
      <c r="SI7" s="411"/>
      <c r="SJ7" s="412"/>
      <c r="SK7" s="414"/>
      <c r="SL7" s="414"/>
      <c r="SM7" s="414"/>
      <c r="SN7" s="414"/>
      <c r="SO7" s="414"/>
      <c r="SP7" s="410"/>
      <c r="SQ7" s="411"/>
      <c r="SR7" s="412"/>
      <c r="SS7" s="413"/>
      <c r="ST7" s="413"/>
      <c r="SU7" s="413"/>
      <c r="SV7" s="413"/>
      <c r="SW7" s="413"/>
      <c r="SX7" s="410"/>
      <c r="SY7" s="411"/>
      <c r="SZ7" s="412"/>
      <c r="TA7" s="414"/>
      <c r="TB7" s="414"/>
      <c r="TC7" s="414"/>
      <c r="TD7" s="414"/>
      <c r="TE7" s="414"/>
      <c r="TF7" s="410"/>
      <c r="TG7" s="411"/>
      <c r="TH7" s="412"/>
      <c r="TI7" s="414"/>
      <c r="TJ7" s="414"/>
      <c r="TK7" s="414"/>
      <c r="TL7" s="414"/>
      <c r="TM7" s="414"/>
      <c r="TN7" s="414"/>
      <c r="TO7" s="415"/>
      <c r="TP7" s="412"/>
      <c r="TQ7" s="414"/>
      <c r="TR7" s="414"/>
      <c r="TS7" s="414"/>
      <c r="TT7" s="414"/>
      <c r="TU7" s="414"/>
      <c r="TV7" s="414"/>
      <c r="TW7" s="414"/>
      <c r="TX7" s="415"/>
      <c r="TY7" s="412"/>
      <c r="TZ7" s="414"/>
      <c r="UA7" s="414"/>
      <c r="UB7" s="414"/>
      <c r="UC7" s="414"/>
      <c r="UD7" s="414"/>
      <c r="UE7" s="414"/>
      <c r="UF7" s="415"/>
      <c r="UG7" s="412"/>
      <c r="UH7" s="414"/>
      <c r="UI7" s="414"/>
      <c r="UJ7" s="414"/>
      <c r="UK7" s="414"/>
      <c r="UL7" s="414"/>
      <c r="UM7" s="414"/>
      <c r="UN7" s="415"/>
      <c r="UO7" s="412"/>
      <c r="UP7" s="414"/>
      <c r="UQ7" s="414"/>
      <c r="UR7" s="414"/>
      <c r="US7" s="414"/>
      <c r="UT7" s="414"/>
      <c r="UU7" s="414"/>
      <c r="UV7" s="415"/>
      <c r="UW7" s="412"/>
      <c r="UX7" s="414"/>
      <c r="UY7" s="414"/>
      <c r="UZ7" s="414"/>
      <c r="VA7" s="414"/>
      <c r="VB7" s="414"/>
      <c r="VC7" s="414"/>
      <c r="VD7" s="415"/>
      <c r="VE7" s="416"/>
      <c r="VF7" s="417"/>
      <c r="VG7" s="417"/>
      <c r="VH7" s="417"/>
      <c r="VI7" s="417"/>
      <c r="VJ7" s="417"/>
      <c r="VK7" s="418"/>
      <c r="VL7" s="419"/>
      <c r="VM7" s="397"/>
      <c r="VN7" s="398"/>
      <c r="VO7" s="398"/>
      <c r="VP7" s="398"/>
      <c r="VQ7" s="398"/>
      <c r="VR7" s="398"/>
      <c r="VS7" s="398"/>
      <c r="VT7" s="418"/>
      <c r="VU7" s="419"/>
      <c r="VV7" s="397"/>
      <c r="VW7" s="398"/>
      <c r="VX7" s="398"/>
      <c r="VY7" s="398"/>
      <c r="VZ7" s="398"/>
      <c r="WA7" s="398"/>
      <c r="WB7" s="398"/>
      <c r="WC7" s="418"/>
      <c r="WD7" s="419"/>
      <c r="WE7" s="397"/>
      <c r="WF7" s="398"/>
      <c r="WG7" s="398"/>
      <c r="WH7" s="398"/>
      <c r="WI7" s="398"/>
      <c r="WJ7" s="398"/>
      <c r="WK7" s="398"/>
      <c r="WL7" s="418"/>
      <c r="WM7" s="419"/>
      <c r="WN7" s="397"/>
      <c r="WO7" s="403"/>
      <c r="WP7" s="403"/>
      <c r="WQ7" s="403"/>
      <c r="WR7" s="403"/>
      <c r="WS7" s="403"/>
      <c r="WT7" s="403"/>
      <c r="WU7" s="418"/>
      <c r="WV7" s="419"/>
      <c r="WW7" s="412"/>
      <c r="WX7" s="414"/>
      <c r="WY7" s="414"/>
      <c r="WZ7" s="414"/>
      <c r="XA7" s="414"/>
      <c r="XB7" s="414"/>
      <c r="XC7" s="414"/>
      <c r="XD7" s="420"/>
      <c r="XE7" s="421"/>
      <c r="XF7" s="397"/>
      <c r="XG7" s="398"/>
      <c r="XH7" s="398"/>
      <c r="XI7" s="398"/>
      <c r="XJ7" s="398"/>
      <c r="XK7" s="398"/>
      <c r="XL7" s="418"/>
      <c r="XM7" s="419"/>
      <c r="XN7" s="397"/>
      <c r="XO7" s="398"/>
      <c r="XP7" s="398"/>
      <c r="XQ7" s="398"/>
      <c r="XR7" s="398"/>
      <c r="XS7" s="398"/>
      <c r="XT7" s="418"/>
      <c r="XU7" s="419"/>
      <c r="XV7" s="416"/>
      <c r="XW7" s="418"/>
      <c r="XX7" s="418"/>
      <c r="XY7" s="418"/>
      <c r="XZ7" s="422"/>
      <c r="YA7" s="418"/>
      <c r="YB7" s="418"/>
      <c r="YC7" s="419"/>
      <c r="YD7" s="397"/>
      <c r="YE7" s="398"/>
      <c r="YF7" s="398"/>
      <c r="YG7" s="398"/>
      <c r="YH7" s="398"/>
      <c r="YI7" s="398"/>
      <c r="YJ7" s="398"/>
      <c r="YK7" s="418"/>
      <c r="YL7" s="419"/>
      <c r="YM7" s="397"/>
      <c r="YN7" s="398"/>
      <c r="YO7" s="398"/>
      <c r="YP7" s="398"/>
      <c r="YQ7" s="398"/>
      <c r="YR7" s="398"/>
      <c r="YS7" s="398"/>
      <c r="YT7" s="418"/>
      <c r="YU7" s="419"/>
      <c r="YV7" s="397"/>
      <c r="YW7" s="398"/>
      <c r="YX7" s="398"/>
      <c r="YY7" s="398"/>
      <c r="YZ7" s="398"/>
      <c r="ZA7" s="398"/>
      <c r="ZB7" s="418"/>
      <c r="ZC7" s="419"/>
      <c r="ZD7" s="397"/>
      <c r="ZE7" s="398"/>
      <c r="ZF7" s="398"/>
      <c r="ZG7" s="398"/>
      <c r="ZH7" s="398"/>
      <c r="ZI7" s="398"/>
      <c r="ZJ7" s="418"/>
      <c r="ZK7" s="419"/>
      <c r="ZL7" s="397"/>
      <c r="ZM7" s="398"/>
      <c r="ZN7" s="398"/>
      <c r="ZO7" s="398"/>
      <c r="ZP7" s="398"/>
      <c r="ZQ7" s="398"/>
      <c r="ZR7" s="418"/>
      <c r="ZS7" s="419"/>
      <c r="ZT7" s="397"/>
      <c r="ZU7" s="398"/>
      <c r="ZV7" s="398"/>
      <c r="ZW7" s="398"/>
      <c r="ZX7" s="398"/>
      <c r="ZY7" s="398"/>
      <c r="ZZ7" s="418"/>
      <c r="AAA7" s="419"/>
      <c r="AAB7" s="397"/>
      <c r="AAC7" s="398"/>
      <c r="AAD7" s="398"/>
      <c r="AAE7" s="398"/>
      <c r="AAF7" s="398"/>
      <c r="AAG7" s="398"/>
      <c r="AAH7" s="418"/>
      <c r="AAI7" s="419"/>
      <c r="AAJ7" s="397"/>
      <c r="AAK7" s="398"/>
      <c r="AAL7" s="398"/>
      <c r="AAM7" s="398"/>
      <c r="AAN7" s="398"/>
      <c r="AAO7" s="398"/>
      <c r="AAP7" s="418"/>
      <c r="AAQ7" s="419"/>
      <c r="AAR7" s="397"/>
      <c r="AAS7" s="398"/>
      <c r="AAT7" s="398"/>
      <c r="AAU7" s="398"/>
      <c r="AAV7" s="398"/>
      <c r="AAW7" s="398"/>
      <c r="AAX7" s="418"/>
      <c r="AAY7" s="419"/>
      <c r="AAZ7" s="397"/>
      <c r="ABA7" s="398"/>
      <c r="ABB7" s="398"/>
      <c r="ABC7" s="398"/>
      <c r="ABD7" s="398"/>
      <c r="ABE7" s="398"/>
      <c r="ABF7" s="418"/>
      <c r="ABG7" s="419"/>
      <c r="ABH7" s="397"/>
      <c r="ABI7" s="398"/>
      <c r="ABJ7" s="398"/>
      <c r="ABK7" s="398"/>
      <c r="ABL7" s="398"/>
      <c r="ABM7" s="398"/>
      <c r="ABN7" s="418"/>
      <c r="ABO7" s="419"/>
      <c r="ABP7" s="397"/>
      <c r="ABQ7" s="398"/>
      <c r="ABR7" s="398"/>
      <c r="ABS7" s="398"/>
      <c r="ABT7" s="398"/>
      <c r="ABU7" s="398"/>
      <c r="ABV7" s="418"/>
      <c r="ABW7" s="419"/>
      <c r="ABX7" s="397"/>
      <c r="ABY7" s="398"/>
      <c r="ABZ7" s="398"/>
      <c r="ACA7" s="398"/>
      <c r="ACB7" s="398"/>
      <c r="ACC7" s="398"/>
      <c r="ACD7" s="418"/>
      <c r="ACE7" s="419"/>
      <c r="ACF7" s="397"/>
      <c r="ACG7" s="398"/>
      <c r="ACH7" s="398"/>
      <c r="ACI7" s="398"/>
      <c r="ACJ7" s="398"/>
      <c r="ACK7" s="398"/>
      <c r="ACL7" s="418"/>
      <c r="ACM7" s="419"/>
      <c r="ACN7" s="397"/>
      <c r="ACO7" s="403"/>
      <c r="ACP7" s="403"/>
      <c r="ACQ7" s="403"/>
      <c r="ACR7" s="403"/>
      <c r="ACS7" s="398"/>
      <c r="ACT7" s="418"/>
      <c r="ACU7" s="419"/>
      <c r="ACV7" s="397"/>
      <c r="ACW7" s="403"/>
      <c r="ACX7" s="403"/>
      <c r="ACY7" s="403"/>
      <c r="ACZ7" s="403"/>
      <c r="ADA7" s="403"/>
      <c r="ADB7" s="418"/>
      <c r="ADC7" s="419"/>
      <c r="ADD7" s="397"/>
      <c r="ADE7" s="398"/>
      <c r="ADF7" s="398"/>
      <c r="ADG7" s="398"/>
      <c r="ADH7" s="398"/>
      <c r="ADI7" s="398"/>
      <c r="ADJ7" s="418"/>
      <c r="ADK7" s="419"/>
      <c r="ADL7" s="397"/>
      <c r="ADM7" s="398"/>
      <c r="ADN7" s="398"/>
      <c r="ADO7" s="398"/>
      <c r="ADP7" s="398"/>
      <c r="ADQ7" s="398"/>
      <c r="ADR7" s="418"/>
      <c r="ADS7" s="419"/>
      <c r="ADT7" s="397"/>
      <c r="ADU7" s="398"/>
      <c r="ADV7" s="398"/>
      <c r="ADW7" s="398"/>
      <c r="ADX7" s="398"/>
      <c r="ADY7" s="398"/>
      <c r="ADZ7" s="418"/>
      <c r="AEA7" s="419"/>
      <c r="AEB7" s="397"/>
      <c r="AEC7" s="398"/>
      <c r="AED7" s="398"/>
      <c r="AEE7" s="398"/>
      <c r="AEF7" s="398"/>
      <c r="AEG7" s="398"/>
      <c r="AEH7" s="418"/>
      <c r="AEI7" s="419"/>
      <c r="AEJ7" s="397"/>
      <c r="AEK7" s="398"/>
      <c r="AEL7" s="398"/>
      <c r="AEM7" s="398"/>
      <c r="AEN7" s="398"/>
      <c r="AEO7" s="398"/>
      <c r="AEP7" s="418"/>
      <c r="AEQ7" s="419"/>
      <c r="AER7" s="397"/>
      <c r="AES7" s="398"/>
      <c r="AET7" s="398"/>
      <c r="AEU7" s="398"/>
      <c r="AEV7" s="398"/>
      <c r="AEW7" s="398"/>
      <c r="AEX7" s="418"/>
      <c r="AEY7" s="419"/>
      <c r="AEZ7" s="397"/>
      <c r="AFA7" s="398"/>
      <c r="AFB7" s="398"/>
      <c r="AFC7" s="398"/>
      <c r="AFD7" s="398"/>
      <c r="AFE7" s="398"/>
      <c r="AFF7" s="418"/>
      <c r="AFG7" s="419"/>
      <c r="AFH7" s="397"/>
      <c r="AFI7" s="398"/>
      <c r="AFJ7" s="398"/>
      <c r="AFK7" s="398"/>
      <c r="AFL7" s="398"/>
      <c r="AFM7" s="398"/>
      <c r="AFN7" s="418"/>
      <c r="AFO7" s="419"/>
      <c r="AFP7" s="397"/>
      <c r="AFQ7" s="398"/>
      <c r="AFR7" s="398"/>
      <c r="AFS7" s="398"/>
      <c r="AFT7" s="398"/>
      <c r="AFU7" s="398"/>
      <c r="AFV7" s="418"/>
      <c r="AFW7" s="419"/>
      <c r="AFX7" s="397"/>
      <c r="AFY7" s="398"/>
      <c r="AFZ7" s="398"/>
      <c r="AGA7" s="398"/>
      <c r="AGB7" s="398"/>
      <c r="AGC7" s="398"/>
      <c r="AGD7" s="418"/>
      <c r="AGE7" s="419"/>
      <c r="AGF7" s="397"/>
      <c r="AGG7" s="403"/>
      <c r="AGH7" s="403"/>
      <c r="AGI7" s="403"/>
      <c r="AGJ7" s="403"/>
      <c r="AGK7" s="403"/>
      <c r="AGL7" s="418"/>
      <c r="AGM7" s="419"/>
      <c r="AGN7" s="423"/>
      <c r="AGO7" s="399"/>
      <c r="AGP7" s="399"/>
      <c r="AGQ7" s="399"/>
      <c r="AGR7" s="399"/>
      <c r="AGS7" s="399"/>
      <c r="AGT7" s="399"/>
      <c r="AGU7" s="400"/>
      <c r="AGV7" s="397"/>
      <c r="AGW7" s="398"/>
      <c r="AGX7" s="398"/>
      <c r="AGY7" s="398"/>
      <c r="AGZ7" s="398"/>
      <c r="AHA7" s="398"/>
      <c r="AHB7" s="399"/>
      <c r="AHC7" s="400"/>
      <c r="AHD7" s="397"/>
      <c r="AHE7" s="398"/>
      <c r="AHF7" s="398"/>
      <c r="AHG7" s="398"/>
      <c r="AHH7" s="398"/>
      <c r="AHI7" s="398"/>
      <c r="AHJ7" s="399"/>
      <c r="AHK7" s="400"/>
      <c r="AHL7" s="397"/>
      <c r="AHM7" s="398"/>
      <c r="AHN7" s="398"/>
      <c r="AHO7" s="398"/>
      <c r="AHP7" s="398"/>
      <c r="AHQ7" s="398"/>
      <c r="AHR7" s="399"/>
      <c r="AHS7" s="400"/>
      <c r="AHT7" s="397"/>
      <c r="AHU7" s="398"/>
      <c r="AHV7" s="398"/>
      <c r="AHW7" s="398"/>
      <c r="AHX7" s="398"/>
      <c r="AHY7" s="398"/>
      <c r="AHZ7" s="399"/>
      <c r="AIA7" s="408"/>
      <c r="AIB7" s="424"/>
      <c r="AIC7" s="398"/>
      <c r="AID7" s="398"/>
      <c r="AIE7" s="398"/>
      <c r="AIF7" s="398"/>
      <c r="AIG7" s="398"/>
      <c r="AIH7" s="399"/>
      <c r="AII7" s="408"/>
      <c r="AIJ7" s="424"/>
      <c r="AIK7" s="398"/>
      <c r="AIL7" s="398"/>
      <c r="AIM7" s="398"/>
      <c r="AIN7" s="398"/>
      <c r="AIO7" s="398"/>
      <c r="AIP7" s="399"/>
      <c r="AIQ7" s="408"/>
      <c r="AIR7" s="423"/>
      <c r="AIS7" s="399"/>
      <c r="AIT7" s="399"/>
      <c r="AIU7" s="399"/>
      <c r="AIV7" s="399"/>
      <c r="AIW7" s="399"/>
      <c r="AIX7" s="399"/>
      <c r="AIY7" s="400"/>
      <c r="AIZ7" s="423"/>
      <c r="AJA7" s="425"/>
      <c r="AJB7" s="425"/>
      <c r="AJC7" s="425"/>
      <c r="AJD7" s="425"/>
      <c r="AJE7" s="425"/>
      <c r="AJF7" s="399"/>
      <c r="AJG7" s="400"/>
      <c r="AJH7" s="397"/>
      <c r="AJI7" s="403"/>
      <c r="AJJ7" s="403"/>
      <c r="AJK7" s="403"/>
      <c r="AJL7" s="403"/>
      <c r="AJM7" s="403"/>
      <c r="AJN7" s="398"/>
      <c r="AJO7" s="426"/>
      <c r="AJP7" s="397"/>
      <c r="AJQ7" s="398"/>
      <c r="AJR7" s="398"/>
      <c r="AJS7" s="398"/>
      <c r="AJT7" s="398"/>
      <c r="AJU7" s="398"/>
      <c r="AJV7" s="398"/>
      <c r="AJW7" s="426"/>
      <c r="AJX7" s="397"/>
      <c r="AJY7" s="398"/>
      <c r="AJZ7" s="398"/>
      <c r="AKA7" s="398"/>
      <c r="AKB7" s="398"/>
      <c r="AKC7" s="398"/>
      <c r="AKD7" s="398"/>
      <c r="AKE7" s="426"/>
      <c r="AKF7" s="397"/>
      <c r="AKG7" s="403"/>
      <c r="AKH7" s="403"/>
      <c r="AKI7" s="403"/>
      <c r="AKJ7" s="403"/>
      <c r="AKK7" s="403"/>
      <c r="AKL7" s="398"/>
      <c r="AKM7" s="426"/>
      <c r="AKN7" s="397"/>
      <c r="AKO7" s="398"/>
      <c r="AKP7" s="398"/>
      <c r="AKQ7" s="398"/>
      <c r="AKR7" s="398"/>
      <c r="AKS7" s="398"/>
      <c r="AKT7" s="398"/>
      <c r="AKU7" s="426"/>
      <c r="AKV7" s="397"/>
      <c r="AKW7" s="403"/>
      <c r="AKX7" s="403"/>
      <c r="AKY7" s="403"/>
      <c r="AKZ7" s="403"/>
      <c r="ALA7" s="403"/>
      <c r="ALB7" s="398"/>
      <c r="ALC7" s="426"/>
      <c r="ALD7" s="416"/>
      <c r="ALE7" s="418"/>
      <c r="ALF7" s="418"/>
      <c r="ALG7" s="418"/>
      <c r="ALH7" s="418"/>
      <c r="ALI7" s="418"/>
      <c r="ALJ7" s="418"/>
      <c r="ALK7" s="419"/>
      <c r="ALL7" s="397"/>
      <c r="ALM7" s="403"/>
      <c r="ALN7" s="403"/>
      <c r="ALO7" s="403"/>
      <c r="ALP7" s="403"/>
      <c r="ALQ7" s="395"/>
      <c r="ALR7" s="418"/>
      <c r="ALS7" s="427"/>
      <c r="ALT7" s="397"/>
      <c r="ALU7" s="398"/>
      <c r="ALV7" s="398"/>
      <c r="ALW7" s="398"/>
      <c r="ALX7" s="398"/>
      <c r="ALY7" s="398"/>
      <c r="ALZ7" s="398"/>
      <c r="AMA7" s="426"/>
      <c r="AMB7" s="397"/>
      <c r="AMC7" s="398"/>
      <c r="AMD7" s="398"/>
      <c r="AME7" s="398"/>
      <c r="AMF7" s="398"/>
      <c r="AMG7" s="398"/>
      <c r="AMH7" s="398"/>
      <c r="AMI7" s="426"/>
      <c r="AMJ7" s="397"/>
      <c r="AMK7" s="398"/>
      <c r="AML7" s="398"/>
      <c r="AMM7" s="398"/>
      <c r="AMN7" s="398"/>
      <c r="AMO7" s="398"/>
      <c r="AMP7" s="398"/>
      <c r="AMQ7" s="426"/>
      <c r="AMR7" s="397"/>
      <c r="AMS7" s="398"/>
      <c r="AMT7" s="398"/>
      <c r="AMU7" s="398"/>
      <c r="AMV7" s="398"/>
      <c r="AMW7" s="398"/>
      <c r="AMX7" s="398"/>
      <c r="AMY7" s="426"/>
      <c r="AMZ7" s="397"/>
      <c r="ANA7" s="398"/>
      <c r="ANB7" s="398"/>
      <c r="ANC7" s="398"/>
      <c r="AND7" s="398"/>
      <c r="ANE7" s="398"/>
      <c r="ANF7" s="398"/>
      <c r="ANG7" s="426"/>
      <c r="ANH7" s="397"/>
      <c r="ANI7" s="398"/>
      <c r="ANJ7" s="398"/>
      <c r="ANK7" s="398"/>
      <c r="ANL7" s="398"/>
      <c r="ANM7" s="398"/>
      <c r="ANN7" s="398"/>
      <c r="ANO7" s="426"/>
      <c r="ANP7" s="397"/>
      <c r="ANQ7" s="398"/>
      <c r="ANR7" s="398"/>
      <c r="ANS7" s="398"/>
      <c r="ANT7" s="398"/>
      <c r="ANU7" s="398"/>
      <c r="ANV7" s="398"/>
      <c r="ANW7" s="426"/>
      <c r="ANX7" s="397"/>
      <c r="ANY7" s="403"/>
      <c r="ANZ7" s="403"/>
      <c r="AOA7" s="403"/>
      <c r="AOB7" s="403"/>
      <c r="AOC7" s="403"/>
      <c r="AOD7" s="398"/>
      <c r="AOE7" s="426"/>
      <c r="AOF7" s="397"/>
      <c r="AOG7" s="398"/>
      <c r="AOH7" s="398"/>
      <c r="AOI7" s="398"/>
      <c r="AOJ7" s="398"/>
      <c r="AOK7" s="398"/>
      <c r="AOL7" s="398"/>
      <c r="AOM7" s="426"/>
      <c r="AON7" s="397"/>
      <c r="AOO7" s="398"/>
      <c r="AOP7" s="398"/>
      <c r="AOQ7" s="398"/>
      <c r="AOR7" s="398"/>
      <c r="AOS7" s="398"/>
      <c r="AOT7" s="428"/>
      <c r="AOU7" s="429"/>
      <c r="AOV7" s="397"/>
      <c r="AOW7" s="398"/>
      <c r="AOX7" s="398"/>
      <c r="AOY7" s="398"/>
      <c r="AOZ7" s="398"/>
      <c r="APA7" s="398"/>
      <c r="APB7" s="398"/>
      <c r="APC7" s="426"/>
      <c r="APD7" s="397"/>
      <c r="APE7" s="403"/>
      <c r="APF7" s="403"/>
      <c r="APG7" s="403"/>
      <c r="APH7" s="403"/>
      <c r="API7" s="403"/>
      <c r="APJ7" s="398"/>
      <c r="APK7" s="426"/>
      <c r="APL7" s="397"/>
      <c r="APM7" s="398"/>
      <c r="APN7" s="398"/>
      <c r="APO7" s="398"/>
      <c r="APP7" s="398"/>
      <c r="APQ7" s="398"/>
      <c r="APR7" s="398"/>
      <c r="APS7" s="426"/>
      <c r="APT7" s="423"/>
      <c r="APU7" s="399"/>
      <c r="APV7" s="399"/>
      <c r="APW7" s="399"/>
      <c r="APX7" s="399"/>
      <c r="APY7" s="399"/>
      <c r="APZ7" s="398"/>
      <c r="AQA7" s="426"/>
      <c r="AQB7" s="397"/>
      <c r="AQC7" s="398"/>
      <c r="AQD7" s="398"/>
      <c r="AQE7" s="398"/>
      <c r="AQF7" s="398"/>
      <c r="AQG7" s="398"/>
      <c r="AQH7" s="398"/>
      <c r="AQI7" s="426"/>
      <c r="AQJ7" s="397"/>
      <c r="AQK7" s="398"/>
      <c r="AQL7" s="398"/>
      <c r="AQM7" s="398"/>
      <c r="AQN7" s="398"/>
      <c r="AQO7" s="398"/>
      <c r="AQP7" s="399"/>
      <c r="AQQ7" s="400"/>
      <c r="AQR7" s="397"/>
      <c r="AQS7" s="398"/>
      <c r="AQT7" s="398"/>
      <c r="AQU7" s="398"/>
      <c r="AQV7" s="398"/>
      <c r="AQW7" s="398"/>
      <c r="AQX7" s="399"/>
      <c r="AQY7" s="400"/>
      <c r="AQZ7" s="397"/>
      <c r="ARA7" s="398"/>
      <c r="ARB7" s="398"/>
      <c r="ARC7" s="398"/>
      <c r="ARD7" s="398"/>
      <c r="ARE7" s="398"/>
      <c r="ARF7" s="399"/>
      <c r="ARG7" s="400"/>
      <c r="ARH7" s="397"/>
      <c r="ARI7" s="398"/>
      <c r="ARJ7" s="398"/>
      <c r="ARK7" s="398"/>
      <c r="ARL7" s="398"/>
      <c r="ARM7" s="398"/>
      <c r="ARN7" s="399"/>
      <c r="ARO7" s="400"/>
      <c r="ARP7" s="397"/>
      <c r="ARQ7" s="398"/>
      <c r="ARR7" s="398"/>
      <c r="ARS7" s="398"/>
      <c r="ART7" s="398"/>
      <c r="ARU7" s="398"/>
      <c r="ARV7" s="399"/>
      <c r="ARW7" s="400"/>
      <c r="ARX7" s="397"/>
      <c r="ARY7" s="398"/>
      <c r="ARZ7" s="398"/>
      <c r="ASA7" s="398"/>
      <c r="ASB7" s="398"/>
      <c r="ASC7" s="398"/>
      <c r="ASD7" s="399"/>
      <c r="ASE7" s="400"/>
      <c r="ASF7" s="397"/>
      <c r="ASG7" s="398"/>
      <c r="ASH7" s="398"/>
      <c r="ASI7" s="398"/>
      <c r="ASJ7" s="398"/>
      <c r="ASK7" s="398"/>
      <c r="ASL7" s="399"/>
      <c r="ASM7" s="400"/>
      <c r="ASN7" s="397"/>
      <c r="ASO7" s="398"/>
      <c r="ASP7" s="398"/>
      <c r="ASQ7" s="398"/>
      <c r="ASR7" s="398"/>
      <c r="ASS7" s="398"/>
      <c r="AST7" s="399"/>
      <c r="ASU7" s="400"/>
      <c r="ASV7" s="397"/>
      <c r="ASW7" s="398"/>
      <c r="ASX7" s="398"/>
      <c r="ASY7" s="398"/>
      <c r="ASZ7" s="398"/>
      <c r="ATA7" s="398"/>
      <c r="ATB7" s="399"/>
      <c r="ATC7" s="400"/>
      <c r="ATD7" s="397"/>
      <c r="ATE7" s="403"/>
      <c r="ATF7" s="403"/>
      <c r="ATG7" s="403"/>
      <c r="ATH7" s="403"/>
      <c r="ATI7" s="403"/>
      <c r="ATJ7" s="399"/>
      <c r="ATK7" s="400"/>
      <c r="ATL7" s="397"/>
      <c r="ATM7" s="398"/>
      <c r="ATN7" s="398"/>
      <c r="ATO7" s="398"/>
      <c r="ATP7" s="398"/>
      <c r="ATQ7" s="398"/>
      <c r="ATR7" s="399"/>
      <c r="ATS7" s="400"/>
      <c r="ATT7" s="397"/>
      <c r="ATU7" s="398"/>
      <c r="ATV7" s="398"/>
      <c r="ATW7" s="398"/>
      <c r="ATX7" s="398"/>
      <c r="ATY7" s="398"/>
      <c r="ATZ7" s="399"/>
      <c r="AUA7" s="400"/>
      <c r="AUB7" s="397"/>
      <c r="AUC7" s="398"/>
      <c r="AUD7" s="398"/>
      <c r="AUE7" s="398"/>
      <c r="AUF7" s="398"/>
      <c r="AUG7" s="398"/>
      <c r="AUH7" s="399"/>
      <c r="AUI7" s="400"/>
      <c r="AUJ7" s="397"/>
      <c r="AUK7" s="398"/>
      <c r="AUL7" s="398"/>
      <c r="AUM7" s="398"/>
      <c r="AUN7" s="398"/>
      <c r="AUO7" s="398"/>
      <c r="AUP7" s="399"/>
      <c r="AUQ7" s="400"/>
      <c r="AUR7" s="397"/>
      <c r="AUS7" s="398"/>
      <c r="AUT7" s="398"/>
      <c r="AUU7" s="398"/>
      <c r="AUV7" s="398"/>
      <c r="AUW7" s="398"/>
      <c r="AUX7" s="399"/>
      <c r="AUY7" s="400"/>
      <c r="AUZ7" s="397"/>
      <c r="AVA7" s="398"/>
      <c r="AVB7" s="398"/>
      <c r="AVC7" s="398"/>
      <c r="AVD7" s="398"/>
      <c r="AVE7" s="398"/>
      <c r="AVF7" s="399"/>
      <c r="AVG7" s="400"/>
      <c r="AVH7" s="397"/>
      <c r="AVI7" s="398"/>
      <c r="AVJ7" s="398"/>
      <c r="AVK7" s="398"/>
      <c r="AVL7" s="398"/>
      <c r="AVM7" s="398"/>
      <c r="AVN7" s="399"/>
      <c r="AVO7" s="400"/>
      <c r="AVP7" s="397"/>
      <c r="AVQ7" s="398"/>
      <c r="AVR7" s="398"/>
      <c r="AVS7" s="398"/>
      <c r="AVT7" s="398"/>
      <c r="AVU7" s="398"/>
      <c r="AVV7" s="399"/>
      <c r="AVW7" s="400"/>
      <c r="AVX7" s="397"/>
      <c r="AVY7" s="398"/>
      <c r="AVZ7" s="398"/>
      <c r="AWA7" s="398"/>
      <c r="AWB7" s="398"/>
      <c r="AWC7" s="398"/>
      <c r="AWD7" s="399"/>
      <c r="AWE7" s="400"/>
      <c r="AWF7" s="397"/>
      <c r="AWG7" s="398"/>
      <c r="AWH7" s="398"/>
      <c r="AWI7" s="398"/>
      <c r="AWJ7" s="398"/>
      <c r="AWK7" s="398"/>
      <c r="AWL7" s="399"/>
      <c r="AWM7" s="400"/>
      <c r="AWN7" s="397"/>
      <c r="AWO7" s="398"/>
      <c r="AWP7" s="398"/>
      <c r="AWQ7" s="398"/>
      <c r="AWR7" s="398"/>
      <c r="AWS7" s="398"/>
      <c r="AWT7" s="399"/>
      <c r="AWU7" s="400"/>
      <c r="AWV7" s="397"/>
      <c r="AWW7" s="398"/>
      <c r="AWX7" s="398"/>
      <c r="AWY7" s="398"/>
      <c r="AWZ7" s="398"/>
      <c r="AXA7" s="398"/>
      <c r="AXB7" s="399"/>
      <c r="AXC7" s="400"/>
      <c r="AXD7" s="397"/>
      <c r="AXE7" s="398"/>
      <c r="AXF7" s="398"/>
      <c r="AXG7" s="398"/>
      <c r="AXH7" s="398"/>
      <c r="AXI7" s="398"/>
      <c r="AXJ7" s="399"/>
      <c r="AXK7" s="400"/>
      <c r="AXL7" s="397"/>
      <c r="AXM7" s="398"/>
      <c r="AXN7" s="398"/>
      <c r="AXO7" s="398"/>
      <c r="AXP7" s="398"/>
      <c r="AXQ7" s="398"/>
      <c r="AXR7" s="399"/>
      <c r="AXS7" s="400"/>
      <c r="AXT7" s="397"/>
      <c r="AXU7" s="403"/>
      <c r="AXV7" s="403"/>
      <c r="AXW7" s="403"/>
      <c r="AXX7" s="403"/>
      <c r="AXY7" s="403"/>
      <c r="AXZ7" s="399"/>
      <c r="AYA7" s="400"/>
      <c r="AYB7" s="397"/>
      <c r="AYC7" s="403"/>
      <c r="AYD7" s="403"/>
      <c r="AYE7" s="403"/>
      <c r="AYF7" s="403"/>
      <c r="AYG7" s="403"/>
      <c r="AYH7" s="399"/>
      <c r="AYI7" s="400"/>
      <c r="AYJ7" s="397"/>
      <c r="AYK7" s="398"/>
      <c r="AYL7" s="398"/>
      <c r="AYM7" s="398"/>
      <c r="AYN7" s="398"/>
      <c r="AYO7" s="398"/>
      <c r="AYP7" s="399"/>
      <c r="AYQ7" s="400"/>
      <c r="AYR7" s="397"/>
      <c r="AYS7" s="398"/>
      <c r="AYT7" s="398"/>
      <c r="AYU7" s="398"/>
      <c r="AYV7" s="398"/>
      <c r="AYW7" s="398"/>
      <c r="AYX7" s="399"/>
      <c r="AYY7" s="400"/>
      <c r="AYZ7" s="397"/>
      <c r="AZA7" s="398"/>
      <c r="AZB7" s="398"/>
      <c r="AZC7" s="398"/>
      <c r="AZD7" s="398"/>
      <c r="AZE7" s="398"/>
      <c r="AZF7" s="399"/>
      <c r="AZG7" s="400"/>
      <c r="AZH7" s="397"/>
      <c r="AZI7" s="403"/>
      <c r="AZJ7" s="403"/>
      <c r="AZK7" s="403"/>
      <c r="AZL7" s="403"/>
      <c r="AZM7" s="403"/>
      <c r="AZN7" s="399"/>
      <c r="AZO7" s="400"/>
      <c r="AZP7" s="397"/>
      <c r="AZQ7" s="398"/>
      <c r="AZR7" s="398"/>
      <c r="AZS7" s="398"/>
      <c r="AZT7" s="398"/>
      <c r="AZU7" s="398"/>
      <c r="AZV7" s="399"/>
      <c r="AZW7" s="400"/>
      <c r="AZX7" s="409"/>
      <c r="AZY7" s="395"/>
      <c r="AZZ7" s="395"/>
      <c r="BAA7" s="395"/>
      <c r="BAB7" s="395"/>
      <c r="BAC7" s="395"/>
      <c r="BAD7" s="399"/>
      <c r="BAE7" s="400"/>
      <c r="BAF7" s="397"/>
      <c r="BAG7" s="398"/>
      <c r="BAH7" s="398"/>
      <c r="BAI7" s="398"/>
      <c r="BAJ7" s="398"/>
      <c r="BAK7" s="398"/>
      <c r="BAL7" s="399"/>
      <c r="BAM7" s="400"/>
      <c r="BAN7" s="397"/>
      <c r="BAO7" s="398"/>
      <c r="BAP7" s="398"/>
      <c r="BAQ7" s="398"/>
      <c r="BAR7" s="398"/>
      <c r="BAS7" s="398"/>
      <c r="BAT7" s="399"/>
      <c r="BAU7" s="400"/>
      <c r="BAV7" s="397"/>
      <c r="BAW7" s="398"/>
      <c r="BAX7" s="398"/>
      <c r="BAY7" s="398"/>
      <c r="BAZ7" s="398"/>
      <c r="BBA7" s="398"/>
      <c r="BBB7" s="399"/>
      <c r="BBC7" s="400"/>
      <c r="BBD7" s="397"/>
      <c r="BBE7" s="398"/>
      <c r="BBF7" s="398"/>
      <c r="BBG7" s="398"/>
      <c r="BBH7" s="398"/>
      <c r="BBI7" s="398"/>
      <c r="BBJ7" s="399"/>
      <c r="BBK7" s="400"/>
      <c r="BBL7" s="397"/>
      <c r="BBM7" s="398"/>
      <c r="BBN7" s="398"/>
      <c r="BBO7" s="398"/>
      <c r="BBP7" s="398"/>
      <c r="BBQ7" s="398"/>
      <c r="BBR7" s="399"/>
      <c r="BBS7" s="400"/>
      <c r="BBT7" s="397"/>
      <c r="BBU7" s="398"/>
      <c r="BBV7" s="398"/>
      <c r="BBW7" s="398"/>
      <c r="BBX7" s="398"/>
      <c r="BBY7" s="398"/>
      <c r="BBZ7" s="399"/>
      <c r="BCA7" s="400"/>
      <c r="BCB7" s="397"/>
      <c r="BCC7" s="398"/>
      <c r="BCD7" s="398"/>
      <c r="BCE7" s="398"/>
      <c r="BCF7" s="398"/>
      <c r="BCG7" s="398"/>
      <c r="BCH7" s="399"/>
      <c r="BCI7" s="400"/>
      <c r="BCJ7" s="397"/>
      <c r="BCK7" s="398"/>
      <c r="BCL7" s="398"/>
      <c r="BCM7" s="398"/>
      <c r="BCN7" s="398"/>
      <c r="BCO7" s="398"/>
      <c r="BCP7" s="399"/>
      <c r="BCQ7" s="400"/>
      <c r="BCR7" s="397"/>
      <c r="BCS7" s="398"/>
      <c r="BCT7" s="398"/>
      <c r="BCU7" s="398"/>
      <c r="BCV7" s="398"/>
      <c r="BCW7" s="398"/>
      <c r="BCX7" s="399"/>
      <c r="BCY7" s="400"/>
      <c r="BCZ7" s="397"/>
      <c r="BDA7" s="398"/>
      <c r="BDB7" s="398"/>
      <c r="BDC7" s="398"/>
      <c r="BDD7" s="398"/>
      <c r="BDE7" s="398"/>
      <c r="BDF7" s="399"/>
      <c r="BDG7" s="400"/>
      <c r="BDH7" s="397"/>
      <c r="BDI7" s="398"/>
      <c r="BDJ7" s="398"/>
      <c r="BDK7" s="398"/>
      <c r="BDL7" s="398"/>
      <c r="BDM7" s="398"/>
      <c r="BDN7" s="399"/>
      <c r="BDO7" s="400"/>
      <c r="BDP7" s="397"/>
      <c r="BDQ7" s="398"/>
      <c r="BDR7" s="398"/>
      <c r="BDS7" s="398"/>
      <c r="BDT7" s="398"/>
      <c r="BDU7" s="398"/>
      <c r="BDV7" s="399"/>
      <c r="BDW7" s="400"/>
      <c r="BDX7" s="397"/>
      <c r="BDY7" s="398"/>
      <c r="BDZ7" s="398"/>
      <c r="BEA7" s="398"/>
      <c r="BEB7" s="398"/>
      <c r="BEC7" s="398"/>
      <c r="BED7" s="399"/>
      <c r="BEE7" s="400"/>
      <c r="BEF7" s="397"/>
      <c r="BEG7" s="398"/>
      <c r="BEH7" s="398"/>
      <c r="BEI7" s="398"/>
      <c r="BEJ7" s="398"/>
      <c r="BEK7" s="398"/>
      <c r="BEL7" s="399"/>
      <c r="BEM7" s="400"/>
      <c r="BEN7" s="397"/>
      <c r="BEO7" s="398"/>
      <c r="BEP7" s="398"/>
      <c r="BEQ7" s="398"/>
      <c r="BER7" s="398"/>
      <c r="BES7" s="398"/>
      <c r="BET7" s="399"/>
      <c r="BEU7" s="400"/>
      <c r="BEV7" s="397"/>
      <c r="BEW7" s="398"/>
      <c r="BEX7" s="398"/>
      <c r="BEY7" s="398"/>
      <c r="BEZ7" s="398"/>
      <c r="BFA7" s="398"/>
      <c r="BFB7" s="399"/>
      <c r="BFC7" s="400"/>
      <c r="BFD7" s="397"/>
      <c r="BFE7" s="398"/>
      <c r="BFF7" s="398"/>
      <c r="BFG7" s="398"/>
      <c r="BFH7" s="398"/>
      <c r="BFI7" s="398"/>
      <c r="BFJ7" s="399"/>
      <c r="BFK7" s="400"/>
      <c r="BFL7" s="397"/>
      <c r="BFM7" s="398"/>
      <c r="BFN7" s="398"/>
      <c r="BFO7" s="398"/>
      <c r="BFP7" s="398"/>
      <c r="BFQ7" s="398"/>
      <c r="BFR7" s="399"/>
      <c r="BFS7" s="400"/>
      <c r="BFT7" s="397"/>
      <c r="BFU7" s="398"/>
      <c r="BFV7" s="398"/>
      <c r="BFW7" s="398"/>
      <c r="BFX7" s="398"/>
      <c r="BFY7" s="398"/>
      <c r="BFZ7" s="399"/>
      <c r="BGA7" s="400"/>
      <c r="BGB7" s="397"/>
      <c r="BGC7" s="398"/>
      <c r="BGD7" s="398"/>
      <c r="BGE7" s="398"/>
      <c r="BGF7" s="398"/>
      <c r="BGG7" s="398"/>
      <c r="BGH7" s="399"/>
      <c r="BGI7" s="400"/>
      <c r="BGJ7" s="397"/>
      <c r="BGK7" s="403"/>
      <c r="BGL7" s="403"/>
      <c r="BGM7" s="403"/>
      <c r="BGN7" s="403"/>
      <c r="BGO7" s="403"/>
      <c r="BGP7" s="399"/>
      <c r="BGQ7" s="400"/>
      <c r="BGR7" s="397"/>
      <c r="BGS7" s="398"/>
      <c r="BGT7" s="398"/>
      <c r="BGU7" s="398"/>
      <c r="BGV7" s="398"/>
      <c r="BGW7" s="398"/>
      <c r="BGX7" s="399"/>
      <c r="BGY7" s="400"/>
      <c r="BGZ7" s="397"/>
      <c r="BHA7" s="398"/>
      <c r="BHB7" s="398"/>
      <c r="BHC7" s="398"/>
      <c r="BHD7" s="398"/>
      <c r="BHE7" s="398"/>
      <c r="BHF7" s="399"/>
      <c r="BHG7" s="400"/>
      <c r="BHH7" s="397"/>
      <c r="BHI7" s="398"/>
      <c r="BHJ7" s="398"/>
      <c r="BHK7" s="398"/>
      <c r="BHL7" s="398"/>
      <c r="BHM7" s="398"/>
      <c r="BHN7" s="399"/>
      <c r="BHO7" s="400"/>
      <c r="BHP7" s="397"/>
      <c r="BHQ7" s="398"/>
      <c r="BHR7" s="398"/>
      <c r="BHS7" s="398"/>
      <c r="BHT7" s="398"/>
      <c r="BHU7" s="398"/>
      <c r="BHV7" s="399"/>
      <c r="BHW7" s="400"/>
      <c r="BHX7" s="397"/>
      <c r="BHY7" s="403"/>
      <c r="BHZ7" s="403"/>
      <c r="BIA7" s="403"/>
      <c r="BIB7" s="403"/>
      <c r="BIC7" s="403"/>
      <c r="BID7" s="399"/>
      <c r="BIE7" s="400"/>
      <c r="BIF7" s="397"/>
      <c r="BIG7" s="398"/>
      <c r="BIH7" s="398"/>
      <c r="BII7" s="398"/>
      <c r="BIJ7" s="398"/>
      <c r="BIK7" s="398"/>
      <c r="BIL7" s="399"/>
      <c r="BIM7" s="400"/>
      <c r="BIN7" s="397"/>
      <c r="BIO7" s="398"/>
      <c r="BIP7" s="398"/>
      <c r="BIQ7" s="398"/>
      <c r="BIR7" s="398"/>
      <c r="BIS7" s="398"/>
      <c r="BIT7" s="399"/>
      <c r="BIU7" s="400"/>
      <c r="BIV7" s="397"/>
      <c r="BIW7" s="398"/>
      <c r="BIX7" s="398"/>
      <c r="BIY7" s="398"/>
      <c r="BIZ7" s="398"/>
      <c r="BJA7" s="398"/>
      <c r="BJB7" s="399"/>
      <c r="BJC7" s="400"/>
      <c r="BJD7" s="397"/>
      <c r="BJE7" s="398"/>
      <c r="BJF7" s="398"/>
      <c r="BJG7" s="398"/>
      <c r="BJH7" s="398"/>
      <c r="BJI7" s="398"/>
      <c r="BJJ7" s="399"/>
      <c r="BJK7" s="400"/>
      <c r="BJL7" s="397"/>
      <c r="BJM7" s="398"/>
      <c r="BJN7" s="398"/>
      <c r="BJO7" s="398"/>
      <c r="BJP7" s="398"/>
      <c r="BJQ7" s="398"/>
      <c r="BJR7" s="399"/>
      <c r="BJS7" s="400"/>
      <c r="BJT7" s="397"/>
      <c r="BJU7" s="398"/>
      <c r="BJV7" s="398"/>
      <c r="BJW7" s="398"/>
      <c r="BJX7" s="398"/>
      <c r="BJY7" s="398"/>
      <c r="BJZ7" s="399"/>
      <c r="BKA7" s="400"/>
      <c r="BKB7" s="397"/>
      <c r="BKC7" s="398"/>
      <c r="BKD7" s="398"/>
      <c r="BKE7" s="398"/>
      <c r="BKF7" s="398"/>
      <c r="BKG7" s="398"/>
      <c r="BKH7" s="399"/>
      <c r="BKI7" s="400"/>
      <c r="BKJ7" s="397"/>
      <c r="BKK7" s="398"/>
      <c r="BKL7" s="398"/>
      <c r="BKM7" s="398"/>
      <c r="BKN7" s="398"/>
      <c r="BKO7" s="398"/>
      <c r="BKP7" s="399"/>
      <c r="BKQ7" s="400"/>
      <c r="BKR7" s="397"/>
      <c r="BKS7" s="398"/>
      <c r="BKT7" s="398"/>
      <c r="BKU7" s="398"/>
      <c r="BKV7" s="398"/>
      <c r="BKW7" s="398"/>
      <c r="BKX7" s="399"/>
      <c r="BKY7" s="400"/>
      <c r="BKZ7" s="397"/>
      <c r="BLA7" s="398"/>
      <c r="BLB7" s="398"/>
      <c r="BLC7" s="398"/>
      <c r="BLD7" s="398"/>
      <c r="BLE7" s="398"/>
      <c r="BLF7" s="399"/>
      <c r="BLG7" s="400"/>
      <c r="BLH7" s="416"/>
      <c r="BLI7" s="418"/>
      <c r="BLJ7" s="418"/>
      <c r="BLK7" s="418"/>
      <c r="BLL7" s="418"/>
      <c r="BLM7" s="418"/>
      <c r="BLN7" s="418"/>
      <c r="BLO7" s="419"/>
      <c r="BLP7" s="397"/>
      <c r="BLQ7" s="398"/>
      <c r="BLR7" s="398"/>
      <c r="BLS7" s="398"/>
      <c r="BLT7" s="398"/>
      <c r="BLU7" s="398"/>
      <c r="BLV7" s="418"/>
      <c r="BLW7" s="419"/>
      <c r="BLX7" s="397"/>
      <c r="BLY7" s="398"/>
      <c r="BLZ7" s="398"/>
      <c r="BMA7" s="398"/>
      <c r="BMB7" s="398"/>
      <c r="BMC7" s="398"/>
      <c r="BMD7" s="399"/>
      <c r="BME7" s="400"/>
      <c r="BMF7" s="397"/>
      <c r="BMG7" s="398"/>
      <c r="BMH7" s="398"/>
      <c r="BMI7" s="398"/>
      <c r="BMJ7" s="398"/>
      <c r="BMK7" s="398"/>
      <c r="BML7" s="399"/>
      <c r="BMM7" s="400"/>
      <c r="BMN7" s="397"/>
      <c r="BMO7" s="398"/>
      <c r="BMP7" s="398"/>
      <c r="BMQ7" s="398"/>
      <c r="BMR7" s="398"/>
      <c r="BMS7" s="398"/>
      <c r="BMT7" s="399"/>
      <c r="BMU7" s="400"/>
      <c r="BMV7" s="397"/>
      <c r="BMW7" s="398"/>
      <c r="BMX7" s="398"/>
      <c r="BMY7" s="398"/>
      <c r="BMZ7" s="398"/>
      <c r="BNA7" s="398"/>
      <c r="BNB7" s="399"/>
      <c r="BNC7" s="400"/>
      <c r="BND7" s="424"/>
      <c r="BNE7" s="398"/>
      <c r="BNF7" s="398"/>
      <c r="BNG7" s="398"/>
      <c r="BNH7" s="398"/>
      <c r="BNI7" s="398"/>
      <c r="BNJ7" s="418"/>
      <c r="BNK7" s="430"/>
      <c r="BNL7" s="424"/>
      <c r="BNM7" s="398"/>
      <c r="BNN7" s="398"/>
      <c r="BNO7" s="398"/>
      <c r="BNP7" s="398"/>
      <c r="BNQ7" s="398"/>
      <c r="BNR7" s="418"/>
      <c r="BNS7" s="431"/>
      <c r="BNT7" s="424"/>
      <c r="BNU7" s="398"/>
      <c r="BNV7" s="398"/>
      <c r="BNW7" s="398"/>
      <c r="BNX7" s="398"/>
      <c r="BNY7" s="398"/>
      <c r="BNZ7" s="418"/>
      <c r="BOA7" s="430"/>
      <c r="BOB7" s="397"/>
      <c r="BOC7" s="398"/>
      <c r="BOD7" s="398"/>
      <c r="BOE7" s="398"/>
      <c r="BOF7" s="398"/>
      <c r="BOG7" s="398"/>
      <c r="BOH7" s="418"/>
      <c r="BOI7" s="419"/>
      <c r="BOJ7" s="397"/>
      <c r="BOK7" s="398"/>
      <c r="BOL7" s="398"/>
      <c r="BOM7" s="398"/>
      <c r="BON7" s="398"/>
      <c r="BOO7" s="398"/>
      <c r="BOP7" s="418"/>
      <c r="BOQ7" s="419"/>
      <c r="BOR7" s="397"/>
      <c r="BOS7" s="398"/>
      <c r="BOT7" s="398"/>
      <c r="BOU7" s="398"/>
      <c r="BOV7" s="398"/>
      <c r="BOW7" s="398"/>
      <c r="BOX7" s="418"/>
      <c r="BOY7" s="419"/>
      <c r="BOZ7" s="397"/>
      <c r="BPA7" s="398"/>
      <c r="BPB7" s="398"/>
      <c r="BPC7" s="398"/>
      <c r="BPD7" s="398"/>
      <c r="BPE7" s="398"/>
      <c r="BPF7" s="418"/>
      <c r="BPG7" s="419"/>
      <c r="BPH7" s="397"/>
      <c r="BPI7" s="398"/>
      <c r="BPJ7" s="398"/>
      <c r="BPK7" s="398"/>
      <c r="BPL7" s="398"/>
      <c r="BPM7" s="398"/>
      <c r="BPN7" s="418"/>
      <c r="BPO7" s="419"/>
      <c r="BPP7" s="397"/>
      <c r="BPQ7" s="398"/>
      <c r="BPR7" s="398"/>
      <c r="BPS7" s="398"/>
      <c r="BPT7" s="398"/>
      <c r="BPU7" s="398"/>
      <c r="BPV7" s="418"/>
      <c r="BPW7" s="419"/>
      <c r="BPX7" s="397"/>
      <c r="BPY7" s="398"/>
      <c r="BPZ7" s="398"/>
      <c r="BQA7" s="398"/>
      <c r="BQB7" s="398"/>
      <c r="BQC7" s="398"/>
      <c r="BQD7" s="418"/>
      <c r="BQE7" s="419"/>
      <c r="BQF7" s="397"/>
      <c r="BQG7" s="398"/>
      <c r="BQH7" s="398"/>
      <c r="BQI7" s="398"/>
      <c r="BQJ7" s="398"/>
      <c r="BQK7" s="398"/>
      <c r="BQL7" s="418"/>
      <c r="BQM7" s="419"/>
      <c r="BQN7" s="397"/>
      <c r="BQO7" s="398"/>
      <c r="BQP7" s="398"/>
      <c r="BQQ7" s="398"/>
      <c r="BQR7" s="398"/>
      <c r="BQS7" s="398"/>
      <c r="BQT7" s="418"/>
      <c r="BQU7" s="419"/>
      <c r="BQV7" s="397"/>
      <c r="BQW7" s="398"/>
      <c r="BQX7" s="398"/>
      <c r="BQY7" s="398"/>
      <c r="BQZ7" s="398"/>
      <c r="BRA7" s="398"/>
      <c r="BRB7" s="418"/>
      <c r="BRC7" s="419"/>
      <c r="BRD7" s="397"/>
      <c r="BRE7" s="398"/>
      <c r="BRF7" s="398"/>
      <c r="BRG7" s="398"/>
      <c r="BRH7" s="398"/>
      <c r="BRI7" s="398"/>
      <c r="BRJ7" s="418"/>
      <c r="BRK7" s="419"/>
      <c r="BRL7" s="397"/>
      <c r="BRM7" s="398"/>
      <c r="BRN7" s="398"/>
      <c r="BRO7" s="398"/>
      <c r="BRP7" s="398"/>
      <c r="BRQ7" s="398"/>
      <c r="BRR7" s="418"/>
      <c r="BRS7" s="419"/>
      <c r="BRT7" s="397"/>
      <c r="BRU7" s="398"/>
      <c r="BRV7" s="398"/>
      <c r="BRW7" s="398"/>
      <c r="BRX7" s="398"/>
      <c r="BRY7" s="398"/>
      <c r="BRZ7" s="418"/>
      <c r="BSA7" s="419"/>
      <c r="BSB7" s="397"/>
      <c r="BSC7" s="398"/>
      <c r="BSD7" s="398"/>
      <c r="BSE7" s="398"/>
      <c r="BSF7" s="398"/>
      <c r="BSG7" s="398"/>
      <c r="BSH7" s="418"/>
      <c r="BSI7" s="419"/>
      <c r="BSJ7" s="397"/>
      <c r="BSK7" s="398"/>
      <c r="BSL7" s="398"/>
      <c r="BSM7" s="398"/>
      <c r="BSN7" s="398"/>
      <c r="BSO7" s="398"/>
      <c r="BSP7" s="418"/>
      <c r="BSQ7" s="419"/>
      <c r="BSR7" s="397"/>
      <c r="BSS7" s="398"/>
      <c r="BST7" s="398"/>
      <c r="BSU7" s="398"/>
      <c r="BSV7" s="398"/>
      <c r="BSW7" s="398"/>
      <c r="BSX7" s="418"/>
      <c r="BSY7" s="419"/>
      <c r="BSZ7" s="397"/>
      <c r="BTA7" s="398"/>
      <c r="BTB7" s="398"/>
      <c r="BTC7" s="398"/>
      <c r="BTD7" s="398"/>
      <c r="BTE7" s="398"/>
      <c r="BTF7" s="418"/>
      <c r="BTG7" s="419"/>
      <c r="BTH7" s="397"/>
      <c r="BTI7" s="398"/>
      <c r="BTJ7" s="398"/>
      <c r="BTK7" s="398"/>
      <c r="BTL7" s="398"/>
      <c r="BTM7" s="398"/>
      <c r="BTN7" s="418"/>
      <c r="BTO7" s="419"/>
      <c r="BTP7" s="397"/>
      <c r="BTQ7" s="398"/>
      <c r="BTR7" s="398"/>
      <c r="BTS7" s="398"/>
      <c r="BTT7" s="398"/>
      <c r="BTU7" s="398"/>
      <c r="BTV7" s="418"/>
      <c r="BTW7" s="419"/>
      <c r="BTX7" s="397"/>
      <c r="BTY7" s="398"/>
      <c r="BTZ7" s="398"/>
      <c r="BUA7" s="398"/>
      <c r="BUB7" s="398"/>
      <c r="BUC7" s="398"/>
      <c r="BUD7" s="418"/>
      <c r="BUE7" s="419"/>
      <c r="BUF7" s="397"/>
      <c r="BUG7" s="398"/>
      <c r="BUH7" s="398"/>
      <c r="BUI7" s="398"/>
      <c r="BUJ7" s="398"/>
      <c r="BUK7" s="398"/>
      <c r="BUL7" s="418"/>
      <c r="BUM7" s="419"/>
      <c r="BUN7" s="397"/>
      <c r="BUO7" s="398"/>
      <c r="BUP7" s="398"/>
      <c r="BUQ7" s="398"/>
      <c r="BUR7" s="398"/>
      <c r="BUS7" s="398"/>
      <c r="BUT7" s="418"/>
      <c r="BUU7" s="419"/>
      <c r="BUV7" s="397"/>
      <c r="BUW7" s="398"/>
      <c r="BUX7" s="398"/>
      <c r="BUY7" s="398"/>
      <c r="BUZ7" s="398"/>
      <c r="BVA7" s="398"/>
      <c r="BVB7" s="418"/>
      <c r="BVC7" s="419"/>
      <c r="BVD7" s="397"/>
      <c r="BVE7" s="398"/>
      <c r="BVF7" s="398"/>
      <c r="BVG7" s="398"/>
      <c r="BVH7" s="398"/>
      <c r="BVI7" s="398"/>
      <c r="BVJ7" s="418"/>
      <c r="BVK7" s="419"/>
      <c r="BVL7" s="397"/>
      <c r="BVM7" s="398"/>
      <c r="BVN7" s="398"/>
      <c r="BVO7" s="398"/>
      <c r="BVP7" s="398"/>
      <c r="BVQ7" s="398"/>
      <c r="BVR7" s="418"/>
      <c r="BVS7" s="419"/>
      <c r="BVT7" s="397"/>
      <c r="BVU7" s="398"/>
      <c r="BVV7" s="398"/>
      <c r="BVW7" s="398"/>
      <c r="BVX7" s="398"/>
      <c r="BVY7" s="398"/>
      <c r="BVZ7" s="418"/>
      <c r="BWA7" s="419"/>
      <c r="BWB7" s="397"/>
      <c r="BWC7" s="398"/>
      <c r="BWD7" s="398"/>
      <c r="BWE7" s="398"/>
      <c r="BWF7" s="398"/>
      <c r="BWG7" s="398"/>
      <c r="BWH7" s="418"/>
      <c r="BWI7" s="419"/>
      <c r="BWJ7" s="397"/>
      <c r="BWK7" s="398"/>
      <c r="BWL7" s="398"/>
      <c r="BWM7" s="398"/>
      <c r="BWN7" s="398"/>
      <c r="BWO7" s="398"/>
      <c r="BWP7" s="418"/>
      <c r="BWQ7" s="419"/>
      <c r="BWR7" s="416"/>
      <c r="BWS7" s="418"/>
      <c r="BWT7" s="418"/>
      <c r="BWU7" s="418"/>
      <c r="BWV7" s="418"/>
      <c r="BWW7" s="418"/>
      <c r="BWX7" s="418"/>
      <c r="BWY7" s="419"/>
      <c r="BWZ7" s="397"/>
      <c r="BXA7" s="398"/>
      <c r="BXB7" s="398"/>
      <c r="BXC7" s="398"/>
      <c r="BXD7" s="398"/>
      <c r="BXE7" s="398"/>
      <c r="BXF7" s="418"/>
      <c r="BXG7" s="419"/>
      <c r="BXH7" s="416"/>
      <c r="BXI7" s="418"/>
      <c r="BXJ7" s="418"/>
      <c r="BXK7" s="418"/>
      <c r="BXL7" s="418"/>
      <c r="BXM7" s="418"/>
      <c r="BXN7" s="418"/>
      <c r="BXO7" s="419"/>
      <c r="BXP7" s="397"/>
      <c r="BXQ7" s="398"/>
      <c r="BXR7" s="398"/>
      <c r="BXS7" s="398"/>
      <c r="BXT7" s="398"/>
      <c r="BXU7" s="398"/>
      <c r="BXV7" s="418"/>
      <c r="BXW7" s="419"/>
      <c r="BXX7" s="397"/>
      <c r="BXY7" s="398"/>
      <c r="BXZ7" s="398"/>
      <c r="BYA7" s="398"/>
      <c r="BYB7" s="398"/>
      <c r="BYC7" s="398"/>
      <c r="BYD7" s="418"/>
      <c r="BYE7" s="419"/>
      <c r="BYF7" s="397"/>
      <c r="BYG7" s="398"/>
      <c r="BYH7" s="398"/>
      <c r="BYI7" s="398"/>
      <c r="BYJ7" s="398"/>
      <c r="BYK7" s="398"/>
      <c r="BYL7" s="418"/>
      <c r="BYM7" s="419"/>
      <c r="BYN7" s="397"/>
      <c r="BYO7" s="398"/>
      <c r="BYP7" s="398"/>
      <c r="BYQ7" s="398"/>
      <c r="BYR7" s="398"/>
      <c r="BYS7" s="398"/>
      <c r="BYT7" s="418"/>
      <c r="BYU7" s="419"/>
      <c r="BYV7" s="397"/>
      <c r="BYW7" s="398"/>
      <c r="BYX7" s="398"/>
      <c r="BYY7" s="398"/>
      <c r="BYZ7" s="398"/>
      <c r="BZA7" s="398"/>
      <c r="BZB7" s="418"/>
      <c r="BZC7" s="419"/>
      <c r="BZD7" s="397"/>
      <c r="BZE7" s="398"/>
      <c r="BZF7" s="398"/>
      <c r="BZG7" s="398"/>
      <c r="BZH7" s="398"/>
      <c r="BZI7" s="398"/>
      <c r="BZJ7" s="418"/>
      <c r="BZK7" s="419"/>
      <c r="BZL7" s="397"/>
      <c r="BZM7" s="398"/>
      <c r="BZN7" s="398"/>
      <c r="BZO7" s="398"/>
      <c r="BZP7" s="398"/>
      <c r="BZQ7" s="398"/>
      <c r="BZR7" s="418"/>
      <c r="BZS7" s="419"/>
      <c r="BZT7" s="416"/>
      <c r="BZU7" s="418"/>
      <c r="BZV7" s="418"/>
      <c r="BZW7" s="418"/>
      <c r="BZX7" s="418"/>
      <c r="BZY7" s="418"/>
      <c r="BZZ7" s="418"/>
      <c r="CAA7" s="419"/>
      <c r="CAB7" s="397"/>
      <c r="CAC7" s="398"/>
      <c r="CAD7" s="398"/>
      <c r="CAE7" s="398"/>
      <c r="CAF7" s="398"/>
      <c r="CAG7" s="398"/>
      <c r="CAH7" s="418"/>
      <c r="CAI7" s="419"/>
      <c r="CAJ7" s="397"/>
      <c r="CAK7" s="398"/>
      <c r="CAL7" s="398"/>
      <c r="CAM7" s="398"/>
      <c r="CAN7" s="398"/>
      <c r="CAO7" s="398"/>
      <c r="CAP7" s="418"/>
      <c r="CAQ7" s="419"/>
      <c r="CAR7" s="397"/>
      <c r="CAS7" s="398"/>
      <c r="CAT7" s="398"/>
      <c r="CAU7" s="398"/>
      <c r="CAV7" s="398"/>
      <c r="CAW7" s="398"/>
      <c r="CAX7" s="418"/>
      <c r="CAY7" s="419"/>
      <c r="CAZ7" s="416"/>
      <c r="CBA7" s="418"/>
      <c r="CBB7" s="418"/>
      <c r="CBC7" s="418"/>
      <c r="CBD7" s="418"/>
      <c r="CBE7" s="418"/>
      <c r="CBF7" s="418"/>
      <c r="CBG7" s="419"/>
      <c r="CBH7" s="397"/>
      <c r="CBI7" s="398"/>
      <c r="CBJ7" s="398"/>
      <c r="CBK7" s="398"/>
      <c r="CBL7" s="398"/>
      <c r="CBM7" s="398"/>
      <c r="CBN7" s="418"/>
      <c r="CBO7" s="419"/>
      <c r="CBP7" s="397"/>
      <c r="CBQ7" s="398"/>
      <c r="CBR7" s="398"/>
      <c r="CBS7" s="398"/>
      <c r="CBT7" s="398"/>
      <c r="CBU7" s="398"/>
      <c r="CBV7" s="418"/>
      <c r="CBW7" s="419"/>
      <c r="CBX7" s="397"/>
      <c r="CBY7" s="398"/>
      <c r="CBZ7" s="398"/>
      <c r="CCA7" s="398"/>
      <c r="CCB7" s="398"/>
      <c r="CCC7" s="398"/>
      <c r="CCD7" s="418"/>
      <c r="CCE7" s="419"/>
      <c r="CCF7" s="397"/>
      <c r="CCG7" s="398"/>
      <c r="CCH7" s="398"/>
      <c r="CCI7" s="398"/>
      <c r="CCJ7" s="398"/>
      <c r="CCK7" s="398"/>
      <c r="CCL7" s="418"/>
      <c r="CCM7" s="419"/>
      <c r="CCN7" s="416"/>
      <c r="CCO7" s="418"/>
      <c r="CCP7" s="418"/>
      <c r="CCQ7" s="418"/>
      <c r="CCR7" s="418"/>
      <c r="CCS7" s="418"/>
      <c r="CCT7" s="418"/>
      <c r="CCU7" s="419"/>
      <c r="CCV7" s="416"/>
      <c r="CCW7" s="417"/>
      <c r="CCX7" s="417"/>
      <c r="CCY7" s="417"/>
      <c r="CCZ7" s="417"/>
      <c r="CDA7" s="417"/>
      <c r="CDB7" s="418"/>
      <c r="CDC7" s="419"/>
      <c r="CDD7" s="397"/>
      <c r="CDE7" s="398"/>
      <c r="CDF7" s="398"/>
      <c r="CDG7" s="398"/>
      <c r="CDH7" s="398"/>
      <c r="CDI7" s="398"/>
      <c r="CDJ7" s="418"/>
      <c r="CDK7" s="419"/>
      <c r="CDL7" s="397"/>
      <c r="CDM7" s="398"/>
      <c r="CDN7" s="398"/>
      <c r="CDO7" s="398"/>
      <c r="CDP7" s="398"/>
      <c r="CDQ7" s="398"/>
      <c r="CDR7" s="418"/>
      <c r="CDS7" s="419"/>
      <c r="CDT7" s="397"/>
      <c r="CDU7" s="398"/>
      <c r="CDV7" s="398"/>
      <c r="CDW7" s="398"/>
      <c r="CDX7" s="398"/>
      <c r="CDY7" s="398"/>
      <c r="CDZ7" s="418"/>
      <c r="CEA7" s="419"/>
      <c r="CEX7" s="432"/>
      <c r="CEY7" s="433"/>
      <c r="CEZ7" s="433"/>
      <c r="CFA7" s="433"/>
      <c r="CFB7" s="433"/>
      <c r="CFC7" s="433"/>
      <c r="CFD7" s="388"/>
      <c r="CFE7" s="389"/>
      <c r="CFF7" s="390"/>
      <c r="CFG7" s="388"/>
      <c r="CFH7" s="388"/>
      <c r="CFI7" s="388"/>
      <c r="CFJ7" s="388"/>
      <c r="CFK7" s="388"/>
      <c r="CFL7" s="388"/>
      <c r="CFM7" s="389"/>
      <c r="CFN7" s="397"/>
      <c r="CFO7" s="398"/>
      <c r="CFP7" s="398"/>
      <c r="CFQ7" s="398"/>
      <c r="CFR7" s="398"/>
      <c r="CFS7" s="398"/>
      <c r="CFT7" s="398"/>
      <c r="CFU7" s="426"/>
      <c r="CFV7" s="397"/>
      <c r="CFW7" s="398"/>
      <c r="CFX7" s="398"/>
      <c r="CFY7" s="398"/>
      <c r="CFZ7" s="398"/>
      <c r="CGA7" s="398"/>
      <c r="CGB7" s="398"/>
      <c r="CGC7" s="426"/>
      <c r="CGD7" s="397"/>
      <c r="CGE7" s="398"/>
      <c r="CGF7" s="398"/>
      <c r="CGG7" s="398"/>
      <c r="CGH7" s="398"/>
      <c r="CGI7" s="398"/>
      <c r="CGJ7" s="418"/>
      <c r="CGK7" s="419"/>
      <c r="CGL7" s="397"/>
      <c r="CGM7" s="398"/>
      <c r="CGN7" s="398"/>
      <c r="CGO7" s="398"/>
      <c r="CGP7" s="398"/>
      <c r="CGQ7" s="398"/>
      <c r="CGR7" s="418"/>
      <c r="CGS7" s="419"/>
      <c r="CGT7" s="416"/>
      <c r="CGU7" s="418"/>
      <c r="CGV7" s="418"/>
      <c r="CGW7" s="418"/>
      <c r="CGX7" s="418"/>
      <c r="CGY7" s="418"/>
      <c r="CGZ7" s="418"/>
      <c r="CHA7" s="419"/>
      <c r="CHB7" s="397"/>
      <c r="CHC7" s="398"/>
      <c r="CHD7" s="398"/>
      <c r="CHE7" s="398"/>
      <c r="CHF7" s="398"/>
      <c r="CHG7" s="398"/>
      <c r="CHH7" s="418"/>
      <c r="CHI7" s="419"/>
      <c r="CHJ7" s="397"/>
      <c r="CHK7" s="398"/>
      <c r="CHL7" s="398"/>
      <c r="CHM7" s="398"/>
      <c r="CHN7" s="398"/>
      <c r="CHO7" s="398"/>
      <c r="CHP7" s="418"/>
      <c r="CHQ7" s="419"/>
      <c r="CHR7" s="397"/>
      <c r="CHS7" s="398"/>
      <c r="CHT7" s="398"/>
      <c r="CHU7" s="398"/>
      <c r="CHV7" s="398"/>
      <c r="CHW7" s="398"/>
      <c r="CHX7" s="418"/>
      <c r="CHY7" s="419"/>
      <c r="CHZ7" s="397"/>
      <c r="CIA7" s="398"/>
      <c r="CIB7" s="398"/>
      <c r="CIC7" s="398"/>
      <c r="CID7" s="398"/>
      <c r="CIE7" s="398"/>
      <c r="CIF7" s="418"/>
      <c r="CIG7" s="419"/>
      <c r="CIH7" s="397"/>
      <c r="CII7" s="398"/>
      <c r="CIJ7" s="398"/>
      <c r="CIK7" s="398"/>
      <c r="CIL7" s="398"/>
      <c r="CIM7" s="398"/>
      <c r="CIN7" s="418"/>
      <c r="CIO7" s="419"/>
      <c r="CIP7" s="397"/>
      <c r="CIQ7" s="398"/>
      <c r="CIR7" s="398"/>
      <c r="CIS7" s="398"/>
      <c r="CIT7" s="398"/>
      <c r="CIU7" s="398"/>
      <c r="CIV7" s="418"/>
      <c r="CIW7" s="419"/>
      <c r="CIX7" s="423"/>
      <c r="CIY7" s="399"/>
      <c r="CIZ7" s="399"/>
      <c r="CJA7" s="399"/>
      <c r="CJB7" s="399"/>
      <c r="CJC7" s="399"/>
      <c r="CJD7" s="399"/>
      <c r="CJE7" s="400"/>
      <c r="CJF7" s="397"/>
      <c r="CJG7" s="398"/>
      <c r="CJH7" s="398"/>
      <c r="CJI7" s="398"/>
      <c r="CJJ7" s="398"/>
      <c r="CJK7" s="398"/>
      <c r="CJL7" s="399"/>
      <c r="CJM7" s="400"/>
      <c r="CJN7" s="397"/>
      <c r="CJO7" s="398"/>
      <c r="CJP7" s="398"/>
      <c r="CJQ7" s="398"/>
      <c r="CJR7" s="398"/>
      <c r="CJS7" s="398"/>
      <c r="CJT7" s="399"/>
      <c r="CJU7" s="434"/>
      <c r="CJV7" s="397"/>
      <c r="CJW7" s="398"/>
      <c r="CJX7" s="398"/>
      <c r="CJY7" s="398"/>
      <c r="CJZ7" s="398"/>
      <c r="CKA7" s="398"/>
      <c r="CKB7" s="399"/>
      <c r="CKC7" s="434"/>
      <c r="CKD7" s="397"/>
      <c r="CKE7" s="398"/>
      <c r="CKF7" s="398"/>
      <c r="CKG7" s="398"/>
      <c r="CKH7" s="398"/>
      <c r="CKI7" s="398"/>
      <c r="CKJ7" s="399"/>
      <c r="CKK7" s="434"/>
      <c r="CKL7" s="397"/>
      <c r="CKM7" s="398"/>
      <c r="CKN7" s="398"/>
      <c r="CKO7" s="398"/>
      <c r="CKP7" s="398"/>
      <c r="CKQ7" s="398"/>
      <c r="CKR7" s="399"/>
      <c r="CKS7" s="434"/>
      <c r="CKT7" s="397"/>
      <c r="CKU7" s="398"/>
      <c r="CKV7" s="398"/>
      <c r="CKW7" s="398"/>
      <c r="CKX7" s="398"/>
      <c r="CKY7" s="398"/>
      <c r="CKZ7" s="399"/>
      <c r="CLA7" s="434"/>
      <c r="CLB7" s="397"/>
      <c r="CLC7" s="398"/>
      <c r="CLD7" s="398"/>
      <c r="CLE7" s="398"/>
      <c r="CLF7" s="398"/>
      <c r="CLG7" s="398"/>
      <c r="CLH7" s="399"/>
      <c r="CLI7" s="434"/>
      <c r="CLJ7" s="397"/>
      <c r="CLK7" s="398"/>
      <c r="CLL7" s="398"/>
      <c r="CLM7" s="398"/>
      <c r="CLN7" s="398"/>
      <c r="CLO7" s="398"/>
      <c r="CLP7" s="399"/>
      <c r="CLQ7" s="434"/>
      <c r="CLR7" s="397"/>
      <c r="CLS7" s="398"/>
      <c r="CLT7" s="398"/>
      <c r="CLU7" s="398"/>
      <c r="CLV7" s="398"/>
      <c r="CLW7" s="398"/>
      <c r="CLX7" s="399"/>
      <c r="CLY7" s="434"/>
      <c r="CLZ7" s="397"/>
      <c r="CMA7" s="398"/>
      <c r="CMB7" s="398"/>
      <c r="CMC7" s="398"/>
      <c r="CMD7" s="398"/>
      <c r="CME7" s="398"/>
      <c r="CMF7" s="399"/>
      <c r="CMG7" s="434"/>
      <c r="CMH7" s="436"/>
      <c r="CMI7" s="437"/>
      <c r="CMJ7" s="437"/>
      <c r="CMK7" s="437"/>
      <c r="CML7" s="437"/>
      <c r="CMM7" s="437"/>
      <c r="CMN7" s="438"/>
      <c r="CMO7" s="439"/>
      <c r="CMP7" s="342"/>
      <c r="CMQ7" s="343"/>
      <c r="CMR7" s="343"/>
      <c r="CMS7" s="343"/>
      <c r="CMT7" s="343"/>
      <c r="CMU7" s="343"/>
      <c r="CMV7" s="127"/>
      <c r="CMW7" s="43"/>
      <c r="CMX7" s="63"/>
      <c r="CMY7" s="64"/>
      <c r="CMZ7" s="64"/>
      <c r="CNA7" s="64"/>
      <c r="CNB7" s="64"/>
      <c r="CNC7" s="64"/>
      <c r="CND7" s="64"/>
      <c r="CNE7" s="68"/>
      <c r="CNF7" s="342"/>
      <c r="CNG7" s="343"/>
      <c r="CNH7" s="343"/>
      <c r="CNI7" s="343"/>
      <c r="CNJ7" s="343"/>
      <c r="CNK7" s="343"/>
      <c r="CNL7" s="64"/>
      <c r="CNM7" s="68"/>
      <c r="CNN7" s="63"/>
      <c r="CNO7" s="64"/>
      <c r="CNP7" s="64"/>
      <c r="CNQ7" s="64"/>
      <c r="CNR7" s="64"/>
      <c r="CNS7" s="64"/>
      <c r="CNT7" s="64"/>
      <c r="CNU7" s="68"/>
      <c r="CNV7" s="342"/>
      <c r="CNW7" s="343"/>
      <c r="CNX7" s="343"/>
      <c r="CNY7" s="343"/>
      <c r="CNZ7" s="343"/>
      <c r="COA7" s="343"/>
      <c r="COB7" s="64"/>
      <c r="COC7" s="68"/>
      <c r="COD7" s="48"/>
      <c r="COE7" s="49"/>
      <c r="COF7" s="49"/>
      <c r="COG7" s="49"/>
      <c r="COH7" s="49"/>
      <c r="COI7" s="49"/>
      <c r="COJ7" s="64"/>
      <c r="COK7" s="68"/>
      <c r="COL7" s="48"/>
      <c r="COM7" s="49"/>
      <c r="CON7" s="49"/>
      <c r="COO7" s="49"/>
      <c r="COP7" s="49"/>
      <c r="COQ7" s="49"/>
      <c r="COR7" s="64"/>
      <c r="COS7" s="68"/>
      <c r="COT7" s="48"/>
      <c r="COU7" s="49"/>
      <c r="COV7" s="49"/>
      <c r="COW7" s="49"/>
      <c r="COX7" s="49"/>
      <c r="COY7" s="49"/>
      <c r="COZ7" s="64"/>
      <c r="CPA7" s="68"/>
      <c r="CPB7" s="48"/>
      <c r="CPC7" s="49"/>
      <c r="CPD7" s="49"/>
      <c r="CPE7" s="49"/>
      <c r="CPF7" s="49"/>
      <c r="CPG7" s="49"/>
      <c r="CPH7" s="64"/>
      <c r="CPI7" s="68"/>
      <c r="CPJ7" s="342"/>
      <c r="CPK7" s="343"/>
      <c r="CPL7" s="343"/>
      <c r="CPM7" s="343"/>
      <c r="CPN7" s="343"/>
      <c r="CPO7" s="343"/>
      <c r="CPP7" s="64"/>
      <c r="CPQ7" s="68"/>
      <c r="CPR7" s="82"/>
      <c r="CPS7" s="83"/>
      <c r="CPT7" s="83"/>
      <c r="CPU7" s="83"/>
      <c r="CPV7" s="83"/>
      <c r="CPW7" s="83"/>
      <c r="CPX7" s="64"/>
      <c r="CPY7" s="68"/>
      <c r="CPZ7" s="342"/>
      <c r="CQA7" s="343"/>
      <c r="CQB7" s="343"/>
      <c r="CQC7" s="343"/>
      <c r="CQD7" s="343"/>
      <c r="CQE7" s="343"/>
      <c r="CQF7" s="64"/>
      <c r="CQG7" s="68"/>
      <c r="CQH7" s="54"/>
      <c r="CQI7" s="127"/>
      <c r="CQJ7" s="127"/>
      <c r="CQK7" s="127"/>
      <c r="CQL7" s="127"/>
      <c r="CQM7" s="127"/>
      <c r="CQN7" s="127"/>
      <c r="CQO7" s="43"/>
      <c r="CQP7" s="48"/>
      <c r="CQQ7" s="49"/>
      <c r="CQR7" s="49"/>
      <c r="CQS7" s="49"/>
      <c r="CQT7" s="49"/>
      <c r="CQU7" s="49"/>
      <c r="CQV7" s="127"/>
      <c r="CQW7" s="43"/>
      <c r="CQX7" s="342"/>
      <c r="CQY7" s="343"/>
      <c r="CQZ7" s="343"/>
      <c r="CRA7" s="343"/>
      <c r="CRB7" s="343"/>
      <c r="CRC7" s="343"/>
      <c r="CRD7" s="127"/>
      <c r="CRE7" s="43"/>
      <c r="CRF7" s="445">
        <v>661</v>
      </c>
      <c r="CRG7" s="446"/>
      <c r="CRH7" s="446"/>
      <c r="CRI7" s="446"/>
      <c r="CRJ7" s="446"/>
      <c r="CRK7" s="446"/>
      <c r="CRL7" s="127">
        <f t="shared" ref="CRL7:CRL16" si="7">SUM(CRF7:CRK7)</f>
        <v>661</v>
      </c>
      <c r="CRM7" s="43">
        <f t="shared" ref="CRM7:CRM16" si="8">CRL7/$CRM$5</f>
        <v>110.16666666666667</v>
      </c>
      <c r="CRN7" s="436"/>
      <c r="CRO7" s="437"/>
      <c r="CRP7" s="437">
        <v>1003</v>
      </c>
      <c r="CRQ7" s="437"/>
      <c r="CRR7" s="437"/>
      <c r="CRS7" s="437"/>
      <c r="CRT7" s="127">
        <f t="shared" ref="CRT7:CRT16" si="9">SUM(CRN7:CRS7)</f>
        <v>1003</v>
      </c>
      <c r="CRU7" s="43">
        <f t="shared" ref="CRU7:CRU16" si="10">CRT7/$CRU$5</f>
        <v>167.16666666666666</v>
      </c>
      <c r="CRV7" s="48"/>
      <c r="CRW7" s="49">
        <v>340</v>
      </c>
      <c r="CRX7" s="49"/>
      <c r="CRY7" s="49">
        <v>0</v>
      </c>
      <c r="CRZ7" s="49"/>
      <c r="CSA7" s="49"/>
      <c r="CSB7" s="127">
        <f t="shared" ref="CSB7:CSB16" si="11">SUM(CRV7:CSA7)</f>
        <v>340</v>
      </c>
      <c r="CSC7" s="43">
        <f t="shared" ref="CSC7:CSC16" si="12">CSB7/$CSC$5</f>
        <v>56.666666666666664</v>
      </c>
      <c r="CSD7" s="445"/>
      <c r="CSE7" s="446"/>
      <c r="CSF7" s="446"/>
      <c r="CSG7" s="446"/>
      <c r="CSH7" s="446">
        <v>0</v>
      </c>
      <c r="CSI7" s="446"/>
      <c r="CSJ7" s="127">
        <f t="shared" ref="CSJ7:CSJ16" si="13">SUM(CSD7:CSI7)</f>
        <v>0</v>
      </c>
      <c r="CSK7" s="43">
        <f t="shared" ref="CSK7:CSK16" si="14">CSJ7/$CSK$5</f>
        <v>0</v>
      </c>
      <c r="CSL7" s="436"/>
      <c r="CSM7" s="437">
        <v>672</v>
      </c>
      <c r="CSN7" s="437">
        <v>334</v>
      </c>
      <c r="CSO7" s="437"/>
      <c r="CSP7" s="437">
        <v>0</v>
      </c>
      <c r="CSQ7" s="437"/>
      <c r="CSR7" s="127">
        <f t="shared" ref="CSR7:CSR16" si="15">SUM(CSL7:CSQ7)</f>
        <v>1006</v>
      </c>
      <c r="CSS7" s="43">
        <f t="shared" ref="CSS7:CSS16" si="16">CSR7/$CSS$5</f>
        <v>167.66666666666666</v>
      </c>
      <c r="CST7" s="48">
        <v>0</v>
      </c>
      <c r="CSU7" s="49">
        <v>0</v>
      </c>
      <c r="CSV7" s="49"/>
      <c r="CSW7" s="49">
        <v>0</v>
      </c>
      <c r="CSX7" s="49"/>
      <c r="CSY7" s="49">
        <v>0</v>
      </c>
      <c r="CSZ7" s="127">
        <f t="shared" ref="CSZ7:CSZ16" si="17">SUM(CST7:CSY7)</f>
        <v>0</v>
      </c>
      <c r="CTA7" s="43">
        <f t="shared" ref="CTA7:CTA16" si="18">CSZ7/$CTA$5</f>
        <v>0</v>
      </c>
      <c r="CTB7" s="48"/>
      <c r="CTC7" s="49"/>
      <c r="CTD7" s="49"/>
      <c r="CTE7" s="49"/>
      <c r="CTF7" s="49">
        <v>0</v>
      </c>
      <c r="CTG7" s="49"/>
      <c r="CTH7" s="127">
        <f t="shared" ref="CTH7:CTH16" si="19">SUM(CTB7:CTG7)</f>
        <v>0</v>
      </c>
      <c r="CTI7" s="43">
        <f t="shared" ref="CTI7:CTI16" si="20">CTH7/$CTI$5</f>
        <v>0</v>
      </c>
      <c r="CTJ7" s="63">
        <v>1673</v>
      </c>
      <c r="CTK7" s="64"/>
      <c r="CTL7" s="64">
        <v>684</v>
      </c>
      <c r="CTM7" s="64"/>
      <c r="CTN7" s="64">
        <v>0</v>
      </c>
      <c r="CTO7" s="64"/>
      <c r="CTP7" s="64">
        <f t="shared" ref="CTP7:CTP16" si="21">SUM(CTJ7:CTO7)</f>
        <v>2357</v>
      </c>
      <c r="CTQ7" s="68">
        <f t="shared" ref="CTQ7:CTQ16" si="22">CTP7/$CTQ$5</f>
        <v>471.4</v>
      </c>
      <c r="CTR7" s="48"/>
      <c r="CTS7" s="49"/>
      <c r="CTT7" s="49"/>
      <c r="CTU7" s="49"/>
      <c r="CTV7" s="49"/>
      <c r="CTW7" s="49"/>
      <c r="CTX7" s="64">
        <f t="shared" ref="CTX7:CTX16" si="23">SUM(CTR7:CTW7)</f>
        <v>0</v>
      </c>
      <c r="CTY7" s="68">
        <f t="shared" ref="CTY7:CTY16" si="24">CTX7/$CTY$5</f>
        <v>0</v>
      </c>
      <c r="CTZ7" s="48">
        <v>0</v>
      </c>
      <c r="CUA7" s="49">
        <v>0</v>
      </c>
      <c r="CUB7" s="49"/>
      <c r="CUC7" s="49">
        <v>0</v>
      </c>
      <c r="CUD7" s="49">
        <v>0</v>
      </c>
      <c r="CUE7" s="49">
        <v>0</v>
      </c>
      <c r="CUF7" s="64">
        <f t="shared" ref="CUF7:CUF16" si="25">SUM(CTZ7:CUE7)</f>
        <v>0</v>
      </c>
      <c r="CUG7" s="68">
        <f t="shared" ref="CUG7:CUG16" si="26">CUF7/$CUG$5</f>
        <v>0</v>
      </c>
      <c r="CUH7" s="436"/>
      <c r="CUI7" s="437">
        <v>678</v>
      </c>
      <c r="CUJ7" s="437"/>
      <c r="CUK7" s="437">
        <v>0</v>
      </c>
      <c r="CUL7" s="437"/>
      <c r="CUM7" s="437"/>
      <c r="CUN7" s="64">
        <f t="shared" ref="CUN7:CUN16" si="27">SUM(CUH7:CUM7)</f>
        <v>678</v>
      </c>
      <c r="CUO7" s="68">
        <f t="shared" ref="CUO7:CUO16" si="28">CUN7/$CUO$5</f>
        <v>113</v>
      </c>
      <c r="CUP7" s="436">
        <v>0</v>
      </c>
      <c r="CUQ7" s="437">
        <v>0</v>
      </c>
      <c r="CUR7" s="437">
        <v>0</v>
      </c>
      <c r="CUS7" s="437">
        <v>342</v>
      </c>
      <c r="CUT7" s="437">
        <v>977</v>
      </c>
      <c r="CUU7" s="437"/>
      <c r="CUV7" s="64">
        <f t="shared" ref="CUV7:CUV16" si="29">SUM(CUP7:CUU7)</f>
        <v>1319</v>
      </c>
      <c r="CUW7" s="68">
        <f t="shared" ref="CUW7:CUW16" si="30">CUV7/$CUW$5</f>
        <v>219.83333333333334</v>
      </c>
      <c r="CUX7" s="445"/>
      <c r="CUY7" s="446"/>
      <c r="CUZ7" s="446"/>
      <c r="CVA7" s="446">
        <v>0</v>
      </c>
      <c r="CVB7" s="446"/>
      <c r="CVC7" s="446"/>
      <c r="CVD7" s="64">
        <f t="shared" ref="CVD7:CVD16" si="31">SUM(CUX7:CVC7)</f>
        <v>0</v>
      </c>
      <c r="CVE7" s="68">
        <f t="shared" ref="CVE7:CVE16" si="32">CVD7/$CVE$5</f>
        <v>0</v>
      </c>
      <c r="CVF7" s="48"/>
      <c r="CVG7" s="49"/>
      <c r="CVH7" s="49">
        <v>0</v>
      </c>
      <c r="CVI7" s="49">
        <v>0</v>
      </c>
      <c r="CVJ7" s="49"/>
      <c r="CVK7" s="49"/>
      <c r="CVL7" s="64">
        <f t="shared" ref="CVL7:CVL16" si="33">SUM(CVF7:CVK7)</f>
        <v>0</v>
      </c>
      <c r="CVM7" s="68">
        <f t="shared" ref="CVM7:CVM16" si="34">CVL7/$CVM$5</f>
        <v>0</v>
      </c>
      <c r="CVN7" s="436">
        <v>691</v>
      </c>
      <c r="CVO7" s="437"/>
      <c r="CVP7" s="437"/>
      <c r="CVQ7" s="437"/>
      <c r="CVR7" s="437"/>
      <c r="CVS7" s="437"/>
      <c r="CVT7" s="64">
        <f t="shared" ref="CVT7:CVT16" si="35">SUM(CVN7:CVS7)</f>
        <v>691</v>
      </c>
      <c r="CVU7" s="68">
        <f t="shared" ref="CVU7:CVU16" si="36">CVT7/$CVU$5</f>
        <v>115.16666666666667</v>
      </c>
      <c r="CVV7" s="445">
        <v>0</v>
      </c>
      <c r="CVW7" s="437">
        <v>997</v>
      </c>
      <c r="CVX7" s="446">
        <v>0</v>
      </c>
      <c r="CVY7" s="446"/>
      <c r="CVZ7" s="446"/>
      <c r="CWA7" s="446">
        <v>0</v>
      </c>
      <c r="CWB7" s="64">
        <f t="shared" ref="CWB7:CWB16" si="37">SUM(CVV7:CWA7)</f>
        <v>997</v>
      </c>
      <c r="CWC7" s="68">
        <f t="shared" ref="CWC7:CWC16" si="38">CWB7/$CWC$5</f>
        <v>166.16666666666666</v>
      </c>
      <c r="CWD7" s="445">
        <v>667</v>
      </c>
      <c r="CWE7" s="446"/>
      <c r="CWF7" s="446"/>
      <c r="CWG7" s="446"/>
      <c r="CWH7" s="446"/>
      <c r="CWI7" s="446"/>
      <c r="CWJ7" s="64">
        <f t="shared" ref="CWJ7:CWJ16" si="39">SUM(CWD7:CWI7)</f>
        <v>667</v>
      </c>
      <c r="CWK7" s="68">
        <f t="shared" ref="CWK7:CWK16" si="40">CWJ7/$CWK$5</f>
        <v>111.16666666666667</v>
      </c>
      <c r="CWL7" s="63"/>
      <c r="CWM7" s="64">
        <v>1022</v>
      </c>
      <c r="CWN7" s="64">
        <v>0</v>
      </c>
      <c r="CWO7" s="64"/>
      <c r="CWP7" s="64"/>
      <c r="CWQ7" s="64">
        <v>0</v>
      </c>
      <c r="CWR7" s="64">
        <f t="shared" ref="CWR7:CWR16" si="41">SUM(CWL7:CWQ7)</f>
        <v>1022</v>
      </c>
      <c r="CWS7" s="68">
        <f t="shared" ref="CWS7:CWS16" si="42">CWR7/$CWS$5</f>
        <v>170.33333333333334</v>
      </c>
      <c r="CWT7" s="48"/>
      <c r="CWU7" s="49">
        <v>0</v>
      </c>
      <c r="CWV7" s="49"/>
      <c r="CWW7" s="49"/>
      <c r="CWX7" s="49"/>
      <c r="CWY7" s="49">
        <v>0</v>
      </c>
      <c r="CWZ7" s="64">
        <f t="shared" ref="CWZ7:CWZ16" si="43">SUM(CWT7:CWY7)</f>
        <v>0</v>
      </c>
      <c r="CXA7" s="68">
        <f t="shared" ref="CXA7:CXA16" si="44">CWZ7/$CXA$5</f>
        <v>0</v>
      </c>
      <c r="CXB7" s="48"/>
      <c r="CXC7" s="49">
        <v>1032</v>
      </c>
      <c r="CXD7" s="49">
        <v>0</v>
      </c>
      <c r="CXE7" s="49"/>
      <c r="CXF7" s="49"/>
      <c r="CXG7" s="49"/>
      <c r="CXH7" s="64">
        <f t="shared" ref="CXH7:CXH16" si="45">SUM(CXB7:CXG7)</f>
        <v>1032</v>
      </c>
      <c r="CXI7" s="68">
        <f t="shared" ref="CXI7:CXI16" si="46">CXH7/$CXI$5</f>
        <v>172</v>
      </c>
      <c r="CXJ7" s="445"/>
      <c r="CXK7" s="446"/>
      <c r="CXL7" s="446"/>
      <c r="CXM7" s="446">
        <v>0</v>
      </c>
      <c r="CXN7" s="446"/>
      <c r="CXO7" s="446"/>
      <c r="CXP7" s="64">
        <f t="shared" ref="CXP7:CXP15" si="47">SUM(CXJ7:CXO7)</f>
        <v>0</v>
      </c>
      <c r="CXQ7" s="68">
        <f t="shared" ref="CXQ7:CXQ15" si="48">CXP7/$CXQ$5</f>
        <v>0</v>
      </c>
      <c r="CXR7" s="48">
        <v>1000</v>
      </c>
      <c r="CXS7" s="49">
        <v>19</v>
      </c>
      <c r="CXT7" s="49"/>
      <c r="CXU7" s="49"/>
      <c r="CXV7" s="49"/>
      <c r="CXW7" s="49"/>
      <c r="CXX7" s="64">
        <f t="shared" ref="CXX7:CXX16" si="49">SUM(CXR7:CXW7)</f>
        <v>1019</v>
      </c>
      <c r="CXY7" s="68">
        <f t="shared" ref="CXY7:CXY16" si="50">CXX7/$CXY$5</f>
        <v>169.83333333333334</v>
      </c>
      <c r="CXZ7" s="48"/>
      <c r="CYA7" s="49">
        <v>1016</v>
      </c>
      <c r="CYB7" s="49">
        <v>0</v>
      </c>
      <c r="CYC7" s="49"/>
      <c r="CYD7" s="49"/>
      <c r="CYE7" s="49"/>
      <c r="CYF7" s="64">
        <f t="shared" ref="CYF7:CYF16" si="51">SUM(CXZ7:CYE7)</f>
        <v>1016</v>
      </c>
      <c r="CYG7" s="68">
        <f t="shared" ref="CYG7:CYG16" si="52">CYF7/$CYG$5</f>
        <v>169.33333333333334</v>
      </c>
      <c r="CYH7" s="48"/>
      <c r="CYI7" s="49"/>
      <c r="CYJ7" s="49">
        <v>0</v>
      </c>
      <c r="CYK7" s="49">
        <v>0</v>
      </c>
      <c r="CYL7" s="49"/>
      <c r="CYM7" s="49"/>
      <c r="CYN7" s="64">
        <f t="shared" ref="CYN7:CYN16" si="53">SUM(CYH7:CYM7)</f>
        <v>0</v>
      </c>
      <c r="CYO7" s="68">
        <f t="shared" ref="CYO7:CYO16" si="54">CYN7/$CYO$5</f>
        <v>0</v>
      </c>
      <c r="CYP7" s="445"/>
      <c r="CYQ7" s="446"/>
      <c r="CYR7" s="446">
        <v>681</v>
      </c>
      <c r="CYS7" s="446">
        <v>0</v>
      </c>
      <c r="CYT7" s="446"/>
      <c r="CYU7" s="446"/>
      <c r="CYV7" s="64">
        <f t="shared" ref="CYV7:CYV16" si="55">SUM(CYP7:CYU7)</f>
        <v>681</v>
      </c>
      <c r="CYW7" s="68">
        <f t="shared" ref="CYW7:CYW16" si="56">CYV7/$CYW$5</f>
        <v>113.5</v>
      </c>
      <c r="CYX7" s="488"/>
      <c r="CYY7" s="489"/>
      <c r="CYZ7" s="489"/>
      <c r="CZA7" s="489">
        <v>639</v>
      </c>
      <c r="CZB7" s="489"/>
      <c r="CZC7" s="489"/>
      <c r="CZD7" s="64">
        <f t="shared" ref="CZD7:CZD16" si="57">SUM(CYX7:CZC7)</f>
        <v>639</v>
      </c>
      <c r="CZE7" s="68">
        <f t="shared" ref="CZE7:CZE16" si="58">CZD7/$CZE$5</f>
        <v>106.5</v>
      </c>
      <c r="CZF7" s="445"/>
      <c r="CZG7" s="446"/>
      <c r="CZH7" s="446"/>
      <c r="CZI7" s="446"/>
      <c r="CZJ7" s="446"/>
      <c r="CZK7" s="446"/>
      <c r="CZL7" s="64">
        <f t="shared" ref="CZL7:CZL16" si="59">SUM(CZF7:CZK7)</f>
        <v>0</v>
      </c>
      <c r="CZM7" s="68">
        <f t="shared" ref="CZM7:CZM16" si="60">CZL7/$CZM$5</f>
        <v>0</v>
      </c>
      <c r="CZN7" s="445">
        <v>674</v>
      </c>
      <c r="CZO7" s="446"/>
      <c r="CZP7" s="446">
        <v>0</v>
      </c>
      <c r="CZQ7" s="446">
        <v>710</v>
      </c>
      <c r="CZR7" s="446"/>
      <c r="CZS7" s="446"/>
      <c r="CZT7" s="64">
        <f t="shared" ref="CZT7:CZT16" si="61">SUM(CZN7:CZS7)</f>
        <v>1384</v>
      </c>
      <c r="CZU7" s="68">
        <f t="shared" ref="CZU7:CZU16" si="62">CZT7/$CZU$5</f>
        <v>230.66666666666666</v>
      </c>
      <c r="CZV7" s="445"/>
      <c r="CZW7" s="446"/>
      <c r="CZX7" s="446">
        <v>0</v>
      </c>
      <c r="CZY7" s="446"/>
      <c r="CZZ7" s="446"/>
      <c r="DAA7" s="446"/>
      <c r="DAB7" s="64">
        <f t="shared" ref="DAB7:DAB16" si="63">SUM(CZV7:DAA7)</f>
        <v>0</v>
      </c>
      <c r="DAC7" s="68">
        <f t="shared" ref="DAC7:DAC16" si="64">DAB7/$DAC$5</f>
        <v>0</v>
      </c>
      <c r="DAD7" s="48"/>
      <c r="DAE7" s="49"/>
      <c r="DAF7" s="49">
        <v>663</v>
      </c>
      <c r="DAG7" s="49"/>
      <c r="DAH7" s="49">
        <v>0</v>
      </c>
      <c r="DAI7" s="49">
        <v>0</v>
      </c>
      <c r="DAJ7" s="64">
        <f t="shared" ref="DAJ7:DAJ16" si="65">SUM(DAD7:DAI7)</f>
        <v>663</v>
      </c>
      <c r="DAK7" s="68">
        <f t="shared" ref="DAK7:DAK16" si="66">DAJ7/$DAK$5</f>
        <v>110.5</v>
      </c>
      <c r="DAL7" s="63">
        <v>0</v>
      </c>
      <c r="DAM7" s="64"/>
      <c r="DAN7" s="64"/>
      <c r="DAO7" s="64">
        <v>0</v>
      </c>
      <c r="DAP7" s="64"/>
      <c r="DAQ7" s="64"/>
      <c r="DAR7" s="64">
        <f t="shared" ref="DAR7:DAR16" si="67">SUM(DAL7:DAQ7)</f>
        <v>0</v>
      </c>
      <c r="DAS7" s="68">
        <f t="shared" ref="DAS7:DAS16" si="68">DAR7/$DAS$5</f>
        <v>0</v>
      </c>
      <c r="DAT7" s="436">
        <v>674</v>
      </c>
      <c r="DAU7" s="437"/>
      <c r="DAV7" s="437"/>
      <c r="DAW7" s="437"/>
      <c r="DAX7" s="437">
        <v>0</v>
      </c>
      <c r="DAY7" s="437"/>
      <c r="DAZ7" s="64">
        <f t="shared" ref="DAZ7:DAZ16" si="69">SUM(DAT7:DAY7)</f>
        <v>674</v>
      </c>
      <c r="DBA7" s="68">
        <f t="shared" ref="DBA7:DBA16" si="70">DAZ7/$DBA$5</f>
        <v>112.33333333333333</v>
      </c>
      <c r="DBB7" s="63">
        <v>688</v>
      </c>
      <c r="DBC7" s="64"/>
      <c r="DBD7" s="64">
        <v>0</v>
      </c>
      <c r="DBE7" s="64">
        <v>0</v>
      </c>
      <c r="DBF7" s="64"/>
      <c r="DBG7" s="64"/>
      <c r="DBH7" s="64">
        <f t="shared" ref="DBH7:DBH16" si="71">SUM(DBB7:DBG7)</f>
        <v>688</v>
      </c>
      <c r="DBI7" s="68">
        <f t="shared" ref="DBI7:DBI16" si="72">DBH7/$DBI$5</f>
        <v>114.66666666666667</v>
      </c>
      <c r="DBJ7" s="445"/>
      <c r="DBK7" s="446"/>
      <c r="DBL7" s="446">
        <v>0</v>
      </c>
      <c r="DBM7" s="446"/>
      <c r="DBN7" s="446"/>
      <c r="DBO7" s="446">
        <v>683</v>
      </c>
      <c r="DBP7" s="64">
        <f t="shared" ref="DBP7:DBP16" si="73">SUM(DBJ7:DBO7)</f>
        <v>683</v>
      </c>
      <c r="DBQ7" s="68">
        <f t="shared" ref="DBQ7:DBQ16" si="74">DBP7/$DBQ$5</f>
        <v>113.83333333333333</v>
      </c>
      <c r="DBR7" s="445"/>
      <c r="DBS7" s="446"/>
      <c r="DBT7" s="446"/>
      <c r="DBU7" s="446"/>
      <c r="DBV7" s="446"/>
      <c r="DBW7" s="446"/>
      <c r="DBX7" s="64">
        <f t="shared" ref="DBX7:DBX16" si="75">SUM(DBR7:DBW7)</f>
        <v>0</v>
      </c>
      <c r="DBY7" s="68">
        <f t="shared" ref="DBY7:DBY16" si="76">DBX7/$DBY$5</f>
        <v>0</v>
      </c>
      <c r="DBZ7" s="63"/>
      <c r="DCA7" s="64"/>
      <c r="DCB7" s="64">
        <v>701</v>
      </c>
      <c r="DCC7" s="64"/>
      <c r="DCD7" s="64"/>
      <c r="DCE7" s="64"/>
      <c r="DCF7" s="491">
        <f t="shared" ref="DCF7:DCF16" si="77">SUM(DBZ7:DCE7)</f>
        <v>701</v>
      </c>
      <c r="DCG7" s="492">
        <f t="shared" ref="DCG7:DCG16" si="78">DCF7/$DCG$5</f>
        <v>116.83333333333333</v>
      </c>
      <c r="DCH7" s="48"/>
      <c r="DCI7" s="49"/>
      <c r="DCJ7" s="49"/>
      <c r="DCK7" s="49">
        <v>0</v>
      </c>
      <c r="DCL7" s="49">
        <v>0</v>
      </c>
      <c r="DCM7" s="49"/>
      <c r="DCN7" s="64">
        <f t="shared" ref="DCN7:DCN16" si="79">SUM(DCH7:DCM7)</f>
        <v>0</v>
      </c>
      <c r="DCO7" s="68">
        <f t="shared" ref="DCO7:DCO16" si="80">DCN7/$DCO$5</f>
        <v>0</v>
      </c>
      <c r="DCP7" s="63">
        <v>0</v>
      </c>
      <c r="DCQ7" s="64"/>
      <c r="DCR7" s="64">
        <v>0</v>
      </c>
      <c r="DCS7" s="64"/>
      <c r="DCT7" s="64"/>
      <c r="DCU7" s="64">
        <v>673</v>
      </c>
      <c r="DCV7" s="491">
        <f t="shared" ref="DCV7:DCV16" si="81">SUM(DCP7:DCU7)</f>
        <v>673</v>
      </c>
      <c r="DCW7" s="492">
        <f t="shared" ref="DCW7:DCW16" si="82">DCV7/$DCW$5</f>
        <v>112.16666666666667</v>
      </c>
      <c r="DCX7" s="48"/>
      <c r="DCY7" s="49">
        <v>0</v>
      </c>
      <c r="DCZ7" s="49"/>
      <c r="DDA7" s="49"/>
      <c r="DDB7" s="49">
        <v>0</v>
      </c>
      <c r="DDC7" s="49">
        <v>0</v>
      </c>
      <c r="DDD7" s="491">
        <f t="shared" ref="DDD7:DDD16" si="83">SUM(DCX7:DDC7)</f>
        <v>0</v>
      </c>
      <c r="DDE7" s="492">
        <f t="shared" ref="DDE7:DDE16" si="84">DDD7/$DDE$5</f>
        <v>0</v>
      </c>
      <c r="DDF7" s="484"/>
      <c r="DDG7" s="485"/>
      <c r="DDH7" s="485">
        <v>0</v>
      </c>
      <c r="DDI7" s="485">
        <v>1059</v>
      </c>
      <c r="DDJ7" s="485"/>
      <c r="DDK7" s="485"/>
      <c r="DDL7" s="491">
        <f t="shared" ref="DDL7:DDL16" si="85">SUM(DDF7:DDK7)</f>
        <v>1059</v>
      </c>
      <c r="DDM7" s="492">
        <f t="shared" ref="DDM7:DDM16" si="86">DDL7/$DDM$5</f>
        <v>176.5</v>
      </c>
      <c r="DDN7" s="327"/>
      <c r="DDO7" s="502"/>
      <c r="DDP7" s="502">
        <v>0</v>
      </c>
      <c r="DDQ7" s="502"/>
      <c r="DDR7" s="502">
        <v>0</v>
      </c>
      <c r="DDS7" s="502"/>
      <c r="DDT7" s="64">
        <f t="shared" ref="DDT7:DDT16" si="87">SUM(DDN7:DDS7)</f>
        <v>0</v>
      </c>
      <c r="DDU7" s="68">
        <f t="shared" ref="DDU7:DDU16" si="88">DDT7/$DDU$5</f>
        <v>0</v>
      </c>
      <c r="DDV7" s="484"/>
      <c r="DDW7" s="64">
        <v>0</v>
      </c>
      <c r="DDX7" s="64">
        <v>0</v>
      </c>
      <c r="DDY7" s="64">
        <v>0</v>
      </c>
      <c r="DDZ7" s="64"/>
      <c r="DEA7" s="68">
        <v>0</v>
      </c>
      <c r="DEB7" s="506">
        <f t="shared" ref="DEB7:DEB15" si="89">SUM(DDW7:DEA7)</f>
        <v>0</v>
      </c>
      <c r="DEC7" s="492">
        <f t="shared" ref="DEC7:DEC16" si="90">DEB7/$DEC$5</f>
        <v>0</v>
      </c>
      <c r="DED7" s="63">
        <v>0</v>
      </c>
      <c r="DEE7" s="64"/>
      <c r="DEF7" s="64">
        <v>0</v>
      </c>
      <c r="DEG7" s="64">
        <v>0</v>
      </c>
      <c r="DEH7" s="64">
        <v>672</v>
      </c>
      <c r="DEI7" s="64"/>
      <c r="DEJ7" s="491">
        <f t="shared" ref="DEJ7:DEJ16" si="91">SUM(DED7:DEI7)</f>
        <v>672</v>
      </c>
      <c r="DEK7" s="492">
        <f t="shared" ref="DEK7:DEK16" si="92">DEJ7/$DEK$5</f>
        <v>112</v>
      </c>
      <c r="DEL7" s="48"/>
      <c r="DEM7" s="49"/>
      <c r="DEN7" s="49">
        <v>0</v>
      </c>
      <c r="DEO7" s="49"/>
      <c r="DEP7" s="49">
        <v>670</v>
      </c>
      <c r="DEQ7" s="49"/>
      <c r="DER7" s="64">
        <f t="shared" ref="DER7:DER16" si="93">SUM(DEL7:DEQ7)</f>
        <v>670</v>
      </c>
      <c r="DES7" s="68">
        <f t="shared" ref="DES7:DES16" si="94">DER7/$DES$5</f>
        <v>111.66666666666667</v>
      </c>
      <c r="DET7" s="441">
        <v>0</v>
      </c>
      <c r="DEU7" s="440"/>
      <c r="DEV7" s="440"/>
      <c r="DEW7" s="440"/>
      <c r="DEX7" s="440"/>
      <c r="DEY7" s="440"/>
      <c r="DEZ7" s="491">
        <f t="shared" ref="DEZ7:DEZ16" si="95">SUM(DET7:DEY7)</f>
        <v>0</v>
      </c>
      <c r="DFA7" s="492">
        <f t="shared" ref="DFA7:DFA16" si="96">DEZ7/$DFA$5</f>
        <v>0</v>
      </c>
      <c r="DFB7" s="82"/>
      <c r="DFC7" s="83">
        <v>681</v>
      </c>
      <c r="DFD7" s="83"/>
      <c r="DFE7" s="83">
        <v>0</v>
      </c>
      <c r="DFF7" s="83"/>
      <c r="DFG7" s="83">
        <v>0</v>
      </c>
      <c r="DFH7" s="64">
        <f t="shared" ref="DFH7:DFH16" si="97">SUM(DFB7:DFG7)</f>
        <v>681</v>
      </c>
      <c r="DFI7" s="68">
        <f t="shared" ref="DFI7:DFI16" si="98">DFH7/$DFI$5</f>
        <v>113.5</v>
      </c>
      <c r="DFJ7" s="445"/>
      <c r="DFK7" s="446">
        <v>0</v>
      </c>
      <c r="DFL7" s="446">
        <v>0</v>
      </c>
      <c r="DFM7" s="446">
        <v>0</v>
      </c>
      <c r="DFN7" s="446"/>
      <c r="DFO7" s="446"/>
      <c r="DFP7" s="64">
        <f t="shared" ref="DFP7:DFP16" si="99">SUM(DFJ7:DFO7)</f>
        <v>0</v>
      </c>
      <c r="DFQ7" s="68">
        <f t="shared" ref="DFQ7:DFQ16" si="100">DFP7/$DFQ$5</f>
        <v>0</v>
      </c>
      <c r="DFR7" s="48">
        <v>682</v>
      </c>
      <c r="DFS7" s="49">
        <v>0</v>
      </c>
      <c r="DFT7" s="49">
        <v>0</v>
      </c>
      <c r="DFU7" s="49"/>
      <c r="DFV7" s="49"/>
      <c r="DFW7" s="49">
        <v>0</v>
      </c>
      <c r="DFX7" s="64">
        <f t="shared" ref="DFX7:DFX16" si="101">SUM(DFR7:DFW7)</f>
        <v>682</v>
      </c>
      <c r="DFY7" s="68">
        <f t="shared" ref="DFY7:DFY16" si="102">DFX7/$DFY$5</f>
        <v>113.66666666666667</v>
      </c>
      <c r="DFZ7" s="48">
        <v>0</v>
      </c>
      <c r="DGA7" s="49"/>
      <c r="DGB7" s="49"/>
      <c r="DGC7" s="49"/>
      <c r="DGD7" s="49">
        <v>0</v>
      </c>
      <c r="DGE7" s="49"/>
      <c r="DGF7" s="64">
        <f t="shared" ref="DGF7:DGF16" si="103">SUM(DFZ7:DGE7)</f>
        <v>0</v>
      </c>
      <c r="DGG7" s="68">
        <f t="shared" ref="DGG7:DGG16" si="104">DGF7/$DGG$5</f>
        <v>0</v>
      </c>
      <c r="DGH7" s="48"/>
      <c r="DGI7" s="49"/>
      <c r="DGJ7" s="49">
        <v>693</v>
      </c>
      <c r="DGK7" s="49">
        <v>0</v>
      </c>
      <c r="DGL7" s="49"/>
      <c r="DGM7" s="49">
        <v>0</v>
      </c>
      <c r="DGN7" s="64">
        <f t="shared" ref="DGN7:DGN16" si="105">SUM(DGH7:DGM7)</f>
        <v>693</v>
      </c>
      <c r="DGO7" s="68">
        <f t="shared" ref="DGO7:DGO16" si="106">DGN7/$DGO$5</f>
        <v>115.5</v>
      </c>
      <c r="DGP7" s="445"/>
      <c r="DGQ7" s="446">
        <v>0</v>
      </c>
      <c r="DGR7" s="446"/>
      <c r="DGS7" s="446">
        <v>680</v>
      </c>
      <c r="DGT7" s="446"/>
      <c r="DGU7" s="446">
        <v>0</v>
      </c>
      <c r="DGV7" s="64">
        <f t="shared" ref="DGV7:DGV16" si="107">SUM(DGP7:DGU7)</f>
        <v>680</v>
      </c>
      <c r="DGW7" s="68">
        <f t="shared" ref="DGW7:DGW16" si="108">DGV7/$DGW$5</f>
        <v>113.33333333333333</v>
      </c>
      <c r="DGX7" s="445">
        <v>0</v>
      </c>
      <c r="DGY7" s="446"/>
      <c r="DGZ7" s="446"/>
      <c r="DHA7" s="446"/>
      <c r="DHB7" s="446">
        <v>0</v>
      </c>
      <c r="DHC7" s="446">
        <v>742</v>
      </c>
      <c r="DHD7" s="64">
        <f t="shared" ref="DHD7:DHD16" si="109">SUM(DGX7:DHC7)</f>
        <v>742</v>
      </c>
      <c r="DHE7" s="68">
        <f t="shared" ref="DHE7:DHE16" si="110">DHD7/$DHE$5</f>
        <v>123.66666666666667</v>
      </c>
      <c r="DHF7" s="48"/>
      <c r="DHG7" s="49"/>
      <c r="DHH7" s="49">
        <v>0</v>
      </c>
      <c r="DHI7" s="49"/>
      <c r="DHJ7" s="49"/>
      <c r="DHK7" s="49">
        <v>0</v>
      </c>
      <c r="DHL7" s="64">
        <f t="shared" ref="DHL7:DHL16" si="111">SUM(DHF7:DHK7)</f>
        <v>0</v>
      </c>
      <c r="DHM7" s="68">
        <f t="shared" ref="DHM7:DHM16" si="112">DHL7/$DHM$5</f>
        <v>0</v>
      </c>
      <c r="DHN7" s="445"/>
      <c r="DHO7" s="446">
        <v>0</v>
      </c>
      <c r="DHP7" s="446">
        <v>0</v>
      </c>
      <c r="DHQ7" s="446"/>
      <c r="DHR7" s="446"/>
      <c r="DHS7" s="446">
        <v>0</v>
      </c>
      <c r="DHT7" s="64">
        <f t="shared" ref="DHT7:DHT16" si="113">SUM(DHN7:DHS7)</f>
        <v>0</v>
      </c>
      <c r="DHU7" s="68">
        <f t="shared" ref="DHU7:DHU16" si="114">DHT7/$DHU$5</f>
        <v>0</v>
      </c>
      <c r="DHV7" s="48"/>
      <c r="DHW7" s="49">
        <v>668</v>
      </c>
      <c r="DHX7" s="49"/>
      <c r="DHY7" s="49"/>
      <c r="DHZ7" s="49"/>
      <c r="DIA7" s="49">
        <v>0</v>
      </c>
      <c r="DIB7" s="64">
        <f t="shared" ref="DIB7:DIB16" si="115">SUM(DHV7:DIA7)</f>
        <v>668</v>
      </c>
      <c r="DIC7" s="68">
        <f t="shared" ref="DIC7:DIC16" si="116">DIB7/$DIC$5</f>
        <v>111.33333333333333</v>
      </c>
      <c r="DID7" s="63"/>
      <c r="DIE7" s="64">
        <v>0</v>
      </c>
      <c r="DIF7" s="64">
        <v>321</v>
      </c>
      <c r="DIG7" s="64">
        <v>359</v>
      </c>
      <c r="DIH7" s="64"/>
      <c r="DII7" s="64"/>
      <c r="DIJ7" s="64">
        <f t="shared" ref="DIJ7:DIJ16" si="117">SUM(DID7:DII7)</f>
        <v>680</v>
      </c>
      <c r="DIK7" s="68">
        <f t="shared" ref="DIK7:DIK16" si="118">DIJ7/$DIK$5</f>
        <v>113.33333333333333</v>
      </c>
      <c r="DIL7" s="445"/>
      <c r="DIM7" s="446">
        <v>0</v>
      </c>
      <c r="DIN7" s="446"/>
      <c r="DIO7" s="446"/>
      <c r="DIP7" s="446"/>
      <c r="DIQ7" s="446">
        <v>351</v>
      </c>
      <c r="DIR7" s="64">
        <f t="shared" ref="DIR7:DIR16" si="119">SUM(DIL7:DIQ7)</f>
        <v>351</v>
      </c>
      <c r="DIS7" s="68">
        <f t="shared" ref="DIS7:DIS16" si="120">DIR7/$DIS$5</f>
        <v>58.5</v>
      </c>
      <c r="DIT7" s="48"/>
      <c r="DIU7" s="49">
        <v>689</v>
      </c>
      <c r="DIV7" s="49"/>
      <c r="DIW7" s="49">
        <v>0</v>
      </c>
      <c r="DIX7" s="49"/>
      <c r="DIY7" s="49"/>
      <c r="DIZ7" s="64">
        <f t="shared" ref="DIZ7:DIZ16" si="121">SUM(DIT7:DIY7)</f>
        <v>689</v>
      </c>
      <c r="DJA7" s="68">
        <f t="shared" ref="DJA7:DJA16" si="122">DIZ7/$DJA$5</f>
        <v>114.83333333333333</v>
      </c>
      <c r="DJB7" s="48"/>
      <c r="DJC7" s="49"/>
      <c r="DJD7" s="49"/>
      <c r="DJE7" s="49"/>
      <c r="DJF7" s="49">
        <v>705</v>
      </c>
      <c r="DJG7" s="49"/>
      <c r="DJH7" s="64">
        <f t="shared" ref="DJH7:DJH16" si="123">SUM(DJB7:DJG7)</f>
        <v>705</v>
      </c>
      <c r="DJI7" s="68">
        <f t="shared" ref="DJI7:DJI16" si="124">DJH7/$DJI$5</f>
        <v>117.5</v>
      </c>
      <c r="DJJ7" s="48">
        <v>0</v>
      </c>
      <c r="DJK7" s="49"/>
      <c r="DJL7" s="49"/>
      <c r="DJM7" s="49">
        <v>0</v>
      </c>
      <c r="DJN7" s="49">
        <v>0</v>
      </c>
      <c r="DJO7" s="49"/>
      <c r="DJP7" s="64">
        <f t="shared" ref="DJP7:DJP16" si="125">SUM(DJJ7:DJO7)</f>
        <v>0</v>
      </c>
      <c r="DJQ7" s="68">
        <f t="shared" ref="DJQ7:DJQ16" si="126">DJP7/$DJQ$5</f>
        <v>0</v>
      </c>
      <c r="DJR7" s="48"/>
      <c r="DJS7" s="49">
        <v>0</v>
      </c>
      <c r="DJT7" s="49"/>
      <c r="DJU7" s="49">
        <v>0</v>
      </c>
      <c r="DJV7" s="49">
        <v>680</v>
      </c>
      <c r="DJW7" s="49">
        <v>0</v>
      </c>
      <c r="DJX7" s="64">
        <f t="shared" ref="DJX7:DJX16" si="127">SUM(DJR7:DJW7)</f>
        <v>680</v>
      </c>
      <c r="DJY7" s="68">
        <f t="shared" ref="DJY7:DJY16" si="128">DJX7/$DJY$5</f>
        <v>113.33333333333333</v>
      </c>
      <c r="DJZ7" s="342"/>
      <c r="DKA7" s="343">
        <v>0</v>
      </c>
      <c r="DKB7" s="343"/>
      <c r="DKC7" s="343"/>
      <c r="DKD7" s="343">
        <v>0</v>
      </c>
      <c r="DKE7" s="343">
        <v>0</v>
      </c>
      <c r="DKF7" s="64">
        <f t="shared" ref="DKF7" si="129">SUM(DJZ7:DKE7)</f>
        <v>0</v>
      </c>
      <c r="DKG7" s="68">
        <f>DKF7/$DKG$5</f>
        <v>0</v>
      </c>
      <c r="DKH7" s="342">
        <v>0</v>
      </c>
      <c r="DKI7" s="343">
        <v>699</v>
      </c>
      <c r="DKJ7" s="343"/>
      <c r="DKK7" s="343"/>
      <c r="DKL7" s="343">
        <v>0</v>
      </c>
      <c r="DKM7" s="343">
        <v>0</v>
      </c>
      <c r="DKN7" s="64">
        <f t="shared" ref="DKN7" si="130">SUM(DKH7:DKM7)</f>
        <v>699</v>
      </c>
      <c r="DKO7" s="68">
        <f>DKN7/$DKO$5</f>
        <v>116.5</v>
      </c>
      <c r="DKP7" s="48">
        <v>320</v>
      </c>
      <c r="DKQ7" s="49"/>
      <c r="DKR7" s="49"/>
      <c r="DKS7" s="49"/>
      <c r="DKT7" s="49"/>
      <c r="DKU7" s="49"/>
      <c r="DKV7" s="64">
        <f t="shared" ref="DKV7" si="131">SUM(DKP7:DKU7)</f>
        <v>320</v>
      </c>
      <c r="DKW7" s="68">
        <f>DKV7/$DKW$5</f>
        <v>53.333333333333336</v>
      </c>
      <c r="DKX7" s="48"/>
      <c r="DKY7" s="49">
        <v>427</v>
      </c>
      <c r="DKZ7" s="49"/>
      <c r="DLA7" s="49">
        <v>0</v>
      </c>
      <c r="DLB7" s="49">
        <v>281</v>
      </c>
      <c r="DLC7" s="49"/>
      <c r="DLD7" s="64">
        <f t="shared" ref="DLD7" si="132">SUM(DKX7:DLC7)</f>
        <v>708</v>
      </c>
      <c r="DLE7" s="68">
        <f>DLD7/$DLE$5</f>
        <v>118</v>
      </c>
      <c r="DLF7" s="48">
        <v>0</v>
      </c>
      <c r="DLG7" s="49">
        <v>118</v>
      </c>
      <c r="DLH7" s="49">
        <v>235</v>
      </c>
      <c r="DLI7" s="49">
        <v>0</v>
      </c>
      <c r="DLJ7" s="49"/>
      <c r="DLK7" s="49"/>
      <c r="DLL7" s="64">
        <f t="shared" ref="DLL7" si="133">SUM(DLF7:DLK7)</f>
        <v>353</v>
      </c>
      <c r="DLM7" s="68">
        <f>DLL7/$DLM$5</f>
        <v>58.833333333333336</v>
      </c>
      <c r="DLN7" s="342"/>
      <c r="DLO7" s="343"/>
      <c r="DLP7" s="343"/>
      <c r="DLQ7" s="343">
        <v>0</v>
      </c>
      <c r="DLR7" s="343"/>
      <c r="DLS7" s="343"/>
      <c r="DLT7" s="64">
        <f t="shared" ref="DLT7" si="134">SUM(DLN7:DLS7)</f>
        <v>0</v>
      </c>
      <c r="DLU7" s="68">
        <f>DLT7/$DLU$5</f>
        <v>0</v>
      </c>
      <c r="DLV7" s="48"/>
      <c r="DLW7" s="49">
        <v>678</v>
      </c>
      <c r="DLX7" s="49"/>
      <c r="DLY7" s="49"/>
      <c r="DLZ7" s="49"/>
      <c r="DMA7" s="49">
        <v>0</v>
      </c>
      <c r="DMB7" s="64">
        <f t="shared" ref="DMB7" si="135">SUM(DLV7:DMA7)</f>
        <v>678</v>
      </c>
      <c r="DMC7" s="68">
        <f>DMB7/$DMC$5</f>
        <v>113</v>
      </c>
      <c r="DMD7" s="436"/>
      <c r="DME7" s="437"/>
      <c r="DMF7" s="437">
        <v>0</v>
      </c>
      <c r="DMG7" s="437">
        <v>683</v>
      </c>
      <c r="DMH7" s="437">
        <v>0</v>
      </c>
      <c r="DMI7" s="437"/>
      <c r="DMJ7" s="64">
        <f t="shared" ref="DMJ7" si="136">SUM(DMD7:DMI7)</f>
        <v>683</v>
      </c>
      <c r="DMK7" s="68">
        <f>DMJ7/$DMK$5</f>
        <v>113.83333333333333</v>
      </c>
      <c r="DML7" s="48"/>
      <c r="DMM7" s="49">
        <v>0</v>
      </c>
      <c r="DMN7" s="49"/>
      <c r="DMO7" s="49"/>
      <c r="DMP7" s="49"/>
      <c r="DMQ7" s="49"/>
      <c r="DMR7" s="64">
        <f t="shared" ref="DMR7" si="137">SUM(DML7:DMQ7)</f>
        <v>0</v>
      </c>
      <c r="DMS7" s="68">
        <f>DMR7/$DMS$5</f>
        <v>0</v>
      </c>
      <c r="DMT7" s="48">
        <v>672</v>
      </c>
      <c r="DMU7" s="49">
        <v>0</v>
      </c>
      <c r="DMV7" s="49">
        <v>0</v>
      </c>
      <c r="DMW7" s="49">
        <v>5</v>
      </c>
      <c r="DMX7" s="49"/>
      <c r="DMY7" s="49"/>
      <c r="DMZ7" s="64">
        <f t="shared" ref="DMZ7" si="138">SUM(DMT7:DMY7)</f>
        <v>677</v>
      </c>
      <c r="DNA7" s="68">
        <f>DMZ7/$DNA$5</f>
        <v>112.83333333333333</v>
      </c>
      <c r="DNB7" s="342"/>
      <c r="DNC7" s="343"/>
      <c r="DND7" s="343"/>
      <c r="DNE7" s="343"/>
      <c r="DNF7" s="343"/>
      <c r="DNG7" s="343"/>
      <c r="DNH7" s="64">
        <f t="shared" ref="DNH7" si="139">SUM(DNB7:DNG7)</f>
        <v>0</v>
      </c>
      <c r="DNI7" s="68">
        <f>DNH7/$DNI$5</f>
        <v>0</v>
      </c>
      <c r="DNJ7" s="436"/>
      <c r="DNK7" s="437"/>
      <c r="DNL7" s="437">
        <v>0</v>
      </c>
      <c r="DNM7" s="437"/>
      <c r="DNN7" s="437">
        <v>677</v>
      </c>
      <c r="DNO7" s="437"/>
      <c r="DNP7" s="64">
        <f t="shared" ref="DNP7" si="140">SUM(DNJ7:DNO7)</f>
        <v>677</v>
      </c>
      <c r="DNQ7" s="68">
        <f>DNP7/$DNQ$5</f>
        <v>112.83333333333333</v>
      </c>
      <c r="DNR7" s="48"/>
      <c r="DNS7" s="49"/>
      <c r="DNT7" s="49">
        <v>0</v>
      </c>
      <c r="DNU7" s="49">
        <v>200</v>
      </c>
      <c r="DNV7" s="49"/>
      <c r="DNW7" s="49">
        <v>487</v>
      </c>
      <c r="DNX7" s="64">
        <f t="shared" ref="DNX7" si="141">SUM(DNR7:DNW7)</f>
        <v>687</v>
      </c>
      <c r="DNY7" s="68">
        <f>DNX7/$DNY$5</f>
        <v>114.5</v>
      </c>
      <c r="DNZ7" s="48"/>
      <c r="DOA7" s="49"/>
      <c r="DOB7" s="49"/>
      <c r="DOC7" s="49"/>
      <c r="DOD7" s="49"/>
      <c r="DOE7" s="49"/>
      <c r="DOF7" s="64">
        <f t="shared" ref="DOF7" si="142">SUM(DNZ7:DOE7)</f>
        <v>0</v>
      </c>
      <c r="DOG7" s="68">
        <f>DOF7/$DOG$5</f>
        <v>0</v>
      </c>
      <c r="DOH7" s="619"/>
      <c r="DOI7" s="620">
        <v>0</v>
      </c>
      <c r="DOJ7" s="620"/>
      <c r="DOK7" s="620"/>
      <c r="DOL7" s="620"/>
      <c r="DOM7" s="620">
        <v>0</v>
      </c>
      <c r="DON7" s="258">
        <f t="shared" ref="DON7" si="143">SUM(DOH7:DOM7)</f>
        <v>0</v>
      </c>
      <c r="DOO7" s="100">
        <f>DON7/6</f>
        <v>0</v>
      </c>
      <c r="DOP7" s="72"/>
      <c r="DOQ7" s="73"/>
      <c r="DOR7" s="73">
        <v>698</v>
      </c>
      <c r="DOS7" s="73"/>
      <c r="DOT7" s="73">
        <v>0</v>
      </c>
      <c r="DOU7" s="73"/>
      <c r="DOV7" s="258">
        <f t="shared" ref="DOV7" si="144">SUM(DOP7:DOU7)</f>
        <v>698</v>
      </c>
      <c r="DOW7" s="100">
        <f>DOV7/$DOW$5</f>
        <v>116.33333333333333</v>
      </c>
      <c r="DOX7" s="48"/>
      <c r="DOY7" s="49">
        <v>0</v>
      </c>
      <c r="DOZ7" s="49">
        <v>0</v>
      </c>
      <c r="DPA7" s="49"/>
      <c r="DPB7" s="49"/>
      <c r="DPC7" s="49"/>
      <c r="DPD7" s="64">
        <f t="shared" ref="DPD7" si="145">SUM(DOX7:DPC7)</f>
        <v>0</v>
      </c>
      <c r="DPE7" s="68">
        <f>DPD7/$DPE$5</f>
        <v>0</v>
      </c>
      <c r="DPF7" s="48">
        <v>0</v>
      </c>
      <c r="DPG7" s="49">
        <v>0</v>
      </c>
      <c r="DPH7" s="49"/>
      <c r="DPI7" s="49"/>
      <c r="DPJ7" s="49"/>
      <c r="DPK7" s="49"/>
      <c r="DPL7" s="64">
        <f t="shared" ref="DPL7" si="146">SUM(DPF7:DPK7)</f>
        <v>0</v>
      </c>
      <c r="DPM7" s="68">
        <f>DPL7/$DPM$5</f>
        <v>0</v>
      </c>
      <c r="DPN7" s="72"/>
      <c r="DPO7" s="73">
        <v>325</v>
      </c>
      <c r="DPP7" s="73"/>
      <c r="DPQ7" s="73">
        <v>0</v>
      </c>
      <c r="DPR7" s="73"/>
      <c r="DPS7" s="73"/>
      <c r="DPT7" s="258">
        <f t="shared" ref="DPT7" si="147">SUM(DPN7:DPS7)</f>
        <v>325</v>
      </c>
      <c r="DPU7" s="100">
        <f>DPT7/$DPU$5</f>
        <v>54.166666666666664</v>
      </c>
      <c r="DPV7" s="48"/>
      <c r="DPW7" s="49">
        <v>0</v>
      </c>
      <c r="DPX7" s="49"/>
      <c r="DPY7" s="49">
        <v>0</v>
      </c>
      <c r="DPZ7" s="49">
        <v>689</v>
      </c>
      <c r="DQA7" s="49"/>
      <c r="DQB7" s="64">
        <f t="shared" ref="DQB7" si="148">SUM(DPV7:DQA7)</f>
        <v>689</v>
      </c>
      <c r="DQC7" s="68">
        <f>DQB7/$DQC$5</f>
        <v>114.83333333333333</v>
      </c>
      <c r="DQD7" s="342"/>
      <c r="DQE7" s="343"/>
      <c r="DQF7" s="343"/>
      <c r="DQG7" s="343">
        <v>0</v>
      </c>
      <c r="DQH7" s="343"/>
      <c r="DQI7" s="343"/>
      <c r="DQJ7" s="64">
        <f t="shared" ref="DQJ7" si="149">SUM(DQD7:DQI7)</f>
        <v>0</v>
      </c>
      <c r="DQK7" s="68">
        <f>DQJ7/$DQK$5</f>
        <v>0</v>
      </c>
      <c r="DQL7" s="48"/>
      <c r="DQM7" s="49"/>
      <c r="DQN7" s="49"/>
      <c r="DQO7" s="49"/>
      <c r="DQP7" s="49"/>
      <c r="DQQ7" s="49"/>
      <c r="DQR7" s="64">
        <f t="shared" ref="DQR7" si="150">SUM(DQL7:DQQ7)</f>
        <v>0</v>
      </c>
      <c r="DQS7" s="68">
        <f>DQR7/$DQS$5</f>
        <v>0</v>
      </c>
      <c r="DQT7" s="342">
        <v>0</v>
      </c>
      <c r="DQU7" s="343"/>
      <c r="DQV7" s="343"/>
      <c r="DQW7" s="343">
        <v>0</v>
      </c>
      <c r="DQX7" s="343"/>
      <c r="DQY7" s="343"/>
      <c r="DQZ7" s="64">
        <f t="shared" ref="DQZ7" si="151">SUM(DQT7:DQY7)</f>
        <v>0</v>
      </c>
      <c r="DRA7" s="68">
        <f>DQZ7/$DRA$5</f>
        <v>0</v>
      </c>
      <c r="DRB7" s="48">
        <v>326</v>
      </c>
      <c r="DRC7" s="49"/>
      <c r="DRD7" s="49"/>
      <c r="DRE7" s="49">
        <v>343</v>
      </c>
      <c r="DRF7" s="49"/>
      <c r="DRG7" s="49"/>
      <c r="DRH7" s="64">
        <f t="shared" ref="DRH7" si="152">SUM(DRB7:DRG7)</f>
        <v>669</v>
      </c>
      <c r="DRI7" s="68">
        <f>DRH7/$DRI$5</f>
        <v>111.5</v>
      </c>
      <c r="DRJ7" s="342"/>
      <c r="DRK7" s="343"/>
      <c r="DRL7" s="343"/>
      <c r="DRM7" s="343">
        <v>0</v>
      </c>
      <c r="DRN7" s="343"/>
      <c r="DRO7" s="343">
        <v>0</v>
      </c>
      <c r="DRP7" s="64">
        <f t="shared" ref="DRP7" si="153">SUM(DRJ7:DRO7)</f>
        <v>0</v>
      </c>
      <c r="DRQ7" s="68">
        <f>DRP7/$DRQ$5</f>
        <v>0</v>
      </c>
      <c r="DRR7" s="342"/>
      <c r="DRS7" s="343"/>
      <c r="DRT7" s="343"/>
      <c r="DRU7" s="343"/>
      <c r="DRV7" s="343">
        <v>344</v>
      </c>
      <c r="DRW7" s="343"/>
      <c r="DRX7" s="64">
        <f t="shared" ref="DRX7" si="154">SUM(DRR7:DRW7)</f>
        <v>344</v>
      </c>
      <c r="DRY7" s="68">
        <f>DRX7/$DRY$5</f>
        <v>57.333333333333336</v>
      </c>
      <c r="DRZ7" s="445"/>
      <c r="DSA7" s="446">
        <v>0</v>
      </c>
      <c r="DSB7" s="446"/>
      <c r="DSC7" s="446"/>
      <c r="DSD7" s="446"/>
      <c r="DSE7" s="446"/>
      <c r="DSF7" s="64">
        <f t="shared" ref="DSF7" si="155">SUM(DRZ7:DSE7)</f>
        <v>0</v>
      </c>
      <c r="DSG7" s="68">
        <f>DSF7/$DRY$5</f>
        <v>0</v>
      </c>
      <c r="DSH7" s="619"/>
      <c r="DSI7" s="620"/>
      <c r="DSJ7" s="620"/>
      <c r="DSK7" s="620">
        <v>0</v>
      </c>
      <c r="DSL7" s="620">
        <v>0</v>
      </c>
      <c r="DSM7" s="620"/>
      <c r="DSN7" s="258">
        <f t="shared" ref="DSN7" si="156">SUM(DSH7:DSM7)</f>
        <v>0</v>
      </c>
      <c r="DSO7" s="100">
        <f>DSN7/$DSO$5</f>
        <v>0</v>
      </c>
      <c r="DSP7" s="72"/>
      <c r="DSQ7" s="73"/>
      <c r="DSR7" s="73"/>
      <c r="DSS7" s="73">
        <v>0</v>
      </c>
      <c r="DST7" s="73">
        <v>351</v>
      </c>
      <c r="DSU7" s="73"/>
      <c r="DSV7" s="258">
        <f t="shared" ref="DSV7" si="157">SUM(DSP7:DSU7)</f>
        <v>351</v>
      </c>
      <c r="DSW7" s="100">
        <f>DSV7/$DSW$5</f>
        <v>58.5</v>
      </c>
      <c r="DSX7" s="72">
        <v>0</v>
      </c>
      <c r="DSY7" s="73">
        <v>355</v>
      </c>
      <c r="DSZ7" s="73"/>
      <c r="DTA7" s="73"/>
      <c r="DTB7" s="73">
        <v>0</v>
      </c>
      <c r="DTC7" s="73">
        <v>0</v>
      </c>
      <c r="DTD7" s="258">
        <f t="shared" ref="DTD7" si="158">SUM(DSX7:DTC7)</f>
        <v>355</v>
      </c>
      <c r="DTE7" s="100">
        <f>DTD7/$DTE$5</f>
        <v>59.166666666666664</v>
      </c>
      <c r="DTF7" s="72">
        <v>0</v>
      </c>
      <c r="DTG7" s="73"/>
      <c r="DTH7" s="73"/>
      <c r="DTI7" s="73"/>
      <c r="DTJ7" s="73"/>
      <c r="DTK7" s="73"/>
      <c r="DTL7" s="258">
        <f t="shared" ref="DTL7" si="159">SUM(DTF7:DTK7)</f>
        <v>0</v>
      </c>
      <c r="DTM7" s="100">
        <f>DTL7/$DTM$5</f>
        <v>0</v>
      </c>
      <c r="DTN7" s="48"/>
      <c r="DTO7" s="49"/>
      <c r="DTP7" s="49"/>
      <c r="DTQ7" s="49"/>
      <c r="DTR7" s="49">
        <v>347</v>
      </c>
      <c r="DTS7" s="49">
        <v>0</v>
      </c>
      <c r="DTT7" s="64">
        <f t="shared" ref="DTT7" si="160">SUM(DTN7:DTS7)</f>
        <v>347</v>
      </c>
      <c r="DTU7" s="68">
        <f>DTT7/$DTU$5</f>
        <v>57.833333333333336</v>
      </c>
      <c r="DTV7" s="619">
        <v>0</v>
      </c>
      <c r="DTW7" s="620"/>
      <c r="DTX7" s="620"/>
      <c r="DTY7" s="620"/>
      <c r="DTZ7" s="620"/>
      <c r="DUA7" s="620">
        <v>0</v>
      </c>
      <c r="DUB7" s="258">
        <f t="shared" ref="DUB7" si="161">SUM(DTV7:DUA7)</f>
        <v>0</v>
      </c>
      <c r="DUC7" s="100">
        <f>DUB7/$DUC$5</f>
        <v>0</v>
      </c>
      <c r="DUD7" s="342"/>
      <c r="DUE7" s="343"/>
      <c r="DUF7" s="343"/>
      <c r="DUG7" s="343"/>
      <c r="DUH7" s="343">
        <v>357</v>
      </c>
      <c r="DUI7" s="343">
        <v>0</v>
      </c>
      <c r="DUJ7" s="64">
        <f t="shared" ref="DUJ7" si="162">SUM(DUD7:DUI7)</f>
        <v>357</v>
      </c>
      <c r="DUK7" s="68">
        <f>DUJ7/$DUK$5</f>
        <v>59.5</v>
      </c>
      <c r="DUL7" s="48"/>
      <c r="DUM7" s="49"/>
      <c r="DUN7" s="49"/>
      <c r="DUO7" s="49"/>
      <c r="DUP7" s="49"/>
      <c r="DUQ7" s="49"/>
      <c r="DUR7" s="64">
        <f t="shared" ref="DUR7" si="163">SUM(DUL7:DUQ7)</f>
        <v>0</v>
      </c>
      <c r="DUS7" s="68">
        <f>DUR7/$DUS$5</f>
        <v>0</v>
      </c>
      <c r="DUT7" s="342"/>
      <c r="DUU7" s="343">
        <v>0</v>
      </c>
      <c r="DUV7" s="343">
        <v>342</v>
      </c>
      <c r="DUW7" s="343"/>
      <c r="DUX7" s="343">
        <v>0</v>
      </c>
      <c r="DUY7" s="343"/>
      <c r="DUZ7" s="64">
        <f t="shared" ref="DUZ7" si="164">SUM(DUT7:DUY7)</f>
        <v>342</v>
      </c>
      <c r="DVA7" s="68">
        <f>DUZ7/$DVA$5</f>
        <v>57</v>
      </c>
      <c r="DVB7" s="72"/>
      <c r="DVC7" s="73"/>
      <c r="DVD7" s="73"/>
      <c r="DVE7" s="73"/>
      <c r="DVF7" s="73"/>
      <c r="DVG7" s="73"/>
      <c r="DVH7" s="258">
        <f t="shared" ref="DVH7" si="165">SUM(DVB7:DVG7)</f>
        <v>0</v>
      </c>
      <c r="DVI7" s="100">
        <f>DVH7/$DVI$5</f>
        <v>0</v>
      </c>
      <c r="DVJ7" s="619">
        <v>0</v>
      </c>
      <c r="DVK7" s="620">
        <v>0</v>
      </c>
      <c r="DVL7" s="620"/>
      <c r="DVM7" s="620">
        <v>338</v>
      </c>
      <c r="DVN7" s="620"/>
      <c r="DVO7" s="620"/>
      <c r="DVP7" s="258">
        <f t="shared" ref="DVP7" si="166">SUM(DVJ7:DVO7)</f>
        <v>338</v>
      </c>
      <c r="DVQ7" s="100">
        <f>DVP7/$DVQ$5</f>
        <v>56.333333333333336</v>
      </c>
      <c r="DVR7" s="48">
        <v>0</v>
      </c>
      <c r="DVS7" s="49"/>
      <c r="DVT7" s="49">
        <v>0</v>
      </c>
      <c r="DVU7" s="49">
        <v>0</v>
      </c>
      <c r="DVV7" s="49">
        <v>335</v>
      </c>
      <c r="DVW7" s="49"/>
      <c r="DVX7" s="64">
        <f t="shared" ref="DVX7" si="167">SUM(DVR7:DVW7)</f>
        <v>335</v>
      </c>
      <c r="DVY7" s="68">
        <f>DVX7/$DVY$5</f>
        <v>55.833333333333336</v>
      </c>
      <c r="DVZ7" s="48"/>
      <c r="DWA7" s="49"/>
      <c r="DWB7" s="49"/>
      <c r="DWC7" s="49">
        <v>0</v>
      </c>
      <c r="DWD7" s="49"/>
      <c r="DWE7" s="49"/>
      <c r="DWF7" s="64">
        <f t="shared" ref="DWF7" si="168">SUM(DVZ7:DWE7)</f>
        <v>0</v>
      </c>
      <c r="DWG7" s="68">
        <f>DWF7/$DWG$5</f>
        <v>0</v>
      </c>
      <c r="DWH7" s="619"/>
      <c r="DWI7" s="620"/>
      <c r="DWJ7" s="620"/>
      <c r="DWK7" s="620"/>
      <c r="DWL7" s="620"/>
      <c r="DWM7" s="620"/>
      <c r="DWN7" s="258">
        <f t="shared" ref="DWN7" si="169">SUM(DWH7:DWM7)</f>
        <v>0</v>
      </c>
      <c r="DWO7" s="100">
        <f>DWN7/$DWO$5</f>
        <v>0</v>
      </c>
      <c r="DWP7" s="72"/>
      <c r="DWQ7" s="73">
        <v>338</v>
      </c>
      <c r="DWR7" s="73"/>
      <c r="DWS7" s="73"/>
      <c r="DWT7" s="73"/>
      <c r="DWU7" s="73"/>
      <c r="DWV7" s="258">
        <f t="shared" ref="DWV7" si="170">SUM(DWP7:DWU7)</f>
        <v>338</v>
      </c>
      <c r="DWW7" s="100">
        <f>DWV7/$DWW$5</f>
        <v>56.333333333333336</v>
      </c>
      <c r="DWX7" s="619"/>
      <c r="DWY7" s="620">
        <v>0</v>
      </c>
      <c r="DWZ7" s="620">
        <v>327</v>
      </c>
      <c r="DXA7" s="620"/>
      <c r="DXB7" s="620"/>
      <c r="DXC7" s="620"/>
      <c r="DXD7" s="258">
        <f t="shared" ref="DXD7" si="171">SUM(DWX7:DXC7)</f>
        <v>327</v>
      </c>
      <c r="DXE7" s="100">
        <f>DXD7/$DXE$5</f>
        <v>54.5</v>
      </c>
      <c r="DXF7" s="48">
        <v>345</v>
      </c>
      <c r="DXG7" s="49"/>
      <c r="DXH7" s="49"/>
      <c r="DXI7" s="49">
        <v>0</v>
      </c>
      <c r="DXJ7" s="49"/>
      <c r="DXK7" s="49"/>
      <c r="DXL7" s="64">
        <f t="shared" ref="DXL7" si="172">SUM(DXF7:DXK7)</f>
        <v>345</v>
      </c>
      <c r="DXM7" s="68">
        <f>DXL7/$DXM$5</f>
        <v>57.5</v>
      </c>
      <c r="DXN7" s="72"/>
      <c r="DXO7" s="73">
        <v>0</v>
      </c>
      <c r="DXP7" s="73"/>
      <c r="DXQ7" s="73"/>
      <c r="DXR7" s="73"/>
      <c r="DXS7" s="73"/>
      <c r="DXT7" s="258">
        <f t="shared" ref="DXT7" si="173">SUM(DXN7:DXS7)</f>
        <v>0</v>
      </c>
      <c r="DXU7" s="667">
        <f>DXT7/$DXU$5</f>
        <v>0</v>
      </c>
      <c r="DXV7" s="665"/>
      <c r="DXW7" s="195"/>
      <c r="DXX7" s="49"/>
      <c r="DXY7" s="49"/>
      <c r="DXZ7" s="49">
        <v>349</v>
      </c>
      <c r="DYA7" s="49"/>
      <c r="DYB7" s="49"/>
      <c r="DYC7" s="64">
        <f t="shared" ref="DYC7" si="174">SUM(DXW7:DYB7)</f>
        <v>349</v>
      </c>
      <c r="DYD7" s="211">
        <f>DYC7/$DYD$5</f>
        <v>58.166666666666664</v>
      </c>
      <c r="DYE7" s="251"/>
      <c r="DYF7" s="252"/>
      <c r="DYG7" s="252"/>
      <c r="DYH7" s="252"/>
      <c r="DYI7" s="252"/>
      <c r="DYJ7" s="252"/>
      <c r="DYK7" s="260">
        <f t="shared" ref="DYK7" si="175">SUM(DYE7:DYJ7)</f>
        <v>0</v>
      </c>
      <c r="DYL7" s="271">
        <f>DYK7/$DYL$5</f>
        <v>0</v>
      </c>
      <c r="DYM7" s="683"/>
      <c r="DYN7" s="684">
        <v>0</v>
      </c>
      <c r="DYO7" s="684"/>
      <c r="DYP7" s="684"/>
      <c r="DYQ7" s="684"/>
      <c r="DYR7" s="684"/>
      <c r="DYS7" s="260">
        <f t="shared" ref="DYS7" si="176">SUM(DYM7:DYR7)</f>
        <v>0</v>
      </c>
      <c r="DYT7" s="271">
        <f>DYS7/$DYT$5</f>
        <v>0</v>
      </c>
      <c r="DYU7" s="251">
        <v>358</v>
      </c>
      <c r="DYV7" s="252">
        <v>0</v>
      </c>
      <c r="DYW7" s="252"/>
      <c r="DYX7" s="252"/>
      <c r="DYY7" s="252"/>
      <c r="DYZ7" s="252">
        <v>0</v>
      </c>
      <c r="DZA7" s="260">
        <f t="shared" ref="DZA7" si="177">SUM(DYU7:DYZ7)</f>
        <v>358</v>
      </c>
      <c r="DZB7" s="271">
        <f>DZA7/$DZB$5</f>
        <v>59.666666666666664</v>
      </c>
      <c r="DZC7" s="251">
        <v>364</v>
      </c>
      <c r="DZD7" s="252"/>
      <c r="DZE7" s="252"/>
      <c r="DZF7" s="252"/>
      <c r="DZG7" s="252"/>
      <c r="DZH7" s="252"/>
      <c r="DZI7" s="260">
        <f t="shared" ref="DZI7" si="178">SUM(DZC7:DZH7)</f>
        <v>364</v>
      </c>
      <c r="DZJ7" s="271">
        <f>DZI7/$DZJ$5</f>
        <v>60.666666666666664</v>
      </c>
      <c r="DZK7" s="251"/>
      <c r="DZL7" s="252"/>
      <c r="DZM7" s="252">
        <v>0</v>
      </c>
      <c r="DZN7" s="252"/>
      <c r="DZO7" s="252"/>
      <c r="DZP7" s="252"/>
      <c r="DZQ7" s="260">
        <f t="shared" ref="DZQ7" si="179">SUM(DZK7:DZP7)</f>
        <v>0</v>
      </c>
      <c r="DZR7" s="271">
        <f>DZQ7/$DZR$5</f>
        <v>0</v>
      </c>
      <c r="DZS7" s="251"/>
      <c r="DZT7" s="252">
        <v>0</v>
      </c>
      <c r="DZU7" s="252"/>
      <c r="DZV7" s="252">
        <v>0</v>
      </c>
      <c r="DZW7" s="252"/>
      <c r="DZX7" s="252"/>
      <c r="DZY7" s="260">
        <f t="shared" ref="DZY7" si="180">SUM(DZS7:DZX7)</f>
        <v>0</v>
      </c>
      <c r="DZZ7" s="271">
        <f>DZY7/$DZZ$5</f>
        <v>0</v>
      </c>
      <c r="EAA7" s="251">
        <v>0</v>
      </c>
      <c r="EAB7" s="252">
        <v>0</v>
      </c>
      <c r="EAC7" s="252"/>
      <c r="EAD7" s="252"/>
      <c r="EAE7" s="252"/>
      <c r="EAF7" s="252"/>
      <c r="EAG7" s="260">
        <f t="shared" ref="EAG7" si="181">SUM(EAA7:EAF7)</f>
        <v>0</v>
      </c>
      <c r="EAH7" s="271">
        <f>EAG7/$EAH$5</f>
        <v>0</v>
      </c>
      <c r="EAI7" s="195"/>
      <c r="EAJ7" s="49"/>
      <c r="EAK7" s="49"/>
      <c r="EAL7" s="49">
        <v>0</v>
      </c>
      <c r="EAM7" s="49"/>
      <c r="EAN7" s="49"/>
      <c r="EAO7" s="64">
        <f t="shared" ref="EAO7" si="182">SUM(EAI7:EAN7)</f>
        <v>0</v>
      </c>
      <c r="EAP7" s="211">
        <f>EAO7/$EAP$5</f>
        <v>0</v>
      </c>
      <c r="EAQ7" s="251"/>
      <c r="EAR7" s="252"/>
      <c r="EAS7" s="252"/>
      <c r="EAT7" s="252"/>
      <c r="EAU7" s="252">
        <v>348</v>
      </c>
      <c r="EAV7" s="252"/>
      <c r="EAW7" s="260">
        <f t="shared" ref="EAW7" si="183">SUM(EAQ7:EAV7)</f>
        <v>348</v>
      </c>
      <c r="EAX7" s="271">
        <f>EAW7/$EAX$5</f>
        <v>58</v>
      </c>
      <c r="EAY7" s="687">
        <v>0</v>
      </c>
      <c r="EAZ7" s="437"/>
      <c r="EBA7" s="437"/>
      <c r="EBB7" s="437"/>
      <c r="EBC7" s="437"/>
      <c r="EBD7" s="437"/>
      <c r="EBE7" s="64">
        <f t="shared" ref="EBE7" si="184">SUM(EAY7:EBD7)</f>
        <v>0</v>
      </c>
      <c r="EBF7" s="211">
        <f>EBE7/$EBF$5</f>
        <v>0</v>
      </c>
      <c r="EBG7" s="251">
        <v>0</v>
      </c>
      <c r="EBH7" s="252"/>
      <c r="EBI7" s="252"/>
      <c r="EBJ7" s="252"/>
      <c r="EBK7" s="252"/>
      <c r="EBL7" s="252">
        <v>331</v>
      </c>
      <c r="EBM7" s="260">
        <f t="shared" ref="EBM7" si="185">SUM(EBG7:EBL7)</f>
        <v>331</v>
      </c>
      <c r="EBN7" s="271">
        <f>EBM7/$EBN$5</f>
        <v>55.166666666666664</v>
      </c>
      <c r="EBO7" s="251"/>
      <c r="EBP7" s="252"/>
      <c r="EBQ7" s="252"/>
      <c r="EBR7" s="252"/>
      <c r="EBS7" s="252"/>
      <c r="EBT7" s="252"/>
      <c r="EBU7" s="260">
        <f t="shared" ref="EBU7" si="186">SUM(EBO7:EBT7)</f>
        <v>0</v>
      </c>
      <c r="EBV7" s="263">
        <f>EBU7/$EBV$5</f>
        <v>0</v>
      </c>
      <c r="EBW7" s="195"/>
      <c r="EBX7" s="49">
        <v>0</v>
      </c>
      <c r="EBY7" s="49"/>
      <c r="EBZ7" s="49"/>
      <c r="ECA7" s="49"/>
      <c r="ECB7" s="49"/>
      <c r="ECC7" s="64">
        <f t="shared" ref="ECC7" si="187">SUM(EBW7:ECB7)</f>
        <v>0</v>
      </c>
      <c r="ECD7" s="211">
        <f>ECC7/$ECD$5</f>
        <v>0</v>
      </c>
      <c r="ECE7" s="683">
        <v>348</v>
      </c>
      <c r="ECF7" s="684"/>
      <c r="ECG7" s="684"/>
      <c r="ECH7" s="684"/>
      <c r="ECI7" s="684"/>
      <c r="ECJ7" s="684">
        <v>0</v>
      </c>
      <c r="ECK7" s="260">
        <f t="shared" ref="ECK7" si="188">SUM(ECE7:ECJ7)</f>
        <v>348</v>
      </c>
      <c r="ECL7" s="271">
        <f>ECK7/$ECL$5</f>
        <v>58</v>
      </c>
      <c r="ECM7" s="251"/>
      <c r="ECN7" s="252"/>
      <c r="ECO7" s="252"/>
      <c r="ECP7" s="252"/>
      <c r="ECQ7" s="252">
        <v>348</v>
      </c>
      <c r="ECR7" s="252"/>
      <c r="ECS7" s="260">
        <f t="shared" ref="ECS7" si="189">SUM(ECM7:ECR7)</f>
        <v>348</v>
      </c>
      <c r="ECT7" s="271">
        <f>ECS7/$ECT$5</f>
        <v>58</v>
      </c>
      <c r="ECU7" s="195"/>
      <c r="ECV7" s="49"/>
      <c r="ECW7" s="49"/>
      <c r="ECX7" s="49"/>
      <c r="ECY7" s="49">
        <v>0</v>
      </c>
      <c r="ECZ7" s="49"/>
      <c r="EDA7" s="64">
        <f t="shared" ref="EDA7" si="190">SUM(ECU7:ECZ7)</f>
        <v>0</v>
      </c>
      <c r="EDB7" s="211">
        <f>EDA7/$EDB$5</f>
        <v>0</v>
      </c>
      <c r="EDC7" s="251"/>
      <c r="EDD7" s="252"/>
      <c r="EDE7" s="252"/>
      <c r="EDF7" s="252"/>
      <c r="EDG7" s="252"/>
      <c r="EDH7" s="252"/>
      <c r="EDI7" s="260">
        <f t="shared" ref="EDI7" si="191">SUM(EDC7:EDH7)</f>
        <v>0</v>
      </c>
      <c r="EDJ7" s="271">
        <f>EDI7/$EDJ$5</f>
        <v>0</v>
      </c>
      <c r="EDK7" s="702"/>
      <c r="EDL7" s="703"/>
      <c r="EDM7" s="703">
        <v>0</v>
      </c>
      <c r="EDN7" s="703">
        <v>0</v>
      </c>
      <c r="EDO7" s="703"/>
      <c r="EDP7" s="703">
        <v>352</v>
      </c>
      <c r="EDQ7" s="260">
        <f t="shared" ref="EDQ7" si="192">SUM(EDK7:EDP7)</f>
        <v>352</v>
      </c>
      <c r="EDR7" s="271">
        <f>EDQ7/$EDR$5</f>
        <v>58.666666666666664</v>
      </c>
      <c r="EDS7" s="706">
        <v>0</v>
      </c>
      <c r="EDT7" s="392"/>
      <c r="EDU7" s="706">
        <v>0</v>
      </c>
      <c r="EDV7" s="392"/>
      <c r="EDW7" s="706"/>
      <c r="EDX7" s="706"/>
      <c r="EDY7" s="707">
        <f t="shared" ref="EDY7" si="193">SUM(EDS7:EDX7)</f>
        <v>0</v>
      </c>
      <c r="EDZ7" s="707">
        <f>EDY7/$EDZ$5</f>
        <v>0</v>
      </c>
      <c r="EEA7" s="683"/>
      <c r="EEB7" s="684"/>
      <c r="EEC7" s="684"/>
      <c r="EED7" s="684">
        <v>0</v>
      </c>
      <c r="EEE7" s="684"/>
      <c r="EEF7" s="684"/>
      <c r="EEG7" s="260">
        <f t="shared" ref="EEG7" si="194">SUM(EEA7:EEF7)</f>
        <v>0</v>
      </c>
      <c r="EEH7" s="271">
        <f>EEG7/$EEH$5</f>
        <v>0</v>
      </c>
      <c r="EEI7" s="195"/>
      <c r="EEJ7" s="49"/>
      <c r="EEK7" s="49"/>
      <c r="EEL7" s="49">
        <v>0</v>
      </c>
      <c r="EEM7" s="49">
        <v>0</v>
      </c>
      <c r="EEN7" s="49"/>
      <c r="EEO7" s="64">
        <f t="shared" ref="EEO7" si="195">SUM(EEI7:EEN7)</f>
        <v>0</v>
      </c>
      <c r="EEP7" s="211">
        <f>EEO7/$EEP$5</f>
        <v>0</v>
      </c>
      <c r="EEQ7" s="683"/>
      <c r="EER7" s="684"/>
      <c r="EES7" s="684">
        <v>340</v>
      </c>
      <c r="EET7" s="684">
        <v>0</v>
      </c>
      <c r="EEU7" s="684"/>
      <c r="EEV7" s="684"/>
      <c r="EEW7" s="260">
        <f t="shared" ref="EEW7" si="196">SUM(EEQ7:EEV7)</f>
        <v>340</v>
      </c>
      <c r="EEX7" s="271">
        <f>EEW7/$EEX$5</f>
        <v>56.666666666666664</v>
      </c>
      <c r="EEY7" s="683"/>
      <c r="EEZ7" s="684">
        <v>349</v>
      </c>
      <c r="EFA7" s="684"/>
      <c r="EFB7" s="684">
        <v>0</v>
      </c>
      <c r="EFC7" s="684"/>
      <c r="EFD7" s="684"/>
      <c r="EFE7" s="260">
        <f t="shared" ref="EFE7" si="197">SUM(EEY7:EFD7)</f>
        <v>349</v>
      </c>
      <c r="EFF7" s="271">
        <f>EFE7/$EFF$5</f>
        <v>58.166666666666664</v>
      </c>
      <c r="EFG7" s="683"/>
      <c r="EFH7" s="684"/>
      <c r="EFI7" s="684"/>
      <c r="EFJ7" s="684">
        <v>0</v>
      </c>
      <c r="EFK7" s="684">
        <v>0</v>
      </c>
      <c r="EFL7" s="684"/>
      <c r="EFM7" s="260">
        <f t="shared" ref="EFM7" si="198">SUM(EFG7:EFL7)</f>
        <v>0</v>
      </c>
      <c r="EFN7" s="271">
        <f>EFM7/$EFN$5</f>
        <v>0</v>
      </c>
      <c r="EFO7" s="702">
        <v>0</v>
      </c>
      <c r="EFP7" s="703"/>
      <c r="EFQ7" s="703">
        <v>0</v>
      </c>
      <c r="EFR7" s="703"/>
      <c r="EFS7" s="703"/>
      <c r="EFT7" s="703"/>
      <c r="EFU7" s="260">
        <f t="shared" ref="EFU7" si="199">SUM(EFO7:EFT7)</f>
        <v>0</v>
      </c>
      <c r="EFV7" s="271">
        <f>EFU7/$EFV$5</f>
        <v>0</v>
      </c>
      <c r="EFW7" s="821"/>
      <c r="EFX7" s="822"/>
      <c r="EFY7" s="822"/>
      <c r="EFZ7" s="822">
        <v>0</v>
      </c>
      <c r="EGA7" s="822"/>
      <c r="EGB7" s="822"/>
      <c r="EGC7" s="820">
        <f t="shared" ref="EGC7" si="200">SUM(EFW7:EGB7)</f>
        <v>0</v>
      </c>
      <c r="EGD7" s="271">
        <f>EGC7/$EGD$5</f>
        <v>0</v>
      </c>
      <c r="EGE7" s="683">
        <v>371</v>
      </c>
      <c r="EGF7" s="684">
        <v>0</v>
      </c>
      <c r="EGG7" s="684"/>
      <c r="EGH7" s="684">
        <v>0</v>
      </c>
      <c r="EGI7" s="684"/>
      <c r="EGJ7" s="684"/>
      <c r="EGK7" s="820">
        <f t="shared" ref="EGK7" si="201">SUM(EGE7:EGJ7)</f>
        <v>371</v>
      </c>
      <c r="EGL7" s="271">
        <f>EGK7/$EGL$5</f>
        <v>61.833333333333336</v>
      </c>
      <c r="EGM7" s="821"/>
      <c r="EGN7" s="822">
        <v>0</v>
      </c>
      <c r="EGO7" s="822">
        <v>0</v>
      </c>
      <c r="EGP7" s="822"/>
      <c r="EGQ7" s="822"/>
      <c r="EGR7" s="822">
        <v>0</v>
      </c>
      <c r="EGS7" s="820">
        <f t="shared" ref="EGS7" si="202">SUM(EGM7:EGR7)</f>
        <v>0</v>
      </c>
      <c r="EGT7" s="271">
        <f>EGS7/$EGT$5</f>
        <v>0</v>
      </c>
      <c r="EGU7" s="683"/>
      <c r="EGV7" s="684">
        <v>0</v>
      </c>
      <c r="EGW7" s="684"/>
      <c r="EGX7" s="684">
        <v>349</v>
      </c>
      <c r="EGY7" s="684"/>
      <c r="EGZ7" s="684">
        <v>0</v>
      </c>
      <c r="EHA7" s="820">
        <f t="shared" ref="EHA7" si="203">SUM(EGU7:EGZ7)</f>
        <v>349</v>
      </c>
      <c r="EHB7" s="271">
        <f>EHA7/$EHB$5</f>
        <v>58.166666666666664</v>
      </c>
      <c r="EHC7" s="458"/>
      <c r="EHD7" s="83"/>
      <c r="EHE7" s="83"/>
      <c r="EHF7" s="83">
        <v>0</v>
      </c>
      <c r="EHG7" s="83">
        <v>0</v>
      </c>
      <c r="EHH7" s="83"/>
      <c r="EHI7" s="808">
        <f t="shared" ref="EHI7" si="204">SUM(EHC7:EHH7)</f>
        <v>0</v>
      </c>
      <c r="EHJ7" s="211">
        <f>EHI7/$EHJ$5</f>
        <v>0</v>
      </c>
      <c r="EHK7" s="683"/>
      <c r="EHL7" s="684"/>
      <c r="EHM7" s="684">
        <v>0</v>
      </c>
      <c r="EHN7" s="684">
        <v>0</v>
      </c>
      <c r="EHO7" s="684"/>
      <c r="EHP7" s="684">
        <v>341</v>
      </c>
      <c r="EHQ7" s="820">
        <f t="shared" ref="EHQ7" si="205">SUM(EHK7:EHP7)</f>
        <v>341</v>
      </c>
      <c r="EHR7" s="271">
        <f>EHQ7/$EHR$5</f>
        <v>56.833333333333336</v>
      </c>
      <c r="EHS7" s="251"/>
      <c r="EHT7" s="252">
        <v>0</v>
      </c>
      <c r="EHU7" s="252"/>
      <c r="EHV7" s="252"/>
      <c r="EHW7" s="252"/>
      <c r="EHX7" s="252">
        <v>0</v>
      </c>
      <c r="EHY7" s="820">
        <f t="shared" ref="EHY7" si="206">SUM(EHS7:EHX7)</f>
        <v>0</v>
      </c>
      <c r="EHZ7" s="271">
        <f>EHY7/$EHZ$5</f>
        <v>0</v>
      </c>
      <c r="EIA7" s="251"/>
      <c r="EIB7" s="252">
        <v>0</v>
      </c>
      <c r="EIC7" s="252"/>
      <c r="EID7" s="252"/>
      <c r="EIE7" s="252"/>
      <c r="EIF7" s="252">
        <v>0</v>
      </c>
      <c r="EIG7" s="820">
        <f t="shared" ref="EIG7" si="207">SUM(EIA7:EIF7)</f>
        <v>0</v>
      </c>
      <c r="EIH7" s="271">
        <f>EIG7/$EIH$5</f>
        <v>0</v>
      </c>
      <c r="EII7" s="251">
        <v>1000</v>
      </c>
      <c r="EIJ7" s="252">
        <v>352</v>
      </c>
      <c r="EIK7" s="252">
        <v>0</v>
      </c>
      <c r="EIL7" s="252"/>
      <c r="EIM7" s="252"/>
      <c r="EIN7" s="252"/>
      <c r="EIO7" s="820">
        <f t="shared" ref="EIO7" si="208">SUM(EII7:EIN7)</f>
        <v>1352</v>
      </c>
      <c r="EIP7" s="271">
        <f>EIO7/$EIP$5</f>
        <v>225.33333333333334</v>
      </c>
      <c r="EIQ7" s="860"/>
      <c r="EIR7" s="861"/>
      <c r="EIS7" s="861"/>
      <c r="EIT7" s="861"/>
      <c r="EIU7" s="861"/>
      <c r="EIV7" s="861"/>
      <c r="EIW7" s="857">
        <f t="shared" ref="EIW7" si="209">SUM(EIQ7:EIV7)</f>
        <v>0</v>
      </c>
      <c r="EIX7" s="386">
        <f>EIW7/$EIX$5</f>
        <v>0</v>
      </c>
      <c r="EIY7" s="251">
        <v>0</v>
      </c>
      <c r="EIZ7" s="252"/>
      <c r="EJA7" s="252"/>
      <c r="EJB7" s="252">
        <v>0</v>
      </c>
      <c r="EJC7" s="252"/>
      <c r="EJD7" s="252"/>
      <c r="EJE7" s="820">
        <f t="shared" ref="EJE7" si="210">SUM(EIY7:EJD7)</f>
        <v>0</v>
      </c>
      <c r="EJF7" s="271">
        <f>EJE7/$EJF$5</f>
        <v>0</v>
      </c>
      <c r="EJG7" s="251"/>
      <c r="EJH7" s="252"/>
      <c r="EJI7" s="252"/>
      <c r="EJJ7" s="252">
        <v>340</v>
      </c>
      <c r="EJK7" s="252"/>
      <c r="EJL7" s="252">
        <v>0</v>
      </c>
      <c r="EJM7" s="820">
        <f t="shared" ref="EJM7" si="211">SUM(EJG7:EJL7)</f>
        <v>340</v>
      </c>
      <c r="EJN7" s="271">
        <f>EJM7/$EJN$5</f>
        <v>56.666666666666664</v>
      </c>
      <c r="EJO7" s="251"/>
      <c r="EJP7" s="252"/>
      <c r="EJQ7" s="252"/>
      <c r="EJR7" s="252"/>
      <c r="EJS7" s="252"/>
      <c r="EJT7" s="252">
        <v>0</v>
      </c>
      <c r="EJU7" s="820">
        <f t="shared" ref="EJU7" si="212">SUM(EJO7:EJT7)</f>
        <v>0</v>
      </c>
      <c r="EJV7" s="271">
        <f>EJU7/$EJV$5</f>
        <v>0</v>
      </c>
      <c r="EJW7" s="251"/>
      <c r="EJX7" s="252"/>
      <c r="EJY7" s="252"/>
      <c r="EJZ7" s="252">
        <v>0</v>
      </c>
      <c r="EKA7" s="252">
        <v>0</v>
      </c>
      <c r="EKB7" s="252"/>
      <c r="EKC7" s="820">
        <f t="shared" ref="EKC7" si="213">SUM(EJW7:EKB7)</f>
        <v>0</v>
      </c>
      <c r="EKD7" s="271">
        <f>EKC7/$EKD$5</f>
        <v>0</v>
      </c>
      <c r="EKE7" s="683"/>
      <c r="EKF7" s="684"/>
      <c r="EKG7" s="684"/>
      <c r="EKH7" s="684"/>
      <c r="EKI7" s="684">
        <v>0</v>
      </c>
      <c r="EKJ7" s="684">
        <v>1345</v>
      </c>
      <c r="EKK7" s="820">
        <f t="shared" ref="EKK7" si="214">SUM(EKE7:EKJ7)</f>
        <v>1345</v>
      </c>
      <c r="EKL7" s="271">
        <f>EKK7/$EKL$5</f>
        <v>269</v>
      </c>
      <c r="EKM7" s="848"/>
      <c r="EKN7" s="849"/>
      <c r="EKO7" s="849">
        <v>0</v>
      </c>
      <c r="EKP7" s="849"/>
      <c r="EKQ7" s="849"/>
      <c r="EKR7" s="849"/>
      <c r="EKS7" s="820">
        <f t="shared" ref="EKS7" si="215">SUM(EKM7:EKR7)</f>
        <v>0</v>
      </c>
      <c r="EKT7" s="271">
        <f>EKS7/$EKT$5</f>
        <v>0</v>
      </c>
      <c r="EKU7" s="683"/>
      <c r="EKV7" s="684">
        <v>0</v>
      </c>
      <c r="EKW7" s="684"/>
      <c r="EKX7" s="684">
        <v>0</v>
      </c>
      <c r="EKY7" s="684"/>
      <c r="EKZ7" s="684">
        <v>0</v>
      </c>
      <c r="ELA7" s="820">
        <f t="shared" ref="ELA7" si="216">SUM(EKU7:EKZ7)</f>
        <v>0</v>
      </c>
      <c r="ELB7" s="271">
        <f>ELA7/$ELB$5</f>
        <v>0</v>
      </c>
      <c r="ELC7" s="683"/>
      <c r="ELD7" s="684"/>
      <c r="ELE7" s="684">
        <v>0</v>
      </c>
      <c r="ELF7" s="684"/>
      <c r="ELG7" s="684">
        <v>0</v>
      </c>
      <c r="ELH7" s="684">
        <v>0</v>
      </c>
      <c r="ELI7" s="820">
        <f t="shared" ref="ELI7" si="217">SUM(ELC7:ELH7)</f>
        <v>0</v>
      </c>
      <c r="ELJ7" s="271">
        <f>ELI7/$ELJ$5</f>
        <v>0</v>
      </c>
      <c r="ELK7" s="683"/>
      <c r="ELL7" s="684">
        <v>0</v>
      </c>
      <c r="ELM7" s="684">
        <v>0</v>
      </c>
      <c r="ELN7" s="684"/>
      <c r="ELO7" s="684"/>
      <c r="ELP7" s="684">
        <v>0</v>
      </c>
      <c r="ELQ7" s="820">
        <f t="shared" ref="ELQ7" si="218">SUM(ELK7:ELP7)</f>
        <v>0</v>
      </c>
      <c r="ELR7" s="271">
        <f>ELQ7/$ELR$5</f>
        <v>0</v>
      </c>
      <c r="ELS7" s="683">
        <v>0</v>
      </c>
      <c r="ELT7" s="684"/>
      <c r="ELU7" s="684"/>
      <c r="ELV7" s="684"/>
      <c r="ELW7" s="684"/>
      <c r="ELX7" s="684"/>
      <c r="ELY7" s="876">
        <f t="shared" ref="ELY7" si="219">SUM(ELS7:ELX7)</f>
        <v>0</v>
      </c>
      <c r="ELZ7" s="877">
        <f>ELY7/$ELZ$5</f>
        <v>0</v>
      </c>
      <c r="EMA7" s="195"/>
      <c r="EMB7" s="49">
        <v>0</v>
      </c>
      <c r="EMC7" s="49"/>
      <c r="EMD7" s="49"/>
      <c r="EME7" s="49"/>
      <c r="EMF7" s="49">
        <v>333</v>
      </c>
      <c r="EMG7" s="872">
        <f t="shared" ref="EMG7" si="220">SUM(EMA7:EMF7)</f>
        <v>333</v>
      </c>
      <c r="EMH7" s="873">
        <f>EMG7/$EMH$5</f>
        <v>55.5</v>
      </c>
      <c r="EMI7" s="251">
        <v>0</v>
      </c>
      <c r="EMJ7" s="252"/>
      <c r="EMK7" s="252">
        <v>0</v>
      </c>
      <c r="EML7" s="252"/>
      <c r="EMM7" s="252"/>
      <c r="EMN7" s="252">
        <v>0</v>
      </c>
      <c r="EMO7" s="876">
        <f t="shared" ref="EMO7" si="221">SUM(EMI7:EMN7)</f>
        <v>0</v>
      </c>
      <c r="EMP7" s="877">
        <f>EMO7/$EMP$5</f>
        <v>0</v>
      </c>
      <c r="EMQ7" s="683"/>
      <c r="EMR7" s="684">
        <v>0</v>
      </c>
      <c r="EMS7" s="684"/>
      <c r="EMT7" s="684"/>
      <c r="EMU7" s="684"/>
      <c r="EMV7" s="684"/>
      <c r="EMW7" s="876">
        <f t="shared" ref="EMW7" si="222">SUM(EMQ7:EMV7)</f>
        <v>0</v>
      </c>
      <c r="EMX7" s="877">
        <f>EMW7/$EMX$5</f>
        <v>0</v>
      </c>
      <c r="EMY7" s="346"/>
      <c r="EMZ7" s="343"/>
      <c r="ENA7" s="343">
        <v>0</v>
      </c>
      <c r="ENB7" s="343">
        <v>348</v>
      </c>
      <c r="ENC7" s="343"/>
      <c r="END7" s="343"/>
      <c r="ENE7" s="872">
        <f t="shared" ref="ENE7" si="223">SUM(EMY7:END7)</f>
        <v>348</v>
      </c>
      <c r="ENF7" s="873">
        <f>ENE7/$ENF$5</f>
        <v>58</v>
      </c>
    </row>
    <row r="8" spans="1:3750" s="396" customFormat="1" x14ac:dyDescent="0.2">
      <c r="A8" s="391">
        <v>2</v>
      </c>
      <c r="B8" s="21" t="s">
        <v>191</v>
      </c>
      <c r="C8" s="309" t="s">
        <v>198</v>
      </c>
      <c r="D8" s="391">
        <v>25</v>
      </c>
      <c r="E8" s="435"/>
      <c r="F8" s="435">
        <v>2293</v>
      </c>
      <c r="G8" s="475"/>
      <c r="H8" s="475"/>
      <c r="I8" s="360"/>
      <c r="J8" s="360">
        <f>SUMIF(SUMPK!$B:$B,$B:$B,SUMPK!$O:$O)</f>
        <v>0</v>
      </c>
      <c r="K8" s="24"/>
      <c r="L8" s="24">
        <f t="shared" ref="L8:L9" si="224">F8+H8-J8</f>
        <v>2293</v>
      </c>
      <c r="M8" s="15">
        <f t="shared" si="1"/>
        <v>2293</v>
      </c>
      <c r="N8" s="443">
        <v>114</v>
      </c>
      <c r="O8" s="276">
        <f t="shared" si="2"/>
        <v>20.114035087719298</v>
      </c>
      <c r="P8" s="277">
        <f t="shared" ref="P8" si="225">S8/$Q$3</f>
        <v>160</v>
      </c>
      <c r="Q8" s="276">
        <f t="shared" si="3"/>
        <v>85.987500000000011</v>
      </c>
      <c r="R8" s="277">
        <f t="shared" ref="R8:R14" si="226">S8/$S$3</f>
        <v>36.92307692307692</v>
      </c>
      <c r="S8" s="222">
        <v>960</v>
      </c>
      <c r="T8" s="276">
        <f t="shared" si="4"/>
        <v>62.10208333333334</v>
      </c>
      <c r="U8" s="442"/>
      <c r="V8" s="302">
        <f t="shared" si="5"/>
        <v>62.10208333333334</v>
      </c>
      <c r="W8" s="304">
        <f t="shared" si="6"/>
        <v>1</v>
      </c>
      <c r="X8" s="392"/>
      <c r="Y8" s="394"/>
      <c r="Z8" s="393"/>
      <c r="AA8" s="393"/>
      <c r="AB8" s="393"/>
      <c r="AC8" s="661">
        <v>15</v>
      </c>
      <c r="AF8" s="397"/>
      <c r="AG8" s="398"/>
      <c r="AH8" s="398"/>
      <c r="AI8" s="398"/>
      <c r="AJ8" s="398"/>
      <c r="AK8" s="398"/>
      <c r="AL8" s="399"/>
      <c r="AM8" s="400"/>
      <c r="AN8" s="401"/>
      <c r="AO8" s="402"/>
      <c r="AP8" s="402"/>
      <c r="AQ8" s="402"/>
      <c r="AR8" s="402"/>
      <c r="AS8" s="402"/>
      <c r="AT8" s="399"/>
      <c r="AU8" s="400"/>
      <c r="AV8" s="397"/>
      <c r="AW8" s="398"/>
      <c r="AX8" s="398"/>
      <c r="AY8" s="398"/>
      <c r="AZ8" s="398"/>
      <c r="BA8" s="398"/>
      <c r="BB8" s="399"/>
      <c r="BC8" s="400"/>
      <c r="BD8" s="397"/>
      <c r="BE8" s="398"/>
      <c r="BF8" s="398"/>
      <c r="BG8" s="398"/>
      <c r="BH8" s="398"/>
      <c r="BI8" s="398"/>
      <c r="BJ8" s="399"/>
      <c r="BK8" s="400"/>
      <c r="BL8" s="397"/>
      <c r="BM8" s="398"/>
      <c r="BN8" s="398"/>
      <c r="BO8" s="398"/>
      <c r="BP8" s="398"/>
      <c r="BQ8" s="398"/>
      <c r="BR8" s="399"/>
      <c r="BS8" s="400"/>
      <c r="BT8" s="397"/>
      <c r="BU8" s="398"/>
      <c r="BV8" s="398"/>
      <c r="BW8" s="398"/>
      <c r="BX8" s="398"/>
      <c r="BY8" s="398"/>
      <c r="BZ8" s="399"/>
      <c r="CA8" s="400"/>
      <c r="CB8" s="397"/>
      <c r="CC8" s="398"/>
      <c r="CD8" s="398"/>
      <c r="CE8" s="398"/>
      <c r="CF8" s="398"/>
      <c r="CG8" s="398"/>
      <c r="CH8" s="399"/>
      <c r="CI8" s="400"/>
      <c r="CJ8" s="397"/>
      <c r="CK8" s="398"/>
      <c r="CL8" s="398"/>
      <c r="CM8" s="398"/>
      <c r="CN8" s="398"/>
      <c r="CO8" s="398"/>
      <c r="CP8" s="399"/>
      <c r="CQ8" s="400"/>
      <c r="CR8" s="397"/>
      <c r="CS8" s="398"/>
      <c r="CT8" s="398"/>
      <c r="CU8" s="398"/>
      <c r="CV8" s="398"/>
      <c r="CW8" s="398"/>
      <c r="CX8" s="399"/>
      <c r="CY8" s="400"/>
      <c r="CZ8" s="397"/>
      <c r="DA8" s="398"/>
      <c r="DB8" s="398"/>
      <c r="DC8" s="398"/>
      <c r="DD8" s="398"/>
      <c r="DE8" s="398"/>
      <c r="DF8" s="399"/>
      <c r="DG8" s="400"/>
      <c r="DH8" s="397"/>
      <c r="DI8" s="403"/>
      <c r="DJ8" s="403"/>
      <c r="DK8" s="403"/>
      <c r="DL8" s="403"/>
      <c r="DM8" s="403"/>
      <c r="DN8" s="399"/>
      <c r="DO8" s="400"/>
      <c r="DP8" s="397"/>
      <c r="DQ8" s="398"/>
      <c r="DR8" s="398"/>
      <c r="DS8" s="398"/>
      <c r="DT8" s="398"/>
      <c r="DU8" s="398"/>
      <c r="DV8" s="399"/>
      <c r="DW8" s="400"/>
      <c r="DX8" s="397"/>
      <c r="DY8" s="398"/>
      <c r="DZ8" s="398"/>
      <c r="EA8" s="398"/>
      <c r="EB8" s="398"/>
      <c r="EC8" s="398"/>
      <c r="ED8" s="399"/>
      <c r="EE8" s="400"/>
      <c r="EF8" s="397"/>
      <c r="EG8" s="398"/>
      <c r="EH8" s="398"/>
      <c r="EI8" s="398"/>
      <c r="EJ8" s="398"/>
      <c r="EK8" s="398"/>
      <c r="EL8" s="399"/>
      <c r="EM8" s="400"/>
      <c r="EN8" s="397"/>
      <c r="EO8" s="398"/>
      <c r="EP8" s="398"/>
      <c r="EQ8" s="398"/>
      <c r="ER8" s="398"/>
      <c r="ES8" s="398"/>
      <c r="ET8" s="399"/>
      <c r="EU8" s="400"/>
      <c r="EV8" s="397"/>
      <c r="EW8" s="398"/>
      <c r="EX8" s="398"/>
      <c r="EY8" s="398"/>
      <c r="EZ8" s="398"/>
      <c r="FA8" s="398"/>
      <c r="FB8" s="399"/>
      <c r="FC8" s="400"/>
      <c r="FD8" s="397"/>
      <c r="FE8" s="398"/>
      <c r="FF8" s="398"/>
      <c r="FG8" s="398"/>
      <c r="FH8" s="398"/>
      <c r="FI8" s="398"/>
      <c r="FJ8" s="399"/>
      <c r="FK8" s="400"/>
      <c r="FL8" s="397"/>
      <c r="FM8" s="398"/>
      <c r="FN8" s="398"/>
      <c r="FO8" s="398"/>
      <c r="FP8" s="398"/>
      <c r="FQ8" s="398"/>
      <c r="FR8" s="399"/>
      <c r="FS8" s="400"/>
      <c r="FT8" s="397"/>
      <c r="FU8" s="398"/>
      <c r="FV8" s="398"/>
      <c r="FW8" s="398"/>
      <c r="FX8" s="398"/>
      <c r="FY8" s="398"/>
      <c r="FZ8" s="399"/>
      <c r="GA8" s="400"/>
      <c r="GB8" s="397"/>
      <c r="GC8" s="398"/>
      <c r="GD8" s="398"/>
      <c r="GE8" s="398"/>
      <c r="GF8" s="398"/>
      <c r="GG8" s="398"/>
      <c r="GH8" s="399"/>
      <c r="GI8" s="400"/>
      <c r="GJ8" s="397"/>
      <c r="GK8" s="398"/>
      <c r="GL8" s="398"/>
      <c r="GM8" s="398"/>
      <c r="GN8" s="398"/>
      <c r="GO8" s="398"/>
      <c r="GP8" s="399"/>
      <c r="GQ8" s="400"/>
      <c r="GR8" s="397"/>
      <c r="GS8" s="398"/>
      <c r="GT8" s="398"/>
      <c r="GU8" s="398"/>
      <c r="GV8" s="398"/>
      <c r="GW8" s="398"/>
      <c r="GX8" s="399"/>
      <c r="GY8" s="400"/>
      <c r="GZ8" s="397"/>
      <c r="HA8" s="398"/>
      <c r="HB8" s="398"/>
      <c r="HC8" s="398"/>
      <c r="HD8" s="398"/>
      <c r="HE8" s="398"/>
      <c r="HF8" s="399"/>
      <c r="HG8" s="400"/>
      <c r="HH8" s="397"/>
      <c r="HI8" s="398"/>
      <c r="HJ8" s="398"/>
      <c r="HK8" s="398"/>
      <c r="HL8" s="398"/>
      <c r="HM8" s="398"/>
      <c r="HN8" s="399"/>
      <c r="HO8" s="400"/>
      <c r="HP8" s="397"/>
      <c r="HQ8" s="398"/>
      <c r="HR8" s="398"/>
      <c r="HS8" s="398"/>
      <c r="HT8" s="398"/>
      <c r="HU8" s="398"/>
      <c r="HV8" s="399"/>
      <c r="HW8" s="400"/>
      <c r="HX8" s="397"/>
      <c r="HY8" s="398"/>
      <c r="HZ8" s="398"/>
      <c r="IA8" s="398"/>
      <c r="IB8" s="398"/>
      <c r="IC8" s="398"/>
      <c r="ID8" s="399"/>
      <c r="IE8" s="400"/>
      <c r="IF8" s="397"/>
      <c r="IG8" s="398"/>
      <c r="IH8" s="398"/>
      <c r="II8" s="398"/>
      <c r="IJ8" s="398"/>
      <c r="IK8" s="398"/>
      <c r="IL8" s="399"/>
      <c r="IM8" s="400"/>
      <c r="IN8" s="397"/>
      <c r="IO8" s="403"/>
      <c r="IP8" s="403"/>
      <c r="IQ8" s="403"/>
      <c r="IR8" s="403"/>
      <c r="IS8" s="403"/>
      <c r="IT8" s="399"/>
      <c r="IU8" s="400"/>
      <c r="IV8" s="397"/>
      <c r="IW8" s="398"/>
      <c r="IX8" s="398"/>
      <c r="IY8" s="398"/>
      <c r="IZ8" s="398"/>
      <c r="JA8" s="398"/>
      <c r="JB8" s="399"/>
      <c r="JC8" s="400"/>
      <c r="JD8" s="397"/>
      <c r="JE8" s="398"/>
      <c r="JF8" s="398"/>
      <c r="JG8" s="398"/>
      <c r="JH8" s="398"/>
      <c r="JI8" s="398"/>
      <c r="JJ8" s="399"/>
      <c r="JK8" s="400"/>
      <c r="JL8" s="397"/>
      <c r="JM8" s="398"/>
      <c r="JN8" s="398"/>
      <c r="JO8" s="398"/>
      <c r="JP8" s="398"/>
      <c r="JQ8" s="398"/>
      <c r="JR8" s="399"/>
      <c r="JS8" s="400"/>
      <c r="JT8" s="404"/>
      <c r="JU8" s="405"/>
      <c r="JV8" s="405"/>
      <c r="JW8" s="405"/>
      <c r="JX8" s="405"/>
      <c r="JY8" s="405"/>
      <c r="JZ8" s="406"/>
      <c r="KA8" s="407"/>
      <c r="KB8" s="397"/>
      <c r="KC8" s="398"/>
      <c r="KD8" s="398"/>
      <c r="KE8" s="398"/>
      <c r="KF8" s="398"/>
      <c r="KG8" s="398"/>
      <c r="KH8" s="399"/>
      <c r="KI8" s="400"/>
      <c r="KJ8" s="397"/>
      <c r="KK8" s="398"/>
      <c r="KL8" s="398"/>
      <c r="KM8" s="398"/>
      <c r="KN8" s="398"/>
      <c r="KO8" s="398"/>
      <c r="KP8" s="399"/>
      <c r="KQ8" s="400"/>
      <c r="KR8" s="397"/>
      <c r="KS8" s="398"/>
      <c r="KT8" s="398"/>
      <c r="KU8" s="398"/>
      <c r="KV8" s="398"/>
      <c r="KW8" s="398"/>
      <c r="KX8" s="399"/>
      <c r="KY8" s="408"/>
      <c r="KZ8" s="397"/>
      <c r="LA8" s="398"/>
      <c r="LB8" s="398"/>
      <c r="LC8" s="398"/>
      <c r="LD8" s="398"/>
      <c r="LE8" s="398"/>
      <c r="LF8" s="399"/>
      <c r="LG8" s="400"/>
      <c r="LH8" s="397"/>
      <c r="LI8" s="398"/>
      <c r="LJ8" s="398"/>
      <c r="LK8" s="398"/>
      <c r="LL8" s="398"/>
      <c r="LM8" s="398"/>
      <c r="LN8" s="399"/>
      <c r="LO8" s="400"/>
      <c r="LP8" s="397"/>
      <c r="LQ8" s="398"/>
      <c r="LR8" s="398"/>
      <c r="LS8" s="398"/>
      <c r="LT8" s="398"/>
      <c r="LU8" s="398"/>
      <c r="LV8" s="399"/>
      <c r="LW8" s="400"/>
      <c r="LX8" s="397"/>
      <c r="LY8" s="398"/>
      <c r="LZ8" s="398"/>
      <c r="MA8" s="398"/>
      <c r="MB8" s="398"/>
      <c r="MC8" s="398"/>
      <c r="MD8" s="399"/>
      <c r="ME8" s="400"/>
      <c r="MF8" s="397"/>
      <c r="MG8" s="398"/>
      <c r="MH8" s="398"/>
      <c r="MI8" s="398"/>
      <c r="MJ8" s="398"/>
      <c r="MK8" s="398"/>
      <c r="ML8" s="399"/>
      <c r="MM8" s="400"/>
      <c r="MN8" s="397"/>
      <c r="MO8" s="398"/>
      <c r="MP8" s="398"/>
      <c r="MQ8" s="398"/>
      <c r="MR8" s="398"/>
      <c r="MS8" s="398"/>
      <c r="MT8" s="399"/>
      <c r="MU8" s="400"/>
      <c r="MV8" s="397"/>
      <c r="MW8" s="398"/>
      <c r="MX8" s="398"/>
      <c r="MY8" s="398"/>
      <c r="MZ8" s="398"/>
      <c r="NA8" s="398"/>
      <c r="NB8" s="399"/>
      <c r="NC8" s="400"/>
      <c r="ND8" s="397"/>
      <c r="NE8" s="398"/>
      <c r="NF8" s="398"/>
      <c r="NG8" s="398"/>
      <c r="NH8" s="398"/>
      <c r="NI8" s="398"/>
      <c r="NJ8" s="399"/>
      <c r="NK8" s="400"/>
      <c r="NL8" s="397"/>
      <c r="NM8" s="398"/>
      <c r="NN8" s="398"/>
      <c r="NO8" s="398"/>
      <c r="NP8" s="398"/>
      <c r="NQ8" s="398"/>
      <c r="NR8" s="399"/>
      <c r="NS8" s="400"/>
      <c r="NT8" s="397"/>
      <c r="NU8" s="398"/>
      <c r="NV8" s="398"/>
      <c r="NW8" s="398"/>
      <c r="NX8" s="398"/>
      <c r="NY8" s="398"/>
      <c r="NZ8" s="399"/>
      <c r="OA8" s="400"/>
      <c r="OB8" s="397"/>
      <c r="OC8" s="398"/>
      <c r="OD8" s="398"/>
      <c r="OE8" s="398"/>
      <c r="OF8" s="398"/>
      <c r="OG8" s="398"/>
      <c r="OH8" s="399"/>
      <c r="OI8" s="400"/>
      <c r="OJ8" s="397"/>
      <c r="OK8" s="403"/>
      <c r="OL8" s="403"/>
      <c r="OM8" s="403"/>
      <c r="ON8" s="403"/>
      <c r="OO8" s="403"/>
      <c r="OP8" s="399"/>
      <c r="OQ8" s="400"/>
      <c r="OR8" s="397"/>
      <c r="OS8" s="398"/>
      <c r="OT8" s="398"/>
      <c r="OU8" s="398"/>
      <c r="OV8" s="398"/>
      <c r="OW8" s="398"/>
      <c r="OX8" s="399"/>
      <c r="OY8" s="400"/>
      <c r="OZ8" s="397"/>
      <c r="PA8" s="398"/>
      <c r="PB8" s="398"/>
      <c r="PC8" s="398"/>
      <c r="PD8" s="398"/>
      <c r="PE8" s="398"/>
      <c r="PF8" s="399"/>
      <c r="PG8" s="400"/>
      <c r="PH8" s="409"/>
      <c r="PI8" s="395"/>
      <c r="PJ8" s="395"/>
      <c r="PK8" s="395"/>
      <c r="PL8" s="395"/>
      <c r="PM8" s="395"/>
      <c r="PN8" s="410"/>
      <c r="PO8" s="411"/>
      <c r="PP8" s="412"/>
      <c r="PQ8" s="413"/>
      <c r="PR8" s="413"/>
      <c r="PS8" s="413"/>
      <c r="PT8" s="413"/>
      <c r="PU8" s="413"/>
      <c r="PV8" s="410"/>
      <c r="PW8" s="411"/>
      <c r="PX8" s="412"/>
      <c r="PY8" s="413"/>
      <c r="PZ8" s="413"/>
      <c r="QA8" s="413"/>
      <c r="QB8" s="413"/>
      <c r="QC8" s="413"/>
      <c r="QD8" s="410"/>
      <c r="QE8" s="411"/>
      <c r="QF8" s="412"/>
      <c r="QG8" s="414"/>
      <c r="QH8" s="414"/>
      <c r="QI8" s="414"/>
      <c r="QJ8" s="414"/>
      <c r="QK8" s="414"/>
      <c r="QL8" s="410"/>
      <c r="QM8" s="411"/>
      <c r="QN8" s="412"/>
      <c r="QO8" s="414"/>
      <c r="QP8" s="414"/>
      <c r="QQ8" s="414"/>
      <c r="QR8" s="414"/>
      <c r="QS8" s="414"/>
      <c r="QT8" s="410"/>
      <c r="QU8" s="411"/>
      <c r="QV8" s="412"/>
      <c r="QW8" s="414"/>
      <c r="QX8" s="414"/>
      <c r="QY8" s="414"/>
      <c r="QZ8" s="414"/>
      <c r="RA8" s="414"/>
      <c r="RB8" s="410"/>
      <c r="RC8" s="411"/>
      <c r="RD8" s="412"/>
      <c r="RE8" s="414"/>
      <c r="RF8" s="414"/>
      <c r="RG8" s="414"/>
      <c r="RH8" s="414"/>
      <c r="RI8" s="414"/>
      <c r="RJ8" s="410"/>
      <c r="RK8" s="411"/>
      <c r="RL8" s="412"/>
      <c r="RM8" s="414"/>
      <c r="RN8" s="414"/>
      <c r="RO8" s="414"/>
      <c r="RP8" s="414"/>
      <c r="RQ8" s="414"/>
      <c r="RR8" s="410"/>
      <c r="RS8" s="411"/>
      <c r="RT8" s="412"/>
      <c r="RU8" s="414"/>
      <c r="RV8" s="414"/>
      <c r="RW8" s="414"/>
      <c r="RX8" s="414"/>
      <c r="RY8" s="414"/>
      <c r="RZ8" s="410"/>
      <c r="SA8" s="411"/>
      <c r="SB8" s="412"/>
      <c r="SC8" s="414"/>
      <c r="SD8" s="414"/>
      <c r="SE8" s="414"/>
      <c r="SF8" s="414"/>
      <c r="SG8" s="414"/>
      <c r="SH8" s="410"/>
      <c r="SI8" s="411"/>
      <c r="SJ8" s="412"/>
      <c r="SK8" s="414"/>
      <c r="SL8" s="414"/>
      <c r="SM8" s="414"/>
      <c r="SN8" s="414"/>
      <c r="SO8" s="414"/>
      <c r="SP8" s="410"/>
      <c r="SQ8" s="411"/>
      <c r="SR8" s="412"/>
      <c r="SS8" s="413"/>
      <c r="ST8" s="413"/>
      <c r="SU8" s="413"/>
      <c r="SV8" s="413"/>
      <c r="SW8" s="413"/>
      <c r="SX8" s="410"/>
      <c r="SY8" s="411"/>
      <c r="SZ8" s="412"/>
      <c r="TA8" s="414"/>
      <c r="TB8" s="414"/>
      <c r="TC8" s="414"/>
      <c r="TD8" s="414"/>
      <c r="TE8" s="414"/>
      <c r="TF8" s="410"/>
      <c r="TG8" s="411"/>
      <c r="TH8" s="412"/>
      <c r="TI8" s="414"/>
      <c r="TJ8" s="414"/>
      <c r="TK8" s="414"/>
      <c r="TL8" s="414"/>
      <c r="TM8" s="414"/>
      <c r="TN8" s="414"/>
      <c r="TO8" s="415"/>
      <c r="TP8" s="412"/>
      <c r="TQ8" s="414"/>
      <c r="TR8" s="414"/>
      <c r="TS8" s="414"/>
      <c r="TT8" s="414"/>
      <c r="TU8" s="414"/>
      <c r="TV8" s="414"/>
      <c r="TW8" s="414"/>
      <c r="TX8" s="415"/>
      <c r="TY8" s="412"/>
      <c r="TZ8" s="414"/>
      <c r="UA8" s="414"/>
      <c r="UB8" s="414"/>
      <c r="UC8" s="414"/>
      <c r="UD8" s="414"/>
      <c r="UE8" s="414"/>
      <c r="UF8" s="415"/>
      <c r="UG8" s="412"/>
      <c r="UH8" s="414"/>
      <c r="UI8" s="414"/>
      <c r="UJ8" s="414"/>
      <c r="UK8" s="414"/>
      <c r="UL8" s="414"/>
      <c r="UM8" s="414"/>
      <c r="UN8" s="415"/>
      <c r="UO8" s="412"/>
      <c r="UP8" s="414"/>
      <c r="UQ8" s="414"/>
      <c r="UR8" s="414"/>
      <c r="US8" s="414"/>
      <c r="UT8" s="414"/>
      <c r="UU8" s="414"/>
      <c r="UV8" s="415"/>
      <c r="UW8" s="412"/>
      <c r="UX8" s="414"/>
      <c r="UY8" s="414"/>
      <c r="UZ8" s="414"/>
      <c r="VA8" s="414"/>
      <c r="VB8" s="414"/>
      <c r="VC8" s="414"/>
      <c r="VD8" s="415"/>
      <c r="VE8" s="416"/>
      <c r="VF8" s="417"/>
      <c r="VG8" s="417"/>
      <c r="VH8" s="417"/>
      <c r="VI8" s="417"/>
      <c r="VJ8" s="417"/>
      <c r="VK8" s="418"/>
      <c r="VL8" s="419"/>
      <c r="VM8" s="397"/>
      <c r="VN8" s="398"/>
      <c r="VO8" s="398"/>
      <c r="VP8" s="398"/>
      <c r="VQ8" s="398"/>
      <c r="VR8" s="398"/>
      <c r="VS8" s="398"/>
      <c r="VT8" s="418"/>
      <c r="VU8" s="419"/>
      <c r="VV8" s="397"/>
      <c r="VW8" s="398"/>
      <c r="VX8" s="398"/>
      <c r="VY8" s="398"/>
      <c r="VZ8" s="398"/>
      <c r="WA8" s="398"/>
      <c r="WB8" s="398"/>
      <c r="WC8" s="418"/>
      <c r="WD8" s="419"/>
      <c r="WE8" s="397"/>
      <c r="WF8" s="398"/>
      <c r="WG8" s="398"/>
      <c r="WH8" s="398"/>
      <c r="WI8" s="398"/>
      <c r="WJ8" s="398"/>
      <c r="WK8" s="398"/>
      <c r="WL8" s="418"/>
      <c r="WM8" s="419"/>
      <c r="WN8" s="397"/>
      <c r="WO8" s="403"/>
      <c r="WP8" s="403"/>
      <c r="WQ8" s="403"/>
      <c r="WR8" s="403"/>
      <c r="WS8" s="403"/>
      <c r="WT8" s="403"/>
      <c r="WU8" s="418"/>
      <c r="WV8" s="419"/>
      <c r="WW8" s="412"/>
      <c r="WX8" s="414"/>
      <c r="WY8" s="414"/>
      <c r="WZ8" s="414"/>
      <c r="XA8" s="414"/>
      <c r="XB8" s="414"/>
      <c r="XC8" s="414"/>
      <c r="XD8" s="420"/>
      <c r="XE8" s="421"/>
      <c r="XF8" s="397"/>
      <c r="XG8" s="398"/>
      <c r="XH8" s="398"/>
      <c r="XI8" s="398"/>
      <c r="XJ8" s="398"/>
      <c r="XK8" s="398"/>
      <c r="XL8" s="418"/>
      <c r="XM8" s="419"/>
      <c r="XN8" s="397"/>
      <c r="XO8" s="398"/>
      <c r="XP8" s="398"/>
      <c r="XQ8" s="398"/>
      <c r="XR8" s="398"/>
      <c r="XS8" s="398"/>
      <c r="XT8" s="418"/>
      <c r="XU8" s="419"/>
      <c r="XV8" s="416"/>
      <c r="XW8" s="418"/>
      <c r="XX8" s="418"/>
      <c r="XY8" s="418"/>
      <c r="XZ8" s="422"/>
      <c r="YA8" s="418"/>
      <c r="YB8" s="418"/>
      <c r="YC8" s="419"/>
      <c r="YD8" s="397"/>
      <c r="YE8" s="398"/>
      <c r="YF8" s="398"/>
      <c r="YG8" s="398"/>
      <c r="YH8" s="398"/>
      <c r="YI8" s="398"/>
      <c r="YJ8" s="398"/>
      <c r="YK8" s="418"/>
      <c r="YL8" s="419"/>
      <c r="YM8" s="397"/>
      <c r="YN8" s="398"/>
      <c r="YO8" s="398"/>
      <c r="YP8" s="398"/>
      <c r="YQ8" s="398"/>
      <c r="YR8" s="398"/>
      <c r="YS8" s="398"/>
      <c r="YT8" s="418"/>
      <c r="YU8" s="419"/>
      <c r="YV8" s="397"/>
      <c r="YW8" s="398"/>
      <c r="YX8" s="398"/>
      <c r="YY8" s="398"/>
      <c r="YZ8" s="398"/>
      <c r="ZA8" s="398"/>
      <c r="ZB8" s="418"/>
      <c r="ZC8" s="419"/>
      <c r="ZD8" s="397"/>
      <c r="ZE8" s="398"/>
      <c r="ZF8" s="398"/>
      <c r="ZG8" s="398"/>
      <c r="ZH8" s="398"/>
      <c r="ZI8" s="398"/>
      <c r="ZJ8" s="418"/>
      <c r="ZK8" s="419"/>
      <c r="ZL8" s="397"/>
      <c r="ZM8" s="398"/>
      <c r="ZN8" s="398"/>
      <c r="ZO8" s="398"/>
      <c r="ZP8" s="398"/>
      <c r="ZQ8" s="398"/>
      <c r="ZR8" s="418"/>
      <c r="ZS8" s="419"/>
      <c r="ZT8" s="397"/>
      <c r="ZU8" s="398"/>
      <c r="ZV8" s="398"/>
      <c r="ZW8" s="398"/>
      <c r="ZX8" s="398"/>
      <c r="ZY8" s="398"/>
      <c r="ZZ8" s="418"/>
      <c r="AAA8" s="419"/>
      <c r="AAB8" s="397"/>
      <c r="AAC8" s="398"/>
      <c r="AAD8" s="398"/>
      <c r="AAE8" s="398"/>
      <c r="AAF8" s="398"/>
      <c r="AAG8" s="398"/>
      <c r="AAH8" s="418"/>
      <c r="AAI8" s="419"/>
      <c r="AAJ8" s="397"/>
      <c r="AAK8" s="398"/>
      <c r="AAL8" s="398"/>
      <c r="AAM8" s="398"/>
      <c r="AAN8" s="398"/>
      <c r="AAO8" s="398"/>
      <c r="AAP8" s="418"/>
      <c r="AAQ8" s="419"/>
      <c r="AAR8" s="397"/>
      <c r="AAS8" s="398"/>
      <c r="AAT8" s="398"/>
      <c r="AAU8" s="398"/>
      <c r="AAV8" s="398"/>
      <c r="AAW8" s="398"/>
      <c r="AAX8" s="418"/>
      <c r="AAY8" s="419"/>
      <c r="AAZ8" s="397"/>
      <c r="ABA8" s="398"/>
      <c r="ABB8" s="398"/>
      <c r="ABC8" s="398"/>
      <c r="ABD8" s="398"/>
      <c r="ABE8" s="398"/>
      <c r="ABF8" s="418"/>
      <c r="ABG8" s="419"/>
      <c r="ABH8" s="397"/>
      <c r="ABI8" s="398"/>
      <c r="ABJ8" s="398"/>
      <c r="ABK8" s="398"/>
      <c r="ABL8" s="398"/>
      <c r="ABM8" s="398"/>
      <c r="ABN8" s="418"/>
      <c r="ABO8" s="419"/>
      <c r="ABP8" s="397"/>
      <c r="ABQ8" s="398"/>
      <c r="ABR8" s="398"/>
      <c r="ABS8" s="398"/>
      <c r="ABT8" s="398"/>
      <c r="ABU8" s="398"/>
      <c r="ABV8" s="418"/>
      <c r="ABW8" s="419"/>
      <c r="ABX8" s="397"/>
      <c r="ABY8" s="398"/>
      <c r="ABZ8" s="398"/>
      <c r="ACA8" s="398"/>
      <c r="ACB8" s="398"/>
      <c r="ACC8" s="398"/>
      <c r="ACD8" s="418"/>
      <c r="ACE8" s="419"/>
      <c r="ACF8" s="397"/>
      <c r="ACG8" s="398"/>
      <c r="ACH8" s="398"/>
      <c r="ACI8" s="398"/>
      <c r="ACJ8" s="398"/>
      <c r="ACK8" s="398"/>
      <c r="ACL8" s="418"/>
      <c r="ACM8" s="419"/>
      <c r="ACN8" s="397"/>
      <c r="ACO8" s="403"/>
      <c r="ACP8" s="403"/>
      <c r="ACQ8" s="403"/>
      <c r="ACR8" s="403"/>
      <c r="ACS8" s="398"/>
      <c r="ACT8" s="418"/>
      <c r="ACU8" s="419"/>
      <c r="ACV8" s="397"/>
      <c r="ACW8" s="403"/>
      <c r="ACX8" s="403"/>
      <c r="ACY8" s="403"/>
      <c r="ACZ8" s="403"/>
      <c r="ADA8" s="403"/>
      <c r="ADB8" s="418"/>
      <c r="ADC8" s="419"/>
      <c r="ADD8" s="397"/>
      <c r="ADE8" s="398"/>
      <c r="ADF8" s="398"/>
      <c r="ADG8" s="398"/>
      <c r="ADH8" s="398"/>
      <c r="ADI8" s="398"/>
      <c r="ADJ8" s="418"/>
      <c r="ADK8" s="419"/>
      <c r="ADL8" s="397"/>
      <c r="ADM8" s="398"/>
      <c r="ADN8" s="398"/>
      <c r="ADO8" s="398"/>
      <c r="ADP8" s="398"/>
      <c r="ADQ8" s="398"/>
      <c r="ADR8" s="418"/>
      <c r="ADS8" s="419"/>
      <c r="ADT8" s="397"/>
      <c r="ADU8" s="398"/>
      <c r="ADV8" s="398"/>
      <c r="ADW8" s="398"/>
      <c r="ADX8" s="398"/>
      <c r="ADY8" s="398"/>
      <c r="ADZ8" s="418"/>
      <c r="AEA8" s="419"/>
      <c r="AEB8" s="397"/>
      <c r="AEC8" s="398"/>
      <c r="AED8" s="398"/>
      <c r="AEE8" s="398"/>
      <c r="AEF8" s="398"/>
      <c r="AEG8" s="398"/>
      <c r="AEH8" s="418"/>
      <c r="AEI8" s="419"/>
      <c r="AEJ8" s="397"/>
      <c r="AEK8" s="398"/>
      <c r="AEL8" s="398"/>
      <c r="AEM8" s="398"/>
      <c r="AEN8" s="398"/>
      <c r="AEO8" s="398"/>
      <c r="AEP8" s="418"/>
      <c r="AEQ8" s="419"/>
      <c r="AER8" s="397"/>
      <c r="AES8" s="398"/>
      <c r="AET8" s="398"/>
      <c r="AEU8" s="398"/>
      <c r="AEV8" s="398"/>
      <c r="AEW8" s="398"/>
      <c r="AEX8" s="418"/>
      <c r="AEY8" s="419"/>
      <c r="AEZ8" s="397"/>
      <c r="AFA8" s="398"/>
      <c r="AFB8" s="398"/>
      <c r="AFC8" s="398"/>
      <c r="AFD8" s="398"/>
      <c r="AFE8" s="398"/>
      <c r="AFF8" s="418"/>
      <c r="AFG8" s="419"/>
      <c r="AFH8" s="397"/>
      <c r="AFI8" s="398"/>
      <c r="AFJ8" s="398"/>
      <c r="AFK8" s="398"/>
      <c r="AFL8" s="398"/>
      <c r="AFM8" s="398"/>
      <c r="AFN8" s="418"/>
      <c r="AFO8" s="419"/>
      <c r="AFP8" s="397"/>
      <c r="AFQ8" s="398"/>
      <c r="AFR8" s="398"/>
      <c r="AFS8" s="398"/>
      <c r="AFT8" s="398"/>
      <c r="AFU8" s="398"/>
      <c r="AFV8" s="418"/>
      <c r="AFW8" s="419"/>
      <c r="AFX8" s="397"/>
      <c r="AFY8" s="398"/>
      <c r="AFZ8" s="398"/>
      <c r="AGA8" s="398"/>
      <c r="AGB8" s="398"/>
      <c r="AGC8" s="398"/>
      <c r="AGD8" s="418"/>
      <c r="AGE8" s="419"/>
      <c r="AGF8" s="397"/>
      <c r="AGG8" s="403"/>
      <c r="AGH8" s="403"/>
      <c r="AGI8" s="403"/>
      <c r="AGJ8" s="403"/>
      <c r="AGK8" s="403"/>
      <c r="AGL8" s="418"/>
      <c r="AGM8" s="419"/>
      <c r="AGN8" s="423"/>
      <c r="AGO8" s="399"/>
      <c r="AGP8" s="399"/>
      <c r="AGQ8" s="399"/>
      <c r="AGR8" s="399"/>
      <c r="AGS8" s="399"/>
      <c r="AGT8" s="399"/>
      <c r="AGU8" s="400"/>
      <c r="AGV8" s="397"/>
      <c r="AGW8" s="398"/>
      <c r="AGX8" s="398"/>
      <c r="AGY8" s="398"/>
      <c r="AGZ8" s="398"/>
      <c r="AHA8" s="398"/>
      <c r="AHB8" s="399"/>
      <c r="AHC8" s="400"/>
      <c r="AHD8" s="397"/>
      <c r="AHE8" s="398"/>
      <c r="AHF8" s="398"/>
      <c r="AHG8" s="398"/>
      <c r="AHH8" s="398"/>
      <c r="AHI8" s="398"/>
      <c r="AHJ8" s="399"/>
      <c r="AHK8" s="400"/>
      <c r="AHL8" s="397"/>
      <c r="AHM8" s="398"/>
      <c r="AHN8" s="398"/>
      <c r="AHO8" s="398"/>
      <c r="AHP8" s="398"/>
      <c r="AHQ8" s="398"/>
      <c r="AHR8" s="399"/>
      <c r="AHS8" s="400"/>
      <c r="AHT8" s="397"/>
      <c r="AHU8" s="398"/>
      <c r="AHV8" s="398"/>
      <c r="AHW8" s="398"/>
      <c r="AHX8" s="398"/>
      <c r="AHY8" s="398"/>
      <c r="AHZ8" s="399"/>
      <c r="AIA8" s="408"/>
      <c r="AIB8" s="424"/>
      <c r="AIC8" s="398"/>
      <c r="AID8" s="398"/>
      <c r="AIE8" s="398"/>
      <c r="AIF8" s="398"/>
      <c r="AIG8" s="398"/>
      <c r="AIH8" s="399"/>
      <c r="AII8" s="408"/>
      <c r="AIJ8" s="424"/>
      <c r="AIK8" s="398"/>
      <c r="AIL8" s="398"/>
      <c r="AIM8" s="398"/>
      <c r="AIN8" s="398"/>
      <c r="AIO8" s="398"/>
      <c r="AIP8" s="399"/>
      <c r="AIQ8" s="408"/>
      <c r="AIR8" s="423"/>
      <c r="AIS8" s="399"/>
      <c r="AIT8" s="399"/>
      <c r="AIU8" s="399"/>
      <c r="AIV8" s="399"/>
      <c r="AIW8" s="399"/>
      <c r="AIX8" s="399"/>
      <c r="AIY8" s="400"/>
      <c r="AIZ8" s="423"/>
      <c r="AJA8" s="425"/>
      <c r="AJB8" s="425"/>
      <c r="AJC8" s="425"/>
      <c r="AJD8" s="425"/>
      <c r="AJE8" s="425"/>
      <c r="AJF8" s="399"/>
      <c r="AJG8" s="400"/>
      <c r="AJH8" s="397"/>
      <c r="AJI8" s="403"/>
      <c r="AJJ8" s="403"/>
      <c r="AJK8" s="403"/>
      <c r="AJL8" s="403"/>
      <c r="AJM8" s="403"/>
      <c r="AJN8" s="398"/>
      <c r="AJO8" s="426"/>
      <c r="AJP8" s="397"/>
      <c r="AJQ8" s="398"/>
      <c r="AJR8" s="398"/>
      <c r="AJS8" s="398"/>
      <c r="AJT8" s="398"/>
      <c r="AJU8" s="398"/>
      <c r="AJV8" s="398"/>
      <c r="AJW8" s="426"/>
      <c r="AJX8" s="397"/>
      <c r="AJY8" s="398"/>
      <c r="AJZ8" s="398"/>
      <c r="AKA8" s="398"/>
      <c r="AKB8" s="398"/>
      <c r="AKC8" s="398"/>
      <c r="AKD8" s="398"/>
      <c r="AKE8" s="426"/>
      <c r="AKF8" s="397"/>
      <c r="AKG8" s="403"/>
      <c r="AKH8" s="403"/>
      <c r="AKI8" s="403"/>
      <c r="AKJ8" s="403"/>
      <c r="AKK8" s="403"/>
      <c r="AKL8" s="398"/>
      <c r="AKM8" s="426"/>
      <c r="AKN8" s="397"/>
      <c r="AKO8" s="398"/>
      <c r="AKP8" s="398"/>
      <c r="AKQ8" s="398"/>
      <c r="AKR8" s="398"/>
      <c r="AKS8" s="398"/>
      <c r="AKT8" s="398"/>
      <c r="AKU8" s="426"/>
      <c r="AKV8" s="397"/>
      <c r="AKW8" s="403"/>
      <c r="AKX8" s="403"/>
      <c r="AKY8" s="403"/>
      <c r="AKZ8" s="403"/>
      <c r="ALA8" s="403"/>
      <c r="ALB8" s="398"/>
      <c r="ALC8" s="426"/>
      <c r="ALD8" s="416"/>
      <c r="ALE8" s="418"/>
      <c r="ALF8" s="418"/>
      <c r="ALG8" s="418"/>
      <c r="ALH8" s="418"/>
      <c r="ALI8" s="418"/>
      <c r="ALJ8" s="418"/>
      <c r="ALK8" s="419"/>
      <c r="ALL8" s="397"/>
      <c r="ALM8" s="403"/>
      <c r="ALN8" s="403"/>
      <c r="ALO8" s="403"/>
      <c r="ALP8" s="403"/>
      <c r="ALQ8" s="395"/>
      <c r="ALR8" s="418"/>
      <c r="ALS8" s="427"/>
      <c r="ALT8" s="397"/>
      <c r="ALU8" s="398"/>
      <c r="ALV8" s="398"/>
      <c r="ALW8" s="398"/>
      <c r="ALX8" s="398"/>
      <c r="ALY8" s="398"/>
      <c r="ALZ8" s="398"/>
      <c r="AMA8" s="426"/>
      <c r="AMB8" s="397"/>
      <c r="AMC8" s="398"/>
      <c r="AMD8" s="398"/>
      <c r="AME8" s="398"/>
      <c r="AMF8" s="398"/>
      <c r="AMG8" s="398"/>
      <c r="AMH8" s="398"/>
      <c r="AMI8" s="426"/>
      <c r="AMJ8" s="397"/>
      <c r="AMK8" s="398"/>
      <c r="AML8" s="398"/>
      <c r="AMM8" s="398"/>
      <c r="AMN8" s="398"/>
      <c r="AMO8" s="398"/>
      <c r="AMP8" s="398"/>
      <c r="AMQ8" s="426"/>
      <c r="AMR8" s="397"/>
      <c r="AMS8" s="398"/>
      <c r="AMT8" s="398"/>
      <c r="AMU8" s="398"/>
      <c r="AMV8" s="398"/>
      <c r="AMW8" s="398"/>
      <c r="AMX8" s="398"/>
      <c r="AMY8" s="426"/>
      <c r="AMZ8" s="397"/>
      <c r="ANA8" s="398"/>
      <c r="ANB8" s="398"/>
      <c r="ANC8" s="398"/>
      <c r="AND8" s="398"/>
      <c r="ANE8" s="398"/>
      <c r="ANF8" s="398"/>
      <c r="ANG8" s="426"/>
      <c r="ANH8" s="397"/>
      <c r="ANI8" s="398"/>
      <c r="ANJ8" s="398"/>
      <c r="ANK8" s="398"/>
      <c r="ANL8" s="398"/>
      <c r="ANM8" s="398"/>
      <c r="ANN8" s="398"/>
      <c r="ANO8" s="426"/>
      <c r="ANP8" s="397"/>
      <c r="ANQ8" s="398"/>
      <c r="ANR8" s="398"/>
      <c r="ANS8" s="398"/>
      <c r="ANT8" s="398"/>
      <c r="ANU8" s="398"/>
      <c r="ANV8" s="398"/>
      <c r="ANW8" s="426"/>
      <c r="ANX8" s="397"/>
      <c r="ANY8" s="403"/>
      <c r="ANZ8" s="403"/>
      <c r="AOA8" s="403"/>
      <c r="AOB8" s="403"/>
      <c r="AOC8" s="403"/>
      <c r="AOD8" s="398"/>
      <c r="AOE8" s="426"/>
      <c r="AOF8" s="397"/>
      <c r="AOG8" s="398"/>
      <c r="AOH8" s="398"/>
      <c r="AOI8" s="398"/>
      <c r="AOJ8" s="398"/>
      <c r="AOK8" s="398"/>
      <c r="AOL8" s="398"/>
      <c r="AOM8" s="426"/>
      <c r="AON8" s="397"/>
      <c r="AOO8" s="398"/>
      <c r="AOP8" s="398"/>
      <c r="AOQ8" s="398"/>
      <c r="AOR8" s="398"/>
      <c r="AOS8" s="398"/>
      <c r="AOT8" s="428"/>
      <c r="AOU8" s="429"/>
      <c r="AOV8" s="397"/>
      <c r="AOW8" s="398"/>
      <c r="AOX8" s="398"/>
      <c r="AOY8" s="398"/>
      <c r="AOZ8" s="398"/>
      <c r="APA8" s="398"/>
      <c r="APB8" s="398"/>
      <c r="APC8" s="426"/>
      <c r="APD8" s="397"/>
      <c r="APE8" s="403"/>
      <c r="APF8" s="403"/>
      <c r="APG8" s="403"/>
      <c r="APH8" s="403"/>
      <c r="API8" s="403"/>
      <c r="APJ8" s="398"/>
      <c r="APK8" s="426"/>
      <c r="APL8" s="397"/>
      <c r="APM8" s="398"/>
      <c r="APN8" s="398"/>
      <c r="APO8" s="398"/>
      <c r="APP8" s="398"/>
      <c r="APQ8" s="398"/>
      <c r="APR8" s="398"/>
      <c r="APS8" s="426"/>
      <c r="APT8" s="423"/>
      <c r="APU8" s="399"/>
      <c r="APV8" s="399"/>
      <c r="APW8" s="399"/>
      <c r="APX8" s="399"/>
      <c r="APY8" s="399"/>
      <c r="APZ8" s="398"/>
      <c r="AQA8" s="426"/>
      <c r="AQB8" s="397"/>
      <c r="AQC8" s="398"/>
      <c r="AQD8" s="398"/>
      <c r="AQE8" s="398"/>
      <c r="AQF8" s="398"/>
      <c r="AQG8" s="398"/>
      <c r="AQH8" s="398"/>
      <c r="AQI8" s="426"/>
      <c r="AQJ8" s="397"/>
      <c r="AQK8" s="398"/>
      <c r="AQL8" s="398"/>
      <c r="AQM8" s="398"/>
      <c r="AQN8" s="398"/>
      <c r="AQO8" s="398"/>
      <c r="AQP8" s="399"/>
      <c r="AQQ8" s="400"/>
      <c r="AQR8" s="397"/>
      <c r="AQS8" s="398"/>
      <c r="AQT8" s="398"/>
      <c r="AQU8" s="398"/>
      <c r="AQV8" s="398"/>
      <c r="AQW8" s="398"/>
      <c r="AQX8" s="399"/>
      <c r="AQY8" s="400"/>
      <c r="AQZ8" s="397"/>
      <c r="ARA8" s="398"/>
      <c r="ARB8" s="398"/>
      <c r="ARC8" s="398"/>
      <c r="ARD8" s="398"/>
      <c r="ARE8" s="398"/>
      <c r="ARF8" s="399"/>
      <c r="ARG8" s="400"/>
      <c r="ARH8" s="397"/>
      <c r="ARI8" s="398"/>
      <c r="ARJ8" s="398"/>
      <c r="ARK8" s="398"/>
      <c r="ARL8" s="398"/>
      <c r="ARM8" s="398"/>
      <c r="ARN8" s="399"/>
      <c r="ARO8" s="400"/>
      <c r="ARP8" s="397"/>
      <c r="ARQ8" s="398"/>
      <c r="ARR8" s="398"/>
      <c r="ARS8" s="398"/>
      <c r="ART8" s="398"/>
      <c r="ARU8" s="398"/>
      <c r="ARV8" s="399"/>
      <c r="ARW8" s="400"/>
      <c r="ARX8" s="397"/>
      <c r="ARY8" s="398"/>
      <c r="ARZ8" s="398"/>
      <c r="ASA8" s="398"/>
      <c r="ASB8" s="398"/>
      <c r="ASC8" s="398"/>
      <c r="ASD8" s="399"/>
      <c r="ASE8" s="400"/>
      <c r="ASF8" s="397"/>
      <c r="ASG8" s="398"/>
      <c r="ASH8" s="398"/>
      <c r="ASI8" s="398"/>
      <c r="ASJ8" s="398"/>
      <c r="ASK8" s="398"/>
      <c r="ASL8" s="399"/>
      <c r="ASM8" s="400"/>
      <c r="ASN8" s="397"/>
      <c r="ASO8" s="398"/>
      <c r="ASP8" s="398"/>
      <c r="ASQ8" s="398"/>
      <c r="ASR8" s="398"/>
      <c r="ASS8" s="398"/>
      <c r="AST8" s="399"/>
      <c r="ASU8" s="400"/>
      <c r="ASV8" s="397"/>
      <c r="ASW8" s="398"/>
      <c r="ASX8" s="398"/>
      <c r="ASY8" s="398"/>
      <c r="ASZ8" s="398"/>
      <c r="ATA8" s="398"/>
      <c r="ATB8" s="399"/>
      <c r="ATC8" s="400"/>
      <c r="ATD8" s="397"/>
      <c r="ATE8" s="403"/>
      <c r="ATF8" s="403"/>
      <c r="ATG8" s="403"/>
      <c r="ATH8" s="403"/>
      <c r="ATI8" s="403"/>
      <c r="ATJ8" s="399"/>
      <c r="ATK8" s="400"/>
      <c r="ATL8" s="397"/>
      <c r="ATM8" s="398"/>
      <c r="ATN8" s="398"/>
      <c r="ATO8" s="398"/>
      <c r="ATP8" s="398"/>
      <c r="ATQ8" s="398"/>
      <c r="ATR8" s="399"/>
      <c r="ATS8" s="400"/>
      <c r="ATT8" s="397"/>
      <c r="ATU8" s="398"/>
      <c r="ATV8" s="398"/>
      <c r="ATW8" s="398"/>
      <c r="ATX8" s="398"/>
      <c r="ATY8" s="398"/>
      <c r="ATZ8" s="399"/>
      <c r="AUA8" s="400"/>
      <c r="AUB8" s="397"/>
      <c r="AUC8" s="398"/>
      <c r="AUD8" s="398"/>
      <c r="AUE8" s="398"/>
      <c r="AUF8" s="398"/>
      <c r="AUG8" s="398"/>
      <c r="AUH8" s="399"/>
      <c r="AUI8" s="400"/>
      <c r="AUJ8" s="397"/>
      <c r="AUK8" s="398"/>
      <c r="AUL8" s="398"/>
      <c r="AUM8" s="398"/>
      <c r="AUN8" s="398"/>
      <c r="AUO8" s="398"/>
      <c r="AUP8" s="399"/>
      <c r="AUQ8" s="400"/>
      <c r="AUR8" s="397"/>
      <c r="AUS8" s="398"/>
      <c r="AUT8" s="398"/>
      <c r="AUU8" s="398"/>
      <c r="AUV8" s="398"/>
      <c r="AUW8" s="398"/>
      <c r="AUX8" s="399"/>
      <c r="AUY8" s="400"/>
      <c r="AUZ8" s="397"/>
      <c r="AVA8" s="398"/>
      <c r="AVB8" s="398"/>
      <c r="AVC8" s="398"/>
      <c r="AVD8" s="398"/>
      <c r="AVE8" s="398"/>
      <c r="AVF8" s="399"/>
      <c r="AVG8" s="400"/>
      <c r="AVH8" s="397"/>
      <c r="AVI8" s="398"/>
      <c r="AVJ8" s="398"/>
      <c r="AVK8" s="398"/>
      <c r="AVL8" s="398"/>
      <c r="AVM8" s="398"/>
      <c r="AVN8" s="399"/>
      <c r="AVO8" s="400"/>
      <c r="AVP8" s="397"/>
      <c r="AVQ8" s="398"/>
      <c r="AVR8" s="398"/>
      <c r="AVS8" s="398"/>
      <c r="AVT8" s="398"/>
      <c r="AVU8" s="398"/>
      <c r="AVV8" s="399"/>
      <c r="AVW8" s="400"/>
      <c r="AVX8" s="397"/>
      <c r="AVY8" s="398"/>
      <c r="AVZ8" s="398"/>
      <c r="AWA8" s="398"/>
      <c r="AWB8" s="398"/>
      <c r="AWC8" s="398"/>
      <c r="AWD8" s="399"/>
      <c r="AWE8" s="400"/>
      <c r="AWF8" s="397"/>
      <c r="AWG8" s="398"/>
      <c r="AWH8" s="398"/>
      <c r="AWI8" s="398"/>
      <c r="AWJ8" s="398"/>
      <c r="AWK8" s="398"/>
      <c r="AWL8" s="399"/>
      <c r="AWM8" s="400"/>
      <c r="AWN8" s="397"/>
      <c r="AWO8" s="398"/>
      <c r="AWP8" s="398"/>
      <c r="AWQ8" s="398"/>
      <c r="AWR8" s="398"/>
      <c r="AWS8" s="398"/>
      <c r="AWT8" s="399"/>
      <c r="AWU8" s="400"/>
      <c r="AWV8" s="397"/>
      <c r="AWW8" s="398"/>
      <c r="AWX8" s="398"/>
      <c r="AWY8" s="398"/>
      <c r="AWZ8" s="398"/>
      <c r="AXA8" s="398"/>
      <c r="AXB8" s="399"/>
      <c r="AXC8" s="400"/>
      <c r="AXD8" s="397"/>
      <c r="AXE8" s="398"/>
      <c r="AXF8" s="398"/>
      <c r="AXG8" s="398"/>
      <c r="AXH8" s="398"/>
      <c r="AXI8" s="398"/>
      <c r="AXJ8" s="399"/>
      <c r="AXK8" s="400"/>
      <c r="AXL8" s="397"/>
      <c r="AXM8" s="398"/>
      <c r="AXN8" s="398"/>
      <c r="AXO8" s="398"/>
      <c r="AXP8" s="398"/>
      <c r="AXQ8" s="398"/>
      <c r="AXR8" s="399"/>
      <c r="AXS8" s="400"/>
      <c r="AXT8" s="397"/>
      <c r="AXU8" s="403"/>
      <c r="AXV8" s="403"/>
      <c r="AXW8" s="403"/>
      <c r="AXX8" s="403"/>
      <c r="AXY8" s="403"/>
      <c r="AXZ8" s="399"/>
      <c r="AYA8" s="400"/>
      <c r="AYB8" s="397"/>
      <c r="AYC8" s="403"/>
      <c r="AYD8" s="403"/>
      <c r="AYE8" s="403"/>
      <c r="AYF8" s="403"/>
      <c r="AYG8" s="403"/>
      <c r="AYH8" s="399"/>
      <c r="AYI8" s="400"/>
      <c r="AYJ8" s="397"/>
      <c r="AYK8" s="398"/>
      <c r="AYL8" s="398"/>
      <c r="AYM8" s="398"/>
      <c r="AYN8" s="398"/>
      <c r="AYO8" s="398"/>
      <c r="AYP8" s="399"/>
      <c r="AYQ8" s="400"/>
      <c r="AYR8" s="397"/>
      <c r="AYS8" s="398"/>
      <c r="AYT8" s="398"/>
      <c r="AYU8" s="398"/>
      <c r="AYV8" s="398"/>
      <c r="AYW8" s="398"/>
      <c r="AYX8" s="399"/>
      <c r="AYY8" s="400"/>
      <c r="AYZ8" s="397"/>
      <c r="AZA8" s="398"/>
      <c r="AZB8" s="398"/>
      <c r="AZC8" s="398"/>
      <c r="AZD8" s="398"/>
      <c r="AZE8" s="398"/>
      <c r="AZF8" s="399"/>
      <c r="AZG8" s="400"/>
      <c r="AZH8" s="397"/>
      <c r="AZI8" s="403"/>
      <c r="AZJ8" s="403"/>
      <c r="AZK8" s="403"/>
      <c r="AZL8" s="403"/>
      <c r="AZM8" s="403"/>
      <c r="AZN8" s="399"/>
      <c r="AZO8" s="400"/>
      <c r="AZP8" s="397"/>
      <c r="AZQ8" s="398"/>
      <c r="AZR8" s="398"/>
      <c r="AZS8" s="398"/>
      <c r="AZT8" s="398"/>
      <c r="AZU8" s="398"/>
      <c r="AZV8" s="399"/>
      <c r="AZW8" s="400"/>
      <c r="AZX8" s="409"/>
      <c r="AZY8" s="395"/>
      <c r="AZZ8" s="395"/>
      <c r="BAA8" s="395"/>
      <c r="BAB8" s="395"/>
      <c r="BAC8" s="395"/>
      <c r="BAD8" s="399"/>
      <c r="BAE8" s="400"/>
      <c r="BAF8" s="397"/>
      <c r="BAG8" s="398"/>
      <c r="BAH8" s="398"/>
      <c r="BAI8" s="398"/>
      <c r="BAJ8" s="398"/>
      <c r="BAK8" s="398"/>
      <c r="BAL8" s="399"/>
      <c r="BAM8" s="400"/>
      <c r="BAN8" s="397"/>
      <c r="BAO8" s="398"/>
      <c r="BAP8" s="398"/>
      <c r="BAQ8" s="398"/>
      <c r="BAR8" s="398"/>
      <c r="BAS8" s="398"/>
      <c r="BAT8" s="399"/>
      <c r="BAU8" s="400"/>
      <c r="BAV8" s="397"/>
      <c r="BAW8" s="398"/>
      <c r="BAX8" s="398"/>
      <c r="BAY8" s="398"/>
      <c r="BAZ8" s="398"/>
      <c r="BBA8" s="398"/>
      <c r="BBB8" s="399"/>
      <c r="BBC8" s="400"/>
      <c r="BBD8" s="397"/>
      <c r="BBE8" s="398"/>
      <c r="BBF8" s="398"/>
      <c r="BBG8" s="398"/>
      <c r="BBH8" s="398"/>
      <c r="BBI8" s="398"/>
      <c r="BBJ8" s="399"/>
      <c r="BBK8" s="400"/>
      <c r="BBL8" s="397"/>
      <c r="BBM8" s="398"/>
      <c r="BBN8" s="398"/>
      <c r="BBO8" s="398"/>
      <c r="BBP8" s="398"/>
      <c r="BBQ8" s="398"/>
      <c r="BBR8" s="399"/>
      <c r="BBS8" s="400"/>
      <c r="BBT8" s="397"/>
      <c r="BBU8" s="398"/>
      <c r="BBV8" s="398"/>
      <c r="BBW8" s="398"/>
      <c r="BBX8" s="398"/>
      <c r="BBY8" s="398"/>
      <c r="BBZ8" s="399"/>
      <c r="BCA8" s="400"/>
      <c r="BCB8" s="397"/>
      <c r="BCC8" s="398"/>
      <c r="BCD8" s="398"/>
      <c r="BCE8" s="398"/>
      <c r="BCF8" s="398"/>
      <c r="BCG8" s="398"/>
      <c r="BCH8" s="399"/>
      <c r="BCI8" s="400"/>
      <c r="BCJ8" s="397"/>
      <c r="BCK8" s="398"/>
      <c r="BCL8" s="398"/>
      <c r="BCM8" s="398"/>
      <c r="BCN8" s="398"/>
      <c r="BCO8" s="398"/>
      <c r="BCP8" s="399"/>
      <c r="BCQ8" s="400"/>
      <c r="BCR8" s="397"/>
      <c r="BCS8" s="398"/>
      <c r="BCT8" s="398"/>
      <c r="BCU8" s="398"/>
      <c r="BCV8" s="398"/>
      <c r="BCW8" s="398"/>
      <c r="BCX8" s="399"/>
      <c r="BCY8" s="400"/>
      <c r="BCZ8" s="397"/>
      <c r="BDA8" s="398"/>
      <c r="BDB8" s="398"/>
      <c r="BDC8" s="398"/>
      <c r="BDD8" s="398"/>
      <c r="BDE8" s="398"/>
      <c r="BDF8" s="399"/>
      <c r="BDG8" s="400"/>
      <c r="BDH8" s="397"/>
      <c r="BDI8" s="398"/>
      <c r="BDJ8" s="398"/>
      <c r="BDK8" s="398"/>
      <c r="BDL8" s="398"/>
      <c r="BDM8" s="398"/>
      <c r="BDN8" s="399"/>
      <c r="BDO8" s="400"/>
      <c r="BDP8" s="397"/>
      <c r="BDQ8" s="398"/>
      <c r="BDR8" s="398"/>
      <c r="BDS8" s="398"/>
      <c r="BDT8" s="398"/>
      <c r="BDU8" s="398"/>
      <c r="BDV8" s="399"/>
      <c r="BDW8" s="400"/>
      <c r="BDX8" s="397"/>
      <c r="BDY8" s="398"/>
      <c r="BDZ8" s="398"/>
      <c r="BEA8" s="398"/>
      <c r="BEB8" s="398"/>
      <c r="BEC8" s="398"/>
      <c r="BED8" s="399"/>
      <c r="BEE8" s="400"/>
      <c r="BEF8" s="397"/>
      <c r="BEG8" s="398"/>
      <c r="BEH8" s="398"/>
      <c r="BEI8" s="398"/>
      <c r="BEJ8" s="398"/>
      <c r="BEK8" s="398"/>
      <c r="BEL8" s="399"/>
      <c r="BEM8" s="400"/>
      <c r="BEN8" s="397"/>
      <c r="BEO8" s="398"/>
      <c r="BEP8" s="398"/>
      <c r="BEQ8" s="398"/>
      <c r="BER8" s="398"/>
      <c r="BES8" s="398"/>
      <c r="BET8" s="399"/>
      <c r="BEU8" s="400"/>
      <c r="BEV8" s="397"/>
      <c r="BEW8" s="398"/>
      <c r="BEX8" s="398"/>
      <c r="BEY8" s="398"/>
      <c r="BEZ8" s="398"/>
      <c r="BFA8" s="398"/>
      <c r="BFB8" s="399"/>
      <c r="BFC8" s="400"/>
      <c r="BFD8" s="397"/>
      <c r="BFE8" s="398"/>
      <c r="BFF8" s="398"/>
      <c r="BFG8" s="398"/>
      <c r="BFH8" s="398"/>
      <c r="BFI8" s="398"/>
      <c r="BFJ8" s="399"/>
      <c r="BFK8" s="400"/>
      <c r="BFL8" s="397"/>
      <c r="BFM8" s="398"/>
      <c r="BFN8" s="398"/>
      <c r="BFO8" s="398"/>
      <c r="BFP8" s="398"/>
      <c r="BFQ8" s="398"/>
      <c r="BFR8" s="399"/>
      <c r="BFS8" s="400"/>
      <c r="BFT8" s="397"/>
      <c r="BFU8" s="398"/>
      <c r="BFV8" s="398"/>
      <c r="BFW8" s="398"/>
      <c r="BFX8" s="398"/>
      <c r="BFY8" s="398"/>
      <c r="BFZ8" s="399"/>
      <c r="BGA8" s="400"/>
      <c r="BGB8" s="397"/>
      <c r="BGC8" s="398"/>
      <c r="BGD8" s="398"/>
      <c r="BGE8" s="398"/>
      <c r="BGF8" s="398"/>
      <c r="BGG8" s="398"/>
      <c r="BGH8" s="399"/>
      <c r="BGI8" s="400"/>
      <c r="BGJ8" s="397"/>
      <c r="BGK8" s="403"/>
      <c r="BGL8" s="403"/>
      <c r="BGM8" s="403"/>
      <c r="BGN8" s="403"/>
      <c r="BGO8" s="403"/>
      <c r="BGP8" s="399"/>
      <c r="BGQ8" s="400"/>
      <c r="BGR8" s="397"/>
      <c r="BGS8" s="398"/>
      <c r="BGT8" s="398"/>
      <c r="BGU8" s="398"/>
      <c r="BGV8" s="398"/>
      <c r="BGW8" s="398"/>
      <c r="BGX8" s="399"/>
      <c r="BGY8" s="400"/>
      <c r="BGZ8" s="397"/>
      <c r="BHA8" s="398"/>
      <c r="BHB8" s="398"/>
      <c r="BHC8" s="398"/>
      <c r="BHD8" s="398"/>
      <c r="BHE8" s="398"/>
      <c r="BHF8" s="399"/>
      <c r="BHG8" s="400"/>
      <c r="BHH8" s="397"/>
      <c r="BHI8" s="398"/>
      <c r="BHJ8" s="398"/>
      <c r="BHK8" s="398"/>
      <c r="BHL8" s="398"/>
      <c r="BHM8" s="398"/>
      <c r="BHN8" s="399"/>
      <c r="BHO8" s="400"/>
      <c r="BHP8" s="397"/>
      <c r="BHQ8" s="398"/>
      <c r="BHR8" s="398"/>
      <c r="BHS8" s="398"/>
      <c r="BHT8" s="398"/>
      <c r="BHU8" s="398"/>
      <c r="BHV8" s="399"/>
      <c r="BHW8" s="400"/>
      <c r="BHX8" s="397"/>
      <c r="BHY8" s="403"/>
      <c r="BHZ8" s="403"/>
      <c r="BIA8" s="403"/>
      <c r="BIB8" s="403"/>
      <c r="BIC8" s="403"/>
      <c r="BID8" s="399"/>
      <c r="BIE8" s="400"/>
      <c r="BIF8" s="397"/>
      <c r="BIG8" s="398"/>
      <c r="BIH8" s="398"/>
      <c r="BII8" s="398"/>
      <c r="BIJ8" s="398"/>
      <c r="BIK8" s="398"/>
      <c r="BIL8" s="399"/>
      <c r="BIM8" s="400"/>
      <c r="BIN8" s="397"/>
      <c r="BIO8" s="398"/>
      <c r="BIP8" s="398"/>
      <c r="BIQ8" s="398"/>
      <c r="BIR8" s="398"/>
      <c r="BIS8" s="398"/>
      <c r="BIT8" s="399"/>
      <c r="BIU8" s="400"/>
      <c r="BIV8" s="397"/>
      <c r="BIW8" s="398"/>
      <c r="BIX8" s="398"/>
      <c r="BIY8" s="398"/>
      <c r="BIZ8" s="398"/>
      <c r="BJA8" s="398"/>
      <c r="BJB8" s="399"/>
      <c r="BJC8" s="400"/>
      <c r="BJD8" s="397"/>
      <c r="BJE8" s="398"/>
      <c r="BJF8" s="398"/>
      <c r="BJG8" s="398"/>
      <c r="BJH8" s="398"/>
      <c r="BJI8" s="398"/>
      <c r="BJJ8" s="399"/>
      <c r="BJK8" s="400"/>
      <c r="BJL8" s="397"/>
      <c r="BJM8" s="398"/>
      <c r="BJN8" s="398"/>
      <c r="BJO8" s="398"/>
      <c r="BJP8" s="398"/>
      <c r="BJQ8" s="398"/>
      <c r="BJR8" s="399"/>
      <c r="BJS8" s="400"/>
      <c r="BJT8" s="397"/>
      <c r="BJU8" s="398"/>
      <c r="BJV8" s="398"/>
      <c r="BJW8" s="398"/>
      <c r="BJX8" s="398"/>
      <c r="BJY8" s="398"/>
      <c r="BJZ8" s="399"/>
      <c r="BKA8" s="400"/>
      <c r="BKB8" s="397"/>
      <c r="BKC8" s="398"/>
      <c r="BKD8" s="398"/>
      <c r="BKE8" s="398"/>
      <c r="BKF8" s="398"/>
      <c r="BKG8" s="398"/>
      <c r="BKH8" s="399"/>
      <c r="BKI8" s="400"/>
      <c r="BKJ8" s="397"/>
      <c r="BKK8" s="398"/>
      <c r="BKL8" s="398"/>
      <c r="BKM8" s="398"/>
      <c r="BKN8" s="398"/>
      <c r="BKO8" s="398"/>
      <c r="BKP8" s="399"/>
      <c r="BKQ8" s="400"/>
      <c r="BKR8" s="397"/>
      <c r="BKS8" s="398"/>
      <c r="BKT8" s="398"/>
      <c r="BKU8" s="398"/>
      <c r="BKV8" s="398"/>
      <c r="BKW8" s="398"/>
      <c r="BKX8" s="399"/>
      <c r="BKY8" s="400"/>
      <c r="BKZ8" s="397"/>
      <c r="BLA8" s="398"/>
      <c r="BLB8" s="398"/>
      <c r="BLC8" s="398"/>
      <c r="BLD8" s="398"/>
      <c r="BLE8" s="398"/>
      <c r="BLF8" s="399"/>
      <c r="BLG8" s="400"/>
      <c r="BLH8" s="416"/>
      <c r="BLI8" s="418"/>
      <c r="BLJ8" s="418"/>
      <c r="BLK8" s="418"/>
      <c r="BLL8" s="418"/>
      <c r="BLM8" s="418"/>
      <c r="BLN8" s="418"/>
      <c r="BLO8" s="419"/>
      <c r="BLP8" s="397"/>
      <c r="BLQ8" s="398"/>
      <c r="BLR8" s="398"/>
      <c r="BLS8" s="398"/>
      <c r="BLT8" s="398"/>
      <c r="BLU8" s="398"/>
      <c r="BLV8" s="418"/>
      <c r="BLW8" s="419"/>
      <c r="BLX8" s="397"/>
      <c r="BLY8" s="398"/>
      <c r="BLZ8" s="398"/>
      <c r="BMA8" s="398"/>
      <c r="BMB8" s="398"/>
      <c r="BMC8" s="398"/>
      <c r="BMD8" s="399"/>
      <c r="BME8" s="400"/>
      <c r="BMF8" s="397"/>
      <c r="BMG8" s="398"/>
      <c r="BMH8" s="398"/>
      <c r="BMI8" s="398"/>
      <c r="BMJ8" s="398"/>
      <c r="BMK8" s="398"/>
      <c r="BML8" s="399"/>
      <c r="BMM8" s="400"/>
      <c r="BMN8" s="397"/>
      <c r="BMO8" s="398"/>
      <c r="BMP8" s="398"/>
      <c r="BMQ8" s="398"/>
      <c r="BMR8" s="398"/>
      <c r="BMS8" s="398"/>
      <c r="BMT8" s="399"/>
      <c r="BMU8" s="400"/>
      <c r="BMV8" s="397"/>
      <c r="BMW8" s="398"/>
      <c r="BMX8" s="398"/>
      <c r="BMY8" s="398"/>
      <c r="BMZ8" s="398"/>
      <c r="BNA8" s="398"/>
      <c r="BNB8" s="399"/>
      <c r="BNC8" s="400"/>
      <c r="BND8" s="424"/>
      <c r="BNE8" s="398"/>
      <c r="BNF8" s="398"/>
      <c r="BNG8" s="398"/>
      <c r="BNH8" s="398"/>
      <c r="BNI8" s="398"/>
      <c r="BNJ8" s="418"/>
      <c r="BNK8" s="430"/>
      <c r="BNL8" s="424"/>
      <c r="BNM8" s="398"/>
      <c r="BNN8" s="398"/>
      <c r="BNO8" s="398"/>
      <c r="BNP8" s="398"/>
      <c r="BNQ8" s="398"/>
      <c r="BNR8" s="418"/>
      <c r="BNS8" s="431"/>
      <c r="BNT8" s="424"/>
      <c r="BNU8" s="398"/>
      <c r="BNV8" s="398"/>
      <c r="BNW8" s="398"/>
      <c r="BNX8" s="398"/>
      <c r="BNY8" s="398"/>
      <c r="BNZ8" s="418"/>
      <c r="BOA8" s="430"/>
      <c r="BOB8" s="397"/>
      <c r="BOC8" s="398"/>
      <c r="BOD8" s="398"/>
      <c r="BOE8" s="398"/>
      <c r="BOF8" s="398"/>
      <c r="BOG8" s="398"/>
      <c r="BOH8" s="418"/>
      <c r="BOI8" s="419"/>
      <c r="BOJ8" s="397"/>
      <c r="BOK8" s="398"/>
      <c r="BOL8" s="398"/>
      <c r="BOM8" s="398"/>
      <c r="BON8" s="398"/>
      <c r="BOO8" s="398"/>
      <c r="BOP8" s="418"/>
      <c r="BOQ8" s="419"/>
      <c r="BOR8" s="397"/>
      <c r="BOS8" s="398"/>
      <c r="BOT8" s="398"/>
      <c r="BOU8" s="398"/>
      <c r="BOV8" s="398"/>
      <c r="BOW8" s="398"/>
      <c r="BOX8" s="418"/>
      <c r="BOY8" s="419"/>
      <c r="BOZ8" s="397"/>
      <c r="BPA8" s="398"/>
      <c r="BPB8" s="398"/>
      <c r="BPC8" s="398"/>
      <c r="BPD8" s="398"/>
      <c r="BPE8" s="398"/>
      <c r="BPF8" s="418"/>
      <c r="BPG8" s="419"/>
      <c r="BPH8" s="397"/>
      <c r="BPI8" s="398"/>
      <c r="BPJ8" s="398"/>
      <c r="BPK8" s="398"/>
      <c r="BPL8" s="398"/>
      <c r="BPM8" s="398"/>
      <c r="BPN8" s="418"/>
      <c r="BPO8" s="419"/>
      <c r="BPP8" s="397"/>
      <c r="BPQ8" s="398"/>
      <c r="BPR8" s="398"/>
      <c r="BPS8" s="398"/>
      <c r="BPT8" s="398"/>
      <c r="BPU8" s="398"/>
      <c r="BPV8" s="418"/>
      <c r="BPW8" s="419"/>
      <c r="BPX8" s="397"/>
      <c r="BPY8" s="398"/>
      <c r="BPZ8" s="398"/>
      <c r="BQA8" s="398"/>
      <c r="BQB8" s="398"/>
      <c r="BQC8" s="398"/>
      <c r="BQD8" s="418"/>
      <c r="BQE8" s="419"/>
      <c r="BQF8" s="397"/>
      <c r="BQG8" s="398"/>
      <c r="BQH8" s="398"/>
      <c r="BQI8" s="398"/>
      <c r="BQJ8" s="398"/>
      <c r="BQK8" s="398"/>
      <c r="BQL8" s="418"/>
      <c r="BQM8" s="419"/>
      <c r="BQN8" s="397"/>
      <c r="BQO8" s="398"/>
      <c r="BQP8" s="398"/>
      <c r="BQQ8" s="398"/>
      <c r="BQR8" s="398"/>
      <c r="BQS8" s="398"/>
      <c r="BQT8" s="418"/>
      <c r="BQU8" s="419"/>
      <c r="BQV8" s="397"/>
      <c r="BQW8" s="398"/>
      <c r="BQX8" s="398"/>
      <c r="BQY8" s="398"/>
      <c r="BQZ8" s="398"/>
      <c r="BRA8" s="398"/>
      <c r="BRB8" s="418"/>
      <c r="BRC8" s="419"/>
      <c r="BRD8" s="397"/>
      <c r="BRE8" s="398"/>
      <c r="BRF8" s="398"/>
      <c r="BRG8" s="398"/>
      <c r="BRH8" s="398"/>
      <c r="BRI8" s="398"/>
      <c r="BRJ8" s="418"/>
      <c r="BRK8" s="419"/>
      <c r="BRL8" s="397"/>
      <c r="BRM8" s="398"/>
      <c r="BRN8" s="398"/>
      <c r="BRO8" s="398"/>
      <c r="BRP8" s="398"/>
      <c r="BRQ8" s="398"/>
      <c r="BRR8" s="418"/>
      <c r="BRS8" s="419"/>
      <c r="BRT8" s="397"/>
      <c r="BRU8" s="398"/>
      <c r="BRV8" s="398"/>
      <c r="BRW8" s="398"/>
      <c r="BRX8" s="398"/>
      <c r="BRY8" s="398"/>
      <c r="BRZ8" s="418"/>
      <c r="BSA8" s="419"/>
      <c r="BSB8" s="397"/>
      <c r="BSC8" s="398"/>
      <c r="BSD8" s="398"/>
      <c r="BSE8" s="398"/>
      <c r="BSF8" s="398"/>
      <c r="BSG8" s="398"/>
      <c r="BSH8" s="418"/>
      <c r="BSI8" s="419"/>
      <c r="BSJ8" s="397"/>
      <c r="BSK8" s="398"/>
      <c r="BSL8" s="398"/>
      <c r="BSM8" s="398"/>
      <c r="BSN8" s="398"/>
      <c r="BSO8" s="398"/>
      <c r="BSP8" s="418"/>
      <c r="BSQ8" s="419"/>
      <c r="BSR8" s="397"/>
      <c r="BSS8" s="398"/>
      <c r="BST8" s="398"/>
      <c r="BSU8" s="398"/>
      <c r="BSV8" s="398"/>
      <c r="BSW8" s="398"/>
      <c r="BSX8" s="418"/>
      <c r="BSY8" s="419"/>
      <c r="BSZ8" s="397"/>
      <c r="BTA8" s="398"/>
      <c r="BTB8" s="398"/>
      <c r="BTC8" s="398"/>
      <c r="BTD8" s="398"/>
      <c r="BTE8" s="398"/>
      <c r="BTF8" s="418"/>
      <c r="BTG8" s="419"/>
      <c r="BTH8" s="397"/>
      <c r="BTI8" s="398"/>
      <c r="BTJ8" s="398"/>
      <c r="BTK8" s="398"/>
      <c r="BTL8" s="398"/>
      <c r="BTM8" s="398"/>
      <c r="BTN8" s="418"/>
      <c r="BTO8" s="419"/>
      <c r="BTP8" s="397"/>
      <c r="BTQ8" s="398"/>
      <c r="BTR8" s="398"/>
      <c r="BTS8" s="398"/>
      <c r="BTT8" s="398"/>
      <c r="BTU8" s="398"/>
      <c r="BTV8" s="418"/>
      <c r="BTW8" s="419"/>
      <c r="BTX8" s="397"/>
      <c r="BTY8" s="398"/>
      <c r="BTZ8" s="398"/>
      <c r="BUA8" s="398"/>
      <c r="BUB8" s="398"/>
      <c r="BUC8" s="398"/>
      <c r="BUD8" s="418"/>
      <c r="BUE8" s="419"/>
      <c r="BUF8" s="397"/>
      <c r="BUG8" s="398"/>
      <c r="BUH8" s="398"/>
      <c r="BUI8" s="398"/>
      <c r="BUJ8" s="398"/>
      <c r="BUK8" s="398"/>
      <c r="BUL8" s="418"/>
      <c r="BUM8" s="419"/>
      <c r="BUN8" s="397"/>
      <c r="BUO8" s="398"/>
      <c r="BUP8" s="398"/>
      <c r="BUQ8" s="398"/>
      <c r="BUR8" s="398"/>
      <c r="BUS8" s="398"/>
      <c r="BUT8" s="418"/>
      <c r="BUU8" s="419"/>
      <c r="BUV8" s="397"/>
      <c r="BUW8" s="398"/>
      <c r="BUX8" s="398"/>
      <c r="BUY8" s="398"/>
      <c r="BUZ8" s="398"/>
      <c r="BVA8" s="398"/>
      <c r="BVB8" s="418"/>
      <c r="BVC8" s="419"/>
      <c r="BVD8" s="397"/>
      <c r="BVE8" s="398"/>
      <c r="BVF8" s="398"/>
      <c r="BVG8" s="398"/>
      <c r="BVH8" s="398"/>
      <c r="BVI8" s="398"/>
      <c r="BVJ8" s="418"/>
      <c r="BVK8" s="419"/>
      <c r="BVL8" s="397"/>
      <c r="BVM8" s="398"/>
      <c r="BVN8" s="398"/>
      <c r="BVO8" s="398"/>
      <c r="BVP8" s="398"/>
      <c r="BVQ8" s="398"/>
      <c r="BVR8" s="418"/>
      <c r="BVS8" s="419"/>
      <c r="BVT8" s="397"/>
      <c r="BVU8" s="398"/>
      <c r="BVV8" s="398"/>
      <c r="BVW8" s="398"/>
      <c r="BVX8" s="398"/>
      <c r="BVY8" s="398"/>
      <c r="BVZ8" s="418"/>
      <c r="BWA8" s="419"/>
      <c r="BWB8" s="397"/>
      <c r="BWC8" s="398"/>
      <c r="BWD8" s="398"/>
      <c r="BWE8" s="398"/>
      <c r="BWF8" s="398"/>
      <c r="BWG8" s="398"/>
      <c r="BWH8" s="418"/>
      <c r="BWI8" s="419"/>
      <c r="BWJ8" s="397"/>
      <c r="BWK8" s="398"/>
      <c r="BWL8" s="398"/>
      <c r="BWM8" s="398"/>
      <c r="BWN8" s="398"/>
      <c r="BWO8" s="398"/>
      <c r="BWP8" s="418"/>
      <c r="BWQ8" s="419"/>
      <c r="BWR8" s="416"/>
      <c r="BWS8" s="418"/>
      <c r="BWT8" s="418"/>
      <c r="BWU8" s="418"/>
      <c r="BWV8" s="418"/>
      <c r="BWW8" s="418"/>
      <c r="BWX8" s="418"/>
      <c r="BWY8" s="419"/>
      <c r="BWZ8" s="397"/>
      <c r="BXA8" s="398"/>
      <c r="BXB8" s="398"/>
      <c r="BXC8" s="398"/>
      <c r="BXD8" s="398"/>
      <c r="BXE8" s="398"/>
      <c r="BXF8" s="418"/>
      <c r="BXG8" s="419"/>
      <c r="BXH8" s="416"/>
      <c r="BXI8" s="418"/>
      <c r="BXJ8" s="418"/>
      <c r="BXK8" s="418"/>
      <c r="BXL8" s="418"/>
      <c r="BXM8" s="418"/>
      <c r="BXN8" s="418"/>
      <c r="BXO8" s="419"/>
      <c r="BXP8" s="397"/>
      <c r="BXQ8" s="398"/>
      <c r="BXR8" s="398"/>
      <c r="BXS8" s="398"/>
      <c r="BXT8" s="398"/>
      <c r="BXU8" s="398"/>
      <c r="BXV8" s="418"/>
      <c r="BXW8" s="419"/>
      <c r="BXX8" s="397"/>
      <c r="BXY8" s="398"/>
      <c r="BXZ8" s="398"/>
      <c r="BYA8" s="398"/>
      <c r="BYB8" s="398"/>
      <c r="BYC8" s="398"/>
      <c r="BYD8" s="418"/>
      <c r="BYE8" s="419"/>
      <c r="BYF8" s="397"/>
      <c r="BYG8" s="398"/>
      <c r="BYH8" s="398"/>
      <c r="BYI8" s="398"/>
      <c r="BYJ8" s="398"/>
      <c r="BYK8" s="398"/>
      <c r="BYL8" s="418"/>
      <c r="BYM8" s="419"/>
      <c r="BYN8" s="397"/>
      <c r="BYO8" s="398"/>
      <c r="BYP8" s="398"/>
      <c r="BYQ8" s="398"/>
      <c r="BYR8" s="398"/>
      <c r="BYS8" s="398"/>
      <c r="BYT8" s="418"/>
      <c r="BYU8" s="419"/>
      <c r="BYV8" s="397"/>
      <c r="BYW8" s="398"/>
      <c r="BYX8" s="398"/>
      <c r="BYY8" s="398"/>
      <c r="BYZ8" s="398"/>
      <c r="BZA8" s="398"/>
      <c r="BZB8" s="418"/>
      <c r="BZC8" s="419"/>
      <c r="BZD8" s="397"/>
      <c r="BZE8" s="398"/>
      <c r="BZF8" s="398"/>
      <c r="BZG8" s="398"/>
      <c r="BZH8" s="398"/>
      <c r="BZI8" s="398"/>
      <c r="BZJ8" s="418"/>
      <c r="BZK8" s="419"/>
      <c r="BZL8" s="397"/>
      <c r="BZM8" s="398"/>
      <c r="BZN8" s="398"/>
      <c r="BZO8" s="398"/>
      <c r="BZP8" s="398"/>
      <c r="BZQ8" s="398"/>
      <c r="BZR8" s="418"/>
      <c r="BZS8" s="419"/>
      <c r="BZT8" s="416"/>
      <c r="BZU8" s="418"/>
      <c r="BZV8" s="418"/>
      <c r="BZW8" s="418"/>
      <c r="BZX8" s="418"/>
      <c r="BZY8" s="418"/>
      <c r="BZZ8" s="418"/>
      <c r="CAA8" s="419"/>
      <c r="CAB8" s="397"/>
      <c r="CAC8" s="398"/>
      <c r="CAD8" s="398"/>
      <c r="CAE8" s="398"/>
      <c r="CAF8" s="398"/>
      <c r="CAG8" s="398"/>
      <c r="CAH8" s="418"/>
      <c r="CAI8" s="419"/>
      <c r="CAJ8" s="397"/>
      <c r="CAK8" s="398"/>
      <c r="CAL8" s="398"/>
      <c r="CAM8" s="398"/>
      <c r="CAN8" s="398"/>
      <c r="CAO8" s="398"/>
      <c r="CAP8" s="418"/>
      <c r="CAQ8" s="419"/>
      <c r="CAR8" s="397"/>
      <c r="CAS8" s="398"/>
      <c r="CAT8" s="398"/>
      <c r="CAU8" s="398"/>
      <c r="CAV8" s="398"/>
      <c r="CAW8" s="398"/>
      <c r="CAX8" s="418"/>
      <c r="CAY8" s="419"/>
      <c r="CAZ8" s="416"/>
      <c r="CBA8" s="418"/>
      <c r="CBB8" s="418"/>
      <c r="CBC8" s="418"/>
      <c r="CBD8" s="418"/>
      <c r="CBE8" s="418"/>
      <c r="CBF8" s="418"/>
      <c r="CBG8" s="419"/>
      <c r="CBH8" s="397"/>
      <c r="CBI8" s="398"/>
      <c r="CBJ8" s="398"/>
      <c r="CBK8" s="398"/>
      <c r="CBL8" s="398"/>
      <c r="CBM8" s="398"/>
      <c r="CBN8" s="418"/>
      <c r="CBO8" s="419"/>
      <c r="CBP8" s="397"/>
      <c r="CBQ8" s="398"/>
      <c r="CBR8" s="398"/>
      <c r="CBS8" s="398"/>
      <c r="CBT8" s="398"/>
      <c r="CBU8" s="398"/>
      <c r="CBV8" s="418"/>
      <c r="CBW8" s="419"/>
      <c r="CBX8" s="397"/>
      <c r="CBY8" s="398"/>
      <c r="CBZ8" s="398"/>
      <c r="CCA8" s="398"/>
      <c r="CCB8" s="398"/>
      <c r="CCC8" s="398"/>
      <c r="CCD8" s="418"/>
      <c r="CCE8" s="419"/>
      <c r="CCF8" s="397"/>
      <c r="CCG8" s="398"/>
      <c r="CCH8" s="398"/>
      <c r="CCI8" s="398"/>
      <c r="CCJ8" s="398"/>
      <c r="CCK8" s="398"/>
      <c r="CCL8" s="418"/>
      <c r="CCM8" s="419"/>
      <c r="CCN8" s="416"/>
      <c r="CCO8" s="418"/>
      <c r="CCP8" s="418"/>
      <c r="CCQ8" s="418"/>
      <c r="CCR8" s="418"/>
      <c r="CCS8" s="418"/>
      <c r="CCT8" s="418"/>
      <c r="CCU8" s="419"/>
      <c r="CCV8" s="416"/>
      <c r="CCW8" s="417"/>
      <c r="CCX8" s="417"/>
      <c r="CCY8" s="417"/>
      <c r="CCZ8" s="417"/>
      <c r="CDA8" s="417"/>
      <c r="CDB8" s="418"/>
      <c r="CDC8" s="419"/>
      <c r="CDD8" s="397"/>
      <c r="CDE8" s="398"/>
      <c r="CDF8" s="398"/>
      <c r="CDG8" s="398"/>
      <c r="CDH8" s="398"/>
      <c r="CDI8" s="398"/>
      <c r="CDJ8" s="418"/>
      <c r="CDK8" s="419"/>
      <c r="CDL8" s="397"/>
      <c r="CDM8" s="398"/>
      <c r="CDN8" s="398"/>
      <c r="CDO8" s="398"/>
      <c r="CDP8" s="398"/>
      <c r="CDQ8" s="398"/>
      <c r="CDR8" s="418"/>
      <c r="CDS8" s="419"/>
      <c r="CDT8" s="397"/>
      <c r="CDU8" s="398"/>
      <c r="CDV8" s="398"/>
      <c r="CDW8" s="398"/>
      <c r="CDX8" s="398"/>
      <c r="CDY8" s="398"/>
      <c r="CDZ8" s="418"/>
      <c r="CEA8" s="419"/>
      <c r="CEX8" s="432"/>
      <c r="CEY8" s="433"/>
      <c r="CEZ8" s="433"/>
      <c r="CFA8" s="433"/>
      <c r="CFB8" s="433"/>
      <c r="CFC8" s="433"/>
      <c r="CFD8" s="388"/>
      <c r="CFE8" s="389"/>
      <c r="CFF8" s="390"/>
      <c r="CFG8" s="388"/>
      <c r="CFH8" s="388"/>
      <c r="CFI8" s="388"/>
      <c r="CFJ8" s="388"/>
      <c r="CFK8" s="388"/>
      <c r="CFL8" s="388"/>
      <c r="CFM8" s="389"/>
      <c r="CFN8" s="397"/>
      <c r="CFO8" s="398"/>
      <c r="CFP8" s="398"/>
      <c r="CFQ8" s="398"/>
      <c r="CFR8" s="398"/>
      <c r="CFS8" s="398"/>
      <c r="CFT8" s="398"/>
      <c r="CFU8" s="426"/>
      <c r="CFV8" s="397"/>
      <c r="CFW8" s="398"/>
      <c r="CFX8" s="398"/>
      <c r="CFY8" s="398"/>
      <c r="CFZ8" s="398"/>
      <c r="CGA8" s="398"/>
      <c r="CGB8" s="398"/>
      <c r="CGC8" s="426"/>
      <c r="CGD8" s="397"/>
      <c r="CGE8" s="398"/>
      <c r="CGF8" s="398"/>
      <c r="CGG8" s="398"/>
      <c r="CGH8" s="398"/>
      <c r="CGI8" s="398"/>
      <c r="CGJ8" s="418"/>
      <c r="CGK8" s="419"/>
      <c r="CGL8" s="397"/>
      <c r="CGM8" s="398"/>
      <c r="CGN8" s="398"/>
      <c r="CGO8" s="398"/>
      <c r="CGP8" s="398"/>
      <c r="CGQ8" s="398"/>
      <c r="CGR8" s="418"/>
      <c r="CGS8" s="419"/>
      <c r="CGT8" s="416"/>
      <c r="CGU8" s="418"/>
      <c r="CGV8" s="418"/>
      <c r="CGW8" s="418"/>
      <c r="CGX8" s="418"/>
      <c r="CGY8" s="418"/>
      <c r="CGZ8" s="418"/>
      <c r="CHA8" s="419"/>
      <c r="CHB8" s="397"/>
      <c r="CHC8" s="398"/>
      <c r="CHD8" s="398"/>
      <c r="CHE8" s="398"/>
      <c r="CHF8" s="398"/>
      <c r="CHG8" s="398"/>
      <c r="CHH8" s="418"/>
      <c r="CHI8" s="419"/>
      <c r="CHJ8" s="397"/>
      <c r="CHK8" s="398"/>
      <c r="CHL8" s="398"/>
      <c r="CHM8" s="398"/>
      <c r="CHN8" s="398"/>
      <c r="CHO8" s="398"/>
      <c r="CHP8" s="418"/>
      <c r="CHQ8" s="419"/>
      <c r="CHR8" s="397"/>
      <c r="CHS8" s="398"/>
      <c r="CHT8" s="398"/>
      <c r="CHU8" s="398"/>
      <c r="CHV8" s="398"/>
      <c r="CHW8" s="398"/>
      <c r="CHX8" s="418"/>
      <c r="CHY8" s="419"/>
      <c r="CHZ8" s="397"/>
      <c r="CIA8" s="398"/>
      <c r="CIB8" s="398"/>
      <c r="CIC8" s="398"/>
      <c r="CID8" s="398"/>
      <c r="CIE8" s="398"/>
      <c r="CIF8" s="418"/>
      <c r="CIG8" s="419"/>
      <c r="CIH8" s="397"/>
      <c r="CII8" s="398"/>
      <c r="CIJ8" s="398"/>
      <c r="CIK8" s="398"/>
      <c r="CIL8" s="398"/>
      <c r="CIM8" s="398"/>
      <c r="CIN8" s="418"/>
      <c r="CIO8" s="419"/>
      <c r="CIP8" s="397"/>
      <c r="CIQ8" s="398"/>
      <c r="CIR8" s="398"/>
      <c r="CIS8" s="398"/>
      <c r="CIT8" s="398"/>
      <c r="CIU8" s="398"/>
      <c r="CIV8" s="418"/>
      <c r="CIW8" s="419"/>
      <c r="CIX8" s="423"/>
      <c r="CIY8" s="399"/>
      <c r="CIZ8" s="399"/>
      <c r="CJA8" s="399"/>
      <c r="CJB8" s="399"/>
      <c r="CJC8" s="399"/>
      <c r="CJD8" s="399"/>
      <c r="CJE8" s="400"/>
      <c r="CJF8" s="397"/>
      <c r="CJG8" s="398"/>
      <c r="CJH8" s="398"/>
      <c r="CJI8" s="398"/>
      <c r="CJJ8" s="398"/>
      <c r="CJK8" s="398"/>
      <c r="CJL8" s="399"/>
      <c r="CJM8" s="400"/>
      <c r="CJN8" s="397"/>
      <c r="CJO8" s="398"/>
      <c r="CJP8" s="398"/>
      <c r="CJQ8" s="398"/>
      <c r="CJR8" s="398"/>
      <c r="CJS8" s="398"/>
      <c r="CJT8" s="399"/>
      <c r="CJU8" s="434"/>
      <c r="CJV8" s="397"/>
      <c r="CJW8" s="398"/>
      <c r="CJX8" s="398"/>
      <c r="CJY8" s="398"/>
      <c r="CJZ8" s="398"/>
      <c r="CKA8" s="398"/>
      <c r="CKB8" s="399"/>
      <c r="CKC8" s="434"/>
      <c r="CKD8" s="397"/>
      <c r="CKE8" s="398"/>
      <c r="CKF8" s="398"/>
      <c r="CKG8" s="398"/>
      <c r="CKH8" s="398"/>
      <c r="CKI8" s="398"/>
      <c r="CKJ8" s="399"/>
      <c r="CKK8" s="434"/>
      <c r="CKL8" s="397"/>
      <c r="CKM8" s="398"/>
      <c r="CKN8" s="398"/>
      <c r="CKO8" s="398"/>
      <c r="CKP8" s="398"/>
      <c r="CKQ8" s="398"/>
      <c r="CKR8" s="399"/>
      <c r="CKS8" s="434"/>
      <c r="CKT8" s="397"/>
      <c r="CKU8" s="398"/>
      <c r="CKV8" s="398"/>
      <c r="CKW8" s="398"/>
      <c r="CKX8" s="398"/>
      <c r="CKY8" s="398"/>
      <c r="CKZ8" s="399"/>
      <c r="CLA8" s="434"/>
      <c r="CLB8" s="397"/>
      <c r="CLC8" s="398"/>
      <c r="CLD8" s="398"/>
      <c r="CLE8" s="398"/>
      <c r="CLF8" s="398"/>
      <c r="CLG8" s="398"/>
      <c r="CLH8" s="399"/>
      <c r="CLI8" s="434"/>
      <c r="CLJ8" s="397"/>
      <c r="CLK8" s="398"/>
      <c r="CLL8" s="398"/>
      <c r="CLM8" s="398"/>
      <c r="CLN8" s="398"/>
      <c r="CLO8" s="398"/>
      <c r="CLP8" s="399"/>
      <c r="CLQ8" s="434"/>
      <c r="CLR8" s="397"/>
      <c r="CLS8" s="398"/>
      <c r="CLT8" s="398"/>
      <c r="CLU8" s="398"/>
      <c r="CLV8" s="398"/>
      <c r="CLW8" s="398"/>
      <c r="CLX8" s="399"/>
      <c r="CLY8" s="434"/>
      <c r="CLZ8" s="397"/>
      <c r="CMA8" s="398"/>
      <c r="CMB8" s="398"/>
      <c r="CMC8" s="398"/>
      <c r="CMD8" s="398"/>
      <c r="CME8" s="398"/>
      <c r="CMF8" s="399"/>
      <c r="CMG8" s="434"/>
      <c r="CMH8" s="436"/>
      <c r="CMI8" s="437"/>
      <c r="CMJ8" s="437"/>
      <c r="CMK8" s="437"/>
      <c r="CML8" s="437"/>
      <c r="CMM8" s="437"/>
      <c r="CMN8" s="438"/>
      <c r="CMO8" s="439"/>
      <c r="CMP8" s="342"/>
      <c r="CMQ8" s="343"/>
      <c r="CMR8" s="343"/>
      <c r="CMS8" s="343"/>
      <c r="CMT8" s="343"/>
      <c r="CMU8" s="343"/>
      <c r="CMV8" s="127"/>
      <c r="CMW8" s="43"/>
      <c r="CMX8" s="63"/>
      <c r="CMY8" s="64"/>
      <c r="CMZ8" s="64"/>
      <c r="CNA8" s="64"/>
      <c r="CNB8" s="64"/>
      <c r="CNC8" s="64">
        <v>351</v>
      </c>
      <c r="CND8" s="64"/>
      <c r="CNE8" s="68"/>
      <c r="CNF8" s="445"/>
      <c r="CNG8" s="446">
        <v>0</v>
      </c>
      <c r="CNH8" s="446"/>
      <c r="CNI8" s="446"/>
      <c r="CNJ8" s="446"/>
      <c r="CNK8" s="446"/>
      <c r="CNL8" s="64">
        <f t="shared" ref="CNL8:CNL16" si="227">SUM(CNF8:CNK8)</f>
        <v>0</v>
      </c>
      <c r="CNM8" s="68">
        <f t="shared" ref="CNM8:CNM16" si="228">CNL8/$CNM$5</f>
        <v>0</v>
      </c>
      <c r="CNN8" s="63">
        <v>0</v>
      </c>
      <c r="CNO8" s="64">
        <v>0</v>
      </c>
      <c r="CNP8" s="64">
        <v>309</v>
      </c>
      <c r="CNQ8" s="64">
        <v>0</v>
      </c>
      <c r="CNR8" s="64"/>
      <c r="CNS8" s="64"/>
      <c r="CNT8" s="64">
        <f t="shared" ref="CNT8:CNT16" si="229">SUM(CNN8:CNS8)</f>
        <v>309</v>
      </c>
      <c r="CNU8" s="68">
        <f t="shared" ref="CNU8:CNU16" si="230">CNT8/$CNU$5</f>
        <v>51.5</v>
      </c>
      <c r="CNV8" s="445">
        <v>0</v>
      </c>
      <c r="CNW8" s="446">
        <v>0</v>
      </c>
      <c r="CNX8" s="446">
        <v>0</v>
      </c>
      <c r="CNY8" s="446"/>
      <c r="CNZ8" s="446"/>
      <c r="COA8" s="446"/>
      <c r="COB8" s="64">
        <f t="shared" ref="COB8:COB16" si="231">SUM(CNV8:COA8)</f>
        <v>0</v>
      </c>
      <c r="COC8" s="68">
        <f t="shared" ref="COC8:COC16" si="232">COB8/$COC$5</f>
        <v>0</v>
      </c>
      <c r="COD8" s="48"/>
      <c r="COE8" s="49">
        <v>0</v>
      </c>
      <c r="COF8" s="49"/>
      <c r="COG8" s="49">
        <v>326</v>
      </c>
      <c r="COH8" s="49"/>
      <c r="COI8" s="49">
        <v>0</v>
      </c>
      <c r="COJ8" s="64">
        <f t="shared" ref="COJ8:COJ16" si="233">SUM(COD8:COI8)</f>
        <v>326</v>
      </c>
      <c r="COK8" s="68">
        <f t="shared" ref="COK8:COK16" si="234">COJ8/$COK$5</f>
        <v>54.333333333333336</v>
      </c>
      <c r="COL8" s="48"/>
      <c r="COM8" s="49"/>
      <c r="CON8" s="49"/>
      <c r="COO8" s="49"/>
      <c r="COP8" s="49">
        <v>0</v>
      </c>
      <c r="COQ8" s="49"/>
      <c r="COR8" s="64">
        <f t="shared" ref="COR8:COR16" si="235">SUM(COL8:COQ8)</f>
        <v>0</v>
      </c>
      <c r="COS8" s="68">
        <f t="shared" ref="COS8:COS16" si="236">COR8/$COS$5</f>
        <v>0</v>
      </c>
      <c r="COT8" s="48">
        <v>0</v>
      </c>
      <c r="COU8" s="49"/>
      <c r="COV8" s="49"/>
      <c r="COW8" s="49"/>
      <c r="COX8" s="49"/>
      <c r="COY8" s="49">
        <v>0</v>
      </c>
      <c r="COZ8" s="64">
        <f t="shared" ref="COZ8:COZ16" si="237">SUM(COT8:COY8)</f>
        <v>0</v>
      </c>
      <c r="CPA8" s="68">
        <f t="shared" ref="CPA8:CPA16" si="238">COZ8/$CPA$5</f>
        <v>0</v>
      </c>
      <c r="CPB8" s="48"/>
      <c r="CPC8" s="49"/>
      <c r="CPD8" s="49"/>
      <c r="CPE8" s="49"/>
      <c r="CPF8" s="49">
        <v>0</v>
      </c>
      <c r="CPG8" s="49">
        <v>0</v>
      </c>
      <c r="CPH8" s="64">
        <f t="shared" ref="CPH8:CPH16" si="239">SUM(CPB8:CPG8)</f>
        <v>0</v>
      </c>
      <c r="CPI8" s="68">
        <f t="shared" ref="CPI8:CPI16" si="240">CPH8/$CPI$5</f>
        <v>0</v>
      </c>
      <c r="CPJ8" s="445"/>
      <c r="CPK8" s="446">
        <v>351</v>
      </c>
      <c r="CPL8" s="446"/>
      <c r="CPM8" s="446">
        <v>0</v>
      </c>
      <c r="CPN8" s="446"/>
      <c r="CPO8" s="446">
        <v>0</v>
      </c>
      <c r="CPP8" s="64">
        <f t="shared" ref="CPP8:CPP16" si="241">SUM(CPJ8:CPO8)</f>
        <v>351</v>
      </c>
      <c r="CPQ8" s="68">
        <f t="shared" ref="CPQ8:CPQ16" si="242">CPP8/$CPQ$5</f>
        <v>58.5</v>
      </c>
      <c r="CPR8" s="82"/>
      <c r="CPS8" s="83"/>
      <c r="CPT8" s="83">
        <v>0</v>
      </c>
      <c r="CPU8" s="83"/>
      <c r="CPV8" s="83"/>
      <c r="CPW8" s="83"/>
      <c r="CPX8" s="64">
        <f t="shared" ref="CPX8:CPX16" si="243">SUM(CPR8:CPW8)</f>
        <v>0</v>
      </c>
      <c r="CPY8" s="68">
        <f t="shared" ref="CPY8:CPY16" si="244">CPX8/$CPY$5</f>
        <v>0</v>
      </c>
      <c r="CPZ8" s="445">
        <v>0</v>
      </c>
      <c r="CQA8" s="446"/>
      <c r="CQB8" s="446"/>
      <c r="CQC8" s="446"/>
      <c r="CQD8" s="446"/>
      <c r="CQE8" s="446">
        <v>0</v>
      </c>
      <c r="CQF8" s="64">
        <f t="shared" ref="CQF8:CQF16" si="245">SUM(CPZ8:CQE8)</f>
        <v>0</v>
      </c>
      <c r="CQG8" s="68">
        <f t="shared" ref="CQG8:CQG16" si="246">CQF8/$CQG$5</f>
        <v>0</v>
      </c>
      <c r="CQH8" s="54">
        <v>345</v>
      </c>
      <c r="CQI8" s="127"/>
      <c r="CQJ8" s="127"/>
      <c r="CQK8" s="127">
        <v>0</v>
      </c>
      <c r="CQL8" s="127">
        <v>0</v>
      </c>
      <c r="CQM8" s="127">
        <v>0</v>
      </c>
      <c r="CQN8" s="127">
        <f t="shared" ref="CQN8:CQN16" si="247">SUM(CQH8:CQM8)</f>
        <v>345</v>
      </c>
      <c r="CQO8" s="43">
        <f t="shared" ref="CQO8:CQO16" si="248">CQN8/$CQO$5</f>
        <v>57.5</v>
      </c>
      <c r="CQP8" s="48"/>
      <c r="CQQ8" s="49"/>
      <c r="CQR8" s="49"/>
      <c r="CQS8" s="49"/>
      <c r="CQT8" s="49"/>
      <c r="CQU8" s="49"/>
      <c r="CQV8" s="127">
        <f t="shared" ref="CQV8:CQV16" si="249">SUM(CQP8:CQU8)</f>
        <v>0</v>
      </c>
      <c r="CQW8" s="43">
        <f t="shared" ref="CQW8:CQW16" si="250">CQV8/$CQW$5</f>
        <v>0</v>
      </c>
      <c r="CQX8" s="445"/>
      <c r="CQY8" s="446">
        <v>0</v>
      </c>
      <c r="CQZ8" s="446"/>
      <c r="CRA8" s="446"/>
      <c r="CRB8" s="446"/>
      <c r="CRC8" s="446">
        <v>0</v>
      </c>
      <c r="CRD8" s="127">
        <f t="shared" ref="CRD8:CRD16" si="251">SUM(CQX8:CRC8)</f>
        <v>0</v>
      </c>
      <c r="CRE8" s="43">
        <f t="shared" ref="CRE8:CRE16" si="252">CRD8/$CRE$5</f>
        <v>0</v>
      </c>
      <c r="CRF8" s="445">
        <v>348</v>
      </c>
      <c r="CRG8" s="446"/>
      <c r="CRH8" s="446"/>
      <c r="CRI8" s="446"/>
      <c r="CRJ8" s="446"/>
      <c r="CRK8" s="446"/>
      <c r="CRL8" s="127">
        <f t="shared" si="7"/>
        <v>348</v>
      </c>
      <c r="CRM8" s="43">
        <f t="shared" si="8"/>
        <v>58</v>
      </c>
      <c r="CRN8" s="436"/>
      <c r="CRO8" s="437"/>
      <c r="CRP8" s="437"/>
      <c r="CRQ8" s="437"/>
      <c r="CRR8" s="437"/>
      <c r="CRS8" s="437"/>
      <c r="CRT8" s="127">
        <f t="shared" si="9"/>
        <v>0</v>
      </c>
      <c r="CRU8" s="43">
        <f t="shared" si="10"/>
        <v>0</v>
      </c>
      <c r="CRV8" s="445"/>
      <c r="CRW8" s="446"/>
      <c r="CRX8" s="446"/>
      <c r="CRY8" s="446">
        <v>0</v>
      </c>
      <c r="CRZ8" s="446"/>
      <c r="CSA8" s="446"/>
      <c r="CSB8" s="127">
        <f t="shared" si="11"/>
        <v>0</v>
      </c>
      <c r="CSC8" s="43">
        <f t="shared" si="12"/>
        <v>0</v>
      </c>
      <c r="CSD8" s="445"/>
      <c r="CSE8" s="446"/>
      <c r="CSF8" s="446"/>
      <c r="CSG8" s="446"/>
      <c r="CSH8" s="446">
        <v>0</v>
      </c>
      <c r="CSI8" s="446"/>
      <c r="CSJ8" s="127">
        <f t="shared" si="13"/>
        <v>0</v>
      </c>
      <c r="CSK8" s="43">
        <f t="shared" si="14"/>
        <v>0</v>
      </c>
      <c r="CSL8" s="436"/>
      <c r="CSM8" s="437">
        <v>342</v>
      </c>
      <c r="CSN8" s="437"/>
      <c r="CSO8" s="437"/>
      <c r="CSP8" s="437">
        <v>0</v>
      </c>
      <c r="CSQ8" s="437"/>
      <c r="CSR8" s="127">
        <f t="shared" si="15"/>
        <v>342</v>
      </c>
      <c r="CSS8" s="43">
        <f t="shared" si="16"/>
        <v>57</v>
      </c>
      <c r="CST8" s="445">
        <v>0</v>
      </c>
      <c r="CSU8" s="446">
        <v>0</v>
      </c>
      <c r="CSV8" s="446"/>
      <c r="CSW8" s="446">
        <v>0</v>
      </c>
      <c r="CSX8" s="446"/>
      <c r="CSY8" s="446">
        <v>0</v>
      </c>
      <c r="CSZ8" s="127">
        <f t="shared" si="17"/>
        <v>0</v>
      </c>
      <c r="CTA8" s="43">
        <f t="shared" si="18"/>
        <v>0</v>
      </c>
      <c r="CTB8" s="445"/>
      <c r="CTC8" s="446"/>
      <c r="CTD8" s="446"/>
      <c r="CTE8" s="446"/>
      <c r="CTF8" s="446">
        <v>0</v>
      </c>
      <c r="CTG8" s="446"/>
      <c r="CTH8" s="127">
        <f t="shared" si="19"/>
        <v>0</v>
      </c>
      <c r="CTI8" s="43">
        <f t="shared" si="20"/>
        <v>0</v>
      </c>
      <c r="CTJ8" s="180">
        <v>348</v>
      </c>
      <c r="CTK8" s="481"/>
      <c r="CTL8" s="481"/>
      <c r="CTM8" s="481"/>
      <c r="CTN8" s="481">
        <v>0</v>
      </c>
      <c r="CTO8" s="481"/>
      <c r="CTP8" s="64">
        <f t="shared" si="21"/>
        <v>348</v>
      </c>
      <c r="CTQ8" s="68">
        <f t="shared" si="22"/>
        <v>69.599999999999994</v>
      </c>
      <c r="CTR8" s="445"/>
      <c r="CTS8" s="446"/>
      <c r="CTT8" s="446"/>
      <c r="CTU8" s="446"/>
      <c r="CTV8" s="446"/>
      <c r="CTW8" s="446"/>
      <c r="CTX8" s="64">
        <f t="shared" si="23"/>
        <v>0</v>
      </c>
      <c r="CTY8" s="68">
        <f t="shared" si="24"/>
        <v>0</v>
      </c>
      <c r="CTZ8" s="445">
        <v>0</v>
      </c>
      <c r="CUA8" s="446">
        <v>0</v>
      </c>
      <c r="CUB8" s="446"/>
      <c r="CUC8" s="446">
        <v>0</v>
      </c>
      <c r="CUD8" s="446">
        <v>0</v>
      </c>
      <c r="CUE8" s="446">
        <v>346</v>
      </c>
      <c r="CUF8" s="64">
        <f t="shared" si="25"/>
        <v>346</v>
      </c>
      <c r="CUG8" s="68">
        <f t="shared" si="26"/>
        <v>57.666666666666664</v>
      </c>
      <c r="CUH8" s="436"/>
      <c r="CUI8" s="437"/>
      <c r="CUJ8" s="437"/>
      <c r="CUK8" s="437">
        <v>0</v>
      </c>
      <c r="CUL8" s="437"/>
      <c r="CUM8" s="437"/>
      <c r="CUN8" s="64">
        <f t="shared" si="27"/>
        <v>0</v>
      </c>
      <c r="CUO8" s="68">
        <f t="shared" si="28"/>
        <v>0</v>
      </c>
      <c r="CUP8" s="436">
        <v>0</v>
      </c>
      <c r="CUQ8" s="437">
        <v>0</v>
      </c>
      <c r="CUR8" s="437">
        <v>0</v>
      </c>
      <c r="CUS8" s="437">
        <v>334</v>
      </c>
      <c r="CUT8" s="437"/>
      <c r="CUU8" s="437"/>
      <c r="CUV8" s="64">
        <f t="shared" si="29"/>
        <v>334</v>
      </c>
      <c r="CUW8" s="68">
        <f t="shared" si="30"/>
        <v>55.666666666666664</v>
      </c>
      <c r="CUX8" s="445"/>
      <c r="CUY8" s="446"/>
      <c r="CUZ8" s="446"/>
      <c r="CVA8" s="446">
        <v>0</v>
      </c>
      <c r="CVB8" s="446"/>
      <c r="CVC8" s="446"/>
      <c r="CVD8" s="64">
        <f t="shared" si="31"/>
        <v>0</v>
      </c>
      <c r="CVE8" s="68">
        <f t="shared" si="32"/>
        <v>0</v>
      </c>
      <c r="CVF8" s="445"/>
      <c r="CVG8" s="446"/>
      <c r="CVH8" s="446">
        <v>0</v>
      </c>
      <c r="CVI8" s="446">
        <v>0</v>
      </c>
      <c r="CVJ8" s="446"/>
      <c r="CVK8" s="446"/>
      <c r="CVL8" s="64">
        <f t="shared" si="33"/>
        <v>0</v>
      </c>
      <c r="CVM8" s="68">
        <f t="shared" si="34"/>
        <v>0</v>
      </c>
      <c r="CVN8" s="436"/>
      <c r="CVO8" s="437"/>
      <c r="CVP8" s="437"/>
      <c r="CVQ8" s="437"/>
      <c r="CVR8" s="437"/>
      <c r="CVS8" s="437"/>
      <c r="CVT8" s="64">
        <f t="shared" si="35"/>
        <v>0</v>
      </c>
      <c r="CVU8" s="68">
        <f t="shared" si="36"/>
        <v>0</v>
      </c>
      <c r="CVV8" s="445">
        <v>0</v>
      </c>
      <c r="CVW8" s="446"/>
      <c r="CVX8" s="446">
        <v>0</v>
      </c>
      <c r="CVY8" s="446"/>
      <c r="CVZ8" s="446"/>
      <c r="CWA8" s="446">
        <v>333</v>
      </c>
      <c r="CWB8" s="64">
        <f t="shared" si="37"/>
        <v>333</v>
      </c>
      <c r="CWC8" s="68">
        <f t="shared" si="38"/>
        <v>55.5</v>
      </c>
      <c r="CWD8" s="445">
        <v>0</v>
      </c>
      <c r="CWE8" s="446"/>
      <c r="CWF8" s="446"/>
      <c r="CWG8" s="446"/>
      <c r="CWH8" s="446"/>
      <c r="CWI8" s="446"/>
      <c r="CWJ8" s="64">
        <f t="shared" si="39"/>
        <v>0</v>
      </c>
      <c r="CWK8" s="68">
        <f t="shared" si="40"/>
        <v>0</v>
      </c>
      <c r="CWL8" s="484"/>
      <c r="CWM8" s="485">
        <v>0</v>
      </c>
      <c r="CWN8" s="485">
        <v>0</v>
      </c>
      <c r="CWO8" s="485"/>
      <c r="CWP8" s="485"/>
      <c r="CWQ8" s="485">
        <v>0</v>
      </c>
      <c r="CWR8" s="64">
        <f t="shared" si="41"/>
        <v>0</v>
      </c>
      <c r="CWS8" s="68">
        <f t="shared" si="42"/>
        <v>0</v>
      </c>
      <c r="CWT8" s="445"/>
      <c r="CWU8" s="446">
        <v>42</v>
      </c>
      <c r="CWV8" s="446">
        <v>308</v>
      </c>
      <c r="CWW8" s="446"/>
      <c r="CWX8" s="446"/>
      <c r="CWY8" s="446">
        <v>0</v>
      </c>
      <c r="CWZ8" s="64">
        <f t="shared" si="43"/>
        <v>350</v>
      </c>
      <c r="CXA8" s="68">
        <f t="shared" si="44"/>
        <v>58.333333333333336</v>
      </c>
      <c r="CXB8" s="445"/>
      <c r="CXC8" s="446">
        <v>0</v>
      </c>
      <c r="CXD8" s="446">
        <v>0</v>
      </c>
      <c r="CXE8" s="446"/>
      <c r="CXF8" s="446"/>
      <c r="CXG8" s="446"/>
      <c r="CXH8" s="64">
        <f t="shared" si="45"/>
        <v>0</v>
      </c>
      <c r="CXI8" s="68">
        <f t="shared" si="46"/>
        <v>0</v>
      </c>
      <c r="CXJ8" s="445"/>
      <c r="CXK8" s="446"/>
      <c r="CXL8" s="446"/>
      <c r="CXM8" s="446">
        <v>0</v>
      </c>
      <c r="CXN8" s="446"/>
      <c r="CXO8" s="446"/>
      <c r="CXP8" s="64">
        <f t="shared" si="47"/>
        <v>0</v>
      </c>
      <c r="CXQ8" s="68">
        <f t="shared" si="48"/>
        <v>0</v>
      </c>
      <c r="CXR8" s="445">
        <v>0</v>
      </c>
      <c r="CXS8" s="446">
        <v>339</v>
      </c>
      <c r="CXT8" s="446"/>
      <c r="CXU8" s="446"/>
      <c r="CXV8" s="446"/>
      <c r="CXW8" s="446"/>
      <c r="CXX8" s="64">
        <f t="shared" si="49"/>
        <v>339</v>
      </c>
      <c r="CXY8" s="68">
        <f t="shared" si="50"/>
        <v>56.5</v>
      </c>
      <c r="CXZ8" s="445"/>
      <c r="CYA8" s="446">
        <v>0</v>
      </c>
      <c r="CYB8" s="446">
        <v>0</v>
      </c>
      <c r="CYC8" s="446"/>
      <c r="CYD8" s="446"/>
      <c r="CYE8" s="446"/>
      <c r="CYF8" s="64">
        <f t="shared" si="51"/>
        <v>0</v>
      </c>
      <c r="CYG8" s="68">
        <f t="shared" si="52"/>
        <v>0</v>
      </c>
      <c r="CYH8" s="445"/>
      <c r="CYI8" s="446"/>
      <c r="CYJ8" s="446">
        <v>0</v>
      </c>
      <c r="CYK8" s="446">
        <v>0</v>
      </c>
      <c r="CYL8" s="446"/>
      <c r="CYM8" s="446">
        <v>344</v>
      </c>
      <c r="CYN8" s="64">
        <f t="shared" si="53"/>
        <v>344</v>
      </c>
      <c r="CYO8" s="68">
        <f t="shared" si="54"/>
        <v>57.333333333333336</v>
      </c>
      <c r="CYP8" s="445"/>
      <c r="CYQ8" s="446"/>
      <c r="CYR8" s="446">
        <v>0</v>
      </c>
      <c r="CYS8" s="446">
        <v>0</v>
      </c>
      <c r="CYT8" s="446"/>
      <c r="CYU8" s="446"/>
      <c r="CYV8" s="64">
        <f t="shared" si="55"/>
        <v>0</v>
      </c>
      <c r="CYW8" s="68">
        <f t="shared" si="56"/>
        <v>0</v>
      </c>
      <c r="CYX8" s="445"/>
      <c r="CYY8" s="446"/>
      <c r="CYZ8" s="446"/>
      <c r="CZA8" s="446">
        <v>0</v>
      </c>
      <c r="CZB8" s="446"/>
      <c r="CZC8" s="446"/>
      <c r="CZD8" s="64">
        <f t="shared" si="57"/>
        <v>0</v>
      </c>
      <c r="CZE8" s="68">
        <f t="shared" si="58"/>
        <v>0</v>
      </c>
      <c r="CZF8" s="445"/>
      <c r="CZG8" s="446"/>
      <c r="CZH8" s="446"/>
      <c r="CZI8" s="446">
        <v>345</v>
      </c>
      <c r="CZJ8" s="446"/>
      <c r="CZK8" s="446"/>
      <c r="CZL8" s="64">
        <f t="shared" si="59"/>
        <v>345</v>
      </c>
      <c r="CZM8" s="68">
        <f t="shared" si="60"/>
        <v>57.5</v>
      </c>
      <c r="CZN8" s="445">
        <v>0</v>
      </c>
      <c r="CZO8" s="446"/>
      <c r="CZP8" s="446">
        <v>0</v>
      </c>
      <c r="CZQ8" s="446"/>
      <c r="CZR8" s="446"/>
      <c r="CZS8" s="446"/>
      <c r="CZT8" s="64">
        <f t="shared" si="61"/>
        <v>0</v>
      </c>
      <c r="CZU8" s="68">
        <f t="shared" si="62"/>
        <v>0</v>
      </c>
      <c r="CZV8" s="445"/>
      <c r="CZW8" s="446"/>
      <c r="CZX8" s="446">
        <v>0</v>
      </c>
      <c r="CZY8" s="446"/>
      <c r="CZZ8" s="446"/>
      <c r="DAA8" s="446"/>
      <c r="DAB8" s="64">
        <f t="shared" si="63"/>
        <v>0</v>
      </c>
      <c r="DAC8" s="68">
        <f t="shared" si="64"/>
        <v>0</v>
      </c>
      <c r="DAD8" s="445"/>
      <c r="DAE8" s="446"/>
      <c r="DAF8" s="446">
        <v>336</v>
      </c>
      <c r="DAG8" s="446"/>
      <c r="DAH8" s="446">
        <v>0</v>
      </c>
      <c r="DAI8" s="446">
        <v>0</v>
      </c>
      <c r="DAJ8" s="64">
        <f t="shared" si="65"/>
        <v>336</v>
      </c>
      <c r="DAK8" s="68">
        <f t="shared" si="66"/>
        <v>56</v>
      </c>
      <c r="DAL8" s="445"/>
      <c r="DAM8" s="446"/>
      <c r="DAN8" s="446"/>
      <c r="DAO8" s="446">
        <v>0</v>
      </c>
      <c r="DAP8" s="446"/>
      <c r="DAQ8" s="446"/>
      <c r="DAR8" s="64">
        <f t="shared" si="67"/>
        <v>0</v>
      </c>
      <c r="DAS8" s="68">
        <f t="shared" si="68"/>
        <v>0</v>
      </c>
      <c r="DAT8" s="436">
        <v>345</v>
      </c>
      <c r="DAU8" s="437"/>
      <c r="DAV8" s="437"/>
      <c r="DAW8" s="437"/>
      <c r="DAX8" s="437">
        <v>0</v>
      </c>
      <c r="DAY8" s="437"/>
      <c r="DAZ8" s="64">
        <f t="shared" si="69"/>
        <v>345</v>
      </c>
      <c r="DBA8" s="68">
        <f t="shared" si="70"/>
        <v>57.5</v>
      </c>
      <c r="DBB8" s="436">
        <v>0</v>
      </c>
      <c r="DBC8" s="437"/>
      <c r="DBD8" s="437">
        <v>0</v>
      </c>
      <c r="DBE8" s="437">
        <v>0</v>
      </c>
      <c r="DBF8" s="437"/>
      <c r="DBG8" s="437"/>
      <c r="DBH8" s="64">
        <f t="shared" si="71"/>
        <v>0</v>
      </c>
      <c r="DBI8" s="68">
        <f t="shared" si="72"/>
        <v>0</v>
      </c>
      <c r="DBJ8" s="445"/>
      <c r="DBK8" s="446"/>
      <c r="DBL8" s="446">
        <v>0</v>
      </c>
      <c r="DBM8" s="446"/>
      <c r="DBN8" s="446"/>
      <c r="DBO8" s="446">
        <v>348</v>
      </c>
      <c r="DBP8" s="64">
        <f t="shared" si="73"/>
        <v>348</v>
      </c>
      <c r="DBQ8" s="68">
        <f t="shared" si="74"/>
        <v>58</v>
      </c>
      <c r="DBR8" s="445"/>
      <c r="DBS8" s="446"/>
      <c r="DBT8" s="446"/>
      <c r="DBU8" s="446"/>
      <c r="DBV8" s="446"/>
      <c r="DBW8" s="446"/>
      <c r="DBX8" s="64">
        <f t="shared" si="75"/>
        <v>0</v>
      </c>
      <c r="DBY8" s="68">
        <f t="shared" si="76"/>
        <v>0</v>
      </c>
      <c r="DBZ8" s="445"/>
      <c r="DCA8" s="446"/>
      <c r="DCB8" s="446">
        <v>0</v>
      </c>
      <c r="DCC8" s="446"/>
      <c r="DCD8" s="446"/>
      <c r="DCE8" s="446"/>
      <c r="DCF8" s="491">
        <f t="shared" si="77"/>
        <v>0</v>
      </c>
      <c r="DCG8" s="492">
        <f t="shared" si="78"/>
        <v>0</v>
      </c>
      <c r="DCH8" s="445"/>
      <c r="DCI8" s="446"/>
      <c r="DCJ8" s="446"/>
      <c r="DCK8" s="446">
        <v>0</v>
      </c>
      <c r="DCL8" s="446">
        <v>352</v>
      </c>
      <c r="DCM8" s="446"/>
      <c r="DCN8" s="64">
        <f t="shared" si="79"/>
        <v>352</v>
      </c>
      <c r="DCO8" s="68">
        <f t="shared" si="80"/>
        <v>58.666666666666664</v>
      </c>
      <c r="DCP8" s="445">
        <v>0</v>
      </c>
      <c r="DCQ8" s="446"/>
      <c r="DCR8" s="446">
        <v>0</v>
      </c>
      <c r="DCS8" s="446"/>
      <c r="DCT8" s="446"/>
      <c r="DCU8" s="446"/>
      <c r="DCV8" s="491">
        <f t="shared" si="81"/>
        <v>0</v>
      </c>
      <c r="DCW8" s="492">
        <f t="shared" si="82"/>
        <v>0</v>
      </c>
      <c r="DCX8" s="436"/>
      <c r="DCY8" s="437">
        <v>0</v>
      </c>
      <c r="DCZ8" s="437"/>
      <c r="DDA8" s="437"/>
      <c r="DDB8" s="437">
        <v>0</v>
      </c>
      <c r="DDC8" s="437">
        <v>0</v>
      </c>
      <c r="DDD8" s="491">
        <f t="shared" si="83"/>
        <v>0</v>
      </c>
      <c r="DDE8" s="492">
        <f t="shared" si="84"/>
        <v>0</v>
      </c>
      <c r="DDF8" s="484">
        <v>334</v>
      </c>
      <c r="DDG8" s="485"/>
      <c r="DDH8" s="485">
        <v>0</v>
      </c>
      <c r="DDI8" s="485">
        <v>0</v>
      </c>
      <c r="DDJ8" s="485"/>
      <c r="DDK8" s="485"/>
      <c r="DDL8" s="491">
        <f t="shared" si="85"/>
        <v>334</v>
      </c>
      <c r="DDM8" s="492">
        <f t="shared" si="86"/>
        <v>55.666666666666664</v>
      </c>
      <c r="DDN8" s="445"/>
      <c r="DDO8" s="446"/>
      <c r="DDP8" s="446">
        <v>0</v>
      </c>
      <c r="DDQ8" s="446"/>
      <c r="DDR8" s="446">
        <v>0</v>
      </c>
      <c r="DDS8" s="446"/>
      <c r="DDT8" s="64">
        <f t="shared" si="87"/>
        <v>0</v>
      </c>
      <c r="DDU8" s="68">
        <f t="shared" si="88"/>
        <v>0</v>
      </c>
      <c r="DDV8" s="484"/>
      <c r="DDW8" s="485">
        <v>0</v>
      </c>
      <c r="DDX8" s="485">
        <v>0</v>
      </c>
      <c r="DDY8" s="485">
        <v>0</v>
      </c>
      <c r="DDZ8" s="485"/>
      <c r="DEA8" s="509">
        <v>0</v>
      </c>
      <c r="DEB8" s="506">
        <f t="shared" si="89"/>
        <v>0</v>
      </c>
      <c r="DEC8" s="492">
        <f t="shared" si="90"/>
        <v>0</v>
      </c>
      <c r="DED8" s="445">
        <v>0</v>
      </c>
      <c r="DEE8" s="446"/>
      <c r="DEF8" s="446">
        <v>0</v>
      </c>
      <c r="DEG8" s="446">
        <v>0</v>
      </c>
      <c r="DEH8" s="446">
        <v>0</v>
      </c>
      <c r="DEI8" s="446"/>
      <c r="DEJ8" s="491">
        <f t="shared" si="91"/>
        <v>0</v>
      </c>
      <c r="DEK8" s="492">
        <f t="shared" si="92"/>
        <v>0</v>
      </c>
      <c r="DEL8" s="445"/>
      <c r="DEM8" s="446"/>
      <c r="DEN8" s="446">
        <v>344</v>
      </c>
      <c r="DEO8" s="446"/>
      <c r="DEP8" s="446"/>
      <c r="DEQ8" s="446"/>
      <c r="DER8" s="64">
        <f t="shared" si="93"/>
        <v>344</v>
      </c>
      <c r="DES8" s="68">
        <f t="shared" si="94"/>
        <v>57.333333333333336</v>
      </c>
      <c r="DET8" s="445">
        <v>0</v>
      </c>
      <c r="DEU8" s="446"/>
      <c r="DEV8" s="446"/>
      <c r="DEW8" s="446"/>
      <c r="DEX8" s="446"/>
      <c r="DEY8" s="446"/>
      <c r="DEZ8" s="491">
        <f t="shared" si="95"/>
        <v>0</v>
      </c>
      <c r="DFA8" s="492">
        <f t="shared" si="96"/>
        <v>0</v>
      </c>
      <c r="DFB8" s="512"/>
      <c r="DFC8" s="513">
        <v>0</v>
      </c>
      <c r="DFD8" s="513"/>
      <c r="DFE8" s="513">
        <v>0</v>
      </c>
      <c r="DFF8" s="513"/>
      <c r="DFG8" s="513">
        <v>0</v>
      </c>
      <c r="DFH8" s="64">
        <f t="shared" si="97"/>
        <v>0</v>
      </c>
      <c r="DFI8" s="68">
        <f t="shared" si="98"/>
        <v>0</v>
      </c>
      <c r="DFJ8" s="445"/>
      <c r="DFK8" s="446">
        <v>0</v>
      </c>
      <c r="DFL8" s="446">
        <v>337</v>
      </c>
      <c r="DFM8" s="446">
        <v>0</v>
      </c>
      <c r="DFN8" s="446"/>
      <c r="DFO8" s="446"/>
      <c r="DFP8" s="64">
        <f t="shared" si="99"/>
        <v>337</v>
      </c>
      <c r="DFQ8" s="68">
        <f t="shared" si="100"/>
        <v>56.166666666666664</v>
      </c>
      <c r="DFR8" s="445">
        <v>0</v>
      </c>
      <c r="DFS8" s="446">
        <v>0</v>
      </c>
      <c r="DFT8" s="446">
        <v>0</v>
      </c>
      <c r="DFU8" s="446"/>
      <c r="DFV8" s="446"/>
      <c r="DFW8" s="446">
        <v>0</v>
      </c>
      <c r="DFX8" s="64">
        <f t="shared" si="101"/>
        <v>0</v>
      </c>
      <c r="DFY8" s="68">
        <f t="shared" si="102"/>
        <v>0</v>
      </c>
      <c r="DFZ8" s="445">
        <v>0</v>
      </c>
      <c r="DGA8" s="446"/>
      <c r="DGB8" s="446"/>
      <c r="DGC8" s="446"/>
      <c r="DGD8" s="446">
        <v>347</v>
      </c>
      <c r="DGE8" s="446"/>
      <c r="DGF8" s="64">
        <f t="shared" si="103"/>
        <v>347</v>
      </c>
      <c r="DGG8" s="68">
        <f t="shared" si="104"/>
        <v>57.833333333333336</v>
      </c>
      <c r="DGH8" s="445"/>
      <c r="DGI8" s="446"/>
      <c r="DGJ8" s="446">
        <v>0</v>
      </c>
      <c r="DGK8" s="446">
        <v>0</v>
      </c>
      <c r="DGL8" s="446"/>
      <c r="DGM8" s="446">
        <v>0</v>
      </c>
      <c r="DGN8" s="64">
        <f t="shared" si="105"/>
        <v>0</v>
      </c>
      <c r="DGO8" s="68">
        <f t="shared" si="106"/>
        <v>0</v>
      </c>
      <c r="DGP8" s="445"/>
      <c r="DGQ8" s="446">
        <v>0</v>
      </c>
      <c r="DGR8" s="446"/>
      <c r="DGS8" s="446">
        <v>348</v>
      </c>
      <c r="DGT8" s="446"/>
      <c r="DGU8" s="446">
        <v>0</v>
      </c>
      <c r="DGV8" s="64">
        <f t="shared" si="107"/>
        <v>348</v>
      </c>
      <c r="DGW8" s="68">
        <f t="shared" si="108"/>
        <v>58</v>
      </c>
      <c r="DGX8" s="445">
        <v>0</v>
      </c>
      <c r="DGY8" s="446"/>
      <c r="DGZ8" s="446"/>
      <c r="DHA8" s="446"/>
      <c r="DHB8" s="446">
        <v>0</v>
      </c>
      <c r="DHC8" s="446"/>
      <c r="DHD8" s="64">
        <f t="shared" si="109"/>
        <v>0</v>
      </c>
      <c r="DHE8" s="68">
        <f t="shared" si="110"/>
        <v>0</v>
      </c>
      <c r="DHF8" s="445"/>
      <c r="DHG8" s="446"/>
      <c r="DHH8" s="446">
        <v>343</v>
      </c>
      <c r="DHI8" s="446"/>
      <c r="DHJ8" s="446"/>
      <c r="DHK8" s="446">
        <v>0</v>
      </c>
      <c r="DHL8" s="64">
        <f t="shared" si="111"/>
        <v>343</v>
      </c>
      <c r="DHM8" s="68">
        <f t="shared" si="112"/>
        <v>57.166666666666664</v>
      </c>
      <c r="DHN8" s="445"/>
      <c r="DHO8" s="446">
        <v>0</v>
      </c>
      <c r="DHP8" s="446">
        <v>0</v>
      </c>
      <c r="DHQ8" s="446"/>
      <c r="DHR8" s="446"/>
      <c r="DHS8" s="446">
        <v>0</v>
      </c>
      <c r="DHT8" s="64">
        <f t="shared" si="113"/>
        <v>0</v>
      </c>
      <c r="DHU8" s="68">
        <f t="shared" si="114"/>
        <v>0</v>
      </c>
      <c r="DHV8" s="445"/>
      <c r="DHW8" s="446">
        <v>347</v>
      </c>
      <c r="DHX8" s="446"/>
      <c r="DHY8" s="446"/>
      <c r="DHZ8" s="446"/>
      <c r="DIA8" s="446">
        <v>0</v>
      </c>
      <c r="DIB8" s="64">
        <f t="shared" si="115"/>
        <v>347</v>
      </c>
      <c r="DIC8" s="68">
        <f t="shared" si="116"/>
        <v>57.833333333333336</v>
      </c>
      <c r="DID8" s="445"/>
      <c r="DIE8" s="446">
        <v>0</v>
      </c>
      <c r="DIF8" s="446">
        <v>0</v>
      </c>
      <c r="DIG8" s="446">
        <v>0</v>
      </c>
      <c r="DIH8" s="446"/>
      <c r="DII8" s="446"/>
      <c r="DIJ8" s="64">
        <f t="shared" si="117"/>
        <v>0</v>
      </c>
      <c r="DIK8" s="68">
        <f t="shared" si="118"/>
        <v>0</v>
      </c>
      <c r="DIL8" s="445"/>
      <c r="DIM8" s="446">
        <v>328</v>
      </c>
      <c r="DIN8" s="446"/>
      <c r="DIO8" s="446"/>
      <c r="DIP8" s="446"/>
      <c r="DIQ8" s="446">
        <v>0</v>
      </c>
      <c r="DIR8" s="64">
        <f t="shared" si="119"/>
        <v>328</v>
      </c>
      <c r="DIS8" s="68">
        <f t="shared" si="120"/>
        <v>54.666666666666664</v>
      </c>
      <c r="DIT8" s="445"/>
      <c r="DIU8" s="446"/>
      <c r="DIV8" s="446"/>
      <c r="DIW8" s="446">
        <v>0</v>
      </c>
      <c r="DIX8" s="446"/>
      <c r="DIY8" s="446"/>
      <c r="DIZ8" s="64">
        <f t="shared" si="121"/>
        <v>0</v>
      </c>
      <c r="DJA8" s="68">
        <f t="shared" si="122"/>
        <v>0</v>
      </c>
      <c r="DJB8" s="445"/>
      <c r="DJC8" s="446"/>
      <c r="DJD8" s="446"/>
      <c r="DJE8" s="446"/>
      <c r="DJF8" s="446">
        <v>361</v>
      </c>
      <c r="DJG8" s="446"/>
      <c r="DJH8" s="64">
        <f t="shared" si="123"/>
        <v>361</v>
      </c>
      <c r="DJI8" s="68">
        <f t="shared" si="124"/>
        <v>60.166666666666664</v>
      </c>
      <c r="DJJ8" s="445">
        <v>0</v>
      </c>
      <c r="DJK8" s="446"/>
      <c r="DJL8" s="446"/>
      <c r="DJM8" s="446">
        <v>0</v>
      </c>
      <c r="DJN8" s="446">
        <v>0</v>
      </c>
      <c r="DJO8" s="446"/>
      <c r="DJP8" s="64">
        <f t="shared" si="125"/>
        <v>0</v>
      </c>
      <c r="DJQ8" s="68">
        <f t="shared" si="126"/>
        <v>0</v>
      </c>
      <c r="DJR8" s="445"/>
      <c r="DJS8" s="446">
        <v>0</v>
      </c>
      <c r="DJT8" s="446"/>
      <c r="DJU8" s="446">
        <v>0</v>
      </c>
      <c r="DJV8" s="446">
        <v>0</v>
      </c>
      <c r="DJW8" s="446">
        <v>0</v>
      </c>
      <c r="DJX8" s="64">
        <f t="shared" si="127"/>
        <v>0</v>
      </c>
      <c r="DJY8" s="68">
        <f t="shared" si="128"/>
        <v>0</v>
      </c>
      <c r="DJZ8" s="445"/>
      <c r="DKA8" s="446">
        <v>0</v>
      </c>
      <c r="DKB8" s="446"/>
      <c r="DKC8" s="446"/>
      <c r="DKD8" s="446">
        <v>0</v>
      </c>
      <c r="DKE8" s="446">
        <v>347</v>
      </c>
      <c r="DKF8" s="64">
        <f t="shared" ref="DKF8:DKF16" si="253">SUM(DJZ8:DKE8)</f>
        <v>347</v>
      </c>
      <c r="DKG8" s="68">
        <f t="shared" ref="DKG8:DKG16" si="254">DKF8/$DKG$5</f>
        <v>57.833333333333336</v>
      </c>
      <c r="DKH8" s="445">
        <v>0</v>
      </c>
      <c r="DKI8" s="446">
        <v>0</v>
      </c>
      <c r="DKJ8" s="446"/>
      <c r="DKK8" s="446"/>
      <c r="DKL8" s="446">
        <v>0</v>
      </c>
      <c r="DKM8" s="446">
        <v>0</v>
      </c>
      <c r="DKN8" s="64">
        <f t="shared" ref="DKN8:DKN16" si="255">SUM(DKH8:DKM8)</f>
        <v>0</v>
      </c>
      <c r="DKO8" s="68">
        <f t="shared" ref="DKO8:DKO16" si="256">DKN8/$DKO$5</f>
        <v>0</v>
      </c>
      <c r="DKP8" s="48">
        <v>337</v>
      </c>
      <c r="DKQ8" s="49"/>
      <c r="DKR8" s="49"/>
      <c r="DKS8" s="49"/>
      <c r="DKT8" s="49"/>
      <c r="DKU8" s="49"/>
      <c r="DKV8" s="64">
        <f t="shared" ref="DKV8:DKV16" si="257">SUM(DKP8:DKU8)</f>
        <v>337</v>
      </c>
      <c r="DKW8" s="68">
        <f t="shared" ref="DKW8:DKW16" si="258">DKV8/$DKW$5</f>
        <v>56.166666666666664</v>
      </c>
      <c r="DKX8" s="48">
        <v>0</v>
      </c>
      <c r="DKY8" s="49">
        <v>0</v>
      </c>
      <c r="DKZ8" s="49"/>
      <c r="DLA8" s="49">
        <v>0</v>
      </c>
      <c r="DLB8" s="49">
        <v>350</v>
      </c>
      <c r="DLC8" s="49"/>
      <c r="DLD8" s="64">
        <f t="shared" ref="DLD8:DLD16" si="259">SUM(DKX8:DLC8)</f>
        <v>350</v>
      </c>
      <c r="DLE8" s="68">
        <f t="shared" ref="DLE8:DLE16" si="260">DLD8/$DLE$5</f>
        <v>58.333333333333336</v>
      </c>
      <c r="DLF8" s="48">
        <v>0</v>
      </c>
      <c r="DLG8" s="49"/>
      <c r="DLH8" s="49">
        <v>0</v>
      </c>
      <c r="DLI8" s="49">
        <v>0</v>
      </c>
      <c r="DLJ8" s="49"/>
      <c r="DLK8" s="49"/>
      <c r="DLL8" s="64">
        <f t="shared" ref="DLL8:DLL16" si="261">SUM(DLF8:DLK8)</f>
        <v>0</v>
      </c>
      <c r="DLM8" s="68">
        <f t="shared" ref="DLM8:DLM16" si="262">DLL8/$DLM$5</f>
        <v>0</v>
      </c>
      <c r="DLN8" s="445"/>
      <c r="DLO8" s="446"/>
      <c r="DLP8" s="446"/>
      <c r="DLQ8" s="446">
        <v>342</v>
      </c>
      <c r="DLR8" s="446"/>
      <c r="DLS8" s="446"/>
      <c r="DLT8" s="64">
        <f t="shared" ref="DLT8:DLT16" si="263">SUM(DLN8:DLS8)</f>
        <v>342</v>
      </c>
      <c r="DLU8" s="68">
        <f t="shared" ref="DLU8:DLU16" si="264">DLT8/$DLU$5</f>
        <v>57</v>
      </c>
      <c r="DLV8" s="48"/>
      <c r="DLW8" s="49">
        <v>0</v>
      </c>
      <c r="DLX8" s="49"/>
      <c r="DLY8" s="49"/>
      <c r="DLZ8" s="49"/>
      <c r="DMA8" s="49">
        <v>0</v>
      </c>
      <c r="DMB8" s="64">
        <f t="shared" ref="DMB8:DMB16" si="265">SUM(DLV8:DMA8)</f>
        <v>0</v>
      </c>
      <c r="DMC8" s="68">
        <f t="shared" ref="DMC8:DMC16" si="266">DMB8/$DMC$5</f>
        <v>0</v>
      </c>
      <c r="DMD8" s="436">
        <v>333</v>
      </c>
      <c r="DME8" s="437"/>
      <c r="DMF8" s="437">
        <v>0</v>
      </c>
      <c r="DMG8" s="437"/>
      <c r="DMH8" s="437">
        <v>0</v>
      </c>
      <c r="DMI8" s="437"/>
      <c r="DMJ8" s="64">
        <f t="shared" ref="DMJ8:DMJ16" si="267">SUM(DMD8:DMI8)</f>
        <v>333</v>
      </c>
      <c r="DMK8" s="68">
        <f t="shared" ref="DMK8:DMK16" si="268">DMJ8/$DMK$5</f>
        <v>55.5</v>
      </c>
      <c r="DML8" s="48"/>
      <c r="DMM8" s="49">
        <v>349</v>
      </c>
      <c r="DMN8" s="49"/>
      <c r="DMO8" s="49"/>
      <c r="DMP8" s="49"/>
      <c r="DMQ8" s="49"/>
      <c r="DMR8" s="64">
        <f t="shared" ref="DMR8:DMR16" si="269">SUM(DML8:DMQ8)</f>
        <v>349</v>
      </c>
      <c r="DMS8" s="68">
        <f t="shared" ref="DMS8:DMS16" si="270">DMR8/$DMS$5</f>
        <v>58.166666666666664</v>
      </c>
      <c r="DMT8" s="48">
        <v>0</v>
      </c>
      <c r="DMU8" s="49">
        <v>0</v>
      </c>
      <c r="DMV8" s="49">
        <v>0</v>
      </c>
      <c r="DMW8" s="49">
        <v>354</v>
      </c>
      <c r="DMX8" s="49"/>
      <c r="DMY8" s="49"/>
      <c r="DMZ8" s="64">
        <f t="shared" ref="DMZ8:DMZ16" si="271">SUM(DMT8:DMY8)</f>
        <v>354</v>
      </c>
      <c r="DNA8" s="68">
        <f t="shared" ref="DNA8:DNA16" si="272">DMZ8/$DNA$5</f>
        <v>59</v>
      </c>
      <c r="DNB8" s="445"/>
      <c r="DNC8" s="446"/>
      <c r="DND8" s="446"/>
      <c r="DNE8" s="446"/>
      <c r="DNF8" s="446"/>
      <c r="DNG8" s="446"/>
      <c r="DNH8" s="64">
        <f t="shared" ref="DNH8:DNH16" si="273">SUM(DNB8:DNG8)</f>
        <v>0</v>
      </c>
      <c r="DNI8" s="68">
        <f t="shared" ref="DNI8:DNI16" si="274">DNH8/$DNI$5</f>
        <v>0</v>
      </c>
      <c r="DNJ8" s="436">
        <v>345</v>
      </c>
      <c r="DNK8" s="437"/>
      <c r="DNL8" s="437">
        <v>1</v>
      </c>
      <c r="DNM8" s="437"/>
      <c r="DNN8" s="437"/>
      <c r="DNO8" s="437"/>
      <c r="DNP8" s="64">
        <f t="shared" ref="DNP8:DNP16" si="275">SUM(DNJ8:DNO8)</f>
        <v>346</v>
      </c>
      <c r="DNQ8" s="68">
        <f t="shared" ref="DNQ8:DNQ16" si="276">DNP8/$DNQ$5</f>
        <v>57.666666666666664</v>
      </c>
      <c r="DNR8" s="48"/>
      <c r="DNS8" s="49"/>
      <c r="DNT8" s="49">
        <v>0</v>
      </c>
      <c r="DNU8" s="49">
        <v>690</v>
      </c>
      <c r="DNV8" s="49"/>
      <c r="DNW8" s="49">
        <v>0</v>
      </c>
      <c r="DNX8" s="64">
        <f t="shared" ref="DNX8:DNX16" si="277">SUM(DNR8:DNW8)</f>
        <v>690</v>
      </c>
      <c r="DNY8" s="68">
        <f t="shared" ref="DNY8:DNY16" si="278">DNX8/$DNY$5</f>
        <v>115</v>
      </c>
      <c r="DNZ8" s="48"/>
      <c r="DOA8" s="49"/>
      <c r="DOB8" s="49"/>
      <c r="DOC8" s="49"/>
      <c r="DOD8" s="49"/>
      <c r="DOE8" s="49"/>
      <c r="DOF8" s="64">
        <f t="shared" ref="DOF8:DOF16" si="279">SUM(DNZ8:DOE8)</f>
        <v>0</v>
      </c>
      <c r="DOG8" s="68">
        <f t="shared" ref="DOG8:DOG16" si="280">DOF8/$DOG$5</f>
        <v>0</v>
      </c>
      <c r="DOH8" s="445"/>
      <c r="DOI8" s="446">
        <v>0</v>
      </c>
      <c r="DOJ8" s="446"/>
      <c r="DOK8" s="446">
        <v>345</v>
      </c>
      <c r="DOL8" s="446"/>
      <c r="DOM8" s="446">
        <v>296</v>
      </c>
      <c r="DON8" s="64">
        <f t="shared" ref="DON8:DON16" si="281">SUM(DOH8:DOM8)</f>
        <v>641</v>
      </c>
      <c r="DOO8" s="68">
        <f t="shared" ref="DOO8:DOO16" si="282">DON8/6</f>
        <v>106.83333333333333</v>
      </c>
      <c r="DOP8" s="48"/>
      <c r="DOQ8" s="49"/>
      <c r="DOR8" s="49"/>
      <c r="DOS8" s="49"/>
      <c r="DOT8" s="49">
        <v>0</v>
      </c>
      <c r="DOU8" s="49"/>
      <c r="DOV8" s="64">
        <f t="shared" ref="DOV8:DOV16" si="283">SUM(DOP8:DOU8)</f>
        <v>0</v>
      </c>
      <c r="DOW8" s="68">
        <f t="shared" ref="DOW8:DOW16" si="284">DOV8/$DOW$5</f>
        <v>0</v>
      </c>
      <c r="DOX8" s="48"/>
      <c r="DOY8" s="49">
        <v>343</v>
      </c>
      <c r="DOZ8" s="49">
        <v>0</v>
      </c>
      <c r="DPA8" s="49"/>
      <c r="DPB8" s="49"/>
      <c r="DPC8" s="49"/>
      <c r="DPD8" s="64">
        <f t="shared" ref="DPD8:DPD16" si="285">SUM(DOX8:DPC8)</f>
        <v>343</v>
      </c>
      <c r="DPE8" s="68">
        <f t="shared" ref="DPE8:DPE16" si="286">DPD8/$DPE$5</f>
        <v>57.166666666666664</v>
      </c>
      <c r="DPF8" s="48">
        <v>341</v>
      </c>
      <c r="DPG8" s="49">
        <v>0</v>
      </c>
      <c r="DPH8" s="49">
        <v>355</v>
      </c>
      <c r="DPI8" s="49"/>
      <c r="DPJ8" s="49"/>
      <c r="DPK8" s="49"/>
      <c r="DPL8" s="64">
        <f t="shared" ref="DPL8:DPL16" si="287">SUM(DPF8:DPK8)</f>
        <v>696</v>
      </c>
      <c r="DPM8" s="68">
        <f t="shared" ref="DPM8:DPM16" si="288">DPL8/$DPM$5</f>
        <v>116</v>
      </c>
      <c r="DPN8" s="48"/>
      <c r="DPO8" s="49">
        <v>416</v>
      </c>
      <c r="DPP8" s="49"/>
      <c r="DPQ8" s="49">
        <v>0</v>
      </c>
      <c r="DPR8" s="49"/>
      <c r="DPS8" s="49"/>
      <c r="DPT8" s="64">
        <f t="shared" ref="DPT8:DPT16" si="289">SUM(DPN8:DPS8)</f>
        <v>416</v>
      </c>
      <c r="DPU8" s="68">
        <f t="shared" ref="DPU8:DPU16" si="290">DPT8/$DPU$5</f>
        <v>69.333333333333329</v>
      </c>
      <c r="DPV8" s="48"/>
      <c r="DPW8" s="49">
        <v>0</v>
      </c>
      <c r="DPX8" s="49"/>
      <c r="DPY8" s="49">
        <v>670</v>
      </c>
      <c r="DPZ8" s="49">
        <v>0</v>
      </c>
      <c r="DQA8" s="49"/>
      <c r="DQB8" s="64">
        <f t="shared" ref="DQB8:DQB16" si="291">SUM(DPV8:DQA8)</f>
        <v>670</v>
      </c>
      <c r="DQC8" s="68">
        <f t="shared" ref="DQC8:DQC16" si="292">DQB8/$DQC$5</f>
        <v>111.66666666666667</v>
      </c>
      <c r="DQD8" s="445"/>
      <c r="DQE8" s="446"/>
      <c r="DQF8" s="446"/>
      <c r="DQG8" s="446">
        <v>333</v>
      </c>
      <c r="DQH8" s="446"/>
      <c r="DQI8" s="446"/>
      <c r="DQJ8" s="64">
        <f t="shared" ref="DQJ8:DQJ16" si="293">SUM(DQD8:DQI8)</f>
        <v>333</v>
      </c>
      <c r="DQK8" s="68">
        <f t="shared" ref="DQK8:DQK16" si="294">DQJ8/$DQK$5</f>
        <v>55.5</v>
      </c>
      <c r="DQL8" s="48"/>
      <c r="DQM8" s="49">
        <v>697</v>
      </c>
      <c r="DQN8" s="49"/>
      <c r="DQO8" s="49"/>
      <c r="DQP8" s="49"/>
      <c r="DQQ8" s="49"/>
      <c r="DQR8" s="64">
        <f t="shared" ref="DQR8:DQR16" si="295">SUM(DQL8:DQQ8)</f>
        <v>697</v>
      </c>
      <c r="DQS8" s="68">
        <f t="shared" ref="DQS8:DQS16" si="296">DQR8/$DQS$5</f>
        <v>116.16666666666667</v>
      </c>
      <c r="DQT8" s="445">
        <v>0</v>
      </c>
      <c r="DQU8" s="446"/>
      <c r="DQV8" s="446"/>
      <c r="DQW8" s="446">
        <v>685</v>
      </c>
      <c r="DQX8" s="446"/>
      <c r="DQY8" s="446"/>
      <c r="DQZ8" s="64">
        <f t="shared" ref="DQZ8:DQZ16" si="297">SUM(DQT8:DQY8)</f>
        <v>685</v>
      </c>
      <c r="DRA8" s="68">
        <f t="shared" ref="DRA8:DRA16" si="298">DQZ8/$DRA$5</f>
        <v>114.16666666666667</v>
      </c>
      <c r="DRB8" s="48"/>
      <c r="DRC8" s="49"/>
      <c r="DRD8" s="49"/>
      <c r="DRE8" s="49">
        <v>355</v>
      </c>
      <c r="DRF8" s="49">
        <v>678</v>
      </c>
      <c r="DRG8" s="49"/>
      <c r="DRH8" s="64">
        <f t="shared" ref="DRH8:DRH16" si="299">SUM(DRB8:DRG8)</f>
        <v>1033</v>
      </c>
      <c r="DRI8" s="68">
        <f t="shared" ref="DRI8:DRI16" si="300">DRH8/$DRI$5</f>
        <v>172.16666666666666</v>
      </c>
      <c r="DRJ8" s="445"/>
      <c r="DRK8" s="446"/>
      <c r="DRL8" s="446"/>
      <c r="DRM8" s="446">
        <v>345</v>
      </c>
      <c r="DRN8" s="446"/>
      <c r="DRO8" s="446">
        <v>0</v>
      </c>
      <c r="DRP8" s="64">
        <f t="shared" ref="DRP8:DRP16" si="301">SUM(DRJ8:DRO8)</f>
        <v>345</v>
      </c>
      <c r="DRQ8" s="68">
        <f t="shared" ref="DRQ8:DRQ16" si="302">DRP8/$DRQ$5</f>
        <v>57.5</v>
      </c>
      <c r="DRR8" s="445"/>
      <c r="DRS8" s="446"/>
      <c r="DRT8" s="446"/>
      <c r="DRU8" s="446"/>
      <c r="DRV8" s="446">
        <v>686</v>
      </c>
      <c r="DRW8" s="446"/>
      <c r="DRX8" s="64">
        <f t="shared" ref="DRX8:DRX16" si="303">SUM(DRR8:DRW8)</f>
        <v>686</v>
      </c>
      <c r="DRY8" s="68">
        <f t="shared" ref="DRY8:DRY16" si="304">DRX8/$DRY$5</f>
        <v>114.33333333333333</v>
      </c>
      <c r="DRZ8" s="445"/>
      <c r="DSA8" s="446">
        <v>695</v>
      </c>
      <c r="DSB8" s="446"/>
      <c r="DSC8" s="446"/>
      <c r="DSD8" s="446"/>
      <c r="DSE8" s="446"/>
      <c r="DSF8" s="64">
        <f t="shared" ref="DSF8:DSF16" si="305">SUM(DRZ8:DSE8)</f>
        <v>695</v>
      </c>
      <c r="DSG8" s="68">
        <f t="shared" ref="DSG8:DSG16" si="306">DSF8/$DRY$5</f>
        <v>115.83333333333333</v>
      </c>
      <c r="DSH8" s="445"/>
      <c r="DSI8" s="446"/>
      <c r="DSJ8" s="446"/>
      <c r="DSK8" s="446">
        <v>236</v>
      </c>
      <c r="DSL8" s="446">
        <v>0</v>
      </c>
      <c r="DSM8" s="446"/>
      <c r="DSN8" s="64">
        <f t="shared" ref="DSN8:DSN16" si="307">SUM(DSH8:DSM8)</f>
        <v>236</v>
      </c>
      <c r="DSO8" s="68">
        <f t="shared" ref="DSO8:DSO16" si="308">DSN8/$DSO$5</f>
        <v>39.333333333333336</v>
      </c>
      <c r="DSP8" s="445"/>
      <c r="DSQ8" s="446"/>
      <c r="DSR8" s="446"/>
      <c r="DSS8" s="446">
        <v>352</v>
      </c>
      <c r="DST8" s="446"/>
      <c r="DSU8" s="446"/>
      <c r="DSV8" s="64">
        <f t="shared" ref="DSV8:DSV16" si="309">SUM(DSP8:DSU8)</f>
        <v>352</v>
      </c>
      <c r="DSW8" s="68">
        <f t="shared" ref="DSW8:DSW16" si="310">DSV8/$DSW$5</f>
        <v>58.666666666666664</v>
      </c>
      <c r="DSX8" s="445">
        <v>348</v>
      </c>
      <c r="DSY8" s="446"/>
      <c r="DSZ8" s="446"/>
      <c r="DTA8" s="446"/>
      <c r="DTB8" s="446">
        <v>0</v>
      </c>
      <c r="DTC8" s="446">
        <v>681</v>
      </c>
      <c r="DTD8" s="64">
        <f t="shared" ref="DTD8:DTD16" si="311">SUM(DSX8:DTC8)</f>
        <v>1029</v>
      </c>
      <c r="DTE8" s="68">
        <f t="shared" ref="DTE8:DTE16" si="312">DTD8/$DTE$5</f>
        <v>171.5</v>
      </c>
      <c r="DTF8" s="445">
        <v>0</v>
      </c>
      <c r="DTG8" s="446"/>
      <c r="DTH8" s="446"/>
      <c r="DTI8" s="446"/>
      <c r="DTJ8" s="446"/>
      <c r="DTK8" s="446"/>
      <c r="DTL8" s="64">
        <f t="shared" ref="DTL8:DTL16" si="313">SUM(DTF8:DTK8)</f>
        <v>0</v>
      </c>
      <c r="DTM8" s="68">
        <f t="shared" ref="DTM8:DTM16" si="314">DTL8/$DTM$5</f>
        <v>0</v>
      </c>
      <c r="DTN8" s="445"/>
      <c r="DTO8" s="446"/>
      <c r="DTP8" s="446"/>
      <c r="DTQ8" s="446"/>
      <c r="DTR8" s="446">
        <v>679</v>
      </c>
      <c r="DTS8" s="446">
        <v>0</v>
      </c>
      <c r="DTT8" s="64">
        <f t="shared" ref="DTT8:DTT16" si="315">SUM(DTN8:DTS8)</f>
        <v>679</v>
      </c>
      <c r="DTU8" s="68">
        <f t="shared" ref="DTU8:DTU16" si="316">DTT8/$DTU$5</f>
        <v>113.16666666666667</v>
      </c>
      <c r="DTV8" s="445">
        <v>0</v>
      </c>
      <c r="DTW8" s="446"/>
      <c r="DTX8" s="446"/>
      <c r="DTY8" s="446"/>
      <c r="DTZ8" s="446"/>
      <c r="DUA8" s="446">
        <v>346</v>
      </c>
      <c r="DUB8" s="64">
        <f t="shared" ref="DUB8:DUB16" si="317">SUM(DTV8:DUA8)</f>
        <v>346</v>
      </c>
      <c r="DUC8" s="68">
        <f t="shared" ref="DUC8:DUC16" si="318">DUB8/$DUC$5</f>
        <v>57.666666666666664</v>
      </c>
      <c r="DUD8" s="445"/>
      <c r="DUE8" s="446"/>
      <c r="DUF8" s="446"/>
      <c r="DUG8" s="446"/>
      <c r="DUH8" s="446">
        <v>0</v>
      </c>
      <c r="DUI8" s="446">
        <v>690</v>
      </c>
      <c r="DUJ8" s="64">
        <f t="shared" ref="DUJ8:DUJ16" si="319">SUM(DUD8:DUI8)</f>
        <v>690</v>
      </c>
      <c r="DUK8" s="68">
        <f t="shared" ref="DUK8:DUK16" si="320">DUJ8/$DUK$5</f>
        <v>115</v>
      </c>
      <c r="DUL8" s="445"/>
      <c r="DUM8" s="446"/>
      <c r="DUN8" s="446"/>
      <c r="DUO8" s="446"/>
      <c r="DUP8" s="446"/>
      <c r="DUQ8" s="446"/>
      <c r="DUR8" s="64">
        <f t="shared" ref="DUR8:DUR16" si="321">SUM(DUL8:DUQ8)</f>
        <v>0</v>
      </c>
      <c r="DUS8" s="68">
        <f t="shared" ref="DUS8:DUS16" si="322">DUR8/$DUS$5</f>
        <v>0</v>
      </c>
      <c r="DUT8" s="445"/>
      <c r="DUU8" s="446">
        <v>351</v>
      </c>
      <c r="DUV8" s="446"/>
      <c r="DUW8" s="446"/>
      <c r="DUX8" s="446">
        <v>650</v>
      </c>
      <c r="DUY8" s="446"/>
      <c r="DUZ8" s="64">
        <f t="shared" ref="DUZ8:DUZ16" si="323">SUM(DUT8:DUY8)</f>
        <v>1001</v>
      </c>
      <c r="DVA8" s="68">
        <f t="shared" ref="DVA8:DVA16" si="324">DUZ8/$DVA$5</f>
        <v>166.83333333333334</v>
      </c>
      <c r="DVB8" s="445"/>
      <c r="DVC8" s="446"/>
      <c r="DVD8" s="446"/>
      <c r="DVE8" s="446"/>
      <c r="DVF8" s="446"/>
      <c r="DVG8" s="446"/>
      <c r="DVH8" s="64">
        <f t="shared" ref="DVH8:DVH16" si="325">SUM(DVB8:DVG8)</f>
        <v>0</v>
      </c>
      <c r="DVI8" s="68">
        <f t="shared" ref="DVI8:DVI16" si="326">DVH8/$DVI$5</f>
        <v>0</v>
      </c>
      <c r="DVJ8" s="445">
        <v>356</v>
      </c>
      <c r="DVK8" s="446">
        <v>0</v>
      </c>
      <c r="DVL8" s="446">
        <v>356</v>
      </c>
      <c r="DVM8" s="446">
        <v>0</v>
      </c>
      <c r="DVN8" s="446"/>
      <c r="DVO8" s="446"/>
      <c r="DVP8" s="64">
        <f t="shared" ref="DVP8:DVP16" si="327">SUM(DVJ8:DVO8)</f>
        <v>712</v>
      </c>
      <c r="DVQ8" s="68">
        <f t="shared" ref="DVQ8:DVQ16" si="328">DVP8/$DVQ$5</f>
        <v>118.66666666666667</v>
      </c>
      <c r="DVR8" s="436"/>
      <c r="DVS8" s="437">
        <v>349</v>
      </c>
      <c r="DVT8" s="437">
        <v>0</v>
      </c>
      <c r="DVU8" s="437">
        <v>0</v>
      </c>
      <c r="DVV8" s="437">
        <v>0</v>
      </c>
      <c r="DVW8" s="437"/>
      <c r="DVX8" s="64">
        <f t="shared" ref="DVX8:DVX16" si="329">SUM(DVR8:DVW8)</f>
        <v>349</v>
      </c>
      <c r="DVY8" s="68">
        <f t="shared" ref="DVY8:DVY16" si="330">DVX8/$DVY$5</f>
        <v>58.166666666666664</v>
      </c>
      <c r="DVZ8" s="445"/>
      <c r="DWA8" s="446"/>
      <c r="DWB8" s="446"/>
      <c r="DWC8" s="446">
        <v>0</v>
      </c>
      <c r="DWD8" s="446"/>
      <c r="DWE8" s="446"/>
      <c r="DWF8" s="64">
        <f t="shared" ref="DWF8:DWF16" si="331">SUM(DVZ8:DWE8)</f>
        <v>0</v>
      </c>
      <c r="DWG8" s="68">
        <f t="shared" ref="DWG8:DWG16" si="332">DWF8/$DWG$5</f>
        <v>0</v>
      </c>
      <c r="DWH8" s="445">
        <v>341</v>
      </c>
      <c r="DWI8" s="446"/>
      <c r="DWJ8" s="446"/>
      <c r="DWK8" s="446"/>
      <c r="DWL8" s="446"/>
      <c r="DWM8" s="446"/>
      <c r="DWN8" s="64">
        <f t="shared" ref="DWN8:DWN16" si="333">SUM(DWH8:DWM8)</f>
        <v>341</v>
      </c>
      <c r="DWO8" s="68">
        <f t="shared" ref="DWO8:DWO16" si="334">DWN8/$DWO$5</f>
        <v>56.833333333333336</v>
      </c>
      <c r="DWP8" s="445"/>
      <c r="DWQ8" s="446">
        <v>0</v>
      </c>
      <c r="DWR8" s="446"/>
      <c r="DWS8" s="446"/>
      <c r="DWT8" s="446"/>
      <c r="DWU8" s="446"/>
      <c r="DWV8" s="64">
        <f t="shared" ref="DWV8:DWV16" si="335">SUM(DWP8:DWU8)</f>
        <v>0</v>
      </c>
      <c r="DWW8" s="68">
        <f t="shared" ref="DWW8:DWW16" si="336">DWV8/$DWW$5</f>
        <v>0</v>
      </c>
      <c r="DWX8" s="445"/>
      <c r="DWY8" s="446">
        <v>665</v>
      </c>
      <c r="DWZ8" s="446"/>
      <c r="DXA8" s="446"/>
      <c r="DXB8" s="446"/>
      <c r="DXC8" s="446"/>
      <c r="DXD8" s="64">
        <f t="shared" ref="DXD8:DXD16" si="337">SUM(DWX8:DXC8)</f>
        <v>665</v>
      </c>
      <c r="DXE8" s="68">
        <f t="shared" ref="DXE8:DXE16" si="338">DXD8/$DXE$5</f>
        <v>110.83333333333333</v>
      </c>
      <c r="DXF8" s="445">
        <v>341</v>
      </c>
      <c r="DXG8" s="446"/>
      <c r="DXH8" s="446"/>
      <c r="DXI8" s="446">
        <v>0</v>
      </c>
      <c r="DXJ8" s="446"/>
      <c r="DXK8" s="446"/>
      <c r="DXL8" s="64">
        <f t="shared" ref="DXL8:DXL16" si="339">SUM(DXF8:DXK8)</f>
        <v>341</v>
      </c>
      <c r="DXM8" s="68">
        <f t="shared" ref="DXM8:DXM16" si="340">DXL8/$DXM$5</f>
        <v>56.833333333333336</v>
      </c>
      <c r="DXN8" s="445">
        <v>713</v>
      </c>
      <c r="DXO8" s="446">
        <v>0</v>
      </c>
      <c r="DXP8" s="446"/>
      <c r="DXQ8" s="446"/>
      <c r="DXR8" s="446"/>
      <c r="DXS8" s="446"/>
      <c r="DXT8" s="64">
        <f t="shared" ref="DXT8:DXT16" si="341">SUM(DXN8:DXS8)</f>
        <v>713</v>
      </c>
      <c r="DXU8" s="184">
        <f t="shared" ref="DXU8:DXU16" si="342">DXT8/$DXU$5</f>
        <v>118.83333333333333</v>
      </c>
      <c r="DXV8" s="665"/>
      <c r="DXW8" s="668">
        <v>711</v>
      </c>
      <c r="DXX8" s="446"/>
      <c r="DXY8" s="446"/>
      <c r="DXZ8" s="446"/>
      <c r="DYA8" s="446"/>
      <c r="DYB8" s="446"/>
      <c r="DYC8" s="64">
        <f t="shared" ref="DYC8:DYC16" si="343">SUM(DXW8:DYB8)</f>
        <v>711</v>
      </c>
      <c r="DYD8" s="211">
        <f t="shared" ref="DYD8:DYD16" si="344">DYC8/$DYD$5</f>
        <v>118.5</v>
      </c>
      <c r="DYE8" s="668"/>
      <c r="DYF8" s="446"/>
      <c r="DYG8" s="446">
        <v>345</v>
      </c>
      <c r="DYH8" s="446"/>
      <c r="DYI8" s="446"/>
      <c r="DYJ8" s="446"/>
      <c r="DYK8" s="64">
        <f t="shared" ref="DYK8:DYK16" si="345">SUM(DYE8:DYJ8)</f>
        <v>345</v>
      </c>
      <c r="DYL8" s="211">
        <f t="shared" ref="DYL8:DYL16" si="346">DYK8/$DYL$5</f>
        <v>57.5</v>
      </c>
      <c r="DYM8" s="668"/>
      <c r="DYN8" s="446">
        <v>694</v>
      </c>
      <c r="DYO8" s="446"/>
      <c r="DYP8" s="446"/>
      <c r="DYQ8" s="446"/>
      <c r="DYR8" s="446"/>
      <c r="DYS8" s="64">
        <f t="shared" ref="DYS8:DYS16" si="347">SUM(DYM8:DYR8)</f>
        <v>694</v>
      </c>
      <c r="DYT8" s="211">
        <f t="shared" ref="DYT8:DYT16" si="348">DYS8/$DYT$5</f>
        <v>115.66666666666667</v>
      </c>
      <c r="DYU8" s="668">
        <v>0</v>
      </c>
      <c r="DYV8" s="446">
        <v>356</v>
      </c>
      <c r="DYW8" s="446"/>
      <c r="DYX8" s="446"/>
      <c r="DYY8" s="446"/>
      <c r="DYZ8" s="446">
        <v>702</v>
      </c>
      <c r="DZA8" s="64">
        <f t="shared" ref="DZA8:DZA16" si="349">SUM(DYU8:DYZ8)</f>
        <v>1058</v>
      </c>
      <c r="DZB8" s="211">
        <f t="shared" ref="DZB8:DZB16" si="350">DZA8/$DZB$5</f>
        <v>176.33333333333334</v>
      </c>
      <c r="DZC8" s="668"/>
      <c r="DZD8" s="446"/>
      <c r="DZE8" s="446"/>
      <c r="DZF8" s="446"/>
      <c r="DZG8" s="446"/>
      <c r="DZH8" s="446"/>
      <c r="DZI8" s="64">
        <f t="shared" ref="DZI8:DZI16" si="351">SUM(DZC8:DZH8)</f>
        <v>0</v>
      </c>
      <c r="DZJ8" s="211">
        <f t="shared" ref="DZJ8:DZJ16" si="352">DZI8/$DZJ$5</f>
        <v>0</v>
      </c>
      <c r="DZK8" s="668"/>
      <c r="DZL8" s="446"/>
      <c r="DZM8" s="446">
        <v>681</v>
      </c>
      <c r="DZN8" s="446"/>
      <c r="DZO8" s="446"/>
      <c r="DZP8" s="446"/>
      <c r="DZQ8" s="64">
        <f t="shared" ref="DZQ8:DZQ16" si="353">SUM(DZK8:DZP8)</f>
        <v>681</v>
      </c>
      <c r="DZR8" s="211">
        <f t="shared" ref="DZR8:DZR16" si="354">DZQ8/$DZR$5</f>
        <v>113.5</v>
      </c>
      <c r="DZS8" s="668"/>
      <c r="DZT8" s="446">
        <v>0</v>
      </c>
      <c r="DZU8" s="446"/>
      <c r="DZV8" s="446">
        <v>308</v>
      </c>
      <c r="DZW8" s="446"/>
      <c r="DZX8" s="446"/>
      <c r="DZY8" s="64">
        <f t="shared" ref="DZY8:DZY16" si="355">SUM(DZS8:DZX8)</f>
        <v>308</v>
      </c>
      <c r="DZZ8" s="211">
        <f t="shared" ref="DZZ8:DZZ16" si="356">DZY8/$DZZ$5</f>
        <v>51.333333333333336</v>
      </c>
      <c r="EAA8" s="668">
        <v>354</v>
      </c>
      <c r="EAB8" s="446">
        <v>0</v>
      </c>
      <c r="EAC8" s="446"/>
      <c r="EAD8" s="446"/>
      <c r="EAE8" s="446"/>
      <c r="EAF8" s="446"/>
      <c r="EAG8" s="64">
        <f t="shared" ref="EAG8:EAG16" si="357">SUM(EAA8:EAF8)</f>
        <v>354</v>
      </c>
      <c r="EAH8" s="211">
        <f t="shared" ref="EAH8:EAH16" si="358">EAG8/$EAH$5</f>
        <v>59</v>
      </c>
      <c r="EAI8" s="668"/>
      <c r="EAJ8" s="446"/>
      <c r="EAK8" s="446">
        <v>348</v>
      </c>
      <c r="EAL8" s="446">
        <v>318</v>
      </c>
      <c r="EAM8" s="446"/>
      <c r="EAN8" s="446"/>
      <c r="EAO8" s="64">
        <f t="shared" ref="EAO8:EAO16" si="359">SUM(EAI8:EAN8)</f>
        <v>666</v>
      </c>
      <c r="EAP8" s="211">
        <f t="shared" ref="EAP8:EAP16" si="360">EAO8/$EAP$5</f>
        <v>111</v>
      </c>
      <c r="EAQ8" s="668"/>
      <c r="EAR8" s="446"/>
      <c r="EAS8" s="446"/>
      <c r="EAT8" s="446"/>
      <c r="EAU8" s="446">
        <v>344</v>
      </c>
      <c r="EAV8" s="446"/>
      <c r="EAW8" s="64">
        <f t="shared" ref="EAW8:EAW16" si="361">SUM(EAQ8:EAV8)</f>
        <v>344</v>
      </c>
      <c r="EAX8" s="211">
        <f t="shared" ref="EAX8:EAX16" si="362">EAW8/$EAX$5</f>
        <v>57.333333333333336</v>
      </c>
      <c r="EAY8" s="687">
        <v>669</v>
      </c>
      <c r="EAZ8" s="437"/>
      <c r="EBA8" s="437"/>
      <c r="EBB8" s="437"/>
      <c r="EBC8" s="437"/>
      <c r="EBD8" s="437"/>
      <c r="EBE8" s="64">
        <f t="shared" ref="EBE8:EBE16" si="363">SUM(EAY8:EBD8)</f>
        <v>669</v>
      </c>
      <c r="EBF8" s="211">
        <f t="shared" ref="EBF8:EBF16" si="364">EBE8/$EBF$5</f>
        <v>111.5</v>
      </c>
      <c r="EBG8" s="668">
        <v>345</v>
      </c>
      <c r="EBH8" s="446"/>
      <c r="EBI8" s="446"/>
      <c r="EBJ8" s="446"/>
      <c r="EBK8" s="446"/>
      <c r="EBL8" s="446"/>
      <c r="EBM8" s="64">
        <f t="shared" ref="EBM8:EBM16" si="365">SUM(EBG8:EBL8)</f>
        <v>345</v>
      </c>
      <c r="EBN8" s="211">
        <f t="shared" ref="EBN8:EBN16" si="366">EBM8/$EBN$5</f>
        <v>57.5</v>
      </c>
      <c r="EBO8" s="668">
        <v>691</v>
      </c>
      <c r="EBP8" s="446"/>
      <c r="EBQ8" s="446"/>
      <c r="EBR8" s="446"/>
      <c r="EBS8" s="446"/>
      <c r="EBT8" s="446"/>
      <c r="EBU8" s="64">
        <f t="shared" ref="EBU8:EBU16" si="367">SUM(EBO8:EBT8)</f>
        <v>691</v>
      </c>
      <c r="EBV8" s="184">
        <f t="shared" ref="EBV8:EBV16" si="368">EBU8/$EBV$5</f>
        <v>115.16666666666667</v>
      </c>
      <c r="EBW8" s="668"/>
      <c r="EBX8" s="446">
        <v>340</v>
      </c>
      <c r="EBY8" s="446"/>
      <c r="EBZ8" s="446"/>
      <c r="ECA8" s="446"/>
      <c r="ECB8" s="446">
        <v>678</v>
      </c>
      <c r="ECC8" s="64">
        <f t="shared" ref="ECC8:ECC17" si="369">SUM(EBW8:ECB8)</f>
        <v>1018</v>
      </c>
      <c r="ECD8" s="211">
        <f t="shared" ref="ECD8:ECD17" si="370">ECC8/$ECD$5</f>
        <v>169.66666666666666</v>
      </c>
      <c r="ECE8" s="668"/>
      <c r="ECF8" s="446"/>
      <c r="ECG8" s="446"/>
      <c r="ECH8" s="446"/>
      <c r="ECI8" s="446"/>
      <c r="ECJ8" s="446">
        <v>0</v>
      </c>
      <c r="ECK8" s="64">
        <f t="shared" ref="ECK8:ECK17" si="371">SUM(ECE8:ECJ8)</f>
        <v>0</v>
      </c>
      <c r="ECL8" s="211">
        <f t="shared" ref="ECL8:ECL17" si="372">ECK8/$ECL$5</f>
        <v>0</v>
      </c>
      <c r="ECM8" s="668"/>
      <c r="ECN8" s="446"/>
      <c r="ECO8" s="446"/>
      <c r="ECP8" s="446"/>
      <c r="ECQ8" s="446">
        <v>348</v>
      </c>
      <c r="ECR8" s="446"/>
      <c r="ECS8" s="64">
        <f t="shared" ref="ECS8:ECS17" si="373">SUM(ECM8:ECR8)</f>
        <v>348</v>
      </c>
      <c r="ECT8" s="211">
        <f t="shared" ref="ECT8:ECT17" si="374">ECS8/$ECT$5</f>
        <v>58</v>
      </c>
      <c r="ECU8" s="668">
        <v>692</v>
      </c>
      <c r="ECV8" s="446"/>
      <c r="ECW8" s="446"/>
      <c r="ECX8" s="446"/>
      <c r="ECY8" s="446">
        <v>0</v>
      </c>
      <c r="ECZ8" s="446"/>
      <c r="EDA8" s="64">
        <f t="shared" ref="EDA8:EDA17" si="375">SUM(ECU8:ECZ8)</f>
        <v>692</v>
      </c>
      <c r="EDB8" s="211">
        <f t="shared" ref="EDB8:EDB17" si="376">EDA8/$EDB$5</f>
        <v>115.33333333333333</v>
      </c>
      <c r="EDC8" s="668"/>
      <c r="EDD8" s="446"/>
      <c r="EDE8" s="446">
        <v>669</v>
      </c>
      <c r="EDF8" s="446"/>
      <c r="EDG8" s="446"/>
      <c r="EDH8" s="446"/>
      <c r="EDI8" s="64">
        <f t="shared" ref="EDI8:EDI17" si="377">SUM(EDC8:EDH8)</f>
        <v>669</v>
      </c>
      <c r="EDJ8" s="211">
        <f t="shared" ref="EDJ8:EDJ17" si="378">EDI8/$EDJ$5</f>
        <v>111.5</v>
      </c>
      <c r="EDK8" s="704"/>
      <c r="EDL8" s="513"/>
      <c r="EDM8" s="513">
        <v>331</v>
      </c>
      <c r="EDN8" s="513"/>
      <c r="EDO8" s="513"/>
      <c r="EDP8" s="513"/>
      <c r="EDQ8" s="64">
        <f t="shared" ref="EDQ8:EDQ17" si="379">SUM(EDK8:EDP8)</f>
        <v>331</v>
      </c>
      <c r="EDR8" s="211">
        <f t="shared" ref="EDR8:EDR17" si="380">EDQ8/$EDR$5</f>
        <v>55.166666666666664</v>
      </c>
      <c r="EDS8" s="391">
        <v>342</v>
      </c>
      <c r="EDT8" s="392"/>
      <c r="EDU8" s="391">
        <v>0</v>
      </c>
      <c r="EDV8" s="392"/>
      <c r="EDW8" s="391"/>
      <c r="EDX8" s="391"/>
      <c r="EDY8" s="707">
        <f t="shared" ref="EDY8:EDY17" si="381">SUM(EDS8:EDX8)</f>
        <v>342</v>
      </c>
      <c r="EDZ8" s="707">
        <f t="shared" ref="EDZ8:EDZ17" si="382">EDY8/$EDZ$5</f>
        <v>57</v>
      </c>
      <c r="EEA8" s="668">
        <v>364</v>
      </c>
      <c r="EEB8" s="446"/>
      <c r="EEC8" s="446"/>
      <c r="EED8" s="446">
        <v>698</v>
      </c>
      <c r="EEE8" s="446"/>
      <c r="EEF8" s="446"/>
      <c r="EEG8" s="64">
        <f t="shared" ref="EEG8:EEG17" si="383">SUM(EEA8:EEF8)</f>
        <v>1062</v>
      </c>
      <c r="EEH8" s="211">
        <f t="shared" ref="EEH8:EEH17" si="384">EEG8/$EEH$5</f>
        <v>177</v>
      </c>
      <c r="EEI8" s="668"/>
      <c r="EEJ8" s="446"/>
      <c r="EEK8" s="446"/>
      <c r="EEL8" s="446">
        <v>0</v>
      </c>
      <c r="EEM8" s="446">
        <v>0</v>
      </c>
      <c r="EEN8" s="446"/>
      <c r="EEO8" s="64">
        <f t="shared" ref="EEO8:EEO17" si="385">SUM(EEI8:EEN8)</f>
        <v>0</v>
      </c>
      <c r="EEP8" s="211">
        <f t="shared" ref="EEP8:EEP17" si="386">EEO8/$EEP$5</f>
        <v>0</v>
      </c>
      <c r="EEQ8" s="668"/>
      <c r="EER8" s="446"/>
      <c r="EES8" s="446">
        <v>346</v>
      </c>
      <c r="EET8" s="446">
        <v>345</v>
      </c>
      <c r="EEU8" s="446"/>
      <c r="EEV8" s="446"/>
      <c r="EEW8" s="64">
        <f t="shared" ref="EEW8:EEW17" si="387">SUM(EEQ8:EEV8)</f>
        <v>691</v>
      </c>
      <c r="EEX8" s="211">
        <f t="shared" ref="EEX8:EEX17" si="388">EEW8/$EEX$5</f>
        <v>115.16666666666667</v>
      </c>
      <c r="EEY8" s="668"/>
      <c r="EEZ8" s="446">
        <v>0</v>
      </c>
      <c r="EFA8" s="446">
        <v>702</v>
      </c>
      <c r="EFB8" s="446">
        <v>0</v>
      </c>
      <c r="EFC8" s="446"/>
      <c r="EFD8" s="446"/>
      <c r="EFE8" s="64">
        <f t="shared" ref="EFE8:EFE17" si="389">SUM(EEY8:EFD8)</f>
        <v>702</v>
      </c>
      <c r="EFF8" s="211">
        <f t="shared" ref="EFF8:EFF17" si="390">EFE8/$EFF$5</f>
        <v>117</v>
      </c>
      <c r="EFG8" s="668"/>
      <c r="EFH8" s="446"/>
      <c r="EFI8" s="446"/>
      <c r="EFJ8" s="446">
        <v>0</v>
      </c>
      <c r="EFK8" s="446">
        <v>344</v>
      </c>
      <c r="EFL8" s="446"/>
      <c r="EFM8" s="64">
        <f t="shared" ref="EFM8:EFM17" si="391">SUM(EFG8:EFL8)</f>
        <v>344</v>
      </c>
      <c r="EFN8" s="211">
        <f t="shared" ref="EFN8:EFN17" si="392">EFM8/$EFN$5</f>
        <v>68.8</v>
      </c>
      <c r="EFO8" s="704">
        <v>0</v>
      </c>
      <c r="EFP8" s="513"/>
      <c r="EFQ8" s="513">
        <v>357</v>
      </c>
      <c r="EFR8" s="513"/>
      <c r="EFS8" s="513"/>
      <c r="EFT8" s="513"/>
      <c r="EFU8" s="64">
        <f t="shared" ref="EFU8:EFU17" si="393">SUM(EFO8:EFT8)</f>
        <v>357</v>
      </c>
      <c r="EFV8" s="211">
        <f t="shared" ref="EFV8:EFV17" si="394">EFU8/$EFV$5</f>
        <v>59.5</v>
      </c>
      <c r="EFW8" s="668"/>
      <c r="EFX8" s="446"/>
      <c r="EFY8" s="446">
        <v>685</v>
      </c>
      <c r="EFZ8" s="446">
        <v>0</v>
      </c>
      <c r="EGA8" s="446"/>
      <c r="EGB8" s="446"/>
      <c r="EGC8" s="808">
        <f t="shared" ref="EGC8:EGC17" si="395">SUM(EFW8:EGB8)</f>
        <v>685</v>
      </c>
      <c r="EGD8" s="211">
        <f t="shared" ref="EGD8:EGD17" si="396">EGC8/$EGD$5</f>
        <v>114.16666666666667</v>
      </c>
      <c r="EGE8" s="668">
        <v>0</v>
      </c>
      <c r="EGF8" s="446">
        <v>0</v>
      </c>
      <c r="EGG8" s="446">
        <v>339</v>
      </c>
      <c r="EGH8" s="446">
        <v>0</v>
      </c>
      <c r="EGI8" s="446"/>
      <c r="EGJ8" s="446"/>
      <c r="EGK8" s="808">
        <f t="shared" ref="EGK8:EGK17" si="397">SUM(EGE8:EGJ8)</f>
        <v>339</v>
      </c>
      <c r="EGL8" s="211">
        <f t="shared" ref="EGL8:EGL17" si="398">EGK8/$EGL$5</f>
        <v>56.5</v>
      </c>
      <c r="EGM8" s="835"/>
      <c r="EGN8" s="836">
        <v>0</v>
      </c>
      <c r="EGO8" s="836">
        <v>340</v>
      </c>
      <c r="EGP8" s="836"/>
      <c r="EGQ8" s="836"/>
      <c r="EGR8" s="836">
        <v>0</v>
      </c>
      <c r="EGS8" s="808">
        <f t="shared" ref="EGS8:EGS17" si="399">SUM(EGM8:EGR8)</f>
        <v>340</v>
      </c>
      <c r="EGT8" s="211">
        <f t="shared" ref="EGT8:EGT17" si="400">EGS8/$EGT$5</f>
        <v>56.666666666666664</v>
      </c>
      <c r="EGU8" s="668">
        <v>692</v>
      </c>
      <c r="EGV8" s="446">
        <v>0</v>
      </c>
      <c r="EGW8" s="446"/>
      <c r="EGX8" s="446">
        <v>0</v>
      </c>
      <c r="EGY8" s="446"/>
      <c r="EGZ8" s="446">
        <v>0</v>
      </c>
      <c r="EHA8" s="808">
        <f t="shared" ref="EHA8:EHA17" si="401">SUM(EGU8:EGZ8)</f>
        <v>692</v>
      </c>
      <c r="EHB8" s="211">
        <f t="shared" ref="EHB8:EHB17" si="402">EHA8/$EHB$5</f>
        <v>115.33333333333333</v>
      </c>
      <c r="EHC8" s="704"/>
      <c r="EHD8" s="513"/>
      <c r="EHE8" s="513"/>
      <c r="EHF8" s="513">
        <v>0</v>
      </c>
      <c r="EHG8" s="513">
        <v>679</v>
      </c>
      <c r="EHH8" s="513"/>
      <c r="EHI8" s="808">
        <f t="shared" ref="EHI8:EHI17" si="403">SUM(EHC8:EHH8)</f>
        <v>679</v>
      </c>
      <c r="EHJ8" s="211">
        <f t="shared" ref="EHJ8:EHJ17" si="404">EHI8/$EHJ$5</f>
        <v>113.16666666666667</v>
      </c>
      <c r="EHK8" s="668"/>
      <c r="EHL8" s="446"/>
      <c r="EHM8" s="446">
        <v>0</v>
      </c>
      <c r="EHN8" s="446">
        <v>668</v>
      </c>
      <c r="EHO8" s="446"/>
      <c r="EHP8" s="446">
        <v>0</v>
      </c>
      <c r="EHQ8" s="808">
        <f t="shared" ref="EHQ8:EHQ17" si="405">SUM(EHK8:EHP8)</f>
        <v>668</v>
      </c>
      <c r="EHR8" s="211">
        <f t="shared" ref="EHR8:EHR17" si="406">EHQ8/$EHR$5</f>
        <v>111.33333333333333</v>
      </c>
      <c r="EHS8" s="668"/>
      <c r="EHT8" s="446">
        <v>0</v>
      </c>
      <c r="EHU8" s="446"/>
      <c r="EHV8" s="446"/>
      <c r="EHW8" s="446"/>
      <c r="EHX8" s="446">
        <v>0</v>
      </c>
      <c r="EHY8" s="808">
        <f t="shared" ref="EHY8:EHY17" si="407">SUM(EHS8:EHX8)</f>
        <v>0</v>
      </c>
      <c r="EHZ8" s="211">
        <f t="shared" ref="EHZ8:EHZ17" si="408">EHY8/$EHZ$5</f>
        <v>0</v>
      </c>
      <c r="EIA8" s="668"/>
      <c r="EIB8" s="446">
        <v>0</v>
      </c>
      <c r="EIC8" s="446">
        <v>681</v>
      </c>
      <c r="EID8" s="446"/>
      <c r="EIE8" s="446"/>
      <c r="EIF8" s="446">
        <v>0</v>
      </c>
      <c r="EIG8" s="808">
        <f t="shared" ref="EIG8:EIG16" si="409">SUM(EIA8:EIF8)</f>
        <v>681</v>
      </c>
      <c r="EIH8" s="211">
        <f t="shared" ref="EIH8:EIH16" si="410">EIG8/$EIH$5</f>
        <v>113.5</v>
      </c>
      <c r="EII8" s="668">
        <v>0</v>
      </c>
      <c r="EIJ8" s="446">
        <v>685</v>
      </c>
      <c r="EIK8" s="446">
        <v>0</v>
      </c>
      <c r="EIL8" s="446"/>
      <c r="EIM8" s="446"/>
      <c r="EIN8" s="446"/>
      <c r="EIO8" s="808">
        <f t="shared" ref="EIO8:EIO16" si="411">SUM(EII8:EIN8)</f>
        <v>685</v>
      </c>
      <c r="EIP8" s="211">
        <f t="shared" ref="EIP8:EIP16" si="412">EIO8/$EIP$5</f>
        <v>114.16666666666667</v>
      </c>
      <c r="EIQ8" s="858">
        <v>0</v>
      </c>
      <c r="EIR8" s="859">
        <v>0</v>
      </c>
      <c r="EIS8" s="859"/>
      <c r="EIT8" s="859"/>
      <c r="EIU8" s="859">
        <v>300</v>
      </c>
      <c r="EIV8" s="859">
        <v>0</v>
      </c>
      <c r="EIW8" s="820">
        <f t="shared" ref="EIW8:EIW16" si="413">SUM(EIQ8:EIV8)</f>
        <v>300</v>
      </c>
      <c r="EIX8" s="271">
        <f t="shared" ref="EIX8:EIX16" si="414">EIW8/$EIX$5</f>
        <v>50</v>
      </c>
      <c r="EIY8" s="668">
        <v>0</v>
      </c>
      <c r="EIZ8" s="446"/>
      <c r="EJA8" s="446"/>
      <c r="EJB8" s="446">
        <v>0</v>
      </c>
      <c r="EJC8" s="446"/>
      <c r="EJD8" s="446"/>
      <c r="EJE8" s="808">
        <f t="shared" ref="EJE8:EJE16" si="415">SUM(EIY8:EJD8)</f>
        <v>0</v>
      </c>
      <c r="EJF8" s="211">
        <f t="shared" ref="EJF8:EJF16" si="416">EJE8/$EJF$5</f>
        <v>0</v>
      </c>
      <c r="EJG8" s="687"/>
      <c r="EJH8" s="437">
        <v>678</v>
      </c>
      <c r="EJI8" s="437">
        <v>92</v>
      </c>
      <c r="EJJ8" s="437"/>
      <c r="EJK8" s="437"/>
      <c r="EJL8" s="437">
        <v>0</v>
      </c>
      <c r="EJM8" s="808">
        <f t="shared" ref="EJM8:EJM16" si="417">SUM(EJG8:EJL8)</f>
        <v>770</v>
      </c>
      <c r="EJN8" s="211">
        <f t="shared" ref="EJN8:EJN16" si="418">EJM8/$EJN$5</f>
        <v>128.33333333333334</v>
      </c>
      <c r="EJO8" s="668"/>
      <c r="EJP8" s="446"/>
      <c r="EJQ8" s="446"/>
      <c r="EJR8" s="446"/>
      <c r="EJS8" s="446"/>
      <c r="EJT8" s="446">
        <v>347</v>
      </c>
      <c r="EJU8" s="808">
        <f t="shared" ref="EJU8:EJU16" si="419">SUM(EJO8:EJT8)</f>
        <v>347</v>
      </c>
      <c r="EJV8" s="211">
        <f t="shared" ref="EJV8:EJV16" si="420">EJU8/$EJV$5</f>
        <v>57.833333333333336</v>
      </c>
      <c r="EJW8" s="668"/>
      <c r="EJX8" s="446"/>
      <c r="EJY8" s="446"/>
      <c r="EJZ8" s="446">
        <v>0</v>
      </c>
      <c r="EKA8" s="446">
        <v>690</v>
      </c>
      <c r="EKB8" s="446"/>
      <c r="EKC8" s="808">
        <f t="shared" ref="EKC8:EKC16" si="421">SUM(EJW8:EKB8)</f>
        <v>690</v>
      </c>
      <c r="EKD8" s="211">
        <f t="shared" ref="EKD8:EKD16" si="422">EKC8/$EKD$5</f>
        <v>115</v>
      </c>
      <c r="EKE8" s="668"/>
      <c r="EKF8" s="446"/>
      <c r="EKG8" s="446"/>
      <c r="EKH8" s="446"/>
      <c r="EKI8" s="446">
        <v>0</v>
      </c>
      <c r="EKJ8" s="446">
        <v>0</v>
      </c>
      <c r="EKK8" s="808">
        <f t="shared" ref="EKK8:EKK16" si="423">SUM(EKE8:EKJ8)</f>
        <v>0</v>
      </c>
      <c r="EKL8" s="211">
        <f t="shared" ref="EKL8:EKL16" si="424">EKK8/$EKL$5</f>
        <v>0</v>
      </c>
      <c r="EKM8" s="704"/>
      <c r="EKN8" s="513"/>
      <c r="EKO8" s="513">
        <v>683</v>
      </c>
      <c r="EKP8" s="513"/>
      <c r="EKQ8" s="513"/>
      <c r="EKR8" s="513"/>
      <c r="EKS8" s="808">
        <f t="shared" ref="EKS8:EKS16" si="425">SUM(EKM8:EKR8)</f>
        <v>683</v>
      </c>
      <c r="EKT8" s="211">
        <f t="shared" ref="EKT8:EKT16" si="426">EKS8/$EKT$5</f>
        <v>113.83333333333333</v>
      </c>
      <c r="EKU8" s="668"/>
      <c r="EKV8" s="446">
        <v>0</v>
      </c>
      <c r="EKW8" s="446"/>
      <c r="EKX8" s="446">
        <v>0</v>
      </c>
      <c r="EKY8" s="446"/>
      <c r="EKZ8" s="446">
        <v>642</v>
      </c>
      <c r="ELA8" s="808">
        <f t="shared" ref="ELA8:ELA16" si="427">SUM(EKU8:EKZ8)</f>
        <v>642</v>
      </c>
      <c r="ELB8" s="211">
        <f t="shared" ref="ELB8:ELB16" si="428">ELA8/$ELB$5</f>
        <v>107</v>
      </c>
      <c r="ELC8" s="668"/>
      <c r="ELD8" s="446"/>
      <c r="ELE8" s="446">
        <v>100</v>
      </c>
      <c r="ELF8" s="446">
        <v>135</v>
      </c>
      <c r="ELG8" s="446">
        <v>0</v>
      </c>
      <c r="ELH8" s="446">
        <v>0</v>
      </c>
      <c r="ELI8" s="808">
        <f t="shared" ref="ELI8:ELI16" si="429">SUM(ELC8:ELH8)</f>
        <v>235</v>
      </c>
      <c r="ELJ8" s="211">
        <f t="shared" ref="ELJ8:ELJ16" si="430">ELI8/$ELJ$5</f>
        <v>39.166666666666664</v>
      </c>
      <c r="ELK8" s="668"/>
      <c r="ELL8" s="446">
        <v>678</v>
      </c>
      <c r="ELM8" s="446">
        <v>0</v>
      </c>
      <c r="ELN8" s="446"/>
      <c r="ELO8" s="446"/>
      <c r="ELP8" s="446">
        <v>0</v>
      </c>
      <c r="ELQ8" s="808">
        <f t="shared" ref="ELQ8:ELQ16" si="431">SUM(ELK8:ELP8)</f>
        <v>678</v>
      </c>
      <c r="ELR8" s="211">
        <f t="shared" ref="ELR8:ELR16" si="432">ELQ8/$ELR$5</f>
        <v>113</v>
      </c>
      <c r="ELS8" s="687">
        <v>0</v>
      </c>
      <c r="ELT8" s="437"/>
      <c r="ELU8" s="437">
        <v>344</v>
      </c>
      <c r="ELV8" s="437"/>
      <c r="ELW8" s="437"/>
      <c r="ELX8" s="437"/>
      <c r="ELY8" s="872">
        <f t="shared" ref="ELY8:ELY16" si="433">SUM(ELS8:ELX8)</f>
        <v>344</v>
      </c>
      <c r="ELZ8" s="873">
        <f t="shared" ref="ELZ8:ELZ16" si="434">ELY8/$ELZ$5</f>
        <v>57.333333333333336</v>
      </c>
      <c r="EMA8" s="668"/>
      <c r="EMB8" s="446">
        <v>200</v>
      </c>
      <c r="EMC8" s="446">
        <v>485</v>
      </c>
      <c r="EMD8" s="446"/>
      <c r="EME8" s="446"/>
      <c r="EMF8" s="446">
        <v>685</v>
      </c>
      <c r="EMG8" s="872">
        <f t="shared" ref="EMG8:EMG16" si="435">SUM(EMA8:EMF8)</f>
        <v>1370</v>
      </c>
      <c r="EMH8" s="873">
        <f t="shared" ref="EMH8:EMH16" si="436">EMG8/$EMH$5</f>
        <v>228.33333333333334</v>
      </c>
      <c r="EMI8" s="668">
        <v>0</v>
      </c>
      <c r="EMJ8" s="446"/>
      <c r="EMK8" s="446">
        <v>0</v>
      </c>
      <c r="EML8" s="446"/>
      <c r="EMM8" s="446"/>
      <c r="EMN8" s="446">
        <v>0</v>
      </c>
      <c r="EMO8" s="872">
        <f t="shared" ref="EMO8:EMO16" si="437">SUM(EMI8:EMN8)</f>
        <v>0</v>
      </c>
      <c r="EMP8" s="873">
        <f t="shared" ref="EMP8:EMP16" si="438">EMO8/$EMP$5</f>
        <v>0</v>
      </c>
      <c r="EMQ8" s="668"/>
      <c r="EMR8" s="446">
        <v>684</v>
      </c>
      <c r="EMS8" s="446"/>
      <c r="EMT8" s="446"/>
      <c r="EMU8" s="446"/>
      <c r="EMV8" s="446"/>
      <c r="EMW8" s="872">
        <f t="shared" ref="EMW8:EMW16" si="439">SUM(EMQ8:EMV8)</f>
        <v>684</v>
      </c>
      <c r="EMX8" s="873">
        <f t="shared" ref="EMX8:EMX16" si="440">EMW8/$EMX$5</f>
        <v>114</v>
      </c>
      <c r="EMY8" s="668"/>
      <c r="EMZ8" s="446"/>
      <c r="ENA8" s="446">
        <v>0</v>
      </c>
      <c r="ENB8" s="446">
        <v>681</v>
      </c>
      <c r="ENC8" s="446"/>
      <c r="END8" s="446"/>
      <c r="ENE8" s="872">
        <f t="shared" ref="ENE8:ENE16" si="441">SUM(EMY8:END8)</f>
        <v>681</v>
      </c>
      <c r="ENF8" s="873">
        <f t="shared" ref="ENF8:ENF16" si="442">ENE8/$ENF$5</f>
        <v>113.5</v>
      </c>
    </row>
    <row r="9" spans="1:3750" s="396" customFormat="1" x14ac:dyDescent="0.2">
      <c r="A9" s="391">
        <v>3</v>
      </c>
      <c r="B9" s="21" t="s">
        <v>531</v>
      </c>
      <c r="C9" s="309" t="s">
        <v>530</v>
      </c>
      <c r="D9" s="391">
        <v>25</v>
      </c>
      <c r="E9" s="435"/>
      <c r="F9" s="435">
        <v>1560</v>
      </c>
      <c r="G9" s="475"/>
      <c r="H9" s="475"/>
      <c r="I9" s="360"/>
      <c r="J9" s="360">
        <f>SUMIF(SUMPK!$B:$B,$B:$B,SUMPK!$O:$O)</f>
        <v>0</v>
      </c>
      <c r="K9" s="24"/>
      <c r="L9" s="24">
        <f t="shared" si="224"/>
        <v>1560</v>
      </c>
      <c r="M9" s="15">
        <f t="shared" si="1"/>
        <v>1560</v>
      </c>
      <c r="N9" s="892">
        <v>0</v>
      </c>
      <c r="O9" s="276"/>
      <c r="P9" s="277"/>
      <c r="Q9" s="276"/>
      <c r="R9" s="277"/>
      <c r="S9" s="222"/>
      <c r="T9" s="276"/>
      <c r="U9" s="442"/>
      <c r="V9" s="302"/>
      <c r="W9" s="304"/>
      <c r="X9" s="392"/>
      <c r="Y9" s="394"/>
      <c r="Z9" s="393"/>
      <c r="AA9" s="393"/>
      <c r="AB9" s="393"/>
      <c r="AC9" s="661"/>
      <c r="AF9" s="397"/>
      <c r="AG9" s="398"/>
      <c r="AH9" s="398"/>
      <c r="AI9" s="398"/>
      <c r="AJ9" s="398"/>
      <c r="AK9" s="398"/>
      <c r="AL9" s="399"/>
      <c r="AM9" s="400"/>
      <c r="AN9" s="401"/>
      <c r="AO9" s="402"/>
      <c r="AP9" s="402"/>
      <c r="AQ9" s="402"/>
      <c r="AR9" s="402"/>
      <c r="AS9" s="402"/>
      <c r="AT9" s="399"/>
      <c r="AU9" s="400"/>
      <c r="AV9" s="397"/>
      <c r="AW9" s="398"/>
      <c r="AX9" s="398"/>
      <c r="AY9" s="398"/>
      <c r="AZ9" s="398"/>
      <c r="BA9" s="398"/>
      <c r="BB9" s="399"/>
      <c r="BC9" s="400"/>
      <c r="BD9" s="397"/>
      <c r="BE9" s="398"/>
      <c r="BF9" s="398"/>
      <c r="BG9" s="398"/>
      <c r="BH9" s="398"/>
      <c r="BI9" s="398"/>
      <c r="BJ9" s="399"/>
      <c r="BK9" s="400"/>
      <c r="BL9" s="397"/>
      <c r="BM9" s="398"/>
      <c r="BN9" s="398"/>
      <c r="BO9" s="398"/>
      <c r="BP9" s="398"/>
      <c r="BQ9" s="398"/>
      <c r="BR9" s="399"/>
      <c r="BS9" s="400"/>
      <c r="BT9" s="397"/>
      <c r="BU9" s="398"/>
      <c r="BV9" s="398"/>
      <c r="BW9" s="398"/>
      <c r="BX9" s="398"/>
      <c r="BY9" s="398"/>
      <c r="BZ9" s="399"/>
      <c r="CA9" s="400"/>
      <c r="CB9" s="397"/>
      <c r="CC9" s="398"/>
      <c r="CD9" s="398"/>
      <c r="CE9" s="398"/>
      <c r="CF9" s="398"/>
      <c r="CG9" s="398"/>
      <c r="CH9" s="399"/>
      <c r="CI9" s="400"/>
      <c r="CJ9" s="397"/>
      <c r="CK9" s="398"/>
      <c r="CL9" s="398"/>
      <c r="CM9" s="398"/>
      <c r="CN9" s="398"/>
      <c r="CO9" s="398"/>
      <c r="CP9" s="399"/>
      <c r="CQ9" s="400"/>
      <c r="CR9" s="397"/>
      <c r="CS9" s="398"/>
      <c r="CT9" s="398"/>
      <c r="CU9" s="398"/>
      <c r="CV9" s="398"/>
      <c r="CW9" s="398"/>
      <c r="CX9" s="399"/>
      <c r="CY9" s="400"/>
      <c r="CZ9" s="397"/>
      <c r="DA9" s="398"/>
      <c r="DB9" s="398"/>
      <c r="DC9" s="398"/>
      <c r="DD9" s="398"/>
      <c r="DE9" s="398"/>
      <c r="DF9" s="399"/>
      <c r="DG9" s="400"/>
      <c r="DH9" s="397"/>
      <c r="DI9" s="403"/>
      <c r="DJ9" s="403"/>
      <c r="DK9" s="403"/>
      <c r="DL9" s="403"/>
      <c r="DM9" s="403"/>
      <c r="DN9" s="399"/>
      <c r="DO9" s="400"/>
      <c r="DP9" s="397"/>
      <c r="DQ9" s="398"/>
      <c r="DR9" s="398"/>
      <c r="DS9" s="398"/>
      <c r="DT9" s="398"/>
      <c r="DU9" s="398"/>
      <c r="DV9" s="399"/>
      <c r="DW9" s="400"/>
      <c r="DX9" s="397"/>
      <c r="DY9" s="398"/>
      <c r="DZ9" s="398"/>
      <c r="EA9" s="398"/>
      <c r="EB9" s="398"/>
      <c r="EC9" s="398"/>
      <c r="ED9" s="399"/>
      <c r="EE9" s="400"/>
      <c r="EF9" s="397"/>
      <c r="EG9" s="398"/>
      <c r="EH9" s="398"/>
      <c r="EI9" s="398"/>
      <c r="EJ9" s="398"/>
      <c r="EK9" s="398"/>
      <c r="EL9" s="399"/>
      <c r="EM9" s="400"/>
      <c r="EN9" s="397"/>
      <c r="EO9" s="398"/>
      <c r="EP9" s="398"/>
      <c r="EQ9" s="398"/>
      <c r="ER9" s="398"/>
      <c r="ES9" s="398"/>
      <c r="ET9" s="399"/>
      <c r="EU9" s="400"/>
      <c r="EV9" s="397"/>
      <c r="EW9" s="398"/>
      <c r="EX9" s="398"/>
      <c r="EY9" s="398"/>
      <c r="EZ9" s="398"/>
      <c r="FA9" s="398"/>
      <c r="FB9" s="399"/>
      <c r="FC9" s="400"/>
      <c r="FD9" s="397"/>
      <c r="FE9" s="398"/>
      <c r="FF9" s="398"/>
      <c r="FG9" s="398"/>
      <c r="FH9" s="398"/>
      <c r="FI9" s="398"/>
      <c r="FJ9" s="399"/>
      <c r="FK9" s="400"/>
      <c r="FL9" s="397"/>
      <c r="FM9" s="398"/>
      <c r="FN9" s="398"/>
      <c r="FO9" s="398"/>
      <c r="FP9" s="398"/>
      <c r="FQ9" s="398"/>
      <c r="FR9" s="399"/>
      <c r="FS9" s="400"/>
      <c r="FT9" s="397"/>
      <c r="FU9" s="398"/>
      <c r="FV9" s="398"/>
      <c r="FW9" s="398"/>
      <c r="FX9" s="398"/>
      <c r="FY9" s="398"/>
      <c r="FZ9" s="399"/>
      <c r="GA9" s="400"/>
      <c r="GB9" s="397"/>
      <c r="GC9" s="398"/>
      <c r="GD9" s="398"/>
      <c r="GE9" s="398"/>
      <c r="GF9" s="398"/>
      <c r="GG9" s="398"/>
      <c r="GH9" s="399"/>
      <c r="GI9" s="400"/>
      <c r="GJ9" s="397"/>
      <c r="GK9" s="398"/>
      <c r="GL9" s="398"/>
      <c r="GM9" s="398"/>
      <c r="GN9" s="398"/>
      <c r="GO9" s="398"/>
      <c r="GP9" s="399"/>
      <c r="GQ9" s="400"/>
      <c r="GR9" s="397"/>
      <c r="GS9" s="398"/>
      <c r="GT9" s="398"/>
      <c r="GU9" s="398"/>
      <c r="GV9" s="398"/>
      <c r="GW9" s="398"/>
      <c r="GX9" s="399"/>
      <c r="GY9" s="400"/>
      <c r="GZ9" s="397"/>
      <c r="HA9" s="398"/>
      <c r="HB9" s="398"/>
      <c r="HC9" s="398"/>
      <c r="HD9" s="398"/>
      <c r="HE9" s="398"/>
      <c r="HF9" s="399"/>
      <c r="HG9" s="400"/>
      <c r="HH9" s="397"/>
      <c r="HI9" s="398"/>
      <c r="HJ9" s="398"/>
      <c r="HK9" s="398"/>
      <c r="HL9" s="398"/>
      <c r="HM9" s="398"/>
      <c r="HN9" s="399"/>
      <c r="HO9" s="400"/>
      <c r="HP9" s="397"/>
      <c r="HQ9" s="398"/>
      <c r="HR9" s="398"/>
      <c r="HS9" s="398"/>
      <c r="HT9" s="398"/>
      <c r="HU9" s="398"/>
      <c r="HV9" s="399"/>
      <c r="HW9" s="400"/>
      <c r="HX9" s="397"/>
      <c r="HY9" s="398"/>
      <c r="HZ9" s="398"/>
      <c r="IA9" s="398"/>
      <c r="IB9" s="398"/>
      <c r="IC9" s="398"/>
      <c r="ID9" s="399"/>
      <c r="IE9" s="400"/>
      <c r="IF9" s="397"/>
      <c r="IG9" s="398"/>
      <c r="IH9" s="398"/>
      <c r="II9" s="398"/>
      <c r="IJ9" s="398"/>
      <c r="IK9" s="398"/>
      <c r="IL9" s="399"/>
      <c r="IM9" s="400"/>
      <c r="IN9" s="397"/>
      <c r="IO9" s="403"/>
      <c r="IP9" s="403"/>
      <c r="IQ9" s="403"/>
      <c r="IR9" s="403"/>
      <c r="IS9" s="403"/>
      <c r="IT9" s="399"/>
      <c r="IU9" s="400"/>
      <c r="IV9" s="397"/>
      <c r="IW9" s="398"/>
      <c r="IX9" s="398"/>
      <c r="IY9" s="398"/>
      <c r="IZ9" s="398"/>
      <c r="JA9" s="398"/>
      <c r="JB9" s="399"/>
      <c r="JC9" s="400"/>
      <c r="JD9" s="397"/>
      <c r="JE9" s="398"/>
      <c r="JF9" s="398"/>
      <c r="JG9" s="398"/>
      <c r="JH9" s="398"/>
      <c r="JI9" s="398"/>
      <c r="JJ9" s="399"/>
      <c r="JK9" s="400"/>
      <c r="JL9" s="397"/>
      <c r="JM9" s="398"/>
      <c r="JN9" s="398"/>
      <c r="JO9" s="398"/>
      <c r="JP9" s="398"/>
      <c r="JQ9" s="398"/>
      <c r="JR9" s="399"/>
      <c r="JS9" s="400"/>
      <c r="JT9" s="404"/>
      <c r="JU9" s="405"/>
      <c r="JV9" s="405"/>
      <c r="JW9" s="405"/>
      <c r="JX9" s="405"/>
      <c r="JY9" s="405"/>
      <c r="JZ9" s="406"/>
      <c r="KA9" s="407"/>
      <c r="KB9" s="397"/>
      <c r="KC9" s="398"/>
      <c r="KD9" s="398"/>
      <c r="KE9" s="398"/>
      <c r="KF9" s="398"/>
      <c r="KG9" s="398"/>
      <c r="KH9" s="399"/>
      <c r="KI9" s="400"/>
      <c r="KJ9" s="397"/>
      <c r="KK9" s="398"/>
      <c r="KL9" s="398"/>
      <c r="KM9" s="398"/>
      <c r="KN9" s="398"/>
      <c r="KO9" s="398"/>
      <c r="KP9" s="399"/>
      <c r="KQ9" s="400"/>
      <c r="KR9" s="397"/>
      <c r="KS9" s="398"/>
      <c r="KT9" s="398"/>
      <c r="KU9" s="398"/>
      <c r="KV9" s="398"/>
      <c r="KW9" s="398"/>
      <c r="KX9" s="399"/>
      <c r="KY9" s="408"/>
      <c r="KZ9" s="397"/>
      <c r="LA9" s="398"/>
      <c r="LB9" s="398"/>
      <c r="LC9" s="398"/>
      <c r="LD9" s="398"/>
      <c r="LE9" s="398"/>
      <c r="LF9" s="399"/>
      <c r="LG9" s="400"/>
      <c r="LH9" s="397"/>
      <c r="LI9" s="398"/>
      <c r="LJ9" s="398"/>
      <c r="LK9" s="398"/>
      <c r="LL9" s="398"/>
      <c r="LM9" s="398"/>
      <c r="LN9" s="399"/>
      <c r="LO9" s="400"/>
      <c r="LP9" s="397"/>
      <c r="LQ9" s="398"/>
      <c r="LR9" s="398"/>
      <c r="LS9" s="398"/>
      <c r="LT9" s="398"/>
      <c r="LU9" s="398"/>
      <c r="LV9" s="399"/>
      <c r="LW9" s="400"/>
      <c r="LX9" s="397"/>
      <c r="LY9" s="398"/>
      <c r="LZ9" s="398"/>
      <c r="MA9" s="398"/>
      <c r="MB9" s="398"/>
      <c r="MC9" s="398"/>
      <c r="MD9" s="399"/>
      <c r="ME9" s="400"/>
      <c r="MF9" s="397"/>
      <c r="MG9" s="398"/>
      <c r="MH9" s="398"/>
      <c r="MI9" s="398"/>
      <c r="MJ9" s="398"/>
      <c r="MK9" s="398"/>
      <c r="ML9" s="399"/>
      <c r="MM9" s="400"/>
      <c r="MN9" s="397"/>
      <c r="MO9" s="398"/>
      <c r="MP9" s="398"/>
      <c r="MQ9" s="398"/>
      <c r="MR9" s="398"/>
      <c r="MS9" s="398"/>
      <c r="MT9" s="399"/>
      <c r="MU9" s="400"/>
      <c r="MV9" s="397"/>
      <c r="MW9" s="398"/>
      <c r="MX9" s="398"/>
      <c r="MY9" s="398"/>
      <c r="MZ9" s="398"/>
      <c r="NA9" s="398"/>
      <c r="NB9" s="399"/>
      <c r="NC9" s="400"/>
      <c r="ND9" s="397"/>
      <c r="NE9" s="398"/>
      <c r="NF9" s="398"/>
      <c r="NG9" s="398"/>
      <c r="NH9" s="398"/>
      <c r="NI9" s="398"/>
      <c r="NJ9" s="399"/>
      <c r="NK9" s="400"/>
      <c r="NL9" s="397"/>
      <c r="NM9" s="398"/>
      <c r="NN9" s="398"/>
      <c r="NO9" s="398"/>
      <c r="NP9" s="398"/>
      <c r="NQ9" s="398"/>
      <c r="NR9" s="399"/>
      <c r="NS9" s="400"/>
      <c r="NT9" s="397"/>
      <c r="NU9" s="398"/>
      <c r="NV9" s="398"/>
      <c r="NW9" s="398"/>
      <c r="NX9" s="398"/>
      <c r="NY9" s="398"/>
      <c r="NZ9" s="399"/>
      <c r="OA9" s="400"/>
      <c r="OB9" s="397"/>
      <c r="OC9" s="398"/>
      <c r="OD9" s="398"/>
      <c r="OE9" s="398"/>
      <c r="OF9" s="398"/>
      <c r="OG9" s="398"/>
      <c r="OH9" s="399"/>
      <c r="OI9" s="400"/>
      <c r="OJ9" s="397"/>
      <c r="OK9" s="403"/>
      <c r="OL9" s="403"/>
      <c r="OM9" s="403"/>
      <c r="ON9" s="403"/>
      <c r="OO9" s="403"/>
      <c r="OP9" s="399"/>
      <c r="OQ9" s="400"/>
      <c r="OR9" s="397"/>
      <c r="OS9" s="398"/>
      <c r="OT9" s="398"/>
      <c r="OU9" s="398"/>
      <c r="OV9" s="398"/>
      <c r="OW9" s="398"/>
      <c r="OX9" s="399"/>
      <c r="OY9" s="400"/>
      <c r="OZ9" s="397"/>
      <c r="PA9" s="398"/>
      <c r="PB9" s="398"/>
      <c r="PC9" s="398"/>
      <c r="PD9" s="398"/>
      <c r="PE9" s="398"/>
      <c r="PF9" s="399"/>
      <c r="PG9" s="400"/>
      <c r="PH9" s="409"/>
      <c r="PI9" s="395"/>
      <c r="PJ9" s="395"/>
      <c r="PK9" s="395"/>
      <c r="PL9" s="395"/>
      <c r="PM9" s="395"/>
      <c r="PN9" s="410"/>
      <c r="PO9" s="411"/>
      <c r="PP9" s="412"/>
      <c r="PQ9" s="413"/>
      <c r="PR9" s="413"/>
      <c r="PS9" s="413"/>
      <c r="PT9" s="413"/>
      <c r="PU9" s="413"/>
      <c r="PV9" s="410"/>
      <c r="PW9" s="411"/>
      <c r="PX9" s="412"/>
      <c r="PY9" s="413"/>
      <c r="PZ9" s="413"/>
      <c r="QA9" s="413"/>
      <c r="QB9" s="413"/>
      <c r="QC9" s="413"/>
      <c r="QD9" s="410"/>
      <c r="QE9" s="411"/>
      <c r="QF9" s="412"/>
      <c r="QG9" s="414"/>
      <c r="QH9" s="414"/>
      <c r="QI9" s="414"/>
      <c r="QJ9" s="414"/>
      <c r="QK9" s="414"/>
      <c r="QL9" s="410"/>
      <c r="QM9" s="411"/>
      <c r="QN9" s="412"/>
      <c r="QO9" s="414"/>
      <c r="QP9" s="414"/>
      <c r="QQ9" s="414"/>
      <c r="QR9" s="414"/>
      <c r="QS9" s="414"/>
      <c r="QT9" s="410"/>
      <c r="QU9" s="411"/>
      <c r="QV9" s="412"/>
      <c r="QW9" s="414"/>
      <c r="QX9" s="414"/>
      <c r="QY9" s="414"/>
      <c r="QZ9" s="414"/>
      <c r="RA9" s="414"/>
      <c r="RB9" s="410"/>
      <c r="RC9" s="411"/>
      <c r="RD9" s="412"/>
      <c r="RE9" s="414"/>
      <c r="RF9" s="414"/>
      <c r="RG9" s="414"/>
      <c r="RH9" s="414"/>
      <c r="RI9" s="414"/>
      <c r="RJ9" s="410"/>
      <c r="RK9" s="411"/>
      <c r="RL9" s="412"/>
      <c r="RM9" s="414"/>
      <c r="RN9" s="414"/>
      <c r="RO9" s="414"/>
      <c r="RP9" s="414"/>
      <c r="RQ9" s="414"/>
      <c r="RR9" s="410"/>
      <c r="RS9" s="411"/>
      <c r="RT9" s="412"/>
      <c r="RU9" s="414"/>
      <c r="RV9" s="414"/>
      <c r="RW9" s="414"/>
      <c r="RX9" s="414"/>
      <c r="RY9" s="414"/>
      <c r="RZ9" s="410"/>
      <c r="SA9" s="411"/>
      <c r="SB9" s="412"/>
      <c r="SC9" s="414"/>
      <c r="SD9" s="414"/>
      <c r="SE9" s="414"/>
      <c r="SF9" s="414"/>
      <c r="SG9" s="414"/>
      <c r="SH9" s="410"/>
      <c r="SI9" s="411"/>
      <c r="SJ9" s="412"/>
      <c r="SK9" s="414"/>
      <c r="SL9" s="414"/>
      <c r="SM9" s="414"/>
      <c r="SN9" s="414"/>
      <c r="SO9" s="414"/>
      <c r="SP9" s="410"/>
      <c r="SQ9" s="411"/>
      <c r="SR9" s="412"/>
      <c r="SS9" s="413"/>
      <c r="ST9" s="413"/>
      <c r="SU9" s="413"/>
      <c r="SV9" s="413"/>
      <c r="SW9" s="413"/>
      <c r="SX9" s="410"/>
      <c r="SY9" s="411"/>
      <c r="SZ9" s="412"/>
      <c r="TA9" s="414"/>
      <c r="TB9" s="414"/>
      <c r="TC9" s="414"/>
      <c r="TD9" s="414"/>
      <c r="TE9" s="414"/>
      <c r="TF9" s="410"/>
      <c r="TG9" s="411"/>
      <c r="TH9" s="412"/>
      <c r="TI9" s="414"/>
      <c r="TJ9" s="414"/>
      <c r="TK9" s="414"/>
      <c r="TL9" s="414"/>
      <c r="TM9" s="414"/>
      <c r="TN9" s="414"/>
      <c r="TO9" s="415"/>
      <c r="TP9" s="412"/>
      <c r="TQ9" s="414"/>
      <c r="TR9" s="414"/>
      <c r="TS9" s="414"/>
      <c r="TT9" s="414"/>
      <c r="TU9" s="414"/>
      <c r="TV9" s="414"/>
      <c r="TW9" s="414"/>
      <c r="TX9" s="415"/>
      <c r="TY9" s="412"/>
      <c r="TZ9" s="414"/>
      <c r="UA9" s="414"/>
      <c r="UB9" s="414"/>
      <c r="UC9" s="414"/>
      <c r="UD9" s="414"/>
      <c r="UE9" s="414"/>
      <c r="UF9" s="415"/>
      <c r="UG9" s="412"/>
      <c r="UH9" s="414"/>
      <c r="UI9" s="414"/>
      <c r="UJ9" s="414"/>
      <c r="UK9" s="414"/>
      <c r="UL9" s="414"/>
      <c r="UM9" s="414"/>
      <c r="UN9" s="415"/>
      <c r="UO9" s="412"/>
      <c r="UP9" s="414"/>
      <c r="UQ9" s="414"/>
      <c r="UR9" s="414"/>
      <c r="US9" s="414"/>
      <c r="UT9" s="414"/>
      <c r="UU9" s="414"/>
      <c r="UV9" s="415"/>
      <c r="UW9" s="412"/>
      <c r="UX9" s="414"/>
      <c r="UY9" s="414"/>
      <c r="UZ9" s="414"/>
      <c r="VA9" s="414"/>
      <c r="VB9" s="414"/>
      <c r="VC9" s="414"/>
      <c r="VD9" s="415"/>
      <c r="VE9" s="416"/>
      <c r="VF9" s="417"/>
      <c r="VG9" s="417"/>
      <c r="VH9" s="417"/>
      <c r="VI9" s="417"/>
      <c r="VJ9" s="417"/>
      <c r="VK9" s="418"/>
      <c r="VL9" s="419"/>
      <c r="VM9" s="397"/>
      <c r="VN9" s="398"/>
      <c r="VO9" s="398"/>
      <c r="VP9" s="398"/>
      <c r="VQ9" s="398"/>
      <c r="VR9" s="398"/>
      <c r="VS9" s="398"/>
      <c r="VT9" s="418"/>
      <c r="VU9" s="419"/>
      <c r="VV9" s="397"/>
      <c r="VW9" s="398"/>
      <c r="VX9" s="398"/>
      <c r="VY9" s="398"/>
      <c r="VZ9" s="398"/>
      <c r="WA9" s="398"/>
      <c r="WB9" s="398"/>
      <c r="WC9" s="418"/>
      <c r="WD9" s="419"/>
      <c r="WE9" s="397"/>
      <c r="WF9" s="398"/>
      <c r="WG9" s="398"/>
      <c r="WH9" s="398"/>
      <c r="WI9" s="398"/>
      <c r="WJ9" s="398"/>
      <c r="WK9" s="398"/>
      <c r="WL9" s="418"/>
      <c r="WM9" s="419"/>
      <c r="WN9" s="397"/>
      <c r="WO9" s="403"/>
      <c r="WP9" s="403"/>
      <c r="WQ9" s="403"/>
      <c r="WR9" s="403"/>
      <c r="WS9" s="403"/>
      <c r="WT9" s="403"/>
      <c r="WU9" s="418"/>
      <c r="WV9" s="419"/>
      <c r="WW9" s="412"/>
      <c r="WX9" s="414"/>
      <c r="WY9" s="414"/>
      <c r="WZ9" s="414"/>
      <c r="XA9" s="414"/>
      <c r="XB9" s="414"/>
      <c r="XC9" s="414"/>
      <c r="XD9" s="420"/>
      <c r="XE9" s="421"/>
      <c r="XF9" s="397"/>
      <c r="XG9" s="398"/>
      <c r="XH9" s="398"/>
      <c r="XI9" s="398"/>
      <c r="XJ9" s="398"/>
      <c r="XK9" s="398"/>
      <c r="XL9" s="418"/>
      <c r="XM9" s="419"/>
      <c r="XN9" s="397"/>
      <c r="XO9" s="398"/>
      <c r="XP9" s="398"/>
      <c r="XQ9" s="398"/>
      <c r="XR9" s="398"/>
      <c r="XS9" s="398"/>
      <c r="XT9" s="418"/>
      <c r="XU9" s="419"/>
      <c r="XV9" s="416"/>
      <c r="XW9" s="418"/>
      <c r="XX9" s="418"/>
      <c r="XY9" s="418"/>
      <c r="XZ9" s="422"/>
      <c r="YA9" s="418"/>
      <c r="YB9" s="418"/>
      <c r="YC9" s="419"/>
      <c r="YD9" s="397"/>
      <c r="YE9" s="398"/>
      <c r="YF9" s="398"/>
      <c r="YG9" s="398"/>
      <c r="YH9" s="398"/>
      <c r="YI9" s="398"/>
      <c r="YJ9" s="398"/>
      <c r="YK9" s="418"/>
      <c r="YL9" s="419"/>
      <c r="YM9" s="397"/>
      <c r="YN9" s="398"/>
      <c r="YO9" s="398"/>
      <c r="YP9" s="398"/>
      <c r="YQ9" s="398"/>
      <c r="YR9" s="398"/>
      <c r="YS9" s="398"/>
      <c r="YT9" s="418"/>
      <c r="YU9" s="419"/>
      <c r="YV9" s="397"/>
      <c r="YW9" s="398"/>
      <c r="YX9" s="398"/>
      <c r="YY9" s="398"/>
      <c r="YZ9" s="398"/>
      <c r="ZA9" s="398"/>
      <c r="ZB9" s="418"/>
      <c r="ZC9" s="419"/>
      <c r="ZD9" s="397"/>
      <c r="ZE9" s="398"/>
      <c r="ZF9" s="398"/>
      <c r="ZG9" s="398"/>
      <c r="ZH9" s="398"/>
      <c r="ZI9" s="398"/>
      <c r="ZJ9" s="418"/>
      <c r="ZK9" s="419"/>
      <c r="ZL9" s="397"/>
      <c r="ZM9" s="398"/>
      <c r="ZN9" s="398"/>
      <c r="ZO9" s="398"/>
      <c r="ZP9" s="398"/>
      <c r="ZQ9" s="398"/>
      <c r="ZR9" s="418"/>
      <c r="ZS9" s="419"/>
      <c r="ZT9" s="397"/>
      <c r="ZU9" s="398"/>
      <c r="ZV9" s="398"/>
      <c r="ZW9" s="398"/>
      <c r="ZX9" s="398"/>
      <c r="ZY9" s="398"/>
      <c r="ZZ9" s="418"/>
      <c r="AAA9" s="419"/>
      <c r="AAB9" s="397"/>
      <c r="AAC9" s="398"/>
      <c r="AAD9" s="398"/>
      <c r="AAE9" s="398"/>
      <c r="AAF9" s="398"/>
      <c r="AAG9" s="398"/>
      <c r="AAH9" s="418"/>
      <c r="AAI9" s="419"/>
      <c r="AAJ9" s="397"/>
      <c r="AAK9" s="398"/>
      <c r="AAL9" s="398"/>
      <c r="AAM9" s="398"/>
      <c r="AAN9" s="398"/>
      <c r="AAO9" s="398"/>
      <c r="AAP9" s="418"/>
      <c r="AAQ9" s="419"/>
      <c r="AAR9" s="397"/>
      <c r="AAS9" s="398"/>
      <c r="AAT9" s="398"/>
      <c r="AAU9" s="398"/>
      <c r="AAV9" s="398"/>
      <c r="AAW9" s="398"/>
      <c r="AAX9" s="418"/>
      <c r="AAY9" s="419"/>
      <c r="AAZ9" s="397"/>
      <c r="ABA9" s="398"/>
      <c r="ABB9" s="398"/>
      <c r="ABC9" s="398"/>
      <c r="ABD9" s="398"/>
      <c r="ABE9" s="398"/>
      <c r="ABF9" s="418"/>
      <c r="ABG9" s="419"/>
      <c r="ABH9" s="397"/>
      <c r="ABI9" s="398"/>
      <c r="ABJ9" s="398"/>
      <c r="ABK9" s="398"/>
      <c r="ABL9" s="398"/>
      <c r="ABM9" s="398"/>
      <c r="ABN9" s="418"/>
      <c r="ABO9" s="419"/>
      <c r="ABP9" s="397"/>
      <c r="ABQ9" s="398"/>
      <c r="ABR9" s="398"/>
      <c r="ABS9" s="398"/>
      <c r="ABT9" s="398"/>
      <c r="ABU9" s="398"/>
      <c r="ABV9" s="418"/>
      <c r="ABW9" s="419"/>
      <c r="ABX9" s="397"/>
      <c r="ABY9" s="398"/>
      <c r="ABZ9" s="398"/>
      <c r="ACA9" s="398"/>
      <c r="ACB9" s="398"/>
      <c r="ACC9" s="398"/>
      <c r="ACD9" s="418"/>
      <c r="ACE9" s="419"/>
      <c r="ACF9" s="397"/>
      <c r="ACG9" s="398"/>
      <c r="ACH9" s="398"/>
      <c r="ACI9" s="398"/>
      <c r="ACJ9" s="398"/>
      <c r="ACK9" s="398"/>
      <c r="ACL9" s="418"/>
      <c r="ACM9" s="419"/>
      <c r="ACN9" s="397"/>
      <c r="ACO9" s="403"/>
      <c r="ACP9" s="403"/>
      <c r="ACQ9" s="403"/>
      <c r="ACR9" s="403"/>
      <c r="ACS9" s="398"/>
      <c r="ACT9" s="418"/>
      <c r="ACU9" s="419"/>
      <c r="ACV9" s="397"/>
      <c r="ACW9" s="403"/>
      <c r="ACX9" s="403"/>
      <c r="ACY9" s="403"/>
      <c r="ACZ9" s="403"/>
      <c r="ADA9" s="403"/>
      <c r="ADB9" s="418"/>
      <c r="ADC9" s="419"/>
      <c r="ADD9" s="397"/>
      <c r="ADE9" s="398"/>
      <c r="ADF9" s="398"/>
      <c r="ADG9" s="398"/>
      <c r="ADH9" s="398"/>
      <c r="ADI9" s="398"/>
      <c r="ADJ9" s="418"/>
      <c r="ADK9" s="419"/>
      <c r="ADL9" s="397"/>
      <c r="ADM9" s="398"/>
      <c r="ADN9" s="398"/>
      <c r="ADO9" s="398"/>
      <c r="ADP9" s="398"/>
      <c r="ADQ9" s="398"/>
      <c r="ADR9" s="418"/>
      <c r="ADS9" s="419"/>
      <c r="ADT9" s="397"/>
      <c r="ADU9" s="398"/>
      <c r="ADV9" s="398"/>
      <c r="ADW9" s="398"/>
      <c r="ADX9" s="398"/>
      <c r="ADY9" s="398"/>
      <c r="ADZ9" s="418"/>
      <c r="AEA9" s="419"/>
      <c r="AEB9" s="397"/>
      <c r="AEC9" s="398"/>
      <c r="AED9" s="398"/>
      <c r="AEE9" s="398"/>
      <c r="AEF9" s="398"/>
      <c r="AEG9" s="398"/>
      <c r="AEH9" s="418"/>
      <c r="AEI9" s="419"/>
      <c r="AEJ9" s="397"/>
      <c r="AEK9" s="398"/>
      <c r="AEL9" s="398"/>
      <c r="AEM9" s="398"/>
      <c r="AEN9" s="398"/>
      <c r="AEO9" s="398"/>
      <c r="AEP9" s="418"/>
      <c r="AEQ9" s="419"/>
      <c r="AER9" s="397"/>
      <c r="AES9" s="398"/>
      <c r="AET9" s="398"/>
      <c r="AEU9" s="398"/>
      <c r="AEV9" s="398"/>
      <c r="AEW9" s="398"/>
      <c r="AEX9" s="418"/>
      <c r="AEY9" s="419"/>
      <c r="AEZ9" s="397"/>
      <c r="AFA9" s="398"/>
      <c r="AFB9" s="398"/>
      <c r="AFC9" s="398"/>
      <c r="AFD9" s="398"/>
      <c r="AFE9" s="398"/>
      <c r="AFF9" s="418"/>
      <c r="AFG9" s="419"/>
      <c r="AFH9" s="397"/>
      <c r="AFI9" s="398"/>
      <c r="AFJ9" s="398"/>
      <c r="AFK9" s="398"/>
      <c r="AFL9" s="398"/>
      <c r="AFM9" s="398"/>
      <c r="AFN9" s="418"/>
      <c r="AFO9" s="419"/>
      <c r="AFP9" s="397"/>
      <c r="AFQ9" s="398"/>
      <c r="AFR9" s="398"/>
      <c r="AFS9" s="398"/>
      <c r="AFT9" s="398"/>
      <c r="AFU9" s="398"/>
      <c r="AFV9" s="418"/>
      <c r="AFW9" s="419"/>
      <c r="AFX9" s="397"/>
      <c r="AFY9" s="398"/>
      <c r="AFZ9" s="398"/>
      <c r="AGA9" s="398"/>
      <c r="AGB9" s="398"/>
      <c r="AGC9" s="398"/>
      <c r="AGD9" s="418"/>
      <c r="AGE9" s="419"/>
      <c r="AGF9" s="397"/>
      <c r="AGG9" s="403"/>
      <c r="AGH9" s="403"/>
      <c r="AGI9" s="403"/>
      <c r="AGJ9" s="403"/>
      <c r="AGK9" s="403"/>
      <c r="AGL9" s="418"/>
      <c r="AGM9" s="419"/>
      <c r="AGN9" s="423"/>
      <c r="AGO9" s="399"/>
      <c r="AGP9" s="399"/>
      <c r="AGQ9" s="399"/>
      <c r="AGR9" s="399"/>
      <c r="AGS9" s="399"/>
      <c r="AGT9" s="399"/>
      <c r="AGU9" s="400"/>
      <c r="AGV9" s="397"/>
      <c r="AGW9" s="398"/>
      <c r="AGX9" s="398"/>
      <c r="AGY9" s="398"/>
      <c r="AGZ9" s="398"/>
      <c r="AHA9" s="398"/>
      <c r="AHB9" s="399"/>
      <c r="AHC9" s="400"/>
      <c r="AHD9" s="397"/>
      <c r="AHE9" s="398"/>
      <c r="AHF9" s="398"/>
      <c r="AHG9" s="398"/>
      <c r="AHH9" s="398"/>
      <c r="AHI9" s="398"/>
      <c r="AHJ9" s="399"/>
      <c r="AHK9" s="400"/>
      <c r="AHL9" s="397"/>
      <c r="AHM9" s="398"/>
      <c r="AHN9" s="398"/>
      <c r="AHO9" s="398"/>
      <c r="AHP9" s="398"/>
      <c r="AHQ9" s="398"/>
      <c r="AHR9" s="399"/>
      <c r="AHS9" s="400"/>
      <c r="AHT9" s="397"/>
      <c r="AHU9" s="398"/>
      <c r="AHV9" s="398"/>
      <c r="AHW9" s="398"/>
      <c r="AHX9" s="398"/>
      <c r="AHY9" s="398"/>
      <c r="AHZ9" s="399"/>
      <c r="AIA9" s="408"/>
      <c r="AIB9" s="424"/>
      <c r="AIC9" s="398"/>
      <c r="AID9" s="398"/>
      <c r="AIE9" s="398"/>
      <c r="AIF9" s="398"/>
      <c r="AIG9" s="398"/>
      <c r="AIH9" s="399"/>
      <c r="AII9" s="408"/>
      <c r="AIJ9" s="424"/>
      <c r="AIK9" s="398"/>
      <c r="AIL9" s="398"/>
      <c r="AIM9" s="398"/>
      <c r="AIN9" s="398"/>
      <c r="AIO9" s="398"/>
      <c r="AIP9" s="399"/>
      <c r="AIQ9" s="408"/>
      <c r="AIR9" s="423"/>
      <c r="AIS9" s="399"/>
      <c r="AIT9" s="399"/>
      <c r="AIU9" s="399"/>
      <c r="AIV9" s="399"/>
      <c r="AIW9" s="399"/>
      <c r="AIX9" s="399"/>
      <c r="AIY9" s="400"/>
      <c r="AIZ9" s="423"/>
      <c r="AJA9" s="425"/>
      <c r="AJB9" s="425"/>
      <c r="AJC9" s="425"/>
      <c r="AJD9" s="425"/>
      <c r="AJE9" s="425"/>
      <c r="AJF9" s="399"/>
      <c r="AJG9" s="400"/>
      <c r="AJH9" s="397"/>
      <c r="AJI9" s="403"/>
      <c r="AJJ9" s="403"/>
      <c r="AJK9" s="403"/>
      <c r="AJL9" s="403"/>
      <c r="AJM9" s="403"/>
      <c r="AJN9" s="398"/>
      <c r="AJO9" s="426"/>
      <c r="AJP9" s="397"/>
      <c r="AJQ9" s="398"/>
      <c r="AJR9" s="398"/>
      <c r="AJS9" s="398"/>
      <c r="AJT9" s="398"/>
      <c r="AJU9" s="398"/>
      <c r="AJV9" s="398"/>
      <c r="AJW9" s="426"/>
      <c r="AJX9" s="397"/>
      <c r="AJY9" s="398"/>
      <c r="AJZ9" s="398"/>
      <c r="AKA9" s="398"/>
      <c r="AKB9" s="398"/>
      <c r="AKC9" s="398"/>
      <c r="AKD9" s="398"/>
      <c r="AKE9" s="426"/>
      <c r="AKF9" s="397"/>
      <c r="AKG9" s="403"/>
      <c r="AKH9" s="403"/>
      <c r="AKI9" s="403"/>
      <c r="AKJ9" s="403"/>
      <c r="AKK9" s="403"/>
      <c r="AKL9" s="398"/>
      <c r="AKM9" s="426"/>
      <c r="AKN9" s="397"/>
      <c r="AKO9" s="398"/>
      <c r="AKP9" s="398"/>
      <c r="AKQ9" s="398"/>
      <c r="AKR9" s="398"/>
      <c r="AKS9" s="398"/>
      <c r="AKT9" s="398"/>
      <c r="AKU9" s="426"/>
      <c r="AKV9" s="397"/>
      <c r="AKW9" s="403"/>
      <c r="AKX9" s="403"/>
      <c r="AKY9" s="403"/>
      <c r="AKZ9" s="403"/>
      <c r="ALA9" s="403"/>
      <c r="ALB9" s="398"/>
      <c r="ALC9" s="426"/>
      <c r="ALD9" s="416"/>
      <c r="ALE9" s="418"/>
      <c r="ALF9" s="418"/>
      <c r="ALG9" s="418"/>
      <c r="ALH9" s="418"/>
      <c r="ALI9" s="418"/>
      <c r="ALJ9" s="418"/>
      <c r="ALK9" s="419"/>
      <c r="ALL9" s="397"/>
      <c r="ALM9" s="403"/>
      <c r="ALN9" s="403"/>
      <c r="ALO9" s="403"/>
      <c r="ALP9" s="403"/>
      <c r="ALQ9" s="395"/>
      <c r="ALR9" s="418"/>
      <c r="ALS9" s="427"/>
      <c r="ALT9" s="397"/>
      <c r="ALU9" s="398"/>
      <c r="ALV9" s="398"/>
      <c r="ALW9" s="398"/>
      <c r="ALX9" s="398"/>
      <c r="ALY9" s="398"/>
      <c r="ALZ9" s="398"/>
      <c r="AMA9" s="426"/>
      <c r="AMB9" s="397"/>
      <c r="AMC9" s="398"/>
      <c r="AMD9" s="398"/>
      <c r="AME9" s="398"/>
      <c r="AMF9" s="398"/>
      <c r="AMG9" s="398"/>
      <c r="AMH9" s="398"/>
      <c r="AMI9" s="426"/>
      <c r="AMJ9" s="397"/>
      <c r="AMK9" s="398"/>
      <c r="AML9" s="398"/>
      <c r="AMM9" s="398"/>
      <c r="AMN9" s="398"/>
      <c r="AMO9" s="398"/>
      <c r="AMP9" s="398"/>
      <c r="AMQ9" s="426"/>
      <c r="AMR9" s="397"/>
      <c r="AMS9" s="398"/>
      <c r="AMT9" s="398"/>
      <c r="AMU9" s="398"/>
      <c r="AMV9" s="398"/>
      <c r="AMW9" s="398"/>
      <c r="AMX9" s="398"/>
      <c r="AMY9" s="426"/>
      <c r="AMZ9" s="397"/>
      <c r="ANA9" s="398"/>
      <c r="ANB9" s="398"/>
      <c r="ANC9" s="398"/>
      <c r="AND9" s="398"/>
      <c r="ANE9" s="398"/>
      <c r="ANF9" s="398"/>
      <c r="ANG9" s="426"/>
      <c r="ANH9" s="397"/>
      <c r="ANI9" s="398"/>
      <c r="ANJ9" s="398"/>
      <c r="ANK9" s="398"/>
      <c r="ANL9" s="398"/>
      <c r="ANM9" s="398"/>
      <c r="ANN9" s="398"/>
      <c r="ANO9" s="426"/>
      <c r="ANP9" s="397"/>
      <c r="ANQ9" s="398"/>
      <c r="ANR9" s="398"/>
      <c r="ANS9" s="398"/>
      <c r="ANT9" s="398"/>
      <c r="ANU9" s="398"/>
      <c r="ANV9" s="398"/>
      <c r="ANW9" s="426"/>
      <c r="ANX9" s="397"/>
      <c r="ANY9" s="403"/>
      <c r="ANZ9" s="403"/>
      <c r="AOA9" s="403"/>
      <c r="AOB9" s="403"/>
      <c r="AOC9" s="403"/>
      <c r="AOD9" s="398"/>
      <c r="AOE9" s="426"/>
      <c r="AOF9" s="397"/>
      <c r="AOG9" s="398"/>
      <c r="AOH9" s="398"/>
      <c r="AOI9" s="398"/>
      <c r="AOJ9" s="398"/>
      <c r="AOK9" s="398"/>
      <c r="AOL9" s="398"/>
      <c r="AOM9" s="426"/>
      <c r="AON9" s="397"/>
      <c r="AOO9" s="398"/>
      <c r="AOP9" s="398"/>
      <c r="AOQ9" s="398"/>
      <c r="AOR9" s="398"/>
      <c r="AOS9" s="398"/>
      <c r="AOT9" s="428"/>
      <c r="AOU9" s="429"/>
      <c r="AOV9" s="397"/>
      <c r="AOW9" s="398"/>
      <c r="AOX9" s="398"/>
      <c r="AOY9" s="398"/>
      <c r="AOZ9" s="398"/>
      <c r="APA9" s="398"/>
      <c r="APB9" s="398"/>
      <c r="APC9" s="426"/>
      <c r="APD9" s="397"/>
      <c r="APE9" s="403"/>
      <c r="APF9" s="403"/>
      <c r="APG9" s="403"/>
      <c r="APH9" s="403"/>
      <c r="API9" s="403"/>
      <c r="APJ9" s="398"/>
      <c r="APK9" s="426"/>
      <c r="APL9" s="397"/>
      <c r="APM9" s="398"/>
      <c r="APN9" s="398"/>
      <c r="APO9" s="398"/>
      <c r="APP9" s="398"/>
      <c r="APQ9" s="398"/>
      <c r="APR9" s="398"/>
      <c r="APS9" s="426"/>
      <c r="APT9" s="423"/>
      <c r="APU9" s="399"/>
      <c r="APV9" s="399"/>
      <c r="APW9" s="399"/>
      <c r="APX9" s="399"/>
      <c r="APY9" s="399"/>
      <c r="APZ9" s="398"/>
      <c r="AQA9" s="426"/>
      <c r="AQB9" s="397"/>
      <c r="AQC9" s="398"/>
      <c r="AQD9" s="398"/>
      <c r="AQE9" s="398"/>
      <c r="AQF9" s="398"/>
      <c r="AQG9" s="398"/>
      <c r="AQH9" s="398"/>
      <c r="AQI9" s="426"/>
      <c r="AQJ9" s="397"/>
      <c r="AQK9" s="398"/>
      <c r="AQL9" s="398"/>
      <c r="AQM9" s="398"/>
      <c r="AQN9" s="398"/>
      <c r="AQO9" s="398"/>
      <c r="AQP9" s="399"/>
      <c r="AQQ9" s="400"/>
      <c r="AQR9" s="397"/>
      <c r="AQS9" s="398"/>
      <c r="AQT9" s="398"/>
      <c r="AQU9" s="398"/>
      <c r="AQV9" s="398"/>
      <c r="AQW9" s="398"/>
      <c r="AQX9" s="399"/>
      <c r="AQY9" s="400"/>
      <c r="AQZ9" s="397"/>
      <c r="ARA9" s="398"/>
      <c r="ARB9" s="398"/>
      <c r="ARC9" s="398"/>
      <c r="ARD9" s="398"/>
      <c r="ARE9" s="398"/>
      <c r="ARF9" s="399"/>
      <c r="ARG9" s="400"/>
      <c r="ARH9" s="397"/>
      <c r="ARI9" s="398"/>
      <c r="ARJ9" s="398"/>
      <c r="ARK9" s="398"/>
      <c r="ARL9" s="398"/>
      <c r="ARM9" s="398"/>
      <c r="ARN9" s="399"/>
      <c r="ARO9" s="400"/>
      <c r="ARP9" s="397"/>
      <c r="ARQ9" s="398"/>
      <c r="ARR9" s="398"/>
      <c r="ARS9" s="398"/>
      <c r="ART9" s="398"/>
      <c r="ARU9" s="398"/>
      <c r="ARV9" s="399"/>
      <c r="ARW9" s="400"/>
      <c r="ARX9" s="397"/>
      <c r="ARY9" s="398"/>
      <c r="ARZ9" s="398"/>
      <c r="ASA9" s="398"/>
      <c r="ASB9" s="398"/>
      <c r="ASC9" s="398"/>
      <c r="ASD9" s="399"/>
      <c r="ASE9" s="400"/>
      <c r="ASF9" s="397"/>
      <c r="ASG9" s="398"/>
      <c r="ASH9" s="398"/>
      <c r="ASI9" s="398"/>
      <c r="ASJ9" s="398"/>
      <c r="ASK9" s="398"/>
      <c r="ASL9" s="399"/>
      <c r="ASM9" s="400"/>
      <c r="ASN9" s="397"/>
      <c r="ASO9" s="398"/>
      <c r="ASP9" s="398"/>
      <c r="ASQ9" s="398"/>
      <c r="ASR9" s="398"/>
      <c r="ASS9" s="398"/>
      <c r="AST9" s="399"/>
      <c r="ASU9" s="400"/>
      <c r="ASV9" s="397"/>
      <c r="ASW9" s="398"/>
      <c r="ASX9" s="398"/>
      <c r="ASY9" s="398"/>
      <c r="ASZ9" s="398"/>
      <c r="ATA9" s="398"/>
      <c r="ATB9" s="399"/>
      <c r="ATC9" s="400"/>
      <c r="ATD9" s="397"/>
      <c r="ATE9" s="403"/>
      <c r="ATF9" s="403"/>
      <c r="ATG9" s="403"/>
      <c r="ATH9" s="403"/>
      <c r="ATI9" s="403"/>
      <c r="ATJ9" s="399"/>
      <c r="ATK9" s="400"/>
      <c r="ATL9" s="397"/>
      <c r="ATM9" s="398"/>
      <c r="ATN9" s="398"/>
      <c r="ATO9" s="398"/>
      <c r="ATP9" s="398"/>
      <c r="ATQ9" s="398"/>
      <c r="ATR9" s="399"/>
      <c r="ATS9" s="400"/>
      <c r="ATT9" s="397"/>
      <c r="ATU9" s="398"/>
      <c r="ATV9" s="398"/>
      <c r="ATW9" s="398"/>
      <c r="ATX9" s="398"/>
      <c r="ATY9" s="398"/>
      <c r="ATZ9" s="399"/>
      <c r="AUA9" s="400"/>
      <c r="AUB9" s="397"/>
      <c r="AUC9" s="398"/>
      <c r="AUD9" s="398"/>
      <c r="AUE9" s="398"/>
      <c r="AUF9" s="398"/>
      <c r="AUG9" s="398"/>
      <c r="AUH9" s="399"/>
      <c r="AUI9" s="400"/>
      <c r="AUJ9" s="397"/>
      <c r="AUK9" s="398"/>
      <c r="AUL9" s="398"/>
      <c r="AUM9" s="398"/>
      <c r="AUN9" s="398"/>
      <c r="AUO9" s="398"/>
      <c r="AUP9" s="399"/>
      <c r="AUQ9" s="400"/>
      <c r="AUR9" s="397"/>
      <c r="AUS9" s="398"/>
      <c r="AUT9" s="398"/>
      <c r="AUU9" s="398"/>
      <c r="AUV9" s="398"/>
      <c r="AUW9" s="398"/>
      <c r="AUX9" s="399"/>
      <c r="AUY9" s="400"/>
      <c r="AUZ9" s="397"/>
      <c r="AVA9" s="398"/>
      <c r="AVB9" s="398"/>
      <c r="AVC9" s="398"/>
      <c r="AVD9" s="398"/>
      <c r="AVE9" s="398"/>
      <c r="AVF9" s="399"/>
      <c r="AVG9" s="400"/>
      <c r="AVH9" s="397"/>
      <c r="AVI9" s="398"/>
      <c r="AVJ9" s="398"/>
      <c r="AVK9" s="398"/>
      <c r="AVL9" s="398"/>
      <c r="AVM9" s="398"/>
      <c r="AVN9" s="399"/>
      <c r="AVO9" s="400"/>
      <c r="AVP9" s="397"/>
      <c r="AVQ9" s="398"/>
      <c r="AVR9" s="398"/>
      <c r="AVS9" s="398"/>
      <c r="AVT9" s="398"/>
      <c r="AVU9" s="398"/>
      <c r="AVV9" s="399"/>
      <c r="AVW9" s="400"/>
      <c r="AVX9" s="397"/>
      <c r="AVY9" s="398"/>
      <c r="AVZ9" s="398"/>
      <c r="AWA9" s="398"/>
      <c r="AWB9" s="398"/>
      <c r="AWC9" s="398"/>
      <c r="AWD9" s="399"/>
      <c r="AWE9" s="400"/>
      <c r="AWF9" s="397"/>
      <c r="AWG9" s="398"/>
      <c r="AWH9" s="398"/>
      <c r="AWI9" s="398"/>
      <c r="AWJ9" s="398"/>
      <c r="AWK9" s="398"/>
      <c r="AWL9" s="399"/>
      <c r="AWM9" s="400"/>
      <c r="AWN9" s="397"/>
      <c r="AWO9" s="398"/>
      <c r="AWP9" s="398"/>
      <c r="AWQ9" s="398"/>
      <c r="AWR9" s="398"/>
      <c r="AWS9" s="398"/>
      <c r="AWT9" s="399"/>
      <c r="AWU9" s="400"/>
      <c r="AWV9" s="397"/>
      <c r="AWW9" s="398"/>
      <c r="AWX9" s="398"/>
      <c r="AWY9" s="398"/>
      <c r="AWZ9" s="398"/>
      <c r="AXA9" s="398"/>
      <c r="AXB9" s="399"/>
      <c r="AXC9" s="400"/>
      <c r="AXD9" s="397"/>
      <c r="AXE9" s="398"/>
      <c r="AXF9" s="398"/>
      <c r="AXG9" s="398"/>
      <c r="AXH9" s="398"/>
      <c r="AXI9" s="398"/>
      <c r="AXJ9" s="399"/>
      <c r="AXK9" s="400"/>
      <c r="AXL9" s="397"/>
      <c r="AXM9" s="398"/>
      <c r="AXN9" s="398"/>
      <c r="AXO9" s="398"/>
      <c r="AXP9" s="398"/>
      <c r="AXQ9" s="398"/>
      <c r="AXR9" s="399"/>
      <c r="AXS9" s="400"/>
      <c r="AXT9" s="397"/>
      <c r="AXU9" s="403"/>
      <c r="AXV9" s="403"/>
      <c r="AXW9" s="403"/>
      <c r="AXX9" s="403"/>
      <c r="AXY9" s="403"/>
      <c r="AXZ9" s="399"/>
      <c r="AYA9" s="400"/>
      <c r="AYB9" s="397"/>
      <c r="AYC9" s="403"/>
      <c r="AYD9" s="403"/>
      <c r="AYE9" s="403"/>
      <c r="AYF9" s="403"/>
      <c r="AYG9" s="403"/>
      <c r="AYH9" s="399"/>
      <c r="AYI9" s="400"/>
      <c r="AYJ9" s="397"/>
      <c r="AYK9" s="398"/>
      <c r="AYL9" s="398"/>
      <c r="AYM9" s="398"/>
      <c r="AYN9" s="398"/>
      <c r="AYO9" s="398"/>
      <c r="AYP9" s="399"/>
      <c r="AYQ9" s="400"/>
      <c r="AYR9" s="397"/>
      <c r="AYS9" s="398"/>
      <c r="AYT9" s="398"/>
      <c r="AYU9" s="398"/>
      <c r="AYV9" s="398"/>
      <c r="AYW9" s="398"/>
      <c r="AYX9" s="399"/>
      <c r="AYY9" s="400"/>
      <c r="AYZ9" s="397"/>
      <c r="AZA9" s="398"/>
      <c r="AZB9" s="398"/>
      <c r="AZC9" s="398"/>
      <c r="AZD9" s="398"/>
      <c r="AZE9" s="398"/>
      <c r="AZF9" s="399"/>
      <c r="AZG9" s="400"/>
      <c r="AZH9" s="397"/>
      <c r="AZI9" s="403"/>
      <c r="AZJ9" s="403"/>
      <c r="AZK9" s="403"/>
      <c r="AZL9" s="403"/>
      <c r="AZM9" s="403"/>
      <c r="AZN9" s="399"/>
      <c r="AZO9" s="400"/>
      <c r="AZP9" s="397"/>
      <c r="AZQ9" s="398"/>
      <c r="AZR9" s="398"/>
      <c r="AZS9" s="398"/>
      <c r="AZT9" s="398"/>
      <c r="AZU9" s="398"/>
      <c r="AZV9" s="399"/>
      <c r="AZW9" s="400"/>
      <c r="AZX9" s="409"/>
      <c r="AZY9" s="395"/>
      <c r="AZZ9" s="395"/>
      <c r="BAA9" s="395"/>
      <c r="BAB9" s="395"/>
      <c r="BAC9" s="395"/>
      <c r="BAD9" s="399"/>
      <c r="BAE9" s="400"/>
      <c r="BAF9" s="397"/>
      <c r="BAG9" s="398"/>
      <c r="BAH9" s="398"/>
      <c r="BAI9" s="398"/>
      <c r="BAJ9" s="398"/>
      <c r="BAK9" s="398"/>
      <c r="BAL9" s="399"/>
      <c r="BAM9" s="400"/>
      <c r="BAN9" s="397"/>
      <c r="BAO9" s="398"/>
      <c r="BAP9" s="398"/>
      <c r="BAQ9" s="398"/>
      <c r="BAR9" s="398"/>
      <c r="BAS9" s="398"/>
      <c r="BAT9" s="399"/>
      <c r="BAU9" s="400"/>
      <c r="BAV9" s="397"/>
      <c r="BAW9" s="398"/>
      <c r="BAX9" s="398"/>
      <c r="BAY9" s="398"/>
      <c r="BAZ9" s="398"/>
      <c r="BBA9" s="398"/>
      <c r="BBB9" s="399"/>
      <c r="BBC9" s="400"/>
      <c r="BBD9" s="397"/>
      <c r="BBE9" s="398"/>
      <c r="BBF9" s="398"/>
      <c r="BBG9" s="398"/>
      <c r="BBH9" s="398"/>
      <c r="BBI9" s="398"/>
      <c r="BBJ9" s="399"/>
      <c r="BBK9" s="400"/>
      <c r="BBL9" s="397"/>
      <c r="BBM9" s="398"/>
      <c r="BBN9" s="398"/>
      <c r="BBO9" s="398"/>
      <c r="BBP9" s="398"/>
      <c r="BBQ9" s="398"/>
      <c r="BBR9" s="399"/>
      <c r="BBS9" s="400"/>
      <c r="BBT9" s="397"/>
      <c r="BBU9" s="398"/>
      <c r="BBV9" s="398"/>
      <c r="BBW9" s="398"/>
      <c r="BBX9" s="398"/>
      <c r="BBY9" s="398"/>
      <c r="BBZ9" s="399"/>
      <c r="BCA9" s="400"/>
      <c r="BCB9" s="397"/>
      <c r="BCC9" s="398"/>
      <c r="BCD9" s="398"/>
      <c r="BCE9" s="398"/>
      <c r="BCF9" s="398"/>
      <c r="BCG9" s="398"/>
      <c r="BCH9" s="399"/>
      <c r="BCI9" s="400"/>
      <c r="BCJ9" s="397"/>
      <c r="BCK9" s="398"/>
      <c r="BCL9" s="398"/>
      <c r="BCM9" s="398"/>
      <c r="BCN9" s="398"/>
      <c r="BCO9" s="398"/>
      <c r="BCP9" s="399"/>
      <c r="BCQ9" s="400"/>
      <c r="BCR9" s="397"/>
      <c r="BCS9" s="398"/>
      <c r="BCT9" s="398"/>
      <c r="BCU9" s="398"/>
      <c r="BCV9" s="398"/>
      <c r="BCW9" s="398"/>
      <c r="BCX9" s="399"/>
      <c r="BCY9" s="400"/>
      <c r="BCZ9" s="397"/>
      <c r="BDA9" s="398"/>
      <c r="BDB9" s="398"/>
      <c r="BDC9" s="398"/>
      <c r="BDD9" s="398"/>
      <c r="BDE9" s="398"/>
      <c r="BDF9" s="399"/>
      <c r="BDG9" s="400"/>
      <c r="BDH9" s="397"/>
      <c r="BDI9" s="398"/>
      <c r="BDJ9" s="398"/>
      <c r="BDK9" s="398"/>
      <c r="BDL9" s="398"/>
      <c r="BDM9" s="398"/>
      <c r="BDN9" s="399"/>
      <c r="BDO9" s="400"/>
      <c r="BDP9" s="397"/>
      <c r="BDQ9" s="398"/>
      <c r="BDR9" s="398"/>
      <c r="BDS9" s="398"/>
      <c r="BDT9" s="398"/>
      <c r="BDU9" s="398"/>
      <c r="BDV9" s="399"/>
      <c r="BDW9" s="400"/>
      <c r="BDX9" s="397"/>
      <c r="BDY9" s="398"/>
      <c r="BDZ9" s="398"/>
      <c r="BEA9" s="398"/>
      <c r="BEB9" s="398"/>
      <c r="BEC9" s="398"/>
      <c r="BED9" s="399"/>
      <c r="BEE9" s="400"/>
      <c r="BEF9" s="397"/>
      <c r="BEG9" s="398"/>
      <c r="BEH9" s="398"/>
      <c r="BEI9" s="398"/>
      <c r="BEJ9" s="398"/>
      <c r="BEK9" s="398"/>
      <c r="BEL9" s="399"/>
      <c r="BEM9" s="400"/>
      <c r="BEN9" s="397"/>
      <c r="BEO9" s="398"/>
      <c r="BEP9" s="398"/>
      <c r="BEQ9" s="398"/>
      <c r="BER9" s="398"/>
      <c r="BES9" s="398"/>
      <c r="BET9" s="399"/>
      <c r="BEU9" s="400"/>
      <c r="BEV9" s="397"/>
      <c r="BEW9" s="398"/>
      <c r="BEX9" s="398"/>
      <c r="BEY9" s="398"/>
      <c r="BEZ9" s="398"/>
      <c r="BFA9" s="398"/>
      <c r="BFB9" s="399"/>
      <c r="BFC9" s="400"/>
      <c r="BFD9" s="397"/>
      <c r="BFE9" s="398"/>
      <c r="BFF9" s="398"/>
      <c r="BFG9" s="398"/>
      <c r="BFH9" s="398"/>
      <c r="BFI9" s="398"/>
      <c r="BFJ9" s="399"/>
      <c r="BFK9" s="400"/>
      <c r="BFL9" s="397"/>
      <c r="BFM9" s="398"/>
      <c r="BFN9" s="398"/>
      <c r="BFO9" s="398"/>
      <c r="BFP9" s="398"/>
      <c r="BFQ9" s="398"/>
      <c r="BFR9" s="399"/>
      <c r="BFS9" s="400"/>
      <c r="BFT9" s="397"/>
      <c r="BFU9" s="398"/>
      <c r="BFV9" s="398"/>
      <c r="BFW9" s="398"/>
      <c r="BFX9" s="398"/>
      <c r="BFY9" s="398"/>
      <c r="BFZ9" s="399"/>
      <c r="BGA9" s="400"/>
      <c r="BGB9" s="397"/>
      <c r="BGC9" s="398"/>
      <c r="BGD9" s="398"/>
      <c r="BGE9" s="398"/>
      <c r="BGF9" s="398"/>
      <c r="BGG9" s="398"/>
      <c r="BGH9" s="399"/>
      <c r="BGI9" s="400"/>
      <c r="BGJ9" s="397"/>
      <c r="BGK9" s="403"/>
      <c r="BGL9" s="403"/>
      <c r="BGM9" s="403"/>
      <c r="BGN9" s="403"/>
      <c r="BGO9" s="403"/>
      <c r="BGP9" s="399"/>
      <c r="BGQ9" s="400"/>
      <c r="BGR9" s="397"/>
      <c r="BGS9" s="398"/>
      <c r="BGT9" s="398"/>
      <c r="BGU9" s="398"/>
      <c r="BGV9" s="398"/>
      <c r="BGW9" s="398"/>
      <c r="BGX9" s="399"/>
      <c r="BGY9" s="400"/>
      <c r="BGZ9" s="397"/>
      <c r="BHA9" s="398"/>
      <c r="BHB9" s="398"/>
      <c r="BHC9" s="398"/>
      <c r="BHD9" s="398"/>
      <c r="BHE9" s="398"/>
      <c r="BHF9" s="399"/>
      <c r="BHG9" s="400"/>
      <c r="BHH9" s="397"/>
      <c r="BHI9" s="398"/>
      <c r="BHJ9" s="398"/>
      <c r="BHK9" s="398"/>
      <c r="BHL9" s="398"/>
      <c r="BHM9" s="398"/>
      <c r="BHN9" s="399"/>
      <c r="BHO9" s="400"/>
      <c r="BHP9" s="397"/>
      <c r="BHQ9" s="398"/>
      <c r="BHR9" s="398"/>
      <c r="BHS9" s="398"/>
      <c r="BHT9" s="398"/>
      <c r="BHU9" s="398"/>
      <c r="BHV9" s="399"/>
      <c r="BHW9" s="400"/>
      <c r="BHX9" s="397"/>
      <c r="BHY9" s="403"/>
      <c r="BHZ9" s="403"/>
      <c r="BIA9" s="403"/>
      <c r="BIB9" s="403"/>
      <c r="BIC9" s="403"/>
      <c r="BID9" s="399"/>
      <c r="BIE9" s="400"/>
      <c r="BIF9" s="397"/>
      <c r="BIG9" s="398"/>
      <c r="BIH9" s="398"/>
      <c r="BII9" s="398"/>
      <c r="BIJ9" s="398"/>
      <c r="BIK9" s="398"/>
      <c r="BIL9" s="399"/>
      <c r="BIM9" s="400"/>
      <c r="BIN9" s="397"/>
      <c r="BIO9" s="398"/>
      <c r="BIP9" s="398"/>
      <c r="BIQ9" s="398"/>
      <c r="BIR9" s="398"/>
      <c r="BIS9" s="398"/>
      <c r="BIT9" s="399"/>
      <c r="BIU9" s="400"/>
      <c r="BIV9" s="397"/>
      <c r="BIW9" s="398"/>
      <c r="BIX9" s="398"/>
      <c r="BIY9" s="398"/>
      <c r="BIZ9" s="398"/>
      <c r="BJA9" s="398"/>
      <c r="BJB9" s="399"/>
      <c r="BJC9" s="400"/>
      <c r="BJD9" s="397"/>
      <c r="BJE9" s="398"/>
      <c r="BJF9" s="398"/>
      <c r="BJG9" s="398"/>
      <c r="BJH9" s="398"/>
      <c r="BJI9" s="398"/>
      <c r="BJJ9" s="399"/>
      <c r="BJK9" s="400"/>
      <c r="BJL9" s="397"/>
      <c r="BJM9" s="398"/>
      <c r="BJN9" s="398"/>
      <c r="BJO9" s="398"/>
      <c r="BJP9" s="398"/>
      <c r="BJQ9" s="398"/>
      <c r="BJR9" s="399"/>
      <c r="BJS9" s="400"/>
      <c r="BJT9" s="397"/>
      <c r="BJU9" s="398"/>
      <c r="BJV9" s="398"/>
      <c r="BJW9" s="398"/>
      <c r="BJX9" s="398"/>
      <c r="BJY9" s="398"/>
      <c r="BJZ9" s="399"/>
      <c r="BKA9" s="400"/>
      <c r="BKB9" s="397"/>
      <c r="BKC9" s="398"/>
      <c r="BKD9" s="398"/>
      <c r="BKE9" s="398"/>
      <c r="BKF9" s="398"/>
      <c r="BKG9" s="398"/>
      <c r="BKH9" s="399"/>
      <c r="BKI9" s="400"/>
      <c r="BKJ9" s="397"/>
      <c r="BKK9" s="398"/>
      <c r="BKL9" s="398"/>
      <c r="BKM9" s="398"/>
      <c r="BKN9" s="398"/>
      <c r="BKO9" s="398"/>
      <c r="BKP9" s="399"/>
      <c r="BKQ9" s="400"/>
      <c r="BKR9" s="397"/>
      <c r="BKS9" s="398"/>
      <c r="BKT9" s="398"/>
      <c r="BKU9" s="398"/>
      <c r="BKV9" s="398"/>
      <c r="BKW9" s="398"/>
      <c r="BKX9" s="399"/>
      <c r="BKY9" s="400"/>
      <c r="BKZ9" s="397"/>
      <c r="BLA9" s="398"/>
      <c r="BLB9" s="398"/>
      <c r="BLC9" s="398"/>
      <c r="BLD9" s="398"/>
      <c r="BLE9" s="398"/>
      <c r="BLF9" s="399"/>
      <c r="BLG9" s="400"/>
      <c r="BLH9" s="416"/>
      <c r="BLI9" s="418"/>
      <c r="BLJ9" s="418"/>
      <c r="BLK9" s="418"/>
      <c r="BLL9" s="418"/>
      <c r="BLM9" s="418"/>
      <c r="BLN9" s="418"/>
      <c r="BLO9" s="419"/>
      <c r="BLP9" s="397"/>
      <c r="BLQ9" s="398"/>
      <c r="BLR9" s="398"/>
      <c r="BLS9" s="398"/>
      <c r="BLT9" s="398"/>
      <c r="BLU9" s="398"/>
      <c r="BLV9" s="418"/>
      <c r="BLW9" s="419"/>
      <c r="BLX9" s="397"/>
      <c r="BLY9" s="398"/>
      <c r="BLZ9" s="398"/>
      <c r="BMA9" s="398"/>
      <c r="BMB9" s="398"/>
      <c r="BMC9" s="398"/>
      <c r="BMD9" s="399"/>
      <c r="BME9" s="400"/>
      <c r="BMF9" s="397"/>
      <c r="BMG9" s="398"/>
      <c r="BMH9" s="398"/>
      <c r="BMI9" s="398"/>
      <c r="BMJ9" s="398"/>
      <c r="BMK9" s="398"/>
      <c r="BML9" s="399"/>
      <c r="BMM9" s="400"/>
      <c r="BMN9" s="397"/>
      <c r="BMO9" s="398"/>
      <c r="BMP9" s="398"/>
      <c r="BMQ9" s="398"/>
      <c r="BMR9" s="398"/>
      <c r="BMS9" s="398"/>
      <c r="BMT9" s="399"/>
      <c r="BMU9" s="400"/>
      <c r="BMV9" s="397"/>
      <c r="BMW9" s="398"/>
      <c r="BMX9" s="398"/>
      <c r="BMY9" s="398"/>
      <c r="BMZ9" s="398"/>
      <c r="BNA9" s="398"/>
      <c r="BNB9" s="399"/>
      <c r="BNC9" s="400"/>
      <c r="BND9" s="403"/>
      <c r="BNE9" s="398"/>
      <c r="BNF9" s="398"/>
      <c r="BNG9" s="398"/>
      <c r="BNH9" s="398"/>
      <c r="BNI9" s="398"/>
      <c r="BNJ9" s="418"/>
      <c r="BNK9" s="430"/>
      <c r="BNL9" s="424"/>
      <c r="BNM9" s="398"/>
      <c r="BNN9" s="398"/>
      <c r="BNO9" s="398"/>
      <c r="BNP9" s="398"/>
      <c r="BNQ9" s="398"/>
      <c r="BNR9" s="418"/>
      <c r="BNS9" s="431"/>
      <c r="BNT9" s="424"/>
      <c r="BNU9" s="398"/>
      <c r="BNV9" s="398"/>
      <c r="BNW9" s="398"/>
      <c r="BNX9" s="398"/>
      <c r="BNY9" s="398"/>
      <c r="BNZ9" s="418"/>
      <c r="BOA9" s="430"/>
      <c r="BOB9" s="397"/>
      <c r="BOC9" s="398"/>
      <c r="BOD9" s="398"/>
      <c r="BOE9" s="398"/>
      <c r="BOF9" s="398"/>
      <c r="BOG9" s="398"/>
      <c r="BOH9" s="418"/>
      <c r="BOI9" s="419"/>
      <c r="BOJ9" s="397"/>
      <c r="BOK9" s="398"/>
      <c r="BOL9" s="398"/>
      <c r="BOM9" s="398"/>
      <c r="BON9" s="398"/>
      <c r="BOO9" s="398"/>
      <c r="BOP9" s="418"/>
      <c r="BOQ9" s="419"/>
      <c r="BOR9" s="397"/>
      <c r="BOS9" s="398"/>
      <c r="BOT9" s="398"/>
      <c r="BOU9" s="398"/>
      <c r="BOV9" s="398"/>
      <c r="BOW9" s="398"/>
      <c r="BOX9" s="418"/>
      <c r="BOY9" s="419"/>
      <c r="BOZ9" s="397"/>
      <c r="BPA9" s="398"/>
      <c r="BPB9" s="398"/>
      <c r="BPC9" s="398"/>
      <c r="BPD9" s="398"/>
      <c r="BPE9" s="398"/>
      <c r="BPF9" s="418"/>
      <c r="BPG9" s="419"/>
      <c r="BPH9" s="397"/>
      <c r="BPI9" s="398"/>
      <c r="BPJ9" s="398"/>
      <c r="BPK9" s="398"/>
      <c r="BPL9" s="398"/>
      <c r="BPM9" s="398"/>
      <c r="BPN9" s="418"/>
      <c r="BPO9" s="419"/>
      <c r="BPP9" s="397"/>
      <c r="BPQ9" s="398"/>
      <c r="BPR9" s="398"/>
      <c r="BPS9" s="398"/>
      <c r="BPT9" s="398"/>
      <c r="BPU9" s="398"/>
      <c r="BPV9" s="418"/>
      <c r="BPW9" s="419"/>
      <c r="BPX9" s="397"/>
      <c r="BPY9" s="398"/>
      <c r="BPZ9" s="398"/>
      <c r="BQA9" s="398"/>
      <c r="BQB9" s="398"/>
      <c r="BQC9" s="398"/>
      <c r="BQD9" s="418"/>
      <c r="BQE9" s="419"/>
      <c r="BQF9" s="397"/>
      <c r="BQG9" s="398"/>
      <c r="BQH9" s="398"/>
      <c r="BQI9" s="398"/>
      <c r="BQJ9" s="398"/>
      <c r="BQK9" s="398"/>
      <c r="BQL9" s="418"/>
      <c r="BQM9" s="419"/>
      <c r="BQN9" s="397"/>
      <c r="BQO9" s="398"/>
      <c r="BQP9" s="398"/>
      <c r="BQQ9" s="398"/>
      <c r="BQR9" s="398"/>
      <c r="BQS9" s="398"/>
      <c r="BQT9" s="418"/>
      <c r="BQU9" s="419"/>
      <c r="BQV9" s="397"/>
      <c r="BQW9" s="398"/>
      <c r="BQX9" s="398"/>
      <c r="BQY9" s="398"/>
      <c r="BQZ9" s="398"/>
      <c r="BRA9" s="398"/>
      <c r="BRB9" s="418"/>
      <c r="BRC9" s="419"/>
      <c r="BRD9" s="397"/>
      <c r="BRE9" s="398"/>
      <c r="BRF9" s="398"/>
      <c r="BRG9" s="398"/>
      <c r="BRH9" s="398"/>
      <c r="BRI9" s="398"/>
      <c r="BRJ9" s="418"/>
      <c r="BRK9" s="419"/>
      <c r="BRL9" s="397"/>
      <c r="BRM9" s="398"/>
      <c r="BRN9" s="398"/>
      <c r="BRO9" s="398"/>
      <c r="BRP9" s="398"/>
      <c r="BRQ9" s="398"/>
      <c r="BRR9" s="418"/>
      <c r="BRS9" s="419"/>
      <c r="BRT9" s="397"/>
      <c r="BRU9" s="398"/>
      <c r="BRV9" s="398"/>
      <c r="BRW9" s="398"/>
      <c r="BRX9" s="398"/>
      <c r="BRY9" s="398"/>
      <c r="BRZ9" s="418"/>
      <c r="BSA9" s="419"/>
      <c r="BSB9" s="397"/>
      <c r="BSC9" s="398"/>
      <c r="BSD9" s="398"/>
      <c r="BSE9" s="398"/>
      <c r="BSF9" s="398"/>
      <c r="BSG9" s="398"/>
      <c r="BSH9" s="418"/>
      <c r="BSI9" s="419"/>
      <c r="BSJ9" s="397"/>
      <c r="BSK9" s="398"/>
      <c r="BSL9" s="398"/>
      <c r="BSM9" s="398"/>
      <c r="BSN9" s="398"/>
      <c r="BSO9" s="398"/>
      <c r="BSP9" s="418"/>
      <c r="BSQ9" s="419"/>
      <c r="BSR9" s="397"/>
      <c r="BSS9" s="398"/>
      <c r="BST9" s="398"/>
      <c r="BSU9" s="398"/>
      <c r="BSV9" s="398"/>
      <c r="BSW9" s="398"/>
      <c r="BSX9" s="418"/>
      <c r="BSY9" s="419"/>
      <c r="BSZ9" s="397"/>
      <c r="BTA9" s="398"/>
      <c r="BTB9" s="398"/>
      <c r="BTC9" s="398"/>
      <c r="BTD9" s="398"/>
      <c r="BTE9" s="398"/>
      <c r="BTF9" s="418"/>
      <c r="BTG9" s="419"/>
      <c r="BTH9" s="397"/>
      <c r="BTI9" s="398"/>
      <c r="BTJ9" s="398"/>
      <c r="BTK9" s="398"/>
      <c r="BTL9" s="398"/>
      <c r="BTM9" s="398"/>
      <c r="BTN9" s="418"/>
      <c r="BTO9" s="419"/>
      <c r="BTP9" s="397"/>
      <c r="BTQ9" s="398"/>
      <c r="BTR9" s="398"/>
      <c r="BTS9" s="398"/>
      <c r="BTT9" s="398"/>
      <c r="BTU9" s="398"/>
      <c r="BTV9" s="418"/>
      <c r="BTW9" s="419"/>
      <c r="BTX9" s="397"/>
      <c r="BTY9" s="398"/>
      <c r="BTZ9" s="398"/>
      <c r="BUA9" s="398"/>
      <c r="BUB9" s="398"/>
      <c r="BUC9" s="398"/>
      <c r="BUD9" s="418"/>
      <c r="BUE9" s="419"/>
      <c r="BUF9" s="397"/>
      <c r="BUG9" s="398"/>
      <c r="BUH9" s="398"/>
      <c r="BUI9" s="398"/>
      <c r="BUJ9" s="398"/>
      <c r="BUK9" s="398"/>
      <c r="BUL9" s="418"/>
      <c r="BUM9" s="419"/>
      <c r="BUN9" s="397"/>
      <c r="BUO9" s="398"/>
      <c r="BUP9" s="398"/>
      <c r="BUQ9" s="398"/>
      <c r="BUR9" s="398"/>
      <c r="BUS9" s="398"/>
      <c r="BUT9" s="418"/>
      <c r="BUU9" s="419"/>
      <c r="BUV9" s="397"/>
      <c r="BUW9" s="398"/>
      <c r="BUX9" s="398"/>
      <c r="BUY9" s="398"/>
      <c r="BUZ9" s="398"/>
      <c r="BVA9" s="398"/>
      <c r="BVB9" s="418"/>
      <c r="BVC9" s="419"/>
      <c r="BVD9" s="397"/>
      <c r="BVE9" s="398"/>
      <c r="BVF9" s="398"/>
      <c r="BVG9" s="398"/>
      <c r="BVH9" s="398"/>
      <c r="BVI9" s="398"/>
      <c r="BVJ9" s="418"/>
      <c r="BVK9" s="419"/>
      <c r="BVL9" s="397"/>
      <c r="BVM9" s="398"/>
      <c r="BVN9" s="398"/>
      <c r="BVO9" s="398"/>
      <c r="BVP9" s="398"/>
      <c r="BVQ9" s="398"/>
      <c r="BVR9" s="418"/>
      <c r="BVS9" s="419"/>
      <c r="BVT9" s="397"/>
      <c r="BVU9" s="398"/>
      <c r="BVV9" s="398"/>
      <c r="BVW9" s="398"/>
      <c r="BVX9" s="398"/>
      <c r="BVY9" s="398"/>
      <c r="BVZ9" s="418"/>
      <c r="BWA9" s="419"/>
      <c r="BWB9" s="397"/>
      <c r="BWC9" s="398"/>
      <c r="BWD9" s="398"/>
      <c r="BWE9" s="398"/>
      <c r="BWF9" s="398"/>
      <c r="BWG9" s="398"/>
      <c r="BWH9" s="418"/>
      <c r="BWI9" s="419"/>
      <c r="BWJ9" s="397"/>
      <c r="BWK9" s="398"/>
      <c r="BWL9" s="398"/>
      <c r="BWM9" s="398"/>
      <c r="BWN9" s="398"/>
      <c r="BWO9" s="398"/>
      <c r="BWP9" s="418"/>
      <c r="BWQ9" s="419"/>
      <c r="BWR9" s="416"/>
      <c r="BWS9" s="418"/>
      <c r="BWT9" s="418"/>
      <c r="BWU9" s="418"/>
      <c r="BWV9" s="418"/>
      <c r="BWW9" s="418"/>
      <c r="BWX9" s="418"/>
      <c r="BWY9" s="419"/>
      <c r="BWZ9" s="397"/>
      <c r="BXA9" s="398"/>
      <c r="BXB9" s="398"/>
      <c r="BXC9" s="398"/>
      <c r="BXD9" s="398"/>
      <c r="BXE9" s="398"/>
      <c r="BXF9" s="418"/>
      <c r="BXG9" s="419"/>
      <c r="BXH9" s="416"/>
      <c r="BXI9" s="418"/>
      <c r="BXJ9" s="418"/>
      <c r="BXK9" s="418"/>
      <c r="BXL9" s="418"/>
      <c r="BXM9" s="418"/>
      <c r="BXN9" s="418"/>
      <c r="BXO9" s="419"/>
      <c r="BXP9" s="397"/>
      <c r="BXQ9" s="398"/>
      <c r="BXR9" s="398"/>
      <c r="BXS9" s="398"/>
      <c r="BXT9" s="398"/>
      <c r="BXU9" s="398"/>
      <c r="BXV9" s="418"/>
      <c r="BXW9" s="419"/>
      <c r="BXX9" s="397"/>
      <c r="BXY9" s="398"/>
      <c r="BXZ9" s="398"/>
      <c r="BYA9" s="398"/>
      <c r="BYB9" s="398"/>
      <c r="BYC9" s="398"/>
      <c r="BYD9" s="418"/>
      <c r="BYE9" s="419"/>
      <c r="BYF9" s="397"/>
      <c r="BYG9" s="398"/>
      <c r="BYH9" s="398"/>
      <c r="BYI9" s="398"/>
      <c r="BYJ9" s="398"/>
      <c r="BYK9" s="398"/>
      <c r="BYL9" s="418"/>
      <c r="BYM9" s="419"/>
      <c r="BYN9" s="397"/>
      <c r="BYO9" s="398"/>
      <c r="BYP9" s="398"/>
      <c r="BYQ9" s="398"/>
      <c r="BYR9" s="398"/>
      <c r="BYS9" s="398"/>
      <c r="BYT9" s="418"/>
      <c r="BYU9" s="419"/>
      <c r="BYV9" s="397"/>
      <c r="BYW9" s="398"/>
      <c r="BYX9" s="398"/>
      <c r="BYY9" s="398"/>
      <c r="BYZ9" s="398"/>
      <c r="BZA9" s="398"/>
      <c r="BZB9" s="418"/>
      <c r="BZC9" s="419"/>
      <c r="BZD9" s="409"/>
      <c r="BZE9" s="395"/>
      <c r="BZF9" s="395"/>
      <c r="BZG9" s="395"/>
      <c r="BZH9" s="395"/>
      <c r="BZI9" s="395"/>
      <c r="BZJ9" s="418"/>
      <c r="BZK9" s="419"/>
      <c r="BZL9" s="397"/>
      <c r="BZM9" s="398"/>
      <c r="BZN9" s="398"/>
      <c r="BZO9" s="398"/>
      <c r="BZP9" s="398"/>
      <c r="BZQ9" s="398"/>
      <c r="BZR9" s="418"/>
      <c r="BZS9" s="419"/>
      <c r="BZT9" s="416"/>
      <c r="BZU9" s="418"/>
      <c r="BZV9" s="418"/>
      <c r="BZW9" s="418"/>
      <c r="BZX9" s="418"/>
      <c r="BZY9" s="418"/>
      <c r="BZZ9" s="418"/>
      <c r="CAA9" s="419"/>
      <c r="CAB9" s="397"/>
      <c r="CAC9" s="398"/>
      <c r="CAD9" s="398"/>
      <c r="CAE9" s="398"/>
      <c r="CAF9" s="398"/>
      <c r="CAG9" s="398"/>
      <c r="CAH9" s="418"/>
      <c r="CAI9" s="419"/>
      <c r="CAJ9" s="397"/>
      <c r="CAK9" s="398"/>
      <c r="CAL9" s="398"/>
      <c r="CAM9" s="398"/>
      <c r="CAN9" s="398"/>
      <c r="CAO9" s="398"/>
      <c r="CAP9" s="418"/>
      <c r="CAQ9" s="419"/>
      <c r="CAR9" s="397"/>
      <c r="CAS9" s="398"/>
      <c r="CAT9" s="398"/>
      <c r="CAU9" s="398"/>
      <c r="CAV9" s="398"/>
      <c r="CAW9" s="398"/>
      <c r="CAX9" s="418"/>
      <c r="CAY9" s="419"/>
      <c r="CAZ9" s="416"/>
      <c r="CBA9" s="418"/>
      <c r="CBB9" s="418"/>
      <c r="CBC9" s="418"/>
      <c r="CBD9" s="418"/>
      <c r="CBE9" s="418"/>
      <c r="CBF9" s="418"/>
      <c r="CBG9" s="419"/>
      <c r="CBH9" s="397"/>
      <c r="CBI9" s="398"/>
      <c r="CBJ9" s="398"/>
      <c r="CBK9" s="398"/>
      <c r="CBL9" s="398"/>
      <c r="CBM9" s="398"/>
      <c r="CBN9" s="418"/>
      <c r="CBO9" s="419"/>
      <c r="CBP9" s="397"/>
      <c r="CBQ9" s="398"/>
      <c r="CBR9" s="398"/>
      <c r="CBS9" s="398"/>
      <c r="CBT9" s="398"/>
      <c r="CBU9" s="398"/>
      <c r="CBV9" s="418"/>
      <c r="CBW9" s="419"/>
      <c r="CBX9" s="397"/>
      <c r="CBY9" s="398"/>
      <c r="CBZ9" s="398"/>
      <c r="CCA9" s="398"/>
      <c r="CCB9" s="398"/>
      <c r="CCC9" s="398"/>
      <c r="CCD9" s="418"/>
      <c r="CCE9" s="419"/>
      <c r="CCF9" s="397"/>
      <c r="CCG9" s="398"/>
      <c r="CCH9" s="398"/>
      <c r="CCI9" s="398"/>
      <c r="CCJ9" s="398"/>
      <c r="CCK9" s="398"/>
      <c r="CCL9" s="418"/>
      <c r="CCM9" s="419"/>
      <c r="CCN9" s="416"/>
      <c r="CCO9" s="418"/>
      <c r="CCP9" s="418"/>
      <c r="CCQ9" s="418"/>
      <c r="CCR9" s="418"/>
      <c r="CCS9" s="418"/>
      <c r="CCT9" s="418"/>
      <c r="CCU9" s="419"/>
      <c r="CCV9" s="416"/>
      <c r="CCW9" s="417"/>
      <c r="CCX9" s="417"/>
      <c r="CCY9" s="417"/>
      <c r="CCZ9" s="417"/>
      <c r="CDA9" s="417"/>
      <c r="CDB9" s="418"/>
      <c r="CDC9" s="419"/>
      <c r="CDD9" s="397"/>
      <c r="CDE9" s="398"/>
      <c r="CDF9" s="398"/>
      <c r="CDG9" s="398"/>
      <c r="CDH9" s="398"/>
      <c r="CDI9" s="398"/>
      <c r="CDJ9" s="418"/>
      <c r="CDK9" s="419"/>
      <c r="CDL9" s="397"/>
      <c r="CDM9" s="398"/>
      <c r="CDN9" s="398"/>
      <c r="CDO9" s="398"/>
      <c r="CDP9" s="398"/>
      <c r="CDQ9" s="398"/>
      <c r="CDR9" s="418"/>
      <c r="CDS9" s="419"/>
      <c r="CDT9" s="397"/>
      <c r="CDU9" s="398"/>
      <c r="CDV9" s="398"/>
      <c r="CDW9" s="398"/>
      <c r="CDX9" s="398"/>
      <c r="CDY9" s="398"/>
      <c r="CDZ9" s="418"/>
      <c r="CEA9" s="419"/>
      <c r="CEX9" s="432"/>
      <c r="CEY9" s="433"/>
      <c r="CEZ9" s="433"/>
      <c r="CFA9" s="433"/>
      <c r="CFB9" s="433"/>
      <c r="CFC9" s="433"/>
      <c r="CFD9" s="388"/>
      <c r="CFE9" s="389"/>
      <c r="CFF9" s="390"/>
      <c r="CFG9" s="388"/>
      <c r="CFH9" s="388"/>
      <c r="CFI9" s="388"/>
      <c r="CFJ9" s="388"/>
      <c r="CFK9" s="388"/>
      <c r="CFL9" s="388"/>
      <c r="CFM9" s="389"/>
      <c r="CFN9" s="397"/>
      <c r="CFO9" s="398"/>
      <c r="CFP9" s="398"/>
      <c r="CFQ9" s="398"/>
      <c r="CFR9" s="398"/>
      <c r="CFS9" s="398"/>
      <c r="CFT9" s="398"/>
      <c r="CFU9" s="426"/>
      <c r="CFV9" s="397"/>
      <c r="CFW9" s="398"/>
      <c r="CFX9" s="398"/>
      <c r="CFY9" s="398"/>
      <c r="CFZ9" s="398"/>
      <c r="CGA9" s="398"/>
      <c r="CGB9" s="398"/>
      <c r="CGC9" s="426"/>
      <c r="CGD9" s="397"/>
      <c r="CGE9" s="398"/>
      <c r="CGF9" s="398"/>
      <c r="CGG9" s="398"/>
      <c r="CGH9" s="398"/>
      <c r="CGI9" s="398"/>
      <c r="CGJ9" s="418"/>
      <c r="CGK9" s="419"/>
      <c r="CGL9" s="397"/>
      <c r="CGM9" s="398"/>
      <c r="CGN9" s="398"/>
      <c r="CGO9" s="398"/>
      <c r="CGP9" s="398"/>
      <c r="CGQ9" s="398"/>
      <c r="CGR9" s="418"/>
      <c r="CGS9" s="419"/>
      <c r="CGT9" s="416"/>
      <c r="CGU9" s="418"/>
      <c r="CGV9" s="418"/>
      <c r="CGW9" s="418"/>
      <c r="CGX9" s="418"/>
      <c r="CGY9" s="418"/>
      <c r="CGZ9" s="418"/>
      <c r="CHA9" s="419"/>
      <c r="CHB9" s="397"/>
      <c r="CHC9" s="398"/>
      <c r="CHD9" s="398"/>
      <c r="CHE9" s="398"/>
      <c r="CHF9" s="398"/>
      <c r="CHG9" s="398"/>
      <c r="CHH9" s="418"/>
      <c r="CHI9" s="419"/>
      <c r="CHJ9" s="397"/>
      <c r="CHK9" s="398"/>
      <c r="CHL9" s="398"/>
      <c r="CHM9" s="398"/>
      <c r="CHN9" s="398"/>
      <c r="CHO9" s="398"/>
      <c r="CHP9" s="418"/>
      <c r="CHQ9" s="419"/>
      <c r="CHR9" s="397"/>
      <c r="CHS9" s="398"/>
      <c r="CHT9" s="398"/>
      <c r="CHU9" s="398"/>
      <c r="CHV9" s="398"/>
      <c r="CHW9" s="398"/>
      <c r="CHX9" s="418"/>
      <c r="CHY9" s="419"/>
      <c r="CHZ9" s="397"/>
      <c r="CIA9" s="398"/>
      <c r="CIB9" s="398"/>
      <c r="CIC9" s="398"/>
      <c r="CID9" s="398"/>
      <c r="CIE9" s="398"/>
      <c r="CIF9" s="418"/>
      <c r="CIG9" s="419"/>
      <c r="CIH9" s="397"/>
      <c r="CII9" s="398"/>
      <c r="CIJ9" s="398"/>
      <c r="CIK9" s="398"/>
      <c r="CIL9" s="398"/>
      <c r="CIM9" s="398"/>
      <c r="CIN9" s="418"/>
      <c r="CIO9" s="419"/>
      <c r="CIP9" s="397"/>
      <c r="CIQ9" s="398"/>
      <c r="CIR9" s="398"/>
      <c r="CIS9" s="398"/>
      <c r="CIT9" s="398"/>
      <c r="CIU9" s="398"/>
      <c r="CIV9" s="418"/>
      <c r="CIW9" s="419"/>
      <c r="CIX9" s="423"/>
      <c r="CIY9" s="399"/>
      <c r="CIZ9" s="399"/>
      <c r="CJA9" s="399"/>
      <c r="CJB9" s="399"/>
      <c r="CJC9" s="399"/>
      <c r="CJD9" s="399"/>
      <c r="CJE9" s="400"/>
      <c r="CJF9" s="397"/>
      <c r="CJG9" s="398"/>
      <c r="CJH9" s="398"/>
      <c r="CJI9" s="398"/>
      <c r="CJJ9" s="398"/>
      <c r="CJK9" s="398"/>
      <c r="CJL9" s="399"/>
      <c r="CJM9" s="400"/>
      <c r="CJN9" s="397"/>
      <c r="CJO9" s="398"/>
      <c r="CJP9" s="398"/>
      <c r="CJQ9" s="398"/>
      <c r="CJR9" s="398"/>
      <c r="CJS9" s="398"/>
      <c r="CJT9" s="399"/>
      <c r="CJU9" s="434"/>
      <c r="CJV9" s="397"/>
      <c r="CJW9" s="398"/>
      <c r="CJX9" s="398"/>
      <c r="CJY9" s="398"/>
      <c r="CJZ9" s="398"/>
      <c r="CKA9" s="398"/>
      <c r="CKB9" s="399"/>
      <c r="CKC9" s="434"/>
      <c r="CKD9" s="397"/>
      <c r="CKE9" s="398"/>
      <c r="CKF9" s="398"/>
      <c r="CKG9" s="398"/>
      <c r="CKH9" s="398"/>
      <c r="CKI9" s="398"/>
      <c r="CKJ9" s="399"/>
      <c r="CKK9" s="434"/>
      <c r="CKL9" s="397"/>
      <c r="CKM9" s="398"/>
      <c r="CKN9" s="398"/>
      <c r="CKO9" s="398"/>
      <c r="CKP9" s="398"/>
      <c r="CKQ9" s="398"/>
      <c r="CKR9" s="399"/>
      <c r="CKS9" s="434"/>
      <c r="CKT9" s="397"/>
      <c r="CKU9" s="398"/>
      <c r="CKV9" s="398"/>
      <c r="CKW9" s="398"/>
      <c r="CKX9" s="398"/>
      <c r="CKY9" s="398"/>
      <c r="CKZ9" s="399"/>
      <c r="CLA9" s="434"/>
      <c r="CLB9" s="397"/>
      <c r="CLC9" s="398"/>
      <c r="CLD9" s="398"/>
      <c r="CLE9" s="398"/>
      <c r="CLF9" s="398"/>
      <c r="CLG9" s="398"/>
      <c r="CLH9" s="399"/>
      <c r="CLI9" s="434"/>
      <c r="CLJ9" s="397"/>
      <c r="CLK9" s="398"/>
      <c r="CLL9" s="398"/>
      <c r="CLM9" s="398"/>
      <c r="CLN9" s="398"/>
      <c r="CLO9" s="398"/>
      <c r="CLP9" s="399"/>
      <c r="CLQ9" s="434"/>
      <c r="CLR9" s="397"/>
      <c r="CLS9" s="398"/>
      <c r="CLT9" s="398"/>
      <c r="CLU9" s="398"/>
      <c r="CLV9" s="398"/>
      <c r="CLW9" s="398"/>
      <c r="CLX9" s="399"/>
      <c r="CLY9" s="434"/>
      <c r="CLZ9" s="397"/>
      <c r="CMA9" s="398"/>
      <c r="CMB9" s="398"/>
      <c r="CMC9" s="398"/>
      <c r="CMD9" s="398"/>
      <c r="CME9" s="398"/>
      <c r="CMF9" s="399"/>
      <c r="CMG9" s="434"/>
      <c r="CMH9" s="436"/>
      <c r="CMI9" s="437"/>
      <c r="CMJ9" s="437"/>
      <c r="CMK9" s="437"/>
      <c r="CML9" s="437"/>
      <c r="CMM9" s="437"/>
      <c r="CMN9" s="438"/>
      <c r="CMO9" s="439"/>
      <c r="CMP9" s="342"/>
      <c r="CMQ9" s="343"/>
      <c r="CMR9" s="343"/>
      <c r="CMS9" s="343"/>
      <c r="CMT9" s="343"/>
      <c r="CMU9" s="343"/>
      <c r="CMV9" s="127"/>
      <c r="CMW9" s="43"/>
      <c r="CMX9" s="63"/>
      <c r="CMY9" s="64"/>
      <c r="CMZ9" s="64"/>
      <c r="CNA9" s="64"/>
      <c r="CNB9" s="64"/>
      <c r="CNC9" s="64"/>
      <c r="CND9" s="64"/>
      <c r="CNE9" s="68"/>
      <c r="CNF9" s="445"/>
      <c r="CNG9" s="446"/>
      <c r="CNH9" s="446"/>
      <c r="CNI9" s="446"/>
      <c r="CNJ9" s="446"/>
      <c r="CNK9" s="446"/>
      <c r="CNL9" s="64"/>
      <c r="CNM9" s="68"/>
      <c r="CNN9" s="63"/>
      <c r="CNO9" s="64"/>
      <c r="CNP9" s="64"/>
      <c r="CNQ9" s="64"/>
      <c r="CNR9" s="64"/>
      <c r="CNS9" s="64"/>
      <c r="CNT9" s="64"/>
      <c r="CNU9" s="68"/>
      <c r="CNV9" s="445"/>
      <c r="CNW9" s="446"/>
      <c r="CNX9" s="446"/>
      <c r="CNY9" s="446"/>
      <c r="CNZ9" s="446"/>
      <c r="COA9" s="446"/>
      <c r="COB9" s="64"/>
      <c r="COC9" s="68"/>
      <c r="COD9" s="48"/>
      <c r="COE9" s="49"/>
      <c r="COF9" s="49"/>
      <c r="COG9" s="49"/>
      <c r="COH9" s="49"/>
      <c r="COI9" s="49"/>
      <c r="COJ9" s="64"/>
      <c r="COK9" s="68"/>
      <c r="COL9" s="48"/>
      <c r="COM9" s="49"/>
      <c r="CON9" s="49"/>
      <c r="COO9" s="49"/>
      <c r="COP9" s="49"/>
      <c r="COQ9" s="49"/>
      <c r="COR9" s="64"/>
      <c r="COS9" s="68"/>
      <c r="COT9" s="48"/>
      <c r="COU9" s="49"/>
      <c r="COV9" s="49"/>
      <c r="COW9" s="49"/>
      <c r="COX9" s="49"/>
      <c r="COY9" s="49"/>
      <c r="COZ9" s="64"/>
      <c r="CPA9" s="68"/>
      <c r="CPB9" s="48"/>
      <c r="CPC9" s="49"/>
      <c r="CPD9" s="49"/>
      <c r="CPE9" s="49"/>
      <c r="CPF9" s="49"/>
      <c r="CPG9" s="49"/>
      <c r="CPH9" s="64"/>
      <c r="CPI9" s="68"/>
      <c r="CPJ9" s="445"/>
      <c r="CPK9" s="446"/>
      <c r="CPL9" s="446"/>
      <c r="CPM9" s="446"/>
      <c r="CPN9" s="446"/>
      <c r="CPO9" s="446"/>
      <c r="CPP9" s="64"/>
      <c r="CPQ9" s="68"/>
      <c r="CPR9" s="82"/>
      <c r="CPS9" s="83"/>
      <c r="CPT9" s="83"/>
      <c r="CPU9" s="83"/>
      <c r="CPV9" s="83"/>
      <c r="CPW9" s="83"/>
      <c r="CPX9" s="64"/>
      <c r="CPY9" s="68"/>
      <c r="CPZ9" s="445"/>
      <c r="CQA9" s="446"/>
      <c r="CQB9" s="446"/>
      <c r="CQC9" s="446"/>
      <c r="CQD9" s="446"/>
      <c r="CQE9" s="446"/>
      <c r="CQF9" s="64"/>
      <c r="CQG9" s="68"/>
      <c r="CQH9" s="54"/>
      <c r="CQI9" s="127"/>
      <c r="CQJ9" s="127"/>
      <c r="CQK9" s="127"/>
      <c r="CQL9" s="127"/>
      <c r="CQM9" s="127"/>
      <c r="CQN9" s="127"/>
      <c r="CQO9" s="43"/>
      <c r="CQP9" s="48"/>
      <c r="CQQ9" s="49"/>
      <c r="CQR9" s="49"/>
      <c r="CQS9" s="49"/>
      <c r="CQT9" s="49"/>
      <c r="CQU9" s="49"/>
      <c r="CQV9" s="127"/>
      <c r="CQW9" s="43"/>
      <c r="CQX9" s="445"/>
      <c r="CQY9" s="446"/>
      <c r="CQZ9" s="446"/>
      <c r="CRA9" s="446"/>
      <c r="CRB9" s="446"/>
      <c r="CRC9" s="446"/>
      <c r="CRD9" s="127"/>
      <c r="CRE9" s="43"/>
      <c r="CRF9" s="445"/>
      <c r="CRG9" s="446"/>
      <c r="CRH9" s="446"/>
      <c r="CRI9" s="446"/>
      <c r="CRJ9" s="446"/>
      <c r="CRK9" s="446"/>
      <c r="CRL9" s="127"/>
      <c r="CRM9" s="43"/>
      <c r="CRN9" s="436"/>
      <c r="CRO9" s="437"/>
      <c r="CRP9" s="437"/>
      <c r="CRQ9" s="437"/>
      <c r="CRR9" s="437"/>
      <c r="CRS9" s="437"/>
      <c r="CRT9" s="127"/>
      <c r="CRU9" s="43"/>
      <c r="CRV9" s="445"/>
      <c r="CRW9" s="446"/>
      <c r="CRX9" s="446"/>
      <c r="CRY9" s="446"/>
      <c r="CRZ9" s="446"/>
      <c r="CSA9" s="446"/>
      <c r="CSB9" s="127"/>
      <c r="CSC9" s="43"/>
      <c r="CSD9" s="445"/>
      <c r="CSE9" s="446"/>
      <c r="CSF9" s="446"/>
      <c r="CSG9" s="446"/>
      <c r="CSH9" s="446"/>
      <c r="CSI9" s="446"/>
      <c r="CSJ9" s="127"/>
      <c r="CSK9" s="43"/>
      <c r="CSL9" s="436"/>
      <c r="CSM9" s="437"/>
      <c r="CSN9" s="437"/>
      <c r="CSO9" s="437"/>
      <c r="CSP9" s="437"/>
      <c r="CSQ9" s="437"/>
      <c r="CSR9" s="127"/>
      <c r="CSS9" s="43"/>
      <c r="CST9" s="445"/>
      <c r="CSU9" s="446"/>
      <c r="CSV9" s="446"/>
      <c r="CSW9" s="446"/>
      <c r="CSX9" s="446"/>
      <c r="CSY9" s="446"/>
      <c r="CSZ9" s="127"/>
      <c r="CTA9" s="43"/>
      <c r="CTB9" s="445"/>
      <c r="CTC9" s="446"/>
      <c r="CTD9" s="446"/>
      <c r="CTE9" s="446"/>
      <c r="CTF9" s="446"/>
      <c r="CTG9" s="446"/>
      <c r="CTH9" s="127"/>
      <c r="CTI9" s="43"/>
      <c r="CTJ9" s="180"/>
      <c r="CTK9" s="481"/>
      <c r="CTL9" s="481"/>
      <c r="CTM9" s="481"/>
      <c r="CTN9" s="481"/>
      <c r="CTO9" s="481"/>
      <c r="CTP9" s="64"/>
      <c r="CTQ9" s="68"/>
      <c r="CTR9" s="445"/>
      <c r="CTS9" s="446"/>
      <c r="CTT9" s="446"/>
      <c r="CTU9" s="446"/>
      <c r="CTV9" s="446"/>
      <c r="CTW9" s="446"/>
      <c r="CTX9" s="64"/>
      <c r="CTY9" s="68"/>
      <c r="CTZ9" s="445"/>
      <c r="CUA9" s="446"/>
      <c r="CUB9" s="446"/>
      <c r="CUC9" s="446"/>
      <c r="CUD9" s="446"/>
      <c r="CUE9" s="446"/>
      <c r="CUF9" s="64"/>
      <c r="CUG9" s="68"/>
      <c r="CUH9" s="436"/>
      <c r="CUI9" s="437"/>
      <c r="CUJ9" s="437"/>
      <c r="CUK9" s="437"/>
      <c r="CUL9" s="437"/>
      <c r="CUM9" s="437"/>
      <c r="CUN9" s="64"/>
      <c r="CUO9" s="68"/>
      <c r="CUP9" s="436"/>
      <c r="CUQ9" s="437"/>
      <c r="CUR9" s="437"/>
      <c r="CUS9" s="437"/>
      <c r="CUT9" s="437"/>
      <c r="CUU9" s="437"/>
      <c r="CUV9" s="64"/>
      <c r="CUW9" s="68"/>
      <c r="CUX9" s="445"/>
      <c r="CUY9" s="446"/>
      <c r="CUZ9" s="446"/>
      <c r="CVA9" s="446"/>
      <c r="CVB9" s="446"/>
      <c r="CVC9" s="446"/>
      <c r="CVD9" s="64"/>
      <c r="CVE9" s="68"/>
      <c r="CVF9" s="445"/>
      <c r="CVG9" s="446"/>
      <c r="CVH9" s="446"/>
      <c r="CVI9" s="446"/>
      <c r="CVJ9" s="446"/>
      <c r="CVK9" s="446"/>
      <c r="CVL9" s="64"/>
      <c r="CVM9" s="68"/>
      <c r="CVN9" s="436"/>
      <c r="CVO9" s="437"/>
      <c r="CVP9" s="437"/>
      <c r="CVQ9" s="437"/>
      <c r="CVR9" s="437"/>
      <c r="CVS9" s="437"/>
      <c r="CVT9" s="64"/>
      <c r="CVU9" s="68"/>
      <c r="CVV9" s="445"/>
      <c r="CVW9" s="446"/>
      <c r="CVX9" s="446"/>
      <c r="CVY9" s="446"/>
      <c r="CVZ9" s="446"/>
      <c r="CWA9" s="446"/>
      <c r="CWB9" s="64"/>
      <c r="CWC9" s="68"/>
      <c r="CWD9" s="445"/>
      <c r="CWE9" s="446"/>
      <c r="CWF9" s="446"/>
      <c r="CWG9" s="446"/>
      <c r="CWH9" s="446"/>
      <c r="CWI9" s="446"/>
      <c r="CWJ9" s="64"/>
      <c r="CWK9" s="68"/>
      <c r="CWL9" s="484"/>
      <c r="CWM9" s="485"/>
      <c r="CWN9" s="485"/>
      <c r="CWO9" s="485"/>
      <c r="CWP9" s="485"/>
      <c r="CWQ9" s="485"/>
      <c r="CWR9" s="64"/>
      <c r="CWS9" s="68"/>
      <c r="CWT9" s="445"/>
      <c r="CWU9" s="446"/>
      <c r="CWV9" s="446"/>
      <c r="CWW9" s="446"/>
      <c r="CWX9" s="446"/>
      <c r="CWY9" s="446"/>
      <c r="CWZ9" s="64"/>
      <c r="CXA9" s="68"/>
      <c r="CXB9" s="445"/>
      <c r="CXC9" s="446"/>
      <c r="CXD9" s="446"/>
      <c r="CXE9" s="446"/>
      <c r="CXF9" s="446"/>
      <c r="CXG9" s="446"/>
      <c r="CXH9" s="64"/>
      <c r="CXI9" s="68"/>
      <c r="CXJ9" s="445"/>
      <c r="CXK9" s="446"/>
      <c r="CXL9" s="446"/>
      <c r="CXM9" s="446"/>
      <c r="CXN9" s="446"/>
      <c r="CXO9" s="446"/>
      <c r="CXP9" s="64"/>
      <c r="CXQ9" s="68"/>
      <c r="CXR9" s="445"/>
      <c r="CXS9" s="446"/>
      <c r="CXT9" s="446"/>
      <c r="CXU9" s="446"/>
      <c r="CXV9" s="446"/>
      <c r="CXW9" s="446"/>
      <c r="CXX9" s="64"/>
      <c r="CXY9" s="68"/>
      <c r="CXZ9" s="445"/>
      <c r="CYA9" s="446"/>
      <c r="CYB9" s="446"/>
      <c r="CYC9" s="446"/>
      <c r="CYD9" s="446"/>
      <c r="CYE9" s="446"/>
      <c r="CYF9" s="64"/>
      <c r="CYG9" s="68"/>
      <c r="CYH9" s="445"/>
      <c r="CYI9" s="446"/>
      <c r="CYJ9" s="446"/>
      <c r="CYK9" s="446"/>
      <c r="CYL9" s="446"/>
      <c r="CYM9" s="446"/>
      <c r="CYN9" s="64"/>
      <c r="CYO9" s="68"/>
      <c r="CYP9" s="445"/>
      <c r="CYQ9" s="446"/>
      <c r="CYR9" s="446"/>
      <c r="CYS9" s="446"/>
      <c r="CYT9" s="446"/>
      <c r="CYU9" s="446"/>
      <c r="CYV9" s="64"/>
      <c r="CYW9" s="68"/>
      <c r="CYX9" s="445"/>
      <c r="CYY9" s="446"/>
      <c r="CYZ9" s="446"/>
      <c r="CZA9" s="446"/>
      <c r="CZB9" s="446"/>
      <c r="CZC9" s="446"/>
      <c r="CZD9" s="64"/>
      <c r="CZE9" s="68"/>
      <c r="CZF9" s="445"/>
      <c r="CZG9" s="446"/>
      <c r="CZH9" s="446"/>
      <c r="CZI9" s="446"/>
      <c r="CZJ9" s="446"/>
      <c r="CZK9" s="446"/>
      <c r="CZL9" s="64"/>
      <c r="CZM9" s="68"/>
      <c r="CZN9" s="445"/>
      <c r="CZO9" s="446"/>
      <c r="CZP9" s="446"/>
      <c r="CZQ9" s="446"/>
      <c r="CZR9" s="446"/>
      <c r="CZS9" s="446"/>
      <c r="CZT9" s="64"/>
      <c r="CZU9" s="68"/>
      <c r="CZV9" s="445"/>
      <c r="CZW9" s="446"/>
      <c r="CZX9" s="446"/>
      <c r="CZY9" s="446"/>
      <c r="CZZ9" s="446"/>
      <c r="DAA9" s="446"/>
      <c r="DAB9" s="64"/>
      <c r="DAC9" s="68"/>
      <c r="DAD9" s="445"/>
      <c r="DAE9" s="446"/>
      <c r="DAF9" s="446"/>
      <c r="DAG9" s="446"/>
      <c r="DAH9" s="446"/>
      <c r="DAI9" s="446"/>
      <c r="DAJ9" s="64"/>
      <c r="DAK9" s="68"/>
      <c r="DAL9" s="445"/>
      <c r="DAM9" s="446"/>
      <c r="DAN9" s="446"/>
      <c r="DAO9" s="446"/>
      <c r="DAP9" s="446"/>
      <c r="DAQ9" s="446"/>
      <c r="DAR9" s="64"/>
      <c r="DAS9" s="68"/>
      <c r="DAT9" s="436"/>
      <c r="DAU9" s="437"/>
      <c r="DAV9" s="437"/>
      <c r="DAW9" s="437"/>
      <c r="DAX9" s="437"/>
      <c r="DAY9" s="437"/>
      <c r="DAZ9" s="64"/>
      <c r="DBA9" s="68"/>
      <c r="DBB9" s="436"/>
      <c r="DBC9" s="437"/>
      <c r="DBD9" s="437"/>
      <c r="DBE9" s="437"/>
      <c r="DBF9" s="437"/>
      <c r="DBG9" s="437"/>
      <c r="DBH9" s="64"/>
      <c r="DBI9" s="68"/>
      <c r="DBJ9" s="445"/>
      <c r="DBK9" s="446"/>
      <c r="DBL9" s="446"/>
      <c r="DBM9" s="446"/>
      <c r="DBN9" s="446"/>
      <c r="DBO9" s="446"/>
      <c r="DBP9" s="64"/>
      <c r="DBQ9" s="68"/>
      <c r="DBR9" s="445"/>
      <c r="DBS9" s="446"/>
      <c r="DBT9" s="446"/>
      <c r="DBU9" s="446"/>
      <c r="DBV9" s="446"/>
      <c r="DBW9" s="446"/>
      <c r="DBX9" s="64"/>
      <c r="DBY9" s="68"/>
      <c r="DBZ9" s="445"/>
      <c r="DCA9" s="446"/>
      <c r="DCB9" s="446"/>
      <c r="DCC9" s="446"/>
      <c r="DCD9" s="446"/>
      <c r="DCE9" s="446"/>
      <c r="DCF9" s="491"/>
      <c r="DCG9" s="492"/>
      <c r="DCH9" s="445"/>
      <c r="DCI9" s="446"/>
      <c r="DCJ9" s="446"/>
      <c r="DCK9" s="446"/>
      <c r="DCL9" s="446"/>
      <c r="DCM9" s="446"/>
      <c r="DCN9" s="64"/>
      <c r="DCO9" s="68"/>
      <c r="DCP9" s="445"/>
      <c r="DCQ9" s="446"/>
      <c r="DCR9" s="446"/>
      <c r="DCS9" s="446"/>
      <c r="DCT9" s="446"/>
      <c r="DCU9" s="446"/>
      <c r="DCV9" s="491"/>
      <c r="DCW9" s="492"/>
      <c r="DCX9" s="436"/>
      <c r="DCY9" s="437"/>
      <c r="DCZ9" s="437"/>
      <c r="DDA9" s="437"/>
      <c r="DDB9" s="437"/>
      <c r="DDC9" s="437"/>
      <c r="DDD9" s="491"/>
      <c r="DDE9" s="492"/>
      <c r="DDF9" s="484"/>
      <c r="DDG9" s="485"/>
      <c r="DDH9" s="485"/>
      <c r="DDI9" s="485"/>
      <c r="DDJ9" s="485"/>
      <c r="DDK9" s="485"/>
      <c r="DDL9" s="491"/>
      <c r="DDM9" s="492"/>
      <c r="DDN9" s="445"/>
      <c r="DDO9" s="446"/>
      <c r="DDP9" s="446"/>
      <c r="DDQ9" s="446"/>
      <c r="DDR9" s="446"/>
      <c r="DDS9" s="446"/>
      <c r="DDT9" s="64"/>
      <c r="DDU9" s="68"/>
      <c r="DDV9" s="484"/>
      <c r="DDW9" s="485"/>
      <c r="DDX9" s="485"/>
      <c r="DDY9" s="485"/>
      <c r="DDZ9" s="485"/>
      <c r="DEA9" s="509"/>
      <c r="DEB9" s="506"/>
      <c r="DEC9" s="492"/>
      <c r="DED9" s="445"/>
      <c r="DEE9" s="446"/>
      <c r="DEF9" s="446"/>
      <c r="DEG9" s="446"/>
      <c r="DEH9" s="446"/>
      <c r="DEI9" s="446"/>
      <c r="DEJ9" s="491"/>
      <c r="DEK9" s="492"/>
      <c r="DEL9" s="445"/>
      <c r="DEM9" s="446"/>
      <c r="DEN9" s="446"/>
      <c r="DEO9" s="446"/>
      <c r="DEP9" s="446"/>
      <c r="DEQ9" s="446"/>
      <c r="DER9" s="64"/>
      <c r="DES9" s="68"/>
      <c r="DET9" s="445"/>
      <c r="DEU9" s="446"/>
      <c r="DEV9" s="446"/>
      <c r="DEW9" s="446"/>
      <c r="DEX9" s="446"/>
      <c r="DEY9" s="446"/>
      <c r="DEZ9" s="491"/>
      <c r="DFA9" s="492"/>
      <c r="DFB9" s="512"/>
      <c r="DFC9" s="513"/>
      <c r="DFD9" s="513"/>
      <c r="DFE9" s="513"/>
      <c r="DFF9" s="513"/>
      <c r="DFG9" s="513"/>
      <c r="DFH9" s="64"/>
      <c r="DFI9" s="68"/>
      <c r="DFJ9" s="445"/>
      <c r="DFK9" s="446"/>
      <c r="DFL9" s="446"/>
      <c r="DFM9" s="446"/>
      <c r="DFN9" s="446"/>
      <c r="DFO9" s="446"/>
      <c r="DFP9" s="64"/>
      <c r="DFQ9" s="68"/>
      <c r="DFR9" s="445"/>
      <c r="DFS9" s="446"/>
      <c r="DFT9" s="446"/>
      <c r="DFU9" s="446"/>
      <c r="DFV9" s="446"/>
      <c r="DFW9" s="446"/>
      <c r="DFX9" s="64"/>
      <c r="DFY9" s="68"/>
      <c r="DFZ9" s="445"/>
      <c r="DGA9" s="446"/>
      <c r="DGB9" s="446"/>
      <c r="DGC9" s="446"/>
      <c r="DGD9" s="446"/>
      <c r="DGE9" s="446"/>
      <c r="DGF9" s="64"/>
      <c r="DGG9" s="68"/>
      <c r="DGH9" s="445"/>
      <c r="DGI9" s="446"/>
      <c r="DGJ9" s="446"/>
      <c r="DGK9" s="446"/>
      <c r="DGL9" s="446"/>
      <c r="DGM9" s="446"/>
      <c r="DGN9" s="64"/>
      <c r="DGO9" s="68"/>
      <c r="DGP9" s="445"/>
      <c r="DGQ9" s="446"/>
      <c r="DGR9" s="446"/>
      <c r="DGS9" s="446"/>
      <c r="DGT9" s="446"/>
      <c r="DGU9" s="446"/>
      <c r="DGV9" s="64"/>
      <c r="DGW9" s="68"/>
      <c r="DGX9" s="445"/>
      <c r="DGY9" s="446"/>
      <c r="DGZ9" s="446"/>
      <c r="DHA9" s="446"/>
      <c r="DHB9" s="446"/>
      <c r="DHC9" s="446"/>
      <c r="DHD9" s="64"/>
      <c r="DHE9" s="68"/>
      <c r="DHF9" s="445"/>
      <c r="DHG9" s="446"/>
      <c r="DHH9" s="446"/>
      <c r="DHI9" s="446"/>
      <c r="DHJ9" s="446"/>
      <c r="DHK9" s="446"/>
      <c r="DHL9" s="64"/>
      <c r="DHM9" s="68"/>
      <c r="DHN9" s="445"/>
      <c r="DHO9" s="446"/>
      <c r="DHP9" s="446"/>
      <c r="DHQ9" s="446"/>
      <c r="DHR9" s="446"/>
      <c r="DHS9" s="446"/>
      <c r="DHT9" s="64"/>
      <c r="DHU9" s="68"/>
      <c r="DHV9" s="445"/>
      <c r="DHW9" s="446"/>
      <c r="DHX9" s="446"/>
      <c r="DHY9" s="446"/>
      <c r="DHZ9" s="446"/>
      <c r="DIA9" s="446"/>
      <c r="DIB9" s="64"/>
      <c r="DIC9" s="68"/>
      <c r="DID9" s="445"/>
      <c r="DIE9" s="446"/>
      <c r="DIF9" s="446"/>
      <c r="DIG9" s="446"/>
      <c r="DIH9" s="446"/>
      <c r="DII9" s="446"/>
      <c r="DIJ9" s="64"/>
      <c r="DIK9" s="68"/>
      <c r="DIL9" s="445"/>
      <c r="DIM9" s="446"/>
      <c r="DIN9" s="446"/>
      <c r="DIO9" s="446"/>
      <c r="DIP9" s="446"/>
      <c r="DIQ9" s="446"/>
      <c r="DIR9" s="64"/>
      <c r="DIS9" s="68"/>
      <c r="DIT9" s="445"/>
      <c r="DIU9" s="446"/>
      <c r="DIV9" s="446"/>
      <c r="DIW9" s="446"/>
      <c r="DIX9" s="446"/>
      <c r="DIY9" s="446"/>
      <c r="DIZ9" s="64"/>
      <c r="DJA9" s="68"/>
      <c r="DJB9" s="445"/>
      <c r="DJC9" s="446"/>
      <c r="DJD9" s="446"/>
      <c r="DJE9" s="446"/>
      <c r="DJF9" s="446"/>
      <c r="DJG9" s="446"/>
      <c r="DJH9" s="64"/>
      <c r="DJI9" s="68"/>
      <c r="DJJ9" s="445"/>
      <c r="DJK9" s="446"/>
      <c r="DJL9" s="446"/>
      <c r="DJM9" s="446"/>
      <c r="DJN9" s="446"/>
      <c r="DJO9" s="446"/>
      <c r="DJP9" s="64"/>
      <c r="DJQ9" s="68"/>
      <c r="DJR9" s="445"/>
      <c r="DJS9" s="446"/>
      <c r="DJT9" s="446"/>
      <c r="DJU9" s="446"/>
      <c r="DJV9" s="446"/>
      <c r="DJW9" s="446"/>
      <c r="DJX9" s="64"/>
      <c r="DJY9" s="68"/>
      <c r="DJZ9" s="445"/>
      <c r="DKA9" s="446"/>
      <c r="DKB9" s="446"/>
      <c r="DKC9" s="446"/>
      <c r="DKD9" s="446"/>
      <c r="DKE9" s="446"/>
      <c r="DKF9" s="64"/>
      <c r="DKG9" s="68"/>
      <c r="DKH9" s="445"/>
      <c r="DKI9" s="446"/>
      <c r="DKJ9" s="446"/>
      <c r="DKK9" s="446"/>
      <c r="DKL9" s="446"/>
      <c r="DKM9" s="446"/>
      <c r="DKN9" s="64"/>
      <c r="DKO9" s="68"/>
      <c r="DKP9" s="48"/>
      <c r="DKQ9" s="49"/>
      <c r="DKR9" s="49"/>
      <c r="DKS9" s="49"/>
      <c r="DKT9" s="49"/>
      <c r="DKU9" s="49"/>
      <c r="DKV9" s="64"/>
      <c r="DKW9" s="68"/>
      <c r="DKX9" s="48"/>
      <c r="DKY9" s="49"/>
      <c r="DKZ9" s="49"/>
      <c r="DLA9" s="49"/>
      <c r="DLB9" s="49"/>
      <c r="DLC9" s="49"/>
      <c r="DLD9" s="64"/>
      <c r="DLE9" s="68"/>
      <c r="DLF9" s="48"/>
      <c r="DLG9" s="49"/>
      <c r="DLH9" s="49"/>
      <c r="DLI9" s="49"/>
      <c r="DLJ9" s="49"/>
      <c r="DLK9" s="49"/>
      <c r="DLL9" s="64"/>
      <c r="DLM9" s="68"/>
      <c r="DLN9" s="445"/>
      <c r="DLO9" s="446"/>
      <c r="DLP9" s="446"/>
      <c r="DLQ9" s="446"/>
      <c r="DLR9" s="446"/>
      <c r="DLS9" s="446"/>
      <c r="DLT9" s="64"/>
      <c r="DLU9" s="68"/>
      <c r="DLV9" s="48"/>
      <c r="DLW9" s="49"/>
      <c r="DLX9" s="49"/>
      <c r="DLY9" s="49"/>
      <c r="DLZ9" s="49"/>
      <c r="DMA9" s="49"/>
      <c r="DMB9" s="64"/>
      <c r="DMC9" s="68"/>
      <c r="DMD9" s="436"/>
      <c r="DME9" s="437"/>
      <c r="DMF9" s="437"/>
      <c r="DMG9" s="437"/>
      <c r="DMH9" s="437"/>
      <c r="DMI9" s="437"/>
      <c r="DMJ9" s="64"/>
      <c r="DMK9" s="68"/>
      <c r="DML9" s="48"/>
      <c r="DMM9" s="49"/>
      <c r="DMN9" s="49"/>
      <c r="DMO9" s="49"/>
      <c r="DMP9" s="49"/>
      <c r="DMQ9" s="49"/>
      <c r="DMR9" s="64"/>
      <c r="DMS9" s="68"/>
      <c r="DMT9" s="48"/>
      <c r="DMU9" s="49"/>
      <c r="DMV9" s="49"/>
      <c r="DMW9" s="49"/>
      <c r="DMX9" s="49"/>
      <c r="DMY9" s="49"/>
      <c r="DMZ9" s="64"/>
      <c r="DNA9" s="68"/>
      <c r="DNB9" s="445"/>
      <c r="DNC9" s="446"/>
      <c r="DND9" s="446"/>
      <c r="DNE9" s="446"/>
      <c r="DNF9" s="446"/>
      <c r="DNG9" s="446"/>
      <c r="DNH9" s="64"/>
      <c r="DNI9" s="68"/>
      <c r="DNJ9" s="436"/>
      <c r="DNK9" s="437"/>
      <c r="DNL9" s="437"/>
      <c r="DNM9" s="437"/>
      <c r="DNN9" s="437"/>
      <c r="DNO9" s="437"/>
      <c r="DNP9" s="64"/>
      <c r="DNQ9" s="68"/>
      <c r="DNR9" s="48"/>
      <c r="DNS9" s="49"/>
      <c r="DNT9" s="49"/>
      <c r="DNU9" s="49"/>
      <c r="DNV9" s="49"/>
      <c r="DNW9" s="49"/>
      <c r="DNX9" s="64"/>
      <c r="DNY9" s="68"/>
      <c r="DNZ9" s="48"/>
      <c r="DOA9" s="49"/>
      <c r="DOB9" s="49"/>
      <c r="DOC9" s="49"/>
      <c r="DOD9" s="49"/>
      <c r="DOE9" s="49"/>
      <c r="DOF9" s="64"/>
      <c r="DOG9" s="68"/>
      <c r="DOH9" s="445"/>
      <c r="DOI9" s="446"/>
      <c r="DOJ9" s="446"/>
      <c r="DOK9" s="446"/>
      <c r="DOL9" s="446"/>
      <c r="DOM9" s="446"/>
      <c r="DON9" s="64"/>
      <c r="DOO9" s="68"/>
      <c r="DOP9" s="48"/>
      <c r="DOQ9" s="49"/>
      <c r="DOR9" s="49"/>
      <c r="DOS9" s="49"/>
      <c r="DOT9" s="49"/>
      <c r="DOU9" s="49"/>
      <c r="DOV9" s="64"/>
      <c r="DOW9" s="68"/>
      <c r="DOX9" s="48"/>
      <c r="DOY9" s="49"/>
      <c r="DOZ9" s="49"/>
      <c r="DPA9" s="49"/>
      <c r="DPB9" s="49"/>
      <c r="DPC9" s="49"/>
      <c r="DPD9" s="64"/>
      <c r="DPE9" s="68"/>
      <c r="DPF9" s="48"/>
      <c r="DPG9" s="49"/>
      <c r="DPH9" s="49"/>
      <c r="DPI9" s="49"/>
      <c r="DPJ9" s="49"/>
      <c r="DPK9" s="49"/>
      <c r="DPL9" s="64"/>
      <c r="DPM9" s="68"/>
      <c r="DPN9" s="48"/>
      <c r="DPO9" s="49"/>
      <c r="DPP9" s="49"/>
      <c r="DPQ9" s="49"/>
      <c r="DPR9" s="49"/>
      <c r="DPS9" s="49"/>
      <c r="DPT9" s="64"/>
      <c r="DPU9" s="68"/>
      <c r="DPV9" s="48"/>
      <c r="DPW9" s="49"/>
      <c r="DPX9" s="49"/>
      <c r="DPY9" s="49"/>
      <c r="DPZ9" s="49"/>
      <c r="DQA9" s="49"/>
      <c r="DQB9" s="64"/>
      <c r="DQC9" s="68"/>
      <c r="DQD9" s="445"/>
      <c r="DQE9" s="446"/>
      <c r="DQF9" s="446"/>
      <c r="DQG9" s="446"/>
      <c r="DQH9" s="446"/>
      <c r="DQI9" s="446"/>
      <c r="DQJ9" s="64"/>
      <c r="DQK9" s="68"/>
      <c r="DQL9" s="48"/>
      <c r="DQM9" s="49"/>
      <c r="DQN9" s="49"/>
      <c r="DQO9" s="49"/>
      <c r="DQP9" s="49"/>
      <c r="DQQ9" s="49"/>
      <c r="DQR9" s="64"/>
      <c r="DQS9" s="68"/>
      <c r="DQT9" s="445"/>
      <c r="DQU9" s="446"/>
      <c r="DQV9" s="446"/>
      <c r="DQW9" s="446"/>
      <c r="DQX9" s="446"/>
      <c r="DQY9" s="446"/>
      <c r="DQZ9" s="64"/>
      <c r="DRA9" s="68"/>
      <c r="DRB9" s="48"/>
      <c r="DRC9" s="49"/>
      <c r="DRD9" s="49"/>
      <c r="DRE9" s="49"/>
      <c r="DRF9" s="49"/>
      <c r="DRG9" s="49"/>
      <c r="DRH9" s="64"/>
      <c r="DRI9" s="68"/>
      <c r="DRJ9" s="445"/>
      <c r="DRK9" s="446"/>
      <c r="DRL9" s="446"/>
      <c r="DRM9" s="446"/>
      <c r="DRN9" s="446"/>
      <c r="DRO9" s="446"/>
      <c r="DRP9" s="64"/>
      <c r="DRQ9" s="68"/>
      <c r="DRR9" s="445"/>
      <c r="DRS9" s="446"/>
      <c r="DRT9" s="446"/>
      <c r="DRU9" s="446"/>
      <c r="DRV9" s="446"/>
      <c r="DRW9" s="446"/>
      <c r="DRX9" s="64"/>
      <c r="DRY9" s="68"/>
      <c r="DRZ9" s="445"/>
      <c r="DSA9" s="446"/>
      <c r="DSB9" s="446"/>
      <c r="DSC9" s="446"/>
      <c r="DSD9" s="446"/>
      <c r="DSE9" s="446"/>
      <c r="DSF9" s="64"/>
      <c r="DSG9" s="68"/>
      <c r="DSH9" s="445"/>
      <c r="DSI9" s="446"/>
      <c r="DSJ9" s="446"/>
      <c r="DSK9" s="446"/>
      <c r="DSL9" s="446"/>
      <c r="DSM9" s="446"/>
      <c r="DSN9" s="64"/>
      <c r="DSO9" s="68"/>
      <c r="DSP9" s="445"/>
      <c r="DSQ9" s="446"/>
      <c r="DSR9" s="446"/>
      <c r="DSS9" s="446"/>
      <c r="DST9" s="446"/>
      <c r="DSU9" s="446"/>
      <c r="DSV9" s="64"/>
      <c r="DSW9" s="68"/>
      <c r="DSX9" s="445"/>
      <c r="DSY9" s="446"/>
      <c r="DSZ9" s="446"/>
      <c r="DTA9" s="446"/>
      <c r="DTB9" s="446"/>
      <c r="DTC9" s="446"/>
      <c r="DTD9" s="64"/>
      <c r="DTE9" s="68"/>
      <c r="DTF9" s="445"/>
      <c r="DTG9" s="446"/>
      <c r="DTH9" s="446"/>
      <c r="DTI9" s="446"/>
      <c r="DTJ9" s="446"/>
      <c r="DTK9" s="446"/>
      <c r="DTL9" s="64"/>
      <c r="DTM9" s="68"/>
      <c r="DTN9" s="445"/>
      <c r="DTO9" s="446"/>
      <c r="DTP9" s="446"/>
      <c r="DTQ9" s="446"/>
      <c r="DTR9" s="446"/>
      <c r="DTS9" s="446"/>
      <c r="DTT9" s="64"/>
      <c r="DTU9" s="68"/>
      <c r="DTV9" s="445"/>
      <c r="DTW9" s="446"/>
      <c r="DTX9" s="446"/>
      <c r="DTY9" s="446"/>
      <c r="DTZ9" s="446"/>
      <c r="DUA9" s="446"/>
      <c r="DUB9" s="64"/>
      <c r="DUC9" s="68"/>
      <c r="DUD9" s="445"/>
      <c r="DUE9" s="446"/>
      <c r="DUF9" s="446"/>
      <c r="DUG9" s="446"/>
      <c r="DUH9" s="446"/>
      <c r="DUI9" s="446"/>
      <c r="DUJ9" s="64"/>
      <c r="DUK9" s="68"/>
      <c r="DUL9" s="445"/>
      <c r="DUM9" s="446"/>
      <c r="DUN9" s="446"/>
      <c r="DUO9" s="446"/>
      <c r="DUP9" s="446"/>
      <c r="DUQ9" s="446"/>
      <c r="DUR9" s="64"/>
      <c r="DUS9" s="68"/>
      <c r="DUT9" s="445"/>
      <c r="DUU9" s="446"/>
      <c r="DUV9" s="446"/>
      <c r="DUW9" s="446"/>
      <c r="DUX9" s="446"/>
      <c r="DUY9" s="446"/>
      <c r="DUZ9" s="64"/>
      <c r="DVA9" s="68"/>
      <c r="DVB9" s="445"/>
      <c r="DVC9" s="446"/>
      <c r="DVD9" s="446"/>
      <c r="DVE9" s="446"/>
      <c r="DVF9" s="446"/>
      <c r="DVG9" s="446"/>
      <c r="DVH9" s="64"/>
      <c r="DVI9" s="68"/>
      <c r="DVJ9" s="445"/>
      <c r="DVK9" s="446"/>
      <c r="DVL9" s="446"/>
      <c r="DVM9" s="446"/>
      <c r="DVN9" s="446"/>
      <c r="DVO9" s="446"/>
      <c r="DVP9" s="64"/>
      <c r="DVQ9" s="68"/>
      <c r="DVR9" s="436"/>
      <c r="DVS9" s="437"/>
      <c r="DVT9" s="437"/>
      <c r="DVU9" s="437"/>
      <c r="DVV9" s="437"/>
      <c r="DVW9" s="437"/>
      <c r="DVX9" s="64"/>
      <c r="DVY9" s="68"/>
      <c r="DVZ9" s="445"/>
      <c r="DWA9" s="446"/>
      <c r="DWB9" s="446"/>
      <c r="DWC9" s="446"/>
      <c r="DWD9" s="446"/>
      <c r="DWE9" s="446"/>
      <c r="DWF9" s="64"/>
      <c r="DWG9" s="68"/>
      <c r="DWH9" s="445"/>
      <c r="DWI9" s="446"/>
      <c r="DWJ9" s="446"/>
      <c r="DWK9" s="446"/>
      <c r="DWL9" s="446"/>
      <c r="DWM9" s="446"/>
      <c r="DWN9" s="64"/>
      <c r="DWO9" s="68"/>
      <c r="DWP9" s="445"/>
      <c r="DWQ9" s="446"/>
      <c r="DWR9" s="446"/>
      <c r="DWS9" s="446"/>
      <c r="DWT9" s="446"/>
      <c r="DWU9" s="446"/>
      <c r="DWV9" s="64"/>
      <c r="DWW9" s="68"/>
      <c r="DWX9" s="445"/>
      <c r="DWY9" s="446"/>
      <c r="DWZ9" s="446"/>
      <c r="DXA9" s="446"/>
      <c r="DXB9" s="446"/>
      <c r="DXC9" s="446"/>
      <c r="DXD9" s="64"/>
      <c r="DXE9" s="68"/>
      <c r="DXF9" s="445"/>
      <c r="DXG9" s="446"/>
      <c r="DXH9" s="446"/>
      <c r="DXI9" s="446"/>
      <c r="DXJ9" s="446"/>
      <c r="DXK9" s="446"/>
      <c r="DXL9" s="64"/>
      <c r="DXM9" s="68"/>
      <c r="DXN9" s="445"/>
      <c r="DXO9" s="446"/>
      <c r="DXP9" s="446"/>
      <c r="DXQ9" s="446"/>
      <c r="DXR9" s="446"/>
      <c r="DXS9" s="446"/>
      <c r="DXT9" s="64"/>
      <c r="DXU9" s="184"/>
      <c r="DXV9" s="665"/>
      <c r="DXW9" s="668"/>
      <c r="DXX9" s="446"/>
      <c r="DXY9" s="446"/>
      <c r="DXZ9" s="446"/>
      <c r="DYA9" s="446"/>
      <c r="DYB9" s="446"/>
      <c r="DYC9" s="64"/>
      <c r="DYD9" s="211"/>
      <c r="DYE9" s="668"/>
      <c r="DYF9" s="446"/>
      <c r="DYG9" s="446"/>
      <c r="DYH9" s="446"/>
      <c r="DYI9" s="446"/>
      <c r="DYJ9" s="446"/>
      <c r="DYK9" s="64"/>
      <c r="DYL9" s="211"/>
      <c r="DYM9" s="668"/>
      <c r="DYN9" s="446"/>
      <c r="DYO9" s="446"/>
      <c r="DYP9" s="446"/>
      <c r="DYQ9" s="446"/>
      <c r="DYR9" s="446"/>
      <c r="DYS9" s="64"/>
      <c r="DYT9" s="211"/>
      <c r="DYU9" s="668"/>
      <c r="DYV9" s="446"/>
      <c r="DYW9" s="446"/>
      <c r="DYX9" s="446"/>
      <c r="DYY9" s="446"/>
      <c r="DYZ9" s="446"/>
      <c r="DZA9" s="64"/>
      <c r="DZB9" s="211"/>
      <c r="DZC9" s="668"/>
      <c r="DZD9" s="446"/>
      <c r="DZE9" s="446"/>
      <c r="DZF9" s="446"/>
      <c r="DZG9" s="446"/>
      <c r="DZH9" s="446"/>
      <c r="DZI9" s="64"/>
      <c r="DZJ9" s="211"/>
      <c r="DZK9" s="668"/>
      <c r="DZL9" s="446"/>
      <c r="DZM9" s="446"/>
      <c r="DZN9" s="446"/>
      <c r="DZO9" s="446"/>
      <c r="DZP9" s="446"/>
      <c r="DZQ9" s="64"/>
      <c r="DZR9" s="211"/>
      <c r="DZS9" s="668"/>
      <c r="DZT9" s="446"/>
      <c r="DZU9" s="446"/>
      <c r="DZV9" s="446"/>
      <c r="DZW9" s="446"/>
      <c r="DZX9" s="446"/>
      <c r="DZY9" s="64"/>
      <c r="DZZ9" s="211"/>
      <c r="EAA9" s="668"/>
      <c r="EAB9" s="446"/>
      <c r="EAC9" s="446"/>
      <c r="EAD9" s="446"/>
      <c r="EAE9" s="446"/>
      <c r="EAF9" s="446"/>
      <c r="EAG9" s="64"/>
      <c r="EAH9" s="211"/>
      <c r="EAI9" s="668"/>
      <c r="EAJ9" s="446"/>
      <c r="EAK9" s="446"/>
      <c r="EAL9" s="446"/>
      <c r="EAM9" s="446"/>
      <c r="EAN9" s="446"/>
      <c r="EAO9" s="64"/>
      <c r="EAP9" s="211"/>
      <c r="EAQ9" s="668"/>
      <c r="EAR9" s="446"/>
      <c r="EAS9" s="446"/>
      <c r="EAT9" s="446"/>
      <c r="EAU9" s="446"/>
      <c r="EAV9" s="446"/>
      <c r="EAW9" s="64"/>
      <c r="EAX9" s="211"/>
      <c r="EAY9" s="687"/>
      <c r="EAZ9" s="437"/>
      <c r="EBA9" s="437"/>
      <c r="EBB9" s="437"/>
      <c r="EBC9" s="437"/>
      <c r="EBD9" s="437"/>
      <c r="EBE9" s="64"/>
      <c r="EBF9" s="211"/>
      <c r="EBG9" s="668"/>
      <c r="EBH9" s="446"/>
      <c r="EBI9" s="446"/>
      <c r="EBJ9" s="446"/>
      <c r="EBK9" s="446"/>
      <c r="EBL9" s="446"/>
      <c r="EBM9" s="64"/>
      <c r="EBN9" s="211"/>
      <c r="EBO9" s="668"/>
      <c r="EBP9" s="446"/>
      <c r="EBQ9" s="446"/>
      <c r="EBR9" s="446"/>
      <c r="EBS9" s="446"/>
      <c r="EBT9" s="446"/>
      <c r="EBU9" s="64"/>
      <c r="EBV9" s="184"/>
      <c r="EBW9" s="668"/>
      <c r="EBX9" s="446"/>
      <c r="EBY9" s="446"/>
      <c r="EBZ9" s="446"/>
      <c r="ECA9" s="446"/>
      <c r="ECB9" s="446"/>
      <c r="ECC9" s="64"/>
      <c r="ECD9" s="211"/>
      <c r="ECE9" s="668"/>
      <c r="ECF9" s="446"/>
      <c r="ECG9" s="446"/>
      <c r="ECH9" s="446"/>
      <c r="ECI9" s="446"/>
      <c r="ECJ9" s="446"/>
      <c r="ECK9" s="64"/>
      <c r="ECL9" s="211"/>
      <c r="ECM9" s="668"/>
      <c r="ECN9" s="446"/>
      <c r="ECO9" s="446"/>
      <c r="ECP9" s="446"/>
      <c r="ECQ9" s="446"/>
      <c r="ECR9" s="446"/>
      <c r="ECS9" s="64"/>
      <c r="ECT9" s="211"/>
      <c r="ECU9" s="668"/>
      <c r="ECV9" s="446"/>
      <c r="ECW9" s="446"/>
      <c r="ECX9" s="446"/>
      <c r="ECY9" s="446"/>
      <c r="ECZ9" s="446"/>
      <c r="EDA9" s="64"/>
      <c r="EDB9" s="211"/>
      <c r="EDC9" s="668"/>
      <c r="EDD9" s="446"/>
      <c r="EDE9" s="446"/>
      <c r="EDF9" s="446"/>
      <c r="EDG9" s="446"/>
      <c r="EDH9" s="446"/>
      <c r="EDI9" s="64"/>
      <c r="EDJ9" s="211"/>
      <c r="EDK9" s="704"/>
      <c r="EDL9" s="513"/>
      <c r="EDM9" s="513"/>
      <c r="EDN9" s="513"/>
      <c r="EDO9" s="513"/>
      <c r="EDP9" s="513"/>
      <c r="EDQ9" s="64"/>
      <c r="EDR9" s="211"/>
      <c r="EDS9" s="391"/>
      <c r="EDT9" s="392"/>
      <c r="EDU9" s="391"/>
      <c r="EDV9" s="392"/>
      <c r="EDW9" s="391"/>
      <c r="EDX9" s="391"/>
      <c r="EDY9" s="707"/>
      <c r="EDZ9" s="707"/>
      <c r="EEA9" s="668"/>
      <c r="EEB9" s="446"/>
      <c r="EEC9" s="446"/>
      <c r="EED9" s="446"/>
      <c r="EEE9" s="446"/>
      <c r="EEF9" s="446"/>
      <c r="EEG9" s="64"/>
      <c r="EEH9" s="211"/>
      <c r="EEI9" s="668"/>
      <c r="EEJ9" s="446"/>
      <c r="EEK9" s="446"/>
      <c r="EEL9" s="446"/>
      <c r="EEM9" s="446"/>
      <c r="EEN9" s="446"/>
      <c r="EEO9" s="64"/>
      <c r="EEP9" s="211"/>
      <c r="EEQ9" s="668"/>
      <c r="EER9" s="446"/>
      <c r="EES9" s="446"/>
      <c r="EET9" s="446"/>
      <c r="EEU9" s="446"/>
      <c r="EEV9" s="446"/>
      <c r="EEW9" s="64"/>
      <c r="EEX9" s="211"/>
      <c r="EEY9" s="668"/>
      <c r="EEZ9" s="446"/>
      <c r="EFA9" s="446"/>
      <c r="EFB9" s="446"/>
      <c r="EFC9" s="446"/>
      <c r="EFD9" s="446"/>
      <c r="EFE9" s="64"/>
      <c r="EFF9" s="211"/>
      <c r="EFG9" s="668"/>
      <c r="EFH9" s="446"/>
      <c r="EFI9" s="446"/>
      <c r="EFJ9" s="446"/>
      <c r="EFK9" s="446"/>
      <c r="EFL9" s="446"/>
      <c r="EFM9" s="64"/>
      <c r="EFN9" s="211"/>
      <c r="EFO9" s="704"/>
      <c r="EFP9" s="513"/>
      <c r="EFQ9" s="513"/>
      <c r="EFR9" s="513"/>
      <c r="EFS9" s="513"/>
      <c r="EFT9" s="513"/>
      <c r="EFU9" s="64"/>
      <c r="EFV9" s="211"/>
      <c r="EFW9" s="668"/>
      <c r="EFX9" s="446"/>
      <c r="EFY9" s="446"/>
      <c r="EFZ9" s="446"/>
      <c r="EGA9" s="446"/>
      <c r="EGB9" s="446"/>
      <c r="EGC9" s="808"/>
      <c r="EGD9" s="211"/>
      <c r="EGE9" s="668"/>
      <c r="EGF9" s="446"/>
      <c r="EGG9" s="446"/>
      <c r="EGH9" s="446"/>
      <c r="EGI9" s="446"/>
      <c r="EGJ9" s="446"/>
      <c r="EGK9" s="808"/>
      <c r="EGL9" s="211"/>
      <c r="EGM9" s="835"/>
      <c r="EGN9" s="836"/>
      <c r="EGO9" s="836"/>
      <c r="EGP9" s="836"/>
      <c r="EGQ9" s="836"/>
      <c r="EGR9" s="836"/>
      <c r="EGS9" s="808"/>
      <c r="EGT9" s="211"/>
      <c r="EGU9" s="668"/>
      <c r="EGV9" s="446"/>
      <c r="EGW9" s="446"/>
      <c r="EGX9" s="446"/>
      <c r="EGY9" s="446"/>
      <c r="EGZ9" s="446"/>
      <c r="EHA9" s="808"/>
      <c r="EHB9" s="211"/>
      <c r="EHC9" s="704"/>
      <c r="EHD9" s="513"/>
      <c r="EHE9" s="513"/>
      <c r="EHF9" s="513"/>
      <c r="EHG9" s="513"/>
      <c r="EHH9" s="513"/>
      <c r="EHI9" s="808"/>
      <c r="EHJ9" s="211"/>
      <c r="EHK9" s="668"/>
      <c r="EHL9" s="446"/>
      <c r="EHM9" s="446"/>
      <c r="EHN9" s="446"/>
      <c r="EHO9" s="446"/>
      <c r="EHP9" s="446"/>
      <c r="EHQ9" s="808"/>
      <c r="EHR9" s="211"/>
      <c r="EHS9" s="668"/>
      <c r="EHT9" s="446"/>
      <c r="EHU9" s="446"/>
      <c r="EHV9" s="446"/>
      <c r="EHW9" s="446"/>
      <c r="EHX9" s="446"/>
      <c r="EHY9" s="808"/>
      <c r="EHZ9" s="211"/>
      <c r="EIA9" s="668"/>
      <c r="EIB9" s="446"/>
      <c r="EIC9" s="446"/>
      <c r="EID9" s="446"/>
      <c r="EIE9" s="446"/>
      <c r="EIF9" s="446"/>
      <c r="EIG9" s="808"/>
      <c r="EIH9" s="211"/>
      <c r="EII9" s="668"/>
      <c r="EIJ9" s="446"/>
      <c r="EIK9" s="446"/>
      <c r="EIL9" s="446"/>
      <c r="EIM9" s="446"/>
      <c r="EIN9" s="446"/>
      <c r="EIO9" s="808"/>
      <c r="EIP9" s="211"/>
      <c r="EIQ9" s="893"/>
      <c r="EIR9" s="402"/>
      <c r="EIS9" s="402"/>
      <c r="EIT9" s="402"/>
      <c r="EIU9" s="402"/>
      <c r="EIV9" s="402"/>
      <c r="EIW9" s="843"/>
      <c r="EIX9" s="844"/>
      <c r="EIY9" s="668"/>
      <c r="EIZ9" s="446"/>
      <c r="EJA9" s="446"/>
      <c r="EJB9" s="446"/>
      <c r="EJC9" s="446"/>
      <c r="EJD9" s="446"/>
      <c r="EJE9" s="808"/>
      <c r="EJF9" s="211"/>
      <c r="EJG9" s="687"/>
      <c r="EJH9" s="437"/>
      <c r="EJI9" s="437"/>
      <c r="EJJ9" s="437"/>
      <c r="EJK9" s="437"/>
      <c r="EJL9" s="437"/>
      <c r="EJM9" s="808"/>
      <c r="EJN9" s="211"/>
      <c r="EJO9" s="668"/>
      <c r="EJP9" s="446"/>
      <c r="EJQ9" s="446"/>
      <c r="EJR9" s="446"/>
      <c r="EJS9" s="446"/>
      <c r="EJT9" s="446"/>
      <c r="EJU9" s="808"/>
      <c r="EJV9" s="211"/>
      <c r="EJW9" s="668"/>
      <c r="EJX9" s="446"/>
      <c r="EJY9" s="446"/>
      <c r="EJZ9" s="446"/>
      <c r="EKA9" s="446"/>
      <c r="EKB9" s="446"/>
      <c r="EKC9" s="808"/>
      <c r="EKD9" s="211"/>
      <c r="EKE9" s="668"/>
      <c r="EKF9" s="446"/>
      <c r="EKG9" s="446"/>
      <c r="EKH9" s="446"/>
      <c r="EKI9" s="446"/>
      <c r="EKJ9" s="446"/>
      <c r="EKK9" s="808"/>
      <c r="EKL9" s="211"/>
      <c r="EKM9" s="704"/>
      <c r="EKN9" s="513"/>
      <c r="EKO9" s="513"/>
      <c r="EKP9" s="513"/>
      <c r="EKQ9" s="513"/>
      <c r="EKR9" s="513"/>
      <c r="EKS9" s="808"/>
      <c r="EKT9" s="211"/>
      <c r="EKU9" s="668"/>
      <c r="EKV9" s="446"/>
      <c r="EKW9" s="446"/>
      <c r="EKX9" s="446"/>
      <c r="EKY9" s="446"/>
      <c r="EKZ9" s="446"/>
      <c r="ELA9" s="808"/>
      <c r="ELB9" s="211"/>
      <c r="ELC9" s="668"/>
      <c r="ELD9" s="446"/>
      <c r="ELE9" s="446"/>
      <c r="ELF9" s="446"/>
      <c r="ELG9" s="446"/>
      <c r="ELH9" s="446"/>
      <c r="ELI9" s="808"/>
      <c r="ELJ9" s="211"/>
      <c r="ELK9" s="668"/>
      <c r="ELL9" s="446"/>
      <c r="ELM9" s="446"/>
      <c r="ELN9" s="446"/>
      <c r="ELO9" s="446"/>
      <c r="ELP9" s="446"/>
      <c r="ELQ9" s="808"/>
      <c r="ELR9" s="211"/>
      <c r="ELS9" s="687"/>
      <c r="ELT9" s="437"/>
      <c r="ELU9" s="437"/>
      <c r="ELV9" s="437"/>
      <c r="ELW9" s="437"/>
      <c r="ELX9" s="437"/>
      <c r="ELY9" s="872"/>
      <c r="ELZ9" s="873"/>
      <c r="EMA9" s="668"/>
      <c r="EMB9" s="446">
        <v>0</v>
      </c>
      <c r="EMC9" s="446"/>
      <c r="EMD9" s="446"/>
      <c r="EME9" s="446"/>
      <c r="EMF9" s="446">
        <v>0</v>
      </c>
      <c r="EMG9" s="872">
        <f t="shared" si="435"/>
        <v>0</v>
      </c>
      <c r="EMH9" s="873">
        <f t="shared" si="436"/>
        <v>0</v>
      </c>
      <c r="EMI9" s="668">
        <v>0</v>
      </c>
      <c r="EMJ9" s="446"/>
      <c r="EMK9" s="446">
        <v>0</v>
      </c>
      <c r="EML9" s="446"/>
      <c r="EMM9" s="446"/>
      <c r="EMN9" s="446">
        <v>0</v>
      </c>
      <c r="EMO9" s="872">
        <f t="shared" si="437"/>
        <v>0</v>
      </c>
      <c r="EMP9" s="873">
        <f t="shared" si="438"/>
        <v>0</v>
      </c>
      <c r="EMQ9" s="668"/>
      <c r="EMR9" s="446">
        <v>0</v>
      </c>
      <c r="EMS9" s="446"/>
      <c r="EMT9" s="446"/>
      <c r="EMU9" s="446"/>
      <c r="EMV9" s="446"/>
      <c r="EMW9" s="872">
        <f t="shared" si="439"/>
        <v>0</v>
      </c>
      <c r="EMX9" s="873">
        <f t="shared" si="440"/>
        <v>0</v>
      </c>
      <c r="EMY9" s="668"/>
      <c r="EMZ9" s="446"/>
      <c r="ENA9" s="446">
        <v>400</v>
      </c>
      <c r="ENB9" s="446">
        <v>0</v>
      </c>
      <c r="ENC9" s="446"/>
      <c r="END9" s="446"/>
      <c r="ENE9" s="872">
        <f t="shared" si="441"/>
        <v>400</v>
      </c>
      <c r="ENF9" s="873">
        <f t="shared" si="442"/>
        <v>66.666666666666671</v>
      </c>
    </row>
    <row r="10" spans="1:3750" s="8" customFormat="1" ht="15" customHeight="1" x14ac:dyDescent="0.2">
      <c r="A10" s="391">
        <v>4</v>
      </c>
      <c r="B10" s="21" t="s">
        <v>192</v>
      </c>
      <c r="C10" s="309" t="s">
        <v>199</v>
      </c>
      <c r="D10" s="21">
        <v>25</v>
      </c>
      <c r="E10" s="24"/>
      <c r="F10" s="24">
        <v>962</v>
      </c>
      <c r="G10" s="24"/>
      <c r="H10" s="24"/>
      <c r="I10" s="360"/>
      <c r="J10" s="360">
        <f>SUMIF(SUMPK!$B:$B,$B:$B,SUMPK!$O:$O)</f>
        <v>0</v>
      </c>
      <c r="K10" s="24"/>
      <c r="L10" s="24">
        <f>F10+H10-J10</f>
        <v>962</v>
      </c>
      <c r="M10" s="15">
        <f t="shared" si="1"/>
        <v>962</v>
      </c>
      <c r="N10" s="444">
        <v>0</v>
      </c>
      <c r="O10" s="276">
        <f t="shared" si="2"/>
        <v>0</v>
      </c>
      <c r="P10" s="277">
        <f t="shared" ref="P10:P15" si="443">S10/$Q$3</f>
        <v>0</v>
      </c>
      <c r="Q10" s="276">
        <f t="shared" si="3"/>
        <v>0</v>
      </c>
      <c r="R10" s="277">
        <f t="shared" si="226"/>
        <v>0</v>
      </c>
      <c r="S10" s="222"/>
      <c r="T10" s="276">
        <f t="shared" si="4"/>
        <v>0</v>
      </c>
      <c r="U10" s="278"/>
      <c r="V10" s="302">
        <f t="shared" si="5"/>
        <v>0</v>
      </c>
      <c r="W10" s="304">
        <f>F10/(E10+F10)</f>
        <v>1</v>
      </c>
      <c r="X10" s="299"/>
      <c r="Y10" s="280"/>
      <c r="Z10" s="280"/>
      <c r="AA10" s="280"/>
      <c r="AB10" s="280"/>
      <c r="AC10" s="662">
        <v>17</v>
      </c>
      <c r="AD10" s="9"/>
      <c r="AF10" s="48">
        <v>200</v>
      </c>
      <c r="AG10" s="49"/>
      <c r="AH10" s="49"/>
      <c r="AI10" s="49"/>
      <c r="AJ10" s="49"/>
      <c r="AK10" s="49">
        <v>800</v>
      </c>
      <c r="AL10" s="42">
        <f t="shared" ref="AL10:AL14" si="444">SUM(AF10:AK10)</f>
        <v>1000</v>
      </c>
      <c r="AM10" s="43">
        <f t="shared" ref="AM10:AM14" si="445">AL10/$AM$5</f>
        <v>166.66666666666666</v>
      </c>
      <c r="AN10" s="48"/>
      <c r="AO10" s="49"/>
      <c r="AP10" s="49">
        <v>301</v>
      </c>
      <c r="AQ10" s="49"/>
      <c r="AR10" s="49"/>
      <c r="AS10" s="49"/>
      <c r="AT10" s="42">
        <f t="shared" ref="AT10:AT14" si="446">SUM(AN10:AS10)</f>
        <v>301</v>
      </c>
      <c r="AU10" s="43">
        <f t="shared" ref="AU10:AU14" si="447">AT10/$AM$5</f>
        <v>50.166666666666664</v>
      </c>
      <c r="AV10" s="48">
        <v>200</v>
      </c>
      <c r="AW10" s="49"/>
      <c r="AX10" s="49">
        <v>398</v>
      </c>
      <c r="AY10" s="49"/>
      <c r="AZ10" s="49"/>
      <c r="BA10" s="49"/>
      <c r="BB10" s="42">
        <f t="shared" ref="BB10:BB14" si="448">SUM(AV10:BA10)</f>
        <v>598</v>
      </c>
      <c r="BC10" s="43">
        <f t="shared" ref="BC10:BC14" si="449">BB10/$AM$5</f>
        <v>99.666666666666671</v>
      </c>
      <c r="BD10" s="48">
        <v>800</v>
      </c>
      <c r="BE10" s="49"/>
      <c r="BF10" s="49"/>
      <c r="BG10" s="49">
        <v>598</v>
      </c>
      <c r="BH10" s="49">
        <v>764</v>
      </c>
      <c r="BI10" s="49"/>
      <c r="BJ10" s="42">
        <f t="shared" ref="BJ10:BJ14" si="450">SUM(BD10:BI10)</f>
        <v>2162</v>
      </c>
      <c r="BK10" s="43">
        <f t="shared" ref="BK10:BK14" si="451">BJ10/$BK$5</f>
        <v>360.33333333333331</v>
      </c>
      <c r="BL10" s="48"/>
      <c r="BM10" s="49">
        <v>400</v>
      </c>
      <c r="BN10" s="49"/>
      <c r="BO10" s="49"/>
      <c r="BP10" s="49">
        <v>401</v>
      </c>
      <c r="BQ10" s="49">
        <v>400</v>
      </c>
      <c r="BR10" s="42">
        <f t="shared" ref="BR10:BR14" si="452">SUM(BL10:BQ10)</f>
        <v>1201</v>
      </c>
      <c r="BS10" s="43">
        <f t="shared" ref="BS10:BS14" si="453">BR10/$BK$5</f>
        <v>200.16666666666666</v>
      </c>
      <c r="BT10" s="48"/>
      <c r="BU10" s="49"/>
      <c r="BV10" s="49">
        <v>795</v>
      </c>
      <c r="BW10" s="49"/>
      <c r="BX10" s="49">
        <v>800</v>
      </c>
      <c r="BY10" s="49"/>
      <c r="BZ10" s="42">
        <f t="shared" ref="BZ10:BZ14" si="454">SUM(BT10:BY10)</f>
        <v>1595</v>
      </c>
      <c r="CA10" s="43">
        <f t="shared" ref="CA10:CA14" si="455">BZ10/$BK$5</f>
        <v>265.83333333333331</v>
      </c>
      <c r="CB10" s="48"/>
      <c r="CC10" s="49"/>
      <c r="CD10" s="49"/>
      <c r="CE10" s="49"/>
      <c r="CF10" s="49"/>
      <c r="CG10" s="49"/>
      <c r="CH10" s="42">
        <f t="shared" ref="CH10:CH14" si="456">SUM(CB10:CG10)</f>
        <v>0</v>
      </c>
      <c r="CI10" s="43">
        <f t="shared" ref="CI10:CI14" si="457">CH10/$BK$5</f>
        <v>0</v>
      </c>
      <c r="CJ10" s="48"/>
      <c r="CK10" s="49"/>
      <c r="CL10" s="49"/>
      <c r="CM10" s="49"/>
      <c r="CN10" s="49"/>
      <c r="CO10" s="49"/>
      <c r="CP10" s="42">
        <f t="shared" ref="CP10:CP14" si="458">SUM(CJ10:CO10)</f>
        <v>0</v>
      </c>
      <c r="CQ10" s="43">
        <f t="shared" ref="CQ10:CQ14" si="459">CP10/$BK$5</f>
        <v>0</v>
      </c>
      <c r="CR10" s="48"/>
      <c r="CS10" s="49"/>
      <c r="CT10" s="49">
        <v>200</v>
      </c>
      <c r="CU10" s="49"/>
      <c r="CV10" s="49">
        <v>796</v>
      </c>
      <c r="CW10" s="49"/>
      <c r="CX10" s="42">
        <f t="shared" ref="CX10:CX14" si="460">SUM(CR10:CW10)</f>
        <v>996</v>
      </c>
      <c r="CY10" s="43">
        <f t="shared" ref="CY10:CY14" si="461">CX10/$BK$5</f>
        <v>166</v>
      </c>
      <c r="CZ10" s="48"/>
      <c r="DA10" s="49"/>
      <c r="DB10" s="49"/>
      <c r="DC10" s="49"/>
      <c r="DD10" s="49"/>
      <c r="DE10" s="49"/>
      <c r="DF10" s="42">
        <f t="shared" ref="DF10:DF14" si="462">SUM(CZ10:DE10)</f>
        <v>0</v>
      </c>
      <c r="DG10" s="43">
        <f t="shared" ref="DG10:DG14" si="463">DF10/$BK$5</f>
        <v>0</v>
      </c>
      <c r="DH10" s="48"/>
      <c r="DI10" s="49"/>
      <c r="DJ10" s="49"/>
      <c r="DK10" s="49">
        <v>399</v>
      </c>
      <c r="DL10" s="49"/>
      <c r="DM10" s="49">
        <v>200</v>
      </c>
      <c r="DN10" s="42">
        <f t="shared" ref="DN10:DN14" si="464">SUM(DH10:DM10)</f>
        <v>599</v>
      </c>
      <c r="DO10" s="43">
        <f t="shared" ref="DO10:DO14" si="465">DN10/$BK$5</f>
        <v>99.833333333333329</v>
      </c>
      <c r="DP10" s="48"/>
      <c r="DQ10" s="49">
        <v>439</v>
      </c>
      <c r="DR10" s="49"/>
      <c r="DS10" s="49"/>
      <c r="DT10" s="49"/>
      <c r="DU10" s="49"/>
      <c r="DV10" s="42">
        <f t="shared" ref="DV10:DV14" si="466">SUM(DP10:DU10)</f>
        <v>439</v>
      </c>
      <c r="DW10" s="43">
        <f t="shared" ref="DW10:DW14" si="467">DV10/$DW$5</f>
        <v>73.166666666666671</v>
      </c>
      <c r="DX10" s="48"/>
      <c r="DY10" s="49">
        <v>200</v>
      </c>
      <c r="DZ10" s="49"/>
      <c r="EA10" s="49"/>
      <c r="EB10" s="49">
        <v>1200</v>
      </c>
      <c r="EC10" s="49"/>
      <c r="ED10" s="42">
        <f t="shared" ref="ED10:ED14" si="468">SUM(DX10:EC10)</f>
        <v>1400</v>
      </c>
      <c r="EE10" s="43">
        <f t="shared" ref="EE10:EE14" si="469">ED10/$DW$5</f>
        <v>233.33333333333334</v>
      </c>
      <c r="EF10" s="48"/>
      <c r="EG10" s="49">
        <f>504+88</f>
        <v>592</v>
      </c>
      <c r="EH10" s="49"/>
      <c r="EI10" s="49"/>
      <c r="EJ10" s="49"/>
      <c r="EK10" s="49">
        <v>198</v>
      </c>
      <c r="EL10" s="42">
        <f t="shared" ref="EL10:EL14" si="470">SUM(EF10:EK10)</f>
        <v>790</v>
      </c>
      <c r="EM10" s="43">
        <f t="shared" ref="EM10:EM14" si="471">EL10/$DW$5</f>
        <v>131.66666666666666</v>
      </c>
      <c r="EN10" s="48"/>
      <c r="EO10" s="49"/>
      <c r="EP10" s="49"/>
      <c r="EQ10" s="49"/>
      <c r="ER10" s="49"/>
      <c r="ES10" s="49">
        <v>799</v>
      </c>
      <c r="ET10" s="42">
        <f t="shared" ref="ET10:ET14" si="472">SUM(EN10:ES10)</f>
        <v>799</v>
      </c>
      <c r="EU10" s="43">
        <f t="shared" ref="EU10:EU14" si="473">ET10/$DW$5</f>
        <v>133.16666666666666</v>
      </c>
      <c r="EV10" s="48"/>
      <c r="EW10" s="49">
        <v>399</v>
      </c>
      <c r="EX10" s="49"/>
      <c r="EY10" s="49"/>
      <c r="EZ10" s="49"/>
      <c r="FA10" s="49">
        <v>200</v>
      </c>
      <c r="FB10" s="42">
        <f t="shared" ref="FB10:FB14" si="474">SUM(EV10:FA10)</f>
        <v>599</v>
      </c>
      <c r="FC10" s="43">
        <f t="shared" ref="FC10:FC14" si="475">FB10/$FC$5</f>
        <v>99.833333333333329</v>
      </c>
      <c r="FD10" s="48"/>
      <c r="FE10" s="49">
        <v>800</v>
      </c>
      <c r="FF10" s="49"/>
      <c r="FG10" s="49"/>
      <c r="FH10" s="49"/>
      <c r="FI10" s="49"/>
      <c r="FJ10" s="42">
        <f t="shared" ref="FJ10:FJ14" si="476">SUM(FD10:FI10)</f>
        <v>800</v>
      </c>
      <c r="FK10" s="43">
        <f t="shared" ref="FK10:FK14" si="477">FJ10/$FC$5</f>
        <v>133.33333333333334</v>
      </c>
      <c r="FL10" s="48"/>
      <c r="FM10" s="49"/>
      <c r="FN10" s="49">
        <v>999</v>
      </c>
      <c r="FO10" s="49"/>
      <c r="FP10" s="49"/>
      <c r="FQ10" s="49">
        <v>200</v>
      </c>
      <c r="FR10" s="42">
        <f t="shared" ref="FR10:FR14" si="478">SUM(FL10:FQ10)</f>
        <v>1199</v>
      </c>
      <c r="FS10" s="43">
        <f t="shared" ref="FS10:FS14" si="479">FR10/$FC$5</f>
        <v>199.83333333333334</v>
      </c>
      <c r="FT10" s="48"/>
      <c r="FU10" s="49">
        <v>398</v>
      </c>
      <c r="FV10" s="49"/>
      <c r="FW10" s="49">
        <v>200</v>
      </c>
      <c r="FX10" s="49"/>
      <c r="FY10" s="49"/>
      <c r="FZ10" s="42">
        <f t="shared" ref="FZ10:FZ14" si="480">SUM(FT10:FY10)</f>
        <v>598</v>
      </c>
      <c r="GA10" s="43">
        <f t="shared" ref="GA10:GA14" si="481">FZ10/$FC$5</f>
        <v>99.666666666666671</v>
      </c>
      <c r="GB10" s="48">
        <v>199</v>
      </c>
      <c r="GC10" s="49">
        <v>400</v>
      </c>
      <c r="GD10" s="49"/>
      <c r="GE10" s="49"/>
      <c r="GF10" s="49">
        <v>800</v>
      </c>
      <c r="GG10" s="49"/>
      <c r="GH10" s="42">
        <f t="shared" ref="GH10:GH14" si="482">SUM(GB10:GG10)</f>
        <v>1399</v>
      </c>
      <c r="GI10" s="43">
        <f t="shared" ref="GI10:GI14" si="483">GH10/$FC$5</f>
        <v>233.16666666666666</v>
      </c>
      <c r="GJ10" s="48"/>
      <c r="GK10" s="49"/>
      <c r="GL10" s="49"/>
      <c r="GM10" s="49"/>
      <c r="GN10" s="49">
        <v>200</v>
      </c>
      <c r="GO10" s="49"/>
      <c r="GP10" s="42">
        <f t="shared" ref="GP10:GP14" si="484">SUM(GJ10:GO10)</f>
        <v>200</v>
      </c>
      <c r="GQ10" s="43">
        <f t="shared" ref="GQ10:GQ14" si="485">GP10/$FC$5</f>
        <v>33.333333333333336</v>
      </c>
      <c r="GR10" s="48"/>
      <c r="GS10" s="49">
        <v>399</v>
      </c>
      <c r="GT10" s="49"/>
      <c r="GU10" s="49"/>
      <c r="GV10" s="49"/>
      <c r="GW10" s="49">
        <v>202</v>
      </c>
      <c r="GX10" s="42">
        <f t="shared" ref="GX10:GX14" si="486">SUM(GR10:GW10)</f>
        <v>601</v>
      </c>
      <c r="GY10" s="43">
        <f t="shared" ref="GY10:GY14" si="487">GX10/$FC$5</f>
        <v>100.16666666666667</v>
      </c>
      <c r="GZ10" s="48"/>
      <c r="HA10" s="49">
        <v>400</v>
      </c>
      <c r="HB10" s="49"/>
      <c r="HC10" s="49"/>
      <c r="HD10" s="49"/>
      <c r="HE10" s="49"/>
      <c r="HF10" s="42">
        <f t="shared" ref="HF10:HF14" si="488">SUM(GZ10:HE10)</f>
        <v>400</v>
      </c>
      <c r="HG10" s="43">
        <f t="shared" ref="HG10:HG14" si="489">HF10/$FC$5</f>
        <v>66.666666666666671</v>
      </c>
      <c r="HH10" s="48"/>
      <c r="HI10" s="49"/>
      <c r="HJ10" s="49">
        <v>200</v>
      </c>
      <c r="HK10" s="49"/>
      <c r="HL10" s="49"/>
      <c r="HM10" s="49">
        <v>254</v>
      </c>
      <c r="HN10" s="42">
        <f t="shared" ref="HN10:HN14" si="490">SUM(HH10:HM10)</f>
        <v>454</v>
      </c>
      <c r="HO10" s="43">
        <f t="shared" ref="HO10:HO14" si="491">HN10/$FC$5</f>
        <v>75.666666666666671</v>
      </c>
      <c r="HP10" s="82">
        <v>200</v>
      </c>
      <c r="HQ10" s="83"/>
      <c r="HR10" s="83"/>
      <c r="HS10" s="83">
        <v>314</v>
      </c>
      <c r="HT10" s="83"/>
      <c r="HU10" s="83"/>
      <c r="HV10" s="42">
        <f t="shared" ref="HV10:HV14" si="492">SUM(HP10:HU10)</f>
        <v>514</v>
      </c>
      <c r="HW10" s="43">
        <f t="shared" ref="HW10:HW14" si="493">HV10/$FC$5</f>
        <v>85.666666666666671</v>
      </c>
      <c r="HX10" s="48"/>
      <c r="HY10" s="49">
        <v>200</v>
      </c>
      <c r="HZ10" s="49"/>
      <c r="IA10" s="49"/>
      <c r="IB10" s="49"/>
      <c r="IC10" s="49">
        <v>800</v>
      </c>
      <c r="ID10" s="42">
        <f t="shared" ref="ID10:ID14" si="494">SUM(HX10:IC10)</f>
        <v>1000</v>
      </c>
      <c r="IE10" s="43">
        <f t="shared" ref="IE10:IE14" si="495">ID10/$FC$5</f>
        <v>166.66666666666666</v>
      </c>
      <c r="IF10" s="48"/>
      <c r="IG10" s="49">
        <v>748</v>
      </c>
      <c r="IH10" s="49"/>
      <c r="II10" s="49"/>
      <c r="IJ10" s="49"/>
      <c r="IK10" s="49"/>
      <c r="IL10" s="42">
        <f t="shared" ref="IL10:IL14" si="496">SUM(IF10:IK10)</f>
        <v>748</v>
      </c>
      <c r="IM10" s="43">
        <f t="shared" ref="IM10:IM14" si="497">IL10/$FC$5</f>
        <v>124.66666666666667</v>
      </c>
      <c r="IN10" s="82"/>
      <c r="IO10" s="83"/>
      <c r="IP10" s="83">
        <v>245</v>
      </c>
      <c r="IQ10" s="83"/>
      <c r="IR10" s="83"/>
      <c r="IS10" s="83">
        <v>354</v>
      </c>
      <c r="IT10" s="42">
        <f t="shared" ref="IT10:IT14" si="498">SUM(IN10:IS10)</f>
        <v>599</v>
      </c>
      <c r="IU10" s="43">
        <f t="shared" ref="IU10:IU14" si="499">IT10/$FC$5</f>
        <v>99.833333333333329</v>
      </c>
      <c r="IV10" s="48"/>
      <c r="IW10" s="49">
        <v>398</v>
      </c>
      <c r="IX10" s="49"/>
      <c r="IY10" s="49"/>
      <c r="IZ10" s="49"/>
      <c r="JA10" s="49"/>
      <c r="JB10" s="42">
        <f t="shared" ref="JB10:JB14" si="500">SUM(IV10:JA10)</f>
        <v>398</v>
      </c>
      <c r="JC10" s="43">
        <f t="shared" ref="JC10:JC14" si="501">JB10/$FC$5</f>
        <v>66.333333333333329</v>
      </c>
      <c r="JD10" s="48"/>
      <c r="JE10" s="49"/>
      <c r="JF10" s="49">
        <v>199</v>
      </c>
      <c r="JG10" s="49"/>
      <c r="JH10" s="49">
        <v>300</v>
      </c>
      <c r="JI10" s="49"/>
      <c r="JJ10" s="42">
        <f t="shared" ref="JJ10:JJ14" si="502">SUM(JD10:JI10)</f>
        <v>499</v>
      </c>
      <c r="JK10" s="43">
        <f t="shared" ref="JK10:JK14" si="503">JJ10/$JK$5</f>
        <v>83.166666666666671</v>
      </c>
      <c r="JL10" s="48"/>
      <c r="JM10" s="49">
        <v>401</v>
      </c>
      <c r="JN10" s="49">
        <v>600</v>
      </c>
      <c r="JO10" s="49"/>
      <c r="JP10" s="49">
        <v>788</v>
      </c>
      <c r="JQ10" s="49"/>
      <c r="JR10" s="42">
        <f t="shared" ref="JR10:JR14" si="504">SUM(JL10:JQ10)</f>
        <v>1789</v>
      </c>
      <c r="JS10" s="43">
        <f t="shared" ref="JS10:JS14" si="505">JR10/$JS$5</f>
        <v>298.16666666666669</v>
      </c>
      <c r="JT10" s="48"/>
      <c r="JU10" s="49"/>
      <c r="JV10" s="49"/>
      <c r="JW10" s="49"/>
      <c r="JX10" s="49">
        <v>203</v>
      </c>
      <c r="JY10" s="49"/>
      <c r="JZ10" s="42">
        <f t="shared" ref="JZ10:JZ14" si="506">SUM(JT10:JY10)</f>
        <v>203</v>
      </c>
      <c r="KA10" s="43">
        <f t="shared" ref="KA10:KA14" si="507">JZ10/$JS$5</f>
        <v>33.833333333333336</v>
      </c>
      <c r="KB10" s="48">
        <v>198</v>
      </c>
      <c r="KC10" s="49"/>
      <c r="KD10" s="49"/>
      <c r="KE10" s="49">
        <v>400</v>
      </c>
      <c r="KF10" s="49"/>
      <c r="KG10" s="49"/>
      <c r="KH10" s="42">
        <f t="shared" ref="KH10:KH14" si="508">SUM(KB10:KG10)</f>
        <v>598</v>
      </c>
      <c r="KI10" s="43">
        <f t="shared" ref="KI10:KI14" si="509">KH10/$JS$5</f>
        <v>99.666666666666671</v>
      </c>
      <c r="KJ10" s="48"/>
      <c r="KK10" s="49"/>
      <c r="KL10" s="49">
        <v>613</v>
      </c>
      <c r="KM10" s="49">
        <v>404</v>
      </c>
      <c r="KN10" s="49"/>
      <c r="KO10" s="49"/>
      <c r="KP10" s="42">
        <f t="shared" ref="KP10:KP14" si="510">SUM(KJ10:KO10)</f>
        <v>1017</v>
      </c>
      <c r="KQ10" s="43">
        <f t="shared" ref="KQ10:KQ14" si="511">KP10/$JS$5</f>
        <v>169.5</v>
      </c>
      <c r="KR10" s="48">
        <v>200</v>
      </c>
      <c r="KS10" s="49"/>
      <c r="KT10" s="49"/>
      <c r="KU10" s="49">
        <v>386</v>
      </c>
      <c r="KV10" s="49"/>
      <c r="KW10" s="49"/>
      <c r="KX10" s="42">
        <f t="shared" ref="KX10:KX14" si="512">SUM(KR10:KW10)</f>
        <v>586</v>
      </c>
      <c r="KY10" s="101">
        <f t="shared" ref="KY10:KY14" si="513">KX10/$JS$5</f>
        <v>97.666666666666671</v>
      </c>
      <c r="KZ10" s="48"/>
      <c r="LA10" s="49">
        <v>685</v>
      </c>
      <c r="LB10" s="49">
        <v>404</v>
      </c>
      <c r="LC10" s="49"/>
      <c r="LD10" s="49"/>
      <c r="LE10" s="49"/>
      <c r="LF10" s="42">
        <f t="shared" ref="LF10:LF17" si="514">SUM(KZ10:LE10)</f>
        <v>1089</v>
      </c>
      <c r="LG10" s="43">
        <f t="shared" ref="LG10:LG17" si="515">LF10/$LG$5</f>
        <v>181.5</v>
      </c>
      <c r="LH10" s="48">
        <v>400</v>
      </c>
      <c r="LI10" s="49"/>
      <c r="LJ10" s="49"/>
      <c r="LK10" s="49">
        <v>400</v>
      </c>
      <c r="LL10" s="49">
        <v>598</v>
      </c>
      <c r="LM10" s="49"/>
      <c r="LN10" s="67">
        <f t="shared" ref="LN10:LN14" si="516">SUM(LH10:LM10)</f>
        <v>1398</v>
      </c>
      <c r="LO10" s="68">
        <f t="shared" ref="LO10:LO14" si="517">LN10/$LO$5</f>
        <v>233</v>
      </c>
      <c r="LP10" s="48"/>
      <c r="LQ10" s="49"/>
      <c r="LR10" s="49"/>
      <c r="LS10" s="49">
        <v>200</v>
      </c>
      <c r="LT10" s="49"/>
      <c r="LU10" s="49"/>
      <c r="LV10" s="67">
        <f t="shared" ref="LV10:LV14" si="518">SUM(LP10:LU10)</f>
        <v>200</v>
      </c>
      <c r="LW10" s="68">
        <f t="shared" ref="LW10:LW14" si="519">LV10/$LO$5</f>
        <v>33.333333333333336</v>
      </c>
      <c r="LX10" s="48"/>
      <c r="LY10" s="49"/>
      <c r="LZ10" s="49">
        <v>599</v>
      </c>
      <c r="MA10" s="49"/>
      <c r="MB10" s="49"/>
      <c r="MC10" s="49">
        <v>596</v>
      </c>
      <c r="MD10" s="67">
        <f t="shared" ref="MD10:MD14" si="520">SUM(LX10:MC10)</f>
        <v>1195</v>
      </c>
      <c r="ME10" s="68">
        <f t="shared" ref="ME10:ME14" si="521">MD10/$ME$5</f>
        <v>199.16666666666666</v>
      </c>
      <c r="MF10" s="48"/>
      <c r="MG10" s="49"/>
      <c r="MH10" s="49">
        <v>200</v>
      </c>
      <c r="MI10" s="49"/>
      <c r="MJ10" s="49"/>
      <c r="MK10" s="49">
        <v>200</v>
      </c>
      <c r="ML10" s="42">
        <f t="shared" ref="ML10:ML14" si="522">SUM(MF10:MK10)</f>
        <v>400</v>
      </c>
      <c r="MM10" s="43">
        <f t="shared" ref="MM10:MM14" si="523">ML10/$MM$5</f>
        <v>66.666666666666671</v>
      </c>
      <c r="MN10" s="48"/>
      <c r="MO10" s="49"/>
      <c r="MP10" s="49"/>
      <c r="MQ10" s="49"/>
      <c r="MR10" s="49">
        <v>799</v>
      </c>
      <c r="MS10" s="49"/>
      <c r="MT10" s="42">
        <f t="shared" ref="MT10:MT14" si="524">SUM(MN10:MS10)</f>
        <v>799</v>
      </c>
      <c r="MU10" s="43">
        <f t="shared" ref="MU10:MU14" si="525">MT10/$MM$5</f>
        <v>133.16666666666666</v>
      </c>
      <c r="MV10" s="48">
        <v>388</v>
      </c>
      <c r="MW10" s="49"/>
      <c r="MX10" s="49"/>
      <c r="MY10" s="49">
        <v>583</v>
      </c>
      <c r="MZ10" s="49"/>
      <c r="NA10" s="49"/>
      <c r="NB10" s="42">
        <f t="shared" ref="NB10:NB14" si="526">SUM(MV10:NA10)</f>
        <v>971</v>
      </c>
      <c r="NC10" s="43">
        <f t="shared" ref="NC10:NC14" si="527">NB10/$MM$5</f>
        <v>161.83333333333334</v>
      </c>
      <c r="ND10" s="48"/>
      <c r="NE10" s="49"/>
      <c r="NF10" s="49"/>
      <c r="NG10" s="49"/>
      <c r="NH10" s="49"/>
      <c r="NI10" s="49">
        <v>406</v>
      </c>
      <c r="NJ10" s="42">
        <f t="shared" ref="NJ10:NJ14" si="528">SUM(ND10:NI10)</f>
        <v>406</v>
      </c>
      <c r="NK10" s="43">
        <f t="shared" ref="NK10:NK14" si="529">NJ10/$MM$5</f>
        <v>67.666666666666671</v>
      </c>
      <c r="NL10" s="48"/>
      <c r="NM10" s="49"/>
      <c r="NN10" s="49"/>
      <c r="NO10" s="49"/>
      <c r="NP10" s="49"/>
      <c r="NQ10" s="49">
        <v>536</v>
      </c>
      <c r="NR10" s="42">
        <f t="shared" ref="NR10:NR14" si="530">SUM(NL10:NQ10)</f>
        <v>536</v>
      </c>
      <c r="NS10" s="43">
        <f t="shared" ref="NS10:NS14" si="531">NR10/$MM$5</f>
        <v>89.333333333333329</v>
      </c>
      <c r="NT10" s="48"/>
      <c r="NU10" s="49"/>
      <c r="NV10" s="49">
        <v>600</v>
      </c>
      <c r="NW10" s="49"/>
      <c r="NX10" s="49"/>
      <c r="NY10" s="49"/>
      <c r="NZ10" s="42">
        <f t="shared" ref="NZ10:NZ14" si="532">SUM(NT10:NY10)</f>
        <v>600</v>
      </c>
      <c r="OA10" s="43">
        <f t="shared" ref="OA10:OA14" si="533">NZ10/$MM$5</f>
        <v>100</v>
      </c>
      <c r="OB10" s="48"/>
      <c r="OC10" s="49"/>
      <c r="OD10" s="49">
        <v>413</v>
      </c>
      <c r="OE10" s="49"/>
      <c r="OF10" s="49">
        <v>294</v>
      </c>
      <c r="OG10" s="49"/>
      <c r="OH10" s="42">
        <f t="shared" ref="OH10:OH14" si="534">SUM(OB10:OG10)</f>
        <v>707</v>
      </c>
      <c r="OI10" s="43">
        <f t="shared" ref="OI10:OI14" si="535">OH10/$MM$5</f>
        <v>117.83333333333333</v>
      </c>
      <c r="OJ10" s="48">
        <v>398</v>
      </c>
      <c r="OK10" s="49"/>
      <c r="OL10" s="49"/>
      <c r="OM10" s="49">
        <v>400</v>
      </c>
      <c r="ON10" s="49"/>
      <c r="OO10" s="49"/>
      <c r="OP10" s="42">
        <f t="shared" ref="OP10:OP14" si="536">SUM(OJ10:OO10)</f>
        <v>798</v>
      </c>
      <c r="OQ10" s="43">
        <f t="shared" ref="OQ10:OQ14" si="537">OP10/$OQ$5</f>
        <v>133</v>
      </c>
      <c r="OR10" s="48"/>
      <c r="OS10" s="49">
        <v>208</v>
      </c>
      <c r="OT10" s="49"/>
      <c r="OU10" s="49">
        <v>400</v>
      </c>
      <c r="OV10" s="49"/>
      <c r="OW10" s="49">
        <v>587</v>
      </c>
      <c r="OX10" s="67">
        <f t="shared" ref="OX10:OX14" si="538">SUM(OR10:OW10)</f>
        <v>1195</v>
      </c>
      <c r="OY10" s="68">
        <f t="shared" ref="OY10:OY14" si="539">OX10/$OY$5</f>
        <v>199.16666666666666</v>
      </c>
      <c r="OZ10" s="48"/>
      <c r="PA10" s="49"/>
      <c r="PB10" s="49"/>
      <c r="PC10" s="49"/>
      <c r="PD10" s="49"/>
      <c r="PE10" s="49"/>
      <c r="PF10" s="67">
        <f t="shared" ref="PF10:PF14" si="540">SUM(OZ10:PE10)</f>
        <v>0</v>
      </c>
      <c r="PG10" s="68">
        <f t="shared" ref="PG10:PG14" si="541">PF10/$OY$5</f>
        <v>0</v>
      </c>
      <c r="PH10" s="48"/>
      <c r="PI10" s="49"/>
      <c r="PJ10" s="49">
        <v>400</v>
      </c>
      <c r="PK10" s="49"/>
      <c r="PL10" s="49"/>
      <c r="PM10" s="49"/>
      <c r="PN10" s="104">
        <f t="shared" ref="PN10:PN14" si="542">SUM(PH10:PM10)</f>
        <v>400</v>
      </c>
      <c r="PO10" s="105">
        <f t="shared" ref="PO10:PO14" si="543">PN10/$PO$5</f>
        <v>66.666666666666671</v>
      </c>
      <c r="PP10" s="106"/>
      <c r="PQ10" s="107">
        <v>600</v>
      </c>
      <c r="PR10" s="107"/>
      <c r="PS10" s="107"/>
      <c r="PT10" s="107">
        <v>500</v>
      </c>
      <c r="PU10" s="107">
        <v>300</v>
      </c>
      <c r="PV10" s="104">
        <f t="shared" ref="PV10:PV14" si="544">SUM(PP10:PU10)</f>
        <v>1400</v>
      </c>
      <c r="PW10" s="105">
        <f t="shared" ref="PW10:PW14" si="545">PV10/$PO$5</f>
        <v>233.33333333333334</v>
      </c>
      <c r="PX10" s="106"/>
      <c r="PY10" s="107">
        <v>600</v>
      </c>
      <c r="PZ10" s="107"/>
      <c r="QA10" s="107">
        <v>400</v>
      </c>
      <c r="QB10" s="107"/>
      <c r="QC10" s="107"/>
      <c r="QD10" s="104">
        <f t="shared" ref="QD10:QD14" si="546">SUM(PX10:QC10)</f>
        <v>1000</v>
      </c>
      <c r="QE10" s="105">
        <f t="shared" ref="QE10:QE14" si="547">QD10/$PO$5</f>
        <v>166.66666666666666</v>
      </c>
      <c r="QF10" s="106"/>
      <c r="QG10" s="107">
        <v>395</v>
      </c>
      <c r="QH10" s="107"/>
      <c r="QI10" s="107"/>
      <c r="QJ10" s="107">
        <v>400</v>
      </c>
      <c r="QK10" s="107"/>
      <c r="QL10" s="104">
        <f t="shared" ref="QL10:QL14" si="548">SUM(QF10:QK10)</f>
        <v>795</v>
      </c>
      <c r="QM10" s="105">
        <f t="shared" ref="QM10:QM14" si="549">QL10/$PO$5</f>
        <v>132.5</v>
      </c>
      <c r="QN10" s="106">
        <v>602</v>
      </c>
      <c r="QO10" s="107"/>
      <c r="QP10" s="107">
        <v>399</v>
      </c>
      <c r="QQ10" s="107"/>
      <c r="QR10" s="107"/>
      <c r="QS10" s="107"/>
      <c r="QT10" s="104">
        <f t="shared" ref="QT10:QT14" si="550">SUM(QN10:QS10)</f>
        <v>1001</v>
      </c>
      <c r="QU10" s="105">
        <f t="shared" ref="QU10:QU14" si="551">QT10/$PO$5</f>
        <v>166.83333333333334</v>
      </c>
      <c r="QV10" s="106"/>
      <c r="QW10" s="107"/>
      <c r="QX10" s="107"/>
      <c r="QY10" s="107">
        <v>400</v>
      </c>
      <c r="QZ10" s="107"/>
      <c r="RA10" s="107"/>
      <c r="RB10" s="104">
        <f t="shared" ref="RB10:RB14" si="552">SUM(QV10:RA10)</f>
        <v>400</v>
      </c>
      <c r="RC10" s="105">
        <f t="shared" ref="RC10:RC14" si="553">RB10/$PO$5</f>
        <v>66.666666666666671</v>
      </c>
      <c r="RD10" s="106">
        <v>202</v>
      </c>
      <c r="RE10" s="107">
        <v>806</v>
      </c>
      <c r="RF10" s="107"/>
      <c r="RG10" s="107"/>
      <c r="RH10" s="107"/>
      <c r="RI10" s="107">
        <v>300</v>
      </c>
      <c r="RJ10" s="104">
        <f t="shared" ref="RJ10:RJ14" si="554">SUM(RD10:RI10)</f>
        <v>1308</v>
      </c>
      <c r="RK10" s="105">
        <f t="shared" ref="RK10:RK14" si="555">RJ10/$PO$5</f>
        <v>218</v>
      </c>
      <c r="RL10" s="106"/>
      <c r="RM10" s="107"/>
      <c r="RN10" s="107">
        <v>297</v>
      </c>
      <c r="RO10" s="107"/>
      <c r="RP10" s="107"/>
      <c r="RQ10" s="107"/>
      <c r="RR10" s="104">
        <f t="shared" ref="RR10:RR14" si="556">SUM(RL10:RQ10)</f>
        <v>297</v>
      </c>
      <c r="RS10" s="105">
        <f t="shared" ref="RS10:RS14" si="557">RR10/$PO$5</f>
        <v>49.5</v>
      </c>
      <c r="RT10" s="106">
        <v>612</v>
      </c>
      <c r="RU10" s="107"/>
      <c r="RV10" s="107"/>
      <c r="RW10" s="107"/>
      <c r="RX10" s="107"/>
      <c r="RY10" s="107"/>
      <c r="RZ10" s="104">
        <f t="shared" ref="RZ10:RZ14" si="558">SUM(RT10:RY10)</f>
        <v>612</v>
      </c>
      <c r="SA10" s="105">
        <f t="shared" ref="SA10:SA14" si="559">RZ10/$SA$5</f>
        <v>102</v>
      </c>
      <c r="SB10" s="106">
        <v>200</v>
      </c>
      <c r="SC10" s="107"/>
      <c r="SD10" s="107">
        <v>300</v>
      </c>
      <c r="SE10" s="107"/>
      <c r="SF10" s="107"/>
      <c r="SG10" s="107"/>
      <c r="SH10" s="104">
        <f t="shared" ref="SH10:SH14" si="560">SUM(SB10:SG10)</f>
        <v>500</v>
      </c>
      <c r="SI10" s="105">
        <f t="shared" ref="SI10:SI14" si="561">SH10/$SA$5</f>
        <v>83.333333333333329</v>
      </c>
      <c r="SJ10" s="106"/>
      <c r="SK10" s="107"/>
      <c r="SL10" s="107">
        <v>400</v>
      </c>
      <c r="SM10" s="107"/>
      <c r="SN10" s="107">
        <v>300</v>
      </c>
      <c r="SO10" s="107">
        <v>301</v>
      </c>
      <c r="SP10" s="104">
        <f t="shared" ref="SP10:SP14" si="562">SUM(SJ10:SO10)</f>
        <v>1001</v>
      </c>
      <c r="SQ10" s="105">
        <f t="shared" ref="SQ10:SQ14" si="563">SP10/$SA$5</f>
        <v>166.83333333333334</v>
      </c>
      <c r="SR10" s="106"/>
      <c r="SS10" s="107"/>
      <c r="ST10" s="107">
        <v>301</v>
      </c>
      <c r="SU10" s="107"/>
      <c r="SV10" s="107"/>
      <c r="SW10" s="107">
        <v>400</v>
      </c>
      <c r="SX10" s="104">
        <f t="shared" ref="SX10:SX14" si="564">SUM(SR10:SW10)</f>
        <v>701</v>
      </c>
      <c r="SY10" s="105">
        <f t="shared" ref="SY10:SY14" si="565">SX10/$SY$5</f>
        <v>116.83333333333333</v>
      </c>
      <c r="SZ10" s="106"/>
      <c r="TA10" s="107"/>
      <c r="TB10" s="107">
        <v>589</v>
      </c>
      <c r="TC10" s="107"/>
      <c r="TD10" s="107">
        <v>174</v>
      </c>
      <c r="TE10" s="107"/>
      <c r="TF10" s="104">
        <f t="shared" ref="TF10:TF14" si="566">SUM(SZ10:TE10)</f>
        <v>763</v>
      </c>
      <c r="TG10" s="105">
        <f t="shared" ref="TG10:TG14" si="567">TF10/$SY$5</f>
        <v>127.16666666666667</v>
      </c>
      <c r="TH10" s="106"/>
      <c r="TI10" s="107"/>
      <c r="TJ10" s="107">
        <v>415</v>
      </c>
      <c r="TK10" s="107"/>
      <c r="TL10" s="107"/>
      <c r="TM10" s="107">
        <v>396</v>
      </c>
      <c r="TN10" s="104">
        <f t="shared" ref="TN10:TN14" si="568">SUM(TH10:TM10)</f>
        <v>811</v>
      </c>
      <c r="TO10" s="105">
        <f t="shared" ref="TO10:TO14" si="569">TN10/$SY$5</f>
        <v>135.16666666666666</v>
      </c>
      <c r="TP10" s="106">
        <v>199</v>
      </c>
      <c r="TQ10" s="107"/>
      <c r="TR10" s="107"/>
      <c r="TS10" s="107">
        <v>400</v>
      </c>
      <c r="TT10" s="107"/>
      <c r="TU10" s="107"/>
      <c r="TV10" s="107">
        <v>400</v>
      </c>
      <c r="TW10" s="104">
        <f t="shared" ref="TW10:TW14" si="570">SUM(TQ10:TV10)</f>
        <v>800</v>
      </c>
      <c r="TX10" s="105">
        <f t="shared" ref="TX10:TX14" si="571">TW10/$SY$5</f>
        <v>133.33333333333334</v>
      </c>
      <c r="TY10" s="106"/>
      <c r="TZ10" s="107"/>
      <c r="UA10" s="107"/>
      <c r="UB10" s="107"/>
      <c r="UC10" s="107">
        <v>400</v>
      </c>
      <c r="UD10" s="107"/>
      <c r="UE10" s="104">
        <f t="shared" ref="UE10:UE14" si="572">SUM(TY10:UD10)</f>
        <v>400</v>
      </c>
      <c r="UF10" s="105">
        <f t="shared" ref="UF10:UF14" si="573">UE10/$UF$5</f>
        <v>66.666666666666671</v>
      </c>
      <c r="UG10" s="106"/>
      <c r="UH10" s="107"/>
      <c r="UI10" s="107"/>
      <c r="UJ10" s="107">
        <v>436</v>
      </c>
      <c r="UK10" s="107"/>
      <c r="UL10" s="107">
        <v>601</v>
      </c>
      <c r="UM10" s="104">
        <f t="shared" ref="UM10:UM14" si="574">SUM(UG10:UL10)</f>
        <v>1037</v>
      </c>
      <c r="UN10" s="105">
        <f t="shared" ref="UN10:UN14" si="575">UM10/$UN$5</f>
        <v>172.83333333333334</v>
      </c>
      <c r="UO10" s="106"/>
      <c r="UP10" s="107"/>
      <c r="UQ10" s="107"/>
      <c r="UR10" s="107">
        <v>199</v>
      </c>
      <c r="US10" s="107"/>
      <c r="UT10" s="107"/>
      <c r="UU10" s="104">
        <f t="shared" ref="UU10:UU14" si="576">SUM(UO10:UT10)</f>
        <v>199</v>
      </c>
      <c r="UV10" s="105">
        <f t="shared" ref="UV10:UV14" si="577">UU10/$UN$5</f>
        <v>33.166666666666664</v>
      </c>
      <c r="UW10" s="106"/>
      <c r="UX10" s="107">
        <v>800</v>
      </c>
      <c r="UY10" s="107"/>
      <c r="UZ10" s="107"/>
      <c r="VA10" s="107">
        <v>200</v>
      </c>
      <c r="VB10" s="107"/>
      <c r="VC10" s="104">
        <f t="shared" ref="VC10:VC14" si="578">SUM(UW10:VB10)</f>
        <v>1000</v>
      </c>
      <c r="VD10" s="105">
        <f t="shared" ref="VD10:VD14" si="579">VC10/$VD$5</f>
        <v>166.66666666666666</v>
      </c>
      <c r="VE10" s="63">
        <v>400</v>
      </c>
      <c r="VF10" s="64"/>
      <c r="VG10" s="64"/>
      <c r="VH10" s="64"/>
      <c r="VI10" s="64">
        <v>400</v>
      </c>
      <c r="VJ10" s="64"/>
      <c r="VK10" s="67">
        <f t="shared" ref="VK10:VK14" si="580">SUM(VE10:VJ10)</f>
        <v>800</v>
      </c>
      <c r="VL10" s="68">
        <f t="shared" ref="VL10:VL14" si="581">VK10/$VL$5</f>
        <v>133.33333333333334</v>
      </c>
      <c r="VM10" s="48">
        <v>138</v>
      </c>
      <c r="VN10" s="49">
        <v>232</v>
      </c>
      <c r="VO10" s="49"/>
      <c r="VP10" s="49"/>
      <c r="VQ10" s="49"/>
      <c r="VR10" s="49">
        <v>200</v>
      </c>
      <c r="VS10" s="49"/>
      <c r="VT10" s="67">
        <f t="shared" ref="VT10:VT14" si="582">SUM(VN10:VS10)</f>
        <v>432</v>
      </c>
      <c r="VU10" s="68">
        <f t="shared" ref="VU10:VU14" si="583">VT10/$VL$5</f>
        <v>72</v>
      </c>
      <c r="VV10" s="48"/>
      <c r="VW10" s="49"/>
      <c r="VX10" s="49"/>
      <c r="VY10" s="49"/>
      <c r="VZ10" s="49">
        <v>200</v>
      </c>
      <c r="WA10" s="49"/>
      <c r="WB10" s="49"/>
      <c r="WC10" s="67">
        <f t="shared" ref="WC10:WC14" si="584">SUM(VW10:WB10)</f>
        <v>200</v>
      </c>
      <c r="WD10" s="68">
        <f t="shared" ref="WD10:WD14" si="585">WC10/$VL$5</f>
        <v>33.333333333333336</v>
      </c>
      <c r="WE10" s="48"/>
      <c r="WF10" s="49">
        <v>195</v>
      </c>
      <c r="WG10" s="49">
        <v>196</v>
      </c>
      <c r="WH10" s="49"/>
      <c r="WI10" s="49">
        <v>600</v>
      </c>
      <c r="WJ10" s="49"/>
      <c r="WK10" s="49"/>
      <c r="WL10" s="67">
        <f t="shared" ref="WL10:WL14" si="586">SUM(WF10:WK10)</f>
        <v>991</v>
      </c>
      <c r="WM10" s="68">
        <f t="shared" ref="WM10:WM14" si="587">WL10/$VL$5</f>
        <v>165.16666666666666</v>
      </c>
      <c r="WN10" s="48"/>
      <c r="WO10" s="49"/>
      <c r="WP10" s="49">
        <v>199</v>
      </c>
      <c r="WQ10" s="49"/>
      <c r="WR10" s="49">
        <v>400</v>
      </c>
      <c r="WS10" s="49"/>
      <c r="WT10" s="49"/>
      <c r="WU10" s="67">
        <f t="shared" ref="WU10:WU14" si="588">SUM(WO10:WT10)</f>
        <v>599</v>
      </c>
      <c r="WV10" s="68">
        <f t="shared" ref="WV10:WV14" si="589">WU10/$VL$5</f>
        <v>99.833333333333329</v>
      </c>
      <c r="WW10" s="106"/>
      <c r="WX10" s="107">
        <v>202</v>
      </c>
      <c r="WY10" s="107"/>
      <c r="WZ10" s="107">
        <v>200</v>
      </c>
      <c r="XA10" s="107"/>
      <c r="XB10" s="107"/>
      <c r="XC10" s="107"/>
      <c r="XD10" s="104">
        <f t="shared" ref="XD10:XD14" si="590">SUM(WX10:XC10)</f>
        <v>402</v>
      </c>
      <c r="XE10" s="105">
        <f t="shared" ref="XE10:XE14" si="591">XD10/$VL$5</f>
        <v>67</v>
      </c>
      <c r="XF10" s="48"/>
      <c r="XG10" s="49"/>
      <c r="XH10" s="49"/>
      <c r="XI10" s="49"/>
      <c r="XJ10" s="49">
        <v>400</v>
      </c>
      <c r="XK10" s="49"/>
      <c r="XL10" s="67">
        <f t="shared" ref="XL10:XL14" si="592">SUM(XF10:XK10)</f>
        <v>400</v>
      </c>
      <c r="XM10" s="68">
        <f t="shared" ref="XM10:XM14" si="593">XL10/$VL$5</f>
        <v>66.666666666666671</v>
      </c>
      <c r="XN10" s="48"/>
      <c r="XO10" s="49">
        <v>402</v>
      </c>
      <c r="XP10" s="49">
        <v>200</v>
      </c>
      <c r="XQ10" s="49"/>
      <c r="XR10" s="49"/>
      <c r="XS10" s="49"/>
      <c r="XT10" s="67">
        <f t="shared" ref="XT10:XT14" si="594">SUM(XN10:XS10)</f>
        <v>602</v>
      </c>
      <c r="XU10" s="68">
        <f t="shared" ref="XU10:XU14" si="595">XT10/$VL$5</f>
        <v>100.33333333333333</v>
      </c>
      <c r="XV10" s="48">
        <v>200</v>
      </c>
      <c r="XW10" s="49"/>
      <c r="XX10" s="49"/>
      <c r="XY10" s="49">
        <v>400</v>
      </c>
      <c r="XZ10" s="24">
        <v>203</v>
      </c>
      <c r="YA10" s="49"/>
      <c r="YB10" s="67">
        <f t="shared" ref="YB10:YB14" si="596">SUM(XV10:YA10)</f>
        <v>803</v>
      </c>
      <c r="YC10" s="68">
        <f t="shared" ref="YC10:YC14" si="597">YB10/$YC$5</f>
        <v>133.83333333333334</v>
      </c>
      <c r="YD10" s="48"/>
      <c r="YE10" s="49"/>
      <c r="YF10" s="49"/>
      <c r="YG10" s="49"/>
      <c r="YH10" s="49">
        <v>554</v>
      </c>
      <c r="YI10" s="49"/>
      <c r="YJ10" s="49"/>
      <c r="YK10" s="67">
        <f t="shared" ref="YK10:YK14" si="598">SUM(YE10:YJ10)</f>
        <v>554</v>
      </c>
      <c r="YL10" s="68">
        <f t="shared" ref="YL10:YL14" si="599">YK10/$YC$5</f>
        <v>92.333333333333329</v>
      </c>
      <c r="YM10" s="48"/>
      <c r="YN10" s="49"/>
      <c r="YO10" s="49">
        <v>400</v>
      </c>
      <c r="YP10" s="49">
        <v>200</v>
      </c>
      <c r="YQ10" s="49"/>
      <c r="YR10" s="49"/>
      <c r="YS10" s="49">
        <v>200</v>
      </c>
      <c r="YT10" s="67">
        <f t="shared" ref="YT10:YT14" si="600">SUM(YN10:YS10)</f>
        <v>800</v>
      </c>
      <c r="YU10" s="68">
        <f t="shared" ref="YU10:YU14" si="601">YT10/$YC$5</f>
        <v>133.33333333333334</v>
      </c>
      <c r="YV10" s="48"/>
      <c r="YW10" s="49"/>
      <c r="YX10" s="49">
        <v>100</v>
      </c>
      <c r="YY10" s="49"/>
      <c r="YZ10" s="49">
        <v>200</v>
      </c>
      <c r="ZA10" s="49"/>
      <c r="ZB10" s="67">
        <f t="shared" ref="ZB10:ZB14" si="602">SUM(YV10:ZA10)</f>
        <v>300</v>
      </c>
      <c r="ZC10" s="68">
        <f t="shared" ref="ZC10:ZC14" si="603">ZB10/$YC$5</f>
        <v>50</v>
      </c>
      <c r="ZD10" s="48">
        <v>177</v>
      </c>
      <c r="ZE10" s="49"/>
      <c r="ZF10" s="49">
        <v>598</v>
      </c>
      <c r="ZG10" s="49">
        <v>401</v>
      </c>
      <c r="ZH10" s="49"/>
      <c r="ZI10" s="49"/>
      <c r="ZJ10" s="67">
        <f t="shared" ref="ZJ10:ZJ14" si="604">SUM(ZD10:ZI10)</f>
        <v>1176</v>
      </c>
      <c r="ZK10" s="68">
        <f t="shared" ref="ZK10:ZK14" si="605">ZJ10/$YC$5</f>
        <v>196</v>
      </c>
      <c r="ZL10" s="48"/>
      <c r="ZM10" s="49">
        <v>100</v>
      </c>
      <c r="ZN10" s="49"/>
      <c r="ZO10" s="49">
        <v>190</v>
      </c>
      <c r="ZP10" s="49">
        <v>200</v>
      </c>
      <c r="ZQ10" s="49"/>
      <c r="ZR10" s="67">
        <f t="shared" ref="ZR10:ZR14" si="606">SUM(ZL10:ZQ10)</f>
        <v>490</v>
      </c>
      <c r="ZS10" s="68">
        <f t="shared" ref="ZS10:ZS14" si="607">ZR10/$YC$5</f>
        <v>81.666666666666671</v>
      </c>
      <c r="ZT10" s="48"/>
      <c r="ZU10" s="49"/>
      <c r="ZV10" s="49"/>
      <c r="ZW10" s="49">
        <v>200</v>
      </c>
      <c r="ZX10" s="49"/>
      <c r="ZY10" s="49">
        <v>201</v>
      </c>
      <c r="ZZ10" s="67">
        <f t="shared" ref="ZZ10:ZZ14" si="608">SUM(ZT10:ZY10)</f>
        <v>401</v>
      </c>
      <c r="AAA10" s="68">
        <f t="shared" ref="AAA10:AAA14" si="609">ZZ10/$YC$5</f>
        <v>66.833333333333329</v>
      </c>
      <c r="AAB10" s="48"/>
      <c r="AAC10" s="49"/>
      <c r="AAD10" s="49">
        <v>406</v>
      </c>
      <c r="AAE10" s="49"/>
      <c r="AAF10" s="49">
        <v>100</v>
      </c>
      <c r="AAG10" s="49">
        <v>199</v>
      </c>
      <c r="AAH10" s="67">
        <f t="shared" ref="AAH10:AAH14" si="610">SUM(AAB10:AAG10)</f>
        <v>705</v>
      </c>
      <c r="AAI10" s="68">
        <f t="shared" ref="AAI10:AAI14" si="611">AAH10/$YC$5</f>
        <v>117.5</v>
      </c>
      <c r="AAJ10" s="48">
        <v>405</v>
      </c>
      <c r="AAK10" s="49"/>
      <c r="AAL10" s="49">
        <v>400</v>
      </c>
      <c r="AAM10" s="49"/>
      <c r="AAN10" s="49"/>
      <c r="AAO10" s="49"/>
      <c r="AAP10" s="67">
        <f t="shared" ref="AAP10:AAP14" si="612">SUM(AAJ10:AAO10)</f>
        <v>805</v>
      </c>
      <c r="AAQ10" s="68">
        <f t="shared" ref="AAQ10:AAQ14" si="613">AAP10/$YC$5</f>
        <v>134.16666666666666</v>
      </c>
      <c r="AAR10" s="48"/>
      <c r="AAS10" s="49"/>
      <c r="AAT10" s="49"/>
      <c r="AAU10" s="49">
        <v>220</v>
      </c>
      <c r="AAV10" s="49"/>
      <c r="AAW10" s="49"/>
      <c r="AAX10" s="67">
        <f t="shared" ref="AAX10:AAX14" si="614">SUM(AAR10:AAW10)</f>
        <v>220</v>
      </c>
      <c r="AAY10" s="68">
        <f t="shared" ref="AAY10:AAY14" si="615">AAX10/$YC$5</f>
        <v>36.666666666666664</v>
      </c>
      <c r="AAZ10" s="48">
        <v>220</v>
      </c>
      <c r="ABA10" s="49"/>
      <c r="ABB10" s="49">
        <v>182</v>
      </c>
      <c r="ABC10" s="49"/>
      <c r="ABD10" s="49"/>
      <c r="ABE10" s="49"/>
      <c r="ABF10" s="67">
        <f t="shared" ref="ABF10:ABF14" si="616">SUM(AAZ10:ABE10)</f>
        <v>402</v>
      </c>
      <c r="ABG10" s="68">
        <f t="shared" ref="ABG10:ABG14" si="617">ABF10/$YC$5</f>
        <v>67</v>
      </c>
      <c r="ABH10" s="48"/>
      <c r="ABI10" s="49">
        <v>220</v>
      </c>
      <c r="ABJ10" s="49">
        <v>571</v>
      </c>
      <c r="ABK10" s="49"/>
      <c r="ABL10" s="49"/>
      <c r="ABM10" s="49">
        <v>202</v>
      </c>
      <c r="ABN10" s="67">
        <f t="shared" ref="ABN10:ABN14" si="618">SUM(ABH10:ABM10)</f>
        <v>993</v>
      </c>
      <c r="ABO10" s="68">
        <f t="shared" ref="ABO10:ABO14" si="619">ABN10/$ABO$5</f>
        <v>165.5</v>
      </c>
      <c r="ABP10" s="48"/>
      <c r="ABQ10" s="49">
        <v>223</v>
      </c>
      <c r="ABR10" s="49"/>
      <c r="ABS10" s="49">
        <v>613</v>
      </c>
      <c r="ABT10" s="49"/>
      <c r="ABU10" s="49"/>
      <c r="ABV10" s="67">
        <f t="shared" ref="ABV10:ABV14" si="620">SUM(ABP10:ABU10)</f>
        <v>836</v>
      </c>
      <c r="ABW10" s="68">
        <f t="shared" ref="ABW10:ABW14" si="621">ABV10/$ABO$5</f>
        <v>139.33333333333334</v>
      </c>
      <c r="ABX10" s="48">
        <v>203</v>
      </c>
      <c r="ABY10" s="49">
        <v>229</v>
      </c>
      <c r="ABZ10" s="49"/>
      <c r="ACA10" s="49"/>
      <c r="ACB10" s="49"/>
      <c r="ACC10" s="49"/>
      <c r="ACD10" s="67">
        <f t="shared" ref="ACD10:ACD14" si="622">SUM(ABX10:ACC10)</f>
        <v>432</v>
      </c>
      <c r="ACE10" s="68">
        <f t="shared" ref="ACE10:ACE14" si="623">ACD10/$ABO$5</f>
        <v>72</v>
      </c>
      <c r="ACF10" s="48"/>
      <c r="ACG10" s="49"/>
      <c r="ACH10" s="49"/>
      <c r="ACI10" s="49"/>
      <c r="ACJ10" s="49"/>
      <c r="ACK10" s="49"/>
      <c r="ACL10" s="67">
        <f t="shared" ref="ACL10:ACL14" si="624">SUM(ACF10:ACK10)</f>
        <v>0</v>
      </c>
      <c r="ACM10" s="68">
        <f t="shared" ref="ACM10:ACM14" si="625">ACL10/$ABO$5</f>
        <v>0</v>
      </c>
      <c r="ACN10" s="48">
        <v>179</v>
      </c>
      <c r="ACO10" s="49"/>
      <c r="ACP10" s="49">
        <v>201</v>
      </c>
      <c r="ACQ10" s="49"/>
      <c r="ACR10" s="49">
        <v>110</v>
      </c>
      <c r="ACS10" s="49"/>
      <c r="ACT10" s="67">
        <f t="shared" ref="ACT10:ACT14" si="626">SUM(ACN10:ACS10)</f>
        <v>490</v>
      </c>
      <c r="ACU10" s="68">
        <f t="shared" ref="ACU10:ACU14" si="627">ACT10/$ACU$5</f>
        <v>81.666666666666671</v>
      </c>
      <c r="ACV10" s="48">
        <v>456</v>
      </c>
      <c r="ACW10" s="49"/>
      <c r="ACX10" s="49"/>
      <c r="ACY10" s="49"/>
      <c r="ACZ10" s="49">
        <v>440</v>
      </c>
      <c r="ADA10" s="49"/>
      <c r="ADB10" s="67">
        <f t="shared" ref="ADB10:ADB14" si="628">SUM(ACV10:ADA10)</f>
        <v>896</v>
      </c>
      <c r="ADC10" s="68">
        <f t="shared" ref="ADC10:ADC14" si="629">ADB10/$ACU$5</f>
        <v>149.33333333333334</v>
      </c>
      <c r="ADD10" s="48"/>
      <c r="ADE10" s="49">
        <v>110</v>
      </c>
      <c r="ADF10" s="49"/>
      <c r="ADG10" s="49"/>
      <c r="ADH10" s="49"/>
      <c r="ADI10" s="49">
        <v>287</v>
      </c>
      <c r="ADJ10" s="67">
        <f t="shared" ref="ADJ10:ADJ14" si="630">SUM(ADD10:ADI10)</f>
        <v>397</v>
      </c>
      <c r="ADK10" s="68">
        <f t="shared" ref="ADK10:ADK14" si="631">ADJ10/$ACU$5</f>
        <v>66.166666666666671</v>
      </c>
      <c r="ADL10" s="48"/>
      <c r="ADM10" s="49">
        <v>220</v>
      </c>
      <c r="ADN10" s="49"/>
      <c r="ADO10" s="49"/>
      <c r="ADP10" s="49">
        <v>170</v>
      </c>
      <c r="ADQ10" s="49"/>
      <c r="ADR10" s="67">
        <f t="shared" ref="ADR10:ADR14" si="632">SUM(ADL10:ADQ10)</f>
        <v>390</v>
      </c>
      <c r="ADS10" s="68">
        <f t="shared" ref="ADS10:ADS14" si="633">ADR10/$ACU$5</f>
        <v>65</v>
      </c>
      <c r="ADT10" s="48">
        <v>215</v>
      </c>
      <c r="ADU10" s="49">
        <v>220</v>
      </c>
      <c r="ADV10" s="49"/>
      <c r="ADW10" s="49"/>
      <c r="ADX10" s="49"/>
      <c r="ADY10" s="49"/>
      <c r="ADZ10" s="67">
        <f t="shared" ref="ADZ10:ADZ14" si="634">SUM(ADT10:ADY10)</f>
        <v>435</v>
      </c>
      <c r="AEA10" s="68">
        <f t="shared" ref="AEA10:AEA14" si="635">ADZ10/$ACU$5</f>
        <v>72.5</v>
      </c>
      <c r="AEB10" s="48">
        <v>219</v>
      </c>
      <c r="AEC10" s="49"/>
      <c r="AED10" s="49"/>
      <c r="AEE10" s="49"/>
      <c r="AEF10" s="49"/>
      <c r="AEG10" s="49"/>
      <c r="AEH10" s="67">
        <f t="shared" ref="AEH10:AEH14" si="636">SUM(AEB10:AEG10)</f>
        <v>219</v>
      </c>
      <c r="AEI10" s="68">
        <f t="shared" ref="AEI10:AEI14" si="637">AEH10/$ACU$5</f>
        <v>36.5</v>
      </c>
      <c r="AEJ10" s="48">
        <v>440</v>
      </c>
      <c r="AEK10" s="49"/>
      <c r="AEL10" s="49"/>
      <c r="AEM10" s="49"/>
      <c r="AEN10" s="49">
        <v>440</v>
      </c>
      <c r="AEO10" s="49"/>
      <c r="AEP10" s="67">
        <f t="shared" ref="AEP10:AEP14" si="638">SUM(AEJ10:AEO10)</f>
        <v>880</v>
      </c>
      <c r="AEQ10" s="68">
        <f t="shared" ref="AEQ10:AEQ14" si="639">AEP10/$ACU$5</f>
        <v>146.66666666666666</v>
      </c>
      <c r="AER10" s="48"/>
      <c r="AES10" s="49"/>
      <c r="AET10" s="49"/>
      <c r="AEU10" s="49"/>
      <c r="AEV10" s="49"/>
      <c r="AEW10" s="49">
        <v>220</v>
      </c>
      <c r="AEX10" s="67">
        <f t="shared" ref="AEX10:AEX14" si="640">SUM(AER10:AEW10)</f>
        <v>220</v>
      </c>
      <c r="AEY10" s="68">
        <f t="shared" ref="AEY10:AEY14" si="641">AEX10/$AEZ$6</f>
        <v>22</v>
      </c>
      <c r="AEZ10" s="48"/>
      <c r="AFA10" s="49"/>
      <c r="AFB10" s="49"/>
      <c r="AFC10" s="49"/>
      <c r="AFD10" s="49"/>
      <c r="AFE10" s="49"/>
      <c r="AFF10" s="67">
        <f t="shared" ref="AFF10:AFF14" si="642">SUM(AEZ10:AFE10)</f>
        <v>0</v>
      </c>
      <c r="AFG10" s="68">
        <f t="shared" ref="AFG10:AFG14" si="643">AFF10/$AEZ$6</f>
        <v>0</v>
      </c>
      <c r="AFH10" s="48"/>
      <c r="AFI10" s="49">
        <v>110</v>
      </c>
      <c r="AFJ10" s="49"/>
      <c r="AFK10" s="49"/>
      <c r="AFL10" s="49">
        <v>330</v>
      </c>
      <c r="AFM10" s="49"/>
      <c r="AFN10" s="67">
        <f t="shared" ref="AFN10:AFN14" si="644">SUM(AFH10:AFM10)</f>
        <v>440</v>
      </c>
      <c r="AFO10" s="68">
        <f t="shared" ref="AFO10:AFO14" si="645">AFN10/$AFO$5</f>
        <v>73.333333333333329</v>
      </c>
      <c r="AFP10" s="48"/>
      <c r="AFQ10" s="49"/>
      <c r="AFR10" s="49">
        <v>440</v>
      </c>
      <c r="AFS10" s="49"/>
      <c r="AFT10" s="49">
        <v>220</v>
      </c>
      <c r="AFU10" s="49">
        <v>110</v>
      </c>
      <c r="AFV10" s="67">
        <f t="shared" ref="AFV10:AFV14" si="646">SUM(AFP10:AFU10)</f>
        <v>770</v>
      </c>
      <c r="AFW10" s="68">
        <f t="shared" ref="AFW10:AFW14" si="647">AFV10/$AEZ$6</f>
        <v>77</v>
      </c>
      <c r="AFX10" s="48"/>
      <c r="AFY10" s="49"/>
      <c r="AFZ10" s="49"/>
      <c r="AGA10" s="49"/>
      <c r="AGB10" s="49"/>
      <c r="AGC10" s="49"/>
      <c r="AGD10" s="67">
        <f t="shared" ref="AGD10:AGD14" si="648">SUM(AFX10:AGC10)</f>
        <v>0</v>
      </c>
      <c r="AGE10" s="68">
        <f t="shared" ref="AGE10:AGE14" si="649">AGD10/$AEZ$6</f>
        <v>0</v>
      </c>
      <c r="AGF10" s="48"/>
      <c r="AGG10" s="49"/>
      <c r="AGH10" s="49">
        <v>330</v>
      </c>
      <c r="AGI10" s="49">
        <v>440</v>
      </c>
      <c r="AGJ10" s="49"/>
      <c r="AGK10" s="49"/>
      <c r="AGL10" s="67">
        <f t="shared" ref="AGL10:AGL14" si="650">SUM(AGF10:AGK10)</f>
        <v>770</v>
      </c>
      <c r="AGM10" s="68">
        <f t="shared" ref="AGM10:AGM14" si="651">AGL10/$AEZ$6</f>
        <v>77</v>
      </c>
      <c r="AGN10" s="48"/>
      <c r="AGO10" s="49">
        <v>440</v>
      </c>
      <c r="AGP10" s="49"/>
      <c r="AGQ10" s="49"/>
      <c r="AGR10" s="49"/>
      <c r="AGS10" s="49"/>
      <c r="AGT10" s="42">
        <f t="shared" ref="AGT10:AGT14" si="652">SUM(AGN10:AGS10)</f>
        <v>440</v>
      </c>
      <c r="AGU10" s="43">
        <f t="shared" ref="AGU10:AGU14" si="653">AGT10/$AEZ$6</f>
        <v>44</v>
      </c>
      <c r="AGV10" s="48"/>
      <c r="AGW10" s="49"/>
      <c r="AGX10" s="49"/>
      <c r="AGY10" s="49"/>
      <c r="AGZ10" s="49"/>
      <c r="AHA10" s="49"/>
      <c r="AHB10" s="42">
        <f t="shared" ref="AHB10:AHB14" si="654">SUM(AGV10:AHA10)</f>
        <v>0</v>
      </c>
      <c r="AHC10" s="43">
        <f t="shared" ref="AHC10:AHC14" si="655">AHB10/$AEZ$6</f>
        <v>0</v>
      </c>
      <c r="AHD10" s="48">
        <v>224</v>
      </c>
      <c r="AHE10" s="49">
        <v>220</v>
      </c>
      <c r="AHF10" s="49"/>
      <c r="AHG10" s="49"/>
      <c r="AHH10" s="49"/>
      <c r="AHI10" s="49"/>
      <c r="AHJ10" s="42">
        <f t="shared" ref="AHJ10:AHJ14" si="656">SUM(AHD10:AHI10)</f>
        <v>444</v>
      </c>
      <c r="AHK10" s="43">
        <f t="shared" ref="AHK10:AHK14" si="657">AHJ10/$AEZ$6</f>
        <v>44.4</v>
      </c>
      <c r="AHL10" s="48"/>
      <c r="AHM10" s="49"/>
      <c r="AHN10" s="49"/>
      <c r="AHO10" s="49">
        <v>433</v>
      </c>
      <c r="AHP10" s="49"/>
      <c r="AHQ10" s="49"/>
      <c r="AHR10" s="67">
        <f t="shared" ref="AHR10:AHR14" si="658">SUM(AHL10:AHQ10)</f>
        <v>433</v>
      </c>
      <c r="AHS10" s="68">
        <f t="shared" ref="AHS10:AHS14" si="659">AHR10/$AEZ$6</f>
        <v>43.3</v>
      </c>
      <c r="AHT10" s="48">
        <v>213</v>
      </c>
      <c r="AHU10" s="49"/>
      <c r="AHV10" s="49">
        <v>223</v>
      </c>
      <c r="AHW10" s="49"/>
      <c r="AHX10" s="49"/>
      <c r="AHY10" s="49"/>
      <c r="AHZ10" s="67">
        <f t="shared" ref="AHZ10:AHZ14" si="660">SUM(AHT10:AHY10)</f>
        <v>436</v>
      </c>
      <c r="AIA10" s="184">
        <f t="shared" ref="AIA10:AIA14" si="661">AHZ10/$AIA$5</f>
        <v>72.666666666666671</v>
      </c>
      <c r="AIB10" s="195"/>
      <c r="AIC10" s="49">
        <v>220</v>
      </c>
      <c r="AID10" s="49"/>
      <c r="AIE10" s="49"/>
      <c r="AIF10" s="49"/>
      <c r="AIG10" s="49"/>
      <c r="AIH10" s="67">
        <f t="shared" ref="AIH10:AIH14" si="662">SUM(AIB10:AIG10)</f>
        <v>220</v>
      </c>
      <c r="AII10" s="184">
        <f t="shared" ref="AII10:AII14" si="663">AIH10/$AIA$5</f>
        <v>36.666666666666664</v>
      </c>
      <c r="AIJ10" s="195">
        <v>220</v>
      </c>
      <c r="AIK10" s="49">
        <v>220</v>
      </c>
      <c r="AIL10" s="49"/>
      <c r="AIM10" s="49"/>
      <c r="AIN10" s="49"/>
      <c r="AIO10" s="49"/>
      <c r="AIP10" s="67">
        <f t="shared" ref="AIP10:AIP14" si="664">SUM(AIJ10:AIO10)</f>
        <v>440</v>
      </c>
      <c r="AIQ10" s="184">
        <f t="shared" ref="AIQ10:AIQ14" si="665">AIP10/$AIA$5</f>
        <v>73.333333333333329</v>
      </c>
      <c r="AIR10" s="48"/>
      <c r="AIS10" s="49">
        <v>8</v>
      </c>
      <c r="AIT10" s="49"/>
      <c r="AIU10" s="49"/>
      <c r="AIV10" s="49"/>
      <c r="AIW10" s="49"/>
      <c r="AIX10" s="67">
        <f t="shared" ref="AIX10:AIX14" si="666">SUM(AIR10:AIW10)</f>
        <v>8</v>
      </c>
      <c r="AIY10" s="68">
        <f t="shared" ref="AIY10:AIY14" si="667">AIX10/$AIA$5</f>
        <v>1.3333333333333333</v>
      </c>
      <c r="AIZ10" s="48"/>
      <c r="AJA10" s="49"/>
      <c r="AJB10" s="49"/>
      <c r="AJC10" s="49"/>
      <c r="AJD10" s="49"/>
      <c r="AJE10" s="49">
        <v>110</v>
      </c>
      <c r="AJF10" s="67">
        <f t="shared" ref="AJF10:AJF14" si="668">SUM(AIZ10:AJE10)</f>
        <v>110</v>
      </c>
      <c r="AJG10" s="68">
        <f t="shared" ref="AJG10:AJG14" si="669">AJF10/$AIA$5</f>
        <v>18.333333333333332</v>
      </c>
      <c r="AJH10" s="48"/>
      <c r="AJI10" s="49"/>
      <c r="AJJ10" s="49"/>
      <c r="AJK10" s="49">
        <v>110</v>
      </c>
      <c r="AJL10" s="49"/>
      <c r="AJM10" s="49"/>
      <c r="AJN10" s="47">
        <f t="shared" ref="AJN10:AJN14" si="670">SUM(AJH10:AJM10)</f>
        <v>110</v>
      </c>
      <c r="AJO10" s="43">
        <f t="shared" ref="AJO10:AJO14" si="671">AJN10/$AJO$5</f>
        <v>18.333333333333332</v>
      </c>
      <c r="AJP10" s="48"/>
      <c r="AJQ10" s="49"/>
      <c r="AJR10" s="49"/>
      <c r="AJS10" s="49">
        <v>216</v>
      </c>
      <c r="AJT10" s="49"/>
      <c r="AJU10" s="47"/>
      <c r="AJV10" s="47">
        <f t="shared" ref="AJV10:AJV14" si="672">SUM(AJP10:AJU10)</f>
        <v>216</v>
      </c>
      <c r="AJW10" s="43">
        <f t="shared" ref="AJW10:AJW14" si="673">AJV10/$AJO$5</f>
        <v>36</v>
      </c>
      <c r="AJX10" s="48"/>
      <c r="AJY10" s="49"/>
      <c r="AJZ10" s="49"/>
      <c r="AKA10" s="49"/>
      <c r="AKB10" s="49"/>
      <c r="AKC10" s="49">
        <v>220</v>
      </c>
      <c r="AKD10" s="47">
        <f t="shared" ref="AKD10:AKD14" si="674">SUM(AJX10:AKC10)</f>
        <v>220</v>
      </c>
      <c r="AKE10" s="43">
        <f t="shared" ref="AKE10:AKE14" si="675">AKD10/$AJO$5</f>
        <v>36.666666666666664</v>
      </c>
      <c r="AKF10" s="48">
        <v>220</v>
      </c>
      <c r="AKG10" s="49"/>
      <c r="AKH10" s="49">
        <v>205</v>
      </c>
      <c r="AKI10" s="49">
        <v>110</v>
      </c>
      <c r="AKJ10" s="49"/>
      <c r="AKK10" s="49"/>
      <c r="AKL10" s="47">
        <f t="shared" ref="AKL10:AKL14" si="676">SUM(AKF10:AKK10)</f>
        <v>535</v>
      </c>
      <c r="AKM10" s="43">
        <f t="shared" ref="AKM10:AKM14" si="677">AKL10/$AJO$5</f>
        <v>89.166666666666671</v>
      </c>
      <c r="AKN10" s="82"/>
      <c r="AKO10" s="83"/>
      <c r="AKP10" s="83"/>
      <c r="AKQ10" s="83"/>
      <c r="AKR10" s="83">
        <v>456</v>
      </c>
      <c r="AKS10" s="83"/>
      <c r="AKT10" s="47">
        <f t="shared" ref="AKT10:AKT14" si="678">SUM(AKN10:AKS10)</f>
        <v>456</v>
      </c>
      <c r="AKU10" s="43">
        <f t="shared" ref="AKU10:AKU14" si="679">AKT10/$AJO$5</f>
        <v>76</v>
      </c>
      <c r="AKV10" s="48"/>
      <c r="AKW10" s="49">
        <v>433</v>
      </c>
      <c r="AKX10" s="49"/>
      <c r="AKY10" s="49">
        <v>355</v>
      </c>
      <c r="AKZ10" s="49"/>
      <c r="ALA10" s="49"/>
      <c r="ALB10" s="47">
        <f t="shared" ref="ALB10:ALB14" si="680">SUM(AKV10:ALA10)</f>
        <v>788</v>
      </c>
      <c r="ALC10" s="43">
        <f t="shared" ref="ALC10:ALC14" si="681">ALB10/$AJO$5</f>
        <v>131.33333333333334</v>
      </c>
      <c r="ALD10" s="48"/>
      <c r="ALE10" s="49"/>
      <c r="ALF10" s="49">
        <v>220</v>
      </c>
      <c r="ALG10" s="49"/>
      <c r="ALH10" s="49"/>
      <c r="ALI10" s="49"/>
      <c r="ALJ10" s="47">
        <f t="shared" ref="ALJ10:ALJ14" si="682">SUM(ALD10:ALI10)</f>
        <v>220</v>
      </c>
      <c r="ALK10" s="43">
        <f t="shared" ref="ALK10:ALK14" si="683">ALJ10/$AJO$5</f>
        <v>36.666666666666664</v>
      </c>
      <c r="ALL10" s="48"/>
      <c r="ALM10" s="49"/>
      <c r="ALN10" s="49"/>
      <c r="ALO10" s="49">
        <v>110</v>
      </c>
      <c r="ALP10" s="49"/>
      <c r="ALQ10" s="1"/>
      <c r="ALR10" s="67">
        <f t="shared" ref="ALR10:ALR14" si="684">SUM(ALL10:ALQ10)</f>
        <v>110</v>
      </c>
      <c r="ALS10" s="68">
        <f t="shared" ref="ALS10:ALS14" si="685">ALR10/$ALS$5</f>
        <v>18.333333333333332</v>
      </c>
      <c r="ALT10" s="48"/>
      <c r="ALU10" s="49"/>
      <c r="ALV10" s="49">
        <v>330</v>
      </c>
      <c r="ALW10" s="49"/>
      <c r="ALX10" s="49"/>
      <c r="ALY10" s="49"/>
      <c r="ALZ10" s="67">
        <f t="shared" ref="ALZ10:ALZ14" si="686">SUM(ALT10:ALY10)</f>
        <v>330</v>
      </c>
      <c r="AMA10" s="68">
        <f t="shared" ref="AMA10:AMA14" si="687">ALZ10/$AMA$5</f>
        <v>55</v>
      </c>
      <c r="AMB10" s="48">
        <v>110</v>
      </c>
      <c r="AMC10" s="49"/>
      <c r="AMD10" s="49"/>
      <c r="AME10" s="49"/>
      <c r="AMF10" s="49"/>
      <c r="AMG10" s="49">
        <v>330</v>
      </c>
      <c r="AMH10" s="67">
        <f t="shared" ref="AMH10:AMH14" si="688">SUM(AMB10:AMG10)</f>
        <v>440</v>
      </c>
      <c r="AMI10" s="68">
        <f t="shared" ref="AMI10:AMI14" si="689">AMH10/$AMA$5</f>
        <v>73.333333333333329</v>
      </c>
      <c r="AMJ10" s="48"/>
      <c r="AMK10" s="49"/>
      <c r="AML10" s="49">
        <v>330</v>
      </c>
      <c r="AMM10" s="49"/>
      <c r="AMN10" s="49"/>
      <c r="AMO10" s="49"/>
      <c r="AMP10" s="67">
        <f t="shared" ref="AMP10:AMP14" si="690">SUM(AMJ10:AMO10)</f>
        <v>330</v>
      </c>
      <c r="AMQ10" s="68">
        <f t="shared" ref="AMQ10:AMQ14" si="691">AMP10/$AMA$5</f>
        <v>55</v>
      </c>
      <c r="AMR10" s="48">
        <v>330</v>
      </c>
      <c r="AMS10" s="49"/>
      <c r="AMT10" s="49"/>
      <c r="AMU10" s="49"/>
      <c r="AMV10" s="49"/>
      <c r="AMW10" s="49"/>
      <c r="AMX10" s="67">
        <f t="shared" ref="AMX10:AMX14" si="692">SUM(AMR10:AMW10)</f>
        <v>330</v>
      </c>
      <c r="AMY10" s="68">
        <f t="shared" ref="AMY10:AMY14" si="693">AMX10/$AMA$5</f>
        <v>55</v>
      </c>
      <c r="AMZ10" s="48">
        <v>110</v>
      </c>
      <c r="ANA10" s="49"/>
      <c r="ANB10" s="49"/>
      <c r="ANC10" s="49"/>
      <c r="AND10" s="49"/>
      <c r="ANE10" s="49"/>
      <c r="ANF10" s="67">
        <f t="shared" ref="ANF10:ANF14" si="694">SUM(AMZ10:ANE10)</f>
        <v>110</v>
      </c>
      <c r="ANG10" s="68">
        <f t="shared" ref="ANG10:ANG14" si="695">ANF10/$ANG$5</f>
        <v>18.333333333333332</v>
      </c>
      <c r="ANH10" s="48">
        <v>440</v>
      </c>
      <c r="ANI10" s="49"/>
      <c r="ANJ10" s="49"/>
      <c r="ANK10" s="49">
        <v>206</v>
      </c>
      <c r="ANL10" s="49"/>
      <c r="ANM10" s="49"/>
      <c r="ANN10" s="67">
        <f t="shared" ref="ANN10:ANN14" si="696">SUM(ANH10:ANM10)</f>
        <v>646</v>
      </c>
      <c r="ANO10" s="68">
        <f t="shared" ref="ANO10:ANO14" si="697">ANN10/$ANG$5</f>
        <v>107.66666666666667</v>
      </c>
      <c r="ANP10" s="48"/>
      <c r="ANQ10" s="49"/>
      <c r="ANR10" s="49">
        <v>220</v>
      </c>
      <c r="ANS10" s="49"/>
      <c r="ANT10" s="49"/>
      <c r="ANU10" s="49"/>
      <c r="ANV10" s="67">
        <f t="shared" ref="ANV10:ANV14" si="698">SUM(ANP10:ANU10)</f>
        <v>220</v>
      </c>
      <c r="ANW10" s="68">
        <f t="shared" ref="ANW10:ANW14" si="699">ANV10/$ANG$5</f>
        <v>36.666666666666664</v>
      </c>
      <c r="ANX10" s="48">
        <v>220</v>
      </c>
      <c r="ANY10" s="49">
        <v>110</v>
      </c>
      <c r="ANZ10" s="49"/>
      <c r="AOA10" s="49"/>
      <c r="AOB10" s="49"/>
      <c r="AOC10" s="49"/>
      <c r="AOD10" s="67">
        <f t="shared" ref="AOD10:AOD14" si="700">SUM(ANX10:AOC10)</f>
        <v>330</v>
      </c>
      <c r="AOE10" s="68">
        <f t="shared" ref="AOE10:AOE14" si="701">AOD10/$ANG$5</f>
        <v>55</v>
      </c>
      <c r="AOF10" s="48"/>
      <c r="AOG10" s="49">
        <v>330</v>
      </c>
      <c r="AOH10" s="49"/>
      <c r="AOI10" s="49">
        <v>440</v>
      </c>
      <c r="AOJ10" s="49"/>
      <c r="AOK10" s="49"/>
      <c r="AOL10" s="67">
        <f t="shared" ref="AOL10:AOL14" si="702">SUM(AOF10:AOK10)</f>
        <v>770</v>
      </c>
      <c r="AOM10" s="68">
        <f t="shared" ref="AOM10:AOM14" si="703">AOL10/$ANG$5</f>
        <v>128.33333333333334</v>
      </c>
      <c r="AON10" s="48"/>
      <c r="AOO10" s="49"/>
      <c r="AOP10" s="49">
        <v>110</v>
      </c>
      <c r="AOQ10" s="49"/>
      <c r="AOR10" s="49"/>
      <c r="AOS10" s="49"/>
      <c r="AOT10" s="67">
        <f t="shared" ref="AOT10:AOT14" si="704">SUM(AON10:AOS10)</f>
        <v>110</v>
      </c>
      <c r="AOU10" s="68">
        <f t="shared" ref="AOU10:AOU14" si="705">AOT10/$ANG$5</f>
        <v>18.333333333333332</v>
      </c>
      <c r="AOV10" s="48"/>
      <c r="AOW10" s="49"/>
      <c r="AOX10" s="49"/>
      <c r="AOY10" s="49">
        <v>220</v>
      </c>
      <c r="AOZ10" s="49"/>
      <c r="APA10" s="49"/>
      <c r="APB10" s="67">
        <f t="shared" ref="APB10:APB14" si="706">SUM(AOV10:APA10)</f>
        <v>220</v>
      </c>
      <c r="APC10" s="68">
        <f t="shared" ref="APC10:APC14" si="707">APB10/$ANG$5</f>
        <v>36.666666666666664</v>
      </c>
      <c r="APD10" s="48"/>
      <c r="APE10" s="49"/>
      <c r="APF10" s="49">
        <v>220</v>
      </c>
      <c r="APG10" s="49">
        <v>220</v>
      </c>
      <c r="APH10" s="49"/>
      <c r="API10" s="49"/>
      <c r="APJ10" s="67">
        <f t="shared" ref="APJ10:APJ14" si="708">SUM(APD10:API10)</f>
        <v>440</v>
      </c>
      <c r="APK10" s="68">
        <f t="shared" ref="APK10:APK14" si="709">APJ10/$ANG$5</f>
        <v>73.333333333333329</v>
      </c>
      <c r="APL10" s="48"/>
      <c r="APM10" s="49"/>
      <c r="APN10" s="49">
        <v>110</v>
      </c>
      <c r="APO10" s="49"/>
      <c r="APP10" s="49">
        <v>440</v>
      </c>
      <c r="APQ10" s="49"/>
      <c r="APR10" s="67">
        <f t="shared" ref="APR10:APR14" si="710">SUM(APL10:APQ10)</f>
        <v>550</v>
      </c>
      <c r="APS10" s="68">
        <f t="shared" ref="APS10:APS14" si="711">APR10/$ANG$5</f>
        <v>91.666666666666671</v>
      </c>
      <c r="APT10" s="48"/>
      <c r="APU10" s="49">
        <v>440</v>
      </c>
      <c r="APV10" s="49"/>
      <c r="APW10" s="49"/>
      <c r="APX10" s="49"/>
      <c r="APY10" s="49"/>
      <c r="APZ10" s="67">
        <f t="shared" ref="APZ10:APZ14" si="712">SUM(APT10:APY10)</f>
        <v>440</v>
      </c>
      <c r="AQA10" s="68">
        <f t="shared" ref="AQA10:AQA14" si="713">APZ10/$ANG$5</f>
        <v>73.333333333333329</v>
      </c>
      <c r="AQB10" s="48"/>
      <c r="AQC10" s="49"/>
      <c r="AQD10" s="49"/>
      <c r="AQE10" s="49"/>
      <c r="AQF10" s="49"/>
      <c r="AQG10" s="49"/>
      <c r="AQH10" s="67">
        <f t="shared" ref="AQH10:AQH14" si="714">SUM(AQB10:AQG10)</f>
        <v>0</v>
      </c>
      <c r="AQI10" s="68">
        <f t="shared" ref="AQI10:AQI14" si="715">AQH10/$ANG$5</f>
        <v>0</v>
      </c>
      <c r="AQJ10" s="48"/>
      <c r="AQK10" s="49"/>
      <c r="AQL10" s="49"/>
      <c r="AQM10" s="49"/>
      <c r="AQN10" s="49"/>
      <c r="AQO10" s="49"/>
      <c r="AQP10" s="42">
        <f t="shared" ref="AQP10:AQP14" si="716">SUM(AQJ10:AQO10)</f>
        <v>0</v>
      </c>
      <c r="AQQ10" s="43">
        <f t="shared" ref="AQQ10:AQQ14" si="717">AQP10/$AQQ$5</f>
        <v>0</v>
      </c>
      <c r="AQR10" s="48"/>
      <c r="AQS10" s="49"/>
      <c r="AQT10" s="49"/>
      <c r="AQU10" s="49"/>
      <c r="AQV10" s="49"/>
      <c r="AQW10" s="49"/>
      <c r="AQX10" s="42">
        <f t="shared" ref="AQX10:AQX14" si="718">SUM(AQR10:AQW10)</f>
        <v>0</v>
      </c>
      <c r="AQY10" s="43">
        <f t="shared" ref="AQY10:AQY14" si="719">AQX10/$AQQ$5</f>
        <v>0</v>
      </c>
      <c r="AQZ10" s="48">
        <v>105</v>
      </c>
      <c r="ARA10" s="49">
        <v>110</v>
      </c>
      <c r="ARB10" s="49">
        <v>220</v>
      </c>
      <c r="ARC10" s="49"/>
      <c r="ARD10" s="49"/>
      <c r="ARE10" s="49"/>
      <c r="ARF10" s="42">
        <f t="shared" ref="ARF10:ARF14" si="720">SUM(AQZ10:ARE10)</f>
        <v>435</v>
      </c>
      <c r="ARG10" s="43">
        <f t="shared" ref="ARG10:ARG14" si="721">ARF10/$AQQ$5</f>
        <v>72.5</v>
      </c>
      <c r="ARH10" s="201"/>
      <c r="ARI10" s="47"/>
      <c r="ARJ10" s="47"/>
      <c r="ARK10" s="47"/>
      <c r="ARL10" s="47">
        <v>220</v>
      </c>
      <c r="ARM10" s="47"/>
      <c r="ARN10" s="42">
        <f t="shared" ref="ARN10:ARN14" si="722">SUM(ARH10:ARM10)</f>
        <v>220</v>
      </c>
      <c r="ARO10" s="43">
        <f t="shared" ref="ARO10:ARO14" si="723">ARN10/$ARO$5</f>
        <v>36.666666666666664</v>
      </c>
      <c r="ARP10" s="48"/>
      <c r="ARQ10" s="49"/>
      <c r="ARR10" s="49"/>
      <c r="ARS10" s="49"/>
      <c r="ART10" s="49"/>
      <c r="ARU10" s="49"/>
      <c r="ARV10" s="42">
        <f t="shared" ref="ARV10:ARV14" si="724">SUM(ARP10:ARU10)</f>
        <v>0</v>
      </c>
      <c r="ARW10" s="43">
        <f t="shared" ref="ARW10:ARW14" si="725">ARV10/$ARO$5</f>
        <v>0</v>
      </c>
      <c r="ARX10" s="48">
        <v>110</v>
      </c>
      <c r="ARY10" s="49">
        <v>111</v>
      </c>
      <c r="ARZ10" s="49"/>
      <c r="ASA10" s="49"/>
      <c r="ASB10" s="49"/>
      <c r="ASC10" s="49"/>
      <c r="ASD10" s="42">
        <f t="shared" ref="ASD10:ASD14" si="726">SUM(ARX10:ASC10)</f>
        <v>221</v>
      </c>
      <c r="ASE10" s="43">
        <f t="shared" ref="ASE10:ASE14" si="727">ASD10/$ARO$5</f>
        <v>36.833333333333336</v>
      </c>
      <c r="ASF10" s="48"/>
      <c r="ASG10" s="49">
        <v>110</v>
      </c>
      <c r="ASH10" s="49"/>
      <c r="ASI10" s="49">
        <v>220</v>
      </c>
      <c r="ASJ10" s="49"/>
      <c r="ASK10" s="49"/>
      <c r="ASL10" s="42">
        <f t="shared" ref="ASL10:ASL14" si="728">SUM(ASF10:ASK10)</f>
        <v>330</v>
      </c>
      <c r="ASM10" s="43">
        <f t="shared" ref="ASM10:ASM14" si="729">ASL10/$ARO$5</f>
        <v>55</v>
      </c>
      <c r="ASN10" s="48">
        <v>220</v>
      </c>
      <c r="ASO10" s="49"/>
      <c r="ASP10" s="49"/>
      <c r="ASQ10" s="49"/>
      <c r="ASR10" s="49"/>
      <c r="ASS10" s="49"/>
      <c r="AST10" s="42">
        <f t="shared" ref="AST10:AST14" si="730">SUM(ASN10:ASS10)</f>
        <v>220</v>
      </c>
      <c r="ASU10" s="43">
        <f t="shared" ref="ASU10:ASU14" si="731">AST10/$ARO$5</f>
        <v>36.666666666666664</v>
      </c>
      <c r="ASV10" s="48"/>
      <c r="ASW10" s="49">
        <v>220</v>
      </c>
      <c r="ASX10" s="49"/>
      <c r="ASY10" s="49"/>
      <c r="ASZ10" s="49"/>
      <c r="ATA10" s="49"/>
      <c r="ATB10" s="42">
        <f t="shared" ref="ATB10:ATB14" si="732">SUM(ASV10:ATA10)</f>
        <v>220</v>
      </c>
      <c r="ATC10" s="43">
        <f t="shared" ref="ATC10:ATC14" si="733">ATB10/$ARO$5</f>
        <v>36.666666666666664</v>
      </c>
      <c r="ATD10" s="48"/>
      <c r="ATE10" s="49"/>
      <c r="ATF10" s="49">
        <v>110</v>
      </c>
      <c r="ATG10" s="49"/>
      <c r="ATH10" s="49"/>
      <c r="ATI10" s="49">
        <v>110</v>
      </c>
      <c r="ATJ10" s="42">
        <f t="shared" ref="ATJ10:ATJ14" si="734">SUM(ATD10:ATI10)</f>
        <v>220</v>
      </c>
      <c r="ATK10" s="43">
        <f t="shared" ref="ATK10:ATK14" si="735">ATJ10/$ARO$5</f>
        <v>36.666666666666664</v>
      </c>
      <c r="ATL10" s="48"/>
      <c r="ATM10" s="49">
        <v>220</v>
      </c>
      <c r="ATN10" s="49"/>
      <c r="ATO10" s="49">
        <v>110</v>
      </c>
      <c r="ATP10" s="49"/>
      <c r="ATQ10" s="49"/>
      <c r="ATR10" s="42">
        <f t="shared" ref="ATR10:ATR14" si="736">SUM(ATL10:ATQ10)</f>
        <v>330</v>
      </c>
      <c r="ATS10" s="43">
        <f t="shared" ref="ATS10:ATS14" si="737">ATR10/$ARO$5</f>
        <v>55</v>
      </c>
      <c r="ATT10" s="48">
        <v>119</v>
      </c>
      <c r="ATU10" s="49">
        <v>2</v>
      </c>
      <c r="ATV10" s="49"/>
      <c r="ATW10" s="49"/>
      <c r="ATX10" s="49"/>
      <c r="ATY10" s="49"/>
      <c r="ATZ10" s="42">
        <f t="shared" ref="ATZ10:ATZ14" si="738">SUM(ATT10:ATY10)</f>
        <v>121</v>
      </c>
      <c r="AUA10" s="43">
        <f t="shared" ref="AUA10:AUA14" si="739">ATZ10/$ARO$5</f>
        <v>20.166666666666668</v>
      </c>
      <c r="AUB10" s="48"/>
      <c r="AUC10" s="49"/>
      <c r="AUD10" s="49"/>
      <c r="AUE10" s="49"/>
      <c r="AUF10" s="49"/>
      <c r="AUG10" s="49"/>
      <c r="AUH10" s="42">
        <f t="shared" ref="AUH10:AUH14" si="740">SUM(AUB10:AUG10)</f>
        <v>0</v>
      </c>
      <c r="AUI10" s="43">
        <f t="shared" ref="AUI10:AUI14" si="741">AUH10/$ARO$5</f>
        <v>0</v>
      </c>
      <c r="AUJ10" s="48"/>
      <c r="AUK10" s="49"/>
      <c r="AUL10" s="49"/>
      <c r="AUM10" s="49"/>
      <c r="AUN10" s="49"/>
      <c r="AUO10" s="49"/>
      <c r="AUP10" s="42">
        <f t="shared" ref="AUP10:AUP14" si="742">SUM(AUJ10:AUO10)</f>
        <v>0</v>
      </c>
      <c r="AUQ10" s="43">
        <f t="shared" ref="AUQ10:AUQ14" si="743">AUP10/$AUQ$5</f>
        <v>0</v>
      </c>
      <c r="AUR10" s="48"/>
      <c r="AUS10" s="49"/>
      <c r="AUT10" s="49"/>
      <c r="AUU10" s="49"/>
      <c r="AUV10" s="49"/>
      <c r="AUW10" s="49"/>
      <c r="AUX10" s="42">
        <f t="shared" ref="AUX10:AUX14" si="744">SUM(AUR10:AUW10)</f>
        <v>0</v>
      </c>
      <c r="AUY10" s="43">
        <f t="shared" ref="AUY10:AUY14" si="745">AUX10/$AUQ$5</f>
        <v>0</v>
      </c>
      <c r="AUZ10" s="48"/>
      <c r="AVA10" s="49"/>
      <c r="AVB10" s="49"/>
      <c r="AVC10" s="49"/>
      <c r="AVD10" s="49"/>
      <c r="AVE10" s="49"/>
      <c r="AVF10" s="42">
        <f t="shared" ref="AVF10:AVF14" si="746">SUM(AUZ10:AVE10)</f>
        <v>0</v>
      </c>
      <c r="AVG10" s="43">
        <f t="shared" ref="AVG10:AVG14" si="747">AVF10/$AUQ$5</f>
        <v>0</v>
      </c>
      <c r="AVH10" s="48"/>
      <c r="AVI10" s="49"/>
      <c r="AVJ10" s="49"/>
      <c r="AVK10" s="49"/>
      <c r="AVL10" s="49"/>
      <c r="AVM10" s="49"/>
      <c r="AVN10" s="42">
        <f t="shared" ref="AVN10:AVN14" si="748">SUM(AVH10:AVM10)</f>
        <v>0</v>
      </c>
      <c r="AVO10" s="43">
        <f t="shared" ref="AVO10:AVO14" si="749">AVN10/$AUQ$5</f>
        <v>0</v>
      </c>
      <c r="AVP10" s="48"/>
      <c r="AVQ10" s="49">
        <v>220</v>
      </c>
      <c r="AVR10" s="49"/>
      <c r="AVS10" s="49">
        <v>220</v>
      </c>
      <c r="AVT10" s="49"/>
      <c r="AVU10" s="49"/>
      <c r="AVV10" s="42">
        <f t="shared" ref="AVV10:AVV14" si="750">SUM(AVP10:AVU10)</f>
        <v>440</v>
      </c>
      <c r="AVW10" s="43">
        <f t="shared" ref="AVW10:AVW14" si="751">AVV10/$AUQ$5</f>
        <v>73.333333333333329</v>
      </c>
      <c r="AVX10" s="48"/>
      <c r="AVY10" s="49"/>
      <c r="AVZ10" s="49"/>
      <c r="AWA10" s="49"/>
      <c r="AWB10" s="49"/>
      <c r="AWC10" s="49"/>
      <c r="AWD10" s="42">
        <f t="shared" ref="AWD10:AWD14" si="752">SUM(AVX10:AWC10)</f>
        <v>0</v>
      </c>
      <c r="AWE10" s="43">
        <f t="shared" ref="AWE10:AWE14" si="753">AWD10/$AWE$5</f>
        <v>0</v>
      </c>
      <c r="AWF10" s="48"/>
      <c r="AWG10" s="49"/>
      <c r="AWH10" s="49"/>
      <c r="AWI10" s="49"/>
      <c r="AWJ10" s="49"/>
      <c r="AWK10" s="49"/>
      <c r="AWL10" s="42">
        <f t="shared" ref="AWL10:AWL14" si="754">SUM(AWF10:AWK10)</f>
        <v>0</v>
      </c>
      <c r="AWM10" s="43">
        <f t="shared" ref="AWM10:AWM14" si="755">AWL10/$AWE$5</f>
        <v>0</v>
      </c>
      <c r="AWN10" s="48"/>
      <c r="AWO10" s="49"/>
      <c r="AWP10" s="49"/>
      <c r="AWQ10" s="49"/>
      <c r="AWR10" s="49"/>
      <c r="AWS10" s="49"/>
      <c r="AWT10" s="42">
        <f t="shared" ref="AWT10:AWT14" si="756">SUM(AWN10:AWS10)</f>
        <v>0</v>
      </c>
      <c r="AWU10" s="43">
        <f t="shared" ref="AWU10:AWU14" si="757">AWT10/$AWU$5</f>
        <v>0</v>
      </c>
      <c r="AWV10" s="48"/>
      <c r="AWW10" s="49"/>
      <c r="AWX10" s="49">
        <v>210</v>
      </c>
      <c r="AWY10" s="49">
        <v>110</v>
      </c>
      <c r="AWZ10" s="49"/>
      <c r="AXA10" s="49"/>
      <c r="AXB10" s="42">
        <f t="shared" ref="AXB10:AXB14" si="758">SUM(AWV10:AXA10)</f>
        <v>320</v>
      </c>
      <c r="AXC10" s="43">
        <f t="shared" ref="AXC10:AXC14" si="759">AXB10/$AWU$5</f>
        <v>53.333333333333336</v>
      </c>
      <c r="AXD10" s="48"/>
      <c r="AXE10" s="49"/>
      <c r="AXF10" s="49"/>
      <c r="AXG10" s="49"/>
      <c r="AXH10" s="49"/>
      <c r="AXI10" s="49"/>
      <c r="AXJ10" s="42">
        <f t="shared" ref="AXJ10:AXJ14" si="760">SUM(AXD10:AXI10)</f>
        <v>0</v>
      </c>
      <c r="AXK10" s="43">
        <f t="shared" ref="AXK10:AXK14" si="761">AXJ10/$AWU$5</f>
        <v>0</v>
      </c>
      <c r="AXL10" s="48"/>
      <c r="AXM10" s="49"/>
      <c r="AXN10" s="49"/>
      <c r="AXO10" s="49"/>
      <c r="AXP10" s="49"/>
      <c r="AXQ10" s="49"/>
      <c r="AXR10" s="42">
        <f t="shared" ref="AXR10:AXR14" si="762">SUM(AXL10:AXP10)</f>
        <v>0</v>
      </c>
      <c r="AXS10" s="43">
        <f t="shared" ref="AXS10:AXS14" si="763">AXR10/$AXS$5</f>
        <v>0</v>
      </c>
      <c r="AXT10" s="48"/>
      <c r="AXU10" s="49">
        <v>220</v>
      </c>
      <c r="AXV10" s="49"/>
      <c r="AXW10" s="49"/>
      <c r="AXX10" s="49"/>
      <c r="AXY10" s="49"/>
      <c r="AXZ10" s="42">
        <f t="shared" ref="AXZ10:AXZ14" si="764">SUM(AXT10:AXX10)</f>
        <v>220</v>
      </c>
      <c r="AYA10" s="43">
        <f t="shared" ref="AYA10:AYA14" si="765">AXZ10/$AYA$5</f>
        <v>36.666666666666664</v>
      </c>
      <c r="AYB10" s="48">
        <v>217</v>
      </c>
      <c r="AYC10" s="49"/>
      <c r="AYD10" s="49"/>
      <c r="AYE10" s="49"/>
      <c r="AYF10" s="49"/>
      <c r="AYG10" s="49">
        <v>112</v>
      </c>
      <c r="AYH10" s="42">
        <f t="shared" ref="AYH10:AYH14" si="766">SUM(AYB10:AYG10)</f>
        <v>329</v>
      </c>
      <c r="AYI10" s="43">
        <f t="shared" ref="AYI10:AYI14" si="767">AYH10/$AYA$5</f>
        <v>54.833333333333336</v>
      </c>
      <c r="AYJ10" s="48"/>
      <c r="AYK10" s="49"/>
      <c r="AYL10" s="49"/>
      <c r="AYM10" s="49"/>
      <c r="AYN10" s="49"/>
      <c r="AYO10" s="49"/>
      <c r="AYP10" s="42">
        <f t="shared" ref="AYP10:AYP14" si="768">SUM(AYJ10:AYO10)</f>
        <v>0</v>
      </c>
      <c r="AYQ10" s="43">
        <f t="shared" ref="AYQ10:AYQ14" si="769">AYP10/$AYA$5</f>
        <v>0</v>
      </c>
      <c r="AYR10" s="48"/>
      <c r="AYS10" s="49"/>
      <c r="AYT10" s="49"/>
      <c r="AYU10" s="49"/>
      <c r="AYV10" s="49"/>
      <c r="AYW10" s="49"/>
      <c r="AYX10" s="42">
        <f t="shared" ref="AYX10:AYX14" si="770">SUM(AYR10:AYW10)</f>
        <v>0</v>
      </c>
      <c r="AYY10" s="43">
        <f t="shared" ref="AYY10:AYY14" si="771">AYX10/$AYY$5</f>
        <v>0</v>
      </c>
      <c r="AYZ10" s="48"/>
      <c r="AZA10" s="49">
        <v>110</v>
      </c>
      <c r="AZB10" s="49">
        <v>220</v>
      </c>
      <c r="AZC10" s="49"/>
      <c r="AZD10" s="49"/>
      <c r="AZE10" s="49"/>
      <c r="AZF10" s="42">
        <f t="shared" ref="AZF10:AZF14" si="772">SUM(AYZ10:AZE10)</f>
        <v>330</v>
      </c>
      <c r="AZG10" s="43">
        <f t="shared" ref="AZG10:AZG14" si="773">AZF10/$AZG$5</f>
        <v>55</v>
      </c>
      <c r="AZH10" s="82"/>
      <c r="AZI10" s="83"/>
      <c r="AZJ10" s="83"/>
      <c r="AZK10" s="83"/>
      <c r="AZL10" s="83"/>
      <c r="AZM10" s="83">
        <v>220</v>
      </c>
      <c r="AZN10" s="42">
        <f t="shared" ref="AZN10:AZN14" si="774">SUM(AZH10:AZM10)</f>
        <v>220</v>
      </c>
      <c r="AZO10" s="43">
        <f t="shared" ref="AZO10:AZO14" si="775">AZN10/$AZO$5</f>
        <v>36.666666666666664</v>
      </c>
      <c r="AZP10" s="48"/>
      <c r="AZQ10" s="49">
        <v>220</v>
      </c>
      <c r="AZR10" s="49"/>
      <c r="AZS10" s="49"/>
      <c r="AZT10" s="49"/>
      <c r="AZU10" s="49"/>
      <c r="AZV10" s="42">
        <f t="shared" ref="AZV10:AZV14" si="776">SUM(AZP10:AZU10)</f>
        <v>220</v>
      </c>
      <c r="AZW10" s="43">
        <f t="shared" ref="AZW10:AZW14" si="777">AZV10/$AZO$5</f>
        <v>36.666666666666664</v>
      </c>
      <c r="AZX10" s="239"/>
      <c r="AZY10" s="1"/>
      <c r="AZZ10" s="1"/>
      <c r="BAA10" s="1"/>
      <c r="BAB10" s="1"/>
      <c r="BAC10" s="1"/>
      <c r="BAD10" s="42">
        <f t="shared" ref="BAD10:BAD14" si="778">SUM(AZX10:BAC10)</f>
        <v>0</v>
      </c>
      <c r="BAE10" s="43">
        <f t="shared" ref="BAE10:BAE14" si="779">BAD10/$AZO$5</f>
        <v>0</v>
      </c>
      <c r="BAF10" s="48"/>
      <c r="BAG10" s="49">
        <v>218</v>
      </c>
      <c r="BAH10" s="49"/>
      <c r="BAI10" s="49"/>
      <c r="BAJ10" s="49"/>
      <c r="BAK10" s="49"/>
      <c r="BAL10" s="42">
        <f t="shared" ref="BAL10:BAL14" si="780">SUM(BAF10:BAK10)</f>
        <v>218</v>
      </c>
      <c r="BAM10" s="43">
        <f t="shared" ref="BAM10:BAM14" si="781">BAL10/$AZO$5</f>
        <v>36.333333333333336</v>
      </c>
      <c r="BAN10" s="48"/>
      <c r="BAO10" s="49">
        <v>220</v>
      </c>
      <c r="BAP10" s="49"/>
      <c r="BAQ10" s="49"/>
      <c r="BAR10" s="49"/>
      <c r="BAS10" s="49"/>
      <c r="BAT10" s="42">
        <f t="shared" ref="BAT10:BAT14" si="782">SUM(BAN10:BAS10)</f>
        <v>220</v>
      </c>
      <c r="BAU10" s="43">
        <f t="shared" ref="BAU10:BAU14" si="783">BAT10/$AZO$5</f>
        <v>36.666666666666664</v>
      </c>
      <c r="BAV10" s="48"/>
      <c r="BAW10" s="49"/>
      <c r="BAX10" s="49"/>
      <c r="BAY10" s="49"/>
      <c r="BAZ10" s="49"/>
      <c r="BBA10" s="49"/>
      <c r="BBB10" s="42">
        <f t="shared" ref="BBB10:BBB14" si="784">SUM(BAV10:BBA10)</f>
        <v>0</v>
      </c>
      <c r="BBC10" s="43">
        <f t="shared" ref="BBC10:BBC14" si="785">BBB10/$AZO$5</f>
        <v>0</v>
      </c>
      <c r="BBD10" s="48"/>
      <c r="BBE10" s="49"/>
      <c r="BBF10" s="49"/>
      <c r="BBG10" s="49">
        <v>167</v>
      </c>
      <c r="BBH10" s="49"/>
      <c r="BBI10" s="49"/>
      <c r="BBJ10" s="42">
        <f t="shared" ref="BBJ10:BBJ14" si="786">SUM(BBD10:BBI10)</f>
        <v>167</v>
      </c>
      <c r="BBK10" s="43">
        <f t="shared" ref="BBK10:BBK14" si="787">BBJ10/$AZO$5</f>
        <v>27.833333333333332</v>
      </c>
      <c r="BBL10" s="48"/>
      <c r="BBM10" s="49"/>
      <c r="BBN10" s="49"/>
      <c r="BBO10" s="49"/>
      <c r="BBP10" s="49"/>
      <c r="BBQ10" s="49"/>
      <c r="BBR10" s="42">
        <f t="shared" ref="BBR10:BBR14" si="788">SUM(BBL10:BBQ10)</f>
        <v>0</v>
      </c>
      <c r="BBS10" s="43">
        <f t="shared" ref="BBS10:BBS14" si="789">BBR10/$AZO$5</f>
        <v>0</v>
      </c>
      <c r="BBT10" s="48"/>
      <c r="BBU10" s="49"/>
      <c r="BBV10" s="49"/>
      <c r="BBW10" s="49"/>
      <c r="BBX10" s="49"/>
      <c r="BBY10" s="49"/>
      <c r="BBZ10" s="42">
        <f t="shared" ref="BBZ10:BBZ14" si="790">SUM(BBT10:BBY10)</f>
        <v>0</v>
      </c>
      <c r="BCA10" s="43">
        <f t="shared" ref="BCA10:BCA14" si="791">BBZ10/$AZO$5</f>
        <v>0</v>
      </c>
      <c r="BCB10" s="48"/>
      <c r="BCC10" s="49"/>
      <c r="BCD10" s="49">
        <v>220</v>
      </c>
      <c r="BCE10" s="49"/>
      <c r="BCF10" s="49"/>
      <c r="BCG10" s="49"/>
      <c r="BCH10" s="42">
        <f t="shared" ref="BCH10:BCH14" si="792">SUM(BCB10:BCG10)</f>
        <v>220</v>
      </c>
      <c r="BCI10" s="43">
        <f t="shared" ref="BCI10:BCI14" si="793">BCH10/$AZO$5</f>
        <v>36.666666666666664</v>
      </c>
      <c r="BCJ10" s="48"/>
      <c r="BCK10" s="49"/>
      <c r="BCL10" s="49"/>
      <c r="BCM10" s="49"/>
      <c r="BCN10" s="49"/>
      <c r="BCO10" s="49"/>
      <c r="BCP10" s="42">
        <f t="shared" ref="BCP10:BCP14" si="794">SUM(BCJ10:BCO10)</f>
        <v>0</v>
      </c>
      <c r="BCQ10" s="43">
        <f t="shared" ref="BCQ10:BCQ14" si="795">BCP10/$BCQ$5</f>
        <v>0</v>
      </c>
      <c r="BCR10" s="48">
        <v>341</v>
      </c>
      <c r="BCS10" s="49"/>
      <c r="BCT10" s="49"/>
      <c r="BCU10" s="49"/>
      <c r="BCV10" s="49"/>
      <c r="BCW10" s="49"/>
      <c r="BCX10" s="42">
        <f t="shared" ref="BCX10:BCX14" si="796">SUM(BCR10:BCW10)</f>
        <v>341</v>
      </c>
      <c r="BCY10" s="43">
        <f t="shared" ref="BCY10:BCY14" si="797">BCX10/$BCQ$5</f>
        <v>56.833333333333336</v>
      </c>
      <c r="BCZ10" s="48"/>
      <c r="BDA10" s="49"/>
      <c r="BDB10" s="49"/>
      <c r="BDC10" s="49"/>
      <c r="BDD10" s="49"/>
      <c r="BDE10" s="49"/>
      <c r="BDF10" s="42">
        <f t="shared" ref="BDF10:BDF14" si="798">SUM(BCZ10:BDE10)</f>
        <v>0</v>
      </c>
      <c r="BDG10" s="43">
        <f t="shared" ref="BDG10:BDG14" si="799">BDF10/$BCQ$5</f>
        <v>0</v>
      </c>
      <c r="BDH10" s="48"/>
      <c r="BDI10" s="49"/>
      <c r="BDJ10" s="49"/>
      <c r="BDK10" s="49"/>
      <c r="BDL10" s="49"/>
      <c r="BDM10" s="49">
        <v>220</v>
      </c>
      <c r="BDN10" s="42">
        <f t="shared" ref="BDN10:BDN14" si="800">SUM(BDH10:BDM10)</f>
        <v>220</v>
      </c>
      <c r="BDO10" s="43">
        <f t="shared" ref="BDO10:BDO14" si="801">BDN10/$BCQ$5</f>
        <v>36.666666666666664</v>
      </c>
      <c r="BDP10" s="48"/>
      <c r="BDQ10" s="49"/>
      <c r="BDR10" s="49"/>
      <c r="BDS10" s="49">
        <v>110</v>
      </c>
      <c r="BDT10" s="49"/>
      <c r="BDU10" s="49"/>
      <c r="BDV10" s="42">
        <f t="shared" ref="BDV10:BDV14" si="802">SUM(BDP10:BDU10)</f>
        <v>110</v>
      </c>
      <c r="BDW10" s="43">
        <f t="shared" ref="BDW10:BDW14" si="803">BDV10/$BCQ$5</f>
        <v>18.333333333333332</v>
      </c>
      <c r="BDX10" s="48"/>
      <c r="BDY10" s="49"/>
      <c r="BDZ10" s="49"/>
      <c r="BEA10" s="49"/>
      <c r="BEB10" s="49"/>
      <c r="BEC10" s="49"/>
      <c r="BED10" s="42">
        <f t="shared" ref="BED10:BED14" si="804">SUM(BDX10:BEC10)</f>
        <v>0</v>
      </c>
      <c r="BEE10" s="43">
        <f t="shared" ref="BEE10:BEE14" si="805">BED10/$BCQ$5</f>
        <v>0</v>
      </c>
      <c r="BEF10" s="48"/>
      <c r="BEG10" s="49"/>
      <c r="BEH10" s="49"/>
      <c r="BEI10" s="49"/>
      <c r="BEJ10" s="49"/>
      <c r="BEK10" s="49"/>
      <c r="BEL10" s="42">
        <f t="shared" ref="BEL10:BEL14" si="806">SUM(BEF10:BEK10)</f>
        <v>0</v>
      </c>
      <c r="BEM10" s="43">
        <f t="shared" ref="BEM10:BEM14" si="807">BEL10/$BEM$5</f>
        <v>0</v>
      </c>
      <c r="BEN10" s="48"/>
      <c r="BEO10" s="49"/>
      <c r="BEP10" s="49">
        <v>223</v>
      </c>
      <c r="BEQ10" s="49"/>
      <c r="BER10" s="49"/>
      <c r="BES10" s="49">
        <v>236</v>
      </c>
      <c r="BET10" s="42">
        <f t="shared" ref="BET10:BET14" si="808">SUM(BEN10:BES10)</f>
        <v>459</v>
      </c>
      <c r="BEU10" s="43">
        <f t="shared" ref="BEU10:BEU14" si="809">BET10/$BEU$5</f>
        <v>76.5</v>
      </c>
      <c r="BEV10" s="48"/>
      <c r="BEW10" s="49"/>
      <c r="BEX10" s="49"/>
      <c r="BEY10" s="49"/>
      <c r="BEZ10" s="49"/>
      <c r="BFA10" s="49"/>
      <c r="BFB10" s="42">
        <f t="shared" ref="BFB10:BFB14" si="810">SUM(BEV10:BFA10)</f>
        <v>0</v>
      </c>
      <c r="BFC10" s="43">
        <f t="shared" ref="BFC10:BFC14" si="811">BFB10/$BFC$5</f>
        <v>0</v>
      </c>
      <c r="BFD10" s="48"/>
      <c r="BFE10" s="49"/>
      <c r="BFF10" s="49"/>
      <c r="BFG10" s="49"/>
      <c r="BFH10" s="49"/>
      <c r="BFI10" s="49"/>
      <c r="BFJ10" s="42">
        <f t="shared" ref="BFJ10:BFJ14" si="812">SUM(BFD10:BFI10)</f>
        <v>0</v>
      </c>
      <c r="BFK10" s="43">
        <f t="shared" ref="BFK10:BFK14" si="813">BFJ10/$BFK$5</f>
        <v>0</v>
      </c>
      <c r="BFL10" s="48"/>
      <c r="BFM10" s="49"/>
      <c r="BFN10" s="49">
        <v>90</v>
      </c>
      <c r="BFO10" s="49"/>
      <c r="BFP10" s="49"/>
      <c r="BFQ10" s="49"/>
      <c r="BFR10" s="42">
        <f t="shared" ref="BFR10:BFR14" si="814">SUM(BFL10:BFQ10)</f>
        <v>90</v>
      </c>
      <c r="BFS10" s="43">
        <f t="shared" ref="BFS10:BFS14" si="815">BFR10/$BFS$5</f>
        <v>15</v>
      </c>
      <c r="BFT10" s="48"/>
      <c r="BFU10" s="49"/>
      <c r="BFV10" s="49"/>
      <c r="BFW10" s="49"/>
      <c r="BFX10" s="49"/>
      <c r="BFY10" s="49"/>
      <c r="BFZ10" s="42">
        <f t="shared" ref="BFZ10:BFZ14" si="816">SUM(BFT10:BFY10)</f>
        <v>0</v>
      </c>
      <c r="BGA10" s="43">
        <f t="shared" ref="BGA10:BGA14" si="817">BFZ10/$BGA$5</f>
        <v>0</v>
      </c>
      <c r="BGB10" s="48"/>
      <c r="BGC10" s="49"/>
      <c r="BGD10" s="49"/>
      <c r="BGE10" s="49">
        <v>219</v>
      </c>
      <c r="BGF10" s="49"/>
      <c r="BGG10" s="49"/>
      <c r="BGH10" s="42">
        <f t="shared" ref="BGH10:BGH14" si="818">SUM(BGB10:BGG10)</f>
        <v>219</v>
      </c>
      <c r="BGI10" s="43">
        <f t="shared" ref="BGI10:BGI14" si="819">BGH10/$BGI$5</f>
        <v>36.5</v>
      </c>
      <c r="BGJ10" s="48"/>
      <c r="BGK10" s="49"/>
      <c r="BGL10" s="49"/>
      <c r="BGM10" s="49"/>
      <c r="BGN10" s="49"/>
      <c r="BGO10" s="49"/>
      <c r="BGP10" s="42">
        <f t="shared" ref="BGP10:BGP14" si="820">SUM(BGJ10:BGO10)</f>
        <v>0</v>
      </c>
      <c r="BGQ10" s="43">
        <f t="shared" ref="BGQ10:BGQ14" si="821">BGP10/$BGQ$5</f>
        <v>0</v>
      </c>
      <c r="BGR10" s="48">
        <v>216</v>
      </c>
      <c r="BGS10" s="49"/>
      <c r="BGT10" s="49">
        <v>220</v>
      </c>
      <c r="BGU10" s="49"/>
      <c r="BGV10" s="49"/>
      <c r="BGW10" s="49"/>
      <c r="BGX10" s="42">
        <f t="shared" ref="BGX10:BGX14" si="822">SUM(BGR10:BGW10)</f>
        <v>436</v>
      </c>
      <c r="BGY10" s="43">
        <f t="shared" ref="BGY10:BGY14" si="823">BGX10/$BGY$5</f>
        <v>72.666666666666671</v>
      </c>
      <c r="BGZ10" s="48">
        <v>219</v>
      </c>
      <c r="BHA10" s="49">
        <v>106</v>
      </c>
      <c r="BHB10" s="49"/>
      <c r="BHC10" s="49"/>
      <c r="BHD10" s="49"/>
      <c r="BHE10" s="49"/>
      <c r="BHF10" s="42">
        <f t="shared" ref="BHF10:BHF14" si="824">SUM(BGZ10:BHE10)</f>
        <v>325</v>
      </c>
      <c r="BHG10" s="43">
        <f t="shared" ref="BHG10:BHG14" si="825">BHF10/$BHG$5</f>
        <v>54.166666666666664</v>
      </c>
      <c r="BHH10" s="48"/>
      <c r="BHI10" s="49"/>
      <c r="BHJ10" s="49"/>
      <c r="BHK10" s="49">
        <v>220</v>
      </c>
      <c r="BHL10" s="49"/>
      <c r="BHM10" s="49"/>
      <c r="BHN10" s="42">
        <f t="shared" ref="BHN10:BHN14" si="826">SUM(BHH10:BHM10)</f>
        <v>220</v>
      </c>
      <c r="BHO10" s="43">
        <f t="shared" ref="BHO10:BHO14" si="827">BHN10/$BHO$5</f>
        <v>36.666666666666664</v>
      </c>
      <c r="BHP10" s="48"/>
      <c r="BHQ10" s="49"/>
      <c r="BHR10" s="49"/>
      <c r="BHS10" s="49"/>
      <c r="BHT10" s="49"/>
      <c r="BHU10" s="49"/>
      <c r="BHV10" s="42">
        <f t="shared" ref="BHV10:BHV14" si="828">SUM(BHP10:BHU10)</f>
        <v>0</v>
      </c>
      <c r="BHW10" s="43">
        <f t="shared" ref="BHW10:BHW14" si="829">BHV10/$BHW$5</f>
        <v>0</v>
      </c>
      <c r="BHX10" s="48"/>
      <c r="BHY10" s="49"/>
      <c r="BHZ10" s="49"/>
      <c r="BIA10" s="49"/>
      <c r="BIB10" s="49"/>
      <c r="BIC10" s="49"/>
      <c r="BID10" s="42">
        <f t="shared" ref="BID10:BID14" si="830">SUM(BHX10:BIC10)</f>
        <v>0</v>
      </c>
      <c r="BIE10" s="43">
        <f t="shared" ref="BIE10:BIE14" si="831">BID10/$BIE$5</f>
        <v>0</v>
      </c>
      <c r="BIF10" s="48"/>
      <c r="BIG10" s="49"/>
      <c r="BIH10" s="49">
        <v>108</v>
      </c>
      <c r="BII10" s="49">
        <v>200</v>
      </c>
      <c r="BIJ10" s="49"/>
      <c r="BIK10" s="49"/>
      <c r="BIL10" s="42">
        <f t="shared" ref="BIL10:BIL14" si="832">SUM(BIF10:BIK10)</f>
        <v>308</v>
      </c>
      <c r="BIM10" s="43">
        <f t="shared" ref="BIM10:BIM14" si="833">BIL10/$BIM$5</f>
        <v>51.333333333333336</v>
      </c>
      <c r="BIN10" s="48"/>
      <c r="BIO10" s="49">
        <v>220</v>
      </c>
      <c r="BIP10" s="49"/>
      <c r="BIQ10" s="49"/>
      <c r="BIR10" s="49">
        <v>110</v>
      </c>
      <c r="BIS10" s="49"/>
      <c r="BIT10" s="42">
        <f t="shared" ref="BIT10:BIT14" si="834">SUM(BIN10:BIS10)</f>
        <v>330</v>
      </c>
      <c r="BIU10" s="43">
        <f t="shared" ref="BIU10:BIU14" si="835">BIT10/$BIU$5</f>
        <v>55</v>
      </c>
      <c r="BIV10" s="48"/>
      <c r="BIW10" s="49"/>
      <c r="BIX10" s="49"/>
      <c r="BIY10" s="49"/>
      <c r="BIZ10" s="49"/>
      <c r="BJA10" s="49"/>
      <c r="BJB10" s="42">
        <f t="shared" ref="BJB10:BJB14" si="836">SUM(BIV10:BJA10)</f>
        <v>0</v>
      </c>
      <c r="BJC10" s="43">
        <f t="shared" ref="BJC10:BJC14" si="837">BJB10/$BJC$5</f>
        <v>0</v>
      </c>
      <c r="BJD10" s="48"/>
      <c r="BJE10" s="49"/>
      <c r="BJF10" s="49">
        <v>111</v>
      </c>
      <c r="BJG10" s="49"/>
      <c r="BJH10" s="49"/>
      <c r="BJI10" s="49"/>
      <c r="BJJ10" s="42">
        <f t="shared" ref="BJJ10:BJJ14" si="838">SUM(BJD10:BJI10)</f>
        <v>111</v>
      </c>
      <c r="BJK10" s="43">
        <f t="shared" ref="BJK10:BJK14" si="839">BJJ10/$BJK$5</f>
        <v>18.5</v>
      </c>
      <c r="BJL10" s="48"/>
      <c r="BJM10" s="49">
        <v>87</v>
      </c>
      <c r="BJN10" s="49"/>
      <c r="BJO10" s="49"/>
      <c r="BJP10" s="49"/>
      <c r="BJQ10" s="49"/>
      <c r="BJR10" s="42">
        <f t="shared" ref="BJR10:BJR14" si="840">SUM(BJL10:BJQ10)</f>
        <v>87</v>
      </c>
      <c r="BJS10" s="43">
        <f t="shared" ref="BJS10:BJS14" si="841">BJR10/$BJS$5</f>
        <v>14.5</v>
      </c>
      <c r="BJT10" s="48">
        <v>109</v>
      </c>
      <c r="BJU10" s="49"/>
      <c r="BJV10" s="49"/>
      <c r="BJW10" s="49"/>
      <c r="BJX10" s="49"/>
      <c r="BJY10" s="49"/>
      <c r="BJZ10" s="67">
        <f t="shared" ref="BJZ10:BJZ14" si="842">SUM(BJT10:BJY10)</f>
        <v>109</v>
      </c>
      <c r="BKA10" s="43">
        <f t="shared" ref="BKA10:BKA14" si="843">BJZ10/$BKA$5</f>
        <v>18.166666666666668</v>
      </c>
      <c r="BKB10" s="48"/>
      <c r="BKC10" s="49">
        <v>118</v>
      </c>
      <c r="BKD10" s="49">
        <v>121</v>
      </c>
      <c r="BKE10" s="49"/>
      <c r="BKF10" s="49"/>
      <c r="BKG10" s="49"/>
      <c r="BKH10" s="67">
        <f t="shared" ref="BKH10:BKH14" si="844">SUM(BKB10:BKG10)</f>
        <v>239</v>
      </c>
      <c r="BKI10" s="43">
        <f t="shared" ref="BKI10:BKI14" si="845">BKH10/$BKI$5</f>
        <v>39.833333333333336</v>
      </c>
      <c r="BKJ10" s="48">
        <v>200</v>
      </c>
      <c r="BKK10" s="49"/>
      <c r="BKL10" s="49"/>
      <c r="BKM10" s="49"/>
      <c r="BKN10" s="49"/>
      <c r="BKO10" s="49"/>
      <c r="BKP10" s="67">
        <f t="shared" ref="BKP10:BKP14" si="846">SUM(BKJ10:BKO10)</f>
        <v>200</v>
      </c>
      <c r="BKQ10" s="43">
        <f t="shared" ref="BKQ10:BKQ14" si="847">BKP10/$BKI$5</f>
        <v>33.333333333333336</v>
      </c>
      <c r="BKR10" s="48"/>
      <c r="BKS10" s="49"/>
      <c r="BKT10" s="49"/>
      <c r="BKU10" s="49"/>
      <c r="BKV10" s="49"/>
      <c r="BKW10" s="49"/>
      <c r="BKX10" s="67">
        <f t="shared" ref="BKX10:BKX14" si="848">SUM(BKR10:BKW10)</f>
        <v>0</v>
      </c>
      <c r="BKY10" s="43">
        <f t="shared" ref="BKY10:BKY14" si="849">BKX10/$BKY$5</f>
        <v>0</v>
      </c>
      <c r="BKZ10" s="48"/>
      <c r="BLA10" s="49"/>
      <c r="BLB10" s="49"/>
      <c r="BLC10" s="49"/>
      <c r="BLD10" s="49"/>
      <c r="BLE10" s="49"/>
      <c r="BLF10" s="67">
        <f t="shared" ref="BLF10:BLF14" si="850">SUM(BKZ10:BLE10)</f>
        <v>0</v>
      </c>
      <c r="BLG10" s="43">
        <f t="shared" ref="BLG10:BLG14" si="851">BLF10/$BLG$5</f>
        <v>0</v>
      </c>
      <c r="BLH10" s="48"/>
      <c r="BLI10" s="49"/>
      <c r="BLJ10" s="49"/>
      <c r="BLK10" s="49"/>
      <c r="BLL10" s="49"/>
      <c r="BLM10" s="49"/>
      <c r="BLN10" s="67">
        <f t="shared" ref="BLN10:BLN14" si="852">SUM(BLH10:BLM10)</f>
        <v>0</v>
      </c>
      <c r="BLO10" s="68">
        <f t="shared" ref="BLO10:BLO14" si="853">BLN10/$BLO$5</f>
        <v>0</v>
      </c>
      <c r="BLP10" s="48"/>
      <c r="BLQ10" s="49"/>
      <c r="BLR10" s="49"/>
      <c r="BLS10" s="49"/>
      <c r="BLT10" s="49"/>
      <c r="BLU10" s="49"/>
      <c r="BLV10" s="67">
        <f t="shared" ref="BLV10:BLV14" si="854">SUM(BLP10:BLU10)</f>
        <v>0</v>
      </c>
      <c r="BLW10" s="68">
        <f t="shared" ref="BLW10:BLW14" si="855">BLV10/$BLW$5</f>
        <v>0</v>
      </c>
      <c r="BLX10" s="48"/>
      <c r="BLY10" s="49">
        <v>220</v>
      </c>
      <c r="BLZ10" s="49"/>
      <c r="BMA10" s="49"/>
      <c r="BMB10" s="49"/>
      <c r="BMC10" s="49"/>
      <c r="BMD10" s="67">
        <f t="shared" ref="BMD10:BMD14" si="856">SUM(BLX10:BMC10)</f>
        <v>220</v>
      </c>
      <c r="BME10" s="43">
        <f t="shared" ref="BME10:BME14" si="857">BMD10/$BME$5</f>
        <v>36.666666666666664</v>
      </c>
      <c r="BMF10" s="48">
        <v>109</v>
      </c>
      <c r="BMG10" s="49"/>
      <c r="BMH10" s="49"/>
      <c r="BMI10" s="49"/>
      <c r="BMJ10" s="49"/>
      <c r="BMK10" s="49"/>
      <c r="BML10" s="67">
        <f t="shared" ref="BML10:BML14" si="858">SUM(BMF10:BMK10)</f>
        <v>109</v>
      </c>
      <c r="BMM10" s="43">
        <f t="shared" ref="BMM10:BMM14" si="859">BML10/$BMM$5</f>
        <v>18.166666666666668</v>
      </c>
      <c r="BMN10" s="48"/>
      <c r="BMO10" s="49"/>
      <c r="BMP10" s="49"/>
      <c r="BMQ10" s="49"/>
      <c r="BMR10" s="49"/>
      <c r="BMS10" s="49"/>
      <c r="BMT10" s="67">
        <f t="shared" ref="BMT10:BMT14" si="860">SUM(BMN10:BMS10)</f>
        <v>0</v>
      </c>
      <c r="BMU10" s="43">
        <f t="shared" ref="BMU10:BMU14" si="861">BMT10/$BMU$5</f>
        <v>0</v>
      </c>
      <c r="BMV10" s="48">
        <v>168</v>
      </c>
      <c r="BMW10" s="49"/>
      <c r="BMX10" s="49">
        <v>226</v>
      </c>
      <c r="BMY10" s="49"/>
      <c r="BMZ10" s="49"/>
      <c r="BNA10" s="49">
        <v>80</v>
      </c>
      <c r="BNB10" s="67">
        <f t="shared" ref="BNB10:BNB14" si="862">SUM(BMV10:BNA10)</f>
        <v>474</v>
      </c>
      <c r="BNC10" s="43">
        <f t="shared" ref="BNC10:BNC14" si="863">BNB10/$BNC$5</f>
        <v>79</v>
      </c>
      <c r="BND10" s="48"/>
      <c r="BNE10" s="49"/>
      <c r="BNF10" s="49"/>
      <c r="BNG10" s="49"/>
      <c r="BNH10" s="49">
        <v>200</v>
      </c>
      <c r="BNI10" s="49"/>
      <c r="BNJ10" s="67">
        <f t="shared" ref="BNJ10:BNJ14" si="864">SUM(BND10:BNI10)</f>
        <v>200</v>
      </c>
      <c r="BNK10" s="184">
        <f t="shared" ref="BNK10:BNK14" si="865">BNJ10/$BNK$5</f>
        <v>33.333333333333336</v>
      </c>
      <c r="BNL10" s="195"/>
      <c r="BNM10" s="49"/>
      <c r="BNN10" s="49"/>
      <c r="BNO10" s="49"/>
      <c r="BNP10" s="49"/>
      <c r="BNQ10" s="49"/>
      <c r="BNR10" s="67">
        <f t="shared" ref="BNR10:BNR14" si="866">SUM(BNL10:BNQ10)</f>
        <v>0</v>
      </c>
      <c r="BNS10" s="211">
        <f t="shared" ref="BNS10:BNS14" si="867">BNR10/$BNS$5</f>
        <v>0</v>
      </c>
      <c r="BNT10" s="195">
        <v>111</v>
      </c>
      <c r="BNU10" s="49"/>
      <c r="BNV10" s="49">
        <v>101</v>
      </c>
      <c r="BNW10" s="49"/>
      <c r="BNX10" s="49"/>
      <c r="BNY10" s="49">
        <v>100</v>
      </c>
      <c r="BNZ10" s="67">
        <f t="shared" ref="BNZ10:BNZ14" si="868">SUM(BNT10:BNY10)</f>
        <v>312</v>
      </c>
      <c r="BOA10" s="184">
        <f t="shared" ref="BOA10:BOA14" si="869">BNZ10/$BOA$5</f>
        <v>52</v>
      </c>
      <c r="BOB10" s="48"/>
      <c r="BOC10" s="49"/>
      <c r="BOD10" s="49"/>
      <c r="BOE10" s="49"/>
      <c r="BOF10" s="49"/>
      <c r="BOG10" s="49"/>
      <c r="BOH10" s="67">
        <f t="shared" ref="BOH10:BOH14" si="870">SUM(BOB10:BOG10)</f>
        <v>0</v>
      </c>
      <c r="BOI10" s="68">
        <f t="shared" ref="BOI10:BOI14" si="871">BOH10/$BOI$5</f>
        <v>0</v>
      </c>
      <c r="BOJ10" s="48"/>
      <c r="BOK10" s="49">
        <v>100</v>
      </c>
      <c r="BOL10" s="49"/>
      <c r="BOM10" s="49">
        <v>80</v>
      </c>
      <c r="BON10" s="49"/>
      <c r="BOO10" s="49"/>
      <c r="BOP10" s="67">
        <f t="shared" ref="BOP10:BOP14" si="872">SUM(BOJ10:BOO10)</f>
        <v>180</v>
      </c>
      <c r="BOQ10" s="68">
        <f t="shared" ref="BOQ10:BOQ14" si="873">BOP10/$BOQ$5</f>
        <v>30</v>
      </c>
      <c r="BOR10" s="48"/>
      <c r="BOS10" s="49"/>
      <c r="BOT10" s="49"/>
      <c r="BOU10" s="49"/>
      <c r="BOV10" s="49"/>
      <c r="BOW10" s="49"/>
      <c r="BOX10" s="67">
        <f t="shared" ref="BOX10:BOX14" si="874">SUM(BOR10:BOW10)</f>
        <v>0</v>
      </c>
      <c r="BOY10" s="68">
        <f t="shared" ref="BOY10:BOY14" si="875">BOX10/$BOY$5</f>
        <v>0</v>
      </c>
      <c r="BOZ10" s="48"/>
      <c r="BPA10" s="49">
        <v>310</v>
      </c>
      <c r="BPB10" s="49"/>
      <c r="BPC10" s="49"/>
      <c r="BPD10" s="49">
        <v>110</v>
      </c>
      <c r="BPE10" s="49"/>
      <c r="BPF10" s="67">
        <f t="shared" ref="BPF10:BPF14" si="876">SUM(BOZ10:BPE10)</f>
        <v>420</v>
      </c>
      <c r="BPG10" s="68">
        <f t="shared" ref="BPG10:BPG14" si="877">BPF10/$BPG$5</f>
        <v>70</v>
      </c>
      <c r="BPH10" s="48">
        <v>110</v>
      </c>
      <c r="BPI10" s="49">
        <v>109</v>
      </c>
      <c r="BPJ10" s="49"/>
      <c r="BPK10" s="49"/>
      <c r="BPL10" s="49"/>
      <c r="BPM10" s="49"/>
      <c r="BPN10" s="67">
        <f t="shared" ref="BPN10:BPN14" si="878">SUM(BPH10:BPM10)</f>
        <v>219</v>
      </c>
      <c r="BPO10" s="68">
        <f t="shared" ref="BPO10:BPO14" si="879">BPN10/$BPO$5</f>
        <v>36.5</v>
      </c>
      <c r="BPP10" s="48"/>
      <c r="BPQ10" s="49"/>
      <c r="BPR10" s="49"/>
      <c r="BPS10" s="49">
        <v>110</v>
      </c>
      <c r="BPT10" s="49"/>
      <c r="BPU10" s="49"/>
      <c r="BPV10" s="67">
        <f t="shared" ref="BPV10:BPV14" si="880">SUM(BPP10:BPU10)</f>
        <v>110</v>
      </c>
      <c r="BPW10" s="68">
        <f t="shared" ref="BPW10:BPW14" si="881">BPV10/$BPW$5</f>
        <v>18.333333333333332</v>
      </c>
      <c r="BPX10" s="48"/>
      <c r="BPY10" s="49"/>
      <c r="BPZ10" s="49"/>
      <c r="BQA10" s="49"/>
      <c r="BQB10" s="49"/>
      <c r="BQC10" s="49"/>
      <c r="BQD10" s="67">
        <f t="shared" ref="BQD10:BQD14" si="882">SUM(BPX10:BQC10)</f>
        <v>0</v>
      </c>
      <c r="BQE10" s="68">
        <f t="shared" ref="BQE10:BQE14" si="883">BQD10/$BQE$5</f>
        <v>0</v>
      </c>
      <c r="BQF10" s="48">
        <v>219</v>
      </c>
      <c r="BQG10" s="49"/>
      <c r="BQH10" s="49"/>
      <c r="BQI10" s="49">
        <v>213</v>
      </c>
      <c r="BQJ10" s="49"/>
      <c r="BQK10" s="49"/>
      <c r="BQL10" s="67">
        <f t="shared" ref="BQL10:BQL14" si="884">SUM(BQF10:BQK10)</f>
        <v>432</v>
      </c>
      <c r="BQM10" s="68">
        <f t="shared" ref="BQM10:BQM14" si="885">BQL10/$BQM$5</f>
        <v>72</v>
      </c>
      <c r="BQN10" s="48"/>
      <c r="BQO10" s="49"/>
      <c r="BQP10" s="49">
        <v>220</v>
      </c>
      <c r="BQQ10" s="49"/>
      <c r="BQR10" s="49"/>
      <c r="BQS10" s="49"/>
      <c r="BQT10" s="67">
        <f t="shared" ref="BQT10:BQT14" si="886">SUM(BQN10:BQS10)</f>
        <v>220</v>
      </c>
      <c r="BQU10" s="68">
        <f t="shared" ref="BQU10:BQU14" si="887">BQT10/$BQU$5</f>
        <v>36.666666666666664</v>
      </c>
      <c r="BQV10" s="48"/>
      <c r="BQW10" s="49"/>
      <c r="BQX10" s="49">
        <v>307</v>
      </c>
      <c r="BQY10" s="49"/>
      <c r="BQZ10" s="49"/>
      <c r="BRA10" s="49"/>
      <c r="BRB10" s="67">
        <f t="shared" ref="BRB10:BRB14" si="888">SUM(BQV10:BRA10)</f>
        <v>307</v>
      </c>
      <c r="BRC10" s="68">
        <f t="shared" ref="BRC10:BRC14" si="889">BRB10/$BRC$5</f>
        <v>51.166666666666664</v>
      </c>
      <c r="BRD10" s="48"/>
      <c r="BRE10" s="49"/>
      <c r="BRF10" s="49"/>
      <c r="BRG10" s="49"/>
      <c r="BRH10" s="49">
        <v>218</v>
      </c>
      <c r="BRI10" s="49"/>
      <c r="BRJ10" s="67">
        <f t="shared" ref="BRJ10:BRJ14" si="890">SUM(BRD10:BRI10)</f>
        <v>218</v>
      </c>
      <c r="BRK10" s="68">
        <f t="shared" ref="BRK10:BRK14" si="891">BRJ10/$BRK$5</f>
        <v>36.333333333333336</v>
      </c>
      <c r="BRL10" s="48"/>
      <c r="BRM10" s="49"/>
      <c r="BRN10" s="49">
        <v>86</v>
      </c>
      <c r="BRO10" s="49"/>
      <c r="BRP10" s="49"/>
      <c r="BRQ10" s="49"/>
      <c r="BRR10" s="67">
        <f t="shared" ref="BRR10:BRR14" si="892">SUM(BRL10:BRQ10)</f>
        <v>86</v>
      </c>
      <c r="BRS10" s="68">
        <f t="shared" ref="BRS10:BRS14" si="893">BRR10/$BRS$5</f>
        <v>14.333333333333334</v>
      </c>
      <c r="BRT10" s="48">
        <v>200</v>
      </c>
      <c r="BRU10" s="49"/>
      <c r="BRV10" s="49"/>
      <c r="BRW10" s="49"/>
      <c r="BRX10" s="49"/>
      <c r="BRY10" s="49"/>
      <c r="BRZ10" s="67">
        <f t="shared" ref="BRZ10:BRZ14" si="894">SUM(BRT10:BRY10)</f>
        <v>200</v>
      </c>
      <c r="BSA10" s="68">
        <f t="shared" ref="BSA10:BSA14" si="895">BRZ10/$BSA$5</f>
        <v>33.333333333333336</v>
      </c>
      <c r="BSB10" s="48"/>
      <c r="BSC10" s="49">
        <v>110</v>
      </c>
      <c r="BSD10" s="49"/>
      <c r="BSE10" s="49">
        <v>107</v>
      </c>
      <c r="BSF10" s="49">
        <v>109</v>
      </c>
      <c r="BSG10" s="49"/>
      <c r="BSH10" s="67">
        <f t="shared" ref="BSH10:BSH14" si="896">SUM(BSB10:BSG10)</f>
        <v>326</v>
      </c>
      <c r="BSI10" s="68">
        <f t="shared" ref="BSI10:BSI14" si="897">BSH10/$BSI$5</f>
        <v>54.333333333333336</v>
      </c>
      <c r="BSJ10" s="48">
        <v>11</v>
      </c>
      <c r="BSK10" s="49"/>
      <c r="BSL10" s="49"/>
      <c r="BSM10" s="49"/>
      <c r="BSN10" s="49"/>
      <c r="BSO10" s="49"/>
      <c r="BSP10" s="67">
        <f t="shared" ref="BSP10:BSP14" si="898">SUM(BSJ10:BSO10)</f>
        <v>11</v>
      </c>
      <c r="BSQ10" s="68">
        <f t="shared" ref="BSQ10:BSQ14" si="899">BSP10/$BSQ$5</f>
        <v>1.8333333333333333</v>
      </c>
      <c r="BSR10" s="48"/>
      <c r="BSS10" s="49"/>
      <c r="BST10" s="49"/>
      <c r="BSU10" s="49"/>
      <c r="BSV10" s="49"/>
      <c r="BSW10" s="49"/>
      <c r="BSX10" s="67">
        <f t="shared" ref="BSX10:BSX14" si="900">SUM(BSR10:BSW10)</f>
        <v>0</v>
      </c>
      <c r="BSY10" s="68">
        <f t="shared" ref="BSY10:BSY14" si="901">BSX10/$BSY$5</f>
        <v>0</v>
      </c>
      <c r="BSZ10" s="48"/>
      <c r="BTA10" s="49"/>
      <c r="BTB10" s="49"/>
      <c r="BTC10" s="49"/>
      <c r="BTD10" s="49"/>
      <c r="BTE10" s="49"/>
      <c r="BTF10" s="67">
        <f t="shared" ref="BTF10:BTF14" si="902">SUM(BSZ10:BTE10)</f>
        <v>0</v>
      </c>
      <c r="BTG10" s="68">
        <f t="shared" ref="BTG10:BTG14" si="903">BTF10/$BTG$5</f>
        <v>0</v>
      </c>
      <c r="BTH10" s="48"/>
      <c r="BTI10" s="49"/>
      <c r="BTJ10" s="49"/>
      <c r="BTK10" s="49"/>
      <c r="BTL10" s="49"/>
      <c r="BTM10" s="49"/>
      <c r="BTN10" s="67">
        <f t="shared" ref="BTN10:BTN14" si="904">SUM(BTH10:BTM10)</f>
        <v>0</v>
      </c>
      <c r="BTO10" s="68">
        <f t="shared" ref="BTO10:BTO14" si="905">BTN10/$BTO$5</f>
        <v>0</v>
      </c>
      <c r="BTP10" s="48">
        <v>220</v>
      </c>
      <c r="BTQ10" s="49">
        <f>165+35</f>
        <v>200</v>
      </c>
      <c r="BTR10" s="49"/>
      <c r="BTS10" s="49"/>
      <c r="BTT10" s="49"/>
      <c r="BTU10" s="49"/>
      <c r="BTV10" s="67">
        <f t="shared" ref="BTV10:BTV14" si="906">SUM(BTP10:BTU10)</f>
        <v>420</v>
      </c>
      <c r="BTW10" s="68">
        <f t="shared" ref="BTW10:BTW14" si="907">BTV10/$BTW$5</f>
        <v>70</v>
      </c>
      <c r="BTX10" s="48"/>
      <c r="BTY10" s="49"/>
      <c r="BTZ10" s="49"/>
      <c r="BUA10" s="49"/>
      <c r="BUB10" s="49"/>
      <c r="BUC10" s="49"/>
      <c r="BUD10" s="67">
        <f t="shared" ref="BUD10:BUD14" si="908">SUM(BTX10:BUC10)</f>
        <v>0</v>
      </c>
      <c r="BUE10" s="68">
        <f t="shared" ref="BUE10:BUE14" si="909">BUD10/$BUE$5</f>
        <v>0</v>
      </c>
      <c r="BUF10" s="48"/>
      <c r="BUG10" s="49"/>
      <c r="BUH10" s="49"/>
      <c r="BUI10" s="49"/>
      <c r="BUJ10" s="49"/>
      <c r="BUK10" s="49"/>
      <c r="BUL10" s="67">
        <f t="shared" ref="BUL10:BUL14" si="910">SUM(BUF10:BUK10)</f>
        <v>0</v>
      </c>
      <c r="BUM10" s="68">
        <f t="shared" ref="BUM10:BUM14" si="911">BUL10/$BUM$5</f>
        <v>0</v>
      </c>
      <c r="BUN10" s="48"/>
      <c r="BUO10" s="49"/>
      <c r="BUP10" s="49"/>
      <c r="BUQ10" s="49"/>
      <c r="BUR10" s="49"/>
      <c r="BUS10" s="49"/>
      <c r="BUT10" s="67">
        <f t="shared" ref="BUT10:BUT14" si="912">SUM(BUN10:BUS10)</f>
        <v>0</v>
      </c>
      <c r="BUU10" s="68">
        <f t="shared" ref="BUU10:BUU14" si="913">BUT10/$BUU$5</f>
        <v>0</v>
      </c>
      <c r="BUV10" s="48"/>
      <c r="BUW10" s="49"/>
      <c r="BUX10" s="49"/>
      <c r="BUY10" s="49"/>
      <c r="BUZ10" s="49"/>
      <c r="BVA10" s="49"/>
      <c r="BVB10" s="67">
        <f t="shared" ref="BVB10:BVB14" si="914">SUM(BUV10:BVA10)</f>
        <v>0</v>
      </c>
      <c r="BVC10" s="68">
        <f t="shared" ref="BVC10:BVC14" si="915">BVB10/$BVC$5</f>
        <v>0</v>
      </c>
      <c r="BVD10" s="48"/>
      <c r="BVE10" s="49"/>
      <c r="BVF10" s="49"/>
      <c r="BVG10" s="49"/>
      <c r="BVH10" s="49"/>
      <c r="BVI10" s="49"/>
      <c r="BVJ10" s="67">
        <f t="shared" ref="BVJ10:BVJ14" si="916">SUM(BVD10:BVI10)</f>
        <v>0</v>
      </c>
      <c r="BVK10" s="68">
        <f t="shared" ref="BVK10:BVK14" si="917">BVJ10/$BVK$5</f>
        <v>0</v>
      </c>
      <c r="BVL10" s="48"/>
      <c r="BVM10" s="49"/>
      <c r="BVN10" s="49"/>
      <c r="BVO10" s="49"/>
      <c r="BVP10" s="49"/>
      <c r="BVQ10" s="49"/>
      <c r="BVR10" s="67">
        <f t="shared" ref="BVR10:BVR14" si="918">SUM(BVL10:BVQ10)</f>
        <v>0</v>
      </c>
      <c r="BVS10" s="68">
        <f t="shared" ref="BVS10:BVS14" si="919">BVR10/$BVS$5</f>
        <v>0</v>
      </c>
      <c r="BVT10" s="48"/>
      <c r="BVU10" s="49"/>
      <c r="BVV10" s="49"/>
      <c r="BVW10" s="49"/>
      <c r="BVX10" s="49"/>
      <c r="BVY10" s="49"/>
      <c r="BVZ10" s="67">
        <f t="shared" ref="BVZ10:BVZ14" si="920">SUM(BVT10:BVY10)</f>
        <v>0</v>
      </c>
      <c r="BWA10" s="68">
        <f t="shared" ref="BWA10:BWA14" si="921">BVZ10/$BWA$5</f>
        <v>0</v>
      </c>
      <c r="BWB10" s="48"/>
      <c r="BWC10" s="49">
        <v>348</v>
      </c>
      <c r="BWD10" s="49"/>
      <c r="BWE10" s="49"/>
      <c r="BWF10" s="49">
        <v>110</v>
      </c>
      <c r="BWG10" s="49"/>
      <c r="BWH10" s="67">
        <f t="shared" ref="BWH10:BWH14" si="922">SUM(BWB10:BWG10)</f>
        <v>458</v>
      </c>
      <c r="BWI10" s="68">
        <f t="shared" ref="BWI10:BWI14" si="923">BWH10/$BWI$5</f>
        <v>76.333333333333329</v>
      </c>
      <c r="BWJ10" s="48"/>
      <c r="BWK10" s="49"/>
      <c r="BWL10" s="49"/>
      <c r="BWM10" s="49"/>
      <c r="BWN10" s="49">
        <v>110</v>
      </c>
      <c r="BWO10" s="49"/>
      <c r="BWP10" s="67">
        <f t="shared" ref="BWP10:BWP14" si="924">SUM(BWJ10:BWO10)</f>
        <v>110</v>
      </c>
      <c r="BWQ10" s="68">
        <f t="shared" ref="BWQ10:BWQ14" si="925">BWP10/$BWQ$5</f>
        <v>18.333333333333332</v>
      </c>
      <c r="BWR10" s="48">
        <v>200</v>
      </c>
      <c r="BWS10" s="49"/>
      <c r="BWT10" s="49"/>
      <c r="BWU10" s="49"/>
      <c r="BWV10" s="49"/>
      <c r="BWW10" s="49"/>
      <c r="BWX10" s="67">
        <f t="shared" ref="BWX10:BWX14" si="926">SUM(BWR10:BWW10)</f>
        <v>200</v>
      </c>
      <c r="BWY10" s="68">
        <f t="shared" ref="BWY10:BWY14" si="927">BWX10/$BWY$5</f>
        <v>33.333333333333336</v>
      </c>
      <c r="BWZ10" s="48"/>
      <c r="BXA10" s="49">
        <v>110</v>
      </c>
      <c r="BXB10" s="49"/>
      <c r="BXC10" s="49"/>
      <c r="BXD10" s="49"/>
      <c r="BXE10" s="49"/>
      <c r="BXF10" s="67">
        <f t="shared" ref="BXF10:BXF14" si="928">SUM(BWZ10:BXE10)</f>
        <v>110</v>
      </c>
      <c r="BXG10" s="68">
        <f t="shared" ref="BXG10:BXG14" si="929">BXF10/$BXG$5</f>
        <v>18.333333333333332</v>
      </c>
      <c r="BXH10" s="48">
        <v>199</v>
      </c>
      <c r="BXI10" s="49"/>
      <c r="BXJ10" s="49"/>
      <c r="BXK10" s="49"/>
      <c r="BXL10" s="49"/>
      <c r="BXM10" s="49"/>
      <c r="BXN10" s="67">
        <f t="shared" ref="BXN10:BXN14" si="930">SUM(BXH10:BXM10)</f>
        <v>199</v>
      </c>
      <c r="BXO10" s="68">
        <f t="shared" ref="BXO10:BXO14" si="931">BXN10/$BXO$5</f>
        <v>33.166666666666664</v>
      </c>
      <c r="BXP10" s="48">
        <v>220</v>
      </c>
      <c r="BXQ10" s="49"/>
      <c r="BXR10" s="49"/>
      <c r="BXS10" s="49"/>
      <c r="BXT10" s="49"/>
      <c r="BXU10" s="49"/>
      <c r="BXV10" s="67">
        <f t="shared" ref="BXV10:BXV14" si="932">SUM(BXP10:BXU10)</f>
        <v>220</v>
      </c>
      <c r="BXW10" s="68">
        <f t="shared" ref="BXW10:BXW14" si="933">BXV10/$BXW$5</f>
        <v>36.666666666666664</v>
      </c>
      <c r="BXX10" s="48"/>
      <c r="BXY10" s="49"/>
      <c r="BXZ10" s="49"/>
      <c r="BYA10" s="49">
        <v>199</v>
      </c>
      <c r="BYB10" s="49"/>
      <c r="BYC10" s="49"/>
      <c r="BYD10" s="67">
        <f t="shared" ref="BYD10:BYD14" si="934">SUM(BXX10:BYC10)</f>
        <v>199</v>
      </c>
      <c r="BYE10" s="68">
        <f t="shared" ref="BYE10:BYE14" si="935">BYD10/$BYE$5</f>
        <v>33.166666666666664</v>
      </c>
      <c r="BYF10" s="48"/>
      <c r="BYG10" s="49"/>
      <c r="BYH10" s="49"/>
      <c r="BYI10" s="49"/>
      <c r="BYJ10" s="49"/>
      <c r="BYK10" s="49"/>
      <c r="BYL10" s="67">
        <f t="shared" ref="BYL10:BYL14" si="936">SUM(BYF10:BYK10)</f>
        <v>0</v>
      </c>
      <c r="BYM10" s="68">
        <f t="shared" ref="BYM10:BYM14" si="937">BYL10/$BYM$5</f>
        <v>0</v>
      </c>
      <c r="BYN10" s="48"/>
      <c r="BYO10" s="49"/>
      <c r="BYP10" s="49"/>
      <c r="BYQ10" s="49"/>
      <c r="BYR10" s="49"/>
      <c r="BYS10" s="49"/>
      <c r="BYT10" s="67">
        <f t="shared" ref="BYT10:BYT14" si="938">SUM(BYN10:BYS10)</f>
        <v>0</v>
      </c>
      <c r="BYU10" s="68">
        <f t="shared" ref="BYU10:BYU14" si="939">BYT10/$BYU$5</f>
        <v>0</v>
      </c>
      <c r="BYV10" s="48">
        <v>200</v>
      </c>
      <c r="BYW10" s="49"/>
      <c r="BYX10" s="49"/>
      <c r="BYY10" s="49"/>
      <c r="BYZ10" s="49"/>
      <c r="BZA10" s="49"/>
      <c r="BZB10" s="67">
        <f t="shared" ref="BZB10:BZB14" si="940">SUM(BYV10:BZA10)</f>
        <v>200</v>
      </c>
      <c r="BZC10" s="68">
        <f t="shared" ref="BZC10:BZC14" si="941">BZB10/$BZC$5</f>
        <v>33.333333333333336</v>
      </c>
      <c r="BZD10" s="239"/>
      <c r="BZE10" s="1"/>
      <c r="BZF10" s="1"/>
      <c r="BZG10" s="1"/>
      <c r="BZH10" s="1"/>
      <c r="BZI10" s="1"/>
      <c r="BZJ10" s="67">
        <f t="shared" ref="BZJ10:BZJ14" si="942">SUM(BZD10:BZI10)</f>
        <v>0</v>
      </c>
      <c r="BZK10" s="68">
        <f t="shared" ref="BZK10:BZK14" si="943">BZJ10/$BUE$5</f>
        <v>0</v>
      </c>
      <c r="BZL10" s="48">
        <v>110</v>
      </c>
      <c r="BZM10" s="49"/>
      <c r="BZN10" s="49"/>
      <c r="BZO10" s="49"/>
      <c r="BZP10" s="49"/>
      <c r="BZQ10" s="49"/>
      <c r="BZR10" s="67">
        <f t="shared" ref="BZR10:BZR14" si="944">SUM(BZL10:BZQ10)</f>
        <v>110</v>
      </c>
      <c r="BZS10" s="68">
        <f t="shared" ref="BZS10:BZS14" si="945">BZR10/$BZS$5</f>
        <v>18.333333333333332</v>
      </c>
      <c r="BZT10" s="48"/>
      <c r="BZU10" s="49"/>
      <c r="BZV10" s="49"/>
      <c r="BZW10" s="49"/>
      <c r="BZX10" s="49"/>
      <c r="BZY10" s="49"/>
      <c r="BZZ10" s="67">
        <f t="shared" ref="BZZ10:BZZ14" si="946">SUM(BZT10:BZY10)</f>
        <v>0</v>
      </c>
      <c r="CAA10" s="68">
        <f t="shared" ref="CAA10:CAA14" si="947">BZZ10/$CAA$5</f>
        <v>0</v>
      </c>
      <c r="CAB10" s="48"/>
      <c r="CAC10" s="49"/>
      <c r="CAD10" s="49"/>
      <c r="CAE10" s="49"/>
      <c r="CAF10" s="49"/>
      <c r="CAG10" s="49"/>
      <c r="CAH10" s="67">
        <f t="shared" ref="CAH10:CAH14" si="948">SUM(CAB10:CAG10)</f>
        <v>0</v>
      </c>
      <c r="CAI10" s="68">
        <f t="shared" ref="CAI10:CAI14" si="949">CAH10/$CAI$5</f>
        <v>0</v>
      </c>
      <c r="CAJ10" s="48"/>
      <c r="CAK10" s="49"/>
      <c r="CAL10" s="49"/>
      <c r="CAM10" s="49"/>
      <c r="CAN10" s="49"/>
      <c r="CAO10" s="49"/>
      <c r="CAP10" s="67">
        <f t="shared" ref="CAP10:CAP14" si="950">SUM(CAJ10:CAO10)</f>
        <v>0</v>
      </c>
      <c r="CAQ10" s="68">
        <f t="shared" ref="CAQ10:CAQ14" si="951">CAP10/$CAQ$5</f>
        <v>0</v>
      </c>
      <c r="CAR10" s="201"/>
      <c r="CAS10" s="47"/>
      <c r="CAT10" s="47"/>
      <c r="CAU10" s="47"/>
      <c r="CAV10" s="47"/>
      <c r="CAW10" s="47"/>
      <c r="CAX10" s="67">
        <f t="shared" ref="CAX10:CAX14" si="952">SUM(CAR10:CAW10)</f>
        <v>0</v>
      </c>
      <c r="CAY10" s="68">
        <f t="shared" ref="CAY10:CAY14" si="953">CAX10/$CAY$5</f>
        <v>0</v>
      </c>
      <c r="CAZ10" s="63"/>
      <c r="CBA10" s="64"/>
      <c r="CBB10" s="64"/>
      <c r="CBC10" s="64">
        <v>129</v>
      </c>
      <c r="CBD10" s="64"/>
      <c r="CBE10" s="64"/>
      <c r="CBF10" s="67">
        <f t="shared" ref="CBF10:CBF14" si="954">SUM(CAZ10:CBE10)</f>
        <v>129</v>
      </c>
      <c r="CBG10" s="68">
        <f t="shared" ref="CBG10:CBG14" si="955">CBF10/$CBG$5</f>
        <v>21.5</v>
      </c>
      <c r="CBH10" s="48"/>
      <c r="CBI10" s="49"/>
      <c r="CBJ10" s="49"/>
      <c r="CBK10" s="49"/>
      <c r="CBL10" s="49"/>
      <c r="CBM10" s="49"/>
      <c r="CBN10" s="67">
        <f t="shared" ref="CBN10:CBN14" si="956">SUM(CBH10:CBM10)</f>
        <v>0</v>
      </c>
      <c r="CBO10" s="68">
        <f t="shared" ref="CBO10:CBO14" si="957">CBN10/$CBO$5</f>
        <v>0</v>
      </c>
      <c r="CBP10" s="48"/>
      <c r="CBQ10" s="49"/>
      <c r="CBR10" s="49"/>
      <c r="CBS10" s="49"/>
      <c r="CBT10" s="49"/>
      <c r="CBU10" s="49"/>
      <c r="CBV10" s="67">
        <f t="shared" ref="CBV10:CBV14" si="958">SUM(CBP10:CBU10)</f>
        <v>0</v>
      </c>
      <c r="CBW10" s="68">
        <f t="shared" ref="CBW10:CBW14" si="959">CBV10/$CBW$5</f>
        <v>0</v>
      </c>
      <c r="CBX10" s="48"/>
      <c r="CBY10" s="49"/>
      <c r="CBZ10" s="49"/>
      <c r="CCA10" s="49"/>
      <c r="CCB10" s="49"/>
      <c r="CCC10" s="49"/>
      <c r="CCD10" s="67">
        <f t="shared" ref="CCD10:CCD14" si="960">SUM(CBX10:CCC10)</f>
        <v>0</v>
      </c>
      <c r="CCE10" s="68">
        <f t="shared" ref="CCE10:CCE14" si="961">CCD10/$CCE$5</f>
        <v>0</v>
      </c>
      <c r="CCF10" s="48"/>
      <c r="CCG10" s="49"/>
      <c r="CCH10" s="49"/>
      <c r="CCI10" s="49"/>
      <c r="CCJ10" s="49"/>
      <c r="CCK10" s="49"/>
      <c r="CCL10" s="67">
        <f t="shared" ref="CCL10:CCL14" si="962">SUM(CCF10:CCK10)</f>
        <v>0</v>
      </c>
      <c r="CCM10" s="68">
        <f t="shared" ref="CCM10:CCM14" si="963">CCL10/$CCM$5</f>
        <v>0</v>
      </c>
      <c r="CCN10" s="48"/>
      <c r="CCO10" s="49"/>
      <c r="CCP10" s="49"/>
      <c r="CCQ10" s="49"/>
      <c r="CCR10" s="49"/>
      <c r="CCS10" s="49"/>
      <c r="CCT10" s="67">
        <f t="shared" ref="CCT10:CCT14" si="964">SUM(CCN10:CCS10)</f>
        <v>0</v>
      </c>
      <c r="CCU10" s="68">
        <f t="shared" ref="CCU10:CCU14" si="965">CCT10/$CCU$5</f>
        <v>0</v>
      </c>
      <c r="CCV10" s="48"/>
      <c r="CCW10" s="49"/>
      <c r="CCX10" s="49"/>
      <c r="CCY10" s="49"/>
      <c r="CCZ10" s="49"/>
      <c r="CDA10" s="49"/>
      <c r="CDB10" s="67">
        <f t="shared" ref="CDB10:CDB14" si="966">SUM(CCV10:CDA10)</f>
        <v>0</v>
      </c>
      <c r="CDC10" s="68">
        <f t="shared" ref="CDC10:CDC14" si="967">CDB10/$CDC$5</f>
        <v>0</v>
      </c>
      <c r="CDD10" s="201"/>
      <c r="CDE10" s="47"/>
      <c r="CDF10" s="47"/>
      <c r="CDG10" s="47"/>
      <c r="CDH10" s="47"/>
      <c r="CDI10" s="47"/>
      <c r="CDJ10" s="67">
        <f t="shared" ref="CDJ10:CDJ14" si="968">SUM(CDD10:CDI10)</f>
        <v>0</v>
      </c>
      <c r="CDK10" s="68">
        <f t="shared" ref="CDK10:CDK14" si="969">CDJ10/$CDK$5</f>
        <v>0</v>
      </c>
      <c r="CDL10" s="48"/>
      <c r="CDM10" s="49"/>
      <c r="CDN10" s="49"/>
      <c r="CDO10" s="49"/>
      <c r="CDP10" s="49"/>
      <c r="CDQ10" s="49"/>
      <c r="CDR10" s="67">
        <f t="shared" ref="CDR10:CDR14" si="970">SUM(CDL10:CDQ10)</f>
        <v>0</v>
      </c>
      <c r="CDS10" s="68">
        <f t="shared" ref="CDS10:CDS14" si="971">CDR10/$CDS$5</f>
        <v>0</v>
      </c>
      <c r="CDT10" s="48"/>
      <c r="CDU10" s="49"/>
      <c r="CDV10" s="49"/>
      <c r="CDW10" s="49"/>
      <c r="CDX10" s="49"/>
      <c r="CDY10" s="49"/>
      <c r="CDZ10" s="67">
        <f t="shared" ref="CDZ10:CDZ14" si="972">SUM(CDT10:CDY10)</f>
        <v>0</v>
      </c>
      <c r="CEA10" s="68">
        <f t="shared" ref="CEA10:CEA14" si="973">CDZ10/$CEA$5</f>
        <v>0</v>
      </c>
      <c r="CEB10" s="1"/>
      <c r="CEC10" s="1"/>
      <c r="CED10" s="1"/>
      <c r="CEE10" s="1"/>
      <c r="CEF10" s="1"/>
      <c r="CEG10" s="1"/>
      <c r="CEJ10" s="1"/>
      <c r="CEK10" s="1"/>
      <c r="CEL10" s="1"/>
      <c r="CEM10" s="1"/>
      <c r="CEN10" s="1"/>
      <c r="CEO10" s="1"/>
      <c r="CER10" s="1"/>
      <c r="CES10" s="1"/>
      <c r="CET10" s="1"/>
      <c r="CEU10" s="1"/>
      <c r="CEV10" s="1"/>
      <c r="CEW10" s="1"/>
      <c r="CEX10" s="48"/>
      <c r="CEY10" s="49"/>
      <c r="CEZ10" s="49"/>
      <c r="CFA10" s="49"/>
      <c r="CFB10" s="49"/>
      <c r="CFC10" s="49"/>
      <c r="CFD10" s="67">
        <f t="shared" ref="CFD10:CFD14" si="974">SUM(CEX10:CFC10)</f>
        <v>0</v>
      </c>
      <c r="CFE10" s="68">
        <f t="shared" ref="CFE10:CFE14" si="975">CFD10/$CFE$4</f>
        <v>0</v>
      </c>
      <c r="CFF10" s="48"/>
      <c r="CFG10" s="49"/>
      <c r="CFH10" s="49"/>
      <c r="CFI10" s="49"/>
      <c r="CFJ10" s="49"/>
      <c r="CFK10" s="49"/>
      <c r="CFL10" s="64">
        <f t="shared" ref="CFL10:CFL14" si="976">SUM(CFF10:CFK10)</f>
        <v>0</v>
      </c>
      <c r="CFM10" s="68">
        <f t="shared" ref="CFM10:CFM14" si="977">CFL10/$CFM$4</f>
        <v>0</v>
      </c>
      <c r="CFN10" s="48"/>
      <c r="CFO10" s="49"/>
      <c r="CFP10" s="49"/>
      <c r="CFQ10" s="49"/>
      <c r="CFR10" s="49"/>
      <c r="CFS10" s="49">
        <v>0</v>
      </c>
      <c r="CFT10" s="64">
        <f t="shared" ref="CFT10:CFT14" si="978">SUM(CFN10:CFS10)</f>
        <v>0</v>
      </c>
      <c r="CFU10" s="68">
        <f t="shared" ref="CFU10:CFU14" si="979">CFT10/$CFU$4</f>
        <v>0</v>
      </c>
      <c r="CFV10" s="48"/>
      <c r="CFW10" s="49"/>
      <c r="CFX10" s="49"/>
      <c r="CFY10" s="49"/>
      <c r="CFZ10" s="49"/>
      <c r="CGA10" s="49"/>
      <c r="CGB10" s="64">
        <f t="shared" ref="CGB10:CGB14" si="980">SUM(CFV10:CGA10)</f>
        <v>0</v>
      </c>
      <c r="CGC10" s="68">
        <f t="shared" ref="CGC10:CGC14" si="981">CGB10/$CFU$4</f>
        <v>0</v>
      </c>
      <c r="CGD10" s="48"/>
      <c r="CGE10" s="49"/>
      <c r="CGF10" s="49"/>
      <c r="CGG10" s="49"/>
      <c r="CGH10" s="49"/>
      <c r="CGI10" s="49"/>
      <c r="CGJ10" s="64">
        <f t="shared" ref="CGJ10:CGJ14" si="982">SUM(CGD10:CGI10)</f>
        <v>0</v>
      </c>
      <c r="CGK10" s="68">
        <f t="shared" ref="CGK10:CGK14" si="983">CGJ10/$CGK$5</f>
        <v>0</v>
      </c>
      <c r="CGL10" s="48">
        <v>0</v>
      </c>
      <c r="CGM10" s="49"/>
      <c r="CGN10" s="49"/>
      <c r="CGO10" s="49"/>
      <c r="CGP10" s="49"/>
      <c r="CGQ10" s="49">
        <v>0</v>
      </c>
      <c r="CGR10" s="64">
        <f t="shared" ref="CGR10:CGR14" si="984">SUM(CGL10:CGQ10)</f>
        <v>0</v>
      </c>
      <c r="CGS10" s="68">
        <f t="shared" ref="CGS10:CGS14" si="985">CGR10/$CGS$5</f>
        <v>0</v>
      </c>
      <c r="CGT10" s="48"/>
      <c r="CGU10" s="49"/>
      <c r="CGV10" s="49"/>
      <c r="CGW10" s="49"/>
      <c r="CGX10" s="49"/>
      <c r="CGY10" s="49"/>
      <c r="CGZ10" s="64">
        <f t="shared" ref="CGZ10:CGZ14" si="986">SUM(CGT10:CGY10)</f>
        <v>0</v>
      </c>
      <c r="CHA10" s="68">
        <f t="shared" ref="CHA10:CHA14" si="987">CGZ10/$CHA$5</f>
        <v>0</v>
      </c>
      <c r="CHB10" s="48"/>
      <c r="CHC10" s="49"/>
      <c r="CHD10" s="49"/>
      <c r="CHE10" s="49"/>
      <c r="CHF10" s="49"/>
      <c r="CHG10" s="49"/>
      <c r="CHH10" s="64">
        <f t="shared" ref="CHH10:CHH14" si="988">SUM(CHB10:CHG10)</f>
        <v>0</v>
      </c>
      <c r="CHI10" s="68">
        <f t="shared" ref="CHI10:CHI14" si="989">CHH10/$CHI$5</f>
        <v>0</v>
      </c>
      <c r="CHJ10" s="48">
        <v>0</v>
      </c>
      <c r="CHK10" s="49"/>
      <c r="CHL10" s="49"/>
      <c r="CHM10" s="49"/>
      <c r="CHN10" s="49"/>
      <c r="CHO10" s="49"/>
      <c r="CHP10" s="64">
        <f t="shared" ref="CHP10:CHP14" si="990">SUM(CHJ10:CHO10)</f>
        <v>0</v>
      </c>
      <c r="CHQ10" s="68">
        <f t="shared" ref="CHQ10:CHQ14" si="991">CHP10/$CHI$5</f>
        <v>0</v>
      </c>
      <c r="CHR10" s="48"/>
      <c r="CHS10" s="49"/>
      <c r="CHT10" s="49"/>
      <c r="CHU10" s="49"/>
      <c r="CHV10" s="49"/>
      <c r="CHW10" s="49"/>
      <c r="CHX10" s="64">
        <f t="shared" ref="CHX10:CHX14" si="992">SUM(CHR10:CHW10)</f>
        <v>0</v>
      </c>
      <c r="CHY10" s="68">
        <f t="shared" ref="CHY10:CHY14" si="993">CHX10/$CHY$5</f>
        <v>0</v>
      </c>
      <c r="CHZ10" s="48"/>
      <c r="CIA10" s="49"/>
      <c r="CIB10" s="49"/>
      <c r="CIC10" s="49"/>
      <c r="CID10" s="49"/>
      <c r="CIE10" s="49"/>
      <c r="CIF10" s="64">
        <f t="shared" ref="CIF10:CIF14" si="994">SUM(CHZ10:CIE10)</f>
        <v>0</v>
      </c>
      <c r="CIG10" s="68">
        <f t="shared" ref="CIG10:CIG14" si="995">CIF10/$CIG$5</f>
        <v>0</v>
      </c>
      <c r="CIH10" s="48"/>
      <c r="CII10" s="49"/>
      <c r="CIJ10" s="49"/>
      <c r="CIK10" s="49">
        <v>0</v>
      </c>
      <c r="CIL10" s="49"/>
      <c r="CIM10" s="49"/>
      <c r="CIN10" s="64">
        <f t="shared" ref="CIN10:CIN14" si="996">SUM(CIH10:CIM10)</f>
        <v>0</v>
      </c>
      <c r="CIO10" s="68">
        <f t="shared" ref="CIO10:CIO14" si="997">CIN10/$CIO$5</f>
        <v>0</v>
      </c>
      <c r="CIP10" s="48"/>
      <c r="CIQ10" s="49"/>
      <c r="CIR10" s="49">
        <v>0</v>
      </c>
      <c r="CIS10" s="49"/>
      <c r="CIT10" s="49"/>
      <c r="CIU10" s="49"/>
      <c r="CIV10" s="64">
        <f t="shared" ref="CIV10:CIV14" si="998">SUM(CIP10:CIU10)</f>
        <v>0</v>
      </c>
      <c r="CIW10" s="68">
        <f t="shared" ref="CIW10:CIW14" si="999">CIV10/$CIW$5</f>
        <v>0</v>
      </c>
      <c r="CIX10" s="54"/>
      <c r="CIY10" s="127"/>
      <c r="CIZ10" s="127"/>
      <c r="CJA10" s="127"/>
      <c r="CJB10" s="127"/>
      <c r="CJC10" s="127"/>
      <c r="CJD10" s="127">
        <f t="shared" ref="CJD10:CJD14" si="1000">SUM(CIX10:CJC10)</f>
        <v>0</v>
      </c>
      <c r="CJE10" s="43">
        <f t="shared" ref="CJE10:CJE14" si="1001">CJD10/$CJE$5</f>
        <v>0</v>
      </c>
      <c r="CJF10" s="48"/>
      <c r="CJG10" s="49"/>
      <c r="CJH10" s="49">
        <v>0</v>
      </c>
      <c r="CJI10" s="49"/>
      <c r="CJJ10" s="49"/>
      <c r="CJK10" s="49">
        <v>0</v>
      </c>
      <c r="CJL10" s="127">
        <f t="shared" ref="CJL10:CJL14" si="1002">SUM(CJF10:CJK10)</f>
        <v>0</v>
      </c>
      <c r="CJM10" s="43">
        <f t="shared" ref="CJM10:CJM14" si="1003">CJL10/$CJM$5</f>
        <v>0</v>
      </c>
      <c r="CJN10" s="48">
        <v>0</v>
      </c>
      <c r="CJO10" s="49"/>
      <c r="CJP10" s="49"/>
      <c r="CJQ10" s="49"/>
      <c r="CJR10" s="49"/>
      <c r="CJS10" s="49"/>
      <c r="CJT10" s="127">
        <f t="shared" ref="CJT10:CJT14" si="1004">SUM(CJN10:CJS10)</f>
        <v>0</v>
      </c>
      <c r="CJU10" s="43">
        <f t="shared" ref="CJU10:CJU14" si="1005">CJT10/$CJU$5</f>
        <v>0</v>
      </c>
      <c r="CJV10" s="48"/>
      <c r="CJW10" s="49"/>
      <c r="CJX10" s="49">
        <v>0</v>
      </c>
      <c r="CJY10" s="49"/>
      <c r="CJZ10" s="49"/>
      <c r="CKA10" s="49"/>
      <c r="CKB10" s="127">
        <f t="shared" ref="CKB10:CKB14" si="1006">SUM(CJV10:CKA10)</f>
        <v>0</v>
      </c>
      <c r="CKC10" s="43">
        <f t="shared" ref="CKC10:CKC14" si="1007">CKB10/$CKC$5</f>
        <v>0</v>
      </c>
      <c r="CKD10" s="48"/>
      <c r="CKE10" s="49"/>
      <c r="CKF10" s="49"/>
      <c r="CKG10" s="49"/>
      <c r="CKH10" s="49">
        <v>0</v>
      </c>
      <c r="CKI10" s="49"/>
      <c r="CKJ10" s="127">
        <f t="shared" ref="CKJ10:CKJ14" si="1008">SUM(CKD10:CKI10)</f>
        <v>0</v>
      </c>
      <c r="CKK10" s="43">
        <f t="shared" ref="CKK10:CKK14" si="1009">CKJ10/$CKK$5</f>
        <v>0</v>
      </c>
      <c r="CKL10" s="48">
        <v>0</v>
      </c>
      <c r="CKM10" s="49">
        <v>0</v>
      </c>
      <c r="CKN10" s="49"/>
      <c r="CKO10" s="49"/>
      <c r="CKP10" s="49"/>
      <c r="CKQ10" s="49"/>
      <c r="CKR10" s="127">
        <f t="shared" ref="CKR10:CKR14" si="1010">SUM(CKL10:CKQ10)</f>
        <v>0</v>
      </c>
      <c r="CKS10" s="43">
        <f t="shared" ref="CKS10:CKS14" si="1011">CKR10/$CKS$5</f>
        <v>0</v>
      </c>
      <c r="CKT10" s="48"/>
      <c r="CKU10" s="49"/>
      <c r="CKV10" s="49"/>
      <c r="CKW10" s="49"/>
      <c r="CKX10" s="49"/>
      <c r="CKY10" s="49"/>
      <c r="CKZ10" s="127">
        <f t="shared" ref="CKZ10:CKZ14" si="1012">SUM(CKT10:CKY10)</f>
        <v>0</v>
      </c>
      <c r="CLA10" s="43">
        <f t="shared" ref="CLA10:CLA14" si="1013">CKZ10/$CLA$5</f>
        <v>0</v>
      </c>
      <c r="CLB10" s="48">
        <v>0</v>
      </c>
      <c r="CLC10" s="49"/>
      <c r="CLD10" s="49"/>
      <c r="CLE10" s="49">
        <v>0</v>
      </c>
      <c r="CLF10" s="49"/>
      <c r="CLG10" s="49"/>
      <c r="CLH10" s="127">
        <f t="shared" ref="CLH10:CLH14" si="1014">SUM(CLB10:CLG10)</f>
        <v>0</v>
      </c>
      <c r="CLI10" s="43">
        <f t="shared" ref="CLI10:CLI14" si="1015">CLH10/$CLI$5</f>
        <v>0</v>
      </c>
      <c r="CLJ10" s="48"/>
      <c r="CLK10" s="49"/>
      <c r="CLL10" s="49"/>
      <c r="CLM10" s="49">
        <v>0</v>
      </c>
      <c r="CLN10" s="49"/>
      <c r="CLO10" s="49"/>
      <c r="CLP10" s="127">
        <f t="shared" ref="CLP10:CLP14" si="1016">SUM(CLJ10:CLO10)</f>
        <v>0</v>
      </c>
      <c r="CLQ10" s="43">
        <f t="shared" ref="CLQ10:CLQ14" si="1017">CLP10/$CLQ$5</f>
        <v>0</v>
      </c>
      <c r="CLR10" s="48">
        <v>0</v>
      </c>
      <c r="CLS10" s="49"/>
      <c r="CLT10" s="49"/>
      <c r="CLU10" s="49"/>
      <c r="CLV10" s="49">
        <v>0</v>
      </c>
      <c r="CLW10" s="49"/>
      <c r="CLX10" s="127">
        <f t="shared" ref="CLX10:CLX14" si="1018">SUM(CLR10:CLW10)</f>
        <v>0</v>
      </c>
      <c r="CLY10" s="43">
        <f t="shared" ref="CLY10:CLY14" si="1019">CLX10/$CLY$5</f>
        <v>0</v>
      </c>
      <c r="CLZ10" s="48">
        <v>0</v>
      </c>
      <c r="CMA10" s="49"/>
      <c r="CMB10" s="49"/>
      <c r="CMC10" s="49"/>
      <c r="CMD10" s="49"/>
      <c r="CME10" s="49">
        <v>0</v>
      </c>
      <c r="CMF10" s="127">
        <f t="shared" ref="CMF10:CMF14" si="1020">SUM(CLZ10:CME10)</f>
        <v>0</v>
      </c>
      <c r="CMG10" s="43">
        <f t="shared" ref="CMG10:CMG14" si="1021">CMF10/$CMG$5</f>
        <v>0</v>
      </c>
      <c r="CMH10" s="48"/>
      <c r="CMI10" s="49">
        <v>0</v>
      </c>
      <c r="CMJ10" s="49"/>
      <c r="CMK10" s="49">
        <v>0</v>
      </c>
      <c r="CML10" s="49"/>
      <c r="CMM10" s="49"/>
      <c r="CMN10" s="127">
        <f t="shared" ref="CMN10:CMN14" si="1022">SUM(CMH10:CMM10)</f>
        <v>0</v>
      </c>
      <c r="CMO10" s="43">
        <f t="shared" ref="CMO10:CMO14" si="1023">CMN10/$CMO$5</f>
        <v>0</v>
      </c>
      <c r="CMP10" s="48"/>
      <c r="CMQ10" s="49">
        <v>0</v>
      </c>
      <c r="CMR10" s="49"/>
      <c r="CMS10" s="49"/>
      <c r="CMT10" s="49">
        <v>0</v>
      </c>
      <c r="CMU10" s="49"/>
      <c r="CMV10" s="127">
        <f t="shared" ref="CMV10:CMV16" si="1024">SUM(CMP10:CMU10)</f>
        <v>0</v>
      </c>
      <c r="CMW10" s="43">
        <f t="shared" ref="CMW10:CMW16" si="1025">CMV10/$CMW$5</f>
        <v>0</v>
      </c>
      <c r="CMX10" s="63"/>
      <c r="CMY10" s="64"/>
      <c r="CMZ10" s="64"/>
      <c r="CNA10" s="64"/>
      <c r="CNB10" s="64"/>
      <c r="CNC10" s="64">
        <v>0</v>
      </c>
      <c r="CND10" s="64">
        <f t="shared" ref="CND10:CND16" si="1026">SUM(CMX10:CNC10)</f>
        <v>0</v>
      </c>
      <c r="CNE10" s="68">
        <f t="shared" ref="CNE10:CNE16" si="1027">CND10/$CNE$5</f>
        <v>0</v>
      </c>
      <c r="CNF10" s="48"/>
      <c r="CNG10" s="49">
        <v>0</v>
      </c>
      <c r="CNH10" s="49"/>
      <c r="CNI10" s="49"/>
      <c r="CNJ10" s="49"/>
      <c r="CNK10" s="49"/>
      <c r="CNL10" s="64">
        <f t="shared" si="227"/>
        <v>0</v>
      </c>
      <c r="CNM10" s="68">
        <f t="shared" si="228"/>
        <v>0</v>
      </c>
      <c r="CNN10" s="48">
        <v>0</v>
      </c>
      <c r="CNO10" s="49">
        <v>0</v>
      </c>
      <c r="CNP10" s="49">
        <v>0</v>
      </c>
      <c r="CNQ10" s="49">
        <v>0</v>
      </c>
      <c r="CNR10" s="49"/>
      <c r="CNS10" s="49"/>
      <c r="CNT10" s="64">
        <f t="shared" si="229"/>
        <v>0</v>
      </c>
      <c r="CNU10" s="68">
        <f t="shared" si="230"/>
        <v>0</v>
      </c>
      <c r="CNV10" s="48">
        <v>0</v>
      </c>
      <c r="CNW10" s="49">
        <v>0</v>
      </c>
      <c r="CNX10" s="49">
        <v>0</v>
      </c>
      <c r="CNY10" s="49"/>
      <c r="CNZ10" s="49"/>
      <c r="COA10" s="49"/>
      <c r="COB10" s="64">
        <f t="shared" si="231"/>
        <v>0</v>
      </c>
      <c r="COC10" s="68">
        <f t="shared" si="232"/>
        <v>0</v>
      </c>
      <c r="COD10" s="48"/>
      <c r="COE10" s="49">
        <v>0</v>
      </c>
      <c r="COF10" s="49"/>
      <c r="COG10" s="49">
        <v>0</v>
      </c>
      <c r="COH10" s="49"/>
      <c r="COI10" s="49">
        <v>0</v>
      </c>
      <c r="COJ10" s="64">
        <f t="shared" si="233"/>
        <v>0</v>
      </c>
      <c r="COK10" s="68">
        <f t="shared" si="234"/>
        <v>0</v>
      </c>
      <c r="COL10" s="48"/>
      <c r="COM10" s="49"/>
      <c r="CON10" s="49"/>
      <c r="COO10" s="49"/>
      <c r="COP10" s="49">
        <v>0</v>
      </c>
      <c r="COQ10" s="49"/>
      <c r="COR10" s="64">
        <f t="shared" si="235"/>
        <v>0</v>
      </c>
      <c r="COS10" s="68">
        <f t="shared" si="236"/>
        <v>0</v>
      </c>
      <c r="COT10" s="48">
        <v>0</v>
      </c>
      <c r="COU10" s="49"/>
      <c r="COV10" s="49"/>
      <c r="COW10" s="49"/>
      <c r="COX10" s="49"/>
      <c r="COY10" s="49">
        <v>0</v>
      </c>
      <c r="COZ10" s="64">
        <f t="shared" si="237"/>
        <v>0</v>
      </c>
      <c r="CPA10" s="68">
        <f t="shared" si="238"/>
        <v>0</v>
      </c>
      <c r="CPB10" s="48"/>
      <c r="CPC10" s="49"/>
      <c r="CPD10" s="49"/>
      <c r="CPE10" s="49"/>
      <c r="CPF10" s="49">
        <v>0</v>
      </c>
      <c r="CPG10" s="49">
        <v>0</v>
      </c>
      <c r="CPH10" s="64">
        <f t="shared" si="239"/>
        <v>0</v>
      </c>
      <c r="CPI10" s="68">
        <f t="shared" si="240"/>
        <v>0</v>
      </c>
      <c r="CPJ10" s="48"/>
      <c r="CPK10" s="49">
        <v>0</v>
      </c>
      <c r="CPL10" s="49"/>
      <c r="CPM10" s="49">
        <v>0</v>
      </c>
      <c r="CPN10" s="49"/>
      <c r="CPO10" s="49">
        <v>0</v>
      </c>
      <c r="CPP10" s="64">
        <f t="shared" si="241"/>
        <v>0</v>
      </c>
      <c r="CPQ10" s="68">
        <f t="shared" si="242"/>
        <v>0</v>
      </c>
      <c r="CPR10" s="82"/>
      <c r="CPS10" s="83"/>
      <c r="CPT10" s="83">
        <v>0</v>
      </c>
      <c r="CPU10" s="83"/>
      <c r="CPV10" s="83"/>
      <c r="CPW10" s="83"/>
      <c r="CPX10" s="64">
        <f t="shared" si="243"/>
        <v>0</v>
      </c>
      <c r="CPY10" s="68">
        <f t="shared" si="244"/>
        <v>0</v>
      </c>
      <c r="CPZ10" s="48">
        <v>0</v>
      </c>
      <c r="CQA10" s="49"/>
      <c r="CQB10" s="49"/>
      <c r="CQC10" s="49"/>
      <c r="CQD10" s="49"/>
      <c r="CQE10" s="49">
        <v>0</v>
      </c>
      <c r="CQF10" s="64">
        <f t="shared" si="245"/>
        <v>0</v>
      </c>
      <c r="CQG10" s="68">
        <f t="shared" si="246"/>
        <v>0</v>
      </c>
      <c r="CQH10" s="48"/>
      <c r="CQI10" s="49"/>
      <c r="CQJ10" s="49"/>
      <c r="CQK10" s="49">
        <v>0</v>
      </c>
      <c r="CQL10" s="49">
        <v>0</v>
      </c>
      <c r="CQM10" s="49">
        <v>0</v>
      </c>
      <c r="CQN10" s="127">
        <f t="shared" si="247"/>
        <v>0</v>
      </c>
      <c r="CQO10" s="43">
        <f t="shared" si="248"/>
        <v>0</v>
      </c>
      <c r="CQP10" s="48"/>
      <c r="CQQ10" s="49"/>
      <c r="CQR10" s="49"/>
      <c r="CQS10" s="49"/>
      <c r="CQT10" s="49"/>
      <c r="CQU10" s="49"/>
      <c r="CQV10" s="127">
        <f t="shared" si="249"/>
        <v>0</v>
      </c>
      <c r="CQW10" s="43">
        <f t="shared" si="250"/>
        <v>0</v>
      </c>
      <c r="CQX10" s="48"/>
      <c r="CQY10" s="49">
        <v>338</v>
      </c>
      <c r="CQZ10" s="49"/>
      <c r="CRA10" s="49"/>
      <c r="CRB10" s="49"/>
      <c r="CRC10" s="49">
        <v>0</v>
      </c>
      <c r="CRD10" s="127">
        <f t="shared" si="251"/>
        <v>338</v>
      </c>
      <c r="CRE10" s="43">
        <f t="shared" si="252"/>
        <v>56.333333333333336</v>
      </c>
      <c r="CRF10" s="48">
        <v>0</v>
      </c>
      <c r="CRG10" s="49"/>
      <c r="CRH10" s="49"/>
      <c r="CRI10" s="49"/>
      <c r="CRJ10" s="49"/>
      <c r="CRK10" s="49"/>
      <c r="CRL10" s="127">
        <f t="shared" si="7"/>
        <v>0</v>
      </c>
      <c r="CRM10" s="43">
        <f t="shared" si="8"/>
        <v>0</v>
      </c>
      <c r="CRN10" s="48"/>
      <c r="CRO10" s="49"/>
      <c r="CRP10" s="49"/>
      <c r="CRQ10" s="49"/>
      <c r="CRR10" s="49"/>
      <c r="CRS10" s="49"/>
      <c r="CRT10" s="127">
        <f t="shared" si="9"/>
        <v>0</v>
      </c>
      <c r="CRU10" s="43">
        <f t="shared" si="10"/>
        <v>0</v>
      </c>
      <c r="CRV10" s="48"/>
      <c r="CRW10" s="49"/>
      <c r="CRX10" s="49"/>
      <c r="CRY10" s="49">
        <v>0</v>
      </c>
      <c r="CRZ10" s="49"/>
      <c r="CSA10" s="49"/>
      <c r="CSB10" s="127">
        <f t="shared" si="11"/>
        <v>0</v>
      </c>
      <c r="CSC10" s="43">
        <f t="shared" si="12"/>
        <v>0</v>
      </c>
      <c r="CSD10" s="48"/>
      <c r="CSE10" s="49"/>
      <c r="CSF10" s="49"/>
      <c r="CSG10" s="49"/>
      <c r="CSH10" s="49">
        <v>0</v>
      </c>
      <c r="CSI10" s="49"/>
      <c r="CSJ10" s="127">
        <f t="shared" si="13"/>
        <v>0</v>
      </c>
      <c r="CSK10" s="43">
        <f t="shared" si="14"/>
        <v>0</v>
      </c>
      <c r="CSL10" s="48"/>
      <c r="CSM10" s="49">
        <v>0</v>
      </c>
      <c r="CSN10" s="49"/>
      <c r="CSO10" s="49"/>
      <c r="CSP10" s="49">
        <v>0</v>
      </c>
      <c r="CSQ10" s="49"/>
      <c r="CSR10" s="127">
        <f t="shared" si="15"/>
        <v>0</v>
      </c>
      <c r="CSS10" s="43">
        <f t="shared" si="16"/>
        <v>0</v>
      </c>
      <c r="CST10" s="48">
        <v>0</v>
      </c>
      <c r="CSU10" s="49">
        <v>0</v>
      </c>
      <c r="CSV10" s="49"/>
      <c r="CSW10" s="49">
        <v>0</v>
      </c>
      <c r="CSX10" s="49"/>
      <c r="CSY10" s="49">
        <v>0</v>
      </c>
      <c r="CSZ10" s="127">
        <f t="shared" si="17"/>
        <v>0</v>
      </c>
      <c r="CTA10" s="43">
        <f t="shared" si="18"/>
        <v>0</v>
      </c>
      <c r="CTB10" s="48"/>
      <c r="CTC10" s="49"/>
      <c r="CTD10" s="49"/>
      <c r="CTE10" s="49"/>
      <c r="CTF10" s="49">
        <v>0</v>
      </c>
      <c r="CTG10" s="49"/>
      <c r="CTH10" s="127">
        <f t="shared" si="19"/>
        <v>0</v>
      </c>
      <c r="CTI10" s="43">
        <f t="shared" si="20"/>
        <v>0</v>
      </c>
      <c r="CTJ10" s="63">
        <v>0</v>
      </c>
      <c r="CTK10" s="64"/>
      <c r="CTL10" s="64"/>
      <c r="CTM10" s="64"/>
      <c r="CTN10" s="64">
        <v>0</v>
      </c>
      <c r="CTO10" s="64"/>
      <c r="CTP10" s="64">
        <f t="shared" si="21"/>
        <v>0</v>
      </c>
      <c r="CTQ10" s="68">
        <f t="shared" si="22"/>
        <v>0</v>
      </c>
      <c r="CTR10" s="48">
        <v>677</v>
      </c>
      <c r="CTS10" s="49"/>
      <c r="CTT10" s="49"/>
      <c r="CTU10" s="49"/>
      <c r="CTV10" s="49"/>
      <c r="CTW10" s="49"/>
      <c r="CTX10" s="64">
        <f t="shared" si="23"/>
        <v>677</v>
      </c>
      <c r="CTY10" s="68">
        <f t="shared" si="24"/>
        <v>112.83333333333333</v>
      </c>
      <c r="CTZ10" s="48">
        <v>0</v>
      </c>
      <c r="CUA10" s="49">
        <v>0</v>
      </c>
      <c r="CUB10" s="49"/>
      <c r="CUC10" s="49">
        <v>0</v>
      </c>
      <c r="CUD10" s="49">
        <v>0</v>
      </c>
      <c r="CUE10" s="49">
        <v>0</v>
      </c>
      <c r="CUF10" s="64">
        <f t="shared" si="25"/>
        <v>0</v>
      </c>
      <c r="CUG10" s="68">
        <f t="shared" si="26"/>
        <v>0</v>
      </c>
      <c r="CUH10" s="48"/>
      <c r="CUI10" s="49"/>
      <c r="CUJ10" s="49"/>
      <c r="CUK10" s="49">
        <v>371</v>
      </c>
      <c r="CUL10" s="49"/>
      <c r="CUM10" s="49"/>
      <c r="CUN10" s="64">
        <f t="shared" si="27"/>
        <v>371</v>
      </c>
      <c r="CUO10" s="68">
        <f t="shared" si="28"/>
        <v>61.833333333333336</v>
      </c>
      <c r="CUP10" s="48">
        <v>0</v>
      </c>
      <c r="CUQ10" s="49">
        <v>0</v>
      </c>
      <c r="CUR10" s="49">
        <v>0</v>
      </c>
      <c r="CUS10" s="49">
        <v>0</v>
      </c>
      <c r="CUT10" s="49"/>
      <c r="CUU10" s="49"/>
      <c r="CUV10" s="64">
        <f t="shared" si="29"/>
        <v>0</v>
      </c>
      <c r="CUW10" s="68">
        <f t="shared" si="30"/>
        <v>0</v>
      </c>
      <c r="CUX10" s="48"/>
      <c r="CUY10" s="49"/>
      <c r="CUZ10" s="49"/>
      <c r="CVA10" s="49">
        <v>0</v>
      </c>
      <c r="CVB10" s="49"/>
      <c r="CVC10" s="49"/>
      <c r="CVD10" s="64">
        <f t="shared" si="31"/>
        <v>0</v>
      </c>
      <c r="CVE10" s="68">
        <f t="shared" si="32"/>
        <v>0</v>
      </c>
      <c r="CVF10" s="48"/>
      <c r="CVG10" s="49"/>
      <c r="CVH10" s="49">
        <v>0</v>
      </c>
      <c r="CVI10" s="49">
        <v>0</v>
      </c>
      <c r="CVJ10" s="49"/>
      <c r="CVK10" s="49"/>
      <c r="CVL10" s="64">
        <f t="shared" si="33"/>
        <v>0</v>
      </c>
      <c r="CVM10" s="68">
        <f t="shared" si="34"/>
        <v>0</v>
      </c>
      <c r="CVN10" s="48"/>
      <c r="CVO10" s="49"/>
      <c r="CVP10" s="49"/>
      <c r="CVQ10" s="49"/>
      <c r="CVR10" s="49"/>
      <c r="CVS10" s="49"/>
      <c r="CVT10" s="64">
        <f t="shared" si="35"/>
        <v>0</v>
      </c>
      <c r="CVU10" s="68">
        <f t="shared" si="36"/>
        <v>0</v>
      </c>
      <c r="CVV10" s="48">
        <v>0</v>
      </c>
      <c r="CVW10" s="49"/>
      <c r="CVX10" s="49">
        <v>0</v>
      </c>
      <c r="CVY10" s="49"/>
      <c r="CVZ10" s="49"/>
      <c r="CWA10" s="49">
        <v>0</v>
      </c>
      <c r="CWB10" s="64">
        <f t="shared" si="37"/>
        <v>0</v>
      </c>
      <c r="CWC10" s="68">
        <f t="shared" si="38"/>
        <v>0</v>
      </c>
      <c r="CWD10" s="48">
        <v>0</v>
      </c>
      <c r="CWE10" s="49"/>
      <c r="CWF10" s="49"/>
      <c r="CWG10" s="49"/>
      <c r="CWH10" s="49"/>
      <c r="CWI10" s="49"/>
      <c r="CWJ10" s="64">
        <f t="shared" si="39"/>
        <v>0</v>
      </c>
      <c r="CWK10" s="68">
        <f t="shared" si="40"/>
        <v>0</v>
      </c>
      <c r="CWL10" s="63"/>
      <c r="CWM10" s="64">
        <v>0</v>
      </c>
      <c r="CWN10" s="64">
        <v>0</v>
      </c>
      <c r="CWO10" s="64"/>
      <c r="CWP10" s="64"/>
      <c r="CWQ10" s="64">
        <v>0</v>
      </c>
      <c r="CWR10" s="64">
        <f t="shared" si="41"/>
        <v>0</v>
      </c>
      <c r="CWS10" s="68">
        <f t="shared" si="42"/>
        <v>0</v>
      </c>
      <c r="CWT10" s="48"/>
      <c r="CWU10" s="49">
        <v>0</v>
      </c>
      <c r="CWV10" s="49"/>
      <c r="CWW10" s="49"/>
      <c r="CWX10" s="49"/>
      <c r="CWY10" s="49">
        <v>0</v>
      </c>
      <c r="CWZ10" s="64">
        <f t="shared" si="43"/>
        <v>0</v>
      </c>
      <c r="CXA10" s="68">
        <f t="shared" si="44"/>
        <v>0</v>
      </c>
      <c r="CXB10" s="48"/>
      <c r="CXC10" s="49">
        <v>0</v>
      </c>
      <c r="CXD10" s="49">
        <v>0</v>
      </c>
      <c r="CXE10" s="49"/>
      <c r="CXF10" s="49"/>
      <c r="CXG10" s="49"/>
      <c r="CXH10" s="64">
        <f t="shared" si="45"/>
        <v>0</v>
      </c>
      <c r="CXI10" s="68">
        <f t="shared" si="46"/>
        <v>0</v>
      </c>
      <c r="CXJ10" s="48"/>
      <c r="CXK10" s="49"/>
      <c r="CXL10" s="49"/>
      <c r="CXM10" s="49">
        <v>0</v>
      </c>
      <c r="CXN10" s="49"/>
      <c r="CXO10" s="49"/>
      <c r="CXP10" s="64">
        <f t="shared" si="47"/>
        <v>0</v>
      </c>
      <c r="CXQ10" s="68">
        <f t="shared" si="48"/>
        <v>0</v>
      </c>
      <c r="CXR10" s="48">
        <v>0</v>
      </c>
      <c r="CXS10" s="49">
        <v>0</v>
      </c>
      <c r="CXT10" s="49"/>
      <c r="CXU10" s="49"/>
      <c r="CXV10" s="49"/>
      <c r="CXW10" s="49"/>
      <c r="CXX10" s="64">
        <f t="shared" si="49"/>
        <v>0</v>
      </c>
      <c r="CXY10" s="68">
        <f t="shared" si="50"/>
        <v>0</v>
      </c>
      <c r="CXZ10" s="48"/>
      <c r="CYA10" s="49">
        <v>0</v>
      </c>
      <c r="CYB10" s="49">
        <v>0</v>
      </c>
      <c r="CYC10" s="49"/>
      <c r="CYD10" s="49"/>
      <c r="CYE10" s="49"/>
      <c r="CYF10" s="64">
        <f t="shared" si="51"/>
        <v>0</v>
      </c>
      <c r="CYG10" s="68">
        <f t="shared" si="52"/>
        <v>0</v>
      </c>
      <c r="CYH10" s="48"/>
      <c r="CYI10" s="49"/>
      <c r="CYJ10" s="49">
        <v>0</v>
      </c>
      <c r="CYK10" s="49">
        <v>0</v>
      </c>
      <c r="CYL10" s="49"/>
      <c r="CYM10" s="49"/>
      <c r="CYN10" s="64">
        <f t="shared" si="53"/>
        <v>0</v>
      </c>
      <c r="CYO10" s="68">
        <f t="shared" si="54"/>
        <v>0</v>
      </c>
      <c r="CYP10" s="48"/>
      <c r="CYQ10" s="49"/>
      <c r="CYR10" s="49">
        <v>0</v>
      </c>
      <c r="CYS10" s="49">
        <v>0</v>
      </c>
      <c r="CYT10" s="49"/>
      <c r="CYU10" s="49"/>
      <c r="CYV10" s="64">
        <f t="shared" si="55"/>
        <v>0</v>
      </c>
      <c r="CYW10" s="68">
        <f t="shared" si="56"/>
        <v>0</v>
      </c>
      <c r="CYX10" s="48"/>
      <c r="CYY10" s="49"/>
      <c r="CYZ10" s="49"/>
      <c r="CZA10" s="49">
        <v>0</v>
      </c>
      <c r="CZB10" s="49"/>
      <c r="CZC10" s="49"/>
      <c r="CZD10" s="64">
        <f t="shared" si="57"/>
        <v>0</v>
      </c>
      <c r="CZE10" s="68">
        <f t="shared" si="58"/>
        <v>0</v>
      </c>
      <c r="CZF10" s="48"/>
      <c r="CZG10" s="49"/>
      <c r="CZH10" s="49"/>
      <c r="CZI10" s="49"/>
      <c r="CZJ10" s="49"/>
      <c r="CZK10" s="49"/>
      <c r="CZL10" s="64">
        <f t="shared" si="59"/>
        <v>0</v>
      </c>
      <c r="CZM10" s="68">
        <f t="shared" si="60"/>
        <v>0</v>
      </c>
      <c r="CZN10" s="48">
        <v>0</v>
      </c>
      <c r="CZO10" s="49"/>
      <c r="CZP10" s="49">
        <v>0</v>
      </c>
      <c r="CZQ10" s="49"/>
      <c r="CZR10" s="49"/>
      <c r="CZS10" s="49"/>
      <c r="CZT10" s="64">
        <f t="shared" si="61"/>
        <v>0</v>
      </c>
      <c r="CZU10" s="68">
        <f t="shared" si="62"/>
        <v>0</v>
      </c>
      <c r="CZV10" s="48"/>
      <c r="CZW10" s="49"/>
      <c r="CZX10" s="49">
        <v>0</v>
      </c>
      <c r="CZY10" s="49"/>
      <c r="CZZ10" s="49"/>
      <c r="DAA10" s="49"/>
      <c r="DAB10" s="64">
        <f t="shared" si="63"/>
        <v>0</v>
      </c>
      <c r="DAC10" s="68">
        <f t="shared" si="64"/>
        <v>0</v>
      </c>
      <c r="DAD10" s="48"/>
      <c r="DAE10" s="49"/>
      <c r="DAF10" s="49">
        <v>0</v>
      </c>
      <c r="DAG10" s="49"/>
      <c r="DAH10" s="49">
        <v>0</v>
      </c>
      <c r="DAI10" s="49">
        <v>0</v>
      </c>
      <c r="DAJ10" s="64">
        <f t="shared" si="65"/>
        <v>0</v>
      </c>
      <c r="DAK10" s="68">
        <f t="shared" si="66"/>
        <v>0</v>
      </c>
      <c r="DAL10" s="48"/>
      <c r="DAM10" s="49"/>
      <c r="DAN10" s="49"/>
      <c r="DAO10" s="49">
        <v>0</v>
      </c>
      <c r="DAP10" s="49"/>
      <c r="DAQ10" s="49"/>
      <c r="DAR10" s="64">
        <f t="shared" si="67"/>
        <v>0</v>
      </c>
      <c r="DAS10" s="68">
        <f t="shared" si="68"/>
        <v>0</v>
      </c>
      <c r="DAT10" s="48"/>
      <c r="DAU10" s="49"/>
      <c r="DAV10" s="49"/>
      <c r="DAW10" s="49"/>
      <c r="DAX10" s="49">
        <v>0</v>
      </c>
      <c r="DAY10" s="49"/>
      <c r="DAZ10" s="64">
        <f t="shared" si="69"/>
        <v>0</v>
      </c>
      <c r="DBA10" s="68">
        <f t="shared" si="70"/>
        <v>0</v>
      </c>
      <c r="DBB10" s="48">
        <v>0</v>
      </c>
      <c r="DBC10" s="49"/>
      <c r="DBD10" s="49">
        <v>0</v>
      </c>
      <c r="DBE10" s="49">
        <v>0</v>
      </c>
      <c r="DBF10" s="49"/>
      <c r="DBG10" s="49"/>
      <c r="DBH10" s="64">
        <f t="shared" si="71"/>
        <v>0</v>
      </c>
      <c r="DBI10" s="68">
        <f t="shared" si="72"/>
        <v>0</v>
      </c>
      <c r="DBJ10" s="48"/>
      <c r="DBK10" s="49"/>
      <c r="DBL10" s="49">
        <v>0</v>
      </c>
      <c r="DBM10" s="49"/>
      <c r="DBN10" s="49"/>
      <c r="DBO10" s="49">
        <v>0</v>
      </c>
      <c r="DBP10" s="64">
        <f t="shared" si="73"/>
        <v>0</v>
      </c>
      <c r="DBQ10" s="68">
        <f t="shared" si="74"/>
        <v>0</v>
      </c>
      <c r="DBR10" s="48"/>
      <c r="DBS10" s="49"/>
      <c r="DBT10" s="49"/>
      <c r="DBU10" s="49"/>
      <c r="DBV10" s="49"/>
      <c r="DBW10" s="49"/>
      <c r="DBX10" s="64">
        <f t="shared" si="75"/>
        <v>0</v>
      </c>
      <c r="DBY10" s="68">
        <f t="shared" si="76"/>
        <v>0</v>
      </c>
      <c r="DBZ10" s="48"/>
      <c r="DCA10" s="49"/>
      <c r="DCB10" s="49">
        <v>0</v>
      </c>
      <c r="DCC10" s="49"/>
      <c r="DCD10" s="49"/>
      <c r="DCE10" s="49"/>
      <c r="DCF10" s="491">
        <f t="shared" si="77"/>
        <v>0</v>
      </c>
      <c r="DCG10" s="492">
        <f t="shared" si="78"/>
        <v>0</v>
      </c>
      <c r="DCH10" s="48"/>
      <c r="DCI10" s="49"/>
      <c r="DCJ10" s="49"/>
      <c r="DCK10" s="49">
        <v>0</v>
      </c>
      <c r="DCL10" s="49">
        <v>0</v>
      </c>
      <c r="DCM10" s="49"/>
      <c r="DCN10" s="64">
        <f t="shared" si="79"/>
        <v>0</v>
      </c>
      <c r="DCO10" s="68">
        <f t="shared" si="80"/>
        <v>0</v>
      </c>
      <c r="DCP10" s="48">
        <v>0</v>
      </c>
      <c r="DCQ10" s="49"/>
      <c r="DCR10" s="49">
        <v>0</v>
      </c>
      <c r="DCS10" s="49"/>
      <c r="DCT10" s="49"/>
      <c r="DCU10" s="49"/>
      <c r="DCV10" s="491">
        <f t="shared" si="81"/>
        <v>0</v>
      </c>
      <c r="DCW10" s="492">
        <f t="shared" si="82"/>
        <v>0</v>
      </c>
      <c r="DCX10" s="48"/>
      <c r="DCY10" s="49">
        <v>0</v>
      </c>
      <c r="DCZ10" s="49"/>
      <c r="DDA10" s="49"/>
      <c r="DDB10" s="49">
        <v>0</v>
      </c>
      <c r="DDC10" s="49">
        <v>0</v>
      </c>
      <c r="DDD10" s="491">
        <f t="shared" si="83"/>
        <v>0</v>
      </c>
      <c r="DDE10" s="492">
        <f t="shared" si="84"/>
        <v>0</v>
      </c>
      <c r="DDF10" s="63"/>
      <c r="DDG10" s="64"/>
      <c r="DDH10" s="64">
        <v>0</v>
      </c>
      <c r="DDI10" s="64">
        <v>0</v>
      </c>
      <c r="DDJ10" s="64"/>
      <c r="DDK10" s="64"/>
      <c r="DDL10" s="491">
        <f t="shared" si="85"/>
        <v>0</v>
      </c>
      <c r="DDM10" s="492">
        <f t="shared" si="86"/>
        <v>0</v>
      </c>
      <c r="DDN10" s="327"/>
      <c r="DDO10" s="502"/>
      <c r="DDP10" s="502">
        <v>0</v>
      </c>
      <c r="DDQ10" s="502"/>
      <c r="DDR10" s="502">
        <v>0</v>
      </c>
      <c r="DDS10" s="502"/>
      <c r="DDT10" s="64">
        <f t="shared" si="87"/>
        <v>0</v>
      </c>
      <c r="DDU10" s="68">
        <f t="shared" si="88"/>
        <v>0</v>
      </c>
      <c r="DDV10" s="330"/>
      <c r="DDW10" s="64">
        <v>0</v>
      </c>
      <c r="DDX10" s="64">
        <v>0</v>
      </c>
      <c r="DDY10" s="64">
        <v>0</v>
      </c>
      <c r="DDZ10" s="64"/>
      <c r="DEA10" s="68">
        <v>0</v>
      </c>
      <c r="DEB10" s="506">
        <f t="shared" si="89"/>
        <v>0</v>
      </c>
      <c r="DEC10" s="492">
        <f t="shared" si="90"/>
        <v>0</v>
      </c>
      <c r="DED10" s="48">
        <v>0</v>
      </c>
      <c r="DEE10" s="49"/>
      <c r="DEF10" s="49">
        <v>0</v>
      </c>
      <c r="DEG10" s="49">
        <v>0</v>
      </c>
      <c r="DEH10" s="49">
        <v>0</v>
      </c>
      <c r="DEI10" s="49"/>
      <c r="DEJ10" s="491">
        <f t="shared" si="91"/>
        <v>0</v>
      </c>
      <c r="DEK10" s="492">
        <f t="shared" si="92"/>
        <v>0</v>
      </c>
      <c r="DEL10" s="48"/>
      <c r="DEM10" s="49"/>
      <c r="DEN10" s="49">
        <v>0</v>
      </c>
      <c r="DEO10" s="49"/>
      <c r="DEP10" s="49"/>
      <c r="DEQ10" s="49"/>
      <c r="DER10" s="64">
        <f t="shared" si="93"/>
        <v>0</v>
      </c>
      <c r="DES10" s="68">
        <f t="shared" si="94"/>
        <v>0</v>
      </c>
      <c r="DET10" s="48">
        <v>0</v>
      </c>
      <c r="DEU10" s="49"/>
      <c r="DEV10" s="49"/>
      <c r="DEW10" s="49"/>
      <c r="DEX10" s="49"/>
      <c r="DEY10" s="49"/>
      <c r="DEZ10" s="491">
        <f t="shared" si="95"/>
        <v>0</v>
      </c>
      <c r="DFA10" s="492">
        <f t="shared" si="96"/>
        <v>0</v>
      </c>
      <c r="DFB10" s="82"/>
      <c r="DFC10" s="83">
        <v>0</v>
      </c>
      <c r="DFD10" s="83"/>
      <c r="DFE10" s="83">
        <v>0</v>
      </c>
      <c r="DFF10" s="83"/>
      <c r="DFG10" s="83">
        <v>0</v>
      </c>
      <c r="DFH10" s="64">
        <f t="shared" si="97"/>
        <v>0</v>
      </c>
      <c r="DFI10" s="68">
        <f t="shared" si="98"/>
        <v>0</v>
      </c>
      <c r="DFJ10" s="48"/>
      <c r="DFK10" s="49">
        <v>0</v>
      </c>
      <c r="DFL10" s="49">
        <v>0</v>
      </c>
      <c r="DFM10" s="49">
        <v>0</v>
      </c>
      <c r="DFN10" s="49"/>
      <c r="DFO10" s="49"/>
      <c r="DFP10" s="64">
        <f t="shared" si="99"/>
        <v>0</v>
      </c>
      <c r="DFQ10" s="68">
        <f t="shared" si="100"/>
        <v>0</v>
      </c>
      <c r="DFR10" s="48">
        <v>0</v>
      </c>
      <c r="DFS10" s="49">
        <v>0</v>
      </c>
      <c r="DFT10" s="49">
        <v>0</v>
      </c>
      <c r="DFU10" s="49"/>
      <c r="DFV10" s="49"/>
      <c r="DFW10" s="49">
        <v>0</v>
      </c>
      <c r="DFX10" s="64">
        <f t="shared" si="101"/>
        <v>0</v>
      </c>
      <c r="DFY10" s="68">
        <f t="shared" si="102"/>
        <v>0</v>
      </c>
      <c r="DFZ10" s="48">
        <v>0</v>
      </c>
      <c r="DGA10" s="49"/>
      <c r="DGB10" s="49"/>
      <c r="DGC10" s="49"/>
      <c r="DGD10" s="49">
        <v>0</v>
      </c>
      <c r="DGE10" s="49"/>
      <c r="DGF10" s="64">
        <f t="shared" si="103"/>
        <v>0</v>
      </c>
      <c r="DGG10" s="68">
        <f t="shared" si="104"/>
        <v>0</v>
      </c>
      <c r="DGH10" s="48"/>
      <c r="DGI10" s="49"/>
      <c r="DGJ10" s="49">
        <v>0</v>
      </c>
      <c r="DGK10" s="49">
        <v>0</v>
      </c>
      <c r="DGL10" s="49"/>
      <c r="DGM10" s="49">
        <v>0</v>
      </c>
      <c r="DGN10" s="64">
        <f t="shared" si="105"/>
        <v>0</v>
      </c>
      <c r="DGO10" s="68">
        <f t="shared" si="106"/>
        <v>0</v>
      </c>
      <c r="DGP10" s="48"/>
      <c r="DGQ10" s="49">
        <v>0</v>
      </c>
      <c r="DGR10" s="49"/>
      <c r="DGS10" s="49">
        <v>0</v>
      </c>
      <c r="DGT10" s="49"/>
      <c r="DGU10" s="49">
        <v>0</v>
      </c>
      <c r="DGV10" s="64">
        <f t="shared" si="107"/>
        <v>0</v>
      </c>
      <c r="DGW10" s="68">
        <f t="shared" si="108"/>
        <v>0</v>
      </c>
      <c r="DGX10" s="48">
        <v>0</v>
      </c>
      <c r="DGY10" s="49"/>
      <c r="DGZ10" s="49"/>
      <c r="DHA10" s="49"/>
      <c r="DHB10" s="49">
        <v>0</v>
      </c>
      <c r="DHC10" s="49"/>
      <c r="DHD10" s="64">
        <f t="shared" si="109"/>
        <v>0</v>
      </c>
      <c r="DHE10" s="68">
        <f t="shared" si="110"/>
        <v>0</v>
      </c>
      <c r="DHF10" s="48"/>
      <c r="DHG10" s="49"/>
      <c r="DHH10" s="49">
        <v>0</v>
      </c>
      <c r="DHI10" s="49"/>
      <c r="DHJ10" s="49"/>
      <c r="DHK10" s="49">
        <v>0</v>
      </c>
      <c r="DHL10" s="64">
        <f t="shared" si="111"/>
        <v>0</v>
      </c>
      <c r="DHM10" s="68">
        <f t="shared" si="112"/>
        <v>0</v>
      </c>
      <c r="DHN10" s="48"/>
      <c r="DHO10" s="49">
        <v>0</v>
      </c>
      <c r="DHP10" s="49">
        <v>0</v>
      </c>
      <c r="DHQ10" s="49"/>
      <c r="DHR10" s="49"/>
      <c r="DHS10" s="49">
        <v>0</v>
      </c>
      <c r="DHT10" s="64">
        <f t="shared" si="113"/>
        <v>0</v>
      </c>
      <c r="DHU10" s="68">
        <f t="shared" si="114"/>
        <v>0</v>
      </c>
      <c r="DHV10" s="48"/>
      <c r="DHW10" s="49">
        <v>0</v>
      </c>
      <c r="DHX10" s="49"/>
      <c r="DHY10" s="49"/>
      <c r="DHZ10" s="49"/>
      <c r="DIA10" s="49">
        <v>0</v>
      </c>
      <c r="DIB10" s="64">
        <f t="shared" si="115"/>
        <v>0</v>
      </c>
      <c r="DIC10" s="68">
        <f t="shared" si="116"/>
        <v>0</v>
      </c>
      <c r="DID10" s="48"/>
      <c r="DIE10" s="49">
        <v>0</v>
      </c>
      <c r="DIF10" s="49">
        <v>0</v>
      </c>
      <c r="DIG10" s="49">
        <v>0</v>
      </c>
      <c r="DIH10" s="49"/>
      <c r="DII10" s="49"/>
      <c r="DIJ10" s="64">
        <f t="shared" si="117"/>
        <v>0</v>
      </c>
      <c r="DIK10" s="68">
        <f t="shared" si="118"/>
        <v>0</v>
      </c>
      <c r="DIL10" s="48"/>
      <c r="DIM10" s="49">
        <v>0</v>
      </c>
      <c r="DIN10" s="49"/>
      <c r="DIO10" s="49"/>
      <c r="DIP10" s="49"/>
      <c r="DIQ10" s="49">
        <v>0</v>
      </c>
      <c r="DIR10" s="64">
        <f t="shared" si="119"/>
        <v>0</v>
      </c>
      <c r="DIS10" s="68">
        <f t="shared" si="120"/>
        <v>0</v>
      </c>
      <c r="DIT10" s="48"/>
      <c r="DIU10" s="49"/>
      <c r="DIV10" s="49"/>
      <c r="DIW10" s="49">
        <v>0</v>
      </c>
      <c r="DIX10" s="49"/>
      <c r="DIY10" s="49"/>
      <c r="DIZ10" s="64">
        <f t="shared" si="121"/>
        <v>0</v>
      </c>
      <c r="DJA10" s="68">
        <f t="shared" si="122"/>
        <v>0</v>
      </c>
      <c r="DJB10" s="48"/>
      <c r="DJC10" s="49"/>
      <c r="DJD10" s="49"/>
      <c r="DJE10" s="49"/>
      <c r="DJF10" s="49">
        <v>0</v>
      </c>
      <c r="DJG10" s="49"/>
      <c r="DJH10" s="64">
        <f t="shared" si="123"/>
        <v>0</v>
      </c>
      <c r="DJI10" s="68">
        <f t="shared" si="124"/>
        <v>0</v>
      </c>
      <c r="DJJ10" s="48">
        <v>0</v>
      </c>
      <c r="DJK10" s="49"/>
      <c r="DJL10" s="49"/>
      <c r="DJM10" s="49">
        <v>0</v>
      </c>
      <c r="DJN10" s="49">
        <v>0</v>
      </c>
      <c r="DJO10" s="49"/>
      <c r="DJP10" s="64">
        <f t="shared" si="125"/>
        <v>0</v>
      </c>
      <c r="DJQ10" s="68">
        <f t="shared" si="126"/>
        <v>0</v>
      </c>
      <c r="DJR10" s="48"/>
      <c r="DJS10" s="49">
        <v>0</v>
      </c>
      <c r="DJT10" s="49"/>
      <c r="DJU10" s="49">
        <v>0</v>
      </c>
      <c r="DJV10" s="49">
        <v>0</v>
      </c>
      <c r="DJW10" s="49">
        <v>0</v>
      </c>
      <c r="DJX10" s="64">
        <f t="shared" si="127"/>
        <v>0</v>
      </c>
      <c r="DJY10" s="68">
        <f t="shared" si="128"/>
        <v>0</v>
      </c>
      <c r="DJZ10" s="48"/>
      <c r="DKA10" s="49">
        <v>0</v>
      </c>
      <c r="DKB10" s="49"/>
      <c r="DKC10" s="49"/>
      <c r="DKD10" s="49">
        <v>0</v>
      </c>
      <c r="DKE10" s="49">
        <v>0</v>
      </c>
      <c r="DKF10" s="64">
        <f t="shared" si="253"/>
        <v>0</v>
      </c>
      <c r="DKG10" s="68">
        <f t="shared" si="254"/>
        <v>0</v>
      </c>
      <c r="DKH10" s="48">
        <v>0</v>
      </c>
      <c r="DKI10" s="49">
        <v>0</v>
      </c>
      <c r="DKJ10" s="49"/>
      <c r="DKK10" s="49"/>
      <c r="DKL10" s="49">
        <v>0</v>
      </c>
      <c r="DKM10" s="49">
        <v>0</v>
      </c>
      <c r="DKN10" s="64">
        <f t="shared" si="255"/>
        <v>0</v>
      </c>
      <c r="DKO10" s="68">
        <f t="shared" si="256"/>
        <v>0</v>
      </c>
      <c r="DKP10" s="48"/>
      <c r="DKQ10" s="49"/>
      <c r="DKR10" s="49"/>
      <c r="DKS10" s="49"/>
      <c r="DKT10" s="49"/>
      <c r="DKU10" s="49"/>
      <c r="DKV10" s="64">
        <f t="shared" si="257"/>
        <v>0</v>
      </c>
      <c r="DKW10" s="68">
        <f t="shared" si="258"/>
        <v>0</v>
      </c>
      <c r="DKX10" s="48"/>
      <c r="DKY10" s="49">
        <v>0</v>
      </c>
      <c r="DKZ10" s="49"/>
      <c r="DLA10" s="49">
        <v>0</v>
      </c>
      <c r="DLB10" s="49">
        <v>0</v>
      </c>
      <c r="DLC10" s="49"/>
      <c r="DLD10" s="64">
        <f t="shared" si="259"/>
        <v>0</v>
      </c>
      <c r="DLE10" s="68">
        <f t="shared" si="260"/>
        <v>0</v>
      </c>
      <c r="DLF10" s="48">
        <v>0</v>
      </c>
      <c r="DLG10" s="49"/>
      <c r="DLH10" s="49">
        <v>0</v>
      </c>
      <c r="DLI10" s="49">
        <v>0</v>
      </c>
      <c r="DLJ10" s="49"/>
      <c r="DLK10" s="49"/>
      <c r="DLL10" s="64">
        <f t="shared" si="261"/>
        <v>0</v>
      </c>
      <c r="DLM10" s="68">
        <f t="shared" si="262"/>
        <v>0</v>
      </c>
      <c r="DLN10" s="48"/>
      <c r="DLO10" s="49"/>
      <c r="DLP10" s="49"/>
      <c r="DLQ10" s="49">
        <v>0</v>
      </c>
      <c r="DLR10" s="49"/>
      <c r="DLS10" s="49"/>
      <c r="DLT10" s="64">
        <f t="shared" si="263"/>
        <v>0</v>
      </c>
      <c r="DLU10" s="68">
        <f t="shared" si="264"/>
        <v>0</v>
      </c>
      <c r="DLV10" s="48"/>
      <c r="DLW10" s="49">
        <v>0</v>
      </c>
      <c r="DLX10" s="49"/>
      <c r="DLY10" s="49"/>
      <c r="DLZ10" s="49"/>
      <c r="DMA10" s="49">
        <v>0</v>
      </c>
      <c r="DMB10" s="64">
        <f t="shared" si="265"/>
        <v>0</v>
      </c>
      <c r="DMC10" s="68">
        <f t="shared" si="266"/>
        <v>0</v>
      </c>
      <c r="DMD10" s="48"/>
      <c r="DME10" s="49"/>
      <c r="DMF10" s="49">
        <v>0</v>
      </c>
      <c r="DMG10" s="49"/>
      <c r="DMH10" s="49">
        <v>0</v>
      </c>
      <c r="DMI10" s="49"/>
      <c r="DMJ10" s="64">
        <f t="shared" si="267"/>
        <v>0</v>
      </c>
      <c r="DMK10" s="68">
        <f t="shared" si="268"/>
        <v>0</v>
      </c>
      <c r="DML10" s="48"/>
      <c r="DMM10" s="49">
        <v>0</v>
      </c>
      <c r="DMN10" s="49"/>
      <c r="DMO10" s="49"/>
      <c r="DMP10" s="49"/>
      <c r="DMQ10" s="49"/>
      <c r="DMR10" s="64">
        <f t="shared" si="269"/>
        <v>0</v>
      </c>
      <c r="DMS10" s="68">
        <f t="shared" si="270"/>
        <v>0</v>
      </c>
      <c r="DMT10" s="48">
        <v>0</v>
      </c>
      <c r="DMU10" s="49">
        <v>0</v>
      </c>
      <c r="DMV10" s="49">
        <v>0</v>
      </c>
      <c r="DMW10" s="49"/>
      <c r="DMX10" s="49"/>
      <c r="DMY10" s="49"/>
      <c r="DMZ10" s="64">
        <f t="shared" si="271"/>
        <v>0</v>
      </c>
      <c r="DNA10" s="68">
        <f t="shared" si="272"/>
        <v>0</v>
      </c>
      <c r="DNB10" s="48"/>
      <c r="DNC10" s="49"/>
      <c r="DND10" s="49"/>
      <c r="DNE10" s="49"/>
      <c r="DNF10" s="49"/>
      <c r="DNG10" s="49"/>
      <c r="DNH10" s="64">
        <f t="shared" si="273"/>
        <v>0</v>
      </c>
      <c r="DNI10" s="68">
        <f t="shared" si="274"/>
        <v>0</v>
      </c>
      <c r="DNJ10" s="48"/>
      <c r="DNK10" s="49"/>
      <c r="DNL10" s="49">
        <v>0</v>
      </c>
      <c r="DNM10" s="49"/>
      <c r="DNN10" s="49"/>
      <c r="DNO10" s="49"/>
      <c r="DNP10" s="64">
        <f t="shared" si="275"/>
        <v>0</v>
      </c>
      <c r="DNQ10" s="68">
        <f t="shared" si="276"/>
        <v>0</v>
      </c>
      <c r="DNR10" s="48"/>
      <c r="DNS10" s="49"/>
      <c r="DNT10" s="49">
        <v>0</v>
      </c>
      <c r="DNU10" s="49">
        <v>0</v>
      </c>
      <c r="DNV10" s="49"/>
      <c r="DNW10" s="49">
        <v>0</v>
      </c>
      <c r="DNX10" s="64">
        <f t="shared" si="277"/>
        <v>0</v>
      </c>
      <c r="DNY10" s="68">
        <f t="shared" si="278"/>
        <v>0</v>
      </c>
      <c r="DNZ10" s="48"/>
      <c r="DOA10" s="49"/>
      <c r="DOB10" s="49"/>
      <c r="DOC10" s="49"/>
      <c r="DOD10" s="49"/>
      <c r="DOE10" s="49"/>
      <c r="DOF10" s="64">
        <f t="shared" si="279"/>
        <v>0</v>
      </c>
      <c r="DOG10" s="68">
        <f t="shared" si="280"/>
        <v>0</v>
      </c>
      <c r="DOH10" s="48"/>
      <c r="DOI10" s="49">
        <v>0</v>
      </c>
      <c r="DOJ10" s="49"/>
      <c r="DOK10" s="49"/>
      <c r="DOL10" s="49"/>
      <c r="DOM10" s="49">
        <v>0</v>
      </c>
      <c r="DON10" s="64">
        <f t="shared" si="281"/>
        <v>0</v>
      </c>
      <c r="DOO10" s="68">
        <f t="shared" si="282"/>
        <v>0</v>
      </c>
      <c r="DOP10" s="48"/>
      <c r="DOQ10" s="49"/>
      <c r="DOR10" s="49"/>
      <c r="DOS10" s="49"/>
      <c r="DOT10" s="49">
        <v>0</v>
      </c>
      <c r="DOU10" s="49"/>
      <c r="DOV10" s="64">
        <f t="shared" si="283"/>
        <v>0</v>
      </c>
      <c r="DOW10" s="68">
        <f t="shared" si="284"/>
        <v>0</v>
      </c>
      <c r="DOX10" s="48"/>
      <c r="DOY10" s="49"/>
      <c r="DOZ10" s="49">
        <v>0</v>
      </c>
      <c r="DPA10" s="49"/>
      <c r="DPB10" s="49"/>
      <c r="DPC10" s="49"/>
      <c r="DPD10" s="64">
        <f t="shared" si="285"/>
        <v>0</v>
      </c>
      <c r="DPE10" s="68">
        <f t="shared" si="286"/>
        <v>0</v>
      </c>
      <c r="DPF10" s="48">
        <v>0</v>
      </c>
      <c r="DPG10" s="49">
        <v>0</v>
      </c>
      <c r="DPH10" s="49"/>
      <c r="DPI10" s="49"/>
      <c r="DPJ10" s="49"/>
      <c r="DPK10" s="49"/>
      <c r="DPL10" s="64">
        <f t="shared" si="287"/>
        <v>0</v>
      </c>
      <c r="DPM10" s="68">
        <f t="shared" si="288"/>
        <v>0</v>
      </c>
      <c r="DPN10" s="48"/>
      <c r="DPO10" s="49"/>
      <c r="DPP10" s="49"/>
      <c r="DPQ10" s="49">
        <v>0</v>
      </c>
      <c r="DPR10" s="49"/>
      <c r="DPS10" s="49"/>
      <c r="DPT10" s="64">
        <f t="shared" si="289"/>
        <v>0</v>
      </c>
      <c r="DPU10" s="68">
        <f t="shared" si="290"/>
        <v>0</v>
      </c>
      <c r="DPV10" s="48"/>
      <c r="DPW10" s="49">
        <v>0</v>
      </c>
      <c r="DPX10" s="49"/>
      <c r="DPY10" s="49">
        <v>0</v>
      </c>
      <c r="DPZ10" s="49">
        <v>0</v>
      </c>
      <c r="DQA10" s="49"/>
      <c r="DQB10" s="64">
        <f t="shared" si="291"/>
        <v>0</v>
      </c>
      <c r="DQC10" s="68">
        <f t="shared" si="292"/>
        <v>0</v>
      </c>
      <c r="DQD10" s="48"/>
      <c r="DQE10" s="49"/>
      <c r="DQF10" s="49"/>
      <c r="DQG10" s="49">
        <v>0</v>
      </c>
      <c r="DQH10" s="49"/>
      <c r="DQI10" s="49"/>
      <c r="DQJ10" s="64">
        <f t="shared" si="293"/>
        <v>0</v>
      </c>
      <c r="DQK10" s="68">
        <f t="shared" si="294"/>
        <v>0</v>
      </c>
      <c r="DQL10" s="48"/>
      <c r="DQM10" s="49"/>
      <c r="DQN10" s="49"/>
      <c r="DQO10" s="49"/>
      <c r="DQP10" s="49"/>
      <c r="DQQ10" s="49"/>
      <c r="DQR10" s="64">
        <f t="shared" si="295"/>
        <v>0</v>
      </c>
      <c r="DQS10" s="68">
        <f t="shared" si="296"/>
        <v>0</v>
      </c>
      <c r="DQT10" s="48">
        <v>0</v>
      </c>
      <c r="DQU10" s="49"/>
      <c r="DQV10" s="49"/>
      <c r="DQW10" s="49">
        <v>0</v>
      </c>
      <c r="DQX10" s="49"/>
      <c r="DQY10" s="49"/>
      <c r="DQZ10" s="64">
        <f t="shared" si="297"/>
        <v>0</v>
      </c>
      <c r="DRA10" s="68">
        <f t="shared" si="298"/>
        <v>0</v>
      </c>
      <c r="DRB10" s="48"/>
      <c r="DRC10" s="49"/>
      <c r="DRD10" s="49"/>
      <c r="DRE10" s="49">
        <v>0</v>
      </c>
      <c r="DRF10" s="49"/>
      <c r="DRG10" s="49"/>
      <c r="DRH10" s="64">
        <f t="shared" si="299"/>
        <v>0</v>
      </c>
      <c r="DRI10" s="68">
        <f t="shared" si="300"/>
        <v>0</v>
      </c>
      <c r="DRJ10" s="48"/>
      <c r="DRK10" s="49"/>
      <c r="DRL10" s="49"/>
      <c r="DRM10" s="49">
        <v>0</v>
      </c>
      <c r="DRN10" s="49"/>
      <c r="DRO10" s="49">
        <v>0</v>
      </c>
      <c r="DRP10" s="64">
        <f t="shared" si="301"/>
        <v>0</v>
      </c>
      <c r="DRQ10" s="68">
        <f t="shared" si="302"/>
        <v>0</v>
      </c>
      <c r="DRR10" s="48"/>
      <c r="DRS10" s="49"/>
      <c r="DRT10" s="49"/>
      <c r="DRU10" s="49"/>
      <c r="DRV10" s="49">
        <v>0</v>
      </c>
      <c r="DRW10" s="49"/>
      <c r="DRX10" s="64">
        <f t="shared" si="303"/>
        <v>0</v>
      </c>
      <c r="DRY10" s="68">
        <f t="shared" si="304"/>
        <v>0</v>
      </c>
      <c r="DRZ10" s="48"/>
      <c r="DSA10" s="49">
        <v>0</v>
      </c>
      <c r="DSB10" s="49"/>
      <c r="DSC10" s="49"/>
      <c r="DSD10" s="49"/>
      <c r="DSE10" s="49"/>
      <c r="DSF10" s="64">
        <f t="shared" si="305"/>
        <v>0</v>
      </c>
      <c r="DSG10" s="68">
        <f t="shared" si="306"/>
        <v>0</v>
      </c>
      <c r="DSH10" s="48"/>
      <c r="DSI10" s="49"/>
      <c r="DSJ10" s="49"/>
      <c r="DSK10" s="49">
        <v>0</v>
      </c>
      <c r="DSL10" s="49">
        <v>0</v>
      </c>
      <c r="DSM10" s="49"/>
      <c r="DSN10" s="64">
        <f t="shared" si="307"/>
        <v>0</v>
      </c>
      <c r="DSO10" s="68">
        <f t="shared" si="308"/>
        <v>0</v>
      </c>
      <c r="DSP10" s="48"/>
      <c r="DSQ10" s="49"/>
      <c r="DSR10" s="49"/>
      <c r="DSS10" s="49">
        <v>0</v>
      </c>
      <c r="DST10" s="49"/>
      <c r="DSU10" s="49"/>
      <c r="DSV10" s="64">
        <f t="shared" si="309"/>
        <v>0</v>
      </c>
      <c r="DSW10" s="68">
        <f t="shared" si="310"/>
        <v>0</v>
      </c>
      <c r="DSX10" s="48">
        <v>0</v>
      </c>
      <c r="DSY10" s="49"/>
      <c r="DSZ10" s="49"/>
      <c r="DTA10" s="49"/>
      <c r="DTB10" s="49">
        <v>0</v>
      </c>
      <c r="DTC10" s="49">
        <v>0</v>
      </c>
      <c r="DTD10" s="64">
        <f t="shared" si="311"/>
        <v>0</v>
      </c>
      <c r="DTE10" s="68">
        <f t="shared" si="312"/>
        <v>0</v>
      </c>
      <c r="DTF10" s="48">
        <v>0</v>
      </c>
      <c r="DTG10" s="49"/>
      <c r="DTH10" s="49"/>
      <c r="DTI10" s="49"/>
      <c r="DTJ10" s="49"/>
      <c r="DTK10" s="49"/>
      <c r="DTL10" s="64">
        <f t="shared" si="313"/>
        <v>0</v>
      </c>
      <c r="DTM10" s="68">
        <f t="shared" si="314"/>
        <v>0</v>
      </c>
      <c r="DTN10" s="48"/>
      <c r="DTO10" s="49"/>
      <c r="DTP10" s="49"/>
      <c r="DTQ10" s="49"/>
      <c r="DTR10" s="49"/>
      <c r="DTS10" s="49">
        <v>0</v>
      </c>
      <c r="DTT10" s="64">
        <f t="shared" si="315"/>
        <v>0</v>
      </c>
      <c r="DTU10" s="68">
        <f t="shared" si="316"/>
        <v>0</v>
      </c>
      <c r="DTV10" s="48">
        <v>0</v>
      </c>
      <c r="DTW10" s="49"/>
      <c r="DTX10" s="49"/>
      <c r="DTY10" s="49"/>
      <c r="DTZ10" s="49"/>
      <c r="DUA10" s="49">
        <v>0</v>
      </c>
      <c r="DUB10" s="64">
        <f t="shared" si="317"/>
        <v>0</v>
      </c>
      <c r="DUC10" s="68">
        <f t="shared" si="318"/>
        <v>0</v>
      </c>
      <c r="DUD10" s="48"/>
      <c r="DUE10" s="49"/>
      <c r="DUF10" s="49"/>
      <c r="DUG10" s="49"/>
      <c r="DUH10" s="49">
        <v>0</v>
      </c>
      <c r="DUI10" s="49">
        <v>0</v>
      </c>
      <c r="DUJ10" s="64">
        <f t="shared" si="319"/>
        <v>0</v>
      </c>
      <c r="DUK10" s="68">
        <f t="shared" si="320"/>
        <v>0</v>
      </c>
      <c r="DUL10" s="48"/>
      <c r="DUM10" s="49"/>
      <c r="DUN10" s="49"/>
      <c r="DUO10" s="49"/>
      <c r="DUP10" s="49"/>
      <c r="DUQ10" s="49"/>
      <c r="DUR10" s="64">
        <f t="shared" si="321"/>
        <v>0</v>
      </c>
      <c r="DUS10" s="68">
        <f t="shared" si="322"/>
        <v>0</v>
      </c>
      <c r="DUT10" s="48"/>
      <c r="DUU10" s="49">
        <v>0</v>
      </c>
      <c r="DUV10" s="49"/>
      <c r="DUW10" s="49"/>
      <c r="DUX10" s="49">
        <v>0</v>
      </c>
      <c r="DUY10" s="49"/>
      <c r="DUZ10" s="64">
        <f t="shared" si="323"/>
        <v>0</v>
      </c>
      <c r="DVA10" s="68">
        <f t="shared" si="324"/>
        <v>0</v>
      </c>
      <c r="DVB10" s="48"/>
      <c r="DVC10" s="49"/>
      <c r="DVD10" s="49"/>
      <c r="DVE10" s="49"/>
      <c r="DVF10" s="49"/>
      <c r="DVG10" s="49"/>
      <c r="DVH10" s="64">
        <f t="shared" si="325"/>
        <v>0</v>
      </c>
      <c r="DVI10" s="68">
        <f t="shared" si="326"/>
        <v>0</v>
      </c>
      <c r="DVJ10" s="48">
        <v>0</v>
      </c>
      <c r="DVK10" s="49">
        <v>0</v>
      </c>
      <c r="DVL10" s="49"/>
      <c r="DVM10" s="49">
        <v>0</v>
      </c>
      <c r="DVN10" s="49"/>
      <c r="DVO10" s="49"/>
      <c r="DVP10" s="64">
        <f t="shared" si="327"/>
        <v>0</v>
      </c>
      <c r="DVQ10" s="68">
        <f t="shared" si="328"/>
        <v>0</v>
      </c>
      <c r="DVR10" s="48"/>
      <c r="DVS10" s="49"/>
      <c r="DVT10" s="49">
        <v>0</v>
      </c>
      <c r="DVU10" s="49">
        <v>0</v>
      </c>
      <c r="DVV10" s="49">
        <v>0</v>
      </c>
      <c r="DVW10" s="49"/>
      <c r="DVX10" s="64">
        <f t="shared" si="329"/>
        <v>0</v>
      </c>
      <c r="DVY10" s="68">
        <f t="shared" si="330"/>
        <v>0</v>
      </c>
      <c r="DVZ10" s="48"/>
      <c r="DWA10" s="49"/>
      <c r="DWB10" s="49"/>
      <c r="DWC10" s="49">
        <v>0</v>
      </c>
      <c r="DWD10" s="49"/>
      <c r="DWE10" s="49"/>
      <c r="DWF10" s="64">
        <f t="shared" si="331"/>
        <v>0</v>
      </c>
      <c r="DWG10" s="68">
        <f t="shared" si="332"/>
        <v>0</v>
      </c>
      <c r="DWH10" s="48"/>
      <c r="DWI10" s="49"/>
      <c r="DWJ10" s="49"/>
      <c r="DWK10" s="49"/>
      <c r="DWL10" s="49"/>
      <c r="DWM10" s="49"/>
      <c r="DWN10" s="64">
        <f t="shared" si="333"/>
        <v>0</v>
      </c>
      <c r="DWO10" s="68">
        <f t="shared" si="334"/>
        <v>0</v>
      </c>
      <c r="DWP10" s="48"/>
      <c r="DWQ10" s="49">
        <v>0</v>
      </c>
      <c r="DWR10" s="49"/>
      <c r="DWS10" s="49"/>
      <c r="DWT10" s="49"/>
      <c r="DWU10" s="49"/>
      <c r="DWV10" s="64">
        <f t="shared" si="335"/>
        <v>0</v>
      </c>
      <c r="DWW10" s="68">
        <f t="shared" si="336"/>
        <v>0</v>
      </c>
      <c r="DWX10" s="48"/>
      <c r="DWY10" s="49">
        <v>0</v>
      </c>
      <c r="DWZ10" s="49"/>
      <c r="DXA10" s="49"/>
      <c r="DXB10" s="49"/>
      <c r="DXC10" s="49"/>
      <c r="DXD10" s="64">
        <f t="shared" si="337"/>
        <v>0</v>
      </c>
      <c r="DXE10" s="68">
        <f t="shared" si="338"/>
        <v>0</v>
      </c>
      <c r="DXF10" s="48">
        <v>0</v>
      </c>
      <c r="DXG10" s="49"/>
      <c r="DXH10" s="49"/>
      <c r="DXI10" s="49">
        <v>0</v>
      </c>
      <c r="DXJ10" s="49"/>
      <c r="DXK10" s="49"/>
      <c r="DXL10" s="64">
        <f t="shared" si="339"/>
        <v>0</v>
      </c>
      <c r="DXM10" s="68">
        <f t="shared" si="340"/>
        <v>0</v>
      </c>
      <c r="DXN10" s="48"/>
      <c r="DXO10" s="49">
        <v>0</v>
      </c>
      <c r="DXP10" s="49"/>
      <c r="DXQ10" s="49"/>
      <c r="DXR10" s="49"/>
      <c r="DXS10" s="49"/>
      <c r="DXT10" s="64">
        <f t="shared" si="341"/>
        <v>0</v>
      </c>
      <c r="DXU10" s="184">
        <f t="shared" si="342"/>
        <v>0</v>
      </c>
      <c r="DXV10" s="665"/>
      <c r="DXW10" s="195"/>
      <c r="DXX10" s="49"/>
      <c r="DXY10" s="49"/>
      <c r="DXZ10" s="49"/>
      <c r="DYA10" s="49"/>
      <c r="DYB10" s="49"/>
      <c r="DYC10" s="64">
        <f t="shared" si="343"/>
        <v>0</v>
      </c>
      <c r="DYD10" s="211">
        <f t="shared" si="344"/>
        <v>0</v>
      </c>
      <c r="DYE10" s="195"/>
      <c r="DYF10" s="49"/>
      <c r="DYG10" s="49"/>
      <c r="DYH10" s="49"/>
      <c r="DYI10" s="49"/>
      <c r="DYJ10" s="49"/>
      <c r="DYK10" s="64">
        <f t="shared" si="345"/>
        <v>0</v>
      </c>
      <c r="DYL10" s="211">
        <f t="shared" si="346"/>
        <v>0</v>
      </c>
      <c r="DYM10" s="195"/>
      <c r="DYN10" s="49">
        <v>0</v>
      </c>
      <c r="DYO10" s="49"/>
      <c r="DYP10" s="49"/>
      <c r="DYQ10" s="49"/>
      <c r="DYR10" s="49"/>
      <c r="DYS10" s="64">
        <f t="shared" si="347"/>
        <v>0</v>
      </c>
      <c r="DYT10" s="211">
        <f t="shared" si="348"/>
        <v>0</v>
      </c>
      <c r="DYU10" s="195">
        <v>0</v>
      </c>
      <c r="DYV10" s="49">
        <v>0</v>
      </c>
      <c r="DYW10" s="49"/>
      <c r="DYX10" s="49"/>
      <c r="DYY10" s="49"/>
      <c r="DYZ10" s="49">
        <v>0</v>
      </c>
      <c r="DZA10" s="64">
        <f t="shared" si="349"/>
        <v>0</v>
      </c>
      <c r="DZB10" s="211">
        <f t="shared" si="350"/>
        <v>0</v>
      </c>
      <c r="DZC10" s="195"/>
      <c r="DZD10" s="49"/>
      <c r="DZE10" s="49"/>
      <c r="DZF10" s="49"/>
      <c r="DZG10" s="49"/>
      <c r="DZH10" s="49"/>
      <c r="DZI10" s="64">
        <f t="shared" si="351"/>
        <v>0</v>
      </c>
      <c r="DZJ10" s="211">
        <f t="shared" si="352"/>
        <v>0</v>
      </c>
      <c r="DZK10" s="195"/>
      <c r="DZL10" s="49"/>
      <c r="DZM10" s="49">
        <v>0</v>
      </c>
      <c r="DZN10" s="49"/>
      <c r="DZO10" s="49"/>
      <c r="DZP10" s="49"/>
      <c r="DZQ10" s="64">
        <f t="shared" si="353"/>
        <v>0</v>
      </c>
      <c r="DZR10" s="211">
        <f t="shared" si="354"/>
        <v>0</v>
      </c>
      <c r="DZS10" s="195"/>
      <c r="DZT10" s="49">
        <v>0</v>
      </c>
      <c r="DZU10" s="49"/>
      <c r="DZV10" s="49">
        <v>0</v>
      </c>
      <c r="DZW10" s="49"/>
      <c r="DZX10" s="49"/>
      <c r="DZY10" s="64">
        <f t="shared" si="355"/>
        <v>0</v>
      </c>
      <c r="DZZ10" s="211">
        <f t="shared" si="356"/>
        <v>0</v>
      </c>
      <c r="EAA10" s="195">
        <v>0</v>
      </c>
      <c r="EAB10" s="49">
        <v>0</v>
      </c>
      <c r="EAC10" s="49"/>
      <c r="EAD10" s="49"/>
      <c r="EAE10" s="49"/>
      <c r="EAF10" s="49"/>
      <c r="EAG10" s="64">
        <f t="shared" si="357"/>
        <v>0</v>
      </c>
      <c r="EAH10" s="211">
        <f t="shared" si="358"/>
        <v>0</v>
      </c>
      <c r="EAI10" s="195"/>
      <c r="EAJ10" s="49"/>
      <c r="EAK10" s="49"/>
      <c r="EAL10" s="49">
        <v>0</v>
      </c>
      <c r="EAM10" s="49"/>
      <c r="EAN10" s="49"/>
      <c r="EAO10" s="64">
        <f t="shared" si="359"/>
        <v>0</v>
      </c>
      <c r="EAP10" s="211">
        <f t="shared" si="360"/>
        <v>0</v>
      </c>
      <c r="EAQ10" s="195"/>
      <c r="EAR10" s="49"/>
      <c r="EAS10" s="49"/>
      <c r="EAT10" s="49"/>
      <c r="EAU10" s="49">
        <v>0</v>
      </c>
      <c r="EAV10" s="49"/>
      <c r="EAW10" s="64">
        <f t="shared" si="361"/>
        <v>0</v>
      </c>
      <c r="EAX10" s="211">
        <f t="shared" si="362"/>
        <v>0</v>
      </c>
      <c r="EAY10" s="195">
        <v>0</v>
      </c>
      <c r="EAZ10" s="49"/>
      <c r="EBA10" s="49"/>
      <c r="EBB10" s="49"/>
      <c r="EBC10" s="49"/>
      <c r="EBD10" s="49"/>
      <c r="EBE10" s="64">
        <f t="shared" si="363"/>
        <v>0</v>
      </c>
      <c r="EBF10" s="211">
        <f t="shared" si="364"/>
        <v>0</v>
      </c>
      <c r="EBG10" s="195">
        <v>0</v>
      </c>
      <c r="EBH10" s="49"/>
      <c r="EBI10" s="49"/>
      <c r="EBJ10" s="49"/>
      <c r="EBK10" s="49"/>
      <c r="EBL10" s="49"/>
      <c r="EBM10" s="64">
        <f t="shared" si="365"/>
        <v>0</v>
      </c>
      <c r="EBN10" s="211">
        <f t="shared" si="366"/>
        <v>0</v>
      </c>
      <c r="EBO10" s="195"/>
      <c r="EBP10" s="49"/>
      <c r="EBQ10" s="49"/>
      <c r="EBR10" s="49"/>
      <c r="EBS10" s="49"/>
      <c r="EBT10" s="49"/>
      <c r="EBU10" s="64">
        <f t="shared" si="367"/>
        <v>0</v>
      </c>
      <c r="EBV10" s="184">
        <f t="shared" si="368"/>
        <v>0</v>
      </c>
      <c r="EBW10" s="195"/>
      <c r="EBX10" s="49">
        <v>0</v>
      </c>
      <c r="EBY10" s="49"/>
      <c r="EBZ10" s="49"/>
      <c r="ECA10" s="49"/>
      <c r="ECB10" s="49"/>
      <c r="ECC10" s="64">
        <f t="shared" si="369"/>
        <v>0</v>
      </c>
      <c r="ECD10" s="211">
        <f t="shared" si="370"/>
        <v>0</v>
      </c>
      <c r="ECE10" s="195"/>
      <c r="ECF10" s="49"/>
      <c r="ECG10" s="49"/>
      <c r="ECH10" s="49"/>
      <c r="ECI10" s="49"/>
      <c r="ECJ10" s="49">
        <v>0</v>
      </c>
      <c r="ECK10" s="64">
        <f t="shared" si="371"/>
        <v>0</v>
      </c>
      <c r="ECL10" s="211">
        <f t="shared" si="372"/>
        <v>0</v>
      </c>
      <c r="ECM10" s="195"/>
      <c r="ECN10" s="49"/>
      <c r="ECO10" s="49"/>
      <c r="ECP10" s="49"/>
      <c r="ECQ10" s="49">
        <v>0</v>
      </c>
      <c r="ECR10" s="49"/>
      <c r="ECS10" s="64">
        <f t="shared" si="373"/>
        <v>0</v>
      </c>
      <c r="ECT10" s="211">
        <f t="shared" si="374"/>
        <v>0</v>
      </c>
      <c r="ECU10" s="195"/>
      <c r="ECV10" s="49"/>
      <c r="ECW10" s="49"/>
      <c r="ECX10" s="49"/>
      <c r="ECY10" s="49">
        <v>337</v>
      </c>
      <c r="ECZ10" s="49"/>
      <c r="EDA10" s="64">
        <f t="shared" si="375"/>
        <v>337</v>
      </c>
      <c r="EDB10" s="211">
        <f t="shared" si="376"/>
        <v>56.166666666666664</v>
      </c>
      <c r="EDC10" s="195"/>
      <c r="EDD10" s="49"/>
      <c r="EDE10" s="49"/>
      <c r="EDF10" s="49"/>
      <c r="EDG10" s="49"/>
      <c r="EDH10" s="49"/>
      <c r="EDI10" s="64">
        <f t="shared" si="377"/>
        <v>0</v>
      </c>
      <c r="EDJ10" s="211">
        <f t="shared" si="378"/>
        <v>0</v>
      </c>
      <c r="EDK10" s="458"/>
      <c r="EDL10" s="83"/>
      <c r="EDM10" s="83">
        <v>308</v>
      </c>
      <c r="EDN10" s="83"/>
      <c r="EDO10" s="83"/>
      <c r="EDP10" s="83"/>
      <c r="EDQ10" s="64">
        <f t="shared" si="379"/>
        <v>308</v>
      </c>
      <c r="EDR10" s="211">
        <f t="shared" si="380"/>
        <v>51.333333333333336</v>
      </c>
      <c r="EDS10" s="708">
        <v>0</v>
      </c>
      <c r="EDT10" s="709"/>
      <c r="EDU10" s="708">
        <v>0</v>
      </c>
      <c r="EDV10" s="709"/>
      <c r="EDW10" s="708"/>
      <c r="EDX10" s="708"/>
      <c r="EDY10" s="707">
        <f t="shared" si="381"/>
        <v>0</v>
      </c>
      <c r="EDZ10" s="707">
        <f t="shared" si="382"/>
        <v>0</v>
      </c>
      <c r="EEA10" s="195"/>
      <c r="EEB10" s="49">
        <v>351</v>
      </c>
      <c r="EEC10" s="49"/>
      <c r="EED10" s="49">
        <v>0</v>
      </c>
      <c r="EEE10" s="49"/>
      <c r="EEF10" s="49"/>
      <c r="EEG10" s="64">
        <f t="shared" si="383"/>
        <v>351</v>
      </c>
      <c r="EEH10" s="211">
        <f t="shared" si="384"/>
        <v>58.5</v>
      </c>
      <c r="EEI10" s="195"/>
      <c r="EEJ10" s="49"/>
      <c r="EEK10" s="49"/>
      <c r="EEL10" s="49">
        <v>366</v>
      </c>
      <c r="EEM10" s="49">
        <v>0</v>
      </c>
      <c r="EEN10" s="49"/>
      <c r="EEO10" s="64">
        <f t="shared" si="385"/>
        <v>366</v>
      </c>
      <c r="EEP10" s="211">
        <f t="shared" si="386"/>
        <v>61</v>
      </c>
      <c r="EEQ10" s="195"/>
      <c r="EER10" s="49"/>
      <c r="EES10" s="49">
        <v>0</v>
      </c>
      <c r="EET10" s="49">
        <v>664</v>
      </c>
      <c r="EEU10" s="49"/>
      <c r="EEV10" s="49"/>
      <c r="EEW10" s="64">
        <f t="shared" si="387"/>
        <v>664</v>
      </c>
      <c r="EEX10" s="211">
        <f t="shared" si="388"/>
        <v>110.66666666666667</v>
      </c>
      <c r="EEY10" s="195"/>
      <c r="EEZ10" s="49">
        <v>0</v>
      </c>
      <c r="EFA10" s="49"/>
      <c r="EFB10" s="49">
        <v>690</v>
      </c>
      <c r="EFC10" s="49"/>
      <c r="EFD10" s="49"/>
      <c r="EFE10" s="64">
        <f t="shared" si="389"/>
        <v>690</v>
      </c>
      <c r="EFF10" s="211">
        <f t="shared" si="390"/>
        <v>115</v>
      </c>
      <c r="EFG10" s="195"/>
      <c r="EFH10" s="49">
        <v>346</v>
      </c>
      <c r="EFI10" s="49"/>
      <c r="EFJ10" s="49">
        <v>0</v>
      </c>
      <c r="EFK10" s="49">
        <v>0</v>
      </c>
      <c r="EFL10" s="49"/>
      <c r="EFM10" s="64">
        <f t="shared" si="391"/>
        <v>346</v>
      </c>
      <c r="EFN10" s="211">
        <f t="shared" si="392"/>
        <v>69.2</v>
      </c>
      <c r="EFO10" s="458">
        <v>0</v>
      </c>
      <c r="EFP10" s="83">
        <v>323</v>
      </c>
      <c r="EFQ10" s="83">
        <v>0</v>
      </c>
      <c r="EFR10" s="83"/>
      <c r="EFS10" s="83"/>
      <c r="EFT10" s="83"/>
      <c r="EFU10" s="64">
        <f t="shared" si="393"/>
        <v>323</v>
      </c>
      <c r="EFV10" s="211">
        <f t="shared" si="394"/>
        <v>53.833333333333336</v>
      </c>
      <c r="EFW10" s="195"/>
      <c r="EFX10" s="49"/>
      <c r="EFY10" s="49"/>
      <c r="EFZ10" s="49">
        <v>695</v>
      </c>
      <c r="EGA10" s="49"/>
      <c r="EGB10" s="49"/>
      <c r="EGC10" s="808">
        <f t="shared" si="395"/>
        <v>695</v>
      </c>
      <c r="EGD10" s="211">
        <f t="shared" si="396"/>
        <v>115.83333333333333</v>
      </c>
      <c r="EGE10" s="195">
        <v>0</v>
      </c>
      <c r="EGF10" s="49">
        <v>0</v>
      </c>
      <c r="EGG10" s="49"/>
      <c r="EGH10" s="49">
        <v>0</v>
      </c>
      <c r="EGI10" s="49"/>
      <c r="EGJ10" s="49"/>
      <c r="EGK10" s="808">
        <f t="shared" si="397"/>
        <v>0</v>
      </c>
      <c r="EGL10" s="211">
        <f t="shared" si="398"/>
        <v>0</v>
      </c>
      <c r="EGM10" s="814"/>
      <c r="EGN10" s="815">
        <v>316</v>
      </c>
      <c r="EGO10" s="815">
        <v>0</v>
      </c>
      <c r="EGP10" s="815"/>
      <c r="EGQ10" s="815"/>
      <c r="EGR10" s="815">
        <v>0</v>
      </c>
      <c r="EGS10" s="808">
        <f t="shared" si="399"/>
        <v>316</v>
      </c>
      <c r="EGT10" s="211">
        <f t="shared" si="400"/>
        <v>52.666666666666664</v>
      </c>
      <c r="EGU10" s="195"/>
      <c r="EGV10" s="49">
        <v>344</v>
      </c>
      <c r="EGW10" s="49"/>
      <c r="EGX10" s="49">
        <v>0</v>
      </c>
      <c r="EGY10" s="49"/>
      <c r="EGZ10" s="49">
        <v>0</v>
      </c>
      <c r="EHA10" s="808">
        <f t="shared" si="401"/>
        <v>344</v>
      </c>
      <c r="EHB10" s="211">
        <f t="shared" si="402"/>
        <v>57.333333333333336</v>
      </c>
      <c r="EHC10" s="458"/>
      <c r="EHD10" s="83"/>
      <c r="EHE10" s="83"/>
      <c r="EHF10" s="83">
        <v>0</v>
      </c>
      <c r="EHG10" s="83">
        <v>0</v>
      </c>
      <c r="EHH10" s="83"/>
      <c r="EHI10" s="808">
        <f t="shared" si="403"/>
        <v>0</v>
      </c>
      <c r="EHJ10" s="211">
        <f t="shared" si="404"/>
        <v>0</v>
      </c>
      <c r="EHK10" s="195"/>
      <c r="EHL10" s="49"/>
      <c r="EHM10" s="49">
        <v>0</v>
      </c>
      <c r="EHN10" s="49">
        <v>0</v>
      </c>
      <c r="EHO10" s="49"/>
      <c r="EHP10" s="49">
        <v>283</v>
      </c>
      <c r="EHQ10" s="808">
        <f t="shared" si="405"/>
        <v>283</v>
      </c>
      <c r="EHR10" s="211">
        <f t="shared" si="406"/>
        <v>47.166666666666664</v>
      </c>
      <c r="EHS10" s="195"/>
      <c r="EHT10" s="49">
        <v>0</v>
      </c>
      <c r="EHU10" s="49"/>
      <c r="EHV10" s="49"/>
      <c r="EHW10" s="49"/>
      <c r="EHX10" s="49">
        <v>0</v>
      </c>
      <c r="EHY10" s="808">
        <f t="shared" si="407"/>
        <v>0</v>
      </c>
      <c r="EHZ10" s="211">
        <f t="shared" si="408"/>
        <v>0</v>
      </c>
      <c r="EIA10" s="195"/>
      <c r="EIB10" s="49">
        <v>0</v>
      </c>
      <c r="EIC10" s="49"/>
      <c r="EID10" s="49"/>
      <c r="EIE10" s="49"/>
      <c r="EIF10" s="49">
        <v>0</v>
      </c>
      <c r="EIG10" s="808">
        <f t="shared" si="409"/>
        <v>0</v>
      </c>
      <c r="EIH10" s="211">
        <f t="shared" si="410"/>
        <v>0</v>
      </c>
      <c r="EII10" s="195">
        <v>303</v>
      </c>
      <c r="EIJ10" s="49">
        <v>0</v>
      </c>
      <c r="EIK10" s="49">
        <v>0</v>
      </c>
      <c r="EIL10" s="49"/>
      <c r="EIM10" s="49"/>
      <c r="EIN10" s="49"/>
      <c r="EIO10" s="808">
        <f t="shared" si="411"/>
        <v>303</v>
      </c>
      <c r="EIP10" s="211">
        <f t="shared" si="412"/>
        <v>50.5</v>
      </c>
      <c r="EIQ10" s="195">
        <v>0</v>
      </c>
      <c r="EIR10" s="49">
        <v>0</v>
      </c>
      <c r="EIS10" s="49"/>
      <c r="EIT10" s="49"/>
      <c r="EIU10" s="49"/>
      <c r="EIV10" s="49">
        <v>0</v>
      </c>
      <c r="EIW10" s="808">
        <f t="shared" si="413"/>
        <v>0</v>
      </c>
      <c r="EIX10" s="211">
        <f t="shared" si="414"/>
        <v>0</v>
      </c>
      <c r="EIY10" s="195">
        <v>0</v>
      </c>
      <c r="EIZ10" s="49"/>
      <c r="EJA10" s="49"/>
      <c r="EJB10" s="49">
        <v>329</v>
      </c>
      <c r="EJC10" s="49"/>
      <c r="EJD10" s="49"/>
      <c r="EJE10" s="808">
        <f t="shared" si="415"/>
        <v>329</v>
      </c>
      <c r="EJF10" s="211">
        <f t="shared" si="416"/>
        <v>54.833333333333336</v>
      </c>
      <c r="EJG10" s="195"/>
      <c r="EJH10" s="49"/>
      <c r="EJI10" s="49"/>
      <c r="EJJ10" s="49"/>
      <c r="EJK10" s="49"/>
      <c r="EJL10" s="49">
        <v>0</v>
      </c>
      <c r="EJM10" s="808">
        <f t="shared" si="417"/>
        <v>0</v>
      </c>
      <c r="EJN10" s="211">
        <f t="shared" si="418"/>
        <v>0</v>
      </c>
      <c r="EJO10" s="195"/>
      <c r="EJP10" s="49"/>
      <c r="EJQ10" s="49"/>
      <c r="EJR10" s="49"/>
      <c r="EJS10" s="49"/>
      <c r="EJT10" s="49">
        <v>0</v>
      </c>
      <c r="EJU10" s="808">
        <f t="shared" si="419"/>
        <v>0</v>
      </c>
      <c r="EJV10" s="211">
        <f t="shared" si="420"/>
        <v>0</v>
      </c>
      <c r="EJW10" s="195"/>
      <c r="EJX10" s="49">
        <v>344</v>
      </c>
      <c r="EJY10" s="49"/>
      <c r="EJZ10" s="49">
        <v>305</v>
      </c>
      <c r="EKA10" s="49">
        <v>0</v>
      </c>
      <c r="EKB10" s="49"/>
      <c r="EKC10" s="808">
        <f t="shared" si="421"/>
        <v>649</v>
      </c>
      <c r="EKD10" s="211">
        <f t="shared" si="422"/>
        <v>108.16666666666667</v>
      </c>
      <c r="EKE10" s="195"/>
      <c r="EKF10" s="49">
        <v>665</v>
      </c>
      <c r="EKG10" s="49"/>
      <c r="EKH10" s="49"/>
      <c r="EKI10" s="49">
        <v>0</v>
      </c>
      <c r="EKJ10" s="49">
        <v>0</v>
      </c>
      <c r="EKK10" s="808">
        <f t="shared" si="423"/>
        <v>665</v>
      </c>
      <c r="EKL10" s="211">
        <f t="shared" si="424"/>
        <v>133</v>
      </c>
      <c r="EKM10" s="458"/>
      <c r="EKN10" s="83"/>
      <c r="EKO10" s="83">
        <v>0</v>
      </c>
      <c r="EKP10" s="83"/>
      <c r="EKQ10" s="83"/>
      <c r="EKR10" s="83"/>
      <c r="EKS10" s="808">
        <f t="shared" si="425"/>
        <v>0</v>
      </c>
      <c r="EKT10" s="211">
        <f t="shared" si="426"/>
        <v>0</v>
      </c>
      <c r="EKU10" s="195"/>
      <c r="EKV10" s="49">
        <v>334</v>
      </c>
      <c r="EKW10" s="49"/>
      <c r="EKX10" s="49">
        <v>0</v>
      </c>
      <c r="EKY10" s="49"/>
      <c r="EKZ10" s="49">
        <v>0</v>
      </c>
      <c r="ELA10" s="808">
        <f t="shared" si="427"/>
        <v>334</v>
      </c>
      <c r="ELB10" s="211">
        <f t="shared" si="428"/>
        <v>55.666666666666664</v>
      </c>
      <c r="ELC10" s="195"/>
      <c r="ELD10" s="49"/>
      <c r="ELE10" s="49">
        <v>672</v>
      </c>
      <c r="ELF10" s="49"/>
      <c r="ELG10" s="49">
        <v>0</v>
      </c>
      <c r="ELH10" s="49">
        <v>0</v>
      </c>
      <c r="ELI10" s="808">
        <f t="shared" si="429"/>
        <v>672</v>
      </c>
      <c r="ELJ10" s="211">
        <f t="shared" si="430"/>
        <v>112</v>
      </c>
      <c r="ELK10" s="195"/>
      <c r="ELL10" s="49">
        <v>0</v>
      </c>
      <c r="ELM10" s="49">
        <v>0</v>
      </c>
      <c r="ELN10" s="49"/>
      <c r="ELO10" s="49"/>
      <c r="ELP10" s="49">
        <v>970</v>
      </c>
      <c r="ELQ10" s="808">
        <f t="shared" si="431"/>
        <v>970</v>
      </c>
      <c r="ELR10" s="211">
        <f t="shared" si="432"/>
        <v>161.66666666666666</v>
      </c>
      <c r="ELS10" s="195">
        <v>0</v>
      </c>
      <c r="ELT10" s="49"/>
      <c r="ELU10" s="49"/>
      <c r="ELV10" s="49"/>
      <c r="ELW10" s="49"/>
      <c r="ELX10" s="49"/>
      <c r="ELY10" s="872">
        <f t="shared" si="433"/>
        <v>0</v>
      </c>
      <c r="ELZ10" s="873">
        <f t="shared" si="434"/>
        <v>0</v>
      </c>
      <c r="EMA10" s="195"/>
      <c r="EMB10" s="49">
        <v>0</v>
      </c>
      <c r="EMC10" s="49"/>
      <c r="EMD10" s="49"/>
      <c r="EME10" s="49"/>
      <c r="EMF10" s="49">
        <v>318</v>
      </c>
      <c r="EMG10" s="872">
        <f t="shared" si="435"/>
        <v>318</v>
      </c>
      <c r="EMH10" s="873">
        <f t="shared" si="436"/>
        <v>53</v>
      </c>
      <c r="EMI10" s="195">
        <v>0</v>
      </c>
      <c r="EMJ10" s="49"/>
      <c r="EMK10" s="49">
        <v>1031</v>
      </c>
      <c r="EML10" s="49"/>
      <c r="EMM10" s="49"/>
      <c r="EMN10" s="49">
        <v>0</v>
      </c>
      <c r="EMO10" s="872">
        <f t="shared" si="437"/>
        <v>1031</v>
      </c>
      <c r="EMP10" s="873">
        <f t="shared" si="438"/>
        <v>171.83333333333334</v>
      </c>
      <c r="EMQ10" s="195"/>
      <c r="EMR10" s="49">
        <v>0</v>
      </c>
      <c r="EMS10" s="49"/>
      <c r="EMT10" s="49"/>
      <c r="EMU10" s="49"/>
      <c r="EMV10" s="49"/>
      <c r="EMW10" s="872">
        <f t="shared" si="439"/>
        <v>0</v>
      </c>
      <c r="EMX10" s="873">
        <f t="shared" si="440"/>
        <v>0</v>
      </c>
      <c r="EMY10" s="195"/>
      <c r="EMZ10" s="49"/>
      <c r="ENA10" s="49">
        <v>700</v>
      </c>
      <c r="ENB10" s="49">
        <v>0</v>
      </c>
      <c r="ENC10" s="49"/>
      <c r="END10" s="49"/>
      <c r="ENE10" s="872">
        <f t="shared" si="441"/>
        <v>700</v>
      </c>
      <c r="ENF10" s="873">
        <f t="shared" si="442"/>
        <v>116.66666666666667</v>
      </c>
    </row>
    <row r="11" spans="1:3750" s="8" customFormat="1" ht="15" customHeight="1" x14ac:dyDescent="0.2">
      <c r="A11" s="391">
        <v>5</v>
      </c>
      <c r="B11" s="21" t="s">
        <v>188</v>
      </c>
      <c r="C11" s="309" t="s">
        <v>200</v>
      </c>
      <c r="D11" s="21">
        <v>25</v>
      </c>
      <c r="E11" s="24"/>
      <c r="F11" s="24">
        <v>745</v>
      </c>
      <c r="G11" s="24"/>
      <c r="H11" s="24"/>
      <c r="I11" s="360"/>
      <c r="J11" s="360">
        <f>SUMIF(SUMPK!$B:$B,$B:$B,SUMPK!$O:$O)</f>
        <v>0</v>
      </c>
      <c r="K11" s="24"/>
      <c r="L11" s="24">
        <f>F11+H11-J11</f>
        <v>745</v>
      </c>
      <c r="M11" s="15">
        <f t="shared" ref="M11:M14" si="1028">K11+L11</f>
        <v>745</v>
      </c>
      <c r="N11" s="444">
        <v>113.16666666666667</v>
      </c>
      <c r="O11" s="276">
        <f t="shared" si="2"/>
        <v>6.5832106038291602</v>
      </c>
      <c r="P11" s="277">
        <f t="shared" si="443"/>
        <v>480</v>
      </c>
      <c r="Q11" s="276">
        <f t="shared" si="3"/>
        <v>9.3125</v>
      </c>
      <c r="R11" s="277">
        <f t="shared" si="226"/>
        <v>110.76923076923077</v>
      </c>
      <c r="S11" s="222">
        <v>2880</v>
      </c>
      <c r="T11" s="276">
        <f t="shared" si="4"/>
        <v>6.7256944444444438</v>
      </c>
      <c r="U11" s="278"/>
      <c r="V11" s="302">
        <f t="shared" si="5"/>
        <v>6.7256944444444438</v>
      </c>
      <c r="W11" s="304">
        <f>F11/(E11+F11)</f>
        <v>1</v>
      </c>
      <c r="X11" s="299"/>
      <c r="Y11" s="280"/>
      <c r="Z11" s="280"/>
      <c r="AA11" s="280"/>
      <c r="AB11" s="280"/>
      <c r="AC11" s="662">
        <v>15</v>
      </c>
      <c r="AD11" s="9"/>
      <c r="AF11" s="48"/>
      <c r="AG11" s="49"/>
      <c r="AH11" s="49"/>
      <c r="AI11" s="49"/>
      <c r="AJ11" s="49"/>
      <c r="AK11" s="49"/>
      <c r="AL11" s="42"/>
      <c r="AM11" s="43"/>
      <c r="AN11" s="48"/>
      <c r="AO11" s="49"/>
      <c r="AP11" s="49"/>
      <c r="AQ11" s="49"/>
      <c r="AR11" s="49"/>
      <c r="AS11" s="49"/>
      <c r="AT11" s="42"/>
      <c r="AU11" s="43"/>
      <c r="AV11" s="48"/>
      <c r="AW11" s="49"/>
      <c r="AX11" s="49"/>
      <c r="AY11" s="49"/>
      <c r="AZ11" s="49"/>
      <c r="BA11" s="49"/>
      <c r="BB11" s="42"/>
      <c r="BC11" s="43"/>
      <c r="BD11" s="48"/>
      <c r="BE11" s="49"/>
      <c r="BF11" s="49"/>
      <c r="BG11" s="49"/>
      <c r="BH11" s="49"/>
      <c r="BI11" s="49"/>
      <c r="BJ11" s="42"/>
      <c r="BK11" s="43"/>
      <c r="BL11" s="48"/>
      <c r="BM11" s="49"/>
      <c r="BN11" s="49"/>
      <c r="BO11" s="49"/>
      <c r="BP11" s="49"/>
      <c r="BQ11" s="49"/>
      <c r="BR11" s="42"/>
      <c r="BS11" s="43"/>
      <c r="BT11" s="48"/>
      <c r="BU11" s="49"/>
      <c r="BV11" s="49"/>
      <c r="BW11" s="49"/>
      <c r="BX11" s="49"/>
      <c r="BY11" s="49"/>
      <c r="BZ11" s="42"/>
      <c r="CA11" s="43"/>
      <c r="CB11" s="48"/>
      <c r="CC11" s="49"/>
      <c r="CD11" s="49"/>
      <c r="CE11" s="49"/>
      <c r="CF11" s="49"/>
      <c r="CG11" s="49"/>
      <c r="CH11" s="42"/>
      <c r="CI11" s="43"/>
      <c r="CJ11" s="48"/>
      <c r="CK11" s="49"/>
      <c r="CL11" s="49"/>
      <c r="CM11" s="49"/>
      <c r="CN11" s="49"/>
      <c r="CO11" s="49"/>
      <c r="CP11" s="42"/>
      <c r="CQ11" s="43"/>
      <c r="CR11" s="48"/>
      <c r="CS11" s="49"/>
      <c r="CT11" s="49"/>
      <c r="CU11" s="49"/>
      <c r="CV11" s="49"/>
      <c r="CW11" s="49"/>
      <c r="CX11" s="42"/>
      <c r="CY11" s="43"/>
      <c r="CZ11" s="48"/>
      <c r="DA11" s="49"/>
      <c r="DB11" s="49"/>
      <c r="DC11" s="49"/>
      <c r="DD11" s="49"/>
      <c r="DE11" s="49"/>
      <c r="DF11" s="42"/>
      <c r="DG11" s="43"/>
      <c r="DH11" s="48"/>
      <c r="DI11" s="49"/>
      <c r="DJ11" s="49"/>
      <c r="DK11" s="49"/>
      <c r="DL11" s="49"/>
      <c r="DM11" s="49"/>
      <c r="DN11" s="42"/>
      <c r="DO11" s="43"/>
      <c r="DP11" s="48"/>
      <c r="DQ11" s="49"/>
      <c r="DR11" s="49"/>
      <c r="DS11" s="49"/>
      <c r="DT11" s="49"/>
      <c r="DU11" s="49"/>
      <c r="DV11" s="42"/>
      <c r="DW11" s="43"/>
      <c r="DX11" s="48"/>
      <c r="DY11" s="49"/>
      <c r="DZ11" s="49"/>
      <c r="EA11" s="49"/>
      <c r="EB11" s="49"/>
      <c r="EC11" s="49"/>
      <c r="ED11" s="42"/>
      <c r="EE11" s="43"/>
      <c r="EF11" s="48"/>
      <c r="EG11" s="49"/>
      <c r="EH11" s="49"/>
      <c r="EI11" s="49"/>
      <c r="EJ11" s="49"/>
      <c r="EK11" s="49"/>
      <c r="EL11" s="42"/>
      <c r="EM11" s="43"/>
      <c r="EN11" s="48"/>
      <c r="EO11" s="49"/>
      <c r="EP11" s="49"/>
      <c r="EQ11" s="49"/>
      <c r="ER11" s="49"/>
      <c r="ES11" s="49"/>
      <c r="ET11" s="42"/>
      <c r="EU11" s="43"/>
      <c r="EV11" s="48"/>
      <c r="EW11" s="49"/>
      <c r="EX11" s="49"/>
      <c r="EY11" s="49"/>
      <c r="EZ11" s="49"/>
      <c r="FA11" s="49"/>
      <c r="FB11" s="42"/>
      <c r="FC11" s="43"/>
      <c r="FD11" s="48"/>
      <c r="FE11" s="49"/>
      <c r="FF11" s="49"/>
      <c r="FG11" s="49"/>
      <c r="FH11" s="49"/>
      <c r="FI11" s="49"/>
      <c r="FJ11" s="42"/>
      <c r="FK11" s="43"/>
      <c r="FL11" s="48"/>
      <c r="FM11" s="49"/>
      <c r="FN11" s="49"/>
      <c r="FO11" s="49"/>
      <c r="FP11" s="49"/>
      <c r="FQ11" s="49"/>
      <c r="FR11" s="42"/>
      <c r="FS11" s="43"/>
      <c r="FT11" s="48"/>
      <c r="FU11" s="49"/>
      <c r="FV11" s="49"/>
      <c r="FW11" s="49"/>
      <c r="FX11" s="49"/>
      <c r="FY11" s="49"/>
      <c r="FZ11" s="42"/>
      <c r="GA11" s="43"/>
      <c r="GB11" s="48"/>
      <c r="GC11" s="49"/>
      <c r="GD11" s="49"/>
      <c r="GE11" s="49"/>
      <c r="GF11" s="49"/>
      <c r="GG11" s="49"/>
      <c r="GH11" s="42"/>
      <c r="GI11" s="43"/>
      <c r="GJ11" s="48"/>
      <c r="GK11" s="49"/>
      <c r="GL11" s="49"/>
      <c r="GM11" s="49"/>
      <c r="GN11" s="49"/>
      <c r="GO11" s="49"/>
      <c r="GP11" s="42"/>
      <c r="GQ11" s="43"/>
      <c r="GR11" s="48"/>
      <c r="GS11" s="49"/>
      <c r="GT11" s="49"/>
      <c r="GU11" s="49"/>
      <c r="GV11" s="49"/>
      <c r="GW11" s="49"/>
      <c r="GX11" s="42"/>
      <c r="GY11" s="43"/>
      <c r="GZ11" s="48"/>
      <c r="HA11" s="49"/>
      <c r="HB11" s="49"/>
      <c r="HC11" s="49"/>
      <c r="HD11" s="49"/>
      <c r="HE11" s="49"/>
      <c r="HF11" s="42"/>
      <c r="HG11" s="43"/>
      <c r="HH11" s="48"/>
      <c r="HI11" s="49"/>
      <c r="HJ11" s="49"/>
      <c r="HK11" s="49"/>
      <c r="HL11" s="49"/>
      <c r="HM11" s="49"/>
      <c r="HN11" s="42"/>
      <c r="HO11" s="43"/>
      <c r="HP11" s="82"/>
      <c r="HQ11" s="83"/>
      <c r="HR11" s="83"/>
      <c r="HS11" s="83"/>
      <c r="HT11" s="83"/>
      <c r="HU11" s="83"/>
      <c r="HV11" s="42"/>
      <c r="HW11" s="43"/>
      <c r="HX11" s="48"/>
      <c r="HY11" s="49"/>
      <c r="HZ11" s="49"/>
      <c r="IA11" s="49"/>
      <c r="IB11" s="49"/>
      <c r="IC11" s="49"/>
      <c r="ID11" s="42"/>
      <c r="IE11" s="43"/>
      <c r="IF11" s="48"/>
      <c r="IG11" s="49"/>
      <c r="IH11" s="49"/>
      <c r="II11" s="49"/>
      <c r="IJ11" s="49"/>
      <c r="IK11" s="49"/>
      <c r="IL11" s="42"/>
      <c r="IM11" s="43"/>
      <c r="IN11" s="82"/>
      <c r="IO11" s="83"/>
      <c r="IP11" s="83"/>
      <c r="IQ11" s="83"/>
      <c r="IR11" s="83"/>
      <c r="IS11" s="83"/>
      <c r="IT11" s="42"/>
      <c r="IU11" s="43"/>
      <c r="IV11" s="48"/>
      <c r="IW11" s="49"/>
      <c r="IX11" s="49"/>
      <c r="IY11" s="49"/>
      <c r="IZ11" s="49"/>
      <c r="JA11" s="49"/>
      <c r="JB11" s="42"/>
      <c r="JC11" s="43"/>
      <c r="JD11" s="48"/>
      <c r="JE11" s="49"/>
      <c r="JF11" s="49"/>
      <c r="JG11" s="49"/>
      <c r="JH11" s="49"/>
      <c r="JI11" s="49"/>
      <c r="JJ11" s="42"/>
      <c r="JK11" s="43"/>
      <c r="JL11" s="48"/>
      <c r="JM11" s="49"/>
      <c r="JN11" s="49"/>
      <c r="JO11" s="49"/>
      <c r="JP11" s="49"/>
      <c r="JQ11" s="49"/>
      <c r="JR11" s="42"/>
      <c r="JS11" s="43"/>
      <c r="JT11" s="48"/>
      <c r="JU11" s="49"/>
      <c r="JV11" s="49"/>
      <c r="JW11" s="49"/>
      <c r="JX11" s="49"/>
      <c r="JY11" s="49"/>
      <c r="JZ11" s="42"/>
      <c r="KA11" s="43"/>
      <c r="KB11" s="48"/>
      <c r="KC11" s="49"/>
      <c r="KD11" s="49"/>
      <c r="KE11" s="49"/>
      <c r="KF11" s="49"/>
      <c r="KG11" s="49"/>
      <c r="KH11" s="42"/>
      <c r="KI11" s="43"/>
      <c r="KJ11" s="48"/>
      <c r="KK11" s="49"/>
      <c r="KL11" s="49"/>
      <c r="KM11" s="49"/>
      <c r="KN11" s="49"/>
      <c r="KO11" s="49"/>
      <c r="KP11" s="42"/>
      <c r="KQ11" s="43"/>
      <c r="KR11" s="48"/>
      <c r="KS11" s="49"/>
      <c r="KT11" s="49"/>
      <c r="KU11" s="49"/>
      <c r="KV11" s="49"/>
      <c r="KW11" s="49"/>
      <c r="KX11" s="42"/>
      <c r="KY11" s="101"/>
      <c r="KZ11" s="48"/>
      <c r="LA11" s="49"/>
      <c r="LB11" s="49"/>
      <c r="LC11" s="49"/>
      <c r="LD11" s="49"/>
      <c r="LE11" s="49"/>
      <c r="LF11" s="42"/>
      <c r="LG11" s="43"/>
      <c r="LH11" s="48"/>
      <c r="LI11" s="49"/>
      <c r="LJ11" s="49"/>
      <c r="LK11" s="49"/>
      <c r="LL11" s="49"/>
      <c r="LM11" s="49"/>
      <c r="LN11" s="67"/>
      <c r="LO11" s="68"/>
      <c r="LP11" s="48"/>
      <c r="LQ11" s="49"/>
      <c r="LR11" s="49"/>
      <c r="LS11" s="49"/>
      <c r="LT11" s="49"/>
      <c r="LU11" s="49"/>
      <c r="LV11" s="67"/>
      <c r="LW11" s="68"/>
      <c r="LX11" s="48"/>
      <c r="LY11" s="49"/>
      <c r="LZ11" s="49"/>
      <c r="MA11" s="49"/>
      <c r="MB11" s="49"/>
      <c r="MC11" s="49"/>
      <c r="MD11" s="67"/>
      <c r="ME11" s="68"/>
      <c r="MF11" s="48"/>
      <c r="MG11" s="49"/>
      <c r="MH11" s="49"/>
      <c r="MI11" s="49"/>
      <c r="MJ11" s="49"/>
      <c r="MK11" s="49"/>
      <c r="ML11" s="42"/>
      <c r="MM11" s="43"/>
      <c r="MN11" s="48"/>
      <c r="MO11" s="49"/>
      <c r="MP11" s="49"/>
      <c r="MQ11" s="49"/>
      <c r="MR11" s="49"/>
      <c r="MS11" s="49"/>
      <c r="MT11" s="42"/>
      <c r="MU11" s="43"/>
      <c r="MV11" s="48"/>
      <c r="MW11" s="49"/>
      <c r="MX11" s="49"/>
      <c r="MY11" s="49"/>
      <c r="MZ11" s="49"/>
      <c r="NA11" s="49"/>
      <c r="NB11" s="42"/>
      <c r="NC11" s="43"/>
      <c r="ND11" s="48"/>
      <c r="NE11" s="49"/>
      <c r="NF11" s="49"/>
      <c r="NG11" s="49"/>
      <c r="NH11" s="49"/>
      <c r="NI11" s="49"/>
      <c r="NJ11" s="42"/>
      <c r="NK11" s="43"/>
      <c r="NL11" s="48"/>
      <c r="NM11" s="49"/>
      <c r="NN11" s="49"/>
      <c r="NO11" s="49"/>
      <c r="NP11" s="49"/>
      <c r="NQ11" s="49"/>
      <c r="NR11" s="42"/>
      <c r="NS11" s="43"/>
      <c r="NT11" s="48"/>
      <c r="NU11" s="49"/>
      <c r="NV11" s="49"/>
      <c r="NW11" s="49"/>
      <c r="NX11" s="49"/>
      <c r="NY11" s="49"/>
      <c r="NZ11" s="42"/>
      <c r="OA11" s="43"/>
      <c r="OB11" s="48"/>
      <c r="OC11" s="49"/>
      <c r="OD11" s="49"/>
      <c r="OE11" s="49"/>
      <c r="OF11" s="49"/>
      <c r="OG11" s="49"/>
      <c r="OH11" s="42"/>
      <c r="OI11" s="43"/>
      <c r="OJ11" s="48"/>
      <c r="OK11" s="49"/>
      <c r="OL11" s="49"/>
      <c r="OM11" s="49"/>
      <c r="ON11" s="49"/>
      <c r="OO11" s="49"/>
      <c r="OP11" s="42"/>
      <c r="OQ11" s="43"/>
      <c r="OR11" s="48"/>
      <c r="OS11" s="49"/>
      <c r="OT11" s="49"/>
      <c r="OU11" s="49"/>
      <c r="OV11" s="49"/>
      <c r="OW11" s="49"/>
      <c r="OX11" s="67"/>
      <c r="OY11" s="68"/>
      <c r="OZ11" s="48"/>
      <c r="PA11" s="49"/>
      <c r="PB11" s="49"/>
      <c r="PC11" s="49"/>
      <c r="PD11" s="49"/>
      <c r="PE11" s="49"/>
      <c r="PF11" s="67"/>
      <c r="PG11" s="68"/>
      <c r="PH11" s="48"/>
      <c r="PI11" s="49"/>
      <c r="PJ11" s="49"/>
      <c r="PK11" s="49"/>
      <c r="PL11" s="49"/>
      <c r="PM11" s="49"/>
      <c r="PN11" s="104"/>
      <c r="PO11" s="105"/>
      <c r="PP11" s="106"/>
      <c r="PQ11" s="107"/>
      <c r="PR11" s="107"/>
      <c r="PS11" s="107"/>
      <c r="PT11" s="107"/>
      <c r="PU11" s="107"/>
      <c r="PV11" s="104"/>
      <c r="PW11" s="105"/>
      <c r="PX11" s="106"/>
      <c r="PY11" s="107"/>
      <c r="PZ11" s="107"/>
      <c r="QA11" s="107"/>
      <c r="QB11" s="107"/>
      <c r="QC11" s="107"/>
      <c r="QD11" s="104"/>
      <c r="QE11" s="105"/>
      <c r="QF11" s="106"/>
      <c r="QG11" s="107"/>
      <c r="QH11" s="107"/>
      <c r="QI11" s="107"/>
      <c r="QJ11" s="107"/>
      <c r="QK11" s="107"/>
      <c r="QL11" s="104"/>
      <c r="QM11" s="105"/>
      <c r="QN11" s="106"/>
      <c r="QO11" s="107"/>
      <c r="QP11" s="107"/>
      <c r="QQ11" s="107"/>
      <c r="QR11" s="107"/>
      <c r="QS11" s="107"/>
      <c r="QT11" s="104"/>
      <c r="QU11" s="105"/>
      <c r="QV11" s="106"/>
      <c r="QW11" s="107"/>
      <c r="QX11" s="107"/>
      <c r="QY11" s="107"/>
      <c r="QZ11" s="107"/>
      <c r="RA11" s="107"/>
      <c r="RB11" s="104"/>
      <c r="RC11" s="105"/>
      <c r="RD11" s="106"/>
      <c r="RE11" s="107"/>
      <c r="RF11" s="107"/>
      <c r="RG11" s="107"/>
      <c r="RH11" s="107"/>
      <c r="RI11" s="107"/>
      <c r="RJ11" s="104"/>
      <c r="RK11" s="105"/>
      <c r="RL11" s="106"/>
      <c r="RM11" s="107"/>
      <c r="RN11" s="107"/>
      <c r="RO11" s="107"/>
      <c r="RP11" s="107"/>
      <c r="RQ11" s="107"/>
      <c r="RR11" s="104"/>
      <c r="RS11" s="105"/>
      <c r="RT11" s="106"/>
      <c r="RU11" s="107"/>
      <c r="RV11" s="107"/>
      <c r="RW11" s="107"/>
      <c r="RX11" s="107"/>
      <c r="RY11" s="107"/>
      <c r="RZ11" s="104"/>
      <c r="SA11" s="105"/>
      <c r="SB11" s="106"/>
      <c r="SC11" s="107"/>
      <c r="SD11" s="107"/>
      <c r="SE11" s="107"/>
      <c r="SF11" s="107"/>
      <c r="SG11" s="107"/>
      <c r="SH11" s="104"/>
      <c r="SI11" s="105"/>
      <c r="SJ11" s="106"/>
      <c r="SK11" s="107"/>
      <c r="SL11" s="107"/>
      <c r="SM11" s="107"/>
      <c r="SN11" s="107"/>
      <c r="SO11" s="107"/>
      <c r="SP11" s="104"/>
      <c r="SQ11" s="105"/>
      <c r="SR11" s="106"/>
      <c r="SS11" s="107"/>
      <c r="ST11" s="107"/>
      <c r="SU11" s="107"/>
      <c r="SV11" s="107"/>
      <c r="SW11" s="107"/>
      <c r="SX11" s="104"/>
      <c r="SY11" s="105"/>
      <c r="SZ11" s="106"/>
      <c r="TA11" s="107"/>
      <c r="TB11" s="107"/>
      <c r="TC11" s="107"/>
      <c r="TD11" s="107"/>
      <c r="TE11" s="107"/>
      <c r="TF11" s="104"/>
      <c r="TG11" s="105"/>
      <c r="TH11" s="106"/>
      <c r="TI11" s="107"/>
      <c r="TJ11" s="107"/>
      <c r="TK11" s="107"/>
      <c r="TL11" s="107"/>
      <c r="TM11" s="107"/>
      <c r="TN11" s="104"/>
      <c r="TO11" s="105"/>
      <c r="TP11" s="106"/>
      <c r="TQ11" s="107"/>
      <c r="TR11" s="107"/>
      <c r="TS11" s="107"/>
      <c r="TT11" s="107"/>
      <c r="TU11" s="107"/>
      <c r="TV11" s="107"/>
      <c r="TW11" s="104"/>
      <c r="TX11" s="105"/>
      <c r="TY11" s="106"/>
      <c r="TZ11" s="107"/>
      <c r="UA11" s="107"/>
      <c r="UB11" s="107"/>
      <c r="UC11" s="107"/>
      <c r="UD11" s="107"/>
      <c r="UE11" s="104"/>
      <c r="UF11" s="105"/>
      <c r="UG11" s="106"/>
      <c r="UH11" s="107"/>
      <c r="UI11" s="107"/>
      <c r="UJ11" s="107"/>
      <c r="UK11" s="107"/>
      <c r="UL11" s="107"/>
      <c r="UM11" s="104"/>
      <c r="UN11" s="105"/>
      <c r="UO11" s="106"/>
      <c r="UP11" s="107"/>
      <c r="UQ11" s="107"/>
      <c r="UR11" s="107"/>
      <c r="US11" s="107"/>
      <c r="UT11" s="107"/>
      <c r="UU11" s="104"/>
      <c r="UV11" s="105"/>
      <c r="UW11" s="106"/>
      <c r="UX11" s="107"/>
      <c r="UY11" s="107"/>
      <c r="UZ11" s="107"/>
      <c r="VA11" s="107"/>
      <c r="VB11" s="107"/>
      <c r="VC11" s="104"/>
      <c r="VD11" s="105"/>
      <c r="VE11" s="63"/>
      <c r="VF11" s="64"/>
      <c r="VG11" s="64"/>
      <c r="VH11" s="64"/>
      <c r="VI11" s="64"/>
      <c r="VJ11" s="64"/>
      <c r="VK11" s="67"/>
      <c r="VL11" s="68"/>
      <c r="VM11" s="48"/>
      <c r="VN11" s="49"/>
      <c r="VO11" s="49"/>
      <c r="VP11" s="49"/>
      <c r="VQ11" s="49"/>
      <c r="VR11" s="49"/>
      <c r="VS11" s="49"/>
      <c r="VT11" s="67"/>
      <c r="VU11" s="68"/>
      <c r="VV11" s="48"/>
      <c r="VW11" s="49"/>
      <c r="VX11" s="49"/>
      <c r="VY11" s="49"/>
      <c r="VZ11" s="49"/>
      <c r="WA11" s="49"/>
      <c r="WB11" s="49"/>
      <c r="WC11" s="67"/>
      <c r="WD11" s="68"/>
      <c r="WE11" s="48"/>
      <c r="WF11" s="49"/>
      <c r="WG11" s="49"/>
      <c r="WH11" s="49"/>
      <c r="WI11" s="49"/>
      <c r="WJ11" s="49"/>
      <c r="WK11" s="49"/>
      <c r="WL11" s="67"/>
      <c r="WM11" s="68"/>
      <c r="WN11" s="48"/>
      <c r="WO11" s="49"/>
      <c r="WP11" s="49"/>
      <c r="WQ11" s="49"/>
      <c r="WR11" s="49"/>
      <c r="WS11" s="49"/>
      <c r="WT11" s="49"/>
      <c r="WU11" s="67"/>
      <c r="WV11" s="68"/>
      <c r="WW11" s="106"/>
      <c r="WX11" s="107"/>
      <c r="WY11" s="107"/>
      <c r="WZ11" s="107"/>
      <c r="XA11" s="107"/>
      <c r="XB11" s="107"/>
      <c r="XC11" s="107"/>
      <c r="XD11" s="104"/>
      <c r="XE11" s="105"/>
      <c r="XF11" s="48"/>
      <c r="XG11" s="49"/>
      <c r="XH11" s="49"/>
      <c r="XI11" s="49"/>
      <c r="XJ11" s="49"/>
      <c r="XK11" s="49"/>
      <c r="XL11" s="67"/>
      <c r="XM11" s="68"/>
      <c r="XN11" s="48"/>
      <c r="XO11" s="49"/>
      <c r="XP11" s="49"/>
      <c r="XQ11" s="49"/>
      <c r="XR11" s="49"/>
      <c r="XS11" s="49"/>
      <c r="XT11" s="67"/>
      <c r="XU11" s="68"/>
      <c r="XV11" s="48"/>
      <c r="XW11" s="49"/>
      <c r="XX11" s="49"/>
      <c r="XY11" s="49"/>
      <c r="XZ11" s="24"/>
      <c r="YA11" s="49"/>
      <c r="YB11" s="67"/>
      <c r="YC11" s="68"/>
      <c r="YD11" s="48"/>
      <c r="YE11" s="49"/>
      <c r="YF11" s="49"/>
      <c r="YG11" s="49"/>
      <c r="YH11" s="49"/>
      <c r="YI11" s="49"/>
      <c r="YJ11" s="49"/>
      <c r="YK11" s="67"/>
      <c r="YL11" s="68"/>
      <c r="YM11" s="48"/>
      <c r="YN11" s="49"/>
      <c r="YO11" s="49"/>
      <c r="YP11" s="49"/>
      <c r="YQ11" s="49"/>
      <c r="YR11" s="49"/>
      <c r="YS11" s="49"/>
      <c r="YT11" s="67"/>
      <c r="YU11" s="68"/>
      <c r="YV11" s="48"/>
      <c r="YW11" s="49"/>
      <c r="YX11" s="49"/>
      <c r="YY11" s="49"/>
      <c r="YZ11" s="49"/>
      <c r="ZA11" s="49"/>
      <c r="ZB11" s="67"/>
      <c r="ZC11" s="68"/>
      <c r="ZD11" s="48"/>
      <c r="ZE11" s="49"/>
      <c r="ZF11" s="49"/>
      <c r="ZG11" s="49"/>
      <c r="ZH11" s="49"/>
      <c r="ZI11" s="49"/>
      <c r="ZJ11" s="67"/>
      <c r="ZK11" s="68"/>
      <c r="ZL11" s="48"/>
      <c r="ZM11" s="49"/>
      <c r="ZN11" s="49"/>
      <c r="ZO11" s="49"/>
      <c r="ZP11" s="49"/>
      <c r="ZQ11" s="49"/>
      <c r="ZR11" s="67"/>
      <c r="ZS11" s="68"/>
      <c r="ZT11" s="48"/>
      <c r="ZU11" s="49"/>
      <c r="ZV11" s="49"/>
      <c r="ZW11" s="49"/>
      <c r="ZX11" s="49"/>
      <c r="ZY11" s="49"/>
      <c r="ZZ11" s="67"/>
      <c r="AAA11" s="68"/>
      <c r="AAB11" s="48"/>
      <c r="AAC11" s="49"/>
      <c r="AAD11" s="49"/>
      <c r="AAE11" s="49"/>
      <c r="AAF11" s="49"/>
      <c r="AAG11" s="49"/>
      <c r="AAH11" s="67"/>
      <c r="AAI11" s="68"/>
      <c r="AAJ11" s="48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42"/>
      <c r="AGU11" s="43"/>
      <c r="AGV11" s="48"/>
      <c r="AGW11" s="49"/>
      <c r="AGX11" s="49"/>
      <c r="AGY11" s="49"/>
      <c r="AGZ11" s="49"/>
      <c r="AHA11" s="49"/>
      <c r="AHB11" s="42"/>
      <c r="AHC11" s="43"/>
      <c r="AHD11" s="48"/>
      <c r="AHE11" s="49"/>
      <c r="AHF11" s="49"/>
      <c r="AHG11" s="49"/>
      <c r="AHH11" s="49"/>
      <c r="AHI11" s="49"/>
      <c r="AHJ11" s="42"/>
      <c r="AHK11" s="43"/>
      <c r="AHL11" s="48"/>
      <c r="AHM11" s="49"/>
      <c r="AHN11" s="49"/>
      <c r="AHO11" s="49"/>
      <c r="AHP11" s="49"/>
      <c r="AHQ11" s="49"/>
      <c r="AHR11" s="67"/>
      <c r="AHS11" s="68"/>
      <c r="AHT11" s="48"/>
      <c r="AHU11" s="49"/>
      <c r="AHV11" s="49"/>
      <c r="AHW11" s="49"/>
      <c r="AHX11" s="49"/>
      <c r="AHY11" s="49"/>
      <c r="AHZ11" s="67"/>
      <c r="AIA11" s="184"/>
      <c r="AIB11" s="195"/>
      <c r="AIC11" s="49"/>
      <c r="AID11" s="49"/>
      <c r="AIE11" s="49"/>
      <c r="AIF11" s="49"/>
      <c r="AIG11" s="49"/>
      <c r="AIH11" s="67"/>
      <c r="AII11" s="184"/>
      <c r="AIJ11" s="195"/>
      <c r="AIK11" s="49"/>
      <c r="AIL11" s="49"/>
      <c r="AIM11" s="49"/>
      <c r="AIN11" s="49"/>
      <c r="AIO11" s="49"/>
      <c r="AIP11" s="67"/>
      <c r="AIQ11" s="184"/>
      <c r="AIR11" s="48"/>
      <c r="AIS11" s="49"/>
      <c r="AIT11" s="49"/>
      <c r="AIU11" s="49"/>
      <c r="AIV11" s="49"/>
      <c r="AIW11" s="49"/>
      <c r="AIX11" s="67"/>
      <c r="AIY11" s="68"/>
      <c r="AIZ11" s="48"/>
      <c r="AJA11" s="49"/>
      <c r="AJB11" s="49"/>
      <c r="AJC11" s="49"/>
      <c r="AJD11" s="49"/>
      <c r="AJE11" s="49"/>
      <c r="AJF11" s="67"/>
      <c r="AJG11" s="68"/>
      <c r="AJH11" s="48"/>
      <c r="AJI11" s="49"/>
      <c r="AJJ11" s="49"/>
      <c r="AJK11" s="49"/>
      <c r="AJL11" s="49"/>
      <c r="AJM11" s="49"/>
      <c r="AJN11" s="47"/>
      <c r="AJO11" s="43"/>
      <c r="AJP11" s="48"/>
      <c r="AJQ11" s="49"/>
      <c r="AJR11" s="49"/>
      <c r="AJS11" s="49"/>
      <c r="AJT11" s="49"/>
      <c r="AJU11" s="47"/>
      <c r="AJV11" s="47"/>
      <c r="AJW11" s="43"/>
      <c r="AJX11" s="48"/>
      <c r="AJY11" s="49"/>
      <c r="AJZ11" s="49"/>
      <c r="AKA11" s="49"/>
      <c r="AKB11" s="49"/>
      <c r="AKC11" s="49"/>
      <c r="AKD11" s="47"/>
      <c r="AKE11" s="43"/>
      <c r="AKF11" s="48"/>
      <c r="AKG11" s="49"/>
      <c r="AKH11" s="49"/>
      <c r="AKI11" s="49"/>
      <c r="AKJ11" s="49"/>
      <c r="AKK11" s="49"/>
      <c r="AKL11" s="47"/>
      <c r="AKM11" s="43"/>
      <c r="AKN11" s="82"/>
      <c r="AKO11" s="83"/>
      <c r="AKP11" s="83"/>
      <c r="AKQ11" s="83"/>
      <c r="AKR11" s="83"/>
      <c r="AKS11" s="83"/>
      <c r="AKT11" s="47"/>
      <c r="AKU11" s="43"/>
      <c r="AKV11" s="48"/>
      <c r="AKW11" s="49"/>
      <c r="AKX11" s="49"/>
      <c r="AKY11" s="49"/>
      <c r="AKZ11" s="49"/>
      <c r="ALA11" s="49"/>
      <c r="ALB11" s="47"/>
      <c r="ALC11" s="43"/>
      <c r="ALD11" s="48"/>
      <c r="ALE11" s="49"/>
      <c r="ALF11" s="49"/>
      <c r="ALG11" s="49"/>
      <c r="ALH11" s="49"/>
      <c r="ALI11" s="49"/>
      <c r="ALJ11" s="47"/>
      <c r="ALK11" s="43"/>
      <c r="ALL11" s="48"/>
      <c r="ALM11" s="49"/>
      <c r="ALN11" s="49"/>
      <c r="ALO11" s="49"/>
      <c r="ALP11" s="49"/>
      <c r="ALQ11" s="1"/>
      <c r="ALR11" s="67"/>
      <c r="ALS11" s="68"/>
      <c r="ALT11" s="48"/>
      <c r="ALU11" s="49"/>
      <c r="ALV11" s="49"/>
      <c r="ALW11" s="49"/>
      <c r="ALX11" s="49"/>
      <c r="ALY11" s="49"/>
      <c r="ALZ11" s="67"/>
      <c r="AMA11" s="68"/>
      <c r="AMB11" s="48"/>
      <c r="AMC11" s="49"/>
      <c r="AMD11" s="49"/>
      <c r="AME11" s="49"/>
      <c r="AMF11" s="49"/>
      <c r="AMG11" s="49"/>
      <c r="AMH11" s="67"/>
      <c r="AMI11" s="68"/>
      <c r="AMJ11" s="48"/>
      <c r="AMK11" s="49"/>
      <c r="AML11" s="49"/>
      <c r="AMM11" s="49"/>
      <c r="AMN11" s="49"/>
      <c r="AMO11" s="49"/>
      <c r="AMP11" s="67"/>
      <c r="AMQ11" s="68"/>
      <c r="AMR11" s="48"/>
      <c r="AMS11" s="49"/>
      <c r="AMT11" s="49"/>
      <c r="AMU11" s="49"/>
      <c r="AMV11" s="49"/>
      <c r="AMW11" s="49"/>
      <c r="AMX11" s="67"/>
      <c r="AMY11" s="68"/>
      <c r="AMZ11" s="48"/>
      <c r="ANA11" s="49"/>
      <c r="ANB11" s="49"/>
      <c r="ANC11" s="49"/>
      <c r="AND11" s="49"/>
      <c r="ANE11" s="49"/>
      <c r="ANF11" s="67"/>
      <c r="ANG11" s="68"/>
      <c r="ANH11" s="48"/>
      <c r="ANI11" s="49"/>
      <c r="ANJ11" s="49"/>
      <c r="ANK11" s="49"/>
      <c r="ANL11" s="49"/>
      <c r="ANM11" s="49"/>
      <c r="ANN11" s="67"/>
      <c r="ANO11" s="68"/>
      <c r="ANP11" s="48"/>
      <c r="ANQ11" s="49"/>
      <c r="ANR11" s="49"/>
      <c r="ANS11" s="49"/>
      <c r="ANT11" s="49"/>
      <c r="ANU11" s="49"/>
      <c r="ANV11" s="67"/>
      <c r="ANW11" s="68"/>
      <c r="ANX11" s="48"/>
      <c r="ANY11" s="49"/>
      <c r="ANZ11" s="49"/>
      <c r="AOA11" s="49"/>
      <c r="AOB11" s="49"/>
      <c r="AOC11" s="49"/>
      <c r="AOD11" s="67"/>
      <c r="AOE11" s="68"/>
      <c r="AOF11" s="48"/>
      <c r="AOG11" s="49"/>
      <c r="AOH11" s="49"/>
      <c r="AOI11" s="49"/>
      <c r="AOJ11" s="49"/>
      <c r="AOK11" s="49"/>
      <c r="AOL11" s="67"/>
      <c r="AOM11" s="68"/>
      <c r="AON11" s="48"/>
      <c r="AOO11" s="49"/>
      <c r="AOP11" s="49"/>
      <c r="AOQ11" s="49"/>
      <c r="AOR11" s="49"/>
      <c r="AOS11" s="49"/>
      <c r="AOT11" s="67"/>
      <c r="AOU11" s="68"/>
      <c r="AOV11" s="48"/>
      <c r="AOW11" s="49"/>
      <c r="AOX11" s="49"/>
      <c r="AOY11" s="49"/>
      <c r="AOZ11" s="49"/>
      <c r="APA11" s="49"/>
      <c r="APB11" s="67"/>
      <c r="APC11" s="68"/>
      <c r="APD11" s="48"/>
      <c r="APE11" s="49"/>
      <c r="APF11" s="49"/>
      <c r="APG11" s="49"/>
      <c r="APH11" s="49"/>
      <c r="API11" s="49"/>
      <c r="APJ11" s="67"/>
      <c r="APK11" s="68"/>
      <c r="APL11" s="48"/>
      <c r="APM11" s="49"/>
      <c r="APN11" s="49"/>
      <c r="APO11" s="49"/>
      <c r="APP11" s="49"/>
      <c r="APQ11" s="49"/>
      <c r="APR11" s="67"/>
      <c r="APS11" s="68"/>
      <c r="APT11" s="48"/>
      <c r="APU11" s="49"/>
      <c r="APV11" s="49"/>
      <c r="APW11" s="49"/>
      <c r="APX11" s="49"/>
      <c r="APY11" s="49"/>
      <c r="APZ11" s="67"/>
      <c r="AQA11" s="68"/>
      <c r="AQB11" s="48"/>
      <c r="AQC11" s="49"/>
      <c r="AQD11" s="49"/>
      <c r="AQE11" s="49"/>
      <c r="AQF11" s="49"/>
      <c r="AQG11" s="49"/>
      <c r="AQH11" s="67"/>
      <c r="AQI11" s="68"/>
      <c r="AQJ11" s="48"/>
      <c r="AQK11" s="49"/>
      <c r="AQL11" s="49"/>
      <c r="AQM11" s="49"/>
      <c r="AQN11" s="49"/>
      <c r="AQO11" s="49"/>
      <c r="AQP11" s="42"/>
      <c r="AQQ11" s="43"/>
      <c r="AQR11" s="48"/>
      <c r="AQS11" s="49"/>
      <c r="AQT11" s="49"/>
      <c r="AQU11" s="49"/>
      <c r="AQV11" s="49"/>
      <c r="AQW11" s="49"/>
      <c r="AQX11" s="42"/>
      <c r="AQY11" s="43"/>
      <c r="AQZ11" s="48"/>
      <c r="ARA11" s="49"/>
      <c r="ARB11" s="49"/>
      <c r="ARC11" s="49"/>
      <c r="ARD11" s="49"/>
      <c r="ARE11" s="49"/>
      <c r="ARF11" s="42"/>
      <c r="ARG11" s="43"/>
      <c r="ARH11" s="201"/>
      <c r="ARI11" s="47"/>
      <c r="ARJ11" s="47"/>
      <c r="ARK11" s="47"/>
      <c r="ARL11" s="47"/>
      <c r="ARM11" s="47"/>
      <c r="ARN11" s="42"/>
      <c r="ARO11" s="43"/>
      <c r="ARP11" s="48"/>
      <c r="ARQ11" s="49"/>
      <c r="ARR11" s="49"/>
      <c r="ARS11" s="49"/>
      <c r="ART11" s="49"/>
      <c r="ARU11" s="49"/>
      <c r="ARV11" s="42"/>
      <c r="ARW11" s="43"/>
      <c r="ARX11" s="48"/>
      <c r="ARY11" s="49"/>
      <c r="ARZ11" s="49"/>
      <c r="ASA11" s="49"/>
      <c r="ASB11" s="49"/>
      <c r="ASC11" s="49"/>
      <c r="ASD11" s="42"/>
      <c r="ASE11" s="43"/>
      <c r="ASF11" s="48"/>
      <c r="ASG11" s="49"/>
      <c r="ASH11" s="49"/>
      <c r="ASI11" s="49"/>
      <c r="ASJ11" s="49"/>
      <c r="ASK11" s="49"/>
      <c r="ASL11" s="42"/>
      <c r="ASM11" s="43"/>
      <c r="ASN11" s="48"/>
      <c r="ASO11" s="49"/>
      <c r="ASP11" s="49"/>
      <c r="ASQ11" s="49"/>
      <c r="ASR11" s="49"/>
      <c r="ASS11" s="49"/>
      <c r="AST11" s="42"/>
      <c r="ASU11" s="43"/>
      <c r="ASV11" s="48"/>
      <c r="ASW11" s="49"/>
      <c r="ASX11" s="49"/>
      <c r="ASY11" s="49"/>
      <c r="ASZ11" s="49"/>
      <c r="ATA11" s="49"/>
      <c r="ATB11" s="42"/>
      <c r="ATC11" s="43"/>
      <c r="ATD11" s="48"/>
      <c r="ATE11" s="49"/>
      <c r="ATF11" s="49"/>
      <c r="ATG11" s="49"/>
      <c r="ATH11" s="49"/>
      <c r="ATI11" s="49"/>
      <c r="ATJ11" s="42"/>
      <c r="ATK11" s="43"/>
      <c r="ATL11" s="48"/>
      <c r="ATM11" s="49"/>
      <c r="ATN11" s="49"/>
      <c r="ATO11" s="49"/>
      <c r="ATP11" s="49"/>
      <c r="ATQ11" s="49"/>
      <c r="ATR11" s="42"/>
      <c r="ATS11" s="43"/>
      <c r="ATT11" s="48"/>
      <c r="ATU11" s="49"/>
      <c r="ATV11" s="49"/>
      <c r="ATW11" s="49"/>
      <c r="ATX11" s="49"/>
      <c r="ATY11" s="49"/>
      <c r="ATZ11" s="42"/>
      <c r="AUA11" s="43"/>
      <c r="AUB11" s="48"/>
      <c r="AUC11" s="49"/>
      <c r="AUD11" s="49"/>
      <c r="AUE11" s="49"/>
      <c r="AUF11" s="49"/>
      <c r="AUG11" s="49"/>
      <c r="AUH11" s="42"/>
      <c r="AUI11" s="43"/>
      <c r="AUJ11" s="48"/>
      <c r="AUK11" s="49"/>
      <c r="AUL11" s="49"/>
      <c r="AUM11" s="49"/>
      <c r="AUN11" s="49"/>
      <c r="AUO11" s="49"/>
      <c r="AUP11" s="42"/>
      <c r="AUQ11" s="43"/>
      <c r="AUR11" s="48"/>
      <c r="AUS11" s="49"/>
      <c r="AUT11" s="49"/>
      <c r="AUU11" s="49"/>
      <c r="AUV11" s="49"/>
      <c r="AUW11" s="49"/>
      <c r="AUX11" s="42"/>
      <c r="AUY11" s="43"/>
      <c r="AUZ11" s="48"/>
      <c r="AVA11" s="49"/>
      <c r="AVB11" s="49"/>
      <c r="AVC11" s="49"/>
      <c r="AVD11" s="49"/>
      <c r="AVE11" s="49"/>
      <c r="AVF11" s="42"/>
      <c r="AVG11" s="43"/>
      <c r="AVH11" s="48"/>
      <c r="AVI11" s="49"/>
      <c r="AVJ11" s="49"/>
      <c r="AVK11" s="49"/>
      <c r="AVL11" s="49"/>
      <c r="AVM11" s="49"/>
      <c r="AVN11" s="42"/>
      <c r="AVO11" s="43"/>
      <c r="AVP11" s="48"/>
      <c r="AVQ11" s="49"/>
      <c r="AVR11" s="49"/>
      <c r="AVS11" s="49"/>
      <c r="AVT11" s="49"/>
      <c r="AVU11" s="49"/>
      <c r="AVV11" s="42"/>
      <c r="AVW11" s="43"/>
      <c r="AVX11" s="48"/>
      <c r="AVY11" s="49"/>
      <c r="AVZ11" s="49"/>
      <c r="AWA11" s="49"/>
      <c r="AWB11" s="49"/>
      <c r="AWC11" s="49"/>
      <c r="AWD11" s="42"/>
      <c r="AWE11" s="43"/>
      <c r="AWF11" s="48"/>
      <c r="AWG11" s="49"/>
      <c r="AWH11" s="49"/>
      <c r="AWI11" s="49"/>
      <c r="AWJ11" s="49"/>
      <c r="AWK11" s="49"/>
      <c r="AWL11" s="42"/>
      <c r="AWM11" s="43"/>
      <c r="AWN11" s="48"/>
      <c r="AWO11" s="49"/>
      <c r="AWP11" s="49"/>
      <c r="AWQ11" s="49"/>
      <c r="AWR11" s="49"/>
      <c r="AWS11" s="49"/>
      <c r="AWT11" s="42"/>
      <c r="AWU11" s="43"/>
      <c r="AWV11" s="48"/>
      <c r="AWW11" s="49"/>
      <c r="AWX11" s="49"/>
      <c r="AWY11" s="49"/>
      <c r="AWZ11" s="49"/>
      <c r="AXA11" s="49"/>
      <c r="AXB11" s="42"/>
      <c r="AXC11" s="43"/>
      <c r="AXD11" s="48"/>
      <c r="AXE11" s="49"/>
      <c r="AXF11" s="49"/>
      <c r="AXG11" s="49"/>
      <c r="AXH11" s="49"/>
      <c r="AXI11" s="49"/>
      <c r="AXJ11" s="42"/>
      <c r="AXK11" s="43"/>
      <c r="AXL11" s="48"/>
      <c r="AXM11" s="49"/>
      <c r="AXN11" s="49"/>
      <c r="AXO11" s="49"/>
      <c r="AXP11" s="49"/>
      <c r="AXQ11" s="49"/>
      <c r="AXR11" s="42"/>
      <c r="AXS11" s="43"/>
      <c r="AXT11" s="48"/>
      <c r="AXU11" s="49"/>
      <c r="AXV11" s="49"/>
      <c r="AXW11" s="49"/>
      <c r="AXX11" s="49"/>
      <c r="AXY11" s="49"/>
      <c r="AXZ11" s="42"/>
      <c r="AYA11" s="43"/>
      <c r="AYB11" s="48"/>
      <c r="AYC11" s="49"/>
      <c r="AYD11" s="49"/>
      <c r="AYE11" s="49"/>
      <c r="AYF11" s="49"/>
      <c r="AYG11" s="49"/>
      <c r="AYH11" s="42"/>
      <c r="AYI11" s="43"/>
      <c r="AYJ11" s="48"/>
      <c r="AYK11" s="49"/>
      <c r="AYL11" s="49"/>
      <c r="AYM11" s="49"/>
      <c r="AYN11" s="49"/>
      <c r="AYO11" s="49"/>
      <c r="AYP11" s="42"/>
      <c r="AYQ11" s="43"/>
      <c r="AYR11" s="48"/>
      <c r="AYS11" s="49"/>
      <c r="AYT11" s="49"/>
      <c r="AYU11" s="49"/>
      <c r="AYV11" s="49"/>
      <c r="AYW11" s="49"/>
      <c r="AYX11" s="42"/>
      <c r="AYY11" s="43"/>
      <c r="AYZ11" s="48"/>
      <c r="AZA11" s="49"/>
      <c r="AZB11" s="49"/>
      <c r="AZC11" s="49"/>
      <c r="AZD11" s="49"/>
      <c r="AZE11" s="49"/>
      <c r="AZF11" s="42"/>
      <c r="AZG11" s="43"/>
      <c r="AZH11" s="82"/>
      <c r="AZI11" s="83"/>
      <c r="AZJ11" s="83"/>
      <c r="AZK11" s="83"/>
      <c r="AZL11" s="83"/>
      <c r="AZM11" s="83"/>
      <c r="AZN11" s="42"/>
      <c r="AZO11" s="43"/>
      <c r="AZP11" s="48"/>
      <c r="AZQ11" s="49"/>
      <c r="AZR11" s="49"/>
      <c r="AZS11" s="49"/>
      <c r="AZT11" s="49"/>
      <c r="AZU11" s="49"/>
      <c r="AZV11" s="42"/>
      <c r="AZW11" s="43"/>
      <c r="AZX11" s="239"/>
      <c r="AZY11" s="1"/>
      <c r="AZZ11" s="1"/>
      <c r="BAA11" s="1"/>
      <c r="BAB11" s="1"/>
      <c r="BAC11" s="1"/>
      <c r="BAD11" s="42"/>
      <c r="BAE11" s="43"/>
      <c r="BAF11" s="48"/>
      <c r="BAG11" s="49"/>
      <c r="BAH11" s="49"/>
      <c r="BAI11" s="49"/>
      <c r="BAJ11" s="49"/>
      <c r="BAK11" s="49"/>
      <c r="BAL11" s="42"/>
      <c r="BAM11" s="43"/>
      <c r="BAN11" s="48"/>
      <c r="BAO11" s="49"/>
      <c r="BAP11" s="49"/>
      <c r="BAQ11" s="49"/>
      <c r="BAR11" s="49"/>
      <c r="BAS11" s="49"/>
      <c r="BAT11" s="42"/>
      <c r="BAU11" s="43"/>
      <c r="BAV11" s="48"/>
      <c r="BAW11" s="49"/>
      <c r="BAX11" s="49"/>
      <c r="BAY11" s="49"/>
      <c r="BAZ11" s="49"/>
      <c r="BBA11" s="49"/>
      <c r="BBB11" s="42"/>
      <c r="BBC11" s="43"/>
      <c r="BBD11" s="48"/>
      <c r="BBE11" s="49"/>
      <c r="BBF11" s="49"/>
      <c r="BBG11" s="49"/>
      <c r="BBH11" s="49"/>
      <c r="BBI11" s="49"/>
      <c r="BBJ11" s="42"/>
      <c r="BBK11" s="43"/>
      <c r="BBL11" s="48"/>
      <c r="BBM11" s="49"/>
      <c r="BBN11" s="49"/>
      <c r="BBO11" s="49"/>
      <c r="BBP11" s="49"/>
      <c r="BBQ11" s="49"/>
      <c r="BBR11" s="42"/>
      <c r="BBS11" s="43"/>
      <c r="BBT11" s="48"/>
      <c r="BBU11" s="49"/>
      <c r="BBV11" s="49"/>
      <c r="BBW11" s="49"/>
      <c r="BBX11" s="49"/>
      <c r="BBY11" s="49"/>
      <c r="BBZ11" s="42"/>
      <c r="BCA11" s="43"/>
      <c r="BCB11" s="48"/>
      <c r="BCC11" s="49"/>
      <c r="BCD11" s="49"/>
      <c r="BCE11" s="49"/>
      <c r="BCF11" s="49"/>
      <c r="BCG11" s="49"/>
      <c r="BCH11" s="42"/>
      <c r="BCI11" s="43"/>
      <c r="BCJ11" s="48"/>
      <c r="BCK11" s="49"/>
      <c r="BCL11" s="49"/>
      <c r="BCM11" s="49"/>
      <c r="BCN11" s="49"/>
      <c r="BCO11" s="49"/>
      <c r="BCP11" s="42"/>
      <c r="BCQ11" s="43"/>
      <c r="BCR11" s="48"/>
      <c r="BCS11" s="49"/>
      <c r="BCT11" s="49"/>
      <c r="BCU11" s="49"/>
      <c r="BCV11" s="49"/>
      <c r="BCW11" s="49"/>
      <c r="BCX11" s="42"/>
      <c r="BCY11" s="43"/>
      <c r="BCZ11" s="48"/>
      <c r="BDA11" s="49"/>
      <c r="BDB11" s="49"/>
      <c r="BDC11" s="49"/>
      <c r="BDD11" s="49"/>
      <c r="BDE11" s="49"/>
      <c r="BDF11" s="42"/>
      <c r="BDG11" s="43"/>
      <c r="BDH11" s="48"/>
      <c r="BDI11" s="49"/>
      <c r="BDJ11" s="49"/>
      <c r="BDK11" s="49"/>
      <c r="BDL11" s="49"/>
      <c r="BDM11" s="49"/>
      <c r="BDN11" s="42"/>
      <c r="BDO11" s="43"/>
      <c r="BDP11" s="48"/>
      <c r="BDQ11" s="49"/>
      <c r="BDR11" s="49"/>
      <c r="BDS11" s="49"/>
      <c r="BDT11" s="49"/>
      <c r="BDU11" s="49"/>
      <c r="BDV11" s="42"/>
      <c r="BDW11" s="43"/>
      <c r="BDX11" s="48"/>
      <c r="BDY11" s="49"/>
      <c r="BDZ11" s="49"/>
      <c r="BEA11" s="49"/>
      <c r="BEB11" s="49"/>
      <c r="BEC11" s="49"/>
      <c r="BED11" s="42"/>
      <c r="BEE11" s="43"/>
      <c r="BEF11" s="48"/>
      <c r="BEG11" s="49"/>
      <c r="BEH11" s="49"/>
      <c r="BEI11" s="49"/>
      <c r="BEJ11" s="49"/>
      <c r="BEK11" s="49"/>
      <c r="BEL11" s="42"/>
      <c r="BEM11" s="43"/>
      <c r="BEN11" s="48"/>
      <c r="BEO11" s="49"/>
      <c r="BEP11" s="49"/>
      <c r="BEQ11" s="49"/>
      <c r="BER11" s="49"/>
      <c r="BES11" s="49"/>
      <c r="BET11" s="42"/>
      <c r="BEU11" s="43"/>
      <c r="BEV11" s="48"/>
      <c r="BEW11" s="49"/>
      <c r="BEX11" s="49"/>
      <c r="BEY11" s="49"/>
      <c r="BEZ11" s="49"/>
      <c r="BFA11" s="49"/>
      <c r="BFB11" s="42"/>
      <c r="BFC11" s="43"/>
      <c r="BFD11" s="48"/>
      <c r="BFE11" s="49"/>
      <c r="BFF11" s="49"/>
      <c r="BFG11" s="49"/>
      <c r="BFH11" s="49"/>
      <c r="BFI11" s="49"/>
      <c r="BFJ11" s="42"/>
      <c r="BFK11" s="43"/>
      <c r="BFL11" s="48"/>
      <c r="BFM11" s="49"/>
      <c r="BFN11" s="49"/>
      <c r="BFO11" s="49"/>
      <c r="BFP11" s="49"/>
      <c r="BFQ11" s="49"/>
      <c r="BFR11" s="42"/>
      <c r="BFS11" s="43"/>
      <c r="BFT11" s="48"/>
      <c r="BFU11" s="49"/>
      <c r="BFV11" s="49"/>
      <c r="BFW11" s="49"/>
      <c r="BFX11" s="49"/>
      <c r="BFY11" s="49"/>
      <c r="BFZ11" s="42"/>
      <c r="BGA11" s="43"/>
      <c r="BGB11" s="48"/>
      <c r="BGC11" s="49"/>
      <c r="BGD11" s="49"/>
      <c r="BGE11" s="49"/>
      <c r="BGF11" s="49"/>
      <c r="BGG11" s="49"/>
      <c r="BGH11" s="42"/>
      <c r="BGI11" s="43"/>
      <c r="BGJ11" s="48"/>
      <c r="BGK11" s="49"/>
      <c r="BGL11" s="49"/>
      <c r="BGM11" s="49"/>
      <c r="BGN11" s="49"/>
      <c r="BGO11" s="49"/>
      <c r="BGP11" s="42"/>
      <c r="BGQ11" s="43"/>
      <c r="BGR11" s="48"/>
      <c r="BGS11" s="49"/>
      <c r="BGT11" s="49"/>
      <c r="BGU11" s="49"/>
      <c r="BGV11" s="49"/>
      <c r="BGW11" s="49"/>
      <c r="BGX11" s="42"/>
      <c r="BGY11" s="43"/>
      <c r="BGZ11" s="48"/>
      <c r="BHA11" s="49"/>
      <c r="BHB11" s="49"/>
      <c r="BHC11" s="49"/>
      <c r="BHD11" s="49"/>
      <c r="BHE11" s="49"/>
      <c r="BHF11" s="42"/>
      <c r="BHG11" s="43"/>
      <c r="BHH11" s="48"/>
      <c r="BHI11" s="49"/>
      <c r="BHJ11" s="49"/>
      <c r="BHK11" s="49"/>
      <c r="BHL11" s="49"/>
      <c r="BHM11" s="49"/>
      <c r="BHN11" s="42"/>
      <c r="BHO11" s="43"/>
      <c r="BHP11" s="48"/>
      <c r="BHQ11" s="49"/>
      <c r="BHR11" s="49"/>
      <c r="BHS11" s="49"/>
      <c r="BHT11" s="49"/>
      <c r="BHU11" s="49"/>
      <c r="BHV11" s="42"/>
      <c r="BHW11" s="43"/>
      <c r="BHX11" s="48"/>
      <c r="BHY11" s="49"/>
      <c r="BHZ11" s="49"/>
      <c r="BIA11" s="49"/>
      <c r="BIB11" s="49"/>
      <c r="BIC11" s="49"/>
      <c r="BID11" s="42"/>
      <c r="BIE11" s="43"/>
      <c r="BIF11" s="48"/>
      <c r="BIG11" s="49"/>
      <c r="BIH11" s="49"/>
      <c r="BII11" s="49"/>
      <c r="BIJ11" s="49"/>
      <c r="BIK11" s="49"/>
      <c r="BIL11" s="42"/>
      <c r="BIM11" s="43"/>
      <c r="BIN11" s="48"/>
      <c r="BIO11" s="49"/>
      <c r="BIP11" s="49"/>
      <c r="BIQ11" s="49"/>
      <c r="BIR11" s="49"/>
      <c r="BIS11" s="49"/>
      <c r="BIT11" s="42"/>
      <c r="BIU11" s="43"/>
      <c r="BIV11" s="48"/>
      <c r="BIW11" s="49"/>
      <c r="BIX11" s="49"/>
      <c r="BIY11" s="49"/>
      <c r="BIZ11" s="49"/>
      <c r="BJA11" s="49"/>
      <c r="BJB11" s="42"/>
      <c r="BJC11" s="43"/>
      <c r="BJD11" s="48"/>
      <c r="BJE11" s="49"/>
      <c r="BJF11" s="49"/>
      <c r="BJG11" s="49"/>
      <c r="BJH11" s="49"/>
      <c r="BJI11" s="49"/>
      <c r="BJJ11" s="42"/>
      <c r="BJK11" s="43"/>
      <c r="BJL11" s="48"/>
      <c r="BJM11" s="49"/>
      <c r="BJN11" s="49"/>
      <c r="BJO11" s="49"/>
      <c r="BJP11" s="49"/>
      <c r="BJQ11" s="49"/>
      <c r="BJR11" s="42"/>
      <c r="BJS11" s="43"/>
      <c r="BJT11" s="48"/>
      <c r="BJU11" s="49"/>
      <c r="BJV11" s="49"/>
      <c r="BJW11" s="49"/>
      <c r="BJX11" s="49"/>
      <c r="BJY11" s="49"/>
      <c r="BJZ11" s="67"/>
      <c r="BKA11" s="43"/>
      <c r="BKB11" s="48"/>
      <c r="BKC11" s="49"/>
      <c r="BKD11" s="49"/>
      <c r="BKE11" s="49"/>
      <c r="BKF11" s="49"/>
      <c r="BKG11" s="49"/>
      <c r="BKH11" s="67"/>
      <c r="BKI11" s="43"/>
      <c r="BKJ11" s="48"/>
      <c r="BKK11" s="49"/>
      <c r="BKL11" s="49"/>
      <c r="BKM11" s="49"/>
      <c r="BKN11" s="49"/>
      <c r="BKO11" s="49"/>
      <c r="BKP11" s="67"/>
      <c r="BKQ11" s="43"/>
      <c r="BKR11" s="48"/>
      <c r="BKS11" s="49"/>
      <c r="BKT11" s="49"/>
      <c r="BKU11" s="49"/>
      <c r="BKV11" s="49"/>
      <c r="BKW11" s="49"/>
      <c r="BKX11" s="67"/>
      <c r="BKY11" s="43"/>
      <c r="BKZ11" s="48"/>
      <c r="BLA11" s="49"/>
      <c r="BLB11" s="49"/>
      <c r="BLC11" s="49"/>
      <c r="BLD11" s="49"/>
      <c r="BLE11" s="49"/>
      <c r="BLF11" s="67"/>
      <c r="BLG11" s="43"/>
      <c r="BLH11" s="48"/>
      <c r="BLI11" s="49"/>
      <c r="BLJ11" s="49"/>
      <c r="BLK11" s="49"/>
      <c r="BLL11" s="49"/>
      <c r="BLM11" s="49"/>
      <c r="BLN11" s="67"/>
      <c r="BLO11" s="68"/>
      <c r="BLP11" s="48"/>
      <c r="BLQ11" s="49"/>
      <c r="BLR11" s="49"/>
      <c r="BLS11" s="49"/>
      <c r="BLT11" s="49"/>
      <c r="BLU11" s="49"/>
      <c r="BLV11" s="67"/>
      <c r="BLW11" s="68"/>
      <c r="BLX11" s="48"/>
      <c r="BLY11" s="49"/>
      <c r="BLZ11" s="49"/>
      <c r="BMA11" s="49"/>
      <c r="BMB11" s="49"/>
      <c r="BMC11" s="49"/>
      <c r="BMD11" s="67"/>
      <c r="BME11" s="43"/>
      <c r="BMF11" s="48"/>
      <c r="BMG11" s="49"/>
      <c r="BMH11" s="49"/>
      <c r="BMI11" s="49"/>
      <c r="BMJ11" s="49"/>
      <c r="BMK11" s="49"/>
      <c r="BML11" s="67"/>
      <c r="BMM11" s="43"/>
      <c r="BMN11" s="48"/>
      <c r="BMO11" s="49"/>
      <c r="BMP11" s="49"/>
      <c r="BMQ11" s="49"/>
      <c r="BMR11" s="49"/>
      <c r="BMS11" s="49"/>
      <c r="BMT11" s="67"/>
      <c r="BMU11" s="43"/>
      <c r="BMV11" s="48"/>
      <c r="BMW11" s="49"/>
      <c r="BMX11" s="49"/>
      <c r="BMY11" s="49"/>
      <c r="BMZ11" s="49"/>
      <c r="BNA11" s="49"/>
      <c r="BNB11" s="67"/>
      <c r="BNC11" s="43"/>
      <c r="BND11" s="48"/>
      <c r="BNE11" s="49"/>
      <c r="BNF11" s="49"/>
      <c r="BNG11" s="49"/>
      <c r="BNH11" s="49"/>
      <c r="BNI11" s="49"/>
      <c r="BNJ11" s="67"/>
      <c r="BNK11" s="184"/>
      <c r="BNL11" s="195">
        <v>200</v>
      </c>
      <c r="BNM11" s="49"/>
      <c r="BNN11" s="49"/>
      <c r="BNO11" s="49"/>
      <c r="BNP11" s="49"/>
      <c r="BNQ11" s="49"/>
      <c r="BNR11" s="67">
        <f t="shared" si="866"/>
        <v>200</v>
      </c>
      <c r="BNS11" s="211">
        <f t="shared" si="867"/>
        <v>33.333333333333336</v>
      </c>
      <c r="BNT11" s="195"/>
      <c r="BNU11" s="49"/>
      <c r="BNV11" s="49"/>
      <c r="BNW11" s="49"/>
      <c r="BNX11" s="49"/>
      <c r="BNY11" s="49"/>
      <c r="BNZ11" s="67">
        <f t="shared" si="868"/>
        <v>0</v>
      </c>
      <c r="BOA11" s="184">
        <f t="shared" si="869"/>
        <v>0</v>
      </c>
      <c r="BOB11" s="48"/>
      <c r="BOC11" s="49">
        <v>200</v>
      </c>
      <c r="BOD11" s="49"/>
      <c r="BOE11" s="49"/>
      <c r="BOF11" s="49"/>
      <c r="BOG11" s="49"/>
      <c r="BOH11" s="67">
        <f t="shared" si="870"/>
        <v>200</v>
      </c>
      <c r="BOI11" s="68">
        <f t="shared" si="871"/>
        <v>33.333333333333336</v>
      </c>
      <c r="BOJ11" s="48"/>
      <c r="BOK11" s="49"/>
      <c r="BOL11" s="49"/>
      <c r="BOM11" s="49"/>
      <c r="BON11" s="49"/>
      <c r="BOO11" s="49"/>
      <c r="BOP11" s="67">
        <f t="shared" si="872"/>
        <v>0</v>
      </c>
      <c r="BOQ11" s="68">
        <f t="shared" si="873"/>
        <v>0</v>
      </c>
      <c r="BOR11" s="48"/>
      <c r="BOS11" s="49"/>
      <c r="BOT11" s="49"/>
      <c r="BOU11" s="49"/>
      <c r="BOV11" s="49"/>
      <c r="BOW11" s="49"/>
      <c r="BOX11" s="67">
        <f t="shared" si="874"/>
        <v>0</v>
      </c>
      <c r="BOY11" s="68">
        <f t="shared" si="875"/>
        <v>0</v>
      </c>
      <c r="BOZ11" s="48"/>
      <c r="BPA11" s="49"/>
      <c r="BPB11" s="49"/>
      <c r="BPC11" s="49"/>
      <c r="BPD11" s="49"/>
      <c r="BPE11" s="49"/>
      <c r="BPF11" s="67">
        <f t="shared" si="876"/>
        <v>0</v>
      </c>
      <c r="BPG11" s="68">
        <f t="shared" si="877"/>
        <v>0</v>
      </c>
      <c r="BPH11" s="48"/>
      <c r="BPI11" s="49"/>
      <c r="BPJ11" s="49"/>
      <c r="BPK11" s="49"/>
      <c r="BPL11" s="49"/>
      <c r="BPM11" s="49"/>
      <c r="BPN11" s="67">
        <f t="shared" si="878"/>
        <v>0</v>
      </c>
      <c r="BPO11" s="68">
        <f t="shared" si="879"/>
        <v>0</v>
      </c>
      <c r="BPP11" s="48">
        <v>100</v>
      </c>
      <c r="BPQ11" s="49"/>
      <c r="BPR11" s="49"/>
      <c r="BPS11" s="49"/>
      <c r="BPT11" s="49"/>
      <c r="BPU11" s="49"/>
      <c r="BPV11" s="67">
        <f t="shared" si="880"/>
        <v>100</v>
      </c>
      <c r="BPW11" s="68">
        <f t="shared" si="881"/>
        <v>16.666666666666668</v>
      </c>
      <c r="BPX11" s="48"/>
      <c r="BPY11" s="49"/>
      <c r="BPZ11" s="49"/>
      <c r="BQA11" s="49"/>
      <c r="BQB11" s="49"/>
      <c r="BQC11" s="49"/>
      <c r="BQD11" s="67">
        <f t="shared" si="882"/>
        <v>0</v>
      </c>
      <c r="BQE11" s="68">
        <f t="shared" si="883"/>
        <v>0</v>
      </c>
      <c r="BQF11" s="48"/>
      <c r="BQG11" s="49">
        <v>119</v>
      </c>
      <c r="BQH11" s="49"/>
      <c r="BQI11" s="49"/>
      <c r="BQJ11" s="49"/>
      <c r="BQK11" s="49"/>
      <c r="BQL11" s="67">
        <f t="shared" si="884"/>
        <v>119</v>
      </c>
      <c r="BQM11" s="68">
        <f t="shared" si="885"/>
        <v>19.833333333333332</v>
      </c>
      <c r="BQN11" s="48"/>
      <c r="BQO11" s="49"/>
      <c r="BQP11" s="49"/>
      <c r="BQQ11" s="49"/>
      <c r="BQR11" s="49"/>
      <c r="BQS11" s="49"/>
      <c r="BQT11" s="67">
        <f t="shared" si="886"/>
        <v>0</v>
      </c>
      <c r="BQU11" s="68">
        <f t="shared" si="887"/>
        <v>0</v>
      </c>
      <c r="BQV11" s="48"/>
      <c r="BQW11" s="49"/>
      <c r="BQX11" s="49"/>
      <c r="BQY11" s="49"/>
      <c r="BQZ11" s="49"/>
      <c r="BRA11" s="49"/>
      <c r="BRB11" s="67">
        <f t="shared" si="888"/>
        <v>0</v>
      </c>
      <c r="BRC11" s="68">
        <f t="shared" si="889"/>
        <v>0</v>
      </c>
      <c r="BRD11" s="48"/>
      <c r="BRE11" s="49"/>
      <c r="BRF11" s="49"/>
      <c r="BRG11" s="49">
        <v>79</v>
      </c>
      <c r="BRH11" s="49"/>
      <c r="BRI11" s="49"/>
      <c r="BRJ11" s="67">
        <f t="shared" si="890"/>
        <v>79</v>
      </c>
      <c r="BRK11" s="68">
        <f t="shared" si="891"/>
        <v>13.166666666666666</v>
      </c>
      <c r="BRL11" s="48"/>
      <c r="BRM11" s="49"/>
      <c r="BRN11" s="49"/>
      <c r="BRO11" s="49"/>
      <c r="BRP11" s="49"/>
      <c r="BRQ11" s="49"/>
      <c r="BRR11" s="67">
        <f t="shared" si="892"/>
        <v>0</v>
      </c>
      <c r="BRS11" s="68">
        <f t="shared" si="893"/>
        <v>0</v>
      </c>
      <c r="BRT11" s="48"/>
      <c r="BRU11" s="49"/>
      <c r="BRV11" s="49"/>
      <c r="BRW11" s="49"/>
      <c r="BRX11" s="49"/>
      <c r="BRY11" s="49"/>
      <c r="BRZ11" s="67">
        <f t="shared" si="894"/>
        <v>0</v>
      </c>
      <c r="BSA11" s="68">
        <f t="shared" si="895"/>
        <v>0</v>
      </c>
      <c r="BSB11" s="48"/>
      <c r="BSC11" s="49">
        <v>50</v>
      </c>
      <c r="BSD11" s="49"/>
      <c r="BSE11" s="49">
        <v>90</v>
      </c>
      <c r="BSF11" s="49"/>
      <c r="BSG11" s="49"/>
      <c r="BSH11" s="67">
        <f t="shared" si="896"/>
        <v>140</v>
      </c>
      <c r="BSI11" s="68">
        <f t="shared" si="897"/>
        <v>23.333333333333332</v>
      </c>
      <c r="BSJ11" s="48"/>
      <c r="BSK11" s="49"/>
      <c r="BSL11" s="49"/>
      <c r="BSM11" s="49"/>
      <c r="BSN11" s="49"/>
      <c r="BSO11" s="49"/>
      <c r="BSP11" s="67">
        <f t="shared" si="898"/>
        <v>0</v>
      </c>
      <c r="BSQ11" s="68">
        <f t="shared" si="899"/>
        <v>0</v>
      </c>
      <c r="BSR11" s="48"/>
      <c r="BSS11" s="49"/>
      <c r="BST11" s="49"/>
      <c r="BSU11" s="49"/>
      <c r="BSV11" s="49"/>
      <c r="BSW11" s="49"/>
      <c r="BSX11" s="67">
        <f t="shared" si="900"/>
        <v>0</v>
      </c>
      <c r="BSY11" s="68">
        <f t="shared" si="901"/>
        <v>0</v>
      </c>
      <c r="BSZ11" s="48"/>
      <c r="BTA11" s="49"/>
      <c r="BTB11" s="49"/>
      <c r="BTC11" s="49"/>
      <c r="BTD11" s="49"/>
      <c r="BTE11" s="49"/>
      <c r="BTF11" s="67">
        <f t="shared" si="902"/>
        <v>0</v>
      </c>
      <c r="BTG11" s="68">
        <f t="shared" si="903"/>
        <v>0</v>
      </c>
      <c r="BTH11" s="48"/>
      <c r="BTI11" s="49">
        <v>100</v>
      </c>
      <c r="BTJ11" s="49"/>
      <c r="BTK11" s="49"/>
      <c r="BTL11" s="49"/>
      <c r="BTM11" s="49"/>
      <c r="BTN11" s="67">
        <f t="shared" si="904"/>
        <v>100</v>
      </c>
      <c r="BTO11" s="68">
        <f t="shared" si="905"/>
        <v>16.666666666666668</v>
      </c>
      <c r="BTP11" s="48"/>
      <c r="BTQ11" s="49"/>
      <c r="BTR11" s="49"/>
      <c r="BTS11" s="49"/>
      <c r="BTT11" s="49"/>
      <c r="BTU11" s="49">
        <v>94</v>
      </c>
      <c r="BTV11" s="67">
        <f t="shared" si="906"/>
        <v>94</v>
      </c>
      <c r="BTW11" s="68">
        <f t="shared" si="907"/>
        <v>15.666666666666666</v>
      </c>
      <c r="BTX11" s="48"/>
      <c r="BTY11" s="49"/>
      <c r="BTZ11" s="49">
        <v>100</v>
      </c>
      <c r="BUA11" s="49"/>
      <c r="BUB11" s="49"/>
      <c r="BUC11" s="49"/>
      <c r="BUD11" s="67">
        <f t="shared" si="908"/>
        <v>100</v>
      </c>
      <c r="BUE11" s="68">
        <f t="shared" si="909"/>
        <v>16.666666666666668</v>
      </c>
      <c r="BUF11" s="48"/>
      <c r="BUG11" s="49"/>
      <c r="BUH11" s="49"/>
      <c r="BUI11" s="49"/>
      <c r="BUJ11" s="49"/>
      <c r="BUK11" s="49"/>
      <c r="BUL11" s="67">
        <f t="shared" si="910"/>
        <v>0</v>
      </c>
      <c r="BUM11" s="68">
        <f t="shared" si="911"/>
        <v>0</v>
      </c>
      <c r="BUN11" s="48"/>
      <c r="BUO11" s="49"/>
      <c r="BUP11" s="49"/>
      <c r="BUQ11" s="49"/>
      <c r="BUR11" s="49"/>
      <c r="BUS11" s="49"/>
      <c r="BUT11" s="67">
        <f t="shared" si="912"/>
        <v>0</v>
      </c>
      <c r="BUU11" s="68">
        <f t="shared" si="913"/>
        <v>0</v>
      </c>
      <c r="BUV11" s="48"/>
      <c r="BUW11" s="49"/>
      <c r="BUX11" s="49"/>
      <c r="BUY11" s="49"/>
      <c r="BUZ11" s="49"/>
      <c r="BVA11" s="49"/>
      <c r="BVB11" s="67">
        <f t="shared" si="914"/>
        <v>0</v>
      </c>
      <c r="BVC11" s="68">
        <f t="shared" si="915"/>
        <v>0</v>
      </c>
      <c r="BVD11" s="48"/>
      <c r="BVE11" s="49"/>
      <c r="BVF11" s="49"/>
      <c r="BVG11" s="49"/>
      <c r="BVH11" s="49"/>
      <c r="BVI11" s="49"/>
      <c r="BVJ11" s="67">
        <f t="shared" si="916"/>
        <v>0</v>
      </c>
      <c r="BVK11" s="68">
        <f t="shared" si="917"/>
        <v>0</v>
      </c>
      <c r="BVL11" s="48"/>
      <c r="BVM11" s="49"/>
      <c r="BVN11" s="49"/>
      <c r="BVO11" s="49"/>
      <c r="BVP11" s="49"/>
      <c r="BVQ11" s="49"/>
      <c r="BVR11" s="67">
        <f t="shared" si="918"/>
        <v>0</v>
      </c>
      <c r="BVS11" s="68">
        <f t="shared" si="919"/>
        <v>0</v>
      </c>
      <c r="BVT11" s="48"/>
      <c r="BVU11" s="49"/>
      <c r="BVV11" s="49"/>
      <c r="BVW11" s="49"/>
      <c r="BVX11" s="49"/>
      <c r="BVY11" s="49"/>
      <c r="BVZ11" s="67">
        <f t="shared" si="920"/>
        <v>0</v>
      </c>
      <c r="BWA11" s="68">
        <f t="shared" si="921"/>
        <v>0</v>
      </c>
      <c r="BWB11" s="48">
        <v>221</v>
      </c>
      <c r="BWC11" s="49"/>
      <c r="BWD11" s="49"/>
      <c r="BWE11" s="49"/>
      <c r="BWF11" s="49">
        <v>179</v>
      </c>
      <c r="BWG11" s="49"/>
      <c r="BWH11" s="67">
        <f t="shared" si="922"/>
        <v>400</v>
      </c>
      <c r="BWI11" s="68">
        <f t="shared" si="923"/>
        <v>66.666666666666671</v>
      </c>
      <c r="BWJ11" s="48"/>
      <c r="BWK11" s="49"/>
      <c r="BWL11" s="49">
        <v>199</v>
      </c>
      <c r="BWM11" s="49"/>
      <c r="BWN11" s="49"/>
      <c r="BWO11" s="49"/>
      <c r="BWP11" s="67">
        <f t="shared" si="924"/>
        <v>199</v>
      </c>
      <c r="BWQ11" s="68">
        <f t="shared" si="925"/>
        <v>33.166666666666664</v>
      </c>
      <c r="BWR11" s="48"/>
      <c r="BWS11" s="49"/>
      <c r="BWT11" s="49"/>
      <c r="BWU11" s="49"/>
      <c r="BWV11" s="49"/>
      <c r="BWW11" s="49"/>
      <c r="BWX11" s="67">
        <f t="shared" si="926"/>
        <v>0</v>
      </c>
      <c r="BWY11" s="68">
        <f t="shared" si="927"/>
        <v>0</v>
      </c>
      <c r="BWZ11" s="48"/>
      <c r="BXA11" s="49"/>
      <c r="BXB11" s="49"/>
      <c r="BXC11" s="49"/>
      <c r="BXD11" s="49"/>
      <c r="BXE11" s="49">
        <v>220</v>
      </c>
      <c r="BXF11" s="67">
        <f t="shared" si="928"/>
        <v>220</v>
      </c>
      <c r="BXG11" s="68">
        <f t="shared" si="929"/>
        <v>36.666666666666664</v>
      </c>
      <c r="BXH11" s="48"/>
      <c r="BXI11" s="49"/>
      <c r="BXJ11" s="49">
        <v>202</v>
      </c>
      <c r="BXK11" s="49"/>
      <c r="BXL11" s="49"/>
      <c r="BXM11" s="49"/>
      <c r="BXN11" s="67">
        <f t="shared" si="930"/>
        <v>202</v>
      </c>
      <c r="BXO11" s="68">
        <f t="shared" si="931"/>
        <v>33.666666666666664</v>
      </c>
      <c r="BXP11" s="48"/>
      <c r="BXQ11" s="49">
        <v>220</v>
      </c>
      <c r="BXR11" s="49"/>
      <c r="BXS11" s="49">
        <v>220</v>
      </c>
      <c r="BXT11" s="49"/>
      <c r="BXU11" s="49"/>
      <c r="BXV11" s="67">
        <f t="shared" si="932"/>
        <v>440</v>
      </c>
      <c r="BXW11" s="68">
        <f t="shared" si="933"/>
        <v>73.333333333333329</v>
      </c>
      <c r="BXX11" s="48"/>
      <c r="BXY11" s="49"/>
      <c r="BXZ11" s="49"/>
      <c r="BYA11" s="49"/>
      <c r="BYB11" s="49">
        <v>219</v>
      </c>
      <c r="BYC11" s="49"/>
      <c r="BYD11" s="67">
        <f t="shared" si="934"/>
        <v>219</v>
      </c>
      <c r="BYE11" s="68">
        <f t="shared" si="935"/>
        <v>36.5</v>
      </c>
      <c r="BYF11" s="48"/>
      <c r="BYG11" s="49"/>
      <c r="BYH11" s="49">
        <v>217</v>
      </c>
      <c r="BYI11" s="49"/>
      <c r="BYJ11" s="49"/>
      <c r="BYK11" s="49">
        <v>218</v>
      </c>
      <c r="BYL11" s="67">
        <f t="shared" si="936"/>
        <v>435</v>
      </c>
      <c r="BYM11" s="68">
        <f t="shared" si="937"/>
        <v>72.5</v>
      </c>
      <c r="BYN11" s="48"/>
      <c r="BYO11" s="49"/>
      <c r="BYP11" s="49"/>
      <c r="BYQ11" s="49"/>
      <c r="BYR11" s="49"/>
      <c r="BYS11" s="49">
        <v>200</v>
      </c>
      <c r="BYT11" s="67">
        <f t="shared" si="938"/>
        <v>200</v>
      </c>
      <c r="BYU11" s="68">
        <f t="shared" si="939"/>
        <v>33.333333333333336</v>
      </c>
      <c r="BYV11" s="48"/>
      <c r="BYW11" s="49">
        <v>81</v>
      </c>
      <c r="BYX11" s="49"/>
      <c r="BYY11" s="49"/>
      <c r="BYZ11" s="49"/>
      <c r="BZA11" s="49"/>
      <c r="BZB11" s="67">
        <f t="shared" si="940"/>
        <v>81</v>
      </c>
      <c r="BZC11" s="68">
        <f t="shared" si="941"/>
        <v>13.5</v>
      </c>
      <c r="BZD11" s="239"/>
      <c r="BZE11" s="1"/>
      <c r="BZF11" s="1"/>
      <c r="BZG11" s="1"/>
      <c r="BZH11" s="1"/>
      <c r="BZI11" s="1"/>
      <c r="BZJ11" s="67">
        <f t="shared" si="942"/>
        <v>0</v>
      </c>
      <c r="BZK11" s="68">
        <f t="shared" si="943"/>
        <v>0</v>
      </c>
      <c r="BZL11" s="48"/>
      <c r="BZM11" s="49"/>
      <c r="BZN11" s="49"/>
      <c r="BZO11" s="49"/>
      <c r="BZP11" s="49"/>
      <c r="BZQ11" s="49"/>
      <c r="BZR11" s="67">
        <f t="shared" si="944"/>
        <v>0</v>
      </c>
      <c r="BZS11" s="68">
        <f t="shared" si="945"/>
        <v>0</v>
      </c>
      <c r="BZT11" s="48"/>
      <c r="BZU11" s="49"/>
      <c r="BZV11" s="49"/>
      <c r="BZW11" s="49"/>
      <c r="BZX11" s="49"/>
      <c r="BZY11" s="49"/>
      <c r="BZZ11" s="67">
        <f t="shared" si="946"/>
        <v>0</v>
      </c>
      <c r="CAA11" s="68">
        <f t="shared" si="947"/>
        <v>0</v>
      </c>
      <c r="CAB11" s="48"/>
      <c r="CAC11" s="49"/>
      <c r="CAD11" s="49"/>
      <c r="CAE11" s="49"/>
      <c r="CAF11" s="49"/>
      <c r="CAG11" s="49"/>
      <c r="CAH11" s="67">
        <f t="shared" si="948"/>
        <v>0</v>
      </c>
      <c r="CAI11" s="68">
        <f t="shared" si="949"/>
        <v>0</v>
      </c>
      <c r="CAJ11" s="48"/>
      <c r="CAK11" s="49"/>
      <c r="CAL11" s="49"/>
      <c r="CAM11" s="49"/>
      <c r="CAN11" s="49"/>
      <c r="CAO11" s="49"/>
      <c r="CAP11" s="67">
        <f t="shared" si="950"/>
        <v>0</v>
      </c>
      <c r="CAQ11" s="68">
        <f t="shared" si="951"/>
        <v>0</v>
      </c>
      <c r="CAR11" s="201"/>
      <c r="CAS11" s="47"/>
      <c r="CAT11" s="47"/>
      <c r="CAU11" s="47"/>
      <c r="CAV11" s="47"/>
      <c r="CAW11" s="47"/>
      <c r="CAX11" s="67">
        <f t="shared" si="952"/>
        <v>0</v>
      </c>
      <c r="CAY11" s="68">
        <f t="shared" si="953"/>
        <v>0</v>
      </c>
      <c r="CAZ11" s="63"/>
      <c r="CBA11" s="64"/>
      <c r="CBB11" s="64"/>
      <c r="CBC11" s="64"/>
      <c r="CBD11" s="64"/>
      <c r="CBE11" s="64"/>
      <c r="CBF11" s="67">
        <f t="shared" si="954"/>
        <v>0</v>
      </c>
      <c r="CBG11" s="68">
        <f t="shared" si="955"/>
        <v>0</v>
      </c>
      <c r="CBH11" s="48"/>
      <c r="CBI11" s="49"/>
      <c r="CBJ11" s="49"/>
      <c r="CBK11" s="49"/>
      <c r="CBL11" s="49"/>
      <c r="CBM11" s="49"/>
      <c r="CBN11" s="67">
        <f t="shared" si="956"/>
        <v>0</v>
      </c>
      <c r="CBO11" s="68">
        <f t="shared" si="957"/>
        <v>0</v>
      </c>
      <c r="CBP11" s="48"/>
      <c r="CBQ11" s="49"/>
      <c r="CBR11" s="49"/>
      <c r="CBS11" s="49"/>
      <c r="CBT11" s="49"/>
      <c r="CBU11" s="49"/>
      <c r="CBV11" s="67">
        <f t="shared" si="958"/>
        <v>0</v>
      </c>
      <c r="CBW11" s="68">
        <f t="shared" si="959"/>
        <v>0</v>
      </c>
      <c r="CBX11" s="48"/>
      <c r="CBY11" s="49"/>
      <c r="CBZ11" s="49"/>
      <c r="CCA11" s="49"/>
      <c r="CCB11" s="49"/>
      <c r="CCC11" s="49"/>
      <c r="CCD11" s="67">
        <f t="shared" si="960"/>
        <v>0</v>
      </c>
      <c r="CCE11" s="68">
        <f t="shared" si="961"/>
        <v>0</v>
      </c>
      <c r="CCF11" s="48"/>
      <c r="CCG11" s="49"/>
      <c r="CCH11" s="49"/>
      <c r="CCI11" s="49"/>
      <c r="CCJ11" s="49"/>
      <c r="CCK11" s="49"/>
      <c r="CCL11" s="67">
        <f t="shared" si="962"/>
        <v>0</v>
      </c>
      <c r="CCM11" s="68">
        <f t="shared" si="963"/>
        <v>0</v>
      </c>
      <c r="CCN11" s="48"/>
      <c r="CCO11" s="49"/>
      <c r="CCP11" s="49"/>
      <c r="CCQ11" s="49"/>
      <c r="CCR11" s="49"/>
      <c r="CCS11" s="49"/>
      <c r="CCT11" s="67">
        <f t="shared" si="964"/>
        <v>0</v>
      </c>
      <c r="CCU11" s="68">
        <f t="shared" si="965"/>
        <v>0</v>
      </c>
      <c r="CCV11" s="48"/>
      <c r="CCW11" s="49"/>
      <c r="CCX11" s="49"/>
      <c r="CCY11" s="49"/>
      <c r="CCZ11" s="49"/>
      <c r="CDA11" s="49"/>
      <c r="CDB11" s="67">
        <f t="shared" si="966"/>
        <v>0</v>
      </c>
      <c r="CDC11" s="68">
        <f t="shared" si="967"/>
        <v>0</v>
      </c>
      <c r="CDD11" s="201"/>
      <c r="CDE11" s="47"/>
      <c r="CDF11" s="47"/>
      <c r="CDG11" s="47"/>
      <c r="CDH11" s="47"/>
      <c r="CDI11" s="47"/>
      <c r="CDJ11" s="67">
        <f t="shared" si="968"/>
        <v>0</v>
      </c>
      <c r="CDK11" s="68">
        <f t="shared" si="969"/>
        <v>0</v>
      </c>
      <c r="CDL11" s="48"/>
      <c r="CDM11" s="49"/>
      <c r="CDN11" s="49"/>
      <c r="CDO11" s="49"/>
      <c r="CDP11" s="49"/>
      <c r="CDQ11" s="49"/>
      <c r="CDR11" s="67">
        <f t="shared" si="970"/>
        <v>0</v>
      </c>
      <c r="CDS11" s="68">
        <f t="shared" si="971"/>
        <v>0</v>
      </c>
      <c r="CDT11" s="48"/>
      <c r="CDU11" s="49"/>
      <c r="CDV11" s="49"/>
      <c r="CDW11" s="49"/>
      <c r="CDX11" s="49"/>
      <c r="CDY11" s="49"/>
      <c r="CDZ11" s="67">
        <f t="shared" si="972"/>
        <v>0</v>
      </c>
      <c r="CEA11" s="68">
        <f t="shared" si="973"/>
        <v>0</v>
      </c>
      <c r="CEB11" s="1"/>
      <c r="CEC11" s="1"/>
      <c r="CED11" s="1"/>
      <c r="CEE11" s="1"/>
      <c r="CEF11" s="1"/>
      <c r="CEG11" s="1"/>
      <c r="CEJ11" s="1"/>
      <c r="CEK11" s="1"/>
      <c r="CEL11" s="1"/>
      <c r="CEM11" s="1"/>
      <c r="CEN11" s="1"/>
      <c r="CEO11" s="1"/>
      <c r="CER11" s="1"/>
      <c r="CES11" s="1"/>
      <c r="CET11" s="1"/>
      <c r="CEU11" s="1"/>
      <c r="CEV11" s="1"/>
      <c r="CEW11" s="1"/>
      <c r="CEX11" s="48"/>
      <c r="CEY11" s="49"/>
      <c r="CEZ11" s="49"/>
      <c r="CFA11" s="49"/>
      <c r="CFB11" s="49"/>
      <c r="CFC11" s="49"/>
      <c r="CFD11" s="67">
        <f t="shared" si="974"/>
        <v>0</v>
      </c>
      <c r="CFE11" s="68">
        <f t="shared" si="975"/>
        <v>0</v>
      </c>
      <c r="CFF11" s="48"/>
      <c r="CFG11" s="49"/>
      <c r="CFH11" s="49"/>
      <c r="CFI11" s="49"/>
      <c r="CFJ11" s="49"/>
      <c r="CFK11" s="49"/>
      <c r="CFL11" s="64">
        <f t="shared" si="976"/>
        <v>0</v>
      </c>
      <c r="CFM11" s="68">
        <f t="shared" si="977"/>
        <v>0</v>
      </c>
      <c r="CFN11" s="48"/>
      <c r="CFO11" s="49"/>
      <c r="CFP11" s="49"/>
      <c r="CFQ11" s="49"/>
      <c r="CFR11" s="49"/>
      <c r="CFS11" s="49">
        <v>0</v>
      </c>
      <c r="CFT11" s="64">
        <f t="shared" si="978"/>
        <v>0</v>
      </c>
      <c r="CFU11" s="68">
        <f t="shared" si="979"/>
        <v>0</v>
      </c>
      <c r="CFV11" s="48"/>
      <c r="CFW11" s="49"/>
      <c r="CFX11" s="49"/>
      <c r="CFY11" s="49"/>
      <c r="CFZ11" s="49"/>
      <c r="CGA11" s="49"/>
      <c r="CGB11" s="64">
        <f t="shared" si="980"/>
        <v>0</v>
      </c>
      <c r="CGC11" s="68">
        <f t="shared" si="981"/>
        <v>0</v>
      </c>
      <c r="CGD11" s="48"/>
      <c r="CGE11" s="49"/>
      <c r="CGF11" s="49"/>
      <c r="CGG11" s="49"/>
      <c r="CGH11" s="49"/>
      <c r="CGI11" s="49"/>
      <c r="CGJ11" s="64">
        <f t="shared" si="982"/>
        <v>0</v>
      </c>
      <c r="CGK11" s="68">
        <f t="shared" si="983"/>
        <v>0</v>
      </c>
      <c r="CGL11" s="48">
        <v>0</v>
      </c>
      <c r="CGM11" s="49"/>
      <c r="CGN11" s="49"/>
      <c r="CGO11" s="49"/>
      <c r="CGP11" s="49"/>
      <c r="CGQ11" s="49">
        <v>0</v>
      </c>
      <c r="CGR11" s="64">
        <f t="shared" si="984"/>
        <v>0</v>
      </c>
      <c r="CGS11" s="68">
        <f t="shared" si="985"/>
        <v>0</v>
      </c>
      <c r="CGT11" s="48"/>
      <c r="CGU11" s="49"/>
      <c r="CGV11" s="49"/>
      <c r="CGW11" s="49"/>
      <c r="CGX11" s="49"/>
      <c r="CGY11" s="49"/>
      <c r="CGZ11" s="64">
        <f t="shared" si="986"/>
        <v>0</v>
      </c>
      <c r="CHA11" s="68">
        <f t="shared" si="987"/>
        <v>0</v>
      </c>
      <c r="CHB11" s="48"/>
      <c r="CHC11" s="49"/>
      <c r="CHD11" s="49"/>
      <c r="CHE11" s="49"/>
      <c r="CHF11" s="49"/>
      <c r="CHG11" s="49"/>
      <c r="CHH11" s="64">
        <f t="shared" si="988"/>
        <v>0</v>
      </c>
      <c r="CHI11" s="68">
        <f t="shared" si="989"/>
        <v>0</v>
      </c>
      <c r="CHJ11" s="48"/>
      <c r="CHK11" s="49"/>
      <c r="CHL11" s="49"/>
      <c r="CHM11" s="49"/>
      <c r="CHN11" s="49"/>
      <c r="CHO11" s="49"/>
      <c r="CHP11" s="64">
        <f t="shared" si="990"/>
        <v>0</v>
      </c>
      <c r="CHQ11" s="68">
        <f t="shared" si="991"/>
        <v>0</v>
      </c>
      <c r="CHR11" s="48"/>
      <c r="CHS11" s="49"/>
      <c r="CHT11" s="49"/>
      <c r="CHU11" s="49"/>
      <c r="CHV11" s="49"/>
      <c r="CHW11" s="49"/>
      <c r="CHX11" s="64">
        <f t="shared" si="992"/>
        <v>0</v>
      </c>
      <c r="CHY11" s="68">
        <f t="shared" si="993"/>
        <v>0</v>
      </c>
      <c r="CHZ11" s="48"/>
      <c r="CIA11" s="49"/>
      <c r="CIB11" s="49"/>
      <c r="CIC11" s="49"/>
      <c r="CID11" s="49"/>
      <c r="CIE11" s="49"/>
      <c r="CIF11" s="64">
        <f t="shared" si="994"/>
        <v>0</v>
      </c>
      <c r="CIG11" s="68">
        <f t="shared" si="995"/>
        <v>0</v>
      </c>
      <c r="CIH11" s="48"/>
      <c r="CII11" s="49"/>
      <c r="CIJ11" s="49"/>
      <c r="CIK11" s="49">
        <v>0</v>
      </c>
      <c r="CIL11" s="49"/>
      <c r="CIM11" s="49"/>
      <c r="CIN11" s="64">
        <f t="shared" si="996"/>
        <v>0</v>
      </c>
      <c r="CIO11" s="68">
        <f t="shared" si="997"/>
        <v>0</v>
      </c>
      <c r="CIP11" s="48"/>
      <c r="CIQ11" s="49"/>
      <c r="CIR11" s="49">
        <v>0</v>
      </c>
      <c r="CIS11" s="49"/>
      <c r="CIT11" s="49"/>
      <c r="CIU11" s="49"/>
      <c r="CIV11" s="64">
        <f t="shared" si="998"/>
        <v>0</v>
      </c>
      <c r="CIW11" s="68">
        <f t="shared" si="999"/>
        <v>0</v>
      </c>
      <c r="CIX11" s="48"/>
      <c r="CIY11" s="49"/>
      <c r="CIZ11" s="49"/>
      <c r="CJA11" s="49"/>
      <c r="CJB11" s="49"/>
      <c r="CJC11" s="49"/>
      <c r="CJD11" s="127">
        <f t="shared" si="1000"/>
        <v>0</v>
      </c>
      <c r="CJE11" s="43">
        <f t="shared" si="1001"/>
        <v>0</v>
      </c>
      <c r="CJF11" s="48">
        <v>321</v>
      </c>
      <c r="CJG11" s="49"/>
      <c r="CJH11" s="49">
        <v>422</v>
      </c>
      <c r="CJI11" s="49"/>
      <c r="CJJ11" s="49"/>
      <c r="CJK11" s="49">
        <v>0</v>
      </c>
      <c r="CJL11" s="127">
        <f t="shared" si="1002"/>
        <v>743</v>
      </c>
      <c r="CJM11" s="43">
        <f t="shared" si="1003"/>
        <v>123.83333333333333</v>
      </c>
      <c r="CJN11" s="48">
        <v>0</v>
      </c>
      <c r="CJO11" s="49"/>
      <c r="CJP11" s="49"/>
      <c r="CJQ11" s="49"/>
      <c r="CJR11" s="49"/>
      <c r="CJS11" s="49"/>
      <c r="CJT11" s="127">
        <f t="shared" si="1004"/>
        <v>0</v>
      </c>
      <c r="CJU11" s="43">
        <f t="shared" si="1005"/>
        <v>0</v>
      </c>
      <c r="CJV11" s="48"/>
      <c r="CJW11" s="49"/>
      <c r="CJX11" s="49">
        <v>0</v>
      </c>
      <c r="CJY11" s="49"/>
      <c r="CJZ11" s="49"/>
      <c r="CKA11" s="49"/>
      <c r="CKB11" s="127">
        <f t="shared" si="1006"/>
        <v>0</v>
      </c>
      <c r="CKC11" s="43">
        <f t="shared" si="1007"/>
        <v>0</v>
      </c>
      <c r="CKD11" s="48"/>
      <c r="CKE11" s="49"/>
      <c r="CKF11" s="49"/>
      <c r="CKG11" s="49"/>
      <c r="CKH11" s="49">
        <v>0</v>
      </c>
      <c r="CKI11" s="49"/>
      <c r="CKJ11" s="127">
        <f t="shared" si="1008"/>
        <v>0</v>
      </c>
      <c r="CKK11" s="43">
        <f t="shared" si="1009"/>
        <v>0</v>
      </c>
      <c r="CKL11" s="48">
        <v>0</v>
      </c>
      <c r="CKM11" s="49">
        <v>0</v>
      </c>
      <c r="CKN11" s="49"/>
      <c r="CKO11" s="49"/>
      <c r="CKP11" s="49"/>
      <c r="CKQ11" s="49"/>
      <c r="CKR11" s="127">
        <f t="shared" si="1010"/>
        <v>0</v>
      </c>
      <c r="CKS11" s="43">
        <f t="shared" si="1011"/>
        <v>0</v>
      </c>
      <c r="CKT11" s="48"/>
      <c r="CKU11" s="49"/>
      <c r="CKV11" s="49"/>
      <c r="CKW11" s="49"/>
      <c r="CKX11" s="49"/>
      <c r="CKY11" s="49"/>
      <c r="CKZ11" s="127">
        <f t="shared" si="1012"/>
        <v>0</v>
      </c>
      <c r="CLA11" s="43">
        <f t="shared" si="1013"/>
        <v>0</v>
      </c>
      <c r="CLB11" s="48">
        <v>322</v>
      </c>
      <c r="CLC11" s="49"/>
      <c r="CLD11" s="49"/>
      <c r="CLE11" s="49">
        <v>0</v>
      </c>
      <c r="CLF11" s="49"/>
      <c r="CLG11" s="49"/>
      <c r="CLH11" s="127">
        <f t="shared" si="1014"/>
        <v>322</v>
      </c>
      <c r="CLI11" s="43">
        <f t="shared" si="1015"/>
        <v>53.666666666666664</v>
      </c>
      <c r="CLJ11" s="48"/>
      <c r="CLK11" s="49"/>
      <c r="CLL11" s="49"/>
      <c r="CLM11" s="49">
        <v>0</v>
      </c>
      <c r="CLN11" s="49"/>
      <c r="CLO11" s="49"/>
      <c r="CLP11" s="127">
        <f t="shared" si="1016"/>
        <v>0</v>
      </c>
      <c r="CLQ11" s="43">
        <f t="shared" si="1017"/>
        <v>0</v>
      </c>
      <c r="CLR11" s="48">
        <v>0</v>
      </c>
      <c r="CLS11" s="49"/>
      <c r="CLT11" s="49"/>
      <c r="CLU11" s="49"/>
      <c r="CLV11" s="49">
        <v>0</v>
      </c>
      <c r="CLW11" s="49"/>
      <c r="CLX11" s="127">
        <f t="shared" si="1018"/>
        <v>0</v>
      </c>
      <c r="CLY11" s="43">
        <f t="shared" si="1019"/>
        <v>0</v>
      </c>
      <c r="CLZ11" s="48">
        <v>0</v>
      </c>
      <c r="CMA11" s="49"/>
      <c r="CMB11" s="49"/>
      <c r="CMC11" s="49"/>
      <c r="CMD11" s="49"/>
      <c r="CME11" s="49">
        <v>0</v>
      </c>
      <c r="CMF11" s="127">
        <f t="shared" si="1020"/>
        <v>0</v>
      </c>
      <c r="CMG11" s="43">
        <f t="shared" si="1021"/>
        <v>0</v>
      </c>
      <c r="CMH11" s="48"/>
      <c r="CMI11" s="49">
        <v>0</v>
      </c>
      <c r="CMJ11" s="49"/>
      <c r="CMK11" s="49">
        <v>0</v>
      </c>
      <c r="CML11" s="49"/>
      <c r="CMM11" s="49"/>
      <c r="CMN11" s="127">
        <f t="shared" si="1022"/>
        <v>0</v>
      </c>
      <c r="CMO11" s="43">
        <f t="shared" si="1023"/>
        <v>0</v>
      </c>
      <c r="CMP11" s="48"/>
      <c r="CMQ11" s="49">
        <v>0</v>
      </c>
      <c r="CMR11" s="49"/>
      <c r="CMS11" s="49"/>
      <c r="CMT11" s="49">
        <v>0</v>
      </c>
      <c r="CMU11" s="49"/>
      <c r="CMV11" s="127">
        <f t="shared" si="1024"/>
        <v>0</v>
      </c>
      <c r="CMW11" s="43">
        <f t="shared" si="1025"/>
        <v>0</v>
      </c>
      <c r="CMX11" s="63"/>
      <c r="CMY11" s="64"/>
      <c r="CMZ11" s="64"/>
      <c r="CNA11" s="64"/>
      <c r="CNB11" s="64"/>
      <c r="CNC11" s="64">
        <v>0</v>
      </c>
      <c r="CND11" s="64">
        <f t="shared" si="1026"/>
        <v>0</v>
      </c>
      <c r="CNE11" s="68">
        <f t="shared" si="1027"/>
        <v>0</v>
      </c>
      <c r="CNF11" s="48"/>
      <c r="CNG11" s="49">
        <v>327</v>
      </c>
      <c r="CNH11" s="49"/>
      <c r="CNI11" s="49"/>
      <c r="CNJ11" s="49"/>
      <c r="CNK11" s="49"/>
      <c r="CNL11" s="64">
        <f t="shared" si="227"/>
        <v>327</v>
      </c>
      <c r="CNM11" s="68">
        <f t="shared" si="228"/>
        <v>54.5</v>
      </c>
      <c r="CNN11" s="48">
        <v>0</v>
      </c>
      <c r="CNO11" s="49">
        <v>0</v>
      </c>
      <c r="CNP11" s="49">
        <v>322</v>
      </c>
      <c r="CNQ11" s="49">
        <v>0</v>
      </c>
      <c r="CNR11" s="49"/>
      <c r="CNS11" s="49"/>
      <c r="CNT11" s="64">
        <f t="shared" si="229"/>
        <v>322</v>
      </c>
      <c r="CNU11" s="68">
        <f t="shared" si="230"/>
        <v>53.666666666666664</v>
      </c>
      <c r="CNV11" s="48">
        <v>0</v>
      </c>
      <c r="CNW11" s="49">
        <v>0</v>
      </c>
      <c r="CNX11" s="49">
        <v>0</v>
      </c>
      <c r="CNY11" s="49"/>
      <c r="CNZ11" s="49"/>
      <c r="COA11" s="49"/>
      <c r="COB11" s="64">
        <f t="shared" si="231"/>
        <v>0</v>
      </c>
      <c r="COC11" s="68">
        <f t="shared" si="232"/>
        <v>0</v>
      </c>
      <c r="COD11" s="48"/>
      <c r="COE11" s="49">
        <v>0</v>
      </c>
      <c r="COF11" s="49"/>
      <c r="COG11" s="49">
        <v>0</v>
      </c>
      <c r="COH11" s="49"/>
      <c r="COI11" s="49">
        <v>0</v>
      </c>
      <c r="COJ11" s="64">
        <f t="shared" si="233"/>
        <v>0</v>
      </c>
      <c r="COK11" s="68">
        <f t="shared" si="234"/>
        <v>0</v>
      </c>
      <c r="COL11" s="48"/>
      <c r="COM11" s="49"/>
      <c r="CON11" s="49"/>
      <c r="COO11" s="49"/>
      <c r="COP11" s="49">
        <v>0</v>
      </c>
      <c r="COQ11" s="49"/>
      <c r="COR11" s="64">
        <f t="shared" si="235"/>
        <v>0</v>
      </c>
      <c r="COS11" s="68">
        <f t="shared" si="236"/>
        <v>0</v>
      </c>
      <c r="COT11" s="48">
        <v>0</v>
      </c>
      <c r="COU11" s="49"/>
      <c r="COV11" s="49"/>
      <c r="COW11" s="49"/>
      <c r="COX11" s="49"/>
      <c r="COY11" s="49">
        <v>0</v>
      </c>
      <c r="COZ11" s="64">
        <f t="shared" si="237"/>
        <v>0</v>
      </c>
      <c r="CPA11" s="68">
        <f t="shared" si="238"/>
        <v>0</v>
      </c>
      <c r="CPB11" s="48"/>
      <c r="CPC11" s="49"/>
      <c r="CPD11" s="49"/>
      <c r="CPE11" s="49"/>
      <c r="CPF11" s="49">
        <v>0</v>
      </c>
      <c r="CPG11" s="49">
        <v>0</v>
      </c>
      <c r="CPH11" s="64">
        <f t="shared" si="239"/>
        <v>0</v>
      </c>
      <c r="CPI11" s="68">
        <f t="shared" si="240"/>
        <v>0</v>
      </c>
      <c r="CPJ11" s="48"/>
      <c r="CPK11" s="49">
        <v>0</v>
      </c>
      <c r="CPL11" s="49"/>
      <c r="CPM11" s="49">
        <v>0</v>
      </c>
      <c r="CPN11" s="49"/>
      <c r="CPO11" s="49">
        <v>0</v>
      </c>
      <c r="CPP11" s="64">
        <f t="shared" si="241"/>
        <v>0</v>
      </c>
      <c r="CPQ11" s="68">
        <f t="shared" si="242"/>
        <v>0</v>
      </c>
      <c r="CPR11" s="82"/>
      <c r="CPS11" s="83"/>
      <c r="CPT11" s="83">
        <v>0</v>
      </c>
      <c r="CPU11" s="83"/>
      <c r="CPV11" s="83"/>
      <c r="CPW11" s="83"/>
      <c r="CPX11" s="64">
        <f t="shared" si="243"/>
        <v>0</v>
      </c>
      <c r="CPY11" s="68">
        <f t="shared" si="244"/>
        <v>0</v>
      </c>
      <c r="CPZ11" s="48">
        <v>0</v>
      </c>
      <c r="CQA11" s="49"/>
      <c r="CQB11" s="49"/>
      <c r="CQC11" s="49"/>
      <c r="CQD11" s="49"/>
      <c r="CQE11" s="49">
        <v>0</v>
      </c>
      <c r="CQF11" s="64">
        <f t="shared" si="245"/>
        <v>0</v>
      </c>
      <c r="CQG11" s="68">
        <f t="shared" si="246"/>
        <v>0</v>
      </c>
      <c r="CQH11" s="48"/>
      <c r="CQI11" s="49"/>
      <c r="CQJ11" s="49"/>
      <c r="CQK11" s="49">
        <v>0</v>
      </c>
      <c r="CQL11" s="49">
        <v>269</v>
      </c>
      <c r="CQM11" s="49">
        <v>0</v>
      </c>
      <c r="CQN11" s="127">
        <f t="shared" si="247"/>
        <v>269</v>
      </c>
      <c r="CQO11" s="43">
        <f t="shared" si="248"/>
        <v>44.833333333333336</v>
      </c>
      <c r="CQP11" s="48"/>
      <c r="CQQ11" s="49"/>
      <c r="CQR11" s="49"/>
      <c r="CQS11" s="49"/>
      <c r="CQT11" s="49"/>
      <c r="CQU11" s="49"/>
      <c r="CQV11" s="127">
        <f t="shared" si="249"/>
        <v>0</v>
      </c>
      <c r="CQW11" s="43">
        <f t="shared" si="250"/>
        <v>0</v>
      </c>
      <c r="CQX11" s="48"/>
      <c r="CQY11" s="49">
        <v>0</v>
      </c>
      <c r="CQZ11" s="49"/>
      <c r="CRA11" s="49"/>
      <c r="CRB11" s="49">
        <v>321</v>
      </c>
      <c r="CRC11" s="49">
        <v>0</v>
      </c>
      <c r="CRD11" s="127">
        <f t="shared" si="251"/>
        <v>321</v>
      </c>
      <c r="CRE11" s="43">
        <f t="shared" si="252"/>
        <v>53.5</v>
      </c>
      <c r="CRF11" s="48">
        <v>0</v>
      </c>
      <c r="CRG11" s="49">
        <v>317</v>
      </c>
      <c r="CRH11" s="49"/>
      <c r="CRI11" s="49"/>
      <c r="CRJ11" s="49">
        <v>723</v>
      </c>
      <c r="CRK11" s="49"/>
      <c r="CRL11" s="127">
        <f t="shared" si="7"/>
        <v>1040</v>
      </c>
      <c r="CRM11" s="43">
        <f t="shared" si="8"/>
        <v>173.33333333333334</v>
      </c>
      <c r="CRN11" s="48"/>
      <c r="CRO11" s="49"/>
      <c r="CRP11" s="49"/>
      <c r="CRQ11" s="49"/>
      <c r="CRR11" s="49"/>
      <c r="CRS11" s="49"/>
      <c r="CRT11" s="127">
        <f t="shared" si="9"/>
        <v>0</v>
      </c>
      <c r="CRU11" s="43">
        <f t="shared" si="10"/>
        <v>0</v>
      </c>
      <c r="CRV11" s="48"/>
      <c r="CRW11" s="49"/>
      <c r="CRX11" s="49"/>
      <c r="CRY11" s="49">
        <v>649</v>
      </c>
      <c r="CRZ11" s="49"/>
      <c r="CSA11" s="49"/>
      <c r="CSB11" s="127">
        <f t="shared" si="11"/>
        <v>649</v>
      </c>
      <c r="CSC11" s="43">
        <f t="shared" si="12"/>
        <v>108.16666666666667</v>
      </c>
      <c r="CSD11" s="48"/>
      <c r="CSE11" s="49"/>
      <c r="CSF11" s="49"/>
      <c r="CSG11" s="49"/>
      <c r="CSH11" s="49">
        <v>0</v>
      </c>
      <c r="CSI11" s="49"/>
      <c r="CSJ11" s="127">
        <f t="shared" si="13"/>
        <v>0</v>
      </c>
      <c r="CSK11" s="43">
        <f t="shared" si="14"/>
        <v>0</v>
      </c>
      <c r="CSL11" s="48"/>
      <c r="CSM11" s="49">
        <v>0</v>
      </c>
      <c r="CSN11" s="49"/>
      <c r="CSO11" s="49"/>
      <c r="CSP11" s="49">
        <v>332</v>
      </c>
      <c r="CSQ11" s="49"/>
      <c r="CSR11" s="127">
        <f t="shared" si="15"/>
        <v>332</v>
      </c>
      <c r="CSS11" s="43">
        <f t="shared" si="16"/>
        <v>55.333333333333336</v>
      </c>
      <c r="CST11" s="48">
        <v>322</v>
      </c>
      <c r="CSU11" s="49">
        <v>333</v>
      </c>
      <c r="CSV11" s="49"/>
      <c r="CSW11" s="49">
        <v>0</v>
      </c>
      <c r="CSX11" s="49"/>
      <c r="CSY11" s="49">
        <v>668</v>
      </c>
      <c r="CSZ11" s="127">
        <f t="shared" si="17"/>
        <v>1323</v>
      </c>
      <c r="CTA11" s="43">
        <f t="shared" si="18"/>
        <v>220.5</v>
      </c>
      <c r="CTB11" s="48"/>
      <c r="CTC11" s="49"/>
      <c r="CTD11" s="49"/>
      <c r="CTE11" s="49"/>
      <c r="CTF11" s="49">
        <v>0</v>
      </c>
      <c r="CTG11" s="49"/>
      <c r="CTH11" s="127">
        <f t="shared" si="19"/>
        <v>0</v>
      </c>
      <c r="CTI11" s="43">
        <f t="shared" si="20"/>
        <v>0</v>
      </c>
      <c r="CTJ11" s="63">
        <v>0</v>
      </c>
      <c r="CTK11" s="64"/>
      <c r="CTL11" s="64"/>
      <c r="CTM11" s="64"/>
      <c r="CTN11" s="64">
        <v>0</v>
      </c>
      <c r="CTO11" s="64"/>
      <c r="CTP11" s="64">
        <f t="shared" si="21"/>
        <v>0</v>
      </c>
      <c r="CTQ11" s="68">
        <f t="shared" si="22"/>
        <v>0</v>
      </c>
      <c r="CTR11" s="48"/>
      <c r="CTS11" s="49"/>
      <c r="CTT11" s="49"/>
      <c r="CTU11" s="49"/>
      <c r="CTV11" s="49">
        <v>303</v>
      </c>
      <c r="CTW11" s="49">
        <v>763</v>
      </c>
      <c r="CTX11" s="64">
        <f t="shared" si="23"/>
        <v>1066</v>
      </c>
      <c r="CTY11" s="68">
        <f t="shared" si="24"/>
        <v>177.66666666666666</v>
      </c>
      <c r="CTZ11" s="48">
        <v>0</v>
      </c>
      <c r="CUA11" s="49">
        <v>0</v>
      </c>
      <c r="CUB11" s="49"/>
      <c r="CUC11" s="49">
        <v>1008</v>
      </c>
      <c r="CUD11" s="49">
        <v>0</v>
      </c>
      <c r="CUE11" s="49">
        <v>1035</v>
      </c>
      <c r="CUF11" s="64">
        <f t="shared" si="25"/>
        <v>2043</v>
      </c>
      <c r="CUG11" s="68">
        <f t="shared" si="26"/>
        <v>340.5</v>
      </c>
      <c r="CUH11" s="48"/>
      <c r="CUI11" s="49"/>
      <c r="CUJ11" s="49"/>
      <c r="CUK11" s="49">
        <v>0</v>
      </c>
      <c r="CUL11" s="49"/>
      <c r="CUM11" s="49"/>
      <c r="CUN11" s="64">
        <f t="shared" si="27"/>
        <v>0</v>
      </c>
      <c r="CUO11" s="68">
        <f t="shared" si="28"/>
        <v>0</v>
      </c>
      <c r="CUP11" s="48">
        <v>346</v>
      </c>
      <c r="CUQ11" s="49">
        <v>0</v>
      </c>
      <c r="CUR11" s="49">
        <v>0</v>
      </c>
      <c r="CUS11" s="49">
        <v>0</v>
      </c>
      <c r="CUT11" s="49"/>
      <c r="CUU11" s="49">
        <v>684</v>
      </c>
      <c r="CUV11" s="64">
        <f t="shared" si="29"/>
        <v>1030</v>
      </c>
      <c r="CUW11" s="68">
        <f t="shared" si="30"/>
        <v>171.66666666666666</v>
      </c>
      <c r="CUX11" s="48"/>
      <c r="CUY11" s="49"/>
      <c r="CUZ11" s="49"/>
      <c r="CVA11" s="49">
        <v>0</v>
      </c>
      <c r="CVB11" s="49"/>
      <c r="CVC11" s="49"/>
      <c r="CVD11" s="64">
        <f t="shared" si="31"/>
        <v>0</v>
      </c>
      <c r="CVE11" s="68">
        <f t="shared" si="32"/>
        <v>0</v>
      </c>
      <c r="CVF11" s="48"/>
      <c r="CVG11" s="49"/>
      <c r="CVH11" s="49">
        <v>1459</v>
      </c>
      <c r="CVI11" s="49">
        <v>238</v>
      </c>
      <c r="CVJ11" s="49"/>
      <c r="CVK11" s="49"/>
      <c r="CVL11" s="64">
        <f t="shared" si="33"/>
        <v>1697</v>
      </c>
      <c r="CVM11" s="68">
        <f t="shared" si="34"/>
        <v>282.83333333333331</v>
      </c>
      <c r="CVN11" s="48"/>
      <c r="CVO11" s="49">
        <v>273</v>
      </c>
      <c r="CVP11" s="49">
        <v>446</v>
      </c>
      <c r="CVQ11" s="49"/>
      <c r="CVR11" s="49">
        <v>266</v>
      </c>
      <c r="CVS11" s="49"/>
      <c r="CVT11" s="64">
        <f t="shared" si="35"/>
        <v>985</v>
      </c>
      <c r="CVU11" s="68">
        <f t="shared" si="36"/>
        <v>164.16666666666666</v>
      </c>
      <c r="CVV11" s="48">
        <v>266</v>
      </c>
      <c r="CVW11" s="49"/>
      <c r="CVX11" s="49">
        <v>0</v>
      </c>
      <c r="CVY11" s="49"/>
      <c r="CVZ11" s="49"/>
      <c r="CWA11" s="49">
        <v>1371</v>
      </c>
      <c r="CWB11" s="64">
        <f t="shared" si="37"/>
        <v>1637</v>
      </c>
      <c r="CWC11" s="68">
        <f t="shared" si="38"/>
        <v>272.83333333333331</v>
      </c>
      <c r="CWD11" s="48">
        <v>0</v>
      </c>
      <c r="CWE11" s="49"/>
      <c r="CWF11" s="49"/>
      <c r="CWG11" s="49"/>
      <c r="CWH11" s="49">
        <v>402</v>
      </c>
      <c r="CWI11" s="49">
        <v>244</v>
      </c>
      <c r="CWJ11" s="64">
        <f t="shared" si="39"/>
        <v>646</v>
      </c>
      <c r="CWK11" s="68">
        <f t="shared" si="40"/>
        <v>107.66666666666667</v>
      </c>
      <c r="CWL11" s="63"/>
      <c r="CWM11" s="64">
        <v>0</v>
      </c>
      <c r="CWN11" s="64">
        <v>200</v>
      </c>
      <c r="CWO11" s="64">
        <v>775</v>
      </c>
      <c r="CWP11" s="64"/>
      <c r="CWQ11" s="64">
        <v>0</v>
      </c>
      <c r="CWR11" s="64">
        <f t="shared" si="41"/>
        <v>975</v>
      </c>
      <c r="CWS11" s="68">
        <f t="shared" si="42"/>
        <v>162.5</v>
      </c>
      <c r="CWT11" s="48"/>
      <c r="CWU11" s="49">
        <v>0</v>
      </c>
      <c r="CWV11" s="49"/>
      <c r="CWW11" s="49">
        <v>744</v>
      </c>
      <c r="CWX11" s="49"/>
      <c r="CWY11" s="49">
        <v>926</v>
      </c>
      <c r="CWZ11" s="64">
        <f t="shared" si="43"/>
        <v>1670</v>
      </c>
      <c r="CXA11" s="68">
        <f t="shared" si="44"/>
        <v>278.33333333333331</v>
      </c>
      <c r="CXB11" s="48"/>
      <c r="CXC11" s="49">
        <v>0</v>
      </c>
      <c r="CXD11" s="49">
        <v>0</v>
      </c>
      <c r="CXE11" s="49"/>
      <c r="CXF11" s="49"/>
      <c r="CXG11" s="49"/>
      <c r="CXH11" s="64">
        <f t="shared" si="45"/>
        <v>0</v>
      </c>
      <c r="CXI11" s="68">
        <f t="shared" si="46"/>
        <v>0</v>
      </c>
      <c r="CXJ11" s="48"/>
      <c r="CXK11" s="49">
        <v>971</v>
      </c>
      <c r="CXL11" s="49"/>
      <c r="CXM11" s="49">
        <v>0</v>
      </c>
      <c r="CXN11" s="49"/>
      <c r="CXO11" s="49"/>
      <c r="CXP11" s="64">
        <f t="shared" si="47"/>
        <v>971</v>
      </c>
      <c r="CXQ11" s="68">
        <f t="shared" si="48"/>
        <v>161.83333333333334</v>
      </c>
      <c r="CXR11" s="48">
        <v>990</v>
      </c>
      <c r="CXS11" s="49">
        <v>0</v>
      </c>
      <c r="CXT11" s="49"/>
      <c r="CXU11" s="49"/>
      <c r="CXV11" s="49"/>
      <c r="CXW11" s="49">
        <v>1003</v>
      </c>
      <c r="CXX11" s="64">
        <f t="shared" si="49"/>
        <v>1993</v>
      </c>
      <c r="CXY11" s="68">
        <f t="shared" si="50"/>
        <v>332.16666666666669</v>
      </c>
      <c r="CXZ11" s="48"/>
      <c r="CYA11" s="49">
        <v>0</v>
      </c>
      <c r="CYB11" s="49">
        <v>0</v>
      </c>
      <c r="CYC11" s="49"/>
      <c r="CYD11" s="49"/>
      <c r="CYE11" s="49"/>
      <c r="CYF11" s="64">
        <f t="shared" si="51"/>
        <v>0</v>
      </c>
      <c r="CYG11" s="68">
        <f t="shared" si="52"/>
        <v>0</v>
      </c>
      <c r="CYH11" s="48"/>
      <c r="CYI11" s="49"/>
      <c r="CYJ11" s="49">
        <v>549</v>
      </c>
      <c r="CYK11" s="49">
        <v>0</v>
      </c>
      <c r="CYL11" s="49"/>
      <c r="CYM11" s="49"/>
      <c r="CYN11" s="64">
        <f t="shared" si="53"/>
        <v>549</v>
      </c>
      <c r="CYO11" s="68">
        <f t="shared" si="54"/>
        <v>91.5</v>
      </c>
      <c r="CYP11" s="48"/>
      <c r="CYQ11" s="49">
        <v>110</v>
      </c>
      <c r="CYR11" s="49">
        <v>910</v>
      </c>
      <c r="CYS11" s="49">
        <v>0</v>
      </c>
      <c r="CYT11" s="49"/>
      <c r="CYU11" s="49"/>
      <c r="CYV11" s="64">
        <f t="shared" si="55"/>
        <v>1020</v>
      </c>
      <c r="CYW11" s="68">
        <f t="shared" si="56"/>
        <v>170</v>
      </c>
      <c r="CYX11" s="48"/>
      <c r="CYY11" s="49"/>
      <c r="CYZ11" s="49"/>
      <c r="CZA11" s="49"/>
      <c r="CZB11" s="49"/>
      <c r="CZC11" s="49"/>
      <c r="CZD11" s="64">
        <f t="shared" si="57"/>
        <v>0</v>
      </c>
      <c r="CZE11" s="68">
        <f t="shared" si="58"/>
        <v>0</v>
      </c>
      <c r="CZF11" s="48"/>
      <c r="CZG11" s="49"/>
      <c r="CZH11" s="49"/>
      <c r="CZI11" s="49"/>
      <c r="CZJ11" s="49"/>
      <c r="CZK11" s="49"/>
      <c r="CZL11" s="64">
        <f t="shared" si="59"/>
        <v>0</v>
      </c>
      <c r="CZM11" s="68">
        <f t="shared" si="60"/>
        <v>0</v>
      </c>
      <c r="CZN11" s="48">
        <v>686</v>
      </c>
      <c r="CZO11" s="49"/>
      <c r="CZP11" s="49">
        <v>1021</v>
      </c>
      <c r="CZQ11" s="49"/>
      <c r="CZR11" s="49"/>
      <c r="CZS11" s="49"/>
      <c r="CZT11" s="64">
        <f t="shared" si="61"/>
        <v>1707</v>
      </c>
      <c r="CZU11" s="68">
        <f t="shared" si="62"/>
        <v>284.5</v>
      </c>
      <c r="CZV11" s="48"/>
      <c r="CZW11" s="49"/>
      <c r="CZX11" s="49">
        <v>650</v>
      </c>
      <c r="CZY11" s="49"/>
      <c r="CZZ11" s="49"/>
      <c r="DAA11" s="49">
        <v>602</v>
      </c>
      <c r="DAB11" s="64">
        <f t="shared" si="63"/>
        <v>1252</v>
      </c>
      <c r="DAC11" s="68">
        <f t="shared" si="64"/>
        <v>208.66666666666666</v>
      </c>
      <c r="DAD11" s="48"/>
      <c r="DAE11" s="49"/>
      <c r="DAF11" s="49">
        <v>1025</v>
      </c>
      <c r="DAG11" s="49"/>
      <c r="DAH11" s="49">
        <v>0</v>
      </c>
      <c r="DAI11" s="49">
        <v>0</v>
      </c>
      <c r="DAJ11" s="64">
        <f t="shared" si="65"/>
        <v>1025</v>
      </c>
      <c r="DAK11" s="68">
        <f t="shared" si="66"/>
        <v>170.83333333333334</v>
      </c>
      <c r="DAL11" s="48">
        <v>664</v>
      </c>
      <c r="DAM11" s="49"/>
      <c r="DAN11" s="49"/>
      <c r="DAO11" s="49">
        <v>0</v>
      </c>
      <c r="DAP11" s="49">
        <v>1385</v>
      </c>
      <c r="DAQ11" s="49"/>
      <c r="DAR11" s="64">
        <f t="shared" si="67"/>
        <v>2049</v>
      </c>
      <c r="DAS11" s="68">
        <f t="shared" si="68"/>
        <v>341.5</v>
      </c>
      <c r="DAT11" s="48"/>
      <c r="DAU11" s="49"/>
      <c r="DAV11" s="49"/>
      <c r="DAW11" s="49"/>
      <c r="DAX11" s="49">
        <v>0</v>
      </c>
      <c r="DAY11" s="49"/>
      <c r="DAZ11" s="64">
        <f t="shared" si="69"/>
        <v>0</v>
      </c>
      <c r="DBA11" s="68">
        <f t="shared" si="70"/>
        <v>0</v>
      </c>
      <c r="DBB11" s="48">
        <v>0</v>
      </c>
      <c r="DBC11" s="49"/>
      <c r="DBD11" s="49">
        <v>500</v>
      </c>
      <c r="DBE11" s="49">
        <v>785</v>
      </c>
      <c r="DBF11" s="49"/>
      <c r="DBG11" s="49"/>
      <c r="DBH11" s="64">
        <f t="shared" si="71"/>
        <v>1285</v>
      </c>
      <c r="DBI11" s="68">
        <f t="shared" si="72"/>
        <v>214.16666666666666</v>
      </c>
      <c r="DBJ11" s="48"/>
      <c r="DBK11" s="49">
        <v>200</v>
      </c>
      <c r="DBL11" s="49">
        <v>464</v>
      </c>
      <c r="DBM11" s="49"/>
      <c r="DBN11" s="49"/>
      <c r="DBO11" s="49">
        <v>0</v>
      </c>
      <c r="DBP11" s="64">
        <f t="shared" si="73"/>
        <v>664</v>
      </c>
      <c r="DBQ11" s="68">
        <f t="shared" si="74"/>
        <v>110.66666666666667</v>
      </c>
      <c r="DBR11" s="48"/>
      <c r="DBS11" s="49"/>
      <c r="DBT11" s="49"/>
      <c r="DBU11" s="49">
        <v>801</v>
      </c>
      <c r="DBV11" s="49">
        <v>249</v>
      </c>
      <c r="DBW11" s="49"/>
      <c r="DBX11" s="64">
        <f t="shared" si="75"/>
        <v>1050</v>
      </c>
      <c r="DBY11" s="68">
        <f t="shared" si="76"/>
        <v>175</v>
      </c>
      <c r="DBZ11" s="48"/>
      <c r="DCA11" s="49"/>
      <c r="DCB11" s="49">
        <v>1059</v>
      </c>
      <c r="DCC11" s="49"/>
      <c r="DCD11" s="49"/>
      <c r="DCE11" s="49"/>
      <c r="DCF11" s="491">
        <f t="shared" si="77"/>
        <v>1059</v>
      </c>
      <c r="DCG11" s="492">
        <f t="shared" si="78"/>
        <v>176.5</v>
      </c>
      <c r="DCH11" s="48"/>
      <c r="DCI11" s="49"/>
      <c r="DCJ11" s="49"/>
      <c r="DCK11" s="49">
        <v>200</v>
      </c>
      <c r="DCL11" s="49">
        <v>1073</v>
      </c>
      <c r="DCM11" s="49"/>
      <c r="DCN11" s="64">
        <f t="shared" si="79"/>
        <v>1273</v>
      </c>
      <c r="DCO11" s="68">
        <f t="shared" si="80"/>
        <v>212.16666666666666</v>
      </c>
      <c r="DCP11" s="48">
        <v>450</v>
      </c>
      <c r="DCQ11" s="49"/>
      <c r="DCR11" s="49">
        <v>0</v>
      </c>
      <c r="DCS11" s="49"/>
      <c r="DCT11" s="49"/>
      <c r="DCU11" s="49"/>
      <c r="DCV11" s="491">
        <f t="shared" si="81"/>
        <v>450</v>
      </c>
      <c r="DCW11" s="492">
        <f t="shared" si="82"/>
        <v>75</v>
      </c>
      <c r="DCX11" s="48"/>
      <c r="DCY11" s="49">
        <v>1005</v>
      </c>
      <c r="DCZ11" s="49"/>
      <c r="DDA11" s="49">
        <v>500</v>
      </c>
      <c r="DDB11" s="49">
        <v>1298</v>
      </c>
      <c r="DDC11" s="49">
        <v>1619</v>
      </c>
      <c r="DDD11" s="491">
        <f t="shared" si="83"/>
        <v>4422</v>
      </c>
      <c r="DDE11" s="492">
        <f t="shared" si="84"/>
        <v>737</v>
      </c>
      <c r="DDF11" s="63"/>
      <c r="DDG11" s="64"/>
      <c r="DDH11" s="64">
        <v>0</v>
      </c>
      <c r="DDI11" s="64">
        <v>0</v>
      </c>
      <c r="DDJ11" s="64"/>
      <c r="DDK11" s="64"/>
      <c r="DDL11" s="491">
        <f t="shared" si="85"/>
        <v>0</v>
      </c>
      <c r="DDM11" s="492">
        <f t="shared" si="86"/>
        <v>0</v>
      </c>
      <c r="DDN11" s="327"/>
      <c r="DDO11" s="502"/>
      <c r="DDP11" s="502">
        <v>0</v>
      </c>
      <c r="DDQ11" s="502"/>
      <c r="DDR11" s="502">
        <v>584</v>
      </c>
      <c r="DDS11" s="502"/>
      <c r="DDT11" s="64">
        <f t="shared" si="87"/>
        <v>584</v>
      </c>
      <c r="DDU11" s="68">
        <f t="shared" si="88"/>
        <v>97.333333333333329</v>
      </c>
      <c r="DDV11" s="330"/>
      <c r="DDW11" s="64">
        <v>0</v>
      </c>
      <c r="DDX11" s="64">
        <v>188</v>
      </c>
      <c r="DDY11" s="64">
        <v>824</v>
      </c>
      <c r="DDZ11" s="64"/>
      <c r="DEA11" s="68">
        <v>0</v>
      </c>
      <c r="DEB11" s="506">
        <f t="shared" si="89"/>
        <v>1012</v>
      </c>
      <c r="DEC11" s="492">
        <f t="shared" si="90"/>
        <v>168.66666666666666</v>
      </c>
      <c r="DED11" s="48">
        <v>253</v>
      </c>
      <c r="DEE11" s="49"/>
      <c r="DEF11" s="49">
        <v>0</v>
      </c>
      <c r="DEG11" s="49">
        <v>0</v>
      </c>
      <c r="DEH11" s="49">
        <v>472</v>
      </c>
      <c r="DEI11" s="49"/>
      <c r="DEJ11" s="491">
        <f t="shared" si="91"/>
        <v>725</v>
      </c>
      <c r="DEK11" s="492">
        <f t="shared" si="92"/>
        <v>120.83333333333333</v>
      </c>
      <c r="DEL11" s="48">
        <v>874</v>
      </c>
      <c r="DEM11" s="49"/>
      <c r="DEN11" s="49">
        <v>0</v>
      </c>
      <c r="DEO11" s="49">
        <v>677</v>
      </c>
      <c r="DEP11" s="49"/>
      <c r="DEQ11" s="49"/>
      <c r="DER11" s="64">
        <f t="shared" si="93"/>
        <v>1551</v>
      </c>
      <c r="DES11" s="68">
        <f t="shared" si="94"/>
        <v>258.5</v>
      </c>
      <c r="DET11" s="48">
        <v>0</v>
      </c>
      <c r="DEU11" s="49">
        <v>1609</v>
      </c>
      <c r="DEV11" s="49"/>
      <c r="DEW11" s="49"/>
      <c r="DEX11" s="49"/>
      <c r="DEY11" s="49"/>
      <c r="DEZ11" s="491">
        <f t="shared" si="95"/>
        <v>1609</v>
      </c>
      <c r="DFA11" s="492">
        <f t="shared" si="96"/>
        <v>268.16666666666669</v>
      </c>
      <c r="DFB11" s="82"/>
      <c r="DFC11" s="83">
        <v>900</v>
      </c>
      <c r="DFD11" s="83">
        <v>178</v>
      </c>
      <c r="DFE11" s="83">
        <v>560</v>
      </c>
      <c r="DFF11" s="83">
        <v>1442</v>
      </c>
      <c r="DFG11" s="83">
        <v>0</v>
      </c>
      <c r="DFH11" s="64">
        <f t="shared" si="97"/>
        <v>3080</v>
      </c>
      <c r="DFI11" s="68">
        <f t="shared" si="98"/>
        <v>513.33333333333337</v>
      </c>
      <c r="DFJ11" s="48"/>
      <c r="DFK11" s="49">
        <v>901</v>
      </c>
      <c r="DFL11" s="49">
        <v>823</v>
      </c>
      <c r="DFM11" s="49">
        <v>0</v>
      </c>
      <c r="DFN11" s="49"/>
      <c r="DFO11" s="49"/>
      <c r="DFP11" s="64">
        <f t="shared" si="99"/>
        <v>1724</v>
      </c>
      <c r="DFQ11" s="68">
        <f t="shared" si="100"/>
        <v>287.33333333333331</v>
      </c>
      <c r="DFR11" s="48">
        <v>0</v>
      </c>
      <c r="DFS11" s="49">
        <v>1100</v>
      </c>
      <c r="DFT11" s="49">
        <v>267</v>
      </c>
      <c r="DFU11" s="49"/>
      <c r="DFV11" s="49"/>
      <c r="DFW11" s="49">
        <v>0</v>
      </c>
      <c r="DFX11" s="64">
        <f t="shared" si="101"/>
        <v>1367</v>
      </c>
      <c r="DFY11" s="68">
        <f t="shared" si="102"/>
        <v>227.83333333333334</v>
      </c>
      <c r="DFZ11" s="48">
        <v>0</v>
      </c>
      <c r="DGA11" s="49"/>
      <c r="DGB11" s="49"/>
      <c r="DGC11" s="49"/>
      <c r="DGD11" s="49">
        <v>0</v>
      </c>
      <c r="DGE11" s="49"/>
      <c r="DGF11" s="64">
        <f t="shared" si="103"/>
        <v>0</v>
      </c>
      <c r="DGG11" s="68">
        <f t="shared" si="104"/>
        <v>0</v>
      </c>
      <c r="DGH11" s="48"/>
      <c r="DGI11" s="49"/>
      <c r="DGJ11" s="49">
        <v>200</v>
      </c>
      <c r="DGK11" s="49">
        <v>1255</v>
      </c>
      <c r="DGL11" s="49">
        <v>315</v>
      </c>
      <c r="DGM11" s="49">
        <v>316</v>
      </c>
      <c r="DGN11" s="64">
        <f t="shared" si="105"/>
        <v>2086</v>
      </c>
      <c r="DGO11" s="68">
        <f t="shared" si="106"/>
        <v>347.66666666666669</v>
      </c>
      <c r="DGP11" s="48"/>
      <c r="DGQ11" s="49">
        <v>794</v>
      </c>
      <c r="DGR11" s="49"/>
      <c r="DGS11" s="49">
        <v>955</v>
      </c>
      <c r="DGT11" s="49"/>
      <c r="DGU11" s="49">
        <v>0</v>
      </c>
      <c r="DGV11" s="64">
        <f t="shared" si="107"/>
        <v>1749</v>
      </c>
      <c r="DGW11" s="68">
        <f t="shared" si="108"/>
        <v>291.5</v>
      </c>
      <c r="DGX11" s="48">
        <v>556</v>
      </c>
      <c r="DGY11" s="49">
        <v>818</v>
      </c>
      <c r="DGZ11" s="49"/>
      <c r="DHA11" s="49"/>
      <c r="DHB11" s="49">
        <v>0</v>
      </c>
      <c r="DHC11" s="49"/>
      <c r="DHD11" s="64">
        <f t="shared" si="109"/>
        <v>1374</v>
      </c>
      <c r="DHE11" s="68">
        <f t="shared" si="110"/>
        <v>229</v>
      </c>
      <c r="DHF11" s="48"/>
      <c r="DHG11" s="49">
        <v>200</v>
      </c>
      <c r="DHH11" s="49">
        <v>1432</v>
      </c>
      <c r="DHI11" s="49"/>
      <c r="DHJ11" s="49"/>
      <c r="DHK11" s="49">
        <v>0</v>
      </c>
      <c r="DHL11" s="64">
        <f t="shared" si="111"/>
        <v>1632</v>
      </c>
      <c r="DHM11" s="68">
        <f t="shared" si="112"/>
        <v>272</v>
      </c>
      <c r="DHN11" s="48"/>
      <c r="DHO11" s="49">
        <v>900</v>
      </c>
      <c r="DHP11" s="49">
        <v>450</v>
      </c>
      <c r="DHQ11" s="49"/>
      <c r="DHR11" s="49"/>
      <c r="DHS11" s="49">
        <v>304</v>
      </c>
      <c r="DHT11" s="64">
        <f t="shared" si="113"/>
        <v>1654</v>
      </c>
      <c r="DHU11" s="68">
        <f t="shared" si="114"/>
        <v>275.66666666666669</v>
      </c>
      <c r="DHV11" s="48"/>
      <c r="DHW11" s="49">
        <v>1339</v>
      </c>
      <c r="DHX11" s="49"/>
      <c r="DHY11" s="49"/>
      <c r="DHZ11" s="49"/>
      <c r="DIA11" s="49">
        <v>0</v>
      </c>
      <c r="DIB11" s="64">
        <f t="shared" si="115"/>
        <v>1339</v>
      </c>
      <c r="DIC11" s="68">
        <f t="shared" si="116"/>
        <v>223.16666666666666</v>
      </c>
      <c r="DID11" s="48"/>
      <c r="DIE11" s="49">
        <v>1245</v>
      </c>
      <c r="DIF11" s="49">
        <v>416</v>
      </c>
      <c r="DIG11" s="49">
        <v>2</v>
      </c>
      <c r="DIH11" s="49"/>
      <c r="DII11" s="49"/>
      <c r="DIJ11" s="64">
        <f t="shared" si="117"/>
        <v>1663</v>
      </c>
      <c r="DIK11" s="68">
        <f t="shared" si="118"/>
        <v>277.16666666666669</v>
      </c>
      <c r="DIL11" s="48"/>
      <c r="DIM11" s="49">
        <v>800</v>
      </c>
      <c r="DIN11" s="49">
        <v>568</v>
      </c>
      <c r="DIO11" s="49"/>
      <c r="DIP11" s="49"/>
      <c r="DIQ11" s="49">
        <v>0</v>
      </c>
      <c r="DIR11" s="64">
        <f t="shared" si="119"/>
        <v>1368</v>
      </c>
      <c r="DIS11" s="68">
        <f t="shared" si="120"/>
        <v>228</v>
      </c>
      <c r="DIT11" s="48"/>
      <c r="DIU11" s="49"/>
      <c r="DIV11" s="49"/>
      <c r="DIW11" s="49">
        <v>0</v>
      </c>
      <c r="DIX11" s="49">
        <v>990</v>
      </c>
      <c r="DIY11" s="49"/>
      <c r="DIZ11" s="64">
        <f t="shared" si="121"/>
        <v>990</v>
      </c>
      <c r="DJA11" s="68">
        <f t="shared" si="122"/>
        <v>165</v>
      </c>
      <c r="DJB11" s="48"/>
      <c r="DJC11" s="49"/>
      <c r="DJD11" s="49"/>
      <c r="DJE11" s="49"/>
      <c r="DJF11" s="49">
        <v>0</v>
      </c>
      <c r="DJG11" s="49"/>
      <c r="DJH11" s="64">
        <f t="shared" si="123"/>
        <v>0</v>
      </c>
      <c r="DJI11" s="68">
        <f t="shared" si="124"/>
        <v>0</v>
      </c>
      <c r="DJJ11" s="48">
        <v>0</v>
      </c>
      <c r="DJK11" s="49"/>
      <c r="DJL11" s="49"/>
      <c r="DJM11" s="49">
        <v>676</v>
      </c>
      <c r="DJN11" s="49">
        <v>0</v>
      </c>
      <c r="DJO11" s="49"/>
      <c r="DJP11" s="64">
        <f t="shared" si="125"/>
        <v>676</v>
      </c>
      <c r="DJQ11" s="68">
        <f t="shared" si="126"/>
        <v>112.66666666666667</v>
      </c>
      <c r="DJR11" s="48"/>
      <c r="DJS11" s="49">
        <v>0</v>
      </c>
      <c r="DJT11" s="49"/>
      <c r="DJU11" s="49">
        <v>0</v>
      </c>
      <c r="DJV11" s="49">
        <v>0</v>
      </c>
      <c r="DJW11" s="49">
        <v>346</v>
      </c>
      <c r="DJX11" s="64">
        <f t="shared" si="127"/>
        <v>346</v>
      </c>
      <c r="DJY11" s="68">
        <f t="shared" si="128"/>
        <v>57.666666666666664</v>
      </c>
      <c r="DJZ11" s="48"/>
      <c r="DKA11" s="49">
        <v>0</v>
      </c>
      <c r="DKB11" s="49">
        <v>671</v>
      </c>
      <c r="DKC11" s="49"/>
      <c r="DKD11" s="49">
        <v>0</v>
      </c>
      <c r="DKE11" s="49">
        <v>0</v>
      </c>
      <c r="DKF11" s="64">
        <f t="shared" si="253"/>
        <v>671</v>
      </c>
      <c r="DKG11" s="68">
        <f t="shared" si="254"/>
        <v>111.83333333333333</v>
      </c>
      <c r="DKH11" s="48">
        <v>0</v>
      </c>
      <c r="DKI11" s="49">
        <v>0</v>
      </c>
      <c r="DKJ11" s="49">
        <v>685</v>
      </c>
      <c r="DKK11" s="49"/>
      <c r="DKL11" s="49">
        <v>0</v>
      </c>
      <c r="DKM11" s="49">
        <v>0</v>
      </c>
      <c r="DKN11" s="64">
        <f t="shared" si="255"/>
        <v>685</v>
      </c>
      <c r="DKO11" s="68">
        <f t="shared" si="256"/>
        <v>114.16666666666667</v>
      </c>
      <c r="DKP11" s="48"/>
      <c r="DKQ11" s="49">
        <v>1280</v>
      </c>
      <c r="DKR11" s="49"/>
      <c r="DKS11" s="49"/>
      <c r="DKT11" s="49"/>
      <c r="DKU11" s="49"/>
      <c r="DKV11" s="64">
        <f t="shared" si="257"/>
        <v>1280</v>
      </c>
      <c r="DKW11" s="68">
        <f t="shared" si="258"/>
        <v>213.33333333333334</v>
      </c>
      <c r="DKX11" s="48">
        <v>990</v>
      </c>
      <c r="DKY11" s="49">
        <v>0</v>
      </c>
      <c r="DKZ11" s="49"/>
      <c r="DLA11" s="49">
        <v>0</v>
      </c>
      <c r="DLB11" s="49">
        <v>986</v>
      </c>
      <c r="DLC11" s="49"/>
      <c r="DLD11" s="64">
        <f t="shared" si="259"/>
        <v>1976</v>
      </c>
      <c r="DLE11" s="68">
        <f t="shared" si="260"/>
        <v>329.33333333333331</v>
      </c>
      <c r="DLF11" s="48">
        <v>0</v>
      </c>
      <c r="DLG11" s="49"/>
      <c r="DLH11" s="49">
        <v>0</v>
      </c>
      <c r="DLI11" s="49">
        <v>0</v>
      </c>
      <c r="DLJ11" s="49"/>
      <c r="DLK11" s="49"/>
      <c r="DLL11" s="64">
        <f t="shared" si="261"/>
        <v>0</v>
      </c>
      <c r="DLM11" s="68">
        <f t="shared" si="262"/>
        <v>0</v>
      </c>
      <c r="DLN11" s="48"/>
      <c r="DLO11" s="49"/>
      <c r="DLP11" s="49"/>
      <c r="DLQ11" s="49">
        <v>0</v>
      </c>
      <c r="DLR11" s="49"/>
      <c r="DLS11" s="49"/>
      <c r="DLT11" s="64">
        <f t="shared" si="263"/>
        <v>0</v>
      </c>
      <c r="DLU11" s="68">
        <f t="shared" si="264"/>
        <v>0</v>
      </c>
      <c r="DLV11" s="48"/>
      <c r="DLW11" s="49">
        <v>653</v>
      </c>
      <c r="DLX11" s="49"/>
      <c r="DLY11" s="49"/>
      <c r="DLZ11" s="49"/>
      <c r="DMA11" s="49">
        <v>644</v>
      </c>
      <c r="DMB11" s="64">
        <f t="shared" si="265"/>
        <v>1297</v>
      </c>
      <c r="DMC11" s="68">
        <f t="shared" si="266"/>
        <v>216.16666666666666</v>
      </c>
      <c r="DMD11" s="48"/>
      <c r="DME11" s="49"/>
      <c r="DMF11" s="49">
        <v>0</v>
      </c>
      <c r="DMG11" s="49"/>
      <c r="DMH11" s="49">
        <v>0</v>
      </c>
      <c r="DMI11" s="49"/>
      <c r="DMJ11" s="64">
        <f t="shared" si="267"/>
        <v>0</v>
      </c>
      <c r="DMK11" s="68">
        <f t="shared" si="268"/>
        <v>0</v>
      </c>
      <c r="DML11" s="48"/>
      <c r="DMM11" s="49">
        <v>0</v>
      </c>
      <c r="DMN11" s="49"/>
      <c r="DMO11" s="49"/>
      <c r="DMP11" s="49"/>
      <c r="DMQ11" s="49"/>
      <c r="DMR11" s="64">
        <f t="shared" si="269"/>
        <v>0</v>
      </c>
      <c r="DMS11" s="68">
        <f t="shared" si="270"/>
        <v>0</v>
      </c>
      <c r="DMT11" s="48">
        <v>400</v>
      </c>
      <c r="DMU11" s="49">
        <v>612</v>
      </c>
      <c r="DMV11" s="49">
        <v>612</v>
      </c>
      <c r="DMW11" s="49"/>
      <c r="DMX11" s="49"/>
      <c r="DMY11" s="49"/>
      <c r="DMZ11" s="64">
        <f t="shared" si="271"/>
        <v>1624</v>
      </c>
      <c r="DNA11" s="68">
        <f t="shared" si="272"/>
        <v>270.66666666666669</v>
      </c>
      <c r="DNB11" s="48"/>
      <c r="DNC11" s="49"/>
      <c r="DND11" s="49"/>
      <c r="DNE11" s="49"/>
      <c r="DNF11" s="49"/>
      <c r="DNG11" s="49">
        <v>328</v>
      </c>
      <c r="DNH11" s="64">
        <f t="shared" si="273"/>
        <v>328</v>
      </c>
      <c r="DNI11" s="68">
        <f t="shared" si="274"/>
        <v>54.666666666666664</v>
      </c>
      <c r="DNJ11" s="48"/>
      <c r="DNK11" s="49"/>
      <c r="DNL11" s="49">
        <v>0</v>
      </c>
      <c r="DNM11" s="49">
        <v>321</v>
      </c>
      <c r="DNN11" s="49"/>
      <c r="DNO11" s="49"/>
      <c r="DNP11" s="64">
        <f t="shared" si="275"/>
        <v>321</v>
      </c>
      <c r="DNQ11" s="68">
        <f t="shared" si="276"/>
        <v>53.5</v>
      </c>
      <c r="DNR11" s="48"/>
      <c r="DNS11" s="49"/>
      <c r="DNT11" s="49">
        <v>0</v>
      </c>
      <c r="DNU11" s="49">
        <v>331</v>
      </c>
      <c r="DNV11" s="49"/>
      <c r="DNW11" s="49">
        <v>0</v>
      </c>
      <c r="DNX11" s="64">
        <f t="shared" si="277"/>
        <v>331</v>
      </c>
      <c r="DNY11" s="68">
        <f t="shared" si="278"/>
        <v>55.166666666666664</v>
      </c>
      <c r="DNZ11" s="48"/>
      <c r="DOA11" s="49"/>
      <c r="DOB11" s="49"/>
      <c r="DOC11" s="49"/>
      <c r="DOD11" s="49"/>
      <c r="DOE11" s="49"/>
      <c r="DOF11" s="64">
        <f t="shared" si="279"/>
        <v>0</v>
      </c>
      <c r="DOG11" s="68">
        <f t="shared" si="280"/>
        <v>0</v>
      </c>
      <c r="DOH11" s="48"/>
      <c r="DOI11" s="49">
        <v>333</v>
      </c>
      <c r="DOJ11" s="49"/>
      <c r="DOK11" s="49"/>
      <c r="DOL11" s="49"/>
      <c r="DOM11" s="49">
        <v>647</v>
      </c>
      <c r="DON11" s="64">
        <f t="shared" si="281"/>
        <v>980</v>
      </c>
      <c r="DOO11" s="68">
        <f t="shared" si="282"/>
        <v>163.33333333333334</v>
      </c>
      <c r="DOP11" s="48"/>
      <c r="DOQ11" s="49"/>
      <c r="DOR11" s="49"/>
      <c r="DOS11" s="49"/>
      <c r="DOT11" s="49">
        <v>0</v>
      </c>
      <c r="DOU11" s="49"/>
      <c r="DOV11" s="64">
        <f t="shared" si="283"/>
        <v>0</v>
      </c>
      <c r="DOW11" s="68">
        <f t="shared" si="284"/>
        <v>0</v>
      </c>
      <c r="DOX11" s="48"/>
      <c r="DOY11" s="49"/>
      <c r="DOZ11" s="49">
        <v>302</v>
      </c>
      <c r="DPA11" s="49"/>
      <c r="DPB11" s="49"/>
      <c r="DPC11" s="49"/>
      <c r="DPD11" s="64">
        <f t="shared" si="285"/>
        <v>302</v>
      </c>
      <c r="DPE11" s="68">
        <f t="shared" si="286"/>
        <v>50.333333333333336</v>
      </c>
      <c r="DPF11" s="48">
        <v>0</v>
      </c>
      <c r="DPG11" s="49">
        <v>346</v>
      </c>
      <c r="DPH11" s="49"/>
      <c r="DPI11" s="49"/>
      <c r="DPJ11" s="49"/>
      <c r="DPK11" s="49"/>
      <c r="DPL11" s="64">
        <f t="shared" si="287"/>
        <v>346</v>
      </c>
      <c r="DPM11" s="68">
        <f t="shared" si="288"/>
        <v>57.666666666666664</v>
      </c>
      <c r="DPN11" s="48"/>
      <c r="DPO11" s="49"/>
      <c r="DPP11" s="49">
        <v>337</v>
      </c>
      <c r="DPQ11" s="49">
        <v>0</v>
      </c>
      <c r="DPR11" s="49"/>
      <c r="DPS11" s="49"/>
      <c r="DPT11" s="64">
        <f t="shared" si="289"/>
        <v>337</v>
      </c>
      <c r="DPU11" s="68">
        <f t="shared" si="290"/>
        <v>56.166666666666664</v>
      </c>
      <c r="DPV11" s="48"/>
      <c r="DPW11" s="49">
        <v>0</v>
      </c>
      <c r="DPX11" s="49"/>
      <c r="DPY11" s="49">
        <v>349</v>
      </c>
      <c r="DPZ11" s="49">
        <v>0</v>
      </c>
      <c r="DQA11" s="49"/>
      <c r="DQB11" s="64">
        <f t="shared" si="291"/>
        <v>349</v>
      </c>
      <c r="DQC11" s="68">
        <f t="shared" si="292"/>
        <v>58.166666666666664</v>
      </c>
      <c r="DQD11" s="48"/>
      <c r="DQE11" s="49"/>
      <c r="DQF11" s="49"/>
      <c r="DQG11" s="49">
        <v>0</v>
      </c>
      <c r="DQH11" s="49"/>
      <c r="DQI11" s="49"/>
      <c r="DQJ11" s="64">
        <f t="shared" si="293"/>
        <v>0</v>
      </c>
      <c r="DQK11" s="68">
        <f t="shared" si="294"/>
        <v>0</v>
      </c>
      <c r="DQL11" s="48"/>
      <c r="DQM11" s="49"/>
      <c r="DQN11" s="49">
        <v>335</v>
      </c>
      <c r="DQO11" s="49"/>
      <c r="DQP11" s="49"/>
      <c r="DQQ11" s="49"/>
      <c r="DQR11" s="64">
        <f t="shared" si="295"/>
        <v>335</v>
      </c>
      <c r="DQS11" s="68">
        <f t="shared" si="296"/>
        <v>55.833333333333336</v>
      </c>
      <c r="DQT11" s="48">
        <v>692</v>
      </c>
      <c r="DQU11" s="49">
        <v>677</v>
      </c>
      <c r="DQV11" s="49"/>
      <c r="DQW11" s="49">
        <v>0</v>
      </c>
      <c r="DQX11" s="49"/>
      <c r="DQY11" s="49"/>
      <c r="DQZ11" s="64">
        <f t="shared" si="297"/>
        <v>1369</v>
      </c>
      <c r="DRA11" s="68">
        <f t="shared" si="298"/>
        <v>228.16666666666666</v>
      </c>
      <c r="DRB11" s="48"/>
      <c r="DRC11" s="49"/>
      <c r="DRD11" s="49"/>
      <c r="DRE11" s="49">
        <v>0</v>
      </c>
      <c r="DRF11" s="49"/>
      <c r="DRG11" s="49"/>
      <c r="DRH11" s="64">
        <f t="shared" si="299"/>
        <v>0</v>
      </c>
      <c r="DRI11" s="68">
        <f t="shared" si="300"/>
        <v>0</v>
      </c>
      <c r="DRJ11" s="48"/>
      <c r="DRK11" s="49">
        <v>388</v>
      </c>
      <c r="DRL11" s="49"/>
      <c r="DRM11" s="49">
        <v>0</v>
      </c>
      <c r="DRN11" s="49"/>
      <c r="DRO11" s="49">
        <v>345</v>
      </c>
      <c r="DRP11" s="64">
        <f t="shared" si="301"/>
        <v>733</v>
      </c>
      <c r="DRQ11" s="68">
        <f t="shared" si="302"/>
        <v>122.16666666666667</v>
      </c>
      <c r="DRR11" s="48"/>
      <c r="DRS11" s="49"/>
      <c r="DRT11" s="49"/>
      <c r="DRU11" s="49">
        <v>352</v>
      </c>
      <c r="DRV11" s="49">
        <v>0</v>
      </c>
      <c r="DRW11" s="49"/>
      <c r="DRX11" s="64">
        <f t="shared" si="303"/>
        <v>352</v>
      </c>
      <c r="DRY11" s="68">
        <f t="shared" si="304"/>
        <v>58.666666666666664</v>
      </c>
      <c r="DRZ11" s="48">
        <v>400</v>
      </c>
      <c r="DSA11" s="49">
        <v>630</v>
      </c>
      <c r="DSB11" s="49"/>
      <c r="DSC11" s="49"/>
      <c r="DSD11" s="49"/>
      <c r="DSE11" s="49"/>
      <c r="DSF11" s="64">
        <f t="shared" si="305"/>
        <v>1030</v>
      </c>
      <c r="DSG11" s="68">
        <f t="shared" si="306"/>
        <v>171.66666666666666</v>
      </c>
      <c r="DSH11" s="48"/>
      <c r="DSI11" s="49"/>
      <c r="DSJ11" s="49"/>
      <c r="DSK11" s="49">
        <v>0</v>
      </c>
      <c r="DSL11" s="49">
        <v>1015</v>
      </c>
      <c r="DSM11" s="49"/>
      <c r="DSN11" s="64">
        <f t="shared" si="307"/>
        <v>1015</v>
      </c>
      <c r="DSO11" s="68">
        <f t="shared" si="308"/>
        <v>169.16666666666666</v>
      </c>
      <c r="DSP11" s="48"/>
      <c r="DSQ11" s="49"/>
      <c r="DSR11" s="49"/>
      <c r="DSS11" s="49">
        <v>0</v>
      </c>
      <c r="DST11" s="49"/>
      <c r="DSU11" s="49">
        <v>1506</v>
      </c>
      <c r="DSV11" s="64">
        <f t="shared" si="309"/>
        <v>1506</v>
      </c>
      <c r="DSW11" s="68">
        <f t="shared" si="310"/>
        <v>251</v>
      </c>
      <c r="DSX11" s="48">
        <v>552</v>
      </c>
      <c r="DSY11" s="49"/>
      <c r="DSZ11" s="49"/>
      <c r="DTA11" s="49"/>
      <c r="DTB11" s="49">
        <v>1046</v>
      </c>
      <c r="DTC11" s="49">
        <v>0</v>
      </c>
      <c r="DTD11" s="64">
        <f t="shared" si="311"/>
        <v>1598</v>
      </c>
      <c r="DTE11" s="68">
        <f t="shared" si="312"/>
        <v>266.33333333333331</v>
      </c>
      <c r="DTF11" s="48">
        <v>0</v>
      </c>
      <c r="DTG11" s="49"/>
      <c r="DTH11" s="49"/>
      <c r="DTI11" s="49"/>
      <c r="DTJ11" s="49"/>
      <c r="DTK11" s="49"/>
      <c r="DTL11" s="64">
        <f t="shared" si="313"/>
        <v>0</v>
      </c>
      <c r="DTM11" s="68">
        <f t="shared" si="314"/>
        <v>0</v>
      </c>
      <c r="DTN11" s="48"/>
      <c r="DTO11" s="49"/>
      <c r="DTP11" s="49">
        <v>300</v>
      </c>
      <c r="DTQ11" s="49">
        <v>730</v>
      </c>
      <c r="DTR11" s="49"/>
      <c r="DTS11" s="49">
        <v>0</v>
      </c>
      <c r="DTT11" s="64">
        <f t="shared" si="315"/>
        <v>1030</v>
      </c>
      <c r="DTU11" s="68">
        <f t="shared" si="316"/>
        <v>171.66666666666666</v>
      </c>
      <c r="DTV11" s="48">
        <v>0</v>
      </c>
      <c r="DTW11" s="49"/>
      <c r="DTX11" s="49"/>
      <c r="DTY11" s="49"/>
      <c r="DTZ11" s="49"/>
      <c r="DUA11" s="49">
        <v>0</v>
      </c>
      <c r="DUB11" s="64">
        <f t="shared" si="317"/>
        <v>0</v>
      </c>
      <c r="DUC11" s="68">
        <f t="shared" si="318"/>
        <v>0</v>
      </c>
      <c r="DUD11" s="48"/>
      <c r="DUE11" s="49">
        <v>390</v>
      </c>
      <c r="DUF11" s="49"/>
      <c r="DUG11" s="49"/>
      <c r="DUH11" s="49">
        <v>230</v>
      </c>
      <c r="DUI11" s="49">
        <v>446</v>
      </c>
      <c r="DUJ11" s="64">
        <f t="shared" si="319"/>
        <v>1066</v>
      </c>
      <c r="DUK11" s="68">
        <f t="shared" si="320"/>
        <v>177.66666666666666</v>
      </c>
      <c r="DUL11" s="48">
        <v>474</v>
      </c>
      <c r="DUM11" s="49"/>
      <c r="DUN11" s="49"/>
      <c r="DUO11" s="49"/>
      <c r="DUP11" s="49">
        <v>652</v>
      </c>
      <c r="DUQ11" s="49"/>
      <c r="DUR11" s="64">
        <f t="shared" si="321"/>
        <v>1126</v>
      </c>
      <c r="DUS11" s="68">
        <f t="shared" si="322"/>
        <v>187.66666666666666</v>
      </c>
      <c r="DUT11" s="48">
        <v>302</v>
      </c>
      <c r="DUU11" s="49">
        <v>397</v>
      </c>
      <c r="DUV11" s="49"/>
      <c r="DUW11" s="49"/>
      <c r="DUX11" s="49">
        <v>200</v>
      </c>
      <c r="DUY11" s="49">
        <v>1197</v>
      </c>
      <c r="DUZ11" s="64">
        <f t="shared" si="323"/>
        <v>2096</v>
      </c>
      <c r="DVA11" s="68">
        <f t="shared" si="324"/>
        <v>349.33333333333331</v>
      </c>
      <c r="DVB11" s="48"/>
      <c r="DVC11" s="49"/>
      <c r="DVD11" s="49"/>
      <c r="DVE11" s="49"/>
      <c r="DVF11" s="49"/>
      <c r="DVG11" s="49"/>
      <c r="DVH11" s="64">
        <f t="shared" si="325"/>
        <v>0</v>
      </c>
      <c r="DVI11" s="68">
        <f t="shared" si="326"/>
        <v>0</v>
      </c>
      <c r="DVJ11" s="48">
        <v>0</v>
      </c>
      <c r="DVK11" s="49">
        <v>670</v>
      </c>
      <c r="DVL11" s="49"/>
      <c r="DVM11" s="49">
        <v>676</v>
      </c>
      <c r="DVN11" s="49"/>
      <c r="DVO11" s="49"/>
      <c r="DVP11" s="64">
        <f t="shared" si="327"/>
        <v>1346</v>
      </c>
      <c r="DVQ11" s="68">
        <f t="shared" si="328"/>
        <v>224.33333333333334</v>
      </c>
      <c r="DVR11" s="48"/>
      <c r="DVS11" s="49"/>
      <c r="DVT11" s="49">
        <v>0</v>
      </c>
      <c r="DVU11" s="49">
        <v>0</v>
      </c>
      <c r="DVV11" s="49">
        <v>0</v>
      </c>
      <c r="DVW11" s="49"/>
      <c r="DVX11" s="64">
        <f t="shared" si="329"/>
        <v>0</v>
      </c>
      <c r="DVY11" s="68">
        <f t="shared" si="330"/>
        <v>0</v>
      </c>
      <c r="DVZ11" s="48"/>
      <c r="DWA11" s="49"/>
      <c r="DWB11" s="49"/>
      <c r="DWC11" s="49">
        <v>683</v>
      </c>
      <c r="DWD11" s="49"/>
      <c r="DWE11" s="49"/>
      <c r="DWF11" s="64">
        <f t="shared" si="331"/>
        <v>683</v>
      </c>
      <c r="DWG11" s="68">
        <f t="shared" si="332"/>
        <v>113.83333333333333</v>
      </c>
      <c r="DWH11" s="48"/>
      <c r="DWI11" s="49"/>
      <c r="DWJ11" s="49"/>
      <c r="DWK11" s="49"/>
      <c r="DWL11" s="49"/>
      <c r="DWM11" s="49"/>
      <c r="DWN11" s="64">
        <f t="shared" si="333"/>
        <v>0</v>
      </c>
      <c r="DWO11" s="68">
        <f t="shared" si="334"/>
        <v>0</v>
      </c>
      <c r="DWP11" s="48">
        <v>343</v>
      </c>
      <c r="DWQ11" s="49">
        <v>357</v>
      </c>
      <c r="DWR11" s="49"/>
      <c r="DWS11" s="49"/>
      <c r="DWT11" s="49"/>
      <c r="DWU11" s="49"/>
      <c r="DWV11" s="64">
        <f t="shared" si="335"/>
        <v>700</v>
      </c>
      <c r="DWW11" s="68">
        <f t="shared" si="336"/>
        <v>116.66666666666667</v>
      </c>
      <c r="DWX11" s="48"/>
      <c r="DWY11" s="49">
        <v>666</v>
      </c>
      <c r="DWZ11" s="49"/>
      <c r="DXA11" s="49"/>
      <c r="DXB11" s="49"/>
      <c r="DXC11" s="49"/>
      <c r="DXD11" s="64">
        <f t="shared" si="337"/>
        <v>666</v>
      </c>
      <c r="DXE11" s="68">
        <f t="shared" si="338"/>
        <v>111</v>
      </c>
      <c r="DXF11" s="48">
        <v>0</v>
      </c>
      <c r="DXG11" s="49"/>
      <c r="DXH11" s="49"/>
      <c r="DXI11" s="49">
        <v>0</v>
      </c>
      <c r="DXJ11" s="49"/>
      <c r="DXK11" s="49"/>
      <c r="DXL11" s="64">
        <f t="shared" si="339"/>
        <v>0</v>
      </c>
      <c r="DXM11" s="68">
        <f t="shared" si="340"/>
        <v>0</v>
      </c>
      <c r="DXN11" s="48"/>
      <c r="DXO11" s="49">
        <v>0</v>
      </c>
      <c r="DXP11" s="49"/>
      <c r="DXQ11" s="49"/>
      <c r="DXR11" s="49">
        <v>342</v>
      </c>
      <c r="DXS11" s="49"/>
      <c r="DXT11" s="64">
        <f t="shared" si="341"/>
        <v>342</v>
      </c>
      <c r="DXU11" s="184">
        <f t="shared" si="342"/>
        <v>57</v>
      </c>
      <c r="DXV11" s="665"/>
      <c r="DXW11" s="195"/>
      <c r="DXX11" s="49"/>
      <c r="DXY11" s="49"/>
      <c r="DXZ11" s="49"/>
      <c r="DYA11" s="49"/>
      <c r="DYB11" s="49"/>
      <c r="DYC11" s="64">
        <f t="shared" si="343"/>
        <v>0</v>
      </c>
      <c r="DYD11" s="211">
        <f t="shared" si="344"/>
        <v>0</v>
      </c>
      <c r="DYE11" s="195">
        <v>358</v>
      </c>
      <c r="DYF11" s="49"/>
      <c r="DYG11" s="49"/>
      <c r="DYH11" s="49"/>
      <c r="DYI11" s="49"/>
      <c r="DYJ11" s="49"/>
      <c r="DYK11" s="64">
        <f t="shared" si="345"/>
        <v>358</v>
      </c>
      <c r="DYL11" s="211">
        <f t="shared" si="346"/>
        <v>59.666666666666664</v>
      </c>
      <c r="DYM11" s="195"/>
      <c r="DYN11" s="49">
        <v>0</v>
      </c>
      <c r="DYO11" s="49"/>
      <c r="DYP11" s="49"/>
      <c r="DYQ11" s="49"/>
      <c r="DYR11" s="49"/>
      <c r="DYS11" s="64">
        <f t="shared" si="347"/>
        <v>0</v>
      </c>
      <c r="DYT11" s="211">
        <f t="shared" si="348"/>
        <v>0</v>
      </c>
      <c r="DYU11" s="195">
        <v>339</v>
      </c>
      <c r="DYV11" s="49">
        <v>0</v>
      </c>
      <c r="DYW11" s="49"/>
      <c r="DYX11" s="49"/>
      <c r="DYY11" s="49"/>
      <c r="DYZ11" s="49">
        <v>0</v>
      </c>
      <c r="DZA11" s="64">
        <f t="shared" si="349"/>
        <v>339</v>
      </c>
      <c r="DZB11" s="211">
        <f t="shared" si="350"/>
        <v>56.5</v>
      </c>
      <c r="DZC11" s="195"/>
      <c r="DZD11" s="49"/>
      <c r="DZE11" s="49">
        <v>690</v>
      </c>
      <c r="DZF11" s="49"/>
      <c r="DZG11" s="49"/>
      <c r="DZH11" s="49"/>
      <c r="DZI11" s="64">
        <f t="shared" si="351"/>
        <v>690</v>
      </c>
      <c r="DZJ11" s="211">
        <f t="shared" si="352"/>
        <v>115</v>
      </c>
      <c r="DZK11" s="195"/>
      <c r="DZL11" s="49"/>
      <c r="DZM11" s="49">
        <v>0</v>
      </c>
      <c r="DZN11" s="49"/>
      <c r="DZO11" s="49"/>
      <c r="DZP11" s="49">
        <v>696</v>
      </c>
      <c r="DZQ11" s="64">
        <f t="shared" si="353"/>
        <v>696</v>
      </c>
      <c r="DZR11" s="211">
        <f t="shared" si="354"/>
        <v>116</v>
      </c>
      <c r="DZS11" s="195"/>
      <c r="DZT11" s="49">
        <v>0</v>
      </c>
      <c r="DZU11" s="49">
        <v>201</v>
      </c>
      <c r="DZV11" s="49">
        <v>495</v>
      </c>
      <c r="DZW11" s="49"/>
      <c r="DZX11" s="49"/>
      <c r="DZY11" s="64">
        <f t="shared" si="355"/>
        <v>696</v>
      </c>
      <c r="DZZ11" s="211">
        <f t="shared" si="356"/>
        <v>116</v>
      </c>
      <c r="EAA11" s="195">
        <v>805</v>
      </c>
      <c r="EAB11" s="49">
        <v>626</v>
      </c>
      <c r="EAC11" s="49"/>
      <c r="EAD11" s="49"/>
      <c r="EAE11" s="49"/>
      <c r="EAF11" s="49"/>
      <c r="EAG11" s="64">
        <f t="shared" si="357"/>
        <v>1431</v>
      </c>
      <c r="EAH11" s="211">
        <f t="shared" si="358"/>
        <v>238.5</v>
      </c>
      <c r="EAI11" s="195"/>
      <c r="EAJ11" s="49"/>
      <c r="EAK11" s="49"/>
      <c r="EAL11" s="49">
        <v>0</v>
      </c>
      <c r="EAM11" s="49"/>
      <c r="EAN11" s="49"/>
      <c r="EAO11" s="64">
        <f t="shared" si="359"/>
        <v>0</v>
      </c>
      <c r="EAP11" s="211">
        <f t="shared" si="360"/>
        <v>0</v>
      </c>
      <c r="EAQ11" s="195"/>
      <c r="EAR11" s="49"/>
      <c r="EAS11" s="49"/>
      <c r="EAT11" s="49"/>
      <c r="EAU11" s="49">
        <v>0</v>
      </c>
      <c r="EAV11" s="49"/>
      <c r="EAW11" s="64">
        <f t="shared" si="361"/>
        <v>0</v>
      </c>
      <c r="EAX11" s="211">
        <f t="shared" si="362"/>
        <v>0</v>
      </c>
      <c r="EAY11" s="195">
        <v>0</v>
      </c>
      <c r="EAZ11" s="49"/>
      <c r="EBA11" s="49"/>
      <c r="EBB11" s="49"/>
      <c r="EBC11" s="49"/>
      <c r="EBD11" s="49"/>
      <c r="EBE11" s="64">
        <f t="shared" si="363"/>
        <v>0</v>
      </c>
      <c r="EBF11" s="211">
        <f t="shared" si="364"/>
        <v>0</v>
      </c>
      <c r="EBG11" s="195">
        <v>0</v>
      </c>
      <c r="EBH11" s="49"/>
      <c r="EBI11" s="49"/>
      <c r="EBJ11" s="49"/>
      <c r="EBK11" s="49">
        <v>337</v>
      </c>
      <c r="EBL11" s="49">
        <v>329</v>
      </c>
      <c r="EBM11" s="64">
        <f t="shared" si="365"/>
        <v>666</v>
      </c>
      <c r="EBN11" s="211">
        <f t="shared" si="366"/>
        <v>111</v>
      </c>
      <c r="EBO11" s="195"/>
      <c r="EBP11" s="49"/>
      <c r="EBQ11" s="49"/>
      <c r="EBR11" s="49"/>
      <c r="EBS11" s="49"/>
      <c r="EBT11" s="49"/>
      <c r="EBU11" s="64">
        <f t="shared" si="367"/>
        <v>0</v>
      </c>
      <c r="EBV11" s="184">
        <f t="shared" si="368"/>
        <v>0</v>
      </c>
      <c r="EBW11" s="195"/>
      <c r="EBX11" s="49">
        <v>0</v>
      </c>
      <c r="EBY11" s="49"/>
      <c r="EBZ11" s="49"/>
      <c r="ECA11" s="49"/>
      <c r="ECB11" s="49"/>
      <c r="ECC11" s="64">
        <f t="shared" si="369"/>
        <v>0</v>
      </c>
      <c r="ECD11" s="211">
        <f t="shared" si="370"/>
        <v>0</v>
      </c>
      <c r="ECE11" s="195"/>
      <c r="ECF11" s="49"/>
      <c r="ECG11" s="49"/>
      <c r="ECH11" s="49"/>
      <c r="ECI11" s="49"/>
      <c r="ECJ11" s="49">
        <v>0</v>
      </c>
      <c r="ECK11" s="64">
        <f t="shared" si="371"/>
        <v>0</v>
      </c>
      <c r="ECL11" s="211">
        <f t="shared" si="372"/>
        <v>0</v>
      </c>
      <c r="ECM11" s="195"/>
      <c r="ECN11" s="49"/>
      <c r="ECO11" s="49"/>
      <c r="ECP11" s="49"/>
      <c r="ECQ11" s="49">
        <v>0</v>
      </c>
      <c r="ECR11" s="49"/>
      <c r="ECS11" s="64">
        <f t="shared" si="373"/>
        <v>0</v>
      </c>
      <c r="ECT11" s="211">
        <f t="shared" si="374"/>
        <v>0</v>
      </c>
      <c r="ECU11" s="195"/>
      <c r="ECV11" s="49"/>
      <c r="ECW11" s="49"/>
      <c r="ECX11" s="49"/>
      <c r="ECY11" s="49">
        <v>0</v>
      </c>
      <c r="ECZ11" s="49"/>
      <c r="EDA11" s="64">
        <f t="shared" si="375"/>
        <v>0</v>
      </c>
      <c r="EDB11" s="211">
        <f t="shared" si="376"/>
        <v>0</v>
      </c>
      <c r="EDC11" s="195"/>
      <c r="EDD11" s="49"/>
      <c r="EDE11" s="49"/>
      <c r="EDF11" s="49"/>
      <c r="EDG11" s="49"/>
      <c r="EDH11" s="49"/>
      <c r="EDI11" s="64">
        <f t="shared" si="377"/>
        <v>0</v>
      </c>
      <c r="EDJ11" s="211">
        <f t="shared" si="378"/>
        <v>0</v>
      </c>
      <c r="EDK11" s="458"/>
      <c r="EDL11" s="83"/>
      <c r="EDM11" s="83">
        <v>0</v>
      </c>
      <c r="EDN11" s="83"/>
      <c r="EDO11" s="83"/>
      <c r="EDP11" s="83"/>
      <c r="EDQ11" s="64">
        <f t="shared" si="379"/>
        <v>0</v>
      </c>
      <c r="EDR11" s="211">
        <f t="shared" si="380"/>
        <v>0</v>
      </c>
      <c r="EDS11" s="708">
        <v>0</v>
      </c>
      <c r="EDT11" s="709"/>
      <c r="EDU11" s="708">
        <v>0</v>
      </c>
      <c r="EDV11" s="709"/>
      <c r="EDW11" s="708"/>
      <c r="EDX11" s="708"/>
      <c r="EDY11" s="707">
        <f t="shared" si="381"/>
        <v>0</v>
      </c>
      <c r="EDZ11" s="707">
        <f t="shared" si="382"/>
        <v>0</v>
      </c>
      <c r="EEA11" s="195"/>
      <c r="EEB11" s="49"/>
      <c r="EEC11" s="49"/>
      <c r="EED11" s="49">
        <v>0</v>
      </c>
      <c r="EEE11" s="49"/>
      <c r="EEF11" s="49"/>
      <c r="EEG11" s="64">
        <f t="shared" si="383"/>
        <v>0</v>
      </c>
      <c r="EEH11" s="211">
        <f t="shared" si="384"/>
        <v>0</v>
      </c>
      <c r="EEI11" s="195"/>
      <c r="EEJ11" s="49"/>
      <c r="EEK11" s="49"/>
      <c r="EEL11" s="49">
        <v>0</v>
      </c>
      <c r="EEM11" s="49">
        <v>0</v>
      </c>
      <c r="EEN11" s="49"/>
      <c r="EEO11" s="64">
        <f t="shared" si="385"/>
        <v>0</v>
      </c>
      <c r="EEP11" s="211">
        <f t="shared" si="386"/>
        <v>0</v>
      </c>
      <c r="EEQ11" s="195"/>
      <c r="EER11" s="49"/>
      <c r="EES11" s="49"/>
      <c r="EET11" s="49">
        <v>0</v>
      </c>
      <c r="EEU11" s="49"/>
      <c r="EEV11" s="49"/>
      <c r="EEW11" s="64">
        <f t="shared" si="387"/>
        <v>0</v>
      </c>
      <c r="EEX11" s="211">
        <f t="shared" si="388"/>
        <v>0</v>
      </c>
      <c r="EEY11" s="195"/>
      <c r="EEZ11" s="49">
        <v>0</v>
      </c>
      <c r="EFA11" s="49"/>
      <c r="EFB11" s="49">
        <v>348</v>
      </c>
      <c r="EFC11" s="49"/>
      <c r="EFD11" s="49"/>
      <c r="EFE11" s="64">
        <f t="shared" si="389"/>
        <v>348</v>
      </c>
      <c r="EFF11" s="211">
        <f t="shared" si="390"/>
        <v>58</v>
      </c>
      <c r="EFG11" s="195"/>
      <c r="EFH11" s="49"/>
      <c r="EFI11" s="49"/>
      <c r="EFJ11" s="49">
        <v>1000</v>
      </c>
      <c r="EFK11" s="49">
        <v>344</v>
      </c>
      <c r="EFL11" s="49"/>
      <c r="EFM11" s="64">
        <f t="shared" si="391"/>
        <v>1344</v>
      </c>
      <c r="EFN11" s="211">
        <f t="shared" si="392"/>
        <v>268.8</v>
      </c>
      <c r="EFO11" s="458">
        <v>0</v>
      </c>
      <c r="EFP11" s="83"/>
      <c r="EFQ11" s="83">
        <v>0</v>
      </c>
      <c r="EFR11" s="83"/>
      <c r="EFS11" s="83"/>
      <c r="EFT11" s="83"/>
      <c r="EFU11" s="64">
        <f t="shared" si="393"/>
        <v>0</v>
      </c>
      <c r="EFV11" s="211">
        <f t="shared" si="394"/>
        <v>0</v>
      </c>
      <c r="EFW11" s="195"/>
      <c r="EFX11" s="49"/>
      <c r="EFY11" s="49"/>
      <c r="EFZ11" s="49">
        <v>0</v>
      </c>
      <c r="EGA11" s="49"/>
      <c r="EGB11" s="49"/>
      <c r="EGC11" s="808">
        <f t="shared" si="395"/>
        <v>0</v>
      </c>
      <c r="EGD11" s="211">
        <f t="shared" si="396"/>
        <v>0</v>
      </c>
      <c r="EGE11" s="195">
        <v>0</v>
      </c>
      <c r="EGF11" s="49">
        <v>0</v>
      </c>
      <c r="EGG11" s="49"/>
      <c r="EGH11" s="49">
        <v>0</v>
      </c>
      <c r="EGI11" s="49"/>
      <c r="EGJ11" s="49"/>
      <c r="EGK11" s="808">
        <f t="shared" si="397"/>
        <v>0</v>
      </c>
      <c r="EGL11" s="211">
        <f t="shared" si="398"/>
        <v>0</v>
      </c>
      <c r="EGM11" s="814"/>
      <c r="EGN11" s="815">
        <v>0</v>
      </c>
      <c r="EGO11" s="815">
        <v>0</v>
      </c>
      <c r="EGP11" s="815"/>
      <c r="EGQ11" s="815"/>
      <c r="EGR11" s="815">
        <v>0</v>
      </c>
      <c r="EGS11" s="808">
        <f t="shared" si="399"/>
        <v>0</v>
      </c>
      <c r="EGT11" s="211">
        <f t="shared" si="400"/>
        <v>0</v>
      </c>
      <c r="EGU11" s="195"/>
      <c r="EGV11" s="49">
        <v>0</v>
      </c>
      <c r="EGW11" s="49"/>
      <c r="EGX11" s="49">
        <v>0</v>
      </c>
      <c r="EGY11" s="49"/>
      <c r="EGZ11" s="49">
        <v>0</v>
      </c>
      <c r="EHA11" s="808">
        <f t="shared" si="401"/>
        <v>0</v>
      </c>
      <c r="EHB11" s="211">
        <f t="shared" si="402"/>
        <v>0</v>
      </c>
      <c r="EHC11" s="458"/>
      <c r="EHD11" s="83"/>
      <c r="EHE11" s="83"/>
      <c r="EHF11" s="83">
        <v>0</v>
      </c>
      <c r="EHG11" s="83">
        <v>0</v>
      </c>
      <c r="EHH11" s="83"/>
      <c r="EHI11" s="808">
        <f t="shared" si="403"/>
        <v>0</v>
      </c>
      <c r="EHJ11" s="211">
        <f t="shared" si="404"/>
        <v>0</v>
      </c>
      <c r="EHK11" s="195"/>
      <c r="EHL11" s="49"/>
      <c r="EHM11" s="49">
        <v>0</v>
      </c>
      <c r="EHN11" s="49">
        <v>0</v>
      </c>
      <c r="EHO11" s="49"/>
      <c r="EHP11" s="49">
        <v>0</v>
      </c>
      <c r="EHQ11" s="808">
        <f t="shared" si="405"/>
        <v>0</v>
      </c>
      <c r="EHR11" s="211">
        <f t="shared" si="406"/>
        <v>0</v>
      </c>
      <c r="EHS11" s="195"/>
      <c r="EHT11" s="49">
        <v>0</v>
      </c>
      <c r="EHU11" s="49"/>
      <c r="EHV11" s="49"/>
      <c r="EHW11" s="49"/>
      <c r="EHX11" s="49">
        <v>0</v>
      </c>
      <c r="EHY11" s="808">
        <f t="shared" si="407"/>
        <v>0</v>
      </c>
      <c r="EHZ11" s="211">
        <f t="shared" si="408"/>
        <v>0</v>
      </c>
      <c r="EIA11" s="195"/>
      <c r="EIB11" s="49">
        <v>0</v>
      </c>
      <c r="EIC11" s="49"/>
      <c r="EID11" s="49"/>
      <c r="EIE11" s="49"/>
      <c r="EIF11" s="49">
        <v>0</v>
      </c>
      <c r="EIG11" s="808">
        <f t="shared" si="409"/>
        <v>0</v>
      </c>
      <c r="EIH11" s="211">
        <f t="shared" si="410"/>
        <v>0</v>
      </c>
      <c r="EII11" s="195">
        <v>0</v>
      </c>
      <c r="EIJ11" s="49">
        <v>0</v>
      </c>
      <c r="EIK11" s="49">
        <v>0</v>
      </c>
      <c r="EIL11" s="49"/>
      <c r="EIM11" s="49"/>
      <c r="EIN11" s="49"/>
      <c r="EIO11" s="808">
        <f t="shared" si="411"/>
        <v>0</v>
      </c>
      <c r="EIP11" s="211">
        <f t="shared" si="412"/>
        <v>0</v>
      </c>
      <c r="EIQ11" s="195">
        <v>0</v>
      </c>
      <c r="EIR11" s="49">
        <v>0</v>
      </c>
      <c r="EIS11" s="49"/>
      <c r="EIT11" s="49"/>
      <c r="EIU11" s="49"/>
      <c r="EIV11" s="49">
        <v>0</v>
      </c>
      <c r="EIW11" s="808">
        <f t="shared" si="413"/>
        <v>0</v>
      </c>
      <c r="EIX11" s="211">
        <f t="shared" si="414"/>
        <v>0</v>
      </c>
      <c r="EIY11" s="195">
        <v>0</v>
      </c>
      <c r="EIZ11" s="49"/>
      <c r="EJA11" s="49"/>
      <c r="EJB11" s="49">
        <v>0</v>
      </c>
      <c r="EJC11" s="49"/>
      <c r="EJD11" s="49"/>
      <c r="EJE11" s="808">
        <f t="shared" si="415"/>
        <v>0</v>
      </c>
      <c r="EJF11" s="211">
        <f t="shared" si="416"/>
        <v>0</v>
      </c>
      <c r="EJG11" s="195"/>
      <c r="EJH11" s="49"/>
      <c r="EJI11" s="49"/>
      <c r="EJJ11" s="49"/>
      <c r="EJK11" s="49"/>
      <c r="EJL11" s="49">
        <v>0</v>
      </c>
      <c r="EJM11" s="808">
        <f t="shared" si="417"/>
        <v>0</v>
      </c>
      <c r="EJN11" s="211">
        <f t="shared" si="418"/>
        <v>0</v>
      </c>
      <c r="EJO11" s="195"/>
      <c r="EJP11" s="49"/>
      <c r="EJQ11" s="49"/>
      <c r="EJR11" s="49"/>
      <c r="EJS11" s="49"/>
      <c r="EJT11" s="49">
        <v>0</v>
      </c>
      <c r="EJU11" s="808">
        <f t="shared" si="419"/>
        <v>0</v>
      </c>
      <c r="EJV11" s="211">
        <f t="shared" si="420"/>
        <v>0</v>
      </c>
      <c r="EJW11" s="195"/>
      <c r="EJX11" s="49"/>
      <c r="EJY11" s="49"/>
      <c r="EJZ11" s="49">
        <v>0</v>
      </c>
      <c r="EKA11" s="49">
        <v>0</v>
      </c>
      <c r="EKB11" s="49"/>
      <c r="EKC11" s="808">
        <f t="shared" si="421"/>
        <v>0</v>
      </c>
      <c r="EKD11" s="211">
        <f t="shared" si="422"/>
        <v>0</v>
      </c>
      <c r="EKE11" s="195"/>
      <c r="EKF11" s="49"/>
      <c r="EKG11" s="49"/>
      <c r="EKH11" s="49"/>
      <c r="EKI11" s="49">
        <v>0</v>
      </c>
      <c r="EKJ11" s="49">
        <v>0</v>
      </c>
      <c r="EKK11" s="808">
        <f t="shared" si="423"/>
        <v>0</v>
      </c>
      <c r="EKL11" s="211">
        <f t="shared" si="424"/>
        <v>0</v>
      </c>
      <c r="EKM11" s="458"/>
      <c r="EKN11" s="83"/>
      <c r="EKO11" s="83">
        <v>0</v>
      </c>
      <c r="EKP11" s="83">
        <v>367</v>
      </c>
      <c r="EKQ11" s="83"/>
      <c r="EKR11" s="83"/>
      <c r="EKS11" s="808">
        <f t="shared" si="425"/>
        <v>367</v>
      </c>
      <c r="EKT11" s="211">
        <f t="shared" si="426"/>
        <v>61.166666666666664</v>
      </c>
      <c r="EKU11" s="195"/>
      <c r="EKV11" s="49">
        <v>362</v>
      </c>
      <c r="EKW11" s="49"/>
      <c r="EKX11" s="49">
        <v>0</v>
      </c>
      <c r="EKY11" s="49"/>
      <c r="EKZ11" s="49">
        <v>0</v>
      </c>
      <c r="ELA11" s="808">
        <f t="shared" si="427"/>
        <v>362</v>
      </c>
      <c r="ELB11" s="211">
        <f t="shared" si="428"/>
        <v>60.333333333333336</v>
      </c>
      <c r="ELC11" s="195"/>
      <c r="ELD11" s="49"/>
      <c r="ELE11" s="49">
        <v>0</v>
      </c>
      <c r="ELF11" s="49"/>
      <c r="ELG11" s="49">
        <v>0</v>
      </c>
      <c r="ELH11" s="49">
        <v>0</v>
      </c>
      <c r="ELI11" s="808">
        <f t="shared" si="429"/>
        <v>0</v>
      </c>
      <c r="ELJ11" s="211">
        <f t="shared" si="430"/>
        <v>0</v>
      </c>
      <c r="ELK11" s="195"/>
      <c r="ELL11" s="49">
        <v>0</v>
      </c>
      <c r="ELM11" s="49">
        <v>0</v>
      </c>
      <c r="ELN11" s="49"/>
      <c r="ELO11" s="49"/>
      <c r="ELP11" s="49">
        <v>352</v>
      </c>
      <c r="ELQ11" s="808">
        <f t="shared" si="431"/>
        <v>352</v>
      </c>
      <c r="ELR11" s="211">
        <f t="shared" si="432"/>
        <v>58.666666666666664</v>
      </c>
      <c r="ELS11" s="195">
        <v>0</v>
      </c>
      <c r="ELT11" s="49"/>
      <c r="ELU11" s="49"/>
      <c r="ELV11" s="49"/>
      <c r="ELW11" s="49"/>
      <c r="ELX11" s="49"/>
      <c r="ELY11" s="872">
        <f t="shared" si="433"/>
        <v>0</v>
      </c>
      <c r="ELZ11" s="873">
        <f t="shared" si="434"/>
        <v>0</v>
      </c>
      <c r="EMA11" s="195"/>
      <c r="EMB11" s="49">
        <v>0</v>
      </c>
      <c r="EMC11" s="49"/>
      <c r="EMD11" s="49"/>
      <c r="EME11" s="49"/>
      <c r="EMF11" s="49">
        <v>0</v>
      </c>
      <c r="EMG11" s="872">
        <f t="shared" si="435"/>
        <v>0</v>
      </c>
      <c r="EMH11" s="873">
        <f t="shared" si="436"/>
        <v>0</v>
      </c>
      <c r="EMI11" s="195">
        <v>0</v>
      </c>
      <c r="EMJ11" s="49"/>
      <c r="EMK11" s="49">
        <v>342</v>
      </c>
      <c r="EML11" s="49"/>
      <c r="EMM11" s="49"/>
      <c r="EMN11" s="49">
        <v>0</v>
      </c>
      <c r="EMO11" s="872">
        <f t="shared" si="437"/>
        <v>342</v>
      </c>
      <c r="EMP11" s="873">
        <f t="shared" si="438"/>
        <v>57</v>
      </c>
      <c r="EMQ11" s="195"/>
      <c r="EMR11" s="49">
        <v>0</v>
      </c>
      <c r="EMS11" s="49"/>
      <c r="EMT11" s="49">
        <v>679</v>
      </c>
      <c r="EMU11" s="49"/>
      <c r="EMV11" s="49"/>
      <c r="EMW11" s="872">
        <f t="shared" si="439"/>
        <v>679</v>
      </c>
      <c r="EMX11" s="873">
        <f t="shared" si="440"/>
        <v>113.16666666666667</v>
      </c>
      <c r="EMY11" s="195"/>
      <c r="EMZ11" s="49"/>
      <c r="ENA11" s="49">
        <v>0</v>
      </c>
      <c r="ENB11" s="49">
        <v>0</v>
      </c>
      <c r="ENC11" s="49"/>
      <c r="END11" s="49"/>
      <c r="ENE11" s="872">
        <f t="shared" si="441"/>
        <v>0</v>
      </c>
      <c r="ENF11" s="873">
        <f t="shared" si="442"/>
        <v>0</v>
      </c>
    </row>
    <row r="12" spans="1:3750" s="8" customFormat="1" ht="15" customHeight="1" x14ac:dyDescent="0.2">
      <c r="A12" s="391">
        <v>6</v>
      </c>
      <c r="B12" s="297" t="s">
        <v>497</v>
      </c>
      <c r="C12" s="309" t="s">
        <v>437</v>
      </c>
      <c r="D12" s="21">
        <v>25</v>
      </c>
      <c r="E12" s="24"/>
      <c r="F12" s="24">
        <v>2340</v>
      </c>
      <c r="G12" s="24"/>
      <c r="H12" s="24"/>
      <c r="I12" s="360"/>
      <c r="J12" s="360">
        <f>SUMIF(SUMPK!$B:$B,$B:$B,SUMPK!$O:$O)</f>
        <v>0</v>
      </c>
      <c r="K12" s="24"/>
      <c r="L12" s="24">
        <f t="shared" ref="L12:L13" si="1029">F12+H12-J12</f>
        <v>2340</v>
      </c>
      <c r="M12" s="15">
        <f t="shared" ref="M12:M13" si="1030">K12+L12</f>
        <v>2340</v>
      </c>
      <c r="N12" s="444">
        <v>55</v>
      </c>
      <c r="O12" s="276"/>
      <c r="P12" s="277"/>
      <c r="Q12" s="276"/>
      <c r="R12" s="277"/>
      <c r="S12" s="222"/>
      <c r="T12" s="276"/>
      <c r="U12" s="278"/>
      <c r="V12" s="302"/>
      <c r="W12" s="304">
        <f>F12/(E12+F12)</f>
        <v>1</v>
      </c>
      <c r="X12" s="299"/>
      <c r="Y12" s="280"/>
      <c r="Z12" s="280"/>
      <c r="AA12" s="280"/>
      <c r="AB12" s="280"/>
      <c r="AC12" s="662">
        <v>20</v>
      </c>
      <c r="AD12" s="9"/>
      <c r="AF12" s="48"/>
      <c r="AG12" s="49"/>
      <c r="AH12" s="49"/>
      <c r="AI12" s="49"/>
      <c r="AJ12" s="49"/>
      <c r="AK12" s="49"/>
      <c r="AL12" s="42"/>
      <c r="AM12" s="43"/>
      <c r="AN12" s="48"/>
      <c r="AO12" s="49"/>
      <c r="AP12" s="49"/>
      <c r="AQ12" s="49"/>
      <c r="AR12" s="49"/>
      <c r="AS12" s="49"/>
      <c r="AT12" s="42"/>
      <c r="AU12" s="43"/>
      <c r="AV12" s="48"/>
      <c r="AW12" s="49"/>
      <c r="AX12" s="49"/>
      <c r="AY12" s="49"/>
      <c r="AZ12" s="49"/>
      <c r="BA12" s="49"/>
      <c r="BB12" s="42"/>
      <c r="BC12" s="43"/>
      <c r="BD12" s="48"/>
      <c r="BE12" s="49"/>
      <c r="BF12" s="49"/>
      <c r="BG12" s="49"/>
      <c r="BH12" s="49"/>
      <c r="BI12" s="49"/>
      <c r="BJ12" s="42"/>
      <c r="BK12" s="43"/>
      <c r="BL12" s="48"/>
      <c r="BM12" s="49"/>
      <c r="BN12" s="49"/>
      <c r="BO12" s="49"/>
      <c r="BP12" s="49"/>
      <c r="BQ12" s="49"/>
      <c r="BR12" s="42"/>
      <c r="BS12" s="43"/>
      <c r="BT12" s="48"/>
      <c r="BU12" s="49"/>
      <c r="BV12" s="49"/>
      <c r="BW12" s="49"/>
      <c r="BX12" s="49"/>
      <c r="BY12" s="49"/>
      <c r="BZ12" s="42"/>
      <c r="CA12" s="43"/>
      <c r="CB12" s="48"/>
      <c r="CC12" s="49"/>
      <c r="CD12" s="49"/>
      <c r="CE12" s="49"/>
      <c r="CF12" s="49"/>
      <c r="CG12" s="49"/>
      <c r="CH12" s="42"/>
      <c r="CI12" s="43"/>
      <c r="CJ12" s="48"/>
      <c r="CK12" s="49"/>
      <c r="CL12" s="49"/>
      <c r="CM12" s="49"/>
      <c r="CN12" s="49"/>
      <c r="CO12" s="49"/>
      <c r="CP12" s="42"/>
      <c r="CQ12" s="43"/>
      <c r="CR12" s="48"/>
      <c r="CS12" s="49"/>
      <c r="CT12" s="49"/>
      <c r="CU12" s="49"/>
      <c r="CV12" s="49"/>
      <c r="CW12" s="49"/>
      <c r="CX12" s="42"/>
      <c r="CY12" s="43"/>
      <c r="CZ12" s="48"/>
      <c r="DA12" s="49"/>
      <c r="DB12" s="49"/>
      <c r="DC12" s="49"/>
      <c r="DD12" s="49"/>
      <c r="DE12" s="49"/>
      <c r="DF12" s="42"/>
      <c r="DG12" s="43"/>
      <c r="DH12" s="48"/>
      <c r="DI12" s="49"/>
      <c r="DJ12" s="49"/>
      <c r="DK12" s="49"/>
      <c r="DL12" s="49"/>
      <c r="DM12" s="49"/>
      <c r="DN12" s="42"/>
      <c r="DO12" s="43"/>
      <c r="DP12" s="48"/>
      <c r="DQ12" s="49"/>
      <c r="DR12" s="49"/>
      <c r="DS12" s="49"/>
      <c r="DT12" s="49"/>
      <c r="DU12" s="49"/>
      <c r="DV12" s="42"/>
      <c r="DW12" s="43"/>
      <c r="DX12" s="48"/>
      <c r="DY12" s="49"/>
      <c r="DZ12" s="49"/>
      <c r="EA12" s="49"/>
      <c r="EB12" s="49"/>
      <c r="EC12" s="49"/>
      <c r="ED12" s="42"/>
      <c r="EE12" s="43"/>
      <c r="EF12" s="48"/>
      <c r="EG12" s="49"/>
      <c r="EH12" s="49"/>
      <c r="EI12" s="49"/>
      <c r="EJ12" s="49"/>
      <c r="EK12" s="49"/>
      <c r="EL12" s="42"/>
      <c r="EM12" s="43"/>
      <c r="EN12" s="48"/>
      <c r="EO12" s="49"/>
      <c r="EP12" s="49"/>
      <c r="EQ12" s="49"/>
      <c r="ER12" s="49"/>
      <c r="ES12" s="49"/>
      <c r="ET12" s="42"/>
      <c r="EU12" s="43"/>
      <c r="EV12" s="48"/>
      <c r="EW12" s="49"/>
      <c r="EX12" s="49"/>
      <c r="EY12" s="49"/>
      <c r="EZ12" s="49"/>
      <c r="FA12" s="49"/>
      <c r="FB12" s="42"/>
      <c r="FC12" s="43"/>
      <c r="FD12" s="48"/>
      <c r="FE12" s="49"/>
      <c r="FF12" s="49"/>
      <c r="FG12" s="49"/>
      <c r="FH12" s="49"/>
      <c r="FI12" s="49"/>
      <c r="FJ12" s="42"/>
      <c r="FK12" s="43"/>
      <c r="FL12" s="48"/>
      <c r="FM12" s="49"/>
      <c r="FN12" s="49"/>
      <c r="FO12" s="49"/>
      <c r="FP12" s="49"/>
      <c r="FQ12" s="49"/>
      <c r="FR12" s="42"/>
      <c r="FS12" s="43"/>
      <c r="FT12" s="48"/>
      <c r="FU12" s="49"/>
      <c r="FV12" s="49"/>
      <c r="FW12" s="49"/>
      <c r="FX12" s="49"/>
      <c r="FY12" s="49"/>
      <c r="FZ12" s="42"/>
      <c r="GA12" s="43"/>
      <c r="GB12" s="48"/>
      <c r="GC12" s="49"/>
      <c r="GD12" s="49"/>
      <c r="GE12" s="49"/>
      <c r="GF12" s="49"/>
      <c r="GG12" s="49"/>
      <c r="GH12" s="42"/>
      <c r="GI12" s="43"/>
      <c r="GJ12" s="48"/>
      <c r="GK12" s="49"/>
      <c r="GL12" s="49"/>
      <c r="GM12" s="49"/>
      <c r="GN12" s="49"/>
      <c r="GO12" s="49"/>
      <c r="GP12" s="42"/>
      <c r="GQ12" s="43"/>
      <c r="GR12" s="48"/>
      <c r="GS12" s="49"/>
      <c r="GT12" s="49"/>
      <c r="GU12" s="49"/>
      <c r="GV12" s="49"/>
      <c r="GW12" s="49"/>
      <c r="GX12" s="42"/>
      <c r="GY12" s="43"/>
      <c r="GZ12" s="48"/>
      <c r="HA12" s="49"/>
      <c r="HB12" s="49"/>
      <c r="HC12" s="49"/>
      <c r="HD12" s="49"/>
      <c r="HE12" s="49"/>
      <c r="HF12" s="42"/>
      <c r="HG12" s="43"/>
      <c r="HH12" s="48"/>
      <c r="HI12" s="49"/>
      <c r="HJ12" s="49"/>
      <c r="HK12" s="49"/>
      <c r="HL12" s="49"/>
      <c r="HM12" s="49"/>
      <c r="HN12" s="42"/>
      <c r="HO12" s="43"/>
      <c r="HP12" s="82"/>
      <c r="HQ12" s="83"/>
      <c r="HR12" s="83"/>
      <c r="HS12" s="83"/>
      <c r="HT12" s="83"/>
      <c r="HU12" s="83"/>
      <c r="HV12" s="42"/>
      <c r="HW12" s="43"/>
      <c r="HX12" s="48"/>
      <c r="HY12" s="49"/>
      <c r="HZ12" s="49"/>
      <c r="IA12" s="49"/>
      <c r="IB12" s="49"/>
      <c r="IC12" s="49"/>
      <c r="ID12" s="42"/>
      <c r="IE12" s="43"/>
      <c r="IF12" s="48"/>
      <c r="IG12" s="49"/>
      <c r="IH12" s="49"/>
      <c r="II12" s="49"/>
      <c r="IJ12" s="49"/>
      <c r="IK12" s="49"/>
      <c r="IL12" s="42"/>
      <c r="IM12" s="43"/>
      <c r="IN12" s="82"/>
      <c r="IO12" s="83"/>
      <c r="IP12" s="83"/>
      <c r="IQ12" s="83"/>
      <c r="IR12" s="83"/>
      <c r="IS12" s="83"/>
      <c r="IT12" s="42"/>
      <c r="IU12" s="43"/>
      <c r="IV12" s="48"/>
      <c r="IW12" s="49"/>
      <c r="IX12" s="49"/>
      <c r="IY12" s="49"/>
      <c r="IZ12" s="49"/>
      <c r="JA12" s="49"/>
      <c r="JB12" s="42"/>
      <c r="JC12" s="43"/>
      <c r="JD12" s="48"/>
      <c r="JE12" s="49"/>
      <c r="JF12" s="49"/>
      <c r="JG12" s="49"/>
      <c r="JH12" s="49"/>
      <c r="JI12" s="49"/>
      <c r="JJ12" s="42"/>
      <c r="JK12" s="43"/>
      <c r="JL12" s="48"/>
      <c r="JM12" s="49"/>
      <c r="JN12" s="49"/>
      <c r="JO12" s="49"/>
      <c r="JP12" s="49"/>
      <c r="JQ12" s="49"/>
      <c r="JR12" s="42"/>
      <c r="JS12" s="43"/>
      <c r="JT12" s="48"/>
      <c r="JU12" s="49"/>
      <c r="JV12" s="49"/>
      <c r="JW12" s="49"/>
      <c r="JX12" s="49"/>
      <c r="JY12" s="49"/>
      <c r="JZ12" s="42"/>
      <c r="KA12" s="43"/>
      <c r="KB12" s="48"/>
      <c r="KC12" s="49"/>
      <c r="KD12" s="49"/>
      <c r="KE12" s="49"/>
      <c r="KF12" s="49"/>
      <c r="KG12" s="49"/>
      <c r="KH12" s="42"/>
      <c r="KI12" s="43"/>
      <c r="KJ12" s="48"/>
      <c r="KK12" s="49"/>
      <c r="KL12" s="49"/>
      <c r="KM12" s="49"/>
      <c r="KN12" s="49"/>
      <c r="KO12" s="49"/>
      <c r="KP12" s="42"/>
      <c r="KQ12" s="43"/>
      <c r="KR12" s="48"/>
      <c r="KS12" s="49"/>
      <c r="KT12" s="49"/>
      <c r="KU12" s="49"/>
      <c r="KV12" s="49"/>
      <c r="KW12" s="49"/>
      <c r="KX12" s="42"/>
      <c r="KY12" s="101"/>
      <c r="KZ12" s="48"/>
      <c r="LA12" s="49"/>
      <c r="LB12" s="49"/>
      <c r="LC12" s="49"/>
      <c r="LD12" s="49"/>
      <c r="LE12" s="49"/>
      <c r="LF12" s="42"/>
      <c r="LG12" s="43"/>
      <c r="LH12" s="48"/>
      <c r="LI12" s="49"/>
      <c r="LJ12" s="49"/>
      <c r="LK12" s="49"/>
      <c r="LL12" s="49"/>
      <c r="LM12" s="49"/>
      <c r="LN12" s="67"/>
      <c r="LO12" s="68"/>
      <c r="LP12" s="48"/>
      <c r="LQ12" s="49"/>
      <c r="LR12" s="49"/>
      <c r="LS12" s="49"/>
      <c r="LT12" s="49"/>
      <c r="LU12" s="49"/>
      <c r="LV12" s="67"/>
      <c r="LW12" s="68"/>
      <c r="LX12" s="48"/>
      <c r="LY12" s="49"/>
      <c r="LZ12" s="49"/>
      <c r="MA12" s="49"/>
      <c r="MB12" s="49"/>
      <c r="MC12" s="49"/>
      <c r="MD12" s="67"/>
      <c r="ME12" s="68"/>
      <c r="MF12" s="48"/>
      <c r="MG12" s="49"/>
      <c r="MH12" s="49"/>
      <c r="MI12" s="49"/>
      <c r="MJ12" s="49"/>
      <c r="MK12" s="49"/>
      <c r="ML12" s="42"/>
      <c r="MM12" s="43"/>
      <c r="MN12" s="48"/>
      <c r="MO12" s="49"/>
      <c r="MP12" s="49"/>
      <c r="MQ12" s="49"/>
      <c r="MR12" s="49"/>
      <c r="MS12" s="49"/>
      <c r="MT12" s="42"/>
      <c r="MU12" s="43"/>
      <c r="MV12" s="48"/>
      <c r="MW12" s="49"/>
      <c r="MX12" s="49"/>
      <c r="MY12" s="49"/>
      <c r="MZ12" s="49"/>
      <c r="NA12" s="49"/>
      <c r="NB12" s="42"/>
      <c r="NC12" s="43"/>
      <c r="ND12" s="48"/>
      <c r="NE12" s="49"/>
      <c r="NF12" s="49"/>
      <c r="NG12" s="49"/>
      <c r="NH12" s="49"/>
      <c r="NI12" s="49"/>
      <c r="NJ12" s="42"/>
      <c r="NK12" s="43"/>
      <c r="NL12" s="48"/>
      <c r="NM12" s="49"/>
      <c r="NN12" s="49"/>
      <c r="NO12" s="49"/>
      <c r="NP12" s="49"/>
      <c r="NQ12" s="49"/>
      <c r="NR12" s="42"/>
      <c r="NS12" s="43"/>
      <c r="NT12" s="48"/>
      <c r="NU12" s="49"/>
      <c r="NV12" s="49"/>
      <c r="NW12" s="49"/>
      <c r="NX12" s="49"/>
      <c r="NY12" s="49"/>
      <c r="NZ12" s="42"/>
      <c r="OA12" s="43"/>
      <c r="OB12" s="48"/>
      <c r="OC12" s="49"/>
      <c r="OD12" s="49"/>
      <c r="OE12" s="49"/>
      <c r="OF12" s="49"/>
      <c r="OG12" s="49"/>
      <c r="OH12" s="42"/>
      <c r="OI12" s="43"/>
      <c r="OJ12" s="48"/>
      <c r="OK12" s="49"/>
      <c r="OL12" s="49"/>
      <c r="OM12" s="49"/>
      <c r="ON12" s="49"/>
      <c r="OO12" s="49"/>
      <c r="OP12" s="42"/>
      <c r="OQ12" s="43"/>
      <c r="OR12" s="48"/>
      <c r="OS12" s="49"/>
      <c r="OT12" s="49"/>
      <c r="OU12" s="49"/>
      <c r="OV12" s="49"/>
      <c r="OW12" s="49"/>
      <c r="OX12" s="67"/>
      <c r="OY12" s="68"/>
      <c r="OZ12" s="48"/>
      <c r="PA12" s="49"/>
      <c r="PB12" s="49"/>
      <c r="PC12" s="49"/>
      <c r="PD12" s="49"/>
      <c r="PE12" s="49"/>
      <c r="PF12" s="67"/>
      <c r="PG12" s="68"/>
      <c r="PH12" s="48"/>
      <c r="PI12" s="49"/>
      <c r="PJ12" s="49"/>
      <c r="PK12" s="49"/>
      <c r="PL12" s="49"/>
      <c r="PM12" s="49"/>
      <c r="PN12" s="104"/>
      <c r="PO12" s="105"/>
      <c r="PP12" s="106"/>
      <c r="PQ12" s="107"/>
      <c r="PR12" s="107"/>
      <c r="PS12" s="107"/>
      <c r="PT12" s="107"/>
      <c r="PU12" s="107"/>
      <c r="PV12" s="104"/>
      <c r="PW12" s="105"/>
      <c r="PX12" s="106"/>
      <c r="PY12" s="107"/>
      <c r="PZ12" s="107"/>
      <c r="QA12" s="107"/>
      <c r="QB12" s="107"/>
      <c r="QC12" s="107"/>
      <c r="QD12" s="104"/>
      <c r="QE12" s="105"/>
      <c r="QF12" s="106"/>
      <c r="QG12" s="107"/>
      <c r="QH12" s="107"/>
      <c r="QI12" s="107"/>
      <c r="QJ12" s="107"/>
      <c r="QK12" s="107"/>
      <c r="QL12" s="104"/>
      <c r="QM12" s="105"/>
      <c r="QN12" s="106"/>
      <c r="QO12" s="107"/>
      <c r="QP12" s="107"/>
      <c r="QQ12" s="107"/>
      <c r="QR12" s="107"/>
      <c r="QS12" s="107"/>
      <c r="QT12" s="104"/>
      <c r="QU12" s="105"/>
      <c r="QV12" s="106"/>
      <c r="QW12" s="107"/>
      <c r="QX12" s="107"/>
      <c r="QY12" s="107"/>
      <c r="QZ12" s="107"/>
      <c r="RA12" s="107"/>
      <c r="RB12" s="104"/>
      <c r="RC12" s="105"/>
      <c r="RD12" s="106"/>
      <c r="RE12" s="107"/>
      <c r="RF12" s="107"/>
      <c r="RG12" s="107"/>
      <c r="RH12" s="107"/>
      <c r="RI12" s="107"/>
      <c r="RJ12" s="104"/>
      <c r="RK12" s="105"/>
      <c r="RL12" s="106"/>
      <c r="RM12" s="107"/>
      <c r="RN12" s="107"/>
      <c r="RO12" s="107"/>
      <c r="RP12" s="107"/>
      <c r="RQ12" s="107"/>
      <c r="RR12" s="104"/>
      <c r="RS12" s="105"/>
      <c r="RT12" s="106"/>
      <c r="RU12" s="107"/>
      <c r="RV12" s="107"/>
      <c r="RW12" s="107"/>
      <c r="RX12" s="107"/>
      <c r="RY12" s="107"/>
      <c r="RZ12" s="104"/>
      <c r="SA12" s="105"/>
      <c r="SB12" s="106"/>
      <c r="SC12" s="107"/>
      <c r="SD12" s="107"/>
      <c r="SE12" s="107"/>
      <c r="SF12" s="107"/>
      <c r="SG12" s="107"/>
      <c r="SH12" s="104"/>
      <c r="SI12" s="105"/>
      <c r="SJ12" s="106"/>
      <c r="SK12" s="107"/>
      <c r="SL12" s="107"/>
      <c r="SM12" s="107"/>
      <c r="SN12" s="107"/>
      <c r="SO12" s="107"/>
      <c r="SP12" s="104"/>
      <c r="SQ12" s="105"/>
      <c r="SR12" s="106"/>
      <c r="SS12" s="107"/>
      <c r="ST12" s="107"/>
      <c r="SU12" s="107"/>
      <c r="SV12" s="107"/>
      <c r="SW12" s="107"/>
      <c r="SX12" s="104"/>
      <c r="SY12" s="105"/>
      <c r="SZ12" s="106"/>
      <c r="TA12" s="107"/>
      <c r="TB12" s="107"/>
      <c r="TC12" s="107"/>
      <c r="TD12" s="107"/>
      <c r="TE12" s="107"/>
      <c r="TF12" s="104"/>
      <c r="TG12" s="105"/>
      <c r="TH12" s="106"/>
      <c r="TI12" s="107"/>
      <c r="TJ12" s="107"/>
      <c r="TK12" s="107"/>
      <c r="TL12" s="107"/>
      <c r="TM12" s="107"/>
      <c r="TN12" s="104"/>
      <c r="TO12" s="105"/>
      <c r="TP12" s="106"/>
      <c r="TQ12" s="107"/>
      <c r="TR12" s="107"/>
      <c r="TS12" s="107"/>
      <c r="TT12" s="107"/>
      <c r="TU12" s="107"/>
      <c r="TV12" s="107"/>
      <c r="TW12" s="104"/>
      <c r="TX12" s="105"/>
      <c r="TY12" s="106"/>
      <c r="TZ12" s="107"/>
      <c r="UA12" s="107"/>
      <c r="UB12" s="107"/>
      <c r="UC12" s="107"/>
      <c r="UD12" s="107"/>
      <c r="UE12" s="104"/>
      <c r="UF12" s="105"/>
      <c r="UG12" s="106"/>
      <c r="UH12" s="107"/>
      <c r="UI12" s="107"/>
      <c r="UJ12" s="107"/>
      <c r="UK12" s="107"/>
      <c r="UL12" s="107"/>
      <c r="UM12" s="104"/>
      <c r="UN12" s="105"/>
      <c r="UO12" s="106"/>
      <c r="UP12" s="107"/>
      <c r="UQ12" s="107"/>
      <c r="UR12" s="107"/>
      <c r="US12" s="107"/>
      <c r="UT12" s="107"/>
      <c r="UU12" s="104"/>
      <c r="UV12" s="105"/>
      <c r="UW12" s="106"/>
      <c r="UX12" s="107"/>
      <c r="UY12" s="107"/>
      <c r="UZ12" s="107"/>
      <c r="VA12" s="107"/>
      <c r="VB12" s="107"/>
      <c r="VC12" s="104"/>
      <c r="VD12" s="105"/>
      <c r="VE12" s="63"/>
      <c r="VF12" s="64"/>
      <c r="VG12" s="64"/>
      <c r="VH12" s="64"/>
      <c r="VI12" s="64"/>
      <c r="VJ12" s="64"/>
      <c r="VK12" s="67"/>
      <c r="VL12" s="68"/>
      <c r="VM12" s="48"/>
      <c r="VN12" s="49"/>
      <c r="VO12" s="49"/>
      <c r="VP12" s="49"/>
      <c r="VQ12" s="49"/>
      <c r="VR12" s="49"/>
      <c r="VS12" s="49"/>
      <c r="VT12" s="67"/>
      <c r="VU12" s="68"/>
      <c r="VV12" s="48"/>
      <c r="VW12" s="49"/>
      <c r="VX12" s="49"/>
      <c r="VY12" s="49"/>
      <c r="VZ12" s="49"/>
      <c r="WA12" s="49"/>
      <c r="WB12" s="49"/>
      <c r="WC12" s="67"/>
      <c r="WD12" s="68"/>
      <c r="WE12" s="48"/>
      <c r="WF12" s="49"/>
      <c r="WG12" s="49"/>
      <c r="WH12" s="49"/>
      <c r="WI12" s="49"/>
      <c r="WJ12" s="49"/>
      <c r="WK12" s="49"/>
      <c r="WL12" s="67"/>
      <c r="WM12" s="68"/>
      <c r="WN12" s="48"/>
      <c r="WO12" s="49"/>
      <c r="WP12" s="49"/>
      <c r="WQ12" s="49"/>
      <c r="WR12" s="49"/>
      <c r="WS12" s="49"/>
      <c r="WT12" s="49"/>
      <c r="WU12" s="67"/>
      <c r="WV12" s="68"/>
      <c r="WW12" s="106"/>
      <c r="WX12" s="107"/>
      <c r="WY12" s="107"/>
      <c r="WZ12" s="107"/>
      <c r="XA12" s="107"/>
      <c r="XB12" s="107"/>
      <c r="XC12" s="107"/>
      <c r="XD12" s="104"/>
      <c r="XE12" s="105"/>
      <c r="XF12" s="48"/>
      <c r="XG12" s="49"/>
      <c r="XH12" s="49"/>
      <c r="XI12" s="49"/>
      <c r="XJ12" s="49"/>
      <c r="XK12" s="49"/>
      <c r="XL12" s="67"/>
      <c r="XM12" s="68"/>
      <c r="XN12" s="48"/>
      <c r="XO12" s="49"/>
      <c r="XP12" s="49"/>
      <c r="XQ12" s="49"/>
      <c r="XR12" s="49"/>
      <c r="XS12" s="49"/>
      <c r="XT12" s="67"/>
      <c r="XU12" s="68"/>
      <c r="XV12" s="48"/>
      <c r="XW12" s="49"/>
      <c r="XX12" s="49"/>
      <c r="XY12" s="49"/>
      <c r="XZ12" s="24"/>
      <c r="YA12" s="49"/>
      <c r="YB12" s="67"/>
      <c r="YC12" s="68"/>
      <c r="YD12" s="48"/>
      <c r="YE12" s="49"/>
      <c r="YF12" s="49"/>
      <c r="YG12" s="49"/>
      <c r="YH12" s="49"/>
      <c r="YI12" s="49"/>
      <c r="YJ12" s="49"/>
      <c r="YK12" s="67"/>
      <c r="YL12" s="68"/>
      <c r="YM12" s="48"/>
      <c r="YN12" s="49"/>
      <c r="YO12" s="49"/>
      <c r="YP12" s="49"/>
      <c r="YQ12" s="49"/>
      <c r="YR12" s="49"/>
      <c r="YS12" s="49"/>
      <c r="YT12" s="67"/>
      <c r="YU12" s="68"/>
      <c r="YV12" s="48"/>
      <c r="YW12" s="49"/>
      <c r="YX12" s="49"/>
      <c r="YY12" s="49"/>
      <c r="YZ12" s="49"/>
      <c r="ZA12" s="49"/>
      <c r="ZB12" s="67"/>
      <c r="ZC12" s="68"/>
      <c r="ZD12" s="48"/>
      <c r="ZE12" s="49"/>
      <c r="ZF12" s="49"/>
      <c r="ZG12" s="49"/>
      <c r="ZH12" s="49"/>
      <c r="ZI12" s="49"/>
      <c r="ZJ12" s="67"/>
      <c r="ZK12" s="68"/>
      <c r="ZL12" s="48"/>
      <c r="ZM12" s="49"/>
      <c r="ZN12" s="49"/>
      <c r="ZO12" s="49"/>
      <c r="ZP12" s="49"/>
      <c r="ZQ12" s="49"/>
      <c r="ZR12" s="67"/>
      <c r="ZS12" s="68"/>
      <c r="ZT12" s="48"/>
      <c r="ZU12" s="49"/>
      <c r="ZV12" s="49"/>
      <c r="ZW12" s="49"/>
      <c r="ZX12" s="49"/>
      <c r="ZY12" s="49"/>
      <c r="ZZ12" s="67"/>
      <c r="AAA12" s="68"/>
      <c r="AAB12" s="48"/>
      <c r="AAC12" s="49"/>
      <c r="AAD12" s="49"/>
      <c r="AAE12" s="49"/>
      <c r="AAF12" s="49"/>
      <c r="AAG12" s="49"/>
      <c r="AAH12" s="67"/>
      <c r="AAI12" s="68"/>
      <c r="AAJ12" s="48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42"/>
      <c r="AGU12" s="43"/>
      <c r="AGV12" s="48"/>
      <c r="AGW12" s="49"/>
      <c r="AGX12" s="49"/>
      <c r="AGY12" s="49"/>
      <c r="AGZ12" s="49"/>
      <c r="AHA12" s="49"/>
      <c r="AHB12" s="42"/>
      <c r="AHC12" s="43"/>
      <c r="AHD12" s="48"/>
      <c r="AHE12" s="49"/>
      <c r="AHF12" s="49"/>
      <c r="AHG12" s="49"/>
      <c r="AHH12" s="49"/>
      <c r="AHI12" s="49"/>
      <c r="AHJ12" s="42"/>
      <c r="AHK12" s="43"/>
      <c r="AHL12" s="48"/>
      <c r="AHM12" s="49"/>
      <c r="AHN12" s="49"/>
      <c r="AHO12" s="49"/>
      <c r="AHP12" s="49"/>
      <c r="AHQ12" s="49"/>
      <c r="AHR12" s="67"/>
      <c r="AHS12" s="68"/>
      <c r="AHT12" s="48"/>
      <c r="AHU12" s="49"/>
      <c r="AHV12" s="49"/>
      <c r="AHW12" s="49"/>
      <c r="AHX12" s="49"/>
      <c r="AHY12" s="49"/>
      <c r="AHZ12" s="67"/>
      <c r="AIA12" s="184"/>
      <c r="AIB12" s="195"/>
      <c r="AIC12" s="49"/>
      <c r="AID12" s="49"/>
      <c r="AIE12" s="49"/>
      <c r="AIF12" s="49"/>
      <c r="AIG12" s="49"/>
      <c r="AIH12" s="67"/>
      <c r="AII12" s="184"/>
      <c r="AIJ12" s="195"/>
      <c r="AIK12" s="49"/>
      <c r="AIL12" s="49"/>
      <c r="AIM12" s="49"/>
      <c r="AIN12" s="49"/>
      <c r="AIO12" s="49"/>
      <c r="AIP12" s="67"/>
      <c r="AIQ12" s="184"/>
      <c r="AIR12" s="48"/>
      <c r="AIS12" s="49"/>
      <c r="AIT12" s="49"/>
      <c r="AIU12" s="49"/>
      <c r="AIV12" s="49"/>
      <c r="AIW12" s="49"/>
      <c r="AIX12" s="67"/>
      <c r="AIY12" s="68"/>
      <c r="AIZ12" s="48"/>
      <c r="AJA12" s="49"/>
      <c r="AJB12" s="49"/>
      <c r="AJC12" s="49"/>
      <c r="AJD12" s="49"/>
      <c r="AJE12" s="49"/>
      <c r="AJF12" s="67"/>
      <c r="AJG12" s="68"/>
      <c r="AJH12" s="48"/>
      <c r="AJI12" s="49"/>
      <c r="AJJ12" s="49"/>
      <c r="AJK12" s="49"/>
      <c r="AJL12" s="49"/>
      <c r="AJM12" s="49"/>
      <c r="AJN12" s="47"/>
      <c r="AJO12" s="43"/>
      <c r="AJP12" s="48"/>
      <c r="AJQ12" s="49"/>
      <c r="AJR12" s="49"/>
      <c r="AJS12" s="49"/>
      <c r="AJT12" s="49"/>
      <c r="AJU12" s="47"/>
      <c r="AJV12" s="47"/>
      <c r="AJW12" s="43"/>
      <c r="AJX12" s="48"/>
      <c r="AJY12" s="49"/>
      <c r="AJZ12" s="49"/>
      <c r="AKA12" s="49"/>
      <c r="AKB12" s="49"/>
      <c r="AKC12" s="49"/>
      <c r="AKD12" s="47"/>
      <c r="AKE12" s="43"/>
      <c r="AKF12" s="48"/>
      <c r="AKG12" s="49"/>
      <c r="AKH12" s="49"/>
      <c r="AKI12" s="49"/>
      <c r="AKJ12" s="49"/>
      <c r="AKK12" s="49"/>
      <c r="AKL12" s="47"/>
      <c r="AKM12" s="43"/>
      <c r="AKN12" s="82"/>
      <c r="AKO12" s="83"/>
      <c r="AKP12" s="83"/>
      <c r="AKQ12" s="83"/>
      <c r="AKR12" s="83"/>
      <c r="AKS12" s="83"/>
      <c r="AKT12" s="47"/>
      <c r="AKU12" s="43"/>
      <c r="AKV12" s="48"/>
      <c r="AKW12" s="49"/>
      <c r="AKX12" s="49"/>
      <c r="AKY12" s="49"/>
      <c r="AKZ12" s="49"/>
      <c r="ALA12" s="49"/>
      <c r="ALB12" s="47"/>
      <c r="ALC12" s="43"/>
      <c r="ALD12" s="48"/>
      <c r="ALE12" s="49"/>
      <c r="ALF12" s="49"/>
      <c r="ALG12" s="49"/>
      <c r="ALH12" s="49"/>
      <c r="ALI12" s="49"/>
      <c r="ALJ12" s="47"/>
      <c r="ALK12" s="43"/>
      <c r="ALL12" s="48"/>
      <c r="ALM12" s="49"/>
      <c r="ALN12" s="49"/>
      <c r="ALO12" s="49"/>
      <c r="ALP12" s="49"/>
      <c r="ALQ12" s="1"/>
      <c r="ALR12" s="67"/>
      <c r="ALS12" s="68"/>
      <c r="ALT12" s="48"/>
      <c r="ALU12" s="49"/>
      <c r="ALV12" s="49"/>
      <c r="ALW12" s="49"/>
      <c r="ALX12" s="49"/>
      <c r="ALY12" s="49"/>
      <c r="ALZ12" s="67"/>
      <c r="AMA12" s="68"/>
      <c r="AMB12" s="48"/>
      <c r="AMC12" s="49"/>
      <c r="AMD12" s="49"/>
      <c r="AME12" s="49"/>
      <c r="AMF12" s="49"/>
      <c r="AMG12" s="49"/>
      <c r="AMH12" s="67"/>
      <c r="AMI12" s="68"/>
      <c r="AMJ12" s="48"/>
      <c r="AMK12" s="49"/>
      <c r="AML12" s="49"/>
      <c r="AMM12" s="49"/>
      <c r="AMN12" s="49"/>
      <c r="AMO12" s="49"/>
      <c r="AMP12" s="67"/>
      <c r="AMQ12" s="68"/>
      <c r="AMR12" s="48"/>
      <c r="AMS12" s="49"/>
      <c r="AMT12" s="49"/>
      <c r="AMU12" s="49"/>
      <c r="AMV12" s="49"/>
      <c r="AMW12" s="49"/>
      <c r="AMX12" s="67"/>
      <c r="AMY12" s="68"/>
      <c r="AMZ12" s="48"/>
      <c r="ANA12" s="49"/>
      <c r="ANB12" s="49"/>
      <c r="ANC12" s="49"/>
      <c r="AND12" s="49"/>
      <c r="ANE12" s="49"/>
      <c r="ANF12" s="67"/>
      <c r="ANG12" s="68"/>
      <c r="ANH12" s="48"/>
      <c r="ANI12" s="49"/>
      <c r="ANJ12" s="49"/>
      <c r="ANK12" s="49"/>
      <c r="ANL12" s="49"/>
      <c r="ANM12" s="49"/>
      <c r="ANN12" s="67"/>
      <c r="ANO12" s="68"/>
      <c r="ANP12" s="48"/>
      <c r="ANQ12" s="49"/>
      <c r="ANR12" s="49"/>
      <c r="ANS12" s="49"/>
      <c r="ANT12" s="49"/>
      <c r="ANU12" s="49"/>
      <c r="ANV12" s="67"/>
      <c r="ANW12" s="68"/>
      <c r="ANX12" s="48"/>
      <c r="ANY12" s="49"/>
      <c r="ANZ12" s="49"/>
      <c r="AOA12" s="49"/>
      <c r="AOB12" s="49"/>
      <c r="AOC12" s="49"/>
      <c r="AOD12" s="67"/>
      <c r="AOE12" s="68"/>
      <c r="AOF12" s="48"/>
      <c r="AOG12" s="49"/>
      <c r="AOH12" s="49"/>
      <c r="AOI12" s="49"/>
      <c r="AOJ12" s="49"/>
      <c r="AOK12" s="49"/>
      <c r="AOL12" s="67"/>
      <c r="AOM12" s="68"/>
      <c r="AON12" s="48"/>
      <c r="AOO12" s="49"/>
      <c r="AOP12" s="49"/>
      <c r="AOQ12" s="49"/>
      <c r="AOR12" s="49"/>
      <c r="AOS12" s="49"/>
      <c r="AOT12" s="67"/>
      <c r="AOU12" s="68"/>
      <c r="AOV12" s="48"/>
      <c r="AOW12" s="49"/>
      <c r="AOX12" s="49"/>
      <c r="AOY12" s="49"/>
      <c r="AOZ12" s="49"/>
      <c r="APA12" s="49"/>
      <c r="APB12" s="67"/>
      <c r="APC12" s="68"/>
      <c r="APD12" s="48"/>
      <c r="APE12" s="49"/>
      <c r="APF12" s="49"/>
      <c r="APG12" s="49"/>
      <c r="APH12" s="49"/>
      <c r="API12" s="49"/>
      <c r="APJ12" s="67"/>
      <c r="APK12" s="68"/>
      <c r="APL12" s="48"/>
      <c r="APM12" s="49"/>
      <c r="APN12" s="49"/>
      <c r="APO12" s="49"/>
      <c r="APP12" s="49"/>
      <c r="APQ12" s="49"/>
      <c r="APR12" s="67"/>
      <c r="APS12" s="68"/>
      <c r="APT12" s="48"/>
      <c r="APU12" s="49"/>
      <c r="APV12" s="49"/>
      <c r="APW12" s="49"/>
      <c r="APX12" s="49"/>
      <c r="APY12" s="49"/>
      <c r="APZ12" s="67"/>
      <c r="AQA12" s="68"/>
      <c r="AQB12" s="48"/>
      <c r="AQC12" s="49"/>
      <c r="AQD12" s="49"/>
      <c r="AQE12" s="49"/>
      <c r="AQF12" s="49"/>
      <c r="AQG12" s="49"/>
      <c r="AQH12" s="67"/>
      <c r="AQI12" s="68"/>
      <c r="AQJ12" s="48"/>
      <c r="AQK12" s="49"/>
      <c r="AQL12" s="49"/>
      <c r="AQM12" s="49"/>
      <c r="AQN12" s="49"/>
      <c r="AQO12" s="49"/>
      <c r="AQP12" s="42"/>
      <c r="AQQ12" s="43"/>
      <c r="AQR12" s="48"/>
      <c r="AQS12" s="49"/>
      <c r="AQT12" s="49"/>
      <c r="AQU12" s="49"/>
      <c r="AQV12" s="49"/>
      <c r="AQW12" s="49"/>
      <c r="AQX12" s="42"/>
      <c r="AQY12" s="43"/>
      <c r="AQZ12" s="48"/>
      <c r="ARA12" s="49"/>
      <c r="ARB12" s="49"/>
      <c r="ARC12" s="49"/>
      <c r="ARD12" s="49"/>
      <c r="ARE12" s="49"/>
      <c r="ARF12" s="42"/>
      <c r="ARG12" s="43"/>
      <c r="ARH12" s="201"/>
      <c r="ARI12" s="47"/>
      <c r="ARJ12" s="47"/>
      <c r="ARK12" s="47"/>
      <c r="ARL12" s="47"/>
      <c r="ARM12" s="47"/>
      <c r="ARN12" s="42"/>
      <c r="ARO12" s="43"/>
      <c r="ARP12" s="48"/>
      <c r="ARQ12" s="49"/>
      <c r="ARR12" s="49"/>
      <c r="ARS12" s="49"/>
      <c r="ART12" s="49"/>
      <c r="ARU12" s="49"/>
      <c r="ARV12" s="42"/>
      <c r="ARW12" s="43"/>
      <c r="ARX12" s="48"/>
      <c r="ARY12" s="49"/>
      <c r="ARZ12" s="49"/>
      <c r="ASA12" s="49"/>
      <c r="ASB12" s="49"/>
      <c r="ASC12" s="49"/>
      <c r="ASD12" s="42"/>
      <c r="ASE12" s="43"/>
      <c r="ASF12" s="48"/>
      <c r="ASG12" s="49"/>
      <c r="ASH12" s="49"/>
      <c r="ASI12" s="49"/>
      <c r="ASJ12" s="49"/>
      <c r="ASK12" s="49"/>
      <c r="ASL12" s="42"/>
      <c r="ASM12" s="43"/>
      <c r="ASN12" s="48"/>
      <c r="ASO12" s="49"/>
      <c r="ASP12" s="49"/>
      <c r="ASQ12" s="49"/>
      <c r="ASR12" s="49"/>
      <c r="ASS12" s="49"/>
      <c r="AST12" s="42"/>
      <c r="ASU12" s="43"/>
      <c r="ASV12" s="48"/>
      <c r="ASW12" s="49"/>
      <c r="ASX12" s="49"/>
      <c r="ASY12" s="49"/>
      <c r="ASZ12" s="49"/>
      <c r="ATA12" s="49"/>
      <c r="ATB12" s="42"/>
      <c r="ATC12" s="43"/>
      <c r="ATD12" s="48"/>
      <c r="ATE12" s="49"/>
      <c r="ATF12" s="49"/>
      <c r="ATG12" s="49"/>
      <c r="ATH12" s="49"/>
      <c r="ATI12" s="49"/>
      <c r="ATJ12" s="42"/>
      <c r="ATK12" s="43"/>
      <c r="ATL12" s="48"/>
      <c r="ATM12" s="49"/>
      <c r="ATN12" s="49"/>
      <c r="ATO12" s="49"/>
      <c r="ATP12" s="49"/>
      <c r="ATQ12" s="49"/>
      <c r="ATR12" s="42"/>
      <c r="ATS12" s="43"/>
      <c r="ATT12" s="48"/>
      <c r="ATU12" s="49"/>
      <c r="ATV12" s="49"/>
      <c r="ATW12" s="49"/>
      <c r="ATX12" s="49"/>
      <c r="ATY12" s="49"/>
      <c r="ATZ12" s="42"/>
      <c r="AUA12" s="43"/>
      <c r="AUB12" s="48"/>
      <c r="AUC12" s="49"/>
      <c r="AUD12" s="49"/>
      <c r="AUE12" s="49"/>
      <c r="AUF12" s="49"/>
      <c r="AUG12" s="49"/>
      <c r="AUH12" s="42"/>
      <c r="AUI12" s="43"/>
      <c r="AUJ12" s="48"/>
      <c r="AUK12" s="49"/>
      <c r="AUL12" s="49"/>
      <c r="AUM12" s="49"/>
      <c r="AUN12" s="49"/>
      <c r="AUO12" s="49"/>
      <c r="AUP12" s="42"/>
      <c r="AUQ12" s="43"/>
      <c r="AUR12" s="48"/>
      <c r="AUS12" s="49"/>
      <c r="AUT12" s="49"/>
      <c r="AUU12" s="49"/>
      <c r="AUV12" s="49"/>
      <c r="AUW12" s="49"/>
      <c r="AUX12" s="42"/>
      <c r="AUY12" s="43"/>
      <c r="AUZ12" s="48"/>
      <c r="AVA12" s="49"/>
      <c r="AVB12" s="49"/>
      <c r="AVC12" s="49"/>
      <c r="AVD12" s="49"/>
      <c r="AVE12" s="49"/>
      <c r="AVF12" s="42"/>
      <c r="AVG12" s="43"/>
      <c r="AVH12" s="48"/>
      <c r="AVI12" s="49"/>
      <c r="AVJ12" s="49"/>
      <c r="AVK12" s="49"/>
      <c r="AVL12" s="49"/>
      <c r="AVM12" s="49"/>
      <c r="AVN12" s="42"/>
      <c r="AVO12" s="43"/>
      <c r="AVP12" s="48"/>
      <c r="AVQ12" s="49"/>
      <c r="AVR12" s="49"/>
      <c r="AVS12" s="49"/>
      <c r="AVT12" s="49"/>
      <c r="AVU12" s="49"/>
      <c r="AVV12" s="42"/>
      <c r="AVW12" s="43"/>
      <c r="AVX12" s="48"/>
      <c r="AVY12" s="49"/>
      <c r="AVZ12" s="49"/>
      <c r="AWA12" s="49"/>
      <c r="AWB12" s="49"/>
      <c r="AWC12" s="49"/>
      <c r="AWD12" s="42"/>
      <c r="AWE12" s="43"/>
      <c r="AWF12" s="48"/>
      <c r="AWG12" s="49"/>
      <c r="AWH12" s="49"/>
      <c r="AWI12" s="49"/>
      <c r="AWJ12" s="49"/>
      <c r="AWK12" s="49"/>
      <c r="AWL12" s="42"/>
      <c r="AWM12" s="43"/>
      <c r="AWN12" s="48"/>
      <c r="AWO12" s="49"/>
      <c r="AWP12" s="49"/>
      <c r="AWQ12" s="49"/>
      <c r="AWR12" s="49"/>
      <c r="AWS12" s="49"/>
      <c r="AWT12" s="42"/>
      <c r="AWU12" s="43"/>
      <c r="AWV12" s="48"/>
      <c r="AWW12" s="49"/>
      <c r="AWX12" s="49"/>
      <c r="AWY12" s="49"/>
      <c r="AWZ12" s="49"/>
      <c r="AXA12" s="49"/>
      <c r="AXB12" s="42"/>
      <c r="AXC12" s="43"/>
      <c r="AXD12" s="48"/>
      <c r="AXE12" s="49"/>
      <c r="AXF12" s="49"/>
      <c r="AXG12" s="49"/>
      <c r="AXH12" s="49"/>
      <c r="AXI12" s="49"/>
      <c r="AXJ12" s="42"/>
      <c r="AXK12" s="43"/>
      <c r="AXL12" s="48"/>
      <c r="AXM12" s="49"/>
      <c r="AXN12" s="49"/>
      <c r="AXO12" s="49"/>
      <c r="AXP12" s="49"/>
      <c r="AXQ12" s="49"/>
      <c r="AXR12" s="42"/>
      <c r="AXS12" s="43"/>
      <c r="AXT12" s="48"/>
      <c r="AXU12" s="49"/>
      <c r="AXV12" s="49"/>
      <c r="AXW12" s="49"/>
      <c r="AXX12" s="49"/>
      <c r="AXY12" s="49"/>
      <c r="AXZ12" s="42"/>
      <c r="AYA12" s="43"/>
      <c r="AYB12" s="48"/>
      <c r="AYC12" s="49"/>
      <c r="AYD12" s="49"/>
      <c r="AYE12" s="49"/>
      <c r="AYF12" s="49"/>
      <c r="AYG12" s="49"/>
      <c r="AYH12" s="42"/>
      <c r="AYI12" s="43"/>
      <c r="AYJ12" s="48"/>
      <c r="AYK12" s="49"/>
      <c r="AYL12" s="49"/>
      <c r="AYM12" s="49"/>
      <c r="AYN12" s="49"/>
      <c r="AYO12" s="49"/>
      <c r="AYP12" s="42"/>
      <c r="AYQ12" s="43"/>
      <c r="AYR12" s="48"/>
      <c r="AYS12" s="49"/>
      <c r="AYT12" s="49"/>
      <c r="AYU12" s="49"/>
      <c r="AYV12" s="49"/>
      <c r="AYW12" s="49"/>
      <c r="AYX12" s="42"/>
      <c r="AYY12" s="43"/>
      <c r="AYZ12" s="48"/>
      <c r="AZA12" s="49"/>
      <c r="AZB12" s="49"/>
      <c r="AZC12" s="49"/>
      <c r="AZD12" s="49"/>
      <c r="AZE12" s="49"/>
      <c r="AZF12" s="42"/>
      <c r="AZG12" s="43"/>
      <c r="AZH12" s="82"/>
      <c r="AZI12" s="83"/>
      <c r="AZJ12" s="83"/>
      <c r="AZK12" s="83"/>
      <c r="AZL12" s="83"/>
      <c r="AZM12" s="83"/>
      <c r="AZN12" s="42"/>
      <c r="AZO12" s="43"/>
      <c r="AZP12" s="48"/>
      <c r="AZQ12" s="49"/>
      <c r="AZR12" s="49"/>
      <c r="AZS12" s="49"/>
      <c r="AZT12" s="49"/>
      <c r="AZU12" s="49"/>
      <c r="AZV12" s="42"/>
      <c r="AZW12" s="43"/>
      <c r="AZX12" s="239"/>
      <c r="AZY12" s="1"/>
      <c r="AZZ12" s="1"/>
      <c r="BAA12" s="1"/>
      <c r="BAB12" s="1"/>
      <c r="BAC12" s="1"/>
      <c r="BAD12" s="42"/>
      <c r="BAE12" s="43"/>
      <c r="BAF12" s="48"/>
      <c r="BAG12" s="49"/>
      <c r="BAH12" s="49"/>
      <c r="BAI12" s="49"/>
      <c r="BAJ12" s="49"/>
      <c r="BAK12" s="49"/>
      <c r="BAL12" s="42"/>
      <c r="BAM12" s="43"/>
      <c r="BAN12" s="48"/>
      <c r="BAO12" s="49"/>
      <c r="BAP12" s="49"/>
      <c r="BAQ12" s="49"/>
      <c r="BAR12" s="49"/>
      <c r="BAS12" s="49"/>
      <c r="BAT12" s="42"/>
      <c r="BAU12" s="43"/>
      <c r="BAV12" s="48"/>
      <c r="BAW12" s="49"/>
      <c r="BAX12" s="49"/>
      <c r="BAY12" s="49"/>
      <c r="BAZ12" s="49"/>
      <c r="BBA12" s="49"/>
      <c r="BBB12" s="42"/>
      <c r="BBC12" s="43"/>
      <c r="BBD12" s="48"/>
      <c r="BBE12" s="49"/>
      <c r="BBF12" s="49"/>
      <c r="BBG12" s="49"/>
      <c r="BBH12" s="49"/>
      <c r="BBI12" s="49"/>
      <c r="BBJ12" s="42"/>
      <c r="BBK12" s="43"/>
      <c r="BBL12" s="48"/>
      <c r="BBM12" s="49"/>
      <c r="BBN12" s="49"/>
      <c r="BBO12" s="49"/>
      <c r="BBP12" s="49"/>
      <c r="BBQ12" s="49"/>
      <c r="BBR12" s="42"/>
      <c r="BBS12" s="43"/>
      <c r="BBT12" s="48"/>
      <c r="BBU12" s="49"/>
      <c r="BBV12" s="49"/>
      <c r="BBW12" s="49"/>
      <c r="BBX12" s="49"/>
      <c r="BBY12" s="49"/>
      <c r="BBZ12" s="42"/>
      <c r="BCA12" s="43"/>
      <c r="BCB12" s="48"/>
      <c r="BCC12" s="49"/>
      <c r="BCD12" s="49"/>
      <c r="BCE12" s="49"/>
      <c r="BCF12" s="49"/>
      <c r="BCG12" s="49"/>
      <c r="BCH12" s="42"/>
      <c r="BCI12" s="43"/>
      <c r="BCJ12" s="48"/>
      <c r="BCK12" s="49"/>
      <c r="BCL12" s="49"/>
      <c r="BCM12" s="49"/>
      <c r="BCN12" s="49"/>
      <c r="BCO12" s="49"/>
      <c r="BCP12" s="42"/>
      <c r="BCQ12" s="43"/>
      <c r="BCR12" s="48"/>
      <c r="BCS12" s="49"/>
      <c r="BCT12" s="49"/>
      <c r="BCU12" s="49"/>
      <c r="BCV12" s="49"/>
      <c r="BCW12" s="49"/>
      <c r="BCX12" s="42"/>
      <c r="BCY12" s="43"/>
      <c r="BCZ12" s="48"/>
      <c r="BDA12" s="49"/>
      <c r="BDB12" s="49"/>
      <c r="BDC12" s="49"/>
      <c r="BDD12" s="49"/>
      <c r="BDE12" s="49"/>
      <c r="BDF12" s="42"/>
      <c r="BDG12" s="43"/>
      <c r="BDH12" s="48"/>
      <c r="BDI12" s="49"/>
      <c r="BDJ12" s="49"/>
      <c r="BDK12" s="49"/>
      <c r="BDL12" s="49"/>
      <c r="BDM12" s="49"/>
      <c r="BDN12" s="42"/>
      <c r="BDO12" s="43"/>
      <c r="BDP12" s="48"/>
      <c r="BDQ12" s="49"/>
      <c r="BDR12" s="49"/>
      <c r="BDS12" s="49"/>
      <c r="BDT12" s="49"/>
      <c r="BDU12" s="49"/>
      <c r="BDV12" s="42"/>
      <c r="BDW12" s="43"/>
      <c r="BDX12" s="48"/>
      <c r="BDY12" s="49"/>
      <c r="BDZ12" s="49"/>
      <c r="BEA12" s="49"/>
      <c r="BEB12" s="49"/>
      <c r="BEC12" s="49"/>
      <c r="BED12" s="42"/>
      <c r="BEE12" s="43"/>
      <c r="BEF12" s="48"/>
      <c r="BEG12" s="49"/>
      <c r="BEH12" s="49"/>
      <c r="BEI12" s="49"/>
      <c r="BEJ12" s="49"/>
      <c r="BEK12" s="49"/>
      <c r="BEL12" s="42"/>
      <c r="BEM12" s="43"/>
      <c r="BEN12" s="48"/>
      <c r="BEO12" s="49"/>
      <c r="BEP12" s="49"/>
      <c r="BEQ12" s="49"/>
      <c r="BER12" s="49"/>
      <c r="BES12" s="49"/>
      <c r="BET12" s="42"/>
      <c r="BEU12" s="43"/>
      <c r="BEV12" s="48"/>
      <c r="BEW12" s="49"/>
      <c r="BEX12" s="49"/>
      <c r="BEY12" s="49"/>
      <c r="BEZ12" s="49"/>
      <c r="BFA12" s="49"/>
      <c r="BFB12" s="42"/>
      <c r="BFC12" s="43"/>
      <c r="BFD12" s="48"/>
      <c r="BFE12" s="49"/>
      <c r="BFF12" s="49"/>
      <c r="BFG12" s="49"/>
      <c r="BFH12" s="49"/>
      <c r="BFI12" s="49"/>
      <c r="BFJ12" s="42"/>
      <c r="BFK12" s="43"/>
      <c r="BFL12" s="48"/>
      <c r="BFM12" s="49"/>
      <c r="BFN12" s="49"/>
      <c r="BFO12" s="49"/>
      <c r="BFP12" s="49"/>
      <c r="BFQ12" s="49"/>
      <c r="BFR12" s="42"/>
      <c r="BFS12" s="43"/>
      <c r="BFT12" s="48"/>
      <c r="BFU12" s="49"/>
      <c r="BFV12" s="49"/>
      <c r="BFW12" s="49"/>
      <c r="BFX12" s="49"/>
      <c r="BFY12" s="49"/>
      <c r="BFZ12" s="42"/>
      <c r="BGA12" s="43"/>
      <c r="BGB12" s="48"/>
      <c r="BGC12" s="49"/>
      <c r="BGD12" s="49"/>
      <c r="BGE12" s="49"/>
      <c r="BGF12" s="49"/>
      <c r="BGG12" s="49"/>
      <c r="BGH12" s="42"/>
      <c r="BGI12" s="43"/>
      <c r="BGJ12" s="48"/>
      <c r="BGK12" s="49"/>
      <c r="BGL12" s="49"/>
      <c r="BGM12" s="49"/>
      <c r="BGN12" s="49"/>
      <c r="BGO12" s="49"/>
      <c r="BGP12" s="42"/>
      <c r="BGQ12" s="43"/>
      <c r="BGR12" s="48"/>
      <c r="BGS12" s="49"/>
      <c r="BGT12" s="49"/>
      <c r="BGU12" s="49"/>
      <c r="BGV12" s="49"/>
      <c r="BGW12" s="49"/>
      <c r="BGX12" s="42"/>
      <c r="BGY12" s="43"/>
      <c r="BGZ12" s="48"/>
      <c r="BHA12" s="49"/>
      <c r="BHB12" s="49"/>
      <c r="BHC12" s="49"/>
      <c r="BHD12" s="49"/>
      <c r="BHE12" s="49"/>
      <c r="BHF12" s="42"/>
      <c r="BHG12" s="43"/>
      <c r="BHH12" s="48"/>
      <c r="BHI12" s="49"/>
      <c r="BHJ12" s="49"/>
      <c r="BHK12" s="49"/>
      <c r="BHL12" s="49"/>
      <c r="BHM12" s="49"/>
      <c r="BHN12" s="42"/>
      <c r="BHO12" s="43"/>
      <c r="BHP12" s="48"/>
      <c r="BHQ12" s="49"/>
      <c r="BHR12" s="49"/>
      <c r="BHS12" s="49"/>
      <c r="BHT12" s="49"/>
      <c r="BHU12" s="49"/>
      <c r="BHV12" s="42"/>
      <c r="BHW12" s="43"/>
      <c r="BHX12" s="48"/>
      <c r="BHY12" s="49"/>
      <c r="BHZ12" s="49"/>
      <c r="BIA12" s="49"/>
      <c r="BIB12" s="49"/>
      <c r="BIC12" s="49"/>
      <c r="BID12" s="42"/>
      <c r="BIE12" s="43"/>
      <c r="BIF12" s="48"/>
      <c r="BIG12" s="49"/>
      <c r="BIH12" s="49"/>
      <c r="BII12" s="49"/>
      <c r="BIJ12" s="49"/>
      <c r="BIK12" s="49"/>
      <c r="BIL12" s="42"/>
      <c r="BIM12" s="43"/>
      <c r="BIN12" s="48"/>
      <c r="BIO12" s="49"/>
      <c r="BIP12" s="49"/>
      <c r="BIQ12" s="49"/>
      <c r="BIR12" s="49"/>
      <c r="BIS12" s="49"/>
      <c r="BIT12" s="42"/>
      <c r="BIU12" s="43"/>
      <c r="BIV12" s="48"/>
      <c r="BIW12" s="49"/>
      <c r="BIX12" s="49"/>
      <c r="BIY12" s="49"/>
      <c r="BIZ12" s="49"/>
      <c r="BJA12" s="49"/>
      <c r="BJB12" s="42"/>
      <c r="BJC12" s="43"/>
      <c r="BJD12" s="48"/>
      <c r="BJE12" s="49"/>
      <c r="BJF12" s="49"/>
      <c r="BJG12" s="49"/>
      <c r="BJH12" s="49"/>
      <c r="BJI12" s="49"/>
      <c r="BJJ12" s="42"/>
      <c r="BJK12" s="43"/>
      <c r="BJL12" s="48"/>
      <c r="BJM12" s="49"/>
      <c r="BJN12" s="49"/>
      <c r="BJO12" s="49"/>
      <c r="BJP12" s="49"/>
      <c r="BJQ12" s="49"/>
      <c r="BJR12" s="42"/>
      <c r="BJS12" s="43"/>
      <c r="BJT12" s="48"/>
      <c r="BJU12" s="49"/>
      <c r="BJV12" s="49"/>
      <c r="BJW12" s="49"/>
      <c r="BJX12" s="49"/>
      <c r="BJY12" s="49"/>
      <c r="BJZ12" s="67"/>
      <c r="BKA12" s="43"/>
      <c r="BKB12" s="48"/>
      <c r="BKC12" s="49"/>
      <c r="BKD12" s="49"/>
      <c r="BKE12" s="49"/>
      <c r="BKF12" s="49"/>
      <c r="BKG12" s="49"/>
      <c r="BKH12" s="67"/>
      <c r="BKI12" s="43"/>
      <c r="BKJ12" s="48"/>
      <c r="BKK12" s="49"/>
      <c r="BKL12" s="49"/>
      <c r="BKM12" s="49"/>
      <c r="BKN12" s="49"/>
      <c r="BKO12" s="49"/>
      <c r="BKP12" s="67"/>
      <c r="BKQ12" s="43"/>
      <c r="BKR12" s="48"/>
      <c r="BKS12" s="49"/>
      <c r="BKT12" s="49"/>
      <c r="BKU12" s="49"/>
      <c r="BKV12" s="49"/>
      <c r="BKW12" s="49"/>
      <c r="BKX12" s="67"/>
      <c r="BKY12" s="43"/>
      <c r="BKZ12" s="48"/>
      <c r="BLA12" s="49"/>
      <c r="BLB12" s="49"/>
      <c r="BLC12" s="49"/>
      <c r="BLD12" s="49"/>
      <c r="BLE12" s="49"/>
      <c r="BLF12" s="67"/>
      <c r="BLG12" s="43"/>
      <c r="BLH12" s="48"/>
      <c r="BLI12" s="49"/>
      <c r="BLJ12" s="49"/>
      <c r="BLK12" s="49"/>
      <c r="BLL12" s="49"/>
      <c r="BLM12" s="49"/>
      <c r="BLN12" s="67"/>
      <c r="BLO12" s="68"/>
      <c r="BLP12" s="48"/>
      <c r="BLQ12" s="49"/>
      <c r="BLR12" s="49"/>
      <c r="BLS12" s="49"/>
      <c r="BLT12" s="49"/>
      <c r="BLU12" s="49"/>
      <c r="BLV12" s="67"/>
      <c r="BLW12" s="68"/>
      <c r="BLX12" s="48"/>
      <c r="BLY12" s="49"/>
      <c r="BLZ12" s="49"/>
      <c r="BMA12" s="49"/>
      <c r="BMB12" s="49"/>
      <c r="BMC12" s="49"/>
      <c r="BMD12" s="67"/>
      <c r="BME12" s="43"/>
      <c r="BMF12" s="48"/>
      <c r="BMG12" s="49"/>
      <c r="BMH12" s="49"/>
      <c r="BMI12" s="49"/>
      <c r="BMJ12" s="49"/>
      <c r="BMK12" s="49"/>
      <c r="BML12" s="67"/>
      <c r="BMM12" s="43"/>
      <c r="BMN12" s="48"/>
      <c r="BMO12" s="49"/>
      <c r="BMP12" s="49"/>
      <c r="BMQ12" s="49"/>
      <c r="BMR12" s="49"/>
      <c r="BMS12" s="49"/>
      <c r="BMT12" s="67"/>
      <c r="BMU12" s="43"/>
      <c r="BMV12" s="48"/>
      <c r="BMW12" s="49"/>
      <c r="BMX12" s="49"/>
      <c r="BMY12" s="49"/>
      <c r="BMZ12" s="49"/>
      <c r="BNA12" s="49"/>
      <c r="BNB12" s="67"/>
      <c r="BNC12" s="43"/>
      <c r="BND12" s="48"/>
      <c r="BNE12" s="49"/>
      <c r="BNF12" s="49"/>
      <c r="BNG12" s="49"/>
      <c r="BNH12" s="49"/>
      <c r="BNI12" s="49"/>
      <c r="BNJ12" s="67"/>
      <c r="BNK12" s="184"/>
      <c r="BNL12" s="195"/>
      <c r="BNM12" s="49"/>
      <c r="BNN12" s="49"/>
      <c r="BNO12" s="49"/>
      <c r="BNP12" s="49"/>
      <c r="BNQ12" s="49"/>
      <c r="BNR12" s="67"/>
      <c r="BNS12" s="211"/>
      <c r="BNT12" s="195"/>
      <c r="BNU12" s="49"/>
      <c r="BNV12" s="49"/>
      <c r="BNW12" s="49"/>
      <c r="BNX12" s="49"/>
      <c r="BNY12" s="49"/>
      <c r="BNZ12" s="67"/>
      <c r="BOA12" s="184"/>
      <c r="BOB12" s="48"/>
      <c r="BOC12" s="49"/>
      <c r="BOD12" s="49"/>
      <c r="BOE12" s="49"/>
      <c r="BOF12" s="49"/>
      <c r="BOG12" s="49"/>
      <c r="BOH12" s="67"/>
      <c r="BOI12" s="68"/>
      <c r="BOJ12" s="48"/>
      <c r="BOK12" s="49"/>
      <c r="BOL12" s="49"/>
      <c r="BOM12" s="49"/>
      <c r="BON12" s="49"/>
      <c r="BOO12" s="49"/>
      <c r="BOP12" s="67"/>
      <c r="BOQ12" s="68"/>
      <c r="BOR12" s="48"/>
      <c r="BOS12" s="49"/>
      <c r="BOT12" s="49"/>
      <c r="BOU12" s="49"/>
      <c r="BOV12" s="49"/>
      <c r="BOW12" s="49"/>
      <c r="BOX12" s="67"/>
      <c r="BOY12" s="68"/>
      <c r="BOZ12" s="48"/>
      <c r="BPA12" s="49"/>
      <c r="BPB12" s="49"/>
      <c r="BPC12" s="49"/>
      <c r="BPD12" s="49"/>
      <c r="BPE12" s="49"/>
      <c r="BPF12" s="67"/>
      <c r="BPG12" s="68"/>
      <c r="BPH12" s="48"/>
      <c r="BPI12" s="49"/>
      <c r="BPJ12" s="49"/>
      <c r="BPK12" s="49"/>
      <c r="BPL12" s="49"/>
      <c r="BPM12" s="49"/>
      <c r="BPN12" s="67"/>
      <c r="BPO12" s="68"/>
      <c r="BPP12" s="48"/>
      <c r="BPQ12" s="49"/>
      <c r="BPR12" s="49"/>
      <c r="BPS12" s="49"/>
      <c r="BPT12" s="49"/>
      <c r="BPU12" s="49"/>
      <c r="BPV12" s="67"/>
      <c r="BPW12" s="68"/>
      <c r="BPX12" s="48"/>
      <c r="BPY12" s="49"/>
      <c r="BPZ12" s="49"/>
      <c r="BQA12" s="49"/>
      <c r="BQB12" s="49"/>
      <c r="BQC12" s="49"/>
      <c r="BQD12" s="67"/>
      <c r="BQE12" s="68"/>
      <c r="BQF12" s="48"/>
      <c r="BQG12" s="49"/>
      <c r="BQH12" s="49"/>
      <c r="BQI12" s="49"/>
      <c r="BQJ12" s="49"/>
      <c r="BQK12" s="49"/>
      <c r="BQL12" s="67"/>
      <c r="BQM12" s="68"/>
      <c r="BQN12" s="48"/>
      <c r="BQO12" s="49"/>
      <c r="BQP12" s="49"/>
      <c r="BQQ12" s="49"/>
      <c r="BQR12" s="49"/>
      <c r="BQS12" s="49"/>
      <c r="BQT12" s="67"/>
      <c r="BQU12" s="68"/>
      <c r="BQV12" s="48"/>
      <c r="BQW12" s="49"/>
      <c r="BQX12" s="49"/>
      <c r="BQY12" s="49"/>
      <c r="BQZ12" s="49"/>
      <c r="BRA12" s="49"/>
      <c r="BRB12" s="67"/>
      <c r="BRC12" s="68"/>
      <c r="BRD12" s="48"/>
      <c r="BRE12" s="49"/>
      <c r="BRF12" s="49"/>
      <c r="BRG12" s="49"/>
      <c r="BRH12" s="49"/>
      <c r="BRI12" s="49"/>
      <c r="BRJ12" s="67"/>
      <c r="BRK12" s="68"/>
      <c r="BRL12" s="48"/>
      <c r="BRM12" s="49"/>
      <c r="BRN12" s="49"/>
      <c r="BRO12" s="49"/>
      <c r="BRP12" s="49"/>
      <c r="BRQ12" s="49"/>
      <c r="BRR12" s="67"/>
      <c r="BRS12" s="68"/>
      <c r="BRT12" s="48"/>
      <c r="BRU12" s="49"/>
      <c r="BRV12" s="49"/>
      <c r="BRW12" s="49"/>
      <c r="BRX12" s="49"/>
      <c r="BRY12" s="49"/>
      <c r="BRZ12" s="67"/>
      <c r="BSA12" s="68"/>
      <c r="BSB12" s="48"/>
      <c r="BSC12" s="49"/>
      <c r="BSD12" s="49"/>
      <c r="BSE12" s="49"/>
      <c r="BSF12" s="49"/>
      <c r="BSG12" s="49"/>
      <c r="BSH12" s="67"/>
      <c r="BSI12" s="68"/>
      <c r="BSJ12" s="48"/>
      <c r="BSK12" s="49"/>
      <c r="BSL12" s="49"/>
      <c r="BSM12" s="49"/>
      <c r="BSN12" s="49"/>
      <c r="BSO12" s="49"/>
      <c r="BSP12" s="67"/>
      <c r="BSQ12" s="68"/>
      <c r="BSR12" s="48"/>
      <c r="BSS12" s="49"/>
      <c r="BST12" s="49"/>
      <c r="BSU12" s="49"/>
      <c r="BSV12" s="49"/>
      <c r="BSW12" s="49"/>
      <c r="BSX12" s="67"/>
      <c r="BSY12" s="68"/>
      <c r="BSZ12" s="48"/>
      <c r="BTA12" s="49"/>
      <c r="BTB12" s="49"/>
      <c r="BTC12" s="49"/>
      <c r="BTD12" s="49"/>
      <c r="BTE12" s="49"/>
      <c r="BTF12" s="67"/>
      <c r="BTG12" s="68"/>
      <c r="BTH12" s="48"/>
      <c r="BTI12" s="49"/>
      <c r="BTJ12" s="49"/>
      <c r="BTK12" s="49"/>
      <c r="BTL12" s="49"/>
      <c r="BTM12" s="49"/>
      <c r="BTN12" s="67"/>
      <c r="BTO12" s="68"/>
      <c r="BTP12" s="48"/>
      <c r="BTQ12" s="49"/>
      <c r="BTR12" s="49"/>
      <c r="BTS12" s="49"/>
      <c r="BTT12" s="49"/>
      <c r="BTU12" s="49"/>
      <c r="BTV12" s="67"/>
      <c r="BTW12" s="68"/>
      <c r="BTX12" s="48"/>
      <c r="BTY12" s="49"/>
      <c r="BTZ12" s="49"/>
      <c r="BUA12" s="49"/>
      <c r="BUB12" s="49"/>
      <c r="BUC12" s="49"/>
      <c r="BUD12" s="67"/>
      <c r="BUE12" s="68"/>
      <c r="BUF12" s="48"/>
      <c r="BUG12" s="49"/>
      <c r="BUH12" s="49"/>
      <c r="BUI12" s="49"/>
      <c r="BUJ12" s="49"/>
      <c r="BUK12" s="49"/>
      <c r="BUL12" s="67"/>
      <c r="BUM12" s="68"/>
      <c r="BUN12" s="48"/>
      <c r="BUO12" s="49"/>
      <c r="BUP12" s="49"/>
      <c r="BUQ12" s="49"/>
      <c r="BUR12" s="49"/>
      <c r="BUS12" s="49"/>
      <c r="BUT12" s="67"/>
      <c r="BUU12" s="68"/>
      <c r="BUV12" s="48"/>
      <c r="BUW12" s="49"/>
      <c r="BUX12" s="49"/>
      <c r="BUY12" s="49"/>
      <c r="BUZ12" s="49"/>
      <c r="BVA12" s="49"/>
      <c r="BVB12" s="67"/>
      <c r="BVC12" s="68"/>
      <c r="BVD12" s="48"/>
      <c r="BVE12" s="49"/>
      <c r="BVF12" s="49"/>
      <c r="BVG12" s="49"/>
      <c r="BVH12" s="49"/>
      <c r="BVI12" s="49"/>
      <c r="BVJ12" s="67"/>
      <c r="BVK12" s="68"/>
      <c r="BVL12" s="48"/>
      <c r="BVM12" s="49"/>
      <c r="BVN12" s="49"/>
      <c r="BVO12" s="49"/>
      <c r="BVP12" s="49"/>
      <c r="BVQ12" s="49"/>
      <c r="BVR12" s="67"/>
      <c r="BVS12" s="68"/>
      <c r="BVT12" s="48"/>
      <c r="BVU12" s="49"/>
      <c r="BVV12" s="49"/>
      <c r="BVW12" s="49"/>
      <c r="BVX12" s="49"/>
      <c r="BVY12" s="49"/>
      <c r="BVZ12" s="67"/>
      <c r="BWA12" s="68"/>
      <c r="BWB12" s="48"/>
      <c r="BWC12" s="49"/>
      <c r="BWD12" s="49"/>
      <c r="BWE12" s="49"/>
      <c r="BWF12" s="49"/>
      <c r="BWG12" s="49"/>
      <c r="BWH12" s="67"/>
      <c r="BWI12" s="68"/>
      <c r="BWJ12" s="48"/>
      <c r="BWK12" s="49"/>
      <c r="BWL12" s="49"/>
      <c r="BWM12" s="49"/>
      <c r="BWN12" s="49"/>
      <c r="BWO12" s="49"/>
      <c r="BWP12" s="67"/>
      <c r="BWQ12" s="68"/>
      <c r="BWR12" s="48"/>
      <c r="BWS12" s="49"/>
      <c r="BWT12" s="49"/>
      <c r="BWU12" s="49"/>
      <c r="BWV12" s="49"/>
      <c r="BWW12" s="49"/>
      <c r="BWX12" s="67"/>
      <c r="BWY12" s="68"/>
      <c r="BWZ12" s="48"/>
      <c r="BXA12" s="49"/>
      <c r="BXB12" s="49"/>
      <c r="BXC12" s="49"/>
      <c r="BXD12" s="49"/>
      <c r="BXE12" s="49"/>
      <c r="BXF12" s="67"/>
      <c r="BXG12" s="68"/>
      <c r="BXH12" s="48"/>
      <c r="BXI12" s="49"/>
      <c r="BXJ12" s="49"/>
      <c r="BXK12" s="49"/>
      <c r="BXL12" s="49"/>
      <c r="BXM12" s="49"/>
      <c r="BXN12" s="67"/>
      <c r="BXO12" s="68"/>
      <c r="BXP12" s="48"/>
      <c r="BXQ12" s="49"/>
      <c r="BXR12" s="49"/>
      <c r="BXS12" s="49"/>
      <c r="BXT12" s="49"/>
      <c r="BXU12" s="49"/>
      <c r="BXV12" s="67"/>
      <c r="BXW12" s="68"/>
      <c r="BXX12" s="48"/>
      <c r="BXY12" s="49"/>
      <c r="BXZ12" s="49"/>
      <c r="BYA12" s="49"/>
      <c r="BYB12" s="49"/>
      <c r="BYC12" s="49"/>
      <c r="BYD12" s="67"/>
      <c r="BYE12" s="68"/>
      <c r="BYF12" s="48"/>
      <c r="BYG12" s="49"/>
      <c r="BYH12" s="49"/>
      <c r="BYI12" s="49"/>
      <c r="BYJ12" s="49"/>
      <c r="BYK12" s="49"/>
      <c r="BYL12" s="67"/>
      <c r="BYM12" s="68"/>
      <c r="BYN12" s="48"/>
      <c r="BYO12" s="49"/>
      <c r="BYP12" s="49"/>
      <c r="BYQ12" s="49"/>
      <c r="BYR12" s="49"/>
      <c r="BYS12" s="49"/>
      <c r="BYT12" s="67"/>
      <c r="BYU12" s="68"/>
      <c r="BYV12" s="48"/>
      <c r="BYW12" s="49"/>
      <c r="BYX12" s="49"/>
      <c r="BYY12" s="49"/>
      <c r="BYZ12" s="49"/>
      <c r="BZA12" s="49"/>
      <c r="BZB12" s="67"/>
      <c r="BZC12" s="68"/>
      <c r="BZD12" s="239"/>
      <c r="BZE12" s="1"/>
      <c r="BZF12" s="1"/>
      <c r="BZG12" s="1"/>
      <c r="BZH12" s="1"/>
      <c r="BZI12" s="1"/>
      <c r="BZJ12" s="67"/>
      <c r="BZK12" s="68"/>
      <c r="BZL12" s="48"/>
      <c r="BZM12" s="49"/>
      <c r="BZN12" s="49"/>
      <c r="BZO12" s="49"/>
      <c r="BZP12" s="49"/>
      <c r="BZQ12" s="49"/>
      <c r="BZR12" s="67"/>
      <c r="BZS12" s="68"/>
      <c r="BZT12" s="48"/>
      <c r="BZU12" s="49"/>
      <c r="BZV12" s="49"/>
      <c r="BZW12" s="49"/>
      <c r="BZX12" s="49"/>
      <c r="BZY12" s="49"/>
      <c r="BZZ12" s="67"/>
      <c r="CAA12" s="68"/>
      <c r="CAB12" s="48"/>
      <c r="CAC12" s="49"/>
      <c r="CAD12" s="49"/>
      <c r="CAE12" s="49"/>
      <c r="CAF12" s="49"/>
      <c r="CAG12" s="49"/>
      <c r="CAH12" s="67"/>
      <c r="CAI12" s="68"/>
      <c r="CAJ12" s="48"/>
      <c r="CAK12" s="49"/>
      <c r="CAL12" s="49"/>
      <c r="CAM12" s="49"/>
      <c r="CAN12" s="49"/>
      <c r="CAO12" s="49"/>
      <c r="CAP12" s="67"/>
      <c r="CAQ12" s="68"/>
      <c r="CAR12" s="201"/>
      <c r="CAS12" s="47"/>
      <c r="CAT12" s="47"/>
      <c r="CAU12" s="47"/>
      <c r="CAV12" s="47"/>
      <c r="CAW12" s="47"/>
      <c r="CAX12" s="67"/>
      <c r="CAY12" s="68"/>
      <c r="CAZ12" s="63"/>
      <c r="CBA12" s="64"/>
      <c r="CBB12" s="64"/>
      <c r="CBC12" s="64"/>
      <c r="CBD12" s="64"/>
      <c r="CBE12" s="64"/>
      <c r="CBF12" s="67"/>
      <c r="CBG12" s="68"/>
      <c r="CBH12" s="48"/>
      <c r="CBI12" s="49"/>
      <c r="CBJ12" s="49"/>
      <c r="CBK12" s="49"/>
      <c r="CBL12" s="49"/>
      <c r="CBM12" s="49"/>
      <c r="CBN12" s="67"/>
      <c r="CBO12" s="68"/>
      <c r="CBP12" s="48"/>
      <c r="CBQ12" s="49"/>
      <c r="CBR12" s="49"/>
      <c r="CBS12" s="49"/>
      <c r="CBT12" s="49"/>
      <c r="CBU12" s="49"/>
      <c r="CBV12" s="67"/>
      <c r="CBW12" s="68"/>
      <c r="CBX12" s="48"/>
      <c r="CBY12" s="49"/>
      <c r="CBZ12" s="49"/>
      <c r="CCA12" s="49"/>
      <c r="CCB12" s="49"/>
      <c r="CCC12" s="49"/>
      <c r="CCD12" s="67"/>
      <c r="CCE12" s="68"/>
      <c r="CCF12" s="48"/>
      <c r="CCG12" s="49"/>
      <c r="CCH12" s="49"/>
      <c r="CCI12" s="49"/>
      <c r="CCJ12" s="49"/>
      <c r="CCK12" s="49"/>
      <c r="CCL12" s="67"/>
      <c r="CCM12" s="68"/>
      <c r="CCN12" s="48"/>
      <c r="CCO12" s="49"/>
      <c r="CCP12" s="49"/>
      <c r="CCQ12" s="49"/>
      <c r="CCR12" s="49"/>
      <c r="CCS12" s="49"/>
      <c r="CCT12" s="67"/>
      <c r="CCU12" s="68"/>
      <c r="CCV12" s="48"/>
      <c r="CCW12" s="49"/>
      <c r="CCX12" s="49"/>
      <c r="CCY12" s="49"/>
      <c r="CCZ12" s="49"/>
      <c r="CDA12" s="49"/>
      <c r="CDB12" s="67"/>
      <c r="CDC12" s="68"/>
      <c r="CDD12" s="201"/>
      <c r="CDE12" s="47"/>
      <c r="CDF12" s="47"/>
      <c r="CDG12" s="47"/>
      <c r="CDH12" s="47"/>
      <c r="CDI12" s="47"/>
      <c r="CDJ12" s="67"/>
      <c r="CDK12" s="68"/>
      <c r="CDL12" s="48"/>
      <c r="CDM12" s="49"/>
      <c r="CDN12" s="49"/>
      <c r="CDO12" s="49"/>
      <c r="CDP12" s="49"/>
      <c r="CDQ12" s="49"/>
      <c r="CDR12" s="67"/>
      <c r="CDS12" s="68"/>
      <c r="CDT12" s="48"/>
      <c r="CDU12" s="49"/>
      <c r="CDV12" s="49"/>
      <c r="CDW12" s="49"/>
      <c r="CDX12" s="49"/>
      <c r="CDY12" s="49"/>
      <c r="CDZ12" s="67"/>
      <c r="CEA12" s="68"/>
      <c r="CEB12" s="1"/>
      <c r="CEC12" s="1"/>
      <c r="CED12" s="1"/>
      <c r="CEE12" s="1"/>
      <c r="CEF12" s="1"/>
      <c r="CEG12" s="1"/>
      <c r="CEJ12" s="1"/>
      <c r="CEK12" s="1"/>
      <c r="CEL12" s="1"/>
      <c r="CEM12" s="1"/>
      <c r="CEN12" s="1"/>
      <c r="CEO12" s="1"/>
      <c r="CER12" s="1"/>
      <c r="CES12" s="1"/>
      <c r="CET12" s="1"/>
      <c r="CEU12" s="1"/>
      <c r="CEV12" s="1"/>
      <c r="CEW12" s="1"/>
      <c r="CEX12" s="48"/>
      <c r="CEY12" s="49"/>
      <c r="CEZ12" s="49"/>
      <c r="CFA12" s="49"/>
      <c r="CFB12" s="49"/>
      <c r="CFC12" s="49"/>
      <c r="CFD12" s="67"/>
      <c r="CFE12" s="68"/>
      <c r="CFF12" s="48"/>
      <c r="CFG12" s="49"/>
      <c r="CFH12" s="49"/>
      <c r="CFI12" s="49"/>
      <c r="CFJ12" s="49"/>
      <c r="CFK12" s="49"/>
      <c r="CFL12" s="64"/>
      <c r="CFM12" s="68"/>
      <c r="CFN12" s="48"/>
      <c r="CFO12" s="49"/>
      <c r="CFP12" s="49"/>
      <c r="CFQ12" s="49"/>
      <c r="CFR12" s="49"/>
      <c r="CFS12" s="49"/>
      <c r="CFT12" s="64"/>
      <c r="CFU12" s="68"/>
      <c r="CFV12" s="48"/>
      <c r="CFW12" s="49"/>
      <c r="CFX12" s="49"/>
      <c r="CFY12" s="49"/>
      <c r="CFZ12" s="49"/>
      <c r="CGA12" s="49"/>
      <c r="CGB12" s="64"/>
      <c r="CGC12" s="68"/>
      <c r="CGD12" s="48"/>
      <c r="CGE12" s="49"/>
      <c r="CGF12" s="49"/>
      <c r="CGG12" s="49"/>
      <c r="CGH12" s="49"/>
      <c r="CGI12" s="49"/>
      <c r="CGJ12" s="64"/>
      <c r="CGK12" s="68"/>
      <c r="CGL12" s="48"/>
      <c r="CGM12" s="49"/>
      <c r="CGN12" s="49"/>
      <c r="CGO12" s="49"/>
      <c r="CGP12" s="49"/>
      <c r="CGQ12" s="49"/>
      <c r="CGR12" s="64"/>
      <c r="CGS12" s="68"/>
      <c r="CGT12" s="48"/>
      <c r="CGU12" s="49"/>
      <c r="CGV12" s="49"/>
      <c r="CGW12" s="49"/>
      <c r="CGX12" s="49"/>
      <c r="CGY12" s="49"/>
      <c r="CGZ12" s="64"/>
      <c r="CHA12" s="68"/>
      <c r="CHB12" s="48"/>
      <c r="CHC12" s="49"/>
      <c r="CHD12" s="49"/>
      <c r="CHE12" s="49"/>
      <c r="CHF12" s="49"/>
      <c r="CHG12" s="49"/>
      <c r="CHH12" s="64"/>
      <c r="CHI12" s="68"/>
      <c r="CHJ12" s="48"/>
      <c r="CHK12" s="49"/>
      <c r="CHL12" s="49"/>
      <c r="CHM12" s="49"/>
      <c r="CHN12" s="49"/>
      <c r="CHO12" s="49"/>
      <c r="CHP12" s="64"/>
      <c r="CHQ12" s="68"/>
      <c r="CHR12" s="48"/>
      <c r="CHS12" s="49"/>
      <c r="CHT12" s="49"/>
      <c r="CHU12" s="49"/>
      <c r="CHV12" s="49"/>
      <c r="CHW12" s="49"/>
      <c r="CHX12" s="64"/>
      <c r="CHY12" s="68"/>
      <c r="CHZ12" s="48"/>
      <c r="CIA12" s="49"/>
      <c r="CIB12" s="49"/>
      <c r="CIC12" s="49"/>
      <c r="CID12" s="49"/>
      <c r="CIE12" s="49"/>
      <c r="CIF12" s="64"/>
      <c r="CIG12" s="68"/>
      <c r="CIH12" s="48"/>
      <c r="CII12" s="49"/>
      <c r="CIJ12" s="49"/>
      <c r="CIK12" s="49"/>
      <c r="CIL12" s="49"/>
      <c r="CIM12" s="49"/>
      <c r="CIN12" s="64"/>
      <c r="CIO12" s="68"/>
      <c r="CIP12" s="48"/>
      <c r="CIQ12" s="49"/>
      <c r="CIR12" s="49"/>
      <c r="CIS12" s="49"/>
      <c r="CIT12" s="49"/>
      <c r="CIU12" s="49"/>
      <c r="CIV12" s="64"/>
      <c r="CIW12" s="68"/>
      <c r="CIX12" s="48"/>
      <c r="CIY12" s="49"/>
      <c r="CIZ12" s="49"/>
      <c r="CJA12" s="49"/>
      <c r="CJB12" s="49"/>
      <c r="CJC12" s="49"/>
      <c r="CJD12" s="127"/>
      <c r="CJE12" s="43"/>
      <c r="CJF12" s="48"/>
      <c r="CJG12" s="49"/>
      <c r="CJH12" s="49"/>
      <c r="CJI12" s="49"/>
      <c r="CJJ12" s="49"/>
      <c r="CJK12" s="49"/>
      <c r="CJL12" s="127"/>
      <c r="CJM12" s="43"/>
      <c r="CJN12" s="48"/>
      <c r="CJO12" s="49"/>
      <c r="CJP12" s="49"/>
      <c r="CJQ12" s="49"/>
      <c r="CJR12" s="49"/>
      <c r="CJS12" s="49"/>
      <c r="CJT12" s="127"/>
      <c r="CJU12" s="43"/>
      <c r="CJV12" s="48"/>
      <c r="CJW12" s="49"/>
      <c r="CJX12" s="49"/>
      <c r="CJY12" s="49"/>
      <c r="CJZ12" s="49"/>
      <c r="CKA12" s="49"/>
      <c r="CKB12" s="127"/>
      <c r="CKC12" s="43"/>
      <c r="CKD12" s="48"/>
      <c r="CKE12" s="49"/>
      <c r="CKF12" s="49"/>
      <c r="CKG12" s="49"/>
      <c r="CKH12" s="49"/>
      <c r="CKI12" s="49"/>
      <c r="CKJ12" s="127"/>
      <c r="CKK12" s="43"/>
      <c r="CKL12" s="48"/>
      <c r="CKM12" s="49"/>
      <c r="CKN12" s="49"/>
      <c r="CKO12" s="49"/>
      <c r="CKP12" s="49"/>
      <c r="CKQ12" s="49"/>
      <c r="CKR12" s="127"/>
      <c r="CKS12" s="43"/>
      <c r="CKT12" s="48"/>
      <c r="CKU12" s="49"/>
      <c r="CKV12" s="49"/>
      <c r="CKW12" s="49"/>
      <c r="CKX12" s="49"/>
      <c r="CKY12" s="49"/>
      <c r="CKZ12" s="127"/>
      <c r="CLA12" s="43"/>
      <c r="CLB12" s="48"/>
      <c r="CLC12" s="49"/>
      <c r="CLD12" s="49"/>
      <c r="CLE12" s="49"/>
      <c r="CLF12" s="49"/>
      <c r="CLG12" s="49"/>
      <c r="CLH12" s="127"/>
      <c r="CLI12" s="43"/>
      <c r="CLJ12" s="48"/>
      <c r="CLK12" s="49"/>
      <c r="CLL12" s="49"/>
      <c r="CLM12" s="49"/>
      <c r="CLN12" s="49"/>
      <c r="CLO12" s="49"/>
      <c r="CLP12" s="127"/>
      <c r="CLQ12" s="43"/>
      <c r="CLR12" s="48"/>
      <c r="CLS12" s="49"/>
      <c r="CLT12" s="49"/>
      <c r="CLU12" s="49"/>
      <c r="CLV12" s="49"/>
      <c r="CLW12" s="49"/>
      <c r="CLX12" s="127"/>
      <c r="CLY12" s="43"/>
      <c r="CLZ12" s="48"/>
      <c r="CMA12" s="49"/>
      <c r="CMB12" s="49"/>
      <c r="CMC12" s="49"/>
      <c r="CMD12" s="49"/>
      <c r="CME12" s="49"/>
      <c r="CMF12" s="127"/>
      <c r="CMG12" s="43"/>
      <c r="CMH12" s="48"/>
      <c r="CMI12" s="49"/>
      <c r="CMJ12" s="49"/>
      <c r="CMK12" s="49"/>
      <c r="CML12" s="49"/>
      <c r="CMM12" s="49"/>
      <c r="CMN12" s="127"/>
      <c r="CMO12" s="43"/>
      <c r="CMP12" s="48"/>
      <c r="CMQ12" s="49"/>
      <c r="CMR12" s="49"/>
      <c r="CMS12" s="49"/>
      <c r="CMT12" s="49"/>
      <c r="CMU12" s="49"/>
      <c r="CMV12" s="127"/>
      <c r="CMW12" s="43"/>
      <c r="CMX12" s="63"/>
      <c r="CMY12" s="64"/>
      <c r="CMZ12" s="64"/>
      <c r="CNA12" s="64"/>
      <c r="CNB12" s="64"/>
      <c r="CNC12" s="64"/>
      <c r="CND12" s="64"/>
      <c r="CNE12" s="68"/>
      <c r="CNF12" s="48"/>
      <c r="CNG12" s="49"/>
      <c r="CNH12" s="49"/>
      <c r="CNI12" s="49"/>
      <c r="CNJ12" s="49"/>
      <c r="CNK12" s="49"/>
      <c r="CNL12" s="64"/>
      <c r="CNM12" s="68"/>
      <c r="CNN12" s="48"/>
      <c r="CNO12" s="49"/>
      <c r="CNP12" s="49"/>
      <c r="CNQ12" s="49"/>
      <c r="CNR12" s="49"/>
      <c r="CNS12" s="49"/>
      <c r="CNT12" s="64"/>
      <c r="CNU12" s="68"/>
      <c r="CNV12" s="48"/>
      <c r="CNW12" s="49"/>
      <c r="CNX12" s="49"/>
      <c r="CNY12" s="49"/>
      <c r="CNZ12" s="49"/>
      <c r="COA12" s="49"/>
      <c r="COB12" s="64"/>
      <c r="COC12" s="68"/>
      <c r="COD12" s="48"/>
      <c r="COE12" s="49"/>
      <c r="COF12" s="49"/>
      <c r="COG12" s="49"/>
      <c r="COH12" s="49"/>
      <c r="COI12" s="49"/>
      <c r="COJ12" s="64"/>
      <c r="COK12" s="68"/>
      <c r="COL12" s="48"/>
      <c r="COM12" s="49"/>
      <c r="CON12" s="49"/>
      <c r="COO12" s="49"/>
      <c r="COP12" s="49"/>
      <c r="COQ12" s="49"/>
      <c r="COR12" s="64"/>
      <c r="COS12" s="68"/>
      <c r="COT12" s="48"/>
      <c r="COU12" s="49"/>
      <c r="COV12" s="49"/>
      <c r="COW12" s="49"/>
      <c r="COX12" s="49"/>
      <c r="COY12" s="49"/>
      <c r="COZ12" s="64"/>
      <c r="CPA12" s="68"/>
      <c r="CPB12" s="48"/>
      <c r="CPC12" s="49"/>
      <c r="CPD12" s="49"/>
      <c r="CPE12" s="49"/>
      <c r="CPF12" s="49"/>
      <c r="CPG12" s="49"/>
      <c r="CPH12" s="64"/>
      <c r="CPI12" s="68"/>
      <c r="CPJ12" s="48"/>
      <c r="CPK12" s="49"/>
      <c r="CPL12" s="49"/>
      <c r="CPM12" s="49"/>
      <c r="CPN12" s="49"/>
      <c r="CPO12" s="49"/>
      <c r="CPP12" s="64"/>
      <c r="CPQ12" s="68"/>
      <c r="CPR12" s="82"/>
      <c r="CPS12" s="83"/>
      <c r="CPT12" s="83"/>
      <c r="CPU12" s="83"/>
      <c r="CPV12" s="83"/>
      <c r="CPW12" s="83"/>
      <c r="CPX12" s="64"/>
      <c r="CPY12" s="68"/>
      <c r="CPZ12" s="48"/>
      <c r="CQA12" s="49"/>
      <c r="CQB12" s="49"/>
      <c r="CQC12" s="49"/>
      <c r="CQD12" s="49"/>
      <c r="CQE12" s="49"/>
      <c r="CQF12" s="64"/>
      <c r="CQG12" s="68"/>
      <c r="CQH12" s="48"/>
      <c r="CQI12" s="49"/>
      <c r="CQJ12" s="49"/>
      <c r="CQK12" s="49"/>
      <c r="CQL12" s="49"/>
      <c r="CQM12" s="49"/>
      <c r="CQN12" s="127"/>
      <c r="CQO12" s="43"/>
      <c r="CQP12" s="48"/>
      <c r="CQQ12" s="49"/>
      <c r="CQR12" s="49"/>
      <c r="CQS12" s="49"/>
      <c r="CQT12" s="49"/>
      <c r="CQU12" s="49"/>
      <c r="CQV12" s="127"/>
      <c r="CQW12" s="43"/>
      <c r="CQX12" s="48"/>
      <c r="CQY12" s="49"/>
      <c r="CQZ12" s="49"/>
      <c r="CRA12" s="49"/>
      <c r="CRB12" s="49"/>
      <c r="CRC12" s="49"/>
      <c r="CRD12" s="127"/>
      <c r="CRE12" s="43"/>
      <c r="CRF12" s="48"/>
      <c r="CRG12" s="49"/>
      <c r="CRH12" s="49"/>
      <c r="CRI12" s="49"/>
      <c r="CRJ12" s="49"/>
      <c r="CRK12" s="49"/>
      <c r="CRL12" s="127"/>
      <c r="CRM12" s="43"/>
      <c r="CRN12" s="48"/>
      <c r="CRO12" s="49"/>
      <c r="CRP12" s="49"/>
      <c r="CRQ12" s="49"/>
      <c r="CRR12" s="49"/>
      <c r="CRS12" s="49"/>
      <c r="CRT12" s="127"/>
      <c r="CRU12" s="43"/>
      <c r="CRV12" s="48"/>
      <c r="CRW12" s="49"/>
      <c r="CRX12" s="49"/>
      <c r="CRY12" s="49"/>
      <c r="CRZ12" s="49"/>
      <c r="CSA12" s="49"/>
      <c r="CSB12" s="127"/>
      <c r="CSC12" s="43"/>
      <c r="CSD12" s="48"/>
      <c r="CSE12" s="49"/>
      <c r="CSF12" s="49"/>
      <c r="CSG12" s="49"/>
      <c r="CSH12" s="49"/>
      <c r="CSI12" s="49"/>
      <c r="CSJ12" s="127"/>
      <c r="CSK12" s="43"/>
      <c r="CSL12" s="48"/>
      <c r="CSM12" s="49"/>
      <c r="CSN12" s="49"/>
      <c r="CSO12" s="49"/>
      <c r="CSP12" s="49"/>
      <c r="CSQ12" s="49"/>
      <c r="CSR12" s="127"/>
      <c r="CSS12" s="43"/>
      <c r="CST12" s="48"/>
      <c r="CSU12" s="49"/>
      <c r="CSV12" s="49"/>
      <c r="CSW12" s="49"/>
      <c r="CSX12" s="49"/>
      <c r="CSY12" s="49"/>
      <c r="CSZ12" s="127"/>
      <c r="CTA12" s="43"/>
      <c r="CTB12" s="48"/>
      <c r="CTC12" s="49"/>
      <c r="CTD12" s="49"/>
      <c r="CTE12" s="49"/>
      <c r="CTF12" s="49"/>
      <c r="CTG12" s="49"/>
      <c r="CTH12" s="127"/>
      <c r="CTI12" s="43"/>
      <c r="CTJ12" s="63"/>
      <c r="CTK12" s="64"/>
      <c r="CTL12" s="64"/>
      <c r="CTM12" s="64"/>
      <c r="CTN12" s="64"/>
      <c r="CTO12" s="64"/>
      <c r="CTP12" s="64"/>
      <c r="CTQ12" s="68"/>
      <c r="CTR12" s="48"/>
      <c r="CTS12" s="49"/>
      <c r="CTT12" s="49"/>
      <c r="CTU12" s="49"/>
      <c r="CTV12" s="49"/>
      <c r="CTW12" s="49"/>
      <c r="CTX12" s="64"/>
      <c r="CTY12" s="68"/>
      <c r="CTZ12" s="48"/>
      <c r="CUA12" s="49"/>
      <c r="CUB12" s="49"/>
      <c r="CUC12" s="49"/>
      <c r="CUD12" s="49"/>
      <c r="CUE12" s="49"/>
      <c r="CUF12" s="64"/>
      <c r="CUG12" s="68"/>
      <c r="CUH12" s="48"/>
      <c r="CUI12" s="49"/>
      <c r="CUJ12" s="49"/>
      <c r="CUK12" s="49"/>
      <c r="CUL12" s="49"/>
      <c r="CUM12" s="49"/>
      <c r="CUN12" s="64"/>
      <c r="CUO12" s="68"/>
      <c r="CUP12" s="48"/>
      <c r="CUQ12" s="49"/>
      <c r="CUR12" s="49"/>
      <c r="CUS12" s="49"/>
      <c r="CUT12" s="49"/>
      <c r="CUU12" s="49"/>
      <c r="CUV12" s="64"/>
      <c r="CUW12" s="68"/>
      <c r="CUX12" s="48"/>
      <c r="CUY12" s="49"/>
      <c r="CUZ12" s="49"/>
      <c r="CVA12" s="49"/>
      <c r="CVB12" s="49"/>
      <c r="CVC12" s="49"/>
      <c r="CVD12" s="64"/>
      <c r="CVE12" s="68"/>
      <c r="CVF12" s="48"/>
      <c r="CVG12" s="49"/>
      <c r="CVH12" s="49"/>
      <c r="CVI12" s="49"/>
      <c r="CVJ12" s="49"/>
      <c r="CVK12" s="49"/>
      <c r="CVL12" s="64"/>
      <c r="CVM12" s="68"/>
      <c r="CVN12" s="48"/>
      <c r="CVO12" s="49"/>
      <c r="CVP12" s="49"/>
      <c r="CVQ12" s="49"/>
      <c r="CVR12" s="49"/>
      <c r="CVS12" s="49"/>
      <c r="CVT12" s="64"/>
      <c r="CVU12" s="68"/>
      <c r="CVV12" s="48"/>
      <c r="CVW12" s="49"/>
      <c r="CVX12" s="49"/>
      <c r="CVY12" s="49"/>
      <c r="CVZ12" s="49"/>
      <c r="CWA12" s="49"/>
      <c r="CWB12" s="64"/>
      <c r="CWC12" s="68"/>
      <c r="CWD12" s="48"/>
      <c r="CWE12" s="49"/>
      <c r="CWF12" s="49"/>
      <c r="CWG12" s="49"/>
      <c r="CWH12" s="49"/>
      <c r="CWI12" s="49"/>
      <c r="CWJ12" s="64"/>
      <c r="CWK12" s="68"/>
      <c r="CWL12" s="63"/>
      <c r="CWM12" s="64"/>
      <c r="CWN12" s="64"/>
      <c r="CWO12" s="64"/>
      <c r="CWP12" s="64"/>
      <c r="CWQ12" s="64"/>
      <c r="CWR12" s="64"/>
      <c r="CWS12" s="68"/>
      <c r="CWT12" s="48"/>
      <c r="CWU12" s="49"/>
      <c r="CWV12" s="49"/>
      <c r="CWW12" s="49"/>
      <c r="CWX12" s="49"/>
      <c r="CWY12" s="49"/>
      <c r="CWZ12" s="64"/>
      <c r="CXA12" s="68"/>
      <c r="CXB12" s="48"/>
      <c r="CXC12" s="49"/>
      <c r="CXD12" s="49"/>
      <c r="CXE12" s="49"/>
      <c r="CXF12" s="49"/>
      <c r="CXG12" s="49"/>
      <c r="CXH12" s="64"/>
      <c r="CXI12" s="68"/>
      <c r="CXJ12" s="48"/>
      <c r="CXK12" s="49"/>
      <c r="CXL12" s="49"/>
      <c r="CXM12" s="49"/>
      <c r="CXN12" s="49"/>
      <c r="CXO12" s="49"/>
      <c r="CXP12" s="64"/>
      <c r="CXQ12" s="68"/>
      <c r="CXR12" s="48"/>
      <c r="CXS12" s="49"/>
      <c r="CXT12" s="49"/>
      <c r="CXU12" s="49"/>
      <c r="CXV12" s="49"/>
      <c r="CXW12" s="49"/>
      <c r="CXX12" s="64"/>
      <c r="CXY12" s="68"/>
      <c r="CXZ12" s="48"/>
      <c r="CYA12" s="49"/>
      <c r="CYB12" s="49"/>
      <c r="CYC12" s="49"/>
      <c r="CYD12" s="49"/>
      <c r="CYE12" s="49"/>
      <c r="CYF12" s="64"/>
      <c r="CYG12" s="68"/>
      <c r="CYH12" s="48"/>
      <c r="CYI12" s="49"/>
      <c r="CYJ12" s="49"/>
      <c r="CYK12" s="49"/>
      <c r="CYL12" s="49"/>
      <c r="CYM12" s="49"/>
      <c r="CYN12" s="64"/>
      <c r="CYO12" s="68"/>
      <c r="CYP12" s="48"/>
      <c r="CYQ12" s="49"/>
      <c r="CYR12" s="49"/>
      <c r="CYS12" s="49"/>
      <c r="CYT12" s="49"/>
      <c r="CYU12" s="49"/>
      <c r="CYV12" s="64"/>
      <c r="CYW12" s="68"/>
      <c r="CYX12" s="48"/>
      <c r="CYY12" s="49"/>
      <c r="CYZ12" s="49"/>
      <c r="CZA12" s="49"/>
      <c r="CZB12" s="49"/>
      <c r="CZC12" s="49"/>
      <c r="CZD12" s="64"/>
      <c r="CZE12" s="68"/>
      <c r="CZF12" s="48"/>
      <c r="CZG12" s="49"/>
      <c r="CZH12" s="49"/>
      <c r="CZI12" s="49"/>
      <c r="CZJ12" s="49"/>
      <c r="CZK12" s="49"/>
      <c r="CZL12" s="64"/>
      <c r="CZM12" s="68"/>
      <c r="CZN12" s="48"/>
      <c r="CZO12" s="49"/>
      <c r="CZP12" s="49"/>
      <c r="CZQ12" s="49"/>
      <c r="CZR12" s="49"/>
      <c r="CZS12" s="49"/>
      <c r="CZT12" s="64"/>
      <c r="CZU12" s="68"/>
      <c r="CZV12" s="48"/>
      <c r="CZW12" s="49"/>
      <c r="CZX12" s="49"/>
      <c r="CZY12" s="49"/>
      <c r="CZZ12" s="49"/>
      <c r="DAA12" s="49"/>
      <c r="DAB12" s="64"/>
      <c r="DAC12" s="68"/>
      <c r="DAD12" s="48"/>
      <c r="DAE12" s="49"/>
      <c r="DAF12" s="49"/>
      <c r="DAG12" s="49"/>
      <c r="DAH12" s="49"/>
      <c r="DAI12" s="49"/>
      <c r="DAJ12" s="64"/>
      <c r="DAK12" s="68"/>
      <c r="DAL12" s="48"/>
      <c r="DAM12" s="49"/>
      <c r="DAN12" s="49"/>
      <c r="DAO12" s="49"/>
      <c r="DAP12" s="49"/>
      <c r="DAQ12" s="49"/>
      <c r="DAR12" s="64"/>
      <c r="DAS12" s="68"/>
      <c r="DAT12" s="48"/>
      <c r="DAU12" s="49"/>
      <c r="DAV12" s="49"/>
      <c r="DAW12" s="49"/>
      <c r="DAX12" s="49"/>
      <c r="DAY12" s="49"/>
      <c r="DAZ12" s="64"/>
      <c r="DBA12" s="68"/>
      <c r="DBB12" s="48"/>
      <c r="DBC12" s="49"/>
      <c r="DBD12" s="49"/>
      <c r="DBE12" s="49"/>
      <c r="DBF12" s="49"/>
      <c r="DBG12" s="49"/>
      <c r="DBH12" s="64"/>
      <c r="DBI12" s="68"/>
      <c r="DBJ12" s="48"/>
      <c r="DBK12" s="49"/>
      <c r="DBL12" s="49"/>
      <c r="DBM12" s="49"/>
      <c r="DBN12" s="49"/>
      <c r="DBO12" s="49"/>
      <c r="DBP12" s="64"/>
      <c r="DBQ12" s="68"/>
      <c r="DBR12" s="48"/>
      <c r="DBS12" s="49"/>
      <c r="DBT12" s="49"/>
      <c r="DBU12" s="49"/>
      <c r="DBV12" s="49"/>
      <c r="DBW12" s="49"/>
      <c r="DBX12" s="64"/>
      <c r="DBY12" s="68"/>
      <c r="DBZ12" s="48"/>
      <c r="DCA12" s="49"/>
      <c r="DCB12" s="49"/>
      <c r="DCC12" s="49"/>
      <c r="DCD12" s="49"/>
      <c r="DCE12" s="49"/>
      <c r="DCF12" s="491"/>
      <c r="DCG12" s="492"/>
      <c r="DCH12" s="48"/>
      <c r="DCI12" s="49"/>
      <c r="DCJ12" s="49"/>
      <c r="DCK12" s="49"/>
      <c r="DCL12" s="49"/>
      <c r="DCM12" s="49"/>
      <c r="DCN12" s="64"/>
      <c r="DCO12" s="68"/>
      <c r="DCP12" s="48"/>
      <c r="DCQ12" s="49"/>
      <c r="DCR12" s="49"/>
      <c r="DCS12" s="49"/>
      <c r="DCT12" s="49"/>
      <c r="DCU12" s="49"/>
      <c r="DCV12" s="491"/>
      <c r="DCW12" s="492"/>
      <c r="DCX12" s="48"/>
      <c r="DCY12" s="49"/>
      <c r="DCZ12" s="49"/>
      <c r="DDA12" s="49"/>
      <c r="DDB12" s="49"/>
      <c r="DDC12" s="49"/>
      <c r="DDD12" s="491"/>
      <c r="DDE12" s="492"/>
      <c r="DDF12" s="63"/>
      <c r="DDG12" s="64"/>
      <c r="DDH12" s="64"/>
      <c r="DDI12" s="64"/>
      <c r="DDJ12" s="64"/>
      <c r="DDK12" s="64"/>
      <c r="DDL12" s="491"/>
      <c r="DDM12" s="492"/>
      <c r="DDN12" s="327"/>
      <c r="DDO12" s="502"/>
      <c r="DDP12" s="502"/>
      <c r="DDQ12" s="502"/>
      <c r="DDR12" s="502"/>
      <c r="DDS12" s="502"/>
      <c r="DDT12" s="64"/>
      <c r="DDU12" s="68"/>
      <c r="DDV12" s="330"/>
      <c r="DDW12" s="64"/>
      <c r="DDX12" s="64"/>
      <c r="DDY12" s="64"/>
      <c r="DDZ12" s="64"/>
      <c r="DEA12" s="68"/>
      <c r="DEB12" s="506"/>
      <c r="DEC12" s="492"/>
      <c r="DED12" s="48"/>
      <c r="DEE12" s="49"/>
      <c r="DEF12" s="49"/>
      <c r="DEG12" s="49"/>
      <c r="DEH12" s="49"/>
      <c r="DEI12" s="49"/>
      <c r="DEJ12" s="491"/>
      <c r="DEK12" s="492"/>
      <c r="DEL12" s="48"/>
      <c r="DEM12" s="49"/>
      <c r="DEN12" s="49"/>
      <c r="DEO12" s="49"/>
      <c r="DEP12" s="49"/>
      <c r="DEQ12" s="49"/>
      <c r="DER12" s="64"/>
      <c r="DES12" s="68"/>
      <c r="DET12" s="48"/>
      <c r="DEU12" s="49"/>
      <c r="DEV12" s="49"/>
      <c r="DEW12" s="49"/>
      <c r="DEX12" s="49"/>
      <c r="DEY12" s="49"/>
      <c r="DEZ12" s="491"/>
      <c r="DFA12" s="492"/>
      <c r="DFB12" s="82"/>
      <c r="DFC12" s="83"/>
      <c r="DFD12" s="83"/>
      <c r="DFE12" s="83"/>
      <c r="DFF12" s="83"/>
      <c r="DFG12" s="83"/>
      <c r="DFH12" s="64"/>
      <c r="DFI12" s="68"/>
      <c r="DFJ12" s="48"/>
      <c r="DFK12" s="49"/>
      <c r="DFL12" s="49"/>
      <c r="DFM12" s="49"/>
      <c r="DFN12" s="49"/>
      <c r="DFO12" s="49"/>
      <c r="DFP12" s="64"/>
      <c r="DFQ12" s="68"/>
      <c r="DFR12" s="48"/>
      <c r="DFS12" s="49"/>
      <c r="DFT12" s="49"/>
      <c r="DFU12" s="49"/>
      <c r="DFV12" s="49"/>
      <c r="DFW12" s="49"/>
      <c r="DFX12" s="64"/>
      <c r="DFY12" s="68"/>
      <c r="DFZ12" s="48"/>
      <c r="DGA12" s="49"/>
      <c r="DGB12" s="49"/>
      <c r="DGC12" s="49"/>
      <c r="DGD12" s="49"/>
      <c r="DGE12" s="49"/>
      <c r="DGF12" s="64"/>
      <c r="DGG12" s="68"/>
      <c r="DGH12" s="48"/>
      <c r="DGI12" s="49"/>
      <c r="DGJ12" s="49"/>
      <c r="DGK12" s="49"/>
      <c r="DGL12" s="49"/>
      <c r="DGM12" s="49"/>
      <c r="DGN12" s="64"/>
      <c r="DGO12" s="68"/>
      <c r="DGP12" s="48"/>
      <c r="DGQ12" s="49"/>
      <c r="DGR12" s="49"/>
      <c r="DGS12" s="49"/>
      <c r="DGT12" s="49"/>
      <c r="DGU12" s="49"/>
      <c r="DGV12" s="64"/>
      <c r="DGW12" s="68"/>
      <c r="DGX12" s="48"/>
      <c r="DGY12" s="49"/>
      <c r="DGZ12" s="49"/>
      <c r="DHA12" s="49"/>
      <c r="DHB12" s="49"/>
      <c r="DHC12" s="49"/>
      <c r="DHD12" s="64"/>
      <c r="DHE12" s="68"/>
      <c r="DHF12" s="48"/>
      <c r="DHG12" s="49"/>
      <c r="DHH12" s="49"/>
      <c r="DHI12" s="49"/>
      <c r="DHJ12" s="49"/>
      <c r="DHK12" s="49"/>
      <c r="DHL12" s="64"/>
      <c r="DHM12" s="68"/>
      <c r="DHN12" s="48"/>
      <c r="DHO12" s="49"/>
      <c r="DHP12" s="49"/>
      <c r="DHQ12" s="49"/>
      <c r="DHR12" s="49"/>
      <c r="DHS12" s="49"/>
      <c r="DHT12" s="64"/>
      <c r="DHU12" s="68"/>
      <c r="DHV12" s="48"/>
      <c r="DHW12" s="49"/>
      <c r="DHX12" s="49"/>
      <c r="DHY12" s="49"/>
      <c r="DHZ12" s="49"/>
      <c r="DIA12" s="49"/>
      <c r="DIB12" s="64"/>
      <c r="DIC12" s="68"/>
      <c r="DID12" s="48"/>
      <c r="DIE12" s="49"/>
      <c r="DIF12" s="49"/>
      <c r="DIG12" s="49"/>
      <c r="DIH12" s="49"/>
      <c r="DII12" s="49"/>
      <c r="DIJ12" s="64"/>
      <c r="DIK12" s="68"/>
      <c r="DIL12" s="48"/>
      <c r="DIM12" s="49"/>
      <c r="DIN12" s="49"/>
      <c r="DIO12" s="49"/>
      <c r="DIP12" s="49"/>
      <c r="DIQ12" s="49"/>
      <c r="DIR12" s="64"/>
      <c r="DIS12" s="68"/>
      <c r="DIT12" s="48"/>
      <c r="DIU12" s="49"/>
      <c r="DIV12" s="49"/>
      <c r="DIW12" s="49"/>
      <c r="DIX12" s="49"/>
      <c r="DIY12" s="49"/>
      <c r="DIZ12" s="64"/>
      <c r="DJA12" s="68"/>
      <c r="DJB12" s="48"/>
      <c r="DJC12" s="49"/>
      <c r="DJD12" s="49"/>
      <c r="DJE12" s="49"/>
      <c r="DJF12" s="49"/>
      <c r="DJG12" s="49"/>
      <c r="DJH12" s="64"/>
      <c r="DJI12" s="68"/>
      <c r="DJJ12" s="48"/>
      <c r="DJK12" s="49"/>
      <c r="DJL12" s="49"/>
      <c r="DJM12" s="49"/>
      <c r="DJN12" s="49"/>
      <c r="DJO12" s="49"/>
      <c r="DJP12" s="64"/>
      <c r="DJQ12" s="68"/>
      <c r="DJR12" s="48"/>
      <c r="DJS12" s="49"/>
      <c r="DJT12" s="49"/>
      <c r="DJU12" s="49"/>
      <c r="DJV12" s="49"/>
      <c r="DJW12" s="49"/>
      <c r="DJX12" s="64"/>
      <c r="DJY12" s="68"/>
      <c r="DJZ12" s="48"/>
      <c r="DKA12" s="49"/>
      <c r="DKB12" s="49"/>
      <c r="DKC12" s="49"/>
      <c r="DKD12" s="49"/>
      <c r="DKE12" s="49"/>
      <c r="DKF12" s="64"/>
      <c r="DKG12" s="68"/>
      <c r="DKH12" s="48"/>
      <c r="DKI12" s="49"/>
      <c r="DKJ12" s="49"/>
      <c r="DKK12" s="49"/>
      <c r="DKL12" s="49"/>
      <c r="DKM12" s="49"/>
      <c r="DKN12" s="64"/>
      <c r="DKO12" s="68"/>
      <c r="DKP12" s="48"/>
      <c r="DKQ12" s="49"/>
      <c r="DKR12" s="49"/>
      <c r="DKS12" s="49"/>
      <c r="DKT12" s="49"/>
      <c r="DKU12" s="49"/>
      <c r="DKV12" s="64"/>
      <c r="DKW12" s="68"/>
      <c r="DKX12" s="48"/>
      <c r="DKY12" s="49"/>
      <c r="DKZ12" s="49"/>
      <c r="DLA12" s="49"/>
      <c r="DLB12" s="49"/>
      <c r="DLC12" s="49"/>
      <c r="DLD12" s="64"/>
      <c r="DLE12" s="68"/>
      <c r="DLF12" s="48"/>
      <c r="DLG12" s="49"/>
      <c r="DLH12" s="49"/>
      <c r="DLI12" s="49"/>
      <c r="DLJ12" s="49"/>
      <c r="DLK12" s="49"/>
      <c r="DLL12" s="64"/>
      <c r="DLM12" s="68"/>
      <c r="DLN12" s="48"/>
      <c r="DLO12" s="49"/>
      <c r="DLP12" s="49"/>
      <c r="DLQ12" s="49"/>
      <c r="DLR12" s="49"/>
      <c r="DLS12" s="49"/>
      <c r="DLT12" s="64"/>
      <c r="DLU12" s="68"/>
      <c r="DLV12" s="48"/>
      <c r="DLW12" s="49"/>
      <c r="DLX12" s="49"/>
      <c r="DLY12" s="49"/>
      <c r="DLZ12" s="49"/>
      <c r="DMA12" s="49"/>
      <c r="DMB12" s="64"/>
      <c r="DMC12" s="68"/>
      <c r="DMD12" s="48"/>
      <c r="DME12" s="49"/>
      <c r="DMF12" s="49"/>
      <c r="DMG12" s="49"/>
      <c r="DMH12" s="49"/>
      <c r="DMI12" s="49"/>
      <c r="DMJ12" s="64"/>
      <c r="DMK12" s="68"/>
      <c r="DML12" s="48"/>
      <c r="DMM12" s="49"/>
      <c r="DMN12" s="49"/>
      <c r="DMO12" s="49"/>
      <c r="DMP12" s="49"/>
      <c r="DMQ12" s="49"/>
      <c r="DMR12" s="64"/>
      <c r="DMS12" s="68"/>
      <c r="DMT12" s="48"/>
      <c r="DMU12" s="49"/>
      <c r="DMV12" s="49"/>
      <c r="DMW12" s="49"/>
      <c r="DMX12" s="49"/>
      <c r="DMY12" s="49"/>
      <c r="DMZ12" s="64"/>
      <c r="DNA12" s="68"/>
      <c r="DNB12" s="48"/>
      <c r="DNC12" s="49"/>
      <c r="DND12" s="49"/>
      <c r="DNE12" s="49"/>
      <c r="DNF12" s="49"/>
      <c r="DNG12" s="49"/>
      <c r="DNH12" s="64"/>
      <c r="DNI12" s="68"/>
      <c r="DNJ12" s="48"/>
      <c r="DNK12" s="49"/>
      <c r="DNL12" s="49"/>
      <c r="DNM12" s="49"/>
      <c r="DNN12" s="49"/>
      <c r="DNO12" s="49"/>
      <c r="DNP12" s="64"/>
      <c r="DNQ12" s="68"/>
      <c r="DNR12" s="48"/>
      <c r="DNS12" s="49"/>
      <c r="DNT12" s="49"/>
      <c r="DNU12" s="49"/>
      <c r="DNV12" s="49"/>
      <c r="DNW12" s="49"/>
      <c r="DNX12" s="64"/>
      <c r="DNY12" s="68"/>
      <c r="DNZ12" s="48"/>
      <c r="DOA12" s="49"/>
      <c r="DOB12" s="49"/>
      <c r="DOC12" s="49"/>
      <c r="DOD12" s="49"/>
      <c r="DOE12" s="49"/>
      <c r="DOF12" s="64"/>
      <c r="DOG12" s="68"/>
      <c r="DOH12" s="48"/>
      <c r="DOI12" s="49"/>
      <c r="DOJ12" s="49"/>
      <c r="DOK12" s="49"/>
      <c r="DOL12" s="49"/>
      <c r="DOM12" s="49"/>
      <c r="DON12" s="64"/>
      <c r="DOO12" s="68"/>
      <c r="DOP12" s="48"/>
      <c r="DOQ12" s="49"/>
      <c r="DOR12" s="49"/>
      <c r="DOS12" s="49"/>
      <c r="DOT12" s="49"/>
      <c r="DOU12" s="49"/>
      <c r="DOV12" s="64"/>
      <c r="DOW12" s="68"/>
      <c r="DOX12" s="48"/>
      <c r="DOY12" s="49"/>
      <c r="DOZ12" s="49"/>
      <c r="DPA12" s="49"/>
      <c r="DPB12" s="49"/>
      <c r="DPC12" s="49"/>
      <c r="DPD12" s="64"/>
      <c r="DPE12" s="68"/>
      <c r="DPF12" s="48"/>
      <c r="DPG12" s="49"/>
      <c r="DPH12" s="49"/>
      <c r="DPI12" s="49"/>
      <c r="DPJ12" s="49"/>
      <c r="DPK12" s="49"/>
      <c r="DPL12" s="64"/>
      <c r="DPM12" s="68"/>
      <c r="DPN12" s="48"/>
      <c r="DPO12" s="49"/>
      <c r="DPP12" s="49"/>
      <c r="DPQ12" s="49"/>
      <c r="DPR12" s="49"/>
      <c r="DPS12" s="49"/>
      <c r="DPT12" s="64"/>
      <c r="DPU12" s="68"/>
      <c r="DPV12" s="48"/>
      <c r="DPW12" s="49"/>
      <c r="DPX12" s="49"/>
      <c r="DPY12" s="49"/>
      <c r="DPZ12" s="49"/>
      <c r="DQA12" s="49"/>
      <c r="DQB12" s="64"/>
      <c r="DQC12" s="68"/>
      <c r="DQD12" s="48"/>
      <c r="DQE12" s="49"/>
      <c r="DQF12" s="49"/>
      <c r="DQG12" s="49"/>
      <c r="DQH12" s="49"/>
      <c r="DQI12" s="49"/>
      <c r="DQJ12" s="64"/>
      <c r="DQK12" s="68"/>
      <c r="DQL12" s="48"/>
      <c r="DQM12" s="49"/>
      <c r="DQN12" s="49"/>
      <c r="DQO12" s="49"/>
      <c r="DQP12" s="49"/>
      <c r="DQQ12" s="49"/>
      <c r="DQR12" s="64"/>
      <c r="DQS12" s="68"/>
      <c r="DQT12" s="48"/>
      <c r="DQU12" s="49"/>
      <c r="DQV12" s="49"/>
      <c r="DQW12" s="49"/>
      <c r="DQX12" s="49"/>
      <c r="DQY12" s="49"/>
      <c r="DQZ12" s="64"/>
      <c r="DRA12" s="68"/>
      <c r="DRB12" s="48"/>
      <c r="DRC12" s="49"/>
      <c r="DRD12" s="49"/>
      <c r="DRE12" s="49"/>
      <c r="DRF12" s="49"/>
      <c r="DRG12" s="49"/>
      <c r="DRH12" s="64"/>
      <c r="DRI12" s="68"/>
      <c r="DRJ12" s="48"/>
      <c r="DRK12" s="49"/>
      <c r="DRL12" s="49"/>
      <c r="DRM12" s="49"/>
      <c r="DRN12" s="49"/>
      <c r="DRO12" s="49"/>
      <c r="DRP12" s="64"/>
      <c r="DRQ12" s="68"/>
      <c r="DRR12" s="48"/>
      <c r="DRS12" s="49"/>
      <c r="DRT12" s="49"/>
      <c r="DRU12" s="49"/>
      <c r="DRV12" s="49"/>
      <c r="DRW12" s="49"/>
      <c r="DRX12" s="64"/>
      <c r="DRY12" s="68"/>
      <c r="DRZ12" s="48"/>
      <c r="DSA12" s="49"/>
      <c r="DSB12" s="49"/>
      <c r="DSC12" s="49"/>
      <c r="DSD12" s="49"/>
      <c r="DSE12" s="49"/>
      <c r="DSF12" s="64"/>
      <c r="DSG12" s="68"/>
      <c r="DSH12" s="48"/>
      <c r="DSI12" s="49"/>
      <c r="DSJ12" s="49"/>
      <c r="DSK12" s="49"/>
      <c r="DSL12" s="49"/>
      <c r="DSM12" s="49"/>
      <c r="DSN12" s="64"/>
      <c r="DSO12" s="68"/>
      <c r="DSP12" s="48"/>
      <c r="DSQ12" s="49"/>
      <c r="DSR12" s="49"/>
      <c r="DSS12" s="49"/>
      <c r="DST12" s="49"/>
      <c r="DSU12" s="49"/>
      <c r="DSV12" s="64"/>
      <c r="DSW12" s="68"/>
      <c r="DSX12" s="48"/>
      <c r="DSY12" s="49"/>
      <c r="DSZ12" s="49"/>
      <c r="DTA12" s="49"/>
      <c r="DTB12" s="49"/>
      <c r="DTC12" s="49"/>
      <c r="DTD12" s="64"/>
      <c r="DTE12" s="68"/>
      <c r="DTF12" s="48"/>
      <c r="DTG12" s="49"/>
      <c r="DTH12" s="49"/>
      <c r="DTI12" s="49"/>
      <c r="DTJ12" s="49"/>
      <c r="DTK12" s="49"/>
      <c r="DTL12" s="64"/>
      <c r="DTM12" s="68"/>
      <c r="DTN12" s="48"/>
      <c r="DTO12" s="49"/>
      <c r="DTP12" s="49"/>
      <c r="DTQ12" s="49"/>
      <c r="DTR12" s="49"/>
      <c r="DTS12" s="49"/>
      <c r="DTT12" s="64"/>
      <c r="DTU12" s="68"/>
      <c r="DTV12" s="48"/>
      <c r="DTW12" s="49"/>
      <c r="DTX12" s="49"/>
      <c r="DTY12" s="49"/>
      <c r="DTZ12" s="49"/>
      <c r="DUA12" s="49"/>
      <c r="DUB12" s="64"/>
      <c r="DUC12" s="68"/>
      <c r="DUD12" s="48"/>
      <c r="DUE12" s="49"/>
      <c r="DUF12" s="49"/>
      <c r="DUG12" s="49"/>
      <c r="DUH12" s="49"/>
      <c r="DUI12" s="49"/>
      <c r="DUJ12" s="64"/>
      <c r="DUK12" s="68"/>
      <c r="DUL12" s="48"/>
      <c r="DUM12" s="49"/>
      <c r="DUN12" s="49"/>
      <c r="DUO12" s="49"/>
      <c r="DUP12" s="49"/>
      <c r="DUQ12" s="49"/>
      <c r="DUR12" s="64"/>
      <c r="DUS12" s="68"/>
      <c r="DUT12" s="48"/>
      <c r="DUU12" s="49"/>
      <c r="DUV12" s="49"/>
      <c r="DUW12" s="49"/>
      <c r="DUX12" s="49"/>
      <c r="DUY12" s="49"/>
      <c r="DUZ12" s="64"/>
      <c r="DVA12" s="68"/>
      <c r="DVB12" s="48"/>
      <c r="DVC12" s="49"/>
      <c r="DVD12" s="49"/>
      <c r="DVE12" s="49"/>
      <c r="DVF12" s="49"/>
      <c r="DVG12" s="49"/>
      <c r="DVH12" s="64"/>
      <c r="DVI12" s="68"/>
      <c r="DVJ12" s="48"/>
      <c r="DVK12" s="49"/>
      <c r="DVL12" s="49"/>
      <c r="DVM12" s="49"/>
      <c r="DVN12" s="49"/>
      <c r="DVO12" s="49"/>
      <c r="DVP12" s="64"/>
      <c r="DVQ12" s="68"/>
      <c r="DVR12" s="48"/>
      <c r="DVS12" s="49"/>
      <c r="DVT12" s="49"/>
      <c r="DVU12" s="49"/>
      <c r="DVV12" s="49"/>
      <c r="DVW12" s="49"/>
      <c r="DVX12" s="64"/>
      <c r="DVY12" s="68"/>
      <c r="DVZ12" s="48"/>
      <c r="DWA12" s="49"/>
      <c r="DWB12" s="49"/>
      <c r="DWC12" s="49"/>
      <c r="DWD12" s="49"/>
      <c r="DWE12" s="49"/>
      <c r="DWF12" s="64"/>
      <c r="DWG12" s="68"/>
      <c r="DWH12" s="48"/>
      <c r="DWI12" s="49"/>
      <c r="DWJ12" s="49"/>
      <c r="DWK12" s="49"/>
      <c r="DWL12" s="49"/>
      <c r="DWM12" s="49"/>
      <c r="DWN12" s="64"/>
      <c r="DWO12" s="68"/>
      <c r="DWP12" s="48"/>
      <c r="DWQ12" s="49"/>
      <c r="DWR12" s="49"/>
      <c r="DWS12" s="49"/>
      <c r="DWT12" s="49"/>
      <c r="DWU12" s="49"/>
      <c r="DWV12" s="64"/>
      <c r="DWW12" s="68"/>
      <c r="DWX12" s="48"/>
      <c r="DWY12" s="49"/>
      <c r="DWZ12" s="49"/>
      <c r="DXA12" s="49"/>
      <c r="DXB12" s="49"/>
      <c r="DXC12" s="49"/>
      <c r="DXD12" s="64"/>
      <c r="DXE12" s="68"/>
      <c r="DXF12" s="48"/>
      <c r="DXG12" s="49"/>
      <c r="DXH12" s="49"/>
      <c r="DXI12" s="49"/>
      <c r="DXJ12" s="49"/>
      <c r="DXK12" s="49"/>
      <c r="DXL12" s="64"/>
      <c r="DXM12" s="68"/>
      <c r="DXN12" s="48"/>
      <c r="DXO12" s="49"/>
      <c r="DXP12" s="49"/>
      <c r="DXQ12" s="49"/>
      <c r="DXR12" s="49"/>
      <c r="DXS12" s="49"/>
      <c r="DXT12" s="64"/>
      <c r="DXU12" s="184"/>
      <c r="DXV12" s="665"/>
      <c r="DXW12" s="195"/>
      <c r="DXX12" s="49"/>
      <c r="DXY12" s="49"/>
      <c r="DXZ12" s="49"/>
      <c r="DYA12" s="49"/>
      <c r="DYB12" s="49"/>
      <c r="DYC12" s="64"/>
      <c r="DYD12" s="211"/>
      <c r="DYE12" s="195"/>
      <c r="DYF12" s="49"/>
      <c r="DYG12" s="49"/>
      <c r="DYH12" s="49"/>
      <c r="DYI12" s="49"/>
      <c r="DYJ12" s="49"/>
      <c r="DYK12" s="64"/>
      <c r="DYL12" s="211"/>
      <c r="DYM12" s="195"/>
      <c r="DYN12" s="49"/>
      <c r="DYO12" s="49"/>
      <c r="DYP12" s="49"/>
      <c r="DYQ12" s="49"/>
      <c r="DYR12" s="49"/>
      <c r="DYS12" s="64"/>
      <c r="DYT12" s="211"/>
      <c r="DYU12" s="195"/>
      <c r="DYV12" s="49"/>
      <c r="DYW12" s="49"/>
      <c r="DYX12" s="49"/>
      <c r="DYY12" s="49"/>
      <c r="DYZ12" s="49"/>
      <c r="DZA12" s="64"/>
      <c r="DZB12" s="211"/>
      <c r="DZC12" s="195"/>
      <c r="DZD12" s="49"/>
      <c r="DZE12" s="49"/>
      <c r="DZF12" s="49"/>
      <c r="DZG12" s="49"/>
      <c r="DZH12" s="49"/>
      <c r="DZI12" s="64"/>
      <c r="DZJ12" s="211"/>
      <c r="DZK12" s="195"/>
      <c r="DZL12" s="49"/>
      <c r="DZM12" s="49"/>
      <c r="DZN12" s="49"/>
      <c r="DZO12" s="49"/>
      <c r="DZP12" s="49"/>
      <c r="DZQ12" s="64"/>
      <c r="DZR12" s="211"/>
      <c r="DZS12" s="195"/>
      <c r="DZT12" s="49"/>
      <c r="DZU12" s="49"/>
      <c r="DZV12" s="49"/>
      <c r="DZW12" s="49"/>
      <c r="DZX12" s="49"/>
      <c r="DZY12" s="64"/>
      <c r="DZZ12" s="211"/>
      <c r="EAA12" s="195"/>
      <c r="EAB12" s="49"/>
      <c r="EAC12" s="49"/>
      <c r="EAD12" s="49"/>
      <c r="EAE12" s="49"/>
      <c r="EAF12" s="49"/>
      <c r="EAG12" s="64"/>
      <c r="EAH12" s="211"/>
      <c r="EAI12" s="195"/>
      <c r="EAJ12" s="49"/>
      <c r="EAK12" s="49"/>
      <c r="EAL12" s="49"/>
      <c r="EAM12" s="49"/>
      <c r="EAN12" s="49"/>
      <c r="EAO12" s="64"/>
      <c r="EAP12" s="211"/>
      <c r="EAQ12" s="195"/>
      <c r="EAR12" s="49"/>
      <c r="EAS12" s="49"/>
      <c r="EAT12" s="49"/>
      <c r="EAU12" s="49"/>
      <c r="EAV12" s="49"/>
      <c r="EAW12" s="64"/>
      <c r="EAX12" s="211"/>
      <c r="EAY12" s="195"/>
      <c r="EAZ12" s="49"/>
      <c r="EBA12" s="49"/>
      <c r="EBB12" s="49"/>
      <c r="EBC12" s="49"/>
      <c r="EBD12" s="49"/>
      <c r="EBE12" s="64"/>
      <c r="EBF12" s="211"/>
      <c r="EBG12" s="195"/>
      <c r="EBH12" s="49"/>
      <c r="EBI12" s="49"/>
      <c r="EBJ12" s="49"/>
      <c r="EBK12" s="49"/>
      <c r="EBL12" s="49"/>
      <c r="EBM12" s="64"/>
      <c r="EBN12" s="211"/>
      <c r="EBO12" s="195"/>
      <c r="EBP12" s="49"/>
      <c r="EBQ12" s="49"/>
      <c r="EBR12" s="49"/>
      <c r="EBS12" s="49"/>
      <c r="EBT12" s="49"/>
      <c r="EBU12" s="64"/>
      <c r="EBV12" s="184"/>
      <c r="EBW12" s="195"/>
      <c r="EBX12" s="49"/>
      <c r="EBY12" s="49"/>
      <c r="EBZ12" s="49"/>
      <c r="ECA12" s="49"/>
      <c r="ECB12" s="49"/>
      <c r="ECC12" s="64"/>
      <c r="ECD12" s="211"/>
      <c r="ECE12" s="195"/>
      <c r="ECF12" s="49"/>
      <c r="ECG12" s="49"/>
      <c r="ECH12" s="49"/>
      <c r="ECI12" s="49"/>
      <c r="ECJ12" s="49"/>
      <c r="ECK12" s="64"/>
      <c r="ECL12" s="211"/>
      <c r="ECM12" s="195"/>
      <c r="ECN12" s="49"/>
      <c r="ECO12" s="49"/>
      <c r="ECP12" s="49"/>
      <c r="ECQ12" s="49"/>
      <c r="ECR12" s="49"/>
      <c r="ECS12" s="64"/>
      <c r="ECT12" s="211"/>
      <c r="ECU12" s="195"/>
      <c r="ECV12" s="49"/>
      <c r="ECW12" s="49"/>
      <c r="ECX12" s="49"/>
      <c r="ECY12" s="49"/>
      <c r="ECZ12" s="49"/>
      <c r="EDA12" s="64"/>
      <c r="EDB12" s="211"/>
      <c r="EDC12" s="195"/>
      <c r="EDD12" s="49"/>
      <c r="EDE12" s="49"/>
      <c r="EDF12" s="49"/>
      <c r="EDG12" s="49"/>
      <c r="EDH12" s="49"/>
      <c r="EDI12" s="64"/>
      <c r="EDJ12" s="211"/>
      <c r="EDK12" s="458"/>
      <c r="EDL12" s="83"/>
      <c r="EDM12" s="83"/>
      <c r="EDN12" s="83"/>
      <c r="EDO12" s="83"/>
      <c r="EDP12" s="83"/>
      <c r="EDQ12" s="64"/>
      <c r="EDR12" s="211"/>
      <c r="EDS12" s="708"/>
      <c r="EDT12" s="709"/>
      <c r="EDU12" s="708"/>
      <c r="EDV12" s="709"/>
      <c r="EDW12" s="708"/>
      <c r="EDX12" s="708"/>
      <c r="EDY12" s="707"/>
      <c r="EDZ12" s="707"/>
      <c r="EEA12" s="195"/>
      <c r="EEB12" s="49"/>
      <c r="EEC12" s="49"/>
      <c r="EED12" s="49"/>
      <c r="EEE12" s="49"/>
      <c r="EEF12" s="49"/>
      <c r="EEG12" s="64"/>
      <c r="EEH12" s="211"/>
      <c r="EEI12" s="195"/>
      <c r="EEJ12" s="49"/>
      <c r="EEK12" s="49">
        <v>239</v>
      </c>
      <c r="EEL12" s="49">
        <v>0</v>
      </c>
      <c r="EEM12" s="49">
        <v>0</v>
      </c>
      <c r="EEN12" s="49"/>
      <c r="EEO12" s="64">
        <f t="shared" si="385"/>
        <v>239</v>
      </c>
      <c r="EEP12" s="211">
        <f t="shared" si="386"/>
        <v>39.833333333333336</v>
      </c>
      <c r="EEQ12" s="195"/>
      <c r="EER12" s="49"/>
      <c r="EES12" s="49"/>
      <c r="EET12" s="49">
        <v>0</v>
      </c>
      <c r="EEU12" s="49"/>
      <c r="EEV12" s="49"/>
      <c r="EEW12" s="64">
        <f t="shared" si="387"/>
        <v>0</v>
      </c>
      <c r="EEX12" s="211">
        <f t="shared" si="388"/>
        <v>0</v>
      </c>
      <c r="EEY12" s="195"/>
      <c r="EEZ12" s="49">
        <v>0</v>
      </c>
      <c r="EFA12" s="49"/>
      <c r="EFB12" s="49">
        <v>0</v>
      </c>
      <c r="EFC12" s="49"/>
      <c r="EFD12" s="49"/>
      <c r="EFE12" s="64">
        <f t="shared" si="389"/>
        <v>0</v>
      </c>
      <c r="EFF12" s="211">
        <f t="shared" si="390"/>
        <v>0</v>
      </c>
      <c r="EFG12" s="195"/>
      <c r="EFH12" s="49"/>
      <c r="EFI12" s="49"/>
      <c r="EFJ12" s="49">
        <v>248</v>
      </c>
      <c r="EFK12" s="49">
        <v>0</v>
      </c>
      <c r="EFL12" s="49"/>
      <c r="EFM12" s="64">
        <f t="shared" si="391"/>
        <v>248</v>
      </c>
      <c r="EFN12" s="211">
        <f t="shared" si="392"/>
        <v>49.6</v>
      </c>
      <c r="EFO12" s="458">
        <v>0</v>
      </c>
      <c r="EFP12" s="83"/>
      <c r="EFQ12" s="83">
        <v>0</v>
      </c>
      <c r="EFR12" s="83"/>
      <c r="EFS12" s="83"/>
      <c r="EFT12" s="83"/>
      <c r="EFU12" s="64">
        <f t="shared" si="393"/>
        <v>0</v>
      </c>
      <c r="EFV12" s="211">
        <f t="shared" si="394"/>
        <v>0</v>
      </c>
      <c r="EFW12" s="195"/>
      <c r="EFX12" s="49"/>
      <c r="EFY12" s="49"/>
      <c r="EFZ12" s="49">
        <v>720</v>
      </c>
      <c r="EGA12" s="49"/>
      <c r="EGB12" s="49"/>
      <c r="EGC12" s="808">
        <f t="shared" si="395"/>
        <v>720</v>
      </c>
      <c r="EGD12" s="211">
        <f t="shared" si="396"/>
        <v>120</v>
      </c>
      <c r="EGE12" s="195">
        <v>318</v>
      </c>
      <c r="EGF12" s="49">
        <v>0</v>
      </c>
      <c r="EGG12" s="49"/>
      <c r="EGH12" s="49">
        <v>0</v>
      </c>
      <c r="EGI12" s="49"/>
      <c r="EGJ12" s="49"/>
      <c r="EGK12" s="808">
        <f t="shared" si="397"/>
        <v>318</v>
      </c>
      <c r="EGL12" s="211">
        <f t="shared" si="398"/>
        <v>53</v>
      </c>
      <c r="EGM12" s="814"/>
      <c r="EGN12" s="815">
        <v>298</v>
      </c>
      <c r="EGO12" s="815">
        <v>0</v>
      </c>
      <c r="EGP12" s="815"/>
      <c r="EGQ12" s="815"/>
      <c r="EGR12" s="815">
        <v>0</v>
      </c>
      <c r="EGS12" s="808">
        <f t="shared" si="399"/>
        <v>298</v>
      </c>
      <c r="EGT12" s="211">
        <f t="shared" si="400"/>
        <v>49.666666666666664</v>
      </c>
      <c r="EGU12" s="195"/>
      <c r="EGV12" s="49">
        <v>0</v>
      </c>
      <c r="EGW12" s="49"/>
      <c r="EGX12" s="49">
        <v>331</v>
      </c>
      <c r="EGY12" s="49"/>
      <c r="EGZ12" s="49">
        <v>0</v>
      </c>
      <c r="EHA12" s="808">
        <f t="shared" si="401"/>
        <v>331</v>
      </c>
      <c r="EHB12" s="211">
        <f t="shared" si="402"/>
        <v>55.166666666666664</v>
      </c>
      <c r="EHC12" s="458"/>
      <c r="EHD12" s="83">
        <v>339</v>
      </c>
      <c r="EHE12" s="83"/>
      <c r="EHF12" s="83">
        <v>634</v>
      </c>
      <c r="EHG12" s="83"/>
      <c r="EHH12" s="83"/>
      <c r="EHI12" s="808">
        <f t="shared" si="403"/>
        <v>973</v>
      </c>
      <c r="EHJ12" s="211">
        <f t="shared" si="404"/>
        <v>162.16666666666666</v>
      </c>
      <c r="EHK12" s="195">
        <v>927</v>
      </c>
      <c r="EHL12" s="49"/>
      <c r="EHM12" s="49">
        <v>660</v>
      </c>
      <c r="EHN12" s="49">
        <v>0</v>
      </c>
      <c r="EHO12" s="49"/>
      <c r="EHP12" s="49">
        <v>0</v>
      </c>
      <c r="EHQ12" s="808">
        <f t="shared" si="405"/>
        <v>1587</v>
      </c>
      <c r="EHR12" s="211">
        <f t="shared" si="406"/>
        <v>264.5</v>
      </c>
      <c r="EHS12" s="195">
        <v>336</v>
      </c>
      <c r="EHT12" s="49">
        <v>970</v>
      </c>
      <c r="EHU12" s="49"/>
      <c r="EHV12" s="49"/>
      <c r="EHW12" s="49"/>
      <c r="EHX12" s="49">
        <v>544</v>
      </c>
      <c r="EHY12" s="808">
        <f t="shared" si="407"/>
        <v>1850</v>
      </c>
      <c r="EHZ12" s="211">
        <f t="shared" si="408"/>
        <v>308.33333333333331</v>
      </c>
      <c r="EIA12" s="195"/>
      <c r="EIB12" s="49">
        <v>1012</v>
      </c>
      <c r="EIC12" s="49"/>
      <c r="EID12" s="49"/>
      <c r="EIE12" s="49"/>
      <c r="EIF12" s="49">
        <v>1268</v>
      </c>
      <c r="EIG12" s="808">
        <f t="shared" si="409"/>
        <v>2280</v>
      </c>
      <c r="EIH12" s="211">
        <f t="shared" si="410"/>
        <v>380</v>
      </c>
      <c r="EII12" s="195">
        <v>0</v>
      </c>
      <c r="EIJ12" s="49">
        <v>164</v>
      </c>
      <c r="EIK12" s="49">
        <v>175</v>
      </c>
      <c r="EIL12" s="49"/>
      <c r="EIM12" s="49"/>
      <c r="EIN12" s="49"/>
      <c r="EIO12" s="808">
        <f t="shared" si="411"/>
        <v>339</v>
      </c>
      <c r="EIP12" s="211">
        <f t="shared" si="412"/>
        <v>56.5</v>
      </c>
      <c r="EIQ12" s="195">
        <v>0</v>
      </c>
      <c r="EIR12" s="49">
        <v>0</v>
      </c>
      <c r="EIS12" s="49"/>
      <c r="EIT12" s="49"/>
      <c r="EIU12" s="49"/>
      <c r="EIV12" s="49">
        <v>0</v>
      </c>
      <c r="EIW12" s="808">
        <f t="shared" si="413"/>
        <v>0</v>
      </c>
      <c r="EIX12" s="211">
        <f t="shared" si="414"/>
        <v>0</v>
      </c>
      <c r="EIY12" s="195">
        <v>634</v>
      </c>
      <c r="EIZ12" s="49"/>
      <c r="EJA12" s="49"/>
      <c r="EJB12" s="49">
        <v>1684</v>
      </c>
      <c r="EJC12" s="49"/>
      <c r="EJD12" s="49">
        <v>596</v>
      </c>
      <c r="EJE12" s="808">
        <f t="shared" si="415"/>
        <v>2914</v>
      </c>
      <c r="EJF12" s="211">
        <f t="shared" si="416"/>
        <v>485.66666666666669</v>
      </c>
      <c r="EJG12" s="195"/>
      <c r="EJH12" s="49"/>
      <c r="EJI12" s="49"/>
      <c r="EJJ12" s="49"/>
      <c r="EJK12" s="49"/>
      <c r="EJL12" s="49">
        <v>0</v>
      </c>
      <c r="EJM12" s="808">
        <f t="shared" si="417"/>
        <v>0</v>
      </c>
      <c r="EJN12" s="211">
        <f t="shared" si="418"/>
        <v>0</v>
      </c>
      <c r="EJO12" s="195"/>
      <c r="EJP12" s="49">
        <v>647</v>
      </c>
      <c r="EJQ12" s="49"/>
      <c r="EJR12" s="49"/>
      <c r="EJS12" s="49"/>
      <c r="EJT12" s="49">
        <v>0</v>
      </c>
      <c r="EJU12" s="808">
        <f t="shared" si="419"/>
        <v>647</v>
      </c>
      <c r="EJV12" s="211">
        <f t="shared" si="420"/>
        <v>107.83333333333333</v>
      </c>
      <c r="EJW12" s="195">
        <v>322</v>
      </c>
      <c r="EJX12" s="49"/>
      <c r="EJY12" s="49">
        <v>680</v>
      </c>
      <c r="EJZ12" s="49">
        <v>0</v>
      </c>
      <c r="EKA12" s="49">
        <v>0</v>
      </c>
      <c r="EKB12" s="49"/>
      <c r="EKC12" s="808">
        <f t="shared" si="421"/>
        <v>1002</v>
      </c>
      <c r="EKD12" s="211">
        <f t="shared" si="422"/>
        <v>167</v>
      </c>
      <c r="EKE12" s="195"/>
      <c r="EKF12" s="49"/>
      <c r="EKG12" s="49"/>
      <c r="EKH12" s="49"/>
      <c r="EKI12" s="49">
        <v>220</v>
      </c>
      <c r="EKJ12" s="49">
        <v>710</v>
      </c>
      <c r="EKK12" s="808">
        <f t="shared" si="423"/>
        <v>930</v>
      </c>
      <c r="EKL12" s="211">
        <f t="shared" si="424"/>
        <v>186</v>
      </c>
      <c r="EKM12" s="458"/>
      <c r="EKN12" s="83"/>
      <c r="EKO12" s="83">
        <v>0</v>
      </c>
      <c r="EKP12" s="83"/>
      <c r="EKQ12" s="83"/>
      <c r="EKR12" s="83"/>
      <c r="EKS12" s="808">
        <f t="shared" si="425"/>
        <v>0</v>
      </c>
      <c r="EKT12" s="211">
        <f t="shared" si="426"/>
        <v>0</v>
      </c>
      <c r="EKU12" s="195"/>
      <c r="EKV12" s="49">
        <v>0</v>
      </c>
      <c r="EKW12" s="49"/>
      <c r="EKX12" s="49">
        <v>685</v>
      </c>
      <c r="EKY12" s="49"/>
      <c r="EKZ12" s="49">
        <v>663</v>
      </c>
      <c r="ELA12" s="808">
        <f t="shared" si="427"/>
        <v>1348</v>
      </c>
      <c r="ELB12" s="211">
        <f t="shared" si="428"/>
        <v>224.66666666666666</v>
      </c>
      <c r="ELC12" s="195"/>
      <c r="ELD12" s="49"/>
      <c r="ELE12" s="49">
        <v>0</v>
      </c>
      <c r="ELF12" s="49"/>
      <c r="ELG12" s="49">
        <v>920</v>
      </c>
      <c r="ELH12" s="49">
        <v>0</v>
      </c>
      <c r="ELI12" s="808">
        <f t="shared" si="429"/>
        <v>920</v>
      </c>
      <c r="ELJ12" s="211">
        <f t="shared" si="430"/>
        <v>153.33333333333334</v>
      </c>
      <c r="ELK12" s="195"/>
      <c r="ELL12" s="49">
        <v>440</v>
      </c>
      <c r="ELM12" s="49">
        <v>219</v>
      </c>
      <c r="ELN12" s="49"/>
      <c r="ELO12" s="49"/>
      <c r="ELP12" s="49">
        <v>0</v>
      </c>
      <c r="ELQ12" s="808">
        <f t="shared" si="431"/>
        <v>659</v>
      </c>
      <c r="ELR12" s="211">
        <f t="shared" si="432"/>
        <v>109.83333333333333</v>
      </c>
      <c r="ELS12" s="195">
        <v>0</v>
      </c>
      <c r="ELT12" s="49"/>
      <c r="ELU12" s="49"/>
      <c r="ELV12" s="49"/>
      <c r="ELW12" s="49"/>
      <c r="ELX12" s="49"/>
      <c r="ELY12" s="872">
        <f t="shared" si="433"/>
        <v>0</v>
      </c>
      <c r="ELZ12" s="873">
        <f t="shared" si="434"/>
        <v>0</v>
      </c>
      <c r="EMA12" s="195">
        <v>670</v>
      </c>
      <c r="EMB12" s="49">
        <v>0</v>
      </c>
      <c r="EMC12" s="49"/>
      <c r="EMD12" s="49"/>
      <c r="EME12" s="49">
        <v>636</v>
      </c>
      <c r="EMF12" s="49"/>
      <c r="EMG12" s="872">
        <f t="shared" si="435"/>
        <v>1306</v>
      </c>
      <c r="EMH12" s="873">
        <f t="shared" si="436"/>
        <v>217.66666666666666</v>
      </c>
      <c r="EMI12" s="195">
        <v>698</v>
      </c>
      <c r="EMJ12" s="49">
        <v>331</v>
      </c>
      <c r="EMK12" s="49">
        <v>0</v>
      </c>
      <c r="EML12" s="49"/>
      <c r="EMM12" s="49"/>
      <c r="EMN12" s="49">
        <v>975</v>
      </c>
      <c r="EMO12" s="872">
        <f t="shared" si="437"/>
        <v>2004</v>
      </c>
      <c r="EMP12" s="873">
        <f t="shared" si="438"/>
        <v>334</v>
      </c>
      <c r="EMQ12" s="195"/>
      <c r="EMR12" s="49">
        <v>0</v>
      </c>
      <c r="EMS12" s="49"/>
      <c r="EMT12" s="49"/>
      <c r="EMU12" s="49"/>
      <c r="EMV12" s="49">
        <v>330</v>
      </c>
      <c r="EMW12" s="872">
        <f t="shared" si="439"/>
        <v>330</v>
      </c>
      <c r="EMX12" s="873">
        <f t="shared" si="440"/>
        <v>55</v>
      </c>
      <c r="EMY12" s="195">
        <v>1284</v>
      </c>
      <c r="EMZ12" s="49"/>
      <c r="ENA12" s="49">
        <v>0</v>
      </c>
      <c r="ENB12" s="49">
        <v>0</v>
      </c>
      <c r="ENC12" s="49"/>
      <c r="END12" s="49"/>
      <c r="ENE12" s="872">
        <f t="shared" si="441"/>
        <v>1284</v>
      </c>
      <c r="ENF12" s="873">
        <f t="shared" si="442"/>
        <v>214</v>
      </c>
    </row>
    <row r="13" spans="1:3750" s="8" customFormat="1" ht="15" customHeight="1" x14ac:dyDescent="0.2">
      <c r="A13" s="391">
        <v>7</v>
      </c>
      <c r="B13" s="21" t="s">
        <v>186</v>
      </c>
      <c r="C13" s="309" t="s">
        <v>201</v>
      </c>
      <c r="D13" s="21">
        <v>25</v>
      </c>
      <c r="E13" s="24"/>
      <c r="F13" s="24">
        <v>4306</v>
      </c>
      <c r="G13" s="24"/>
      <c r="H13" s="24"/>
      <c r="I13" s="360"/>
      <c r="J13" s="360">
        <f>SUMIF(SUMPK!$B:$B,$B:$B,SUMPK!$O:$O)</f>
        <v>0</v>
      </c>
      <c r="K13" s="24"/>
      <c r="L13" s="24">
        <f t="shared" si="1029"/>
        <v>4306</v>
      </c>
      <c r="M13" s="15">
        <f t="shared" si="1030"/>
        <v>4306</v>
      </c>
      <c r="N13" s="444">
        <v>0</v>
      </c>
      <c r="O13" s="276">
        <f t="shared" si="2"/>
        <v>0</v>
      </c>
      <c r="P13" s="277">
        <f t="shared" si="443"/>
        <v>106.66666666666667</v>
      </c>
      <c r="Q13" s="276">
        <f t="shared" si="3"/>
        <v>242.21249999999998</v>
      </c>
      <c r="R13" s="277">
        <f t="shared" si="226"/>
        <v>24.615384615384617</v>
      </c>
      <c r="S13" s="222">
        <v>640</v>
      </c>
      <c r="T13" s="276">
        <f t="shared" si="4"/>
        <v>174.93124999999998</v>
      </c>
      <c r="U13" s="278"/>
      <c r="V13" s="302">
        <f t="shared" si="5"/>
        <v>174.93124999999998</v>
      </c>
      <c r="W13" s="304">
        <f t="shared" si="6"/>
        <v>1</v>
      </c>
      <c r="X13" s="299"/>
      <c r="Y13" s="280"/>
      <c r="Z13" s="280"/>
      <c r="AA13" s="280"/>
      <c r="AB13" s="280"/>
      <c r="AC13" s="662">
        <v>17</v>
      </c>
      <c r="AD13" s="9"/>
      <c r="AF13" s="48">
        <v>534</v>
      </c>
      <c r="AG13" s="49"/>
      <c r="AH13" s="49"/>
      <c r="AI13" s="49"/>
      <c r="AJ13" s="49">
        <v>274</v>
      </c>
      <c r="AK13" s="49"/>
      <c r="AL13" s="42">
        <f t="shared" si="444"/>
        <v>808</v>
      </c>
      <c r="AM13" s="43">
        <f t="shared" si="445"/>
        <v>134.66666666666666</v>
      </c>
      <c r="AN13" s="48"/>
      <c r="AO13" s="49"/>
      <c r="AP13" s="49">
        <v>776</v>
      </c>
      <c r="AQ13" s="49"/>
      <c r="AR13" s="49"/>
      <c r="AS13" s="49"/>
      <c r="AT13" s="42">
        <f t="shared" si="446"/>
        <v>776</v>
      </c>
      <c r="AU13" s="43">
        <f t="shared" si="447"/>
        <v>129.33333333333334</v>
      </c>
      <c r="AV13" s="48"/>
      <c r="AW13" s="49"/>
      <c r="AX13" s="49"/>
      <c r="AY13" s="49">
        <v>445</v>
      </c>
      <c r="AZ13" s="49"/>
      <c r="BA13" s="49"/>
      <c r="BB13" s="42">
        <f t="shared" si="448"/>
        <v>445</v>
      </c>
      <c r="BC13" s="43">
        <f t="shared" si="449"/>
        <v>74.166666666666671</v>
      </c>
      <c r="BD13" s="48">
        <v>400</v>
      </c>
      <c r="BE13" s="49"/>
      <c r="BF13" s="49"/>
      <c r="BG13" s="49"/>
      <c r="BH13" s="49"/>
      <c r="BI13" s="49">
        <v>560</v>
      </c>
      <c r="BJ13" s="42">
        <f t="shared" si="450"/>
        <v>960</v>
      </c>
      <c r="BK13" s="43">
        <f t="shared" si="451"/>
        <v>160</v>
      </c>
      <c r="BL13" s="48"/>
      <c r="BM13" s="49">
        <v>601</v>
      </c>
      <c r="BN13" s="49"/>
      <c r="BO13" s="49"/>
      <c r="BP13" s="49"/>
      <c r="BQ13" s="49"/>
      <c r="BR13" s="42">
        <f t="shared" si="452"/>
        <v>601</v>
      </c>
      <c r="BS13" s="43">
        <f t="shared" si="453"/>
        <v>100.16666666666667</v>
      </c>
      <c r="BT13" s="48"/>
      <c r="BU13" s="49"/>
      <c r="BV13" s="49">
        <v>399</v>
      </c>
      <c r="BW13" s="49"/>
      <c r="BX13" s="49">
        <v>599</v>
      </c>
      <c r="BY13" s="49"/>
      <c r="BZ13" s="42">
        <f t="shared" si="454"/>
        <v>998</v>
      </c>
      <c r="CA13" s="43">
        <f t="shared" si="455"/>
        <v>166.33333333333334</v>
      </c>
      <c r="CB13" s="48"/>
      <c r="CC13" s="49"/>
      <c r="CD13" s="49">
        <v>368</v>
      </c>
      <c r="CE13" s="49"/>
      <c r="CF13" s="49"/>
      <c r="CG13" s="49"/>
      <c r="CH13" s="42">
        <f t="shared" si="456"/>
        <v>368</v>
      </c>
      <c r="CI13" s="43">
        <f t="shared" si="457"/>
        <v>61.333333333333336</v>
      </c>
      <c r="CJ13" s="48"/>
      <c r="CK13" s="49"/>
      <c r="CL13" s="49">
        <v>198</v>
      </c>
      <c r="CM13" s="49"/>
      <c r="CN13" s="49"/>
      <c r="CO13" s="49"/>
      <c r="CP13" s="42">
        <f t="shared" si="458"/>
        <v>198</v>
      </c>
      <c r="CQ13" s="43">
        <f t="shared" si="459"/>
        <v>33</v>
      </c>
      <c r="CR13" s="48">
        <v>297</v>
      </c>
      <c r="CS13" s="49"/>
      <c r="CT13" s="49">
        <v>102</v>
      </c>
      <c r="CU13" s="49"/>
      <c r="CV13" s="49"/>
      <c r="CW13" s="49"/>
      <c r="CX13" s="42">
        <f t="shared" si="460"/>
        <v>399</v>
      </c>
      <c r="CY13" s="43">
        <f t="shared" si="461"/>
        <v>66.5</v>
      </c>
      <c r="CZ13" s="48">
        <v>600</v>
      </c>
      <c r="DA13" s="49"/>
      <c r="DB13" s="49"/>
      <c r="DC13" s="49"/>
      <c r="DD13" s="49"/>
      <c r="DE13" s="49"/>
      <c r="DF13" s="42">
        <f t="shared" si="462"/>
        <v>600</v>
      </c>
      <c r="DG13" s="43">
        <f t="shared" si="463"/>
        <v>100</v>
      </c>
      <c r="DH13" s="48"/>
      <c r="DI13" s="49"/>
      <c r="DJ13" s="49"/>
      <c r="DK13" s="49"/>
      <c r="DL13" s="49">
        <v>378</v>
      </c>
      <c r="DM13" s="49"/>
      <c r="DN13" s="42">
        <f t="shared" si="464"/>
        <v>378</v>
      </c>
      <c r="DO13" s="43">
        <f t="shared" si="465"/>
        <v>63</v>
      </c>
      <c r="DP13" s="48"/>
      <c r="DQ13" s="49"/>
      <c r="DR13" s="49"/>
      <c r="DS13" s="49"/>
      <c r="DT13" s="49">
        <v>400</v>
      </c>
      <c r="DU13" s="49"/>
      <c r="DV13" s="42">
        <f t="shared" si="466"/>
        <v>400</v>
      </c>
      <c r="DW13" s="43">
        <f t="shared" si="467"/>
        <v>66.666666666666671</v>
      </c>
      <c r="DX13" s="48"/>
      <c r="DY13" s="49"/>
      <c r="DZ13" s="49"/>
      <c r="EA13" s="49"/>
      <c r="EB13" s="49"/>
      <c r="EC13" s="49"/>
      <c r="ED13" s="42">
        <f t="shared" si="468"/>
        <v>0</v>
      </c>
      <c r="EE13" s="43">
        <f t="shared" si="469"/>
        <v>0</v>
      </c>
      <c r="EF13" s="48"/>
      <c r="EG13" s="49">
        <v>453</v>
      </c>
      <c r="EH13" s="49"/>
      <c r="EI13" s="49"/>
      <c r="EJ13" s="49"/>
      <c r="EK13" s="49"/>
      <c r="EL13" s="42">
        <f t="shared" si="470"/>
        <v>453</v>
      </c>
      <c r="EM13" s="43">
        <f t="shared" si="471"/>
        <v>75.5</v>
      </c>
      <c r="EN13" s="48"/>
      <c r="EO13" s="49"/>
      <c r="EP13" s="49">
        <v>199</v>
      </c>
      <c r="EQ13" s="49"/>
      <c r="ER13" s="49"/>
      <c r="ES13" s="49"/>
      <c r="ET13" s="42">
        <f t="shared" si="472"/>
        <v>199</v>
      </c>
      <c r="EU13" s="43">
        <f t="shared" si="473"/>
        <v>33.166666666666664</v>
      </c>
      <c r="EV13" s="48"/>
      <c r="EW13" s="49"/>
      <c r="EX13" s="49">
        <v>200</v>
      </c>
      <c r="EY13" s="49">
        <v>400</v>
      </c>
      <c r="EZ13" s="49"/>
      <c r="FA13" s="49"/>
      <c r="FB13" s="42">
        <f t="shared" si="474"/>
        <v>600</v>
      </c>
      <c r="FC13" s="43">
        <f t="shared" si="475"/>
        <v>100</v>
      </c>
      <c r="FD13" s="48"/>
      <c r="FE13" s="49">
        <v>367</v>
      </c>
      <c r="FF13" s="49"/>
      <c r="FG13" s="49"/>
      <c r="FH13" s="49">
        <v>399</v>
      </c>
      <c r="FI13" s="49"/>
      <c r="FJ13" s="42">
        <f t="shared" si="476"/>
        <v>766</v>
      </c>
      <c r="FK13" s="43">
        <f t="shared" si="477"/>
        <v>127.66666666666667</v>
      </c>
      <c r="FL13" s="48"/>
      <c r="FM13" s="49">
        <v>199</v>
      </c>
      <c r="FN13" s="49"/>
      <c r="FO13" s="49">
        <v>100</v>
      </c>
      <c r="FP13" s="49"/>
      <c r="FQ13" s="49"/>
      <c r="FR13" s="42">
        <f t="shared" si="478"/>
        <v>299</v>
      </c>
      <c r="FS13" s="43">
        <f t="shared" si="479"/>
        <v>49.833333333333336</v>
      </c>
      <c r="FT13" s="48">
        <v>416</v>
      </c>
      <c r="FU13" s="49"/>
      <c r="FV13" s="49"/>
      <c r="FW13" s="49"/>
      <c r="FX13" s="49">
        <v>430</v>
      </c>
      <c r="FY13" s="49"/>
      <c r="FZ13" s="42">
        <f t="shared" si="480"/>
        <v>846</v>
      </c>
      <c r="GA13" s="43">
        <f t="shared" si="481"/>
        <v>141</v>
      </c>
      <c r="GB13" s="48"/>
      <c r="GC13" s="49"/>
      <c r="GD13" s="49">
        <v>400</v>
      </c>
      <c r="GE13" s="49"/>
      <c r="GF13" s="49">
        <v>199</v>
      </c>
      <c r="GG13" s="49"/>
      <c r="GH13" s="42">
        <f t="shared" si="482"/>
        <v>599</v>
      </c>
      <c r="GI13" s="43">
        <f t="shared" si="483"/>
        <v>99.833333333333329</v>
      </c>
      <c r="GJ13" s="48"/>
      <c r="GK13" s="49"/>
      <c r="GL13" s="49"/>
      <c r="GM13" s="49"/>
      <c r="GN13" s="49">
        <v>299</v>
      </c>
      <c r="GO13" s="49"/>
      <c r="GP13" s="42">
        <f t="shared" si="484"/>
        <v>299</v>
      </c>
      <c r="GQ13" s="43">
        <f t="shared" si="485"/>
        <v>49.833333333333336</v>
      </c>
      <c r="GR13" s="48">
        <v>401</v>
      </c>
      <c r="GS13" s="49"/>
      <c r="GT13" s="49">
        <v>600</v>
      </c>
      <c r="GU13" s="49"/>
      <c r="GV13" s="49"/>
      <c r="GW13" s="49"/>
      <c r="GX13" s="42">
        <f t="shared" si="486"/>
        <v>1001</v>
      </c>
      <c r="GY13" s="43">
        <f t="shared" si="487"/>
        <v>166.83333333333334</v>
      </c>
      <c r="GZ13" s="48">
        <v>100</v>
      </c>
      <c r="HA13" s="49"/>
      <c r="HB13" s="49"/>
      <c r="HC13" s="49"/>
      <c r="HD13" s="49"/>
      <c r="HE13" s="49"/>
      <c r="HF13" s="42">
        <f t="shared" si="488"/>
        <v>100</v>
      </c>
      <c r="HG13" s="43">
        <f t="shared" si="489"/>
        <v>16.666666666666668</v>
      </c>
      <c r="HH13" s="48"/>
      <c r="HI13" s="49"/>
      <c r="HJ13" s="49">
        <v>99</v>
      </c>
      <c r="HK13" s="49"/>
      <c r="HL13" s="49"/>
      <c r="HM13" s="49">
        <v>200</v>
      </c>
      <c r="HN13" s="42">
        <f t="shared" si="490"/>
        <v>299</v>
      </c>
      <c r="HO13" s="43">
        <f t="shared" si="491"/>
        <v>49.833333333333336</v>
      </c>
      <c r="HP13" s="82"/>
      <c r="HQ13" s="83">
        <v>348</v>
      </c>
      <c r="HR13" s="83"/>
      <c r="HS13" s="83"/>
      <c r="HT13" s="83">
        <v>398</v>
      </c>
      <c r="HU13" s="83"/>
      <c r="HV13" s="42">
        <f t="shared" si="492"/>
        <v>746</v>
      </c>
      <c r="HW13" s="43">
        <f t="shared" si="493"/>
        <v>124.33333333333333</v>
      </c>
      <c r="HX13" s="48">
        <v>100</v>
      </c>
      <c r="HY13" s="49"/>
      <c r="HZ13" s="49">
        <v>400</v>
      </c>
      <c r="IA13" s="49"/>
      <c r="IB13" s="49"/>
      <c r="IC13" s="49"/>
      <c r="ID13" s="42">
        <f t="shared" si="494"/>
        <v>500</v>
      </c>
      <c r="IE13" s="43">
        <f t="shared" si="495"/>
        <v>83.333333333333329</v>
      </c>
      <c r="IF13" s="48"/>
      <c r="IG13" s="49">
        <v>201</v>
      </c>
      <c r="IH13" s="49"/>
      <c r="II13" s="49"/>
      <c r="IJ13" s="49"/>
      <c r="IK13" s="49">
        <v>646</v>
      </c>
      <c r="IL13" s="42">
        <f t="shared" si="496"/>
        <v>847</v>
      </c>
      <c r="IM13" s="43">
        <f t="shared" si="497"/>
        <v>141.16666666666666</v>
      </c>
      <c r="IN13" s="82"/>
      <c r="IO13" s="83"/>
      <c r="IP13" s="83"/>
      <c r="IQ13" s="83"/>
      <c r="IR13" s="83"/>
      <c r="IS13" s="83"/>
      <c r="IT13" s="42">
        <f t="shared" si="498"/>
        <v>0</v>
      </c>
      <c r="IU13" s="43">
        <f t="shared" si="499"/>
        <v>0</v>
      </c>
      <c r="IV13" s="48"/>
      <c r="IW13" s="49"/>
      <c r="IX13" s="49"/>
      <c r="IY13" s="49">
        <v>200</v>
      </c>
      <c r="IZ13" s="49"/>
      <c r="JA13" s="49"/>
      <c r="JB13" s="42">
        <f t="shared" si="500"/>
        <v>200</v>
      </c>
      <c r="JC13" s="43">
        <f t="shared" si="501"/>
        <v>33.333333333333336</v>
      </c>
      <c r="JD13" s="48"/>
      <c r="JE13" s="49">
        <v>573</v>
      </c>
      <c r="JF13" s="49"/>
      <c r="JG13" s="49"/>
      <c r="JH13" s="49">
        <v>399</v>
      </c>
      <c r="JI13" s="49"/>
      <c r="JJ13" s="42">
        <f t="shared" si="502"/>
        <v>972</v>
      </c>
      <c r="JK13" s="43">
        <f t="shared" si="503"/>
        <v>162</v>
      </c>
      <c r="JL13" s="48"/>
      <c r="JM13" s="49">
        <v>594</v>
      </c>
      <c r="JN13" s="49"/>
      <c r="JO13" s="49"/>
      <c r="JP13" s="49"/>
      <c r="JQ13" s="49">
        <v>164</v>
      </c>
      <c r="JR13" s="42">
        <f t="shared" si="504"/>
        <v>758</v>
      </c>
      <c r="JS13" s="43">
        <f t="shared" si="505"/>
        <v>126.33333333333333</v>
      </c>
      <c r="JT13" s="48"/>
      <c r="JU13" s="49"/>
      <c r="JV13" s="49"/>
      <c r="JW13" s="49"/>
      <c r="JX13" s="49">
        <v>394</v>
      </c>
      <c r="JY13" s="49"/>
      <c r="JZ13" s="42">
        <f t="shared" si="506"/>
        <v>394</v>
      </c>
      <c r="KA13" s="43">
        <f t="shared" si="507"/>
        <v>65.666666666666671</v>
      </c>
      <c r="KB13" s="48"/>
      <c r="KC13" s="49"/>
      <c r="KD13" s="49"/>
      <c r="KE13" s="49"/>
      <c r="KF13" s="49"/>
      <c r="KG13" s="49"/>
      <c r="KH13" s="42">
        <f t="shared" si="508"/>
        <v>0</v>
      </c>
      <c r="KI13" s="43">
        <f t="shared" si="509"/>
        <v>0</v>
      </c>
      <c r="KJ13" s="48"/>
      <c r="KK13" s="49">
        <v>400</v>
      </c>
      <c r="KL13" s="49"/>
      <c r="KM13" s="49"/>
      <c r="KN13" s="49"/>
      <c r="KO13" s="49">
        <v>614</v>
      </c>
      <c r="KP13" s="42">
        <f t="shared" si="510"/>
        <v>1014</v>
      </c>
      <c r="KQ13" s="43">
        <f t="shared" si="511"/>
        <v>169</v>
      </c>
      <c r="KR13" s="48"/>
      <c r="KS13" s="49"/>
      <c r="KT13" s="49"/>
      <c r="KU13" s="49"/>
      <c r="KV13" s="49">
        <v>600</v>
      </c>
      <c r="KW13" s="49"/>
      <c r="KX13" s="42">
        <f t="shared" si="512"/>
        <v>600</v>
      </c>
      <c r="KY13" s="101">
        <f t="shared" si="513"/>
        <v>100</v>
      </c>
      <c r="KZ13" s="48"/>
      <c r="LA13" s="49"/>
      <c r="LB13" s="49"/>
      <c r="LC13" s="49"/>
      <c r="LD13" s="49">
        <v>300</v>
      </c>
      <c r="LE13" s="49"/>
      <c r="LF13" s="42">
        <f t="shared" si="514"/>
        <v>300</v>
      </c>
      <c r="LG13" s="43">
        <f t="shared" si="515"/>
        <v>50</v>
      </c>
      <c r="LH13" s="48"/>
      <c r="LI13" s="49"/>
      <c r="LJ13" s="49">
        <v>399</v>
      </c>
      <c r="LK13" s="49">
        <v>399</v>
      </c>
      <c r="LL13" s="49"/>
      <c r="LM13" s="49"/>
      <c r="LN13" s="67">
        <f t="shared" si="516"/>
        <v>798</v>
      </c>
      <c r="LO13" s="68">
        <f t="shared" si="517"/>
        <v>133</v>
      </c>
      <c r="LP13" s="48"/>
      <c r="LQ13" s="49">
        <v>300</v>
      </c>
      <c r="LR13" s="49"/>
      <c r="LS13" s="49"/>
      <c r="LT13" s="49"/>
      <c r="LU13" s="49"/>
      <c r="LV13" s="67">
        <f t="shared" si="518"/>
        <v>300</v>
      </c>
      <c r="LW13" s="68">
        <f t="shared" si="519"/>
        <v>50</v>
      </c>
      <c r="LX13" s="48"/>
      <c r="LY13" s="49">
        <v>400</v>
      </c>
      <c r="LZ13" s="49"/>
      <c r="MA13" s="49"/>
      <c r="MB13" s="49">
        <v>298</v>
      </c>
      <c r="MC13" s="49"/>
      <c r="MD13" s="67">
        <f t="shared" si="520"/>
        <v>698</v>
      </c>
      <c r="ME13" s="68">
        <f t="shared" si="521"/>
        <v>116.33333333333333</v>
      </c>
      <c r="MF13" s="48"/>
      <c r="MG13" s="49">
        <v>299</v>
      </c>
      <c r="MH13" s="49"/>
      <c r="MI13" s="49">
        <v>596</v>
      </c>
      <c r="MJ13" s="49">
        <v>596</v>
      </c>
      <c r="MK13" s="49"/>
      <c r="ML13" s="42">
        <f t="shared" si="522"/>
        <v>1491</v>
      </c>
      <c r="MM13" s="43">
        <f t="shared" si="523"/>
        <v>248.5</v>
      </c>
      <c r="MN13" s="48"/>
      <c r="MO13" s="49"/>
      <c r="MP13" s="49"/>
      <c r="MQ13" s="49">
        <v>417</v>
      </c>
      <c r="MR13" s="49"/>
      <c r="MS13" s="49"/>
      <c r="MT13" s="42">
        <f t="shared" si="524"/>
        <v>417</v>
      </c>
      <c r="MU13" s="43">
        <f t="shared" si="525"/>
        <v>69.5</v>
      </c>
      <c r="MV13" s="48"/>
      <c r="MW13" s="49"/>
      <c r="MX13" s="49"/>
      <c r="MY13" s="49">
        <v>739</v>
      </c>
      <c r="MZ13" s="49"/>
      <c r="NA13" s="49"/>
      <c r="NB13" s="42">
        <f t="shared" si="526"/>
        <v>739</v>
      </c>
      <c r="NC13" s="43">
        <f t="shared" si="527"/>
        <v>123.16666666666667</v>
      </c>
      <c r="ND13" s="48"/>
      <c r="NE13" s="49"/>
      <c r="NF13" s="49"/>
      <c r="NG13" s="49"/>
      <c r="NH13" s="49"/>
      <c r="NI13" s="49">
        <v>400</v>
      </c>
      <c r="NJ13" s="42">
        <f t="shared" si="528"/>
        <v>400</v>
      </c>
      <c r="NK13" s="43">
        <f t="shared" si="529"/>
        <v>66.666666666666671</v>
      </c>
      <c r="NL13" s="48"/>
      <c r="NM13" s="49"/>
      <c r="NN13" s="49"/>
      <c r="NO13" s="49">
        <v>398</v>
      </c>
      <c r="NP13" s="49"/>
      <c r="NQ13" s="49"/>
      <c r="NR13" s="42">
        <f t="shared" si="530"/>
        <v>398</v>
      </c>
      <c r="NS13" s="43">
        <f t="shared" si="531"/>
        <v>66.333333333333329</v>
      </c>
      <c r="NT13" s="48"/>
      <c r="NU13" s="49"/>
      <c r="NV13" s="49">
        <v>497</v>
      </c>
      <c r="NW13" s="49"/>
      <c r="NX13" s="49">
        <v>243</v>
      </c>
      <c r="NY13" s="49"/>
      <c r="NZ13" s="42">
        <f t="shared" si="532"/>
        <v>740</v>
      </c>
      <c r="OA13" s="43">
        <f t="shared" si="533"/>
        <v>123.33333333333333</v>
      </c>
      <c r="OB13" s="48"/>
      <c r="OC13" s="49"/>
      <c r="OD13" s="49"/>
      <c r="OE13" s="49"/>
      <c r="OF13" s="49"/>
      <c r="OG13" s="49"/>
      <c r="OH13" s="42">
        <f t="shared" si="534"/>
        <v>0</v>
      </c>
      <c r="OI13" s="43">
        <f t="shared" si="535"/>
        <v>0</v>
      </c>
      <c r="OJ13" s="48"/>
      <c r="OK13" s="49"/>
      <c r="OL13" s="49"/>
      <c r="OM13" s="49"/>
      <c r="ON13" s="49"/>
      <c r="OO13" s="49"/>
      <c r="OP13" s="42">
        <f t="shared" si="536"/>
        <v>0</v>
      </c>
      <c r="OQ13" s="43">
        <f t="shared" si="537"/>
        <v>0</v>
      </c>
      <c r="OR13" s="48"/>
      <c r="OS13" s="49"/>
      <c r="OT13" s="49"/>
      <c r="OU13" s="49"/>
      <c r="OV13" s="49">
        <v>406</v>
      </c>
      <c r="OW13" s="49"/>
      <c r="OX13" s="67">
        <f t="shared" si="538"/>
        <v>406</v>
      </c>
      <c r="OY13" s="68">
        <f t="shared" si="539"/>
        <v>67.666666666666671</v>
      </c>
      <c r="OZ13" s="48"/>
      <c r="PA13" s="49"/>
      <c r="PB13" s="49"/>
      <c r="PC13" s="49"/>
      <c r="PD13" s="49"/>
      <c r="PE13" s="49"/>
      <c r="PF13" s="67">
        <f t="shared" si="540"/>
        <v>0</v>
      </c>
      <c r="PG13" s="68">
        <f t="shared" si="541"/>
        <v>0</v>
      </c>
      <c r="PH13" s="48"/>
      <c r="PI13" s="49">
        <v>245</v>
      </c>
      <c r="PJ13" s="49"/>
      <c r="PK13" s="49"/>
      <c r="PL13" s="49"/>
      <c r="PM13" s="49"/>
      <c r="PN13" s="104">
        <f t="shared" si="542"/>
        <v>245</v>
      </c>
      <c r="PO13" s="105">
        <f t="shared" si="543"/>
        <v>40.833333333333336</v>
      </c>
      <c r="PP13" s="106"/>
      <c r="PQ13" s="107"/>
      <c r="PR13" s="107">
        <v>404</v>
      </c>
      <c r="PS13" s="107"/>
      <c r="PT13" s="107">
        <v>409</v>
      </c>
      <c r="PU13" s="107"/>
      <c r="PV13" s="104">
        <f t="shared" si="544"/>
        <v>813</v>
      </c>
      <c r="PW13" s="105">
        <f t="shared" si="545"/>
        <v>135.5</v>
      </c>
      <c r="PX13" s="106"/>
      <c r="PY13" s="107">
        <v>359</v>
      </c>
      <c r="PZ13" s="107"/>
      <c r="QA13" s="107"/>
      <c r="QB13" s="107">
        <v>396</v>
      </c>
      <c r="QC13" s="107"/>
      <c r="QD13" s="104">
        <f t="shared" si="546"/>
        <v>755</v>
      </c>
      <c r="QE13" s="105">
        <f t="shared" si="547"/>
        <v>125.83333333333333</v>
      </c>
      <c r="QF13" s="106"/>
      <c r="QG13" s="107"/>
      <c r="QH13" s="107">
        <v>199</v>
      </c>
      <c r="QI13" s="107"/>
      <c r="QJ13" s="107">
        <v>196</v>
      </c>
      <c r="QK13" s="107"/>
      <c r="QL13" s="104">
        <f t="shared" si="548"/>
        <v>395</v>
      </c>
      <c r="QM13" s="105">
        <f t="shared" si="549"/>
        <v>65.833333333333329</v>
      </c>
      <c r="QN13" s="106"/>
      <c r="QO13" s="107"/>
      <c r="QP13" s="107"/>
      <c r="QQ13" s="107">
        <v>578</v>
      </c>
      <c r="QR13" s="107"/>
      <c r="QS13" s="107"/>
      <c r="QT13" s="104">
        <f t="shared" si="550"/>
        <v>578</v>
      </c>
      <c r="QU13" s="105">
        <f t="shared" si="551"/>
        <v>96.333333333333329</v>
      </c>
      <c r="QV13" s="106"/>
      <c r="QW13" s="107"/>
      <c r="QX13" s="107"/>
      <c r="QY13" s="107">
        <v>394</v>
      </c>
      <c r="QZ13" s="107">
        <v>200</v>
      </c>
      <c r="RA13" s="107"/>
      <c r="RB13" s="104">
        <f t="shared" si="552"/>
        <v>594</v>
      </c>
      <c r="RC13" s="105">
        <f t="shared" si="553"/>
        <v>99</v>
      </c>
      <c r="RD13" s="106"/>
      <c r="RE13" s="107"/>
      <c r="RF13" s="107">
        <v>644</v>
      </c>
      <c r="RG13" s="107"/>
      <c r="RH13" s="107"/>
      <c r="RI13" s="107"/>
      <c r="RJ13" s="104">
        <f t="shared" si="554"/>
        <v>644</v>
      </c>
      <c r="RK13" s="105">
        <f t="shared" si="555"/>
        <v>107.33333333333333</v>
      </c>
      <c r="RL13" s="106"/>
      <c r="RM13" s="107">
        <v>393</v>
      </c>
      <c r="RN13" s="107"/>
      <c r="RO13" s="107"/>
      <c r="RP13" s="107"/>
      <c r="RQ13" s="107">
        <v>390</v>
      </c>
      <c r="RR13" s="104">
        <f t="shared" si="556"/>
        <v>783</v>
      </c>
      <c r="RS13" s="105">
        <f t="shared" si="557"/>
        <v>130.5</v>
      </c>
      <c r="RT13" s="106"/>
      <c r="RU13" s="107"/>
      <c r="RV13" s="107">
        <v>406</v>
      </c>
      <c r="RW13" s="107"/>
      <c r="RX13" s="107">
        <v>255</v>
      </c>
      <c r="RY13" s="107"/>
      <c r="RZ13" s="104">
        <f t="shared" si="558"/>
        <v>661</v>
      </c>
      <c r="SA13" s="105">
        <f t="shared" si="559"/>
        <v>110.16666666666667</v>
      </c>
      <c r="SB13" s="106"/>
      <c r="SC13" s="107">
        <v>438</v>
      </c>
      <c r="SD13" s="107"/>
      <c r="SE13" s="107"/>
      <c r="SF13" s="107"/>
      <c r="SG13" s="107">
        <v>200</v>
      </c>
      <c r="SH13" s="104">
        <f t="shared" si="560"/>
        <v>638</v>
      </c>
      <c r="SI13" s="105">
        <f t="shared" si="561"/>
        <v>106.33333333333333</v>
      </c>
      <c r="SJ13" s="106"/>
      <c r="SK13" s="107"/>
      <c r="SL13" s="107">
        <v>396</v>
      </c>
      <c r="SM13" s="107"/>
      <c r="SN13" s="107"/>
      <c r="SO13" s="107"/>
      <c r="SP13" s="104">
        <f t="shared" si="562"/>
        <v>396</v>
      </c>
      <c r="SQ13" s="105">
        <f t="shared" si="563"/>
        <v>66</v>
      </c>
      <c r="SR13" s="106">
        <v>400</v>
      </c>
      <c r="SS13" s="107"/>
      <c r="ST13" s="107">
        <v>401</v>
      </c>
      <c r="SU13" s="107"/>
      <c r="SV13" s="107"/>
      <c r="SW13" s="107"/>
      <c r="SX13" s="104">
        <f t="shared" si="564"/>
        <v>801</v>
      </c>
      <c r="SY13" s="105">
        <f t="shared" si="565"/>
        <v>133.5</v>
      </c>
      <c r="SZ13" s="106"/>
      <c r="TA13" s="107">
        <v>398</v>
      </c>
      <c r="TB13" s="107"/>
      <c r="TC13" s="107"/>
      <c r="TD13" s="107"/>
      <c r="TE13" s="107"/>
      <c r="TF13" s="104">
        <f t="shared" si="566"/>
        <v>398</v>
      </c>
      <c r="TG13" s="105">
        <f t="shared" si="567"/>
        <v>66.333333333333329</v>
      </c>
      <c r="TH13" s="106"/>
      <c r="TI13" s="107"/>
      <c r="TJ13" s="107"/>
      <c r="TK13" s="107"/>
      <c r="TL13" s="107"/>
      <c r="TM13" s="107"/>
      <c r="TN13" s="104">
        <f t="shared" si="568"/>
        <v>0</v>
      </c>
      <c r="TO13" s="105">
        <f t="shared" si="569"/>
        <v>0</v>
      </c>
      <c r="TP13" s="106">
        <v>398</v>
      </c>
      <c r="TQ13" s="107"/>
      <c r="TR13" s="107"/>
      <c r="TS13" s="107"/>
      <c r="TT13" s="107"/>
      <c r="TU13" s="107"/>
      <c r="TV13" s="107"/>
      <c r="TW13" s="104">
        <f t="shared" si="570"/>
        <v>0</v>
      </c>
      <c r="TX13" s="105">
        <f t="shared" si="571"/>
        <v>0</v>
      </c>
      <c r="TY13" s="106">
        <v>400</v>
      </c>
      <c r="TZ13" s="107"/>
      <c r="UA13" s="107"/>
      <c r="UB13" s="107"/>
      <c r="UC13" s="107"/>
      <c r="UD13" s="107"/>
      <c r="UE13" s="104">
        <f t="shared" si="572"/>
        <v>400</v>
      </c>
      <c r="UF13" s="105">
        <f t="shared" si="573"/>
        <v>66.666666666666671</v>
      </c>
      <c r="UG13" s="106"/>
      <c r="UH13" s="107"/>
      <c r="UI13" s="107">
        <v>400</v>
      </c>
      <c r="UJ13" s="107"/>
      <c r="UK13" s="107"/>
      <c r="UL13" s="107"/>
      <c r="UM13" s="104">
        <f t="shared" si="574"/>
        <v>400</v>
      </c>
      <c r="UN13" s="105">
        <f t="shared" si="575"/>
        <v>66.666666666666671</v>
      </c>
      <c r="UO13" s="106"/>
      <c r="UP13" s="107">
        <v>286</v>
      </c>
      <c r="UQ13" s="107"/>
      <c r="UR13" s="107"/>
      <c r="US13" s="107"/>
      <c r="UT13" s="107"/>
      <c r="UU13" s="104">
        <f t="shared" si="576"/>
        <v>286</v>
      </c>
      <c r="UV13" s="105">
        <f t="shared" si="577"/>
        <v>47.666666666666664</v>
      </c>
      <c r="UW13" s="106">
        <v>447</v>
      </c>
      <c r="UX13" s="107"/>
      <c r="UY13" s="107"/>
      <c r="UZ13" s="107"/>
      <c r="VA13" s="107"/>
      <c r="VB13" s="107"/>
      <c r="VC13" s="104">
        <f t="shared" si="578"/>
        <v>447</v>
      </c>
      <c r="VD13" s="105">
        <f t="shared" si="579"/>
        <v>74.5</v>
      </c>
      <c r="VE13" s="63"/>
      <c r="VF13" s="64"/>
      <c r="VG13" s="64">
        <v>200</v>
      </c>
      <c r="VH13" s="64"/>
      <c r="VI13" s="64"/>
      <c r="VJ13" s="64"/>
      <c r="VK13" s="67">
        <f t="shared" si="580"/>
        <v>200</v>
      </c>
      <c r="VL13" s="68">
        <f t="shared" si="581"/>
        <v>33.333333333333336</v>
      </c>
      <c r="VM13" s="48"/>
      <c r="VN13" s="49"/>
      <c r="VO13" s="49"/>
      <c r="VP13" s="49">
        <v>400</v>
      </c>
      <c r="VQ13" s="49"/>
      <c r="VR13" s="49"/>
      <c r="VS13" s="49"/>
      <c r="VT13" s="67">
        <f t="shared" si="582"/>
        <v>400</v>
      </c>
      <c r="VU13" s="68">
        <f t="shared" si="583"/>
        <v>66.666666666666671</v>
      </c>
      <c r="VV13" s="48"/>
      <c r="VW13" s="49"/>
      <c r="VX13" s="49"/>
      <c r="VY13" s="49"/>
      <c r="VZ13" s="49">
        <v>399</v>
      </c>
      <c r="WA13" s="49"/>
      <c r="WB13" s="49"/>
      <c r="WC13" s="67">
        <f t="shared" si="584"/>
        <v>399</v>
      </c>
      <c r="WD13" s="68">
        <f t="shared" si="585"/>
        <v>66.5</v>
      </c>
      <c r="WE13" s="48">
        <v>300</v>
      </c>
      <c r="WF13" s="49"/>
      <c r="WG13" s="49"/>
      <c r="WH13" s="49"/>
      <c r="WI13" s="49">
        <v>300</v>
      </c>
      <c r="WJ13" s="49"/>
      <c r="WK13" s="49"/>
      <c r="WL13" s="67">
        <f t="shared" si="586"/>
        <v>300</v>
      </c>
      <c r="WM13" s="68">
        <f t="shared" si="587"/>
        <v>50</v>
      </c>
      <c r="WN13" s="48"/>
      <c r="WO13" s="49"/>
      <c r="WP13" s="49"/>
      <c r="WQ13" s="49">
        <v>200</v>
      </c>
      <c r="WR13" s="49"/>
      <c r="WS13" s="49"/>
      <c r="WT13" s="49">
        <v>436</v>
      </c>
      <c r="WU13" s="67">
        <f t="shared" si="588"/>
        <v>636</v>
      </c>
      <c r="WV13" s="68">
        <f t="shared" si="589"/>
        <v>106</v>
      </c>
      <c r="WW13" s="106"/>
      <c r="WX13" s="107"/>
      <c r="WY13" s="107"/>
      <c r="WZ13" s="107">
        <v>300</v>
      </c>
      <c r="XA13" s="107"/>
      <c r="XB13" s="107"/>
      <c r="XC13" s="107"/>
      <c r="XD13" s="104">
        <f t="shared" si="590"/>
        <v>300</v>
      </c>
      <c r="XE13" s="105">
        <f t="shared" si="591"/>
        <v>50</v>
      </c>
      <c r="XF13" s="48"/>
      <c r="XG13" s="49"/>
      <c r="XH13" s="49"/>
      <c r="XI13" s="49"/>
      <c r="XJ13" s="49"/>
      <c r="XK13" s="49">
        <v>400</v>
      </c>
      <c r="XL13" s="67">
        <f t="shared" si="592"/>
        <v>400</v>
      </c>
      <c r="XM13" s="68">
        <f t="shared" si="593"/>
        <v>66.666666666666671</v>
      </c>
      <c r="XN13" s="48"/>
      <c r="XO13" s="49"/>
      <c r="XP13" s="49"/>
      <c r="XQ13" s="49"/>
      <c r="XR13" s="49"/>
      <c r="XS13" s="49"/>
      <c r="XT13" s="67">
        <f t="shared" si="594"/>
        <v>0</v>
      </c>
      <c r="XU13" s="68">
        <f t="shared" si="595"/>
        <v>0</v>
      </c>
      <c r="XV13" s="48">
        <v>200</v>
      </c>
      <c r="XW13" s="49"/>
      <c r="XX13" s="49">
        <v>100</v>
      </c>
      <c r="XY13" s="49"/>
      <c r="XZ13" s="24"/>
      <c r="YA13" s="49"/>
      <c r="YB13" s="67">
        <f t="shared" si="596"/>
        <v>300</v>
      </c>
      <c r="YC13" s="68">
        <f t="shared" si="597"/>
        <v>50</v>
      </c>
      <c r="YD13" s="48"/>
      <c r="YE13" s="49">
        <v>482</v>
      </c>
      <c r="YF13" s="49"/>
      <c r="YG13" s="49"/>
      <c r="YH13" s="49"/>
      <c r="YI13" s="49"/>
      <c r="YJ13" s="49"/>
      <c r="YK13" s="67">
        <f t="shared" si="598"/>
        <v>482</v>
      </c>
      <c r="YL13" s="68">
        <f t="shared" si="599"/>
        <v>80.333333333333329</v>
      </c>
      <c r="YM13" s="48"/>
      <c r="YN13" s="49"/>
      <c r="YO13" s="49">
        <v>788</v>
      </c>
      <c r="YP13" s="49"/>
      <c r="YQ13" s="49"/>
      <c r="YR13" s="49"/>
      <c r="YS13" s="49"/>
      <c r="YT13" s="67">
        <f t="shared" si="600"/>
        <v>788</v>
      </c>
      <c r="YU13" s="68">
        <f t="shared" si="601"/>
        <v>131.33333333333334</v>
      </c>
      <c r="YV13" s="48"/>
      <c r="YW13" s="49"/>
      <c r="YX13" s="49">
        <v>402</v>
      </c>
      <c r="YY13" s="49"/>
      <c r="YZ13" s="49">
        <v>105</v>
      </c>
      <c r="ZA13" s="49"/>
      <c r="ZB13" s="67">
        <f t="shared" si="602"/>
        <v>507</v>
      </c>
      <c r="ZC13" s="68">
        <f t="shared" si="603"/>
        <v>84.5</v>
      </c>
      <c r="ZD13" s="48"/>
      <c r="ZE13" s="49"/>
      <c r="ZF13" s="49">
        <v>809</v>
      </c>
      <c r="ZG13" s="49"/>
      <c r="ZH13" s="49"/>
      <c r="ZI13" s="49"/>
      <c r="ZJ13" s="67">
        <f t="shared" si="604"/>
        <v>809</v>
      </c>
      <c r="ZK13" s="68">
        <f t="shared" si="605"/>
        <v>134.83333333333334</v>
      </c>
      <c r="ZL13" s="48"/>
      <c r="ZM13" s="49"/>
      <c r="ZN13" s="49"/>
      <c r="ZO13" s="49"/>
      <c r="ZP13" s="49"/>
      <c r="ZQ13" s="49"/>
      <c r="ZR13" s="67">
        <f t="shared" si="606"/>
        <v>0</v>
      </c>
      <c r="ZS13" s="68">
        <f t="shared" si="607"/>
        <v>0</v>
      </c>
      <c r="ZT13" s="48"/>
      <c r="ZU13" s="49"/>
      <c r="ZV13" s="49">
        <v>296</v>
      </c>
      <c r="ZW13" s="49"/>
      <c r="ZX13" s="49"/>
      <c r="ZY13" s="49"/>
      <c r="ZZ13" s="67">
        <f t="shared" si="608"/>
        <v>296</v>
      </c>
      <c r="AAA13" s="68">
        <f t="shared" si="609"/>
        <v>49.333333333333336</v>
      </c>
      <c r="AAB13" s="48">
        <v>600</v>
      </c>
      <c r="AAC13" s="49"/>
      <c r="AAD13" s="49"/>
      <c r="AAE13" s="49"/>
      <c r="AAF13" s="49"/>
      <c r="AAG13" s="49"/>
      <c r="AAH13" s="67">
        <f t="shared" si="610"/>
        <v>600</v>
      </c>
      <c r="AAI13" s="68">
        <f t="shared" si="611"/>
        <v>100</v>
      </c>
      <c r="AAJ13" s="48"/>
      <c r="AAK13" s="49"/>
      <c r="AAL13" s="49">
        <v>414</v>
      </c>
      <c r="AAM13" s="49"/>
      <c r="AAN13" s="49"/>
      <c r="AAO13" s="49"/>
      <c r="AAP13" s="67">
        <f t="shared" si="612"/>
        <v>414</v>
      </c>
      <c r="AAQ13" s="68">
        <f t="shared" si="613"/>
        <v>69</v>
      </c>
      <c r="AAR13" s="48"/>
      <c r="AAS13" s="49"/>
      <c r="AAT13" s="49"/>
      <c r="AAU13" s="49">
        <v>165</v>
      </c>
      <c r="AAV13" s="49"/>
      <c r="AAW13" s="49"/>
      <c r="AAX13" s="67">
        <f t="shared" si="614"/>
        <v>165</v>
      </c>
      <c r="AAY13" s="68">
        <f t="shared" si="615"/>
        <v>27.5</v>
      </c>
      <c r="AAZ13" s="48"/>
      <c r="ABA13" s="49"/>
      <c r="ABB13" s="49">
        <v>122</v>
      </c>
      <c r="ABC13" s="49"/>
      <c r="ABD13" s="49"/>
      <c r="ABE13" s="49"/>
      <c r="ABF13" s="67">
        <f t="shared" si="616"/>
        <v>122</v>
      </c>
      <c r="ABG13" s="68">
        <f t="shared" si="617"/>
        <v>20.333333333333332</v>
      </c>
      <c r="ABH13" s="48"/>
      <c r="ABI13" s="49"/>
      <c r="ABJ13" s="49"/>
      <c r="ABK13" s="49">
        <v>201</v>
      </c>
      <c r="ABL13" s="49"/>
      <c r="ABM13" s="49"/>
      <c r="ABN13" s="67">
        <f t="shared" si="618"/>
        <v>201</v>
      </c>
      <c r="ABO13" s="68">
        <f t="shared" si="619"/>
        <v>33.5</v>
      </c>
      <c r="ABP13" s="48"/>
      <c r="ABQ13" s="49">
        <v>440</v>
      </c>
      <c r="ABR13" s="49"/>
      <c r="ABS13" s="49"/>
      <c r="ABT13" s="49"/>
      <c r="ABU13" s="49"/>
      <c r="ABV13" s="67">
        <f t="shared" si="620"/>
        <v>440</v>
      </c>
      <c r="ABW13" s="68">
        <f t="shared" si="621"/>
        <v>73.333333333333329</v>
      </c>
      <c r="ABX13" s="48"/>
      <c r="ABY13" s="49">
        <v>113</v>
      </c>
      <c r="ABZ13" s="49"/>
      <c r="ACA13" s="49"/>
      <c r="ACB13" s="49"/>
      <c r="ACC13" s="49"/>
      <c r="ACD13" s="67">
        <f t="shared" si="622"/>
        <v>113</v>
      </c>
      <c r="ACE13" s="68">
        <f t="shared" si="623"/>
        <v>18.833333333333332</v>
      </c>
      <c r="ACF13" s="48"/>
      <c r="ACG13" s="49"/>
      <c r="ACH13" s="49"/>
      <c r="ACI13" s="49"/>
      <c r="ACJ13" s="49">
        <v>92</v>
      </c>
      <c r="ACK13" s="49"/>
      <c r="ACL13" s="67">
        <f t="shared" si="624"/>
        <v>92</v>
      </c>
      <c r="ACM13" s="68">
        <f t="shared" si="625"/>
        <v>15.333333333333334</v>
      </c>
      <c r="ACN13" s="48"/>
      <c r="ACO13" s="49">
        <v>213</v>
      </c>
      <c r="ACP13" s="49"/>
      <c r="ACQ13" s="49"/>
      <c r="ACR13" s="49"/>
      <c r="ACS13" s="49">
        <v>216</v>
      </c>
      <c r="ACT13" s="67">
        <f t="shared" si="626"/>
        <v>429</v>
      </c>
      <c r="ACU13" s="68">
        <f t="shared" si="627"/>
        <v>71.5</v>
      </c>
      <c r="ACV13" s="48"/>
      <c r="ACW13" s="49">
        <v>202</v>
      </c>
      <c r="ACX13" s="49"/>
      <c r="ACY13" s="49"/>
      <c r="ACZ13" s="49"/>
      <c r="ADA13" s="49"/>
      <c r="ADB13" s="67">
        <f t="shared" si="628"/>
        <v>202</v>
      </c>
      <c r="ADC13" s="68">
        <f t="shared" si="629"/>
        <v>33.666666666666664</v>
      </c>
      <c r="ADD13" s="48"/>
      <c r="ADE13" s="49">
        <v>200</v>
      </c>
      <c r="ADF13" s="49"/>
      <c r="ADG13" s="49"/>
      <c r="ADH13" s="49"/>
      <c r="ADI13" s="49"/>
      <c r="ADJ13" s="67">
        <f t="shared" si="630"/>
        <v>200</v>
      </c>
      <c r="ADK13" s="68">
        <f t="shared" si="631"/>
        <v>33.333333333333336</v>
      </c>
      <c r="ADL13" s="48"/>
      <c r="ADM13" s="49"/>
      <c r="ADN13" s="49">
        <v>401</v>
      </c>
      <c r="ADO13" s="49"/>
      <c r="ADP13" s="49"/>
      <c r="ADQ13" s="49">
        <v>258</v>
      </c>
      <c r="ADR13" s="67">
        <f t="shared" si="632"/>
        <v>659</v>
      </c>
      <c r="ADS13" s="68">
        <f t="shared" si="633"/>
        <v>109.83333333333333</v>
      </c>
      <c r="ADT13" s="48"/>
      <c r="ADU13" s="49"/>
      <c r="ADV13" s="49"/>
      <c r="ADW13" s="49"/>
      <c r="ADX13" s="49"/>
      <c r="ADY13" s="49">
        <v>118</v>
      </c>
      <c r="ADZ13" s="67">
        <f t="shared" si="634"/>
        <v>118</v>
      </c>
      <c r="AEA13" s="68">
        <f t="shared" si="635"/>
        <v>19.666666666666668</v>
      </c>
      <c r="AEB13" s="48"/>
      <c r="AEC13" s="49"/>
      <c r="AED13" s="49">
        <v>220</v>
      </c>
      <c r="AEE13" s="49"/>
      <c r="AEF13" s="49"/>
      <c r="AEG13" s="49"/>
      <c r="AEH13" s="67">
        <f t="shared" si="636"/>
        <v>220</v>
      </c>
      <c r="AEI13" s="68">
        <f t="shared" si="637"/>
        <v>36.666666666666664</v>
      </c>
      <c r="AEJ13" s="48"/>
      <c r="AEK13" s="49"/>
      <c r="AEL13" s="49">
        <v>221</v>
      </c>
      <c r="AEM13" s="49"/>
      <c r="AEN13" s="49"/>
      <c r="AEO13" s="49"/>
      <c r="AEP13" s="67">
        <f t="shared" si="638"/>
        <v>221</v>
      </c>
      <c r="AEQ13" s="68">
        <f t="shared" si="639"/>
        <v>36.833333333333336</v>
      </c>
      <c r="AER13" s="48"/>
      <c r="AES13" s="49">
        <v>9</v>
      </c>
      <c r="AET13" s="49">
        <v>220</v>
      </c>
      <c r="AEU13" s="49"/>
      <c r="AEV13" s="49"/>
      <c r="AEW13" s="49"/>
      <c r="AEX13" s="67">
        <f t="shared" si="640"/>
        <v>229</v>
      </c>
      <c r="AEY13" s="68">
        <f t="shared" si="641"/>
        <v>22.9</v>
      </c>
      <c r="AEZ13" s="48"/>
      <c r="AFA13" s="49"/>
      <c r="AFB13" s="49"/>
      <c r="AFC13" s="49">
        <v>219</v>
      </c>
      <c r="AFD13" s="49"/>
      <c r="AFE13" s="49"/>
      <c r="AFF13" s="67">
        <f t="shared" si="642"/>
        <v>219</v>
      </c>
      <c r="AFG13" s="68">
        <f t="shared" si="643"/>
        <v>21.9</v>
      </c>
      <c r="AFH13" s="48"/>
      <c r="AFI13" s="49"/>
      <c r="AFJ13" s="49"/>
      <c r="AFK13" s="49"/>
      <c r="AFL13" s="49">
        <v>198</v>
      </c>
      <c r="AFM13" s="49"/>
      <c r="AFN13" s="67">
        <f t="shared" si="644"/>
        <v>198</v>
      </c>
      <c r="AFO13" s="68">
        <f t="shared" si="645"/>
        <v>33</v>
      </c>
      <c r="AFP13" s="48"/>
      <c r="AFQ13" s="49"/>
      <c r="AFR13" s="49"/>
      <c r="AFS13" s="49">
        <v>209</v>
      </c>
      <c r="AFT13" s="49"/>
      <c r="AFU13" s="49"/>
      <c r="AFV13" s="67">
        <f t="shared" si="646"/>
        <v>209</v>
      </c>
      <c r="AFW13" s="68">
        <f t="shared" si="647"/>
        <v>20.9</v>
      </c>
      <c r="AFX13" s="48"/>
      <c r="AFY13" s="49"/>
      <c r="AFZ13" s="49">
        <v>220</v>
      </c>
      <c r="AGA13" s="49"/>
      <c r="AGB13" s="49"/>
      <c r="AGC13" s="49"/>
      <c r="AGD13" s="67">
        <f t="shared" si="648"/>
        <v>220</v>
      </c>
      <c r="AGE13" s="68">
        <f t="shared" si="649"/>
        <v>22</v>
      </c>
      <c r="AGF13" s="48"/>
      <c r="AGG13" s="49"/>
      <c r="AGH13" s="49">
        <v>221</v>
      </c>
      <c r="AGI13" s="49"/>
      <c r="AGJ13" s="49"/>
      <c r="AGK13" s="49"/>
      <c r="AGL13" s="67">
        <f t="shared" si="650"/>
        <v>221</v>
      </c>
      <c r="AGM13" s="68">
        <f t="shared" si="651"/>
        <v>22.1</v>
      </c>
      <c r="AGN13" s="48">
        <v>377</v>
      </c>
      <c r="AGO13" s="49"/>
      <c r="AGP13" s="49">
        <v>200</v>
      </c>
      <c r="AGQ13" s="49"/>
      <c r="AGR13" s="49"/>
      <c r="AGS13" s="49"/>
      <c r="AGT13" s="42">
        <f t="shared" si="652"/>
        <v>577</v>
      </c>
      <c r="AGU13" s="43">
        <f t="shared" si="653"/>
        <v>57.7</v>
      </c>
      <c r="AGV13" s="48"/>
      <c r="AGW13" s="49"/>
      <c r="AGX13" s="49"/>
      <c r="AGY13" s="49">
        <v>439</v>
      </c>
      <c r="AGZ13" s="49"/>
      <c r="AHA13" s="49"/>
      <c r="AHB13" s="42">
        <f t="shared" si="654"/>
        <v>439</v>
      </c>
      <c r="AHC13" s="43">
        <f t="shared" si="655"/>
        <v>43.9</v>
      </c>
      <c r="AHD13" s="48"/>
      <c r="AHE13" s="49"/>
      <c r="AHF13" s="49"/>
      <c r="AHG13" s="49"/>
      <c r="AHH13" s="49"/>
      <c r="AHI13" s="49"/>
      <c r="AHJ13" s="42">
        <f t="shared" si="656"/>
        <v>0</v>
      </c>
      <c r="AHK13" s="43">
        <f t="shared" si="657"/>
        <v>0</v>
      </c>
      <c r="AHL13" s="48"/>
      <c r="AHM13" s="49">
        <v>130</v>
      </c>
      <c r="AHN13" s="49"/>
      <c r="AHO13" s="49"/>
      <c r="AHP13" s="49"/>
      <c r="AHQ13" s="49"/>
      <c r="AHR13" s="67">
        <f t="shared" si="658"/>
        <v>130</v>
      </c>
      <c r="AHS13" s="68">
        <f t="shared" si="659"/>
        <v>13</v>
      </c>
      <c r="AHT13" s="48"/>
      <c r="AHU13" s="49"/>
      <c r="AHV13" s="49"/>
      <c r="AHW13" s="49"/>
      <c r="AHX13" s="49"/>
      <c r="AHY13" s="49"/>
      <c r="AHZ13" s="67">
        <f t="shared" si="660"/>
        <v>0</v>
      </c>
      <c r="AIA13" s="184">
        <f t="shared" si="661"/>
        <v>0</v>
      </c>
      <c r="AIB13" s="195"/>
      <c r="AIC13" s="49"/>
      <c r="AID13" s="49">
        <v>220</v>
      </c>
      <c r="AIE13" s="49"/>
      <c r="AIF13" s="49"/>
      <c r="AIG13" s="49"/>
      <c r="AIH13" s="67">
        <f t="shared" si="662"/>
        <v>220</v>
      </c>
      <c r="AII13" s="184">
        <f t="shared" si="663"/>
        <v>36.666666666666664</v>
      </c>
      <c r="AIJ13" s="195"/>
      <c r="AIK13" s="49"/>
      <c r="AIL13" s="49"/>
      <c r="AIM13" s="49"/>
      <c r="AIN13" s="49"/>
      <c r="AIO13" s="49"/>
      <c r="AIP13" s="67">
        <f t="shared" si="664"/>
        <v>0</v>
      </c>
      <c r="AIQ13" s="184">
        <f t="shared" si="665"/>
        <v>0</v>
      </c>
      <c r="AIR13" s="48"/>
      <c r="AIS13" s="49">
        <v>220</v>
      </c>
      <c r="AIT13" s="49"/>
      <c r="AIU13" s="49"/>
      <c r="AIV13" s="49">
        <v>232</v>
      </c>
      <c r="AIW13" s="49"/>
      <c r="AIX13" s="67">
        <f t="shared" si="666"/>
        <v>452</v>
      </c>
      <c r="AIY13" s="68">
        <f t="shared" si="667"/>
        <v>75.333333333333329</v>
      </c>
      <c r="AIZ13" s="48"/>
      <c r="AJA13" s="49"/>
      <c r="AJB13" s="49"/>
      <c r="AJC13" s="49"/>
      <c r="AJD13" s="49"/>
      <c r="AJE13" s="49"/>
      <c r="AJF13" s="67">
        <f t="shared" si="668"/>
        <v>0</v>
      </c>
      <c r="AJG13" s="68">
        <f t="shared" si="669"/>
        <v>0</v>
      </c>
      <c r="AJH13" s="48"/>
      <c r="AJI13" s="49"/>
      <c r="AJJ13" s="49"/>
      <c r="AJK13" s="49"/>
      <c r="AJL13" s="49"/>
      <c r="AJM13" s="49"/>
      <c r="AJN13" s="47">
        <f t="shared" si="670"/>
        <v>0</v>
      </c>
      <c r="AJO13" s="43">
        <f t="shared" si="671"/>
        <v>0</v>
      </c>
      <c r="AJP13" s="48">
        <v>110</v>
      </c>
      <c r="AJQ13" s="49"/>
      <c r="AJR13" s="49"/>
      <c r="AJS13" s="49"/>
      <c r="AJT13" s="49"/>
      <c r="AJU13" s="47"/>
      <c r="AJV13" s="47">
        <f t="shared" si="672"/>
        <v>110</v>
      </c>
      <c r="AJW13" s="43">
        <f t="shared" si="673"/>
        <v>18.333333333333332</v>
      </c>
      <c r="AJX13" s="48">
        <v>200</v>
      </c>
      <c r="AJY13" s="49">
        <v>219</v>
      </c>
      <c r="AJZ13" s="49"/>
      <c r="AKA13" s="49"/>
      <c r="AKB13" s="49"/>
      <c r="AKC13" s="49">
        <v>198</v>
      </c>
      <c r="AKD13" s="47">
        <f t="shared" si="674"/>
        <v>617</v>
      </c>
      <c r="AKE13" s="43">
        <f t="shared" si="675"/>
        <v>102.83333333333333</v>
      </c>
      <c r="AKF13" s="48"/>
      <c r="AKG13" s="49"/>
      <c r="AKH13" s="49"/>
      <c r="AKI13" s="49">
        <v>111</v>
      </c>
      <c r="AKJ13" s="49"/>
      <c r="AKK13" s="49"/>
      <c r="AKL13" s="47">
        <f t="shared" si="676"/>
        <v>111</v>
      </c>
      <c r="AKM13" s="43">
        <f t="shared" si="677"/>
        <v>18.5</v>
      </c>
      <c r="AKN13" s="82">
        <v>9</v>
      </c>
      <c r="AKO13" s="83"/>
      <c r="AKP13" s="83"/>
      <c r="AKQ13" s="83"/>
      <c r="AKR13" s="83">
        <v>194</v>
      </c>
      <c r="AKS13" s="83"/>
      <c r="AKT13" s="47">
        <f t="shared" si="678"/>
        <v>203</v>
      </c>
      <c r="AKU13" s="43">
        <f t="shared" si="679"/>
        <v>33.833333333333336</v>
      </c>
      <c r="AKV13" s="48">
        <v>100</v>
      </c>
      <c r="AKW13" s="49"/>
      <c r="AKX13" s="49">
        <v>224</v>
      </c>
      <c r="AKY13" s="49"/>
      <c r="AKZ13" s="49"/>
      <c r="ALA13" s="49"/>
      <c r="ALB13" s="47">
        <f t="shared" si="680"/>
        <v>324</v>
      </c>
      <c r="ALC13" s="43">
        <f t="shared" si="681"/>
        <v>54</v>
      </c>
      <c r="ALD13" s="48"/>
      <c r="ALE13" s="49">
        <v>96</v>
      </c>
      <c r="ALF13" s="49"/>
      <c r="ALG13" s="49"/>
      <c r="ALH13" s="49"/>
      <c r="ALI13" s="49"/>
      <c r="ALJ13" s="47">
        <f t="shared" si="682"/>
        <v>96</v>
      </c>
      <c r="ALK13" s="43">
        <f t="shared" si="683"/>
        <v>16</v>
      </c>
      <c r="ALL13" s="48">
        <v>157</v>
      </c>
      <c r="ALM13" s="49"/>
      <c r="ALN13" s="49"/>
      <c r="ALO13" s="49">
        <v>112</v>
      </c>
      <c r="ALP13" s="49"/>
      <c r="ALQ13" s="1"/>
      <c r="ALR13" s="67">
        <f t="shared" si="684"/>
        <v>269</v>
      </c>
      <c r="ALS13" s="68">
        <f t="shared" si="685"/>
        <v>44.833333333333336</v>
      </c>
      <c r="ALT13" s="48"/>
      <c r="ALU13" s="49"/>
      <c r="ALV13" s="49"/>
      <c r="ALW13" s="49"/>
      <c r="ALX13" s="49"/>
      <c r="ALY13" s="49">
        <v>220</v>
      </c>
      <c r="ALZ13" s="67">
        <f t="shared" si="686"/>
        <v>220</v>
      </c>
      <c r="AMA13" s="68">
        <f t="shared" si="687"/>
        <v>36.666666666666664</v>
      </c>
      <c r="AMB13" s="48"/>
      <c r="AMC13" s="49"/>
      <c r="AMD13" s="49"/>
      <c r="AME13" s="49"/>
      <c r="AMF13" s="49"/>
      <c r="AMG13" s="49"/>
      <c r="AMH13" s="67">
        <f t="shared" si="688"/>
        <v>0</v>
      </c>
      <c r="AMI13" s="68">
        <f t="shared" si="689"/>
        <v>0</v>
      </c>
      <c r="AMJ13" s="48"/>
      <c r="AMK13" s="49">
        <v>220</v>
      </c>
      <c r="AML13" s="49"/>
      <c r="AMM13" s="49">
        <v>220</v>
      </c>
      <c r="AMN13" s="49"/>
      <c r="AMO13" s="49"/>
      <c r="AMP13" s="67">
        <f t="shared" si="690"/>
        <v>440</v>
      </c>
      <c r="AMQ13" s="68">
        <f t="shared" si="691"/>
        <v>73.333333333333329</v>
      </c>
      <c r="AMR13" s="48"/>
      <c r="AMS13" s="49"/>
      <c r="AMT13" s="49"/>
      <c r="AMU13" s="49"/>
      <c r="AMV13" s="49"/>
      <c r="AMW13" s="49"/>
      <c r="AMX13" s="67">
        <f t="shared" si="692"/>
        <v>0</v>
      </c>
      <c r="AMY13" s="68">
        <f t="shared" si="693"/>
        <v>0</v>
      </c>
      <c r="AMZ13" s="48"/>
      <c r="ANA13" s="49">
        <v>195</v>
      </c>
      <c r="ANB13" s="49"/>
      <c r="ANC13" s="49"/>
      <c r="AND13" s="49"/>
      <c r="ANE13" s="49">
        <v>76</v>
      </c>
      <c r="ANF13" s="67">
        <f t="shared" si="694"/>
        <v>271</v>
      </c>
      <c r="ANG13" s="68">
        <f t="shared" si="695"/>
        <v>45.166666666666664</v>
      </c>
      <c r="ANH13" s="48"/>
      <c r="ANI13" s="49"/>
      <c r="ANJ13" s="49">
        <v>435</v>
      </c>
      <c r="ANK13" s="49"/>
      <c r="ANL13" s="49"/>
      <c r="ANM13" s="49">
        <v>220</v>
      </c>
      <c r="ANN13" s="67">
        <f t="shared" si="696"/>
        <v>655</v>
      </c>
      <c r="ANO13" s="68">
        <f t="shared" si="697"/>
        <v>109.16666666666667</v>
      </c>
      <c r="ANP13" s="48"/>
      <c r="ANQ13" s="49"/>
      <c r="ANR13" s="49"/>
      <c r="ANS13" s="49"/>
      <c r="ANT13" s="49"/>
      <c r="ANU13" s="49"/>
      <c r="ANV13" s="67">
        <f t="shared" si="698"/>
        <v>0</v>
      </c>
      <c r="ANW13" s="68">
        <f t="shared" si="699"/>
        <v>0</v>
      </c>
      <c r="ANX13" s="48"/>
      <c r="ANY13" s="49"/>
      <c r="ANZ13" s="49">
        <v>108</v>
      </c>
      <c r="AOA13" s="49">
        <v>402</v>
      </c>
      <c r="AOB13" s="49"/>
      <c r="AOC13" s="49"/>
      <c r="AOD13" s="67">
        <f t="shared" si="700"/>
        <v>510</v>
      </c>
      <c r="AOE13" s="68">
        <f t="shared" si="701"/>
        <v>85</v>
      </c>
      <c r="AOF13" s="48">
        <v>200</v>
      </c>
      <c r="AOG13" s="49"/>
      <c r="AOH13" s="49"/>
      <c r="AOI13" s="49"/>
      <c r="AOJ13" s="49"/>
      <c r="AOK13" s="49"/>
      <c r="AOL13" s="67">
        <f t="shared" si="702"/>
        <v>200</v>
      </c>
      <c r="AOM13" s="68">
        <f t="shared" si="703"/>
        <v>33.333333333333336</v>
      </c>
      <c r="AON13" s="48"/>
      <c r="AOO13" s="49"/>
      <c r="AOP13" s="49">
        <v>440</v>
      </c>
      <c r="AOQ13" s="49"/>
      <c r="AOR13" s="49"/>
      <c r="AOS13" s="49"/>
      <c r="AOT13" s="67">
        <f t="shared" si="704"/>
        <v>440</v>
      </c>
      <c r="AOU13" s="68">
        <f t="shared" si="705"/>
        <v>73.333333333333329</v>
      </c>
      <c r="AOV13" s="48">
        <v>216</v>
      </c>
      <c r="AOW13" s="49"/>
      <c r="AOX13" s="49"/>
      <c r="AOY13" s="49"/>
      <c r="AOZ13" s="49"/>
      <c r="APA13" s="49"/>
      <c r="APB13" s="67">
        <f t="shared" si="706"/>
        <v>216</v>
      </c>
      <c r="APC13" s="68">
        <f t="shared" si="707"/>
        <v>36</v>
      </c>
      <c r="APD13" s="48"/>
      <c r="APE13" s="49">
        <v>110</v>
      </c>
      <c r="APF13" s="49"/>
      <c r="APG13" s="49">
        <v>220</v>
      </c>
      <c r="APH13" s="49"/>
      <c r="API13" s="49"/>
      <c r="APJ13" s="67">
        <f t="shared" si="708"/>
        <v>330</v>
      </c>
      <c r="APK13" s="68">
        <f t="shared" si="709"/>
        <v>55</v>
      </c>
      <c r="APL13" s="48"/>
      <c r="APM13" s="49"/>
      <c r="APN13" s="49"/>
      <c r="APO13" s="49">
        <v>220</v>
      </c>
      <c r="APP13" s="49"/>
      <c r="APQ13" s="49">
        <v>110</v>
      </c>
      <c r="APR13" s="67">
        <f t="shared" si="710"/>
        <v>330</v>
      </c>
      <c r="APS13" s="68">
        <f t="shared" si="711"/>
        <v>55</v>
      </c>
      <c r="APT13" s="48"/>
      <c r="APU13" s="49"/>
      <c r="APV13" s="49"/>
      <c r="APW13" s="49"/>
      <c r="APX13" s="49"/>
      <c r="APY13" s="49"/>
      <c r="APZ13" s="67">
        <f t="shared" si="712"/>
        <v>0</v>
      </c>
      <c r="AQA13" s="68">
        <f t="shared" si="713"/>
        <v>0</v>
      </c>
      <c r="AQB13" s="48"/>
      <c r="AQC13" s="49"/>
      <c r="AQD13" s="49"/>
      <c r="AQE13" s="49"/>
      <c r="AQF13" s="49"/>
      <c r="AQG13" s="49"/>
      <c r="AQH13" s="67">
        <f t="shared" si="714"/>
        <v>0</v>
      </c>
      <c r="AQI13" s="68">
        <f t="shared" si="715"/>
        <v>0</v>
      </c>
      <c r="AQJ13" s="48"/>
      <c r="AQK13" s="49"/>
      <c r="AQL13" s="49"/>
      <c r="AQM13" s="49"/>
      <c r="AQN13" s="49"/>
      <c r="AQO13" s="49"/>
      <c r="AQP13" s="42">
        <f t="shared" si="716"/>
        <v>0</v>
      </c>
      <c r="AQQ13" s="43">
        <f t="shared" si="717"/>
        <v>0</v>
      </c>
      <c r="AQR13" s="48"/>
      <c r="AQS13" s="49"/>
      <c r="AQT13" s="49"/>
      <c r="AQU13" s="49"/>
      <c r="AQV13" s="49"/>
      <c r="AQW13" s="49">
        <v>108</v>
      </c>
      <c r="AQX13" s="42">
        <f t="shared" si="718"/>
        <v>108</v>
      </c>
      <c r="AQY13" s="43">
        <f t="shared" si="719"/>
        <v>18</v>
      </c>
      <c r="AQZ13" s="48"/>
      <c r="ARA13" s="49">
        <v>111</v>
      </c>
      <c r="ARB13" s="49"/>
      <c r="ARC13" s="49"/>
      <c r="ARD13" s="49"/>
      <c r="ARE13" s="49"/>
      <c r="ARF13" s="42">
        <f t="shared" si="720"/>
        <v>111</v>
      </c>
      <c r="ARG13" s="43">
        <f t="shared" si="721"/>
        <v>18.5</v>
      </c>
      <c r="ARH13" s="201"/>
      <c r="ARI13" s="47"/>
      <c r="ARJ13" s="47"/>
      <c r="ARK13" s="47"/>
      <c r="ARL13" s="47"/>
      <c r="ARM13" s="47">
        <v>110</v>
      </c>
      <c r="ARN13" s="42">
        <f t="shared" si="722"/>
        <v>110</v>
      </c>
      <c r="ARO13" s="43">
        <f t="shared" si="723"/>
        <v>18.333333333333332</v>
      </c>
      <c r="ARP13" s="48"/>
      <c r="ARQ13" s="49"/>
      <c r="ARR13" s="49"/>
      <c r="ARS13" s="49"/>
      <c r="ART13" s="49">
        <v>111</v>
      </c>
      <c r="ARU13" s="49"/>
      <c r="ARV13" s="42">
        <f t="shared" si="724"/>
        <v>111</v>
      </c>
      <c r="ARW13" s="43">
        <f t="shared" si="725"/>
        <v>18.5</v>
      </c>
      <c r="ARX13" s="48"/>
      <c r="ARY13" s="49"/>
      <c r="ARZ13" s="49">
        <v>107</v>
      </c>
      <c r="ASA13" s="49"/>
      <c r="ASB13" s="49"/>
      <c r="ASC13" s="49">
        <v>109</v>
      </c>
      <c r="ASD13" s="42">
        <f t="shared" si="726"/>
        <v>216</v>
      </c>
      <c r="ASE13" s="43">
        <f t="shared" si="727"/>
        <v>36</v>
      </c>
      <c r="ASF13" s="48"/>
      <c r="ASG13" s="49"/>
      <c r="ASH13" s="49"/>
      <c r="ASI13" s="49"/>
      <c r="ASJ13" s="49"/>
      <c r="ASK13" s="49"/>
      <c r="ASL13" s="42">
        <f t="shared" si="728"/>
        <v>0</v>
      </c>
      <c r="ASM13" s="43">
        <f t="shared" si="729"/>
        <v>0</v>
      </c>
      <c r="ASN13" s="48"/>
      <c r="ASO13" s="49">
        <v>110</v>
      </c>
      <c r="ASP13" s="49">
        <v>220</v>
      </c>
      <c r="ASQ13" s="49"/>
      <c r="ASR13" s="49"/>
      <c r="ASS13" s="49"/>
      <c r="AST13" s="42">
        <f t="shared" si="730"/>
        <v>330</v>
      </c>
      <c r="ASU13" s="43">
        <f t="shared" si="731"/>
        <v>55</v>
      </c>
      <c r="ASV13" s="48"/>
      <c r="ASW13" s="49">
        <v>218</v>
      </c>
      <c r="ASX13" s="49"/>
      <c r="ASY13" s="49"/>
      <c r="ASZ13" s="49"/>
      <c r="ATA13" s="49"/>
      <c r="ATB13" s="42">
        <f t="shared" si="732"/>
        <v>218</v>
      </c>
      <c r="ATC13" s="43">
        <f t="shared" si="733"/>
        <v>36.333333333333336</v>
      </c>
      <c r="ATD13" s="48"/>
      <c r="ATE13" s="49"/>
      <c r="ATF13" s="49"/>
      <c r="ATG13" s="49"/>
      <c r="ATH13" s="49"/>
      <c r="ATI13" s="49">
        <v>220</v>
      </c>
      <c r="ATJ13" s="42">
        <f t="shared" si="734"/>
        <v>220</v>
      </c>
      <c r="ATK13" s="43">
        <f t="shared" si="735"/>
        <v>36.666666666666664</v>
      </c>
      <c r="ATL13" s="48"/>
      <c r="ATM13" s="49">
        <v>209</v>
      </c>
      <c r="ATN13" s="49"/>
      <c r="ATO13" s="49"/>
      <c r="ATP13" s="49"/>
      <c r="ATQ13" s="49"/>
      <c r="ATR13" s="42">
        <f t="shared" si="736"/>
        <v>209</v>
      </c>
      <c r="ATS13" s="43">
        <f t="shared" si="737"/>
        <v>34.833333333333336</v>
      </c>
      <c r="ATT13" s="48"/>
      <c r="ATU13" s="49">
        <v>110</v>
      </c>
      <c r="ATV13" s="49"/>
      <c r="ATW13" s="49"/>
      <c r="ATX13" s="49"/>
      <c r="ATY13" s="49"/>
      <c r="ATZ13" s="42">
        <f t="shared" si="738"/>
        <v>110</v>
      </c>
      <c r="AUA13" s="43">
        <f t="shared" si="739"/>
        <v>18.333333333333332</v>
      </c>
      <c r="AUB13" s="48"/>
      <c r="AUC13" s="49">
        <v>83</v>
      </c>
      <c r="AUD13" s="49"/>
      <c r="AUE13" s="49"/>
      <c r="AUF13" s="49"/>
      <c r="AUG13" s="49"/>
      <c r="AUH13" s="42">
        <f t="shared" si="740"/>
        <v>83</v>
      </c>
      <c r="AUI13" s="43">
        <f t="shared" si="741"/>
        <v>13.833333333333334</v>
      </c>
      <c r="AUJ13" s="48"/>
      <c r="AUK13" s="49">
        <v>211</v>
      </c>
      <c r="AUL13" s="49"/>
      <c r="AUM13" s="49"/>
      <c r="AUN13" s="49"/>
      <c r="AUO13" s="49"/>
      <c r="AUP13" s="42">
        <f t="shared" si="742"/>
        <v>211</v>
      </c>
      <c r="AUQ13" s="43">
        <f t="shared" si="743"/>
        <v>35.166666666666664</v>
      </c>
      <c r="AUR13" s="48"/>
      <c r="AUS13" s="49"/>
      <c r="AUT13" s="49"/>
      <c r="AUU13" s="49"/>
      <c r="AUV13" s="49"/>
      <c r="AUW13" s="49"/>
      <c r="AUX13" s="42">
        <f t="shared" si="744"/>
        <v>0</v>
      </c>
      <c r="AUY13" s="43">
        <f t="shared" si="745"/>
        <v>0</v>
      </c>
      <c r="AUZ13" s="48"/>
      <c r="AVA13" s="49"/>
      <c r="AVB13" s="49">
        <v>120</v>
      </c>
      <c r="AVC13" s="49"/>
      <c r="AVD13" s="49"/>
      <c r="AVE13" s="49"/>
      <c r="AVF13" s="42">
        <f t="shared" si="746"/>
        <v>120</v>
      </c>
      <c r="AVG13" s="43">
        <f t="shared" si="747"/>
        <v>20</v>
      </c>
      <c r="AVH13" s="48"/>
      <c r="AVI13" s="49"/>
      <c r="AVJ13" s="49"/>
      <c r="AVK13" s="49"/>
      <c r="AVL13" s="49"/>
      <c r="AVM13" s="49"/>
      <c r="AVN13" s="42">
        <f t="shared" si="748"/>
        <v>0</v>
      </c>
      <c r="AVO13" s="43">
        <f t="shared" si="749"/>
        <v>0</v>
      </c>
      <c r="AVP13" s="48"/>
      <c r="AVQ13" s="49"/>
      <c r="AVR13" s="49"/>
      <c r="AVS13" s="49"/>
      <c r="AVT13" s="49"/>
      <c r="AVU13" s="49"/>
      <c r="AVV13" s="42">
        <f t="shared" si="750"/>
        <v>0</v>
      </c>
      <c r="AVW13" s="43">
        <f t="shared" si="751"/>
        <v>0</v>
      </c>
      <c r="AVX13" s="48"/>
      <c r="AVY13" s="49"/>
      <c r="AVZ13" s="49"/>
      <c r="AWA13" s="49">
        <v>215</v>
      </c>
      <c r="AWB13" s="49"/>
      <c r="AWC13" s="49"/>
      <c r="AWD13" s="42">
        <f t="shared" si="752"/>
        <v>215</v>
      </c>
      <c r="AWE13" s="43">
        <f t="shared" si="753"/>
        <v>35.833333333333336</v>
      </c>
      <c r="AWF13" s="48"/>
      <c r="AWG13" s="49"/>
      <c r="AWH13" s="49">
        <v>110</v>
      </c>
      <c r="AWI13" s="49"/>
      <c r="AWJ13" s="49"/>
      <c r="AWK13" s="49"/>
      <c r="AWL13" s="42">
        <f t="shared" si="754"/>
        <v>110</v>
      </c>
      <c r="AWM13" s="43">
        <f t="shared" si="755"/>
        <v>18.333333333333332</v>
      </c>
      <c r="AWN13" s="48"/>
      <c r="AWO13" s="49"/>
      <c r="AWP13" s="49"/>
      <c r="AWQ13" s="49"/>
      <c r="AWR13" s="49"/>
      <c r="AWS13" s="49"/>
      <c r="AWT13" s="42">
        <f t="shared" si="756"/>
        <v>0</v>
      </c>
      <c r="AWU13" s="43">
        <f t="shared" si="757"/>
        <v>0</v>
      </c>
      <c r="AWV13" s="48"/>
      <c r="AWW13" s="49"/>
      <c r="AWX13" s="49">
        <v>218</v>
      </c>
      <c r="AWY13" s="49"/>
      <c r="AWZ13" s="49"/>
      <c r="AXA13" s="49"/>
      <c r="AXB13" s="42">
        <f t="shared" si="758"/>
        <v>218</v>
      </c>
      <c r="AXC13" s="43">
        <f t="shared" si="759"/>
        <v>36.333333333333336</v>
      </c>
      <c r="AXD13" s="48"/>
      <c r="AXE13" s="49"/>
      <c r="AXF13" s="49"/>
      <c r="AXG13" s="49"/>
      <c r="AXH13" s="49"/>
      <c r="AXI13" s="49"/>
      <c r="AXJ13" s="42">
        <f t="shared" si="760"/>
        <v>0</v>
      </c>
      <c r="AXK13" s="43">
        <f t="shared" si="761"/>
        <v>0</v>
      </c>
      <c r="AXL13" s="48"/>
      <c r="AXM13" s="49"/>
      <c r="AXN13" s="49">
        <v>105</v>
      </c>
      <c r="AXO13" s="49"/>
      <c r="AXP13" s="49"/>
      <c r="AXQ13" s="49"/>
      <c r="AXR13" s="42">
        <f t="shared" si="762"/>
        <v>105</v>
      </c>
      <c r="AXS13" s="43">
        <f t="shared" si="763"/>
        <v>17.5</v>
      </c>
      <c r="AXT13" s="48">
        <v>218</v>
      </c>
      <c r="AXU13" s="49"/>
      <c r="AXV13" s="49"/>
      <c r="AXW13" s="49">
        <v>220</v>
      </c>
      <c r="AXX13" s="49"/>
      <c r="AXY13" s="49"/>
      <c r="AXZ13" s="42">
        <f t="shared" si="764"/>
        <v>438</v>
      </c>
      <c r="AYA13" s="43">
        <f t="shared" si="765"/>
        <v>73</v>
      </c>
      <c r="AYB13" s="48"/>
      <c r="AYC13" s="49"/>
      <c r="AYD13" s="49"/>
      <c r="AYE13" s="49"/>
      <c r="AYF13" s="49"/>
      <c r="AYG13" s="49"/>
      <c r="AYH13" s="42">
        <f t="shared" si="766"/>
        <v>0</v>
      </c>
      <c r="AYI13" s="43">
        <f t="shared" si="767"/>
        <v>0</v>
      </c>
      <c r="AYJ13" s="48"/>
      <c r="AYK13" s="49"/>
      <c r="AYL13" s="49"/>
      <c r="AYM13" s="49"/>
      <c r="AYN13" s="49"/>
      <c r="AYO13" s="49"/>
      <c r="AYP13" s="42">
        <f t="shared" si="768"/>
        <v>0</v>
      </c>
      <c r="AYQ13" s="43">
        <f t="shared" si="769"/>
        <v>0</v>
      </c>
      <c r="AYR13" s="48"/>
      <c r="AYS13" s="49"/>
      <c r="AYT13" s="49"/>
      <c r="AYU13" s="49"/>
      <c r="AYV13" s="49"/>
      <c r="AYW13" s="49"/>
      <c r="AYX13" s="42">
        <f t="shared" si="770"/>
        <v>0</v>
      </c>
      <c r="AYY13" s="43">
        <f t="shared" si="771"/>
        <v>0</v>
      </c>
      <c r="AYZ13" s="48"/>
      <c r="AZA13" s="49"/>
      <c r="AZB13" s="49">
        <v>220</v>
      </c>
      <c r="AZC13" s="49"/>
      <c r="AZD13" s="49"/>
      <c r="AZE13" s="49"/>
      <c r="AZF13" s="42">
        <f t="shared" si="772"/>
        <v>220</v>
      </c>
      <c r="AZG13" s="43">
        <f t="shared" si="773"/>
        <v>36.666666666666664</v>
      </c>
      <c r="AZH13" s="82"/>
      <c r="AZI13" s="83"/>
      <c r="AZJ13" s="83"/>
      <c r="AZK13" s="83"/>
      <c r="AZL13" s="83"/>
      <c r="AZM13" s="83">
        <v>203</v>
      </c>
      <c r="AZN13" s="42">
        <f t="shared" si="774"/>
        <v>203</v>
      </c>
      <c r="AZO13" s="43">
        <f t="shared" si="775"/>
        <v>33.833333333333336</v>
      </c>
      <c r="AZP13" s="48"/>
      <c r="AZQ13" s="49"/>
      <c r="AZR13" s="49"/>
      <c r="AZS13" s="49"/>
      <c r="AZT13" s="49"/>
      <c r="AZU13" s="49"/>
      <c r="AZV13" s="42">
        <f t="shared" si="776"/>
        <v>0</v>
      </c>
      <c r="AZW13" s="43">
        <f t="shared" si="777"/>
        <v>0</v>
      </c>
      <c r="AZX13" s="239"/>
      <c r="AZY13" s="1"/>
      <c r="AZZ13" s="1"/>
      <c r="BAA13" s="1"/>
      <c r="BAB13" s="1"/>
      <c r="BAC13" s="1"/>
      <c r="BAD13" s="42">
        <f t="shared" si="778"/>
        <v>0</v>
      </c>
      <c r="BAE13" s="43">
        <f t="shared" si="779"/>
        <v>0</v>
      </c>
      <c r="BAF13" s="48"/>
      <c r="BAG13" s="49"/>
      <c r="BAH13" s="49">
        <v>222</v>
      </c>
      <c r="BAI13" s="49"/>
      <c r="BAJ13" s="49"/>
      <c r="BAK13" s="49"/>
      <c r="BAL13" s="42">
        <f t="shared" si="780"/>
        <v>222</v>
      </c>
      <c r="BAM13" s="43">
        <f t="shared" si="781"/>
        <v>37</v>
      </c>
      <c r="BAN13" s="48">
        <v>221</v>
      </c>
      <c r="BAO13" s="49">
        <v>109</v>
      </c>
      <c r="BAP13" s="49"/>
      <c r="BAQ13" s="49"/>
      <c r="BAR13" s="49"/>
      <c r="BAS13" s="49"/>
      <c r="BAT13" s="42">
        <f t="shared" si="782"/>
        <v>330</v>
      </c>
      <c r="BAU13" s="43">
        <f t="shared" si="783"/>
        <v>55</v>
      </c>
      <c r="BAV13" s="48"/>
      <c r="BAW13" s="49"/>
      <c r="BAX13" s="49"/>
      <c r="BAY13" s="49"/>
      <c r="BAZ13" s="49"/>
      <c r="BBA13" s="49"/>
      <c r="BBB13" s="42">
        <f t="shared" si="784"/>
        <v>0</v>
      </c>
      <c r="BBC13" s="43">
        <f t="shared" si="785"/>
        <v>0</v>
      </c>
      <c r="BBD13" s="48"/>
      <c r="BBE13" s="49"/>
      <c r="BBF13" s="49">
        <v>220</v>
      </c>
      <c r="BBG13" s="49"/>
      <c r="BBH13" s="49"/>
      <c r="BBI13" s="49"/>
      <c r="BBJ13" s="42">
        <f t="shared" si="786"/>
        <v>220</v>
      </c>
      <c r="BBK13" s="43">
        <f t="shared" si="787"/>
        <v>36.666666666666664</v>
      </c>
      <c r="BBL13" s="48"/>
      <c r="BBM13" s="49"/>
      <c r="BBN13" s="49"/>
      <c r="BBO13" s="49"/>
      <c r="BBP13" s="49"/>
      <c r="BBQ13" s="49"/>
      <c r="BBR13" s="42">
        <f t="shared" si="788"/>
        <v>0</v>
      </c>
      <c r="BBS13" s="43">
        <f t="shared" si="789"/>
        <v>0</v>
      </c>
      <c r="BBT13" s="48"/>
      <c r="BBU13" s="49"/>
      <c r="BBV13" s="49"/>
      <c r="BBW13" s="49"/>
      <c r="BBX13" s="49"/>
      <c r="BBY13" s="49"/>
      <c r="BBZ13" s="42">
        <f t="shared" si="790"/>
        <v>0</v>
      </c>
      <c r="BCA13" s="43">
        <f t="shared" si="791"/>
        <v>0</v>
      </c>
      <c r="BCB13" s="48"/>
      <c r="BCC13" s="49"/>
      <c r="BCD13" s="49">
        <v>161</v>
      </c>
      <c r="BCE13" s="49"/>
      <c r="BCF13" s="49"/>
      <c r="BCG13" s="49"/>
      <c r="BCH13" s="42">
        <f t="shared" si="792"/>
        <v>161</v>
      </c>
      <c r="BCI13" s="43">
        <f t="shared" si="793"/>
        <v>26.833333333333332</v>
      </c>
      <c r="BCJ13" s="48"/>
      <c r="BCK13" s="49"/>
      <c r="BCL13" s="49">
        <v>98</v>
      </c>
      <c r="BCM13" s="49"/>
      <c r="BCN13" s="49"/>
      <c r="BCO13" s="49"/>
      <c r="BCP13" s="42">
        <f t="shared" si="794"/>
        <v>98</v>
      </c>
      <c r="BCQ13" s="43">
        <f t="shared" si="795"/>
        <v>16.333333333333332</v>
      </c>
      <c r="BCR13" s="48">
        <v>300</v>
      </c>
      <c r="BCS13" s="49"/>
      <c r="BCT13" s="49">
        <v>222</v>
      </c>
      <c r="BCU13" s="49"/>
      <c r="BCV13" s="49"/>
      <c r="BCW13" s="49"/>
      <c r="BCX13" s="42">
        <f t="shared" si="796"/>
        <v>522</v>
      </c>
      <c r="BCY13" s="43">
        <f t="shared" si="797"/>
        <v>87</v>
      </c>
      <c r="BCZ13" s="48"/>
      <c r="BDA13" s="49"/>
      <c r="BDB13" s="49"/>
      <c r="BDC13" s="49"/>
      <c r="BDD13" s="49"/>
      <c r="BDE13" s="49"/>
      <c r="BDF13" s="42">
        <f t="shared" si="798"/>
        <v>0</v>
      </c>
      <c r="BDG13" s="43">
        <f t="shared" si="799"/>
        <v>0</v>
      </c>
      <c r="BDH13" s="48"/>
      <c r="BDI13" s="49"/>
      <c r="BDJ13" s="49">
        <v>210</v>
      </c>
      <c r="BDK13" s="49"/>
      <c r="BDL13" s="49"/>
      <c r="BDM13" s="49"/>
      <c r="BDN13" s="42">
        <f t="shared" si="800"/>
        <v>210</v>
      </c>
      <c r="BDO13" s="43">
        <f t="shared" si="801"/>
        <v>35</v>
      </c>
      <c r="BDP13" s="48"/>
      <c r="BDQ13" s="49"/>
      <c r="BDR13" s="49"/>
      <c r="BDS13" s="49"/>
      <c r="BDT13" s="49">
        <v>220</v>
      </c>
      <c r="BDU13" s="49"/>
      <c r="BDV13" s="42">
        <f t="shared" si="802"/>
        <v>220</v>
      </c>
      <c r="BDW13" s="43">
        <f t="shared" si="803"/>
        <v>36.666666666666664</v>
      </c>
      <c r="BDX13" s="48"/>
      <c r="BDY13" s="49"/>
      <c r="BDZ13" s="49"/>
      <c r="BEA13" s="49"/>
      <c r="BEB13" s="49"/>
      <c r="BEC13" s="49"/>
      <c r="BED13" s="42">
        <f t="shared" si="804"/>
        <v>0</v>
      </c>
      <c r="BEE13" s="43">
        <f t="shared" si="805"/>
        <v>0</v>
      </c>
      <c r="BEF13" s="48"/>
      <c r="BEG13" s="49"/>
      <c r="BEH13" s="49"/>
      <c r="BEI13" s="49"/>
      <c r="BEJ13" s="49"/>
      <c r="BEK13" s="49">
        <v>199</v>
      </c>
      <c r="BEL13" s="42">
        <f t="shared" si="806"/>
        <v>199</v>
      </c>
      <c r="BEM13" s="43">
        <f t="shared" si="807"/>
        <v>33.166666666666664</v>
      </c>
      <c r="BEN13" s="48"/>
      <c r="BEO13" s="49"/>
      <c r="BEP13" s="49"/>
      <c r="BEQ13" s="49"/>
      <c r="BER13" s="49"/>
      <c r="BES13" s="49"/>
      <c r="BET13" s="42">
        <f t="shared" si="808"/>
        <v>0</v>
      </c>
      <c r="BEU13" s="43">
        <f t="shared" si="809"/>
        <v>0</v>
      </c>
      <c r="BEV13" s="48"/>
      <c r="BEW13" s="49"/>
      <c r="BEX13" s="49"/>
      <c r="BEY13" s="49"/>
      <c r="BEZ13" s="49"/>
      <c r="BFA13" s="49">
        <v>220</v>
      </c>
      <c r="BFB13" s="42">
        <f t="shared" si="810"/>
        <v>220</v>
      </c>
      <c r="BFC13" s="43">
        <f t="shared" si="811"/>
        <v>36.666666666666664</v>
      </c>
      <c r="BFD13" s="48"/>
      <c r="BFE13" s="49"/>
      <c r="BFF13" s="49"/>
      <c r="BFG13" s="49"/>
      <c r="BFH13" s="49"/>
      <c r="BFI13" s="49"/>
      <c r="BFJ13" s="42">
        <f t="shared" si="812"/>
        <v>0</v>
      </c>
      <c r="BFK13" s="43">
        <f t="shared" si="813"/>
        <v>0</v>
      </c>
      <c r="BFL13" s="48"/>
      <c r="BFM13" s="49"/>
      <c r="BFN13" s="49"/>
      <c r="BFO13" s="49">
        <v>100</v>
      </c>
      <c r="BFP13" s="49"/>
      <c r="BFQ13" s="49"/>
      <c r="BFR13" s="42">
        <f t="shared" si="814"/>
        <v>100</v>
      </c>
      <c r="BFS13" s="43">
        <f t="shared" si="815"/>
        <v>16.666666666666668</v>
      </c>
      <c r="BFT13" s="48"/>
      <c r="BFU13" s="49"/>
      <c r="BFV13" s="49"/>
      <c r="BFW13" s="49"/>
      <c r="BFX13" s="49"/>
      <c r="BFY13" s="49"/>
      <c r="BFZ13" s="42">
        <f t="shared" si="816"/>
        <v>0</v>
      </c>
      <c r="BGA13" s="43">
        <f t="shared" si="817"/>
        <v>0</v>
      </c>
      <c r="BGB13" s="48"/>
      <c r="BGC13" s="49"/>
      <c r="BGD13" s="49"/>
      <c r="BGE13" s="49"/>
      <c r="BGF13" s="49"/>
      <c r="BGG13" s="49"/>
      <c r="BGH13" s="42">
        <f t="shared" si="818"/>
        <v>0</v>
      </c>
      <c r="BGI13" s="43">
        <f t="shared" si="819"/>
        <v>0</v>
      </c>
      <c r="BGJ13" s="48">
        <v>203</v>
      </c>
      <c r="BGK13" s="49"/>
      <c r="BGL13" s="49"/>
      <c r="BGM13" s="49"/>
      <c r="BGN13" s="49"/>
      <c r="BGO13" s="49"/>
      <c r="BGP13" s="42">
        <f t="shared" si="820"/>
        <v>203</v>
      </c>
      <c r="BGQ13" s="43">
        <f t="shared" si="821"/>
        <v>33.833333333333336</v>
      </c>
      <c r="BGR13" s="48">
        <v>218</v>
      </c>
      <c r="BGS13" s="49"/>
      <c r="BGT13" s="49">
        <v>208</v>
      </c>
      <c r="BGU13" s="49"/>
      <c r="BGV13" s="49"/>
      <c r="BGW13" s="49"/>
      <c r="BGX13" s="42">
        <f t="shared" si="822"/>
        <v>426</v>
      </c>
      <c r="BGY13" s="43">
        <f t="shared" si="823"/>
        <v>71</v>
      </c>
      <c r="BGZ13" s="48"/>
      <c r="BHA13" s="49"/>
      <c r="BHB13" s="49"/>
      <c r="BHC13" s="49"/>
      <c r="BHD13" s="49"/>
      <c r="BHE13" s="49"/>
      <c r="BHF13" s="42">
        <f t="shared" si="824"/>
        <v>0</v>
      </c>
      <c r="BHG13" s="43">
        <f t="shared" si="825"/>
        <v>0</v>
      </c>
      <c r="BHH13" s="48"/>
      <c r="BHI13" s="49"/>
      <c r="BHJ13" s="49"/>
      <c r="BHK13" s="49">
        <v>200</v>
      </c>
      <c r="BHL13" s="49"/>
      <c r="BHM13" s="49"/>
      <c r="BHN13" s="42">
        <f t="shared" si="826"/>
        <v>200</v>
      </c>
      <c r="BHO13" s="43">
        <f t="shared" si="827"/>
        <v>33.333333333333336</v>
      </c>
      <c r="BHP13" s="48"/>
      <c r="BHQ13" s="49"/>
      <c r="BHR13" s="49"/>
      <c r="BHS13" s="49"/>
      <c r="BHT13" s="49"/>
      <c r="BHU13" s="49"/>
      <c r="BHV13" s="42">
        <f t="shared" si="828"/>
        <v>0</v>
      </c>
      <c r="BHW13" s="43">
        <f t="shared" si="829"/>
        <v>0</v>
      </c>
      <c r="BHX13" s="48"/>
      <c r="BHY13" s="49"/>
      <c r="BHZ13" s="49">
        <v>199</v>
      </c>
      <c r="BIA13" s="49"/>
      <c r="BIB13" s="49"/>
      <c r="BIC13" s="49"/>
      <c r="BID13" s="42">
        <f t="shared" si="830"/>
        <v>199</v>
      </c>
      <c r="BIE13" s="43">
        <f t="shared" si="831"/>
        <v>33.166666666666664</v>
      </c>
      <c r="BIF13" s="48"/>
      <c r="BIG13" s="49"/>
      <c r="BIH13" s="49"/>
      <c r="BII13" s="49"/>
      <c r="BIJ13" s="49">
        <v>300</v>
      </c>
      <c r="BIK13" s="49"/>
      <c r="BIL13" s="42">
        <f t="shared" si="832"/>
        <v>300</v>
      </c>
      <c r="BIM13" s="43">
        <f t="shared" si="833"/>
        <v>50</v>
      </c>
      <c r="BIN13" s="48"/>
      <c r="BIO13" s="49">
        <v>317</v>
      </c>
      <c r="BIP13" s="49"/>
      <c r="BIQ13" s="49"/>
      <c r="BIR13" s="49"/>
      <c r="BIS13" s="49"/>
      <c r="BIT13" s="42">
        <f t="shared" si="834"/>
        <v>317</v>
      </c>
      <c r="BIU13" s="43">
        <f t="shared" si="835"/>
        <v>52.833333333333336</v>
      </c>
      <c r="BIV13" s="48"/>
      <c r="BIW13" s="49"/>
      <c r="BIX13" s="49"/>
      <c r="BIY13" s="49"/>
      <c r="BIZ13" s="49"/>
      <c r="BJA13" s="49"/>
      <c r="BJB13" s="42">
        <f t="shared" si="836"/>
        <v>0</v>
      </c>
      <c r="BJC13" s="43">
        <f t="shared" si="837"/>
        <v>0</v>
      </c>
      <c r="BJD13" s="48"/>
      <c r="BJE13" s="49">
        <v>330</v>
      </c>
      <c r="BJF13" s="49"/>
      <c r="BJG13" s="49"/>
      <c r="BJH13" s="49"/>
      <c r="BJI13" s="49"/>
      <c r="BJJ13" s="42">
        <f t="shared" si="838"/>
        <v>330</v>
      </c>
      <c r="BJK13" s="43">
        <f t="shared" si="839"/>
        <v>55</v>
      </c>
      <c r="BJL13" s="48"/>
      <c r="BJM13" s="49"/>
      <c r="BJN13" s="49"/>
      <c r="BJO13" s="49"/>
      <c r="BJP13" s="49"/>
      <c r="BJQ13" s="49"/>
      <c r="BJR13" s="42">
        <f t="shared" si="840"/>
        <v>0</v>
      </c>
      <c r="BJS13" s="43">
        <f t="shared" si="841"/>
        <v>0</v>
      </c>
      <c r="BJT13" s="48"/>
      <c r="BJU13" s="49"/>
      <c r="BJV13" s="49"/>
      <c r="BJW13" s="49"/>
      <c r="BJX13" s="49"/>
      <c r="BJY13" s="49"/>
      <c r="BJZ13" s="67">
        <f t="shared" si="842"/>
        <v>0</v>
      </c>
      <c r="BKA13" s="43">
        <f t="shared" si="843"/>
        <v>0</v>
      </c>
      <c r="BKB13" s="48"/>
      <c r="BKC13" s="49">
        <v>110</v>
      </c>
      <c r="BKD13" s="49"/>
      <c r="BKE13" s="49">
        <v>121</v>
      </c>
      <c r="BKF13" s="49">
        <v>200</v>
      </c>
      <c r="BKG13" s="49"/>
      <c r="BKH13" s="67">
        <f t="shared" si="844"/>
        <v>431</v>
      </c>
      <c r="BKI13" s="43">
        <f t="shared" si="845"/>
        <v>71.833333333333329</v>
      </c>
      <c r="BKJ13" s="48"/>
      <c r="BKK13" s="49"/>
      <c r="BKL13" s="49"/>
      <c r="BKM13" s="49"/>
      <c r="BKN13" s="49"/>
      <c r="BKO13" s="49"/>
      <c r="BKP13" s="67">
        <f t="shared" si="846"/>
        <v>0</v>
      </c>
      <c r="BKQ13" s="43">
        <f t="shared" si="847"/>
        <v>0</v>
      </c>
      <c r="BKR13" s="48"/>
      <c r="BKS13" s="49"/>
      <c r="BKT13" s="49"/>
      <c r="BKU13" s="49"/>
      <c r="BKV13" s="49"/>
      <c r="BKW13" s="49"/>
      <c r="BKX13" s="67">
        <f t="shared" si="848"/>
        <v>0</v>
      </c>
      <c r="BKY13" s="43">
        <f t="shared" si="849"/>
        <v>0</v>
      </c>
      <c r="BKZ13" s="48"/>
      <c r="BLA13" s="49">
        <v>220</v>
      </c>
      <c r="BLB13" s="49"/>
      <c r="BLC13" s="49"/>
      <c r="BLD13" s="49"/>
      <c r="BLE13" s="49"/>
      <c r="BLF13" s="67">
        <f t="shared" si="850"/>
        <v>220</v>
      </c>
      <c r="BLG13" s="43">
        <f t="shared" si="851"/>
        <v>36.666666666666664</v>
      </c>
      <c r="BLH13" s="48"/>
      <c r="BLI13" s="49"/>
      <c r="BLJ13" s="49"/>
      <c r="BLK13" s="49"/>
      <c r="BLL13" s="49"/>
      <c r="BLM13" s="49"/>
      <c r="BLN13" s="67">
        <f t="shared" si="852"/>
        <v>0</v>
      </c>
      <c r="BLO13" s="68">
        <f t="shared" si="853"/>
        <v>0</v>
      </c>
      <c r="BLP13" s="48"/>
      <c r="BLQ13" s="49"/>
      <c r="BLR13" s="49"/>
      <c r="BLS13" s="49"/>
      <c r="BLT13" s="49"/>
      <c r="BLU13" s="49"/>
      <c r="BLV13" s="67">
        <f t="shared" si="854"/>
        <v>0</v>
      </c>
      <c r="BLW13" s="68">
        <f t="shared" si="855"/>
        <v>0</v>
      </c>
      <c r="BLX13" s="48"/>
      <c r="BLY13" s="49"/>
      <c r="BLZ13" s="49"/>
      <c r="BMA13" s="49"/>
      <c r="BMB13" s="49"/>
      <c r="BMC13" s="49"/>
      <c r="BMD13" s="67">
        <f t="shared" si="856"/>
        <v>0</v>
      </c>
      <c r="BME13" s="43">
        <f t="shared" si="857"/>
        <v>0</v>
      </c>
      <c r="BMF13" s="48"/>
      <c r="BMG13" s="49">
        <v>274</v>
      </c>
      <c r="BMH13" s="49"/>
      <c r="BMI13" s="49"/>
      <c r="BMJ13" s="49"/>
      <c r="BMK13" s="49"/>
      <c r="BML13" s="67">
        <f t="shared" si="858"/>
        <v>274</v>
      </c>
      <c r="BMM13" s="43">
        <f t="shared" si="859"/>
        <v>45.666666666666664</v>
      </c>
      <c r="BMN13" s="48"/>
      <c r="BMO13" s="49"/>
      <c r="BMP13" s="49"/>
      <c r="BMQ13" s="49">
        <v>110</v>
      </c>
      <c r="BMR13" s="49"/>
      <c r="BMS13" s="49"/>
      <c r="BMT13" s="67">
        <f t="shared" si="860"/>
        <v>110</v>
      </c>
      <c r="BMU13" s="43">
        <f t="shared" si="861"/>
        <v>18.333333333333332</v>
      </c>
      <c r="BMV13" s="48">
        <v>110</v>
      </c>
      <c r="BMW13" s="49">
        <v>220</v>
      </c>
      <c r="BMX13" s="49"/>
      <c r="BMY13" s="49"/>
      <c r="BMZ13" s="49"/>
      <c r="BNA13" s="49"/>
      <c r="BNB13" s="67">
        <f t="shared" si="862"/>
        <v>330</v>
      </c>
      <c r="BNC13" s="43">
        <f t="shared" si="863"/>
        <v>55</v>
      </c>
      <c r="BND13" s="48"/>
      <c r="BNE13" s="49">
        <v>224</v>
      </c>
      <c r="BNF13" s="49"/>
      <c r="BNG13" s="49"/>
      <c r="BNH13" s="49"/>
      <c r="BNI13" s="49"/>
      <c r="BNJ13" s="67">
        <f t="shared" si="864"/>
        <v>224</v>
      </c>
      <c r="BNK13" s="184">
        <f t="shared" si="865"/>
        <v>37.333333333333336</v>
      </c>
      <c r="BNL13" s="195"/>
      <c r="BNM13" s="49">
        <v>109</v>
      </c>
      <c r="BNN13" s="49"/>
      <c r="BNO13" s="49">
        <v>220</v>
      </c>
      <c r="BNP13" s="49"/>
      <c r="BNQ13" s="49"/>
      <c r="BNR13" s="67">
        <f t="shared" si="866"/>
        <v>329</v>
      </c>
      <c r="BNS13" s="211">
        <f t="shared" si="867"/>
        <v>54.833333333333336</v>
      </c>
      <c r="BNT13" s="195"/>
      <c r="BNU13" s="49"/>
      <c r="BNV13" s="49"/>
      <c r="BNW13" s="49"/>
      <c r="BNX13" s="49">
        <v>200</v>
      </c>
      <c r="BNY13" s="49"/>
      <c r="BNZ13" s="67">
        <f t="shared" si="868"/>
        <v>200</v>
      </c>
      <c r="BOA13" s="184">
        <f t="shared" si="869"/>
        <v>33.333333333333336</v>
      </c>
      <c r="BOB13" s="48"/>
      <c r="BOC13" s="49"/>
      <c r="BOD13" s="49"/>
      <c r="BOE13" s="49"/>
      <c r="BOF13" s="49"/>
      <c r="BOG13" s="49"/>
      <c r="BOH13" s="67">
        <f t="shared" si="870"/>
        <v>0</v>
      </c>
      <c r="BOI13" s="68">
        <f t="shared" si="871"/>
        <v>0</v>
      </c>
      <c r="BOJ13" s="48"/>
      <c r="BOK13" s="49"/>
      <c r="BOL13" s="49">
        <v>199</v>
      </c>
      <c r="BOM13" s="49"/>
      <c r="BON13" s="49"/>
      <c r="BOO13" s="49"/>
      <c r="BOP13" s="67">
        <f t="shared" si="872"/>
        <v>199</v>
      </c>
      <c r="BOQ13" s="68">
        <f t="shared" si="873"/>
        <v>33.166666666666664</v>
      </c>
      <c r="BOR13" s="48"/>
      <c r="BOS13" s="49"/>
      <c r="BOT13" s="49"/>
      <c r="BOU13" s="49"/>
      <c r="BOV13" s="49"/>
      <c r="BOW13" s="49"/>
      <c r="BOX13" s="67">
        <f t="shared" si="874"/>
        <v>0</v>
      </c>
      <c r="BOY13" s="68">
        <f t="shared" si="875"/>
        <v>0</v>
      </c>
      <c r="BOZ13" s="48"/>
      <c r="BPA13" s="49"/>
      <c r="BPB13" s="49">
        <v>200</v>
      </c>
      <c r="BPC13" s="49"/>
      <c r="BPD13" s="49"/>
      <c r="BPE13" s="49">
        <v>149</v>
      </c>
      <c r="BPF13" s="67">
        <f t="shared" si="876"/>
        <v>349</v>
      </c>
      <c r="BPG13" s="68">
        <f t="shared" si="877"/>
        <v>58.166666666666664</v>
      </c>
      <c r="BPH13" s="48"/>
      <c r="BPI13" s="49"/>
      <c r="BPJ13" s="49"/>
      <c r="BPK13" s="49"/>
      <c r="BPL13" s="49"/>
      <c r="BPM13" s="49"/>
      <c r="BPN13" s="67">
        <f t="shared" si="878"/>
        <v>0</v>
      </c>
      <c r="BPO13" s="68">
        <f t="shared" si="879"/>
        <v>0</v>
      </c>
      <c r="BPP13" s="48"/>
      <c r="BPQ13" s="49">
        <v>110</v>
      </c>
      <c r="BPR13" s="49"/>
      <c r="BPS13" s="49"/>
      <c r="BPT13" s="49"/>
      <c r="BPU13" s="49"/>
      <c r="BPV13" s="67">
        <f t="shared" si="880"/>
        <v>110</v>
      </c>
      <c r="BPW13" s="68">
        <f t="shared" si="881"/>
        <v>18.333333333333332</v>
      </c>
      <c r="BPX13" s="48"/>
      <c r="BPY13" s="49"/>
      <c r="BPZ13" s="49"/>
      <c r="BQA13" s="49"/>
      <c r="BQB13" s="49"/>
      <c r="BQC13" s="49"/>
      <c r="BQD13" s="67">
        <f t="shared" si="882"/>
        <v>0</v>
      </c>
      <c r="BQE13" s="68">
        <f t="shared" si="883"/>
        <v>0</v>
      </c>
      <c r="BQF13" s="48"/>
      <c r="BQG13" s="49"/>
      <c r="BQH13" s="49">
        <v>220</v>
      </c>
      <c r="BQI13" s="49"/>
      <c r="BQJ13" s="49"/>
      <c r="BQK13" s="49"/>
      <c r="BQL13" s="67">
        <f t="shared" si="884"/>
        <v>220</v>
      </c>
      <c r="BQM13" s="68">
        <f t="shared" si="885"/>
        <v>36.666666666666664</v>
      </c>
      <c r="BQN13" s="48"/>
      <c r="BQO13" s="49">
        <v>222</v>
      </c>
      <c r="BQP13" s="49"/>
      <c r="BQQ13" s="49"/>
      <c r="BQR13" s="49">
        <v>220</v>
      </c>
      <c r="BQS13" s="49"/>
      <c r="BQT13" s="67">
        <f t="shared" si="886"/>
        <v>442</v>
      </c>
      <c r="BQU13" s="68">
        <f t="shared" si="887"/>
        <v>73.666666666666671</v>
      </c>
      <c r="BQV13" s="48"/>
      <c r="BQW13" s="49">
        <v>101</v>
      </c>
      <c r="BQX13" s="49"/>
      <c r="BQY13" s="49">
        <v>122</v>
      </c>
      <c r="BQZ13" s="49"/>
      <c r="BRA13" s="49"/>
      <c r="BRB13" s="67">
        <f t="shared" si="888"/>
        <v>223</v>
      </c>
      <c r="BRC13" s="68">
        <f t="shared" si="889"/>
        <v>37.166666666666664</v>
      </c>
      <c r="BRD13" s="48"/>
      <c r="BRE13" s="49"/>
      <c r="BRF13" s="49"/>
      <c r="BRG13" s="49">
        <v>119</v>
      </c>
      <c r="BRH13" s="49"/>
      <c r="BRI13" s="49"/>
      <c r="BRJ13" s="67">
        <f t="shared" si="890"/>
        <v>119</v>
      </c>
      <c r="BRK13" s="68">
        <f t="shared" si="891"/>
        <v>19.833333333333332</v>
      </c>
      <c r="BRL13" s="48"/>
      <c r="BRM13" s="49"/>
      <c r="BRN13" s="49"/>
      <c r="BRO13" s="49">
        <v>220</v>
      </c>
      <c r="BRP13" s="49"/>
      <c r="BRQ13" s="49"/>
      <c r="BRR13" s="67">
        <f t="shared" si="892"/>
        <v>220</v>
      </c>
      <c r="BRS13" s="68">
        <f t="shared" si="893"/>
        <v>36.666666666666664</v>
      </c>
      <c r="BRT13" s="48"/>
      <c r="BRU13" s="49"/>
      <c r="BRV13" s="49">
        <v>200</v>
      </c>
      <c r="BRW13" s="49"/>
      <c r="BRX13" s="49"/>
      <c r="BRY13" s="49">
        <v>199</v>
      </c>
      <c r="BRZ13" s="67">
        <f t="shared" si="894"/>
        <v>399</v>
      </c>
      <c r="BSA13" s="68">
        <f t="shared" si="895"/>
        <v>66.5</v>
      </c>
      <c r="BSB13" s="48"/>
      <c r="BSC13" s="49"/>
      <c r="BSD13" s="49"/>
      <c r="BSE13" s="49"/>
      <c r="BSF13" s="49">
        <v>225</v>
      </c>
      <c r="BSG13" s="49"/>
      <c r="BSH13" s="67">
        <f t="shared" si="896"/>
        <v>225</v>
      </c>
      <c r="BSI13" s="68">
        <f t="shared" si="897"/>
        <v>37.5</v>
      </c>
      <c r="BSJ13" s="48"/>
      <c r="BSK13" s="49"/>
      <c r="BSL13" s="49">
        <f>101+119</f>
        <v>220</v>
      </c>
      <c r="BSM13" s="49"/>
      <c r="BSN13" s="49"/>
      <c r="BSO13" s="49"/>
      <c r="BSP13" s="67">
        <f t="shared" si="898"/>
        <v>220</v>
      </c>
      <c r="BSQ13" s="68">
        <f t="shared" si="899"/>
        <v>36.666666666666664</v>
      </c>
      <c r="BSR13" s="48"/>
      <c r="BSS13" s="49"/>
      <c r="BST13" s="49"/>
      <c r="BSU13" s="49"/>
      <c r="BSV13" s="49"/>
      <c r="BSW13" s="49"/>
      <c r="BSX13" s="67">
        <f t="shared" si="900"/>
        <v>0</v>
      </c>
      <c r="BSY13" s="68">
        <f t="shared" si="901"/>
        <v>0</v>
      </c>
      <c r="BSZ13" s="48">
        <v>208</v>
      </c>
      <c r="BTA13" s="49"/>
      <c r="BTB13" s="49">
        <v>200</v>
      </c>
      <c r="BTC13" s="49"/>
      <c r="BTD13" s="49"/>
      <c r="BTE13" s="49"/>
      <c r="BTF13" s="67">
        <f t="shared" si="902"/>
        <v>408</v>
      </c>
      <c r="BTG13" s="68">
        <f t="shared" si="903"/>
        <v>68</v>
      </c>
      <c r="BTH13" s="48"/>
      <c r="BTI13" s="49"/>
      <c r="BTJ13" s="49"/>
      <c r="BTK13" s="49"/>
      <c r="BTL13" s="49"/>
      <c r="BTM13" s="49"/>
      <c r="BTN13" s="67">
        <f t="shared" si="904"/>
        <v>0</v>
      </c>
      <c r="BTO13" s="68">
        <f t="shared" si="905"/>
        <v>0</v>
      </c>
      <c r="BTP13" s="48">
        <v>200</v>
      </c>
      <c r="BTQ13" s="49"/>
      <c r="BTR13" s="49">
        <v>179</v>
      </c>
      <c r="BTS13" s="49"/>
      <c r="BTT13" s="49">
        <v>220</v>
      </c>
      <c r="BTU13" s="49"/>
      <c r="BTV13" s="67">
        <f t="shared" si="906"/>
        <v>599</v>
      </c>
      <c r="BTW13" s="68">
        <f t="shared" si="907"/>
        <v>99.833333333333329</v>
      </c>
      <c r="BTX13" s="48"/>
      <c r="BTY13" s="49"/>
      <c r="BTZ13" s="49"/>
      <c r="BUA13" s="49"/>
      <c r="BUB13" s="49"/>
      <c r="BUC13" s="49"/>
      <c r="BUD13" s="67">
        <f t="shared" si="908"/>
        <v>0</v>
      </c>
      <c r="BUE13" s="68">
        <f t="shared" si="909"/>
        <v>0</v>
      </c>
      <c r="BUF13" s="48"/>
      <c r="BUG13" s="49"/>
      <c r="BUH13" s="49"/>
      <c r="BUI13" s="49"/>
      <c r="BUJ13" s="49"/>
      <c r="BUK13" s="49"/>
      <c r="BUL13" s="67">
        <f t="shared" si="910"/>
        <v>0</v>
      </c>
      <c r="BUM13" s="68">
        <f t="shared" si="911"/>
        <v>0</v>
      </c>
      <c r="BUN13" s="48"/>
      <c r="BUO13" s="49"/>
      <c r="BUP13" s="49"/>
      <c r="BUQ13" s="49"/>
      <c r="BUR13" s="49"/>
      <c r="BUS13" s="49"/>
      <c r="BUT13" s="67">
        <f t="shared" si="912"/>
        <v>0</v>
      </c>
      <c r="BUU13" s="68">
        <f t="shared" si="913"/>
        <v>0</v>
      </c>
      <c r="BUV13" s="48"/>
      <c r="BUW13" s="49"/>
      <c r="BUX13" s="49"/>
      <c r="BUY13" s="49"/>
      <c r="BUZ13" s="49"/>
      <c r="BVA13" s="49"/>
      <c r="BVB13" s="67">
        <f t="shared" si="914"/>
        <v>0</v>
      </c>
      <c r="BVC13" s="68">
        <f t="shared" si="915"/>
        <v>0</v>
      </c>
      <c r="BVD13" s="48"/>
      <c r="BVE13" s="49"/>
      <c r="BVF13" s="49"/>
      <c r="BVG13" s="49"/>
      <c r="BVH13" s="49"/>
      <c r="BVI13" s="49"/>
      <c r="BVJ13" s="67">
        <f t="shared" si="916"/>
        <v>0</v>
      </c>
      <c r="BVK13" s="68">
        <f t="shared" si="917"/>
        <v>0</v>
      </c>
      <c r="BVL13" s="48"/>
      <c r="BVM13" s="49"/>
      <c r="BVN13" s="49"/>
      <c r="BVO13" s="49"/>
      <c r="BVP13" s="49"/>
      <c r="BVQ13" s="49"/>
      <c r="BVR13" s="67">
        <f t="shared" si="918"/>
        <v>0</v>
      </c>
      <c r="BVS13" s="68">
        <f t="shared" si="919"/>
        <v>0</v>
      </c>
      <c r="BVT13" s="48"/>
      <c r="BVU13" s="49"/>
      <c r="BVV13" s="49"/>
      <c r="BVW13" s="49"/>
      <c r="BVX13" s="49"/>
      <c r="BVY13" s="49"/>
      <c r="BVZ13" s="67">
        <f t="shared" si="920"/>
        <v>0</v>
      </c>
      <c r="BWA13" s="68">
        <f t="shared" si="921"/>
        <v>0</v>
      </c>
      <c r="BWB13" s="48">
        <v>109</v>
      </c>
      <c r="BWC13" s="49"/>
      <c r="BWD13" s="49"/>
      <c r="BWE13" s="49"/>
      <c r="BWF13" s="49">
        <v>220</v>
      </c>
      <c r="BWG13" s="49"/>
      <c r="BWH13" s="67">
        <f t="shared" si="922"/>
        <v>329</v>
      </c>
      <c r="BWI13" s="68">
        <f t="shared" si="923"/>
        <v>54.833333333333336</v>
      </c>
      <c r="BWJ13" s="48"/>
      <c r="BWK13" s="49"/>
      <c r="BWL13" s="49"/>
      <c r="BWM13" s="49"/>
      <c r="BWN13" s="49">
        <v>213</v>
      </c>
      <c r="BWO13" s="49"/>
      <c r="BWP13" s="67">
        <f t="shared" si="924"/>
        <v>213</v>
      </c>
      <c r="BWQ13" s="68">
        <f t="shared" si="925"/>
        <v>35.5</v>
      </c>
      <c r="BWR13" s="48">
        <v>99</v>
      </c>
      <c r="BWS13" s="49"/>
      <c r="BWT13" s="49"/>
      <c r="BWU13" s="49"/>
      <c r="BWV13" s="49"/>
      <c r="BWW13" s="49"/>
      <c r="BWX13" s="67">
        <f t="shared" si="926"/>
        <v>99</v>
      </c>
      <c r="BWY13" s="68">
        <f t="shared" si="927"/>
        <v>16.5</v>
      </c>
      <c r="BWZ13" s="48"/>
      <c r="BXA13" s="49"/>
      <c r="BXB13" s="49"/>
      <c r="BXC13" s="49">
        <v>101</v>
      </c>
      <c r="BXD13" s="49"/>
      <c r="BXE13" s="49">
        <v>122</v>
      </c>
      <c r="BXF13" s="67">
        <f t="shared" si="928"/>
        <v>223</v>
      </c>
      <c r="BXG13" s="68">
        <f t="shared" si="929"/>
        <v>37.166666666666664</v>
      </c>
      <c r="BXH13" s="48"/>
      <c r="BXI13" s="49"/>
      <c r="BXJ13" s="49">
        <v>11</v>
      </c>
      <c r="BXK13" s="49"/>
      <c r="BXL13" s="49"/>
      <c r="BXM13" s="49"/>
      <c r="BXN13" s="67">
        <f t="shared" si="930"/>
        <v>11</v>
      </c>
      <c r="BXO13" s="68">
        <f t="shared" si="931"/>
        <v>1.8333333333333333</v>
      </c>
      <c r="BXP13" s="48"/>
      <c r="BXQ13" s="49"/>
      <c r="BXR13" s="49"/>
      <c r="BXS13" s="49"/>
      <c r="BXT13" s="49"/>
      <c r="BXU13" s="49"/>
      <c r="BXV13" s="67">
        <f t="shared" si="932"/>
        <v>0</v>
      </c>
      <c r="BXW13" s="68">
        <f t="shared" si="933"/>
        <v>0</v>
      </c>
      <c r="BXX13" s="48"/>
      <c r="BXY13" s="49"/>
      <c r="BXZ13" s="49"/>
      <c r="BYA13" s="49"/>
      <c r="BYB13" s="49"/>
      <c r="BYC13" s="49"/>
      <c r="BYD13" s="67">
        <f t="shared" si="934"/>
        <v>0</v>
      </c>
      <c r="BYE13" s="68">
        <f t="shared" si="935"/>
        <v>0</v>
      </c>
      <c r="BYF13" s="48"/>
      <c r="BYG13" s="49"/>
      <c r="BYH13" s="49"/>
      <c r="BYI13" s="49"/>
      <c r="BYJ13" s="49"/>
      <c r="BYK13" s="49"/>
      <c r="BYL13" s="67">
        <f t="shared" si="936"/>
        <v>0</v>
      </c>
      <c r="BYM13" s="68">
        <f t="shared" si="937"/>
        <v>0</v>
      </c>
      <c r="BYN13" s="48"/>
      <c r="BYO13" s="49"/>
      <c r="BYP13" s="49"/>
      <c r="BYQ13" s="49"/>
      <c r="BYR13" s="49"/>
      <c r="BYS13" s="49"/>
      <c r="BYT13" s="67">
        <f t="shared" si="938"/>
        <v>0</v>
      </c>
      <c r="BYU13" s="68">
        <f t="shared" si="939"/>
        <v>0</v>
      </c>
      <c r="BYV13" s="48"/>
      <c r="BYW13" s="49"/>
      <c r="BYX13" s="49"/>
      <c r="BYY13" s="49"/>
      <c r="BYZ13" s="49"/>
      <c r="BZA13" s="49"/>
      <c r="BZB13" s="67">
        <f t="shared" si="940"/>
        <v>0</v>
      </c>
      <c r="BZC13" s="68">
        <f t="shared" si="941"/>
        <v>0</v>
      </c>
      <c r="BZD13" s="239"/>
      <c r="BZE13" s="1"/>
      <c r="BZF13" s="1"/>
      <c r="BZG13" s="1"/>
      <c r="BZH13" s="1"/>
      <c r="BZI13" s="1"/>
      <c r="BZJ13" s="67">
        <f t="shared" si="942"/>
        <v>0</v>
      </c>
      <c r="BZK13" s="68">
        <f t="shared" si="943"/>
        <v>0</v>
      </c>
      <c r="BZL13" s="48"/>
      <c r="BZM13" s="49"/>
      <c r="BZN13" s="49"/>
      <c r="BZO13" s="49"/>
      <c r="BZP13" s="49"/>
      <c r="BZQ13" s="49"/>
      <c r="BZR13" s="67">
        <f t="shared" si="944"/>
        <v>0</v>
      </c>
      <c r="BZS13" s="68">
        <f t="shared" si="945"/>
        <v>0</v>
      </c>
      <c r="BZT13" s="48"/>
      <c r="BZU13" s="49"/>
      <c r="BZV13" s="49"/>
      <c r="BZW13" s="49"/>
      <c r="BZX13" s="49"/>
      <c r="BZY13" s="49"/>
      <c r="BZZ13" s="67">
        <f t="shared" si="946"/>
        <v>0</v>
      </c>
      <c r="CAA13" s="68">
        <f t="shared" si="947"/>
        <v>0</v>
      </c>
      <c r="CAB13" s="48"/>
      <c r="CAC13" s="49"/>
      <c r="CAD13" s="49"/>
      <c r="CAE13" s="49"/>
      <c r="CAF13" s="49"/>
      <c r="CAG13" s="49"/>
      <c r="CAH13" s="67">
        <f t="shared" si="948"/>
        <v>0</v>
      </c>
      <c r="CAI13" s="68">
        <f t="shared" si="949"/>
        <v>0</v>
      </c>
      <c r="CAJ13" s="48"/>
      <c r="CAK13" s="49"/>
      <c r="CAL13" s="49"/>
      <c r="CAM13" s="49"/>
      <c r="CAN13" s="49"/>
      <c r="CAO13" s="49"/>
      <c r="CAP13" s="67">
        <f t="shared" si="950"/>
        <v>0</v>
      </c>
      <c r="CAQ13" s="68">
        <f t="shared" si="951"/>
        <v>0</v>
      </c>
      <c r="CAR13" s="201"/>
      <c r="CAS13" s="47"/>
      <c r="CAT13" s="47"/>
      <c r="CAU13" s="47"/>
      <c r="CAV13" s="47"/>
      <c r="CAW13" s="47"/>
      <c r="CAX13" s="67">
        <f t="shared" si="952"/>
        <v>0</v>
      </c>
      <c r="CAY13" s="68">
        <f t="shared" si="953"/>
        <v>0</v>
      </c>
      <c r="CAZ13" s="63"/>
      <c r="CBA13" s="64"/>
      <c r="CBB13" s="64"/>
      <c r="CBC13" s="64"/>
      <c r="CBD13" s="64"/>
      <c r="CBE13" s="64"/>
      <c r="CBF13" s="67">
        <f t="shared" si="954"/>
        <v>0</v>
      </c>
      <c r="CBG13" s="68">
        <f t="shared" si="955"/>
        <v>0</v>
      </c>
      <c r="CBH13" s="48"/>
      <c r="CBI13" s="49"/>
      <c r="CBJ13" s="49"/>
      <c r="CBK13" s="49"/>
      <c r="CBL13" s="49"/>
      <c r="CBM13" s="49"/>
      <c r="CBN13" s="67">
        <f t="shared" si="956"/>
        <v>0</v>
      </c>
      <c r="CBO13" s="68">
        <f t="shared" si="957"/>
        <v>0</v>
      </c>
      <c r="CBP13" s="48"/>
      <c r="CBQ13" s="49"/>
      <c r="CBR13" s="49"/>
      <c r="CBS13" s="49"/>
      <c r="CBT13" s="49"/>
      <c r="CBU13" s="49"/>
      <c r="CBV13" s="67">
        <f t="shared" si="958"/>
        <v>0</v>
      </c>
      <c r="CBW13" s="68">
        <f t="shared" si="959"/>
        <v>0</v>
      </c>
      <c r="CBX13" s="48"/>
      <c r="CBY13" s="49"/>
      <c r="CBZ13" s="49"/>
      <c r="CCA13" s="49"/>
      <c r="CCB13" s="49"/>
      <c r="CCC13" s="49"/>
      <c r="CCD13" s="67">
        <f t="shared" si="960"/>
        <v>0</v>
      </c>
      <c r="CCE13" s="68">
        <f t="shared" si="961"/>
        <v>0</v>
      </c>
      <c r="CCF13" s="48"/>
      <c r="CCG13" s="49"/>
      <c r="CCH13" s="49"/>
      <c r="CCI13" s="49"/>
      <c r="CCJ13" s="49"/>
      <c r="CCK13" s="49"/>
      <c r="CCL13" s="67">
        <f t="shared" si="962"/>
        <v>0</v>
      </c>
      <c r="CCM13" s="68">
        <f t="shared" si="963"/>
        <v>0</v>
      </c>
      <c r="CCN13" s="48"/>
      <c r="CCO13" s="49"/>
      <c r="CCP13" s="49"/>
      <c r="CCQ13" s="49"/>
      <c r="CCR13" s="49"/>
      <c r="CCS13" s="49"/>
      <c r="CCT13" s="67">
        <f t="shared" si="964"/>
        <v>0</v>
      </c>
      <c r="CCU13" s="68">
        <f t="shared" si="965"/>
        <v>0</v>
      </c>
      <c r="CCV13" s="48"/>
      <c r="CCW13" s="49"/>
      <c r="CCX13" s="49"/>
      <c r="CCY13" s="49"/>
      <c r="CCZ13" s="49"/>
      <c r="CDA13" s="49"/>
      <c r="CDB13" s="67">
        <f t="shared" si="966"/>
        <v>0</v>
      </c>
      <c r="CDC13" s="68">
        <f t="shared" si="967"/>
        <v>0</v>
      </c>
      <c r="CDD13" s="201"/>
      <c r="CDE13" s="47"/>
      <c r="CDF13" s="47"/>
      <c r="CDG13" s="47"/>
      <c r="CDH13" s="47"/>
      <c r="CDI13" s="47"/>
      <c r="CDJ13" s="67">
        <f t="shared" si="968"/>
        <v>0</v>
      </c>
      <c r="CDK13" s="68">
        <f t="shared" si="969"/>
        <v>0</v>
      </c>
      <c r="CDL13" s="48"/>
      <c r="CDM13" s="49"/>
      <c r="CDN13" s="49"/>
      <c r="CDO13" s="49"/>
      <c r="CDP13" s="49"/>
      <c r="CDQ13" s="49"/>
      <c r="CDR13" s="67">
        <f t="shared" si="970"/>
        <v>0</v>
      </c>
      <c r="CDS13" s="68">
        <f t="shared" si="971"/>
        <v>0</v>
      </c>
      <c r="CDT13" s="48"/>
      <c r="CDU13" s="49"/>
      <c r="CDV13" s="49"/>
      <c r="CDW13" s="49"/>
      <c r="CDX13" s="49"/>
      <c r="CDY13" s="49"/>
      <c r="CDZ13" s="67">
        <f t="shared" si="972"/>
        <v>0</v>
      </c>
      <c r="CEA13" s="68">
        <f t="shared" si="973"/>
        <v>0</v>
      </c>
      <c r="CEB13" s="1"/>
      <c r="CEC13" s="1"/>
      <c r="CED13" s="1"/>
      <c r="CEE13" s="1"/>
      <c r="CEF13" s="1"/>
      <c r="CEG13" s="1"/>
      <c r="CEJ13" s="1"/>
      <c r="CEK13" s="1"/>
      <c r="CEL13" s="1"/>
      <c r="CEM13" s="1"/>
      <c r="CEN13" s="1"/>
      <c r="CEO13" s="1"/>
      <c r="CER13" s="1"/>
      <c r="CES13" s="1"/>
      <c r="CET13" s="1"/>
      <c r="CEU13" s="1"/>
      <c r="CEV13" s="1"/>
      <c r="CEW13" s="1"/>
      <c r="CEX13" s="48"/>
      <c r="CEY13" s="49"/>
      <c r="CEZ13" s="49"/>
      <c r="CFA13" s="49"/>
      <c r="CFB13" s="49"/>
      <c r="CFC13" s="49"/>
      <c r="CFD13" s="67">
        <f t="shared" si="974"/>
        <v>0</v>
      </c>
      <c r="CFE13" s="68">
        <f t="shared" si="975"/>
        <v>0</v>
      </c>
      <c r="CFF13" s="48"/>
      <c r="CFG13" s="49"/>
      <c r="CFH13" s="49"/>
      <c r="CFI13" s="49"/>
      <c r="CFJ13" s="49"/>
      <c r="CFK13" s="49"/>
      <c r="CFL13" s="64">
        <f t="shared" si="976"/>
        <v>0</v>
      </c>
      <c r="CFM13" s="68">
        <f t="shared" si="977"/>
        <v>0</v>
      </c>
      <c r="CFN13" s="48"/>
      <c r="CFO13" s="49"/>
      <c r="CFP13" s="49"/>
      <c r="CFQ13" s="49"/>
      <c r="CFR13" s="49"/>
      <c r="CFS13" s="49">
        <v>0</v>
      </c>
      <c r="CFT13" s="64">
        <f t="shared" si="978"/>
        <v>0</v>
      </c>
      <c r="CFU13" s="68">
        <f t="shared" si="979"/>
        <v>0</v>
      </c>
      <c r="CFV13" s="48"/>
      <c r="CFW13" s="49"/>
      <c r="CFX13" s="49"/>
      <c r="CFY13" s="49"/>
      <c r="CFZ13" s="49"/>
      <c r="CGA13" s="49"/>
      <c r="CGB13" s="64">
        <f t="shared" si="980"/>
        <v>0</v>
      </c>
      <c r="CGC13" s="68">
        <f t="shared" si="981"/>
        <v>0</v>
      </c>
      <c r="CGD13" s="48"/>
      <c r="CGE13" s="49"/>
      <c r="CGF13" s="49"/>
      <c r="CGG13" s="49"/>
      <c r="CGH13" s="49"/>
      <c r="CGI13" s="49"/>
      <c r="CGJ13" s="64">
        <f t="shared" si="982"/>
        <v>0</v>
      </c>
      <c r="CGK13" s="68">
        <f t="shared" si="983"/>
        <v>0</v>
      </c>
      <c r="CGL13" s="48">
        <v>220</v>
      </c>
      <c r="CGM13" s="49">
        <v>106</v>
      </c>
      <c r="CGN13" s="49"/>
      <c r="CGO13" s="49"/>
      <c r="CGP13" s="49"/>
      <c r="CGQ13" s="49">
        <v>0</v>
      </c>
      <c r="CGR13" s="64">
        <f t="shared" si="984"/>
        <v>326</v>
      </c>
      <c r="CGS13" s="68">
        <f t="shared" si="985"/>
        <v>54.333333333333336</v>
      </c>
      <c r="CGT13" s="48"/>
      <c r="CGU13" s="49"/>
      <c r="CGV13" s="49"/>
      <c r="CGW13" s="49"/>
      <c r="CGX13" s="49"/>
      <c r="CGY13" s="49"/>
      <c r="CGZ13" s="64">
        <f t="shared" si="986"/>
        <v>0</v>
      </c>
      <c r="CHA13" s="68">
        <f t="shared" si="987"/>
        <v>0</v>
      </c>
      <c r="CHB13" s="48"/>
      <c r="CHC13" s="49"/>
      <c r="CHD13" s="49"/>
      <c r="CHE13" s="49"/>
      <c r="CHF13" s="49"/>
      <c r="CHG13" s="49"/>
      <c r="CHH13" s="64">
        <f t="shared" si="988"/>
        <v>0</v>
      </c>
      <c r="CHI13" s="68">
        <f t="shared" si="989"/>
        <v>0</v>
      </c>
      <c r="CHJ13" s="48">
        <v>320</v>
      </c>
      <c r="CHK13" s="49"/>
      <c r="CHL13" s="49"/>
      <c r="CHM13" s="49"/>
      <c r="CHN13" s="49"/>
      <c r="CHO13" s="49"/>
      <c r="CHP13" s="64">
        <f t="shared" si="990"/>
        <v>320</v>
      </c>
      <c r="CHQ13" s="68">
        <f t="shared" si="991"/>
        <v>53.333333333333336</v>
      </c>
      <c r="CHR13" s="48"/>
      <c r="CHS13" s="49"/>
      <c r="CHT13" s="49"/>
      <c r="CHU13" s="49"/>
      <c r="CHV13" s="49"/>
      <c r="CHW13" s="49"/>
      <c r="CHX13" s="64">
        <f t="shared" si="992"/>
        <v>0</v>
      </c>
      <c r="CHY13" s="68">
        <f t="shared" si="993"/>
        <v>0</v>
      </c>
      <c r="CHZ13" s="48"/>
      <c r="CIA13" s="49"/>
      <c r="CIB13" s="49"/>
      <c r="CIC13" s="49"/>
      <c r="CID13" s="49"/>
      <c r="CIE13" s="49"/>
      <c r="CIF13" s="64">
        <f t="shared" si="994"/>
        <v>0</v>
      </c>
      <c r="CIG13" s="68">
        <f t="shared" si="995"/>
        <v>0</v>
      </c>
      <c r="CIH13" s="48"/>
      <c r="CII13" s="49"/>
      <c r="CIJ13" s="49"/>
      <c r="CIK13" s="49">
        <v>670</v>
      </c>
      <c r="CIL13" s="49"/>
      <c r="CIM13" s="49"/>
      <c r="CIN13" s="64">
        <f t="shared" si="996"/>
        <v>670</v>
      </c>
      <c r="CIO13" s="68">
        <f t="shared" si="997"/>
        <v>111.66666666666667</v>
      </c>
      <c r="CIP13" s="48"/>
      <c r="CIQ13" s="49">
        <v>316</v>
      </c>
      <c r="CIR13" s="49">
        <v>0</v>
      </c>
      <c r="CIS13" s="49"/>
      <c r="CIT13" s="49"/>
      <c r="CIU13" s="49"/>
      <c r="CIV13" s="64">
        <f t="shared" si="998"/>
        <v>316</v>
      </c>
      <c r="CIW13" s="68">
        <f t="shared" si="999"/>
        <v>52.666666666666664</v>
      </c>
      <c r="CIX13" s="48">
        <v>328</v>
      </c>
      <c r="CIY13" s="49"/>
      <c r="CIZ13" s="49"/>
      <c r="CJA13" s="49"/>
      <c r="CJB13" s="49"/>
      <c r="CJC13" s="49"/>
      <c r="CJD13" s="127">
        <f t="shared" si="1000"/>
        <v>328</v>
      </c>
      <c r="CJE13" s="43">
        <f t="shared" si="1001"/>
        <v>54.666666666666664</v>
      </c>
      <c r="CJF13" s="48"/>
      <c r="CJG13" s="49"/>
      <c r="CJH13" s="49">
        <v>315</v>
      </c>
      <c r="CJI13" s="49"/>
      <c r="CJJ13" s="49"/>
      <c r="CJK13" s="49">
        <v>317</v>
      </c>
      <c r="CJL13" s="127">
        <f t="shared" si="1002"/>
        <v>632</v>
      </c>
      <c r="CJM13" s="43">
        <f t="shared" si="1003"/>
        <v>105.33333333333333</v>
      </c>
      <c r="CJN13" s="48">
        <v>596</v>
      </c>
      <c r="CJO13" s="49"/>
      <c r="CJP13" s="49">
        <v>313</v>
      </c>
      <c r="CJQ13" s="49"/>
      <c r="CJR13" s="49"/>
      <c r="CJS13" s="49"/>
      <c r="CJT13" s="127">
        <f t="shared" si="1004"/>
        <v>909</v>
      </c>
      <c r="CJU13" s="43">
        <f t="shared" si="1005"/>
        <v>151.5</v>
      </c>
      <c r="CJV13" s="48"/>
      <c r="CJW13" s="49"/>
      <c r="CJX13" s="49">
        <v>314</v>
      </c>
      <c r="CJY13" s="49"/>
      <c r="CJZ13" s="49"/>
      <c r="CKA13" s="49"/>
      <c r="CKB13" s="127">
        <f t="shared" si="1006"/>
        <v>314</v>
      </c>
      <c r="CKC13" s="43">
        <f t="shared" si="1007"/>
        <v>52.333333333333336</v>
      </c>
      <c r="CKD13" s="48"/>
      <c r="CKE13" s="49"/>
      <c r="CKF13" s="49"/>
      <c r="CKG13" s="49"/>
      <c r="CKH13" s="49">
        <v>315</v>
      </c>
      <c r="CKI13" s="49"/>
      <c r="CKJ13" s="127">
        <f t="shared" si="1008"/>
        <v>315</v>
      </c>
      <c r="CKK13" s="43">
        <f t="shared" si="1009"/>
        <v>63</v>
      </c>
      <c r="CKL13" s="48">
        <v>656</v>
      </c>
      <c r="CKM13" s="49">
        <v>0</v>
      </c>
      <c r="CKN13" s="49"/>
      <c r="CKO13" s="49"/>
      <c r="CKP13" s="49"/>
      <c r="CKQ13" s="49"/>
      <c r="CKR13" s="127">
        <f t="shared" si="1010"/>
        <v>656</v>
      </c>
      <c r="CKS13" s="43">
        <f t="shared" si="1011"/>
        <v>109.33333333333333</v>
      </c>
      <c r="CKT13" s="48"/>
      <c r="CKU13" s="49">
        <v>668</v>
      </c>
      <c r="CKV13" s="49"/>
      <c r="CKW13" s="49"/>
      <c r="CKX13" s="49"/>
      <c r="CKY13" s="49"/>
      <c r="CKZ13" s="127">
        <f t="shared" si="1012"/>
        <v>668</v>
      </c>
      <c r="CLA13" s="43">
        <f t="shared" si="1013"/>
        <v>111.33333333333333</v>
      </c>
      <c r="CLB13" s="48">
        <v>0</v>
      </c>
      <c r="CLC13" s="49"/>
      <c r="CLD13" s="49"/>
      <c r="CLE13" s="49">
        <v>657</v>
      </c>
      <c r="CLF13" s="49"/>
      <c r="CLG13" s="49"/>
      <c r="CLH13" s="127">
        <f t="shared" si="1014"/>
        <v>657</v>
      </c>
      <c r="CLI13" s="43">
        <f t="shared" si="1015"/>
        <v>109.5</v>
      </c>
      <c r="CLJ13" s="48"/>
      <c r="CLK13" s="49"/>
      <c r="CLL13" s="49">
        <v>315</v>
      </c>
      <c r="CLM13" s="49">
        <v>0</v>
      </c>
      <c r="CLN13" s="49"/>
      <c r="CLO13" s="49"/>
      <c r="CLP13" s="127">
        <f t="shared" si="1016"/>
        <v>315</v>
      </c>
      <c r="CLQ13" s="43">
        <f t="shared" si="1017"/>
        <v>52.5</v>
      </c>
      <c r="CLR13" s="48">
        <v>0</v>
      </c>
      <c r="CLS13" s="49">
        <v>353</v>
      </c>
      <c r="CLT13" s="49"/>
      <c r="CLU13" s="49"/>
      <c r="CLV13" s="49">
        <v>0</v>
      </c>
      <c r="CLW13" s="49"/>
      <c r="CLX13" s="127">
        <f t="shared" si="1018"/>
        <v>353</v>
      </c>
      <c r="CLY13" s="43">
        <f t="shared" si="1019"/>
        <v>58.833333333333336</v>
      </c>
      <c r="CLZ13" s="48">
        <v>668</v>
      </c>
      <c r="CMA13" s="49"/>
      <c r="CMB13" s="49"/>
      <c r="CMC13" s="49"/>
      <c r="CMD13" s="49"/>
      <c r="CME13" s="49">
        <v>0</v>
      </c>
      <c r="CMF13" s="127">
        <f t="shared" si="1020"/>
        <v>668</v>
      </c>
      <c r="CMG13" s="43">
        <f t="shared" si="1021"/>
        <v>111.33333333333333</v>
      </c>
      <c r="CMH13" s="48"/>
      <c r="CMI13" s="49">
        <v>652</v>
      </c>
      <c r="CMJ13" s="49"/>
      <c r="CMK13" s="49">
        <v>0</v>
      </c>
      <c r="CML13" s="49"/>
      <c r="CMM13" s="49"/>
      <c r="CMN13" s="127">
        <f t="shared" si="1022"/>
        <v>652</v>
      </c>
      <c r="CMO13" s="43">
        <f t="shared" si="1023"/>
        <v>108.66666666666667</v>
      </c>
      <c r="CMP13" s="48"/>
      <c r="CMQ13" s="49">
        <v>337</v>
      </c>
      <c r="CMR13" s="49"/>
      <c r="CMS13" s="49"/>
      <c r="CMT13" s="49">
        <v>0</v>
      </c>
      <c r="CMU13" s="49"/>
      <c r="CMV13" s="127">
        <f t="shared" si="1024"/>
        <v>337</v>
      </c>
      <c r="CMW13" s="43">
        <f t="shared" si="1025"/>
        <v>56.166666666666664</v>
      </c>
      <c r="CMX13" s="63">
        <v>660</v>
      </c>
      <c r="CMY13" s="64"/>
      <c r="CMZ13" s="64"/>
      <c r="CNA13" s="64"/>
      <c r="CNB13" s="64"/>
      <c r="CNC13" s="64">
        <v>0</v>
      </c>
      <c r="CND13" s="64">
        <f t="shared" si="1026"/>
        <v>660</v>
      </c>
      <c r="CNE13" s="68">
        <f t="shared" si="1027"/>
        <v>110</v>
      </c>
      <c r="CNF13" s="48"/>
      <c r="CNG13" s="49">
        <v>0</v>
      </c>
      <c r="CNH13" s="49"/>
      <c r="CNI13" s="49"/>
      <c r="CNJ13" s="49"/>
      <c r="CNK13" s="49">
        <v>316</v>
      </c>
      <c r="CNL13" s="64">
        <f t="shared" si="227"/>
        <v>316</v>
      </c>
      <c r="CNM13" s="68">
        <f t="shared" si="228"/>
        <v>52.666666666666664</v>
      </c>
      <c r="CNN13" s="48">
        <v>0</v>
      </c>
      <c r="CNO13" s="49">
        <v>0</v>
      </c>
      <c r="CNP13" s="49">
        <v>0</v>
      </c>
      <c r="CNQ13" s="49">
        <v>0</v>
      </c>
      <c r="CNR13" s="49"/>
      <c r="CNS13" s="49"/>
      <c r="CNT13" s="64">
        <f t="shared" si="229"/>
        <v>0</v>
      </c>
      <c r="CNU13" s="68">
        <f t="shared" si="230"/>
        <v>0</v>
      </c>
      <c r="CNV13" s="48">
        <v>327</v>
      </c>
      <c r="CNW13" s="49">
        <v>0</v>
      </c>
      <c r="CNX13" s="49">
        <v>0</v>
      </c>
      <c r="CNY13" s="49"/>
      <c r="CNZ13" s="49"/>
      <c r="COA13" s="49"/>
      <c r="COB13" s="64">
        <f t="shared" si="231"/>
        <v>327</v>
      </c>
      <c r="COC13" s="68">
        <f t="shared" si="232"/>
        <v>54.5</v>
      </c>
      <c r="COD13" s="48"/>
      <c r="COE13" s="49">
        <v>315</v>
      </c>
      <c r="COF13" s="49"/>
      <c r="COG13" s="49">
        <v>0</v>
      </c>
      <c r="COH13" s="49"/>
      <c r="COI13" s="49">
        <v>0</v>
      </c>
      <c r="COJ13" s="64">
        <f t="shared" si="233"/>
        <v>315</v>
      </c>
      <c r="COK13" s="68">
        <f t="shared" si="234"/>
        <v>52.5</v>
      </c>
      <c r="COL13" s="48"/>
      <c r="COM13" s="49"/>
      <c r="CON13" s="49">
        <v>336</v>
      </c>
      <c r="COO13" s="49"/>
      <c r="COP13" s="49">
        <v>0</v>
      </c>
      <c r="COQ13" s="49"/>
      <c r="COR13" s="64">
        <f t="shared" si="235"/>
        <v>336</v>
      </c>
      <c r="COS13" s="68">
        <f t="shared" si="236"/>
        <v>56</v>
      </c>
      <c r="COT13" s="48">
        <v>326</v>
      </c>
      <c r="COU13" s="49"/>
      <c r="COV13" s="49"/>
      <c r="COW13" s="49"/>
      <c r="COX13" s="49"/>
      <c r="COY13" s="49">
        <v>334</v>
      </c>
      <c r="COZ13" s="64">
        <f t="shared" si="237"/>
        <v>660</v>
      </c>
      <c r="CPA13" s="68">
        <f t="shared" si="238"/>
        <v>110</v>
      </c>
      <c r="CPB13" s="48"/>
      <c r="CPC13" s="49"/>
      <c r="CPD13" s="49"/>
      <c r="CPE13" s="49"/>
      <c r="CPF13" s="49">
        <v>328</v>
      </c>
      <c r="CPG13" s="49">
        <v>0</v>
      </c>
      <c r="CPH13" s="64">
        <f t="shared" si="239"/>
        <v>328</v>
      </c>
      <c r="CPI13" s="68">
        <f t="shared" si="240"/>
        <v>54.666666666666664</v>
      </c>
      <c r="CPJ13" s="48"/>
      <c r="CPK13" s="49">
        <v>0</v>
      </c>
      <c r="CPL13" s="49"/>
      <c r="CPM13" s="49">
        <v>0</v>
      </c>
      <c r="CPN13" s="49"/>
      <c r="CPO13" s="49">
        <v>640</v>
      </c>
      <c r="CPP13" s="64">
        <f t="shared" si="241"/>
        <v>640</v>
      </c>
      <c r="CPQ13" s="68">
        <f t="shared" si="242"/>
        <v>106.66666666666667</v>
      </c>
      <c r="CPR13" s="82"/>
      <c r="CPS13" s="83"/>
      <c r="CPT13" s="83">
        <v>355</v>
      </c>
      <c r="CPU13" s="83"/>
      <c r="CPV13" s="83"/>
      <c r="CPW13" s="83"/>
      <c r="CPX13" s="64">
        <f t="shared" si="243"/>
        <v>355</v>
      </c>
      <c r="CPY13" s="68">
        <f t="shared" si="244"/>
        <v>59.166666666666664</v>
      </c>
      <c r="CPZ13" s="48">
        <v>0</v>
      </c>
      <c r="CQA13" s="49">
        <v>321</v>
      </c>
      <c r="CQB13" s="49"/>
      <c r="CQC13" s="49"/>
      <c r="CQD13" s="49"/>
      <c r="CQE13" s="49">
        <v>0</v>
      </c>
      <c r="CQF13" s="64">
        <f t="shared" si="245"/>
        <v>321</v>
      </c>
      <c r="CQG13" s="68">
        <f t="shared" si="246"/>
        <v>53.5</v>
      </c>
      <c r="CQH13" s="48"/>
      <c r="CQI13" s="49"/>
      <c r="CQJ13" s="49"/>
      <c r="CQK13" s="49">
        <v>0</v>
      </c>
      <c r="CQL13" s="49">
        <v>326</v>
      </c>
      <c r="CQM13" s="49">
        <v>0</v>
      </c>
      <c r="CQN13" s="127">
        <f t="shared" si="247"/>
        <v>326</v>
      </c>
      <c r="CQO13" s="43">
        <f t="shared" si="248"/>
        <v>54.333333333333336</v>
      </c>
      <c r="CQP13" s="48"/>
      <c r="CQQ13" s="49"/>
      <c r="CQR13" s="49"/>
      <c r="CQS13" s="49"/>
      <c r="CQT13" s="49"/>
      <c r="CQU13" s="49"/>
      <c r="CQV13" s="127">
        <f t="shared" si="249"/>
        <v>0</v>
      </c>
      <c r="CQW13" s="43">
        <f t="shared" si="250"/>
        <v>0</v>
      </c>
      <c r="CQX13" s="48"/>
      <c r="CQY13" s="49">
        <v>265</v>
      </c>
      <c r="CQZ13" s="49"/>
      <c r="CRA13" s="49"/>
      <c r="CRB13" s="49"/>
      <c r="CRC13" s="49">
        <v>0</v>
      </c>
      <c r="CRD13" s="127">
        <f t="shared" si="251"/>
        <v>265</v>
      </c>
      <c r="CRE13" s="43">
        <f t="shared" si="252"/>
        <v>44.166666666666664</v>
      </c>
      <c r="CRF13" s="48">
        <v>0</v>
      </c>
      <c r="CRG13" s="49"/>
      <c r="CRH13" s="49"/>
      <c r="CRI13" s="49"/>
      <c r="CRJ13" s="49"/>
      <c r="CRK13" s="49"/>
      <c r="CRL13" s="127">
        <f t="shared" si="7"/>
        <v>0</v>
      </c>
      <c r="CRM13" s="43">
        <f t="shared" si="8"/>
        <v>0</v>
      </c>
      <c r="CRN13" s="48">
        <v>274</v>
      </c>
      <c r="CRO13" s="49"/>
      <c r="CRP13" s="49"/>
      <c r="CRQ13" s="49"/>
      <c r="CRR13" s="49"/>
      <c r="CRS13" s="49"/>
      <c r="CRT13" s="127">
        <f t="shared" si="9"/>
        <v>274</v>
      </c>
      <c r="CRU13" s="43">
        <f t="shared" si="10"/>
        <v>45.666666666666664</v>
      </c>
      <c r="CRV13" s="48"/>
      <c r="CRW13" s="49"/>
      <c r="CRX13" s="49"/>
      <c r="CRY13" s="49">
        <v>313</v>
      </c>
      <c r="CRZ13" s="49"/>
      <c r="CSA13" s="49"/>
      <c r="CSB13" s="127">
        <f t="shared" si="11"/>
        <v>313</v>
      </c>
      <c r="CSC13" s="43">
        <f t="shared" si="12"/>
        <v>52.166666666666664</v>
      </c>
      <c r="CSD13" s="48"/>
      <c r="CSE13" s="49"/>
      <c r="CSF13" s="49"/>
      <c r="CSG13" s="49"/>
      <c r="CSH13" s="49">
        <v>324</v>
      </c>
      <c r="CSI13" s="49"/>
      <c r="CSJ13" s="127">
        <f t="shared" si="13"/>
        <v>324</v>
      </c>
      <c r="CSK13" s="43">
        <f t="shared" si="14"/>
        <v>54</v>
      </c>
      <c r="CSL13" s="48"/>
      <c r="CSM13" s="49">
        <v>0</v>
      </c>
      <c r="CSN13" s="49"/>
      <c r="CSO13" s="49"/>
      <c r="CSP13" s="49">
        <v>0</v>
      </c>
      <c r="CSQ13" s="49"/>
      <c r="CSR13" s="127">
        <f t="shared" si="15"/>
        <v>0</v>
      </c>
      <c r="CSS13" s="43">
        <f t="shared" si="16"/>
        <v>0</v>
      </c>
      <c r="CST13" s="48">
        <v>330</v>
      </c>
      <c r="CSU13" s="49">
        <v>0</v>
      </c>
      <c r="CSV13" s="49"/>
      <c r="CSW13" s="49">
        <v>314</v>
      </c>
      <c r="CSX13" s="49"/>
      <c r="CSY13" s="49">
        <v>0</v>
      </c>
      <c r="CSZ13" s="127">
        <f t="shared" si="17"/>
        <v>644</v>
      </c>
      <c r="CTA13" s="43">
        <f t="shared" si="18"/>
        <v>107.33333333333333</v>
      </c>
      <c r="CTB13" s="48"/>
      <c r="CTC13" s="49"/>
      <c r="CTD13" s="49"/>
      <c r="CTE13" s="49"/>
      <c r="CTF13" s="49">
        <v>0</v>
      </c>
      <c r="CTG13" s="49"/>
      <c r="CTH13" s="127">
        <f t="shared" si="19"/>
        <v>0</v>
      </c>
      <c r="CTI13" s="43">
        <f t="shared" si="20"/>
        <v>0</v>
      </c>
      <c r="CTJ13" s="63">
        <v>0</v>
      </c>
      <c r="CTK13" s="64"/>
      <c r="CTL13" s="64"/>
      <c r="CTM13" s="64"/>
      <c r="CTN13" s="64">
        <v>312</v>
      </c>
      <c r="CTO13" s="64"/>
      <c r="CTP13" s="64">
        <f t="shared" si="21"/>
        <v>312</v>
      </c>
      <c r="CTQ13" s="68">
        <f t="shared" si="22"/>
        <v>62.4</v>
      </c>
      <c r="CTR13" s="48"/>
      <c r="CTS13" s="49"/>
      <c r="CTT13" s="49"/>
      <c r="CTU13" s="49"/>
      <c r="CTV13" s="49"/>
      <c r="CTW13" s="49"/>
      <c r="CTX13" s="64">
        <f t="shared" si="23"/>
        <v>0</v>
      </c>
      <c r="CTY13" s="68">
        <f t="shared" si="24"/>
        <v>0</v>
      </c>
      <c r="CTZ13" s="48">
        <v>0</v>
      </c>
      <c r="CUA13" s="49">
        <v>321</v>
      </c>
      <c r="CUB13" s="49"/>
      <c r="CUC13" s="49">
        <v>0</v>
      </c>
      <c r="CUD13" s="49">
        <v>0</v>
      </c>
      <c r="CUE13" s="49">
        <v>321</v>
      </c>
      <c r="CUF13" s="64">
        <f t="shared" si="25"/>
        <v>642</v>
      </c>
      <c r="CUG13" s="68">
        <f t="shared" si="26"/>
        <v>107</v>
      </c>
      <c r="CUH13" s="48"/>
      <c r="CUI13" s="49"/>
      <c r="CUJ13" s="49"/>
      <c r="CUK13" s="49">
        <v>0</v>
      </c>
      <c r="CUL13" s="49"/>
      <c r="CUM13" s="49"/>
      <c r="CUN13" s="64">
        <f t="shared" si="27"/>
        <v>0</v>
      </c>
      <c r="CUO13" s="68">
        <f t="shared" si="28"/>
        <v>0</v>
      </c>
      <c r="CUP13" s="48">
        <v>0</v>
      </c>
      <c r="CUQ13" s="49">
        <v>328</v>
      </c>
      <c r="CUR13" s="49">
        <v>0</v>
      </c>
      <c r="CUS13" s="49">
        <v>0</v>
      </c>
      <c r="CUT13" s="49"/>
      <c r="CUU13" s="49"/>
      <c r="CUV13" s="64">
        <f t="shared" si="29"/>
        <v>328</v>
      </c>
      <c r="CUW13" s="68">
        <f t="shared" si="30"/>
        <v>54.666666666666664</v>
      </c>
      <c r="CUX13" s="48"/>
      <c r="CUY13" s="49"/>
      <c r="CUZ13" s="49"/>
      <c r="CVA13" s="49">
        <v>297</v>
      </c>
      <c r="CVB13" s="49"/>
      <c r="CVC13" s="49"/>
      <c r="CVD13" s="64">
        <f t="shared" si="31"/>
        <v>297</v>
      </c>
      <c r="CVE13" s="68">
        <f t="shared" si="32"/>
        <v>49.5</v>
      </c>
      <c r="CVF13" s="48"/>
      <c r="CVG13" s="49"/>
      <c r="CVH13" s="49">
        <v>0</v>
      </c>
      <c r="CVI13" s="49">
        <v>333</v>
      </c>
      <c r="CVJ13" s="49"/>
      <c r="CVK13" s="49"/>
      <c r="CVL13" s="64">
        <f t="shared" si="33"/>
        <v>333</v>
      </c>
      <c r="CVM13" s="68">
        <f t="shared" si="34"/>
        <v>55.5</v>
      </c>
      <c r="CVN13" s="48"/>
      <c r="CVO13" s="49"/>
      <c r="CVP13" s="49"/>
      <c r="CVQ13" s="49"/>
      <c r="CVR13" s="49"/>
      <c r="CVS13" s="49"/>
      <c r="CVT13" s="64">
        <f t="shared" si="35"/>
        <v>0</v>
      </c>
      <c r="CVU13" s="68">
        <f t="shared" si="36"/>
        <v>0</v>
      </c>
      <c r="CVV13" s="48">
        <v>324</v>
      </c>
      <c r="CVW13" s="49"/>
      <c r="CVX13" s="49">
        <v>0</v>
      </c>
      <c r="CVY13" s="49"/>
      <c r="CVZ13" s="49"/>
      <c r="CWA13" s="49">
        <v>0</v>
      </c>
      <c r="CWB13" s="64">
        <f t="shared" si="37"/>
        <v>324</v>
      </c>
      <c r="CWC13" s="68">
        <f t="shared" si="38"/>
        <v>54</v>
      </c>
      <c r="CWD13" s="48">
        <v>321</v>
      </c>
      <c r="CWE13" s="49"/>
      <c r="CWF13" s="49"/>
      <c r="CWG13" s="49"/>
      <c r="CWH13" s="49"/>
      <c r="CWI13" s="49"/>
      <c r="CWJ13" s="64">
        <f t="shared" si="39"/>
        <v>321</v>
      </c>
      <c r="CWK13" s="68">
        <f t="shared" si="40"/>
        <v>53.5</v>
      </c>
      <c r="CWL13" s="63"/>
      <c r="CWM13" s="64">
        <v>0</v>
      </c>
      <c r="CWN13" s="64">
        <v>363</v>
      </c>
      <c r="CWO13" s="64"/>
      <c r="CWP13" s="64"/>
      <c r="CWQ13" s="64">
        <v>307</v>
      </c>
      <c r="CWR13" s="64">
        <f t="shared" si="41"/>
        <v>670</v>
      </c>
      <c r="CWS13" s="68">
        <f t="shared" si="42"/>
        <v>111.66666666666667</v>
      </c>
      <c r="CWT13" s="48"/>
      <c r="CWU13" s="49">
        <v>0</v>
      </c>
      <c r="CWV13" s="49"/>
      <c r="CWW13" s="49"/>
      <c r="CWX13" s="49"/>
      <c r="CWY13" s="49">
        <v>0</v>
      </c>
      <c r="CWZ13" s="64">
        <f t="shared" si="43"/>
        <v>0</v>
      </c>
      <c r="CXA13" s="68">
        <f t="shared" si="44"/>
        <v>0</v>
      </c>
      <c r="CXB13" s="48">
        <v>314</v>
      </c>
      <c r="CXC13" s="49">
        <v>0</v>
      </c>
      <c r="CXD13" s="49">
        <v>0</v>
      </c>
      <c r="CXE13" s="49"/>
      <c r="CXF13" s="49">
        <v>328</v>
      </c>
      <c r="CXG13" s="49"/>
      <c r="CXH13" s="64">
        <f t="shared" si="45"/>
        <v>642</v>
      </c>
      <c r="CXI13" s="68">
        <f t="shared" si="46"/>
        <v>107</v>
      </c>
      <c r="CXJ13" s="48"/>
      <c r="CXK13" s="49"/>
      <c r="CXL13" s="49"/>
      <c r="CXM13" s="49">
        <v>339</v>
      </c>
      <c r="CXN13" s="49"/>
      <c r="CXO13" s="49"/>
      <c r="CXP13" s="64">
        <f t="shared" si="47"/>
        <v>339</v>
      </c>
      <c r="CXQ13" s="68">
        <f t="shared" si="48"/>
        <v>56.5</v>
      </c>
      <c r="CXR13" s="48">
        <v>0</v>
      </c>
      <c r="CXS13" s="49">
        <v>323</v>
      </c>
      <c r="CXT13" s="49"/>
      <c r="CXU13" s="49"/>
      <c r="CXV13" s="49"/>
      <c r="CXW13" s="49"/>
      <c r="CXX13" s="64">
        <f t="shared" si="49"/>
        <v>323</v>
      </c>
      <c r="CXY13" s="68">
        <f t="shared" si="50"/>
        <v>53.833333333333336</v>
      </c>
      <c r="CXZ13" s="48"/>
      <c r="CYA13" s="49">
        <v>322</v>
      </c>
      <c r="CYB13" s="49">
        <v>0</v>
      </c>
      <c r="CYC13" s="49">
        <v>317</v>
      </c>
      <c r="CYD13" s="49"/>
      <c r="CYE13" s="49"/>
      <c r="CYF13" s="64">
        <f t="shared" si="51"/>
        <v>639</v>
      </c>
      <c r="CYG13" s="68">
        <f t="shared" si="52"/>
        <v>106.5</v>
      </c>
      <c r="CYH13" s="48"/>
      <c r="CYI13" s="49"/>
      <c r="CYJ13" s="49">
        <v>300</v>
      </c>
      <c r="CYK13" s="49">
        <v>0</v>
      </c>
      <c r="CYL13" s="49"/>
      <c r="CYM13" s="49"/>
      <c r="CYN13" s="64">
        <f t="shared" si="53"/>
        <v>300</v>
      </c>
      <c r="CYO13" s="68">
        <f t="shared" si="54"/>
        <v>50</v>
      </c>
      <c r="CYP13" s="48"/>
      <c r="CYQ13" s="49"/>
      <c r="CYR13" s="49">
        <v>0</v>
      </c>
      <c r="CYS13" s="49">
        <v>314</v>
      </c>
      <c r="CYT13" s="49"/>
      <c r="CYU13" s="49"/>
      <c r="CYV13" s="64">
        <f t="shared" si="55"/>
        <v>314</v>
      </c>
      <c r="CYW13" s="68">
        <f t="shared" si="56"/>
        <v>52.333333333333336</v>
      </c>
      <c r="CYX13" s="48"/>
      <c r="CYY13" s="49"/>
      <c r="CYZ13" s="49"/>
      <c r="CZA13" s="49"/>
      <c r="CZB13" s="49">
        <v>322</v>
      </c>
      <c r="CZC13" s="49"/>
      <c r="CZD13" s="64">
        <f t="shared" si="57"/>
        <v>322</v>
      </c>
      <c r="CZE13" s="68">
        <f t="shared" si="58"/>
        <v>53.666666666666664</v>
      </c>
      <c r="CZF13" s="48"/>
      <c r="CZG13" s="49"/>
      <c r="CZH13" s="49"/>
      <c r="CZI13" s="49"/>
      <c r="CZJ13" s="49"/>
      <c r="CZK13" s="49"/>
      <c r="CZL13" s="64">
        <f t="shared" si="59"/>
        <v>0</v>
      </c>
      <c r="CZM13" s="68">
        <f t="shared" si="60"/>
        <v>0</v>
      </c>
      <c r="CZN13" s="48">
        <v>0</v>
      </c>
      <c r="CZO13" s="49"/>
      <c r="CZP13" s="49">
        <v>0</v>
      </c>
      <c r="CZQ13" s="49"/>
      <c r="CZR13" s="49"/>
      <c r="CZS13" s="49"/>
      <c r="CZT13" s="64">
        <f t="shared" si="61"/>
        <v>0</v>
      </c>
      <c r="CZU13" s="68">
        <f t="shared" si="62"/>
        <v>0</v>
      </c>
      <c r="CZV13" s="48"/>
      <c r="CZW13" s="49"/>
      <c r="CZX13" s="49">
        <v>332</v>
      </c>
      <c r="CZY13" s="49"/>
      <c r="CZZ13" s="49"/>
      <c r="DAA13" s="49"/>
      <c r="DAB13" s="64">
        <f t="shared" si="63"/>
        <v>332</v>
      </c>
      <c r="DAC13" s="68">
        <f t="shared" si="64"/>
        <v>55.333333333333336</v>
      </c>
      <c r="DAD13" s="48"/>
      <c r="DAE13" s="49"/>
      <c r="DAF13" s="49">
        <v>323</v>
      </c>
      <c r="DAG13" s="49"/>
      <c r="DAH13" s="49">
        <v>333</v>
      </c>
      <c r="DAI13" s="49">
        <v>329</v>
      </c>
      <c r="DAJ13" s="64">
        <f t="shared" si="65"/>
        <v>985</v>
      </c>
      <c r="DAK13" s="68">
        <f t="shared" si="66"/>
        <v>164.16666666666666</v>
      </c>
      <c r="DAL13" s="48"/>
      <c r="DAM13" s="49"/>
      <c r="DAN13" s="49"/>
      <c r="DAO13" s="49">
        <v>0</v>
      </c>
      <c r="DAP13" s="49"/>
      <c r="DAQ13" s="49">
        <v>333</v>
      </c>
      <c r="DAR13" s="64">
        <f t="shared" si="67"/>
        <v>333</v>
      </c>
      <c r="DAS13" s="68">
        <f t="shared" si="68"/>
        <v>55.5</v>
      </c>
      <c r="DAT13" s="48"/>
      <c r="DAU13" s="49"/>
      <c r="DAV13" s="49"/>
      <c r="DAW13" s="49"/>
      <c r="DAX13" s="49">
        <v>642</v>
      </c>
      <c r="DAY13" s="49"/>
      <c r="DAZ13" s="64">
        <f t="shared" si="69"/>
        <v>642</v>
      </c>
      <c r="DBA13" s="68">
        <f t="shared" si="70"/>
        <v>107</v>
      </c>
      <c r="DBB13" s="48">
        <v>0</v>
      </c>
      <c r="DBC13" s="49"/>
      <c r="DBD13" s="49">
        <v>0</v>
      </c>
      <c r="DBE13" s="49">
        <v>0</v>
      </c>
      <c r="DBF13" s="49"/>
      <c r="DBG13" s="49"/>
      <c r="DBH13" s="64">
        <f t="shared" si="71"/>
        <v>0</v>
      </c>
      <c r="DBI13" s="68">
        <f t="shared" si="72"/>
        <v>0</v>
      </c>
      <c r="DBJ13" s="48"/>
      <c r="DBK13" s="49"/>
      <c r="DBL13" s="49">
        <v>0</v>
      </c>
      <c r="DBM13" s="49"/>
      <c r="DBN13" s="49"/>
      <c r="DBO13" s="49">
        <v>0</v>
      </c>
      <c r="DBP13" s="64">
        <f t="shared" si="73"/>
        <v>0</v>
      </c>
      <c r="DBQ13" s="68">
        <f t="shared" si="74"/>
        <v>0</v>
      </c>
      <c r="DBR13" s="48"/>
      <c r="DBS13" s="49"/>
      <c r="DBT13" s="49"/>
      <c r="DBU13" s="49"/>
      <c r="DBV13" s="49"/>
      <c r="DBW13" s="49"/>
      <c r="DBX13" s="64">
        <f t="shared" si="75"/>
        <v>0</v>
      </c>
      <c r="DBY13" s="68">
        <f t="shared" si="76"/>
        <v>0</v>
      </c>
      <c r="DBZ13" s="48"/>
      <c r="DCA13" s="49">
        <v>336</v>
      </c>
      <c r="DCB13" s="49">
        <v>0</v>
      </c>
      <c r="DCC13" s="49"/>
      <c r="DCD13" s="49"/>
      <c r="DCE13" s="49"/>
      <c r="DCF13" s="491">
        <f t="shared" si="77"/>
        <v>336</v>
      </c>
      <c r="DCG13" s="492">
        <f t="shared" si="78"/>
        <v>56</v>
      </c>
      <c r="DCH13" s="48"/>
      <c r="DCI13" s="49"/>
      <c r="DCJ13" s="49"/>
      <c r="DCK13" s="49">
        <v>0</v>
      </c>
      <c r="DCL13" s="49">
        <v>0</v>
      </c>
      <c r="DCM13" s="49"/>
      <c r="DCN13" s="64">
        <f t="shared" si="79"/>
        <v>0</v>
      </c>
      <c r="DCO13" s="68">
        <f t="shared" si="80"/>
        <v>0</v>
      </c>
      <c r="DCP13" s="48">
        <v>0</v>
      </c>
      <c r="DCQ13" s="49">
        <v>332</v>
      </c>
      <c r="DCR13" s="49">
        <v>0</v>
      </c>
      <c r="DCS13" s="49"/>
      <c r="DCT13" s="49"/>
      <c r="DCU13" s="49"/>
      <c r="DCV13" s="491">
        <f t="shared" si="81"/>
        <v>332</v>
      </c>
      <c r="DCW13" s="492">
        <f t="shared" si="82"/>
        <v>55.333333333333336</v>
      </c>
      <c r="DCX13" s="48"/>
      <c r="DCY13" s="49">
        <v>0</v>
      </c>
      <c r="DCZ13" s="49"/>
      <c r="DDA13" s="49"/>
      <c r="DDB13" s="49">
        <v>0</v>
      </c>
      <c r="DDC13" s="49">
        <v>325</v>
      </c>
      <c r="DDD13" s="491">
        <f t="shared" si="83"/>
        <v>325</v>
      </c>
      <c r="DDE13" s="492">
        <f t="shared" si="84"/>
        <v>54.166666666666664</v>
      </c>
      <c r="DDF13" s="63"/>
      <c r="DDG13" s="64"/>
      <c r="DDH13" s="64">
        <v>0</v>
      </c>
      <c r="DDI13" s="64">
        <v>0</v>
      </c>
      <c r="DDJ13" s="64"/>
      <c r="DDK13" s="64"/>
      <c r="DDL13" s="491">
        <f t="shared" si="85"/>
        <v>0</v>
      </c>
      <c r="DDM13" s="492">
        <f t="shared" si="86"/>
        <v>0</v>
      </c>
      <c r="DDN13" s="327"/>
      <c r="DDO13" s="502"/>
      <c r="DDP13" s="502">
        <v>330</v>
      </c>
      <c r="DDQ13" s="502"/>
      <c r="DDR13" s="502">
        <v>0</v>
      </c>
      <c r="DDS13" s="502"/>
      <c r="DDT13" s="64">
        <f t="shared" si="87"/>
        <v>330</v>
      </c>
      <c r="DDU13" s="68">
        <f t="shared" si="88"/>
        <v>55</v>
      </c>
      <c r="DDV13" s="330"/>
      <c r="DDW13" s="64">
        <v>220</v>
      </c>
      <c r="DDX13" s="64">
        <v>92</v>
      </c>
      <c r="DDY13" s="64">
        <v>0</v>
      </c>
      <c r="DDZ13" s="64"/>
      <c r="DEA13" s="68">
        <v>0</v>
      </c>
      <c r="DEB13" s="506">
        <f t="shared" si="89"/>
        <v>312</v>
      </c>
      <c r="DEC13" s="492">
        <f t="shared" si="90"/>
        <v>52</v>
      </c>
      <c r="DED13" s="48">
        <v>320</v>
      </c>
      <c r="DEE13" s="49"/>
      <c r="DEF13" s="49">
        <v>0</v>
      </c>
      <c r="DEG13" s="49">
        <v>0</v>
      </c>
      <c r="DEH13" s="49">
        <v>0</v>
      </c>
      <c r="DEI13" s="49"/>
      <c r="DEJ13" s="491">
        <f t="shared" si="91"/>
        <v>320</v>
      </c>
      <c r="DEK13" s="492">
        <f t="shared" si="92"/>
        <v>53.333333333333336</v>
      </c>
      <c r="DEL13" s="48"/>
      <c r="DEM13" s="49"/>
      <c r="DEN13" s="49">
        <v>335</v>
      </c>
      <c r="DEO13" s="49"/>
      <c r="DEP13" s="49"/>
      <c r="DEQ13" s="49"/>
      <c r="DER13" s="64">
        <f t="shared" si="93"/>
        <v>335</v>
      </c>
      <c r="DES13" s="68">
        <f t="shared" si="94"/>
        <v>55.833333333333336</v>
      </c>
      <c r="DET13" s="48">
        <v>0</v>
      </c>
      <c r="DEU13" s="49"/>
      <c r="DEV13" s="49"/>
      <c r="DEW13" s="49"/>
      <c r="DEX13" s="49"/>
      <c r="DEY13" s="49"/>
      <c r="DEZ13" s="491">
        <f t="shared" si="95"/>
        <v>0</v>
      </c>
      <c r="DFA13" s="492">
        <f t="shared" si="96"/>
        <v>0</v>
      </c>
      <c r="DFB13" s="82">
        <v>169</v>
      </c>
      <c r="DFC13" s="83">
        <v>332</v>
      </c>
      <c r="DFD13" s="83"/>
      <c r="DFE13" s="83">
        <v>0</v>
      </c>
      <c r="DFF13" s="83"/>
      <c r="DFG13" s="83">
        <v>0</v>
      </c>
      <c r="DFH13" s="64">
        <f t="shared" si="97"/>
        <v>501</v>
      </c>
      <c r="DFI13" s="68">
        <f t="shared" si="98"/>
        <v>83.5</v>
      </c>
      <c r="DFJ13" s="48"/>
      <c r="DFK13" s="49">
        <v>328</v>
      </c>
      <c r="DFL13" s="49">
        <v>0</v>
      </c>
      <c r="DFM13" s="49">
        <v>338</v>
      </c>
      <c r="DFN13" s="49"/>
      <c r="DFO13" s="49"/>
      <c r="DFP13" s="64">
        <f t="shared" si="99"/>
        <v>666</v>
      </c>
      <c r="DFQ13" s="68">
        <f t="shared" si="100"/>
        <v>111</v>
      </c>
      <c r="DFR13" s="48">
        <v>0</v>
      </c>
      <c r="DFS13" s="49">
        <v>0</v>
      </c>
      <c r="DFT13" s="49">
        <v>0</v>
      </c>
      <c r="DFU13" s="49"/>
      <c r="DFV13" s="49"/>
      <c r="DFW13" s="49">
        <v>324</v>
      </c>
      <c r="DFX13" s="64">
        <f t="shared" si="101"/>
        <v>324</v>
      </c>
      <c r="DFY13" s="68">
        <f t="shared" si="102"/>
        <v>54</v>
      </c>
      <c r="DFZ13" s="48">
        <v>0</v>
      </c>
      <c r="DGA13" s="49"/>
      <c r="DGB13" s="49"/>
      <c r="DGC13" s="49"/>
      <c r="DGD13" s="49">
        <v>0</v>
      </c>
      <c r="DGE13" s="49"/>
      <c r="DGF13" s="64">
        <f t="shared" si="103"/>
        <v>0</v>
      </c>
      <c r="DGG13" s="68">
        <f t="shared" si="104"/>
        <v>0</v>
      </c>
      <c r="DGH13" s="48"/>
      <c r="DGI13" s="49"/>
      <c r="DGJ13" s="49">
        <v>338</v>
      </c>
      <c r="DGK13" s="49">
        <v>0</v>
      </c>
      <c r="DGL13" s="49"/>
      <c r="DGM13" s="49">
        <v>0</v>
      </c>
      <c r="DGN13" s="64">
        <f t="shared" si="105"/>
        <v>338</v>
      </c>
      <c r="DGO13" s="68">
        <f t="shared" si="106"/>
        <v>56.333333333333336</v>
      </c>
      <c r="DGP13" s="48"/>
      <c r="DGQ13" s="49">
        <v>0</v>
      </c>
      <c r="DGR13" s="49"/>
      <c r="DGS13" s="49">
        <v>0</v>
      </c>
      <c r="DGT13" s="49"/>
      <c r="DGU13" s="49">
        <v>330</v>
      </c>
      <c r="DGV13" s="64">
        <f t="shared" si="107"/>
        <v>330</v>
      </c>
      <c r="DGW13" s="68">
        <f t="shared" si="108"/>
        <v>55</v>
      </c>
      <c r="DGX13" s="48">
        <v>0</v>
      </c>
      <c r="DGY13" s="49"/>
      <c r="DGZ13" s="49"/>
      <c r="DHA13" s="49"/>
      <c r="DHB13" s="49">
        <v>375</v>
      </c>
      <c r="DHC13" s="49"/>
      <c r="DHD13" s="64">
        <f t="shared" si="109"/>
        <v>375</v>
      </c>
      <c r="DHE13" s="68">
        <f t="shared" si="110"/>
        <v>62.5</v>
      </c>
      <c r="DHF13" s="48"/>
      <c r="DHG13" s="49"/>
      <c r="DHH13" s="49">
        <v>0</v>
      </c>
      <c r="DHI13" s="49"/>
      <c r="DHJ13" s="49"/>
      <c r="DHK13" s="49">
        <v>0</v>
      </c>
      <c r="DHL13" s="64">
        <f t="shared" si="111"/>
        <v>0</v>
      </c>
      <c r="DHM13" s="68">
        <f t="shared" si="112"/>
        <v>0</v>
      </c>
      <c r="DHN13" s="48"/>
      <c r="DHO13" s="49">
        <v>0</v>
      </c>
      <c r="DHP13" s="49">
        <v>0</v>
      </c>
      <c r="DHQ13" s="49"/>
      <c r="DHR13" s="49">
        <v>347</v>
      </c>
      <c r="DHS13" s="49">
        <v>0</v>
      </c>
      <c r="DHT13" s="64">
        <f t="shared" si="113"/>
        <v>347</v>
      </c>
      <c r="DHU13" s="68">
        <f t="shared" si="114"/>
        <v>57.833333333333336</v>
      </c>
      <c r="DHV13" s="48"/>
      <c r="DHW13" s="49">
        <v>0</v>
      </c>
      <c r="DHX13" s="49"/>
      <c r="DHY13" s="49"/>
      <c r="DHZ13" s="49"/>
      <c r="DIA13" s="49">
        <v>0</v>
      </c>
      <c r="DIB13" s="64">
        <f t="shared" si="115"/>
        <v>0</v>
      </c>
      <c r="DIC13" s="68">
        <f t="shared" si="116"/>
        <v>0</v>
      </c>
      <c r="DID13" s="48"/>
      <c r="DIE13" s="49">
        <v>0</v>
      </c>
      <c r="DIF13" s="49">
        <v>352</v>
      </c>
      <c r="DIG13" s="49">
        <v>0</v>
      </c>
      <c r="DIH13" s="49"/>
      <c r="DII13" s="49"/>
      <c r="DIJ13" s="64">
        <f t="shared" si="117"/>
        <v>352</v>
      </c>
      <c r="DIK13" s="68">
        <f t="shared" si="118"/>
        <v>58.666666666666664</v>
      </c>
      <c r="DIL13" s="48"/>
      <c r="DIM13" s="49">
        <v>0</v>
      </c>
      <c r="DIN13" s="49"/>
      <c r="DIO13" s="49">
        <v>338</v>
      </c>
      <c r="DIP13" s="49"/>
      <c r="DIQ13" s="49">
        <v>0</v>
      </c>
      <c r="DIR13" s="64">
        <f t="shared" si="119"/>
        <v>338</v>
      </c>
      <c r="DIS13" s="68">
        <f t="shared" si="120"/>
        <v>56.333333333333336</v>
      </c>
      <c r="DIT13" s="48"/>
      <c r="DIU13" s="49"/>
      <c r="DIV13" s="49"/>
      <c r="DIW13" s="49">
        <v>0</v>
      </c>
      <c r="DIX13" s="49"/>
      <c r="DIY13" s="49"/>
      <c r="DIZ13" s="64">
        <f t="shared" si="121"/>
        <v>0</v>
      </c>
      <c r="DJA13" s="68">
        <f t="shared" si="122"/>
        <v>0</v>
      </c>
      <c r="DJB13" s="48"/>
      <c r="DJC13" s="49">
        <v>332</v>
      </c>
      <c r="DJD13" s="49"/>
      <c r="DJE13" s="49"/>
      <c r="DJF13" s="49">
        <v>0</v>
      </c>
      <c r="DJG13" s="49"/>
      <c r="DJH13" s="64">
        <f t="shared" si="123"/>
        <v>332</v>
      </c>
      <c r="DJI13" s="68">
        <f t="shared" si="124"/>
        <v>55.333333333333336</v>
      </c>
      <c r="DJJ13" s="48">
        <v>0</v>
      </c>
      <c r="DJK13" s="49"/>
      <c r="DJL13" s="49"/>
      <c r="DJM13" s="49">
        <v>0</v>
      </c>
      <c r="DJN13" s="49">
        <v>0</v>
      </c>
      <c r="DJO13" s="49"/>
      <c r="DJP13" s="64">
        <f t="shared" si="125"/>
        <v>0</v>
      </c>
      <c r="DJQ13" s="68">
        <f t="shared" si="126"/>
        <v>0</v>
      </c>
      <c r="DJR13" s="48"/>
      <c r="DJS13" s="49">
        <v>324</v>
      </c>
      <c r="DJT13" s="49"/>
      <c r="DJU13" s="49">
        <v>0</v>
      </c>
      <c r="DJV13" s="49">
        <v>0</v>
      </c>
      <c r="DJW13" s="49">
        <v>329</v>
      </c>
      <c r="DJX13" s="64">
        <f t="shared" si="127"/>
        <v>653</v>
      </c>
      <c r="DJY13" s="68">
        <f t="shared" si="128"/>
        <v>108.83333333333333</v>
      </c>
      <c r="DJZ13" s="48"/>
      <c r="DKA13" s="49"/>
      <c r="DKB13" s="49"/>
      <c r="DKC13" s="49"/>
      <c r="DKD13" s="49">
        <v>335</v>
      </c>
      <c r="DKE13" s="49">
        <v>0</v>
      </c>
      <c r="DKF13" s="64">
        <f t="shared" si="253"/>
        <v>335</v>
      </c>
      <c r="DKG13" s="68">
        <f t="shared" si="254"/>
        <v>55.833333333333336</v>
      </c>
      <c r="DKH13" s="48">
        <v>0</v>
      </c>
      <c r="DKI13" s="49">
        <v>0</v>
      </c>
      <c r="DKJ13" s="49"/>
      <c r="DKK13" s="49"/>
      <c r="DKL13" s="49">
        <v>0</v>
      </c>
      <c r="DKM13" s="49">
        <v>0</v>
      </c>
      <c r="DKN13" s="64">
        <f t="shared" si="255"/>
        <v>0</v>
      </c>
      <c r="DKO13" s="68">
        <f t="shared" si="256"/>
        <v>0</v>
      </c>
      <c r="DKP13" s="48"/>
      <c r="DKQ13" s="49"/>
      <c r="DKR13" s="49">
        <v>328</v>
      </c>
      <c r="DKS13" s="49"/>
      <c r="DKT13" s="49"/>
      <c r="DKU13" s="49"/>
      <c r="DKV13" s="64">
        <f t="shared" si="257"/>
        <v>328</v>
      </c>
      <c r="DKW13" s="68">
        <f t="shared" si="258"/>
        <v>54.666666666666664</v>
      </c>
      <c r="DKX13" s="48"/>
      <c r="DKY13" s="49">
        <v>0</v>
      </c>
      <c r="DKZ13" s="49"/>
      <c r="DLA13" s="49">
        <v>326</v>
      </c>
      <c r="DLB13" s="49">
        <v>0</v>
      </c>
      <c r="DLC13" s="49"/>
      <c r="DLD13" s="64">
        <f t="shared" si="259"/>
        <v>326</v>
      </c>
      <c r="DLE13" s="68">
        <f t="shared" si="260"/>
        <v>54.333333333333336</v>
      </c>
      <c r="DLF13" s="48">
        <v>338</v>
      </c>
      <c r="DLG13" s="49"/>
      <c r="DLH13" s="49">
        <v>0</v>
      </c>
      <c r="DLI13" s="49">
        <v>0</v>
      </c>
      <c r="DLJ13" s="49"/>
      <c r="DLK13" s="49"/>
      <c r="DLL13" s="64">
        <f t="shared" si="261"/>
        <v>338</v>
      </c>
      <c r="DLM13" s="68">
        <f t="shared" si="262"/>
        <v>56.333333333333336</v>
      </c>
      <c r="DLN13" s="48"/>
      <c r="DLO13" s="49"/>
      <c r="DLP13" s="49"/>
      <c r="DLQ13" s="49">
        <v>0</v>
      </c>
      <c r="DLR13" s="49"/>
      <c r="DLS13" s="49">
        <v>322</v>
      </c>
      <c r="DLT13" s="64">
        <f t="shared" si="263"/>
        <v>322</v>
      </c>
      <c r="DLU13" s="68">
        <f t="shared" si="264"/>
        <v>53.666666666666664</v>
      </c>
      <c r="DLV13" s="48"/>
      <c r="DLW13" s="49">
        <v>0</v>
      </c>
      <c r="DLX13" s="49"/>
      <c r="DLY13" s="49"/>
      <c r="DLZ13" s="49"/>
      <c r="DMA13" s="49">
        <v>0</v>
      </c>
      <c r="DMB13" s="64">
        <f t="shared" si="265"/>
        <v>0</v>
      </c>
      <c r="DMC13" s="68">
        <f t="shared" si="266"/>
        <v>0</v>
      </c>
      <c r="DMD13" s="48"/>
      <c r="DME13" s="49">
        <v>326</v>
      </c>
      <c r="DMF13" s="49">
        <v>0</v>
      </c>
      <c r="DMG13" s="49"/>
      <c r="DMH13" s="49">
        <v>322</v>
      </c>
      <c r="DMI13" s="49"/>
      <c r="DMJ13" s="64">
        <f t="shared" si="267"/>
        <v>648</v>
      </c>
      <c r="DMK13" s="68">
        <f t="shared" si="268"/>
        <v>108</v>
      </c>
      <c r="DML13" s="48"/>
      <c r="DMM13" s="49">
        <v>0</v>
      </c>
      <c r="DMN13" s="49"/>
      <c r="DMO13" s="49"/>
      <c r="DMP13" s="49"/>
      <c r="DMQ13" s="49"/>
      <c r="DMR13" s="64">
        <f t="shared" si="269"/>
        <v>0</v>
      </c>
      <c r="DMS13" s="68">
        <f t="shared" si="270"/>
        <v>0</v>
      </c>
      <c r="DMT13" s="48">
        <v>0</v>
      </c>
      <c r="DMU13" s="49">
        <v>322</v>
      </c>
      <c r="DMV13" s="49">
        <v>322</v>
      </c>
      <c r="DMW13" s="49"/>
      <c r="DMX13" s="49"/>
      <c r="DMY13" s="49"/>
      <c r="DMZ13" s="64">
        <f t="shared" si="271"/>
        <v>644</v>
      </c>
      <c r="DNA13" s="68">
        <f t="shared" si="272"/>
        <v>107.33333333333333</v>
      </c>
      <c r="DNB13" s="48"/>
      <c r="DNC13" s="49"/>
      <c r="DND13" s="49"/>
      <c r="DNE13" s="49"/>
      <c r="DNF13" s="49"/>
      <c r="DNG13" s="49"/>
      <c r="DNH13" s="64">
        <f t="shared" si="273"/>
        <v>0</v>
      </c>
      <c r="DNI13" s="68">
        <f t="shared" si="274"/>
        <v>0</v>
      </c>
      <c r="DNJ13" s="48"/>
      <c r="DNK13" s="49"/>
      <c r="DNL13" s="49">
        <v>0</v>
      </c>
      <c r="DNM13" s="49"/>
      <c r="DNN13" s="49"/>
      <c r="DNO13" s="49"/>
      <c r="DNP13" s="64">
        <f t="shared" si="275"/>
        <v>0</v>
      </c>
      <c r="DNQ13" s="68">
        <f t="shared" si="276"/>
        <v>0</v>
      </c>
      <c r="DNR13" s="48"/>
      <c r="DNS13" s="49">
        <v>329</v>
      </c>
      <c r="DNT13" s="49">
        <v>0</v>
      </c>
      <c r="DNU13" s="49">
        <v>0</v>
      </c>
      <c r="DNV13" s="49"/>
      <c r="DNW13" s="49">
        <v>0</v>
      </c>
      <c r="DNX13" s="64">
        <f t="shared" si="277"/>
        <v>329</v>
      </c>
      <c r="DNY13" s="68">
        <f t="shared" si="278"/>
        <v>54.833333333333336</v>
      </c>
      <c r="DNZ13" s="48"/>
      <c r="DOA13" s="49"/>
      <c r="DOB13" s="49"/>
      <c r="DOC13" s="49"/>
      <c r="DOD13" s="49"/>
      <c r="DOE13" s="49"/>
      <c r="DOF13" s="64">
        <f t="shared" si="279"/>
        <v>0</v>
      </c>
      <c r="DOG13" s="68">
        <f t="shared" si="280"/>
        <v>0</v>
      </c>
      <c r="DOH13" s="48"/>
      <c r="DOI13" s="49">
        <v>0</v>
      </c>
      <c r="DOJ13" s="49"/>
      <c r="DOK13" s="49"/>
      <c r="DOL13" s="49"/>
      <c r="DOM13" s="49">
        <v>0</v>
      </c>
      <c r="DON13" s="64">
        <f t="shared" si="281"/>
        <v>0</v>
      </c>
      <c r="DOO13" s="68">
        <f t="shared" si="282"/>
        <v>0</v>
      </c>
      <c r="DOP13" s="48">
        <v>324</v>
      </c>
      <c r="DOQ13" s="49"/>
      <c r="DOR13" s="49"/>
      <c r="DOS13" s="49"/>
      <c r="DOT13" s="49">
        <v>0</v>
      </c>
      <c r="DOU13" s="49"/>
      <c r="DOV13" s="64">
        <f t="shared" si="283"/>
        <v>324</v>
      </c>
      <c r="DOW13" s="68">
        <f t="shared" si="284"/>
        <v>54</v>
      </c>
      <c r="DOX13" s="48"/>
      <c r="DOY13" s="49"/>
      <c r="DOZ13" s="49">
        <v>339</v>
      </c>
      <c r="DPA13" s="49"/>
      <c r="DPB13" s="49"/>
      <c r="DPC13" s="49"/>
      <c r="DPD13" s="64">
        <f t="shared" si="285"/>
        <v>339</v>
      </c>
      <c r="DPE13" s="68">
        <f t="shared" si="286"/>
        <v>56.5</v>
      </c>
      <c r="DPF13" s="48">
        <v>0</v>
      </c>
      <c r="DPG13" s="49">
        <v>0</v>
      </c>
      <c r="DPH13" s="49"/>
      <c r="DPI13" s="49"/>
      <c r="DPJ13" s="49"/>
      <c r="DPK13" s="49"/>
      <c r="DPL13" s="64">
        <f t="shared" si="287"/>
        <v>0</v>
      </c>
      <c r="DPM13" s="68">
        <f t="shared" si="288"/>
        <v>0</v>
      </c>
      <c r="DPN13" s="48"/>
      <c r="DPO13" s="49"/>
      <c r="DPP13" s="49"/>
      <c r="DPQ13" s="49">
        <v>299</v>
      </c>
      <c r="DPR13" s="49"/>
      <c r="DPS13" s="49"/>
      <c r="DPT13" s="64">
        <f t="shared" si="289"/>
        <v>299</v>
      </c>
      <c r="DPU13" s="68">
        <f t="shared" si="290"/>
        <v>49.833333333333336</v>
      </c>
      <c r="DPV13" s="48"/>
      <c r="DPW13" s="49">
        <v>0</v>
      </c>
      <c r="DPX13" s="49"/>
      <c r="DPY13" s="49">
        <v>332</v>
      </c>
      <c r="DPZ13" s="49">
        <v>0</v>
      </c>
      <c r="DQA13" s="49"/>
      <c r="DQB13" s="64">
        <f t="shared" si="291"/>
        <v>332</v>
      </c>
      <c r="DQC13" s="68">
        <f t="shared" si="292"/>
        <v>55.333333333333336</v>
      </c>
      <c r="DQD13" s="48"/>
      <c r="DQE13" s="49"/>
      <c r="DQF13" s="49"/>
      <c r="DQG13" s="49">
        <v>0</v>
      </c>
      <c r="DQH13" s="49"/>
      <c r="DQI13" s="49">
        <v>332</v>
      </c>
      <c r="DQJ13" s="64">
        <f t="shared" si="293"/>
        <v>332</v>
      </c>
      <c r="DQK13" s="68">
        <f t="shared" si="294"/>
        <v>55.333333333333336</v>
      </c>
      <c r="DQL13" s="48"/>
      <c r="DQM13" s="49"/>
      <c r="DQN13" s="49"/>
      <c r="DQO13" s="49"/>
      <c r="DQP13" s="49"/>
      <c r="DQQ13" s="49"/>
      <c r="DQR13" s="64">
        <f t="shared" si="295"/>
        <v>0</v>
      </c>
      <c r="DQS13" s="68">
        <f t="shared" si="296"/>
        <v>0</v>
      </c>
      <c r="DQT13" s="48">
        <v>0</v>
      </c>
      <c r="DQU13" s="49"/>
      <c r="DQV13" s="49"/>
      <c r="DQW13" s="49">
        <v>329</v>
      </c>
      <c r="DQX13" s="49"/>
      <c r="DQY13" s="49"/>
      <c r="DQZ13" s="64">
        <f t="shared" si="297"/>
        <v>329</v>
      </c>
      <c r="DRA13" s="68">
        <f t="shared" si="298"/>
        <v>54.833333333333336</v>
      </c>
      <c r="DRB13" s="48"/>
      <c r="DRC13" s="49"/>
      <c r="DRD13" s="49"/>
      <c r="DRE13" s="49">
        <v>335</v>
      </c>
      <c r="DRF13" s="49"/>
      <c r="DRG13" s="49"/>
      <c r="DRH13" s="64">
        <f t="shared" si="299"/>
        <v>335</v>
      </c>
      <c r="DRI13" s="68">
        <f t="shared" si="300"/>
        <v>55.833333333333336</v>
      </c>
      <c r="DRJ13" s="48"/>
      <c r="DRK13" s="49"/>
      <c r="DRL13" s="49"/>
      <c r="DRM13" s="49">
        <v>0</v>
      </c>
      <c r="DRN13" s="49"/>
      <c r="DRO13" s="49">
        <v>323</v>
      </c>
      <c r="DRP13" s="64">
        <f t="shared" si="301"/>
        <v>323</v>
      </c>
      <c r="DRQ13" s="68">
        <f t="shared" si="302"/>
        <v>53.833333333333336</v>
      </c>
      <c r="DRR13" s="48"/>
      <c r="DRS13" s="49"/>
      <c r="DRT13" s="49"/>
      <c r="DRU13" s="49"/>
      <c r="DRV13" s="49">
        <v>0</v>
      </c>
      <c r="DRW13" s="49"/>
      <c r="DRX13" s="64">
        <f t="shared" si="303"/>
        <v>0</v>
      </c>
      <c r="DRY13" s="68">
        <f t="shared" si="304"/>
        <v>0</v>
      </c>
      <c r="DRZ13" s="48"/>
      <c r="DSA13" s="49">
        <v>0</v>
      </c>
      <c r="DSB13" s="49"/>
      <c r="DSC13" s="49">
        <v>321</v>
      </c>
      <c r="DSD13" s="49"/>
      <c r="DSE13" s="49"/>
      <c r="DSF13" s="64">
        <f t="shared" si="305"/>
        <v>321</v>
      </c>
      <c r="DSG13" s="68">
        <f t="shared" si="306"/>
        <v>53.5</v>
      </c>
      <c r="DSH13" s="48"/>
      <c r="DSI13" s="49"/>
      <c r="DSJ13" s="49"/>
      <c r="DSK13" s="49">
        <v>0</v>
      </c>
      <c r="DSL13" s="49">
        <v>327</v>
      </c>
      <c r="DSM13" s="49"/>
      <c r="DSN13" s="64">
        <f t="shared" si="307"/>
        <v>327</v>
      </c>
      <c r="DSO13" s="68">
        <f t="shared" si="308"/>
        <v>54.5</v>
      </c>
      <c r="DSP13" s="48"/>
      <c r="DSQ13" s="49"/>
      <c r="DSR13" s="49"/>
      <c r="DSS13" s="49">
        <v>0</v>
      </c>
      <c r="DST13" s="49"/>
      <c r="DSU13" s="49"/>
      <c r="DSV13" s="64">
        <f t="shared" si="309"/>
        <v>0</v>
      </c>
      <c r="DSW13" s="68">
        <f t="shared" si="310"/>
        <v>0</v>
      </c>
      <c r="DSX13" s="48">
        <v>0</v>
      </c>
      <c r="DSY13" s="49"/>
      <c r="DSZ13" s="49"/>
      <c r="DTA13" s="49"/>
      <c r="DTB13" s="49">
        <v>332</v>
      </c>
      <c r="DTC13" s="49">
        <v>0</v>
      </c>
      <c r="DTD13" s="64">
        <f t="shared" si="311"/>
        <v>332</v>
      </c>
      <c r="DTE13" s="68">
        <f t="shared" si="312"/>
        <v>55.333333333333336</v>
      </c>
      <c r="DTF13" s="48">
        <v>0</v>
      </c>
      <c r="DTG13" s="49"/>
      <c r="DTH13" s="49"/>
      <c r="DTI13" s="49"/>
      <c r="DTJ13" s="49"/>
      <c r="DTK13" s="49"/>
      <c r="DTL13" s="64">
        <f t="shared" si="313"/>
        <v>0</v>
      </c>
      <c r="DTM13" s="68">
        <f t="shared" si="314"/>
        <v>0</v>
      </c>
      <c r="DTN13" s="48"/>
      <c r="DTO13" s="49"/>
      <c r="DTP13" s="49"/>
      <c r="DTQ13" s="49"/>
      <c r="DTR13" s="49"/>
      <c r="DTS13" s="49">
        <v>0</v>
      </c>
      <c r="DTT13" s="64">
        <f t="shared" si="315"/>
        <v>0</v>
      </c>
      <c r="DTU13" s="68">
        <f t="shared" si="316"/>
        <v>0</v>
      </c>
      <c r="DTV13" s="48">
        <v>356</v>
      </c>
      <c r="DTW13" s="49"/>
      <c r="DTX13" s="49"/>
      <c r="DTY13" s="49"/>
      <c r="DTZ13" s="49"/>
      <c r="DUA13" s="49">
        <v>0</v>
      </c>
      <c r="DUB13" s="64">
        <f t="shared" si="317"/>
        <v>356</v>
      </c>
      <c r="DUC13" s="68">
        <f t="shared" si="318"/>
        <v>59.333333333333336</v>
      </c>
      <c r="DUD13" s="48"/>
      <c r="DUE13" s="49"/>
      <c r="DUF13" s="49"/>
      <c r="DUG13" s="49"/>
      <c r="DUH13" s="49">
        <v>0</v>
      </c>
      <c r="DUI13" s="49">
        <v>0</v>
      </c>
      <c r="DUJ13" s="64">
        <f t="shared" si="319"/>
        <v>0</v>
      </c>
      <c r="DUK13" s="68">
        <f t="shared" si="320"/>
        <v>0</v>
      </c>
      <c r="DUL13" s="48"/>
      <c r="DUM13" s="49"/>
      <c r="DUN13" s="49"/>
      <c r="DUO13" s="49"/>
      <c r="DUP13" s="49"/>
      <c r="DUQ13" s="49"/>
      <c r="DUR13" s="64">
        <f t="shared" si="321"/>
        <v>0</v>
      </c>
      <c r="DUS13" s="68">
        <f t="shared" si="322"/>
        <v>0</v>
      </c>
      <c r="DUT13" s="48"/>
      <c r="DUU13" s="49">
        <v>334</v>
      </c>
      <c r="DUV13" s="49"/>
      <c r="DUW13" s="49"/>
      <c r="DUX13" s="49">
        <v>0</v>
      </c>
      <c r="DUY13" s="49"/>
      <c r="DUZ13" s="64">
        <f t="shared" si="323"/>
        <v>334</v>
      </c>
      <c r="DVA13" s="68">
        <f t="shared" si="324"/>
        <v>55.666666666666664</v>
      </c>
      <c r="DVB13" s="48"/>
      <c r="DVC13" s="49"/>
      <c r="DVD13" s="49"/>
      <c r="DVE13" s="49"/>
      <c r="DVF13" s="49"/>
      <c r="DVG13" s="49"/>
      <c r="DVH13" s="64">
        <f t="shared" si="325"/>
        <v>0</v>
      </c>
      <c r="DVI13" s="68">
        <f t="shared" si="326"/>
        <v>0</v>
      </c>
      <c r="DVJ13" s="48">
        <v>0</v>
      </c>
      <c r="DVK13" s="49">
        <v>339</v>
      </c>
      <c r="DVL13" s="49"/>
      <c r="DVM13" s="49">
        <v>0</v>
      </c>
      <c r="DVN13" s="49"/>
      <c r="DVO13" s="49"/>
      <c r="DVP13" s="64">
        <f t="shared" si="327"/>
        <v>339</v>
      </c>
      <c r="DVQ13" s="68">
        <f t="shared" si="328"/>
        <v>56.5</v>
      </c>
      <c r="DVR13" s="48"/>
      <c r="DVS13" s="49"/>
      <c r="DVT13" s="49">
        <v>0</v>
      </c>
      <c r="DVU13" s="49">
        <v>0</v>
      </c>
      <c r="DVV13" s="49">
        <v>0</v>
      </c>
      <c r="DVW13" s="49"/>
      <c r="DVX13" s="64">
        <f t="shared" si="329"/>
        <v>0</v>
      </c>
      <c r="DVY13" s="68">
        <f t="shared" si="330"/>
        <v>0</v>
      </c>
      <c r="DVZ13" s="48">
        <v>339</v>
      </c>
      <c r="DWA13" s="49"/>
      <c r="DWB13" s="49"/>
      <c r="DWC13" s="49">
        <v>0</v>
      </c>
      <c r="DWD13" s="49"/>
      <c r="DWE13" s="49"/>
      <c r="DWF13" s="64">
        <f t="shared" si="331"/>
        <v>339</v>
      </c>
      <c r="DWG13" s="68">
        <f t="shared" si="332"/>
        <v>56.5</v>
      </c>
      <c r="DWH13" s="48"/>
      <c r="DWI13" s="49"/>
      <c r="DWJ13" s="49"/>
      <c r="DWK13" s="49"/>
      <c r="DWL13" s="49"/>
      <c r="DWM13" s="49"/>
      <c r="DWN13" s="64">
        <f t="shared" si="333"/>
        <v>0</v>
      </c>
      <c r="DWO13" s="68">
        <f t="shared" si="334"/>
        <v>0</v>
      </c>
      <c r="DWP13" s="48"/>
      <c r="DWQ13" s="49">
        <v>0</v>
      </c>
      <c r="DWR13" s="49"/>
      <c r="DWS13" s="49"/>
      <c r="DWT13" s="49">
        <v>300</v>
      </c>
      <c r="DWU13" s="49"/>
      <c r="DWV13" s="64">
        <f t="shared" si="335"/>
        <v>300</v>
      </c>
      <c r="DWW13" s="68">
        <f t="shared" si="336"/>
        <v>50</v>
      </c>
      <c r="DWX13" s="48"/>
      <c r="DWY13" s="49">
        <v>0</v>
      </c>
      <c r="DWZ13" s="49"/>
      <c r="DXA13" s="49"/>
      <c r="DXB13" s="49"/>
      <c r="DXC13" s="49"/>
      <c r="DXD13" s="64">
        <f t="shared" si="337"/>
        <v>0</v>
      </c>
      <c r="DXE13" s="68">
        <f t="shared" si="338"/>
        <v>0</v>
      </c>
      <c r="DXF13" s="48"/>
      <c r="DXG13" s="49"/>
      <c r="DXH13" s="49"/>
      <c r="DXI13" s="49">
        <v>327</v>
      </c>
      <c r="DXJ13" s="49"/>
      <c r="DXK13" s="49"/>
      <c r="DXL13" s="64">
        <f t="shared" si="339"/>
        <v>327</v>
      </c>
      <c r="DXM13" s="68">
        <f t="shared" si="340"/>
        <v>54.5</v>
      </c>
      <c r="DXN13" s="48"/>
      <c r="DXO13" s="49">
        <v>0</v>
      </c>
      <c r="DXP13" s="49"/>
      <c r="DXQ13" s="49"/>
      <c r="DXR13" s="49"/>
      <c r="DXS13" s="49"/>
      <c r="DXT13" s="64">
        <f t="shared" si="341"/>
        <v>0</v>
      </c>
      <c r="DXU13" s="184">
        <f t="shared" si="342"/>
        <v>0</v>
      </c>
      <c r="DXV13" s="665"/>
      <c r="DXW13" s="195"/>
      <c r="DXX13" s="49"/>
      <c r="DXY13" s="49">
        <v>340</v>
      </c>
      <c r="DXZ13" s="49"/>
      <c r="DYA13" s="49"/>
      <c r="DYB13" s="49"/>
      <c r="DYC13" s="64">
        <f t="shared" si="343"/>
        <v>340</v>
      </c>
      <c r="DYD13" s="211">
        <f t="shared" si="344"/>
        <v>56.666666666666664</v>
      </c>
      <c r="DYE13" s="195"/>
      <c r="DYF13" s="49"/>
      <c r="DYG13" s="49"/>
      <c r="DYH13" s="49"/>
      <c r="DYI13" s="49"/>
      <c r="DYJ13" s="49">
        <v>334</v>
      </c>
      <c r="DYK13" s="64">
        <f t="shared" si="345"/>
        <v>334</v>
      </c>
      <c r="DYL13" s="211">
        <f t="shared" si="346"/>
        <v>55.666666666666664</v>
      </c>
      <c r="DYM13" s="195"/>
      <c r="DYN13" s="49">
        <v>0</v>
      </c>
      <c r="DYO13" s="49"/>
      <c r="DYP13" s="49"/>
      <c r="DYQ13" s="49"/>
      <c r="DYR13" s="49"/>
      <c r="DYS13" s="64">
        <f t="shared" si="347"/>
        <v>0</v>
      </c>
      <c r="DYT13" s="211">
        <f t="shared" si="348"/>
        <v>0</v>
      </c>
      <c r="DYU13" s="195">
        <v>329</v>
      </c>
      <c r="DYV13" s="49">
        <v>0</v>
      </c>
      <c r="DYW13" s="49"/>
      <c r="DYX13" s="49"/>
      <c r="DYY13" s="49"/>
      <c r="DYZ13" s="49">
        <v>0</v>
      </c>
      <c r="DZA13" s="64">
        <f t="shared" si="349"/>
        <v>329</v>
      </c>
      <c r="DZB13" s="211">
        <f t="shared" si="350"/>
        <v>54.833333333333336</v>
      </c>
      <c r="DZC13" s="195"/>
      <c r="DZD13" s="49">
        <v>343</v>
      </c>
      <c r="DZE13" s="49"/>
      <c r="DZF13" s="49"/>
      <c r="DZG13" s="49"/>
      <c r="DZH13" s="49"/>
      <c r="DZI13" s="64">
        <f t="shared" si="351"/>
        <v>343</v>
      </c>
      <c r="DZJ13" s="211">
        <f t="shared" si="352"/>
        <v>57.166666666666664</v>
      </c>
      <c r="DZK13" s="195"/>
      <c r="DZL13" s="49"/>
      <c r="DZM13" s="49">
        <v>0</v>
      </c>
      <c r="DZN13" s="49"/>
      <c r="DZO13" s="49"/>
      <c r="DZP13" s="49"/>
      <c r="DZQ13" s="64">
        <f t="shared" si="353"/>
        <v>0</v>
      </c>
      <c r="DZR13" s="211">
        <f t="shared" si="354"/>
        <v>0</v>
      </c>
      <c r="DZS13" s="195"/>
      <c r="DZT13" s="49">
        <v>0</v>
      </c>
      <c r="DZU13" s="49"/>
      <c r="DZV13" s="49">
        <v>0</v>
      </c>
      <c r="DZW13" s="49"/>
      <c r="DZX13" s="49"/>
      <c r="DZY13" s="64">
        <f t="shared" si="355"/>
        <v>0</v>
      </c>
      <c r="DZZ13" s="211">
        <f t="shared" si="356"/>
        <v>0</v>
      </c>
      <c r="EAA13" s="195">
        <v>0</v>
      </c>
      <c r="EAB13" s="49">
        <v>0</v>
      </c>
      <c r="EAC13" s="49"/>
      <c r="EAD13" s="49"/>
      <c r="EAE13" s="49"/>
      <c r="EAF13" s="49"/>
      <c r="EAG13" s="64">
        <f t="shared" si="357"/>
        <v>0</v>
      </c>
      <c r="EAH13" s="211">
        <f t="shared" si="358"/>
        <v>0</v>
      </c>
      <c r="EAI13" s="195"/>
      <c r="EAJ13" s="49"/>
      <c r="EAK13" s="49"/>
      <c r="EAL13" s="49">
        <v>346</v>
      </c>
      <c r="EAM13" s="49"/>
      <c r="EAN13" s="49"/>
      <c r="EAO13" s="64">
        <f t="shared" si="359"/>
        <v>346</v>
      </c>
      <c r="EAP13" s="211">
        <f t="shared" si="360"/>
        <v>57.666666666666664</v>
      </c>
      <c r="EAQ13" s="195"/>
      <c r="EAR13" s="49"/>
      <c r="EAS13" s="49"/>
      <c r="EAT13" s="49"/>
      <c r="EAU13" s="49">
        <v>331</v>
      </c>
      <c r="EAV13" s="49"/>
      <c r="EAW13" s="64">
        <f t="shared" si="361"/>
        <v>331</v>
      </c>
      <c r="EAX13" s="211">
        <f t="shared" si="362"/>
        <v>55.166666666666664</v>
      </c>
      <c r="EAY13" s="195">
        <v>0</v>
      </c>
      <c r="EAZ13" s="49"/>
      <c r="EBA13" s="49"/>
      <c r="EBB13" s="49"/>
      <c r="EBC13" s="49"/>
      <c r="EBD13" s="49"/>
      <c r="EBE13" s="64">
        <f t="shared" si="363"/>
        <v>0</v>
      </c>
      <c r="EBF13" s="211">
        <f t="shared" si="364"/>
        <v>0</v>
      </c>
      <c r="EBG13" s="195">
        <v>338</v>
      </c>
      <c r="EBH13" s="49"/>
      <c r="EBI13" s="49"/>
      <c r="EBJ13" s="49"/>
      <c r="EBK13" s="49"/>
      <c r="EBL13" s="49"/>
      <c r="EBM13" s="64">
        <f t="shared" si="365"/>
        <v>338</v>
      </c>
      <c r="EBN13" s="211">
        <f t="shared" si="366"/>
        <v>56.333333333333336</v>
      </c>
      <c r="EBO13" s="195"/>
      <c r="EBP13" s="49"/>
      <c r="EBQ13" s="49">
        <v>332</v>
      </c>
      <c r="EBR13" s="49"/>
      <c r="EBS13" s="49"/>
      <c r="EBT13" s="49"/>
      <c r="EBU13" s="64">
        <f t="shared" si="367"/>
        <v>332</v>
      </c>
      <c r="EBV13" s="184">
        <f t="shared" si="368"/>
        <v>55.333333333333336</v>
      </c>
      <c r="EBW13" s="195"/>
      <c r="EBX13" s="49">
        <v>0</v>
      </c>
      <c r="EBY13" s="49"/>
      <c r="EBZ13" s="49">
        <v>324</v>
      </c>
      <c r="ECA13" s="49"/>
      <c r="ECB13" s="49"/>
      <c r="ECC13" s="64">
        <f t="shared" si="369"/>
        <v>324</v>
      </c>
      <c r="ECD13" s="211">
        <f t="shared" si="370"/>
        <v>54</v>
      </c>
      <c r="ECE13" s="195"/>
      <c r="ECF13" s="49"/>
      <c r="ECG13" s="49"/>
      <c r="ECH13" s="49"/>
      <c r="ECI13" s="49"/>
      <c r="ECJ13" s="49">
        <v>328</v>
      </c>
      <c r="ECK13" s="64">
        <f t="shared" si="371"/>
        <v>328</v>
      </c>
      <c r="ECL13" s="211">
        <f t="shared" si="372"/>
        <v>54.666666666666664</v>
      </c>
      <c r="ECM13" s="195"/>
      <c r="ECN13" s="49"/>
      <c r="ECO13" s="49"/>
      <c r="ECP13" s="49"/>
      <c r="ECQ13" s="49">
        <v>0</v>
      </c>
      <c r="ECR13" s="49"/>
      <c r="ECS13" s="64">
        <f t="shared" si="373"/>
        <v>0</v>
      </c>
      <c r="ECT13" s="211">
        <f t="shared" si="374"/>
        <v>0</v>
      </c>
      <c r="ECU13" s="195"/>
      <c r="ECV13" s="49"/>
      <c r="ECW13" s="49"/>
      <c r="ECX13" s="49">
        <v>327</v>
      </c>
      <c r="ECY13" s="49">
        <v>9</v>
      </c>
      <c r="ECZ13" s="49"/>
      <c r="EDA13" s="64">
        <f t="shared" si="375"/>
        <v>336</v>
      </c>
      <c r="EDB13" s="211">
        <f t="shared" si="376"/>
        <v>56</v>
      </c>
      <c r="EDC13" s="195"/>
      <c r="EDD13" s="49"/>
      <c r="EDE13" s="49"/>
      <c r="EDF13" s="49"/>
      <c r="EDG13" s="49"/>
      <c r="EDH13" s="49"/>
      <c r="EDI13" s="64">
        <f t="shared" si="377"/>
        <v>0</v>
      </c>
      <c r="EDJ13" s="211">
        <f t="shared" si="378"/>
        <v>0</v>
      </c>
      <c r="EDK13" s="458"/>
      <c r="EDL13" s="83"/>
      <c r="EDM13" s="83">
        <v>0</v>
      </c>
      <c r="EDN13" s="83"/>
      <c r="EDO13" s="83"/>
      <c r="EDP13" s="83"/>
      <c r="EDQ13" s="64">
        <f t="shared" si="379"/>
        <v>0</v>
      </c>
      <c r="EDR13" s="211">
        <f t="shared" si="380"/>
        <v>0</v>
      </c>
      <c r="EDS13" s="708">
        <v>0</v>
      </c>
      <c r="EDT13" s="709"/>
      <c r="EDU13" s="708">
        <v>326</v>
      </c>
      <c r="EDV13" s="709"/>
      <c r="EDW13" s="708"/>
      <c r="EDX13" s="708"/>
      <c r="EDY13" s="707">
        <f t="shared" si="381"/>
        <v>326</v>
      </c>
      <c r="EDZ13" s="707">
        <f t="shared" si="382"/>
        <v>54.333333333333336</v>
      </c>
      <c r="EEA13" s="195"/>
      <c r="EEB13" s="49"/>
      <c r="EEC13" s="49"/>
      <c r="EED13" s="49">
        <v>0</v>
      </c>
      <c r="EEE13" s="49"/>
      <c r="EEF13" s="49"/>
      <c r="EEG13" s="64">
        <f t="shared" si="383"/>
        <v>0</v>
      </c>
      <c r="EEH13" s="211">
        <f t="shared" si="384"/>
        <v>0</v>
      </c>
      <c r="EEI13" s="195"/>
      <c r="EEJ13" s="49">
        <v>315</v>
      </c>
      <c r="EEK13" s="49"/>
      <c r="EEL13" s="49"/>
      <c r="EEM13" s="49">
        <v>0</v>
      </c>
      <c r="EEN13" s="49"/>
      <c r="EEO13" s="64">
        <f t="shared" si="385"/>
        <v>315</v>
      </c>
      <c r="EEP13" s="211">
        <f t="shared" si="386"/>
        <v>52.5</v>
      </c>
      <c r="EEQ13" s="195"/>
      <c r="EER13" s="49"/>
      <c r="EES13" s="49"/>
      <c r="EET13" s="49">
        <v>0</v>
      </c>
      <c r="EEU13" s="49"/>
      <c r="EEV13" s="49"/>
      <c r="EEW13" s="64">
        <f t="shared" si="387"/>
        <v>0</v>
      </c>
      <c r="EEX13" s="211">
        <f t="shared" si="388"/>
        <v>0</v>
      </c>
      <c r="EEY13" s="195"/>
      <c r="EEZ13" s="49">
        <v>0</v>
      </c>
      <c r="EFA13" s="49"/>
      <c r="EFB13" s="49">
        <v>325</v>
      </c>
      <c r="EFC13" s="49"/>
      <c r="EFD13" s="49"/>
      <c r="EFE13" s="64">
        <f t="shared" si="389"/>
        <v>325</v>
      </c>
      <c r="EFF13" s="211">
        <f t="shared" si="390"/>
        <v>54.166666666666664</v>
      </c>
      <c r="EFG13" s="195"/>
      <c r="EFH13" s="49"/>
      <c r="EFI13" s="49"/>
      <c r="EFJ13" s="49">
        <v>316</v>
      </c>
      <c r="EFK13" s="49">
        <v>0</v>
      </c>
      <c r="EFL13" s="49"/>
      <c r="EFM13" s="64">
        <f t="shared" si="391"/>
        <v>316</v>
      </c>
      <c r="EFN13" s="211">
        <f t="shared" si="392"/>
        <v>63.2</v>
      </c>
      <c r="EFO13" s="458">
        <v>279</v>
      </c>
      <c r="EFP13" s="83"/>
      <c r="EFQ13" s="83">
        <v>0</v>
      </c>
      <c r="EFR13" s="83">
        <v>328</v>
      </c>
      <c r="EFS13" s="83"/>
      <c r="EFT13" s="83"/>
      <c r="EFU13" s="64">
        <f t="shared" si="393"/>
        <v>607</v>
      </c>
      <c r="EFV13" s="211">
        <f t="shared" si="394"/>
        <v>101.16666666666667</v>
      </c>
      <c r="EFW13" s="195"/>
      <c r="EFX13" s="49"/>
      <c r="EFY13" s="49"/>
      <c r="EFZ13" s="49">
        <v>0</v>
      </c>
      <c r="EGA13" s="49"/>
      <c r="EGB13" s="49"/>
      <c r="EGC13" s="808">
        <f t="shared" si="395"/>
        <v>0</v>
      </c>
      <c r="EGD13" s="211">
        <f t="shared" si="396"/>
        <v>0</v>
      </c>
      <c r="EGE13" s="195">
        <v>0</v>
      </c>
      <c r="EGF13" s="49">
        <v>327</v>
      </c>
      <c r="EGG13" s="49"/>
      <c r="EGH13" s="49">
        <v>290</v>
      </c>
      <c r="EGI13" s="49"/>
      <c r="EGJ13" s="49"/>
      <c r="EGK13" s="808">
        <f t="shared" si="397"/>
        <v>617</v>
      </c>
      <c r="EGL13" s="211">
        <f t="shared" si="398"/>
        <v>102.83333333333333</v>
      </c>
      <c r="EGM13" s="814"/>
      <c r="EGN13" s="815">
        <v>0</v>
      </c>
      <c r="EGO13" s="815">
        <v>0</v>
      </c>
      <c r="EGP13" s="815"/>
      <c r="EGQ13" s="815"/>
      <c r="EGR13" s="815">
        <v>323</v>
      </c>
      <c r="EGS13" s="808">
        <f t="shared" si="399"/>
        <v>323</v>
      </c>
      <c r="EGT13" s="211">
        <f t="shared" si="400"/>
        <v>53.833333333333336</v>
      </c>
      <c r="EGU13" s="195"/>
      <c r="EGV13" s="49">
        <v>0</v>
      </c>
      <c r="EGW13" s="49"/>
      <c r="EGX13" s="49">
        <v>0</v>
      </c>
      <c r="EGY13" s="49"/>
      <c r="EGZ13" s="49">
        <v>323</v>
      </c>
      <c r="EHA13" s="808">
        <f t="shared" si="401"/>
        <v>323</v>
      </c>
      <c r="EHB13" s="211">
        <f t="shared" si="402"/>
        <v>53.833333333333336</v>
      </c>
      <c r="EHC13" s="458"/>
      <c r="EHD13" s="83"/>
      <c r="EHE13" s="83"/>
      <c r="EHF13" s="83">
        <v>562</v>
      </c>
      <c r="EHG13" s="83"/>
      <c r="EHH13" s="83"/>
      <c r="EHI13" s="808">
        <f t="shared" si="403"/>
        <v>562</v>
      </c>
      <c r="EHJ13" s="211">
        <f t="shared" si="404"/>
        <v>93.666666666666671</v>
      </c>
      <c r="EHK13" s="195"/>
      <c r="EHL13" s="49"/>
      <c r="EHM13" s="49">
        <v>0</v>
      </c>
      <c r="EHN13" s="49">
        <v>0</v>
      </c>
      <c r="EHO13" s="49"/>
      <c r="EHP13" s="49">
        <v>326</v>
      </c>
      <c r="EHQ13" s="808">
        <f t="shared" si="405"/>
        <v>326</v>
      </c>
      <c r="EHR13" s="211">
        <f t="shared" si="406"/>
        <v>54.333333333333336</v>
      </c>
      <c r="EHS13" s="195"/>
      <c r="EHT13" s="49">
        <v>0</v>
      </c>
      <c r="EHU13" s="49"/>
      <c r="EHV13" s="49"/>
      <c r="EHW13" s="49"/>
      <c r="EHX13" s="49">
        <v>294</v>
      </c>
      <c r="EHY13" s="808">
        <f t="shared" si="407"/>
        <v>294</v>
      </c>
      <c r="EHZ13" s="211">
        <f t="shared" si="408"/>
        <v>49</v>
      </c>
      <c r="EIA13" s="195"/>
      <c r="EIB13" s="49">
        <v>664</v>
      </c>
      <c r="EIC13" s="49"/>
      <c r="EID13" s="49"/>
      <c r="EIE13" s="49"/>
      <c r="EIF13" s="49">
        <v>0</v>
      </c>
      <c r="EIG13" s="808">
        <f t="shared" si="409"/>
        <v>664</v>
      </c>
      <c r="EIH13" s="211">
        <f t="shared" si="410"/>
        <v>110.66666666666667</v>
      </c>
      <c r="EII13" s="195"/>
      <c r="EIJ13" s="49">
        <v>0</v>
      </c>
      <c r="EIK13" s="49">
        <v>0</v>
      </c>
      <c r="EIL13" s="49">
        <v>632</v>
      </c>
      <c r="EIM13" s="49"/>
      <c r="EIN13" s="49"/>
      <c r="EIO13" s="808">
        <f t="shared" si="411"/>
        <v>632</v>
      </c>
      <c r="EIP13" s="211">
        <f t="shared" si="412"/>
        <v>105.33333333333333</v>
      </c>
      <c r="EIQ13" s="195">
        <v>678</v>
      </c>
      <c r="EIR13" s="49">
        <v>651</v>
      </c>
      <c r="EIS13" s="49"/>
      <c r="EIT13" s="49"/>
      <c r="EIU13" s="49"/>
      <c r="EIV13" s="49">
        <v>628</v>
      </c>
      <c r="EIW13" s="808">
        <f t="shared" si="413"/>
        <v>1957</v>
      </c>
      <c r="EIX13" s="211">
        <f t="shared" si="414"/>
        <v>326.16666666666669</v>
      </c>
      <c r="EIY13" s="195">
        <v>0</v>
      </c>
      <c r="EIZ13" s="49">
        <v>658</v>
      </c>
      <c r="EJA13" s="49"/>
      <c r="EJB13" s="49">
        <v>0</v>
      </c>
      <c r="EJC13" s="49"/>
      <c r="EJD13" s="49"/>
      <c r="EJE13" s="808">
        <f t="shared" si="415"/>
        <v>658</v>
      </c>
      <c r="EJF13" s="211">
        <f t="shared" si="416"/>
        <v>109.66666666666667</v>
      </c>
      <c r="EJG13" s="195"/>
      <c r="EJH13" s="49"/>
      <c r="EJI13" s="49"/>
      <c r="EJJ13" s="49"/>
      <c r="EJK13" s="49"/>
      <c r="EJL13" s="49">
        <v>331</v>
      </c>
      <c r="EJM13" s="808">
        <f t="shared" si="417"/>
        <v>331</v>
      </c>
      <c r="EJN13" s="211">
        <f t="shared" si="418"/>
        <v>55.166666666666664</v>
      </c>
      <c r="EJO13" s="195"/>
      <c r="EJP13" s="49"/>
      <c r="EJQ13" s="49"/>
      <c r="EJR13" s="49">
        <v>648</v>
      </c>
      <c r="EJS13" s="49"/>
      <c r="EJT13" s="49">
        <v>0</v>
      </c>
      <c r="EJU13" s="808">
        <f t="shared" si="419"/>
        <v>648</v>
      </c>
      <c r="EJV13" s="211">
        <f t="shared" si="420"/>
        <v>108</v>
      </c>
      <c r="EJW13" s="195"/>
      <c r="EJX13" s="49"/>
      <c r="EJY13" s="49"/>
      <c r="EJZ13" s="49">
        <v>0</v>
      </c>
      <c r="EKA13" s="49">
        <v>0</v>
      </c>
      <c r="EKB13" s="49"/>
      <c r="EKC13" s="808">
        <f t="shared" si="421"/>
        <v>0</v>
      </c>
      <c r="EKD13" s="211">
        <f t="shared" si="422"/>
        <v>0</v>
      </c>
      <c r="EKE13" s="195">
        <v>646</v>
      </c>
      <c r="EKF13" s="49"/>
      <c r="EKG13" s="49"/>
      <c r="EKH13" s="49"/>
      <c r="EKI13" s="49">
        <v>938</v>
      </c>
      <c r="EKJ13" s="49">
        <v>0</v>
      </c>
      <c r="EKK13" s="808">
        <f t="shared" si="423"/>
        <v>1584</v>
      </c>
      <c r="EKL13" s="211">
        <f t="shared" si="424"/>
        <v>316.8</v>
      </c>
      <c r="EKM13" s="458"/>
      <c r="EKN13" s="83"/>
      <c r="EKO13" s="83">
        <v>0</v>
      </c>
      <c r="EKP13" s="83"/>
      <c r="EKQ13" s="83"/>
      <c r="EKR13" s="83"/>
      <c r="EKS13" s="808">
        <f t="shared" si="425"/>
        <v>0</v>
      </c>
      <c r="EKT13" s="211">
        <f t="shared" si="426"/>
        <v>0</v>
      </c>
      <c r="EKU13" s="195"/>
      <c r="EKV13" s="49">
        <v>0</v>
      </c>
      <c r="EKW13" s="49"/>
      <c r="EKX13" s="49">
        <v>0</v>
      </c>
      <c r="EKY13" s="49"/>
      <c r="EKZ13" s="49">
        <v>0</v>
      </c>
      <c r="ELA13" s="808">
        <f t="shared" si="427"/>
        <v>0</v>
      </c>
      <c r="ELB13" s="211">
        <f t="shared" si="428"/>
        <v>0</v>
      </c>
      <c r="ELC13" s="195"/>
      <c r="ELD13" s="49"/>
      <c r="ELE13" s="49">
        <v>935</v>
      </c>
      <c r="ELF13" s="49"/>
      <c r="ELG13" s="49">
        <v>0</v>
      </c>
      <c r="ELH13" s="49">
        <v>642</v>
      </c>
      <c r="ELI13" s="808">
        <f t="shared" si="429"/>
        <v>1577</v>
      </c>
      <c r="ELJ13" s="211">
        <f t="shared" si="430"/>
        <v>262.83333333333331</v>
      </c>
      <c r="ELK13" s="195"/>
      <c r="ELL13" s="49">
        <v>0</v>
      </c>
      <c r="ELM13" s="49">
        <v>0</v>
      </c>
      <c r="ELN13" s="49">
        <v>951</v>
      </c>
      <c r="ELO13" s="49"/>
      <c r="ELP13" s="49">
        <v>0</v>
      </c>
      <c r="ELQ13" s="808">
        <f t="shared" si="431"/>
        <v>951</v>
      </c>
      <c r="ELR13" s="211">
        <f t="shared" si="432"/>
        <v>158.5</v>
      </c>
      <c r="ELS13" s="195">
        <v>0</v>
      </c>
      <c r="ELT13" s="49"/>
      <c r="ELU13" s="49"/>
      <c r="ELV13" s="49"/>
      <c r="ELW13" s="49"/>
      <c r="ELX13" s="49"/>
      <c r="ELY13" s="872">
        <f t="shared" si="433"/>
        <v>0</v>
      </c>
      <c r="ELZ13" s="873">
        <f t="shared" si="434"/>
        <v>0</v>
      </c>
      <c r="EMA13" s="195"/>
      <c r="EMB13" s="49">
        <v>0</v>
      </c>
      <c r="EMC13" s="49"/>
      <c r="EMD13" s="49"/>
      <c r="EME13" s="49"/>
      <c r="EMF13" s="49"/>
      <c r="EMG13" s="872">
        <f t="shared" si="435"/>
        <v>0</v>
      </c>
      <c r="EMH13" s="873">
        <f t="shared" si="436"/>
        <v>0</v>
      </c>
      <c r="EMI13" s="195">
        <v>659</v>
      </c>
      <c r="EMJ13" s="49"/>
      <c r="EMK13" s="49">
        <v>0</v>
      </c>
      <c r="EML13" s="49"/>
      <c r="EMM13" s="49"/>
      <c r="EMN13" s="49">
        <v>656</v>
      </c>
      <c r="EMO13" s="872">
        <f t="shared" si="437"/>
        <v>1315</v>
      </c>
      <c r="EMP13" s="873">
        <f t="shared" si="438"/>
        <v>219.16666666666666</v>
      </c>
      <c r="EMQ13" s="195"/>
      <c r="EMR13" s="49">
        <v>0</v>
      </c>
      <c r="EMS13" s="49"/>
      <c r="EMT13" s="49"/>
      <c r="EMU13" s="49"/>
      <c r="EMV13" s="49"/>
      <c r="EMW13" s="872">
        <f t="shared" si="439"/>
        <v>0</v>
      </c>
      <c r="EMX13" s="873">
        <f t="shared" si="440"/>
        <v>0</v>
      </c>
      <c r="EMY13" s="195"/>
      <c r="EMZ13" s="49"/>
      <c r="ENA13" s="49">
        <v>0</v>
      </c>
      <c r="ENB13" s="49"/>
      <c r="ENC13" s="49"/>
      <c r="END13" s="49"/>
      <c r="ENE13" s="872">
        <f t="shared" si="441"/>
        <v>0</v>
      </c>
      <c r="ENF13" s="873">
        <f t="shared" si="442"/>
        <v>0</v>
      </c>
    </row>
    <row r="14" spans="1:3750" s="8" customFormat="1" ht="15" customHeight="1" x14ac:dyDescent="0.2">
      <c r="A14" s="391">
        <v>8</v>
      </c>
      <c r="B14" s="21" t="s">
        <v>184</v>
      </c>
      <c r="C14" s="309" t="s">
        <v>202</v>
      </c>
      <c r="D14" s="21">
        <v>25</v>
      </c>
      <c r="E14" s="24"/>
      <c r="F14" s="24">
        <v>1465</v>
      </c>
      <c r="G14" s="24"/>
      <c r="H14" s="24"/>
      <c r="I14" s="360"/>
      <c r="J14" s="360">
        <f>SUMIF(SUMPK!$B:$B,$B:$B,SUMPK!$O:$O)</f>
        <v>0</v>
      </c>
      <c r="K14" s="24"/>
      <c r="L14" s="24">
        <f t="shared" si="0"/>
        <v>1465</v>
      </c>
      <c r="M14" s="15">
        <f t="shared" si="1028"/>
        <v>1465</v>
      </c>
      <c r="N14" s="15">
        <v>108.5</v>
      </c>
      <c r="O14" s="276">
        <f t="shared" si="2"/>
        <v>13.502304147465438</v>
      </c>
      <c r="P14" s="277">
        <f t="shared" si="443"/>
        <v>53.333333333333336</v>
      </c>
      <c r="Q14" s="276">
        <f t="shared" si="3"/>
        <v>164.8125</v>
      </c>
      <c r="R14" s="277">
        <f t="shared" si="226"/>
        <v>12.307692307692308</v>
      </c>
      <c r="S14" s="222">
        <v>320</v>
      </c>
      <c r="T14" s="276">
        <f t="shared" si="4"/>
        <v>119.03125</v>
      </c>
      <c r="U14" s="278"/>
      <c r="V14" s="302">
        <f t="shared" si="5"/>
        <v>119.03125</v>
      </c>
      <c r="W14" s="304">
        <f t="shared" si="6"/>
        <v>1</v>
      </c>
      <c r="X14" s="299"/>
      <c r="Y14" s="280"/>
      <c r="Z14" s="280"/>
      <c r="AA14" s="280"/>
      <c r="AB14" s="280"/>
      <c r="AC14" s="662">
        <v>13</v>
      </c>
      <c r="AD14" s="9"/>
      <c r="AF14" s="48">
        <v>186</v>
      </c>
      <c r="AG14" s="49"/>
      <c r="AH14" s="49">
        <v>299</v>
      </c>
      <c r="AI14" s="49"/>
      <c r="AJ14" s="49"/>
      <c r="AK14" s="49">
        <v>201</v>
      </c>
      <c r="AL14" s="42">
        <f t="shared" si="444"/>
        <v>686</v>
      </c>
      <c r="AM14" s="43">
        <f t="shared" si="445"/>
        <v>114.33333333333333</v>
      </c>
      <c r="AN14" s="48">
        <v>242</v>
      </c>
      <c r="AO14" s="49"/>
      <c r="AP14" s="49"/>
      <c r="AQ14" s="49">
        <v>396</v>
      </c>
      <c r="AR14" s="49"/>
      <c r="AS14" s="49"/>
      <c r="AT14" s="42">
        <f t="shared" si="446"/>
        <v>638</v>
      </c>
      <c r="AU14" s="43">
        <f t="shared" si="447"/>
        <v>106.33333333333333</v>
      </c>
      <c r="AV14" s="48"/>
      <c r="AW14" s="49">
        <v>797</v>
      </c>
      <c r="AX14" s="49"/>
      <c r="AY14" s="49"/>
      <c r="AZ14" s="49"/>
      <c r="BA14" s="49"/>
      <c r="BB14" s="42">
        <f t="shared" si="448"/>
        <v>797</v>
      </c>
      <c r="BC14" s="43">
        <f t="shared" si="449"/>
        <v>132.83333333333334</v>
      </c>
      <c r="BD14" s="48"/>
      <c r="BE14" s="49"/>
      <c r="BF14" s="49"/>
      <c r="BG14" s="49"/>
      <c r="BH14" s="49"/>
      <c r="BI14" s="49"/>
      <c r="BJ14" s="42">
        <f t="shared" si="450"/>
        <v>0</v>
      </c>
      <c r="BK14" s="43">
        <f t="shared" si="451"/>
        <v>0</v>
      </c>
      <c r="BL14" s="48">
        <v>599</v>
      </c>
      <c r="BM14" s="49"/>
      <c r="BN14" s="49"/>
      <c r="BO14" s="49"/>
      <c r="BP14" s="49">
        <v>575</v>
      </c>
      <c r="BQ14" s="49"/>
      <c r="BR14" s="42">
        <f t="shared" si="452"/>
        <v>1174</v>
      </c>
      <c r="BS14" s="43">
        <f t="shared" si="453"/>
        <v>195.66666666666666</v>
      </c>
      <c r="BT14" s="48"/>
      <c r="BU14" s="49"/>
      <c r="BV14" s="49"/>
      <c r="BW14" s="49">
        <v>583</v>
      </c>
      <c r="BX14" s="49"/>
      <c r="BY14" s="49">
        <v>799</v>
      </c>
      <c r="BZ14" s="42">
        <f t="shared" si="454"/>
        <v>1382</v>
      </c>
      <c r="CA14" s="43">
        <f t="shared" si="455"/>
        <v>230.33333333333334</v>
      </c>
      <c r="CB14" s="48"/>
      <c r="CC14" s="49"/>
      <c r="CD14" s="49"/>
      <c r="CE14" s="49"/>
      <c r="CF14" s="49"/>
      <c r="CG14" s="49">
        <v>602</v>
      </c>
      <c r="CH14" s="42">
        <f t="shared" si="456"/>
        <v>602</v>
      </c>
      <c r="CI14" s="43">
        <f t="shared" si="457"/>
        <v>100.33333333333333</v>
      </c>
      <c r="CJ14" s="48"/>
      <c r="CK14" s="49"/>
      <c r="CL14" s="49"/>
      <c r="CM14" s="49"/>
      <c r="CN14" s="49"/>
      <c r="CO14" s="49"/>
      <c r="CP14" s="42">
        <f t="shared" si="458"/>
        <v>0</v>
      </c>
      <c r="CQ14" s="43">
        <f t="shared" si="459"/>
        <v>0</v>
      </c>
      <c r="CR14" s="48">
        <v>102</v>
      </c>
      <c r="CS14" s="49"/>
      <c r="CT14" s="49"/>
      <c r="CU14" s="49"/>
      <c r="CV14" s="49"/>
      <c r="CW14" s="49"/>
      <c r="CX14" s="42">
        <f t="shared" si="460"/>
        <v>102</v>
      </c>
      <c r="CY14" s="43">
        <f t="shared" si="461"/>
        <v>17</v>
      </c>
      <c r="CZ14" s="48">
        <v>591</v>
      </c>
      <c r="DA14" s="49"/>
      <c r="DB14" s="49"/>
      <c r="DC14" s="49"/>
      <c r="DD14" s="49"/>
      <c r="DE14" s="49"/>
      <c r="DF14" s="42">
        <f t="shared" si="462"/>
        <v>591</v>
      </c>
      <c r="DG14" s="43">
        <f t="shared" si="463"/>
        <v>98.5</v>
      </c>
      <c r="DH14" s="48"/>
      <c r="DI14" s="49"/>
      <c r="DJ14" s="49"/>
      <c r="DK14" s="49">
        <v>404</v>
      </c>
      <c r="DL14" s="49"/>
      <c r="DM14" s="49"/>
      <c r="DN14" s="42">
        <f t="shared" si="464"/>
        <v>404</v>
      </c>
      <c r="DO14" s="43">
        <f t="shared" si="465"/>
        <v>67.333333333333329</v>
      </c>
      <c r="DP14" s="48"/>
      <c r="DQ14" s="49"/>
      <c r="DR14" s="49"/>
      <c r="DS14" s="49"/>
      <c r="DT14" s="49">
        <v>397</v>
      </c>
      <c r="DU14" s="49"/>
      <c r="DV14" s="42">
        <f t="shared" si="466"/>
        <v>397</v>
      </c>
      <c r="DW14" s="43">
        <f t="shared" si="467"/>
        <v>66.166666666666671</v>
      </c>
      <c r="DX14" s="48"/>
      <c r="DY14" s="49">
        <v>291</v>
      </c>
      <c r="DZ14" s="49"/>
      <c r="EA14" s="49"/>
      <c r="EB14" s="49">
        <v>227</v>
      </c>
      <c r="EC14" s="49"/>
      <c r="ED14" s="42">
        <f t="shared" si="468"/>
        <v>518</v>
      </c>
      <c r="EE14" s="43">
        <f t="shared" si="469"/>
        <v>86.333333333333329</v>
      </c>
      <c r="EF14" s="48">
        <v>200</v>
      </c>
      <c r="EG14" s="49">
        <v>199</v>
      </c>
      <c r="EH14" s="49"/>
      <c r="EI14" s="49"/>
      <c r="EJ14" s="49"/>
      <c r="EK14" s="49"/>
      <c r="EL14" s="42">
        <f t="shared" si="470"/>
        <v>399</v>
      </c>
      <c r="EM14" s="43">
        <f t="shared" si="471"/>
        <v>66.5</v>
      </c>
      <c r="EN14" s="48">
        <v>188</v>
      </c>
      <c r="EO14" s="49"/>
      <c r="EP14" s="49"/>
      <c r="EQ14" s="49"/>
      <c r="ER14" s="49"/>
      <c r="ES14" s="49">
        <v>298</v>
      </c>
      <c r="ET14" s="42">
        <f t="shared" si="472"/>
        <v>486</v>
      </c>
      <c r="EU14" s="43">
        <f t="shared" si="473"/>
        <v>81</v>
      </c>
      <c r="EV14" s="48"/>
      <c r="EW14" s="49">
        <v>201</v>
      </c>
      <c r="EX14" s="49"/>
      <c r="EY14" s="49">
        <v>198</v>
      </c>
      <c r="EZ14" s="49"/>
      <c r="FA14" s="49"/>
      <c r="FB14" s="42">
        <f t="shared" si="474"/>
        <v>399</v>
      </c>
      <c r="FC14" s="43">
        <f t="shared" si="475"/>
        <v>66.5</v>
      </c>
      <c r="FD14" s="48"/>
      <c r="FE14" s="49"/>
      <c r="FF14" s="49">
        <v>224</v>
      </c>
      <c r="FG14" s="49"/>
      <c r="FH14" s="49">
        <v>99</v>
      </c>
      <c r="FI14" s="49"/>
      <c r="FJ14" s="42">
        <f t="shared" si="476"/>
        <v>323</v>
      </c>
      <c r="FK14" s="43">
        <f t="shared" si="477"/>
        <v>53.833333333333336</v>
      </c>
      <c r="FL14" s="48">
        <v>98</v>
      </c>
      <c r="FM14" s="49"/>
      <c r="FN14" s="49"/>
      <c r="FO14" s="49"/>
      <c r="FP14" s="49">
        <v>405</v>
      </c>
      <c r="FQ14" s="49">
        <v>561</v>
      </c>
      <c r="FR14" s="42">
        <f t="shared" si="478"/>
        <v>1064</v>
      </c>
      <c r="FS14" s="43">
        <f t="shared" si="479"/>
        <v>177.33333333333334</v>
      </c>
      <c r="FT14" s="48"/>
      <c r="FU14" s="49"/>
      <c r="FV14" s="49"/>
      <c r="FW14" s="49"/>
      <c r="FX14" s="49"/>
      <c r="FY14" s="49"/>
      <c r="FZ14" s="42">
        <f t="shared" si="480"/>
        <v>0</v>
      </c>
      <c r="GA14" s="43">
        <f t="shared" si="481"/>
        <v>0</v>
      </c>
      <c r="GB14" s="48"/>
      <c r="GC14" s="49"/>
      <c r="GD14" s="49">
        <v>449</v>
      </c>
      <c r="GE14" s="49"/>
      <c r="GF14" s="49"/>
      <c r="GG14" s="49"/>
      <c r="GH14" s="42">
        <f t="shared" si="482"/>
        <v>449</v>
      </c>
      <c r="GI14" s="43">
        <f t="shared" si="483"/>
        <v>74.833333333333329</v>
      </c>
      <c r="GJ14" s="48"/>
      <c r="GK14" s="49"/>
      <c r="GL14" s="49"/>
      <c r="GM14" s="49"/>
      <c r="GN14" s="49"/>
      <c r="GO14" s="49"/>
      <c r="GP14" s="42">
        <f t="shared" si="484"/>
        <v>0</v>
      </c>
      <c r="GQ14" s="43">
        <f t="shared" si="485"/>
        <v>0</v>
      </c>
      <c r="GR14" s="48"/>
      <c r="GS14" s="49">
        <v>199</v>
      </c>
      <c r="GT14" s="49"/>
      <c r="GU14" s="49"/>
      <c r="GV14" s="49"/>
      <c r="GW14" s="49"/>
      <c r="GX14" s="42">
        <f t="shared" si="486"/>
        <v>199</v>
      </c>
      <c r="GY14" s="43">
        <f t="shared" si="487"/>
        <v>33.166666666666664</v>
      </c>
      <c r="GZ14" s="48"/>
      <c r="HA14" s="49"/>
      <c r="HB14" s="49">
        <v>200</v>
      </c>
      <c r="HC14" s="49"/>
      <c r="HD14" s="49"/>
      <c r="HE14" s="49"/>
      <c r="HF14" s="42">
        <f t="shared" si="488"/>
        <v>200</v>
      </c>
      <c r="HG14" s="43">
        <f t="shared" si="489"/>
        <v>33.333333333333336</v>
      </c>
      <c r="HH14" s="48"/>
      <c r="HI14" s="49"/>
      <c r="HJ14" s="49"/>
      <c r="HK14" s="49"/>
      <c r="HL14" s="49"/>
      <c r="HM14" s="49">
        <v>199</v>
      </c>
      <c r="HN14" s="42">
        <f t="shared" si="490"/>
        <v>199</v>
      </c>
      <c r="HO14" s="43">
        <f t="shared" si="491"/>
        <v>33.166666666666664</v>
      </c>
      <c r="HP14" s="82"/>
      <c r="HQ14" s="83"/>
      <c r="HR14" s="83"/>
      <c r="HS14" s="83"/>
      <c r="HT14" s="83">
        <v>246</v>
      </c>
      <c r="HU14" s="83"/>
      <c r="HV14" s="42">
        <f t="shared" si="492"/>
        <v>246</v>
      </c>
      <c r="HW14" s="43">
        <f t="shared" si="493"/>
        <v>41</v>
      </c>
      <c r="HX14" s="48"/>
      <c r="HY14" s="49">
        <v>100</v>
      </c>
      <c r="HZ14" s="49"/>
      <c r="IA14" s="49"/>
      <c r="IB14" s="49"/>
      <c r="IC14" s="49"/>
      <c r="ID14" s="42">
        <f t="shared" si="494"/>
        <v>100</v>
      </c>
      <c r="IE14" s="43">
        <f t="shared" si="495"/>
        <v>16.666666666666668</v>
      </c>
      <c r="IF14" s="48">
        <v>407</v>
      </c>
      <c r="IG14" s="49"/>
      <c r="IH14" s="49"/>
      <c r="II14" s="49"/>
      <c r="IJ14" s="49">
        <v>418</v>
      </c>
      <c r="IK14" s="49"/>
      <c r="IL14" s="42">
        <f t="shared" si="496"/>
        <v>825</v>
      </c>
      <c r="IM14" s="43">
        <f t="shared" si="497"/>
        <v>137.5</v>
      </c>
      <c r="IN14" s="82"/>
      <c r="IO14" s="83"/>
      <c r="IP14" s="83"/>
      <c r="IQ14" s="83"/>
      <c r="IR14" s="83"/>
      <c r="IS14" s="83"/>
      <c r="IT14" s="42">
        <f t="shared" si="498"/>
        <v>0</v>
      </c>
      <c r="IU14" s="43">
        <f t="shared" si="499"/>
        <v>0</v>
      </c>
      <c r="IV14" s="48"/>
      <c r="IW14" s="49"/>
      <c r="IX14" s="49"/>
      <c r="IY14" s="49"/>
      <c r="IZ14" s="49"/>
      <c r="JA14" s="49"/>
      <c r="JB14" s="42">
        <f t="shared" si="500"/>
        <v>0</v>
      </c>
      <c r="JC14" s="43">
        <f t="shared" si="501"/>
        <v>0</v>
      </c>
      <c r="JD14" s="48">
        <v>100</v>
      </c>
      <c r="JE14" s="49">
        <v>283</v>
      </c>
      <c r="JF14" s="49"/>
      <c r="JG14" s="49"/>
      <c r="JH14" s="49"/>
      <c r="JI14" s="49"/>
      <c r="JJ14" s="42">
        <f t="shared" si="502"/>
        <v>383</v>
      </c>
      <c r="JK14" s="43">
        <f t="shared" si="503"/>
        <v>63.833333333333336</v>
      </c>
      <c r="JL14" s="48"/>
      <c r="JM14" s="49"/>
      <c r="JN14" s="49"/>
      <c r="JO14" s="49"/>
      <c r="JP14" s="49">
        <v>365</v>
      </c>
      <c r="JQ14" s="49"/>
      <c r="JR14" s="42">
        <f t="shared" si="504"/>
        <v>365</v>
      </c>
      <c r="JS14" s="43">
        <f t="shared" si="505"/>
        <v>60.833333333333336</v>
      </c>
      <c r="JT14" s="48"/>
      <c r="JU14" s="49">
        <v>106</v>
      </c>
      <c r="JV14" s="49"/>
      <c r="JW14" s="49">
        <v>99</v>
      </c>
      <c r="JX14" s="49"/>
      <c r="JY14" s="49"/>
      <c r="JZ14" s="42">
        <f t="shared" si="506"/>
        <v>205</v>
      </c>
      <c r="KA14" s="43">
        <f t="shared" si="507"/>
        <v>34.166666666666664</v>
      </c>
      <c r="KB14" s="48"/>
      <c r="KC14" s="49"/>
      <c r="KD14" s="49"/>
      <c r="KE14" s="49"/>
      <c r="KF14" s="49"/>
      <c r="KG14" s="49"/>
      <c r="KH14" s="42">
        <f t="shared" si="508"/>
        <v>0</v>
      </c>
      <c r="KI14" s="43">
        <f t="shared" si="509"/>
        <v>0</v>
      </c>
      <c r="KJ14" s="48">
        <v>94</v>
      </c>
      <c r="KK14" s="49"/>
      <c r="KL14" s="49"/>
      <c r="KM14" s="49"/>
      <c r="KN14" s="49">
        <v>400</v>
      </c>
      <c r="KO14" s="49"/>
      <c r="KP14" s="42">
        <f t="shared" si="510"/>
        <v>494</v>
      </c>
      <c r="KQ14" s="43">
        <f t="shared" si="511"/>
        <v>82.333333333333329</v>
      </c>
      <c r="KR14" s="48"/>
      <c r="KS14" s="49"/>
      <c r="KT14" s="49"/>
      <c r="KU14" s="49"/>
      <c r="KV14" s="49"/>
      <c r="KW14" s="49"/>
      <c r="KX14" s="42">
        <f t="shared" si="512"/>
        <v>0</v>
      </c>
      <c r="KY14" s="101">
        <f t="shared" si="513"/>
        <v>0</v>
      </c>
      <c r="KZ14" s="48"/>
      <c r="LA14" s="49"/>
      <c r="LB14" s="49"/>
      <c r="LC14" s="49"/>
      <c r="LD14" s="49"/>
      <c r="LE14" s="49"/>
      <c r="LF14" s="42">
        <f t="shared" si="514"/>
        <v>0</v>
      </c>
      <c r="LG14" s="43">
        <f t="shared" si="515"/>
        <v>0</v>
      </c>
      <c r="LH14" s="48">
        <v>322</v>
      </c>
      <c r="LI14" s="49"/>
      <c r="LJ14" s="49"/>
      <c r="LK14" s="49"/>
      <c r="LL14" s="49"/>
      <c r="LM14" s="49">
        <v>405</v>
      </c>
      <c r="LN14" s="67">
        <f t="shared" si="516"/>
        <v>727</v>
      </c>
      <c r="LO14" s="68">
        <f t="shared" si="517"/>
        <v>121.16666666666667</v>
      </c>
      <c r="LP14" s="48"/>
      <c r="LQ14" s="49"/>
      <c r="LR14" s="49">
        <v>95</v>
      </c>
      <c r="LS14" s="49"/>
      <c r="LT14" s="49"/>
      <c r="LU14" s="49"/>
      <c r="LV14" s="67">
        <f t="shared" si="518"/>
        <v>95</v>
      </c>
      <c r="LW14" s="68">
        <f t="shared" si="519"/>
        <v>15.833333333333334</v>
      </c>
      <c r="LX14" s="48"/>
      <c r="LY14" s="49"/>
      <c r="LZ14" s="49"/>
      <c r="MA14" s="49"/>
      <c r="MB14" s="49"/>
      <c r="MC14" s="49">
        <v>199</v>
      </c>
      <c r="MD14" s="67">
        <f t="shared" si="520"/>
        <v>199</v>
      </c>
      <c r="ME14" s="68">
        <f t="shared" si="521"/>
        <v>33.166666666666664</v>
      </c>
      <c r="MF14" s="48"/>
      <c r="MG14" s="49"/>
      <c r="MH14" s="49">
        <v>300</v>
      </c>
      <c r="MI14" s="49"/>
      <c r="MJ14" s="49"/>
      <c r="MK14" s="49">
        <v>99</v>
      </c>
      <c r="ML14" s="42">
        <f t="shared" si="522"/>
        <v>399</v>
      </c>
      <c r="MM14" s="43">
        <f t="shared" si="523"/>
        <v>66.5</v>
      </c>
      <c r="MN14" s="48"/>
      <c r="MO14" s="49"/>
      <c r="MP14" s="49"/>
      <c r="MQ14" s="49">
        <v>200</v>
      </c>
      <c r="MR14" s="49"/>
      <c r="MS14" s="49"/>
      <c r="MT14" s="42">
        <f t="shared" si="524"/>
        <v>200</v>
      </c>
      <c r="MU14" s="43">
        <f t="shared" si="525"/>
        <v>33.333333333333336</v>
      </c>
      <c r="MV14" s="48"/>
      <c r="MW14" s="49"/>
      <c r="MX14" s="49"/>
      <c r="MY14" s="49"/>
      <c r="MZ14" s="49"/>
      <c r="NA14" s="49"/>
      <c r="NB14" s="42">
        <f t="shared" si="526"/>
        <v>0</v>
      </c>
      <c r="NC14" s="43">
        <f t="shared" si="527"/>
        <v>0</v>
      </c>
      <c r="ND14" s="48"/>
      <c r="NE14" s="49"/>
      <c r="NF14" s="49"/>
      <c r="NG14" s="49"/>
      <c r="NH14" s="49"/>
      <c r="NI14" s="49"/>
      <c r="NJ14" s="42">
        <f t="shared" si="528"/>
        <v>0</v>
      </c>
      <c r="NK14" s="43">
        <f t="shared" si="529"/>
        <v>0</v>
      </c>
      <c r="NL14" s="48">
        <v>296</v>
      </c>
      <c r="NM14" s="49"/>
      <c r="NN14" s="49"/>
      <c r="NO14" s="49"/>
      <c r="NP14" s="49">
        <v>380</v>
      </c>
      <c r="NQ14" s="49"/>
      <c r="NR14" s="42">
        <f t="shared" si="530"/>
        <v>676</v>
      </c>
      <c r="NS14" s="43">
        <f t="shared" si="531"/>
        <v>112.66666666666667</v>
      </c>
      <c r="NT14" s="48"/>
      <c r="NU14" s="49"/>
      <c r="NV14" s="49"/>
      <c r="NW14" s="49"/>
      <c r="NX14" s="49"/>
      <c r="NY14" s="49"/>
      <c r="NZ14" s="42">
        <f t="shared" si="532"/>
        <v>0</v>
      </c>
      <c r="OA14" s="43">
        <f t="shared" si="533"/>
        <v>0</v>
      </c>
      <c r="OB14" s="48">
        <v>97</v>
      </c>
      <c r="OC14" s="49"/>
      <c r="OD14" s="49"/>
      <c r="OE14" s="49"/>
      <c r="OF14" s="49"/>
      <c r="OG14" s="49"/>
      <c r="OH14" s="42">
        <f t="shared" si="534"/>
        <v>97</v>
      </c>
      <c r="OI14" s="43">
        <f t="shared" si="535"/>
        <v>16.166666666666668</v>
      </c>
      <c r="OJ14" s="48"/>
      <c r="OK14" s="49"/>
      <c r="OL14" s="49">
        <v>402</v>
      </c>
      <c r="OM14" s="49"/>
      <c r="ON14" s="49"/>
      <c r="OO14" s="49"/>
      <c r="OP14" s="42">
        <f t="shared" si="536"/>
        <v>402</v>
      </c>
      <c r="OQ14" s="43">
        <f t="shared" si="537"/>
        <v>67</v>
      </c>
      <c r="OR14" s="48"/>
      <c r="OS14" s="49"/>
      <c r="OT14" s="49"/>
      <c r="OU14" s="49"/>
      <c r="OV14" s="49"/>
      <c r="OW14" s="49"/>
      <c r="OX14" s="67">
        <f t="shared" si="538"/>
        <v>0</v>
      </c>
      <c r="OY14" s="68">
        <f t="shared" si="539"/>
        <v>0</v>
      </c>
      <c r="OZ14" s="48"/>
      <c r="PA14" s="49"/>
      <c r="PB14" s="49">
        <v>316</v>
      </c>
      <c r="PC14" s="49"/>
      <c r="PD14" s="49"/>
      <c r="PE14" s="49"/>
      <c r="PF14" s="67">
        <f t="shared" si="540"/>
        <v>316</v>
      </c>
      <c r="PG14" s="68">
        <f t="shared" si="541"/>
        <v>52.666666666666664</v>
      </c>
      <c r="PH14" s="48"/>
      <c r="PI14" s="49"/>
      <c r="PJ14" s="49"/>
      <c r="PK14" s="49"/>
      <c r="PL14" s="49">
        <v>740</v>
      </c>
      <c r="PM14" s="49"/>
      <c r="PN14" s="104">
        <f t="shared" si="542"/>
        <v>740</v>
      </c>
      <c r="PO14" s="105">
        <f t="shared" si="543"/>
        <v>123.33333333333333</v>
      </c>
      <c r="PP14" s="106"/>
      <c r="PQ14" s="107"/>
      <c r="PR14" s="107"/>
      <c r="PS14" s="107"/>
      <c r="PT14" s="107"/>
      <c r="PU14" s="107"/>
      <c r="PV14" s="104">
        <f t="shared" si="544"/>
        <v>0</v>
      </c>
      <c r="PW14" s="105">
        <f t="shared" si="545"/>
        <v>0</v>
      </c>
      <c r="PX14" s="106"/>
      <c r="PY14" s="107"/>
      <c r="PZ14" s="107"/>
      <c r="QA14" s="107"/>
      <c r="QB14" s="107"/>
      <c r="QC14" s="107"/>
      <c r="QD14" s="104">
        <f t="shared" si="546"/>
        <v>0</v>
      </c>
      <c r="QE14" s="105">
        <f t="shared" si="547"/>
        <v>0</v>
      </c>
      <c r="QF14" s="106"/>
      <c r="QG14" s="107">
        <v>628</v>
      </c>
      <c r="QH14" s="107"/>
      <c r="QI14" s="107"/>
      <c r="QJ14" s="107"/>
      <c r="QK14" s="107"/>
      <c r="QL14" s="104">
        <f t="shared" si="548"/>
        <v>628</v>
      </c>
      <c r="QM14" s="105">
        <f t="shared" si="549"/>
        <v>104.66666666666667</v>
      </c>
      <c r="QN14" s="106"/>
      <c r="QO14" s="107"/>
      <c r="QP14" s="107">
        <v>471</v>
      </c>
      <c r="QQ14" s="107"/>
      <c r="QR14" s="107"/>
      <c r="QS14" s="107"/>
      <c r="QT14" s="104">
        <f t="shared" si="550"/>
        <v>471</v>
      </c>
      <c r="QU14" s="105">
        <f t="shared" si="551"/>
        <v>78.5</v>
      </c>
      <c r="QV14" s="106"/>
      <c r="QW14" s="107"/>
      <c r="QX14" s="107"/>
      <c r="QY14" s="107"/>
      <c r="QZ14" s="107"/>
      <c r="RA14" s="107"/>
      <c r="RB14" s="104">
        <f t="shared" si="552"/>
        <v>0</v>
      </c>
      <c r="RC14" s="105">
        <f t="shared" si="553"/>
        <v>0</v>
      </c>
      <c r="RD14" s="106"/>
      <c r="RE14" s="107"/>
      <c r="RF14" s="107"/>
      <c r="RG14" s="107"/>
      <c r="RH14" s="107"/>
      <c r="RI14" s="107"/>
      <c r="RJ14" s="104">
        <f t="shared" si="554"/>
        <v>0</v>
      </c>
      <c r="RK14" s="105">
        <f t="shared" si="555"/>
        <v>0</v>
      </c>
      <c r="RL14" s="106"/>
      <c r="RM14" s="107"/>
      <c r="RN14" s="107"/>
      <c r="RO14" s="107"/>
      <c r="RP14" s="107"/>
      <c r="RQ14" s="107"/>
      <c r="RR14" s="104">
        <f t="shared" si="556"/>
        <v>0</v>
      </c>
      <c r="RS14" s="105">
        <f t="shared" si="557"/>
        <v>0</v>
      </c>
      <c r="RT14" s="106">
        <v>372</v>
      </c>
      <c r="RU14" s="107"/>
      <c r="RV14" s="107"/>
      <c r="RW14" s="107"/>
      <c r="RX14" s="107"/>
      <c r="RY14" s="107"/>
      <c r="RZ14" s="104">
        <f t="shared" si="558"/>
        <v>372</v>
      </c>
      <c r="SA14" s="105">
        <f t="shared" si="559"/>
        <v>62</v>
      </c>
      <c r="SB14" s="106"/>
      <c r="SC14" s="107">
        <v>203</v>
      </c>
      <c r="SD14" s="107"/>
      <c r="SE14" s="107"/>
      <c r="SF14" s="107"/>
      <c r="SG14" s="107"/>
      <c r="SH14" s="104">
        <f t="shared" si="560"/>
        <v>203</v>
      </c>
      <c r="SI14" s="105">
        <f t="shared" si="561"/>
        <v>33.833333333333336</v>
      </c>
      <c r="SJ14" s="106">
        <v>403</v>
      </c>
      <c r="SK14" s="107"/>
      <c r="SL14" s="107"/>
      <c r="SM14" s="107"/>
      <c r="SN14" s="107"/>
      <c r="SO14" s="107"/>
      <c r="SP14" s="104">
        <f t="shared" si="562"/>
        <v>403</v>
      </c>
      <c r="SQ14" s="105">
        <f t="shared" si="563"/>
        <v>67.166666666666671</v>
      </c>
      <c r="SR14" s="106"/>
      <c r="SS14" s="107"/>
      <c r="ST14" s="107"/>
      <c r="SU14" s="107"/>
      <c r="SV14" s="107"/>
      <c r="SW14" s="107"/>
      <c r="SX14" s="104">
        <f t="shared" si="564"/>
        <v>0</v>
      </c>
      <c r="SY14" s="105">
        <f t="shared" si="565"/>
        <v>0</v>
      </c>
      <c r="SZ14" s="106"/>
      <c r="TA14" s="107">
        <v>414</v>
      </c>
      <c r="TB14" s="107"/>
      <c r="TC14" s="107"/>
      <c r="TD14" s="107">
        <v>121</v>
      </c>
      <c r="TE14" s="107"/>
      <c r="TF14" s="104">
        <f t="shared" si="566"/>
        <v>535</v>
      </c>
      <c r="TG14" s="105">
        <f t="shared" si="567"/>
        <v>89.166666666666671</v>
      </c>
      <c r="TH14" s="106"/>
      <c r="TI14" s="107"/>
      <c r="TJ14" s="107"/>
      <c r="TK14" s="107"/>
      <c r="TL14" s="107"/>
      <c r="TM14" s="107"/>
      <c r="TN14" s="104">
        <f t="shared" si="568"/>
        <v>0</v>
      </c>
      <c r="TO14" s="105">
        <f t="shared" si="569"/>
        <v>0</v>
      </c>
      <c r="TP14" s="106"/>
      <c r="TQ14" s="107"/>
      <c r="TR14" s="107"/>
      <c r="TS14" s="107"/>
      <c r="TT14" s="107"/>
      <c r="TU14" s="107"/>
      <c r="TV14" s="107"/>
      <c r="TW14" s="104">
        <f t="shared" si="570"/>
        <v>0</v>
      </c>
      <c r="TX14" s="105">
        <f t="shared" si="571"/>
        <v>0</v>
      </c>
      <c r="TY14" s="106"/>
      <c r="TZ14" s="107">
        <v>431</v>
      </c>
      <c r="UA14" s="107"/>
      <c r="UB14" s="107"/>
      <c r="UC14" s="107"/>
      <c r="UD14" s="107"/>
      <c r="UE14" s="104">
        <f t="shared" si="572"/>
        <v>431</v>
      </c>
      <c r="UF14" s="105">
        <f t="shared" si="573"/>
        <v>71.833333333333329</v>
      </c>
      <c r="UG14" s="106"/>
      <c r="UH14" s="107"/>
      <c r="UI14" s="107"/>
      <c r="UJ14" s="107"/>
      <c r="UK14" s="107">
        <v>198</v>
      </c>
      <c r="UL14" s="107"/>
      <c r="UM14" s="104">
        <f t="shared" si="574"/>
        <v>198</v>
      </c>
      <c r="UN14" s="105">
        <f t="shared" si="575"/>
        <v>33</v>
      </c>
      <c r="UO14" s="106"/>
      <c r="UP14" s="107"/>
      <c r="UQ14" s="107"/>
      <c r="UR14" s="107"/>
      <c r="US14" s="107"/>
      <c r="UT14" s="107"/>
      <c r="UU14" s="104">
        <f t="shared" si="576"/>
        <v>0</v>
      </c>
      <c r="UV14" s="105">
        <f t="shared" si="577"/>
        <v>0</v>
      </c>
      <c r="UW14" s="106"/>
      <c r="UX14" s="107"/>
      <c r="UY14" s="107"/>
      <c r="UZ14" s="107"/>
      <c r="VA14" s="107"/>
      <c r="VB14" s="107"/>
      <c r="VC14" s="104">
        <f t="shared" si="578"/>
        <v>0</v>
      </c>
      <c r="VD14" s="105">
        <f t="shared" si="579"/>
        <v>0</v>
      </c>
      <c r="VE14" s="63">
        <v>262</v>
      </c>
      <c r="VF14" s="64"/>
      <c r="VG14" s="64"/>
      <c r="VH14" s="64"/>
      <c r="VI14" s="64"/>
      <c r="VJ14" s="64"/>
      <c r="VK14" s="67">
        <f t="shared" si="580"/>
        <v>262</v>
      </c>
      <c r="VL14" s="68">
        <f t="shared" si="581"/>
        <v>43.666666666666664</v>
      </c>
      <c r="VM14" s="48"/>
      <c r="VN14" s="49"/>
      <c r="VO14" s="49"/>
      <c r="VP14" s="49"/>
      <c r="VQ14" s="49">
        <v>113</v>
      </c>
      <c r="VR14" s="49"/>
      <c r="VS14" s="49"/>
      <c r="VT14" s="67">
        <f t="shared" si="582"/>
        <v>113</v>
      </c>
      <c r="VU14" s="68">
        <f t="shared" si="583"/>
        <v>18.833333333333332</v>
      </c>
      <c r="VV14" s="48"/>
      <c r="VW14" s="49">
        <v>330</v>
      </c>
      <c r="VX14" s="49"/>
      <c r="VY14" s="49">
        <v>166</v>
      </c>
      <c r="VZ14" s="49"/>
      <c r="WA14" s="49">
        <v>22</v>
      </c>
      <c r="WB14" s="49">
        <v>20</v>
      </c>
      <c r="WC14" s="67">
        <f t="shared" si="584"/>
        <v>538</v>
      </c>
      <c r="WD14" s="68">
        <f t="shared" si="585"/>
        <v>89.666666666666671</v>
      </c>
      <c r="WE14" s="48"/>
      <c r="WF14" s="49">
        <v>20</v>
      </c>
      <c r="WG14" s="49"/>
      <c r="WH14" s="49"/>
      <c r="WI14" s="49"/>
      <c r="WJ14" s="49"/>
      <c r="WK14" s="49">
        <v>174</v>
      </c>
      <c r="WL14" s="67">
        <f t="shared" si="586"/>
        <v>194</v>
      </c>
      <c r="WM14" s="68">
        <f t="shared" si="587"/>
        <v>32.333333333333336</v>
      </c>
      <c r="WN14" s="48"/>
      <c r="WO14" s="49"/>
      <c r="WP14" s="49">
        <v>203</v>
      </c>
      <c r="WQ14" s="49"/>
      <c r="WR14" s="49">
        <v>230</v>
      </c>
      <c r="WS14" s="49"/>
      <c r="WT14" s="49"/>
      <c r="WU14" s="67">
        <f t="shared" si="588"/>
        <v>433</v>
      </c>
      <c r="WV14" s="68">
        <f t="shared" si="589"/>
        <v>72.166666666666671</v>
      </c>
      <c r="WW14" s="106"/>
      <c r="WX14" s="107"/>
      <c r="WY14" s="107"/>
      <c r="WZ14" s="107">
        <v>73</v>
      </c>
      <c r="XA14" s="107">
        <v>101</v>
      </c>
      <c r="XB14" s="107"/>
      <c r="XC14" s="107"/>
      <c r="XD14" s="104">
        <f t="shared" si="590"/>
        <v>174</v>
      </c>
      <c r="XE14" s="105">
        <f t="shared" si="591"/>
        <v>29</v>
      </c>
      <c r="XF14" s="48"/>
      <c r="XG14" s="49"/>
      <c r="XH14" s="49"/>
      <c r="XI14" s="49"/>
      <c r="XJ14" s="49"/>
      <c r="XK14" s="49">
        <v>200</v>
      </c>
      <c r="XL14" s="67">
        <f t="shared" si="592"/>
        <v>200</v>
      </c>
      <c r="XM14" s="68">
        <f t="shared" si="593"/>
        <v>33.333333333333336</v>
      </c>
      <c r="XN14" s="48"/>
      <c r="XO14" s="49"/>
      <c r="XP14" s="49"/>
      <c r="XQ14" s="49">
        <v>180</v>
      </c>
      <c r="XR14" s="49"/>
      <c r="XS14" s="49"/>
      <c r="XT14" s="67">
        <f t="shared" si="594"/>
        <v>180</v>
      </c>
      <c r="XU14" s="68">
        <f t="shared" si="595"/>
        <v>30</v>
      </c>
      <c r="XV14" s="48"/>
      <c r="XW14" s="49"/>
      <c r="XX14" s="49"/>
      <c r="XY14" s="49"/>
      <c r="XZ14" s="24"/>
      <c r="YA14" s="49"/>
      <c r="YB14" s="67">
        <f t="shared" si="596"/>
        <v>0</v>
      </c>
      <c r="YC14" s="68">
        <f t="shared" si="597"/>
        <v>0</v>
      </c>
      <c r="YD14" s="48"/>
      <c r="YE14" s="49"/>
      <c r="YF14" s="49"/>
      <c r="YG14" s="49">
        <v>324</v>
      </c>
      <c r="YH14" s="49"/>
      <c r="YI14" s="49"/>
      <c r="YJ14" s="49"/>
      <c r="YK14" s="67">
        <f t="shared" si="598"/>
        <v>324</v>
      </c>
      <c r="YL14" s="68">
        <f t="shared" si="599"/>
        <v>54</v>
      </c>
      <c r="YM14" s="48"/>
      <c r="YN14" s="49"/>
      <c r="YO14" s="49"/>
      <c r="YP14" s="49"/>
      <c r="YQ14" s="49">
        <v>200</v>
      </c>
      <c r="YR14" s="49"/>
      <c r="YS14" s="49"/>
      <c r="YT14" s="67">
        <f t="shared" si="600"/>
        <v>200</v>
      </c>
      <c r="YU14" s="68">
        <f t="shared" si="601"/>
        <v>33.333333333333336</v>
      </c>
      <c r="YV14" s="48"/>
      <c r="YW14" s="49"/>
      <c r="YX14" s="49"/>
      <c r="YY14" s="49"/>
      <c r="YZ14" s="49"/>
      <c r="ZA14" s="49"/>
      <c r="ZB14" s="67">
        <f t="shared" si="602"/>
        <v>0</v>
      </c>
      <c r="ZC14" s="68">
        <f t="shared" si="603"/>
        <v>0</v>
      </c>
      <c r="ZD14" s="48">
        <v>204</v>
      </c>
      <c r="ZE14" s="49"/>
      <c r="ZF14" s="49"/>
      <c r="ZG14" s="49"/>
      <c r="ZH14" s="49">
        <v>81</v>
      </c>
      <c r="ZI14" s="49"/>
      <c r="ZJ14" s="67">
        <f t="shared" si="604"/>
        <v>285</v>
      </c>
      <c r="ZK14" s="68">
        <f t="shared" si="605"/>
        <v>47.5</v>
      </c>
      <c r="ZL14" s="48"/>
      <c r="ZM14" s="49"/>
      <c r="ZN14" s="49">
        <v>204</v>
      </c>
      <c r="ZO14" s="49"/>
      <c r="ZP14" s="49">
        <v>199</v>
      </c>
      <c r="ZQ14" s="49"/>
      <c r="ZR14" s="67">
        <f t="shared" si="606"/>
        <v>403</v>
      </c>
      <c r="ZS14" s="68">
        <f t="shared" si="607"/>
        <v>67.166666666666671</v>
      </c>
      <c r="ZT14" s="48"/>
      <c r="ZU14" s="49"/>
      <c r="ZV14" s="49"/>
      <c r="ZW14" s="49"/>
      <c r="ZX14" s="49"/>
      <c r="ZY14" s="49">
        <v>200</v>
      </c>
      <c r="ZZ14" s="67">
        <f t="shared" si="608"/>
        <v>200</v>
      </c>
      <c r="AAA14" s="68">
        <f t="shared" si="609"/>
        <v>33.333333333333336</v>
      </c>
      <c r="AAB14" s="48"/>
      <c r="AAC14" s="49"/>
      <c r="AAD14" s="49"/>
      <c r="AAE14" s="49"/>
      <c r="AAF14" s="49"/>
      <c r="AAG14" s="49"/>
      <c r="AAH14" s="67">
        <f t="shared" si="610"/>
        <v>0</v>
      </c>
      <c r="AAI14" s="68">
        <f t="shared" si="611"/>
        <v>0</v>
      </c>
      <c r="AAJ14" s="48"/>
      <c r="AAK14" s="49">
        <v>204</v>
      </c>
      <c r="AAL14" s="49"/>
      <c r="AAM14" s="49"/>
      <c r="AAN14" s="49"/>
      <c r="AAO14" s="49"/>
      <c r="AAP14" s="67">
        <f t="shared" si="612"/>
        <v>204</v>
      </c>
      <c r="AAQ14" s="68">
        <f t="shared" si="613"/>
        <v>34</v>
      </c>
      <c r="AAR14" s="48"/>
      <c r="AAS14" s="49"/>
      <c r="AAT14" s="49"/>
      <c r="AAU14" s="49">
        <v>276</v>
      </c>
      <c r="AAV14" s="49"/>
      <c r="AAW14" s="49"/>
      <c r="AAX14" s="67">
        <f t="shared" si="614"/>
        <v>276</v>
      </c>
      <c r="AAY14" s="68">
        <f t="shared" si="615"/>
        <v>46</v>
      </c>
      <c r="AAZ14" s="48"/>
      <c r="ABA14" s="49"/>
      <c r="ABB14" s="49"/>
      <c r="ABC14" s="49"/>
      <c r="ABD14" s="49"/>
      <c r="ABE14" s="49"/>
      <c r="ABF14" s="67">
        <f t="shared" si="616"/>
        <v>0</v>
      </c>
      <c r="ABG14" s="68">
        <f t="shared" si="617"/>
        <v>0</v>
      </c>
      <c r="ABH14" s="48"/>
      <c r="ABI14" s="49"/>
      <c r="ABJ14" s="49"/>
      <c r="ABK14" s="49"/>
      <c r="ABL14" s="49"/>
      <c r="ABM14" s="49"/>
      <c r="ABN14" s="67">
        <f t="shared" si="618"/>
        <v>0</v>
      </c>
      <c r="ABO14" s="68">
        <f t="shared" si="619"/>
        <v>0</v>
      </c>
      <c r="ABP14" s="48"/>
      <c r="ABQ14" s="49">
        <v>208</v>
      </c>
      <c r="ABR14" s="49"/>
      <c r="ABS14" s="49"/>
      <c r="ABT14" s="49"/>
      <c r="ABU14" s="49"/>
      <c r="ABV14" s="67">
        <f t="shared" si="620"/>
        <v>208</v>
      </c>
      <c r="ABW14" s="68">
        <f t="shared" si="621"/>
        <v>34.666666666666664</v>
      </c>
      <c r="ABX14" s="48">
        <v>314</v>
      </c>
      <c r="ABY14" s="49"/>
      <c r="ABZ14" s="49"/>
      <c r="ACA14" s="49"/>
      <c r="ACB14" s="49"/>
      <c r="ACC14" s="49"/>
      <c r="ACD14" s="67">
        <f t="shared" si="622"/>
        <v>314</v>
      </c>
      <c r="ACE14" s="68">
        <f t="shared" si="623"/>
        <v>52.333333333333336</v>
      </c>
      <c r="ACF14" s="48"/>
      <c r="ACG14" s="49"/>
      <c r="ACH14" s="49"/>
      <c r="ACI14" s="49"/>
      <c r="ACJ14" s="49"/>
      <c r="ACK14" s="49"/>
      <c r="ACL14" s="67">
        <f t="shared" si="624"/>
        <v>0</v>
      </c>
      <c r="ACM14" s="68">
        <f t="shared" si="625"/>
        <v>0</v>
      </c>
      <c r="ACN14" s="48"/>
      <c r="ACO14" s="49">
        <v>206</v>
      </c>
      <c r="ACP14" s="49"/>
      <c r="ACQ14" s="49"/>
      <c r="ACR14" s="49"/>
      <c r="ACS14" s="49"/>
      <c r="ACT14" s="67">
        <f t="shared" si="626"/>
        <v>206</v>
      </c>
      <c r="ACU14" s="68">
        <f t="shared" si="627"/>
        <v>34.333333333333336</v>
      </c>
      <c r="ACV14" s="48"/>
      <c r="ACW14" s="49"/>
      <c r="ACX14" s="49"/>
      <c r="ACY14" s="49">
        <v>220</v>
      </c>
      <c r="ACZ14" s="49"/>
      <c r="ADA14" s="49">
        <v>110</v>
      </c>
      <c r="ADB14" s="67">
        <f t="shared" si="628"/>
        <v>330</v>
      </c>
      <c r="ADC14" s="68">
        <f t="shared" si="629"/>
        <v>55</v>
      </c>
      <c r="ADD14" s="48"/>
      <c r="ADE14" s="49"/>
      <c r="ADF14" s="49"/>
      <c r="ADG14" s="49">
        <v>218</v>
      </c>
      <c r="ADH14" s="49"/>
      <c r="ADI14" s="49"/>
      <c r="ADJ14" s="67">
        <f t="shared" si="630"/>
        <v>218</v>
      </c>
      <c r="ADK14" s="68">
        <f t="shared" si="631"/>
        <v>36.333333333333336</v>
      </c>
      <c r="ADL14" s="48"/>
      <c r="ADM14" s="49"/>
      <c r="ADN14" s="49"/>
      <c r="ADO14" s="49"/>
      <c r="ADP14" s="49"/>
      <c r="ADQ14" s="49">
        <v>216</v>
      </c>
      <c r="ADR14" s="67">
        <f t="shared" si="632"/>
        <v>216</v>
      </c>
      <c r="ADS14" s="68">
        <f t="shared" si="633"/>
        <v>36</v>
      </c>
      <c r="ADT14" s="48"/>
      <c r="ADU14" s="49">
        <v>305</v>
      </c>
      <c r="ADV14" s="49"/>
      <c r="ADW14" s="49"/>
      <c r="ADX14" s="49"/>
      <c r="ADY14" s="49"/>
      <c r="ADZ14" s="67">
        <f t="shared" si="634"/>
        <v>305</v>
      </c>
      <c r="AEA14" s="68">
        <f t="shared" si="635"/>
        <v>50.833333333333336</v>
      </c>
      <c r="AEB14" s="48"/>
      <c r="AEC14" s="49">
        <v>438</v>
      </c>
      <c r="AED14" s="49"/>
      <c r="AEE14" s="49"/>
      <c r="AEF14" s="49"/>
      <c r="AEG14" s="49"/>
      <c r="AEH14" s="67">
        <f t="shared" si="636"/>
        <v>438</v>
      </c>
      <c r="AEI14" s="68">
        <f t="shared" si="637"/>
        <v>73</v>
      </c>
      <c r="AEJ14" s="48">
        <v>109</v>
      </c>
      <c r="AEK14" s="49"/>
      <c r="AEL14" s="49"/>
      <c r="AEM14" s="49"/>
      <c r="AEN14" s="49"/>
      <c r="AEO14" s="49"/>
      <c r="AEP14" s="67">
        <f t="shared" si="638"/>
        <v>109</v>
      </c>
      <c r="AEQ14" s="68">
        <f t="shared" si="639"/>
        <v>18.166666666666668</v>
      </c>
      <c r="AER14" s="48"/>
      <c r="AES14" s="49">
        <v>100</v>
      </c>
      <c r="AET14" s="49"/>
      <c r="AEU14" s="49"/>
      <c r="AEV14" s="49"/>
      <c r="AEW14" s="49"/>
      <c r="AEX14" s="67">
        <f t="shared" si="640"/>
        <v>100</v>
      </c>
      <c r="AEY14" s="68">
        <f t="shared" si="641"/>
        <v>10</v>
      </c>
      <c r="AEZ14" s="48"/>
      <c r="AFA14" s="49"/>
      <c r="AFB14" s="49"/>
      <c r="AFC14" s="49"/>
      <c r="AFD14" s="49"/>
      <c r="AFE14" s="49"/>
      <c r="AFF14" s="67">
        <f t="shared" si="642"/>
        <v>0</v>
      </c>
      <c r="AFG14" s="68">
        <f t="shared" si="643"/>
        <v>0</v>
      </c>
      <c r="AFH14" s="48"/>
      <c r="AFI14" s="49"/>
      <c r="AFJ14" s="49">
        <v>110</v>
      </c>
      <c r="AFK14" s="49"/>
      <c r="AFL14" s="49"/>
      <c r="AFM14" s="49"/>
      <c r="AFN14" s="67">
        <f t="shared" si="644"/>
        <v>110</v>
      </c>
      <c r="AFO14" s="68">
        <f t="shared" si="645"/>
        <v>18.333333333333332</v>
      </c>
      <c r="AFP14" s="48"/>
      <c r="AFQ14" s="49"/>
      <c r="AFR14" s="49"/>
      <c r="AFS14" s="49"/>
      <c r="AFT14" s="49"/>
      <c r="AFU14" s="49"/>
      <c r="AFV14" s="67">
        <f t="shared" si="646"/>
        <v>0</v>
      </c>
      <c r="AFW14" s="68">
        <f t="shared" si="647"/>
        <v>0</v>
      </c>
      <c r="AFX14" s="48"/>
      <c r="AFY14" s="49"/>
      <c r="AFZ14" s="49"/>
      <c r="AGA14" s="49"/>
      <c r="AGB14" s="49"/>
      <c r="AGC14" s="49"/>
      <c r="AGD14" s="67">
        <f t="shared" si="648"/>
        <v>0</v>
      </c>
      <c r="AGE14" s="68">
        <f t="shared" si="649"/>
        <v>0</v>
      </c>
      <c r="AGF14" s="48"/>
      <c r="AGG14" s="49"/>
      <c r="AGH14" s="49">
        <v>215</v>
      </c>
      <c r="AGI14" s="49"/>
      <c r="AGJ14" s="49"/>
      <c r="AGK14" s="49"/>
      <c r="AGL14" s="67">
        <f t="shared" si="650"/>
        <v>215</v>
      </c>
      <c r="AGM14" s="68">
        <f t="shared" si="651"/>
        <v>21.5</v>
      </c>
      <c r="AGN14" s="48"/>
      <c r="AGO14" s="49">
        <v>216</v>
      </c>
      <c r="AGP14" s="49"/>
      <c r="AGQ14" s="49"/>
      <c r="AGR14" s="49"/>
      <c r="AGS14" s="49"/>
      <c r="AGT14" s="42">
        <f t="shared" si="652"/>
        <v>216</v>
      </c>
      <c r="AGU14" s="43">
        <f t="shared" si="653"/>
        <v>21.6</v>
      </c>
      <c r="AGV14" s="48"/>
      <c r="AGW14" s="49"/>
      <c r="AGX14" s="49"/>
      <c r="AGY14" s="49"/>
      <c r="AGZ14" s="49"/>
      <c r="AHA14" s="49"/>
      <c r="AHB14" s="42">
        <f t="shared" si="654"/>
        <v>0</v>
      </c>
      <c r="AHC14" s="43">
        <f t="shared" si="655"/>
        <v>0</v>
      </c>
      <c r="AHD14" s="48">
        <v>108</v>
      </c>
      <c r="AHE14" s="49"/>
      <c r="AHF14" s="49"/>
      <c r="AHG14" s="49"/>
      <c r="AHH14" s="49"/>
      <c r="AHI14" s="49"/>
      <c r="AHJ14" s="42">
        <f t="shared" si="656"/>
        <v>108</v>
      </c>
      <c r="AHK14" s="43">
        <f t="shared" si="657"/>
        <v>10.8</v>
      </c>
      <c r="AHL14" s="48"/>
      <c r="AHM14" s="49"/>
      <c r="AHN14" s="49"/>
      <c r="AHO14" s="49"/>
      <c r="AHP14" s="49"/>
      <c r="AHQ14" s="49"/>
      <c r="AHR14" s="67">
        <f t="shared" si="658"/>
        <v>0</v>
      </c>
      <c r="AHS14" s="68">
        <f t="shared" si="659"/>
        <v>0</v>
      </c>
      <c r="AHT14" s="48">
        <v>220</v>
      </c>
      <c r="AHU14" s="49"/>
      <c r="AHV14" s="49"/>
      <c r="AHW14" s="49"/>
      <c r="AHX14" s="49"/>
      <c r="AHY14" s="49"/>
      <c r="AHZ14" s="67">
        <f t="shared" si="660"/>
        <v>220</v>
      </c>
      <c r="AIA14" s="184">
        <f t="shared" si="661"/>
        <v>36.666666666666664</v>
      </c>
      <c r="AIB14" s="195"/>
      <c r="AIC14" s="49"/>
      <c r="AID14" s="49">
        <v>80</v>
      </c>
      <c r="AIE14" s="49"/>
      <c r="AIF14" s="49"/>
      <c r="AIG14" s="49"/>
      <c r="AIH14" s="67">
        <f t="shared" si="662"/>
        <v>80</v>
      </c>
      <c r="AII14" s="184">
        <f t="shared" si="663"/>
        <v>13.333333333333334</v>
      </c>
      <c r="AIJ14" s="195"/>
      <c r="AIK14" s="49">
        <v>108</v>
      </c>
      <c r="AIL14" s="49"/>
      <c r="AIM14" s="49"/>
      <c r="AIN14" s="49"/>
      <c r="AIO14" s="49"/>
      <c r="AIP14" s="67">
        <f t="shared" si="664"/>
        <v>108</v>
      </c>
      <c r="AIQ14" s="184">
        <f t="shared" si="665"/>
        <v>18</v>
      </c>
      <c r="AIR14" s="48"/>
      <c r="AIS14" s="49"/>
      <c r="AIT14" s="49">
        <v>107</v>
      </c>
      <c r="AIU14" s="49"/>
      <c r="AIV14" s="49">
        <v>111</v>
      </c>
      <c r="AIW14" s="49"/>
      <c r="AIX14" s="67">
        <f t="shared" si="666"/>
        <v>218</v>
      </c>
      <c r="AIY14" s="68">
        <f t="shared" si="667"/>
        <v>36.333333333333336</v>
      </c>
      <c r="AIZ14" s="48"/>
      <c r="AJA14" s="49"/>
      <c r="AJB14" s="49"/>
      <c r="AJC14" s="49"/>
      <c r="AJD14" s="49"/>
      <c r="AJE14" s="49"/>
      <c r="AJF14" s="67">
        <f t="shared" si="668"/>
        <v>0</v>
      </c>
      <c r="AJG14" s="68">
        <f t="shared" si="669"/>
        <v>0</v>
      </c>
      <c r="AJH14" s="48"/>
      <c r="AJI14" s="49">
        <v>110</v>
      </c>
      <c r="AJJ14" s="49"/>
      <c r="AJK14" s="49"/>
      <c r="AJL14" s="49"/>
      <c r="AJM14" s="49"/>
      <c r="AJN14" s="47">
        <f t="shared" si="670"/>
        <v>110</v>
      </c>
      <c r="AJO14" s="43">
        <f t="shared" si="671"/>
        <v>18.333333333333332</v>
      </c>
      <c r="AJP14" s="48"/>
      <c r="AJQ14" s="49"/>
      <c r="AJR14" s="49">
        <v>112</v>
      </c>
      <c r="AJS14" s="49"/>
      <c r="AJT14" s="49"/>
      <c r="AJU14" s="47"/>
      <c r="AJV14" s="47">
        <f t="shared" si="672"/>
        <v>112</v>
      </c>
      <c r="AJW14" s="43">
        <f t="shared" si="673"/>
        <v>18.666666666666668</v>
      </c>
      <c r="AJX14" s="48">
        <v>365</v>
      </c>
      <c r="AJY14" s="49"/>
      <c r="AJZ14" s="49"/>
      <c r="AKA14" s="49"/>
      <c r="AKB14" s="49"/>
      <c r="AKC14" s="49"/>
      <c r="AKD14" s="47">
        <f t="shared" si="674"/>
        <v>365</v>
      </c>
      <c r="AKE14" s="43">
        <f t="shared" si="675"/>
        <v>60.833333333333336</v>
      </c>
      <c r="AKF14" s="48"/>
      <c r="AKG14" s="49"/>
      <c r="AKH14" s="49"/>
      <c r="AKI14" s="49"/>
      <c r="AKJ14" s="49"/>
      <c r="AKK14" s="49"/>
      <c r="AKL14" s="47">
        <f t="shared" si="676"/>
        <v>0</v>
      </c>
      <c r="AKM14" s="43">
        <f t="shared" si="677"/>
        <v>0</v>
      </c>
      <c r="AKN14" s="82">
        <v>220</v>
      </c>
      <c r="AKO14" s="83">
        <v>198</v>
      </c>
      <c r="AKP14" s="83"/>
      <c r="AKQ14" s="83"/>
      <c r="AKR14" s="83"/>
      <c r="AKS14" s="83"/>
      <c r="AKT14" s="47">
        <f t="shared" si="678"/>
        <v>418</v>
      </c>
      <c r="AKU14" s="43">
        <f t="shared" si="679"/>
        <v>69.666666666666671</v>
      </c>
      <c r="AKV14" s="48"/>
      <c r="AKW14" s="49"/>
      <c r="AKX14" s="49"/>
      <c r="AKY14" s="49"/>
      <c r="AKZ14" s="49"/>
      <c r="ALA14" s="49"/>
      <c r="ALB14" s="47">
        <f t="shared" si="680"/>
        <v>0</v>
      </c>
      <c r="ALC14" s="43">
        <f t="shared" si="681"/>
        <v>0</v>
      </c>
      <c r="ALD14" s="48"/>
      <c r="ALE14" s="49"/>
      <c r="ALF14" s="49">
        <v>110</v>
      </c>
      <c r="ALG14" s="49"/>
      <c r="ALH14" s="49"/>
      <c r="ALI14" s="49"/>
      <c r="ALJ14" s="47">
        <f t="shared" si="682"/>
        <v>110</v>
      </c>
      <c r="ALK14" s="43">
        <f t="shared" si="683"/>
        <v>18.333333333333332</v>
      </c>
      <c r="ALL14" s="48"/>
      <c r="ALM14" s="49"/>
      <c r="ALN14" s="49">
        <v>132</v>
      </c>
      <c r="ALO14" s="49"/>
      <c r="ALP14" s="49"/>
      <c r="ALQ14" s="1">
        <v>111</v>
      </c>
      <c r="ALR14" s="67">
        <f t="shared" si="684"/>
        <v>243</v>
      </c>
      <c r="ALS14" s="68">
        <f t="shared" si="685"/>
        <v>40.5</v>
      </c>
      <c r="ALT14" s="48"/>
      <c r="ALU14" s="49"/>
      <c r="ALV14" s="49"/>
      <c r="ALW14" s="49"/>
      <c r="ALX14" s="49"/>
      <c r="ALY14" s="49"/>
      <c r="ALZ14" s="67">
        <f t="shared" si="686"/>
        <v>0</v>
      </c>
      <c r="AMA14" s="68">
        <f t="shared" si="687"/>
        <v>0</v>
      </c>
      <c r="AMB14" s="48"/>
      <c r="AMC14" s="49"/>
      <c r="AMD14" s="49"/>
      <c r="AME14" s="49"/>
      <c r="AMF14" s="49"/>
      <c r="AMG14" s="49"/>
      <c r="AMH14" s="67">
        <f t="shared" si="688"/>
        <v>0</v>
      </c>
      <c r="AMI14" s="68">
        <f t="shared" si="689"/>
        <v>0</v>
      </c>
      <c r="AMJ14" s="48"/>
      <c r="AMK14" s="49"/>
      <c r="AML14" s="49"/>
      <c r="AMM14" s="49">
        <v>100</v>
      </c>
      <c r="AMN14" s="49"/>
      <c r="AMO14" s="49"/>
      <c r="AMP14" s="67">
        <f t="shared" si="690"/>
        <v>100</v>
      </c>
      <c r="AMQ14" s="68">
        <f t="shared" si="691"/>
        <v>16.666666666666668</v>
      </c>
      <c r="AMR14" s="48">
        <v>110</v>
      </c>
      <c r="AMS14" s="49"/>
      <c r="AMT14" s="49"/>
      <c r="AMU14" s="49"/>
      <c r="AMV14" s="49"/>
      <c r="AMW14" s="49">
        <v>107</v>
      </c>
      <c r="AMX14" s="67">
        <f t="shared" si="692"/>
        <v>217</v>
      </c>
      <c r="AMY14" s="68">
        <f t="shared" si="693"/>
        <v>36.166666666666664</v>
      </c>
      <c r="AMZ14" s="48"/>
      <c r="ANA14" s="49"/>
      <c r="ANB14" s="49"/>
      <c r="ANC14" s="49">
        <v>99</v>
      </c>
      <c r="AND14" s="49"/>
      <c r="ANE14" s="49"/>
      <c r="ANF14" s="67">
        <f t="shared" si="694"/>
        <v>99</v>
      </c>
      <c r="ANG14" s="68">
        <f t="shared" si="695"/>
        <v>16.5</v>
      </c>
      <c r="ANH14" s="48"/>
      <c r="ANI14" s="49"/>
      <c r="ANJ14" s="49"/>
      <c r="ANK14" s="49"/>
      <c r="ANL14" s="49"/>
      <c r="ANM14" s="49"/>
      <c r="ANN14" s="67">
        <f t="shared" si="696"/>
        <v>0</v>
      </c>
      <c r="ANO14" s="68">
        <f t="shared" si="697"/>
        <v>0</v>
      </c>
      <c r="ANP14" s="48"/>
      <c r="ANQ14" s="49"/>
      <c r="ANR14" s="49">
        <v>99</v>
      </c>
      <c r="ANS14" s="49">
        <v>212</v>
      </c>
      <c r="ANT14" s="49"/>
      <c r="ANU14" s="49"/>
      <c r="ANV14" s="67">
        <f t="shared" si="698"/>
        <v>311</v>
      </c>
      <c r="ANW14" s="68">
        <f t="shared" si="699"/>
        <v>51.833333333333336</v>
      </c>
      <c r="ANX14" s="48">
        <v>100</v>
      </c>
      <c r="ANY14" s="49"/>
      <c r="ANZ14" s="49"/>
      <c r="AOA14" s="49"/>
      <c r="AOB14" s="49"/>
      <c r="AOC14" s="49"/>
      <c r="AOD14" s="67">
        <f t="shared" si="700"/>
        <v>100</v>
      </c>
      <c r="AOE14" s="68">
        <f t="shared" si="701"/>
        <v>16.666666666666668</v>
      </c>
      <c r="AOF14" s="48"/>
      <c r="AOG14" s="49">
        <v>109</v>
      </c>
      <c r="AOH14" s="49"/>
      <c r="AOI14" s="49"/>
      <c r="AOJ14" s="49"/>
      <c r="AOK14" s="49"/>
      <c r="AOL14" s="67">
        <f t="shared" si="702"/>
        <v>109</v>
      </c>
      <c r="AOM14" s="68">
        <f t="shared" si="703"/>
        <v>18.166666666666668</v>
      </c>
      <c r="AON14" s="48"/>
      <c r="AOO14" s="49"/>
      <c r="AOP14" s="49"/>
      <c r="AOQ14" s="49"/>
      <c r="AOR14" s="49"/>
      <c r="AOS14" s="49"/>
      <c r="AOT14" s="67">
        <f t="shared" si="704"/>
        <v>0</v>
      </c>
      <c r="AOU14" s="68">
        <f t="shared" si="705"/>
        <v>0</v>
      </c>
      <c r="AOV14" s="48"/>
      <c r="AOW14" s="49"/>
      <c r="AOX14" s="49"/>
      <c r="AOY14" s="49">
        <v>217</v>
      </c>
      <c r="AOZ14" s="49"/>
      <c r="APA14" s="49"/>
      <c r="APB14" s="67">
        <f t="shared" si="706"/>
        <v>217</v>
      </c>
      <c r="APC14" s="68">
        <f t="shared" si="707"/>
        <v>36.166666666666664</v>
      </c>
      <c r="APD14" s="48"/>
      <c r="APE14" s="49"/>
      <c r="APF14" s="49"/>
      <c r="APG14" s="49"/>
      <c r="APH14" s="49"/>
      <c r="API14" s="49">
        <v>259</v>
      </c>
      <c r="APJ14" s="67">
        <f t="shared" si="708"/>
        <v>259</v>
      </c>
      <c r="APK14" s="68">
        <f t="shared" si="709"/>
        <v>43.166666666666664</v>
      </c>
      <c r="APL14" s="48"/>
      <c r="APM14" s="49"/>
      <c r="APN14" s="49"/>
      <c r="APO14" s="49"/>
      <c r="APP14" s="49"/>
      <c r="APQ14" s="49"/>
      <c r="APR14" s="67">
        <f t="shared" si="710"/>
        <v>0</v>
      </c>
      <c r="APS14" s="68">
        <f t="shared" si="711"/>
        <v>0</v>
      </c>
      <c r="APT14" s="48"/>
      <c r="APU14" s="49"/>
      <c r="APV14" s="49"/>
      <c r="APW14" s="49">
        <v>110</v>
      </c>
      <c r="APX14" s="49"/>
      <c r="APY14" s="49"/>
      <c r="APZ14" s="67">
        <f t="shared" si="712"/>
        <v>110</v>
      </c>
      <c r="AQA14" s="68">
        <f t="shared" si="713"/>
        <v>18.333333333333332</v>
      </c>
      <c r="AQB14" s="48"/>
      <c r="AQC14" s="49"/>
      <c r="AQD14" s="49"/>
      <c r="AQE14" s="49"/>
      <c r="AQF14" s="49"/>
      <c r="AQG14" s="49"/>
      <c r="AQH14" s="67">
        <f t="shared" si="714"/>
        <v>0</v>
      </c>
      <c r="AQI14" s="68">
        <f t="shared" si="715"/>
        <v>0</v>
      </c>
      <c r="AQJ14" s="48"/>
      <c r="AQK14" s="49"/>
      <c r="AQL14" s="49"/>
      <c r="AQM14" s="49">
        <v>110</v>
      </c>
      <c r="AQN14" s="49"/>
      <c r="AQO14" s="49"/>
      <c r="AQP14" s="42">
        <f t="shared" si="716"/>
        <v>110</v>
      </c>
      <c r="AQQ14" s="43">
        <f t="shared" si="717"/>
        <v>18.333333333333332</v>
      </c>
      <c r="AQR14" s="48"/>
      <c r="AQS14" s="49"/>
      <c r="AQT14" s="49"/>
      <c r="AQU14" s="49"/>
      <c r="AQV14" s="49"/>
      <c r="AQW14" s="49"/>
      <c r="AQX14" s="42">
        <f t="shared" si="718"/>
        <v>0</v>
      </c>
      <c r="AQY14" s="43">
        <f t="shared" si="719"/>
        <v>0</v>
      </c>
      <c r="AQZ14" s="48"/>
      <c r="ARA14" s="49"/>
      <c r="ARB14" s="49"/>
      <c r="ARC14" s="49"/>
      <c r="ARD14" s="49"/>
      <c r="ARE14" s="49"/>
      <c r="ARF14" s="42">
        <f t="shared" si="720"/>
        <v>0</v>
      </c>
      <c r="ARG14" s="43">
        <f t="shared" si="721"/>
        <v>0</v>
      </c>
      <c r="ARH14" s="201"/>
      <c r="ARI14" s="47">
        <v>93</v>
      </c>
      <c r="ARJ14" s="47"/>
      <c r="ARK14" s="47"/>
      <c r="ARL14" s="47"/>
      <c r="ARM14" s="47"/>
      <c r="ARN14" s="42">
        <f t="shared" si="722"/>
        <v>93</v>
      </c>
      <c r="ARO14" s="43">
        <f t="shared" si="723"/>
        <v>15.5</v>
      </c>
      <c r="ARP14" s="48"/>
      <c r="ARQ14" s="49"/>
      <c r="ARR14" s="49"/>
      <c r="ARS14" s="49">
        <v>100</v>
      </c>
      <c r="ART14" s="49"/>
      <c r="ARU14" s="49"/>
      <c r="ARV14" s="42">
        <f t="shared" si="724"/>
        <v>100</v>
      </c>
      <c r="ARW14" s="43">
        <f t="shared" si="725"/>
        <v>16.666666666666668</v>
      </c>
      <c r="ARX14" s="48"/>
      <c r="ARY14" s="49">
        <v>100</v>
      </c>
      <c r="ARZ14" s="49"/>
      <c r="ASA14" s="49"/>
      <c r="ASB14" s="49"/>
      <c r="ASC14" s="49"/>
      <c r="ASD14" s="42">
        <f t="shared" si="726"/>
        <v>100</v>
      </c>
      <c r="ASE14" s="43">
        <f t="shared" si="727"/>
        <v>16.666666666666668</v>
      </c>
      <c r="ASF14" s="48"/>
      <c r="ASG14" s="49"/>
      <c r="ASH14" s="49"/>
      <c r="ASI14" s="49"/>
      <c r="ASJ14" s="49"/>
      <c r="ASK14" s="49"/>
      <c r="ASL14" s="42">
        <f t="shared" si="728"/>
        <v>0</v>
      </c>
      <c r="ASM14" s="43">
        <f t="shared" si="729"/>
        <v>0</v>
      </c>
      <c r="ASN14" s="48"/>
      <c r="ASO14" s="49"/>
      <c r="ASP14" s="49"/>
      <c r="ASQ14" s="49"/>
      <c r="ASR14" s="49">
        <v>110</v>
      </c>
      <c r="ASS14" s="49"/>
      <c r="AST14" s="42">
        <f t="shared" si="730"/>
        <v>110</v>
      </c>
      <c r="ASU14" s="43">
        <f t="shared" si="731"/>
        <v>18.333333333333332</v>
      </c>
      <c r="ASV14" s="48"/>
      <c r="ASW14" s="49"/>
      <c r="ASX14" s="49"/>
      <c r="ASY14" s="49"/>
      <c r="ASZ14" s="49"/>
      <c r="ATA14" s="49"/>
      <c r="ATB14" s="42">
        <f t="shared" si="732"/>
        <v>0</v>
      </c>
      <c r="ATC14" s="43">
        <f t="shared" si="733"/>
        <v>0</v>
      </c>
      <c r="ATD14" s="48"/>
      <c r="ATE14" s="49"/>
      <c r="ATF14" s="49"/>
      <c r="ATG14" s="49"/>
      <c r="ATH14" s="49"/>
      <c r="ATI14" s="49"/>
      <c r="ATJ14" s="42">
        <f t="shared" si="734"/>
        <v>0</v>
      </c>
      <c r="ATK14" s="43">
        <f t="shared" si="735"/>
        <v>0</v>
      </c>
      <c r="ATL14" s="48"/>
      <c r="ATM14" s="49">
        <v>110</v>
      </c>
      <c r="ATN14" s="49"/>
      <c r="ATO14" s="49"/>
      <c r="ATP14" s="49">
        <v>106</v>
      </c>
      <c r="ATQ14" s="49"/>
      <c r="ATR14" s="42">
        <f t="shared" si="736"/>
        <v>216</v>
      </c>
      <c r="ATS14" s="43">
        <f t="shared" si="737"/>
        <v>36</v>
      </c>
      <c r="ATT14" s="48"/>
      <c r="ATU14" s="49"/>
      <c r="ATV14" s="49">
        <v>111</v>
      </c>
      <c r="ATW14" s="49"/>
      <c r="ATX14" s="49"/>
      <c r="ATY14" s="49"/>
      <c r="ATZ14" s="42">
        <f t="shared" si="738"/>
        <v>111</v>
      </c>
      <c r="AUA14" s="43">
        <f t="shared" si="739"/>
        <v>18.5</v>
      </c>
      <c r="AUB14" s="48"/>
      <c r="AUC14" s="49"/>
      <c r="AUD14" s="49"/>
      <c r="AUE14" s="49"/>
      <c r="AUF14" s="49"/>
      <c r="AUG14" s="49"/>
      <c r="AUH14" s="42">
        <f t="shared" si="740"/>
        <v>0</v>
      </c>
      <c r="AUI14" s="43">
        <f t="shared" si="741"/>
        <v>0</v>
      </c>
      <c r="AUJ14" s="48"/>
      <c r="AUK14" s="49"/>
      <c r="AUL14" s="49"/>
      <c r="AUM14" s="49"/>
      <c r="AUN14" s="49"/>
      <c r="AUO14" s="49"/>
      <c r="AUP14" s="42">
        <f t="shared" si="742"/>
        <v>0</v>
      </c>
      <c r="AUQ14" s="43">
        <f t="shared" si="743"/>
        <v>0</v>
      </c>
      <c r="AUR14" s="48"/>
      <c r="AUS14" s="49"/>
      <c r="AUT14" s="49"/>
      <c r="AUU14" s="49"/>
      <c r="AUV14" s="49"/>
      <c r="AUW14" s="49"/>
      <c r="AUX14" s="42">
        <f t="shared" si="744"/>
        <v>0</v>
      </c>
      <c r="AUY14" s="43">
        <f t="shared" si="745"/>
        <v>0</v>
      </c>
      <c r="AUZ14" s="48"/>
      <c r="AVA14" s="49"/>
      <c r="AVB14" s="49"/>
      <c r="AVC14" s="49"/>
      <c r="AVD14" s="49"/>
      <c r="AVE14" s="49"/>
      <c r="AVF14" s="42">
        <f t="shared" si="746"/>
        <v>0</v>
      </c>
      <c r="AVG14" s="43">
        <f t="shared" si="747"/>
        <v>0</v>
      </c>
      <c r="AVH14" s="48">
        <v>110</v>
      </c>
      <c r="AVI14" s="49"/>
      <c r="AVJ14" s="49"/>
      <c r="AVK14" s="49">
        <v>112</v>
      </c>
      <c r="AVL14" s="49"/>
      <c r="AVM14" s="49"/>
      <c r="AVN14" s="42">
        <f t="shared" si="748"/>
        <v>222</v>
      </c>
      <c r="AVO14" s="43">
        <f t="shared" si="749"/>
        <v>37</v>
      </c>
      <c r="AVP14" s="48"/>
      <c r="AVQ14" s="49"/>
      <c r="AVR14" s="49"/>
      <c r="AVS14" s="49"/>
      <c r="AVT14" s="49"/>
      <c r="AVU14" s="49"/>
      <c r="AVV14" s="42">
        <f t="shared" si="750"/>
        <v>0</v>
      </c>
      <c r="AVW14" s="43">
        <f t="shared" si="751"/>
        <v>0</v>
      </c>
      <c r="AVX14" s="48"/>
      <c r="AVY14" s="49"/>
      <c r="AVZ14" s="49"/>
      <c r="AWA14" s="49">
        <v>216</v>
      </c>
      <c r="AWB14" s="49"/>
      <c r="AWC14" s="49"/>
      <c r="AWD14" s="42">
        <f t="shared" si="752"/>
        <v>216</v>
      </c>
      <c r="AWE14" s="43">
        <f t="shared" si="753"/>
        <v>36</v>
      </c>
      <c r="AWF14" s="48"/>
      <c r="AWG14" s="49"/>
      <c r="AWH14" s="49"/>
      <c r="AWI14" s="49"/>
      <c r="AWJ14" s="49"/>
      <c r="AWK14" s="49"/>
      <c r="AWL14" s="42">
        <f t="shared" si="754"/>
        <v>0</v>
      </c>
      <c r="AWM14" s="43">
        <f t="shared" si="755"/>
        <v>0</v>
      </c>
      <c r="AWN14" s="48"/>
      <c r="AWO14" s="49"/>
      <c r="AWP14" s="49"/>
      <c r="AWQ14" s="49"/>
      <c r="AWR14" s="49"/>
      <c r="AWS14" s="49">
        <v>108</v>
      </c>
      <c r="AWT14" s="42">
        <f t="shared" si="756"/>
        <v>108</v>
      </c>
      <c r="AWU14" s="43">
        <f t="shared" si="757"/>
        <v>18</v>
      </c>
      <c r="AWV14" s="48"/>
      <c r="AWW14" s="49"/>
      <c r="AWX14" s="49"/>
      <c r="AWY14" s="49">
        <v>103</v>
      </c>
      <c r="AWZ14" s="49">
        <v>110</v>
      </c>
      <c r="AXA14" s="49"/>
      <c r="AXB14" s="42">
        <f t="shared" si="758"/>
        <v>213</v>
      </c>
      <c r="AXC14" s="43">
        <f t="shared" si="759"/>
        <v>35.5</v>
      </c>
      <c r="AXD14" s="48"/>
      <c r="AXE14" s="49"/>
      <c r="AXF14" s="49"/>
      <c r="AXG14" s="49"/>
      <c r="AXH14" s="49"/>
      <c r="AXI14" s="49"/>
      <c r="AXJ14" s="42">
        <f t="shared" si="760"/>
        <v>0</v>
      </c>
      <c r="AXK14" s="43">
        <f t="shared" si="761"/>
        <v>0</v>
      </c>
      <c r="AXL14" s="48"/>
      <c r="AXM14" s="49"/>
      <c r="AXN14" s="49"/>
      <c r="AXO14" s="49"/>
      <c r="AXP14" s="49"/>
      <c r="AXQ14" s="49"/>
      <c r="AXR14" s="42">
        <f t="shared" si="762"/>
        <v>0</v>
      </c>
      <c r="AXS14" s="43">
        <f t="shared" si="763"/>
        <v>0</v>
      </c>
      <c r="AXT14" s="48"/>
      <c r="AXU14" s="49"/>
      <c r="AXV14" s="49"/>
      <c r="AXW14" s="49"/>
      <c r="AXX14" s="49"/>
      <c r="AXY14" s="49"/>
      <c r="AXZ14" s="42">
        <f t="shared" si="764"/>
        <v>0</v>
      </c>
      <c r="AYA14" s="43">
        <f t="shared" si="765"/>
        <v>0</v>
      </c>
      <c r="AYB14" s="48"/>
      <c r="AYC14" s="49">
        <v>91</v>
      </c>
      <c r="AYD14" s="49">
        <v>110</v>
      </c>
      <c r="AYE14" s="49"/>
      <c r="AYF14" s="49"/>
      <c r="AYG14" s="49"/>
      <c r="AYH14" s="42">
        <f t="shared" si="766"/>
        <v>201</v>
      </c>
      <c r="AYI14" s="43">
        <f t="shared" si="767"/>
        <v>33.5</v>
      </c>
      <c r="AYJ14" s="48"/>
      <c r="AYK14" s="49"/>
      <c r="AYL14" s="49"/>
      <c r="AYM14" s="49"/>
      <c r="AYN14" s="49"/>
      <c r="AYO14" s="49"/>
      <c r="AYP14" s="42">
        <f t="shared" si="768"/>
        <v>0</v>
      </c>
      <c r="AYQ14" s="43">
        <f t="shared" si="769"/>
        <v>0</v>
      </c>
      <c r="AYR14" s="48"/>
      <c r="AYS14" s="49">
        <v>111</v>
      </c>
      <c r="AYT14" s="49"/>
      <c r="AYU14" s="49"/>
      <c r="AYV14" s="49"/>
      <c r="AYW14" s="49"/>
      <c r="AYX14" s="42">
        <f t="shared" si="770"/>
        <v>111</v>
      </c>
      <c r="AYY14" s="43">
        <f t="shared" si="771"/>
        <v>18.5</v>
      </c>
      <c r="AYZ14" s="48"/>
      <c r="AZA14" s="49"/>
      <c r="AZB14" s="49"/>
      <c r="AZC14" s="49"/>
      <c r="AZD14" s="49"/>
      <c r="AZE14" s="49"/>
      <c r="AZF14" s="42">
        <f t="shared" si="772"/>
        <v>0</v>
      </c>
      <c r="AZG14" s="43">
        <f t="shared" si="773"/>
        <v>0</v>
      </c>
      <c r="AZH14" s="82"/>
      <c r="AZI14" s="83"/>
      <c r="AZJ14" s="83"/>
      <c r="AZK14" s="83"/>
      <c r="AZL14" s="83"/>
      <c r="AZM14" s="83"/>
      <c r="AZN14" s="42">
        <f t="shared" si="774"/>
        <v>0</v>
      </c>
      <c r="AZO14" s="43">
        <f t="shared" si="775"/>
        <v>0</v>
      </c>
      <c r="AZP14" s="48"/>
      <c r="AZQ14" s="49"/>
      <c r="AZR14" s="49">
        <v>109</v>
      </c>
      <c r="AZS14" s="49">
        <v>106</v>
      </c>
      <c r="AZT14" s="49"/>
      <c r="AZU14" s="49"/>
      <c r="AZV14" s="42">
        <f t="shared" si="776"/>
        <v>215</v>
      </c>
      <c r="AZW14" s="43">
        <f t="shared" si="777"/>
        <v>35.833333333333336</v>
      </c>
      <c r="AZX14" s="239"/>
      <c r="AZY14" s="1"/>
      <c r="AZZ14" s="1"/>
      <c r="BAA14" s="1"/>
      <c r="BAB14" s="1"/>
      <c r="BAC14" s="1"/>
      <c r="BAD14" s="42">
        <f t="shared" si="778"/>
        <v>0</v>
      </c>
      <c r="BAE14" s="43">
        <f t="shared" si="779"/>
        <v>0</v>
      </c>
      <c r="BAF14" s="48"/>
      <c r="BAG14" s="49"/>
      <c r="BAH14" s="49"/>
      <c r="BAI14" s="49"/>
      <c r="BAJ14" s="49"/>
      <c r="BAK14" s="49"/>
      <c r="BAL14" s="42">
        <f t="shared" si="780"/>
        <v>0</v>
      </c>
      <c r="BAM14" s="43">
        <f t="shared" si="781"/>
        <v>0</v>
      </c>
      <c r="BAN14" s="48"/>
      <c r="BAO14" s="49">
        <v>220</v>
      </c>
      <c r="BAP14" s="49"/>
      <c r="BAQ14" s="49"/>
      <c r="BAR14" s="49"/>
      <c r="BAS14" s="49"/>
      <c r="BAT14" s="42">
        <f t="shared" si="782"/>
        <v>220</v>
      </c>
      <c r="BAU14" s="43">
        <f t="shared" si="783"/>
        <v>36.666666666666664</v>
      </c>
      <c r="BAV14" s="48"/>
      <c r="BAW14" s="49"/>
      <c r="BAX14" s="49"/>
      <c r="BAY14" s="49"/>
      <c r="BAZ14" s="49"/>
      <c r="BBA14" s="49"/>
      <c r="BBB14" s="42">
        <f t="shared" si="784"/>
        <v>0</v>
      </c>
      <c r="BBC14" s="43">
        <f t="shared" si="785"/>
        <v>0</v>
      </c>
      <c r="BBD14" s="48"/>
      <c r="BBE14" s="49"/>
      <c r="BBF14" s="49"/>
      <c r="BBG14" s="49"/>
      <c r="BBH14" s="49"/>
      <c r="BBI14" s="49"/>
      <c r="BBJ14" s="42">
        <f t="shared" si="786"/>
        <v>0</v>
      </c>
      <c r="BBK14" s="43">
        <f t="shared" si="787"/>
        <v>0</v>
      </c>
      <c r="BBL14" s="48"/>
      <c r="BBM14" s="49"/>
      <c r="BBN14" s="49"/>
      <c r="BBO14" s="49"/>
      <c r="BBP14" s="49"/>
      <c r="BBQ14" s="49"/>
      <c r="BBR14" s="42">
        <f t="shared" si="788"/>
        <v>0</v>
      </c>
      <c r="BBS14" s="43">
        <f t="shared" si="789"/>
        <v>0</v>
      </c>
      <c r="BBT14" s="48"/>
      <c r="BBU14" s="49"/>
      <c r="BBV14" s="49"/>
      <c r="BBW14" s="49"/>
      <c r="BBX14" s="49"/>
      <c r="BBY14" s="49"/>
      <c r="BBZ14" s="42">
        <f t="shared" si="790"/>
        <v>0</v>
      </c>
      <c r="BCA14" s="43">
        <f t="shared" si="791"/>
        <v>0</v>
      </c>
      <c r="BCB14" s="48"/>
      <c r="BCC14" s="49"/>
      <c r="BCD14" s="49"/>
      <c r="BCE14" s="49"/>
      <c r="BCF14" s="49"/>
      <c r="BCG14" s="49"/>
      <c r="BCH14" s="42">
        <f t="shared" si="792"/>
        <v>0</v>
      </c>
      <c r="BCI14" s="43">
        <f t="shared" si="793"/>
        <v>0</v>
      </c>
      <c r="BCJ14" s="48"/>
      <c r="BCK14" s="49"/>
      <c r="BCL14" s="49"/>
      <c r="BCM14" s="49">
        <v>109</v>
      </c>
      <c r="BCN14" s="49">
        <v>97</v>
      </c>
      <c r="BCO14" s="49"/>
      <c r="BCP14" s="42">
        <f t="shared" si="794"/>
        <v>206</v>
      </c>
      <c r="BCQ14" s="43">
        <f t="shared" si="795"/>
        <v>34.333333333333336</v>
      </c>
      <c r="BCR14" s="48"/>
      <c r="BCS14" s="49"/>
      <c r="BCT14" s="49">
        <v>220</v>
      </c>
      <c r="BCU14" s="49"/>
      <c r="BCV14" s="49"/>
      <c r="BCW14" s="49"/>
      <c r="BCX14" s="42">
        <f t="shared" si="796"/>
        <v>220</v>
      </c>
      <c r="BCY14" s="43">
        <f t="shared" si="797"/>
        <v>36.666666666666664</v>
      </c>
      <c r="BCZ14" s="48"/>
      <c r="BDA14" s="49"/>
      <c r="BDB14" s="49"/>
      <c r="BDC14" s="49"/>
      <c r="BDD14" s="49"/>
      <c r="BDE14" s="49"/>
      <c r="BDF14" s="42">
        <f t="shared" si="798"/>
        <v>0</v>
      </c>
      <c r="BDG14" s="43">
        <f t="shared" si="799"/>
        <v>0</v>
      </c>
      <c r="BDH14" s="48"/>
      <c r="BDI14" s="49"/>
      <c r="BDJ14" s="49"/>
      <c r="BDK14" s="49"/>
      <c r="BDL14" s="49"/>
      <c r="BDM14" s="49"/>
      <c r="BDN14" s="42">
        <f t="shared" si="800"/>
        <v>0</v>
      </c>
      <c r="BDO14" s="43">
        <f t="shared" si="801"/>
        <v>0</v>
      </c>
      <c r="BDP14" s="48"/>
      <c r="BDQ14" s="49"/>
      <c r="BDR14" s="49"/>
      <c r="BDS14" s="49"/>
      <c r="BDT14" s="49"/>
      <c r="BDU14" s="49"/>
      <c r="BDV14" s="42">
        <f t="shared" si="802"/>
        <v>0</v>
      </c>
      <c r="BDW14" s="43">
        <f t="shared" si="803"/>
        <v>0</v>
      </c>
      <c r="BDX14" s="48"/>
      <c r="BDY14" s="49"/>
      <c r="BDZ14" s="49"/>
      <c r="BEA14" s="49"/>
      <c r="BEB14" s="49"/>
      <c r="BEC14" s="49"/>
      <c r="BED14" s="42">
        <f t="shared" si="804"/>
        <v>0</v>
      </c>
      <c r="BEE14" s="43">
        <f t="shared" si="805"/>
        <v>0</v>
      </c>
      <c r="BEF14" s="48"/>
      <c r="BEG14" s="49"/>
      <c r="BEH14" s="49"/>
      <c r="BEI14" s="49"/>
      <c r="BEJ14" s="49"/>
      <c r="BEK14" s="49"/>
      <c r="BEL14" s="42">
        <f t="shared" si="806"/>
        <v>0</v>
      </c>
      <c r="BEM14" s="43">
        <f t="shared" si="807"/>
        <v>0</v>
      </c>
      <c r="BEN14" s="48"/>
      <c r="BEO14" s="49"/>
      <c r="BEP14" s="49"/>
      <c r="BEQ14" s="49"/>
      <c r="BER14" s="49">
        <v>306</v>
      </c>
      <c r="BES14" s="49"/>
      <c r="BET14" s="42">
        <f t="shared" si="808"/>
        <v>306</v>
      </c>
      <c r="BEU14" s="43">
        <f t="shared" si="809"/>
        <v>51</v>
      </c>
      <c r="BEV14" s="48"/>
      <c r="BEW14" s="49"/>
      <c r="BEX14" s="49"/>
      <c r="BEY14" s="49"/>
      <c r="BEZ14" s="49"/>
      <c r="BFA14" s="49">
        <v>425</v>
      </c>
      <c r="BFB14" s="42">
        <f t="shared" si="810"/>
        <v>425</v>
      </c>
      <c r="BFC14" s="43">
        <f t="shared" si="811"/>
        <v>70.833333333333329</v>
      </c>
      <c r="BFD14" s="48"/>
      <c r="BFE14" s="49"/>
      <c r="BFF14" s="49"/>
      <c r="BFG14" s="49"/>
      <c r="BFH14" s="49"/>
      <c r="BFI14" s="49"/>
      <c r="BFJ14" s="42">
        <f t="shared" si="812"/>
        <v>0</v>
      </c>
      <c r="BFK14" s="43">
        <f t="shared" si="813"/>
        <v>0</v>
      </c>
      <c r="BFL14" s="48"/>
      <c r="BFM14" s="49"/>
      <c r="BFN14" s="49">
        <v>40</v>
      </c>
      <c r="BFO14" s="49"/>
      <c r="BFP14" s="49"/>
      <c r="BFQ14" s="49"/>
      <c r="BFR14" s="42">
        <f t="shared" si="814"/>
        <v>40</v>
      </c>
      <c r="BFS14" s="43">
        <f t="shared" si="815"/>
        <v>6.666666666666667</v>
      </c>
      <c r="BFT14" s="48"/>
      <c r="BFU14" s="49"/>
      <c r="BFV14" s="49">
        <v>40</v>
      </c>
      <c r="BFW14" s="49"/>
      <c r="BFX14" s="49"/>
      <c r="BFY14" s="49"/>
      <c r="BFZ14" s="42">
        <f t="shared" si="816"/>
        <v>40</v>
      </c>
      <c r="BGA14" s="43">
        <f t="shared" si="817"/>
        <v>6.666666666666667</v>
      </c>
      <c r="BGB14" s="48"/>
      <c r="BGC14" s="49"/>
      <c r="BGD14" s="49"/>
      <c r="BGE14" s="49"/>
      <c r="BGF14" s="49">
        <v>53</v>
      </c>
      <c r="BGG14" s="49"/>
      <c r="BGH14" s="42">
        <f t="shared" si="818"/>
        <v>53</v>
      </c>
      <c r="BGI14" s="43">
        <f t="shared" si="819"/>
        <v>8.8333333333333339</v>
      </c>
      <c r="BGJ14" s="48"/>
      <c r="BGK14" s="49"/>
      <c r="BGL14" s="49"/>
      <c r="BGM14" s="49"/>
      <c r="BGN14" s="49"/>
      <c r="BGO14" s="49"/>
      <c r="BGP14" s="42">
        <f t="shared" si="820"/>
        <v>0</v>
      </c>
      <c r="BGQ14" s="43">
        <f t="shared" si="821"/>
        <v>0</v>
      </c>
      <c r="BGR14" s="48"/>
      <c r="BGS14" s="49"/>
      <c r="BGT14" s="49"/>
      <c r="BGU14" s="49"/>
      <c r="BGV14" s="49"/>
      <c r="BGW14" s="49"/>
      <c r="BGX14" s="42">
        <f t="shared" si="822"/>
        <v>0</v>
      </c>
      <c r="BGY14" s="43">
        <f t="shared" si="823"/>
        <v>0</v>
      </c>
      <c r="BGZ14" s="48"/>
      <c r="BHA14" s="49"/>
      <c r="BHB14" s="49"/>
      <c r="BHC14" s="49"/>
      <c r="BHD14" s="49"/>
      <c r="BHE14" s="49"/>
      <c r="BHF14" s="42">
        <f t="shared" si="824"/>
        <v>0</v>
      </c>
      <c r="BHG14" s="43">
        <f t="shared" si="825"/>
        <v>0</v>
      </c>
      <c r="BHH14" s="48"/>
      <c r="BHI14" s="49"/>
      <c r="BHJ14" s="49"/>
      <c r="BHK14" s="49"/>
      <c r="BHL14" s="49"/>
      <c r="BHM14" s="49">
        <v>81</v>
      </c>
      <c r="BHN14" s="42">
        <f t="shared" si="826"/>
        <v>81</v>
      </c>
      <c r="BHO14" s="43">
        <f t="shared" si="827"/>
        <v>13.5</v>
      </c>
      <c r="BHP14" s="48"/>
      <c r="BHQ14" s="49">
        <v>99</v>
      </c>
      <c r="BHR14" s="49"/>
      <c r="BHS14" s="49"/>
      <c r="BHT14" s="49"/>
      <c r="BHU14" s="49"/>
      <c r="BHV14" s="42">
        <f t="shared" si="828"/>
        <v>99</v>
      </c>
      <c r="BHW14" s="43">
        <f t="shared" si="829"/>
        <v>16.5</v>
      </c>
      <c r="BHX14" s="48"/>
      <c r="BHY14" s="49"/>
      <c r="BHZ14" s="49"/>
      <c r="BIA14" s="49"/>
      <c r="BIB14" s="49"/>
      <c r="BIC14" s="49"/>
      <c r="BID14" s="42">
        <f t="shared" si="830"/>
        <v>0</v>
      </c>
      <c r="BIE14" s="43">
        <f t="shared" si="831"/>
        <v>0</v>
      </c>
      <c r="BIF14" s="48"/>
      <c r="BIG14" s="49"/>
      <c r="BIH14" s="49"/>
      <c r="BII14" s="49">
        <v>99</v>
      </c>
      <c r="BIJ14" s="49"/>
      <c r="BIK14" s="49"/>
      <c r="BIL14" s="42">
        <f t="shared" si="832"/>
        <v>99</v>
      </c>
      <c r="BIM14" s="43">
        <f t="shared" si="833"/>
        <v>16.5</v>
      </c>
      <c r="BIN14" s="48">
        <v>110</v>
      </c>
      <c r="BIO14" s="49"/>
      <c r="BIP14" s="49"/>
      <c r="BIQ14" s="49"/>
      <c r="BIR14" s="49"/>
      <c r="BIS14" s="49">
        <v>109</v>
      </c>
      <c r="BIT14" s="42">
        <f t="shared" si="834"/>
        <v>219</v>
      </c>
      <c r="BIU14" s="43">
        <f t="shared" si="835"/>
        <v>36.5</v>
      </c>
      <c r="BIV14" s="48"/>
      <c r="BIW14" s="49"/>
      <c r="BIX14" s="49"/>
      <c r="BIY14" s="49"/>
      <c r="BIZ14" s="49"/>
      <c r="BJA14" s="49"/>
      <c r="BJB14" s="42">
        <f t="shared" si="836"/>
        <v>0</v>
      </c>
      <c r="BJC14" s="43">
        <f t="shared" si="837"/>
        <v>0</v>
      </c>
      <c r="BJD14" s="48"/>
      <c r="BJE14" s="49"/>
      <c r="BJF14" s="49">
        <v>110</v>
      </c>
      <c r="BJG14" s="49"/>
      <c r="BJH14" s="49"/>
      <c r="BJI14" s="49"/>
      <c r="BJJ14" s="42">
        <f t="shared" si="838"/>
        <v>110</v>
      </c>
      <c r="BJK14" s="43">
        <f t="shared" si="839"/>
        <v>18.333333333333332</v>
      </c>
      <c r="BJL14" s="48"/>
      <c r="BJM14" s="49"/>
      <c r="BJN14" s="49"/>
      <c r="BJO14" s="49"/>
      <c r="BJP14" s="49">
        <v>110</v>
      </c>
      <c r="BJQ14" s="49"/>
      <c r="BJR14" s="42">
        <f t="shared" si="840"/>
        <v>110</v>
      </c>
      <c r="BJS14" s="43">
        <f t="shared" si="841"/>
        <v>18.333333333333332</v>
      </c>
      <c r="BJT14" s="48"/>
      <c r="BJU14" s="49"/>
      <c r="BJV14" s="49"/>
      <c r="BJW14" s="49"/>
      <c r="BJX14" s="49"/>
      <c r="BJY14" s="49"/>
      <c r="BJZ14" s="67">
        <f t="shared" si="842"/>
        <v>0</v>
      </c>
      <c r="BKA14" s="43">
        <f t="shared" si="843"/>
        <v>0</v>
      </c>
      <c r="BKB14" s="48"/>
      <c r="BKC14" s="49"/>
      <c r="BKD14" s="49">
        <v>19</v>
      </c>
      <c r="BKE14" s="49"/>
      <c r="BKF14" s="49"/>
      <c r="BKG14" s="49"/>
      <c r="BKH14" s="67">
        <f t="shared" si="844"/>
        <v>19</v>
      </c>
      <c r="BKI14" s="43">
        <f t="shared" si="845"/>
        <v>3.1666666666666665</v>
      </c>
      <c r="BKJ14" s="48"/>
      <c r="BKK14" s="49">
        <v>110</v>
      </c>
      <c r="BKL14" s="49"/>
      <c r="BKM14" s="49"/>
      <c r="BKN14" s="49"/>
      <c r="BKO14" s="49"/>
      <c r="BKP14" s="67">
        <f t="shared" si="846"/>
        <v>110</v>
      </c>
      <c r="BKQ14" s="43">
        <f t="shared" si="847"/>
        <v>18.333333333333332</v>
      </c>
      <c r="BKR14" s="48"/>
      <c r="BKS14" s="49">
        <v>110</v>
      </c>
      <c r="BKT14" s="49"/>
      <c r="BKU14" s="49"/>
      <c r="BKV14" s="49"/>
      <c r="BKW14" s="49"/>
      <c r="BKX14" s="67">
        <f t="shared" si="848"/>
        <v>110</v>
      </c>
      <c r="BKY14" s="43">
        <f t="shared" si="849"/>
        <v>18.333333333333332</v>
      </c>
      <c r="BKZ14" s="48">
        <v>108</v>
      </c>
      <c r="BLA14" s="49"/>
      <c r="BLB14" s="49"/>
      <c r="BLC14" s="49"/>
      <c r="BLD14" s="49"/>
      <c r="BLE14" s="49"/>
      <c r="BLF14" s="67">
        <f t="shared" si="850"/>
        <v>108</v>
      </c>
      <c r="BLG14" s="43">
        <f t="shared" si="851"/>
        <v>18</v>
      </c>
      <c r="BLH14" s="48"/>
      <c r="BLI14" s="49">
        <v>111</v>
      </c>
      <c r="BLJ14" s="49">
        <v>97</v>
      </c>
      <c r="BLK14" s="49"/>
      <c r="BLL14" s="49"/>
      <c r="BLM14" s="49">
        <v>114</v>
      </c>
      <c r="BLN14" s="67">
        <f t="shared" si="852"/>
        <v>322</v>
      </c>
      <c r="BLO14" s="68">
        <f t="shared" si="853"/>
        <v>53.666666666666664</v>
      </c>
      <c r="BLP14" s="48"/>
      <c r="BLQ14" s="49"/>
      <c r="BLR14" s="49"/>
      <c r="BLS14" s="49"/>
      <c r="BLT14" s="49"/>
      <c r="BLU14" s="49"/>
      <c r="BLV14" s="67">
        <f t="shared" si="854"/>
        <v>0</v>
      </c>
      <c r="BLW14" s="68">
        <f t="shared" si="855"/>
        <v>0</v>
      </c>
      <c r="BLX14" s="48"/>
      <c r="BLY14" s="49"/>
      <c r="BLZ14" s="49"/>
      <c r="BMA14" s="49">
        <v>110</v>
      </c>
      <c r="BMB14" s="49"/>
      <c r="BMC14" s="49"/>
      <c r="BMD14" s="67">
        <f t="shared" si="856"/>
        <v>110</v>
      </c>
      <c r="BME14" s="43">
        <f t="shared" si="857"/>
        <v>18.333333333333332</v>
      </c>
      <c r="BMF14" s="48">
        <v>108</v>
      </c>
      <c r="BMG14" s="49"/>
      <c r="BMH14" s="49"/>
      <c r="BMI14" s="49"/>
      <c r="BMJ14" s="49"/>
      <c r="BMK14" s="49"/>
      <c r="BML14" s="67">
        <f t="shared" si="858"/>
        <v>108</v>
      </c>
      <c r="BMM14" s="43">
        <f t="shared" si="859"/>
        <v>18</v>
      </c>
      <c r="BMN14" s="48">
        <v>220</v>
      </c>
      <c r="BMO14" s="49"/>
      <c r="BMP14" s="49"/>
      <c r="BMQ14" s="49"/>
      <c r="BMR14" s="49"/>
      <c r="BMS14" s="49"/>
      <c r="BMT14" s="67">
        <f t="shared" si="860"/>
        <v>220</v>
      </c>
      <c r="BMU14" s="43">
        <f t="shared" si="861"/>
        <v>36.666666666666664</v>
      </c>
      <c r="BMV14" s="48"/>
      <c r="BMW14" s="49"/>
      <c r="BMX14" s="49"/>
      <c r="BMY14" s="49"/>
      <c r="BMZ14" s="49"/>
      <c r="BNA14" s="49">
        <f>123+88</f>
        <v>211</v>
      </c>
      <c r="BNB14" s="67">
        <f t="shared" si="862"/>
        <v>211</v>
      </c>
      <c r="BNC14" s="43">
        <f t="shared" si="863"/>
        <v>35.166666666666664</v>
      </c>
      <c r="BND14" s="48"/>
      <c r="BNE14" s="49"/>
      <c r="BNF14" s="49"/>
      <c r="BNG14" s="49"/>
      <c r="BNH14" s="49"/>
      <c r="BNI14" s="49"/>
      <c r="BNJ14" s="67">
        <f t="shared" si="864"/>
        <v>0</v>
      </c>
      <c r="BNK14" s="184">
        <f t="shared" si="865"/>
        <v>0</v>
      </c>
      <c r="BNL14" s="195"/>
      <c r="BNM14" s="49"/>
      <c r="BNN14" s="49"/>
      <c r="BNO14" s="49"/>
      <c r="BNP14" s="49"/>
      <c r="BNQ14" s="49">
        <v>110</v>
      </c>
      <c r="BNR14" s="67">
        <f t="shared" si="866"/>
        <v>110</v>
      </c>
      <c r="BNS14" s="211">
        <f t="shared" si="867"/>
        <v>18.333333333333332</v>
      </c>
      <c r="BNT14" s="195"/>
      <c r="BNU14" s="49"/>
      <c r="BNV14" s="49"/>
      <c r="BNW14" s="49">
        <v>109</v>
      </c>
      <c r="BNX14" s="49"/>
      <c r="BNY14" s="49"/>
      <c r="BNZ14" s="67">
        <f t="shared" si="868"/>
        <v>109</v>
      </c>
      <c r="BOA14" s="184">
        <f t="shared" si="869"/>
        <v>18.166666666666668</v>
      </c>
      <c r="BOB14" s="48"/>
      <c r="BOC14" s="49"/>
      <c r="BOD14" s="49"/>
      <c r="BOE14" s="49">
        <v>110</v>
      </c>
      <c r="BOF14" s="49"/>
      <c r="BOG14" s="49"/>
      <c r="BOH14" s="67">
        <f t="shared" si="870"/>
        <v>110</v>
      </c>
      <c r="BOI14" s="68">
        <f t="shared" si="871"/>
        <v>18.333333333333332</v>
      </c>
      <c r="BOJ14" s="48"/>
      <c r="BOK14" s="49"/>
      <c r="BOL14" s="49"/>
      <c r="BOM14" s="49"/>
      <c r="BON14" s="49"/>
      <c r="BOO14" s="49">
        <v>108</v>
      </c>
      <c r="BOP14" s="67">
        <f t="shared" si="872"/>
        <v>108</v>
      </c>
      <c r="BOQ14" s="68">
        <f t="shared" si="873"/>
        <v>18</v>
      </c>
      <c r="BOR14" s="48"/>
      <c r="BOS14" s="49"/>
      <c r="BOT14" s="49"/>
      <c r="BOU14" s="49"/>
      <c r="BOV14" s="49"/>
      <c r="BOW14" s="49"/>
      <c r="BOX14" s="67">
        <f t="shared" si="874"/>
        <v>0</v>
      </c>
      <c r="BOY14" s="68">
        <f t="shared" si="875"/>
        <v>0</v>
      </c>
      <c r="BOZ14" s="48"/>
      <c r="BPA14" s="49">
        <v>110</v>
      </c>
      <c r="BPB14" s="49"/>
      <c r="BPC14" s="49">
        <v>111</v>
      </c>
      <c r="BPD14" s="49"/>
      <c r="BPE14" s="49"/>
      <c r="BPF14" s="67">
        <f t="shared" si="876"/>
        <v>221</v>
      </c>
      <c r="BPG14" s="68">
        <f t="shared" si="877"/>
        <v>36.833333333333336</v>
      </c>
      <c r="BPH14" s="48"/>
      <c r="BPI14" s="49"/>
      <c r="BPJ14" s="49"/>
      <c r="BPK14" s="49">
        <v>108</v>
      </c>
      <c r="BPL14" s="49"/>
      <c r="BPM14" s="49"/>
      <c r="BPN14" s="67">
        <f t="shared" si="878"/>
        <v>108</v>
      </c>
      <c r="BPO14" s="68">
        <f t="shared" si="879"/>
        <v>18</v>
      </c>
      <c r="BPP14" s="48">
        <v>110</v>
      </c>
      <c r="BPQ14" s="49"/>
      <c r="BPR14" s="49"/>
      <c r="BPS14" s="49"/>
      <c r="BPT14" s="49"/>
      <c r="BPU14" s="49"/>
      <c r="BPV14" s="67">
        <f t="shared" si="880"/>
        <v>110</v>
      </c>
      <c r="BPW14" s="68">
        <f t="shared" si="881"/>
        <v>18.333333333333332</v>
      </c>
      <c r="BPX14" s="48"/>
      <c r="BPY14" s="49"/>
      <c r="BPZ14" s="49"/>
      <c r="BQA14" s="49"/>
      <c r="BQB14" s="49"/>
      <c r="BQC14" s="49"/>
      <c r="BQD14" s="67">
        <f t="shared" si="882"/>
        <v>0</v>
      </c>
      <c r="BQE14" s="68">
        <f t="shared" si="883"/>
        <v>0</v>
      </c>
      <c r="BQF14" s="48"/>
      <c r="BQG14" s="49"/>
      <c r="BQH14" s="49">
        <v>110</v>
      </c>
      <c r="BQI14" s="49"/>
      <c r="BQJ14" s="49"/>
      <c r="BQK14" s="49"/>
      <c r="BQL14" s="67">
        <f t="shared" si="884"/>
        <v>110</v>
      </c>
      <c r="BQM14" s="68">
        <f t="shared" si="885"/>
        <v>18.333333333333332</v>
      </c>
      <c r="BQN14" s="48"/>
      <c r="BQO14" s="49"/>
      <c r="BQP14" s="49"/>
      <c r="BQQ14" s="49"/>
      <c r="BQR14" s="49">
        <v>218</v>
      </c>
      <c r="BQS14" s="49"/>
      <c r="BQT14" s="67">
        <f t="shared" si="886"/>
        <v>218</v>
      </c>
      <c r="BQU14" s="68">
        <f t="shared" si="887"/>
        <v>36.333333333333336</v>
      </c>
      <c r="BQV14" s="48"/>
      <c r="BQW14" s="49">
        <v>109</v>
      </c>
      <c r="BQX14" s="49"/>
      <c r="BQY14" s="49"/>
      <c r="BQZ14" s="49"/>
      <c r="BRA14" s="49"/>
      <c r="BRB14" s="67">
        <f t="shared" si="888"/>
        <v>109</v>
      </c>
      <c r="BRC14" s="68">
        <f t="shared" si="889"/>
        <v>18.166666666666668</v>
      </c>
      <c r="BRD14" s="48"/>
      <c r="BRE14" s="49"/>
      <c r="BRF14" s="49"/>
      <c r="BRG14" s="49"/>
      <c r="BRH14" s="49"/>
      <c r="BRI14" s="49"/>
      <c r="BRJ14" s="67">
        <f t="shared" si="890"/>
        <v>0</v>
      </c>
      <c r="BRK14" s="68">
        <f t="shared" si="891"/>
        <v>0</v>
      </c>
      <c r="BRL14" s="48"/>
      <c r="BRM14" s="49"/>
      <c r="BRN14" s="49">
        <v>110</v>
      </c>
      <c r="BRO14" s="49"/>
      <c r="BRP14" s="49"/>
      <c r="BRQ14" s="49"/>
      <c r="BRR14" s="67">
        <f t="shared" si="892"/>
        <v>110</v>
      </c>
      <c r="BRS14" s="68">
        <f t="shared" si="893"/>
        <v>18.333333333333332</v>
      </c>
      <c r="BRT14" s="48"/>
      <c r="BRU14" s="49"/>
      <c r="BRV14" s="49"/>
      <c r="BRW14" s="49"/>
      <c r="BRX14" s="49"/>
      <c r="BRY14" s="49">
        <v>221</v>
      </c>
      <c r="BRZ14" s="67">
        <f t="shared" si="894"/>
        <v>221</v>
      </c>
      <c r="BSA14" s="68">
        <f t="shared" si="895"/>
        <v>36.833333333333336</v>
      </c>
      <c r="BSB14" s="48"/>
      <c r="BSC14" s="49"/>
      <c r="BSD14" s="49"/>
      <c r="BSE14" s="49"/>
      <c r="BSF14" s="49">
        <v>110</v>
      </c>
      <c r="BSG14" s="49"/>
      <c r="BSH14" s="67">
        <f t="shared" si="896"/>
        <v>110</v>
      </c>
      <c r="BSI14" s="68">
        <f t="shared" si="897"/>
        <v>18.333333333333332</v>
      </c>
      <c r="BSJ14" s="48"/>
      <c r="BSK14" s="49"/>
      <c r="BSL14" s="49"/>
      <c r="BSM14" s="49"/>
      <c r="BSN14" s="49"/>
      <c r="BSO14" s="49"/>
      <c r="BSP14" s="67">
        <f t="shared" si="898"/>
        <v>0</v>
      </c>
      <c r="BSQ14" s="68">
        <f t="shared" si="899"/>
        <v>0</v>
      </c>
      <c r="BSR14" s="48"/>
      <c r="BSS14" s="49"/>
      <c r="BST14" s="49"/>
      <c r="BSU14" s="49"/>
      <c r="BSV14" s="49"/>
      <c r="BSW14" s="49"/>
      <c r="BSX14" s="67">
        <f t="shared" si="900"/>
        <v>0</v>
      </c>
      <c r="BSY14" s="68">
        <f t="shared" si="901"/>
        <v>0</v>
      </c>
      <c r="BSZ14" s="48">
        <v>80</v>
      </c>
      <c r="BTA14" s="49"/>
      <c r="BTB14" s="49">
        <v>165</v>
      </c>
      <c r="BTC14" s="49"/>
      <c r="BTD14" s="49"/>
      <c r="BTE14" s="49"/>
      <c r="BTF14" s="67">
        <f t="shared" si="902"/>
        <v>245</v>
      </c>
      <c r="BTG14" s="68">
        <f t="shared" si="903"/>
        <v>40.833333333333336</v>
      </c>
      <c r="BTH14" s="48"/>
      <c r="BTI14" s="49"/>
      <c r="BTJ14" s="49">
        <v>108</v>
      </c>
      <c r="BTK14" s="49"/>
      <c r="BTL14" s="49"/>
      <c r="BTM14" s="49"/>
      <c r="BTN14" s="67">
        <f t="shared" si="904"/>
        <v>108</v>
      </c>
      <c r="BTO14" s="68">
        <f t="shared" si="905"/>
        <v>18</v>
      </c>
      <c r="BTP14" s="48"/>
      <c r="BTQ14" s="49"/>
      <c r="BTR14" s="49"/>
      <c r="BTS14" s="49"/>
      <c r="BTT14" s="49">
        <v>109</v>
      </c>
      <c r="BTU14" s="49"/>
      <c r="BTV14" s="67">
        <f t="shared" si="906"/>
        <v>109</v>
      </c>
      <c r="BTW14" s="68">
        <f t="shared" si="907"/>
        <v>18.166666666666668</v>
      </c>
      <c r="BTX14" s="48"/>
      <c r="BTY14" s="49"/>
      <c r="BTZ14" s="49"/>
      <c r="BUA14" s="49"/>
      <c r="BUB14" s="49"/>
      <c r="BUC14" s="49"/>
      <c r="BUD14" s="67">
        <f t="shared" si="908"/>
        <v>0</v>
      </c>
      <c r="BUE14" s="68">
        <f t="shared" si="909"/>
        <v>0</v>
      </c>
      <c r="BUF14" s="48"/>
      <c r="BUG14" s="49"/>
      <c r="BUH14" s="49"/>
      <c r="BUI14" s="49"/>
      <c r="BUJ14" s="49"/>
      <c r="BUK14" s="49"/>
      <c r="BUL14" s="67">
        <f t="shared" si="910"/>
        <v>0</v>
      </c>
      <c r="BUM14" s="68">
        <f t="shared" si="911"/>
        <v>0</v>
      </c>
      <c r="BUN14" s="48"/>
      <c r="BUO14" s="49"/>
      <c r="BUP14" s="49"/>
      <c r="BUQ14" s="49"/>
      <c r="BUR14" s="49"/>
      <c r="BUS14" s="49"/>
      <c r="BUT14" s="67">
        <f t="shared" si="912"/>
        <v>0</v>
      </c>
      <c r="BUU14" s="68">
        <f t="shared" si="913"/>
        <v>0</v>
      </c>
      <c r="BUV14" s="48"/>
      <c r="BUW14" s="49"/>
      <c r="BUX14" s="49"/>
      <c r="BUY14" s="49"/>
      <c r="BUZ14" s="49"/>
      <c r="BVA14" s="49"/>
      <c r="BVB14" s="67">
        <f t="shared" si="914"/>
        <v>0</v>
      </c>
      <c r="BVC14" s="68">
        <f t="shared" si="915"/>
        <v>0</v>
      </c>
      <c r="BVD14" s="48"/>
      <c r="BVE14" s="49"/>
      <c r="BVF14" s="49"/>
      <c r="BVG14" s="49"/>
      <c r="BVH14" s="49"/>
      <c r="BVI14" s="49"/>
      <c r="BVJ14" s="67">
        <f t="shared" si="916"/>
        <v>0</v>
      </c>
      <c r="BVK14" s="68">
        <f t="shared" si="917"/>
        <v>0</v>
      </c>
      <c r="BVL14" s="48"/>
      <c r="BVM14" s="49"/>
      <c r="BVN14" s="49"/>
      <c r="BVO14" s="49"/>
      <c r="BVP14" s="49"/>
      <c r="BVQ14" s="49"/>
      <c r="BVR14" s="67">
        <f t="shared" si="918"/>
        <v>0</v>
      </c>
      <c r="BVS14" s="68">
        <f t="shared" si="919"/>
        <v>0</v>
      </c>
      <c r="BVT14" s="48"/>
      <c r="BVU14" s="49"/>
      <c r="BVV14" s="49"/>
      <c r="BVW14" s="49"/>
      <c r="BVX14" s="49"/>
      <c r="BVY14" s="49"/>
      <c r="BVZ14" s="67">
        <f t="shared" si="920"/>
        <v>0</v>
      </c>
      <c r="BWA14" s="68">
        <f t="shared" si="921"/>
        <v>0</v>
      </c>
      <c r="BWB14" s="48"/>
      <c r="BWC14" s="49"/>
      <c r="BWD14" s="49">
        <v>50</v>
      </c>
      <c r="BWE14" s="49"/>
      <c r="BWF14" s="49"/>
      <c r="BWG14" s="49">
        <v>220</v>
      </c>
      <c r="BWH14" s="67">
        <f t="shared" si="922"/>
        <v>270</v>
      </c>
      <c r="BWI14" s="68">
        <f t="shared" si="923"/>
        <v>45</v>
      </c>
      <c r="BWJ14" s="48"/>
      <c r="BWK14" s="49"/>
      <c r="BWL14" s="49">
        <v>216</v>
      </c>
      <c r="BWM14" s="49"/>
      <c r="BWN14" s="49"/>
      <c r="BWO14" s="49"/>
      <c r="BWP14" s="67">
        <f t="shared" si="924"/>
        <v>216</v>
      </c>
      <c r="BWQ14" s="68">
        <f t="shared" si="925"/>
        <v>36</v>
      </c>
      <c r="BWR14" s="48"/>
      <c r="BWS14" s="49">
        <v>223</v>
      </c>
      <c r="BWT14" s="49"/>
      <c r="BWU14" s="49"/>
      <c r="BWV14" s="49"/>
      <c r="BWW14" s="49"/>
      <c r="BWX14" s="67">
        <f t="shared" si="926"/>
        <v>223</v>
      </c>
      <c r="BWY14" s="68">
        <f t="shared" si="927"/>
        <v>37.166666666666664</v>
      </c>
      <c r="BWZ14" s="48"/>
      <c r="BXA14" s="49"/>
      <c r="BXB14" s="49">
        <v>222</v>
      </c>
      <c r="BXC14" s="49"/>
      <c r="BXD14" s="49"/>
      <c r="BXE14" s="49"/>
      <c r="BXF14" s="67">
        <f t="shared" si="928"/>
        <v>222</v>
      </c>
      <c r="BXG14" s="68">
        <f t="shared" si="929"/>
        <v>37</v>
      </c>
      <c r="BXH14" s="48">
        <v>277</v>
      </c>
      <c r="BXI14" s="49"/>
      <c r="BXJ14" s="49"/>
      <c r="BXK14" s="49">
        <v>190</v>
      </c>
      <c r="BXL14" s="49"/>
      <c r="BXM14" s="49"/>
      <c r="BXN14" s="67">
        <f t="shared" si="930"/>
        <v>467</v>
      </c>
      <c r="BXO14" s="68">
        <f t="shared" si="931"/>
        <v>77.833333333333329</v>
      </c>
      <c r="BXP14" s="48"/>
      <c r="BXQ14" s="49"/>
      <c r="BXR14" s="49">
        <v>110</v>
      </c>
      <c r="BXS14" s="49"/>
      <c r="BXT14" s="49"/>
      <c r="BXU14" s="49"/>
      <c r="BXV14" s="67">
        <f t="shared" si="932"/>
        <v>110</v>
      </c>
      <c r="BXW14" s="68">
        <f t="shared" si="933"/>
        <v>18.333333333333332</v>
      </c>
      <c r="BXX14" s="48"/>
      <c r="BXY14" s="49"/>
      <c r="BXZ14" s="49"/>
      <c r="BYA14" s="49"/>
      <c r="BYB14" s="49"/>
      <c r="BYC14" s="49"/>
      <c r="BYD14" s="67">
        <f t="shared" si="934"/>
        <v>0</v>
      </c>
      <c r="BYE14" s="68">
        <f t="shared" si="935"/>
        <v>0</v>
      </c>
      <c r="BYF14" s="48"/>
      <c r="BYG14" s="49"/>
      <c r="BYH14" s="49"/>
      <c r="BYI14" s="49"/>
      <c r="BYJ14" s="49"/>
      <c r="BYK14" s="49"/>
      <c r="BYL14" s="67">
        <f t="shared" si="936"/>
        <v>0</v>
      </c>
      <c r="BYM14" s="68">
        <f t="shared" si="937"/>
        <v>0</v>
      </c>
      <c r="BYN14" s="48"/>
      <c r="BYO14" s="49"/>
      <c r="BYP14" s="49"/>
      <c r="BYQ14" s="49"/>
      <c r="BYR14" s="49"/>
      <c r="BYS14" s="49"/>
      <c r="BYT14" s="67">
        <f t="shared" si="938"/>
        <v>0</v>
      </c>
      <c r="BYU14" s="68">
        <f t="shared" si="939"/>
        <v>0</v>
      </c>
      <c r="BYV14" s="48"/>
      <c r="BYW14" s="49"/>
      <c r="BYX14" s="49"/>
      <c r="BYY14" s="49"/>
      <c r="BYZ14" s="49"/>
      <c r="BZA14" s="49"/>
      <c r="BZB14" s="67">
        <f t="shared" si="940"/>
        <v>0</v>
      </c>
      <c r="BZC14" s="68">
        <f t="shared" si="941"/>
        <v>0</v>
      </c>
      <c r="BZD14" s="239"/>
      <c r="BZE14" s="1"/>
      <c r="BZF14" s="1"/>
      <c r="BZG14" s="1"/>
      <c r="BZH14" s="1"/>
      <c r="BZI14" s="1"/>
      <c r="BZJ14" s="67">
        <f t="shared" si="942"/>
        <v>0</v>
      </c>
      <c r="BZK14" s="68">
        <f t="shared" si="943"/>
        <v>0</v>
      </c>
      <c r="BZL14" s="48"/>
      <c r="BZM14" s="49"/>
      <c r="BZN14" s="49"/>
      <c r="BZO14" s="49"/>
      <c r="BZP14" s="49"/>
      <c r="BZQ14" s="49"/>
      <c r="BZR14" s="67">
        <f t="shared" si="944"/>
        <v>0</v>
      </c>
      <c r="BZS14" s="68">
        <f t="shared" si="945"/>
        <v>0</v>
      </c>
      <c r="BZT14" s="48"/>
      <c r="BZU14" s="49"/>
      <c r="BZV14" s="49"/>
      <c r="BZW14" s="49"/>
      <c r="BZX14" s="49"/>
      <c r="BZY14" s="49"/>
      <c r="BZZ14" s="67">
        <f t="shared" si="946"/>
        <v>0</v>
      </c>
      <c r="CAA14" s="68">
        <f t="shared" si="947"/>
        <v>0</v>
      </c>
      <c r="CAB14" s="48"/>
      <c r="CAC14" s="49"/>
      <c r="CAD14" s="49"/>
      <c r="CAE14" s="49"/>
      <c r="CAF14" s="49"/>
      <c r="CAG14" s="49"/>
      <c r="CAH14" s="67">
        <f t="shared" si="948"/>
        <v>0</v>
      </c>
      <c r="CAI14" s="68">
        <f t="shared" si="949"/>
        <v>0</v>
      </c>
      <c r="CAJ14" s="48"/>
      <c r="CAK14" s="49"/>
      <c r="CAL14" s="49"/>
      <c r="CAM14" s="49"/>
      <c r="CAN14" s="49"/>
      <c r="CAO14" s="49"/>
      <c r="CAP14" s="67">
        <f t="shared" si="950"/>
        <v>0</v>
      </c>
      <c r="CAQ14" s="68">
        <f t="shared" si="951"/>
        <v>0</v>
      </c>
      <c r="CAR14" s="201"/>
      <c r="CAS14" s="47"/>
      <c r="CAT14" s="47"/>
      <c r="CAU14" s="47"/>
      <c r="CAV14" s="47"/>
      <c r="CAW14" s="47"/>
      <c r="CAX14" s="67">
        <f t="shared" si="952"/>
        <v>0</v>
      </c>
      <c r="CAY14" s="68">
        <f t="shared" si="953"/>
        <v>0</v>
      </c>
      <c r="CAZ14" s="63"/>
      <c r="CBA14" s="64"/>
      <c r="CBB14" s="64"/>
      <c r="CBC14" s="64"/>
      <c r="CBD14" s="64"/>
      <c r="CBE14" s="64"/>
      <c r="CBF14" s="67">
        <f t="shared" si="954"/>
        <v>0</v>
      </c>
      <c r="CBG14" s="68">
        <f t="shared" si="955"/>
        <v>0</v>
      </c>
      <c r="CBH14" s="48"/>
      <c r="CBI14" s="49"/>
      <c r="CBJ14" s="49"/>
      <c r="CBK14" s="49"/>
      <c r="CBL14" s="49"/>
      <c r="CBM14" s="49"/>
      <c r="CBN14" s="67">
        <f t="shared" si="956"/>
        <v>0</v>
      </c>
      <c r="CBO14" s="68">
        <f t="shared" si="957"/>
        <v>0</v>
      </c>
      <c r="CBP14" s="48"/>
      <c r="CBQ14" s="49"/>
      <c r="CBR14" s="49"/>
      <c r="CBS14" s="49"/>
      <c r="CBT14" s="49"/>
      <c r="CBU14" s="49"/>
      <c r="CBV14" s="67">
        <f t="shared" si="958"/>
        <v>0</v>
      </c>
      <c r="CBW14" s="68">
        <f t="shared" si="959"/>
        <v>0</v>
      </c>
      <c r="CBX14" s="48"/>
      <c r="CBY14" s="49"/>
      <c r="CBZ14" s="49"/>
      <c r="CCA14" s="49"/>
      <c r="CCB14" s="49"/>
      <c r="CCC14" s="49"/>
      <c r="CCD14" s="67">
        <f t="shared" si="960"/>
        <v>0</v>
      </c>
      <c r="CCE14" s="68">
        <f t="shared" si="961"/>
        <v>0</v>
      </c>
      <c r="CCF14" s="48"/>
      <c r="CCG14" s="49"/>
      <c r="CCH14" s="49"/>
      <c r="CCI14" s="49"/>
      <c r="CCJ14" s="49"/>
      <c r="CCK14" s="49"/>
      <c r="CCL14" s="67">
        <f t="shared" si="962"/>
        <v>0</v>
      </c>
      <c r="CCM14" s="68">
        <f t="shared" si="963"/>
        <v>0</v>
      </c>
      <c r="CCN14" s="48"/>
      <c r="CCO14" s="49"/>
      <c r="CCP14" s="49"/>
      <c r="CCQ14" s="49"/>
      <c r="CCR14" s="49"/>
      <c r="CCS14" s="49"/>
      <c r="CCT14" s="67">
        <f t="shared" si="964"/>
        <v>0</v>
      </c>
      <c r="CCU14" s="68">
        <f t="shared" si="965"/>
        <v>0</v>
      </c>
      <c r="CCV14" s="48"/>
      <c r="CCW14" s="49"/>
      <c r="CCX14" s="49"/>
      <c r="CCY14" s="49"/>
      <c r="CCZ14" s="49"/>
      <c r="CDA14" s="49"/>
      <c r="CDB14" s="67">
        <f t="shared" si="966"/>
        <v>0</v>
      </c>
      <c r="CDC14" s="68">
        <f t="shared" si="967"/>
        <v>0</v>
      </c>
      <c r="CDD14" s="201"/>
      <c r="CDE14" s="47"/>
      <c r="CDF14" s="47"/>
      <c r="CDG14" s="47"/>
      <c r="CDH14" s="47"/>
      <c r="CDI14" s="47"/>
      <c r="CDJ14" s="67">
        <f t="shared" si="968"/>
        <v>0</v>
      </c>
      <c r="CDK14" s="68">
        <f t="shared" si="969"/>
        <v>0</v>
      </c>
      <c r="CDL14" s="48"/>
      <c r="CDM14" s="49"/>
      <c r="CDN14" s="49"/>
      <c r="CDO14" s="49"/>
      <c r="CDP14" s="49"/>
      <c r="CDQ14" s="49"/>
      <c r="CDR14" s="67">
        <f t="shared" si="970"/>
        <v>0</v>
      </c>
      <c r="CDS14" s="68">
        <f t="shared" si="971"/>
        <v>0</v>
      </c>
      <c r="CDT14" s="48"/>
      <c r="CDU14" s="49"/>
      <c r="CDV14" s="49"/>
      <c r="CDW14" s="49"/>
      <c r="CDX14" s="49"/>
      <c r="CDY14" s="49"/>
      <c r="CDZ14" s="67">
        <f t="shared" si="972"/>
        <v>0</v>
      </c>
      <c r="CEA14" s="68">
        <f t="shared" si="973"/>
        <v>0</v>
      </c>
      <c r="CEB14" s="1"/>
      <c r="CEC14" s="1"/>
      <c r="CED14" s="1"/>
      <c r="CEE14" s="1"/>
      <c r="CEF14" s="1"/>
      <c r="CEG14" s="1"/>
      <c r="CEJ14" s="1"/>
      <c r="CEK14" s="1"/>
      <c r="CEL14" s="1"/>
      <c r="CEM14" s="1"/>
      <c r="CEN14" s="1"/>
      <c r="CEO14" s="1"/>
      <c r="CER14" s="1"/>
      <c r="CES14" s="1"/>
      <c r="CET14" s="1"/>
      <c r="CEU14" s="1"/>
      <c r="CEV14" s="1"/>
      <c r="CEW14" s="1"/>
      <c r="CEX14" s="48"/>
      <c r="CEY14" s="49"/>
      <c r="CEZ14" s="49"/>
      <c r="CFA14" s="49"/>
      <c r="CFB14" s="49"/>
      <c r="CFC14" s="49"/>
      <c r="CFD14" s="67">
        <f t="shared" si="974"/>
        <v>0</v>
      </c>
      <c r="CFE14" s="68">
        <f t="shared" si="975"/>
        <v>0</v>
      </c>
      <c r="CFF14" s="48"/>
      <c r="CFG14" s="49"/>
      <c r="CFH14" s="49"/>
      <c r="CFI14" s="49"/>
      <c r="CFJ14" s="49"/>
      <c r="CFK14" s="49"/>
      <c r="CFL14" s="64">
        <f t="shared" si="976"/>
        <v>0</v>
      </c>
      <c r="CFM14" s="68">
        <f t="shared" si="977"/>
        <v>0</v>
      </c>
      <c r="CFN14" s="48"/>
      <c r="CFO14" s="49"/>
      <c r="CFP14" s="49"/>
      <c r="CFQ14" s="49"/>
      <c r="CFR14" s="49"/>
      <c r="CFS14" s="49">
        <v>0</v>
      </c>
      <c r="CFT14" s="64">
        <f t="shared" si="978"/>
        <v>0</v>
      </c>
      <c r="CFU14" s="68">
        <f t="shared" si="979"/>
        <v>0</v>
      </c>
      <c r="CFV14" s="48"/>
      <c r="CFW14" s="49"/>
      <c r="CFX14" s="49"/>
      <c r="CFY14" s="49"/>
      <c r="CFZ14" s="49"/>
      <c r="CGA14" s="49"/>
      <c r="CGB14" s="64">
        <f t="shared" si="980"/>
        <v>0</v>
      </c>
      <c r="CGC14" s="68">
        <f t="shared" si="981"/>
        <v>0</v>
      </c>
      <c r="CGD14" s="48"/>
      <c r="CGE14" s="49"/>
      <c r="CGF14" s="49"/>
      <c r="CGG14" s="49"/>
      <c r="CGH14" s="49"/>
      <c r="CGI14" s="49"/>
      <c r="CGJ14" s="64">
        <f t="shared" si="982"/>
        <v>0</v>
      </c>
      <c r="CGK14" s="68">
        <f t="shared" si="983"/>
        <v>0</v>
      </c>
      <c r="CGL14" s="48">
        <v>0</v>
      </c>
      <c r="CGM14" s="49"/>
      <c r="CGN14" s="49"/>
      <c r="CGO14" s="49"/>
      <c r="CGP14" s="49"/>
      <c r="CGQ14" s="49">
        <v>0</v>
      </c>
      <c r="CGR14" s="64">
        <f t="shared" si="984"/>
        <v>0</v>
      </c>
      <c r="CGS14" s="68">
        <f t="shared" si="985"/>
        <v>0</v>
      </c>
      <c r="CGT14" s="48"/>
      <c r="CGU14" s="49"/>
      <c r="CGV14" s="49"/>
      <c r="CGW14" s="49"/>
      <c r="CGX14" s="49"/>
      <c r="CGY14" s="49"/>
      <c r="CGZ14" s="64">
        <f t="shared" si="986"/>
        <v>0</v>
      </c>
      <c r="CHA14" s="68">
        <f t="shared" si="987"/>
        <v>0</v>
      </c>
      <c r="CHB14" s="48"/>
      <c r="CHC14" s="49"/>
      <c r="CHD14" s="49"/>
      <c r="CHE14" s="49"/>
      <c r="CHF14" s="49"/>
      <c r="CHG14" s="49"/>
      <c r="CHH14" s="64">
        <f t="shared" si="988"/>
        <v>0</v>
      </c>
      <c r="CHI14" s="68">
        <f t="shared" si="989"/>
        <v>0</v>
      </c>
      <c r="CHJ14" s="48"/>
      <c r="CHK14" s="49"/>
      <c r="CHL14" s="49"/>
      <c r="CHM14" s="49"/>
      <c r="CHN14" s="49"/>
      <c r="CHO14" s="49"/>
      <c r="CHP14" s="64">
        <f t="shared" si="990"/>
        <v>0</v>
      </c>
      <c r="CHQ14" s="68">
        <f t="shared" si="991"/>
        <v>0</v>
      </c>
      <c r="CHR14" s="48"/>
      <c r="CHS14" s="49"/>
      <c r="CHT14" s="49"/>
      <c r="CHU14" s="49"/>
      <c r="CHV14" s="49"/>
      <c r="CHW14" s="49"/>
      <c r="CHX14" s="64">
        <f t="shared" si="992"/>
        <v>0</v>
      </c>
      <c r="CHY14" s="68">
        <f t="shared" si="993"/>
        <v>0</v>
      </c>
      <c r="CHZ14" s="48"/>
      <c r="CIA14" s="49"/>
      <c r="CIB14" s="49"/>
      <c r="CIC14" s="49"/>
      <c r="CID14" s="49"/>
      <c r="CIE14" s="49"/>
      <c r="CIF14" s="64">
        <f t="shared" si="994"/>
        <v>0</v>
      </c>
      <c r="CIG14" s="68">
        <f t="shared" si="995"/>
        <v>0</v>
      </c>
      <c r="CIH14" s="48"/>
      <c r="CII14" s="49"/>
      <c r="CIJ14" s="49"/>
      <c r="CIK14" s="49">
        <v>0</v>
      </c>
      <c r="CIL14" s="49"/>
      <c r="CIM14" s="49"/>
      <c r="CIN14" s="64">
        <f t="shared" si="996"/>
        <v>0</v>
      </c>
      <c r="CIO14" s="68">
        <f t="shared" si="997"/>
        <v>0</v>
      </c>
      <c r="CIP14" s="48"/>
      <c r="CIQ14" s="49"/>
      <c r="CIR14" s="49">
        <v>0</v>
      </c>
      <c r="CIS14" s="49"/>
      <c r="CIT14" s="49"/>
      <c r="CIU14" s="49"/>
      <c r="CIV14" s="64">
        <f t="shared" si="998"/>
        <v>0</v>
      </c>
      <c r="CIW14" s="68">
        <f t="shared" si="999"/>
        <v>0</v>
      </c>
      <c r="CIX14" s="48"/>
      <c r="CIY14" s="49"/>
      <c r="CIZ14" s="49"/>
      <c r="CJA14" s="49"/>
      <c r="CJB14" s="49"/>
      <c r="CJC14" s="49"/>
      <c r="CJD14" s="127">
        <f t="shared" si="1000"/>
        <v>0</v>
      </c>
      <c r="CJE14" s="43">
        <f t="shared" si="1001"/>
        <v>0</v>
      </c>
      <c r="CJF14" s="48"/>
      <c r="CJG14" s="49"/>
      <c r="CJH14" s="49">
        <v>0</v>
      </c>
      <c r="CJI14" s="49"/>
      <c r="CJJ14" s="49"/>
      <c r="CJK14" s="49">
        <v>0</v>
      </c>
      <c r="CJL14" s="127">
        <f t="shared" si="1002"/>
        <v>0</v>
      </c>
      <c r="CJM14" s="43">
        <f t="shared" si="1003"/>
        <v>0</v>
      </c>
      <c r="CJN14" s="48">
        <v>0</v>
      </c>
      <c r="CJO14" s="49"/>
      <c r="CJP14" s="49"/>
      <c r="CJQ14" s="49"/>
      <c r="CJR14" s="49"/>
      <c r="CJS14" s="49"/>
      <c r="CJT14" s="127">
        <f t="shared" si="1004"/>
        <v>0</v>
      </c>
      <c r="CJU14" s="43">
        <f t="shared" si="1005"/>
        <v>0</v>
      </c>
      <c r="CJV14" s="48"/>
      <c r="CJW14" s="49"/>
      <c r="CJX14" s="49">
        <v>0</v>
      </c>
      <c r="CJY14" s="49"/>
      <c r="CJZ14" s="49"/>
      <c r="CKA14" s="49"/>
      <c r="CKB14" s="127">
        <f t="shared" si="1006"/>
        <v>0</v>
      </c>
      <c r="CKC14" s="43">
        <f t="shared" si="1007"/>
        <v>0</v>
      </c>
      <c r="CKD14" s="48"/>
      <c r="CKE14" s="49"/>
      <c r="CKF14" s="49"/>
      <c r="CKG14" s="49"/>
      <c r="CKH14" s="49">
        <v>0</v>
      </c>
      <c r="CKI14" s="49"/>
      <c r="CKJ14" s="127">
        <f t="shared" si="1008"/>
        <v>0</v>
      </c>
      <c r="CKK14" s="43">
        <f t="shared" si="1009"/>
        <v>0</v>
      </c>
      <c r="CKL14" s="48">
        <v>0</v>
      </c>
      <c r="CKM14" s="49">
        <v>0</v>
      </c>
      <c r="CKN14" s="49"/>
      <c r="CKO14" s="49"/>
      <c r="CKP14" s="49"/>
      <c r="CKQ14" s="49"/>
      <c r="CKR14" s="127">
        <f t="shared" si="1010"/>
        <v>0</v>
      </c>
      <c r="CKS14" s="43">
        <f t="shared" si="1011"/>
        <v>0</v>
      </c>
      <c r="CKT14" s="48"/>
      <c r="CKU14" s="49"/>
      <c r="CKV14" s="49"/>
      <c r="CKW14" s="49"/>
      <c r="CKX14" s="49"/>
      <c r="CKY14" s="49"/>
      <c r="CKZ14" s="127">
        <f t="shared" si="1012"/>
        <v>0</v>
      </c>
      <c r="CLA14" s="43">
        <f t="shared" si="1013"/>
        <v>0</v>
      </c>
      <c r="CLB14" s="48">
        <v>0</v>
      </c>
      <c r="CLC14" s="49"/>
      <c r="CLD14" s="49"/>
      <c r="CLE14" s="49">
        <v>0</v>
      </c>
      <c r="CLF14" s="49"/>
      <c r="CLG14" s="49"/>
      <c r="CLH14" s="127">
        <f t="shared" si="1014"/>
        <v>0</v>
      </c>
      <c r="CLI14" s="43">
        <f t="shared" si="1015"/>
        <v>0</v>
      </c>
      <c r="CLJ14" s="48"/>
      <c r="CLK14" s="49"/>
      <c r="CLL14" s="49"/>
      <c r="CLM14" s="49">
        <v>0</v>
      </c>
      <c r="CLN14" s="49"/>
      <c r="CLO14" s="49"/>
      <c r="CLP14" s="127">
        <f t="shared" si="1016"/>
        <v>0</v>
      </c>
      <c r="CLQ14" s="43">
        <f t="shared" si="1017"/>
        <v>0</v>
      </c>
      <c r="CLR14" s="48">
        <v>334</v>
      </c>
      <c r="CLS14" s="49"/>
      <c r="CLT14" s="49"/>
      <c r="CLU14" s="49"/>
      <c r="CLV14" s="49">
        <v>128</v>
      </c>
      <c r="CLW14" s="49"/>
      <c r="CLX14" s="127">
        <f t="shared" si="1018"/>
        <v>462</v>
      </c>
      <c r="CLY14" s="43">
        <f t="shared" si="1019"/>
        <v>77</v>
      </c>
      <c r="CLZ14" s="48">
        <v>0</v>
      </c>
      <c r="CMA14" s="49"/>
      <c r="CMB14" s="49"/>
      <c r="CMC14" s="49">
        <v>330</v>
      </c>
      <c r="CMD14" s="49"/>
      <c r="CME14" s="49">
        <v>0</v>
      </c>
      <c r="CMF14" s="127">
        <f t="shared" si="1020"/>
        <v>330</v>
      </c>
      <c r="CMG14" s="43">
        <f t="shared" si="1021"/>
        <v>55</v>
      </c>
      <c r="CMH14" s="48"/>
      <c r="CMI14" s="49">
        <v>0</v>
      </c>
      <c r="CMJ14" s="49">
        <v>326</v>
      </c>
      <c r="CMK14" s="49">
        <v>655</v>
      </c>
      <c r="CML14" s="49"/>
      <c r="CMM14" s="49"/>
      <c r="CMN14" s="127">
        <f t="shared" si="1022"/>
        <v>981</v>
      </c>
      <c r="CMO14" s="43">
        <f t="shared" si="1023"/>
        <v>163.5</v>
      </c>
      <c r="CMP14" s="48"/>
      <c r="CMQ14" s="49">
        <v>0</v>
      </c>
      <c r="CMR14" s="49"/>
      <c r="CMS14" s="49"/>
      <c r="CMT14" s="49">
        <v>0</v>
      </c>
      <c r="CMU14" s="49"/>
      <c r="CMV14" s="127">
        <f t="shared" si="1024"/>
        <v>0</v>
      </c>
      <c r="CMW14" s="43">
        <f t="shared" si="1025"/>
        <v>0</v>
      </c>
      <c r="CMX14" s="63"/>
      <c r="CMY14" s="64"/>
      <c r="CMZ14" s="64"/>
      <c r="CNA14" s="64"/>
      <c r="CNB14" s="64"/>
      <c r="CNC14" s="64"/>
      <c r="CND14" s="64">
        <f t="shared" si="1026"/>
        <v>0</v>
      </c>
      <c r="CNE14" s="68">
        <f t="shared" si="1027"/>
        <v>0</v>
      </c>
      <c r="CNF14" s="48"/>
      <c r="CNG14" s="49">
        <v>0</v>
      </c>
      <c r="CNH14" s="49"/>
      <c r="CNI14" s="49"/>
      <c r="CNJ14" s="49"/>
      <c r="CNK14" s="49"/>
      <c r="CNL14" s="64">
        <f t="shared" si="227"/>
        <v>0</v>
      </c>
      <c r="CNM14" s="68">
        <f t="shared" si="228"/>
        <v>0</v>
      </c>
      <c r="CNN14" s="48">
        <v>0</v>
      </c>
      <c r="CNO14" s="49">
        <v>0</v>
      </c>
      <c r="CNP14" s="49">
        <v>0</v>
      </c>
      <c r="CNQ14" s="49">
        <v>0</v>
      </c>
      <c r="CNR14" s="49"/>
      <c r="CNS14" s="49"/>
      <c r="CNT14" s="64">
        <f t="shared" si="229"/>
        <v>0</v>
      </c>
      <c r="CNU14" s="68">
        <f t="shared" si="230"/>
        <v>0</v>
      </c>
      <c r="CNV14" s="48">
        <v>0</v>
      </c>
      <c r="CNW14" s="49">
        <v>0</v>
      </c>
      <c r="CNX14" s="49">
        <v>0</v>
      </c>
      <c r="CNY14" s="49">
        <v>337</v>
      </c>
      <c r="CNZ14" s="49"/>
      <c r="COA14" s="49"/>
      <c r="COB14" s="64">
        <f t="shared" si="231"/>
        <v>337</v>
      </c>
      <c r="COC14" s="68">
        <f t="shared" si="232"/>
        <v>56.166666666666664</v>
      </c>
      <c r="COD14" s="48"/>
      <c r="COE14" s="49">
        <v>0</v>
      </c>
      <c r="COF14" s="49"/>
      <c r="COG14" s="49">
        <v>0</v>
      </c>
      <c r="COH14" s="49"/>
      <c r="COI14" s="49">
        <v>0</v>
      </c>
      <c r="COJ14" s="64">
        <f t="shared" si="233"/>
        <v>0</v>
      </c>
      <c r="COK14" s="68">
        <f t="shared" si="234"/>
        <v>0</v>
      </c>
      <c r="COL14" s="48"/>
      <c r="COM14" s="49"/>
      <c r="CON14" s="49"/>
      <c r="COO14" s="49"/>
      <c r="COP14" s="49">
        <v>334</v>
      </c>
      <c r="COQ14" s="49"/>
      <c r="COR14" s="64">
        <f t="shared" si="235"/>
        <v>334</v>
      </c>
      <c r="COS14" s="68">
        <f t="shared" si="236"/>
        <v>55.666666666666664</v>
      </c>
      <c r="COT14" s="48">
        <v>334</v>
      </c>
      <c r="COU14" s="49"/>
      <c r="COV14" s="49"/>
      <c r="COW14" s="49"/>
      <c r="COX14" s="49"/>
      <c r="COY14" s="49">
        <v>0</v>
      </c>
      <c r="COZ14" s="64">
        <f t="shared" si="237"/>
        <v>334</v>
      </c>
      <c r="CPA14" s="68">
        <f t="shared" si="238"/>
        <v>55.666666666666664</v>
      </c>
      <c r="CPB14" s="48"/>
      <c r="CPC14" s="49">
        <v>334</v>
      </c>
      <c r="CPD14" s="49"/>
      <c r="CPE14" s="49"/>
      <c r="CPF14" s="49">
        <v>0</v>
      </c>
      <c r="CPG14" s="49">
        <v>0</v>
      </c>
      <c r="CPH14" s="64">
        <f t="shared" si="239"/>
        <v>334</v>
      </c>
      <c r="CPI14" s="68">
        <f t="shared" si="240"/>
        <v>55.666666666666664</v>
      </c>
      <c r="CPJ14" s="48"/>
      <c r="CPK14" s="49">
        <v>296</v>
      </c>
      <c r="CPL14" s="49"/>
      <c r="CPM14" s="49">
        <v>0</v>
      </c>
      <c r="CPN14" s="49"/>
      <c r="CPO14" s="49">
        <v>640</v>
      </c>
      <c r="CPP14" s="64">
        <f t="shared" si="241"/>
        <v>936</v>
      </c>
      <c r="CPQ14" s="68">
        <f t="shared" si="242"/>
        <v>156</v>
      </c>
      <c r="CPR14" s="82"/>
      <c r="CPS14" s="83"/>
      <c r="CPT14" s="83">
        <v>332</v>
      </c>
      <c r="CPU14" s="83"/>
      <c r="CPV14" s="83"/>
      <c r="CPW14" s="83"/>
      <c r="CPX14" s="64">
        <f t="shared" si="243"/>
        <v>332</v>
      </c>
      <c r="CPY14" s="68">
        <f t="shared" si="244"/>
        <v>55.333333333333336</v>
      </c>
      <c r="CPZ14" s="48">
        <v>0</v>
      </c>
      <c r="CQA14" s="49"/>
      <c r="CQB14" s="49"/>
      <c r="CQC14" s="49"/>
      <c r="CQD14" s="49"/>
      <c r="CQE14" s="49">
        <v>0</v>
      </c>
      <c r="CQF14" s="64">
        <f t="shared" si="245"/>
        <v>0</v>
      </c>
      <c r="CQG14" s="68">
        <f t="shared" si="246"/>
        <v>0</v>
      </c>
      <c r="CQH14" s="48"/>
      <c r="CQI14" s="49"/>
      <c r="CQJ14" s="49"/>
      <c r="CQK14" s="49">
        <v>333</v>
      </c>
      <c r="CQL14" s="49">
        <v>0</v>
      </c>
      <c r="CQM14" s="49">
        <v>0</v>
      </c>
      <c r="CQN14" s="127">
        <f t="shared" si="247"/>
        <v>333</v>
      </c>
      <c r="CQO14" s="43">
        <f t="shared" si="248"/>
        <v>55.5</v>
      </c>
      <c r="CQP14" s="48"/>
      <c r="CQQ14" s="49"/>
      <c r="CQR14" s="49"/>
      <c r="CQS14" s="49"/>
      <c r="CQT14" s="49"/>
      <c r="CQU14" s="49"/>
      <c r="CQV14" s="127">
        <f t="shared" si="249"/>
        <v>0</v>
      </c>
      <c r="CQW14" s="43">
        <f t="shared" si="250"/>
        <v>0</v>
      </c>
      <c r="CQX14" s="48"/>
      <c r="CQY14" s="49">
        <v>365</v>
      </c>
      <c r="CQZ14" s="49"/>
      <c r="CRA14" s="49"/>
      <c r="CRB14" s="49"/>
      <c r="CRC14" s="49">
        <v>0</v>
      </c>
      <c r="CRD14" s="127">
        <f t="shared" si="251"/>
        <v>365</v>
      </c>
      <c r="CRE14" s="43">
        <f t="shared" si="252"/>
        <v>60.833333333333336</v>
      </c>
      <c r="CRF14" s="48"/>
      <c r="CRG14" s="49"/>
      <c r="CRH14" s="49"/>
      <c r="CRI14" s="49"/>
      <c r="CRJ14" s="49"/>
      <c r="CRK14" s="49"/>
      <c r="CRL14" s="127">
        <f t="shared" si="7"/>
        <v>0</v>
      </c>
      <c r="CRM14" s="43">
        <f t="shared" si="8"/>
        <v>0</v>
      </c>
      <c r="CRN14" s="48"/>
      <c r="CRO14" s="49"/>
      <c r="CRP14" s="49"/>
      <c r="CRQ14" s="49"/>
      <c r="CRR14" s="49"/>
      <c r="CRS14" s="49"/>
      <c r="CRT14" s="127">
        <f t="shared" si="9"/>
        <v>0</v>
      </c>
      <c r="CRU14" s="43">
        <f t="shared" si="10"/>
        <v>0</v>
      </c>
      <c r="CRV14" s="48"/>
      <c r="CRW14" s="49"/>
      <c r="CRX14" s="49"/>
      <c r="CRY14" s="49">
        <v>0</v>
      </c>
      <c r="CRZ14" s="49"/>
      <c r="CSA14" s="49"/>
      <c r="CSB14" s="127">
        <f t="shared" si="11"/>
        <v>0</v>
      </c>
      <c r="CSC14" s="43">
        <f t="shared" si="12"/>
        <v>0</v>
      </c>
      <c r="CSD14" s="48"/>
      <c r="CSE14" s="49"/>
      <c r="CSF14" s="49"/>
      <c r="CSG14" s="49"/>
      <c r="CSH14" s="49">
        <v>0</v>
      </c>
      <c r="CSI14" s="49"/>
      <c r="CSJ14" s="127">
        <f t="shared" si="13"/>
        <v>0</v>
      </c>
      <c r="CSK14" s="43">
        <f t="shared" si="14"/>
        <v>0</v>
      </c>
      <c r="CSL14" s="48"/>
      <c r="CSM14" s="49">
        <v>0</v>
      </c>
      <c r="CSN14" s="49"/>
      <c r="CSO14" s="49"/>
      <c r="CSP14" s="49">
        <v>0</v>
      </c>
      <c r="CSQ14" s="49">
        <v>339</v>
      </c>
      <c r="CSR14" s="127">
        <f t="shared" si="15"/>
        <v>339</v>
      </c>
      <c r="CSS14" s="43">
        <f t="shared" si="16"/>
        <v>56.5</v>
      </c>
      <c r="CST14" s="48">
        <v>0</v>
      </c>
      <c r="CSU14" s="49">
        <v>0</v>
      </c>
      <c r="CSV14" s="49"/>
      <c r="CSW14" s="49">
        <v>0</v>
      </c>
      <c r="CSX14" s="49"/>
      <c r="CSY14" s="49">
        <v>0</v>
      </c>
      <c r="CSZ14" s="127">
        <f t="shared" si="17"/>
        <v>0</v>
      </c>
      <c r="CTA14" s="43">
        <f t="shared" si="18"/>
        <v>0</v>
      </c>
      <c r="CTB14" s="48"/>
      <c r="CTC14" s="49"/>
      <c r="CTD14" s="49"/>
      <c r="CTE14" s="49"/>
      <c r="CTF14" s="49">
        <v>337</v>
      </c>
      <c r="CTG14" s="49"/>
      <c r="CTH14" s="127">
        <f t="shared" si="19"/>
        <v>337</v>
      </c>
      <c r="CTI14" s="43">
        <f t="shared" si="20"/>
        <v>56.166666666666664</v>
      </c>
      <c r="CTJ14" s="63">
        <v>0</v>
      </c>
      <c r="CTK14" s="64"/>
      <c r="CTL14" s="64"/>
      <c r="CTM14" s="64"/>
      <c r="CTN14" s="64">
        <v>0</v>
      </c>
      <c r="CTO14" s="64"/>
      <c r="CTP14" s="64">
        <f t="shared" si="21"/>
        <v>0</v>
      </c>
      <c r="CTQ14" s="68">
        <f t="shared" si="22"/>
        <v>0</v>
      </c>
      <c r="CTR14" s="48"/>
      <c r="CTS14" s="49"/>
      <c r="CTT14" s="49"/>
      <c r="CTU14" s="49"/>
      <c r="CTV14" s="49"/>
      <c r="CTW14" s="49"/>
      <c r="CTX14" s="64">
        <f t="shared" si="23"/>
        <v>0</v>
      </c>
      <c r="CTY14" s="68">
        <f t="shared" si="24"/>
        <v>0</v>
      </c>
      <c r="CTZ14" s="48">
        <v>0</v>
      </c>
      <c r="CUA14" s="49">
        <v>0</v>
      </c>
      <c r="CUB14" s="49"/>
      <c r="CUC14" s="49">
        <v>0</v>
      </c>
      <c r="CUD14" s="49">
        <v>327</v>
      </c>
      <c r="CUE14" s="49">
        <v>0</v>
      </c>
      <c r="CUF14" s="64">
        <f t="shared" si="25"/>
        <v>327</v>
      </c>
      <c r="CUG14" s="68">
        <f t="shared" si="26"/>
        <v>54.5</v>
      </c>
      <c r="CUH14" s="48"/>
      <c r="CUI14" s="49"/>
      <c r="CUJ14" s="49"/>
      <c r="CUK14" s="49">
        <v>0</v>
      </c>
      <c r="CUL14" s="49"/>
      <c r="CUM14" s="49"/>
      <c r="CUN14" s="64">
        <f t="shared" si="27"/>
        <v>0</v>
      </c>
      <c r="CUO14" s="68">
        <f t="shared" si="28"/>
        <v>0</v>
      </c>
      <c r="CUP14" s="48">
        <v>0</v>
      </c>
      <c r="CUQ14" s="49">
        <v>330</v>
      </c>
      <c r="CUR14" s="49">
        <v>0</v>
      </c>
      <c r="CUS14" s="49">
        <v>0</v>
      </c>
      <c r="CUT14" s="49"/>
      <c r="CUU14" s="49"/>
      <c r="CUV14" s="64">
        <f t="shared" si="29"/>
        <v>330</v>
      </c>
      <c r="CUW14" s="68">
        <f t="shared" si="30"/>
        <v>55</v>
      </c>
      <c r="CUX14" s="48"/>
      <c r="CUY14" s="49"/>
      <c r="CUZ14" s="49"/>
      <c r="CVA14" s="49">
        <v>0</v>
      </c>
      <c r="CVB14" s="49"/>
      <c r="CVC14" s="49"/>
      <c r="CVD14" s="64">
        <f t="shared" si="31"/>
        <v>0</v>
      </c>
      <c r="CVE14" s="68">
        <f t="shared" si="32"/>
        <v>0</v>
      </c>
      <c r="CVF14" s="48"/>
      <c r="CVG14" s="49"/>
      <c r="CVH14" s="49">
        <v>981</v>
      </c>
      <c r="CVI14" s="49">
        <v>0</v>
      </c>
      <c r="CVJ14" s="49"/>
      <c r="CVK14" s="49"/>
      <c r="CVL14" s="64">
        <f t="shared" si="33"/>
        <v>981</v>
      </c>
      <c r="CVM14" s="68">
        <f t="shared" si="34"/>
        <v>163.5</v>
      </c>
      <c r="CVN14" s="48"/>
      <c r="CVO14" s="49"/>
      <c r="CVP14" s="49"/>
      <c r="CVQ14" s="49"/>
      <c r="CVR14" s="49"/>
      <c r="CVS14" s="49"/>
      <c r="CVT14" s="64">
        <f t="shared" si="35"/>
        <v>0</v>
      </c>
      <c r="CVU14" s="68">
        <f t="shared" si="36"/>
        <v>0</v>
      </c>
      <c r="CVV14" s="48">
        <v>0</v>
      </c>
      <c r="CVW14" s="49"/>
      <c r="CVX14" s="49">
        <v>0</v>
      </c>
      <c r="CVY14" s="49"/>
      <c r="CVZ14" s="49"/>
      <c r="CWA14" s="49">
        <v>0</v>
      </c>
      <c r="CWB14" s="64">
        <f t="shared" si="37"/>
        <v>0</v>
      </c>
      <c r="CWC14" s="68">
        <f t="shared" si="38"/>
        <v>0</v>
      </c>
      <c r="CWD14" s="48">
        <v>0</v>
      </c>
      <c r="CWE14" s="49"/>
      <c r="CWF14" s="49"/>
      <c r="CWG14" s="49"/>
      <c r="CWH14" s="49"/>
      <c r="CWI14" s="49"/>
      <c r="CWJ14" s="64">
        <f t="shared" si="39"/>
        <v>0</v>
      </c>
      <c r="CWK14" s="68">
        <f t="shared" si="40"/>
        <v>0</v>
      </c>
      <c r="CWL14" s="63"/>
      <c r="CWM14" s="64">
        <v>0</v>
      </c>
      <c r="CWN14" s="64">
        <v>0</v>
      </c>
      <c r="CWO14" s="64"/>
      <c r="CWP14" s="64"/>
      <c r="CWQ14" s="64">
        <v>0</v>
      </c>
      <c r="CWR14" s="64">
        <f t="shared" si="41"/>
        <v>0</v>
      </c>
      <c r="CWS14" s="68">
        <f t="shared" si="42"/>
        <v>0</v>
      </c>
      <c r="CWT14" s="48"/>
      <c r="CWU14" s="49">
        <v>0</v>
      </c>
      <c r="CWV14" s="49"/>
      <c r="CWW14" s="49"/>
      <c r="CWX14" s="49"/>
      <c r="CWY14" s="49">
        <v>0</v>
      </c>
      <c r="CWZ14" s="64">
        <f t="shared" si="43"/>
        <v>0</v>
      </c>
      <c r="CXA14" s="68">
        <f t="shared" si="44"/>
        <v>0</v>
      </c>
      <c r="CXB14" s="48"/>
      <c r="CXC14" s="49">
        <v>0</v>
      </c>
      <c r="CXD14" s="49">
        <v>0</v>
      </c>
      <c r="CXE14" s="49"/>
      <c r="CXF14" s="49"/>
      <c r="CXG14" s="49"/>
      <c r="CXH14" s="64">
        <f t="shared" si="45"/>
        <v>0</v>
      </c>
      <c r="CXI14" s="68">
        <f t="shared" si="46"/>
        <v>0</v>
      </c>
      <c r="CXJ14" s="48"/>
      <c r="CXK14" s="49"/>
      <c r="CXL14" s="49"/>
      <c r="CXM14" s="49">
        <v>0</v>
      </c>
      <c r="CXN14" s="49"/>
      <c r="CXO14" s="49"/>
      <c r="CXP14" s="64">
        <f t="shared" si="47"/>
        <v>0</v>
      </c>
      <c r="CXQ14" s="68">
        <f t="shared" si="48"/>
        <v>0</v>
      </c>
      <c r="CXR14" s="48">
        <v>0</v>
      </c>
      <c r="CXS14" s="49">
        <v>0</v>
      </c>
      <c r="CXT14" s="49"/>
      <c r="CXU14" s="49"/>
      <c r="CXV14" s="49"/>
      <c r="CXW14" s="49"/>
      <c r="CXX14" s="64">
        <f t="shared" si="49"/>
        <v>0</v>
      </c>
      <c r="CXY14" s="68">
        <f t="shared" si="50"/>
        <v>0</v>
      </c>
      <c r="CXZ14" s="48"/>
      <c r="CYA14" s="49">
        <v>0</v>
      </c>
      <c r="CYB14" s="49">
        <v>0</v>
      </c>
      <c r="CYC14" s="49"/>
      <c r="CYD14" s="49"/>
      <c r="CYE14" s="49"/>
      <c r="CYF14" s="64">
        <f t="shared" si="51"/>
        <v>0</v>
      </c>
      <c r="CYG14" s="68">
        <f t="shared" si="52"/>
        <v>0</v>
      </c>
      <c r="CYH14" s="48"/>
      <c r="CYI14" s="49"/>
      <c r="CYJ14" s="49">
        <v>0</v>
      </c>
      <c r="CYK14" s="49">
        <v>0</v>
      </c>
      <c r="CYL14" s="49"/>
      <c r="CYM14" s="49"/>
      <c r="CYN14" s="64">
        <f t="shared" si="53"/>
        <v>0</v>
      </c>
      <c r="CYO14" s="68">
        <f t="shared" si="54"/>
        <v>0</v>
      </c>
      <c r="CYP14" s="48">
        <v>337</v>
      </c>
      <c r="CYQ14" s="49"/>
      <c r="CYR14" s="49">
        <v>0</v>
      </c>
      <c r="CYS14" s="49">
        <v>0</v>
      </c>
      <c r="CYT14" s="49"/>
      <c r="CYU14" s="49"/>
      <c r="CYV14" s="64">
        <f t="shared" si="55"/>
        <v>337</v>
      </c>
      <c r="CYW14" s="68">
        <f t="shared" si="56"/>
        <v>56.166666666666664</v>
      </c>
      <c r="CYX14" s="48"/>
      <c r="CYY14" s="49"/>
      <c r="CYZ14" s="49"/>
      <c r="CZA14" s="49"/>
      <c r="CZB14" s="49"/>
      <c r="CZC14" s="49"/>
      <c r="CZD14" s="64">
        <f t="shared" si="57"/>
        <v>0</v>
      </c>
      <c r="CZE14" s="68">
        <f t="shared" si="58"/>
        <v>0</v>
      </c>
      <c r="CZF14" s="48"/>
      <c r="CZG14" s="49"/>
      <c r="CZH14" s="49"/>
      <c r="CZI14" s="49"/>
      <c r="CZJ14" s="49"/>
      <c r="CZK14" s="49"/>
      <c r="CZL14" s="64">
        <f t="shared" si="59"/>
        <v>0</v>
      </c>
      <c r="CZM14" s="68">
        <f t="shared" si="60"/>
        <v>0</v>
      </c>
      <c r="CZN14" s="48">
        <v>0</v>
      </c>
      <c r="CZO14" s="49"/>
      <c r="CZP14" s="49">
        <v>0</v>
      </c>
      <c r="CZQ14" s="49"/>
      <c r="CZR14" s="49"/>
      <c r="CZS14" s="49"/>
      <c r="CZT14" s="64">
        <f t="shared" si="61"/>
        <v>0</v>
      </c>
      <c r="CZU14" s="68">
        <f t="shared" si="62"/>
        <v>0</v>
      </c>
      <c r="CZV14" s="48"/>
      <c r="CZW14" s="49"/>
      <c r="CZX14" s="49">
        <v>0</v>
      </c>
      <c r="CZY14" s="49"/>
      <c r="CZZ14" s="49"/>
      <c r="DAA14" s="49"/>
      <c r="DAB14" s="64">
        <f t="shared" si="63"/>
        <v>0</v>
      </c>
      <c r="DAC14" s="68">
        <f t="shared" si="64"/>
        <v>0</v>
      </c>
      <c r="DAD14" s="48"/>
      <c r="DAE14" s="49"/>
      <c r="DAF14" s="49">
        <v>0</v>
      </c>
      <c r="DAG14" s="49"/>
      <c r="DAH14" s="49">
        <v>0</v>
      </c>
      <c r="DAI14" s="49">
        <v>0</v>
      </c>
      <c r="DAJ14" s="64">
        <f t="shared" si="65"/>
        <v>0</v>
      </c>
      <c r="DAK14" s="68">
        <f t="shared" si="66"/>
        <v>0</v>
      </c>
      <c r="DAL14" s="48"/>
      <c r="DAM14" s="49"/>
      <c r="DAN14" s="49">
        <v>332</v>
      </c>
      <c r="DAO14" s="49">
        <v>0</v>
      </c>
      <c r="DAP14" s="49"/>
      <c r="DAQ14" s="49"/>
      <c r="DAR14" s="64">
        <f t="shared" si="67"/>
        <v>332</v>
      </c>
      <c r="DAS14" s="68">
        <f t="shared" si="68"/>
        <v>55.333333333333336</v>
      </c>
      <c r="DAT14" s="48"/>
      <c r="DAU14" s="49"/>
      <c r="DAV14" s="49"/>
      <c r="DAW14" s="49"/>
      <c r="DAX14" s="49">
        <v>0</v>
      </c>
      <c r="DAY14" s="49"/>
      <c r="DAZ14" s="64">
        <f t="shared" si="69"/>
        <v>0</v>
      </c>
      <c r="DBA14" s="68">
        <f t="shared" si="70"/>
        <v>0</v>
      </c>
      <c r="DBB14" s="48">
        <v>0</v>
      </c>
      <c r="DBC14" s="49"/>
      <c r="DBD14" s="49">
        <v>0</v>
      </c>
      <c r="DBE14" s="49">
        <v>0</v>
      </c>
      <c r="DBF14" s="49"/>
      <c r="DBG14" s="49"/>
      <c r="DBH14" s="64">
        <f t="shared" si="71"/>
        <v>0</v>
      </c>
      <c r="DBI14" s="68">
        <f t="shared" si="72"/>
        <v>0</v>
      </c>
      <c r="DBJ14" s="48"/>
      <c r="DBK14" s="49"/>
      <c r="DBL14" s="49">
        <v>333</v>
      </c>
      <c r="DBM14" s="49"/>
      <c r="DBN14" s="49"/>
      <c r="DBO14" s="49">
        <v>0</v>
      </c>
      <c r="DBP14" s="64">
        <f t="shared" si="73"/>
        <v>333</v>
      </c>
      <c r="DBQ14" s="68">
        <f t="shared" si="74"/>
        <v>55.5</v>
      </c>
      <c r="DBR14" s="48"/>
      <c r="DBS14" s="49"/>
      <c r="DBT14" s="49"/>
      <c r="DBU14" s="49"/>
      <c r="DBV14" s="49"/>
      <c r="DBW14" s="49"/>
      <c r="DBX14" s="64">
        <f t="shared" si="75"/>
        <v>0</v>
      </c>
      <c r="DBY14" s="68">
        <f t="shared" si="76"/>
        <v>0</v>
      </c>
      <c r="DBZ14" s="48"/>
      <c r="DCA14" s="49"/>
      <c r="DCB14" s="49">
        <v>0</v>
      </c>
      <c r="DCC14" s="49"/>
      <c r="DCD14" s="49"/>
      <c r="DCE14" s="49"/>
      <c r="DCF14" s="491">
        <f t="shared" si="77"/>
        <v>0</v>
      </c>
      <c r="DCG14" s="492">
        <f t="shared" si="78"/>
        <v>0</v>
      </c>
      <c r="DCH14" s="48"/>
      <c r="DCI14" s="49"/>
      <c r="DCJ14" s="49"/>
      <c r="DCK14" s="49">
        <v>0</v>
      </c>
      <c r="DCL14" s="49">
        <v>0</v>
      </c>
      <c r="DCM14" s="49"/>
      <c r="DCN14" s="64">
        <f t="shared" si="79"/>
        <v>0</v>
      </c>
      <c r="DCO14" s="68">
        <f t="shared" si="80"/>
        <v>0</v>
      </c>
      <c r="DCP14" s="48">
        <v>661</v>
      </c>
      <c r="DCQ14" s="49"/>
      <c r="DCR14" s="49">
        <v>0</v>
      </c>
      <c r="DCS14" s="49"/>
      <c r="DCT14" s="49"/>
      <c r="DCU14" s="49"/>
      <c r="DCV14" s="491">
        <f t="shared" si="81"/>
        <v>661</v>
      </c>
      <c r="DCW14" s="492">
        <f t="shared" si="82"/>
        <v>110.16666666666667</v>
      </c>
      <c r="DCX14" s="48"/>
      <c r="DCY14" s="49">
        <v>0</v>
      </c>
      <c r="DCZ14" s="49"/>
      <c r="DDA14" s="49"/>
      <c r="DDB14" s="49">
        <v>0</v>
      </c>
      <c r="DDC14" s="49">
        <v>0</v>
      </c>
      <c r="DDD14" s="491">
        <f t="shared" si="83"/>
        <v>0</v>
      </c>
      <c r="DDE14" s="492">
        <f t="shared" si="84"/>
        <v>0</v>
      </c>
      <c r="DDF14" s="63"/>
      <c r="DDG14" s="64"/>
      <c r="DDH14" s="64">
        <v>0</v>
      </c>
      <c r="DDI14" s="64">
        <v>0</v>
      </c>
      <c r="DDJ14" s="64"/>
      <c r="DDK14" s="64"/>
      <c r="DDL14" s="491">
        <f t="shared" si="85"/>
        <v>0</v>
      </c>
      <c r="DDM14" s="492">
        <f t="shared" si="86"/>
        <v>0</v>
      </c>
      <c r="DDN14" s="327"/>
      <c r="DDO14" s="502"/>
      <c r="DDP14" s="502">
        <v>322</v>
      </c>
      <c r="DDQ14" s="502"/>
      <c r="DDR14" s="502">
        <v>0</v>
      </c>
      <c r="DDS14" s="502"/>
      <c r="DDT14" s="64">
        <f t="shared" si="87"/>
        <v>322</v>
      </c>
      <c r="DDU14" s="68">
        <f t="shared" si="88"/>
        <v>53.666666666666664</v>
      </c>
      <c r="DDV14" s="330"/>
      <c r="DDW14" s="64">
        <v>0</v>
      </c>
      <c r="DDX14" s="64">
        <v>0</v>
      </c>
      <c r="DDY14" s="64">
        <v>0</v>
      </c>
      <c r="DDZ14" s="64"/>
      <c r="DEA14" s="68">
        <v>0</v>
      </c>
      <c r="DEB14" s="506">
        <f t="shared" si="89"/>
        <v>0</v>
      </c>
      <c r="DEC14" s="492">
        <f t="shared" si="90"/>
        <v>0</v>
      </c>
      <c r="DED14" s="48">
        <v>0</v>
      </c>
      <c r="DEE14" s="49"/>
      <c r="DEF14" s="49">
        <v>0</v>
      </c>
      <c r="DEG14" s="49">
        <v>0</v>
      </c>
      <c r="DEH14" s="49">
        <v>0</v>
      </c>
      <c r="DEI14" s="49"/>
      <c r="DEJ14" s="491">
        <f t="shared" si="91"/>
        <v>0</v>
      </c>
      <c r="DEK14" s="492">
        <f t="shared" si="92"/>
        <v>0</v>
      </c>
      <c r="DEL14" s="48"/>
      <c r="DEM14" s="49"/>
      <c r="DEN14" s="49">
        <v>0</v>
      </c>
      <c r="DEO14" s="49"/>
      <c r="DEP14" s="49"/>
      <c r="DEQ14" s="49"/>
      <c r="DER14" s="64">
        <f t="shared" si="93"/>
        <v>0</v>
      </c>
      <c r="DES14" s="68">
        <f t="shared" si="94"/>
        <v>0</v>
      </c>
      <c r="DET14" s="48">
        <v>0</v>
      </c>
      <c r="DEU14" s="49"/>
      <c r="DEV14" s="49"/>
      <c r="DEW14" s="49"/>
      <c r="DEX14" s="49"/>
      <c r="DEY14" s="49"/>
      <c r="DEZ14" s="491">
        <f t="shared" si="95"/>
        <v>0</v>
      </c>
      <c r="DFA14" s="492">
        <f t="shared" si="96"/>
        <v>0</v>
      </c>
      <c r="DFB14" s="82"/>
      <c r="DFC14" s="83">
        <v>0</v>
      </c>
      <c r="DFD14" s="83"/>
      <c r="DFE14" s="83">
        <v>0</v>
      </c>
      <c r="DFF14" s="83"/>
      <c r="DFG14" s="83">
        <v>0</v>
      </c>
      <c r="DFH14" s="64">
        <f t="shared" si="97"/>
        <v>0</v>
      </c>
      <c r="DFI14" s="68">
        <f t="shared" si="98"/>
        <v>0</v>
      </c>
      <c r="DFJ14" s="48"/>
      <c r="DFK14" s="49">
        <v>0</v>
      </c>
      <c r="DFL14" s="49">
        <v>0</v>
      </c>
      <c r="DFM14" s="49">
        <v>0</v>
      </c>
      <c r="DFN14" s="49"/>
      <c r="DFO14" s="49"/>
      <c r="DFP14" s="64">
        <f t="shared" si="99"/>
        <v>0</v>
      </c>
      <c r="DFQ14" s="68">
        <f t="shared" si="100"/>
        <v>0</v>
      </c>
      <c r="DFR14" s="48">
        <v>0</v>
      </c>
      <c r="DFS14" s="49">
        <v>0</v>
      </c>
      <c r="DFT14" s="49">
        <v>0</v>
      </c>
      <c r="DFU14" s="49"/>
      <c r="DFV14" s="49"/>
      <c r="DFW14" s="49">
        <v>331</v>
      </c>
      <c r="DFX14" s="64">
        <f t="shared" si="101"/>
        <v>331</v>
      </c>
      <c r="DFY14" s="68">
        <f t="shared" si="102"/>
        <v>55.166666666666664</v>
      </c>
      <c r="DFZ14" s="48">
        <v>0</v>
      </c>
      <c r="DGA14" s="49"/>
      <c r="DGB14" s="49"/>
      <c r="DGC14" s="49"/>
      <c r="DGD14" s="49">
        <v>0</v>
      </c>
      <c r="DGE14" s="49"/>
      <c r="DGF14" s="64">
        <f t="shared" si="103"/>
        <v>0</v>
      </c>
      <c r="DGG14" s="68">
        <f t="shared" si="104"/>
        <v>0</v>
      </c>
      <c r="DGH14" s="48"/>
      <c r="DGI14" s="49"/>
      <c r="DGJ14" s="49">
        <v>0</v>
      </c>
      <c r="DGK14" s="49">
        <v>0</v>
      </c>
      <c r="DGL14" s="49"/>
      <c r="DGM14" s="49">
        <v>0</v>
      </c>
      <c r="DGN14" s="64">
        <f t="shared" si="105"/>
        <v>0</v>
      </c>
      <c r="DGO14" s="68">
        <f t="shared" si="106"/>
        <v>0</v>
      </c>
      <c r="DGP14" s="48"/>
      <c r="DGQ14" s="49">
        <v>328</v>
      </c>
      <c r="DGR14" s="49"/>
      <c r="DGS14" s="49">
        <v>0</v>
      </c>
      <c r="DGT14" s="49"/>
      <c r="DGU14" s="49">
        <v>0</v>
      </c>
      <c r="DGV14" s="64">
        <f t="shared" si="107"/>
        <v>328</v>
      </c>
      <c r="DGW14" s="68">
        <f t="shared" si="108"/>
        <v>54.666666666666664</v>
      </c>
      <c r="DGX14" s="48">
        <v>0</v>
      </c>
      <c r="DGY14" s="49"/>
      <c r="DGZ14" s="49"/>
      <c r="DHA14" s="49"/>
      <c r="DHB14" s="49">
        <v>0</v>
      </c>
      <c r="DHC14" s="49"/>
      <c r="DHD14" s="64">
        <f t="shared" si="109"/>
        <v>0</v>
      </c>
      <c r="DHE14" s="68">
        <f t="shared" si="110"/>
        <v>0</v>
      </c>
      <c r="DHF14" s="48"/>
      <c r="DHG14" s="49"/>
      <c r="DHH14" s="49">
        <v>0</v>
      </c>
      <c r="DHI14" s="49"/>
      <c r="DHJ14" s="49"/>
      <c r="DHK14" s="49">
        <v>0</v>
      </c>
      <c r="DHL14" s="64">
        <f t="shared" si="111"/>
        <v>0</v>
      </c>
      <c r="DHM14" s="68">
        <f t="shared" si="112"/>
        <v>0</v>
      </c>
      <c r="DHN14" s="48"/>
      <c r="DHO14" s="49">
        <v>0</v>
      </c>
      <c r="DHP14" s="49">
        <v>0</v>
      </c>
      <c r="DHQ14" s="49"/>
      <c r="DHR14" s="49"/>
      <c r="DHS14" s="49">
        <v>0</v>
      </c>
      <c r="DHT14" s="64">
        <f t="shared" si="113"/>
        <v>0</v>
      </c>
      <c r="DHU14" s="68">
        <f t="shared" si="114"/>
        <v>0</v>
      </c>
      <c r="DHV14" s="48"/>
      <c r="DHW14" s="49">
        <v>0</v>
      </c>
      <c r="DHX14" s="49"/>
      <c r="DHY14" s="49"/>
      <c r="DHZ14" s="49"/>
      <c r="DIA14" s="49">
        <v>659</v>
      </c>
      <c r="DIB14" s="64">
        <f t="shared" si="115"/>
        <v>659</v>
      </c>
      <c r="DIC14" s="68">
        <f t="shared" si="116"/>
        <v>109.83333333333333</v>
      </c>
      <c r="DID14" s="48"/>
      <c r="DIE14" s="49">
        <v>0</v>
      </c>
      <c r="DIF14" s="49">
        <v>0</v>
      </c>
      <c r="DIG14" s="49">
        <v>0</v>
      </c>
      <c r="DIH14" s="49"/>
      <c r="DII14" s="49"/>
      <c r="DIJ14" s="64">
        <f t="shared" si="117"/>
        <v>0</v>
      </c>
      <c r="DIK14" s="68">
        <f t="shared" si="118"/>
        <v>0</v>
      </c>
      <c r="DIL14" s="48"/>
      <c r="DIM14" s="49">
        <v>0</v>
      </c>
      <c r="DIN14" s="49"/>
      <c r="DIO14" s="49"/>
      <c r="DIP14" s="49"/>
      <c r="DIQ14" s="49">
        <v>0</v>
      </c>
      <c r="DIR14" s="64">
        <f t="shared" si="119"/>
        <v>0</v>
      </c>
      <c r="DIS14" s="68">
        <f t="shared" si="120"/>
        <v>0</v>
      </c>
      <c r="DIT14" s="48"/>
      <c r="DIU14" s="49"/>
      <c r="DIV14" s="49"/>
      <c r="DIW14" s="49">
        <v>332</v>
      </c>
      <c r="DIX14" s="49"/>
      <c r="DIY14" s="49"/>
      <c r="DIZ14" s="64">
        <f t="shared" si="121"/>
        <v>332</v>
      </c>
      <c r="DJA14" s="68">
        <f t="shared" si="122"/>
        <v>55.333333333333336</v>
      </c>
      <c r="DJB14" s="48"/>
      <c r="DJC14" s="49"/>
      <c r="DJD14" s="49"/>
      <c r="DJE14" s="49"/>
      <c r="DJF14" s="49">
        <v>0</v>
      </c>
      <c r="DJG14" s="49"/>
      <c r="DJH14" s="64">
        <f t="shared" si="123"/>
        <v>0</v>
      </c>
      <c r="DJI14" s="68">
        <f t="shared" si="124"/>
        <v>0</v>
      </c>
      <c r="DJJ14" s="48">
        <v>0</v>
      </c>
      <c r="DJK14" s="49"/>
      <c r="DJL14" s="49"/>
      <c r="DJM14" s="49">
        <v>0</v>
      </c>
      <c r="DJN14" s="49">
        <v>0</v>
      </c>
      <c r="DJO14" s="49"/>
      <c r="DJP14" s="64">
        <f t="shared" si="125"/>
        <v>0</v>
      </c>
      <c r="DJQ14" s="68">
        <f t="shared" si="126"/>
        <v>0</v>
      </c>
      <c r="DJR14" s="48"/>
      <c r="DJS14" s="49">
        <v>0</v>
      </c>
      <c r="DJT14" s="49"/>
      <c r="DJU14" s="49">
        <v>0</v>
      </c>
      <c r="DJV14" s="49">
        <v>0</v>
      </c>
      <c r="DJW14" s="49">
        <v>0</v>
      </c>
      <c r="DJX14" s="64">
        <f t="shared" si="127"/>
        <v>0</v>
      </c>
      <c r="DJY14" s="68">
        <f t="shared" si="128"/>
        <v>0</v>
      </c>
      <c r="DJZ14" s="48"/>
      <c r="DKA14" s="49"/>
      <c r="DKB14" s="49"/>
      <c r="DKC14" s="49"/>
      <c r="DKD14" s="49">
        <v>0</v>
      </c>
      <c r="DKE14" s="49">
        <v>0</v>
      </c>
      <c r="DKF14" s="64">
        <f t="shared" si="253"/>
        <v>0</v>
      </c>
      <c r="DKG14" s="68">
        <f t="shared" si="254"/>
        <v>0</v>
      </c>
      <c r="DKH14" s="48">
        <v>0</v>
      </c>
      <c r="DKI14" s="49">
        <v>338</v>
      </c>
      <c r="DKJ14" s="49"/>
      <c r="DKK14" s="49"/>
      <c r="DKL14" s="49">
        <v>0</v>
      </c>
      <c r="DKM14" s="49">
        <v>0</v>
      </c>
      <c r="DKN14" s="64">
        <f t="shared" si="255"/>
        <v>338</v>
      </c>
      <c r="DKO14" s="68">
        <f t="shared" si="256"/>
        <v>56.333333333333336</v>
      </c>
      <c r="DKP14" s="48"/>
      <c r="DKQ14" s="49"/>
      <c r="DKR14" s="49"/>
      <c r="DKS14" s="49"/>
      <c r="DKT14" s="49"/>
      <c r="DKU14" s="49"/>
      <c r="DKV14" s="64">
        <f t="shared" si="257"/>
        <v>0</v>
      </c>
      <c r="DKW14" s="68">
        <f t="shared" si="258"/>
        <v>0</v>
      </c>
      <c r="DKX14" s="48"/>
      <c r="DKY14" s="49">
        <v>0</v>
      </c>
      <c r="DKZ14" s="49"/>
      <c r="DLA14" s="49">
        <v>0</v>
      </c>
      <c r="DLB14" s="49"/>
      <c r="DLC14" s="49"/>
      <c r="DLD14" s="64">
        <f t="shared" si="259"/>
        <v>0</v>
      </c>
      <c r="DLE14" s="68">
        <f t="shared" si="260"/>
        <v>0</v>
      </c>
      <c r="DLF14" s="48">
        <v>0</v>
      </c>
      <c r="DLG14" s="49"/>
      <c r="DLH14" s="49">
        <v>0</v>
      </c>
      <c r="DLI14" s="49">
        <v>0</v>
      </c>
      <c r="DLJ14" s="49"/>
      <c r="DLK14" s="49"/>
      <c r="DLL14" s="64">
        <f t="shared" si="261"/>
        <v>0</v>
      </c>
      <c r="DLM14" s="68">
        <f t="shared" si="262"/>
        <v>0</v>
      </c>
      <c r="DLN14" s="48"/>
      <c r="DLO14" s="49"/>
      <c r="DLP14" s="49"/>
      <c r="DLQ14" s="49">
        <v>0</v>
      </c>
      <c r="DLR14" s="49"/>
      <c r="DLS14" s="49"/>
      <c r="DLT14" s="64">
        <f t="shared" si="263"/>
        <v>0</v>
      </c>
      <c r="DLU14" s="68">
        <f t="shared" si="264"/>
        <v>0</v>
      </c>
      <c r="DLV14" s="48"/>
      <c r="DLW14" s="49">
        <v>0</v>
      </c>
      <c r="DLX14" s="49"/>
      <c r="DLY14" s="49"/>
      <c r="DLZ14" s="49"/>
      <c r="DMA14" s="49">
        <v>0</v>
      </c>
      <c r="DMB14" s="64">
        <f t="shared" si="265"/>
        <v>0</v>
      </c>
      <c r="DMC14" s="68">
        <f t="shared" si="266"/>
        <v>0</v>
      </c>
      <c r="DMD14" s="48"/>
      <c r="DME14" s="49"/>
      <c r="DMF14" s="49">
        <v>0</v>
      </c>
      <c r="DMG14" s="49"/>
      <c r="DMH14" s="49">
        <v>0</v>
      </c>
      <c r="DMI14" s="49"/>
      <c r="DMJ14" s="64">
        <f t="shared" si="267"/>
        <v>0</v>
      </c>
      <c r="DMK14" s="68">
        <f t="shared" si="268"/>
        <v>0</v>
      </c>
      <c r="DML14" s="48"/>
      <c r="DMM14" s="49">
        <v>0</v>
      </c>
      <c r="DMN14" s="49"/>
      <c r="DMO14" s="49"/>
      <c r="DMP14" s="49"/>
      <c r="DMQ14" s="49"/>
      <c r="DMR14" s="64">
        <f t="shared" si="269"/>
        <v>0</v>
      </c>
      <c r="DMS14" s="68">
        <f t="shared" si="270"/>
        <v>0</v>
      </c>
      <c r="DMT14" s="48">
        <v>0</v>
      </c>
      <c r="DMU14" s="49">
        <v>0</v>
      </c>
      <c r="DMV14" s="49">
        <v>0</v>
      </c>
      <c r="DMW14" s="49"/>
      <c r="DMX14" s="49"/>
      <c r="DMY14" s="49"/>
      <c r="DMZ14" s="64">
        <f t="shared" si="271"/>
        <v>0</v>
      </c>
      <c r="DNA14" s="68">
        <f t="shared" si="272"/>
        <v>0</v>
      </c>
      <c r="DNB14" s="48"/>
      <c r="DNC14" s="49"/>
      <c r="DND14" s="49"/>
      <c r="DNE14" s="49">
        <v>333</v>
      </c>
      <c r="DNF14" s="49"/>
      <c r="DNG14" s="49"/>
      <c r="DNH14" s="64">
        <f t="shared" si="273"/>
        <v>333</v>
      </c>
      <c r="DNI14" s="68">
        <f t="shared" si="274"/>
        <v>55.5</v>
      </c>
      <c r="DNJ14" s="48"/>
      <c r="DNK14" s="49"/>
      <c r="DNL14" s="49">
        <v>0</v>
      </c>
      <c r="DNM14" s="49"/>
      <c r="DNN14" s="49"/>
      <c r="DNO14" s="49"/>
      <c r="DNP14" s="64">
        <f t="shared" si="275"/>
        <v>0</v>
      </c>
      <c r="DNQ14" s="68">
        <f t="shared" si="276"/>
        <v>0</v>
      </c>
      <c r="DNR14" s="48"/>
      <c r="DNS14" s="49"/>
      <c r="DNT14" s="49">
        <v>0</v>
      </c>
      <c r="DNU14" s="49">
        <v>0</v>
      </c>
      <c r="DNV14" s="49"/>
      <c r="DNW14" s="49">
        <v>0</v>
      </c>
      <c r="DNX14" s="64">
        <f t="shared" si="277"/>
        <v>0</v>
      </c>
      <c r="DNY14" s="68">
        <f t="shared" si="278"/>
        <v>0</v>
      </c>
      <c r="DNZ14" s="48"/>
      <c r="DOA14" s="49"/>
      <c r="DOB14" s="49"/>
      <c r="DOC14" s="49"/>
      <c r="DOD14" s="49"/>
      <c r="DOE14" s="49"/>
      <c r="DOF14" s="64">
        <f t="shared" si="279"/>
        <v>0</v>
      </c>
      <c r="DOG14" s="68">
        <f t="shared" si="280"/>
        <v>0</v>
      </c>
      <c r="DOH14" s="48"/>
      <c r="DOI14" s="49">
        <v>0</v>
      </c>
      <c r="DOJ14" s="49"/>
      <c r="DOK14" s="49"/>
      <c r="DOL14" s="49"/>
      <c r="DOM14" s="49"/>
      <c r="DON14" s="64">
        <f t="shared" si="281"/>
        <v>0</v>
      </c>
      <c r="DOO14" s="68">
        <f t="shared" si="282"/>
        <v>0</v>
      </c>
      <c r="DOP14" s="48"/>
      <c r="DOQ14" s="49"/>
      <c r="DOR14" s="49"/>
      <c r="DOS14" s="49"/>
      <c r="DOT14" s="49">
        <v>0</v>
      </c>
      <c r="DOU14" s="49"/>
      <c r="DOV14" s="64">
        <f t="shared" si="283"/>
        <v>0</v>
      </c>
      <c r="DOW14" s="68">
        <f t="shared" si="284"/>
        <v>0</v>
      </c>
      <c r="DOX14" s="48"/>
      <c r="DOY14" s="49"/>
      <c r="DOZ14" s="49">
        <v>0</v>
      </c>
      <c r="DPA14" s="49"/>
      <c r="DPB14" s="49"/>
      <c r="DPC14" s="49"/>
      <c r="DPD14" s="64">
        <f t="shared" si="285"/>
        <v>0</v>
      </c>
      <c r="DPE14" s="68">
        <f t="shared" si="286"/>
        <v>0</v>
      </c>
      <c r="DPF14" s="48">
        <v>0</v>
      </c>
      <c r="DPG14" s="49">
        <v>0</v>
      </c>
      <c r="DPH14" s="49"/>
      <c r="DPI14" s="49"/>
      <c r="DPJ14" s="49"/>
      <c r="DPK14" s="49"/>
      <c r="DPL14" s="64">
        <f t="shared" si="287"/>
        <v>0</v>
      </c>
      <c r="DPM14" s="68">
        <f t="shared" si="288"/>
        <v>0</v>
      </c>
      <c r="DPN14" s="48"/>
      <c r="DPO14" s="49"/>
      <c r="DPP14" s="49"/>
      <c r="DPQ14" s="49">
        <v>328</v>
      </c>
      <c r="DPR14" s="49"/>
      <c r="DPS14" s="49"/>
      <c r="DPT14" s="64">
        <f t="shared" si="289"/>
        <v>328</v>
      </c>
      <c r="DPU14" s="68">
        <f t="shared" si="290"/>
        <v>54.666666666666664</v>
      </c>
      <c r="DPV14" s="48"/>
      <c r="DPW14" s="49">
        <v>0</v>
      </c>
      <c r="DPX14" s="49"/>
      <c r="DPY14" s="49">
        <v>0</v>
      </c>
      <c r="DPZ14" s="49">
        <v>0</v>
      </c>
      <c r="DQA14" s="49"/>
      <c r="DQB14" s="64">
        <f t="shared" si="291"/>
        <v>0</v>
      </c>
      <c r="DQC14" s="68">
        <f t="shared" si="292"/>
        <v>0</v>
      </c>
      <c r="DQD14" s="48"/>
      <c r="DQE14" s="49"/>
      <c r="DQF14" s="49"/>
      <c r="DQG14" s="49">
        <v>0</v>
      </c>
      <c r="DQH14" s="49"/>
      <c r="DQI14" s="49"/>
      <c r="DQJ14" s="64">
        <f t="shared" si="293"/>
        <v>0</v>
      </c>
      <c r="DQK14" s="68">
        <f t="shared" si="294"/>
        <v>0</v>
      </c>
      <c r="DQL14" s="48"/>
      <c r="DQM14" s="49"/>
      <c r="DQN14" s="49"/>
      <c r="DQO14" s="49"/>
      <c r="DQP14" s="49"/>
      <c r="DQQ14" s="49"/>
      <c r="DQR14" s="64">
        <f t="shared" si="295"/>
        <v>0</v>
      </c>
      <c r="DQS14" s="68">
        <f t="shared" si="296"/>
        <v>0</v>
      </c>
      <c r="DQT14" s="48">
        <v>0</v>
      </c>
      <c r="DQU14" s="49"/>
      <c r="DQV14" s="49">
        <v>336</v>
      </c>
      <c r="DQW14" s="49">
        <v>0</v>
      </c>
      <c r="DQX14" s="49"/>
      <c r="DQY14" s="49"/>
      <c r="DQZ14" s="64">
        <f t="shared" si="297"/>
        <v>336</v>
      </c>
      <c r="DRA14" s="68">
        <f t="shared" si="298"/>
        <v>56</v>
      </c>
      <c r="DRB14" s="48"/>
      <c r="DRC14" s="49"/>
      <c r="DRD14" s="49"/>
      <c r="DRE14" s="49">
        <v>0</v>
      </c>
      <c r="DRF14" s="49"/>
      <c r="DRG14" s="49"/>
      <c r="DRH14" s="64">
        <f t="shared" si="299"/>
        <v>0</v>
      </c>
      <c r="DRI14" s="68">
        <f t="shared" si="300"/>
        <v>0</v>
      </c>
      <c r="DRJ14" s="48"/>
      <c r="DRK14" s="49"/>
      <c r="DRL14" s="49">
        <v>322</v>
      </c>
      <c r="DRM14" s="49">
        <v>0</v>
      </c>
      <c r="DRN14" s="49"/>
      <c r="DRO14" s="49">
        <v>0</v>
      </c>
      <c r="DRP14" s="64">
        <f t="shared" si="301"/>
        <v>322</v>
      </c>
      <c r="DRQ14" s="68">
        <f t="shared" si="302"/>
        <v>53.666666666666664</v>
      </c>
      <c r="DRR14" s="48"/>
      <c r="DRS14" s="49"/>
      <c r="DRT14" s="49"/>
      <c r="DRU14" s="49"/>
      <c r="DRV14" s="49">
        <v>0</v>
      </c>
      <c r="DRW14" s="49">
        <v>335</v>
      </c>
      <c r="DRX14" s="64">
        <f t="shared" si="303"/>
        <v>335</v>
      </c>
      <c r="DRY14" s="68">
        <f t="shared" si="304"/>
        <v>55.833333333333336</v>
      </c>
      <c r="DRZ14" s="48"/>
      <c r="DSA14" s="49">
        <v>0</v>
      </c>
      <c r="DSB14" s="49"/>
      <c r="DSC14" s="49"/>
      <c r="DSD14" s="49"/>
      <c r="DSE14" s="49"/>
      <c r="DSF14" s="64">
        <f t="shared" si="305"/>
        <v>0</v>
      </c>
      <c r="DSG14" s="68">
        <f t="shared" si="306"/>
        <v>0</v>
      </c>
      <c r="DSH14" s="48"/>
      <c r="DSI14" s="49"/>
      <c r="DSJ14" s="49"/>
      <c r="DSK14" s="49">
        <v>0</v>
      </c>
      <c r="DSL14" s="49">
        <v>0</v>
      </c>
      <c r="DSM14" s="49"/>
      <c r="DSN14" s="64">
        <f t="shared" si="307"/>
        <v>0</v>
      </c>
      <c r="DSO14" s="68">
        <f t="shared" si="308"/>
        <v>0</v>
      </c>
      <c r="DSP14" s="48"/>
      <c r="DSQ14" s="49"/>
      <c r="DSR14" s="49"/>
      <c r="DSS14" s="49">
        <v>0</v>
      </c>
      <c r="DST14" s="49"/>
      <c r="DSU14" s="49"/>
      <c r="DSV14" s="64">
        <f t="shared" si="309"/>
        <v>0</v>
      </c>
      <c r="DSW14" s="68">
        <f t="shared" si="310"/>
        <v>0</v>
      </c>
      <c r="DSX14" s="48">
        <v>0</v>
      </c>
      <c r="DSY14" s="49"/>
      <c r="DSZ14" s="49"/>
      <c r="DTA14" s="49"/>
      <c r="DTB14" s="49">
        <v>0</v>
      </c>
      <c r="DTC14" s="49">
        <v>332</v>
      </c>
      <c r="DTD14" s="64">
        <f t="shared" si="311"/>
        <v>332</v>
      </c>
      <c r="DTE14" s="68">
        <f t="shared" si="312"/>
        <v>55.333333333333336</v>
      </c>
      <c r="DTF14" s="48">
        <v>0</v>
      </c>
      <c r="DTG14" s="49"/>
      <c r="DTH14" s="49"/>
      <c r="DTI14" s="49"/>
      <c r="DTJ14" s="49"/>
      <c r="DTK14" s="49"/>
      <c r="DTL14" s="64">
        <f t="shared" si="313"/>
        <v>0</v>
      </c>
      <c r="DTM14" s="68">
        <f t="shared" si="314"/>
        <v>0</v>
      </c>
      <c r="DTN14" s="48"/>
      <c r="DTO14" s="49"/>
      <c r="DTP14" s="49"/>
      <c r="DTQ14" s="49"/>
      <c r="DTR14" s="49"/>
      <c r="DTS14" s="49">
        <v>184</v>
      </c>
      <c r="DTT14" s="64">
        <f t="shared" si="315"/>
        <v>184</v>
      </c>
      <c r="DTU14" s="68">
        <f t="shared" si="316"/>
        <v>30.666666666666668</v>
      </c>
      <c r="DTV14" s="48">
        <v>322</v>
      </c>
      <c r="DTW14" s="49"/>
      <c r="DTX14" s="49"/>
      <c r="DTY14" s="49"/>
      <c r="DTZ14" s="49"/>
      <c r="DUA14" s="49">
        <v>0</v>
      </c>
      <c r="DUB14" s="64">
        <f t="shared" si="317"/>
        <v>322</v>
      </c>
      <c r="DUC14" s="68">
        <f t="shared" si="318"/>
        <v>53.666666666666664</v>
      </c>
      <c r="DUD14" s="48"/>
      <c r="DUE14" s="49"/>
      <c r="DUF14" s="49"/>
      <c r="DUG14" s="49"/>
      <c r="DUH14" s="49">
        <v>0</v>
      </c>
      <c r="DUI14" s="49">
        <v>0</v>
      </c>
      <c r="DUJ14" s="64">
        <f t="shared" si="319"/>
        <v>0</v>
      </c>
      <c r="DUK14" s="68">
        <f t="shared" si="320"/>
        <v>0</v>
      </c>
      <c r="DUL14" s="48"/>
      <c r="DUM14" s="49"/>
      <c r="DUN14" s="49"/>
      <c r="DUO14" s="49"/>
      <c r="DUP14" s="49"/>
      <c r="DUQ14" s="49"/>
      <c r="DUR14" s="64">
        <f t="shared" si="321"/>
        <v>0</v>
      </c>
      <c r="DUS14" s="68">
        <f t="shared" si="322"/>
        <v>0</v>
      </c>
      <c r="DUT14" s="48"/>
      <c r="DUU14" s="49">
        <v>0</v>
      </c>
      <c r="DUV14" s="49"/>
      <c r="DUW14" s="49"/>
      <c r="DUX14" s="49">
        <v>0</v>
      </c>
      <c r="DUY14" s="49"/>
      <c r="DUZ14" s="64">
        <f t="shared" si="323"/>
        <v>0</v>
      </c>
      <c r="DVA14" s="68">
        <f t="shared" si="324"/>
        <v>0</v>
      </c>
      <c r="DVB14" s="48"/>
      <c r="DVC14" s="49"/>
      <c r="DVD14" s="49"/>
      <c r="DVE14" s="49"/>
      <c r="DVF14" s="49"/>
      <c r="DVG14" s="49"/>
      <c r="DVH14" s="64">
        <f t="shared" si="325"/>
        <v>0</v>
      </c>
      <c r="DVI14" s="68">
        <f t="shared" si="326"/>
        <v>0</v>
      </c>
      <c r="DVJ14" s="48"/>
      <c r="DVK14" s="49">
        <v>319</v>
      </c>
      <c r="DVL14" s="49"/>
      <c r="DVM14" s="49"/>
      <c r="DVN14" s="49"/>
      <c r="DVO14" s="49"/>
      <c r="DVP14" s="64">
        <f t="shared" si="327"/>
        <v>319</v>
      </c>
      <c r="DVQ14" s="68">
        <f t="shared" si="328"/>
        <v>53.166666666666664</v>
      </c>
      <c r="DVR14" s="48"/>
      <c r="DVS14" s="49"/>
      <c r="DVT14" s="49">
        <v>0</v>
      </c>
      <c r="DVU14" s="49">
        <v>314</v>
      </c>
      <c r="DVV14" s="49">
        <v>0</v>
      </c>
      <c r="DVW14" s="49"/>
      <c r="DVX14" s="64">
        <f t="shared" si="329"/>
        <v>314</v>
      </c>
      <c r="DVY14" s="68">
        <f t="shared" si="330"/>
        <v>52.333333333333336</v>
      </c>
      <c r="DVZ14" s="48"/>
      <c r="DWA14" s="49"/>
      <c r="DWB14" s="49"/>
      <c r="DWC14" s="49">
        <v>0</v>
      </c>
      <c r="DWD14" s="49"/>
      <c r="DWE14" s="49"/>
      <c r="DWF14" s="64">
        <f t="shared" si="331"/>
        <v>0</v>
      </c>
      <c r="DWG14" s="68">
        <f t="shared" si="332"/>
        <v>0</v>
      </c>
      <c r="DWH14" s="48"/>
      <c r="DWI14" s="49"/>
      <c r="DWJ14" s="49"/>
      <c r="DWK14" s="49"/>
      <c r="DWL14" s="49"/>
      <c r="DWM14" s="49"/>
      <c r="DWN14" s="64">
        <f t="shared" si="333"/>
        <v>0</v>
      </c>
      <c r="DWO14" s="68">
        <f t="shared" si="334"/>
        <v>0</v>
      </c>
      <c r="DWP14" s="48"/>
      <c r="DWQ14" s="49">
        <v>0</v>
      </c>
      <c r="DWR14" s="49">
        <v>317</v>
      </c>
      <c r="DWS14" s="49"/>
      <c r="DWT14" s="49"/>
      <c r="DWU14" s="49"/>
      <c r="DWV14" s="64">
        <f t="shared" si="335"/>
        <v>317</v>
      </c>
      <c r="DWW14" s="68">
        <f t="shared" si="336"/>
        <v>52.833333333333336</v>
      </c>
      <c r="DWX14" s="48"/>
      <c r="DWY14" s="49">
        <v>0</v>
      </c>
      <c r="DWZ14" s="49"/>
      <c r="DXA14" s="49">
        <v>329</v>
      </c>
      <c r="DXB14" s="49"/>
      <c r="DXC14" s="49"/>
      <c r="DXD14" s="64">
        <f t="shared" si="337"/>
        <v>329</v>
      </c>
      <c r="DXE14" s="68">
        <f t="shared" si="338"/>
        <v>54.833333333333336</v>
      </c>
      <c r="DXF14" s="48"/>
      <c r="DXG14" s="49"/>
      <c r="DXH14" s="49"/>
      <c r="DXI14" s="49">
        <v>0</v>
      </c>
      <c r="DXJ14" s="49"/>
      <c r="DXK14" s="49"/>
      <c r="DXL14" s="64">
        <f t="shared" si="339"/>
        <v>0</v>
      </c>
      <c r="DXM14" s="68">
        <f t="shared" si="340"/>
        <v>0</v>
      </c>
      <c r="DXN14" s="48"/>
      <c r="DXO14" s="49">
        <v>320</v>
      </c>
      <c r="DXP14" s="49"/>
      <c r="DXQ14" s="49"/>
      <c r="DXR14" s="49"/>
      <c r="DXS14" s="49"/>
      <c r="DXT14" s="64">
        <f t="shared" si="341"/>
        <v>320</v>
      </c>
      <c r="DXU14" s="184">
        <f t="shared" si="342"/>
        <v>53.333333333333336</v>
      </c>
      <c r="DXV14" s="665"/>
      <c r="DXW14" s="195"/>
      <c r="DXX14" s="49"/>
      <c r="DXY14" s="49"/>
      <c r="DXZ14" s="49"/>
      <c r="DYA14" s="49"/>
      <c r="DYB14" s="49"/>
      <c r="DYC14" s="64">
        <f t="shared" si="343"/>
        <v>0</v>
      </c>
      <c r="DYD14" s="211">
        <f t="shared" si="344"/>
        <v>0</v>
      </c>
      <c r="DYE14" s="195"/>
      <c r="DYF14" s="49"/>
      <c r="DYG14" s="49"/>
      <c r="DYH14" s="49"/>
      <c r="DYI14" s="49"/>
      <c r="DYJ14" s="49"/>
      <c r="DYK14" s="64">
        <f t="shared" si="345"/>
        <v>0</v>
      </c>
      <c r="DYL14" s="211">
        <f t="shared" si="346"/>
        <v>0</v>
      </c>
      <c r="DYM14" s="195">
        <v>348</v>
      </c>
      <c r="DYN14" s="49">
        <v>0</v>
      </c>
      <c r="DYO14" s="49"/>
      <c r="DYP14" s="49">
        <v>315</v>
      </c>
      <c r="DYQ14" s="49"/>
      <c r="DYR14" s="49"/>
      <c r="DYS14" s="64">
        <f t="shared" si="347"/>
        <v>663</v>
      </c>
      <c r="DYT14" s="211">
        <f t="shared" si="348"/>
        <v>110.5</v>
      </c>
      <c r="DYU14" s="195">
        <v>0</v>
      </c>
      <c r="DYV14" s="49">
        <v>0</v>
      </c>
      <c r="DYW14" s="49"/>
      <c r="DYX14" s="49"/>
      <c r="DYY14" s="49"/>
      <c r="DYZ14" s="49">
        <v>661</v>
      </c>
      <c r="DZA14" s="64">
        <f t="shared" si="349"/>
        <v>661</v>
      </c>
      <c r="DZB14" s="211">
        <f t="shared" si="350"/>
        <v>110.16666666666667</v>
      </c>
      <c r="DZC14" s="195"/>
      <c r="DZD14" s="49"/>
      <c r="DZE14" s="49"/>
      <c r="DZF14" s="49"/>
      <c r="DZG14" s="49"/>
      <c r="DZH14" s="49"/>
      <c r="DZI14" s="64">
        <f t="shared" si="351"/>
        <v>0</v>
      </c>
      <c r="DZJ14" s="211">
        <f t="shared" si="352"/>
        <v>0</v>
      </c>
      <c r="DZK14" s="195"/>
      <c r="DZL14" s="49"/>
      <c r="DZM14" s="49">
        <v>0</v>
      </c>
      <c r="DZN14" s="49"/>
      <c r="DZO14" s="49"/>
      <c r="DZP14" s="49"/>
      <c r="DZQ14" s="64">
        <f t="shared" si="353"/>
        <v>0</v>
      </c>
      <c r="DZR14" s="211">
        <f t="shared" si="354"/>
        <v>0</v>
      </c>
      <c r="DZS14" s="195"/>
      <c r="DZT14" s="49">
        <v>0</v>
      </c>
      <c r="DZU14" s="49"/>
      <c r="DZV14" s="49">
        <v>0</v>
      </c>
      <c r="DZW14" s="49"/>
      <c r="DZX14" s="49"/>
      <c r="DZY14" s="64">
        <f t="shared" si="355"/>
        <v>0</v>
      </c>
      <c r="DZZ14" s="211">
        <f t="shared" si="356"/>
        <v>0</v>
      </c>
      <c r="EAA14" s="195">
        <v>0</v>
      </c>
      <c r="EAB14" s="49">
        <v>0</v>
      </c>
      <c r="EAC14" s="49"/>
      <c r="EAD14" s="49"/>
      <c r="EAE14" s="49"/>
      <c r="EAF14" s="49"/>
      <c r="EAG14" s="64">
        <f t="shared" si="357"/>
        <v>0</v>
      </c>
      <c r="EAH14" s="211">
        <f t="shared" si="358"/>
        <v>0</v>
      </c>
      <c r="EAI14" s="195"/>
      <c r="EAJ14" s="49"/>
      <c r="EAK14" s="49"/>
      <c r="EAL14" s="49">
        <v>0</v>
      </c>
      <c r="EAM14" s="49"/>
      <c r="EAN14" s="49"/>
      <c r="EAO14" s="64">
        <f t="shared" si="359"/>
        <v>0</v>
      </c>
      <c r="EAP14" s="211">
        <f t="shared" si="360"/>
        <v>0</v>
      </c>
      <c r="EAQ14" s="195"/>
      <c r="EAR14" s="49"/>
      <c r="EAS14" s="49"/>
      <c r="EAT14" s="49"/>
      <c r="EAU14" s="49">
        <v>0</v>
      </c>
      <c r="EAV14" s="49"/>
      <c r="EAW14" s="64">
        <f t="shared" si="361"/>
        <v>0</v>
      </c>
      <c r="EAX14" s="211">
        <f t="shared" si="362"/>
        <v>0</v>
      </c>
      <c r="EAY14" s="195">
        <v>0</v>
      </c>
      <c r="EAZ14" s="49"/>
      <c r="EBA14" s="49"/>
      <c r="EBB14" s="49"/>
      <c r="EBC14" s="49"/>
      <c r="EBD14" s="49"/>
      <c r="EBE14" s="64">
        <f t="shared" si="363"/>
        <v>0</v>
      </c>
      <c r="EBF14" s="211">
        <f t="shared" si="364"/>
        <v>0</v>
      </c>
      <c r="EBG14" s="195">
        <v>0</v>
      </c>
      <c r="EBH14" s="49"/>
      <c r="EBI14" s="49"/>
      <c r="EBJ14" s="49"/>
      <c r="EBK14" s="49"/>
      <c r="EBL14" s="49"/>
      <c r="EBM14" s="64">
        <f t="shared" si="365"/>
        <v>0</v>
      </c>
      <c r="EBN14" s="211">
        <f t="shared" si="366"/>
        <v>0</v>
      </c>
      <c r="EBO14" s="195"/>
      <c r="EBP14" s="49"/>
      <c r="EBQ14" s="49"/>
      <c r="EBR14" s="49"/>
      <c r="EBS14" s="49"/>
      <c r="EBT14" s="49"/>
      <c r="EBU14" s="64">
        <f t="shared" si="367"/>
        <v>0</v>
      </c>
      <c r="EBV14" s="184">
        <f t="shared" si="368"/>
        <v>0</v>
      </c>
      <c r="EBW14" s="195"/>
      <c r="EBX14" s="49">
        <v>0</v>
      </c>
      <c r="EBY14" s="49">
        <v>288</v>
      </c>
      <c r="EBZ14" s="49"/>
      <c r="ECA14" s="49"/>
      <c r="ECB14" s="49"/>
      <c r="ECC14" s="64">
        <f t="shared" si="369"/>
        <v>288</v>
      </c>
      <c r="ECD14" s="211">
        <f t="shared" si="370"/>
        <v>48</v>
      </c>
      <c r="ECE14" s="195"/>
      <c r="ECF14" s="49"/>
      <c r="ECG14" s="49">
        <v>328</v>
      </c>
      <c r="ECH14" s="49"/>
      <c r="ECI14" s="49"/>
      <c r="ECJ14" s="49">
        <v>310</v>
      </c>
      <c r="ECK14" s="64">
        <f t="shared" si="371"/>
        <v>638</v>
      </c>
      <c r="ECL14" s="211">
        <f t="shared" si="372"/>
        <v>106.33333333333333</v>
      </c>
      <c r="ECM14" s="195"/>
      <c r="ECN14" s="49"/>
      <c r="ECO14" s="49"/>
      <c r="ECP14" s="49"/>
      <c r="ECQ14" s="49">
        <v>777</v>
      </c>
      <c r="ECR14" s="49"/>
      <c r="ECS14" s="64">
        <f t="shared" si="373"/>
        <v>777</v>
      </c>
      <c r="ECT14" s="211">
        <f t="shared" si="374"/>
        <v>129.5</v>
      </c>
      <c r="ECU14" s="195"/>
      <c r="ECV14" s="49"/>
      <c r="ECW14" s="49"/>
      <c r="ECX14" s="49"/>
      <c r="ECY14" s="49">
        <v>0</v>
      </c>
      <c r="ECZ14" s="49"/>
      <c r="EDA14" s="64">
        <f t="shared" si="375"/>
        <v>0</v>
      </c>
      <c r="EDB14" s="211">
        <f t="shared" si="376"/>
        <v>0</v>
      </c>
      <c r="EDC14" s="195"/>
      <c r="EDD14" s="49"/>
      <c r="EDE14" s="49"/>
      <c r="EDF14" s="49"/>
      <c r="EDG14" s="49"/>
      <c r="EDH14" s="49"/>
      <c r="EDI14" s="64">
        <f t="shared" si="377"/>
        <v>0</v>
      </c>
      <c r="EDJ14" s="211">
        <f t="shared" si="378"/>
        <v>0</v>
      </c>
      <c r="EDK14" s="458"/>
      <c r="EDL14" s="83"/>
      <c r="EDM14" s="83">
        <v>0</v>
      </c>
      <c r="EDN14" s="83"/>
      <c r="EDO14" s="83"/>
      <c r="EDP14" s="83"/>
      <c r="EDQ14" s="64">
        <f t="shared" si="379"/>
        <v>0</v>
      </c>
      <c r="EDR14" s="211">
        <f t="shared" si="380"/>
        <v>0</v>
      </c>
      <c r="EDS14" s="708">
        <v>0</v>
      </c>
      <c r="EDT14" s="709"/>
      <c r="EDU14" s="708">
        <v>0</v>
      </c>
      <c r="EDV14" s="709"/>
      <c r="EDW14" s="708"/>
      <c r="EDX14" s="708"/>
      <c r="EDY14" s="707">
        <f t="shared" si="381"/>
        <v>0</v>
      </c>
      <c r="EDZ14" s="707">
        <f t="shared" si="382"/>
        <v>0</v>
      </c>
      <c r="EEA14" s="195"/>
      <c r="EEB14" s="49"/>
      <c r="EEC14" s="49"/>
      <c r="EED14" s="49">
        <v>324</v>
      </c>
      <c r="EEE14" s="49"/>
      <c r="EEF14" s="49"/>
      <c r="EEG14" s="64">
        <f t="shared" si="383"/>
        <v>324</v>
      </c>
      <c r="EEH14" s="211">
        <f t="shared" si="384"/>
        <v>54</v>
      </c>
      <c r="EEI14" s="195"/>
      <c r="EEJ14" s="49"/>
      <c r="EEK14" s="49"/>
      <c r="EEL14" s="49"/>
      <c r="EEM14" s="49">
        <v>0</v>
      </c>
      <c r="EEN14" s="49"/>
      <c r="EEO14" s="64">
        <f t="shared" si="385"/>
        <v>0</v>
      </c>
      <c r="EEP14" s="211">
        <f t="shared" si="386"/>
        <v>0</v>
      </c>
      <c r="EEQ14" s="195"/>
      <c r="EER14" s="49"/>
      <c r="EES14" s="49"/>
      <c r="EET14" s="49">
        <v>650</v>
      </c>
      <c r="EEU14" s="49"/>
      <c r="EEV14" s="49"/>
      <c r="EEW14" s="64">
        <f t="shared" si="387"/>
        <v>650</v>
      </c>
      <c r="EEX14" s="211">
        <f t="shared" si="388"/>
        <v>108.33333333333333</v>
      </c>
      <c r="EEY14" s="195"/>
      <c r="EEZ14" s="49">
        <v>0</v>
      </c>
      <c r="EFA14" s="49"/>
      <c r="EFB14" s="49">
        <v>0</v>
      </c>
      <c r="EFC14" s="49"/>
      <c r="EFD14" s="49"/>
      <c r="EFE14" s="64">
        <f t="shared" si="389"/>
        <v>0</v>
      </c>
      <c r="EFF14" s="211">
        <f t="shared" si="390"/>
        <v>0</v>
      </c>
      <c r="EFG14" s="195"/>
      <c r="EFH14" s="49"/>
      <c r="EFI14" s="49"/>
      <c r="EFJ14" s="49">
        <v>0</v>
      </c>
      <c r="EFK14" s="49">
        <v>324</v>
      </c>
      <c r="EFL14" s="49"/>
      <c r="EFM14" s="64">
        <f t="shared" si="391"/>
        <v>324</v>
      </c>
      <c r="EFN14" s="211">
        <f t="shared" si="392"/>
        <v>64.8</v>
      </c>
      <c r="EFO14" s="458">
        <v>0</v>
      </c>
      <c r="EFP14" s="83"/>
      <c r="EFQ14" s="83">
        <v>0</v>
      </c>
      <c r="EFR14" s="83"/>
      <c r="EFS14" s="83"/>
      <c r="EFT14" s="83">
        <v>329</v>
      </c>
      <c r="EFU14" s="64">
        <f t="shared" si="393"/>
        <v>329</v>
      </c>
      <c r="EFV14" s="211">
        <f t="shared" si="394"/>
        <v>54.833333333333336</v>
      </c>
      <c r="EFW14" s="195"/>
      <c r="EFX14" s="49"/>
      <c r="EFY14" s="49"/>
      <c r="EFZ14" s="49">
        <v>720</v>
      </c>
      <c r="EGA14" s="49"/>
      <c r="EGB14" s="49"/>
      <c r="EGC14" s="808">
        <f t="shared" si="395"/>
        <v>720</v>
      </c>
      <c r="EGD14" s="211">
        <f t="shared" si="396"/>
        <v>120</v>
      </c>
      <c r="EGE14" s="195">
        <v>0</v>
      </c>
      <c r="EGF14" s="49">
        <v>0</v>
      </c>
      <c r="EGG14" s="49"/>
      <c r="EGH14" s="49">
        <v>338</v>
      </c>
      <c r="EGI14" s="49"/>
      <c r="EGJ14" s="49"/>
      <c r="EGK14" s="808">
        <f t="shared" si="397"/>
        <v>338</v>
      </c>
      <c r="EGL14" s="211">
        <f t="shared" si="398"/>
        <v>56.333333333333336</v>
      </c>
      <c r="EGM14" s="814"/>
      <c r="EGN14" s="815">
        <v>0</v>
      </c>
      <c r="EGO14" s="815">
        <v>318</v>
      </c>
      <c r="EGP14" s="815"/>
      <c r="EGQ14" s="815"/>
      <c r="EGR14" s="815">
        <v>327</v>
      </c>
      <c r="EGS14" s="808">
        <f t="shared" si="399"/>
        <v>645</v>
      </c>
      <c r="EGT14" s="211">
        <f t="shared" si="400"/>
        <v>107.5</v>
      </c>
      <c r="EGU14" s="195"/>
      <c r="EGV14" s="49">
        <v>0</v>
      </c>
      <c r="EGW14" s="49"/>
      <c r="EGX14" s="49">
        <v>0</v>
      </c>
      <c r="EGY14" s="49"/>
      <c r="EGZ14" s="49">
        <v>313</v>
      </c>
      <c r="EHA14" s="808">
        <f t="shared" si="401"/>
        <v>313</v>
      </c>
      <c r="EHB14" s="211">
        <f t="shared" si="402"/>
        <v>52.166666666666664</v>
      </c>
      <c r="EHC14" s="458"/>
      <c r="EHD14" s="83"/>
      <c r="EHE14" s="83"/>
      <c r="EHF14" s="83">
        <v>0</v>
      </c>
      <c r="EHG14" s="83"/>
      <c r="EHH14" s="83"/>
      <c r="EHI14" s="808">
        <f t="shared" si="403"/>
        <v>0</v>
      </c>
      <c r="EHJ14" s="211">
        <f t="shared" si="404"/>
        <v>0</v>
      </c>
      <c r="EHK14" s="195"/>
      <c r="EHL14" s="49"/>
      <c r="EHM14" s="49">
        <v>297</v>
      </c>
      <c r="EHN14" s="49">
        <v>319</v>
      </c>
      <c r="EHO14" s="49"/>
      <c r="EHP14" s="49">
        <v>0</v>
      </c>
      <c r="EHQ14" s="808">
        <f t="shared" si="405"/>
        <v>616</v>
      </c>
      <c r="EHR14" s="211">
        <f t="shared" si="406"/>
        <v>102.66666666666667</v>
      </c>
      <c r="EHS14" s="195"/>
      <c r="EHT14" s="49">
        <v>0</v>
      </c>
      <c r="EHU14" s="49"/>
      <c r="EHV14" s="49"/>
      <c r="EHW14" s="49"/>
      <c r="EHX14" s="49">
        <v>0</v>
      </c>
      <c r="EHY14" s="808">
        <f t="shared" si="407"/>
        <v>0</v>
      </c>
      <c r="EHZ14" s="211">
        <f t="shared" si="408"/>
        <v>0</v>
      </c>
      <c r="EIA14" s="195"/>
      <c r="EIB14" s="49">
        <v>314</v>
      </c>
      <c r="EIC14" s="49"/>
      <c r="EID14" s="49"/>
      <c r="EIE14" s="49"/>
      <c r="EIF14" s="49">
        <v>318</v>
      </c>
      <c r="EIG14" s="808">
        <f t="shared" si="409"/>
        <v>632</v>
      </c>
      <c r="EIH14" s="211">
        <f t="shared" si="410"/>
        <v>105.33333333333333</v>
      </c>
      <c r="EII14" s="195"/>
      <c r="EIJ14" s="49">
        <v>0</v>
      </c>
      <c r="EIK14" s="49">
        <v>0</v>
      </c>
      <c r="EIL14" s="49"/>
      <c r="EIM14" s="49"/>
      <c r="EIN14" s="49"/>
      <c r="EIO14" s="808">
        <f t="shared" si="411"/>
        <v>0</v>
      </c>
      <c r="EIP14" s="211">
        <f t="shared" si="412"/>
        <v>0</v>
      </c>
      <c r="EIQ14" s="195">
        <v>0</v>
      </c>
      <c r="EIR14" s="49">
        <v>0</v>
      </c>
      <c r="EIS14" s="49"/>
      <c r="EIT14" s="49"/>
      <c r="EIU14" s="49"/>
      <c r="EIV14" s="49">
        <v>663</v>
      </c>
      <c r="EIW14" s="808">
        <f t="shared" si="413"/>
        <v>663</v>
      </c>
      <c r="EIX14" s="211">
        <f t="shared" si="414"/>
        <v>110.5</v>
      </c>
      <c r="EIY14" s="195">
        <v>981</v>
      </c>
      <c r="EIZ14" s="49"/>
      <c r="EJA14" s="49"/>
      <c r="EJB14" s="49">
        <v>0</v>
      </c>
      <c r="EJC14" s="49"/>
      <c r="EJD14" s="49"/>
      <c r="EJE14" s="808">
        <f t="shared" si="415"/>
        <v>981</v>
      </c>
      <c r="EJF14" s="211">
        <f t="shared" si="416"/>
        <v>163.5</v>
      </c>
      <c r="EJG14" s="195"/>
      <c r="EJH14" s="49"/>
      <c r="EJI14" s="49"/>
      <c r="EJJ14" s="49"/>
      <c r="EJK14" s="49"/>
      <c r="EJL14" s="49">
        <v>0</v>
      </c>
      <c r="EJM14" s="808">
        <f t="shared" si="417"/>
        <v>0</v>
      </c>
      <c r="EJN14" s="211">
        <f t="shared" si="418"/>
        <v>0</v>
      </c>
      <c r="EJO14" s="195"/>
      <c r="EJP14" s="49"/>
      <c r="EJQ14" s="49"/>
      <c r="EJR14" s="49"/>
      <c r="EJS14" s="49"/>
      <c r="EJT14" s="49">
        <v>322</v>
      </c>
      <c r="EJU14" s="808">
        <f t="shared" si="419"/>
        <v>322</v>
      </c>
      <c r="EJV14" s="211">
        <f t="shared" si="420"/>
        <v>53.666666666666664</v>
      </c>
      <c r="EJW14" s="195"/>
      <c r="EJX14" s="49"/>
      <c r="EJY14" s="49"/>
      <c r="EJZ14" s="49">
        <v>333</v>
      </c>
      <c r="EKA14" s="49">
        <v>76</v>
      </c>
      <c r="EKB14" s="49"/>
      <c r="EKC14" s="808">
        <f t="shared" si="421"/>
        <v>409</v>
      </c>
      <c r="EKD14" s="211">
        <f t="shared" si="422"/>
        <v>68.166666666666671</v>
      </c>
      <c r="EKE14" s="195"/>
      <c r="EKF14" s="49"/>
      <c r="EKG14" s="49"/>
      <c r="EKH14" s="49"/>
      <c r="EKI14" s="49">
        <v>0</v>
      </c>
      <c r="EKJ14" s="49">
        <v>0</v>
      </c>
      <c r="EKK14" s="808">
        <f t="shared" si="423"/>
        <v>0</v>
      </c>
      <c r="EKL14" s="211">
        <f t="shared" si="424"/>
        <v>0</v>
      </c>
      <c r="EKM14" s="458">
        <v>200</v>
      </c>
      <c r="EKN14" s="83"/>
      <c r="EKO14" s="83">
        <v>317</v>
      </c>
      <c r="EKP14" s="83"/>
      <c r="EKQ14" s="83"/>
      <c r="EKR14" s="83"/>
      <c r="EKS14" s="808">
        <f t="shared" si="425"/>
        <v>517</v>
      </c>
      <c r="EKT14" s="211">
        <f t="shared" si="426"/>
        <v>86.166666666666671</v>
      </c>
      <c r="EKU14" s="195"/>
      <c r="EKV14" s="49">
        <v>0</v>
      </c>
      <c r="EKW14" s="49"/>
      <c r="EKX14" s="49">
        <v>318</v>
      </c>
      <c r="EKY14" s="49"/>
      <c r="EKZ14" s="49">
        <v>0</v>
      </c>
      <c r="ELA14" s="808">
        <f t="shared" si="427"/>
        <v>318</v>
      </c>
      <c r="ELB14" s="211">
        <f t="shared" si="428"/>
        <v>53</v>
      </c>
      <c r="ELC14" s="195"/>
      <c r="ELD14" s="49"/>
      <c r="ELE14" s="49">
        <v>0</v>
      </c>
      <c r="ELF14" s="49"/>
      <c r="ELG14" s="49">
        <v>326</v>
      </c>
      <c r="ELH14" s="49">
        <v>0</v>
      </c>
      <c r="ELI14" s="808">
        <f t="shared" si="429"/>
        <v>326</v>
      </c>
      <c r="ELJ14" s="211">
        <f t="shared" si="430"/>
        <v>54.333333333333336</v>
      </c>
      <c r="ELK14" s="195"/>
      <c r="ELL14" s="49"/>
      <c r="ELM14" s="49">
        <v>0</v>
      </c>
      <c r="ELN14" s="49"/>
      <c r="ELO14" s="49"/>
      <c r="ELP14" s="49">
        <v>0</v>
      </c>
      <c r="ELQ14" s="808">
        <f t="shared" si="431"/>
        <v>0</v>
      </c>
      <c r="ELR14" s="211">
        <f t="shared" si="432"/>
        <v>0</v>
      </c>
      <c r="ELS14" s="195">
        <v>328</v>
      </c>
      <c r="ELT14" s="49"/>
      <c r="ELU14" s="49"/>
      <c r="ELV14" s="49"/>
      <c r="ELW14" s="49"/>
      <c r="ELX14" s="49"/>
      <c r="ELY14" s="872">
        <f t="shared" si="433"/>
        <v>328</v>
      </c>
      <c r="ELZ14" s="873">
        <f t="shared" si="434"/>
        <v>54.666666666666664</v>
      </c>
      <c r="EMA14" s="195"/>
      <c r="EMB14" s="49">
        <v>656</v>
      </c>
      <c r="EMC14" s="49"/>
      <c r="EMD14" s="49"/>
      <c r="EME14" s="49"/>
      <c r="EMF14" s="49"/>
      <c r="EMG14" s="872">
        <f t="shared" si="435"/>
        <v>656</v>
      </c>
      <c r="EMH14" s="873">
        <f t="shared" si="436"/>
        <v>109.33333333333333</v>
      </c>
      <c r="EMI14" s="195">
        <v>0</v>
      </c>
      <c r="EMJ14" s="49"/>
      <c r="EMK14" s="49"/>
      <c r="EML14" s="49"/>
      <c r="EMM14" s="49"/>
      <c r="EMN14" s="49">
        <v>0</v>
      </c>
      <c r="EMO14" s="872">
        <f t="shared" si="437"/>
        <v>0</v>
      </c>
      <c r="EMP14" s="873">
        <f t="shared" si="438"/>
        <v>0</v>
      </c>
      <c r="EMQ14" s="195">
        <v>651</v>
      </c>
      <c r="EMR14" s="49">
        <v>0</v>
      </c>
      <c r="EMS14" s="49"/>
      <c r="EMT14" s="49"/>
      <c r="EMU14" s="49"/>
      <c r="EMV14" s="49"/>
      <c r="EMW14" s="872">
        <f t="shared" si="439"/>
        <v>651</v>
      </c>
      <c r="EMX14" s="873">
        <f t="shared" si="440"/>
        <v>108.5</v>
      </c>
      <c r="EMY14" s="195"/>
      <c r="EMZ14" s="49">
        <v>646</v>
      </c>
      <c r="ENA14" s="49">
        <v>0</v>
      </c>
      <c r="ENB14" s="49"/>
      <c r="ENC14" s="49"/>
      <c r="END14" s="49"/>
      <c r="ENE14" s="872">
        <f t="shared" si="441"/>
        <v>646</v>
      </c>
      <c r="ENF14" s="873">
        <f t="shared" si="442"/>
        <v>107.66666666666667</v>
      </c>
    </row>
    <row r="15" spans="1:3750" s="8" customFormat="1" ht="15" customHeight="1" thickBot="1" x14ac:dyDescent="0.25">
      <c r="A15" s="391">
        <v>9</v>
      </c>
      <c r="B15" s="21" t="s">
        <v>185</v>
      </c>
      <c r="C15" s="309" t="s">
        <v>203</v>
      </c>
      <c r="D15" s="21">
        <v>25</v>
      </c>
      <c r="E15" s="24"/>
      <c r="F15" s="24">
        <v>417</v>
      </c>
      <c r="G15" s="24"/>
      <c r="H15" s="24"/>
      <c r="I15" s="360"/>
      <c r="J15" s="360">
        <f>SUMIF(SUMPK!$B:$B,$B:$B,SUMPK!$O:$O)</f>
        <v>0</v>
      </c>
      <c r="K15" s="24"/>
      <c r="L15" s="24">
        <f t="shared" si="0"/>
        <v>417</v>
      </c>
      <c r="M15" s="15">
        <f t="shared" ref="M15:M16" si="1031">K15+L15</f>
        <v>417</v>
      </c>
      <c r="N15" s="15">
        <v>0</v>
      </c>
      <c r="O15" s="276">
        <f t="shared" si="2"/>
        <v>0</v>
      </c>
      <c r="P15" s="277">
        <f t="shared" si="443"/>
        <v>53.333333333333336</v>
      </c>
      <c r="Q15" s="276">
        <f t="shared" si="3"/>
        <v>46.912499999999994</v>
      </c>
      <c r="R15" s="277">
        <f t="shared" ref="R15:R16" si="1032">S15/$S$3</f>
        <v>12.307692307692308</v>
      </c>
      <c r="S15" s="222">
        <v>320</v>
      </c>
      <c r="T15" s="276">
        <f t="shared" si="4"/>
        <v>33.881250000000001</v>
      </c>
      <c r="U15" s="278"/>
      <c r="V15" s="302">
        <f t="shared" si="5"/>
        <v>33.881250000000001</v>
      </c>
      <c r="W15" s="304">
        <f t="shared" si="6"/>
        <v>1</v>
      </c>
      <c r="X15" s="299"/>
      <c r="Y15" s="280"/>
      <c r="Z15" s="280"/>
      <c r="AA15" s="280"/>
      <c r="AB15" s="280"/>
      <c r="AC15" s="662">
        <v>18</v>
      </c>
      <c r="AD15" s="9"/>
      <c r="AF15" s="50"/>
      <c r="AG15" s="51"/>
      <c r="AH15" s="51"/>
      <c r="AI15" s="51"/>
      <c r="AJ15" s="51"/>
      <c r="AK15" s="51"/>
      <c r="AL15" s="52">
        <f t="shared" ref="AL15" si="1033">SUM(AF15:AK15)</f>
        <v>0</v>
      </c>
      <c r="AM15" s="53">
        <f t="shared" ref="AM15" si="1034">AL15/$AM$5</f>
        <v>0</v>
      </c>
      <c r="AN15" s="50"/>
      <c r="AO15" s="51"/>
      <c r="AP15" s="51"/>
      <c r="AQ15" s="51"/>
      <c r="AR15" s="51">
        <v>453</v>
      </c>
      <c r="AS15" s="51"/>
      <c r="AT15" s="52">
        <f t="shared" ref="AT15" si="1035">SUM(AN15:AS15)</f>
        <v>453</v>
      </c>
      <c r="AU15" s="53">
        <f t="shared" ref="AU15" si="1036">AT15/$AM$5</f>
        <v>75.5</v>
      </c>
      <c r="AV15" s="50"/>
      <c r="AW15" s="51"/>
      <c r="AX15" s="51">
        <v>85</v>
      </c>
      <c r="AY15" s="51"/>
      <c r="AZ15" s="51"/>
      <c r="BA15" s="51"/>
      <c r="BB15" s="52">
        <f t="shared" ref="BB15" si="1037">SUM(AV15:BA15)</f>
        <v>85</v>
      </c>
      <c r="BC15" s="53">
        <f t="shared" ref="BC15" si="1038">BB15/$AM$5</f>
        <v>14.166666666666666</v>
      </c>
      <c r="BD15" s="50"/>
      <c r="BE15" s="51">
        <v>201</v>
      </c>
      <c r="BF15" s="51"/>
      <c r="BG15" s="51"/>
      <c r="BH15" s="51"/>
      <c r="BI15" s="51"/>
      <c r="BJ15" s="52">
        <f t="shared" ref="BJ15" si="1039">SUM(BD15:BI15)</f>
        <v>201</v>
      </c>
      <c r="BK15" s="53">
        <f t="shared" ref="BK15" si="1040">BJ15/$BK$5</f>
        <v>33.5</v>
      </c>
      <c r="BL15" s="50">
        <v>400</v>
      </c>
      <c r="BM15" s="51"/>
      <c r="BN15" s="51"/>
      <c r="BO15" s="51"/>
      <c r="BP15" s="51"/>
      <c r="BQ15" s="51"/>
      <c r="BR15" s="52">
        <f t="shared" ref="BR15" si="1041">SUM(BL15:BQ15)</f>
        <v>400</v>
      </c>
      <c r="BS15" s="53">
        <f t="shared" ref="BS15" si="1042">BR15/$BK$5</f>
        <v>66.666666666666671</v>
      </c>
      <c r="BT15" s="50"/>
      <c r="BU15" s="51"/>
      <c r="BV15" s="51"/>
      <c r="BW15" s="51">
        <v>400</v>
      </c>
      <c r="BX15" s="51"/>
      <c r="BY15" s="51"/>
      <c r="BZ15" s="52">
        <f t="shared" ref="BZ15" si="1043">SUM(BT15:BY15)</f>
        <v>400</v>
      </c>
      <c r="CA15" s="53">
        <f t="shared" ref="CA15" si="1044">BZ15/$BK$5</f>
        <v>66.666666666666671</v>
      </c>
      <c r="CB15" s="50"/>
      <c r="CC15" s="51"/>
      <c r="CD15" s="51"/>
      <c r="CE15" s="51"/>
      <c r="CF15" s="51"/>
      <c r="CG15" s="51"/>
      <c r="CH15" s="52">
        <f t="shared" ref="CH15" si="1045">SUM(CB15:CG15)</f>
        <v>0</v>
      </c>
      <c r="CI15" s="53">
        <f t="shared" ref="CI15" si="1046">CH15/$BK$5</f>
        <v>0</v>
      </c>
      <c r="CJ15" s="50"/>
      <c r="CK15" s="51"/>
      <c r="CL15" s="51"/>
      <c r="CM15" s="51"/>
      <c r="CN15" s="51"/>
      <c r="CO15" s="51"/>
      <c r="CP15" s="52">
        <f t="shared" ref="CP15" si="1047">SUM(CJ15:CO15)</f>
        <v>0</v>
      </c>
      <c r="CQ15" s="53">
        <f t="shared" ref="CQ15" si="1048">CP15/$BK$5</f>
        <v>0</v>
      </c>
      <c r="CR15" s="50"/>
      <c r="CS15" s="51"/>
      <c r="CT15" s="51">
        <v>200</v>
      </c>
      <c r="CU15" s="51"/>
      <c r="CV15" s="51"/>
      <c r="CW15" s="51"/>
      <c r="CX15" s="52">
        <f t="shared" ref="CX15" si="1049">SUM(CR15:CW15)</f>
        <v>200</v>
      </c>
      <c r="CY15" s="53">
        <f t="shared" ref="CY15" si="1050">CX15/$BK$5</f>
        <v>33.333333333333336</v>
      </c>
      <c r="CZ15" s="50"/>
      <c r="DA15" s="51"/>
      <c r="DB15" s="51">
        <v>200</v>
      </c>
      <c r="DC15" s="51"/>
      <c r="DD15" s="51"/>
      <c r="DE15" s="51">
        <v>420</v>
      </c>
      <c r="DF15" s="52">
        <f t="shared" ref="DF15" si="1051">SUM(CZ15:DE15)</f>
        <v>620</v>
      </c>
      <c r="DG15" s="53">
        <f t="shared" ref="DG15" si="1052">DF15/$BK$5</f>
        <v>103.33333333333333</v>
      </c>
      <c r="DH15" s="50"/>
      <c r="DI15" s="51"/>
      <c r="DJ15" s="51"/>
      <c r="DK15" s="51"/>
      <c r="DL15" s="51"/>
      <c r="DM15" s="51"/>
      <c r="DN15" s="52">
        <f t="shared" ref="DN15" si="1053">SUM(DH15:DM15)</f>
        <v>0</v>
      </c>
      <c r="DO15" s="53">
        <f t="shared" ref="DO15" si="1054">DN15/$BK$5</f>
        <v>0</v>
      </c>
      <c r="DP15" s="50"/>
      <c r="DQ15" s="51">
        <v>101</v>
      </c>
      <c r="DR15" s="51"/>
      <c r="DS15" s="51"/>
      <c r="DT15" s="51"/>
      <c r="DU15" s="51">
        <v>299</v>
      </c>
      <c r="DV15" s="52">
        <f t="shared" ref="DV15" si="1055">SUM(DP15:DU15)</f>
        <v>400</v>
      </c>
      <c r="DW15" s="43">
        <f t="shared" ref="DW15" si="1056">DV15/$DW$5</f>
        <v>66.666666666666671</v>
      </c>
      <c r="DX15" s="50"/>
      <c r="DY15" s="51"/>
      <c r="DZ15" s="51"/>
      <c r="EA15" s="51"/>
      <c r="EB15" s="51"/>
      <c r="EC15" s="51"/>
      <c r="ED15" s="52">
        <f t="shared" ref="ED15" si="1057">SUM(DX15:EC15)</f>
        <v>0</v>
      </c>
      <c r="EE15" s="53">
        <f t="shared" ref="EE15" si="1058">ED15/$DW$5</f>
        <v>0</v>
      </c>
      <c r="EF15" s="50">
        <v>400</v>
      </c>
      <c r="EG15" s="51"/>
      <c r="EH15" s="51"/>
      <c r="EI15" s="51"/>
      <c r="EJ15" s="51"/>
      <c r="EK15" s="51"/>
      <c r="EL15" s="52">
        <f t="shared" ref="EL15" si="1059">SUM(EF15:EK15)</f>
        <v>400</v>
      </c>
      <c r="EM15" s="53">
        <f t="shared" ref="EM15" si="1060">EL15/$DW$5</f>
        <v>66.666666666666671</v>
      </c>
      <c r="EN15" s="50"/>
      <c r="EO15" s="51"/>
      <c r="EP15" s="51"/>
      <c r="EQ15" s="51">
        <v>300</v>
      </c>
      <c r="ER15" s="51"/>
      <c r="ES15" s="51"/>
      <c r="ET15" s="52">
        <f t="shared" ref="ET15" si="1061">SUM(EN15:ES15)</f>
        <v>300</v>
      </c>
      <c r="EU15" s="53">
        <f t="shared" ref="EU15" si="1062">ET15/$DW$5</f>
        <v>50</v>
      </c>
      <c r="EV15" s="50"/>
      <c r="EW15" s="51"/>
      <c r="EX15" s="51"/>
      <c r="EY15" s="51"/>
      <c r="EZ15" s="51"/>
      <c r="FA15" s="51">
        <v>202</v>
      </c>
      <c r="FB15" s="52">
        <f t="shared" ref="FB15" si="1063">SUM(EV15:FA15)</f>
        <v>202</v>
      </c>
      <c r="FC15" s="53">
        <f t="shared" ref="FC15" si="1064">FB15/$FC$5</f>
        <v>33.666666666666664</v>
      </c>
      <c r="FD15" s="50"/>
      <c r="FE15" s="51"/>
      <c r="FF15" s="51"/>
      <c r="FG15" s="51"/>
      <c r="FH15" s="51">
        <v>125</v>
      </c>
      <c r="FI15" s="51"/>
      <c r="FJ15" s="52">
        <f t="shared" ref="FJ15" si="1065">SUM(FD15:FI15)</f>
        <v>125</v>
      </c>
      <c r="FK15" s="53">
        <f t="shared" ref="FK15" si="1066">FJ15/$FC$5</f>
        <v>20.833333333333332</v>
      </c>
      <c r="FL15" s="50"/>
      <c r="FM15" s="51"/>
      <c r="FN15" s="51"/>
      <c r="FO15" s="51"/>
      <c r="FP15" s="51"/>
      <c r="FQ15" s="51"/>
      <c r="FR15" s="52">
        <f t="shared" ref="FR15" si="1067">SUM(FL15:FQ15)</f>
        <v>0</v>
      </c>
      <c r="FS15" s="53">
        <f t="shared" ref="FS15" si="1068">FR15/$FC$5</f>
        <v>0</v>
      </c>
      <c r="FT15" s="50"/>
      <c r="FU15" s="51"/>
      <c r="FV15" s="51">
        <v>400</v>
      </c>
      <c r="FW15" s="51"/>
      <c r="FX15" s="51"/>
      <c r="FY15" s="51"/>
      <c r="FZ15" s="52">
        <f t="shared" ref="FZ15" si="1069">SUM(FT15:FY15)</f>
        <v>400</v>
      </c>
      <c r="GA15" s="53">
        <f t="shared" ref="GA15" si="1070">FZ15/$FC$5</f>
        <v>66.666666666666671</v>
      </c>
      <c r="GB15" s="50"/>
      <c r="GC15" s="51"/>
      <c r="GD15" s="51"/>
      <c r="GE15" s="51"/>
      <c r="GF15" s="51"/>
      <c r="GG15" s="51"/>
      <c r="GH15" s="52">
        <f t="shared" ref="GH15" si="1071">SUM(GB15:GG15)</f>
        <v>0</v>
      </c>
      <c r="GI15" s="53">
        <f t="shared" ref="GI15" si="1072">GH15/$FC$5</f>
        <v>0</v>
      </c>
      <c r="GJ15" s="50">
        <v>200</v>
      </c>
      <c r="GK15" s="51"/>
      <c r="GL15" s="51"/>
      <c r="GM15" s="51"/>
      <c r="GN15" s="51"/>
      <c r="GO15" s="51"/>
      <c r="GP15" s="52">
        <f t="shared" ref="GP15" si="1073">SUM(GJ15:GO15)</f>
        <v>200</v>
      </c>
      <c r="GQ15" s="53">
        <f t="shared" ref="GQ15" si="1074">GP15/$FC$5</f>
        <v>33.333333333333336</v>
      </c>
      <c r="GR15" s="50"/>
      <c r="GS15" s="51"/>
      <c r="GT15" s="51">
        <v>200</v>
      </c>
      <c r="GU15" s="51"/>
      <c r="GV15" s="51"/>
      <c r="GW15" s="51"/>
      <c r="GX15" s="52">
        <f t="shared" ref="GX15" si="1075">SUM(GR15:GW15)</f>
        <v>200</v>
      </c>
      <c r="GY15" s="53">
        <f t="shared" ref="GY15" si="1076">GX15/$FC$5</f>
        <v>33.333333333333336</v>
      </c>
      <c r="GZ15" s="50"/>
      <c r="HA15" s="51"/>
      <c r="HB15" s="51"/>
      <c r="HC15" s="51"/>
      <c r="HD15" s="51"/>
      <c r="HE15" s="51"/>
      <c r="HF15" s="52">
        <f t="shared" ref="HF15" si="1077">SUM(GZ15:HE15)</f>
        <v>0</v>
      </c>
      <c r="HG15" s="53">
        <f t="shared" ref="HG15" si="1078">HF15/$FC$5</f>
        <v>0</v>
      </c>
      <c r="HH15" s="50"/>
      <c r="HI15" s="51"/>
      <c r="HJ15" s="51"/>
      <c r="HK15" s="51"/>
      <c r="HL15" s="51"/>
      <c r="HM15" s="51"/>
      <c r="HN15" s="52">
        <f t="shared" ref="HN15" si="1079">SUM(HH15:HM15)</f>
        <v>0</v>
      </c>
      <c r="HO15" s="53">
        <f t="shared" ref="HO15" si="1080">HN15/$FC$5</f>
        <v>0</v>
      </c>
      <c r="HP15" s="84">
        <v>199</v>
      </c>
      <c r="HQ15" s="85"/>
      <c r="HR15" s="85"/>
      <c r="HS15" s="85"/>
      <c r="HT15" s="85">
        <v>200</v>
      </c>
      <c r="HU15" s="85"/>
      <c r="HV15" s="52">
        <f t="shared" ref="HV15" si="1081">SUM(HP15:HU15)</f>
        <v>399</v>
      </c>
      <c r="HW15" s="53">
        <f t="shared" ref="HW15" si="1082">HV15/$FC$5</f>
        <v>66.5</v>
      </c>
      <c r="HX15" s="50"/>
      <c r="HY15" s="51"/>
      <c r="HZ15" s="51">
        <v>199</v>
      </c>
      <c r="IA15" s="51"/>
      <c r="IB15" s="51"/>
      <c r="IC15" s="51"/>
      <c r="ID15" s="52">
        <f t="shared" ref="ID15" si="1083">SUM(HX15:IC15)</f>
        <v>199</v>
      </c>
      <c r="IE15" s="53">
        <f t="shared" ref="IE15" si="1084">ID15/$FC$5</f>
        <v>33.166666666666664</v>
      </c>
      <c r="IF15" s="50">
        <v>201</v>
      </c>
      <c r="IG15" s="51"/>
      <c r="IH15" s="51"/>
      <c r="II15" s="51">
        <v>200</v>
      </c>
      <c r="IJ15" s="51"/>
      <c r="IK15" s="51"/>
      <c r="IL15" s="52">
        <f t="shared" ref="IL15" si="1085">SUM(IF15:IK15)</f>
        <v>401</v>
      </c>
      <c r="IM15" s="53">
        <f t="shared" ref="IM15" si="1086">IL15/$FC$5</f>
        <v>66.833333333333329</v>
      </c>
      <c r="IN15" s="84"/>
      <c r="IO15" s="85"/>
      <c r="IP15" s="85"/>
      <c r="IQ15" s="85"/>
      <c r="IR15" s="85"/>
      <c r="IS15" s="85"/>
      <c r="IT15" s="52">
        <f t="shared" ref="IT15" si="1087">SUM(IN15:IS15)</f>
        <v>0</v>
      </c>
      <c r="IU15" s="53">
        <f t="shared" ref="IU15" si="1088">IT15/$FC$5</f>
        <v>0</v>
      </c>
      <c r="IV15" s="50"/>
      <c r="IW15" s="51"/>
      <c r="IX15" s="51"/>
      <c r="IY15" s="51">
        <v>305</v>
      </c>
      <c r="IZ15" s="51"/>
      <c r="JA15" s="51"/>
      <c r="JB15" s="52">
        <f t="shared" ref="JB15" si="1089">SUM(IV15:JA15)</f>
        <v>305</v>
      </c>
      <c r="JC15" s="53">
        <f t="shared" ref="JC15" si="1090">JB15/$FC$5</f>
        <v>50.833333333333336</v>
      </c>
      <c r="JD15" s="50">
        <v>82</v>
      </c>
      <c r="JE15" s="51"/>
      <c r="JF15" s="51">
        <v>198</v>
      </c>
      <c r="JG15" s="51"/>
      <c r="JH15" s="51"/>
      <c r="JI15" s="51"/>
      <c r="JJ15" s="52">
        <f t="shared" ref="JJ15" si="1091">SUM(JD15:JI15)</f>
        <v>280</v>
      </c>
      <c r="JK15" s="53">
        <f t="shared" ref="JK15" si="1092">JJ15/$JK$5</f>
        <v>46.666666666666664</v>
      </c>
      <c r="JL15" s="50"/>
      <c r="JM15" s="51"/>
      <c r="JN15" s="51"/>
      <c r="JO15" s="51"/>
      <c r="JP15" s="51"/>
      <c r="JQ15" s="51"/>
      <c r="JR15" s="52">
        <f t="shared" ref="JR15" si="1093">SUM(JL15:JQ15)</f>
        <v>0</v>
      </c>
      <c r="JS15" s="53">
        <f t="shared" ref="JS15" si="1094">JR15/$JS$5</f>
        <v>0</v>
      </c>
      <c r="JT15" s="50">
        <v>300</v>
      </c>
      <c r="JU15" s="51"/>
      <c r="JV15" s="51"/>
      <c r="JW15" s="51"/>
      <c r="JX15" s="51"/>
      <c r="JY15" s="51"/>
      <c r="JZ15" s="52">
        <f t="shared" ref="JZ15" si="1095">SUM(JT15:JY15)</f>
        <v>300</v>
      </c>
      <c r="KA15" s="53">
        <f t="shared" ref="KA15" si="1096">JZ15/$JS$5</f>
        <v>50</v>
      </c>
      <c r="KB15" s="50"/>
      <c r="KC15" s="51"/>
      <c r="KD15" s="51"/>
      <c r="KE15" s="51"/>
      <c r="KF15" s="51"/>
      <c r="KG15" s="51">
        <v>200</v>
      </c>
      <c r="KH15" s="52">
        <f t="shared" ref="KH15" si="1097">SUM(KB15:KG15)</f>
        <v>200</v>
      </c>
      <c r="KI15" s="53">
        <f t="shared" ref="KI15" si="1098">KH15/$JS$5</f>
        <v>33.333333333333336</v>
      </c>
      <c r="KJ15" s="50"/>
      <c r="KK15" s="51"/>
      <c r="KL15" s="51"/>
      <c r="KM15" s="51"/>
      <c r="KN15" s="51"/>
      <c r="KO15" s="51"/>
      <c r="KP15" s="52">
        <f t="shared" ref="KP15" si="1099">SUM(KJ15:KO15)</f>
        <v>0</v>
      </c>
      <c r="KQ15" s="53">
        <f t="shared" ref="KQ15" si="1100">KP15/$JS$5</f>
        <v>0</v>
      </c>
      <c r="KR15" s="50"/>
      <c r="KS15" s="51"/>
      <c r="KT15" s="51"/>
      <c r="KU15" s="51"/>
      <c r="KV15" s="51"/>
      <c r="KW15" s="51"/>
      <c r="KX15" s="52">
        <f t="shared" ref="KX15" si="1101">SUM(KR15:KW15)</f>
        <v>0</v>
      </c>
      <c r="KY15" s="102">
        <f t="shared" ref="KY15" si="1102">KX15/$JS$5</f>
        <v>0</v>
      </c>
      <c r="KZ15" s="48">
        <v>300</v>
      </c>
      <c r="LA15" s="49"/>
      <c r="LB15" s="49"/>
      <c r="LC15" s="49"/>
      <c r="LD15" s="49"/>
      <c r="LE15" s="49"/>
      <c r="LF15" s="42">
        <f t="shared" ref="LF15" si="1103">SUM(KZ15:LE15)</f>
        <v>300</v>
      </c>
      <c r="LG15" s="43">
        <f t="shared" ref="LG15" si="1104">LF15/$LG$5</f>
        <v>50</v>
      </c>
      <c r="LH15" s="50"/>
      <c r="LI15" s="51">
        <v>200</v>
      </c>
      <c r="LJ15" s="51"/>
      <c r="LK15" s="51"/>
      <c r="LL15" s="51"/>
      <c r="LM15" s="51"/>
      <c r="LN15" s="69">
        <f t="shared" ref="LN15" si="1105">SUM(LH15:LM15)</f>
        <v>200</v>
      </c>
      <c r="LO15" s="70">
        <f t="shared" ref="LO15" si="1106">LN15/$LO$5</f>
        <v>33.333333333333336</v>
      </c>
      <c r="LP15" s="50"/>
      <c r="LQ15" s="51"/>
      <c r="LR15" s="51"/>
      <c r="LS15" s="51"/>
      <c r="LT15" s="51"/>
      <c r="LU15" s="51"/>
      <c r="LV15" s="69">
        <f t="shared" ref="LV15" si="1107">SUM(LP15:LU15)</f>
        <v>0</v>
      </c>
      <c r="LW15" s="70">
        <f t="shared" ref="LW15" si="1108">LV15/$LO$5</f>
        <v>0</v>
      </c>
      <c r="LX15" s="50"/>
      <c r="LY15" s="51"/>
      <c r="LZ15" s="51">
        <v>198</v>
      </c>
      <c r="MA15" s="51"/>
      <c r="MB15" s="51"/>
      <c r="MC15" s="51"/>
      <c r="MD15" s="69">
        <f t="shared" ref="MD15" si="1109">SUM(LX15:MC15)</f>
        <v>198</v>
      </c>
      <c r="ME15" s="70">
        <f t="shared" ref="ME15" si="1110">MD15/$ME$5</f>
        <v>33</v>
      </c>
      <c r="MF15" s="50"/>
      <c r="MG15" s="51"/>
      <c r="MH15" s="51"/>
      <c r="MI15" s="51"/>
      <c r="MJ15" s="51"/>
      <c r="MK15" s="51">
        <v>104</v>
      </c>
      <c r="ML15" s="52">
        <f t="shared" ref="ML15" si="1111">SUM(MF15:MK15)</f>
        <v>104</v>
      </c>
      <c r="MM15" s="53">
        <f t="shared" ref="MM15" si="1112">ML15/$MM$5</f>
        <v>17.333333333333332</v>
      </c>
      <c r="MN15" s="50"/>
      <c r="MO15" s="51"/>
      <c r="MP15" s="51"/>
      <c r="MQ15" s="51"/>
      <c r="MR15" s="51"/>
      <c r="MS15" s="51"/>
      <c r="MT15" s="52">
        <f t="shared" ref="MT15" si="1113">SUM(MN15:MS15)</f>
        <v>0</v>
      </c>
      <c r="MU15" s="53">
        <f t="shared" ref="MU15" si="1114">MT15/$MM$5</f>
        <v>0</v>
      </c>
      <c r="MV15" s="50"/>
      <c r="MW15" s="51">
        <v>206</v>
      </c>
      <c r="MX15" s="51"/>
      <c r="MY15" s="51"/>
      <c r="MZ15" s="51"/>
      <c r="NA15" s="51"/>
      <c r="NB15" s="52">
        <f t="shared" ref="NB15" si="1115">SUM(MV15:NA15)</f>
        <v>206</v>
      </c>
      <c r="NC15" s="53">
        <f t="shared" ref="NC15" si="1116">NB15/$MM$5</f>
        <v>34.333333333333336</v>
      </c>
      <c r="ND15" s="50"/>
      <c r="NE15" s="51"/>
      <c r="NF15" s="51"/>
      <c r="NG15" s="51">
        <v>200</v>
      </c>
      <c r="NH15" s="51"/>
      <c r="NI15" s="51"/>
      <c r="NJ15" s="52">
        <f t="shared" ref="NJ15" si="1117">SUM(ND15:NI15)</f>
        <v>200</v>
      </c>
      <c r="NK15" s="53">
        <f t="shared" ref="NK15" si="1118">NJ15/$MM$5</f>
        <v>33.333333333333336</v>
      </c>
      <c r="NL15" s="50"/>
      <c r="NM15" s="51"/>
      <c r="NN15" s="51"/>
      <c r="NO15" s="51"/>
      <c r="NP15" s="51"/>
      <c r="NQ15" s="51"/>
      <c r="NR15" s="52">
        <f t="shared" ref="NR15" si="1119">SUM(NL15:NQ15)</f>
        <v>0</v>
      </c>
      <c r="NS15" s="53">
        <f t="shared" ref="NS15" si="1120">NR15/$MM$5</f>
        <v>0</v>
      </c>
      <c r="NT15" s="50"/>
      <c r="NU15" s="51">
        <v>200</v>
      </c>
      <c r="NV15" s="51"/>
      <c r="NW15" s="51"/>
      <c r="NX15" s="51"/>
      <c r="NY15" s="51"/>
      <c r="NZ15" s="52">
        <f t="shared" ref="NZ15" si="1121">SUM(NT15:NY15)</f>
        <v>200</v>
      </c>
      <c r="OA15" s="53">
        <f t="shared" ref="OA15" si="1122">NZ15/$MM$5</f>
        <v>33.333333333333336</v>
      </c>
      <c r="OB15" s="50"/>
      <c r="OC15" s="51"/>
      <c r="OD15" s="51"/>
      <c r="OE15" s="51"/>
      <c r="OF15" s="51">
        <v>200</v>
      </c>
      <c r="OG15" s="51"/>
      <c r="OH15" s="52">
        <f t="shared" ref="OH15" si="1123">SUM(OB15:OG15)</f>
        <v>200</v>
      </c>
      <c r="OI15" s="53">
        <f t="shared" ref="OI15" si="1124">OH15/$MM$5</f>
        <v>33.333333333333336</v>
      </c>
      <c r="OJ15" s="50"/>
      <c r="OK15" s="51"/>
      <c r="OL15" s="51"/>
      <c r="OM15" s="51"/>
      <c r="ON15" s="51"/>
      <c r="OO15" s="51"/>
      <c r="OP15" s="52">
        <f t="shared" ref="OP15" si="1125">SUM(OJ15:OO15)</f>
        <v>0</v>
      </c>
      <c r="OQ15" s="53">
        <f t="shared" ref="OQ15" si="1126">OP15/$OQ$5</f>
        <v>0</v>
      </c>
      <c r="OR15" s="50"/>
      <c r="OS15" s="51"/>
      <c r="OT15" s="51"/>
      <c r="OU15" s="51"/>
      <c r="OV15" s="51"/>
      <c r="OW15" s="51"/>
      <c r="OX15" s="69">
        <f t="shared" ref="OX15" si="1127">SUM(OR15:OW15)</f>
        <v>0</v>
      </c>
      <c r="OY15" s="70">
        <f t="shared" ref="OY15" si="1128">OX15/$OY$5</f>
        <v>0</v>
      </c>
      <c r="OZ15" s="50">
        <v>200</v>
      </c>
      <c r="PA15" s="51"/>
      <c r="PB15" s="51"/>
      <c r="PC15" s="51"/>
      <c r="PD15" s="51"/>
      <c r="PE15" s="51"/>
      <c r="PF15" s="69">
        <f t="shared" ref="PF15" si="1129">SUM(OZ15:PE15)</f>
        <v>200</v>
      </c>
      <c r="PG15" s="70">
        <f t="shared" ref="PG15" si="1130">PF15/$OY$5</f>
        <v>33.333333333333336</v>
      </c>
      <c r="PH15" s="50"/>
      <c r="PI15" s="51">
        <v>199</v>
      </c>
      <c r="PJ15" s="51"/>
      <c r="PK15" s="51"/>
      <c r="PL15" s="51"/>
      <c r="PM15" s="51"/>
      <c r="PN15" s="104">
        <f t="shared" ref="PN15" si="1131">SUM(PH15:PM15)</f>
        <v>199</v>
      </c>
      <c r="PO15" s="105">
        <f t="shared" ref="PO15" si="1132">PN15/$PO$5</f>
        <v>33.166666666666664</v>
      </c>
      <c r="PP15" s="108"/>
      <c r="PQ15" s="109">
        <v>200</v>
      </c>
      <c r="PR15" s="109"/>
      <c r="PS15" s="109"/>
      <c r="PT15" s="109"/>
      <c r="PU15" s="109"/>
      <c r="PV15" s="110">
        <f t="shared" ref="PV15" si="1133">SUM(PP15:PU15)</f>
        <v>200</v>
      </c>
      <c r="PW15" s="111">
        <f t="shared" ref="PW15" si="1134">PV15/$PO$5</f>
        <v>33.333333333333336</v>
      </c>
      <c r="PX15" s="108"/>
      <c r="PY15" s="109"/>
      <c r="PZ15" s="109">
        <v>97</v>
      </c>
      <c r="QA15" s="109"/>
      <c r="QB15" s="109"/>
      <c r="QC15" s="109"/>
      <c r="QD15" s="110">
        <f t="shared" ref="QD15" si="1135">SUM(PX15:QC15)</f>
        <v>97</v>
      </c>
      <c r="QE15" s="111">
        <f t="shared" ref="QE15" si="1136">QD15/$PO$5</f>
        <v>16.166666666666668</v>
      </c>
      <c r="QF15" s="108"/>
      <c r="QG15" s="109"/>
      <c r="QH15" s="109"/>
      <c r="QI15" s="109"/>
      <c r="QJ15" s="109"/>
      <c r="QK15" s="109">
        <v>200</v>
      </c>
      <c r="QL15" s="110">
        <f t="shared" ref="QL15" si="1137">SUM(QF15:QK15)</f>
        <v>200</v>
      </c>
      <c r="QM15" s="111">
        <f t="shared" ref="QM15" si="1138">QL15/$PO$5</f>
        <v>33.333333333333336</v>
      </c>
      <c r="QN15" s="108"/>
      <c r="QO15" s="109"/>
      <c r="QP15" s="109"/>
      <c r="QQ15" s="109"/>
      <c r="QR15" s="109"/>
      <c r="QS15" s="109">
        <v>199</v>
      </c>
      <c r="QT15" s="110">
        <f t="shared" ref="QT15" si="1139">SUM(QN15:QS15)</f>
        <v>199</v>
      </c>
      <c r="QU15" s="111">
        <f t="shared" ref="QU15" si="1140">QT15/$PO$5</f>
        <v>33.166666666666664</v>
      </c>
      <c r="QV15" s="108"/>
      <c r="QW15" s="109"/>
      <c r="QX15" s="109"/>
      <c r="QY15" s="109"/>
      <c r="QZ15" s="109"/>
      <c r="RA15" s="109"/>
      <c r="RB15" s="110">
        <f t="shared" ref="RB15" si="1141">SUM(QV15:RA15)</f>
        <v>0</v>
      </c>
      <c r="RC15" s="111">
        <f t="shared" ref="RC15" si="1142">RB15/$PO$5</f>
        <v>0</v>
      </c>
      <c r="RD15" s="108"/>
      <c r="RE15" s="109"/>
      <c r="RF15" s="109"/>
      <c r="RG15" s="109"/>
      <c r="RH15" s="109"/>
      <c r="RI15" s="109"/>
      <c r="RJ15" s="110">
        <f t="shared" ref="RJ15" si="1143">SUM(RD15:RI15)</f>
        <v>0</v>
      </c>
      <c r="RK15" s="111">
        <f t="shared" ref="RK15" si="1144">RJ15/$PO$5</f>
        <v>0</v>
      </c>
      <c r="RL15" s="108">
        <v>101</v>
      </c>
      <c r="RM15" s="109"/>
      <c r="RN15" s="109"/>
      <c r="RO15" s="109"/>
      <c r="RP15" s="109"/>
      <c r="RQ15" s="109"/>
      <c r="RR15" s="110">
        <f t="shared" ref="RR15" si="1145">SUM(RL15:RQ15)</f>
        <v>101</v>
      </c>
      <c r="RS15" s="111">
        <f t="shared" ref="RS15" si="1146">RR15/$PO$5</f>
        <v>16.833333333333332</v>
      </c>
      <c r="RT15" s="108"/>
      <c r="RU15" s="109">
        <v>101</v>
      </c>
      <c r="RV15" s="109"/>
      <c r="RW15" s="109"/>
      <c r="RX15" s="109"/>
      <c r="RY15" s="109"/>
      <c r="RZ15" s="110">
        <f t="shared" ref="RZ15" si="1147">SUM(RT15:RY15)</f>
        <v>101</v>
      </c>
      <c r="SA15" s="111">
        <f t="shared" ref="SA15" si="1148">RZ15/$SA$5</f>
        <v>16.833333333333332</v>
      </c>
      <c r="SB15" s="108"/>
      <c r="SC15" s="109"/>
      <c r="SD15" s="109">
        <v>100</v>
      </c>
      <c r="SE15" s="109"/>
      <c r="SF15" s="109"/>
      <c r="SG15" s="109"/>
      <c r="SH15" s="110">
        <f t="shared" ref="SH15" si="1149">SUM(SB15:SG15)</f>
        <v>100</v>
      </c>
      <c r="SI15" s="111">
        <f t="shared" ref="SI15" si="1150">SH15/$SA$5</f>
        <v>16.666666666666668</v>
      </c>
      <c r="SJ15" s="108"/>
      <c r="SK15" s="109"/>
      <c r="SL15" s="109"/>
      <c r="SM15" s="109"/>
      <c r="SN15" s="109">
        <v>198</v>
      </c>
      <c r="SO15" s="109"/>
      <c r="SP15" s="110">
        <f t="shared" ref="SP15" si="1151">SUM(SJ15:SO15)</f>
        <v>198</v>
      </c>
      <c r="SQ15" s="111">
        <f t="shared" ref="SQ15" si="1152">SP15/$SA$5</f>
        <v>33</v>
      </c>
      <c r="SR15" s="108"/>
      <c r="SS15" s="109">
        <v>200</v>
      </c>
      <c r="ST15" s="109"/>
      <c r="SU15" s="109"/>
      <c r="SV15" s="109"/>
      <c r="SW15" s="109"/>
      <c r="SX15" s="110">
        <f t="shared" ref="SX15" si="1153">SUM(SR15:SW15)</f>
        <v>200</v>
      </c>
      <c r="SY15" s="111">
        <f t="shared" ref="SY15" si="1154">SX15/$SY$5</f>
        <v>33.333333333333336</v>
      </c>
      <c r="SZ15" s="108"/>
      <c r="TA15" s="109"/>
      <c r="TB15" s="109">
        <v>100</v>
      </c>
      <c r="TC15" s="109"/>
      <c r="TD15" s="109"/>
      <c r="TE15" s="109"/>
      <c r="TF15" s="110">
        <f t="shared" ref="TF15" si="1155">SUM(SZ15:TE15)</f>
        <v>100</v>
      </c>
      <c r="TG15" s="111">
        <f t="shared" ref="TG15" si="1156">TF15/$SY$5</f>
        <v>16.666666666666668</v>
      </c>
      <c r="TH15" s="108"/>
      <c r="TI15" s="109"/>
      <c r="TJ15" s="109"/>
      <c r="TK15" s="109"/>
      <c r="TL15" s="109"/>
      <c r="TM15" s="109"/>
      <c r="TN15" s="110">
        <f t="shared" ref="TN15" si="1157">SUM(TH15:TM15)</f>
        <v>0</v>
      </c>
      <c r="TO15" s="111">
        <f t="shared" ref="TO15" si="1158">TN15/$SY$5</f>
        <v>0</v>
      </c>
      <c r="TP15" s="108"/>
      <c r="TQ15" s="109"/>
      <c r="TR15" s="109"/>
      <c r="TS15" s="109">
        <v>200</v>
      </c>
      <c r="TT15" s="109"/>
      <c r="TU15" s="109"/>
      <c r="TV15" s="109"/>
      <c r="TW15" s="110">
        <f t="shared" ref="TW15" si="1159">SUM(TQ15:TV15)</f>
        <v>200</v>
      </c>
      <c r="TX15" s="111">
        <f t="shared" ref="TX15" si="1160">TW15/$SY$5</f>
        <v>33.333333333333336</v>
      </c>
      <c r="TY15" s="108"/>
      <c r="TZ15" s="109"/>
      <c r="UA15" s="109">
        <v>100</v>
      </c>
      <c r="UB15" s="109"/>
      <c r="UC15" s="109"/>
      <c r="UD15" s="109"/>
      <c r="UE15" s="110">
        <f t="shared" ref="UE15" si="1161">SUM(TY15:UD15)</f>
        <v>100</v>
      </c>
      <c r="UF15" s="111">
        <f t="shared" ref="UF15" si="1162">UE15/$UF$5</f>
        <v>16.666666666666668</v>
      </c>
      <c r="UG15" s="108"/>
      <c r="UH15" s="109"/>
      <c r="UI15" s="109"/>
      <c r="UJ15" s="109"/>
      <c r="UK15" s="109"/>
      <c r="UL15" s="109"/>
      <c r="UM15" s="110">
        <f t="shared" ref="UM15" si="1163">SUM(UG15:UL15)</f>
        <v>0</v>
      </c>
      <c r="UN15" s="111">
        <f t="shared" ref="UN15" si="1164">UM15/$UN$5</f>
        <v>0</v>
      </c>
      <c r="UO15" s="108"/>
      <c r="UP15" s="109"/>
      <c r="UQ15" s="109"/>
      <c r="UR15" s="109">
        <v>200</v>
      </c>
      <c r="US15" s="109"/>
      <c r="UT15" s="109"/>
      <c r="UU15" s="110">
        <f t="shared" ref="UU15" si="1165">SUM(UO15:UT15)</f>
        <v>200</v>
      </c>
      <c r="UV15" s="111">
        <f t="shared" ref="UV15" si="1166">UU15/$UN$5</f>
        <v>33.333333333333336</v>
      </c>
      <c r="UW15" s="108"/>
      <c r="UX15" s="109"/>
      <c r="UY15" s="109"/>
      <c r="UZ15" s="109"/>
      <c r="VA15" s="109"/>
      <c r="VB15" s="109"/>
      <c r="VC15" s="110">
        <f t="shared" ref="VC15" si="1167">SUM(UW15:VB15)</f>
        <v>0</v>
      </c>
      <c r="VD15" s="111">
        <f t="shared" ref="VD15" si="1168">VC15/$VD$5</f>
        <v>0</v>
      </c>
      <c r="VE15" s="65">
        <v>213</v>
      </c>
      <c r="VF15" s="66"/>
      <c r="VG15" s="66"/>
      <c r="VH15" s="66"/>
      <c r="VI15" s="66"/>
      <c r="VJ15" s="66"/>
      <c r="VK15" s="69">
        <f t="shared" ref="VK15" si="1169">SUM(VE15:VJ15)</f>
        <v>213</v>
      </c>
      <c r="VL15" s="70">
        <f t="shared" ref="VL15" si="1170">VK15/$VL$5</f>
        <v>35.5</v>
      </c>
      <c r="VM15" s="50"/>
      <c r="VN15" s="51">
        <v>213</v>
      </c>
      <c r="VO15" s="51"/>
      <c r="VP15" s="51"/>
      <c r="VQ15" s="51"/>
      <c r="VR15" s="51"/>
      <c r="VS15" s="51"/>
      <c r="VT15" s="69">
        <f t="shared" ref="VT15" si="1171">SUM(VN15:VS15)</f>
        <v>213</v>
      </c>
      <c r="VU15" s="70">
        <f t="shared" ref="VU15" si="1172">VT15/$VL$5</f>
        <v>35.5</v>
      </c>
      <c r="VV15" s="50"/>
      <c r="VW15" s="51"/>
      <c r="VX15" s="51">
        <v>201</v>
      </c>
      <c r="VY15" s="51"/>
      <c r="VZ15" s="51"/>
      <c r="WA15" s="51"/>
      <c r="WB15" s="51"/>
      <c r="WC15" s="69">
        <f t="shared" ref="WC15" si="1173">SUM(VW15:WB15)</f>
        <v>201</v>
      </c>
      <c r="WD15" s="70">
        <f t="shared" ref="WD15" si="1174">WC15/$VL$5</f>
        <v>33.5</v>
      </c>
      <c r="WE15" s="50"/>
      <c r="WF15" s="51"/>
      <c r="WG15" s="51"/>
      <c r="WH15" s="51"/>
      <c r="WI15" s="51"/>
      <c r="WJ15" s="51"/>
      <c r="WK15" s="51"/>
      <c r="WL15" s="69">
        <f t="shared" ref="WL15" si="1175">SUM(WF15:WK15)</f>
        <v>0</v>
      </c>
      <c r="WM15" s="70">
        <f t="shared" ref="WM15" si="1176">WL15/$VL$5</f>
        <v>0</v>
      </c>
      <c r="WN15" s="50"/>
      <c r="WO15" s="51"/>
      <c r="WP15" s="51"/>
      <c r="WQ15" s="51">
        <v>214</v>
      </c>
      <c r="WR15" s="51"/>
      <c r="WS15" s="51"/>
      <c r="WT15" s="51"/>
      <c r="WU15" s="69">
        <f t="shared" ref="WU15" si="1177">SUM(WO15:WT15)</f>
        <v>214</v>
      </c>
      <c r="WV15" s="70">
        <f t="shared" ref="WV15" si="1178">WU15/$VL$5</f>
        <v>35.666666666666664</v>
      </c>
      <c r="WW15" s="108"/>
      <c r="WX15" s="109"/>
      <c r="WY15" s="109"/>
      <c r="WZ15" s="109"/>
      <c r="XA15" s="109"/>
      <c r="XB15" s="109"/>
      <c r="XC15" s="109">
        <v>200</v>
      </c>
      <c r="XD15" s="110">
        <f t="shared" ref="XD15" si="1179">SUM(WX15:XC15)</f>
        <v>200</v>
      </c>
      <c r="XE15" s="111">
        <f t="shared" ref="XE15" si="1180">XD15/$VL$5</f>
        <v>33.333333333333336</v>
      </c>
      <c r="XF15" s="50"/>
      <c r="XG15" s="51"/>
      <c r="XH15" s="51"/>
      <c r="XI15" s="51"/>
      <c r="XJ15" s="51">
        <v>85</v>
      </c>
      <c r="XK15" s="51"/>
      <c r="XL15" s="69">
        <f t="shared" ref="XL15" si="1181">SUM(XF15:XK15)</f>
        <v>85</v>
      </c>
      <c r="XM15" s="70">
        <f t="shared" ref="XM15" si="1182">XL15/$VL$5</f>
        <v>14.166666666666666</v>
      </c>
      <c r="XN15" s="50"/>
      <c r="XO15" s="51"/>
      <c r="XP15" s="51"/>
      <c r="XQ15" s="51"/>
      <c r="XR15" s="51"/>
      <c r="XS15" s="51"/>
      <c r="XT15" s="69">
        <f t="shared" ref="XT15" si="1183">SUM(XN15:XS15)</f>
        <v>0</v>
      </c>
      <c r="XU15" s="70">
        <f t="shared" ref="XU15" si="1184">XT15/$VL$5</f>
        <v>0</v>
      </c>
      <c r="XV15" s="50"/>
      <c r="XW15" s="51"/>
      <c r="XX15" s="51"/>
      <c r="XY15" s="51"/>
      <c r="XZ15" s="24"/>
      <c r="YA15" s="51"/>
      <c r="YB15" s="69">
        <f t="shared" ref="YB15" si="1185">SUM(XV15:YA15)</f>
        <v>0</v>
      </c>
      <c r="YC15" s="70">
        <f t="shared" ref="YC15" si="1186">YB15/$YC$5</f>
        <v>0</v>
      </c>
      <c r="YD15" s="50"/>
      <c r="YE15" s="51"/>
      <c r="YF15" s="51">
        <v>200</v>
      </c>
      <c r="YG15" s="51"/>
      <c r="YH15" s="51"/>
      <c r="YI15" s="51"/>
      <c r="YJ15" s="51"/>
      <c r="YK15" s="69">
        <f t="shared" ref="YK15" si="1187">SUM(YE15:YJ15)</f>
        <v>200</v>
      </c>
      <c r="YL15" s="70">
        <f t="shared" ref="YL15" si="1188">YK15/$YC$5</f>
        <v>33.333333333333336</v>
      </c>
      <c r="YM15" s="50"/>
      <c r="YN15" s="51"/>
      <c r="YO15" s="51">
        <v>200</v>
      </c>
      <c r="YP15" s="51"/>
      <c r="YQ15" s="51"/>
      <c r="YR15" s="51"/>
      <c r="YS15" s="51"/>
      <c r="YT15" s="69">
        <f t="shared" ref="YT15" si="1189">SUM(YN15:YS15)</f>
        <v>200</v>
      </c>
      <c r="YU15" s="70">
        <f t="shared" ref="YU15" si="1190">YT15/$YC$5</f>
        <v>33.333333333333336</v>
      </c>
      <c r="YV15" s="50"/>
      <c r="YW15" s="51">
        <v>100</v>
      </c>
      <c r="YX15" s="51"/>
      <c r="YY15" s="51"/>
      <c r="YZ15" s="51"/>
      <c r="ZA15" s="51"/>
      <c r="ZB15" s="69">
        <f t="shared" ref="ZB15" si="1191">SUM(YV15:ZA15)</f>
        <v>100</v>
      </c>
      <c r="ZC15" s="70">
        <f t="shared" ref="ZC15" si="1192">ZB15/$YC$5</f>
        <v>16.666666666666668</v>
      </c>
      <c r="ZD15" s="50"/>
      <c r="ZE15" s="51"/>
      <c r="ZF15" s="51"/>
      <c r="ZG15" s="51"/>
      <c r="ZH15" s="51"/>
      <c r="ZI15" s="51"/>
      <c r="ZJ15" s="69">
        <f t="shared" ref="ZJ15" si="1193">SUM(ZD15:ZI15)</f>
        <v>0</v>
      </c>
      <c r="ZK15" s="70">
        <f t="shared" ref="ZK15" si="1194">ZJ15/$YC$5</f>
        <v>0</v>
      </c>
      <c r="ZL15" s="50"/>
      <c r="ZM15" s="51"/>
      <c r="ZN15" s="51"/>
      <c r="ZO15" s="51"/>
      <c r="ZP15" s="51">
        <v>202</v>
      </c>
      <c r="ZQ15" s="51"/>
      <c r="ZR15" s="69">
        <f t="shared" ref="ZR15" si="1195">SUM(ZL15:ZQ15)</f>
        <v>202</v>
      </c>
      <c r="ZS15" s="70">
        <f t="shared" ref="ZS15" si="1196">ZR15/$YC$5</f>
        <v>33.666666666666664</v>
      </c>
      <c r="ZT15" s="50"/>
      <c r="ZU15" s="51"/>
      <c r="ZV15" s="51"/>
      <c r="ZW15" s="51"/>
      <c r="ZX15" s="51"/>
      <c r="ZY15" s="51"/>
      <c r="ZZ15" s="69">
        <f t="shared" ref="ZZ15" si="1197">SUM(ZT15:ZY15)</f>
        <v>0</v>
      </c>
      <c r="AAA15" s="70">
        <f t="shared" ref="AAA15" si="1198">ZZ15/$YC$5</f>
        <v>0</v>
      </c>
      <c r="AAB15" s="50">
        <v>100</v>
      </c>
      <c r="AAC15" s="51"/>
      <c r="AAD15" s="51"/>
      <c r="AAE15" s="51"/>
      <c r="AAF15" s="51"/>
      <c r="AAG15" s="51"/>
      <c r="AAH15" s="69">
        <f t="shared" ref="AAH15" si="1199">SUM(AAB15:AAG15)</f>
        <v>100</v>
      </c>
      <c r="AAI15" s="70">
        <f t="shared" ref="AAI15" si="1200">AAH15/$YC$5</f>
        <v>16.666666666666668</v>
      </c>
      <c r="AAJ15" s="50"/>
      <c r="AAK15" s="51"/>
      <c r="AAL15" s="51"/>
      <c r="AAM15" s="51"/>
      <c r="AAN15" s="51"/>
      <c r="AAO15" s="51"/>
      <c r="AAP15" s="69">
        <f t="shared" ref="AAP15" si="1201">SUM(AAJ15:AAO15)</f>
        <v>0</v>
      </c>
      <c r="AAQ15" s="70">
        <f t="shared" ref="AAQ15" si="1202">AAP15/$YC$5</f>
        <v>0</v>
      </c>
      <c r="AAR15" s="50"/>
      <c r="AAS15" s="51"/>
      <c r="AAT15" s="51"/>
      <c r="AAU15" s="51">
        <v>102</v>
      </c>
      <c r="AAV15" s="51"/>
      <c r="AAW15" s="51">
        <v>319</v>
      </c>
      <c r="AAX15" s="69">
        <f t="shared" ref="AAX15" si="1203">SUM(AAR15:AAW15)</f>
        <v>421</v>
      </c>
      <c r="AAY15" s="70">
        <f t="shared" ref="AAY15" si="1204">AAX15/$YC$5</f>
        <v>70.166666666666671</v>
      </c>
      <c r="AAZ15" s="50"/>
      <c r="ABA15" s="51"/>
      <c r="ABB15" s="51"/>
      <c r="ABC15" s="51"/>
      <c r="ABD15" s="51"/>
      <c r="ABE15" s="51"/>
      <c r="ABF15" s="69">
        <f t="shared" ref="ABF15" si="1205">SUM(AAZ15:ABE15)</f>
        <v>0</v>
      </c>
      <c r="ABG15" s="70">
        <f t="shared" ref="ABG15" si="1206">ABF15/$YC$5</f>
        <v>0</v>
      </c>
      <c r="ABH15" s="50"/>
      <c r="ABI15" s="51"/>
      <c r="ABJ15" s="51"/>
      <c r="ABK15" s="51"/>
      <c r="ABL15" s="51"/>
      <c r="ABM15" s="51">
        <v>108</v>
      </c>
      <c r="ABN15" s="69">
        <f t="shared" ref="ABN15" si="1207">SUM(ABH15:ABM15)</f>
        <v>108</v>
      </c>
      <c r="ABO15" s="70">
        <f t="shared" ref="ABO15" si="1208">ABN15/$ABO$5</f>
        <v>18</v>
      </c>
      <c r="ABP15" s="50"/>
      <c r="ABQ15" s="51">
        <v>105</v>
      </c>
      <c r="ABR15" s="51"/>
      <c r="ABS15" s="51">
        <v>14</v>
      </c>
      <c r="ABT15" s="51"/>
      <c r="ABU15" s="51"/>
      <c r="ABV15" s="69">
        <f t="shared" ref="ABV15" si="1209">SUM(ABP15:ABU15)</f>
        <v>119</v>
      </c>
      <c r="ABW15" s="70">
        <f t="shared" ref="ABW15" si="1210">ABV15/$ABO$5</f>
        <v>19.833333333333332</v>
      </c>
      <c r="ABX15" s="50"/>
      <c r="ABY15" s="51">
        <v>220</v>
      </c>
      <c r="ABZ15" s="51"/>
      <c r="ACA15" s="51"/>
      <c r="ACB15" s="51"/>
      <c r="ACC15" s="51"/>
      <c r="ACD15" s="69">
        <f t="shared" ref="ACD15" si="1211">SUM(ABX15:ACC15)</f>
        <v>220</v>
      </c>
      <c r="ACE15" s="70">
        <f t="shared" ref="ACE15" si="1212">ACD15/$ABO$5</f>
        <v>36.666666666666664</v>
      </c>
      <c r="ACF15" s="50"/>
      <c r="ACG15" s="51"/>
      <c r="ACH15" s="51"/>
      <c r="ACI15" s="51">
        <v>220</v>
      </c>
      <c r="ACJ15" s="51"/>
      <c r="ACK15" s="51"/>
      <c r="ACL15" s="69">
        <f t="shared" ref="ACL15" si="1213">SUM(ACF15:ACK15)</f>
        <v>220</v>
      </c>
      <c r="ACM15" s="70">
        <f t="shared" ref="ACM15" si="1214">ACL15/$ABO$5</f>
        <v>36.666666666666664</v>
      </c>
      <c r="ACN15" s="50"/>
      <c r="ACO15" s="51"/>
      <c r="ACP15" s="51"/>
      <c r="ACQ15" s="51"/>
      <c r="ACR15" s="51"/>
      <c r="ACS15" s="51"/>
      <c r="ACT15" s="69">
        <f t="shared" ref="ACT15" si="1215">SUM(ACN15:ACS15)</f>
        <v>0</v>
      </c>
      <c r="ACU15" s="70">
        <f t="shared" ref="ACU15" si="1216">ACT15/$ACU$5</f>
        <v>0</v>
      </c>
      <c r="ACV15" s="50"/>
      <c r="ACW15" s="51"/>
      <c r="ACX15" s="51">
        <v>220</v>
      </c>
      <c r="ACY15" s="51"/>
      <c r="ACZ15" s="51"/>
      <c r="ADA15" s="51"/>
      <c r="ADB15" s="69">
        <f t="shared" ref="ADB15" si="1217">SUM(ACV15:ADA15)</f>
        <v>220</v>
      </c>
      <c r="ADC15" s="70">
        <f t="shared" ref="ADC15" si="1218">ADB15/$ACU$5</f>
        <v>36.666666666666664</v>
      </c>
      <c r="ADD15" s="50"/>
      <c r="ADE15" s="51"/>
      <c r="ADF15" s="51"/>
      <c r="ADG15" s="51"/>
      <c r="ADH15" s="51"/>
      <c r="ADI15" s="51"/>
      <c r="ADJ15" s="69">
        <f t="shared" ref="ADJ15" si="1219">SUM(ADD15:ADI15)</f>
        <v>0</v>
      </c>
      <c r="ADK15" s="70">
        <f t="shared" ref="ADK15" si="1220">ADJ15/$ACU$5</f>
        <v>0</v>
      </c>
      <c r="ADL15" s="50"/>
      <c r="ADM15" s="51"/>
      <c r="ADN15" s="51"/>
      <c r="ADO15" s="51">
        <v>220</v>
      </c>
      <c r="ADP15" s="51"/>
      <c r="ADQ15" s="51"/>
      <c r="ADR15" s="69">
        <f t="shared" ref="ADR15" si="1221">SUM(ADL15:ADQ15)</f>
        <v>220</v>
      </c>
      <c r="ADS15" s="70">
        <f t="shared" ref="ADS15" si="1222">ADR15/$ACU$5</f>
        <v>36.666666666666664</v>
      </c>
      <c r="ADT15" s="50"/>
      <c r="ADU15" s="51"/>
      <c r="ADV15" s="51">
        <v>110</v>
      </c>
      <c r="ADW15" s="51"/>
      <c r="ADX15" s="51"/>
      <c r="ADY15" s="51"/>
      <c r="ADZ15" s="69">
        <f t="shared" ref="ADZ15" si="1223">SUM(ADT15:ADY15)</f>
        <v>110</v>
      </c>
      <c r="AEA15" s="70">
        <f t="shared" ref="AEA15" si="1224">ADZ15/$ACU$5</f>
        <v>18.333333333333332</v>
      </c>
      <c r="AEB15" s="50"/>
      <c r="AEC15" s="51"/>
      <c r="AED15" s="51"/>
      <c r="AEE15" s="51"/>
      <c r="AEF15" s="51"/>
      <c r="AEG15" s="51"/>
      <c r="AEH15" s="69">
        <f t="shared" ref="AEH15" si="1225">SUM(AEB15:AEG15)</f>
        <v>0</v>
      </c>
      <c r="AEI15" s="70">
        <f t="shared" ref="AEI15" si="1226">AEH15/$ACU$5</f>
        <v>0</v>
      </c>
      <c r="AEJ15" s="50"/>
      <c r="AEK15" s="51"/>
      <c r="AEL15" s="51"/>
      <c r="AEM15" s="51">
        <v>143</v>
      </c>
      <c r="AEN15" s="51"/>
      <c r="AEO15" s="51"/>
      <c r="AEP15" s="69">
        <f t="shared" ref="AEP15" si="1227">SUM(AEJ15:AEO15)</f>
        <v>143</v>
      </c>
      <c r="AEQ15" s="70">
        <f t="shared" ref="AEQ15" si="1228">AEP15/$ACU$5</f>
        <v>23.833333333333332</v>
      </c>
      <c r="AER15" s="50">
        <v>110</v>
      </c>
      <c r="AES15" s="51"/>
      <c r="AET15" s="51"/>
      <c r="AEU15" s="51"/>
      <c r="AEV15" s="51"/>
      <c r="AEW15" s="51"/>
      <c r="AEX15" s="67">
        <f t="shared" ref="AEX15" si="1229">SUM(AER15:AEW15)</f>
        <v>110</v>
      </c>
      <c r="AEY15" s="68">
        <f t="shared" ref="AEY15" si="1230">AEX15/$AEZ$6</f>
        <v>11</v>
      </c>
      <c r="AEZ15" s="50"/>
      <c r="AFA15" s="51"/>
      <c r="AFB15" s="51">
        <v>110</v>
      </c>
      <c r="AFC15" s="51"/>
      <c r="AFD15" s="51"/>
      <c r="AFE15" s="51"/>
      <c r="AFF15" s="69">
        <f t="shared" ref="AFF15" si="1231">SUM(AEZ15:AFE15)</f>
        <v>110</v>
      </c>
      <c r="AFG15" s="70">
        <f t="shared" ref="AFG15" si="1232">AFF15/$AEZ$6</f>
        <v>11</v>
      </c>
      <c r="AFH15" s="50"/>
      <c r="AFI15" s="51">
        <v>110</v>
      </c>
      <c r="AFJ15" s="51"/>
      <c r="AFK15" s="51"/>
      <c r="AFL15" s="51"/>
      <c r="AFM15" s="51"/>
      <c r="AFN15" s="69">
        <f t="shared" ref="AFN15" si="1233">SUM(AFH15:AFM15)</f>
        <v>110</v>
      </c>
      <c r="AFO15" s="70">
        <f t="shared" ref="AFO15" si="1234">AFN15/$AFO$5</f>
        <v>18.333333333333332</v>
      </c>
      <c r="AFP15" s="50"/>
      <c r="AFQ15" s="51">
        <v>110</v>
      </c>
      <c r="AFR15" s="51"/>
      <c r="AFS15" s="51"/>
      <c r="AFT15" s="51"/>
      <c r="AFU15" s="51"/>
      <c r="AFV15" s="69">
        <f t="shared" ref="AFV15" si="1235">SUM(AFP15:AFU15)</f>
        <v>110</v>
      </c>
      <c r="AFW15" s="70">
        <f t="shared" ref="AFW15" si="1236">AFV15/$AEZ$6</f>
        <v>11</v>
      </c>
      <c r="AFX15" s="50"/>
      <c r="AFY15" s="51"/>
      <c r="AFZ15" s="51"/>
      <c r="AGA15" s="51"/>
      <c r="AGB15" s="51"/>
      <c r="AGC15" s="51"/>
      <c r="AGD15" s="69">
        <f t="shared" ref="AGD15" si="1237">SUM(AFX15:AGC15)</f>
        <v>0</v>
      </c>
      <c r="AGE15" s="70">
        <f t="shared" ref="AGE15" si="1238">AGD15/$AEZ$6</f>
        <v>0</v>
      </c>
      <c r="AGF15" s="50"/>
      <c r="AGG15" s="51"/>
      <c r="AGH15" s="51"/>
      <c r="AGI15" s="51">
        <v>110</v>
      </c>
      <c r="AGJ15" s="51"/>
      <c r="AGK15" s="51"/>
      <c r="AGL15" s="69">
        <f t="shared" ref="AGL15" si="1239">SUM(AGF15:AGK15)</f>
        <v>110</v>
      </c>
      <c r="AGM15" s="70">
        <f t="shared" ref="AGM15" si="1240">AGL15/$AEZ$6</f>
        <v>11</v>
      </c>
      <c r="AGN15" s="50"/>
      <c r="AGO15" s="51"/>
      <c r="AGP15" s="51"/>
      <c r="AGQ15" s="51"/>
      <c r="AGR15" s="51"/>
      <c r="AGS15" s="51"/>
      <c r="AGT15" s="52">
        <f t="shared" ref="AGT15" si="1241">SUM(AGN15:AGS15)</f>
        <v>0</v>
      </c>
      <c r="AGU15" s="53">
        <f t="shared" ref="AGU15" si="1242">AGT15/$AEZ$6</f>
        <v>0</v>
      </c>
      <c r="AGV15" s="50"/>
      <c r="AGW15" s="51"/>
      <c r="AGX15" s="51"/>
      <c r="AGY15" s="51"/>
      <c r="AGZ15" s="51"/>
      <c r="AHA15" s="51"/>
      <c r="AHB15" s="52">
        <f t="shared" ref="AHB15" si="1243">SUM(AGV15:AHA15)</f>
        <v>0</v>
      </c>
      <c r="AHC15" s="53">
        <f t="shared" ref="AHC15" si="1244">AHB15/$AEZ$6</f>
        <v>0</v>
      </c>
      <c r="AHD15" s="50"/>
      <c r="AHE15" s="51"/>
      <c r="AHF15" s="51"/>
      <c r="AHG15" s="51"/>
      <c r="AHH15" s="51"/>
      <c r="AHI15" s="51"/>
      <c r="AHJ15" s="52">
        <f t="shared" ref="AHJ15" si="1245">SUM(AHD15:AHI15)</f>
        <v>0</v>
      </c>
      <c r="AHK15" s="53">
        <f t="shared" ref="AHK15" si="1246">AHJ15/$AEZ$6</f>
        <v>0</v>
      </c>
      <c r="AHL15" s="50"/>
      <c r="AHM15" s="51"/>
      <c r="AHN15" s="51"/>
      <c r="AHO15" s="51"/>
      <c r="AHP15" s="51"/>
      <c r="AHQ15" s="51">
        <v>220</v>
      </c>
      <c r="AHR15" s="69">
        <f t="shared" ref="AHR15" si="1247">SUM(AHL15:AHQ15)</f>
        <v>220</v>
      </c>
      <c r="AHS15" s="70">
        <f t="shared" ref="AHS15" si="1248">AHR15/$AEZ$6</f>
        <v>22</v>
      </c>
      <c r="AHT15" s="50"/>
      <c r="AHU15" s="51"/>
      <c r="AHV15" s="51"/>
      <c r="AHW15" s="51">
        <v>113</v>
      </c>
      <c r="AHX15" s="51"/>
      <c r="AHY15" s="51"/>
      <c r="AHZ15" s="67">
        <f t="shared" ref="AHZ15" si="1249">SUM(AHT15:AHY15)</f>
        <v>113</v>
      </c>
      <c r="AIA15" s="184">
        <f t="shared" ref="AIA15" si="1250">AHZ15/$AIA$5</f>
        <v>18.833333333333332</v>
      </c>
      <c r="AIB15" s="196"/>
      <c r="AIC15" s="197"/>
      <c r="AID15" s="197"/>
      <c r="AIE15" s="197"/>
      <c r="AIF15" s="197"/>
      <c r="AIG15" s="197">
        <v>108</v>
      </c>
      <c r="AIH15" s="194">
        <f t="shared" ref="AIH15" si="1251">SUM(AIB15:AIG15)</f>
        <v>108</v>
      </c>
      <c r="AII15" s="199">
        <f t="shared" ref="AII15" si="1252">AIH15/$AIA$5</f>
        <v>18</v>
      </c>
      <c r="AIJ15" s="196"/>
      <c r="AIK15" s="197"/>
      <c r="AIL15" s="197"/>
      <c r="AIM15" s="197"/>
      <c r="AIN15" s="197"/>
      <c r="AIO15" s="197"/>
      <c r="AIP15" s="194">
        <f t="shared" ref="AIP15" si="1253">SUM(AIJ15:AIO15)</f>
        <v>0</v>
      </c>
      <c r="AIQ15" s="199">
        <f t="shared" ref="AIQ15" si="1254">AIP15/$AIA$5</f>
        <v>0</v>
      </c>
      <c r="AIR15" s="50"/>
      <c r="AIS15" s="51"/>
      <c r="AIT15" s="51"/>
      <c r="AIU15" s="51"/>
      <c r="AIV15" s="51"/>
      <c r="AIW15" s="51"/>
      <c r="AIX15" s="69">
        <f t="shared" ref="AIX15" si="1255">SUM(AIR15:AIW15)</f>
        <v>0</v>
      </c>
      <c r="AIY15" s="70">
        <f t="shared" ref="AIY15" si="1256">AIX15/$AIA$5</f>
        <v>0</v>
      </c>
      <c r="AIZ15" s="50"/>
      <c r="AJA15" s="51"/>
      <c r="AJB15" s="51">
        <v>110</v>
      </c>
      <c r="AJC15" s="51"/>
      <c r="AJD15" s="51"/>
      <c r="AJE15" s="51"/>
      <c r="AJF15" s="69">
        <f t="shared" ref="AJF15" si="1257">SUM(AIZ15:AJE15)</f>
        <v>110</v>
      </c>
      <c r="AJG15" s="70">
        <f t="shared" ref="AJG15" si="1258">AJF15/$AIA$5</f>
        <v>18.333333333333332</v>
      </c>
      <c r="AJH15" s="50"/>
      <c r="AJI15" s="51">
        <v>110</v>
      </c>
      <c r="AJJ15" s="51"/>
      <c r="AJK15" s="51"/>
      <c r="AJL15" s="51"/>
      <c r="AJM15" s="51"/>
      <c r="AJN15" s="200">
        <f t="shared" ref="AJN15" si="1259">SUM(AJH15:AJM15)</f>
        <v>110</v>
      </c>
      <c r="AJO15" s="43">
        <f t="shared" ref="AJO15" si="1260">AJN15/$AJO$5</f>
        <v>18.333333333333332</v>
      </c>
      <c r="AJP15" s="50"/>
      <c r="AJQ15" s="51"/>
      <c r="AJR15" s="51"/>
      <c r="AJS15" s="51">
        <v>99</v>
      </c>
      <c r="AJT15" s="51"/>
      <c r="AJU15" s="200"/>
      <c r="AJV15" s="200">
        <f t="shared" ref="AJV15" si="1261">SUM(AJP15:AJU15)</f>
        <v>99</v>
      </c>
      <c r="AJW15" s="53">
        <f t="shared" ref="AJW15" si="1262">AJV15/$AJO$5</f>
        <v>16.5</v>
      </c>
      <c r="AJX15" s="50"/>
      <c r="AJY15" s="51">
        <v>107</v>
      </c>
      <c r="AJZ15" s="51"/>
      <c r="AKA15" s="51"/>
      <c r="AKB15" s="51"/>
      <c r="AKC15" s="51"/>
      <c r="AKD15" s="200">
        <f t="shared" ref="AKD15" si="1263">SUM(AJX15:AKC15)</f>
        <v>107</v>
      </c>
      <c r="AKE15" s="53">
        <f t="shared" ref="AKE15" si="1264">AKD15/$AJO$5</f>
        <v>17.833333333333332</v>
      </c>
      <c r="AKF15" s="50"/>
      <c r="AKG15" s="51"/>
      <c r="AKH15" s="51"/>
      <c r="AKI15" s="51"/>
      <c r="AKJ15" s="51"/>
      <c r="AKK15" s="51"/>
      <c r="AKL15" s="47">
        <f t="shared" ref="AKL15" si="1265">SUM(AKF15:AKK15)</f>
        <v>0</v>
      </c>
      <c r="AKM15" s="43">
        <f t="shared" ref="AKM15" si="1266">AKL15/$AJO$5</f>
        <v>0</v>
      </c>
      <c r="AKN15" s="84"/>
      <c r="AKO15" s="85">
        <v>114</v>
      </c>
      <c r="AKP15" s="85"/>
      <c r="AKQ15" s="85"/>
      <c r="AKR15" s="85"/>
      <c r="AKS15" s="85"/>
      <c r="AKT15" s="200">
        <f t="shared" ref="AKT15" si="1267">SUM(AKN15:AKS15)</f>
        <v>114</v>
      </c>
      <c r="AKU15" s="53">
        <f t="shared" ref="AKU15" si="1268">AKT15/$AJO$5</f>
        <v>19</v>
      </c>
      <c r="AKV15" s="50">
        <v>110</v>
      </c>
      <c r="AKW15" s="51"/>
      <c r="AKX15" s="51"/>
      <c r="AKY15" s="51"/>
      <c r="AKZ15" s="51"/>
      <c r="ALA15" s="51"/>
      <c r="ALB15" s="200">
        <f t="shared" ref="ALB15" si="1269">SUM(AKV15:ALA15)</f>
        <v>110</v>
      </c>
      <c r="ALC15" s="53">
        <f t="shared" ref="ALC15" si="1270">ALB15/$AJO$5</f>
        <v>18.333333333333332</v>
      </c>
      <c r="ALD15" s="50"/>
      <c r="ALE15" s="51"/>
      <c r="ALF15" s="51">
        <v>110</v>
      </c>
      <c r="ALG15" s="51"/>
      <c r="ALH15" s="51"/>
      <c r="ALI15" s="51"/>
      <c r="ALJ15" s="200">
        <f t="shared" ref="ALJ15" si="1271">SUM(ALD15:ALI15)</f>
        <v>110</v>
      </c>
      <c r="ALK15" s="53">
        <f t="shared" ref="ALK15" si="1272">ALJ15/$AJO$5</f>
        <v>18.333333333333332</v>
      </c>
      <c r="ALL15" s="50"/>
      <c r="ALM15" s="51"/>
      <c r="ALN15" s="51"/>
      <c r="ALO15" s="51"/>
      <c r="ALP15" s="51"/>
      <c r="ALQ15" s="1"/>
      <c r="ALR15" s="69">
        <f t="shared" ref="ALR15" si="1273">SUM(ALL15:ALQ15)</f>
        <v>0</v>
      </c>
      <c r="ALS15" s="70">
        <f t="shared" ref="ALS15" si="1274">ALR15/$ALS$5</f>
        <v>0</v>
      </c>
      <c r="ALT15" s="50"/>
      <c r="ALU15" s="51"/>
      <c r="ALV15" s="51">
        <v>110</v>
      </c>
      <c r="ALW15" s="51"/>
      <c r="ALX15" s="51"/>
      <c r="ALY15" s="51"/>
      <c r="ALZ15" s="69">
        <f t="shared" ref="ALZ15" si="1275">SUM(ALT15:ALY15)</f>
        <v>110</v>
      </c>
      <c r="AMA15" s="70">
        <f t="shared" ref="AMA15" si="1276">ALZ15/$AMA$5</f>
        <v>18.333333333333332</v>
      </c>
      <c r="AMB15" s="50"/>
      <c r="AMC15" s="51"/>
      <c r="AMD15" s="51"/>
      <c r="AME15" s="51"/>
      <c r="AMF15" s="51"/>
      <c r="AMG15" s="51">
        <v>110</v>
      </c>
      <c r="AMH15" s="69">
        <f t="shared" ref="AMH15" si="1277">SUM(AMB15:AMG15)</f>
        <v>110</v>
      </c>
      <c r="AMI15" s="70">
        <f t="shared" ref="AMI15" si="1278">AMH15/$AMA$5</f>
        <v>18.333333333333332</v>
      </c>
      <c r="AMJ15" s="50"/>
      <c r="AMK15" s="51"/>
      <c r="AML15" s="51"/>
      <c r="AMM15" s="51"/>
      <c r="AMN15" s="51"/>
      <c r="AMO15" s="51"/>
      <c r="AMP15" s="69">
        <f t="shared" ref="AMP15" si="1279">SUM(AMJ15:AMO15)</f>
        <v>0</v>
      </c>
      <c r="AMQ15" s="70">
        <f t="shared" ref="AMQ15" si="1280">AMP15/$AMA$5</f>
        <v>0</v>
      </c>
      <c r="AMR15" s="50"/>
      <c r="AMS15" s="51"/>
      <c r="AMT15" s="51">
        <v>110</v>
      </c>
      <c r="AMU15" s="51"/>
      <c r="AMV15" s="51"/>
      <c r="AMW15" s="51"/>
      <c r="AMX15" s="69">
        <f t="shared" ref="AMX15" si="1281">SUM(AMR15:AMW15)</f>
        <v>110</v>
      </c>
      <c r="AMY15" s="70">
        <f t="shared" ref="AMY15" si="1282">AMX15/$AMA$5</f>
        <v>18.333333333333332</v>
      </c>
      <c r="AMZ15" s="50"/>
      <c r="ANA15" s="51">
        <v>110</v>
      </c>
      <c r="ANB15" s="51"/>
      <c r="ANC15" s="51"/>
      <c r="AND15" s="51"/>
      <c r="ANE15" s="51"/>
      <c r="ANF15" s="69">
        <f t="shared" ref="ANF15" si="1283">SUM(AMZ15:ANE15)</f>
        <v>110</v>
      </c>
      <c r="ANG15" s="70">
        <f t="shared" ref="ANG15" si="1284">ANF15/$ANG$5</f>
        <v>18.333333333333332</v>
      </c>
      <c r="ANH15" s="50"/>
      <c r="ANI15" s="51"/>
      <c r="ANJ15" s="51"/>
      <c r="ANK15" s="51">
        <v>107</v>
      </c>
      <c r="ANL15" s="51"/>
      <c r="ANM15" s="51"/>
      <c r="ANN15" s="69">
        <f t="shared" ref="ANN15" si="1285">SUM(ANH15:ANM15)</f>
        <v>107</v>
      </c>
      <c r="ANO15" s="70">
        <f t="shared" ref="ANO15" si="1286">ANN15/$ANG$5</f>
        <v>17.833333333333332</v>
      </c>
      <c r="ANP15" s="50"/>
      <c r="ANQ15" s="51"/>
      <c r="ANR15" s="51"/>
      <c r="ANS15" s="51"/>
      <c r="ANT15" s="51">
        <v>96</v>
      </c>
      <c r="ANU15" s="51"/>
      <c r="ANV15" s="69">
        <f t="shared" ref="ANV15" si="1287">SUM(ANP15:ANU15)</f>
        <v>96</v>
      </c>
      <c r="ANW15" s="70">
        <f t="shared" ref="ANW15" si="1288">ANV15/$ANG$5</f>
        <v>16</v>
      </c>
      <c r="ANX15" s="50"/>
      <c r="ANY15" s="51"/>
      <c r="ANZ15" s="51">
        <v>107</v>
      </c>
      <c r="AOA15" s="51"/>
      <c r="AOB15" s="51"/>
      <c r="AOC15" s="51"/>
      <c r="AOD15" s="69">
        <f t="shared" ref="AOD15" si="1289">SUM(ANX15:AOC15)</f>
        <v>107</v>
      </c>
      <c r="AOE15" s="70">
        <f t="shared" ref="AOE15" si="1290">AOD15/$ANG$5</f>
        <v>17.833333333333332</v>
      </c>
      <c r="AOF15" s="50"/>
      <c r="AOG15" s="51"/>
      <c r="AOH15" s="51">
        <v>110</v>
      </c>
      <c r="AOI15" s="51"/>
      <c r="AOJ15" s="51"/>
      <c r="AOK15" s="51"/>
      <c r="AOL15" s="69">
        <f t="shared" ref="AOL15" si="1291">SUM(AOF15:AOK15)</f>
        <v>110</v>
      </c>
      <c r="AOM15" s="70">
        <f t="shared" ref="AOM15" si="1292">AOL15/$ANG$5</f>
        <v>18.333333333333332</v>
      </c>
      <c r="AON15" s="50"/>
      <c r="AOO15" s="51">
        <v>110</v>
      </c>
      <c r="AOP15" s="51"/>
      <c r="AOQ15" s="51"/>
      <c r="AOR15" s="51"/>
      <c r="AOS15" s="51"/>
      <c r="AOT15" s="69">
        <f t="shared" ref="AOT15" si="1293">SUM(AON15:AOS15)</f>
        <v>110</v>
      </c>
      <c r="AOU15" s="70">
        <f t="shared" ref="AOU15" si="1294">AOT15/$ANG$5</f>
        <v>18.333333333333332</v>
      </c>
      <c r="AOV15" s="50"/>
      <c r="AOW15" s="51"/>
      <c r="AOX15" s="51"/>
      <c r="AOY15" s="51"/>
      <c r="AOZ15" s="51"/>
      <c r="APA15" s="51"/>
      <c r="APB15" s="69">
        <f t="shared" ref="APB15" si="1295">SUM(AOV15:APA15)</f>
        <v>0</v>
      </c>
      <c r="APC15" s="70">
        <f t="shared" ref="APC15" si="1296">APB15/$ANG$5</f>
        <v>0</v>
      </c>
      <c r="APD15" s="50"/>
      <c r="APE15" s="51"/>
      <c r="APF15" s="51"/>
      <c r="APG15" s="51"/>
      <c r="APH15" s="51"/>
      <c r="API15" s="51"/>
      <c r="APJ15" s="69">
        <f t="shared" ref="APJ15" si="1297">SUM(APD15:API15)</f>
        <v>0</v>
      </c>
      <c r="APK15" s="70">
        <f t="shared" ref="APK15" si="1298">APJ15/$ANG$5</f>
        <v>0</v>
      </c>
      <c r="APL15" s="50">
        <v>110</v>
      </c>
      <c r="APM15" s="51"/>
      <c r="APN15" s="51"/>
      <c r="APO15" s="51"/>
      <c r="APP15" s="51"/>
      <c r="APQ15" s="51"/>
      <c r="APR15" s="69">
        <f t="shared" ref="APR15" si="1299">SUM(APL15:APQ15)</f>
        <v>110</v>
      </c>
      <c r="APS15" s="70">
        <f t="shared" ref="APS15" si="1300">APR15/$ANG$5</f>
        <v>18.333333333333332</v>
      </c>
      <c r="APT15" s="50"/>
      <c r="APU15" s="51"/>
      <c r="APV15" s="51"/>
      <c r="APW15" s="51"/>
      <c r="APX15" s="51"/>
      <c r="APY15" s="51"/>
      <c r="APZ15" s="69">
        <f t="shared" ref="APZ15" si="1301">SUM(APT15:APY15)</f>
        <v>0</v>
      </c>
      <c r="AQA15" s="70">
        <f t="shared" ref="AQA15" si="1302">APZ15/$ANG$5</f>
        <v>0</v>
      </c>
      <c r="AQB15" s="50"/>
      <c r="AQC15" s="51">
        <v>110</v>
      </c>
      <c r="AQD15" s="51"/>
      <c r="AQE15" s="51"/>
      <c r="AQF15" s="51"/>
      <c r="AQG15" s="51"/>
      <c r="AQH15" s="69">
        <f t="shared" ref="AQH15" si="1303">SUM(AQB15:AQG15)</f>
        <v>110</v>
      </c>
      <c r="AQI15" s="70">
        <f t="shared" ref="AQI15" si="1304">AQH15/$ANG$5</f>
        <v>18.333333333333332</v>
      </c>
      <c r="AQJ15" s="50"/>
      <c r="AQK15" s="51"/>
      <c r="AQL15" s="51"/>
      <c r="AQM15" s="51">
        <v>100</v>
      </c>
      <c r="AQN15" s="51"/>
      <c r="AQO15" s="51"/>
      <c r="AQP15" s="52">
        <f t="shared" ref="AQP15" si="1305">SUM(AQJ15:AQO15)</f>
        <v>100</v>
      </c>
      <c r="AQQ15" s="53">
        <f t="shared" ref="AQQ15" si="1306">AQP15/$AQQ$5</f>
        <v>16.666666666666668</v>
      </c>
      <c r="AQR15" s="50"/>
      <c r="AQS15" s="51"/>
      <c r="AQT15" s="51"/>
      <c r="AQU15" s="51"/>
      <c r="AQV15" s="51"/>
      <c r="AQW15" s="51"/>
      <c r="AQX15" s="52">
        <f t="shared" ref="AQX15" si="1307">SUM(AQR15:AQW15)</f>
        <v>0</v>
      </c>
      <c r="AQY15" s="53">
        <f t="shared" ref="AQY15" si="1308">AQX15/$AQQ$5</f>
        <v>0</v>
      </c>
      <c r="AQZ15" s="50"/>
      <c r="ARA15" s="51"/>
      <c r="ARB15" s="51"/>
      <c r="ARC15" s="51"/>
      <c r="ARD15" s="51"/>
      <c r="ARE15" s="51"/>
      <c r="ARF15" s="52">
        <f t="shared" ref="ARF15" si="1309">SUM(AQZ15:ARE15)</f>
        <v>0</v>
      </c>
      <c r="ARG15" s="53">
        <f t="shared" ref="ARG15" si="1310">ARF15/$AQQ$5</f>
        <v>0</v>
      </c>
      <c r="ARH15" s="209">
        <v>162</v>
      </c>
      <c r="ARI15" s="200"/>
      <c r="ARJ15" s="200"/>
      <c r="ARK15" s="200"/>
      <c r="ARL15" s="200"/>
      <c r="ARM15" s="200"/>
      <c r="ARN15" s="52">
        <f t="shared" ref="ARN15" si="1311">SUM(ARH15:ARM15)</f>
        <v>162</v>
      </c>
      <c r="ARO15" s="53">
        <f t="shared" ref="ARO15" si="1312">ARN15/$ARO$5</f>
        <v>27</v>
      </c>
      <c r="ARP15" s="50"/>
      <c r="ARQ15" s="51"/>
      <c r="ARR15" s="51"/>
      <c r="ARS15" s="51"/>
      <c r="ART15" s="51"/>
      <c r="ARU15" s="51"/>
      <c r="ARV15" s="52">
        <f t="shared" ref="ARV15" si="1313">SUM(ARP15:ARU15)</f>
        <v>0</v>
      </c>
      <c r="ARW15" s="53">
        <f t="shared" ref="ARW15" si="1314">ARV15/$ARO$5</f>
        <v>0</v>
      </c>
      <c r="ARX15" s="50"/>
      <c r="ARY15" s="51"/>
      <c r="ARZ15" s="51"/>
      <c r="ASA15" s="51"/>
      <c r="ASB15" s="51"/>
      <c r="ASC15" s="51"/>
      <c r="ASD15" s="52">
        <f t="shared" ref="ASD15" si="1315">SUM(ARX15:ASC15)</f>
        <v>0</v>
      </c>
      <c r="ASE15" s="53">
        <f t="shared" ref="ASE15" si="1316">ASD15/$ARO$5</f>
        <v>0</v>
      </c>
      <c r="ASF15" s="50"/>
      <c r="ASG15" s="51"/>
      <c r="ASH15" s="51"/>
      <c r="ASI15" s="51"/>
      <c r="ASJ15" s="51"/>
      <c r="ASK15" s="51"/>
      <c r="ASL15" s="52">
        <f t="shared" ref="ASL15" si="1317">SUM(ASF15:ASK15)</f>
        <v>0</v>
      </c>
      <c r="ASM15" s="53">
        <f t="shared" ref="ASM15" si="1318">ASL15/$ARO$5</f>
        <v>0</v>
      </c>
      <c r="ASN15" s="50"/>
      <c r="ASO15" s="51"/>
      <c r="ASP15" s="51"/>
      <c r="ASQ15" s="51">
        <v>110</v>
      </c>
      <c r="ASR15" s="51"/>
      <c r="ASS15" s="51"/>
      <c r="AST15" s="52">
        <f t="shared" ref="AST15" si="1319">SUM(ASN15:ASS15)</f>
        <v>110</v>
      </c>
      <c r="ASU15" s="53">
        <f t="shared" ref="ASU15" si="1320">AST15/$ARO$5</f>
        <v>18.333333333333332</v>
      </c>
      <c r="ASV15" s="50"/>
      <c r="ASW15" s="51"/>
      <c r="ASX15" s="51"/>
      <c r="ASY15" s="51"/>
      <c r="ASZ15" s="51"/>
      <c r="ATA15" s="51"/>
      <c r="ATB15" s="52">
        <f t="shared" ref="ATB15" si="1321">SUM(ASV15:ATA15)</f>
        <v>0</v>
      </c>
      <c r="ATC15" s="53">
        <f t="shared" ref="ATC15" si="1322">ATB15/$ARO$5</f>
        <v>0</v>
      </c>
      <c r="ATD15" s="50"/>
      <c r="ATE15" s="51"/>
      <c r="ATF15" s="51"/>
      <c r="ATG15" s="51"/>
      <c r="ATH15" s="51"/>
      <c r="ATI15" s="51"/>
      <c r="ATJ15" s="52">
        <f t="shared" ref="ATJ15" si="1323">SUM(ATD15:ATI15)</f>
        <v>0</v>
      </c>
      <c r="ATK15" s="53">
        <f t="shared" ref="ATK15" si="1324">ATJ15/$ARO$5</f>
        <v>0</v>
      </c>
      <c r="ATL15" s="50"/>
      <c r="ATM15" s="51"/>
      <c r="ATN15" s="51"/>
      <c r="ATO15" s="51"/>
      <c r="ATP15" s="51"/>
      <c r="ATQ15" s="51"/>
      <c r="ATR15" s="52">
        <f t="shared" ref="ATR15" si="1325">SUM(ATL15:ATQ15)</f>
        <v>0</v>
      </c>
      <c r="ATS15" s="53">
        <f t="shared" ref="ATS15" si="1326">ATR15/$ARO$5</f>
        <v>0</v>
      </c>
      <c r="ATT15" s="50">
        <v>112</v>
      </c>
      <c r="ATU15" s="51"/>
      <c r="ATV15" s="51"/>
      <c r="ATW15" s="51"/>
      <c r="ATX15" s="51"/>
      <c r="ATY15" s="51"/>
      <c r="ATZ15" s="52">
        <f t="shared" ref="ATZ15" si="1327">SUM(ATT15:ATY15)</f>
        <v>112</v>
      </c>
      <c r="AUA15" s="53">
        <f t="shared" ref="AUA15" si="1328">ATZ15/$ARO$5</f>
        <v>18.666666666666668</v>
      </c>
      <c r="AUB15" s="50">
        <v>110</v>
      </c>
      <c r="AUC15" s="51"/>
      <c r="AUD15" s="51"/>
      <c r="AUE15" s="51"/>
      <c r="AUF15" s="51"/>
      <c r="AUG15" s="51"/>
      <c r="AUH15" s="52">
        <f t="shared" ref="AUH15" si="1329">SUM(AUB15:AUG15)</f>
        <v>110</v>
      </c>
      <c r="AUI15" s="53">
        <f t="shared" ref="AUI15" si="1330">AUH15/$ARO$5</f>
        <v>18.333333333333332</v>
      </c>
      <c r="AUJ15" s="50">
        <v>110</v>
      </c>
      <c r="AUK15" s="51"/>
      <c r="AUL15" s="51"/>
      <c r="AUM15" s="51"/>
      <c r="AUN15" s="51"/>
      <c r="AUO15" s="51"/>
      <c r="AUP15" s="52">
        <f t="shared" ref="AUP15" si="1331">SUM(AUJ15:AUO15)</f>
        <v>110</v>
      </c>
      <c r="AUQ15" s="53">
        <f t="shared" ref="AUQ15" si="1332">AUP15/$AUQ$5</f>
        <v>18.333333333333332</v>
      </c>
      <c r="AUR15" s="50"/>
      <c r="AUS15" s="51"/>
      <c r="AUT15" s="51"/>
      <c r="AUU15" s="51"/>
      <c r="AUV15" s="51"/>
      <c r="AUW15" s="51"/>
      <c r="AUX15" s="52">
        <f t="shared" ref="AUX15" si="1333">SUM(AUR15:AUW15)</f>
        <v>0</v>
      </c>
      <c r="AUY15" s="53">
        <f t="shared" ref="AUY15" si="1334">AUX15/$AUQ$5</f>
        <v>0</v>
      </c>
      <c r="AUZ15" s="50"/>
      <c r="AVA15" s="51"/>
      <c r="AVB15" s="51"/>
      <c r="AVC15" s="51"/>
      <c r="AVD15" s="51"/>
      <c r="AVE15" s="51"/>
      <c r="AVF15" s="52">
        <f t="shared" ref="AVF15" si="1335">SUM(AUZ15:AVE15)</f>
        <v>0</v>
      </c>
      <c r="AVG15" s="53">
        <f t="shared" ref="AVG15" si="1336">AVF15/$AUQ$5</f>
        <v>0</v>
      </c>
      <c r="AVH15" s="50"/>
      <c r="AVI15" s="51"/>
      <c r="AVJ15" s="51"/>
      <c r="AVK15" s="51"/>
      <c r="AVL15" s="51"/>
      <c r="AVM15" s="51"/>
      <c r="AVN15" s="52">
        <f t="shared" ref="AVN15" si="1337">SUM(AVH15:AVM15)</f>
        <v>0</v>
      </c>
      <c r="AVO15" s="53">
        <f t="shared" ref="AVO15" si="1338">AVN15/$AUQ$5</f>
        <v>0</v>
      </c>
      <c r="AVP15" s="50"/>
      <c r="AVQ15" s="51"/>
      <c r="AVR15" s="51"/>
      <c r="AVS15" s="51"/>
      <c r="AVT15" s="51"/>
      <c r="AVU15" s="51"/>
      <c r="AVV15" s="52">
        <f t="shared" ref="AVV15" si="1339">SUM(AVP15:AVU15)</f>
        <v>0</v>
      </c>
      <c r="AVW15" s="53">
        <f t="shared" ref="AVW15" si="1340">AVV15/$AUQ$5</f>
        <v>0</v>
      </c>
      <c r="AVX15" s="50">
        <v>110</v>
      </c>
      <c r="AVY15" s="51"/>
      <c r="AVZ15" s="51"/>
      <c r="AWA15" s="51">
        <v>98</v>
      </c>
      <c r="AWB15" s="51"/>
      <c r="AWC15" s="51"/>
      <c r="AWD15" s="52">
        <f t="shared" ref="AWD15" si="1341">SUM(AVX15:AWC15)</f>
        <v>208</v>
      </c>
      <c r="AWE15" s="53">
        <f t="shared" ref="AWE15" si="1342">AWD15/$AWE$5</f>
        <v>34.666666666666664</v>
      </c>
      <c r="AWF15" s="50"/>
      <c r="AWG15" s="51"/>
      <c r="AWH15" s="51"/>
      <c r="AWI15" s="51"/>
      <c r="AWJ15" s="51"/>
      <c r="AWK15" s="51"/>
      <c r="AWL15" s="52">
        <f t="shared" ref="AWL15" si="1343">SUM(AWF15:AWK15)</f>
        <v>0</v>
      </c>
      <c r="AWM15" s="53">
        <f t="shared" ref="AWM15" si="1344">AWL15/$AWE$5</f>
        <v>0</v>
      </c>
      <c r="AWN15" s="50"/>
      <c r="AWO15" s="51"/>
      <c r="AWP15" s="51"/>
      <c r="AWQ15" s="51">
        <v>112</v>
      </c>
      <c r="AWR15" s="51"/>
      <c r="AWS15" s="51"/>
      <c r="AWT15" s="52">
        <f t="shared" ref="AWT15" si="1345">SUM(AWN15:AWS15)</f>
        <v>112</v>
      </c>
      <c r="AWU15" s="53">
        <f t="shared" ref="AWU15" si="1346">AWT15/$AWU$5</f>
        <v>18.666666666666668</v>
      </c>
      <c r="AWV15" s="50"/>
      <c r="AWW15" s="51"/>
      <c r="AWX15" s="51"/>
      <c r="AWY15" s="51"/>
      <c r="AWZ15" s="51"/>
      <c r="AXA15" s="51"/>
      <c r="AXB15" s="52">
        <f t="shared" ref="AXB15" si="1347">SUM(AWV15:AXA15)</f>
        <v>0</v>
      </c>
      <c r="AXC15" s="53">
        <f t="shared" ref="AXC15" si="1348">AXB15/$AWU$5</f>
        <v>0</v>
      </c>
      <c r="AXD15" s="50"/>
      <c r="AXE15" s="51"/>
      <c r="AXF15" s="51"/>
      <c r="AXG15" s="51"/>
      <c r="AXH15" s="51"/>
      <c r="AXI15" s="51"/>
      <c r="AXJ15" s="52">
        <f t="shared" ref="AXJ15" si="1349">SUM(AXD15:AXI15)</f>
        <v>0</v>
      </c>
      <c r="AXK15" s="53">
        <f t="shared" ref="AXK15" si="1350">AXJ15/$AWU$5</f>
        <v>0</v>
      </c>
      <c r="AXL15" s="50"/>
      <c r="AXM15" s="51"/>
      <c r="AXN15" s="51">
        <v>105</v>
      </c>
      <c r="AXO15" s="51"/>
      <c r="AXP15" s="51"/>
      <c r="AXQ15" s="51"/>
      <c r="AXR15" s="52">
        <f t="shared" ref="AXR15" si="1351">SUM(AXL15:AXP15)</f>
        <v>105</v>
      </c>
      <c r="AXS15" s="53">
        <f t="shared" ref="AXS15" si="1352">AXR15/$AXS$5</f>
        <v>17.5</v>
      </c>
      <c r="AXT15" s="50"/>
      <c r="AXU15" s="51"/>
      <c r="AXV15" s="51">
        <v>110</v>
      </c>
      <c r="AXW15" s="51"/>
      <c r="AXX15" s="51"/>
      <c r="AXY15" s="51"/>
      <c r="AXZ15" s="42">
        <f t="shared" ref="AXZ15" si="1353">SUM(AXT15:AXX15)</f>
        <v>110</v>
      </c>
      <c r="AYA15" s="43">
        <f t="shared" ref="AYA15" si="1354">AXZ15/$AYA$5</f>
        <v>18.333333333333332</v>
      </c>
      <c r="AYB15" s="50"/>
      <c r="AYC15" s="51"/>
      <c r="AYD15" s="51"/>
      <c r="AYE15" s="51"/>
      <c r="AYF15" s="51"/>
      <c r="AYG15" s="51"/>
      <c r="AYH15" s="52">
        <f t="shared" ref="AYH15" si="1355">SUM(AYB15:AYG15)</f>
        <v>0</v>
      </c>
      <c r="AYI15" s="53">
        <f t="shared" ref="AYI15" si="1356">AYH15/$AYA$5</f>
        <v>0</v>
      </c>
      <c r="AYJ15" s="50">
        <v>110</v>
      </c>
      <c r="AYK15" s="51"/>
      <c r="AYL15" s="51"/>
      <c r="AYM15" s="51"/>
      <c r="AYN15" s="51"/>
      <c r="AYO15" s="51"/>
      <c r="AYP15" s="52">
        <f t="shared" ref="AYP15" si="1357">SUM(AYJ15:AYO15)</f>
        <v>110</v>
      </c>
      <c r="AYQ15" s="53">
        <f t="shared" ref="AYQ15" si="1358">AYP15/$AYA$5</f>
        <v>18.333333333333332</v>
      </c>
      <c r="AYR15" s="50"/>
      <c r="AYS15" s="51"/>
      <c r="AYT15" s="51"/>
      <c r="AYU15" s="51"/>
      <c r="AYV15" s="51"/>
      <c r="AYW15" s="51"/>
      <c r="AYX15" s="52">
        <f t="shared" ref="AYX15" si="1359">SUM(AYR15:AYW15)</f>
        <v>0</v>
      </c>
      <c r="AYY15" s="53">
        <f t="shared" ref="AYY15" si="1360">AYX15/$AYY$5</f>
        <v>0</v>
      </c>
      <c r="AYZ15" s="50"/>
      <c r="AZA15" s="51"/>
      <c r="AZB15" s="51"/>
      <c r="AZC15" s="51"/>
      <c r="AZD15" s="51"/>
      <c r="AZE15" s="51"/>
      <c r="AZF15" s="52">
        <f t="shared" ref="AZF15" si="1361">SUM(AYZ15:AZE15)</f>
        <v>0</v>
      </c>
      <c r="AZG15" s="53">
        <f t="shared" ref="AZG15" si="1362">AZF15/$AZG$5</f>
        <v>0</v>
      </c>
      <c r="AZH15" s="84"/>
      <c r="AZI15" s="85"/>
      <c r="AZJ15" s="85"/>
      <c r="AZK15" s="85"/>
      <c r="AZL15" s="85"/>
      <c r="AZM15" s="85"/>
      <c r="AZN15" s="52">
        <f t="shared" ref="AZN15" si="1363">SUM(AZH15:AZM15)</f>
        <v>0</v>
      </c>
      <c r="AZO15" s="53">
        <f t="shared" ref="AZO15" si="1364">AZN15/$AZO$5</f>
        <v>0</v>
      </c>
      <c r="AZP15" s="50">
        <v>100</v>
      </c>
      <c r="AZQ15" s="51"/>
      <c r="AZR15" s="51"/>
      <c r="AZS15" s="51"/>
      <c r="AZT15" s="51"/>
      <c r="AZU15" s="51"/>
      <c r="AZV15" s="52">
        <f t="shared" ref="AZV15" si="1365">SUM(AZP15:AZU15)</f>
        <v>100</v>
      </c>
      <c r="AZW15" s="53">
        <f t="shared" ref="AZW15" si="1366">AZV15/$AZO$5</f>
        <v>16.666666666666668</v>
      </c>
      <c r="AZX15" s="240"/>
      <c r="AZY15" s="241"/>
      <c r="AZZ15" s="241"/>
      <c r="BAA15" s="241"/>
      <c r="BAB15" s="241"/>
      <c r="BAC15" s="241"/>
      <c r="BAD15" s="52">
        <f t="shared" ref="BAD15" si="1367">SUM(AZX15:BAC15)</f>
        <v>0</v>
      </c>
      <c r="BAE15" s="53">
        <f t="shared" ref="BAE15" si="1368">BAD15/$AZO$5</f>
        <v>0</v>
      </c>
      <c r="BAF15" s="50"/>
      <c r="BAG15" s="51"/>
      <c r="BAH15" s="51"/>
      <c r="BAI15" s="51"/>
      <c r="BAJ15" s="51"/>
      <c r="BAK15" s="51"/>
      <c r="BAL15" s="52">
        <f t="shared" ref="BAL15" si="1369">SUM(BAF15:BAK15)</f>
        <v>0</v>
      </c>
      <c r="BAM15" s="53">
        <f t="shared" ref="BAM15" si="1370">BAL15/$AZO$5</f>
        <v>0</v>
      </c>
      <c r="BAN15" s="50"/>
      <c r="BAO15" s="51">
        <v>110</v>
      </c>
      <c r="BAP15" s="51"/>
      <c r="BAQ15" s="51"/>
      <c r="BAR15" s="51"/>
      <c r="BAS15" s="51"/>
      <c r="BAT15" s="52">
        <f t="shared" ref="BAT15" si="1371">SUM(BAN15:BAS15)</f>
        <v>110</v>
      </c>
      <c r="BAU15" s="53">
        <f t="shared" ref="BAU15" si="1372">BAT15/$AZO$5</f>
        <v>18.333333333333332</v>
      </c>
      <c r="BAV15" s="50">
        <v>110</v>
      </c>
      <c r="BAW15" s="51"/>
      <c r="BAX15" s="51"/>
      <c r="BAY15" s="51"/>
      <c r="BAZ15" s="51"/>
      <c r="BBA15" s="51"/>
      <c r="BBB15" s="52">
        <f t="shared" ref="BBB15" si="1373">SUM(BAV15:BBA15)</f>
        <v>110</v>
      </c>
      <c r="BBC15" s="53">
        <f t="shared" ref="BBC15" si="1374">BBB15/$AZO$5</f>
        <v>18.333333333333332</v>
      </c>
      <c r="BBD15" s="50"/>
      <c r="BBE15" s="51"/>
      <c r="BBF15" s="51"/>
      <c r="BBG15" s="51"/>
      <c r="BBH15" s="51"/>
      <c r="BBI15" s="51"/>
      <c r="BBJ15" s="52">
        <f t="shared" ref="BBJ15" si="1375">SUM(BBD15:BBI15)</f>
        <v>0</v>
      </c>
      <c r="BBK15" s="53">
        <f t="shared" ref="BBK15" si="1376">BBJ15/$AZO$5</f>
        <v>0</v>
      </c>
      <c r="BBL15" s="50"/>
      <c r="BBM15" s="51"/>
      <c r="BBN15" s="51">
        <v>110</v>
      </c>
      <c r="BBO15" s="51"/>
      <c r="BBP15" s="51"/>
      <c r="BBQ15" s="51"/>
      <c r="BBR15" s="52">
        <f t="shared" ref="BBR15" si="1377">SUM(BBL15:BBQ15)</f>
        <v>110</v>
      </c>
      <c r="BBS15" s="53">
        <f t="shared" ref="BBS15" si="1378">BBR15/$AZO$5</f>
        <v>18.333333333333332</v>
      </c>
      <c r="BBT15" s="50"/>
      <c r="BBU15" s="51"/>
      <c r="BBV15" s="51"/>
      <c r="BBW15" s="51"/>
      <c r="BBX15" s="51"/>
      <c r="BBY15" s="51"/>
      <c r="BBZ15" s="52">
        <f t="shared" ref="BBZ15" si="1379">SUM(BBT15:BBY15)</f>
        <v>0</v>
      </c>
      <c r="BCA15" s="53">
        <f t="shared" ref="BCA15" si="1380">BBZ15/$AZO$5</f>
        <v>0</v>
      </c>
      <c r="BCB15" s="50"/>
      <c r="BCC15" s="51"/>
      <c r="BCD15" s="51"/>
      <c r="BCE15" s="51">
        <v>110</v>
      </c>
      <c r="BCF15" s="51"/>
      <c r="BCG15" s="51"/>
      <c r="BCH15" s="52">
        <f t="shared" ref="BCH15" si="1381">SUM(BCB15:BCG15)</f>
        <v>110</v>
      </c>
      <c r="BCI15" s="53">
        <f t="shared" ref="BCI15" si="1382">BCH15/$AZO$5</f>
        <v>18.333333333333332</v>
      </c>
      <c r="BCJ15" s="50"/>
      <c r="BCK15" s="51"/>
      <c r="BCL15" s="51"/>
      <c r="BCM15" s="51"/>
      <c r="BCN15" s="51"/>
      <c r="BCO15" s="51"/>
      <c r="BCP15" s="52">
        <f t="shared" ref="BCP15" si="1383">SUM(BCJ15:BCO15)</f>
        <v>0</v>
      </c>
      <c r="BCQ15" s="53">
        <f t="shared" ref="BCQ15" si="1384">BCP15/$BCQ$5</f>
        <v>0</v>
      </c>
      <c r="BCR15" s="50"/>
      <c r="BCS15" s="51"/>
      <c r="BCT15" s="51">
        <v>89</v>
      </c>
      <c r="BCU15" s="51"/>
      <c r="BCV15" s="51"/>
      <c r="BCW15" s="51"/>
      <c r="BCX15" s="52">
        <f t="shared" ref="BCX15" si="1385">SUM(BCR15:BCW15)</f>
        <v>89</v>
      </c>
      <c r="BCY15" s="53">
        <f t="shared" ref="BCY15" si="1386">BCX15/$BCQ$5</f>
        <v>14.833333333333334</v>
      </c>
      <c r="BCZ15" s="50"/>
      <c r="BDA15" s="51"/>
      <c r="BDB15" s="51"/>
      <c r="BDC15" s="51"/>
      <c r="BDD15" s="51"/>
      <c r="BDE15" s="51"/>
      <c r="BDF15" s="52">
        <f t="shared" ref="BDF15" si="1387">SUM(BCZ15:BDE15)</f>
        <v>0</v>
      </c>
      <c r="BDG15" s="53">
        <f t="shared" ref="BDG15" si="1388">BDF15/$BCQ$5</f>
        <v>0</v>
      </c>
      <c r="BDH15" s="50"/>
      <c r="BDI15" s="51"/>
      <c r="BDJ15" s="51"/>
      <c r="BDK15" s="51"/>
      <c r="BDL15" s="51"/>
      <c r="BDM15" s="51">
        <v>106</v>
      </c>
      <c r="BDN15" s="52">
        <f t="shared" ref="BDN15" si="1389">SUM(BDH15:BDM15)</f>
        <v>106</v>
      </c>
      <c r="BDO15" s="53">
        <f t="shared" ref="BDO15" si="1390">BDN15/$BCQ$5</f>
        <v>17.666666666666668</v>
      </c>
      <c r="BDP15" s="50"/>
      <c r="BDQ15" s="51"/>
      <c r="BDR15" s="51"/>
      <c r="BDS15" s="51"/>
      <c r="BDT15" s="51"/>
      <c r="BDU15" s="51"/>
      <c r="BDV15" s="52">
        <f t="shared" ref="BDV15" si="1391">SUM(BDP15:BDU15)</f>
        <v>0</v>
      </c>
      <c r="BDW15" s="53">
        <f t="shared" ref="BDW15" si="1392">BDV15/$BCQ$5</f>
        <v>0</v>
      </c>
      <c r="BDX15" s="50"/>
      <c r="BDY15" s="51"/>
      <c r="BDZ15" s="51"/>
      <c r="BEA15" s="51"/>
      <c r="BEB15" s="51"/>
      <c r="BEC15" s="51"/>
      <c r="BED15" s="52">
        <f t="shared" ref="BED15" si="1393">SUM(BDX15:BEC15)</f>
        <v>0</v>
      </c>
      <c r="BEE15" s="53">
        <f t="shared" ref="BEE15" si="1394">BED15/$BCQ$5</f>
        <v>0</v>
      </c>
      <c r="BEF15" s="50"/>
      <c r="BEG15" s="51"/>
      <c r="BEH15" s="51">
        <v>642</v>
      </c>
      <c r="BEI15" s="51"/>
      <c r="BEJ15" s="51"/>
      <c r="BEK15" s="51"/>
      <c r="BEL15" s="42">
        <f t="shared" ref="BEL15" si="1395">SUM(BEF15:BEK15)</f>
        <v>642</v>
      </c>
      <c r="BEM15" s="43">
        <f t="shared" ref="BEM15" si="1396">BEL15/$BEM$5</f>
        <v>107</v>
      </c>
      <c r="BEN15" s="50"/>
      <c r="BEO15" s="51"/>
      <c r="BEP15" s="51"/>
      <c r="BEQ15" s="51"/>
      <c r="BER15" s="51">
        <v>294</v>
      </c>
      <c r="BES15" s="51"/>
      <c r="BET15" s="52">
        <f t="shared" ref="BET15" si="1397">SUM(BEN15:BES15)</f>
        <v>294</v>
      </c>
      <c r="BEU15" s="53">
        <f t="shared" ref="BEU15" si="1398">BET15/$BEU$5</f>
        <v>49</v>
      </c>
      <c r="BEV15" s="50"/>
      <c r="BEW15" s="51"/>
      <c r="BEX15" s="51"/>
      <c r="BEY15" s="51"/>
      <c r="BEZ15" s="51"/>
      <c r="BFA15" s="51"/>
      <c r="BFB15" s="52">
        <f t="shared" ref="BFB15" si="1399">SUM(BEV15:BFA15)</f>
        <v>0</v>
      </c>
      <c r="BFC15" s="53">
        <f t="shared" ref="BFC15" si="1400">BFB15/$BFC$5</f>
        <v>0</v>
      </c>
      <c r="BFD15" s="50"/>
      <c r="BFE15" s="51"/>
      <c r="BFF15" s="51"/>
      <c r="BFG15" s="51"/>
      <c r="BFH15" s="51"/>
      <c r="BFI15" s="51"/>
      <c r="BFJ15" s="52">
        <f t="shared" ref="BFJ15" si="1401">SUM(BFD15:BFI15)</f>
        <v>0</v>
      </c>
      <c r="BFK15" s="53">
        <f t="shared" ref="BFK15" si="1402">BFJ15/$BFK$5</f>
        <v>0</v>
      </c>
      <c r="BFL15" s="50"/>
      <c r="BFM15" s="51"/>
      <c r="BFN15" s="51"/>
      <c r="BFO15" s="51">
        <v>30</v>
      </c>
      <c r="BFP15" s="51"/>
      <c r="BFQ15" s="51"/>
      <c r="BFR15" s="52">
        <f t="shared" ref="BFR15" si="1403">SUM(BFL15:BFQ15)</f>
        <v>30</v>
      </c>
      <c r="BFS15" s="53">
        <f>BFR15/$BFS$5</f>
        <v>5</v>
      </c>
      <c r="BFT15" s="50"/>
      <c r="BFU15" s="51"/>
      <c r="BFV15" s="51"/>
      <c r="BFW15" s="51"/>
      <c r="BFX15" s="51"/>
      <c r="BFY15" s="51"/>
      <c r="BFZ15" s="52">
        <f t="shared" ref="BFZ15" si="1404">SUM(BFT15:BFY15)</f>
        <v>0</v>
      </c>
      <c r="BGA15" s="53">
        <f t="shared" ref="BGA15" si="1405">BFZ15/$BGA$5</f>
        <v>0</v>
      </c>
      <c r="BGB15" s="50"/>
      <c r="BGC15" s="51"/>
      <c r="BGD15" s="51"/>
      <c r="BGE15" s="51"/>
      <c r="BGF15" s="51"/>
      <c r="BGG15" s="51"/>
      <c r="BGH15" s="52">
        <f t="shared" ref="BGH15" si="1406">SUM(BGB15:BGG15)</f>
        <v>0</v>
      </c>
      <c r="BGI15" s="53">
        <f t="shared" ref="BGI15" si="1407">BGH15/$BGI$5</f>
        <v>0</v>
      </c>
      <c r="BGJ15" s="50"/>
      <c r="BGK15" s="51"/>
      <c r="BGL15" s="51">
        <v>44</v>
      </c>
      <c r="BGM15" s="51"/>
      <c r="BGN15" s="51"/>
      <c r="BGO15" s="51"/>
      <c r="BGP15" s="52">
        <f t="shared" ref="BGP15" si="1408">SUM(BGJ15:BGO15)</f>
        <v>44</v>
      </c>
      <c r="BGQ15" s="53">
        <f t="shared" ref="BGQ15" si="1409">BGP15/$BGQ$5</f>
        <v>7.333333333333333</v>
      </c>
      <c r="BGR15" s="50"/>
      <c r="BGS15" s="51"/>
      <c r="BGT15" s="51"/>
      <c r="BGU15" s="51"/>
      <c r="BGV15" s="51"/>
      <c r="BGW15" s="51"/>
      <c r="BGX15" s="52">
        <f t="shared" ref="BGX15" si="1410">SUM(BGR15:BGW15)</f>
        <v>0</v>
      </c>
      <c r="BGY15" s="53">
        <f t="shared" ref="BGY15" si="1411">BGX15/$BGY$5</f>
        <v>0</v>
      </c>
      <c r="BGZ15" s="50"/>
      <c r="BHA15" s="51"/>
      <c r="BHB15" s="51"/>
      <c r="BHC15" s="51"/>
      <c r="BHD15" s="51"/>
      <c r="BHE15" s="51"/>
      <c r="BHF15" s="52">
        <f t="shared" ref="BHF15" si="1412">SUM(BGZ15:BHE15)</f>
        <v>0</v>
      </c>
      <c r="BHG15" s="53">
        <f t="shared" ref="BHG15" si="1413">BHF15/$BHG$5</f>
        <v>0</v>
      </c>
      <c r="BHH15" s="50"/>
      <c r="BHI15" s="51"/>
      <c r="BHJ15" s="51"/>
      <c r="BHK15" s="51">
        <v>100</v>
      </c>
      <c r="BHL15" s="51"/>
      <c r="BHM15" s="51"/>
      <c r="BHN15" s="52">
        <f t="shared" ref="BHN15" si="1414">SUM(BHH15:BHM15)</f>
        <v>100</v>
      </c>
      <c r="BHO15" s="53">
        <f t="shared" ref="BHO15" si="1415">BHN15/$BHO$5</f>
        <v>16.666666666666668</v>
      </c>
      <c r="BHP15" s="50"/>
      <c r="BHQ15" s="51"/>
      <c r="BHR15" s="51"/>
      <c r="BHS15" s="51"/>
      <c r="BHT15" s="51"/>
      <c r="BHU15" s="51"/>
      <c r="BHV15" s="52">
        <f t="shared" ref="BHV15" si="1416">SUM(BHP15:BHU15)</f>
        <v>0</v>
      </c>
      <c r="BHW15" s="53">
        <f t="shared" ref="BHW15" si="1417">BHV15/$BHW$5</f>
        <v>0</v>
      </c>
      <c r="BHX15" s="50"/>
      <c r="BHY15" s="51"/>
      <c r="BHZ15" s="51"/>
      <c r="BIA15" s="51"/>
      <c r="BIB15" s="51"/>
      <c r="BIC15" s="51"/>
      <c r="BID15" s="52">
        <f t="shared" ref="BID15" si="1418">SUM(BHX15:BIC15)</f>
        <v>0</v>
      </c>
      <c r="BIE15" s="53">
        <f t="shared" ref="BIE15" si="1419">BID15/$BIE$5</f>
        <v>0</v>
      </c>
      <c r="BIF15" s="50"/>
      <c r="BIG15" s="51"/>
      <c r="BIH15" s="51"/>
      <c r="BII15" s="51"/>
      <c r="BIJ15" s="51"/>
      <c r="BIK15" s="51"/>
      <c r="BIL15" s="52">
        <f t="shared" ref="BIL15" si="1420">SUM(BIF15:BIK15)</f>
        <v>0</v>
      </c>
      <c r="BIM15" s="53">
        <f t="shared" ref="BIM15" si="1421">BIL15/$BIM$5</f>
        <v>0</v>
      </c>
      <c r="BIN15" s="50"/>
      <c r="BIO15" s="51">
        <v>100</v>
      </c>
      <c r="BIP15" s="51"/>
      <c r="BIQ15" s="51"/>
      <c r="BIR15" s="51"/>
      <c r="BIS15" s="51"/>
      <c r="BIT15" s="52">
        <f t="shared" ref="BIT15" si="1422">SUM(BIN15:BIS15)</f>
        <v>100</v>
      </c>
      <c r="BIU15" s="53">
        <f t="shared" ref="BIU15" si="1423">BIT15/$BIU$5</f>
        <v>16.666666666666668</v>
      </c>
      <c r="BIV15" s="50"/>
      <c r="BIW15" s="51"/>
      <c r="BIX15" s="51"/>
      <c r="BIY15" s="51"/>
      <c r="BIZ15" s="51"/>
      <c r="BJA15" s="51"/>
      <c r="BJB15" s="52">
        <f t="shared" ref="BJB15" si="1424">SUM(BIV15:BJA15)</f>
        <v>0</v>
      </c>
      <c r="BJC15" s="53">
        <f t="shared" ref="BJC15" si="1425">BJB15/$BJC$5</f>
        <v>0</v>
      </c>
      <c r="BJD15" s="50"/>
      <c r="BJE15" s="51"/>
      <c r="BJF15" s="51"/>
      <c r="BJG15" s="51"/>
      <c r="BJH15" s="51"/>
      <c r="BJI15" s="51"/>
      <c r="BJJ15" s="52">
        <f t="shared" ref="BJJ15" si="1426">SUM(BJD15:BJI15)</f>
        <v>0</v>
      </c>
      <c r="BJK15" s="53">
        <f t="shared" ref="BJK15" si="1427">BJJ15/$BJK$5</f>
        <v>0</v>
      </c>
      <c r="BJL15" s="50"/>
      <c r="BJM15" s="51"/>
      <c r="BJN15" s="51"/>
      <c r="BJO15" s="51"/>
      <c r="BJP15" s="51"/>
      <c r="BJQ15" s="51"/>
      <c r="BJR15" s="52">
        <f t="shared" ref="BJR15" si="1428">SUM(BJL15:BJQ15)</f>
        <v>0</v>
      </c>
      <c r="BJS15" s="53">
        <f t="shared" ref="BJS15" si="1429">BJR15/$BJS$5</f>
        <v>0</v>
      </c>
      <c r="BJT15" s="50"/>
      <c r="BJU15" s="51"/>
      <c r="BJV15" s="51"/>
      <c r="BJW15" s="51">
        <v>108</v>
      </c>
      <c r="BJX15" s="51"/>
      <c r="BJY15" s="51"/>
      <c r="BJZ15" s="69">
        <f t="shared" ref="BJZ15" si="1430">SUM(BJT15:BJY15)</f>
        <v>108</v>
      </c>
      <c r="BKA15" s="53">
        <f t="shared" ref="BKA15" si="1431">BJZ15/$BKA$5</f>
        <v>18</v>
      </c>
      <c r="BKB15" s="50"/>
      <c r="BKC15" s="51"/>
      <c r="BKD15" s="51"/>
      <c r="BKE15" s="51"/>
      <c r="BKF15" s="51"/>
      <c r="BKG15" s="51"/>
      <c r="BKH15" s="69">
        <f t="shared" ref="BKH15" si="1432">SUM(BKB15:BKG15)</f>
        <v>0</v>
      </c>
      <c r="BKI15" s="53">
        <f t="shared" ref="BKI15" si="1433">BKH15/$BKI$5</f>
        <v>0</v>
      </c>
      <c r="BKJ15" s="50"/>
      <c r="BKK15" s="51"/>
      <c r="BKL15" s="51"/>
      <c r="BKM15" s="51"/>
      <c r="BKN15" s="51"/>
      <c r="BKO15" s="51"/>
      <c r="BKP15" s="69">
        <f t="shared" ref="BKP15" si="1434">SUM(BKJ15:BKO15)</f>
        <v>0</v>
      </c>
      <c r="BKQ15" s="53">
        <f t="shared" ref="BKQ15" si="1435">BKP15/$BKI$5</f>
        <v>0</v>
      </c>
      <c r="BKR15" s="50"/>
      <c r="BKS15" s="51"/>
      <c r="BKT15" s="51">
        <v>110</v>
      </c>
      <c r="BKU15" s="51"/>
      <c r="BKV15" s="51"/>
      <c r="BKW15" s="51"/>
      <c r="BKX15" s="67">
        <f t="shared" ref="BKX15" si="1436">SUM(BKR15:BKW15)</f>
        <v>110</v>
      </c>
      <c r="BKY15" s="43">
        <f t="shared" ref="BKY15" si="1437">BKX15/$BKY$5</f>
        <v>18.333333333333332</v>
      </c>
      <c r="BKZ15" s="50">
        <v>218</v>
      </c>
      <c r="BLA15" s="51"/>
      <c r="BLB15" s="51"/>
      <c r="BLC15" s="51"/>
      <c r="BLD15" s="51"/>
      <c r="BLE15" s="51"/>
      <c r="BLF15" s="69">
        <f t="shared" ref="BLF15" si="1438">SUM(BKZ15:BLE15)</f>
        <v>218</v>
      </c>
      <c r="BLG15" s="53">
        <f t="shared" ref="BLG15" si="1439">BLF15/$BLG$5</f>
        <v>36.333333333333336</v>
      </c>
      <c r="BLH15" s="50"/>
      <c r="BLI15" s="51">
        <v>109</v>
      </c>
      <c r="BLJ15" s="51"/>
      <c r="BLK15" s="51"/>
      <c r="BLL15" s="51"/>
      <c r="BLM15" s="51"/>
      <c r="BLN15" s="69">
        <f t="shared" ref="BLN15" si="1440">SUM(BLH15:BLM15)</f>
        <v>109</v>
      </c>
      <c r="BLO15" s="70">
        <f t="shared" ref="BLO15" si="1441">BLN15/$BLO$5</f>
        <v>18.166666666666668</v>
      </c>
      <c r="BLP15" s="50"/>
      <c r="BLQ15" s="51"/>
      <c r="BLR15" s="51"/>
      <c r="BLS15" s="51"/>
      <c r="BLT15" s="51"/>
      <c r="BLU15" s="51"/>
      <c r="BLV15" s="69">
        <f t="shared" ref="BLV15" si="1442">SUM(BLP15:BLU15)</f>
        <v>0</v>
      </c>
      <c r="BLW15" s="70">
        <f t="shared" ref="BLW15" si="1443">BLV15/$BLW$5</f>
        <v>0</v>
      </c>
      <c r="BLX15" s="50"/>
      <c r="BLY15" s="51"/>
      <c r="BLZ15" s="51"/>
      <c r="BMA15" s="51"/>
      <c r="BMB15" s="51"/>
      <c r="BMC15" s="51"/>
      <c r="BMD15" s="69">
        <f t="shared" ref="BMD15" si="1444">SUM(BLX15:BMC15)</f>
        <v>0</v>
      </c>
      <c r="BME15" s="53">
        <f t="shared" ref="BME15" si="1445">BMD15/$BME$5</f>
        <v>0</v>
      </c>
      <c r="BMF15" s="50">
        <v>110</v>
      </c>
      <c r="BMG15" s="51"/>
      <c r="BMH15" s="51"/>
      <c r="BMI15" s="51"/>
      <c r="BMJ15" s="51"/>
      <c r="BMK15" s="51"/>
      <c r="BML15" s="69">
        <f t="shared" ref="BML15" si="1446">SUM(BMF15:BMK15)</f>
        <v>110</v>
      </c>
      <c r="BMM15" s="53">
        <f t="shared" ref="BMM15" si="1447">BML15/$BMM$5</f>
        <v>18.333333333333332</v>
      </c>
      <c r="BMN15" s="50"/>
      <c r="BMO15" s="51">
        <v>100</v>
      </c>
      <c r="BMP15" s="51">
        <v>100</v>
      </c>
      <c r="BMQ15" s="51"/>
      <c r="BMR15" s="51"/>
      <c r="BMS15" s="51"/>
      <c r="BMT15" s="69">
        <f t="shared" ref="BMT15" si="1448">SUM(BMN15:BMS15)</f>
        <v>200</v>
      </c>
      <c r="BMU15" s="53">
        <f t="shared" ref="BMU15" si="1449">BMT15/$BMU$5</f>
        <v>33.333333333333336</v>
      </c>
      <c r="BMV15" s="50"/>
      <c r="BMW15" s="51"/>
      <c r="BMX15" s="51"/>
      <c r="BMY15" s="51"/>
      <c r="BMZ15" s="51"/>
      <c r="BNA15" s="51">
        <v>110</v>
      </c>
      <c r="BNB15" s="67">
        <f t="shared" ref="BNB15" si="1450">SUM(BMV15:BNA15)</f>
        <v>110</v>
      </c>
      <c r="BNC15" s="43">
        <f t="shared" ref="BNC15" si="1451">BNB15/$BNC$5</f>
        <v>18.333333333333332</v>
      </c>
      <c r="BND15" s="50"/>
      <c r="BNE15" s="51"/>
      <c r="BNF15" s="51"/>
      <c r="BNG15" s="51">
        <v>103</v>
      </c>
      <c r="BNH15" s="51"/>
      <c r="BNI15" s="51"/>
      <c r="BNJ15" s="67">
        <f t="shared" ref="BNJ15" si="1452">SUM(BND15:BNI15)</f>
        <v>103</v>
      </c>
      <c r="BNK15" s="184">
        <f t="shared" ref="BNK15" si="1453">BNJ15/$BNK$5</f>
        <v>17.166666666666668</v>
      </c>
      <c r="BNL15" s="196"/>
      <c r="BNM15" s="197"/>
      <c r="BNN15" s="197"/>
      <c r="BNO15" s="197"/>
      <c r="BNP15" s="197"/>
      <c r="BNQ15" s="197"/>
      <c r="BNR15" s="194">
        <f t="shared" ref="BNR15" si="1454">SUM(BNL15:BNQ15)</f>
        <v>0</v>
      </c>
      <c r="BNS15" s="212">
        <f t="shared" ref="BNS15" si="1455">BNR15/$BNS$5</f>
        <v>0</v>
      </c>
      <c r="BNT15" s="196">
        <v>79</v>
      </c>
      <c r="BNU15" s="197">
        <v>112</v>
      </c>
      <c r="BNV15" s="197"/>
      <c r="BNW15" s="197"/>
      <c r="BNX15" s="197"/>
      <c r="BNY15" s="197"/>
      <c r="BNZ15" s="194">
        <f t="shared" ref="BNZ15" si="1456">SUM(BNT15:BNY15)</f>
        <v>191</v>
      </c>
      <c r="BOA15" s="199">
        <f t="shared" ref="BOA15" si="1457">BNZ15/$BOA$5</f>
        <v>31.833333333333332</v>
      </c>
      <c r="BOB15" s="50"/>
      <c r="BOC15" s="51"/>
      <c r="BOD15" s="51"/>
      <c r="BOE15" s="51"/>
      <c r="BOF15" s="51"/>
      <c r="BOG15" s="51"/>
      <c r="BOH15" s="69">
        <f t="shared" ref="BOH15" si="1458">SUM(BOB15:BOG15)</f>
        <v>0</v>
      </c>
      <c r="BOI15" s="70">
        <f t="shared" ref="BOI15" si="1459">BOH15/$BOI$5</f>
        <v>0</v>
      </c>
      <c r="BOJ15" s="50"/>
      <c r="BOK15" s="51"/>
      <c r="BOL15" s="51"/>
      <c r="BOM15" s="51">
        <v>80</v>
      </c>
      <c r="BON15" s="51"/>
      <c r="BOO15" s="51"/>
      <c r="BOP15" s="69">
        <f t="shared" ref="BOP15" si="1460">SUM(BOJ15:BOO15)</f>
        <v>80</v>
      </c>
      <c r="BOQ15" s="70">
        <f t="shared" ref="BOQ15" si="1461">BOP15/$BOQ$5</f>
        <v>13.333333333333334</v>
      </c>
      <c r="BOR15" s="50"/>
      <c r="BOS15" s="51"/>
      <c r="BOT15" s="51"/>
      <c r="BOU15" s="51"/>
      <c r="BOV15" s="51"/>
      <c r="BOW15" s="51">
        <v>78</v>
      </c>
      <c r="BOX15" s="69">
        <f t="shared" ref="BOX15" si="1462">SUM(BOR15:BOW15)</f>
        <v>78</v>
      </c>
      <c r="BOY15" s="70">
        <f t="shared" ref="BOY15" si="1463">BOX15/$BOY$5</f>
        <v>13</v>
      </c>
      <c r="BOZ15" s="50"/>
      <c r="BPA15" s="51"/>
      <c r="BPB15" s="51">
        <v>99</v>
      </c>
      <c r="BPC15" s="51"/>
      <c r="BPD15" s="51"/>
      <c r="BPE15" s="51"/>
      <c r="BPF15" s="69">
        <f t="shared" ref="BPF15" si="1464">SUM(BOZ15:BPE15)</f>
        <v>99</v>
      </c>
      <c r="BPG15" s="70">
        <f t="shared" ref="BPG15" si="1465">BPF15/$BPG$5</f>
        <v>16.5</v>
      </c>
      <c r="BPH15" s="50"/>
      <c r="BPI15" s="51"/>
      <c r="BPJ15" s="51"/>
      <c r="BPK15" s="51"/>
      <c r="BPL15" s="51"/>
      <c r="BPM15" s="51"/>
      <c r="BPN15" s="69">
        <f t="shared" ref="BPN15" si="1466">SUM(BPH15:BPM15)</f>
        <v>0</v>
      </c>
      <c r="BPO15" s="70">
        <f t="shared" ref="BPO15" si="1467">BPN15/$BPO$5</f>
        <v>0</v>
      </c>
      <c r="BPP15" s="50">
        <v>80</v>
      </c>
      <c r="BPQ15" s="51"/>
      <c r="BPR15" s="51"/>
      <c r="BPS15" s="51">
        <v>102</v>
      </c>
      <c r="BPT15" s="51"/>
      <c r="BPU15" s="51"/>
      <c r="BPV15" s="69">
        <f t="shared" ref="BPV15" si="1468">SUM(BPP15:BPU15)</f>
        <v>182</v>
      </c>
      <c r="BPW15" s="70">
        <f t="shared" ref="BPW15" si="1469">BPV15/$BPW$5</f>
        <v>30.333333333333332</v>
      </c>
      <c r="BPX15" s="50"/>
      <c r="BPY15" s="51"/>
      <c r="BPZ15" s="51"/>
      <c r="BQA15" s="51"/>
      <c r="BQB15" s="51"/>
      <c r="BQC15" s="51"/>
      <c r="BQD15" s="69">
        <f t="shared" ref="BQD15" si="1470">SUM(BPX15:BQC15)</f>
        <v>0</v>
      </c>
      <c r="BQE15" s="70">
        <f t="shared" ref="BQE15" si="1471">BQD15/$BQE$5</f>
        <v>0</v>
      </c>
      <c r="BQF15" s="50"/>
      <c r="BQG15" s="51"/>
      <c r="BQH15" s="51"/>
      <c r="BQI15" s="51"/>
      <c r="BQJ15" s="51"/>
      <c r="BQK15" s="51"/>
      <c r="BQL15" s="67">
        <f t="shared" ref="BQL15" si="1472">SUM(BQF15:BQK15)</f>
        <v>0</v>
      </c>
      <c r="BQM15" s="68">
        <f t="shared" ref="BQM15" si="1473">BQL15/$BQM$5</f>
        <v>0</v>
      </c>
      <c r="BQN15" s="50"/>
      <c r="BQO15" s="51"/>
      <c r="BQP15" s="51"/>
      <c r="BQQ15" s="51"/>
      <c r="BQR15" s="51"/>
      <c r="BQS15" s="51"/>
      <c r="BQT15" s="67">
        <f t="shared" ref="BQT15" si="1474">SUM(BQN15:BQS15)</f>
        <v>0</v>
      </c>
      <c r="BQU15" s="68">
        <f t="shared" ref="BQU15" si="1475">BQT15/$BQU$5</f>
        <v>0</v>
      </c>
      <c r="BQV15" s="50"/>
      <c r="BQW15" s="51"/>
      <c r="BQX15" s="51">
        <v>100</v>
      </c>
      <c r="BQY15" s="51"/>
      <c r="BQZ15" s="51"/>
      <c r="BRA15" s="51"/>
      <c r="BRB15" s="69">
        <f t="shared" ref="BRB15" si="1476">SUM(BQV15:BRA15)</f>
        <v>100</v>
      </c>
      <c r="BRC15" s="70">
        <f t="shared" ref="BRC15" si="1477">BRB15/$BRC$5</f>
        <v>16.666666666666668</v>
      </c>
      <c r="BRD15" s="50"/>
      <c r="BRE15" s="51"/>
      <c r="BRF15" s="51"/>
      <c r="BRG15" s="51"/>
      <c r="BRH15" s="51"/>
      <c r="BRI15" s="51"/>
      <c r="BRJ15" s="69">
        <f t="shared" ref="BRJ15" si="1478">SUM(BRD15:BRI15)</f>
        <v>0</v>
      </c>
      <c r="BRK15" s="70">
        <f t="shared" ref="BRK15" si="1479">BRJ15/$BRK$5</f>
        <v>0</v>
      </c>
      <c r="BRL15" s="50"/>
      <c r="BRM15" s="51"/>
      <c r="BRN15" s="51"/>
      <c r="BRO15" s="51"/>
      <c r="BRP15" s="51"/>
      <c r="BRQ15" s="51"/>
      <c r="BRR15" s="69">
        <f t="shared" ref="BRR15" si="1480">SUM(BRL15:BRQ15)</f>
        <v>0</v>
      </c>
      <c r="BRS15" s="70">
        <f t="shared" ref="BRS15" si="1481">BRR15/$BRS$5</f>
        <v>0</v>
      </c>
      <c r="BRT15" s="50"/>
      <c r="BRU15" s="51"/>
      <c r="BRV15" s="51"/>
      <c r="BRW15" s="51"/>
      <c r="BRX15" s="51"/>
      <c r="BRY15" s="51"/>
      <c r="BRZ15" s="69">
        <f t="shared" ref="BRZ15" si="1482">SUM(BRT15:BRY15)</f>
        <v>0</v>
      </c>
      <c r="BSA15" s="70">
        <f t="shared" ref="BSA15" si="1483">BRZ15/$BSA$5</f>
        <v>0</v>
      </c>
      <c r="BSB15" s="50"/>
      <c r="BSC15" s="51"/>
      <c r="BSD15" s="51"/>
      <c r="BSE15" s="51"/>
      <c r="BSF15" s="51"/>
      <c r="BSG15" s="51">
        <v>110</v>
      </c>
      <c r="BSH15" s="69">
        <f t="shared" ref="BSH15" si="1484">SUM(BSB15:BSG15)</f>
        <v>110</v>
      </c>
      <c r="BSI15" s="70">
        <f t="shared" ref="BSI15" si="1485">BSH15/$BSI$5</f>
        <v>18.333333333333332</v>
      </c>
      <c r="BSJ15" s="50"/>
      <c r="BSK15" s="51"/>
      <c r="BSL15" s="51"/>
      <c r="BSM15" s="51"/>
      <c r="BSN15" s="51"/>
      <c r="BSO15" s="51"/>
      <c r="BSP15" s="69">
        <f t="shared" ref="BSP15" si="1486">SUM(BSJ15:BSO15)</f>
        <v>0</v>
      </c>
      <c r="BSQ15" s="70">
        <f t="shared" ref="BSQ15" si="1487">BSP15/$BSQ$5</f>
        <v>0</v>
      </c>
      <c r="BSR15" s="50"/>
      <c r="BSS15" s="51"/>
      <c r="BST15" s="51"/>
      <c r="BSU15" s="51"/>
      <c r="BSV15" s="51"/>
      <c r="BSW15" s="51"/>
      <c r="BSX15" s="69">
        <f t="shared" ref="BSX15" si="1488">SUM(BSR15:BSW15)</f>
        <v>0</v>
      </c>
      <c r="BSY15" s="70">
        <f t="shared" ref="BSY15" si="1489">BSX15/$BSY$5</f>
        <v>0</v>
      </c>
      <c r="BSZ15" s="50"/>
      <c r="BTA15" s="51">
        <v>80</v>
      </c>
      <c r="BTB15" s="51"/>
      <c r="BTC15" s="51"/>
      <c r="BTD15" s="51">
        <v>80</v>
      </c>
      <c r="BTE15" s="51"/>
      <c r="BTF15" s="69">
        <f t="shared" ref="BTF15" si="1490">SUM(BSZ15:BTE15)</f>
        <v>160</v>
      </c>
      <c r="BTG15" s="70">
        <f t="shared" ref="BTG15" si="1491">BTF15/$BTG$5</f>
        <v>26.666666666666668</v>
      </c>
      <c r="BTH15" s="50"/>
      <c r="BTI15" s="51"/>
      <c r="BTJ15" s="51"/>
      <c r="BTK15" s="51"/>
      <c r="BTL15" s="51">
        <v>144</v>
      </c>
      <c r="BTM15" s="51"/>
      <c r="BTN15" s="69">
        <f t="shared" ref="BTN15" si="1492">SUM(BTH15:BTM15)</f>
        <v>144</v>
      </c>
      <c r="BTO15" s="70">
        <f t="shared" ref="BTO15" si="1493">BTN15/$BTO$5</f>
        <v>24</v>
      </c>
      <c r="BTP15" s="50"/>
      <c r="BTQ15" s="51"/>
      <c r="BTR15" s="51"/>
      <c r="BTS15" s="51"/>
      <c r="BTT15" s="51"/>
      <c r="BTU15" s="51"/>
      <c r="BTV15" s="69">
        <f t="shared" ref="BTV15" si="1494">SUM(BTP15:BTU15)</f>
        <v>0</v>
      </c>
      <c r="BTW15" s="70">
        <f t="shared" ref="BTW15" si="1495">BTV15/$BTW$5</f>
        <v>0</v>
      </c>
      <c r="BTX15" s="50">
        <v>80</v>
      </c>
      <c r="BTY15" s="51"/>
      <c r="BTZ15" s="51"/>
      <c r="BUA15" s="51"/>
      <c r="BUB15" s="51"/>
      <c r="BUC15" s="51"/>
      <c r="BUD15" s="69">
        <f t="shared" ref="BUD15" si="1496">SUM(BTX15:BUC15)</f>
        <v>80</v>
      </c>
      <c r="BUE15" s="70">
        <f t="shared" ref="BUE15" si="1497">BUD15/$BUE$5</f>
        <v>13.333333333333334</v>
      </c>
      <c r="BUF15" s="50"/>
      <c r="BUG15" s="51"/>
      <c r="BUH15" s="51"/>
      <c r="BUI15" s="51"/>
      <c r="BUJ15" s="51"/>
      <c r="BUK15" s="51"/>
      <c r="BUL15" s="69">
        <f t="shared" ref="BUL15" si="1498">SUM(BUF15:BUK15)</f>
        <v>0</v>
      </c>
      <c r="BUM15" s="70">
        <f t="shared" ref="BUM15" si="1499">BUL15/$BUM$5</f>
        <v>0</v>
      </c>
      <c r="BUN15" s="50"/>
      <c r="BUO15" s="51"/>
      <c r="BUP15" s="51"/>
      <c r="BUQ15" s="51"/>
      <c r="BUR15" s="51"/>
      <c r="BUS15" s="51"/>
      <c r="BUT15" s="69">
        <f t="shared" ref="BUT15" si="1500">SUM(BUN15:BUS15)</f>
        <v>0</v>
      </c>
      <c r="BUU15" s="70">
        <f t="shared" ref="BUU15" si="1501">BUT15/$BUU$5</f>
        <v>0</v>
      </c>
      <c r="BUV15" s="50"/>
      <c r="BUW15" s="51"/>
      <c r="BUX15" s="51"/>
      <c r="BUY15" s="51"/>
      <c r="BUZ15" s="51"/>
      <c r="BVA15" s="51"/>
      <c r="BVB15" s="69">
        <f t="shared" ref="BVB15" si="1502">SUM(BUV15:BVA15)</f>
        <v>0</v>
      </c>
      <c r="BVC15" s="70">
        <f t="shared" ref="BVC15" si="1503">BVB15/$BVC$5</f>
        <v>0</v>
      </c>
      <c r="BVD15" s="50"/>
      <c r="BVE15" s="51"/>
      <c r="BVF15" s="51"/>
      <c r="BVG15" s="51"/>
      <c r="BVH15" s="51"/>
      <c r="BVI15" s="51"/>
      <c r="BVJ15" s="69">
        <f t="shared" ref="BVJ15" si="1504">SUM(BVD15:BVI15)</f>
        <v>0</v>
      </c>
      <c r="BVK15" s="70">
        <f t="shared" ref="BVK15" si="1505">BVJ15/$BVK$5</f>
        <v>0</v>
      </c>
      <c r="BVL15" s="50"/>
      <c r="BVM15" s="51"/>
      <c r="BVN15" s="51"/>
      <c r="BVO15" s="51"/>
      <c r="BVP15" s="51"/>
      <c r="BVQ15" s="51"/>
      <c r="BVR15" s="69">
        <f t="shared" ref="BVR15" si="1506">SUM(BVL15:BVQ15)</f>
        <v>0</v>
      </c>
      <c r="BVS15" s="70">
        <f t="shared" ref="BVS15" si="1507">BVR15/$BVS$5</f>
        <v>0</v>
      </c>
      <c r="BVT15" s="50"/>
      <c r="BVU15" s="51"/>
      <c r="BVV15" s="51"/>
      <c r="BVW15" s="51"/>
      <c r="BVX15" s="51"/>
      <c r="BVY15" s="51"/>
      <c r="BVZ15" s="69">
        <f t="shared" ref="BVZ15" si="1508">SUM(BVT15:BVY15)</f>
        <v>0</v>
      </c>
      <c r="BWA15" s="70">
        <f t="shared" ref="BWA15" si="1509">BVZ15/$BWA$5</f>
        <v>0</v>
      </c>
      <c r="BWB15" s="50"/>
      <c r="BWC15" s="51"/>
      <c r="BWD15" s="51">
        <v>12</v>
      </c>
      <c r="BWE15" s="51"/>
      <c r="BWF15" s="51"/>
      <c r="BWG15" s="51"/>
      <c r="BWH15" s="69">
        <f t="shared" ref="BWH15" si="1510">SUM(BWB15:BWG15)</f>
        <v>12</v>
      </c>
      <c r="BWI15" s="70">
        <f t="shared" ref="BWI15" si="1511">BWH15/$BWI$5</f>
        <v>2</v>
      </c>
      <c r="BWJ15" s="50">
        <v>216</v>
      </c>
      <c r="BWK15" s="51"/>
      <c r="BWL15" s="51"/>
      <c r="BWM15" s="51"/>
      <c r="BWN15" s="51"/>
      <c r="BWO15" s="51"/>
      <c r="BWP15" s="69">
        <f t="shared" ref="BWP15" si="1512">SUM(BWJ15:BWO15)</f>
        <v>216</v>
      </c>
      <c r="BWQ15" s="70">
        <f t="shared" ref="BWQ15" si="1513">BWP15/$BWQ$5</f>
        <v>36</v>
      </c>
      <c r="BWR15" s="50"/>
      <c r="BWS15" s="51"/>
      <c r="BWT15" s="51">
        <v>110</v>
      </c>
      <c r="BWU15" s="51"/>
      <c r="BWV15" s="51"/>
      <c r="BWW15" s="51"/>
      <c r="BWX15" s="69">
        <f t="shared" ref="BWX15" si="1514">SUM(BWR15:BWW15)</f>
        <v>110</v>
      </c>
      <c r="BWY15" s="70">
        <f t="shared" ref="BWY15" si="1515">BWX15/$BWY$5</f>
        <v>18.333333333333332</v>
      </c>
      <c r="BWZ15" s="50">
        <v>110</v>
      </c>
      <c r="BXA15" s="51"/>
      <c r="BXB15" s="51"/>
      <c r="BXC15" s="51"/>
      <c r="BXD15" s="51"/>
      <c r="BXE15" s="51"/>
      <c r="BXF15" s="69">
        <f t="shared" ref="BXF15" si="1516">SUM(BWZ15:BXE15)</f>
        <v>110</v>
      </c>
      <c r="BXG15" s="70">
        <f t="shared" ref="BXG15" si="1517">BXF15/$BXG$5</f>
        <v>18.333333333333332</v>
      </c>
      <c r="BXH15" s="50"/>
      <c r="BXI15" s="51"/>
      <c r="BXJ15" s="51"/>
      <c r="BXK15" s="51"/>
      <c r="BXL15" s="51"/>
      <c r="BXM15" s="51"/>
      <c r="BXN15" s="69">
        <f t="shared" ref="BXN15" si="1518">SUM(BXH15:BXM15)</f>
        <v>0</v>
      </c>
      <c r="BXO15" s="70">
        <f t="shared" ref="BXO15" si="1519">BXN15/$BXO$5</f>
        <v>0</v>
      </c>
      <c r="BXP15" s="50"/>
      <c r="BXQ15" s="51"/>
      <c r="BXR15" s="51"/>
      <c r="BXS15" s="51"/>
      <c r="BXT15" s="51"/>
      <c r="BXU15" s="51"/>
      <c r="BXV15" s="69">
        <f t="shared" ref="BXV15" si="1520">SUM(BXP15:BXU15)</f>
        <v>0</v>
      </c>
      <c r="BXW15" s="70">
        <f t="shared" ref="BXW15" si="1521">BXV15/$BXW$5</f>
        <v>0</v>
      </c>
      <c r="BXX15" s="50"/>
      <c r="BXY15" s="51"/>
      <c r="BXZ15" s="51"/>
      <c r="BYA15" s="51">
        <v>110</v>
      </c>
      <c r="BYB15" s="51"/>
      <c r="BYC15" s="51"/>
      <c r="BYD15" s="69">
        <f t="shared" ref="BYD15" si="1522">SUM(BXX15:BYC15)</f>
        <v>110</v>
      </c>
      <c r="BYE15" s="70">
        <f t="shared" ref="BYE15" si="1523">BYD15/$BYE$5</f>
        <v>18.333333333333332</v>
      </c>
      <c r="BYF15" s="50"/>
      <c r="BYG15" s="51">
        <v>110</v>
      </c>
      <c r="BYH15" s="51"/>
      <c r="BYI15" s="51"/>
      <c r="BYJ15" s="51"/>
      <c r="BYK15" s="51"/>
      <c r="BYL15" s="69">
        <f t="shared" ref="BYL15" si="1524">SUM(BYF15:BYK15)</f>
        <v>110</v>
      </c>
      <c r="BYM15" s="70">
        <f t="shared" ref="BYM15" si="1525">BYL15/$BYM$5</f>
        <v>18.333333333333332</v>
      </c>
      <c r="BYN15" s="50"/>
      <c r="BYO15" s="51"/>
      <c r="BYP15" s="51"/>
      <c r="BYQ15" s="51"/>
      <c r="BYR15" s="51"/>
      <c r="BYS15" s="51"/>
      <c r="BYT15" s="69">
        <f t="shared" ref="BYT15" si="1526">SUM(BYN15:BYS15)</f>
        <v>0</v>
      </c>
      <c r="BYU15" s="70">
        <f t="shared" ref="BYU15" si="1527">BYT15/$BYU$5</f>
        <v>0</v>
      </c>
      <c r="BYV15" s="50"/>
      <c r="BYW15" s="51"/>
      <c r="BYX15" s="51"/>
      <c r="BYY15" s="51"/>
      <c r="BYZ15" s="51"/>
      <c r="BZA15" s="51"/>
      <c r="BZB15" s="69">
        <f t="shared" ref="BZB15" si="1528">SUM(BYV15:BZA15)</f>
        <v>0</v>
      </c>
      <c r="BZC15" s="70">
        <f t="shared" ref="BZC15" si="1529">BZB15/$BZC$5</f>
        <v>0</v>
      </c>
      <c r="BZD15" s="240">
        <v>110</v>
      </c>
      <c r="BZE15" s="241"/>
      <c r="BZF15" s="241"/>
      <c r="BZG15" s="241"/>
      <c r="BZH15" s="241"/>
      <c r="BZI15" s="241"/>
      <c r="BZJ15" s="69">
        <f t="shared" ref="BZJ15" si="1530">SUM(BZD15:BZI15)</f>
        <v>110</v>
      </c>
      <c r="BZK15" s="70">
        <f t="shared" ref="BZK15" si="1531">BZJ15/$BUE$5</f>
        <v>18.333333333333332</v>
      </c>
      <c r="BZL15" s="50"/>
      <c r="BZM15" s="51"/>
      <c r="BZN15" s="51"/>
      <c r="BZO15" s="51"/>
      <c r="BZP15" s="51"/>
      <c r="BZQ15" s="51"/>
      <c r="BZR15" s="69">
        <f t="shared" ref="BZR15" si="1532">SUM(BZL15:BZQ15)</f>
        <v>0</v>
      </c>
      <c r="BZS15" s="70">
        <f t="shared" ref="BZS15" si="1533">BZR15/$BZS$5</f>
        <v>0</v>
      </c>
      <c r="BZT15" s="50"/>
      <c r="BZU15" s="51"/>
      <c r="BZV15" s="51"/>
      <c r="BZW15" s="51"/>
      <c r="BZX15" s="51"/>
      <c r="BZY15" s="51"/>
      <c r="BZZ15" s="69">
        <f t="shared" ref="BZZ15" si="1534">SUM(BZT15:BZY15)</f>
        <v>0</v>
      </c>
      <c r="CAA15" s="70">
        <f t="shared" ref="CAA15" si="1535">BZZ15/$CAA$5</f>
        <v>0</v>
      </c>
      <c r="CAB15" s="50"/>
      <c r="CAC15" s="51"/>
      <c r="CAD15" s="51"/>
      <c r="CAE15" s="51"/>
      <c r="CAF15" s="51"/>
      <c r="CAG15" s="51"/>
      <c r="CAH15" s="69">
        <f t="shared" ref="CAH15" si="1536">SUM(CAB15:CAG15)</f>
        <v>0</v>
      </c>
      <c r="CAI15" s="70">
        <f t="shared" ref="CAI15" si="1537">CAH15/$CAI$5</f>
        <v>0</v>
      </c>
      <c r="CAJ15" s="50"/>
      <c r="CAK15" s="51"/>
      <c r="CAL15" s="51"/>
      <c r="CAM15" s="51"/>
      <c r="CAN15" s="51"/>
      <c r="CAO15" s="51"/>
      <c r="CAP15" s="69">
        <f t="shared" ref="CAP15" si="1538">SUM(CAJ15:CAO15)</f>
        <v>0</v>
      </c>
      <c r="CAQ15" s="70">
        <f t="shared" ref="CAQ15" si="1539">CAP15/$CAQ$5</f>
        <v>0</v>
      </c>
      <c r="CAR15" s="209"/>
      <c r="CAS15" s="200"/>
      <c r="CAT15" s="200"/>
      <c r="CAU15" s="200"/>
      <c r="CAV15" s="200"/>
      <c r="CAW15" s="200"/>
      <c r="CAX15" s="69">
        <f t="shared" ref="CAX15" si="1540">SUM(CAR15:CAW15)</f>
        <v>0</v>
      </c>
      <c r="CAY15" s="70">
        <f t="shared" ref="CAY15" si="1541">CAX15/$CAY$5</f>
        <v>0</v>
      </c>
      <c r="CAZ15" s="65"/>
      <c r="CBA15" s="66"/>
      <c r="CBB15" s="66"/>
      <c r="CBC15" s="66">
        <v>176</v>
      </c>
      <c r="CBD15" s="66"/>
      <c r="CBE15" s="66"/>
      <c r="CBF15" s="69">
        <f t="shared" ref="CBF15" si="1542">SUM(CAZ15:CBE15)</f>
        <v>176</v>
      </c>
      <c r="CBG15" s="70">
        <f t="shared" ref="CBG15" si="1543">CBF15/$CBG$5</f>
        <v>29.333333333333332</v>
      </c>
      <c r="CBH15" s="50"/>
      <c r="CBI15" s="51"/>
      <c r="CBJ15" s="51"/>
      <c r="CBK15" s="51"/>
      <c r="CBL15" s="51"/>
      <c r="CBM15" s="51"/>
      <c r="CBN15" s="69">
        <f t="shared" ref="CBN15" si="1544">SUM(CBH15:CBM15)</f>
        <v>0</v>
      </c>
      <c r="CBO15" s="70">
        <f t="shared" ref="CBO15" si="1545">CBN15/$CBO$5</f>
        <v>0</v>
      </c>
      <c r="CBP15" s="50"/>
      <c r="CBQ15" s="51"/>
      <c r="CBR15" s="51">
        <v>318</v>
      </c>
      <c r="CBS15" s="51"/>
      <c r="CBT15" s="51"/>
      <c r="CBU15" s="51"/>
      <c r="CBV15" s="69">
        <f t="shared" ref="CBV15" si="1546">SUM(CBP15:CBU15)</f>
        <v>318</v>
      </c>
      <c r="CBW15" s="70">
        <f t="shared" ref="CBW15" si="1547">CBV15/$CBW$5</f>
        <v>53</v>
      </c>
      <c r="CBX15" s="50"/>
      <c r="CBY15" s="51"/>
      <c r="CBZ15" s="51"/>
      <c r="CCA15" s="51"/>
      <c r="CCB15" s="51"/>
      <c r="CCC15" s="51"/>
      <c r="CCD15" s="69">
        <f t="shared" ref="CCD15" si="1548">SUM(CBX15:CCC15)</f>
        <v>0</v>
      </c>
      <c r="CCE15" s="70">
        <f t="shared" ref="CCE15" si="1549">CCD15/$CCE$5</f>
        <v>0</v>
      </c>
      <c r="CCF15" s="50"/>
      <c r="CCG15" s="51"/>
      <c r="CCH15" s="51"/>
      <c r="CCI15" s="51"/>
      <c r="CCJ15" s="51"/>
      <c r="CCK15" s="51"/>
      <c r="CCL15" s="69">
        <f t="shared" ref="CCL15" si="1550">SUM(CCF15:CCK15)</f>
        <v>0</v>
      </c>
      <c r="CCM15" s="70">
        <f t="shared" ref="CCM15" si="1551">CCL15/$CCM$5</f>
        <v>0</v>
      </c>
      <c r="CCN15" s="50"/>
      <c r="CCO15" s="51"/>
      <c r="CCP15" s="51"/>
      <c r="CCQ15" s="51"/>
      <c r="CCR15" s="51"/>
      <c r="CCS15" s="51"/>
      <c r="CCT15" s="69">
        <f t="shared" ref="CCT15" si="1552">SUM(CCN15:CCS15)</f>
        <v>0</v>
      </c>
      <c r="CCU15" s="70">
        <f t="shared" ref="CCU15" si="1553">CCT15/$CCU$5</f>
        <v>0</v>
      </c>
      <c r="CCV15" s="50"/>
      <c r="CCW15" s="51"/>
      <c r="CCX15" s="51"/>
      <c r="CCY15" s="51"/>
      <c r="CCZ15" s="51"/>
      <c r="CDA15" s="51"/>
      <c r="CDB15" s="69">
        <f t="shared" ref="CDB15" si="1554">SUM(CCV15:CDA15)</f>
        <v>0</v>
      </c>
      <c r="CDC15" s="70">
        <f t="shared" ref="CDC15" si="1555">CDB15/$CDC$5</f>
        <v>0</v>
      </c>
      <c r="CDD15" s="209"/>
      <c r="CDE15" s="200"/>
      <c r="CDF15" s="200"/>
      <c r="CDG15" s="200"/>
      <c r="CDH15" s="200"/>
      <c r="CDI15" s="200"/>
      <c r="CDJ15" s="69">
        <f t="shared" ref="CDJ15" si="1556">SUM(CDD15:CDI15)</f>
        <v>0</v>
      </c>
      <c r="CDK15" s="70">
        <f t="shared" ref="CDK15" si="1557">CDJ15/$CDK$5</f>
        <v>0</v>
      </c>
      <c r="CDL15" s="50"/>
      <c r="CDM15" s="51"/>
      <c r="CDN15" s="51"/>
      <c r="CDO15" s="51"/>
      <c r="CDP15" s="51"/>
      <c r="CDQ15" s="51"/>
      <c r="CDR15" s="69">
        <f t="shared" ref="CDR15" si="1558">SUM(CDL15:CDQ15)</f>
        <v>0</v>
      </c>
      <c r="CDS15" s="70">
        <f t="shared" ref="CDS15" si="1559">CDR15/$CDS$5</f>
        <v>0</v>
      </c>
      <c r="CDT15" s="50"/>
      <c r="CDU15" s="51"/>
      <c r="CDV15" s="51"/>
      <c r="CDW15" s="51"/>
      <c r="CDX15" s="51"/>
      <c r="CDY15" s="51"/>
      <c r="CDZ15" s="69">
        <f t="shared" ref="CDZ15" si="1560">SUM(CDT15:CDY15)</f>
        <v>0</v>
      </c>
      <c r="CEA15" s="70">
        <f t="shared" ref="CEA15" si="1561">CDZ15/$CEA$5</f>
        <v>0</v>
      </c>
      <c r="CEB15" s="1"/>
      <c r="CEC15" s="1"/>
      <c r="CED15" s="1"/>
      <c r="CEE15" s="1"/>
      <c r="CEF15" s="1"/>
      <c r="CEG15" s="1"/>
      <c r="CEJ15" s="1"/>
      <c r="CEK15" s="1"/>
      <c r="CEL15" s="1"/>
      <c r="CEM15" s="1"/>
      <c r="CEN15" s="1"/>
      <c r="CEO15" s="1"/>
      <c r="CER15" s="1"/>
      <c r="CES15" s="1"/>
      <c r="CET15" s="1"/>
      <c r="CEU15" s="1"/>
      <c r="CEV15" s="1"/>
      <c r="CEW15" s="1"/>
      <c r="CEX15" s="50"/>
      <c r="CEY15" s="51"/>
      <c r="CEZ15" s="51"/>
      <c r="CFA15" s="51"/>
      <c r="CFB15" s="51"/>
      <c r="CFC15" s="51"/>
      <c r="CFD15" s="69">
        <f t="shared" ref="CFD15" si="1562">SUM(CEX15:CFC15)</f>
        <v>0</v>
      </c>
      <c r="CFE15" s="70">
        <f t="shared" ref="CFE15" si="1563">CFD15/$CFE$4</f>
        <v>0</v>
      </c>
      <c r="CFF15" s="50"/>
      <c r="CFG15" s="51"/>
      <c r="CFH15" s="51"/>
      <c r="CFI15" s="51">
        <v>322</v>
      </c>
      <c r="CFJ15" s="51"/>
      <c r="CFK15" s="51"/>
      <c r="CFL15" s="66">
        <f t="shared" ref="CFL15" si="1564">SUM(CFF15:CFK15)</f>
        <v>322</v>
      </c>
      <c r="CFM15" s="68">
        <f t="shared" ref="CFM15" si="1565">CFL15/$CFM$4</f>
        <v>53.666666666666664</v>
      </c>
      <c r="CFN15" s="50"/>
      <c r="CFO15" s="51"/>
      <c r="CFP15" s="51"/>
      <c r="CFQ15" s="51"/>
      <c r="CFR15" s="51"/>
      <c r="CFS15" s="51">
        <v>656</v>
      </c>
      <c r="CFT15" s="66">
        <f t="shared" ref="CFT15" si="1566">SUM(CFN15:CFS15)</f>
        <v>656</v>
      </c>
      <c r="CFU15" s="70">
        <f t="shared" ref="CFU15" si="1567">CFT15/$CFU$4</f>
        <v>109.33333333333333</v>
      </c>
      <c r="CFV15" s="50"/>
      <c r="CFW15" s="51"/>
      <c r="CFX15" s="51"/>
      <c r="CFY15" s="51"/>
      <c r="CFZ15" s="51"/>
      <c r="CGA15" s="51"/>
      <c r="CGB15" s="66">
        <f t="shared" ref="CGB15" si="1568">SUM(CFV15:CGA15)</f>
        <v>0</v>
      </c>
      <c r="CGC15" s="70">
        <f t="shared" ref="CGC15" si="1569">CGB15/$CFU$4</f>
        <v>0</v>
      </c>
      <c r="CGD15" s="50"/>
      <c r="CGE15" s="51"/>
      <c r="CGF15" s="51"/>
      <c r="CGG15" s="51"/>
      <c r="CGH15" s="51"/>
      <c r="CGI15" s="51"/>
      <c r="CGJ15" s="66">
        <f t="shared" ref="CGJ15" si="1570">SUM(CGD15:CGI15)</f>
        <v>0</v>
      </c>
      <c r="CGK15" s="70">
        <f t="shared" ref="CGK15" si="1571">CGJ15/$CGK$5</f>
        <v>0</v>
      </c>
      <c r="CGL15" s="50">
        <v>0</v>
      </c>
      <c r="CGM15" s="51"/>
      <c r="CGN15" s="51"/>
      <c r="CGO15" s="51"/>
      <c r="CGP15" s="51"/>
      <c r="CGQ15" s="51">
        <v>0</v>
      </c>
      <c r="CGR15" s="66">
        <f t="shared" ref="CGR15" si="1572">SUM(CGL15:CGQ15)</f>
        <v>0</v>
      </c>
      <c r="CGS15" s="70">
        <f t="shared" ref="CGS15" si="1573">CGR15/$CGS$5</f>
        <v>0</v>
      </c>
      <c r="CGT15" s="50"/>
      <c r="CGU15" s="51"/>
      <c r="CGV15" s="51"/>
      <c r="CGW15" s="51"/>
      <c r="CGX15" s="51"/>
      <c r="CGY15" s="51"/>
      <c r="CGZ15" s="66">
        <f t="shared" ref="CGZ15" si="1574">SUM(CGT15:CGY15)</f>
        <v>0</v>
      </c>
      <c r="CHA15" s="70">
        <f t="shared" ref="CHA15" si="1575">CGZ15/$CHA$5</f>
        <v>0</v>
      </c>
      <c r="CHB15" s="50"/>
      <c r="CHC15" s="51"/>
      <c r="CHD15" s="51"/>
      <c r="CHE15" s="51"/>
      <c r="CHF15" s="51"/>
      <c r="CHG15" s="51"/>
      <c r="CHH15" s="66">
        <f t="shared" ref="CHH15" si="1576">SUM(CHB15:CHG15)</f>
        <v>0</v>
      </c>
      <c r="CHI15" s="70">
        <f t="shared" ref="CHI15" si="1577">CHH15/$CHI$5</f>
        <v>0</v>
      </c>
      <c r="CHJ15" s="50"/>
      <c r="CHK15" s="51"/>
      <c r="CHL15" s="51"/>
      <c r="CHM15" s="51"/>
      <c r="CHN15" s="51">
        <v>346</v>
      </c>
      <c r="CHO15" s="51"/>
      <c r="CHP15" s="66">
        <f t="shared" ref="CHP15" si="1578">SUM(CHJ15:CHO15)</f>
        <v>346</v>
      </c>
      <c r="CHQ15" s="70">
        <f t="shared" ref="CHQ15" si="1579">CHP15/$CHI$5</f>
        <v>57.666666666666664</v>
      </c>
      <c r="CHR15" s="50"/>
      <c r="CHS15" s="51"/>
      <c r="CHT15" s="51"/>
      <c r="CHU15" s="51"/>
      <c r="CHV15" s="51"/>
      <c r="CHW15" s="51"/>
      <c r="CHX15" s="66">
        <f t="shared" ref="CHX15" si="1580">SUM(CHR15:CHW15)</f>
        <v>0</v>
      </c>
      <c r="CHY15" s="70">
        <f t="shared" ref="CHY15" si="1581">CHX15/$CHY$5</f>
        <v>0</v>
      </c>
      <c r="CHZ15" s="50"/>
      <c r="CIA15" s="51"/>
      <c r="CIB15" s="51"/>
      <c r="CIC15" s="51"/>
      <c r="CID15" s="51"/>
      <c r="CIE15" s="51"/>
      <c r="CIF15" s="66">
        <f t="shared" ref="CIF15" si="1582">SUM(CHZ15:CIE15)</f>
        <v>0</v>
      </c>
      <c r="CIG15" s="70">
        <f t="shared" ref="CIG15" si="1583">CIF15/$CIG$5</f>
        <v>0</v>
      </c>
      <c r="CIH15" s="50"/>
      <c r="CII15" s="51"/>
      <c r="CIJ15" s="51"/>
      <c r="CIK15" s="51">
        <v>0</v>
      </c>
      <c r="CIL15" s="51"/>
      <c r="CIM15" s="51">
        <v>328</v>
      </c>
      <c r="CIN15" s="66">
        <f t="shared" ref="CIN15" si="1584">SUM(CIH15:CIM15)</f>
        <v>328</v>
      </c>
      <c r="CIO15" s="70">
        <f t="shared" ref="CIO15" si="1585">CIN15/$CIO$5</f>
        <v>54.666666666666664</v>
      </c>
      <c r="CIP15" s="50"/>
      <c r="CIQ15" s="51"/>
      <c r="CIR15" s="51">
        <v>322</v>
      </c>
      <c r="CIS15" s="51"/>
      <c r="CIT15" s="51"/>
      <c r="CIU15" s="51"/>
      <c r="CIV15" s="66">
        <f t="shared" ref="CIV15" si="1586">SUM(CIP15:CIU15)</f>
        <v>322</v>
      </c>
      <c r="CIW15" s="70">
        <f t="shared" ref="CIW15" si="1587">CIV15/$CIW$5</f>
        <v>53.666666666666664</v>
      </c>
      <c r="CIX15" s="50"/>
      <c r="CIY15" s="51"/>
      <c r="CIZ15" s="51"/>
      <c r="CJA15" s="51"/>
      <c r="CJB15" s="51"/>
      <c r="CJC15" s="51"/>
      <c r="CJD15" s="128">
        <f t="shared" ref="CJD15" si="1588">SUM(CIX15:CJC15)</f>
        <v>0</v>
      </c>
      <c r="CJE15" s="53">
        <f t="shared" ref="CJE15" si="1589">CJD15/$CJE$5</f>
        <v>0</v>
      </c>
      <c r="CJF15" s="50"/>
      <c r="CJG15" s="51"/>
      <c r="CJH15" s="51">
        <v>319</v>
      </c>
      <c r="CJI15" s="51"/>
      <c r="CJJ15" s="51"/>
      <c r="CJK15" s="51">
        <v>0</v>
      </c>
      <c r="CJL15" s="128">
        <f t="shared" ref="CJL15" si="1590">SUM(CJF15:CJK15)</f>
        <v>319</v>
      </c>
      <c r="CJM15" s="53">
        <f t="shared" ref="CJM15" si="1591">CJL15/$CJM$5</f>
        <v>53.166666666666664</v>
      </c>
      <c r="CJN15" s="50">
        <v>0</v>
      </c>
      <c r="CJO15" s="51"/>
      <c r="CJP15" s="51"/>
      <c r="CJQ15" s="51"/>
      <c r="CJR15" s="51"/>
      <c r="CJS15" s="51"/>
      <c r="CJT15" s="128">
        <f t="shared" ref="CJT15" si="1592">SUM(CJN15:CJS15)</f>
        <v>0</v>
      </c>
      <c r="CJU15" s="53">
        <f t="shared" ref="CJU15" si="1593">CJT15/$CJU$5</f>
        <v>0</v>
      </c>
      <c r="CJV15" s="50"/>
      <c r="CJW15" s="51"/>
      <c r="CJX15" s="51">
        <v>318</v>
      </c>
      <c r="CJY15" s="51"/>
      <c r="CJZ15" s="51"/>
      <c r="CKA15" s="51"/>
      <c r="CKB15" s="128">
        <f t="shared" ref="CKB15" si="1594">SUM(CJV15:CKA15)</f>
        <v>318</v>
      </c>
      <c r="CKC15" s="53">
        <f t="shared" ref="CKC15" si="1595">CKB15/$CKC$5</f>
        <v>53</v>
      </c>
      <c r="CKD15" s="50"/>
      <c r="CKE15" s="51"/>
      <c r="CKF15" s="51"/>
      <c r="CKG15" s="51"/>
      <c r="CKH15" s="51">
        <v>0</v>
      </c>
      <c r="CKI15" s="51"/>
      <c r="CKJ15" s="128">
        <f t="shared" ref="CKJ15" si="1596">SUM(CKD15:CKI15)</f>
        <v>0</v>
      </c>
      <c r="CKK15" s="53">
        <f t="shared" ref="CKK15" si="1597">CKJ15/$CKK$5</f>
        <v>0</v>
      </c>
      <c r="CKL15" s="50">
        <v>312</v>
      </c>
      <c r="CKM15" s="51">
        <v>0</v>
      </c>
      <c r="CKN15" s="51">
        <v>629</v>
      </c>
      <c r="CKO15" s="51"/>
      <c r="CKP15" s="51"/>
      <c r="CKQ15" s="51"/>
      <c r="CKR15" s="128">
        <f t="shared" ref="CKR15" si="1598">SUM(CKL15:CKQ15)</f>
        <v>941</v>
      </c>
      <c r="CKS15" s="53">
        <f t="shared" ref="CKS15" si="1599">CKR15/$CKS$5</f>
        <v>156.83333333333334</v>
      </c>
      <c r="CKT15" s="50"/>
      <c r="CKU15" s="51"/>
      <c r="CKV15" s="51"/>
      <c r="CKW15" s="51"/>
      <c r="CKX15" s="51"/>
      <c r="CKY15" s="51"/>
      <c r="CKZ15" s="128">
        <f t="shared" ref="CKZ15" si="1600">SUM(CKT15:CKY15)</f>
        <v>0</v>
      </c>
      <c r="CLA15" s="53">
        <f t="shared" ref="CLA15" si="1601">CKZ15/$CLA$5</f>
        <v>0</v>
      </c>
      <c r="CLB15" s="50">
        <v>0</v>
      </c>
      <c r="CLC15" s="51"/>
      <c r="CLD15" s="51"/>
      <c r="CLE15" s="51">
        <v>0</v>
      </c>
      <c r="CLF15" s="51"/>
      <c r="CLG15" s="51"/>
      <c r="CLH15" s="128">
        <f t="shared" ref="CLH15" si="1602">SUM(CLB15:CLG15)</f>
        <v>0</v>
      </c>
      <c r="CLI15" s="53">
        <f t="shared" ref="CLI15" si="1603">CLH15/$CLI$5</f>
        <v>0</v>
      </c>
      <c r="CLJ15" s="50"/>
      <c r="CLK15" s="51"/>
      <c r="CLL15" s="51"/>
      <c r="CLM15" s="51">
        <v>622</v>
      </c>
      <c r="CLN15" s="51"/>
      <c r="CLO15" s="51"/>
      <c r="CLP15" s="128">
        <f t="shared" ref="CLP15" si="1604">SUM(CLJ15:CLO15)</f>
        <v>622</v>
      </c>
      <c r="CLQ15" s="53">
        <f t="shared" ref="CLQ15" si="1605">CLP15/$CLQ$5</f>
        <v>103.66666666666667</v>
      </c>
      <c r="CLR15" s="50">
        <v>0</v>
      </c>
      <c r="CLS15" s="51"/>
      <c r="CLT15" s="51"/>
      <c r="CLU15" s="51"/>
      <c r="CLV15" s="51">
        <v>0</v>
      </c>
      <c r="CLW15" s="51"/>
      <c r="CLX15" s="128">
        <f t="shared" ref="CLX15" si="1606">SUM(CLR15:CLW15)</f>
        <v>0</v>
      </c>
      <c r="CLY15" s="53">
        <f t="shared" ref="CLY15" si="1607">CLX15/$CLY$5</f>
        <v>0</v>
      </c>
      <c r="CLZ15" s="50">
        <v>0</v>
      </c>
      <c r="CMA15" s="51"/>
      <c r="CMB15" s="51"/>
      <c r="CMC15" s="51"/>
      <c r="CMD15" s="51"/>
      <c r="CME15" s="51">
        <v>628</v>
      </c>
      <c r="CMF15" s="128">
        <f t="shared" ref="CMF15" si="1608">SUM(CLZ15:CME15)</f>
        <v>628</v>
      </c>
      <c r="CMG15" s="53">
        <f t="shared" ref="CMG15" si="1609">CMF15/$CMG$5</f>
        <v>104.66666666666667</v>
      </c>
      <c r="CMH15" s="48">
        <v>100</v>
      </c>
      <c r="CMI15" s="49">
        <v>0</v>
      </c>
      <c r="CMJ15" s="49"/>
      <c r="CMK15" s="49">
        <v>0</v>
      </c>
      <c r="CML15" s="49"/>
      <c r="CMM15" s="49"/>
      <c r="CMN15" s="127">
        <f t="shared" ref="CMN15" si="1610">SUM(CMH15:CMM15)</f>
        <v>100</v>
      </c>
      <c r="CMO15" s="43">
        <f t="shared" ref="CMO15" si="1611">CMN15/$CMO$5</f>
        <v>16.666666666666668</v>
      </c>
      <c r="CMP15" s="48"/>
      <c r="CMQ15" s="49"/>
      <c r="CMR15" s="49"/>
      <c r="CMS15" s="49"/>
      <c r="CMT15" s="49">
        <v>624</v>
      </c>
      <c r="CMU15" s="49"/>
      <c r="CMV15" s="127">
        <f t="shared" si="1024"/>
        <v>624</v>
      </c>
      <c r="CMW15" s="43">
        <f t="shared" si="1025"/>
        <v>104</v>
      </c>
      <c r="CMX15" s="63"/>
      <c r="CMY15" s="64"/>
      <c r="CMZ15" s="64"/>
      <c r="CNA15" s="64"/>
      <c r="CNB15" s="64"/>
      <c r="CNC15" s="64"/>
      <c r="CND15" s="64">
        <f t="shared" si="1026"/>
        <v>0</v>
      </c>
      <c r="CNE15" s="68">
        <f t="shared" si="1027"/>
        <v>0</v>
      </c>
      <c r="CNF15" s="48"/>
      <c r="CNG15" s="49">
        <v>0</v>
      </c>
      <c r="CNH15" s="49"/>
      <c r="CNI15" s="49"/>
      <c r="CNJ15" s="49"/>
      <c r="CNK15" s="49"/>
      <c r="CNL15" s="64">
        <f t="shared" si="227"/>
        <v>0</v>
      </c>
      <c r="CNM15" s="68">
        <f t="shared" si="228"/>
        <v>0</v>
      </c>
      <c r="CNN15" s="48">
        <v>0</v>
      </c>
      <c r="CNO15" s="49">
        <v>305</v>
      </c>
      <c r="CNP15" s="49">
        <v>0</v>
      </c>
      <c r="CNQ15" s="49">
        <v>652</v>
      </c>
      <c r="CNR15" s="49"/>
      <c r="CNS15" s="49"/>
      <c r="CNT15" s="64">
        <f t="shared" si="229"/>
        <v>957</v>
      </c>
      <c r="CNU15" s="68">
        <f t="shared" si="230"/>
        <v>159.5</v>
      </c>
      <c r="CNV15" s="48"/>
      <c r="CNW15" s="49">
        <v>0</v>
      </c>
      <c r="CNX15" s="49">
        <v>0</v>
      </c>
      <c r="CNY15" s="49"/>
      <c r="CNZ15" s="49"/>
      <c r="COA15" s="49"/>
      <c r="COB15" s="64">
        <f t="shared" si="231"/>
        <v>0</v>
      </c>
      <c r="COC15" s="68">
        <f t="shared" si="232"/>
        <v>0</v>
      </c>
      <c r="COD15" s="48"/>
      <c r="COE15" s="49">
        <v>0</v>
      </c>
      <c r="COF15" s="49"/>
      <c r="COG15" s="49">
        <v>0</v>
      </c>
      <c r="COH15" s="49"/>
      <c r="COI15" s="49">
        <v>0</v>
      </c>
      <c r="COJ15" s="64">
        <f t="shared" si="233"/>
        <v>0</v>
      </c>
      <c r="COK15" s="68">
        <f t="shared" si="234"/>
        <v>0</v>
      </c>
      <c r="COL15" s="48"/>
      <c r="COM15" s="49"/>
      <c r="CON15" s="49"/>
      <c r="COO15" s="49"/>
      <c r="COP15" s="49">
        <v>0</v>
      </c>
      <c r="COQ15" s="49"/>
      <c r="COR15" s="64">
        <f t="shared" si="235"/>
        <v>0</v>
      </c>
      <c r="COS15" s="68">
        <f t="shared" si="236"/>
        <v>0</v>
      </c>
      <c r="COT15" s="48">
        <v>0</v>
      </c>
      <c r="COU15" s="49"/>
      <c r="COV15" s="49"/>
      <c r="COW15" s="49"/>
      <c r="COX15" s="49"/>
      <c r="COY15" s="49">
        <v>0</v>
      </c>
      <c r="COZ15" s="64">
        <f t="shared" si="237"/>
        <v>0</v>
      </c>
      <c r="CPA15" s="68">
        <f t="shared" si="238"/>
        <v>0</v>
      </c>
      <c r="CPB15" s="48"/>
      <c r="CPC15" s="49"/>
      <c r="CPD15" s="49"/>
      <c r="CPE15" s="49"/>
      <c r="CPF15" s="49">
        <v>0</v>
      </c>
      <c r="CPG15" s="49">
        <v>635</v>
      </c>
      <c r="CPH15" s="64">
        <f t="shared" si="239"/>
        <v>635</v>
      </c>
      <c r="CPI15" s="68">
        <f t="shared" si="240"/>
        <v>105.83333333333333</v>
      </c>
      <c r="CPJ15" s="48"/>
      <c r="CPK15" s="49">
        <v>0</v>
      </c>
      <c r="CPL15" s="49"/>
      <c r="CPM15" s="49">
        <v>0</v>
      </c>
      <c r="CPN15" s="49"/>
      <c r="CPO15" s="49">
        <v>0</v>
      </c>
      <c r="CPP15" s="64">
        <f t="shared" si="241"/>
        <v>0</v>
      </c>
      <c r="CPQ15" s="68">
        <f t="shared" si="242"/>
        <v>0</v>
      </c>
      <c r="CPR15" s="82"/>
      <c r="CPS15" s="83"/>
      <c r="CPT15" s="83">
        <v>0</v>
      </c>
      <c r="CPU15" s="83"/>
      <c r="CPV15" s="83"/>
      <c r="CPW15" s="83"/>
      <c r="CPX15" s="64">
        <f t="shared" si="243"/>
        <v>0</v>
      </c>
      <c r="CPY15" s="68">
        <f t="shared" si="244"/>
        <v>0</v>
      </c>
      <c r="CPZ15" s="48">
        <v>0</v>
      </c>
      <c r="CQA15" s="49"/>
      <c r="CQB15" s="49"/>
      <c r="CQC15" s="49"/>
      <c r="CQD15" s="49"/>
      <c r="CQE15" s="49">
        <v>0</v>
      </c>
      <c r="CQF15" s="64">
        <f t="shared" si="245"/>
        <v>0</v>
      </c>
      <c r="CQG15" s="68">
        <f t="shared" si="246"/>
        <v>0</v>
      </c>
      <c r="CQH15" s="48"/>
      <c r="CQI15" s="49"/>
      <c r="CQJ15" s="49"/>
      <c r="CQK15" s="49">
        <v>324</v>
      </c>
      <c r="CQL15" s="49">
        <v>0</v>
      </c>
      <c r="CQM15" s="49">
        <v>0</v>
      </c>
      <c r="CQN15" s="127">
        <f t="shared" si="247"/>
        <v>324</v>
      </c>
      <c r="CQO15" s="43">
        <f t="shared" si="248"/>
        <v>54</v>
      </c>
      <c r="CQP15" s="48"/>
      <c r="CQQ15" s="49"/>
      <c r="CQR15" s="49"/>
      <c r="CQS15" s="49"/>
      <c r="CQT15" s="49"/>
      <c r="CQU15" s="49"/>
      <c r="CQV15" s="127">
        <f t="shared" si="249"/>
        <v>0</v>
      </c>
      <c r="CQW15" s="43">
        <f t="shared" si="250"/>
        <v>0</v>
      </c>
      <c r="CQX15" s="48"/>
      <c r="CQY15" s="49">
        <v>0</v>
      </c>
      <c r="CQZ15" s="49"/>
      <c r="CRA15" s="49"/>
      <c r="CRB15" s="49"/>
      <c r="CRC15" s="49">
        <v>325</v>
      </c>
      <c r="CRD15" s="127">
        <f t="shared" si="251"/>
        <v>325</v>
      </c>
      <c r="CRE15" s="43">
        <f t="shared" si="252"/>
        <v>54.166666666666664</v>
      </c>
      <c r="CRF15" s="48"/>
      <c r="CRG15" s="49"/>
      <c r="CRH15" s="49"/>
      <c r="CRI15" s="49"/>
      <c r="CRJ15" s="49"/>
      <c r="CRK15" s="49"/>
      <c r="CRL15" s="127">
        <f t="shared" si="7"/>
        <v>0</v>
      </c>
      <c r="CRM15" s="43">
        <f t="shared" si="8"/>
        <v>0</v>
      </c>
      <c r="CRN15" s="48"/>
      <c r="CRO15" s="49"/>
      <c r="CRP15" s="49"/>
      <c r="CRQ15" s="49"/>
      <c r="CRR15" s="49"/>
      <c r="CRS15" s="49">
        <v>330</v>
      </c>
      <c r="CRT15" s="127">
        <f t="shared" si="9"/>
        <v>330</v>
      </c>
      <c r="CRU15" s="43">
        <f t="shared" si="10"/>
        <v>55</v>
      </c>
      <c r="CRV15" s="48"/>
      <c r="CRW15" s="49"/>
      <c r="CRX15" s="49"/>
      <c r="CRY15" s="49">
        <v>0</v>
      </c>
      <c r="CRZ15" s="49"/>
      <c r="CSA15" s="49"/>
      <c r="CSB15" s="127">
        <f t="shared" si="11"/>
        <v>0</v>
      </c>
      <c r="CSC15" s="43">
        <f t="shared" si="12"/>
        <v>0</v>
      </c>
      <c r="CSD15" s="48"/>
      <c r="CSE15" s="49"/>
      <c r="CSF15" s="49"/>
      <c r="CSG15" s="49"/>
      <c r="CSH15" s="49">
        <v>0</v>
      </c>
      <c r="CSI15" s="49"/>
      <c r="CSJ15" s="127">
        <f t="shared" si="13"/>
        <v>0</v>
      </c>
      <c r="CSK15" s="43">
        <f t="shared" si="14"/>
        <v>0</v>
      </c>
      <c r="CSL15" s="48"/>
      <c r="CSM15" s="49">
        <v>0</v>
      </c>
      <c r="CSN15" s="49"/>
      <c r="CSO15" s="49"/>
      <c r="CSP15" s="49">
        <v>408</v>
      </c>
      <c r="CSQ15" s="49"/>
      <c r="CSR15" s="127">
        <f t="shared" si="15"/>
        <v>408</v>
      </c>
      <c r="CSS15" s="43">
        <f t="shared" si="16"/>
        <v>68</v>
      </c>
      <c r="CST15" s="48">
        <v>0</v>
      </c>
      <c r="CSU15" s="49">
        <v>0</v>
      </c>
      <c r="CSV15" s="49"/>
      <c r="CSW15" s="49">
        <v>0</v>
      </c>
      <c r="CSX15" s="49"/>
      <c r="CSY15" s="49">
        <v>0</v>
      </c>
      <c r="CSZ15" s="127">
        <f t="shared" si="17"/>
        <v>0</v>
      </c>
      <c r="CTA15" s="43">
        <f t="shared" si="18"/>
        <v>0</v>
      </c>
      <c r="CTB15" s="48">
        <v>200</v>
      </c>
      <c r="CTC15" s="49">
        <v>137</v>
      </c>
      <c r="CTD15" s="49"/>
      <c r="CTE15" s="49"/>
      <c r="CTF15" s="49"/>
      <c r="CTG15" s="49"/>
      <c r="CTH15" s="127">
        <f t="shared" si="19"/>
        <v>337</v>
      </c>
      <c r="CTI15" s="43">
        <f t="shared" si="20"/>
        <v>56.166666666666664</v>
      </c>
      <c r="CTJ15" s="63">
        <v>0</v>
      </c>
      <c r="CTK15" s="64"/>
      <c r="CTL15" s="64"/>
      <c r="CTM15" s="64"/>
      <c r="CTN15" s="64">
        <v>0</v>
      </c>
      <c r="CTO15" s="64"/>
      <c r="CTP15" s="64">
        <f t="shared" si="21"/>
        <v>0</v>
      </c>
      <c r="CTQ15" s="68">
        <f t="shared" si="22"/>
        <v>0</v>
      </c>
      <c r="CTR15" s="48"/>
      <c r="CTS15" s="49"/>
      <c r="CTT15" s="49"/>
      <c r="CTU15" s="49"/>
      <c r="CTV15" s="49"/>
      <c r="CTW15" s="49"/>
      <c r="CTX15" s="64">
        <f t="shared" si="23"/>
        <v>0</v>
      </c>
      <c r="CTY15" s="68">
        <f t="shared" si="24"/>
        <v>0</v>
      </c>
      <c r="CTZ15" s="48">
        <v>0</v>
      </c>
      <c r="CUA15" s="49">
        <v>0</v>
      </c>
      <c r="CUB15" s="49"/>
      <c r="CUC15" s="49">
        <v>0</v>
      </c>
      <c r="CUD15" s="49">
        <v>0</v>
      </c>
      <c r="CUE15" s="49"/>
      <c r="CUF15" s="64">
        <f t="shared" si="25"/>
        <v>0</v>
      </c>
      <c r="CUG15" s="68">
        <f t="shared" si="26"/>
        <v>0</v>
      </c>
      <c r="CUH15" s="48"/>
      <c r="CUI15" s="49"/>
      <c r="CUJ15" s="49"/>
      <c r="CUK15" s="49">
        <v>304</v>
      </c>
      <c r="CUL15" s="49"/>
      <c r="CUM15" s="49"/>
      <c r="CUN15" s="64">
        <f t="shared" si="27"/>
        <v>304</v>
      </c>
      <c r="CUO15" s="68">
        <f t="shared" si="28"/>
        <v>50.666666666666664</v>
      </c>
      <c r="CUP15" s="48"/>
      <c r="CUQ15" s="49">
        <v>0</v>
      </c>
      <c r="CUR15" s="49">
        <v>182</v>
      </c>
      <c r="CUS15" s="49">
        <v>167</v>
      </c>
      <c r="CUT15" s="49"/>
      <c r="CUU15" s="49"/>
      <c r="CUV15" s="64">
        <f t="shared" si="29"/>
        <v>349</v>
      </c>
      <c r="CUW15" s="68">
        <f t="shared" si="30"/>
        <v>58.166666666666664</v>
      </c>
      <c r="CUX15" s="48"/>
      <c r="CUY15" s="49"/>
      <c r="CUZ15" s="49"/>
      <c r="CVA15" s="49">
        <v>0</v>
      </c>
      <c r="CVB15" s="49"/>
      <c r="CVC15" s="49"/>
      <c r="CVD15" s="64">
        <f t="shared" si="31"/>
        <v>0</v>
      </c>
      <c r="CVE15" s="68">
        <f t="shared" si="32"/>
        <v>0</v>
      </c>
      <c r="CVF15" s="48"/>
      <c r="CVG15" s="49"/>
      <c r="CVH15" s="49">
        <v>0</v>
      </c>
      <c r="CVI15" s="49">
        <v>0</v>
      </c>
      <c r="CVJ15" s="49"/>
      <c r="CVK15" s="49"/>
      <c r="CVL15" s="64">
        <f t="shared" si="33"/>
        <v>0</v>
      </c>
      <c r="CVM15" s="68">
        <f t="shared" si="34"/>
        <v>0</v>
      </c>
      <c r="CVN15" s="48"/>
      <c r="CVO15" s="49"/>
      <c r="CVP15" s="49"/>
      <c r="CVQ15" s="49"/>
      <c r="CVR15" s="49"/>
      <c r="CVS15" s="49">
        <v>340</v>
      </c>
      <c r="CVT15" s="64">
        <f t="shared" si="35"/>
        <v>340</v>
      </c>
      <c r="CVU15" s="68">
        <f t="shared" si="36"/>
        <v>56.666666666666664</v>
      </c>
      <c r="CVV15" s="48">
        <v>0</v>
      </c>
      <c r="CVW15" s="49"/>
      <c r="CVX15" s="49">
        <v>0</v>
      </c>
      <c r="CVY15" s="49"/>
      <c r="CVZ15" s="49"/>
      <c r="CWA15" s="49"/>
      <c r="CWB15" s="64">
        <f t="shared" si="37"/>
        <v>0</v>
      </c>
      <c r="CWC15" s="68">
        <f t="shared" si="38"/>
        <v>0</v>
      </c>
      <c r="CWD15" s="48">
        <v>0</v>
      </c>
      <c r="CWE15" s="49"/>
      <c r="CWF15" s="49"/>
      <c r="CWG15" s="49"/>
      <c r="CWH15" s="49"/>
      <c r="CWI15" s="49"/>
      <c r="CWJ15" s="64">
        <f t="shared" si="39"/>
        <v>0</v>
      </c>
      <c r="CWK15" s="68">
        <f t="shared" si="40"/>
        <v>0</v>
      </c>
      <c r="CWL15" s="63"/>
      <c r="CWM15" s="64">
        <v>341</v>
      </c>
      <c r="CWN15" s="64">
        <v>0</v>
      </c>
      <c r="CWO15" s="64"/>
      <c r="CWP15" s="64"/>
      <c r="CWQ15" s="64">
        <v>0</v>
      </c>
      <c r="CWR15" s="64">
        <f t="shared" si="41"/>
        <v>341</v>
      </c>
      <c r="CWS15" s="68">
        <f t="shared" si="42"/>
        <v>56.833333333333336</v>
      </c>
      <c r="CWT15" s="48"/>
      <c r="CWU15" s="49">
        <v>0</v>
      </c>
      <c r="CWV15" s="49"/>
      <c r="CWW15" s="49"/>
      <c r="CWX15" s="49"/>
      <c r="CWY15" s="49"/>
      <c r="CWZ15" s="64">
        <f t="shared" si="43"/>
        <v>0</v>
      </c>
      <c r="CXA15" s="68">
        <f t="shared" si="44"/>
        <v>0</v>
      </c>
      <c r="CXB15" s="48"/>
      <c r="CXC15" s="49">
        <v>0</v>
      </c>
      <c r="CXD15" s="49">
        <v>0</v>
      </c>
      <c r="CXE15" s="49"/>
      <c r="CXF15" s="49"/>
      <c r="CXG15" s="49"/>
      <c r="CXH15" s="64">
        <f t="shared" si="45"/>
        <v>0</v>
      </c>
      <c r="CXI15" s="68">
        <f t="shared" si="46"/>
        <v>0</v>
      </c>
      <c r="CXJ15" s="48"/>
      <c r="CXK15" s="49"/>
      <c r="CXL15" s="49"/>
      <c r="CXM15" s="49">
        <v>0</v>
      </c>
      <c r="CXN15" s="49"/>
      <c r="CXO15" s="49"/>
      <c r="CXP15" s="64">
        <f t="shared" si="47"/>
        <v>0</v>
      </c>
      <c r="CXQ15" s="68">
        <f t="shared" si="48"/>
        <v>0</v>
      </c>
      <c r="CXR15" s="48"/>
      <c r="CXS15" s="49">
        <v>0</v>
      </c>
      <c r="CXT15" s="49"/>
      <c r="CXU15" s="49"/>
      <c r="CXV15" s="49">
        <v>332</v>
      </c>
      <c r="CXW15" s="49"/>
      <c r="CXX15" s="64">
        <f t="shared" si="49"/>
        <v>332</v>
      </c>
      <c r="CXY15" s="68">
        <f t="shared" si="50"/>
        <v>55.333333333333336</v>
      </c>
      <c r="CXZ15" s="48"/>
      <c r="CYA15" s="49">
        <v>0</v>
      </c>
      <c r="CYB15" s="49">
        <v>0</v>
      </c>
      <c r="CYC15" s="49"/>
      <c r="CYD15" s="49"/>
      <c r="CYE15" s="49"/>
      <c r="CYF15" s="64">
        <f t="shared" si="51"/>
        <v>0</v>
      </c>
      <c r="CYG15" s="68">
        <f t="shared" si="52"/>
        <v>0</v>
      </c>
      <c r="CYH15" s="48"/>
      <c r="CYI15" s="49"/>
      <c r="CYJ15" s="49">
        <v>0</v>
      </c>
      <c r="CYK15" s="49">
        <v>0</v>
      </c>
      <c r="CYL15" s="49"/>
      <c r="CYM15" s="49"/>
      <c r="CYN15" s="64">
        <f t="shared" si="53"/>
        <v>0</v>
      </c>
      <c r="CYO15" s="68">
        <f t="shared" si="54"/>
        <v>0</v>
      </c>
      <c r="CYP15" s="48"/>
      <c r="CYQ15" s="49"/>
      <c r="CYR15" s="49"/>
      <c r="CYS15" s="49">
        <v>0</v>
      </c>
      <c r="CYT15" s="49"/>
      <c r="CYU15" s="49"/>
      <c r="CYV15" s="64">
        <f t="shared" si="55"/>
        <v>0</v>
      </c>
      <c r="CYW15" s="68">
        <f t="shared" si="56"/>
        <v>0</v>
      </c>
      <c r="CYX15" s="48"/>
      <c r="CYY15" s="49"/>
      <c r="CYZ15" s="49">
        <v>324</v>
      </c>
      <c r="CZA15" s="49"/>
      <c r="CZB15" s="49"/>
      <c r="CZC15" s="49"/>
      <c r="CZD15" s="64">
        <f t="shared" si="57"/>
        <v>324</v>
      </c>
      <c r="CZE15" s="68">
        <f t="shared" si="58"/>
        <v>54</v>
      </c>
      <c r="CZF15" s="48"/>
      <c r="CZG15" s="49"/>
      <c r="CZH15" s="49"/>
      <c r="CZI15" s="49"/>
      <c r="CZJ15" s="49"/>
      <c r="CZK15" s="49"/>
      <c r="CZL15" s="64">
        <f t="shared" si="59"/>
        <v>0</v>
      </c>
      <c r="CZM15" s="68">
        <f t="shared" si="60"/>
        <v>0</v>
      </c>
      <c r="CZN15" s="48"/>
      <c r="CZO15" s="49"/>
      <c r="CZP15" s="49">
        <v>0</v>
      </c>
      <c r="CZQ15" s="49"/>
      <c r="CZR15" s="49"/>
      <c r="CZS15" s="49"/>
      <c r="CZT15" s="64">
        <f t="shared" si="61"/>
        <v>0</v>
      </c>
      <c r="CZU15" s="68">
        <f t="shared" si="62"/>
        <v>0</v>
      </c>
      <c r="CZV15" s="48"/>
      <c r="CZW15" s="49"/>
      <c r="CZX15" s="49"/>
      <c r="CZY15" s="49"/>
      <c r="CZZ15" s="49"/>
      <c r="DAA15" s="49"/>
      <c r="DAB15" s="64">
        <f t="shared" si="63"/>
        <v>0</v>
      </c>
      <c r="DAC15" s="68">
        <f t="shared" si="64"/>
        <v>0</v>
      </c>
      <c r="DAD15" s="48"/>
      <c r="DAE15" s="49"/>
      <c r="DAF15" s="49">
        <v>0</v>
      </c>
      <c r="DAG15" s="49"/>
      <c r="DAH15" s="49">
        <v>0</v>
      </c>
      <c r="DAI15" s="49"/>
      <c r="DAJ15" s="64">
        <f t="shared" si="65"/>
        <v>0</v>
      </c>
      <c r="DAK15" s="68">
        <f t="shared" si="66"/>
        <v>0</v>
      </c>
      <c r="DAL15" s="48"/>
      <c r="DAM15" s="49"/>
      <c r="DAN15" s="49"/>
      <c r="DAO15" s="49">
        <v>0</v>
      </c>
      <c r="DAP15" s="49"/>
      <c r="DAQ15" s="49"/>
      <c r="DAR15" s="64">
        <f t="shared" si="67"/>
        <v>0</v>
      </c>
      <c r="DAS15" s="68">
        <f t="shared" si="68"/>
        <v>0</v>
      </c>
      <c r="DAT15" s="48"/>
      <c r="DAU15" s="49"/>
      <c r="DAV15" s="49"/>
      <c r="DAW15" s="49"/>
      <c r="DAX15" s="49"/>
      <c r="DAY15" s="49"/>
      <c r="DAZ15" s="64">
        <f t="shared" si="69"/>
        <v>0</v>
      </c>
      <c r="DBA15" s="68">
        <f t="shared" si="70"/>
        <v>0</v>
      </c>
      <c r="DBB15" s="48">
        <v>0</v>
      </c>
      <c r="DBC15" s="49"/>
      <c r="DBD15" s="49"/>
      <c r="DBE15" s="49">
        <v>0</v>
      </c>
      <c r="DBF15" s="49"/>
      <c r="DBG15" s="49"/>
      <c r="DBH15" s="64">
        <f t="shared" si="71"/>
        <v>0</v>
      </c>
      <c r="DBI15" s="68">
        <f t="shared" si="72"/>
        <v>0</v>
      </c>
      <c r="DBJ15" s="48"/>
      <c r="DBK15" s="49"/>
      <c r="DBL15" s="49"/>
      <c r="DBM15" s="49"/>
      <c r="DBN15" s="49"/>
      <c r="DBO15" s="49">
        <v>0</v>
      </c>
      <c r="DBP15" s="64">
        <f t="shared" si="73"/>
        <v>0</v>
      </c>
      <c r="DBQ15" s="68">
        <f t="shared" si="74"/>
        <v>0</v>
      </c>
      <c r="DBR15" s="48"/>
      <c r="DBS15" s="49"/>
      <c r="DBT15" s="49"/>
      <c r="DBU15" s="49"/>
      <c r="DBV15" s="49"/>
      <c r="DBW15" s="49"/>
      <c r="DBX15" s="64">
        <f t="shared" si="75"/>
        <v>0</v>
      </c>
      <c r="DBY15" s="68">
        <f t="shared" si="76"/>
        <v>0</v>
      </c>
      <c r="DBZ15" s="48"/>
      <c r="DCA15" s="49"/>
      <c r="DCB15" s="49">
        <v>0</v>
      </c>
      <c r="DCC15" s="49"/>
      <c r="DCD15" s="49"/>
      <c r="DCE15" s="49"/>
      <c r="DCF15" s="491">
        <f t="shared" si="77"/>
        <v>0</v>
      </c>
      <c r="DCG15" s="492">
        <f t="shared" si="78"/>
        <v>0</v>
      </c>
      <c r="DCH15" s="48"/>
      <c r="DCI15" s="49"/>
      <c r="DCJ15" s="49"/>
      <c r="DCK15" s="49">
        <v>0</v>
      </c>
      <c r="DCL15" s="49"/>
      <c r="DCM15" s="49"/>
      <c r="DCN15" s="64">
        <f t="shared" si="79"/>
        <v>0</v>
      </c>
      <c r="DCO15" s="68">
        <f t="shared" si="80"/>
        <v>0</v>
      </c>
      <c r="DCP15" s="48">
        <v>0</v>
      </c>
      <c r="DCQ15" s="49"/>
      <c r="DCR15" s="49">
        <v>322</v>
      </c>
      <c r="DCS15" s="49"/>
      <c r="DCT15" s="49"/>
      <c r="DCU15" s="49"/>
      <c r="DCV15" s="491">
        <f t="shared" si="81"/>
        <v>322</v>
      </c>
      <c r="DCW15" s="492">
        <f t="shared" si="82"/>
        <v>53.666666666666664</v>
      </c>
      <c r="DCX15" s="48"/>
      <c r="DCY15" s="49">
        <v>352</v>
      </c>
      <c r="DCZ15" s="49"/>
      <c r="DDA15" s="49"/>
      <c r="DDB15" s="49">
        <v>0</v>
      </c>
      <c r="DDC15" s="49">
        <v>0</v>
      </c>
      <c r="DDD15" s="491">
        <f t="shared" si="83"/>
        <v>352</v>
      </c>
      <c r="DDE15" s="492">
        <f t="shared" si="84"/>
        <v>58.666666666666664</v>
      </c>
      <c r="DDF15" s="63"/>
      <c r="DDG15" s="64"/>
      <c r="DDH15" s="64">
        <v>0</v>
      </c>
      <c r="DDI15" s="64">
        <v>0</v>
      </c>
      <c r="DDJ15" s="64"/>
      <c r="DDK15" s="64"/>
      <c r="DDL15" s="491">
        <f t="shared" si="85"/>
        <v>0</v>
      </c>
      <c r="DDM15" s="492">
        <f t="shared" si="86"/>
        <v>0</v>
      </c>
      <c r="DDN15" s="327"/>
      <c r="DDO15" s="502"/>
      <c r="DDP15" s="502">
        <v>321</v>
      </c>
      <c r="DDQ15" s="502"/>
      <c r="DDR15" s="502">
        <v>0</v>
      </c>
      <c r="DDS15" s="502"/>
      <c r="DDT15" s="64">
        <f t="shared" si="87"/>
        <v>321</v>
      </c>
      <c r="DDU15" s="68">
        <f t="shared" si="88"/>
        <v>53.5</v>
      </c>
      <c r="DDV15" s="330"/>
      <c r="DDW15" s="64">
        <v>0</v>
      </c>
      <c r="DDX15" s="64">
        <v>0</v>
      </c>
      <c r="DDY15" s="64">
        <v>0</v>
      </c>
      <c r="DDZ15" s="64"/>
      <c r="DEA15" s="68">
        <v>320</v>
      </c>
      <c r="DEB15" s="506">
        <f t="shared" si="89"/>
        <v>320</v>
      </c>
      <c r="DEC15" s="492">
        <f t="shared" si="90"/>
        <v>53.333333333333336</v>
      </c>
      <c r="DED15" s="48"/>
      <c r="DEE15" s="49"/>
      <c r="DEF15" s="49">
        <v>0</v>
      </c>
      <c r="DEG15" s="49">
        <v>346</v>
      </c>
      <c r="DEH15" s="49">
        <v>0</v>
      </c>
      <c r="DEI15" s="49"/>
      <c r="DEJ15" s="491">
        <f t="shared" si="91"/>
        <v>346</v>
      </c>
      <c r="DEK15" s="492">
        <f t="shared" si="92"/>
        <v>57.666666666666664</v>
      </c>
      <c r="DEL15" s="48"/>
      <c r="DEM15" s="49"/>
      <c r="DEN15" s="49"/>
      <c r="DEO15" s="49"/>
      <c r="DEP15" s="49"/>
      <c r="DEQ15" s="49"/>
      <c r="DER15" s="64">
        <f t="shared" si="93"/>
        <v>0</v>
      </c>
      <c r="DES15" s="68">
        <f t="shared" si="94"/>
        <v>0</v>
      </c>
      <c r="DET15" s="48">
        <v>0</v>
      </c>
      <c r="DEU15" s="49"/>
      <c r="DEV15" s="49"/>
      <c r="DEW15" s="49"/>
      <c r="DEX15" s="49"/>
      <c r="DEY15" s="49"/>
      <c r="DEZ15" s="491">
        <f t="shared" si="95"/>
        <v>0</v>
      </c>
      <c r="DFA15" s="492">
        <f t="shared" si="96"/>
        <v>0</v>
      </c>
      <c r="DFB15" s="82"/>
      <c r="DFC15" s="83"/>
      <c r="DFD15" s="83"/>
      <c r="DFE15" s="83"/>
      <c r="DFF15" s="83"/>
      <c r="DFG15" s="83">
        <v>278</v>
      </c>
      <c r="DFH15" s="64">
        <f t="shared" si="97"/>
        <v>278</v>
      </c>
      <c r="DFI15" s="68">
        <f t="shared" si="98"/>
        <v>46.333333333333336</v>
      </c>
      <c r="DFJ15" s="48"/>
      <c r="DFK15" s="49">
        <v>0</v>
      </c>
      <c r="DFL15" s="49"/>
      <c r="DFM15" s="49">
        <v>0</v>
      </c>
      <c r="DFN15" s="49"/>
      <c r="DFO15" s="49">
        <v>1933</v>
      </c>
      <c r="DFP15" s="64">
        <f t="shared" si="99"/>
        <v>1933</v>
      </c>
      <c r="DFQ15" s="68">
        <f t="shared" si="100"/>
        <v>322.16666666666669</v>
      </c>
      <c r="DFR15" s="48">
        <v>348</v>
      </c>
      <c r="DFS15" s="49"/>
      <c r="DFT15" s="49"/>
      <c r="DFU15" s="49">
        <v>282</v>
      </c>
      <c r="DFV15" s="49"/>
      <c r="DFW15" s="49">
        <v>0</v>
      </c>
      <c r="DFX15" s="64">
        <f t="shared" si="101"/>
        <v>630</v>
      </c>
      <c r="DFY15" s="68">
        <f t="shared" si="102"/>
        <v>105</v>
      </c>
      <c r="DFZ15" s="48">
        <v>0</v>
      </c>
      <c r="DGA15" s="49"/>
      <c r="DGB15" s="49"/>
      <c r="DGC15" s="49"/>
      <c r="DGD15" s="49">
        <v>0</v>
      </c>
      <c r="DGE15" s="49"/>
      <c r="DGF15" s="64">
        <f t="shared" si="103"/>
        <v>0</v>
      </c>
      <c r="DGG15" s="68">
        <f t="shared" si="104"/>
        <v>0</v>
      </c>
      <c r="DGH15" s="48"/>
      <c r="DGI15" s="49"/>
      <c r="DGJ15" s="49">
        <v>0</v>
      </c>
      <c r="DGK15" s="49">
        <v>324</v>
      </c>
      <c r="DGL15" s="49"/>
      <c r="DGM15" s="49"/>
      <c r="DGN15" s="64">
        <f t="shared" si="105"/>
        <v>324</v>
      </c>
      <c r="DGO15" s="68">
        <f t="shared" si="106"/>
        <v>54</v>
      </c>
      <c r="DGP15" s="48"/>
      <c r="DGQ15" s="49">
        <v>0</v>
      </c>
      <c r="DGR15" s="49"/>
      <c r="DGS15" s="49">
        <v>0</v>
      </c>
      <c r="DGT15" s="49"/>
      <c r="DGU15" s="49">
        <v>0</v>
      </c>
      <c r="DGV15" s="64">
        <f t="shared" si="107"/>
        <v>0</v>
      </c>
      <c r="DGW15" s="68">
        <f t="shared" si="108"/>
        <v>0</v>
      </c>
      <c r="DGX15" s="48">
        <v>0</v>
      </c>
      <c r="DGY15" s="49"/>
      <c r="DGZ15" s="49"/>
      <c r="DHA15" s="49"/>
      <c r="DHB15" s="49">
        <v>360</v>
      </c>
      <c r="DHC15" s="49"/>
      <c r="DHD15" s="64">
        <f t="shared" si="109"/>
        <v>360</v>
      </c>
      <c r="DHE15" s="68">
        <f t="shared" si="110"/>
        <v>60</v>
      </c>
      <c r="DHF15" s="48"/>
      <c r="DHG15" s="49"/>
      <c r="DHH15" s="49">
        <v>0</v>
      </c>
      <c r="DHI15" s="49"/>
      <c r="DHJ15" s="49"/>
      <c r="DHK15" s="49">
        <v>338</v>
      </c>
      <c r="DHL15" s="64">
        <f t="shared" si="111"/>
        <v>338</v>
      </c>
      <c r="DHM15" s="68">
        <f t="shared" si="112"/>
        <v>56.333333333333336</v>
      </c>
      <c r="DHN15" s="48"/>
      <c r="DHO15" s="49">
        <v>0</v>
      </c>
      <c r="DHP15" s="49">
        <v>0</v>
      </c>
      <c r="DHQ15" s="49"/>
      <c r="DHR15" s="49"/>
      <c r="DHS15" s="49">
        <v>0</v>
      </c>
      <c r="DHT15" s="64">
        <f t="shared" si="113"/>
        <v>0</v>
      </c>
      <c r="DHU15" s="68">
        <f t="shared" si="114"/>
        <v>0</v>
      </c>
      <c r="DHV15" s="48"/>
      <c r="DHW15" s="49">
        <v>0</v>
      </c>
      <c r="DHX15" s="49"/>
      <c r="DHY15" s="49"/>
      <c r="DHZ15" s="49"/>
      <c r="DIA15" s="49">
        <v>360</v>
      </c>
      <c r="DIB15" s="64">
        <f t="shared" si="115"/>
        <v>360</v>
      </c>
      <c r="DIC15" s="68">
        <f t="shared" si="116"/>
        <v>60</v>
      </c>
      <c r="DID15" s="48"/>
      <c r="DIE15" s="49">
        <v>0</v>
      </c>
      <c r="DIF15" s="49">
        <v>2</v>
      </c>
      <c r="DIG15" s="49"/>
      <c r="DIH15" s="49"/>
      <c r="DII15" s="49"/>
      <c r="DIJ15" s="64">
        <f t="shared" si="117"/>
        <v>2</v>
      </c>
      <c r="DIK15" s="68">
        <f t="shared" si="118"/>
        <v>0.33333333333333331</v>
      </c>
      <c r="DIL15" s="48"/>
      <c r="DIM15" s="49">
        <v>0</v>
      </c>
      <c r="DIN15" s="49"/>
      <c r="DIO15" s="49"/>
      <c r="DIP15" s="49"/>
      <c r="DIQ15" s="49"/>
      <c r="DIR15" s="64">
        <f t="shared" si="119"/>
        <v>0</v>
      </c>
      <c r="DIS15" s="68">
        <f t="shared" si="120"/>
        <v>0</v>
      </c>
      <c r="DIT15" s="48"/>
      <c r="DIU15" s="49"/>
      <c r="DIV15" s="49"/>
      <c r="DIW15" s="49">
        <v>338</v>
      </c>
      <c r="DIX15" s="49"/>
      <c r="DIY15" s="49"/>
      <c r="DIZ15" s="64">
        <f t="shared" si="121"/>
        <v>338</v>
      </c>
      <c r="DJA15" s="68">
        <f t="shared" si="122"/>
        <v>56.333333333333336</v>
      </c>
      <c r="DJB15" s="48"/>
      <c r="DJC15" s="49"/>
      <c r="DJD15" s="49"/>
      <c r="DJE15" s="49"/>
      <c r="DJF15" s="49">
        <v>0</v>
      </c>
      <c r="DJG15" s="49"/>
      <c r="DJH15" s="64">
        <f t="shared" si="123"/>
        <v>0</v>
      </c>
      <c r="DJI15" s="68">
        <f t="shared" si="124"/>
        <v>0</v>
      </c>
      <c r="DJJ15" s="48">
        <v>0</v>
      </c>
      <c r="DJK15" s="49"/>
      <c r="DJL15" s="49"/>
      <c r="DJM15" s="49">
        <v>332</v>
      </c>
      <c r="DJN15" s="49">
        <v>0</v>
      </c>
      <c r="DJO15" s="49"/>
      <c r="DJP15" s="64">
        <f t="shared" si="125"/>
        <v>332</v>
      </c>
      <c r="DJQ15" s="68">
        <f t="shared" si="126"/>
        <v>55.333333333333336</v>
      </c>
      <c r="DJR15" s="48"/>
      <c r="DJS15" s="49">
        <v>0</v>
      </c>
      <c r="DJT15" s="49"/>
      <c r="DJU15" s="49"/>
      <c r="DJV15" s="49">
        <v>0</v>
      </c>
      <c r="DJW15" s="49"/>
      <c r="DJX15" s="64">
        <f t="shared" si="127"/>
        <v>0</v>
      </c>
      <c r="DJY15" s="68">
        <f t="shared" si="128"/>
        <v>0</v>
      </c>
      <c r="DJZ15" s="48"/>
      <c r="DKA15" s="49"/>
      <c r="DKB15" s="49"/>
      <c r="DKC15" s="49"/>
      <c r="DKD15" s="49"/>
      <c r="DKE15" s="49">
        <v>0</v>
      </c>
      <c r="DKF15" s="64">
        <f t="shared" si="253"/>
        <v>0</v>
      </c>
      <c r="DKG15" s="68">
        <f t="shared" si="254"/>
        <v>0</v>
      </c>
      <c r="DKH15" s="48"/>
      <c r="DKI15" s="49">
        <v>335</v>
      </c>
      <c r="DKJ15" s="49"/>
      <c r="DKK15" s="49"/>
      <c r="DKL15" s="49">
        <v>0</v>
      </c>
      <c r="DKM15" s="49">
        <v>0</v>
      </c>
      <c r="DKN15" s="64">
        <f t="shared" si="255"/>
        <v>335</v>
      </c>
      <c r="DKO15" s="68">
        <f t="shared" si="256"/>
        <v>55.833333333333336</v>
      </c>
      <c r="DKP15" s="48"/>
      <c r="DKQ15" s="49"/>
      <c r="DKR15" s="49"/>
      <c r="DKS15" s="49"/>
      <c r="DKT15" s="49"/>
      <c r="DKU15" s="49"/>
      <c r="DKV15" s="64">
        <f t="shared" si="257"/>
        <v>0</v>
      </c>
      <c r="DKW15" s="68">
        <f t="shared" si="258"/>
        <v>0</v>
      </c>
      <c r="DKX15" s="48"/>
      <c r="DKY15" s="49">
        <v>303</v>
      </c>
      <c r="DKZ15" s="49"/>
      <c r="DLA15" s="49">
        <v>0</v>
      </c>
      <c r="DLB15" s="49"/>
      <c r="DLC15" s="49"/>
      <c r="DLD15" s="64">
        <f t="shared" si="259"/>
        <v>303</v>
      </c>
      <c r="DLE15" s="68">
        <f t="shared" si="260"/>
        <v>50.5</v>
      </c>
      <c r="DLF15" s="48"/>
      <c r="DLG15" s="49"/>
      <c r="DLH15" s="49">
        <v>0</v>
      </c>
      <c r="DLI15" s="49">
        <v>328</v>
      </c>
      <c r="DLJ15" s="49"/>
      <c r="DLK15" s="49"/>
      <c r="DLL15" s="64">
        <f t="shared" si="261"/>
        <v>328</v>
      </c>
      <c r="DLM15" s="68">
        <f t="shared" si="262"/>
        <v>54.666666666666664</v>
      </c>
      <c r="DLN15" s="48"/>
      <c r="DLO15" s="49"/>
      <c r="DLP15" s="49"/>
      <c r="DLQ15" s="49">
        <v>0</v>
      </c>
      <c r="DLR15" s="49"/>
      <c r="DLS15" s="49"/>
      <c r="DLT15" s="64">
        <f t="shared" si="263"/>
        <v>0</v>
      </c>
      <c r="DLU15" s="68">
        <f t="shared" si="264"/>
        <v>0</v>
      </c>
      <c r="DLV15" s="48"/>
      <c r="DLW15" s="49"/>
      <c r="DLX15" s="49"/>
      <c r="DLY15" s="49"/>
      <c r="DLZ15" s="49"/>
      <c r="DMA15" s="49">
        <v>344</v>
      </c>
      <c r="DMB15" s="64">
        <f t="shared" si="265"/>
        <v>344</v>
      </c>
      <c r="DMC15" s="68">
        <f t="shared" si="266"/>
        <v>57.333333333333336</v>
      </c>
      <c r="DMD15" s="48"/>
      <c r="DME15" s="49"/>
      <c r="DMF15" s="49">
        <v>0</v>
      </c>
      <c r="DMG15" s="49"/>
      <c r="DMH15" s="49"/>
      <c r="DMI15" s="49"/>
      <c r="DMJ15" s="64">
        <f t="shared" si="267"/>
        <v>0</v>
      </c>
      <c r="DMK15" s="68">
        <f t="shared" si="268"/>
        <v>0</v>
      </c>
      <c r="DML15" s="48"/>
      <c r="DMM15" s="49">
        <v>0</v>
      </c>
      <c r="DMN15" s="49"/>
      <c r="DMO15" s="49"/>
      <c r="DMP15" s="49"/>
      <c r="DMQ15" s="49"/>
      <c r="DMR15" s="64">
        <f t="shared" si="269"/>
        <v>0</v>
      </c>
      <c r="DMS15" s="68">
        <f t="shared" si="270"/>
        <v>0</v>
      </c>
      <c r="DMT15" s="48">
        <v>0</v>
      </c>
      <c r="DMU15" s="49">
        <v>0</v>
      </c>
      <c r="DMV15" s="49">
        <v>0</v>
      </c>
      <c r="DMW15" s="49"/>
      <c r="DMX15" s="49"/>
      <c r="DMY15" s="49">
        <v>318</v>
      </c>
      <c r="DMZ15" s="64">
        <f t="shared" si="271"/>
        <v>318</v>
      </c>
      <c r="DNA15" s="68">
        <f t="shared" si="272"/>
        <v>53</v>
      </c>
      <c r="DNB15" s="48"/>
      <c r="DNC15" s="49"/>
      <c r="DND15" s="49"/>
      <c r="DNE15" s="49"/>
      <c r="DNF15" s="49"/>
      <c r="DNG15" s="49"/>
      <c r="DNH15" s="64">
        <f t="shared" si="273"/>
        <v>0</v>
      </c>
      <c r="DNI15" s="68">
        <f t="shared" si="274"/>
        <v>0</v>
      </c>
      <c r="DNJ15" s="48"/>
      <c r="DNK15" s="49"/>
      <c r="DNL15" s="49">
        <v>0</v>
      </c>
      <c r="DNM15" s="49"/>
      <c r="DNN15" s="49"/>
      <c r="DNO15" s="49"/>
      <c r="DNP15" s="64">
        <f t="shared" si="275"/>
        <v>0</v>
      </c>
      <c r="DNQ15" s="68">
        <f t="shared" si="276"/>
        <v>0</v>
      </c>
      <c r="DNR15" s="48"/>
      <c r="DNS15" s="49"/>
      <c r="DNT15" s="49">
        <v>334</v>
      </c>
      <c r="DNU15" s="49">
        <v>0</v>
      </c>
      <c r="DNV15" s="49"/>
      <c r="DNW15" s="49">
        <v>0</v>
      </c>
      <c r="DNX15" s="64">
        <f t="shared" si="277"/>
        <v>334</v>
      </c>
      <c r="DNY15" s="68">
        <f t="shared" si="278"/>
        <v>55.666666666666664</v>
      </c>
      <c r="DNZ15" s="48"/>
      <c r="DOA15" s="49"/>
      <c r="DOB15" s="49"/>
      <c r="DOC15" s="49"/>
      <c r="DOD15" s="49"/>
      <c r="DOE15" s="49"/>
      <c r="DOF15" s="64">
        <f t="shared" si="279"/>
        <v>0</v>
      </c>
      <c r="DOG15" s="68">
        <f t="shared" si="280"/>
        <v>0</v>
      </c>
      <c r="DOH15" s="48"/>
      <c r="DOI15" s="49">
        <v>0</v>
      </c>
      <c r="DOJ15" s="49"/>
      <c r="DOK15" s="49"/>
      <c r="DOL15" s="49"/>
      <c r="DOM15" s="49"/>
      <c r="DON15" s="64">
        <f t="shared" si="281"/>
        <v>0</v>
      </c>
      <c r="DOO15" s="68">
        <f t="shared" si="282"/>
        <v>0</v>
      </c>
      <c r="DOP15" s="48"/>
      <c r="DOQ15" s="49"/>
      <c r="DOR15" s="49"/>
      <c r="DOS15" s="49"/>
      <c r="DOT15" s="49">
        <v>283</v>
      </c>
      <c r="DOU15" s="49"/>
      <c r="DOV15" s="64">
        <f t="shared" si="283"/>
        <v>283</v>
      </c>
      <c r="DOW15" s="68">
        <f t="shared" si="284"/>
        <v>47.166666666666664</v>
      </c>
      <c r="DOX15" s="48"/>
      <c r="DOY15" s="49"/>
      <c r="DOZ15" s="49"/>
      <c r="DPA15" s="49"/>
      <c r="DPB15" s="49">
        <v>339</v>
      </c>
      <c r="DPC15" s="49"/>
      <c r="DPD15" s="64">
        <f t="shared" si="285"/>
        <v>339</v>
      </c>
      <c r="DPE15" s="68">
        <f t="shared" si="286"/>
        <v>56.5</v>
      </c>
      <c r="DPF15" s="48">
        <v>0</v>
      </c>
      <c r="DPG15" s="49"/>
      <c r="DPH15" s="49"/>
      <c r="DPI15" s="49"/>
      <c r="DPJ15" s="49"/>
      <c r="DPK15" s="49"/>
      <c r="DPL15" s="64">
        <f t="shared" si="287"/>
        <v>0</v>
      </c>
      <c r="DPM15" s="68">
        <f t="shared" si="288"/>
        <v>0</v>
      </c>
      <c r="DPN15" s="48"/>
      <c r="DPO15" s="49"/>
      <c r="DPP15" s="49"/>
      <c r="DPQ15" s="49"/>
      <c r="DPR15" s="49"/>
      <c r="DPS15" s="49"/>
      <c r="DPT15" s="64">
        <f t="shared" si="289"/>
        <v>0</v>
      </c>
      <c r="DPU15" s="68">
        <f t="shared" si="290"/>
        <v>0</v>
      </c>
      <c r="DPV15" s="48"/>
      <c r="DPW15" s="49">
        <v>346</v>
      </c>
      <c r="DPX15" s="49"/>
      <c r="DPY15" s="49"/>
      <c r="DPZ15" s="49">
        <v>0</v>
      </c>
      <c r="DQA15" s="49"/>
      <c r="DQB15" s="64">
        <f t="shared" si="291"/>
        <v>346</v>
      </c>
      <c r="DQC15" s="68">
        <f t="shared" si="292"/>
        <v>57.666666666666664</v>
      </c>
      <c r="DQD15" s="48"/>
      <c r="DQE15" s="49"/>
      <c r="DQF15" s="49"/>
      <c r="DQG15" s="49">
        <v>0</v>
      </c>
      <c r="DQH15" s="49"/>
      <c r="DQI15" s="49"/>
      <c r="DQJ15" s="64">
        <f t="shared" si="293"/>
        <v>0</v>
      </c>
      <c r="DQK15" s="68">
        <f t="shared" si="294"/>
        <v>0</v>
      </c>
      <c r="DQL15" s="48"/>
      <c r="DQM15" s="49"/>
      <c r="DQN15" s="49"/>
      <c r="DQO15" s="49"/>
      <c r="DQP15" s="49"/>
      <c r="DQQ15" s="49"/>
      <c r="DQR15" s="64">
        <f t="shared" si="295"/>
        <v>0</v>
      </c>
      <c r="DQS15" s="68">
        <f t="shared" si="296"/>
        <v>0</v>
      </c>
      <c r="DQT15" s="48">
        <v>339</v>
      </c>
      <c r="DQU15" s="49"/>
      <c r="DQV15" s="49"/>
      <c r="DQW15" s="49">
        <v>0</v>
      </c>
      <c r="DQX15" s="49"/>
      <c r="DQY15" s="49"/>
      <c r="DQZ15" s="64">
        <f t="shared" si="297"/>
        <v>339</v>
      </c>
      <c r="DRA15" s="68">
        <f t="shared" si="298"/>
        <v>56.5</v>
      </c>
      <c r="DRB15" s="48"/>
      <c r="DRC15" s="49"/>
      <c r="DRD15" s="49"/>
      <c r="DRE15" s="49">
        <v>0</v>
      </c>
      <c r="DRF15" s="49"/>
      <c r="DRG15" s="49"/>
      <c r="DRH15" s="64">
        <f t="shared" si="299"/>
        <v>0</v>
      </c>
      <c r="DRI15" s="68">
        <f t="shared" si="300"/>
        <v>0</v>
      </c>
      <c r="DRJ15" s="48"/>
      <c r="DRK15" s="49"/>
      <c r="DRL15" s="49"/>
      <c r="DRM15" s="49">
        <v>339</v>
      </c>
      <c r="DRN15" s="49"/>
      <c r="DRO15" s="49"/>
      <c r="DRP15" s="64">
        <f t="shared" si="301"/>
        <v>339</v>
      </c>
      <c r="DRQ15" s="68">
        <f t="shared" si="302"/>
        <v>56.5</v>
      </c>
      <c r="DRR15" s="48"/>
      <c r="DRS15" s="49"/>
      <c r="DRT15" s="49"/>
      <c r="DRU15" s="49"/>
      <c r="DRV15" s="49">
        <v>0</v>
      </c>
      <c r="DRW15" s="49"/>
      <c r="DRX15" s="64">
        <f t="shared" si="303"/>
        <v>0</v>
      </c>
      <c r="DRY15" s="68">
        <f t="shared" si="304"/>
        <v>0</v>
      </c>
      <c r="DRZ15" s="48"/>
      <c r="DSA15" s="49">
        <v>0</v>
      </c>
      <c r="DSB15" s="49"/>
      <c r="DSC15" s="49"/>
      <c r="DSD15" s="49"/>
      <c r="DSE15" s="49"/>
      <c r="DSF15" s="64">
        <f t="shared" si="305"/>
        <v>0</v>
      </c>
      <c r="DSG15" s="68">
        <f t="shared" si="306"/>
        <v>0</v>
      </c>
      <c r="DSH15" s="48"/>
      <c r="DSI15" s="49"/>
      <c r="DSJ15" s="49"/>
      <c r="DSK15" s="49">
        <v>0</v>
      </c>
      <c r="DSL15" s="49"/>
      <c r="DSM15" s="49"/>
      <c r="DSN15" s="64">
        <f t="shared" si="307"/>
        <v>0</v>
      </c>
      <c r="DSO15" s="68">
        <f t="shared" si="308"/>
        <v>0</v>
      </c>
      <c r="DSP15" s="48"/>
      <c r="DSQ15" s="49"/>
      <c r="DSR15" s="49"/>
      <c r="DSS15" s="49">
        <v>324</v>
      </c>
      <c r="DST15" s="49"/>
      <c r="DSU15" s="49"/>
      <c r="DSV15" s="64">
        <f t="shared" si="309"/>
        <v>324</v>
      </c>
      <c r="DSW15" s="68">
        <f t="shared" si="310"/>
        <v>54</v>
      </c>
      <c r="DSX15" s="48"/>
      <c r="DSY15" s="49"/>
      <c r="DSZ15" s="49"/>
      <c r="DTA15" s="49"/>
      <c r="DTB15" s="49"/>
      <c r="DTC15" s="49"/>
      <c r="DTD15" s="64">
        <f t="shared" si="311"/>
        <v>0</v>
      </c>
      <c r="DTE15" s="68">
        <f t="shared" si="312"/>
        <v>0</v>
      </c>
      <c r="DTF15" s="48">
        <v>0</v>
      </c>
      <c r="DTG15" s="49"/>
      <c r="DTH15" s="49"/>
      <c r="DTI15" s="49"/>
      <c r="DTJ15" s="49">
        <v>345</v>
      </c>
      <c r="DTK15" s="49"/>
      <c r="DTL15" s="64">
        <f t="shared" si="313"/>
        <v>345</v>
      </c>
      <c r="DTM15" s="68">
        <f t="shared" si="314"/>
        <v>57.5</v>
      </c>
      <c r="DTN15" s="48"/>
      <c r="DTO15" s="49"/>
      <c r="DTP15" s="49"/>
      <c r="DTQ15" s="49"/>
      <c r="DTR15" s="49"/>
      <c r="DTS15" s="49">
        <v>0</v>
      </c>
      <c r="DTT15" s="64">
        <f t="shared" si="315"/>
        <v>0</v>
      </c>
      <c r="DTU15" s="68">
        <f t="shared" si="316"/>
        <v>0</v>
      </c>
      <c r="DTV15" s="48">
        <v>0</v>
      </c>
      <c r="DTW15" s="49"/>
      <c r="DTX15" s="49"/>
      <c r="DTY15" s="49"/>
      <c r="DTZ15" s="49"/>
      <c r="DUA15" s="49">
        <v>0</v>
      </c>
      <c r="DUB15" s="64">
        <f t="shared" si="317"/>
        <v>0</v>
      </c>
      <c r="DUC15" s="68">
        <f t="shared" si="318"/>
        <v>0</v>
      </c>
      <c r="DUD15" s="48"/>
      <c r="DUE15" s="49"/>
      <c r="DUF15" s="49"/>
      <c r="DUG15" s="49"/>
      <c r="DUH15" s="49"/>
      <c r="DUI15" s="49">
        <v>348</v>
      </c>
      <c r="DUJ15" s="64">
        <f t="shared" si="319"/>
        <v>348</v>
      </c>
      <c r="DUK15" s="68">
        <f t="shared" si="320"/>
        <v>58</v>
      </c>
      <c r="DUL15" s="48"/>
      <c r="DUM15" s="49"/>
      <c r="DUN15" s="49"/>
      <c r="DUO15" s="49"/>
      <c r="DUP15" s="49"/>
      <c r="DUQ15" s="49"/>
      <c r="DUR15" s="64">
        <f t="shared" si="321"/>
        <v>0</v>
      </c>
      <c r="DUS15" s="68">
        <f t="shared" si="322"/>
        <v>0</v>
      </c>
      <c r="DUT15" s="48"/>
      <c r="DUU15" s="49">
        <v>0</v>
      </c>
      <c r="DUV15" s="49"/>
      <c r="DUW15" s="49"/>
      <c r="DUX15" s="49"/>
      <c r="DUY15" s="49"/>
      <c r="DUZ15" s="64">
        <f t="shared" si="323"/>
        <v>0</v>
      </c>
      <c r="DVA15" s="68">
        <f t="shared" si="324"/>
        <v>0</v>
      </c>
      <c r="DVB15" s="48"/>
      <c r="DVC15" s="49"/>
      <c r="DVD15" s="49"/>
      <c r="DVE15" s="49"/>
      <c r="DVF15" s="49"/>
      <c r="DVG15" s="49">
        <v>345</v>
      </c>
      <c r="DVH15" s="64">
        <f t="shared" si="325"/>
        <v>345</v>
      </c>
      <c r="DVI15" s="68">
        <f t="shared" si="326"/>
        <v>57.5</v>
      </c>
      <c r="DVJ15" s="48"/>
      <c r="DVK15" s="49">
        <v>0</v>
      </c>
      <c r="DVL15" s="49"/>
      <c r="DVM15" s="49"/>
      <c r="DVN15" s="49"/>
      <c r="DVO15" s="49"/>
      <c r="DVP15" s="64">
        <f t="shared" si="327"/>
        <v>0</v>
      </c>
      <c r="DVQ15" s="68">
        <f t="shared" si="328"/>
        <v>0</v>
      </c>
      <c r="DVR15" s="48"/>
      <c r="DVS15" s="49"/>
      <c r="DVT15" s="49">
        <v>0</v>
      </c>
      <c r="DVU15" s="49">
        <v>354</v>
      </c>
      <c r="DVV15" s="49"/>
      <c r="DVW15" s="49"/>
      <c r="DVX15" s="64">
        <f t="shared" si="329"/>
        <v>354</v>
      </c>
      <c r="DVY15" s="68">
        <f t="shared" si="330"/>
        <v>59</v>
      </c>
      <c r="DVZ15" s="48"/>
      <c r="DWA15" s="49"/>
      <c r="DWB15" s="49"/>
      <c r="DWC15" s="49">
        <v>0</v>
      </c>
      <c r="DWD15" s="49"/>
      <c r="DWE15" s="49"/>
      <c r="DWF15" s="64">
        <f t="shared" si="331"/>
        <v>0</v>
      </c>
      <c r="DWG15" s="68">
        <f t="shared" si="332"/>
        <v>0</v>
      </c>
      <c r="DWH15" s="48"/>
      <c r="DWI15" s="49"/>
      <c r="DWJ15" s="49"/>
      <c r="DWK15" s="49"/>
      <c r="DWL15" s="49"/>
      <c r="DWM15" s="49"/>
      <c r="DWN15" s="64">
        <f t="shared" si="333"/>
        <v>0</v>
      </c>
      <c r="DWO15" s="68">
        <f t="shared" si="334"/>
        <v>0</v>
      </c>
      <c r="DWP15" s="48"/>
      <c r="DWQ15" s="49"/>
      <c r="DWR15" s="49"/>
      <c r="DWS15" s="49"/>
      <c r="DWT15" s="49"/>
      <c r="DWU15" s="49"/>
      <c r="DWV15" s="64">
        <f t="shared" si="335"/>
        <v>0</v>
      </c>
      <c r="DWW15" s="68">
        <f t="shared" si="336"/>
        <v>0</v>
      </c>
      <c r="DWX15" s="48"/>
      <c r="DWY15" s="49">
        <v>0</v>
      </c>
      <c r="DWZ15" s="49"/>
      <c r="DXA15" s="49"/>
      <c r="DXB15" s="49"/>
      <c r="DXC15" s="49"/>
      <c r="DXD15" s="64">
        <f t="shared" si="337"/>
        <v>0</v>
      </c>
      <c r="DXE15" s="68">
        <f t="shared" si="338"/>
        <v>0</v>
      </c>
      <c r="DXF15" s="48"/>
      <c r="DXG15" s="49">
        <v>336</v>
      </c>
      <c r="DXH15" s="49"/>
      <c r="DXI15" s="49"/>
      <c r="DXJ15" s="49"/>
      <c r="DXK15" s="49"/>
      <c r="DXL15" s="64">
        <f t="shared" si="339"/>
        <v>336</v>
      </c>
      <c r="DXM15" s="68">
        <f t="shared" si="340"/>
        <v>56</v>
      </c>
      <c r="DXN15" s="48"/>
      <c r="DXO15" s="49">
        <v>0</v>
      </c>
      <c r="DXP15" s="49"/>
      <c r="DXQ15" s="49"/>
      <c r="DXR15" s="49"/>
      <c r="DXS15" s="49"/>
      <c r="DXT15" s="64">
        <f t="shared" si="341"/>
        <v>0</v>
      </c>
      <c r="DXU15" s="184">
        <f t="shared" si="342"/>
        <v>0</v>
      </c>
      <c r="DXV15" s="665"/>
      <c r="DXW15" s="195"/>
      <c r="DXX15" s="49"/>
      <c r="DXY15" s="49"/>
      <c r="DXZ15" s="49"/>
      <c r="DYA15" s="49"/>
      <c r="DYB15" s="49"/>
      <c r="DYC15" s="64">
        <f t="shared" si="343"/>
        <v>0</v>
      </c>
      <c r="DYD15" s="211">
        <f t="shared" si="344"/>
        <v>0</v>
      </c>
      <c r="DYE15" s="195"/>
      <c r="DYF15" s="49"/>
      <c r="DYG15" s="49"/>
      <c r="DYH15" s="49"/>
      <c r="DYI15" s="49"/>
      <c r="DYJ15" s="49"/>
      <c r="DYK15" s="64">
        <f t="shared" si="345"/>
        <v>0</v>
      </c>
      <c r="DYL15" s="211">
        <f t="shared" si="346"/>
        <v>0</v>
      </c>
      <c r="DYM15" s="195"/>
      <c r="DYN15" s="49">
        <v>0</v>
      </c>
      <c r="DYO15" s="49"/>
      <c r="DYP15" s="49"/>
      <c r="DYQ15" s="49"/>
      <c r="DYR15" s="49"/>
      <c r="DYS15" s="64">
        <f t="shared" si="347"/>
        <v>0</v>
      </c>
      <c r="DYT15" s="211">
        <f t="shared" si="348"/>
        <v>0</v>
      </c>
      <c r="DYU15" s="195"/>
      <c r="DYV15" s="49">
        <v>0</v>
      </c>
      <c r="DYW15" s="49"/>
      <c r="DYX15" s="49"/>
      <c r="DYY15" s="49"/>
      <c r="DYZ15" s="49">
        <v>0</v>
      </c>
      <c r="DZA15" s="64">
        <f t="shared" si="349"/>
        <v>0</v>
      </c>
      <c r="DZB15" s="211">
        <f t="shared" si="350"/>
        <v>0</v>
      </c>
      <c r="DZC15" s="195"/>
      <c r="DZD15" s="49"/>
      <c r="DZE15" s="49"/>
      <c r="DZF15" s="49"/>
      <c r="DZG15" s="49"/>
      <c r="DZH15" s="49"/>
      <c r="DZI15" s="64">
        <f t="shared" si="351"/>
        <v>0</v>
      </c>
      <c r="DZJ15" s="211">
        <f t="shared" si="352"/>
        <v>0</v>
      </c>
      <c r="DZK15" s="195"/>
      <c r="DZL15" s="49"/>
      <c r="DZM15" s="49">
        <v>371</v>
      </c>
      <c r="DZN15" s="49"/>
      <c r="DZO15" s="49"/>
      <c r="DZP15" s="49"/>
      <c r="DZQ15" s="64">
        <f t="shared" si="353"/>
        <v>371</v>
      </c>
      <c r="DZR15" s="211">
        <f t="shared" si="354"/>
        <v>61.833333333333336</v>
      </c>
      <c r="DZS15" s="195"/>
      <c r="DZT15" s="49">
        <v>0</v>
      </c>
      <c r="DZU15" s="49"/>
      <c r="DZV15" s="49"/>
      <c r="DZW15" s="49"/>
      <c r="DZX15" s="49"/>
      <c r="DZY15" s="64">
        <f t="shared" si="355"/>
        <v>0</v>
      </c>
      <c r="DZZ15" s="211">
        <f t="shared" si="356"/>
        <v>0</v>
      </c>
      <c r="EAA15" s="195"/>
      <c r="EAB15" s="49">
        <v>0</v>
      </c>
      <c r="EAC15" s="49"/>
      <c r="EAD15" s="49"/>
      <c r="EAE15" s="49"/>
      <c r="EAF15" s="49"/>
      <c r="EAG15" s="64">
        <f t="shared" si="357"/>
        <v>0</v>
      </c>
      <c r="EAH15" s="211">
        <f t="shared" si="358"/>
        <v>0</v>
      </c>
      <c r="EAI15" s="195"/>
      <c r="EAJ15" s="49"/>
      <c r="EAK15" s="49"/>
      <c r="EAL15" s="49"/>
      <c r="EAM15" s="49"/>
      <c r="EAN15" s="49"/>
      <c r="EAO15" s="64">
        <f t="shared" si="359"/>
        <v>0</v>
      </c>
      <c r="EAP15" s="211">
        <f t="shared" si="360"/>
        <v>0</v>
      </c>
      <c r="EAQ15" s="195"/>
      <c r="EAR15" s="49"/>
      <c r="EAS15" s="49"/>
      <c r="EAT15" s="49"/>
      <c r="EAU15" s="49">
        <v>0</v>
      </c>
      <c r="EAV15" s="49">
        <v>364</v>
      </c>
      <c r="EAW15" s="64">
        <f t="shared" si="361"/>
        <v>364</v>
      </c>
      <c r="EAX15" s="211">
        <f t="shared" si="362"/>
        <v>60.666666666666664</v>
      </c>
      <c r="EAY15" s="195">
        <v>0</v>
      </c>
      <c r="EAZ15" s="49">
        <v>600</v>
      </c>
      <c r="EBA15" s="49"/>
      <c r="EBB15" s="49"/>
      <c r="EBC15" s="49"/>
      <c r="EBD15" s="49"/>
      <c r="EBE15" s="64">
        <f t="shared" si="363"/>
        <v>600</v>
      </c>
      <c r="EBF15" s="211">
        <f t="shared" si="364"/>
        <v>100</v>
      </c>
      <c r="EBG15" s="195">
        <v>0</v>
      </c>
      <c r="EBH15" s="49"/>
      <c r="EBI15" s="49"/>
      <c r="EBJ15" s="49"/>
      <c r="EBK15" s="49"/>
      <c r="EBL15" s="49"/>
      <c r="EBM15" s="64">
        <f t="shared" si="365"/>
        <v>0</v>
      </c>
      <c r="EBN15" s="211">
        <f t="shared" si="366"/>
        <v>0</v>
      </c>
      <c r="EBO15" s="195"/>
      <c r="EBP15" s="49"/>
      <c r="EBQ15" s="49"/>
      <c r="EBR15" s="49"/>
      <c r="EBS15" s="49"/>
      <c r="EBT15" s="49"/>
      <c r="EBU15" s="64">
        <f t="shared" si="367"/>
        <v>0</v>
      </c>
      <c r="EBV15" s="184">
        <f t="shared" si="368"/>
        <v>0</v>
      </c>
      <c r="EBW15" s="195"/>
      <c r="EBX15" s="49">
        <v>0</v>
      </c>
      <c r="EBY15" s="49"/>
      <c r="EBZ15" s="49"/>
      <c r="ECA15" s="49"/>
      <c r="ECB15" s="49"/>
      <c r="ECC15" s="64">
        <f t="shared" si="369"/>
        <v>0</v>
      </c>
      <c r="ECD15" s="211">
        <f t="shared" si="370"/>
        <v>0</v>
      </c>
      <c r="ECE15" s="195"/>
      <c r="ECF15" s="49"/>
      <c r="ECG15" s="49"/>
      <c r="ECH15" s="49"/>
      <c r="ECI15" s="49"/>
      <c r="ECJ15" s="49">
        <v>0</v>
      </c>
      <c r="ECK15" s="64">
        <f t="shared" si="371"/>
        <v>0</v>
      </c>
      <c r="ECL15" s="211">
        <f t="shared" si="372"/>
        <v>0</v>
      </c>
      <c r="ECM15" s="195"/>
      <c r="ECN15" s="49"/>
      <c r="ECO15" s="49"/>
      <c r="ECP15" s="49"/>
      <c r="ECQ15" s="49">
        <v>0</v>
      </c>
      <c r="ECR15" s="49"/>
      <c r="ECS15" s="64">
        <f t="shared" si="373"/>
        <v>0</v>
      </c>
      <c r="ECT15" s="211">
        <f t="shared" si="374"/>
        <v>0</v>
      </c>
      <c r="ECU15" s="195"/>
      <c r="ECV15" s="49"/>
      <c r="ECW15" s="49"/>
      <c r="ECX15" s="49"/>
      <c r="ECY15" s="49">
        <v>0</v>
      </c>
      <c r="ECZ15" s="49"/>
      <c r="EDA15" s="64">
        <f t="shared" si="375"/>
        <v>0</v>
      </c>
      <c r="EDB15" s="211">
        <f t="shared" si="376"/>
        <v>0</v>
      </c>
      <c r="EDC15" s="195"/>
      <c r="EDD15" s="49"/>
      <c r="EDE15" s="49"/>
      <c r="EDF15" s="49"/>
      <c r="EDG15" s="49"/>
      <c r="EDH15" s="49"/>
      <c r="EDI15" s="64">
        <f t="shared" si="377"/>
        <v>0</v>
      </c>
      <c r="EDJ15" s="211">
        <f t="shared" si="378"/>
        <v>0</v>
      </c>
      <c r="EDK15" s="458"/>
      <c r="EDL15" s="83"/>
      <c r="EDM15" s="83">
        <v>0</v>
      </c>
      <c r="EDN15" s="83"/>
      <c r="EDO15" s="83"/>
      <c r="EDP15" s="83"/>
      <c r="EDQ15" s="64">
        <f t="shared" si="379"/>
        <v>0</v>
      </c>
      <c r="EDR15" s="211">
        <f t="shared" si="380"/>
        <v>0</v>
      </c>
      <c r="EDS15" s="708">
        <v>200</v>
      </c>
      <c r="EDT15" s="709"/>
      <c r="EDU15" s="708">
        <v>0</v>
      </c>
      <c r="EDV15" s="709"/>
      <c r="EDW15" s="708"/>
      <c r="EDX15" s="708"/>
      <c r="EDY15" s="707">
        <f t="shared" si="381"/>
        <v>200</v>
      </c>
      <c r="EDZ15" s="707">
        <f t="shared" si="382"/>
        <v>33.333333333333336</v>
      </c>
      <c r="EEA15" s="195"/>
      <c r="EEB15" s="49"/>
      <c r="EEC15" s="49"/>
      <c r="EED15" s="49">
        <v>0</v>
      </c>
      <c r="EEE15" s="49"/>
      <c r="EEF15" s="49"/>
      <c r="EEG15" s="64">
        <f t="shared" si="383"/>
        <v>0</v>
      </c>
      <c r="EEH15" s="211">
        <f t="shared" si="384"/>
        <v>0</v>
      </c>
      <c r="EEI15" s="195"/>
      <c r="EEJ15" s="49"/>
      <c r="EEK15" s="49"/>
      <c r="EEL15" s="49"/>
      <c r="EEM15" s="49">
        <v>346</v>
      </c>
      <c r="EEN15" s="49"/>
      <c r="EEO15" s="64">
        <f t="shared" si="385"/>
        <v>346</v>
      </c>
      <c r="EEP15" s="211">
        <f t="shared" si="386"/>
        <v>57.666666666666664</v>
      </c>
      <c r="EEQ15" s="195"/>
      <c r="EER15" s="49"/>
      <c r="EES15" s="49"/>
      <c r="EET15" s="49">
        <v>0</v>
      </c>
      <c r="EEU15" s="49"/>
      <c r="EEV15" s="49"/>
      <c r="EEW15" s="64">
        <f t="shared" si="387"/>
        <v>0</v>
      </c>
      <c r="EEX15" s="211">
        <f t="shared" si="388"/>
        <v>0</v>
      </c>
      <c r="EEY15" s="195"/>
      <c r="EEZ15" s="49">
        <v>0</v>
      </c>
      <c r="EFA15" s="49"/>
      <c r="EFB15" s="49">
        <v>0</v>
      </c>
      <c r="EFC15" s="49"/>
      <c r="EFD15" s="49"/>
      <c r="EFE15" s="64">
        <f t="shared" si="389"/>
        <v>0</v>
      </c>
      <c r="EFF15" s="211">
        <f t="shared" si="390"/>
        <v>0</v>
      </c>
      <c r="EFG15" s="195"/>
      <c r="EFH15" s="49"/>
      <c r="EFI15" s="49"/>
      <c r="EFJ15" s="49"/>
      <c r="EFK15" s="49">
        <v>0</v>
      </c>
      <c r="EFL15" s="49"/>
      <c r="EFM15" s="64">
        <f t="shared" si="391"/>
        <v>0</v>
      </c>
      <c r="EFN15" s="211">
        <f t="shared" si="392"/>
        <v>0</v>
      </c>
      <c r="EFO15" s="458">
        <v>0</v>
      </c>
      <c r="EFP15" s="83"/>
      <c r="EFQ15" s="83">
        <v>0</v>
      </c>
      <c r="EFR15" s="83"/>
      <c r="EFS15" s="83"/>
      <c r="EFT15" s="83"/>
      <c r="EFU15" s="64">
        <f t="shared" si="393"/>
        <v>0</v>
      </c>
      <c r="EFV15" s="211">
        <f t="shared" si="394"/>
        <v>0</v>
      </c>
      <c r="EFW15" s="195"/>
      <c r="EFX15" s="49"/>
      <c r="EFY15" s="49"/>
      <c r="EFZ15" s="49">
        <v>334</v>
      </c>
      <c r="EGA15" s="49"/>
      <c r="EGB15" s="49"/>
      <c r="EGC15" s="808">
        <f t="shared" si="395"/>
        <v>334</v>
      </c>
      <c r="EGD15" s="211">
        <f t="shared" si="396"/>
        <v>55.666666666666664</v>
      </c>
      <c r="EGE15" s="195">
        <v>0</v>
      </c>
      <c r="EGF15" s="49">
        <v>22</v>
      </c>
      <c r="EGG15" s="49"/>
      <c r="EGH15" s="49">
        <v>0</v>
      </c>
      <c r="EGI15" s="49"/>
      <c r="EGJ15" s="49"/>
      <c r="EGK15" s="808">
        <f t="shared" si="397"/>
        <v>22</v>
      </c>
      <c r="EGL15" s="211">
        <f t="shared" si="398"/>
        <v>3.6666666666666665</v>
      </c>
      <c r="EGM15" s="814"/>
      <c r="EGN15" s="815">
        <v>0</v>
      </c>
      <c r="EGO15" s="815">
        <v>0</v>
      </c>
      <c r="EGP15" s="815"/>
      <c r="EGQ15" s="815"/>
      <c r="EGR15" s="815">
        <v>0</v>
      </c>
      <c r="EGS15" s="808">
        <f t="shared" si="399"/>
        <v>0</v>
      </c>
      <c r="EGT15" s="211">
        <f t="shared" si="400"/>
        <v>0</v>
      </c>
      <c r="EGU15" s="195"/>
      <c r="EGV15" s="49">
        <v>0</v>
      </c>
      <c r="EGW15" s="49"/>
      <c r="EGX15" s="49"/>
      <c r="EGY15" s="49"/>
      <c r="EGZ15" s="49">
        <v>0</v>
      </c>
      <c r="EHA15" s="808">
        <f t="shared" si="401"/>
        <v>0</v>
      </c>
      <c r="EHB15" s="211">
        <f t="shared" si="402"/>
        <v>0</v>
      </c>
      <c r="EHC15" s="458"/>
      <c r="EHD15" s="83"/>
      <c r="EHE15" s="83"/>
      <c r="EHF15" s="83"/>
      <c r="EHG15" s="83"/>
      <c r="EHH15" s="83"/>
      <c r="EHI15" s="808">
        <f t="shared" si="403"/>
        <v>0</v>
      </c>
      <c r="EHJ15" s="211">
        <f t="shared" si="404"/>
        <v>0</v>
      </c>
      <c r="EHK15" s="195"/>
      <c r="EHL15" s="49"/>
      <c r="EHM15" s="49">
        <v>0</v>
      </c>
      <c r="EHN15" s="49">
        <v>0</v>
      </c>
      <c r="EHO15" s="49"/>
      <c r="EHP15" s="49"/>
      <c r="EHQ15" s="808">
        <f t="shared" si="405"/>
        <v>0</v>
      </c>
      <c r="EHR15" s="211">
        <f t="shared" si="406"/>
        <v>0</v>
      </c>
      <c r="EHS15" s="195"/>
      <c r="EHT15" s="49">
        <v>200</v>
      </c>
      <c r="EHU15" s="49"/>
      <c r="EHV15" s="49"/>
      <c r="EHW15" s="49"/>
      <c r="EHX15" s="49">
        <v>0</v>
      </c>
      <c r="EHY15" s="808">
        <f t="shared" si="407"/>
        <v>200</v>
      </c>
      <c r="EHZ15" s="211">
        <f t="shared" si="408"/>
        <v>33.333333333333336</v>
      </c>
      <c r="EIA15" s="195"/>
      <c r="EIB15" s="49">
        <v>235</v>
      </c>
      <c r="EIC15" s="49"/>
      <c r="EID15" s="49"/>
      <c r="EIE15" s="49"/>
      <c r="EIF15" s="49">
        <v>0</v>
      </c>
      <c r="EIG15" s="808">
        <f t="shared" si="409"/>
        <v>235</v>
      </c>
      <c r="EIH15" s="211">
        <f t="shared" si="410"/>
        <v>39.166666666666664</v>
      </c>
      <c r="EII15" s="195"/>
      <c r="EIJ15" s="49">
        <v>0</v>
      </c>
      <c r="EIK15" s="49">
        <v>0</v>
      </c>
      <c r="EIL15" s="49"/>
      <c r="EIM15" s="49"/>
      <c r="EIN15" s="49"/>
      <c r="EIO15" s="808">
        <f t="shared" si="411"/>
        <v>0</v>
      </c>
      <c r="EIP15" s="211">
        <f t="shared" si="412"/>
        <v>0</v>
      </c>
      <c r="EIQ15" s="195">
        <v>976</v>
      </c>
      <c r="EIR15" s="49"/>
      <c r="EIS15" s="49"/>
      <c r="EIT15" s="49"/>
      <c r="EIU15" s="49"/>
      <c r="EIV15" s="49">
        <v>0</v>
      </c>
      <c r="EIW15" s="808">
        <f t="shared" si="413"/>
        <v>976</v>
      </c>
      <c r="EIX15" s="211">
        <f t="shared" si="414"/>
        <v>162.66666666666666</v>
      </c>
      <c r="EIY15" s="195">
        <v>0</v>
      </c>
      <c r="EIZ15" s="49"/>
      <c r="EJA15" s="49"/>
      <c r="EJB15" s="49">
        <v>359</v>
      </c>
      <c r="EJC15" s="49"/>
      <c r="EJD15" s="49"/>
      <c r="EJE15" s="808">
        <f t="shared" si="415"/>
        <v>359</v>
      </c>
      <c r="EJF15" s="211">
        <f t="shared" si="416"/>
        <v>59.833333333333336</v>
      </c>
      <c r="EJG15" s="195"/>
      <c r="EJH15" s="49"/>
      <c r="EJI15" s="49"/>
      <c r="EJJ15" s="49"/>
      <c r="EJK15" s="49"/>
      <c r="EJL15" s="49">
        <v>0</v>
      </c>
      <c r="EJM15" s="808">
        <f t="shared" si="417"/>
        <v>0</v>
      </c>
      <c r="EJN15" s="211">
        <f t="shared" si="418"/>
        <v>0</v>
      </c>
      <c r="EJO15" s="195"/>
      <c r="EJP15" s="49"/>
      <c r="EJQ15" s="49"/>
      <c r="EJR15" s="49"/>
      <c r="EJS15" s="49"/>
      <c r="EJT15" s="49">
        <v>0</v>
      </c>
      <c r="EJU15" s="808">
        <f t="shared" si="419"/>
        <v>0</v>
      </c>
      <c r="EJV15" s="211">
        <f t="shared" si="420"/>
        <v>0</v>
      </c>
      <c r="EJW15" s="195"/>
      <c r="EJX15" s="49"/>
      <c r="EJY15" s="49"/>
      <c r="EJZ15" s="49">
        <v>345</v>
      </c>
      <c r="EKA15" s="49">
        <v>0</v>
      </c>
      <c r="EKB15" s="49"/>
      <c r="EKC15" s="808">
        <f t="shared" si="421"/>
        <v>345</v>
      </c>
      <c r="EKD15" s="211">
        <f t="shared" si="422"/>
        <v>57.5</v>
      </c>
      <c r="EKE15" s="195"/>
      <c r="EKF15" s="49"/>
      <c r="EKG15" s="49"/>
      <c r="EKH15" s="49"/>
      <c r="EKI15" s="49"/>
      <c r="EKJ15" s="49"/>
      <c r="EKK15" s="808">
        <f t="shared" si="423"/>
        <v>0</v>
      </c>
      <c r="EKL15" s="211">
        <f t="shared" si="424"/>
        <v>0</v>
      </c>
      <c r="EKM15" s="458"/>
      <c r="EKN15" s="83"/>
      <c r="EKO15" s="83">
        <v>0</v>
      </c>
      <c r="EKP15" s="83"/>
      <c r="EKQ15" s="83"/>
      <c r="EKR15" s="83"/>
      <c r="EKS15" s="808">
        <f t="shared" si="425"/>
        <v>0</v>
      </c>
      <c r="EKT15" s="211">
        <f t="shared" si="426"/>
        <v>0</v>
      </c>
      <c r="EKU15" s="195"/>
      <c r="EKV15" s="49"/>
      <c r="EKW15" s="49"/>
      <c r="EKX15" s="49">
        <v>0</v>
      </c>
      <c r="EKY15" s="49"/>
      <c r="EKZ15" s="49"/>
      <c r="ELA15" s="808">
        <f t="shared" si="427"/>
        <v>0</v>
      </c>
      <c r="ELB15" s="211">
        <f t="shared" si="428"/>
        <v>0</v>
      </c>
      <c r="ELC15" s="195"/>
      <c r="ELD15" s="49"/>
      <c r="ELE15" s="49"/>
      <c r="ELF15" s="49"/>
      <c r="ELG15" s="49">
        <v>0</v>
      </c>
      <c r="ELH15" s="49">
        <v>0</v>
      </c>
      <c r="ELI15" s="808">
        <f t="shared" si="429"/>
        <v>0</v>
      </c>
      <c r="ELJ15" s="211">
        <f t="shared" si="430"/>
        <v>0</v>
      </c>
      <c r="ELK15" s="195">
        <v>340</v>
      </c>
      <c r="ELL15" s="49"/>
      <c r="ELM15" s="49">
        <v>0</v>
      </c>
      <c r="ELN15" s="49"/>
      <c r="ELO15" s="49"/>
      <c r="ELP15" s="49"/>
      <c r="ELQ15" s="808">
        <f t="shared" si="431"/>
        <v>340</v>
      </c>
      <c r="ELR15" s="211">
        <f t="shared" si="432"/>
        <v>56.666666666666664</v>
      </c>
      <c r="ELS15" s="195">
        <v>0</v>
      </c>
      <c r="ELT15" s="49"/>
      <c r="ELU15" s="49"/>
      <c r="ELV15" s="49"/>
      <c r="ELW15" s="49"/>
      <c r="ELX15" s="49"/>
      <c r="ELY15" s="872">
        <f t="shared" si="433"/>
        <v>0</v>
      </c>
      <c r="ELZ15" s="873">
        <f t="shared" si="434"/>
        <v>0</v>
      </c>
      <c r="EMA15" s="195"/>
      <c r="EMB15" s="49"/>
      <c r="EMC15" s="49"/>
      <c r="EMD15" s="49"/>
      <c r="EME15" s="49"/>
      <c r="EMF15" s="49"/>
      <c r="EMG15" s="872">
        <f t="shared" si="435"/>
        <v>0</v>
      </c>
      <c r="EMH15" s="873">
        <f t="shared" si="436"/>
        <v>0</v>
      </c>
      <c r="EMI15" s="195">
        <v>250</v>
      </c>
      <c r="EMJ15" s="49"/>
      <c r="EMK15" s="49"/>
      <c r="EML15" s="49"/>
      <c r="EMM15" s="49"/>
      <c r="EMN15" s="49">
        <v>0</v>
      </c>
      <c r="EMO15" s="872">
        <f t="shared" si="437"/>
        <v>250</v>
      </c>
      <c r="EMP15" s="873">
        <f t="shared" si="438"/>
        <v>41.666666666666664</v>
      </c>
      <c r="EMQ15" s="195"/>
      <c r="EMR15" s="49">
        <v>0</v>
      </c>
      <c r="EMS15" s="49"/>
      <c r="EMT15" s="49"/>
      <c r="EMU15" s="49"/>
      <c r="EMV15" s="49"/>
      <c r="EMW15" s="872">
        <f t="shared" si="439"/>
        <v>0</v>
      </c>
      <c r="EMX15" s="873">
        <f t="shared" si="440"/>
        <v>0</v>
      </c>
      <c r="EMY15" s="195"/>
      <c r="EMZ15" s="49"/>
      <c r="ENA15" s="49">
        <v>241</v>
      </c>
      <c r="ENB15" s="49"/>
      <c r="ENC15" s="49"/>
      <c r="END15" s="49"/>
      <c r="ENE15" s="872">
        <f t="shared" si="441"/>
        <v>241</v>
      </c>
      <c r="ENF15" s="873">
        <f t="shared" si="442"/>
        <v>40.166666666666664</v>
      </c>
    </row>
    <row r="16" spans="1:3750" s="8" customFormat="1" ht="15" customHeight="1" thickBot="1" x14ac:dyDescent="0.25">
      <c r="A16" s="391">
        <v>10</v>
      </c>
      <c r="B16" s="21" t="s">
        <v>190</v>
      </c>
      <c r="C16" s="309" t="s">
        <v>204</v>
      </c>
      <c r="D16" s="21">
        <v>25</v>
      </c>
      <c r="E16" s="24"/>
      <c r="F16" s="24">
        <v>3244</v>
      </c>
      <c r="G16" s="24"/>
      <c r="H16" s="24"/>
      <c r="I16" s="360"/>
      <c r="J16" s="360">
        <f>SUMIF(SUMPK!$B:$B,$B:$B,SUMPK!$O:$O)</f>
        <v>0</v>
      </c>
      <c r="K16" s="24"/>
      <c r="L16" s="24">
        <f t="shared" si="0"/>
        <v>3244</v>
      </c>
      <c r="M16" s="15">
        <f t="shared" si="1031"/>
        <v>3244</v>
      </c>
      <c r="N16" s="15">
        <v>111.16666666666667</v>
      </c>
      <c r="O16" s="276">
        <f t="shared" si="2"/>
        <v>29.181409295352324</v>
      </c>
      <c r="P16" s="277"/>
      <c r="Q16" s="276"/>
      <c r="R16" s="277">
        <f t="shared" si="1032"/>
        <v>61.53846153846154</v>
      </c>
      <c r="S16" s="222">
        <v>1600</v>
      </c>
      <c r="T16" s="276">
        <f t="shared" si="4"/>
        <v>52.714999999999996</v>
      </c>
      <c r="U16" s="278"/>
      <c r="V16" s="302">
        <f t="shared" si="5"/>
        <v>52.714999999999996</v>
      </c>
      <c r="W16" s="304">
        <f t="shared" si="6"/>
        <v>1</v>
      </c>
      <c r="X16" s="299"/>
      <c r="Y16" s="280"/>
      <c r="Z16" s="280"/>
      <c r="AA16" s="280"/>
      <c r="AB16" s="280"/>
      <c r="AC16" s="662">
        <v>15</v>
      </c>
      <c r="AD16" s="9"/>
      <c r="AF16" s="91"/>
      <c r="AG16" s="88"/>
      <c r="AH16" s="88"/>
      <c r="AI16" s="88"/>
      <c r="AJ16" s="88"/>
      <c r="AK16" s="88"/>
      <c r="AL16" s="89"/>
      <c r="AM16" s="90"/>
      <c r="AN16" s="91"/>
      <c r="AO16" s="88"/>
      <c r="AP16" s="88"/>
      <c r="AQ16" s="88"/>
      <c r="AR16" s="88"/>
      <c r="AS16" s="88"/>
      <c r="AT16" s="89"/>
      <c r="AU16" s="90"/>
      <c r="AV16" s="91"/>
      <c r="AW16" s="88"/>
      <c r="AX16" s="88"/>
      <c r="AY16" s="88"/>
      <c r="AZ16" s="88"/>
      <c r="BA16" s="88"/>
      <c r="BB16" s="89"/>
      <c r="BC16" s="90"/>
      <c r="BD16" s="91"/>
      <c r="BE16" s="88"/>
      <c r="BF16" s="88"/>
      <c r="BG16" s="88"/>
      <c r="BH16" s="88"/>
      <c r="BI16" s="88"/>
      <c r="BJ16" s="89"/>
      <c r="BK16" s="90"/>
      <c r="BL16" s="91"/>
      <c r="BM16" s="88"/>
      <c r="BN16" s="88"/>
      <c r="BO16" s="88"/>
      <c r="BP16" s="88"/>
      <c r="BQ16" s="88"/>
      <c r="BR16" s="89"/>
      <c r="BS16" s="90"/>
      <c r="BT16" s="91"/>
      <c r="BU16" s="88"/>
      <c r="BV16" s="88"/>
      <c r="BW16" s="88"/>
      <c r="BX16" s="88"/>
      <c r="BY16" s="88"/>
      <c r="BZ16" s="89"/>
      <c r="CA16" s="90"/>
      <c r="CB16" s="91"/>
      <c r="CC16" s="88"/>
      <c r="CD16" s="88"/>
      <c r="CE16" s="88"/>
      <c r="CF16" s="88"/>
      <c r="CG16" s="88"/>
      <c r="CH16" s="89"/>
      <c r="CI16" s="90"/>
      <c r="CJ16" s="91"/>
      <c r="CK16" s="88"/>
      <c r="CL16" s="88"/>
      <c r="CM16" s="88"/>
      <c r="CN16" s="88"/>
      <c r="CO16" s="88"/>
      <c r="CP16" s="89"/>
      <c r="CQ16" s="90"/>
      <c r="CR16" s="91"/>
      <c r="CS16" s="88"/>
      <c r="CT16" s="88"/>
      <c r="CU16" s="88"/>
      <c r="CV16" s="88"/>
      <c r="CW16" s="88"/>
      <c r="CX16" s="89"/>
      <c r="CY16" s="90"/>
      <c r="CZ16" s="91"/>
      <c r="DA16" s="88"/>
      <c r="DB16" s="88"/>
      <c r="DC16" s="88"/>
      <c r="DD16" s="88"/>
      <c r="DE16" s="88"/>
      <c r="DF16" s="89"/>
      <c r="DG16" s="90"/>
      <c r="DH16" s="91"/>
      <c r="DI16" s="88"/>
      <c r="DJ16" s="88"/>
      <c r="DK16" s="88"/>
      <c r="DL16" s="88"/>
      <c r="DM16" s="88"/>
      <c r="DN16" s="89"/>
      <c r="DO16" s="90"/>
      <c r="DP16" s="91"/>
      <c r="DQ16" s="88"/>
      <c r="DR16" s="88"/>
      <c r="DS16" s="88"/>
      <c r="DT16" s="88"/>
      <c r="DU16" s="88"/>
      <c r="DV16" s="89"/>
      <c r="DW16" s="43"/>
      <c r="DX16" s="91"/>
      <c r="DY16" s="88"/>
      <c r="DZ16" s="88"/>
      <c r="EA16" s="88"/>
      <c r="EB16" s="88"/>
      <c r="EC16" s="88"/>
      <c r="ED16" s="89"/>
      <c r="EE16" s="90"/>
      <c r="EF16" s="91"/>
      <c r="EG16" s="88"/>
      <c r="EH16" s="88"/>
      <c r="EI16" s="88"/>
      <c r="EJ16" s="88"/>
      <c r="EK16" s="88"/>
      <c r="EL16" s="89"/>
      <c r="EM16" s="90"/>
      <c r="EN16" s="91"/>
      <c r="EO16" s="88"/>
      <c r="EP16" s="88"/>
      <c r="EQ16" s="88"/>
      <c r="ER16" s="88"/>
      <c r="ES16" s="88"/>
      <c r="ET16" s="89"/>
      <c r="EU16" s="90"/>
      <c r="EV16" s="91"/>
      <c r="EW16" s="88"/>
      <c r="EX16" s="88"/>
      <c r="EY16" s="88"/>
      <c r="EZ16" s="88"/>
      <c r="FA16" s="88"/>
      <c r="FB16" s="89"/>
      <c r="FC16" s="90"/>
      <c r="FD16" s="91"/>
      <c r="FE16" s="88"/>
      <c r="FF16" s="88"/>
      <c r="FG16" s="88"/>
      <c r="FH16" s="88"/>
      <c r="FI16" s="88"/>
      <c r="FJ16" s="89"/>
      <c r="FK16" s="90"/>
      <c r="FL16" s="91"/>
      <c r="FM16" s="88"/>
      <c r="FN16" s="88"/>
      <c r="FO16" s="88"/>
      <c r="FP16" s="88"/>
      <c r="FQ16" s="88"/>
      <c r="FR16" s="89"/>
      <c r="FS16" s="90"/>
      <c r="FT16" s="91"/>
      <c r="FU16" s="88"/>
      <c r="FV16" s="88"/>
      <c r="FW16" s="88"/>
      <c r="FX16" s="88"/>
      <c r="FY16" s="88"/>
      <c r="FZ16" s="89"/>
      <c r="GA16" s="90"/>
      <c r="GB16" s="91"/>
      <c r="GC16" s="88"/>
      <c r="GD16" s="88"/>
      <c r="GE16" s="88"/>
      <c r="GF16" s="88"/>
      <c r="GG16" s="88"/>
      <c r="GH16" s="89"/>
      <c r="GI16" s="90"/>
      <c r="GJ16" s="91"/>
      <c r="GK16" s="88"/>
      <c r="GL16" s="88"/>
      <c r="GM16" s="88"/>
      <c r="GN16" s="88"/>
      <c r="GO16" s="88"/>
      <c r="GP16" s="89"/>
      <c r="GQ16" s="90"/>
      <c r="GR16" s="91"/>
      <c r="GS16" s="88"/>
      <c r="GT16" s="88"/>
      <c r="GU16" s="88"/>
      <c r="GV16" s="88"/>
      <c r="GW16" s="88"/>
      <c r="GX16" s="89"/>
      <c r="GY16" s="90"/>
      <c r="GZ16" s="91"/>
      <c r="HA16" s="88"/>
      <c r="HB16" s="88"/>
      <c r="HC16" s="88"/>
      <c r="HD16" s="88"/>
      <c r="HE16" s="88"/>
      <c r="HF16" s="89"/>
      <c r="HG16" s="90"/>
      <c r="HH16" s="91"/>
      <c r="HI16" s="88"/>
      <c r="HJ16" s="88"/>
      <c r="HK16" s="88"/>
      <c r="HL16" s="88"/>
      <c r="HM16" s="88"/>
      <c r="HN16" s="89"/>
      <c r="HO16" s="90"/>
      <c r="HP16" s="92"/>
      <c r="HQ16" s="93"/>
      <c r="HR16" s="93"/>
      <c r="HS16" s="93"/>
      <c r="HT16" s="93"/>
      <c r="HU16" s="93"/>
      <c r="HV16" s="89"/>
      <c r="HW16" s="90"/>
      <c r="HX16" s="91"/>
      <c r="HY16" s="88"/>
      <c r="HZ16" s="88"/>
      <c r="IA16" s="88"/>
      <c r="IB16" s="88"/>
      <c r="IC16" s="88"/>
      <c r="ID16" s="89"/>
      <c r="IE16" s="90"/>
      <c r="IF16" s="91"/>
      <c r="IG16" s="88"/>
      <c r="IH16" s="88"/>
      <c r="II16" s="88"/>
      <c r="IJ16" s="88"/>
      <c r="IK16" s="88"/>
      <c r="IL16" s="89"/>
      <c r="IM16" s="90"/>
      <c r="IN16" s="92"/>
      <c r="IO16" s="93"/>
      <c r="IP16" s="93"/>
      <c r="IQ16" s="93"/>
      <c r="IR16" s="93"/>
      <c r="IS16" s="93"/>
      <c r="IT16" s="89"/>
      <c r="IU16" s="90"/>
      <c r="IV16" s="91"/>
      <c r="IW16" s="88"/>
      <c r="IX16" s="88"/>
      <c r="IY16" s="88"/>
      <c r="IZ16" s="88"/>
      <c r="JA16" s="88"/>
      <c r="JB16" s="89"/>
      <c r="JC16" s="90"/>
      <c r="JD16" s="91"/>
      <c r="JE16" s="88"/>
      <c r="JF16" s="88"/>
      <c r="JG16" s="88"/>
      <c r="JH16" s="88"/>
      <c r="JI16" s="88"/>
      <c r="JJ16" s="89"/>
      <c r="JK16" s="90"/>
      <c r="JL16" s="91"/>
      <c r="JM16" s="88"/>
      <c r="JN16" s="88"/>
      <c r="JO16" s="88"/>
      <c r="JP16" s="88"/>
      <c r="JQ16" s="88"/>
      <c r="JR16" s="89"/>
      <c r="JS16" s="90"/>
      <c r="JT16" s="91"/>
      <c r="JU16" s="88"/>
      <c r="JV16" s="88"/>
      <c r="JW16" s="88"/>
      <c r="JX16" s="88"/>
      <c r="JY16" s="88"/>
      <c r="JZ16" s="89"/>
      <c r="KA16" s="90"/>
      <c r="KB16" s="91"/>
      <c r="KC16" s="88"/>
      <c r="KD16" s="88"/>
      <c r="KE16" s="88"/>
      <c r="KF16" s="88"/>
      <c r="KG16" s="88"/>
      <c r="KH16" s="89"/>
      <c r="KI16" s="90"/>
      <c r="KJ16" s="91"/>
      <c r="KK16" s="88"/>
      <c r="KL16" s="88"/>
      <c r="KM16" s="88"/>
      <c r="KN16" s="88"/>
      <c r="KO16" s="88"/>
      <c r="KP16" s="89"/>
      <c r="KQ16" s="90"/>
      <c r="KR16" s="91"/>
      <c r="KS16" s="88"/>
      <c r="KT16" s="88"/>
      <c r="KU16" s="88"/>
      <c r="KV16" s="88"/>
      <c r="KW16" s="88"/>
      <c r="KX16" s="89"/>
      <c r="KY16" s="262"/>
      <c r="KZ16" s="48"/>
      <c r="LA16" s="49"/>
      <c r="LB16" s="49"/>
      <c r="LC16" s="49"/>
      <c r="LD16" s="49"/>
      <c r="LE16" s="49"/>
      <c r="LF16" s="42"/>
      <c r="LG16" s="43"/>
      <c r="LH16" s="91"/>
      <c r="LI16" s="88"/>
      <c r="LJ16" s="88"/>
      <c r="LK16" s="88"/>
      <c r="LL16" s="88"/>
      <c r="LM16" s="88"/>
      <c r="LN16" s="94"/>
      <c r="LO16" s="95"/>
      <c r="LP16" s="91"/>
      <c r="LQ16" s="88"/>
      <c r="LR16" s="88"/>
      <c r="LS16" s="88"/>
      <c r="LT16" s="88"/>
      <c r="LU16" s="88"/>
      <c r="LV16" s="94"/>
      <c r="LW16" s="95"/>
      <c r="LX16" s="91"/>
      <c r="LY16" s="88"/>
      <c r="LZ16" s="88"/>
      <c r="MA16" s="88"/>
      <c r="MB16" s="88"/>
      <c r="MC16" s="88"/>
      <c r="MD16" s="94"/>
      <c r="ME16" s="95"/>
      <c r="MF16" s="91"/>
      <c r="MG16" s="88"/>
      <c r="MH16" s="88"/>
      <c r="MI16" s="88"/>
      <c r="MJ16" s="88"/>
      <c r="MK16" s="88"/>
      <c r="ML16" s="89"/>
      <c r="MM16" s="90"/>
      <c r="MN16" s="91"/>
      <c r="MO16" s="88"/>
      <c r="MP16" s="88"/>
      <c r="MQ16" s="88"/>
      <c r="MR16" s="88"/>
      <c r="MS16" s="88"/>
      <c r="MT16" s="89"/>
      <c r="MU16" s="90"/>
      <c r="MV16" s="91"/>
      <c r="MW16" s="88"/>
      <c r="MX16" s="88"/>
      <c r="MY16" s="88"/>
      <c r="MZ16" s="88"/>
      <c r="NA16" s="88"/>
      <c r="NB16" s="89"/>
      <c r="NC16" s="90"/>
      <c r="ND16" s="91"/>
      <c r="NE16" s="88"/>
      <c r="NF16" s="88"/>
      <c r="NG16" s="88"/>
      <c r="NH16" s="88"/>
      <c r="NI16" s="88"/>
      <c r="NJ16" s="89"/>
      <c r="NK16" s="90"/>
      <c r="NL16" s="91"/>
      <c r="NM16" s="88"/>
      <c r="NN16" s="88"/>
      <c r="NO16" s="88"/>
      <c r="NP16" s="88"/>
      <c r="NQ16" s="88"/>
      <c r="NR16" s="89"/>
      <c r="NS16" s="90"/>
      <c r="NT16" s="91"/>
      <c r="NU16" s="88"/>
      <c r="NV16" s="88"/>
      <c r="NW16" s="88"/>
      <c r="NX16" s="88"/>
      <c r="NY16" s="88"/>
      <c r="NZ16" s="89"/>
      <c r="OA16" s="90"/>
      <c r="OB16" s="91"/>
      <c r="OC16" s="88"/>
      <c r="OD16" s="88"/>
      <c r="OE16" s="88"/>
      <c r="OF16" s="88"/>
      <c r="OG16" s="88"/>
      <c r="OH16" s="89"/>
      <c r="OI16" s="90"/>
      <c r="OJ16" s="91"/>
      <c r="OK16" s="88"/>
      <c r="OL16" s="88"/>
      <c r="OM16" s="88"/>
      <c r="ON16" s="88"/>
      <c r="OO16" s="88"/>
      <c r="OP16" s="89"/>
      <c r="OQ16" s="90"/>
      <c r="OR16" s="91"/>
      <c r="OS16" s="88"/>
      <c r="OT16" s="88"/>
      <c r="OU16" s="88"/>
      <c r="OV16" s="88"/>
      <c r="OW16" s="88"/>
      <c r="OX16" s="94"/>
      <c r="OY16" s="95"/>
      <c r="OZ16" s="91"/>
      <c r="PA16" s="88"/>
      <c r="PB16" s="88"/>
      <c r="PC16" s="88"/>
      <c r="PD16" s="88"/>
      <c r="PE16" s="88"/>
      <c r="PF16" s="94"/>
      <c r="PG16" s="95"/>
      <c r="PH16" s="91"/>
      <c r="PI16" s="88"/>
      <c r="PJ16" s="88"/>
      <c r="PK16" s="88"/>
      <c r="PL16" s="88"/>
      <c r="PM16" s="88"/>
      <c r="PN16" s="104"/>
      <c r="PO16" s="105"/>
      <c r="PP16" s="118"/>
      <c r="PQ16" s="119"/>
      <c r="PR16" s="119"/>
      <c r="PS16" s="119"/>
      <c r="PT16" s="119"/>
      <c r="PU16" s="119"/>
      <c r="PV16" s="120"/>
      <c r="PW16" s="121"/>
      <c r="PX16" s="118"/>
      <c r="PY16" s="119"/>
      <c r="PZ16" s="119"/>
      <c r="QA16" s="119"/>
      <c r="QB16" s="119"/>
      <c r="QC16" s="119"/>
      <c r="QD16" s="120"/>
      <c r="QE16" s="121"/>
      <c r="QF16" s="118"/>
      <c r="QG16" s="119"/>
      <c r="QH16" s="119"/>
      <c r="QI16" s="119"/>
      <c r="QJ16" s="119"/>
      <c r="QK16" s="119"/>
      <c r="QL16" s="120"/>
      <c r="QM16" s="121"/>
      <c r="QN16" s="118"/>
      <c r="QO16" s="119"/>
      <c r="QP16" s="119"/>
      <c r="QQ16" s="119"/>
      <c r="QR16" s="119"/>
      <c r="QS16" s="119"/>
      <c r="QT16" s="120"/>
      <c r="QU16" s="121"/>
      <c r="QV16" s="118"/>
      <c r="QW16" s="119"/>
      <c r="QX16" s="119"/>
      <c r="QY16" s="119"/>
      <c r="QZ16" s="119"/>
      <c r="RA16" s="119"/>
      <c r="RB16" s="120"/>
      <c r="RC16" s="121"/>
      <c r="RD16" s="118"/>
      <c r="RE16" s="119"/>
      <c r="RF16" s="119"/>
      <c r="RG16" s="119"/>
      <c r="RH16" s="119"/>
      <c r="RI16" s="119"/>
      <c r="RJ16" s="120"/>
      <c r="RK16" s="121"/>
      <c r="RL16" s="118"/>
      <c r="RM16" s="119"/>
      <c r="RN16" s="119"/>
      <c r="RO16" s="119"/>
      <c r="RP16" s="119"/>
      <c r="RQ16" s="119"/>
      <c r="RR16" s="120"/>
      <c r="RS16" s="121"/>
      <c r="RT16" s="118"/>
      <c r="RU16" s="119"/>
      <c r="RV16" s="119"/>
      <c r="RW16" s="119"/>
      <c r="RX16" s="119"/>
      <c r="RY16" s="119"/>
      <c r="RZ16" s="120"/>
      <c r="SA16" s="121"/>
      <c r="SB16" s="118"/>
      <c r="SC16" s="119"/>
      <c r="SD16" s="119"/>
      <c r="SE16" s="119"/>
      <c r="SF16" s="119"/>
      <c r="SG16" s="119"/>
      <c r="SH16" s="120"/>
      <c r="SI16" s="121"/>
      <c r="SJ16" s="118"/>
      <c r="SK16" s="119"/>
      <c r="SL16" s="119"/>
      <c r="SM16" s="119"/>
      <c r="SN16" s="119"/>
      <c r="SO16" s="119"/>
      <c r="SP16" s="120"/>
      <c r="SQ16" s="121"/>
      <c r="SR16" s="118"/>
      <c r="SS16" s="119"/>
      <c r="ST16" s="119"/>
      <c r="SU16" s="119"/>
      <c r="SV16" s="119"/>
      <c r="SW16" s="119"/>
      <c r="SX16" s="120"/>
      <c r="SY16" s="121"/>
      <c r="SZ16" s="118"/>
      <c r="TA16" s="119"/>
      <c r="TB16" s="119"/>
      <c r="TC16" s="119"/>
      <c r="TD16" s="119"/>
      <c r="TE16" s="119"/>
      <c r="TF16" s="120"/>
      <c r="TG16" s="121"/>
      <c r="TH16" s="118"/>
      <c r="TI16" s="119"/>
      <c r="TJ16" s="119"/>
      <c r="TK16" s="119"/>
      <c r="TL16" s="119"/>
      <c r="TM16" s="119"/>
      <c r="TN16" s="120"/>
      <c r="TO16" s="121"/>
      <c r="TP16" s="118"/>
      <c r="TQ16" s="119"/>
      <c r="TR16" s="119"/>
      <c r="TS16" s="119"/>
      <c r="TT16" s="119"/>
      <c r="TU16" s="119"/>
      <c r="TV16" s="119"/>
      <c r="TW16" s="120"/>
      <c r="TX16" s="121"/>
      <c r="TY16" s="118"/>
      <c r="TZ16" s="119"/>
      <c r="UA16" s="119"/>
      <c r="UB16" s="119"/>
      <c r="UC16" s="119"/>
      <c r="UD16" s="119"/>
      <c r="UE16" s="120"/>
      <c r="UF16" s="121"/>
      <c r="UG16" s="118"/>
      <c r="UH16" s="119"/>
      <c r="UI16" s="119"/>
      <c r="UJ16" s="119"/>
      <c r="UK16" s="119"/>
      <c r="UL16" s="119"/>
      <c r="UM16" s="120"/>
      <c r="UN16" s="121"/>
      <c r="UO16" s="118"/>
      <c r="UP16" s="119"/>
      <c r="UQ16" s="119"/>
      <c r="UR16" s="119"/>
      <c r="US16" s="119"/>
      <c r="UT16" s="119"/>
      <c r="UU16" s="120"/>
      <c r="UV16" s="121"/>
      <c r="UW16" s="118"/>
      <c r="UX16" s="119"/>
      <c r="UY16" s="119"/>
      <c r="UZ16" s="119"/>
      <c r="VA16" s="119"/>
      <c r="VB16" s="119"/>
      <c r="VC16" s="120"/>
      <c r="VD16" s="121"/>
      <c r="VE16" s="178"/>
      <c r="VF16" s="179"/>
      <c r="VG16" s="179"/>
      <c r="VH16" s="179"/>
      <c r="VI16" s="179"/>
      <c r="VJ16" s="179"/>
      <c r="VK16" s="94"/>
      <c r="VL16" s="95"/>
      <c r="VM16" s="91"/>
      <c r="VN16" s="88"/>
      <c r="VO16" s="88"/>
      <c r="VP16" s="88"/>
      <c r="VQ16" s="88"/>
      <c r="VR16" s="88"/>
      <c r="VS16" s="88"/>
      <c r="VT16" s="94"/>
      <c r="VU16" s="95"/>
      <c r="VV16" s="91"/>
      <c r="VW16" s="88"/>
      <c r="VX16" s="88"/>
      <c r="VY16" s="88"/>
      <c r="VZ16" s="88"/>
      <c r="WA16" s="88"/>
      <c r="WB16" s="88"/>
      <c r="WC16" s="94"/>
      <c r="WD16" s="95"/>
      <c r="WE16" s="91"/>
      <c r="WF16" s="88"/>
      <c r="WG16" s="88"/>
      <c r="WH16" s="88"/>
      <c r="WI16" s="88"/>
      <c r="WJ16" s="88"/>
      <c r="WK16" s="88"/>
      <c r="WL16" s="94"/>
      <c r="WM16" s="95"/>
      <c r="WN16" s="91"/>
      <c r="WO16" s="88"/>
      <c r="WP16" s="88"/>
      <c r="WQ16" s="88"/>
      <c r="WR16" s="88"/>
      <c r="WS16" s="88"/>
      <c r="WT16" s="88"/>
      <c r="WU16" s="94"/>
      <c r="WV16" s="95"/>
      <c r="WW16" s="118"/>
      <c r="WX16" s="119"/>
      <c r="WY16" s="119"/>
      <c r="WZ16" s="119"/>
      <c r="XA16" s="119"/>
      <c r="XB16" s="119"/>
      <c r="XC16" s="119"/>
      <c r="XD16" s="120"/>
      <c r="XE16" s="121"/>
      <c r="XF16" s="91"/>
      <c r="XG16" s="88"/>
      <c r="XH16" s="88"/>
      <c r="XI16" s="88"/>
      <c r="XJ16" s="88"/>
      <c r="XK16" s="88"/>
      <c r="XL16" s="94"/>
      <c r="XM16" s="95"/>
      <c r="XN16" s="91"/>
      <c r="XO16" s="88"/>
      <c r="XP16" s="88"/>
      <c r="XQ16" s="88"/>
      <c r="XR16" s="88"/>
      <c r="XS16" s="88"/>
      <c r="XT16" s="94"/>
      <c r="XU16" s="95"/>
      <c r="XV16" s="91"/>
      <c r="XW16" s="88"/>
      <c r="XX16" s="88"/>
      <c r="XY16" s="88"/>
      <c r="XZ16" s="24"/>
      <c r="YA16" s="88"/>
      <c r="YB16" s="94"/>
      <c r="YC16" s="95"/>
      <c r="YD16" s="91"/>
      <c r="YE16" s="88"/>
      <c r="YF16" s="88"/>
      <c r="YG16" s="88"/>
      <c r="YH16" s="88"/>
      <c r="YI16" s="88"/>
      <c r="YJ16" s="88"/>
      <c r="YK16" s="94"/>
      <c r="YL16" s="95"/>
      <c r="YM16" s="91"/>
      <c r="YN16" s="88"/>
      <c r="YO16" s="88"/>
      <c r="YP16" s="88"/>
      <c r="YQ16" s="88"/>
      <c r="YR16" s="88"/>
      <c r="YS16" s="88"/>
      <c r="YT16" s="94"/>
      <c r="YU16" s="95"/>
      <c r="YV16" s="91"/>
      <c r="YW16" s="88"/>
      <c r="YX16" s="88"/>
      <c r="YY16" s="88"/>
      <c r="YZ16" s="88"/>
      <c r="ZA16" s="88"/>
      <c r="ZB16" s="94"/>
      <c r="ZC16" s="95"/>
      <c r="ZD16" s="91"/>
      <c r="ZE16" s="88"/>
      <c r="ZF16" s="88"/>
      <c r="ZG16" s="88"/>
      <c r="ZH16" s="88"/>
      <c r="ZI16" s="88"/>
      <c r="ZJ16" s="94"/>
      <c r="ZK16" s="95"/>
      <c r="ZL16" s="91"/>
      <c r="ZM16" s="88"/>
      <c r="ZN16" s="88"/>
      <c r="ZO16" s="88"/>
      <c r="ZP16" s="88"/>
      <c r="ZQ16" s="88"/>
      <c r="ZR16" s="94"/>
      <c r="ZS16" s="95"/>
      <c r="ZT16" s="91"/>
      <c r="ZU16" s="88"/>
      <c r="ZV16" s="88"/>
      <c r="ZW16" s="88"/>
      <c r="ZX16" s="88"/>
      <c r="ZY16" s="88"/>
      <c r="ZZ16" s="94"/>
      <c r="AAA16" s="95"/>
      <c r="AAB16" s="91"/>
      <c r="AAC16" s="88"/>
      <c r="AAD16" s="88"/>
      <c r="AAE16" s="88"/>
      <c r="AAF16" s="88"/>
      <c r="AAG16" s="88"/>
      <c r="AAH16" s="94"/>
      <c r="AAI16" s="95"/>
      <c r="AAJ16" s="91"/>
      <c r="AAK16" s="88"/>
      <c r="AAL16" s="88"/>
      <c r="AAM16" s="88"/>
      <c r="AAN16" s="88"/>
      <c r="AAO16" s="88"/>
      <c r="AAP16" s="94"/>
      <c r="AAQ16" s="95"/>
      <c r="AAR16" s="91"/>
      <c r="AAS16" s="88"/>
      <c r="AAT16" s="88"/>
      <c r="AAU16" s="88"/>
      <c r="AAV16" s="88"/>
      <c r="AAW16" s="88"/>
      <c r="AAX16" s="94"/>
      <c r="AAY16" s="95"/>
      <c r="AAZ16" s="91"/>
      <c r="ABA16" s="88"/>
      <c r="ABB16" s="88"/>
      <c r="ABC16" s="88"/>
      <c r="ABD16" s="88"/>
      <c r="ABE16" s="88"/>
      <c r="ABF16" s="94"/>
      <c r="ABG16" s="95"/>
      <c r="ABH16" s="91"/>
      <c r="ABI16" s="88"/>
      <c r="ABJ16" s="88"/>
      <c r="ABK16" s="88"/>
      <c r="ABL16" s="88"/>
      <c r="ABM16" s="88"/>
      <c r="ABN16" s="94"/>
      <c r="ABO16" s="95"/>
      <c r="ABP16" s="91"/>
      <c r="ABQ16" s="88"/>
      <c r="ABR16" s="88"/>
      <c r="ABS16" s="88"/>
      <c r="ABT16" s="88"/>
      <c r="ABU16" s="88"/>
      <c r="ABV16" s="94"/>
      <c r="ABW16" s="95"/>
      <c r="ABX16" s="91"/>
      <c r="ABY16" s="88"/>
      <c r="ABZ16" s="88"/>
      <c r="ACA16" s="88"/>
      <c r="ACB16" s="88"/>
      <c r="ACC16" s="88"/>
      <c r="ACD16" s="94"/>
      <c r="ACE16" s="95"/>
      <c r="ACF16" s="91"/>
      <c r="ACG16" s="88"/>
      <c r="ACH16" s="88"/>
      <c r="ACI16" s="88"/>
      <c r="ACJ16" s="88"/>
      <c r="ACK16" s="88"/>
      <c r="ACL16" s="94"/>
      <c r="ACM16" s="95"/>
      <c r="ACN16" s="91"/>
      <c r="ACO16" s="88"/>
      <c r="ACP16" s="88"/>
      <c r="ACQ16" s="88"/>
      <c r="ACR16" s="88"/>
      <c r="ACS16" s="88"/>
      <c r="ACT16" s="94"/>
      <c r="ACU16" s="95"/>
      <c r="ACV16" s="91"/>
      <c r="ACW16" s="88"/>
      <c r="ACX16" s="88"/>
      <c r="ACY16" s="88"/>
      <c r="ACZ16" s="88"/>
      <c r="ADA16" s="88"/>
      <c r="ADB16" s="94"/>
      <c r="ADC16" s="95"/>
      <c r="ADD16" s="91"/>
      <c r="ADE16" s="88"/>
      <c r="ADF16" s="88"/>
      <c r="ADG16" s="88"/>
      <c r="ADH16" s="88"/>
      <c r="ADI16" s="88"/>
      <c r="ADJ16" s="94"/>
      <c r="ADK16" s="95"/>
      <c r="ADL16" s="91"/>
      <c r="ADM16" s="88"/>
      <c r="ADN16" s="88"/>
      <c r="ADO16" s="88"/>
      <c r="ADP16" s="88"/>
      <c r="ADQ16" s="88"/>
      <c r="ADR16" s="94"/>
      <c r="ADS16" s="95"/>
      <c r="ADT16" s="91"/>
      <c r="ADU16" s="88"/>
      <c r="ADV16" s="88"/>
      <c r="ADW16" s="88"/>
      <c r="ADX16" s="88"/>
      <c r="ADY16" s="88"/>
      <c r="ADZ16" s="94"/>
      <c r="AEA16" s="95"/>
      <c r="AEB16" s="91"/>
      <c r="AEC16" s="88"/>
      <c r="AED16" s="88"/>
      <c r="AEE16" s="88"/>
      <c r="AEF16" s="88"/>
      <c r="AEG16" s="88"/>
      <c r="AEH16" s="94"/>
      <c r="AEI16" s="95"/>
      <c r="AEJ16" s="91"/>
      <c r="AEK16" s="88"/>
      <c r="AEL16" s="88"/>
      <c r="AEM16" s="88"/>
      <c r="AEN16" s="88"/>
      <c r="AEO16" s="88"/>
      <c r="AEP16" s="94"/>
      <c r="AEQ16" s="95"/>
      <c r="AER16" s="91"/>
      <c r="AES16" s="88"/>
      <c r="AET16" s="88"/>
      <c r="AEU16" s="88"/>
      <c r="AEV16" s="88"/>
      <c r="AEW16" s="88"/>
      <c r="AEX16" s="67"/>
      <c r="AEY16" s="68"/>
      <c r="AEZ16" s="91"/>
      <c r="AFA16" s="88"/>
      <c r="AFB16" s="88"/>
      <c r="AFC16" s="88"/>
      <c r="AFD16" s="88"/>
      <c r="AFE16" s="88"/>
      <c r="AFF16" s="94"/>
      <c r="AFG16" s="95"/>
      <c r="AFH16" s="91"/>
      <c r="AFI16" s="88"/>
      <c r="AFJ16" s="88"/>
      <c r="AFK16" s="88"/>
      <c r="AFL16" s="88"/>
      <c r="AFM16" s="88"/>
      <c r="AFN16" s="94"/>
      <c r="AFO16" s="95"/>
      <c r="AFP16" s="91"/>
      <c r="AFQ16" s="88"/>
      <c r="AFR16" s="88"/>
      <c r="AFS16" s="88"/>
      <c r="AFT16" s="88"/>
      <c r="AFU16" s="88"/>
      <c r="AFV16" s="94"/>
      <c r="AFW16" s="95"/>
      <c r="AFX16" s="91"/>
      <c r="AFY16" s="88"/>
      <c r="AFZ16" s="88"/>
      <c r="AGA16" s="88"/>
      <c r="AGB16" s="88"/>
      <c r="AGC16" s="88"/>
      <c r="AGD16" s="94"/>
      <c r="AGE16" s="95"/>
      <c r="AGF16" s="91"/>
      <c r="AGG16" s="88"/>
      <c r="AGH16" s="88"/>
      <c r="AGI16" s="88"/>
      <c r="AGJ16" s="88"/>
      <c r="AGK16" s="88"/>
      <c r="AGL16" s="94"/>
      <c r="AGM16" s="95"/>
      <c r="AGN16" s="91"/>
      <c r="AGO16" s="88"/>
      <c r="AGP16" s="88"/>
      <c r="AGQ16" s="88"/>
      <c r="AGR16" s="88"/>
      <c r="AGS16" s="88"/>
      <c r="AGT16" s="89"/>
      <c r="AGU16" s="90"/>
      <c r="AGV16" s="91"/>
      <c r="AGW16" s="88"/>
      <c r="AGX16" s="88"/>
      <c r="AGY16" s="88"/>
      <c r="AGZ16" s="88"/>
      <c r="AHA16" s="88"/>
      <c r="AHB16" s="89"/>
      <c r="AHC16" s="90"/>
      <c r="AHD16" s="91"/>
      <c r="AHE16" s="88"/>
      <c r="AHF16" s="88"/>
      <c r="AHG16" s="88"/>
      <c r="AHH16" s="88"/>
      <c r="AHI16" s="88"/>
      <c r="AHJ16" s="89"/>
      <c r="AHK16" s="90"/>
      <c r="AHL16" s="91"/>
      <c r="AHM16" s="88"/>
      <c r="AHN16" s="88"/>
      <c r="AHO16" s="88"/>
      <c r="AHP16" s="88"/>
      <c r="AHQ16" s="88"/>
      <c r="AHR16" s="94"/>
      <c r="AHS16" s="95"/>
      <c r="AHT16" s="91"/>
      <c r="AHU16" s="88"/>
      <c r="AHV16" s="88"/>
      <c r="AHW16" s="88"/>
      <c r="AHX16" s="88"/>
      <c r="AHY16" s="88"/>
      <c r="AHZ16" s="67"/>
      <c r="AIA16" s="184"/>
      <c r="AIB16" s="219"/>
      <c r="AIC16" s="88"/>
      <c r="AID16" s="88"/>
      <c r="AIE16" s="88"/>
      <c r="AIF16" s="88"/>
      <c r="AIG16" s="88"/>
      <c r="AIH16" s="94"/>
      <c r="AII16" s="218"/>
      <c r="AIJ16" s="219"/>
      <c r="AIK16" s="88"/>
      <c r="AIL16" s="88"/>
      <c r="AIM16" s="88"/>
      <c r="AIN16" s="88"/>
      <c r="AIO16" s="88"/>
      <c r="AIP16" s="94"/>
      <c r="AIQ16" s="218"/>
      <c r="AIR16" s="91"/>
      <c r="AIS16" s="88"/>
      <c r="AIT16" s="88"/>
      <c r="AIU16" s="88"/>
      <c r="AIV16" s="88"/>
      <c r="AIW16" s="88"/>
      <c r="AIX16" s="94"/>
      <c r="AIY16" s="95"/>
      <c r="AIZ16" s="91"/>
      <c r="AJA16" s="88"/>
      <c r="AJB16" s="88"/>
      <c r="AJC16" s="88"/>
      <c r="AJD16" s="88"/>
      <c r="AJE16" s="88"/>
      <c r="AJF16" s="94"/>
      <c r="AJG16" s="95"/>
      <c r="AJH16" s="91"/>
      <c r="AJI16" s="88"/>
      <c r="AJJ16" s="88"/>
      <c r="AJK16" s="88"/>
      <c r="AJL16" s="88"/>
      <c r="AJM16" s="88"/>
      <c r="AJN16" s="256"/>
      <c r="AJO16" s="43"/>
      <c r="AJP16" s="91"/>
      <c r="AJQ16" s="88"/>
      <c r="AJR16" s="88"/>
      <c r="AJS16" s="88"/>
      <c r="AJT16" s="88"/>
      <c r="AJU16" s="256"/>
      <c r="AJV16" s="256"/>
      <c r="AJW16" s="90"/>
      <c r="AJX16" s="91"/>
      <c r="AJY16" s="88"/>
      <c r="AJZ16" s="88"/>
      <c r="AKA16" s="88"/>
      <c r="AKB16" s="88"/>
      <c r="AKC16" s="88"/>
      <c r="AKD16" s="256"/>
      <c r="AKE16" s="90"/>
      <c r="AKF16" s="91"/>
      <c r="AKG16" s="88"/>
      <c r="AKH16" s="88"/>
      <c r="AKI16" s="88"/>
      <c r="AKJ16" s="88"/>
      <c r="AKK16" s="88"/>
      <c r="AKL16" s="47"/>
      <c r="AKM16" s="43"/>
      <c r="AKN16" s="92"/>
      <c r="AKO16" s="93"/>
      <c r="AKP16" s="93"/>
      <c r="AKQ16" s="93"/>
      <c r="AKR16" s="93"/>
      <c r="AKS16" s="93"/>
      <c r="AKT16" s="256"/>
      <c r="AKU16" s="90"/>
      <c r="AKV16" s="91"/>
      <c r="AKW16" s="88"/>
      <c r="AKX16" s="88"/>
      <c r="AKY16" s="88"/>
      <c r="AKZ16" s="88"/>
      <c r="ALA16" s="88"/>
      <c r="ALB16" s="256"/>
      <c r="ALC16" s="90"/>
      <c r="ALD16" s="91"/>
      <c r="ALE16" s="88"/>
      <c r="ALF16" s="88"/>
      <c r="ALG16" s="88"/>
      <c r="ALH16" s="88"/>
      <c r="ALI16" s="88"/>
      <c r="ALJ16" s="256"/>
      <c r="ALK16" s="90"/>
      <c r="ALL16" s="91"/>
      <c r="ALM16" s="88"/>
      <c r="ALN16" s="88"/>
      <c r="ALO16" s="88"/>
      <c r="ALP16" s="88"/>
      <c r="ALQ16" s="1"/>
      <c r="ALR16" s="94"/>
      <c r="ALS16" s="95"/>
      <c r="ALT16" s="91"/>
      <c r="ALU16" s="88"/>
      <c r="ALV16" s="88"/>
      <c r="ALW16" s="88"/>
      <c r="ALX16" s="88"/>
      <c r="ALY16" s="88"/>
      <c r="ALZ16" s="94"/>
      <c r="AMA16" s="95"/>
      <c r="AMB16" s="91"/>
      <c r="AMC16" s="88"/>
      <c r="AMD16" s="88"/>
      <c r="AME16" s="88"/>
      <c r="AMF16" s="88"/>
      <c r="AMG16" s="88"/>
      <c r="AMH16" s="94"/>
      <c r="AMI16" s="95"/>
      <c r="AMJ16" s="91"/>
      <c r="AMK16" s="88"/>
      <c r="AML16" s="88"/>
      <c r="AMM16" s="88"/>
      <c r="AMN16" s="88"/>
      <c r="AMO16" s="88"/>
      <c r="AMP16" s="94"/>
      <c r="AMQ16" s="95"/>
      <c r="AMR16" s="91"/>
      <c r="AMS16" s="88"/>
      <c r="AMT16" s="88"/>
      <c r="AMU16" s="88"/>
      <c r="AMV16" s="88"/>
      <c r="AMW16" s="88"/>
      <c r="AMX16" s="94"/>
      <c r="AMY16" s="95"/>
      <c r="AMZ16" s="91"/>
      <c r="ANA16" s="88"/>
      <c r="ANB16" s="88"/>
      <c r="ANC16" s="88"/>
      <c r="AND16" s="88"/>
      <c r="ANE16" s="88"/>
      <c r="ANF16" s="94"/>
      <c r="ANG16" s="95"/>
      <c r="ANH16" s="91"/>
      <c r="ANI16" s="88"/>
      <c r="ANJ16" s="88"/>
      <c r="ANK16" s="88"/>
      <c r="ANL16" s="88"/>
      <c r="ANM16" s="88"/>
      <c r="ANN16" s="94"/>
      <c r="ANO16" s="95"/>
      <c r="ANP16" s="91"/>
      <c r="ANQ16" s="88"/>
      <c r="ANR16" s="88"/>
      <c r="ANS16" s="88"/>
      <c r="ANT16" s="88"/>
      <c r="ANU16" s="88"/>
      <c r="ANV16" s="94"/>
      <c r="ANW16" s="95"/>
      <c r="ANX16" s="91"/>
      <c r="ANY16" s="88"/>
      <c r="ANZ16" s="88"/>
      <c r="AOA16" s="88"/>
      <c r="AOB16" s="88"/>
      <c r="AOC16" s="88"/>
      <c r="AOD16" s="94"/>
      <c r="AOE16" s="95"/>
      <c r="AOF16" s="91"/>
      <c r="AOG16" s="88"/>
      <c r="AOH16" s="88"/>
      <c r="AOI16" s="88"/>
      <c r="AOJ16" s="88"/>
      <c r="AOK16" s="88"/>
      <c r="AOL16" s="94"/>
      <c r="AOM16" s="95"/>
      <c r="AON16" s="91"/>
      <c r="AOO16" s="88"/>
      <c r="AOP16" s="88"/>
      <c r="AOQ16" s="88"/>
      <c r="AOR16" s="88"/>
      <c r="AOS16" s="88"/>
      <c r="AOT16" s="94"/>
      <c r="AOU16" s="95"/>
      <c r="AOV16" s="91"/>
      <c r="AOW16" s="88"/>
      <c r="AOX16" s="88"/>
      <c r="AOY16" s="88"/>
      <c r="AOZ16" s="88"/>
      <c r="APA16" s="88"/>
      <c r="APB16" s="94"/>
      <c r="APC16" s="95"/>
      <c r="APD16" s="91"/>
      <c r="APE16" s="88"/>
      <c r="APF16" s="88"/>
      <c r="APG16" s="88"/>
      <c r="APH16" s="88"/>
      <c r="API16" s="88"/>
      <c r="APJ16" s="94"/>
      <c r="APK16" s="95"/>
      <c r="APL16" s="91"/>
      <c r="APM16" s="88"/>
      <c r="APN16" s="88"/>
      <c r="APO16" s="88"/>
      <c r="APP16" s="88"/>
      <c r="APQ16" s="88"/>
      <c r="APR16" s="94"/>
      <c r="APS16" s="95"/>
      <c r="APT16" s="91"/>
      <c r="APU16" s="88"/>
      <c r="APV16" s="88"/>
      <c r="APW16" s="88"/>
      <c r="APX16" s="88"/>
      <c r="APY16" s="88"/>
      <c r="APZ16" s="94"/>
      <c r="AQA16" s="95"/>
      <c r="AQB16" s="91"/>
      <c r="AQC16" s="88"/>
      <c r="AQD16" s="88"/>
      <c r="AQE16" s="88"/>
      <c r="AQF16" s="88"/>
      <c r="AQG16" s="88"/>
      <c r="AQH16" s="94"/>
      <c r="AQI16" s="95"/>
      <c r="AQJ16" s="91"/>
      <c r="AQK16" s="88"/>
      <c r="AQL16" s="88"/>
      <c r="AQM16" s="88"/>
      <c r="AQN16" s="88"/>
      <c r="AQO16" s="88"/>
      <c r="AQP16" s="89"/>
      <c r="AQQ16" s="90"/>
      <c r="AQR16" s="91"/>
      <c r="AQS16" s="88"/>
      <c r="AQT16" s="88"/>
      <c r="AQU16" s="88"/>
      <c r="AQV16" s="88"/>
      <c r="AQW16" s="88"/>
      <c r="AQX16" s="89"/>
      <c r="AQY16" s="90"/>
      <c r="AQZ16" s="91"/>
      <c r="ARA16" s="88"/>
      <c r="ARB16" s="88"/>
      <c r="ARC16" s="88"/>
      <c r="ARD16" s="88"/>
      <c r="ARE16" s="88"/>
      <c r="ARF16" s="89"/>
      <c r="ARG16" s="90"/>
      <c r="ARH16" s="255"/>
      <c r="ARI16" s="256"/>
      <c r="ARJ16" s="256"/>
      <c r="ARK16" s="256"/>
      <c r="ARL16" s="256"/>
      <c r="ARM16" s="256"/>
      <c r="ARN16" s="89"/>
      <c r="ARO16" s="90"/>
      <c r="ARP16" s="91"/>
      <c r="ARQ16" s="88"/>
      <c r="ARR16" s="88"/>
      <c r="ARS16" s="88"/>
      <c r="ART16" s="88"/>
      <c r="ARU16" s="88"/>
      <c r="ARV16" s="89"/>
      <c r="ARW16" s="90"/>
      <c r="ARX16" s="91"/>
      <c r="ARY16" s="88"/>
      <c r="ARZ16" s="88"/>
      <c r="ASA16" s="88"/>
      <c r="ASB16" s="88"/>
      <c r="ASC16" s="88"/>
      <c r="ASD16" s="89"/>
      <c r="ASE16" s="90"/>
      <c r="ASF16" s="91"/>
      <c r="ASG16" s="88"/>
      <c r="ASH16" s="88"/>
      <c r="ASI16" s="88"/>
      <c r="ASJ16" s="88"/>
      <c r="ASK16" s="88"/>
      <c r="ASL16" s="89"/>
      <c r="ASM16" s="90"/>
      <c r="ASN16" s="91"/>
      <c r="ASO16" s="88"/>
      <c r="ASP16" s="88"/>
      <c r="ASQ16" s="88"/>
      <c r="ASR16" s="88"/>
      <c r="ASS16" s="88"/>
      <c r="AST16" s="89"/>
      <c r="ASU16" s="90"/>
      <c r="ASV16" s="91"/>
      <c r="ASW16" s="88"/>
      <c r="ASX16" s="88"/>
      <c r="ASY16" s="88"/>
      <c r="ASZ16" s="88"/>
      <c r="ATA16" s="88"/>
      <c r="ATB16" s="89"/>
      <c r="ATC16" s="90"/>
      <c r="ATD16" s="91"/>
      <c r="ATE16" s="88"/>
      <c r="ATF16" s="88"/>
      <c r="ATG16" s="88"/>
      <c r="ATH16" s="88"/>
      <c r="ATI16" s="88"/>
      <c r="ATJ16" s="89"/>
      <c r="ATK16" s="90"/>
      <c r="ATL16" s="91"/>
      <c r="ATM16" s="88"/>
      <c r="ATN16" s="88"/>
      <c r="ATO16" s="88"/>
      <c r="ATP16" s="88"/>
      <c r="ATQ16" s="88"/>
      <c r="ATR16" s="89"/>
      <c r="ATS16" s="90"/>
      <c r="ATT16" s="91"/>
      <c r="ATU16" s="88"/>
      <c r="ATV16" s="88"/>
      <c r="ATW16" s="88"/>
      <c r="ATX16" s="88"/>
      <c r="ATY16" s="88"/>
      <c r="ATZ16" s="89"/>
      <c r="AUA16" s="90"/>
      <c r="AUB16" s="91"/>
      <c r="AUC16" s="88"/>
      <c r="AUD16" s="88"/>
      <c r="AUE16" s="88"/>
      <c r="AUF16" s="88"/>
      <c r="AUG16" s="88"/>
      <c r="AUH16" s="89"/>
      <c r="AUI16" s="90"/>
      <c r="AUJ16" s="91"/>
      <c r="AUK16" s="88"/>
      <c r="AUL16" s="88"/>
      <c r="AUM16" s="88"/>
      <c r="AUN16" s="88"/>
      <c r="AUO16" s="88"/>
      <c r="AUP16" s="89"/>
      <c r="AUQ16" s="90"/>
      <c r="AUR16" s="91"/>
      <c r="AUS16" s="88"/>
      <c r="AUT16" s="88"/>
      <c r="AUU16" s="88"/>
      <c r="AUV16" s="88"/>
      <c r="AUW16" s="88"/>
      <c r="AUX16" s="89"/>
      <c r="AUY16" s="90"/>
      <c r="AUZ16" s="91"/>
      <c r="AVA16" s="88"/>
      <c r="AVB16" s="88"/>
      <c r="AVC16" s="88"/>
      <c r="AVD16" s="88"/>
      <c r="AVE16" s="88"/>
      <c r="AVF16" s="89"/>
      <c r="AVG16" s="90"/>
      <c r="AVH16" s="91"/>
      <c r="AVI16" s="88"/>
      <c r="AVJ16" s="88"/>
      <c r="AVK16" s="88"/>
      <c r="AVL16" s="88"/>
      <c r="AVM16" s="88"/>
      <c r="AVN16" s="89"/>
      <c r="AVO16" s="90"/>
      <c r="AVP16" s="91"/>
      <c r="AVQ16" s="88"/>
      <c r="AVR16" s="88"/>
      <c r="AVS16" s="88"/>
      <c r="AVT16" s="88"/>
      <c r="AVU16" s="88"/>
      <c r="AVV16" s="89"/>
      <c r="AVW16" s="90"/>
      <c r="AVX16" s="91"/>
      <c r="AVY16" s="88"/>
      <c r="AVZ16" s="88"/>
      <c r="AWA16" s="88"/>
      <c r="AWB16" s="88"/>
      <c r="AWC16" s="88"/>
      <c r="AWD16" s="89"/>
      <c r="AWE16" s="90"/>
      <c r="AWF16" s="91"/>
      <c r="AWG16" s="88"/>
      <c r="AWH16" s="88"/>
      <c r="AWI16" s="88"/>
      <c r="AWJ16" s="88"/>
      <c r="AWK16" s="88"/>
      <c r="AWL16" s="89"/>
      <c r="AWM16" s="90"/>
      <c r="AWN16" s="91"/>
      <c r="AWO16" s="88"/>
      <c r="AWP16" s="88"/>
      <c r="AWQ16" s="88"/>
      <c r="AWR16" s="88"/>
      <c r="AWS16" s="88"/>
      <c r="AWT16" s="89"/>
      <c r="AWU16" s="90"/>
      <c r="AWV16" s="91"/>
      <c r="AWW16" s="88"/>
      <c r="AWX16" s="88"/>
      <c r="AWY16" s="88"/>
      <c r="AWZ16" s="88"/>
      <c r="AXA16" s="88"/>
      <c r="AXB16" s="89"/>
      <c r="AXC16" s="90"/>
      <c r="AXD16" s="91"/>
      <c r="AXE16" s="88"/>
      <c r="AXF16" s="88"/>
      <c r="AXG16" s="88"/>
      <c r="AXH16" s="88"/>
      <c r="AXI16" s="88"/>
      <c r="AXJ16" s="89"/>
      <c r="AXK16" s="90"/>
      <c r="AXL16" s="91"/>
      <c r="AXM16" s="88"/>
      <c r="AXN16" s="88"/>
      <c r="AXO16" s="88"/>
      <c r="AXP16" s="88"/>
      <c r="AXQ16" s="88"/>
      <c r="AXR16" s="89"/>
      <c r="AXS16" s="90"/>
      <c r="AXT16" s="91"/>
      <c r="AXU16" s="88"/>
      <c r="AXV16" s="88"/>
      <c r="AXW16" s="88"/>
      <c r="AXX16" s="88"/>
      <c r="AXY16" s="88"/>
      <c r="AXZ16" s="42"/>
      <c r="AYA16" s="43"/>
      <c r="AYB16" s="91"/>
      <c r="AYC16" s="88"/>
      <c r="AYD16" s="88"/>
      <c r="AYE16" s="88"/>
      <c r="AYF16" s="88"/>
      <c r="AYG16" s="88"/>
      <c r="AYH16" s="89"/>
      <c r="AYI16" s="90"/>
      <c r="AYJ16" s="91"/>
      <c r="AYK16" s="88"/>
      <c r="AYL16" s="88"/>
      <c r="AYM16" s="88"/>
      <c r="AYN16" s="88"/>
      <c r="AYO16" s="88"/>
      <c r="AYP16" s="89"/>
      <c r="AYQ16" s="90"/>
      <c r="AYR16" s="91"/>
      <c r="AYS16" s="88"/>
      <c r="AYT16" s="88"/>
      <c r="AYU16" s="88"/>
      <c r="AYV16" s="88"/>
      <c r="AYW16" s="88"/>
      <c r="AYX16" s="89"/>
      <c r="AYY16" s="90"/>
      <c r="AYZ16" s="91"/>
      <c r="AZA16" s="88"/>
      <c r="AZB16" s="88"/>
      <c r="AZC16" s="88"/>
      <c r="AZD16" s="88"/>
      <c r="AZE16" s="88"/>
      <c r="AZF16" s="89"/>
      <c r="AZG16" s="90"/>
      <c r="AZH16" s="92"/>
      <c r="AZI16" s="93"/>
      <c r="AZJ16" s="93"/>
      <c r="AZK16" s="93"/>
      <c r="AZL16" s="93"/>
      <c r="AZM16" s="93"/>
      <c r="AZN16" s="89"/>
      <c r="AZO16" s="90"/>
      <c r="AZP16" s="91"/>
      <c r="AZQ16" s="88"/>
      <c r="AZR16" s="88"/>
      <c r="AZS16" s="88"/>
      <c r="AZT16" s="88"/>
      <c r="AZU16" s="88"/>
      <c r="AZV16" s="89"/>
      <c r="AZW16" s="90"/>
      <c r="AZX16" s="239"/>
      <c r="AZY16" s="1"/>
      <c r="AZZ16" s="1"/>
      <c r="BAA16" s="1"/>
      <c r="BAB16" s="1"/>
      <c r="BAC16" s="1"/>
      <c r="BAD16" s="89"/>
      <c r="BAE16" s="90"/>
      <c r="BAF16" s="91"/>
      <c r="BAG16" s="88"/>
      <c r="BAH16" s="88"/>
      <c r="BAI16" s="88"/>
      <c r="BAJ16" s="88"/>
      <c r="BAK16" s="88"/>
      <c r="BAL16" s="89"/>
      <c r="BAM16" s="90"/>
      <c r="BAN16" s="91"/>
      <c r="BAO16" s="88"/>
      <c r="BAP16" s="88"/>
      <c r="BAQ16" s="88"/>
      <c r="BAR16" s="88"/>
      <c r="BAS16" s="88"/>
      <c r="BAT16" s="89"/>
      <c r="BAU16" s="90"/>
      <c r="BAV16" s="91"/>
      <c r="BAW16" s="88"/>
      <c r="BAX16" s="88"/>
      <c r="BAY16" s="88"/>
      <c r="BAZ16" s="88"/>
      <c r="BBA16" s="88"/>
      <c r="BBB16" s="89"/>
      <c r="BBC16" s="90"/>
      <c r="BBD16" s="91"/>
      <c r="BBE16" s="88"/>
      <c r="BBF16" s="88"/>
      <c r="BBG16" s="88"/>
      <c r="BBH16" s="88"/>
      <c r="BBI16" s="88"/>
      <c r="BBJ16" s="89"/>
      <c r="BBK16" s="90"/>
      <c r="BBL16" s="91"/>
      <c r="BBM16" s="88"/>
      <c r="BBN16" s="88"/>
      <c r="BBO16" s="88"/>
      <c r="BBP16" s="88"/>
      <c r="BBQ16" s="88"/>
      <c r="BBR16" s="89"/>
      <c r="BBS16" s="90"/>
      <c r="BBT16" s="91"/>
      <c r="BBU16" s="88"/>
      <c r="BBV16" s="88"/>
      <c r="BBW16" s="88"/>
      <c r="BBX16" s="88"/>
      <c r="BBY16" s="88"/>
      <c r="BBZ16" s="89"/>
      <c r="BCA16" s="90"/>
      <c r="BCB16" s="91"/>
      <c r="BCC16" s="88"/>
      <c r="BCD16" s="88"/>
      <c r="BCE16" s="88"/>
      <c r="BCF16" s="88"/>
      <c r="BCG16" s="88"/>
      <c r="BCH16" s="89"/>
      <c r="BCI16" s="90"/>
      <c r="BCJ16" s="91"/>
      <c r="BCK16" s="88"/>
      <c r="BCL16" s="88"/>
      <c r="BCM16" s="88"/>
      <c r="BCN16" s="88"/>
      <c r="BCO16" s="88"/>
      <c r="BCP16" s="89"/>
      <c r="BCQ16" s="90"/>
      <c r="BCR16" s="91"/>
      <c r="BCS16" s="88"/>
      <c r="BCT16" s="88"/>
      <c r="BCU16" s="88"/>
      <c r="BCV16" s="88"/>
      <c r="BCW16" s="88"/>
      <c r="BCX16" s="89"/>
      <c r="BCY16" s="90"/>
      <c r="BCZ16" s="91"/>
      <c r="BDA16" s="88"/>
      <c r="BDB16" s="88"/>
      <c r="BDC16" s="88"/>
      <c r="BDD16" s="88"/>
      <c r="BDE16" s="88"/>
      <c r="BDF16" s="89"/>
      <c r="BDG16" s="90"/>
      <c r="BDH16" s="91"/>
      <c r="BDI16" s="88"/>
      <c r="BDJ16" s="88"/>
      <c r="BDK16" s="88"/>
      <c r="BDL16" s="88"/>
      <c r="BDM16" s="88"/>
      <c r="BDN16" s="89"/>
      <c r="BDO16" s="90"/>
      <c r="BDP16" s="91"/>
      <c r="BDQ16" s="88"/>
      <c r="BDR16" s="88"/>
      <c r="BDS16" s="88"/>
      <c r="BDT16" s="88"/>
      <c r="BDU16" s="88"/>
      <c r="BDV16" s="89"/>
      <c r="BDW16" s="90"/>
      <c r="BDX16" s="91"/>
      <c r="BDY16" s="88"/>
      <c r="BDZ16" s="88"/>
      <c r="BEA16" s="88"/>
      <c r="BEB16" s="88"/>
      <c r="BEC16" s="88"/>
      <c r="BED16" s="89"/>
      <c r="BEE16" s="90"/>
      <c r="BEF16" s="91"/>
      <c r="BEG16" s="88"/>
      <c r="BEH16" s="88"/>
      <c r="BEI16" s="88"/>
      <c r="BEJ16" s="88"/>
      <c r="BEK16" s="88"/>
      <c r="BEL16" s="42"/>
      <c r="BEM16" s="43"/>
      <c r="BEN16" s="91"/>
      <c r="BEO16" s="88"/>
      <c r="BEP16" s="88"/>
      <c r="BEQ16" s="88"/>
      <c r="BER16" s="88"/>
      <c r="BES16" s="88"/>
      <c r="BET16" s="89"/>
      <c r="BEU16" s="90"/>
      <c r="BEV16" s="91"/>
      <c r="BEW16" s="88"/>
      <c r="BEX16" s="88"/>
      <c r="BEY16" s="88"/>
      <c r="BEZ16" s="88"/>
      <c r="BFA16" s="88"/>
      <c r="BFB16" s="89"/>
      <c r="BFC16" s="90"/>
      <c r="BFD16" s="91"/>
      <c r="BFE16" s="88"/>
      <c r="BFF16" s="88"/>
      <c r="BFG16" s="88"/>
      <c r="BFH16" s="88"/>
      <c r="BFI16" s="88"/>
      <c r="BFJ16" s="89"/>
      <c r="BFK16" s="90"/>
      <c r="BFL16" s="91"/>
      <c r="BFM16" s="88"/>
      <c r="BFN16" s="88"/>
      <c r="BFO16" s="88"/>
      <c r="BFP16" s="88"/>
      <c r="BFQ16" s="88"/>
      <c r="BFR16" s="89"/>
      <c r="BFS16" s="90"/>
      <c r="BFT16" s="91"/>
      <c r="BFU16" s="88"/>
      <c r="BFV16" s="88"/>
      <c r="BFW16" s="88"/>
      <c r="BFX16" s="88"/>
      <c r="BFY16" s="88"/>
      <c r="BFZ16" s="89"/>
      <c r="BGA16" s="90"/>
      <c r="BGB16" s="91"/>
      <c r="BGC16" s="88"/>
      <c r="BGD16" s="88"/>
      <c r="BGE16" s="88"/>
      <c r="BGF16" s="88"/>
      <c r="BGG16" s="88"/>
      <c r="BGH16" s="89"/>
      <c r="BGI16" s="90"/>
      <c r="BGJ16" s="91"/>
      <c r="BGK16" s="88"/>
      <c r="BGL16" s="88"/>
      <c r="BGM16" s="88"/>
      <c r="BGN16" s="88"/>
      <c r="BGO16" s="88"/>
      <c r="BGP16" s="89"/>
      <c r="BGQ16" s="90"/>
      <c r="BGR16" s="91"/>
      <c r="BGS16" s="88"/>
      <c r="BGT16" s="88"/>
      <c r="BGU16" s="88"/>
      <c r="BGV16" s="88"/>
      <c r="BGW16" s="88"/>
      <c r="BGX16" s="89"/>
      <c r="BGY16" s="90"/>
      <c r="BGZ16" s="91"/>
      <c r="BHA16" s="88"/>
      <c r="BHB16" s="88"/>
      <c r="BHC16" s="88"/>
      <c r="BHD16" s="88"/>
      <c r="BHE16" s="88"/>
      <c r="BHF16" s="89"/>
      <c r="BHG16" s="90"/>
      <c r="BHH16" s="91"/>
      <c r="BHI16" s="88"/>
      <c r="BHJ16" s="88"/>
      <c r="BHK16" s="88"/>
      <c r="BHL16" s="88"/>
      <c r="BHM16" s="88"/>
      <c r="BHN16" s="89"/>
      <c r="BHO16" s="90"/>
      <c r="BHP16" s="91"/>
      <c r="BHQ16" s="88"/>
      <c r="BHR16" s="88"/>
      <c r="BHS16" s="88"/>
      <c r="BHT16" s="88"/>
      <c r="BHU16" s="88"/>
      <c r="BHV16" s="89"/>
      <c r="BHW16" s="90"/>
      <c r="BHX16" s="91"/>
      <c r="BHY16" s="88"/>
      <c r="BHZ16" s="88"/>
      <c r="BIA16" s="88"/>
      <c r="BIB16" s="88"/>
      <c r="BIC16" s="88"/>
      <c r="BID16" s="89"/>
      <c r="BIE16" s="90"/>
      <c r="BIF16" s="91"/>
      <c r="BIG16" s="88"/>
      <c r="BIH16" s="88"/>
      <c r="BII16" s="88"/>
      <c r="BIJ16" s="88"/>
      <c r="BIK16" s="88"/>
      <c r="BIL16" s="89"/>
      <c r="BIM16" s="90"/>
      <c r="BIN16" s="91"/>
      <c r="BIO16" s="88"/>
      <c r="BIP16" s="88"/>
      <c r="BIQ16" s="88"/>
      <c r="BIR16" s="88"/>
      <c r="BIS16" s="88"/>
      <c r="BIT16" s="89"/>
      <c r="BIU16" s="90"/>
      <c r="BIV16" s="91"/>
      <c r="BIW16" s="88"/>
      <c r="BIX16" s="88"/>
      <c r="BIY16" s="88"/>
      <c r="BIZ16" s="88"/>
      <c r="BJA16" s="88"/>
      <c r="BJB16" s="89"/>
      <c r="BJC16" s="90"/>
      <c r="BJD16" s="91"/>
      <c r="BJE16" s="88"/>
      <c r="BJF16" s="88"/>
      <c r="BJG16" s="88"/>
      <c r="BJH16" s="88"/>
      <c r="BJI16" s="88"/>
      <c r="BJJ16" s="89"/>
      <c r="BJK16" s="90"/>
      <c r="BJL16" s="91"/>
      <c r="BJM16" s="88"/>
      <c r="BJN16" s="88"/>
      <c r="BJO16" s="88"/>
      <c r="BJP16" s="88"/>
      <c r="BJQ16" s="88"/>
      <c r="BJR16" s="89"/>
      <c r="BJS16" s="90"/>
      <c r="BJT16" s="91"/>
      <c r="BJU16" s="88"/>
      <c r="BJV16" s="88"/>
      <c r="BJW16" s="88"/>
      <c r="BJX16" s="88"/>
      <c r="BJY16" s="88"/>
      <c r="BJZ16" s="94"/>
      <c r="BKA16" s="90"/>
      <c r="BKB16" s="91"/>
      <c r="BKC16" s="88"/>
      <c r="BKD16" s="88"/>
      <c r="BKE16" s="88"/>
      <c r="BKF16" s="88"/>
      <c r="BKG16" s="88"/>
      <c r="BKH16" s="94"/>
      <c r="BKI16" s="90"/>
      <c r="BKJ16" s="91"/>
      <c r="BKK16" s="88"/>
      <c r="BKL16" s="88"/>
      <c r="BKM16" s="88"/>
      <c r="BKN16" s="88"/>
      <c r="BKO16" s="88"/>
      <c r="BKP16" s="94"/>
      <c r="BKQ16" s="90"/>
      <c r="BKR16" s="91"/>
      <c r="BKS16" s="88"/>
      <c r="BKT16" s="88"/>
      <c r="BKU16" s="88"/>
      <c r="BKV16" s="88"/>
      <c r="BKW16" s="88"/>
      <c r="BKX16" s="67"/>
      <c r="BKY16" s="43"/>
      <c r="BKZ16" s="91"/>
      <c r="BLA16" s="88"/>
      <c r="BLB16" s="88"/>
      <c r="BLC16" s="88"/>
      <c r="BLD16" s="88"/>
      <c r="BLE16" s="88"/>
      <c r="BLF16" s="94"/>
      <c r="BLG16" s="90"/>
      <c r="BLH16" s="91"/>
      <c r="BLI16" s="88"/>
      <c r="BLJ16" s="88"/>
      <c r="BLK16" s="88"/>
      <c r="BLL16" s="88"/>
      <c r="BLM16" s="88"/>
      <c r="BLN16" s="94"/>
      <c r="BLO16" s="95"/>
      <c r="BLP16" s="91"/>
      <c r="BLQ16" s="88"/>
      <c r="BLR16" s="88"/>
      <c r="BLS16" s="88"/>
      <c r="BLT16" s="88"/>
      <c r="BLU16" s="88"/>
      <c r="BLV16" s="94"/>
      <c r="BLW16" s="95"/>
      <c r="BLX16" s="91"/>
      <c r="BLY16" s="88"/>
      <c r="BLZ16" s="88"/>
      <c r="BMA16" s="88"/>
      <c r="BMB16" s="88"/>
      <c r="BMC16" s="88"/>
      <c r="BMD16" s="94"/>
      <c r="BME16" s="90"/>
      <c r="BMF16" s="91"/>
      <c r="BMG16" s="88"/>
      <c r="BMH16" s="88"/>
      <c r="BMI16" s="88"/>
      <c r="BMJ16" s="88"/>
      <c r="BMK16" s="88"/>
      <c r="BML16" s="94"/>
      <c r="BMM16" s="90"/>
      <c r="BMN16" s="91"/>
      <c r="BMO16" s="88"/>
      <c r="BMP16" s="88"/>
      <c r="BMQ16" s="88"/>
      <c r="BMR16" s="88"/>
      <c r="BMS16" s="88"/>
      <c r="BMT16" s="94"/>
      <c r="BMU16" s="90"/>
      <c r="BMV16" s="91"/>
      <c r="BMW16" s="88"/>
      <c r="BMX16" s="88"/>
      <c r="BMY16" s="88"/>
      <c r="BMZ16" s="88"/>
      <c r="BNA16" s="88"/>
      <c r="BNB16" s="67"/>
      <c r="BNC16" s="43"/>
      <c r="BND16" s="91"/>
      <c r="BNE16" s="88"/>
      <c r="BNF16" s="88"/>
      <c r="BNG16" s="88"/>
      <c r="BNH16" s="88"/>
      <c r="BNI16" s="88"/>
      <c r="BNJ16" s="67"/>
      <c r="BNK16" s="184"/>
      <c r="BNL16" s="219"/>
      <c r="BNM16" s="88"/>
      <c r="BNN16" s="88"/>
      <c r="BNO16" s="88"/>
      <c r="BNP16" s="88"/>
      <c r="BNQ16" s="88"/>
      <c r="BNR16" s="94"/>
      <c r="BNS16" s="386"/>
      <c r="BNT16" s="219"/>
      <c r="BNU16" s="88"/>
      <c r="BNV16" s="88"/>
      <c r="BNW16" s="88"/>
      <c r="BNX16" s="88"/>
      <c r="BNY16" s="88"/>
      <c r="BNZ16" s="94"/>
      <c r="BOA16" s="218"/>
      <c r="BOB16" s="91"/>
      <c r="BOC16" s="88"/>
      <c r="BOD16" s="88"/>
      <c r="BOE16" s="88"/>
      <c r="BOF16" s="88"/>
      <c r="BOG16" s="88"/>
      <c r="BOH16" s="94"/>
      <c r="BOI16" s="95"/>
      <c r="BOJ16" s="91"/>
      <c r="BOK16" s="88"/>
      <c r="BOL16" s="88"/>
      <c r="BOM16" s="88"/>
      <c r="BON16" s="88"/>
      <c r="BOO16" s="88"/>
      <c r="BOP16" s="94"/>
      <c r="BOQ16" s="95"/>
      <c r="BOR16" s="91"/>
      <c r="BOS16" s="88"/>
      <c r="BOT16" s="88"/>
      <c r="BOU16" s="88"/>
      <c r="BOV16" s="88"/>
      <c r="BOW16" s="88"/>
      <c r="BOX16" s="94"/>
      <c r="BOY16" s="95"/>
      <c r="BOZ16" s="91"/>
      <c r="BPA16" s="88"/>
      <c r="BPB16" s="88"/>
      <c r="BPC16" s="88"/>
      <c r="BPD16" s="88"/>
      <c r="BPE16" s="88"/>
      <c r="BPF16" s="94"/>
      <c r="BPG16" s="95"/>
      <c r="BPH16" s="91"/>
      <c r="BPI16" s="88"/>
      <c r="BPJ16" s="88"/>
      <c r="BPK16" s="88"/>
      <c r="BPL16" s="88"/>
      <c r="BPM16" s="88"/>
      <c r="BPN16" s="94"/>
      <c r="BPO16" s="95"/>
      <c r="BPP16" s="91"/>
      <c r="BPQ16" s="88"/>
      <c r="BPR16" s="88"/>
      <c r="BPS16" s="88"/>
      <c r="BPT16" s="88"/>
      <c r="BPU16" s="88"/>
      <c r="BPV16" s="94"/>
      <c r="BPW16" s="95"/>
      <c r="BPX16" s="91"/>
      <c r="BPY16" s="88"/>
      <c r="BPZ16" s="88"/>
      <c r="BQA16" s="88"/>
      <c r="BQB16" s="88"/>
      <c r="BQC16" s="88"/>
      <c r="BQD16" s="94"/>
      <c r="BQE16" s="95"/>
      <c r="BQF16" s="91"/>
      <c r="BQG16" s="88"/>
      <c r="BQH16" s="88"/>
      <c r="BQI16" s="88"/>
      <c r="BQJ16" s="88"/>
      <c r="BQK16" s="88"/>
      <c r="BQL16" s="67"/>
      <c r="BQM16" s="68"/>
      <c r="BQN16" s="91"/>
      <c r="BQO16" s="88"/>
      <c r="BQP16" s="88"/>
      <c r="BQQ16" s="88"/>
      <c r="BQR16" s="88"/>
      <c r="BQS16" s="88"/>
      <c r="BQT16" s="67"/>
      <c r="BQU16" s="68"/>
      <c r="BQV16" s="91"/>
      <c r="BQW16" s="88"/>
      <c r="BQX16" s="88"/>
      <c r="BQY16" s="88"/>
      <c r="BQZ16" s="88"/>
      <c r="BRA16" s="88"/>
      <c r="BRB16" s="94"/>
      <c r="BRC16" s="95"/>
      <c r="BRD16" s="91"/>
      <c r="BRE16" s="88"/>
      <c r="BRF16" s="88"/>
      <c r="BRG16" s="88"/>
      <c r="BRH16" s="88"/>
      <c r="BRI16" s="88"/>
      <c r="BRJ16" s="94"/>
      <c r="BRK16" s="95"/>
      <c r="BRL16" s="91"/>
      <c r="BRM16" s="88"/>
      <c r="BRN16" s="88"/>
      <c r="BRO16" s="88"/>
      <c r="BRP16" s="88"/>
      <c r="BRQ16" s="88"/>
      <c r="BRR16" s="94"/>
      <c r="BRS16" s="95"/>
      <c r="BRT16" s="91"/>
      <c r="BRU16" s="88"/>
      <c r="BRV16" s="88"/>
      <c r="BRW16" s="88"/>
      <c r="BRX16" s="88"/>
      <c r="BRY16" s="88"/>
      <c r="BRZ16" s="94"/>
      <c r="BSA16" s="95"/>
      <c r="BSB16" s="91"/>
      <c r="BSC16" s="88"/>
      <c r="BSD16" s="88"/>
      <c r="BSE16" s="88"/>
      <c r="BSF16" s="88"/>
      <c r="BSG16" s="88"/>
      <c r="BSH16" s="94"/>
      <c r="BSI16" s="95"/>
      <c r="BSJ16" s="91"/>
      <c r="BSK16" s="88"/>
      <c r="BSL16" s="88"/>
      <c r="BSM16" s="88"/>
      <c r="BSN16" s="88"/>
      <c r="BSO16" s="88"/>
      <c r="BSP16" s="94"/>
      <c r="BSQ16" s="95"/>
      <c r="BSR16" s="91"/>
      <c r="BSS16" s="88"/>
      <c r="BST16" s="88"/>
      <c r="BSU16" s="88"/>
      <c r="BSV16" s="88"/>
      <c r="BSW16" s="88"/>
      <c r="BSX16" s="94"/>
      <c r="BSY16" s="95"/>
      <c r="BSZ16" s="91"/>
      <c r="BTA16" s="88"/>
      <c r="BTB16" s="88"/>
      <c r="BTC16" s="88"/>
      <c r="BTD16" s="88"/>
      <c r="BTE16" s="88"/>
      <c r="BTF16" s="94"/>
      <c r="BTG16" s="95"/>
      <c r="BTH16" s="91"/>
      <c r="BTI16" s="88"/>
      <c r="BTJ16" s="88"/>
      <c r="BTK16" s="88"/>
      <c r="BTL16" s="88"/>
      <c r="BTM16" s="88"/>
      <c r="BTN16" s="94"/>
      <c r="BTO16" s="95"/>
      <c r="BTP16" s="91"/>
      <c r="BTQ16" s="88"/>
      <c r="BTR16" s="88"/>
      <c r="BTS16" s="88"/>
      <c r="BTT16" s="88"/>
      <c r="BTU16" s="88"/>
      <c r="BTV16" s="94"/>
      <c r="BTW16" s="95"/>
      <c r="BTX16" s="91"/>
      <c r="BTY16" s="88"/>
      <c r="BTZ16" s="88"/>
      <c r="BUA16" s="88"/>
      <c r="BUB16" s="88"/>
      <c r="BUC16" s="88"/>
      <c r="BUD16" s="94"/>
      <c r="BUE16" s="95"/>
      <c r="BUF16" s="91"/>
      <c r="BUG16" s="88"/>
      <c r="BUH16" s="88"/>
      <c r="BUI16" s="88"/>
      <c r="BUJ16" s="88"/>
      <c r="BUK16" s="88"/>
      <c r="BUL16" s="94"/>
      <c r="BUM16" s="95"/>
      <c r="BUN16" s="91"/>
      <c r="BUO16" s="88"/>
      <c r="BUP16" s="88"/>
      <c r="BUQ16" s="88"/>
      <c r="BUR16" s="88"/>
      <c r="BUS16" s="88"/>
      <c r="BUT16" s="94"/>
      <c r="BUU16" s="95"/>
      <c r="BUV16" s="91"/>
      <c r="BUW16" s="88"/>
      <c r="BUX16" s="88"/>
      <c r="BUY16" s="88"/>
      <c r="BUZ16" s="88"/>
      <c r="BVA16" s="88"/>
      <c r="BVB16" s="94"/>
      <c r="BVC16" s="95"/>
      <c r="BVD16" s="91"/>
      <c r="BVE16" s="88"/>
      <c r="BVF16" s="88"/>
      <c r="BVG16" s="88"/>
      <c r="BVH16" s="88"/>
      <c r="BVI16" s="88"/>
      <c r="BVJ16" s="94"/>
      <c r="BVK16" s="95"/>
      <c r="BVL16" s="91"/>
      <c r="BVM16" s="88"/>
      <c r="BVN16" s="88"/>
      <c r="BVO16" s="88"/>
      <c r="BVP16" s="88"/>
      <c r="BVQ16" s="88"/>
      <c r="BVR16" s="94"/>
      <c r="BVS16" s="95"/>
      <c r="BVT16" s="91"/>
      <c r="BVU16" s="88"/>
      <c r="BVV16" s="88"/>
      <c r="BVW16" s="88"/>
      <c r="BVX16" s="88"/>
      <c r="BVY16" s="88"/>
      <c r="BVZ16" s="94"/>
      <c r="BWA16" s="95"/>
      <c r="BWB16" s="91"/>
      <c r="BWC16" s="88"/>
      <c r="BWD16" s="88"/>
      <c r="BWE16" s="88"/>
      <c r="BWF16" s="88"/>
      <c r="BWG16" s="88"/>
      <c r="BWH16" s="94"/>
      <c r="BWI16" s="95"/>
      <c r="BWJ16" s="91"/>
      <c r="BWK16" s="88"/>
      <c r="BWL16" s="88"/>
      <c r="BWM16" s="88"/>
      <c r="BWN16" s="88"/>
      <c r="BWO16" s="88"/>
      <c r="BWP16" s="94"/>
      <c r="BWQ16" s="95"/>
      <c r="BWR16" s="91"/>
      <c r="BWS16" s="88"/>
      <c r="BWT16" s="88"/>
      <c r="BWU16" s="88"/>
      <c r="BWV16" s="88"/>
      <c r="BWW16" s="88"/>
      <c r="BWX16" s="94"/>
      <c r="BWY16" s="95"/>
      <c r="BWZ16" s="91"/>
      <c r="BXA16" s="88"/>
      <c r="BXB16" s="88"/>
      <c r="BXC16" s="88"/>
      <c r="BXD16" s="88"/>
      <c r="BXE16" s="88"/>
      <c r="BXF16" s="94"/>
      <c r="BXG16" s="95"/>
      <c r="BXH16" s="91"/>
      <c r="BXI16" s="88"/>
      <c r="BXJ16" s="88"/>
      <c r="BXK16" s="88"/>
      <c r="BXL16" s="88"/>
      <c r="BXM16" s="88"/>
      <c r="BXN16" s="94"/>
      <c r="BXO16" s="95"/>
      <c r="BXP16" s="91"/>
      <c r="BXQ16" s="88"/>
      <c r="BXR16" s="88"/>
      <c r="BXS16" s="88"/>
      <c r="BXT16" s="88"/>
      <c r="BXU16" s="88"/>
      <c r="BXV16" s="94"/>
      <c r="BXW16" s="95"/>
      <c r="BXX16" s="91"/>
      <c r="BXY16" s="88"/>
      <c r="BXZ16" s="88"/>
      <c r="BYA16" s="88"/>
      <c r="BYB16" s="88"/>
      <c r="BYC16" s="88"/>
      <c r="BYD16" s="94"/>
      <c r="BYE16" s="95"/>
      <c r="BYF16" s="91"/>
      <c r="BYG16" s="88"/>
      <c r="BYH16" s="88"/>
      <c r="BYI16" s="88"/>
      <c r="BYJ16" s="88"/>
      <c r="BYK16" s="88"/>
      <c r="BYL16" s="94"/>
      <c r="BYM16" s="95"/>
      <c r="BYN16" s="91"/>
      <c r="BYO16" s="88"/>
      <c r="BYP16" s="88"/>
      <c r="BYQ16" s="88"/>
      <c r="BYR16" s="88"/>
      <c r="BYS16" s="88"/>
      <c r="BYT16" s="94"/>
      <c r="BYU16" s="95"/>
      <c r="BYV16" s="91"/>
      <c r="BYW16" s="88"/>
      <c r="BYX16" s="88"/>
      <c r="BYY16" s="88"/>
      <c r="BYZ16" s="88"/>
      <c r="BZA16" s="88"/>
      <c r="BZB16" s="94"/>
      <c r="BZC16" s="95"/>
      <c r="BZD16" s="239"/>
      <c r="BZE16" s="1"/>
      <c r="BZF16" s="1"/>
      <c r="BZG16" s="1"/>
      <c r="BZH16" s="1"/>
      <c r="BZI16" s="1"/>
      <c r="BZJ16" s="94"/>
      <c r="BZK16" s="95"/>
      <c r="BZL16" s="91"/>
      <c r="BZM16" s="88"/>
      <c r="BZN16" s="88"/>
      <c r="BZO16" s="88"/>
      <c r="BZP16" s="88"/>
      <c r="BZQ16" s="88"/>
      <c r="BZR16" s="94"/>
      <c r="BZS16" s="95"/>
      <c r="BZT16" s="91"/>
      <c r="BZU16" s="88"/>
      <c r="BZV16" s="88"/>
      <c r="BZW16" s="88"/>
      <c r="BZX16" s="88"/>
      <c r="BZY16" s="88"/>
      <c r="BZZ16" s="94"/>
      <c r="CAA16" s="95"/>
      <c r="CAB16" s="91"/>
      <c r="CAC16" s="88"/>
      <c r="CAD16" s="88"/>
      <c r="CAE16" s="88"/>
      <c r="CAF16" s="88"/>
      <c r="CAG16" s="88"/>
      <c r="CAH16" s="94"/>
      <c r="CAI16" s="95"/>
      <c r="CAJ16" s="91"/>
      <c r="CAK16" s="88"/>
      <c r="CAL16" s="88"/>
      <c r="CAM16" s="88"/>
      <c r="CAN16" s="88"/>
      <c r="CAO16" s="88"/>
      <c r="CAP16" s="94"/>
      <c r="CAQ16" s="95"/>
      <c r="CAR16" s="255"/>
      <c r="CAS16" s="256"/>
      <c r="CAT16" s="256"/>
      <c r="CAU16" s="256"/>
      <c r="CAV16" s="256"/>
      <c r="CAW16" s="256"/>
      <c r="CAX16" s="94"/>
      <c r="CAY16" s="95"/>
      <c r="CAZ16" s="178"/>
      <c r="CBA16" s="179"/>
      <c r="CBB16" s="179"/>
      <c r="CBC16" s="179"/>
      <c r="CBD16" s="179"/>
      <c r="CBE16" s="179"/>
      <c r="CBF16" s="94"/>
      <c r="CBG16" s="95"/>
      <c r="CBH16" s="91"/>
      <c r="CBI16" s="88"/>
      <c r="CBJ16" s="88"/>
      <c r="CBK16" s="88"/>
      <c r="CBL16" s="88"/>
      <c r="CBM16" s="88"/>
      <c r="CBN16" s="94"/>
      <c r="CBO16" s="95"/>
      <c r="CBP16" s="91"/>
      <c r="CBQ16" s="88"/>
      <c r="CBR16" s="88"/>
      <c r="CBS16" s="88"/>
      <c r="CBT16" s="88"/>
      <c r="CBU16" s="88"/>
      <c r="CBV16" s="94"/>
      <c r="CBW16" s="95"/>
      <c r="CBX16" s="91"/>
      <c r="CBY16" s="88"/>
      <c r="CBZ16" s="88"/>
      <c r="CCA16" s="88"/>
      <c r="CCB16" s="88"/>
      <c r="CCC16" s="88"/>
      <c r="CCD16" s="94"/>
      <c r="CCE16" s="95"/>
      <c r="CCF16" s="91"/>
      <c r="CCG16" s="88"/>
      <c r="CCH16" s="88"/>
      <c r="CCI16" s="88"/>
      <c r="CCJ16" s="88"/>
      <c r="CCK16" s="88"/>
      <c r="CCL16" s="94"/>
      <c r="CCM16" s="95"/>
      <c r="CCN16" s="91"/>
      <c r="CCO16" s="88"/>
      <c r="CCP16" s="88"/>
      <c r="CCQ16" s="88"/>
      <c r="CCR16" s="88"/>
      <c r="CCS16" s="88"/>
      <c r="CCT16" s="94"/>
      <c r="CCU16" s="95"/>
      <c r="CCV16" s="91"/>
      <c r="CCW16" s="88"/>
      <c r="CCX16" s="88"/>
      <c r="CCY16" s="88"/>
      <c r="CCZ16" s="88"/>
      <c r="CDA16" s="88"/>
      <c r="CDB16" s="94"/>
      <c r="CDC16" s="95"/>
      <c r="CDD16" s="255"/>
      <c r="CDE16" s="256"/>
      <c r="CDF16" s="256"/>
      <c r="CDG16" s="256"/>
      <c r="CDH16" s="256"/>
      <c r="CDI16" s="256"/>
      <c r="CDJ16" s="94"/>
      <c r="CDK16" s="95"/>
      <c r="CDL16" s="91"/>
      <c r="CDM16" s="88"/>
      <c r="CDN16" s="88"/>
      <c r="CDO16" s="88"/>
      <c r="CDP16" s="88"/>
      <c r="CDQ16" s="88"/>
      <c r="CDR16" s="94"/>
      <c r="CDS16" s="95"/>
      <c r="CDT16" s="91"/>
      <c r="CDU16" s="88"/>
      <c r="CDV16" s="88"/>
      <c r="CDW16" s="88"/>
      <c r="CDX16" s="88"/>
      <c r="CDY16" s="88"/>
      <c r="CDZ16" s="94"/>
      <c r="CEA16" s="95"/>
      <c r="CEB16" s="1"/>
      <c r="CEC16" s="1"/>
      <c r="CED16" s="1"/>
      <c r="CEE16" s="1"/>
      <c r="CEF16" s="1"/>
      <c r="CEG16" s="1"/>
      <c r="CEJ16" s="1"/>
      <c r="CEK16" s="1"/>
      <c r="CEL16" s="1"/>
      <c r="CEM16" s="1"/>
      <c r="CEN16" s="1"/>
      <c r="CEO16" s="1"/>
      <c r="CER16" s="1"/>
      <c r="CES16" s="1"/>
      <c r="CET16" s="1"/>
      <c r="CEU16" s="1"/>
      <c r="CEV16" s="1"/>
      <c r="CEW16" s="1"/>
      <c r="CEX16" s="91"/>
      <c r="CEY16" s="88"/>
      <c r="CEZ16" s="88"/>
      <c r="CFA16" s="88"/>
      <c r="CFB16" s="88"/>
      <c r="CFC16" s="88"/>
      <c r="CFD16" s="94"/>
      <c r="CFE16" s="95"/>
      <c r="CFF16" s="91"/>
      <c r="CFG16" s="88"/>
      <c r="CFH16" s="88"/>
      <c r="CFI16" s="88"/>
      <c r="CFJ16" s="88"/>
      <c r="CFK16" s="88"/>
      <c r="CFL16" s="179"/>
      <c r="CFM16" s="68"/>
      <c r="CFN16" s="91"/>
      <c r="CFO16" s="88"/>
      <c r="CFP16" s="88"/>
      <c r="CFQ16" s="88"/>
      <c r="CFR16" s="88"/>
      <c r="CFS16" s="88"/>
      <c r="CFT16" s="179"/>
      <c r="CFU16" s="95"/>
      <c r="CFV16" s="91"/>
      <c r="CFW16" s="88"/>
      <c r="CFX16" s="88"/>
      <c r="CFY16" s="88"/>
      <c r="CFZ16" s="88"/>
      <c r="CGA16" s="88"/>
      <c r="CGB16" s="179"/>
      <c r="CGC16" s="95"/>
      <c r="CGD16" s="91"/>
      <c r="CGE16" s="88"/>
      <c r="CGF16" s="88"/>
      <c r="CGG16" s="88"/>
      <c r="CGH16" s="88"/>
      <c r="CGI16" s="88"/>
      <c r="CGJ16" s="179"/>
      <c r="CGK16" s="95"/>
      <c r="CGL16" s="91"/>
      <c r="CGM16" s="88"/>
      <c r="CGN16" s="88"/>
      <c r="CGO16" s="88"/>
      <c r="CGP16" s="88"/>
      <c r="CGQ16" s="88"/>
      <c r="CGR16" s="179"/>
      <c r="CGS16" s="95"/>
      <c r="CGT16" s="91"/>
      <c r="CGU16" s="88"/>
      <c r="CGV16" s="88"/>
      <c r="CGW16" s="88"/>
      <c r="CGX16" s="88"/>
      <c r="CGY16" s="88"/>
      <c r="CGZ16" s="179"/>
      <c r="CHA16" s="95"/>
      <c r="CHB16" s="91"/>
      <c r="CHC16" s="88"/>
      <c r="CHD16" s="88"/>
      <c r="CHE16" s="88"/>
      <c r="CHF16" s="88"/>
      <c r="CHG16" s="88"/>
      <c r="CHH16" s="179"/>
      <c r="CHI16" s="95"/>
      <c r="CHJ16" s="91"/>
      <c r="CHK16" s="88"/>
      <c r="CHL16" s="88"/>
      <c r="CHM16" s="88"/>
      <c r="CHN16" s="88"/>
      <c r="CHO16" s="88"/>
      <c r="CHP16" s="179"/>
      <c r="CHQ16" s="95"/>
      <c r="CHR16" s="91"/>
      <c r="CHS16" s="88"/>
      <c r="CHT16" s="88"/>
      <c r="CHU16" s="88"/>
      <c r="CHV16" s="88"/>
      <c r="CHW16" s="88"/>
      <c r="CHX16" s="179"/>
      <c r="CHY16" s="95"/>
      <c r="CHZ16" s="91"/>
      <c r="CIA16" s="88"/>
      <c r="CIB16" s="88"/>
      <c r="CIC16" s="88"/>
      <c r="CID16" s="88"/>
      <c r="CIE16" s="88"/>
      <c r="CIF16" s="179"/>
      <c r="CIG16" s="95"/>
      <c r="CIH16" s="91"/>
      <c r="CII16" s="88"/>
      <c r="CIJ16" s="88"/>
      <c r="CIK16" s="88"/>
      <c r="CIL16" s="88"/>
      <c r="CIM16" s="88"/>
      <c r="CIN16" s="179"/>
      <c r="CIO16" s="95"/>
      <c r="CIP16" s="91"/>
      <c r="CIQ16" s="88"/>
      <c r="CIR16" s="88"/>
      <c r="CIS16" s="88"/>
      <c r="CIT16" s="88"/>
      <c r="CIU16" s="88"/>
      <c r="CIV16" s="179"/>
      <c r="CIW16" s="95"/>
      <c r="CIX16" s="91"/>
      <c r="CIY16" s="88"/>
      <c r="CIZ16" s="88"/>
      <c r="CJA16" s="88"/>
      <c r="CJB16" s="88"/>
      <c r="CJC16" s="88"/>
      <c r="CJD16" s="387"/>
      <c r="CJE16" s="90"/>
      <c r="CJF16" s="91"/>
      <c r="CJG16" s="88"/>
      <c r="CJH16" s="88"/>
      <c r="CJI16" s="88"/>
      <c r="CJJ16" s="88"/>
      <c r="CJK16" s="88"/>
      <c r="CJL16" s="387"/>
      <c r="CJM16" s="90"/>
      <c r="CJN16" s="91"/>
      <c r="CJO16" s="88"/>
      <c r="CJP16" s="88"/>
      <c r="CJQ16" s="88"/>
      <c r="CJR16" s="88"/>
      <c r="CJS16" s="88"/>
      <c r="CJT16" s="387"/>
      <c r="CJU16" s="90"/>
      <c r="CJV16" s="91"/>
      <c r="CJW16" s="88"/>
      <c r="CJX16" s="88"/>
      <c r="CJY16" s="88"/>
      <c r="CJZ16" s="88"/>
      <c r="CKA16" s="88"/>
      <c r="CKB16" s="387"/>
      <c r="CKC16" s="90"/>
      <c r="CKD16" s="91"/>
      <c r="CKE16" s="88"/>
      <c r="CKF16" s="88"/>
      <c r="CKG16" s="88"/>
      <c r="CKH16" s="88"/>
      <c r="CKI16" s="88"/>
      <c r="CKJ16" s="387"/>
      <c r="CKK16" s="90"/>
      <c r="CKL16" s="91"/>
      <c r="CKM16" s="88"/>
      <c r="CKN16" s="88"/>
      <c r="CKO16" s="88"/>
      <c r="CKP16" s="88"/>
      <c r="CKQ16" s="88"/>
      <c r="CKR16" s="387"/>
      <c r="CKS16" s="90"/>
      <c r="CKT16" s="91"/>
      <c r="CKU16" s="88"/>
      <c r="CKV16" s="88"/>
      <c r="CKW16" s="88"/>
      <c r="CKX16" s="88"/>
      <c r="CKY16" s="88"/>
      <c r="CKZ16" s="387"/>
      <c r="CLA16" s="90"/>
      <c r="CLB16" s="91"/>
      <c r="CLC16" s="88"/>
      <c r="CLD16" s="88"/>
      <c r="CLE16" s="88"/>
      <c r="CLF16" s="88"/>
      <c r="CLG16" s="88"/>
      <c r="CLH16" s="387"/>
      <c r="CLI16" s="90"/>
      <c r="CLJ16" s="91"/>
      <c r="CLK16" s="88"/>
      <c r="CLL16" s="88"/>
      <c r="CLM16" s="88"/>
      <c r="CLN16" s="88"/>
      <c r="CLO16" s="88"/>
      <c r="CLP16" s="387"/>
      <c r="CLQ16" s="90"/>
      <c r="CLR16" s="91"/>
      <c r="CLS16" s="88"/>
      <c r="CLT16" s="88"/>
      <c r="CLU16" s="88"/>
      <c r="CLV16" s="88"/>
      <c r="CLW16" s="88"/>
      <c r="CLX16" s="387"/>
      <c r="CLY16" s="90"/>
      <c r="CLZ16" s="91"/>
      <c r="CMA16" s="88"/>
      <c r="CMB16" s="88"/>
      <c r="CMC16" s="88"/>
      <c r="CMD16" s="88"/>
      <c r="CME16" s="88"/>
      <c r="CMF16" s="387"/>
      <c r="CMG16" s="90"/>
      <c r="CMH16" s="50"/>
      <c r="CMI16" s="51">
        <v>0</v>
      </c>
      <c r="CMJ16" s="51"/>
      <c r="CMK16" s="51">
        <v>0</v>
      </c>
      <c r="CML16" s="51"/>
      <c r="CMM16" s="51"/>
      <c r="CMN16" s="128"/>
      <c r="CMO16" s="53"/>
      <c r="CMP16" s="50"/>
      <c r="CMQ16" s="51"/>
      <c r="CMR16" s="51"/>
      <c r="CMS16" s="51"/>
      <c r="CMT16" s="51">
        <v>660</v>
      </c>
      <c r="CMU16" s="51"/>
      <c r="CMV16" s="128">
        <f t="shared" si="1024"/>
        <v>660</v>
      </c>
      <c r="CMW16" s="53">
        <f t="shared" si="1025"/>
        <v>110</v>
      </c>
      <c r="CMX16" s="65"/>
      <c r="CMY16" s="66"/>
      <c r="CMZ16" s="66"/>
      <c r="CNA16" s="66">
        <v>731</v>
      </c>
      <c r="CNB16" s="66"/>
      <c r="CNC16" s="66"/>
      <c r="CND16" s="66">
        <f t="shared" si="1026"/>
        <v>731</v>
      </c>
      <c r="CNE16" s="70">
        <f t="shared" si="1027"/>
        <v>121.83333333333333</v>
      </c>
      <c r="CNF16" s="50"/>
      <c r="CNG16" s="51">
        <v>518</v>
      </c>
      <c r="CNH16" s="51"/>
      <c r="CNI16" s="51"/>
      <c r="CNJ16" s="51"/>
      <c r="CNK16" s="51"/>
      <c r="CNL16" s="66">
        <f t="shared" si="227"/>
        <v>518</v>
      </c>
      <c r="CNM16" s="70">
        <f t="shared" si="228"/>
        <v>86.333333333333329</v>
      </c>
      <c r="CNN16" s="50">
        <v>641</v>
      </c>
      <c r="CNO16" s="51">
        <v>0</v>
      </c>
      <c r="CNP16" s="51"/>
      <c r="CNQ16" s="51">
        <v>649</v>
      </c>
      <c r="CNR16" s="51"/>
      <c r="CNS16" s="51"/>
      <c r="CNT16" s="66">
        <f t="shared" si="229"/>
        <v>1290</v>
      </c>
      <c r="CNU16" s="70">
        <f t="shared" si="230"/>
        <v>215</v>
      </c>
      <c r="CNV16" s="50"/>
      <c r="CNW16" s="51">
        <v>582</v>
      </c>
      <c r="CNX16" s="51">
        <v>631</v>
      </c>
      <c r="CNY16" s="51"/>
      <c r="CNZ16" s="51"/>
      <c r="COA16" s="51"/>
      <c r="COB16" s="66">
        <f t="shared" si="231"/>
        <v>1213</v>
      </c>
      <c r="COC16" s="70">
        <f t="shared" si="232"/>
        <v>202.16666666666666</v>
      </c>
      <c r="COD16" s="50"/>
      <c r="COE16" s="51">
        <v>622</v>
      </c>
      <c r="COF16" s="51"/>
      <c r="COG16" s="51">
        <v>0</v>
      </c>
      <c r="COH16" s="51"/>
      <c r="COI16" s="51">
        <v>301</v>
      </c>
      <c r="COJ16" s="66">
        <f t="shared" si="233"/>
        <v>923</v>
      </c>
      <c r="COK16" s="70">
        <f t="shared" si="234"/>
        <v>153.83333333333334</v>
      </c>
      <c r="COL16" s="50"/>
      <c r="COM16" s="51"/>
      <c r="CON16" s="51"/>
      <c r="COO16" s="51">
        <v>641</v>
      </c>
      <c r="COP16" s="51">
        <v>0</v>
      </c>
      <c r="COQ16" s="51"/>
      <c r="COR16" s="66">
        <f t="shared" si="235"/>
        <v>641</v>
      </c>
      <c r="COS16" s="70">
        <f t="shared" si="236"/>
        <v>106.83333333333333</v>
      </c>
      <c r="COT16" s="50">
        <v>0</v>
      </c>
      <c r="COU16" s="51">
        <v>1091</v>
      </c>
      <c r="COV16" s="51"/>
      <c r="COW16" s="51"/>
      <c r="COX16" s="51"/>
      <c r="COY16" s="51">
        <v>984</v>
      </c>
      <c r="COZ16" s="66">
        <f t="shared" si="237"/>
        <v>2075</v>
      </c>
      <c r="CPA16" s="70">
        <f t="shared" si="238"/>
        <v>345.83333333333331</v>
      </c>
      <c r="CPB16" s="50"/>
      <c r="CPC16" s="51"/>
      <c r="CPD16" s="51">
        <v>1574</v>
      </c>
      <c r="CPE16" s="51"/>
      <c r="CPF16" s="51">
        <v>0</v>
      </c>
      <c r="CPG16" s="51">
        <v>0</v>
      </c>
      <c r="CPH16" s="66">
        <f t="shared" si="239"/>
        <v>1574</v>
      </c>
      <c r="CPI16" s="70">
        <f t="shared" si="240"/>
        <v>262.33333333333331</v>
      </c>
      <c r="CPJ16" s="50"/>
      <c r="CPK16" s="51">
        <v>0</v>
      </c>
      <c r="CPL16" s="51"/>
      <c r="CPM16" s="51">
        <v>1918</v>
      </c>
      <c r="CPN16" s="51"/>
      <c r="CPO16" s="51">
        <v>0</v>
      </c>
      <c r="CPP16" s="66">
        <f t="shared" si="241"/>
        <v>1918</v>
      </c>
      <c r="CPQ16" s="70">
        <f t="shared" si="242"/>
        <v>319.66666666666669</v>
      </c>
      <c r="CPR16" s="84"/>
      <c r="CPS16" s="85"/>
      <c r="CPT16" s="85">
        <v>0</v>
      </c>
      <c r="CPU16" s="85"/>
      <c r="CPV16" s="85"/>
      <c r="CPW16" s="85"/>
      <c r="CPX16" s="66">
        <f t="shared" si="243"/>
        <v>0</v>
      </c>
      <c r="CPY16" s="70">
        <f t="shared" si="244"/>
        <v>0</v>
      </c>
      <c r="CPZ16" s="50">
        <v>1289</v>
      </c>
      <c r="CQA16" s="51"/>
      <c r="CQB16" s="51"/>
      <c r="CQC16" s="51"/>
      <c r="CQD16" s="51"/>
      <c r="CQE16" s="51">
        <v>1942</v>
      </c>
      <c r="CQF16" s="66">
        <f t="shared" si="245"/>
        <v>3231</v>
      </c>
      <c r="CQG16" s="70">
        <f t="shared" si="246"/>
        <v>538.5</v>
      </c>
      <c r="CQH16" s="50"/>
      <c r="CQI16" s="51"/>
      <c r="CQJ16" s="51"/>
      <c r="CQK16" s="51">
        <v>0</v>
      </c>
      <c r="CQL16" s="51">
        <v>642</v>
      </c>
      <c r="CQM16" s="51">
        <v>0</v>
      </c>
      <c r="CQN16" s="128">
        <f t="shared" si="247"/>
        <v>642</v>
      </c>
      <c r="CQO16" s="53">
        <f t="shared" si="248"/>
        <v>107</v>
      </c>
      <c r="CQP16" s="50"/>
      <c r="CQQ16" s="51"/>
      <c r="CQR16" s="51">
        <v>1297</v>
      </c>
      <c r="CQS16" s="51"/>
      <c r="CQT16" s="51"/>
      <c r="CQU16" s="51"/>
      <c r="CQV16" s="128">
        <f t="shared" si="249"/>
        <v>1297</v>
      </c>
      <c r="CQW16" s="53">
        <f t="shared" si="250"/>
        <v>216.16666666666666</v>
      </c>
      <c r="CQX16" s="50"/>
      <c r="CQY16" s="51">
        <v>0</v>
      </c>
      <c r="CQZ16" s="51">
        <v>965</v>
      </c>
      <c r="CRA16" s="51"/>
      <c r="CRB16" s="51"/>
      <c r="CRC16" s="51">
        <v>1623</v>
      </c>
      <c r="CRD16" s="128">
        <f t="shared" si="251"/>
        <v>2588</v>
      </c>
      <c r="CRE16" s="53">
        <f t="shared" si="252"/>
        <v>431.33333333333331</v>
      </c>
      <c r="CRF16" s="50"/>
      <c r="CRG16" s="51"/>
      <c r="CRH16" s="51"/>
      <c r="CRI16" s="51"/>
      <c r="CRJ16" s="51"/>
      <c r="CRK16" s="51"/>
      <c r="CRL16" s="128">
        <f t="shared" si="7"/>
        <v>0</v>
      </c>
      <c r="CRM16" s="53">
        <f t="shared" si="8"/>
        <v>0</v>
      </c>
      <c r="CRN16" s="50"/>
      <c r="CRO16" s="51">
        <v>2314</v>
      </c>
      <c r="CRP16" s="51"/>
      <c r="CRQ16" s="51"/>
      <c r="CRR16" s="51"/>
      <c r="CRS16" s="51"/>
      <c r="CRT16" s="128">
        <f t="shared" si="9"/>
        <v>2314</v>
      </c>
      <c r="CRU16" s="53">
        <f t="shared" si="10"/>
        <v>385.66666666666669</v>
      </c>
      <c r="CRV16" s="50"/>
      <c r="CRW16" s="51"/>
      <c r="CRX16" s="51"/>
      <c r="CRY16" s="51">
        <v>0</v>
      </c>
      <c r="CRZ16" s="51"/>
      <c r="CSA16" s="51"/>
      <c r="CSB16" s="128">
        <f t="shared" si="11"/>
        <v>0</v>
      </c>
      <c r="CSC16" s="53">
        <f t="shared" si="12"/>
        <v>0</v>
      </c>
      <c r="CSD16" s="50"/>
      <c r="CSE16" s="51"/>
      <c r="CSF16" s="51"/>
      <c r="CSG16" s="51"/>
      <c r="CSH16" s="51">
        <v>0</v>
      </c>
      <c r="CSI16" s="51"/>
      <c r="CSJ16" s="128">
        <f t="shared" si="13"/>
        <v>0</v>
      </c>
      <c r="CSK16" s="53">
        <f t="shared" si="14"/>
        <v>0</v>
      </c>
      <c r="CSL16" s="50"/>
      <c r="CSM16" s="51">
        <v>865</v>
      </c>
      <c r="CSN16" s="51"/>
      <c r="CSO16" s="51"/>
      <c r="CSP16" s="51">
        <v>0</v>
      </c>
      <c r="CSQ16" s="51"/>
      <c r="CSR16" s="128">
        <f t="shared" si="15"/>
        <v>865</v>
      </c>
      <c r="CSS16" s="53">
        <f t="shared" si="16"/>
        <v>144.16666666666666</v>
      </c>
      <c r="CST16" s="50">
        <v>1017</v>
      </c>
      <c r="CSU16" s="51">
        <v>0</v>
      </c>
      <c r="CSV16" s="51"/>
      <c r="CSW16" s="51">
        <v>1257</v>
      </c>
      <c r="CSX16" s="51"/>
      <c r="CSY16" s="51"/>
      <c r="CSZ16" s="128">
        <f t="shared" si="17"/>
        <v>2274</v>
      </c>
      <c r="CTA16" s="53">
        <f t="shared" si="18"/>
        <v>379</v>
      </c>
      <c r="CTB16" s="50"/>
      <c r="CTC16" s="51"/>
      <c r="CTD16" s="51"/>
      <c r="CTE16" s="51"/>
      <c r="CTF16" s="51"/>
      <c r="CTG16" s="51"/>
      <c r="CTH16" s="128">
        <f t="shared" si="19"/>
        <v>0</v>
      </c>
      <c r="CTI16" s="53">
        <f t="shared" si="20"/>
        <v>0</v>
      </c>
      <c r="CTJ16" s="65">
        <v>980</v>
      </c>
      <c r="CTK16" s="66"/>
      <c r="CTL16" s="66"/>
      <c r="CTM16" s="66"/>
      <c r="CTN16" s="66">
        <v>0</v>
      </c>
      <c r="CTO16" s="66"/>
      <c r="CTP16" s="66">
        <f t="shared" si="21"/>
        <v>980</v>
      </c>
      <c r="CTQ16" s="70">
        <f t="shared" si="22"/>
        <v>196</v>
      </c>
      <c r="CTR16" s="50"/>
      <c r="CTS16" s="51"/>
      <c r="CTT16" s="51"/>
      <c r="CTU16" s="51">
        <v>947</v>
      </c>
      <c r="CTV16" s="51"/>
      <c r="CTW16" s="51"/>
      <c r="CTX16" s="66">
        <f t="shared" si="23"/>
        <v>947</v>
      </c>
      <c r="CTY16" s="70">
        <f t="shared" si="24"/>
        <v>157.83333333333334</v>
      </c>
      <c r="CTZ16" s="50">
        <v>1753</v>
      </c>
      <c r="CUA16" s="51">
        <v>0</v>
      </c>
      <c r="CUB16" s="51"/>
      <c r="CUC16" s="51">
        <v>0</v>
      </c>
      <c r="CUD16" s="51">
        <v>0</v>
      </c>
      <c r="CUE16" s="51"/>
      <c r="CUF16" s="66">
        <f t="shared" si="25"/>
        <v>1753</v>
      </c>
      <c r="CUG16" s="70">
        <f t="shared" si="26"/>
        <v>292.16666666666669</v>
      </c>
      <c r="CUH16" s="50"/>
      <c r="CUI16" s="51"/>
      <c r="CUJ16" s="51"/>
      <c r="CUK16" s="51">
        <v>0</v>
      </c>
      <c r="CUL16" s="51">
        <v>336</v>
      </c>
      <c r="CUM16" s="51"/>
      <c r="CUN16" s="66">
        <f t="shared" si="27"/>
        <v>336</v>
      </c>
      <c r="CUO16" s="70">
        <f t="shared" si="28"/>
        <v>56</v>
      </c>
      <c r="CUP16" s="50"/>
      <c r="CUQ16" s="51"/>
      <c r="CUR16" s="51">
        <v>883</v>
      </c>
      <c r="CUS16" s="51">
        <v>0</v>
      </c>
      <c r="CUT16" s="51"/>
      <c r="CUU16" s="51"/>
      <c r="CUV16" s="66">
        <f t="shared" si="29"/>
        <v>883</v>
      </c>
      <c r="CUW16" s="70">
        <f t="shared" si="30"/>
        <v>147.16666666666666</v>
      </c>
      <c r="CUX16" s="50"/>
      <c r="CUY16" s="51"/>
      <c r="CUZ16" s="51">
        <v>1288</v>
      </c>
      <c r="CVA16" s="51">
        <v>0</v>
      </c>
      <c r="CVB16" s="51"/>
      <c r="CVC16" s="51"/>
      <c r="CVD16" s="66">
        <f t="shared" si="31"/>
        <v>1288</v>
      </c>
      <c r="CVE16" s="70">
        <f t="shared" si="32"/>
        <v>214.66666666666666</v>
      </c>
      <c r="CVF16" s="50"/>
      <c r="CVG16" s="51"/>
      <c r="CVH16" s="51">
        <v>0</v>
      </c>
      <c r="CVI16" s="51">
        <v>0</v>
      </c>
      <c r="CVJ16" s="51"/>
      <c r="CVK16" s="51"/>
      <c r="CVL16" s="66">
        <f t="shared" si="33"/>
        <v>0</v>
      </c>
      <c r="CVM16" s="70">
        <f t="shared" si="34"/>
        <v>0</v>
      </c>
      <c r="CVN16" s="50"/>
      <c r="CVO16" s="51"/>
      <c r="CVP16" s="51"/>
      <c r="CVQ16" s="51"/>
      <c r="CVR16" s="51"/>
      <c r="CVS16" s="51"/>
      <c r="CVT16" s="66">
        <f t="shared" si="35"/>
        <v>0</v>
      </c>
      <c r="CVU16" s="70">
        <f t="shared" si="36"/>
        <v>0</v>
      </c>
      <c r="CVV16" s="50">
        <v>0</v>
      </c>
      <c r="CVW16" s="51"/>
      <c r="CVX16" s="51">
        <v>640</v>
      </c>
      <c r="CVY16" s="51">
        <v>405</v>
      </c>
      <c r="CVZ16" s="51"/>
      <c r="CWA16" s="51"/>
      <c r="CWB16" s="66">
        <f t="shared" si="37"/>
        <v>1045</v>
      </c>
      <c r="CWC16" s="70">
        <f t="shared" si="38"/>
        <v>174.16666666666666</v>
      </c>
      <c r="CWD16" s="50"/>
      <c r="CWE16" s="51"/>
      <c r="CWF16" s="51"/>
      <c r="CWG16" s="51"/>
      <c r="CWH16" s="51"/>
      <c r="CWI16" s="51"/>
      <c r="CWJ16" s="66">
        <f t="shared" si="39"/>
        <v>0</v>
      </c>
      <c r="CWK16" s="70">
        <f t="shared" si="40"/>
        <v>0</v>
      </c>
      <c r="CWL16" s="65"/>
      <c r="CWM16" s="66">
        <v>0</v>
      </c>
      <c r="CWN16" s="66">
        <v>0</v>
      </c>
      <c r="CWO16" s="66"/>
      <c r="CWP16" s="66">
        <v>202</v>
      </c>
      <c r="CWQ16" s="66">
        <v>385</v>
      </c>
      <c r="CWR16" s="66">
        <f t="shared" si="41"/>
        <v>587</v>
      </c>
      <c r="CWS16" s="70">
        <f t="shared" si="42"/>
        <v>97.833333333333329</v>
      </c>
      <c r="CWT16" s="50"/>
      <c r="CWU16" s="51">
        <v>0</v>
      </c>
      <c r="CWV16" s="51"/>
      <c r="CWW16" s="51"/>
      <c r="CWX16" s="51"/>
      <c r="CWY16" s="51"/>
      <c r="CWZ16" s="66">
        <f t="shared" si="43"/>
        <v>0</v>
      </c>
      <c r="CXA16" s="70">
        <f t="shared" si="44"/>
        <v>0</v>
      </c>
      <c r="CXB16" s="50"/>
      <c r="CXC16" s="51">
        <v>0</v>
      </c>
      <c r="CXD16" s="51">
        <v>500</v>
      </c>
      <c r="CXE16" s="51">
        <v>750</v>
      </c>
      <c r="CXF16" s="51"/>
      <c r="CXG16" s="51"/>
      <c r="CXH16" s="66">
        <f t="shared" si="45"/>
        <v>1250</v>
      </c>
      <c r="CXI16" s="70">
        <f t="shared" si="46"/>
        <v>208.33333333333334</v>
      </c>
      <c r="CXJ16" s="50"/>
      <c r="CXK16" s="51"/>
      <c r="CXL16" s="51">
        <v>1335</v>
      </c>
      <c r="CXM16" s="51">
        <v>0</v>
      </c>
      <c r="CXN16" s="51"/>
      <c r="CXO16" s="51"/>
      <c r="CXP16" s="64">
        <f t="shared" ref="CXP16" si="1612">SUM(CXJ16:CXO16)</f>
        <v>1335</v>
      </c>
      <c r="CXQ16" s="68">
        <f t="shared" ref="CXQ16" si="1613">CXP16/$CXQ$5</f>
        <v>222.5</v>
      </c>
      <c r="CXR16" s="50"/>
      <c r="CXS16" s="51">
        <v>0</v>
      </c>
      <c r="CXT16" s="51"/>
      <c r="CXU16" s="51"/>
      <c r="CXV16" s="51"/>
      <c r="CXW16" s="51"/>
      <c r="CXX16" s="66">
        <f t="shared" si="49"/>
        <v>0</v>
      </c>
      <c r="CXY16" s="70">
        <f t="shared" si="50"/>
        <v>0</v>
      </c>
      <c r="CXZ16" s="50"/>
      <c r="CYA16" s="51">
        <v>50</v>
      </c>
      <c r="CYB16" s="51">
        <v>763</v>
      </c>
      <c r="CYC16" s="51"/>
      <c r="CYD16" s="51"/>
      <c r="CYE16" s="51"/>
      <c r="CYF16" s="66">
        <f t="shared" si="51"/>
        <v>813</v>
      </c>
      <c r="CYG16" s="70">
        <f t="shared" si="52"/>
        <v>135.5</v>
      </c>
      <c r="CYH16" s="50"/>
      <c r="CYI16" s="51"/>
      <c r="CYJ16" s="51">
        <v>100</v>
      </c>
      <c r="CYK16" s="51">
        <v>775</v>
      </c>
      <c r="CYL16" s="51">
        <v>317</v>
      </c>
      <c r="CYM16" s="51"/>
      <c r="CYN16" s="66">
        <f t="shared" si="53"/>
        <v>1192</v>
      </c>
      <c r="CYO16" s="70">
        <f t="shared" si="54"/>
        <v>198.66666666666666</v>
      </c>
      <c r="CYP16" s="50"/>
      <c r="CYQ16" s="51"/>
      <c r="CYR16" s="51"/>
      <c r="CYS16" s="51">
        <v>400</v>
      </c>
      <c r="CYT16" s="51">
        <v>623</v>
      </c>
      <c r="CYU16" s="51"/>
      <c r="CYV16" s="66">
        <f t="shared" si="55"/>
        <v>1023</v>
      </c>
      <c r="CYW16" s="70">
        <f t="shared" si="56"/>
        <v>170.5</v>
      </c>
      <c r="CYX16" s="50"/>
      <c r="CYY16" s="51"/>
      <c r="CYZ16" s="51"/>
      <c r="CZA16" s="51"/>
      <c r="CZB16" s="51"/>
      <c r="CZC16" s="51"/>
      <c r="CZD16" s="66">
        <f t="shared" si="57"/>
        <v>0</v>
      </c>
      <c r="CZE16" s="70">
        <f t="shared" si="58"/>
        <v>0</v>
      </c>
      <c r="CZF16" s="50"/>
      <c r="CZG16" s="51">
        <v>1265</v>
      </c>
      <c r="CZH16" s="51"/>
      <c r="CZI16" s="51"/>
      <c r="CZJ16" s="51"/>
      <c r="CZK16" s="51"/>
      <c r="CZL16" s="66">
        <f t="shared" si="59"/>
        <v>1265</v>
      </c>
      <c r="CZM16" s="70">
        <f t="shared" si="60"/>
        <v>210.83333333333334</v>
      </c>
      <c r="CZN16" s="50"/>
      <c r="CZO16" s="51"/>
      <c r="CZP16" s="51">
        <v>0</v>
      </c>
      <c r="CZQ16" s="51"/>
      <c r="CZR16" s="51"/>
      <c r="CZS16" s="51"/>
      <c r="CZT16" s="66">
        <f t="shared" si="61"/>
        <v>0</v>
      </c>
      <c r="CZU16" s="70">
        <f t="shared" si="62"/>
        <v>0</v>
      </c>
      <c r="CZV16" s="50">
        <v>736</v>
      </c>
      <c r="CZW16" s="51">
        <v>274</v>
      </c>
      <c r="CZX16" s="51"/>
      <c r="CZY16" s="51">
        <v>993</v>
      </c>
      <c r="CZZ16" s="51"/>
      <c r="DAA16" s="51"/>
      <c r="DAB16" s="66">
        <f t="shared" si="63"/>
        <v>2003</v>
      </c>
      <c r="DAC16" s="70">
        <f t="shared" si="64"/>
        <v>333.83333333333331</v>
      </c>
      <c r="DAD16" s="50"/>
      <c r="DAE16" s="51"/>
      <c r="DAF16" s="51"/>
      <c r="DAG16" s="51"/>
      <c r="DAH16" s="51"/>
      <c r="DAI16" s="51"/>
      <c r="DAJ16" s="66">
        <f t="shared" si="65"/>
        <v>0</v>
      </c>
      <c r="DAK16" s="70">
        <f t="shared" si="66"/>
        <v>0</v>
      </c>
      <c r="DAL16" s="50"/>
      <c r="DAM16" s="51"/>
      <c r="DAN16" s="51"/>
      <c r="DAO16" s="51">
        <v>725</v>
      </c>
      <c r="DAP16" s="51"/>
      <c r="DAQ16" s="51"/>
      <c r="DAR16" s="66">
        <f t="shared" si="67"/>
        <v>725</v>
      </c>
      <c r="DAS16" s="70">
        <f t="shared" si="68"/>
        <v>120.83333333333333</v>
      </c>
      <c r="DAT16" s="50"/>
      <c r="DAU16" s="51"/>
      <c r="DAV16" s="51"/>
      <c r="DAW16" s="51"/>
      <c r="DAX16" s="51"/>
      <c r="DAY16" s="51"/>
      <c r="DAZ16" s="66">
        <f t="shared" si="69"/>
        <v>0</v>
      </c>
      <c r="DBA16" s="70">
        <f t="shared" si="70"/>
        <v>0</v>
      </c>
      <c r="DBB16" s="50">
        <v>963</v>
      </c>
      <c r="DBC16" s="51"/>
      <c r="DBD16" s="51"/>
      <c r="DBE16" s="51">
        <v>0</v>
      </c>
      <c r="DBF16" s="51"/>
      <c r="DBG16" s="51">
        <v>500</v>
      </c>
      <c r="DBH16" s="66">
        <f t="shared" si="71"/>
        <v>1463</v>
      </c>
      <c r="DBI16" s="70">
        <f t="shared" si="72"/>
        <v>243.83333333333334</v>
      </c>
      <c r="DBJ16" s="50"/>
      <c r="DBK16" s="51"/>
      <c r="DBL16" s="51"/>
      <c r="DBM16" s="51"/>
      <c r="DBN16" s="51"/>
      <c r="DBO16" s="51">
        <v>987</v>
      </c>
      <c r="DBP16" s="66">
        <f t="shared" si="73"/>
        <v>987</v>
      </c>
      <c r="DBQ16" s="70">
        <f t="shared" si="74"/>
        <v>164.5</v>
      </c>
      <c r="DBR16" s="50"/>
      <c r="DBS16" s="51"/>
      <c r="DBT16" s="51"/>
      <c r="DBU16" s="51"/>
      <c r="DBV16" s="51"/>
      <c r="DBW16" s="51"/>
      <c r="DBX16" s="66">
        <f t="shared" si="75"/>
        <v>0</v>
      </c>
      <c r="DBY16" s="70">
        <f t="shared" si="76"/>
        <v>0</v>
      </c>
      <c r="DBZ16" s="50">
        <v>985</v>
      </c>
      <c r="DCA16" s="51"/>
      <c r="DCB16" s="51">
        <v>0</v>
      </c>
      <c r="DCC16" s="51"/>
      <c r="DCD16" s="51"/>
      <c r="DCE16" s="51"/>
      <c r="DCF16" s="493">
        <f t="shared" si="77"/>
        <v>985</v>
      </c>
      <c r="DCG16" s="494">
        <f t="shared" si="78"/>
        <v>164.16666666666666</v>
      </c>
      <c r="DCH16" s="50"/>
      <c r="DCI16" s="51"/>
      <c r="DCJ16" s="51"/>
      <c r="DCK16" s="51">
        <v>691</v>
      </c>
      <c r="DCL16" s="51"/>
      <c r="DCM16" s="51"/>
      <c r="DCN16" s="66">
        <f t="shared" si="79"/>
        <v>691</v>
      </c>
      <c r="DCO16" s="70">
        <f t="shared" si="80"/>
        <v>115.16666666666667</v>
      </c>
      <c r="DCP16" s="50">
        <v>0</v>
      </c>
      <c r="DCQ16" s="51"/>
      <c r="DCR16" s="51">
        <v>1401</v>
      </c>
      <c r="DCS16" s="51">
        <v>266</v>
      </c>
      <c r="DCT16" s="51"/>
      <c r="DCU16" s="51"/>
      <c r="DCV16" s="493">
        <f t="shared" si="81"/>
        <v>1667</v>
      </c>
      <c r="DCW16" s="494">
        <f t="shared" si="82"/>
        <v>277.83333333333331</v>
      </c>
      <c r="DCX16" s="50"/>
      <c r="DCY16" s="51">
        <v>0</v>
      </c>
      <c r="DCZ16" s="51">
        <v>684</v>
      </c>
      <c r="DDA16" s="51"/>
      <c r="DDB16" s="51">
        <v>0</v>
      </c>
      <c r="DDC16" s="51"/>
      <c r="DDD16" s="493">
        <f t="shared" si="83"/>
        <v>684</v>
      </c>
      <c r="DDE16" s="494">
        <f t="shared" si="84"/>
        <v>114</v>
      </c>
      <c r="DDF16" s="65"/>
      <c r="DDG16" s="66"/>
      <c r="DDH16" s="66">
        <v>677</v>
      </c>
      <c r="DDI16" s="66">
        <v>691</v>
      </c>
      <c r="DDJ16" s="66"/>
      <c r="DDK16" s="66"/>
      <c r="DDL16" s="493">
        <f t="shared" si="85"/>
        <v>1368</v>
      </c>
      <c r="DDM16" s="494">
        <f t="shared" si="86"/>
        <v>228</v>
      </c>
      <c r="DDN16" s="503"/>
      <c r="DDO16" s="504"/>
      <c r="DDP16" s="504">
        <v>0</v>
      </c>
      <c r="DDQ16" s="504"/>
      <c r="DDR16" s="504"/>
      <c r="DDS16" s="504"/>
      <c r="DDT16" s="66">
        <f t="shared" si="87"/>
        <v>0</v>
      </c>
      <c r="DDU16" s="70">
        <f t="shared" si="88"/>
        <v>0</v>
      </c>
      <c r="DDV16" s="65"/>
      <c r="DDW16" s="66"/>
      <c r="DDX16" s="66">
        <v>0</v>
      </c>
      <c r="DDY16" s="66">
        <v>952</v>
      </c>
      <c r="DDZ16" s="66"/>
      <c r="DEA16" s="70">
        <v>0</v>
      </c>
      <c r="DEB16" s="507">
        <f t="shared" ref="DEB16" si="1614">SUM(DDV16:DEA16)</f>
        <v>952</v>
      </c>
      <c r="DEC16" s="494">
        <f t="shared" si="90"/>
        <v>158.66666666666666</v>
      </c>
      <c r="DED16" s="50"/>
      <c r="DEE16" s="51"/>
      <c r="DEF16" s="51"/>
      <c r="DEG16" s="51">
        <v>963</v>
      </c>
      <c r="DEH16" s="51"/>
      <c r="DEI16" s="51"/>
      <c r="DEJ16" s="493">
        <f t="shared" si="91"/>
        <v>963</v>
      </c>
      <c r="DEK16" s="494">
        <f t="shared" si="92"/>
        <v>160.5</v>
      </c>
      <c r="DEL16" s="50"/>
      <c r="DEM16" s="51"/>
      <c r="DEN16" s="51"/>
      <c r="DEO16" s="51"/>
      <c r="DEP16" s="51"/>
      <c r="DEQ16" s="51">
        <v>500</v>
      </c>
      <c r="DER16" s="66">
        <f t="shared" si="93"/>
        <v>500</v>
      </c>
      <c r="DES16" s="70">
        <f t="shared" si="94"/>
        <v>83.333333333333329</v>
      </c>
      <c r="DET16" s="50">
        <v>854</v>
      </c>
      <c r="DEU16" s="51"/>
      <c r="DEV16" s="51"/>
      <c r="DEW16" s="51"/>
      <c r="DEX16" s="51"/>
      <c r="DEY16" s="51"/>
      <c r="DEZ16" s="493">
        <f t="shared" si="95"/>
        <v>854</v>
      </c>
      <c r="DFA16" s="494">
        <f t="shared" si="96"/>
        <v>142.33333333333334</v>
      </c>
      <c r="DFB16" s="84"/>
      <c r="DFC16" s="85"/>
      <c r="DFD16" s="85"/>
      <c r="DFE16" s="85"/>
      <c r="DFF16" s="85"/>
      <c r="DFG16" s="85">
        <v>660</v>
      </c>
      <c r="DFH16" s="66">
        <f t="shared" si="97"/>
        <v>660</v>
      </c>
      <c r="DFI16" s="70">
        <f t="shared" si="98"/>
        <v>110</v>
      </c>
      <c r="DFJ16" s="50"/>
      <c r="DFK16" s="51">
        <v>0</v>
      </c>
      <c r="DFL16" s="51"/>
      <c r="DFM16" s="51">
        <v>402</v>
      </c>
      <c r="DFN16" s="51">
        <v>637</v>
      </c>
      <c r="DFO16" s="51"/>
      <c r="DFP16" s="66">
        <f t="shared" si="99"/>
        <v>1039</v>
      </c>
      <c r="DFQ16" s="70">
        <f t="shared" si="100"/>
        <v>173.16666666666666</v>
      </c>
      <c r="DFR16" s="50">
        <v>0</v>
      </c>
      <c r="DFS16" s="51"/>
      <c r="DFT16" s="51"/>
      <c r="DFU16" s="51"/>
      <c r="DFV16" s="51"/>
      <c r="DFW16" s="51">
        <v>0</v>
      </c>
      <c r="DFX16" s="66">
        <f t="shared" si="101"/>
        <v>0</v>
      </c>
      <c r="DFY16" s="70">
        <f t="shared" si="102"/>
        <v>0</v>
      </c>
      <c r="DFZ16" s="50">
        <v>696</v>
      </c>
      <c r="DGA16" s="51"/>
      <c r="DGB16" s="51"/>
      <c r="DGC16" s="51"/>
      <c r="DGD16" s="51">
        <v>300</v>
      </c>
      <c r="DGE16" s="51">
        <v>634</v>
      </c>
      <c r="DGF16" s="66">
        <f t="shared" si="103"/>
        <v>1630</v>
      </c>
      <c r="DGG16" s="70">
        <f t="shared" si="104"/>
        <v>271.66666666666669</v>
      </c>
      <c r="DGH16" s="50"/>
      <c r="DGI16" s="51"/>
      <c r="DGJ16" s="51">
        <v>0</v>
      </c>
      <c r="DGK16" s="51">
        <v>0</v>
      </c>
      <c r="DGL16" s="51"/>
      <c r="DGM16" s="51"/>
      <c r="DGN16" s="66">
        <f t="shared" si="105"/>
        <v>0</v>
      </c>
      <c r="DGO16" s="70">
        <f t="shared" si="106"/>
        <v>0</v>
      </c>
      <c r="DGP16" s="50"/>
      <c r="DGQ16" s="51">
        <v>346</v>
      </c>
      <c r="DGR16" s="51"/>
      <c r="DGS16" s="51">
        <v>625</v>
      </c>
      <c r="DGT16" s="51"/>
      <c r="DGU16" s="51">
        <v>500</v>
      </c>
      <c r="DGV16" s="66">
        <f t="shared" si="107"/>
        <v>1471</v>
      </c>
      <c r="DGW16" s="70">
        <f t="shared" si="108"/>
        <v>245.16666666666666</v>
      </c>
      <c r="DGX16" s="50">
        <v>514</v>
      </c>
      <c r="DGY16" s="51"/>
      <c r="DGZ16" s="51"/>
      <c r="DHA16" s="51"/>
      <c r="DHB16" s="51">
        <v>0</v>
      </c>
      <c r="DHC16" s="51"/>
      <c r="DHD16" s="66">
        <f t="shared" si="109"/>
        <v>514</v>
      </c>
      <c r="DHE16" s="70">
        <f t="shared" si="110"/>
        <v>85.666666666666671</v>
      </c>
      <c r="DHF16" s="50"/>
      <c r="DHG16" s="51"/>
      <c r="DHH16" s="51">
        <v>946</v>
      </c>
      <c r="DHI16" s="51"/>
      <c r="DHJ16" s="51"/>
      <c r="DHK16" s="51">
        <v>0</v>
      </c>
      <c r="DHL16" s="66">
        <f t="shared" si="111"/>
        <v>946</v>
      </c>
      <c r="DHM16" s="70">
        <f t="shared" si="112"/>
        <v>157.66666666666666</v>
      </c>
      <c r="DHN16" s="50"/>
      <c r="DHO16" s="51">
        <v>900</v>
      </c>
      <c r="DHP16" s="51">
        <v>147</v>
      </c>
      <c r="DHQ16" s="51"/>
      <c r="DHR16" s="51"/>
      <c r="DHS16" s="51"/>
      <c r="DHT16" s="66">
        <f t="shared" si="113"/>
        <v>1047</v>
      </c>
      <c r="DHU16" s="70">
        <f t="shared" si="114"/>
        <v>174.5</v>
      </c>
      <c r="DHV16" s="50"/>
      <c r="DHW16" s="51">
        <v>0</v>
      </c>
      <c r="DHX16" s="51"/>
      <c r="DHY16" s="51"/>
      <c r="DHZ16" s="51"/>
      <c r="DIA16" s="51">
        <v>497</v>
      </c>
      <c r="DIB16" s="66">
        <f t="shared" si="115"/>
        <v>497</v>
      </c>
      <c r="DIC16" s="70">
        <f t="shared" si="116"/>
        <v>82.833333333333329</v>
      </c>
      <c r="DID16" s="50"/>
      <c r="DIE16" s="51">
        <v>497</v>
      </c>
      <c r="DIF16" s="51">
        <v>0</v>
      </c>
      <c r="DIG16" s="51"/>
      <c r="DIH16" s="51"/>
      <c r="DII16" s="51"/>
      <c r="DIJ16" s="66">
        <f t="shared" si="117"/>
        <v>497</v>
      </c>
      <c r="DIK16" s="70">
        <f t="shared" si="118"/>
        <v>82.833333333333329</v>
      </c>
      <c r="DIL16" s="50"/>
      <c r="DIM16" s="51">
        <v>1042</v>
      </c>
      <c r="DIN16" s="51"/>
      <c r="DIO16" s="51"/>
      <c r="DIP16" s="51"/>
      <c r="DIQ16" s="51"/>
      <c r="DIR16" s="66">
        <f t="shared" si="119"/>
        <v>1042</v>
      </c>
      <c r="DIS16" s="70">
        <f t="shared" si="120"/>
        <v>173.66666666666666</v>
      </c>
      <c r="DIT16" s="50"/>
      <c r="DIU16" s="51"/>
      <c r="DIV16" s="51"/>
      <c r="DIW16" s="51">
        <v>995</v>
      </c>
      <c r="DIX16" s="51"/>
      <c r="DIY16" s="51"/>
      <c r="DIZ16" s="66">
        <f t="shared" si="121"/>
        <v>995</v>
      </c>
      <c r="DJA16" s="70">
        <f t="shared" si="122"/>
        <v>165.83333333333334</v>
      </c>
      <c r="DJB16" s="50"/>
      <c r="DJC16" s="51"/>
      <c r="DJD16" s="51"/>
      <c r="DJE16" s="51"/>
      <c r="DJF16" s="51">
        <v>0</v>
      </c>
      <c r="DJG16" s="51">
        <v>498</v>
      </c>
      <c r="DJH16" s="66">
        <f t="shared" si="123"/>
        <v>498</v>
      </c>
      <c r="DJI16" s="70">
        <f t="shared" si="124"/>
        <v>83</v>
      </c>
      <c r="DJJ16" s="50">
        <v>217</v>
      </c>
      <c r="DJK16" s="51"/>
      <c r="DJL16" s="51"/>
      <c r="DJM16" s="51">
        <v>0</v>
      </c>
      <c r="DJN16" s="51">
        <v>679</v>
      </c>
      <c r="DJO16" s="51"/>
      <c r="DJP16" s="66">
        <f t="shared" si="125"/>
        <v>896</v>
      </c>
      <c r="DJQ16" s="70">
        <f t="shared" si="126"/>
        <v>149.33333333333334</v>
      </c>
      <c r="DJR16" s="50"/>
      <c r="DJS16" s="51">
        <v>0</v>
      </c>
      <c r="DJT16" s="51"/>
      <c r="DJU16" s="51"/>
      <c r="DJV16" s="51">
        <v>688</v>
      </c>
      <c r="DJW16" s="51"/>
      <c r="DJX16" s="66">
        <f t="shared" si="127"/>
        <v>688</v>
      </c>
      <c r="DJY16" s="70">
        <f t="shared" si="128"/>
        <v>114.66666666666667</v>
      </c>
      <c r="DJZ16" s="50">
        <v>693</v>
      </c>
      <c r="DKA16" s="51"/>
      <c r="DKB16" s="51"/>
      <c r="DKC16" s="51"/>
      <c r="DKD16" s="51"/>
      <c r="DKE16" s="51"/>
      <c r="DKF16" s="66">
        <f t="shared" si="253"/>
        <v>693</v>
      </c>
      <c r="DKG16" s="70">
        <f t="shared" si="254"/>
        <v>115.5</v>
      </c>
      <c r="DKH16" s="50"/>
      <c r="DKI16" s="51">
        <v>0</v>
      </c>
      <c r="DKJ16" s="51"/>
      <c r="DKK16" s="51"/>
      <c r="DKL16" s="51">
        <v>220</v>
      </c>
      <c r="DKM16" s="51">
        <v>425</v>
      </c>
      <c r="DKN16" s="66">
        <f t="shared" si="255"/>
        <v>645</v>
      </c>
      <c r="DKO16" s="70">
        <f t="shared" si="256"/>
        <v>107.5</v>
      </c>
      <c r="DKP16" s="50"/>
      <c r="DKQ16" s="51"/>
      <c r="DKR16" s="51"/>
      <c r="DKS16" s="51"/>
      <c r="DKT16" s="51"/>
      <c r="DKU16" s="51"/>
      <c r="DKV16" s="66">
        <f t="shared" si="257"/>
        <v>0</v>
      </c>
      <c r="DKW16" s="70">
        <f t="shared" si="258"/>
        <v>0</v>
      </c>
      <c r="DKX16" s="50"/>
      <c r="DKY16" s="51">
        <v>969</v>
      </c>
      <c r="DKZ16" s="51"/>
      <c r="DLA16" s="51">
        <v>0</v>
      </c>
      <c r="DLB16" s="51"/>
      <c r="DLC16" s="51"/>
      <c r="DLD16" s="66">
        <f t="shared" si="259"/>
        <v>969</v>
      </c>
      <c r="DLE16" s="70">
        <f t="shared" si="260"/>
        <v>161.5</v>
      </c>
      <c r="DLF16" s="50"/>
      <c r="DLG16" s="51"/>
      <c r="DLH16" s="51">
        <v>669</v>
      </c>
      <c r="DLI16" s="51">
        <v>0</v>
      </c>
      <c r="DLJ16" s="51"/>
      <c r="DLK16" s="51"/>
      <c r="DLL16" s="66">
        <f t="shared" si="261"/>
        <v>669</v>
      </c>
      <c r="DLM16" s="70">
        <f t="shared" si="262"/>
        <v>111.5</v>
      </c>
      <c r="DLN16" s="50"/>
      <c r="DLO16" s="51"/>
      <c r="DLP16" s="51"/>
      <c r="DLQ16" s="51">
        <v>1004</v>
      </c>
      <c r="DLR16" s="51"/>
      <c r="DLS16" s="51"/>
      <c r="DLT16" s="66">
        <f t="shared" si="263"/>
        <v>1004</v>
      </c>
      <c r="DLU16" s="70">
        <f t="shared" si="264"/>
        <v>167.33333333333334</v>
      </c>
      <c r="DLV16" s="50"/>
      <c r="DLW16" s="51"/>
      <c r="DLX16" s="51"/>
      <c r="DLY16" s="51"/>
      <c r="DLZ16" s="51"/>
      <c r="DMA16" s="51">
        <v>0</v>
      </c>
      <c r="DMB16" s="66">
        <f t="shared" si="265"/>
        <v>0</v>
      </c>
      <c r="DMC16" s="70">
        <f t="shared" si="266"/>
        <v>0</v>
      </c>
      <c r="DMD16" s="50"/>
      <c r="DME16" s="51"/>
      <c r="DMF16" s="51">
        <v>990</v>
      </c>
      <c r="DMG16" s="51"/>
      <c r="DMH16" s="51"/>
      <c r="DMI16" s="51"/>
      <c r="DMJ16" s="66">
        <f t="shared" si="267"/>
        <v>990</v>
      </c>
      <c r="DMK16" s="70">
        <f t="shared" si="268"/>
        <v>165</v>
      </c>
      <c r="DML16" s="50"/>
      <c r="DMM16" s="51">
        <v>325</v>
      </c>
      <c r="DMN16" s="51"/>
      <c r="DMO16" s="51"/>
      <c r="DMP16" s="51"/>
      <c r="DMQ16" s="51"/>
      <c r="DMR16" s="66">
        <f t="shared" si="269"/>
        <v>325</v>
      </c>
      <c r="DMS16" s="70">
        <f t="shared" si="270"/>
        <v>54.166666666666664</v>
      </c>
      <c r="DMT16" s="50">
        <v>337</v>
      </c>
      <c r="DMU16" s="51">
        <v>0</v>
      </c>
      <c r="DMV16" s="51"/>
      <c r="DMW16" s="51">
        <v>671</v>
      </c>
      <c r="DMX16" s="51"/>
      <c r="DMY16" s="51"/>
      <c r="DMZ16" s="66">
        <f t="shared" si="271"/>
        <v>1008</v>
      </c>
      <c r="DNA16" s="70">
        <f t="shared" si="272"/>
        <v>168</v>
      </c>
      <c r="DNB16" s="50"/>
      <c r="DNC16" s="51"/>
      <c r="DND16" s="51">
        <v>984</v>
      </c>
      <c r="DNE16" s="51"/>
      <c r="DNF16" s="51"/>
      <c r="DNG16" s="51"/>
      <c r="DNH16" s="66">
        <f t="shared" si="273"/>
        <v>984</v>
      </c>
      <c r="DNI16" s="70">
        <f t="shared" si="274"/>
        <v>164</v>
      </c>
      <c r="DNJ16" s="50"/>
      <c r="DNK16" s="51"/>
      <c r="DNL16" s="51">
        <v>679</v>
      </c>
      <c r="DNM16" s="51"/>
      <c r="DNN16" s="51"/>
      <c r="DNO16" s="51"/>
      <c r="DNP16" s="64">
        <f t="shared" si="275"/>
        <v>679</v>
      </c>
      <c r="DNQ16" s="68">
        <f t="shared" si="276"/>
        <v>113.16666666666667</v>
      </c>
      <c r="DNR16" s="50"/>
      <c r="DNS16" s="51"/>
      <c r="DNT16" s="51">
        <v>0</v>
      </c>
      <c r="DNU16" s="51">
        <v>300</v>
      </c>
      <c r="DNV16" s="51"/>
      <c r="DNW16" s="51">
        <v>369</v>
      </c>
      <c r="DNX16" s="66">
        <f t="shared" si="277"/>
        <v>669</v>
      </c>
      <c r="DNY16" s="70">
        <f t="shared" si="278"/>
        <v>111.5</v>
      </c>
      <c r="DNZ16" s="50"/>
      <c r="DOA16" s="51"/>
      <c r="DOB16" s="51">
        <v>389</v>
      </c>
      <c r="DOC16" s="51"/>
      <c r="DOD16" s="51"/>
      <c r="DOE16" s="51"/>
      <c r="DOF16" s="66">
        <f t="shared" si="279"/>
        <v>389</v>
      </c>
      <c r="DOG16" s="70">
        <f t="shared" si="280"/>
        <v>64.833333333333329</v>
      </c>
      <c r="DOH16" s="50"/>
      <c r="DOI16" s="51">
        <v>400</v>
      </c>
      <c r="DOJ16" s="51">
        <v>267</v>
      </c>
      <c r="DOK16" s="51"/>
      <c r="DOL16" s="51"/>
      <c r="DOM16" s="51"/>
      <c r="DON16" s="66">
        <f t="shared" si="281"/>
        <v>667</v>
      </c>
      <c r="DOO16" s="70">
        <f t="shared" si="282"/>
        <v>111.16666666666667</v>
      </c>
      <c r="DOP16" s="50"/>
      <c r="DOQ16" s="51">
        <v>697</v>
      </c>
      <c r="DOR16" s="51"/>
      <c r="DOS16" s="51"/>
      <c r="DOT16" s="51">
        <v>645</v>
      </c>
      <c r="DOU16" s="51"/>
      <c r="DOV16" s="66">
        <f t="shared" si="283"/>
        <v>1342</v>
      </c>
      <c r="DOW16" s="70">
        <f t="shared" si="284"/>
        <v>223.66666666666666</v>
      </c>
      <c r="DOX16" s="50"/>
      <c r="DOY16" s="51"/>
      <c r="DOZ16" s="51"/>
      <c r="DPA16" s="51"/>
      <c r="DPB16" s="51"/>
      <c r="DPC16" s="51"/>
      <c r="DPD16" s="66">
        <f t="shared" si="285"/>
        <v>0</v>
      </c>
      <c r="DPE16" s="70">
        <f t="shared" si="286"/>
        <v>0</v>
      </c>
      <c r="DPF16" s="50">
        <v>679</v>
      </c>
      <c r="DPG16" s="51"/>
      <c r="DPH16" s="51"/>
      <c r="DPI16" s="51"/>
      <c r="DPJ16" s="51"/>
      <c r="DPK16" s="51">
        <v>254</v>
      </c>
      <c r="DPL16" s="66">
        <f t="shared" si="287"/>
        <v>933</v>
      </c>
      <c r="DPM16" s="70">
        <f t="shared" si="288"/>
        <v>155.5</v>
      </c>
      <c r="DPN16" s="50"/>
      <c r="DPO16" s="51"/>
      <c r="DPP16" s="51"/>
      <c r="DPQ16" s="51"/>
      <c r="DPR16" s="51"/>
      <c r="DPS16" s="51"/>
      <c r="DPT16" s="66">
        <f t="shared" si="289"/>
        <v>0</v>
      </c>
      <c r="DPU16" s="70">
        <f t="shared" si="290"/>
        <v>0</v>
      </c>
      <c r="DPV16" s="50"/>
      <c r="DPW16" s="51">
        <v>638</v>
      </c>
      <c r="DPX16" s="51"/>
      <c r="DPY16" s="51"/>
      <c r="DPZ16" s="51">
        <v>685</v>
      </c>
      <c r="DQA16" s="51"/>
      <c r="DQB16" s="66">
        <f t="shared" si="291"/>
        <v>1323</v>
      </c>
      <c r="DQC16" s="70">
        <f t="shared" si="292"/>
        <v>220.5</v>
      </c>
      <c r="DQD16" s="50"/>
      <c r="DQE16" s="51"/>
      <c r="DQF16" s="51"/>
      <c r="DQG16" s="51">
        <v>683</v>
      </c>
      <c r="DQH16" s="51"/>
      <c r="DQI16" s="51"/>
      <c r="DQJ16" s="66">
        <f t="shared" si="293"/>
        <v>683</v>
      </c>
      <c r="DQK16" s="70">
        <f t="shared" si="294"/>
        <v>113.83333333333333</v>
      </c>
      <c r="DQL16" s="50"/>
      <c r="DQM16" s="51"/>
      <c r="DQN16" s="51"/>
      <c r="DQO16" s="51"/>
      <c r="DQP16" s="51"/>
      <c r="DQQ16" s="51"/>
      <c r="DQR16" s="66">
        <f t="shared" si="295"/>
        <v>0</v>
      </c>
      <c r="DQS16" s="70">
        <f t="shared" si="296"/>
        <v>0</v>
      </c>
      <c r="DQT16" s="50">
        <v>0</v>
      </c>
      <c r="DQU16" s="51"/>
      <c r="DQV16" s="51"/>
      <c r="DQW16" s="51">
        <v>693</v>
      </c>
      <c r="DQX16" s="51"/>
      <c r="DQY16" s="51"/>
      <c r="DQZ16" s="66">
        <f t="shared" si="297"/>
        <v>693</v>
      </c>
      <c r="DRA16" s="70">
        <f t="shared" si="298"/>
        <v>115.5</v>
      </c>
      <c r="DRB16" s="50"/>
      <c r="DRC16" s="51"/>
      <c r="DRD16" s="51"/>
      <c r="DRE16" s="51">
        <v>1032</v>
      </c>
      <c r="DRF16" s="51"/>
      <c r="DRG16" s="51">
        <v>500</v>
      </c>
      <c r="DRH16" s="66">
        <f t="shared" si="299"/>
        <v>1532</v>
      </c>
      <c r="DRI16" s="70">
        <f t="shared" si="300"/>
        <v>255.33333333333334</v>
      </c>
      <c r="DRJ16" s="50">
        <v>185</v>
      </c>
      <c r="DRK16" s="51"/>
      <c r="DRL16" s="51"/>
      <c r="DRM16" s="51">
        <v>0</v>
      </c>
      <c r="DRN16" s="51"/>
      <c r="DRO16" s="51"/>
      <c r="DRP16" s="66">
        <f t="shared" si="301"/>
        <v>185</v>
      </c>
      <c r="DRQ16" s="70">
        <f t="shared" si="302"/>
        <v>30.833333333333332</v>
      </c>
      <c r="DRR16" s="50"/>
      <c r="DRS16" s="51"/>
      <c r="DRT16" s="51"/>
      <c r="DRU16" s="51"/>
      <c r="DRV16" s="51">
        <v>691</v>
      </c>
      <c r="DRW16" s="51"/>
      <c r="DRX16" s="66">
        <f t="shared" si="303"/>
        <v>691</v>
      </c>
      <c r="DRY16" s="70">
        <f t="shared" si="304"/>
        <v>115.16666666666667</v>
      </c>
      <c r="DRZ16" s="50"/>
      <c r="DSA16" s="51">
        <v>200</v>
      </c>
      <c r="DSB16" s="51">
        <v>480</v>
      </c>
      <c r="DSC16" s="51"/>
      <c r="DSD16" s="51"/>
      <c r="DSE16" s="51"/>
      <c r="DSF16" s="66">
        <f t="shared" si="305"/>
        <v>680</v>
      </c>
      <c r="DSG16" s="70">
        <f t="shared" si="306"/>
        <v>113.33333333333333</v>
      </c>
      <c r="DSH16" s="50"/>
      <c r="DSI16" s="51"/>
      <c r="DSJ16" s="51"/>
      <c r="DSK16" s="51">
        <v>663</v>
      </c>
      <c r="DSL16" s="51"/>
      <c r="DSM16" s="51"/>
      <c r="DSN16" s="66">
        <f t="shared" si="307"/>
        <v>663</v>
      </c>
      <c r="DSO16" s="70">
        <f t="shared" si="308"/>
        <v>110.5</v>
      </c>
      <c r="DSP16" s="50">
        <v>699</v>
      </c>
      <c r="DSQ16" s="51"/>
      <c r="DSR16" s="51"/>
      <c r="DSS16" s="51">
        <v>0</v>
      </c>
      <c r="DST16" s="51"/>
      <c r="DSU16" s="51"/>
      <c r="DSV16" s="66">
        <f t="shared" si="309"/>
        <v>699</v>
      </c>
      <c r="DSW16" s="70">
        <f t="shared" si="310"/>
        <v>116.5</v>
      </c>
      <c r="DSX16" s="50"/>
      <c r="DSY16" s="51"/>
      <c r="DSZ16" s="51"/>
      <c r="DTA16" s="51"/>
      <c r="DTB16" s="51"/>
      <c r="DTC16" s="51"/>
      <c r="DTD16" s="66">
        <f t="shared" si="311"/>
        <v>0</v>
      </c>
      <c r="DTE16" s="70">
        <f t="shared" si="312"/>
        <v>0</v>
      </c>
      <c r="DTF16" s="50">
        <v>0</v>
      </c>
      <c r="DTG16" s="51"/>
      <c r="DTH16" s="51"/>
      <c r="DTI16" s="51"/>
      <c r="DTJ16" s="51"/>
      <c r="DTK16" s="51"/>
      <c r="DTL16" s="66">
        <f t="shared" si="313"/>
        <v>0</v>
      </c>
      <c r="DTM16" s="70">
        <f t="shared" si="314"/>
        <v>0</v>
      </c>
      <c r="DTN16" s="50"/>
      <c r="DTO16" s="51">
        <v>335</v>
      </c>
      <c r="DTP16" s="51"/>
      <c r="DTQ16" s="51"/>
      <c r="DTR16" s="51"/>
      <c r="DTS16" s="51">
        <v>359</v>
      </c>
      <c r="DTT16" s="66">
        <f t="shared" si="315"/>
        <v>694</v>
      </c>
      <c r="DTU16" s="70">
        <f t="shared" si="316"/>
        <v>115.66666666666667</v>
      </c>
      <c r="DTV16" s="50">
        <v>676</v>
      </c>
      <c r="DTW16" s="51"/>
      <c r="DTX16" s="51"/>
      <c r="DTY16" s="51"/>
      <c r="DTZ16" s="51"/>
      <c r="DUA16" s="51">
        <v>0</v>
      </c>
      <c r="DUB16" s="66">
        <f t="shared" si="317"/>
        <v>676</v>
      </c>
      <c r="DUC16" s="70">
        <f t="shared" si="318"/>
        <v>112.66666666666667</v>
      </c>
      <c r="DUD16" s="50"/>
      <c r="DUE16" s="51"/>
      <c r="DUF16" s="51"/>
      <c r="DUG16" s="51"/>
      <c r="DUH16" s="51"/>
      <c r="DUI16" s="51">
        <v>0</v>
      </c>
      <c r="DUJ16" s="66">
        <f t="shared" si="319"/>
        <v>0</v>
      </c>
      <c r="DUK16" s="70">
        <f t="shared" si="320"/>
        <v>0</v>
      </c>
      <c r="DUL16" s="50"/>
      <c r="DUM16" s="51">
        <v>201</v>
      </c>
      <c r="DUN16" s="51"/>
      <c r="DUO16" s="51"/>
      <c r="DUP16" s="51"/>
      <c r="DUQ16" s="51"/>
      <c r="DUR16" s="66">
        <f t="shared" si="321"/>
        <v>201</v>
      </c>
      <c r="DUS16" s="70">
        <f t="shared" si="322"/>
        <v>33.5</v>
      </c>
      <c r="DUT16" s="50"/>
      <c r="DUU16" s="51">
        <v>351</v>
      </c>
      <c r="DUV16" s="51"/>
      <c r="DUW16" s="51"/>
      <c r="DUX16" s="51"/>
      <c r="DUY16" s="51"/>
      <c r="DUZ16" s="66">
        <f t="shared" si="323"/>
        <v>351</v>
      </c>
      <c r="DVA16" s="70">
        <f t="shared" si="324"/>
        <v>58.5</v>
      </c>
      <c r="DVB16" s="50"/>
      <c r="DVC16" s="51"/>
      <c r="DVD16" s="51"/>
      <c r="DVE16" s="51"/>
      <c r="DVF16" s="51">
        <v>261</v>
      </c>
      <c r="DVG16" s="51"/>
      <c r="DVH16" s="66">
        <f t="shared" si="325"/>
        <v>261</v>
      </c>
      <c r="DVI16" s="70">
        <f t="shared" si="326"/>
        <v>43.5</v>
      </c>
      <c r="DVJ16" s="50"/>
      <c r="DVK16" s="51">
        <v>0</v>
      </c>
      <c r="DVL16" s="51"/>
      <c r="DVM16" s="51"/>
      <c r="DVN16" s="51">
        <v>339</v>
      </c>
      <c r="DVO16" s="51"/>
      <c r="DVP16" s="66">
        <f t="shared" si="327"/>
        <v>339</v>
      </c>
      <c r="DVQ16" s="70">
        <f t="shared" si="328"/>
        <v>56.5</v>
      </c>
      <c r="DVR16" s="50"/>
      <c r="DVS16" s="51"/>
      <c r="DVT16" s="51">
        <v>714</v>
      </c>
      <c r="DVU16" s="51">
        <v>0</v>
      </c>
      <c r="DVV16" s="51"/>
      <c r="DVW16" s="51"/>
      <c r="DVX16" s="66">
        <f t="shared" si="329"/>
        <v>714</v>
      </c>
      <c r="DVY16" s="70">
        <f t="shared" si="330"/>
        <v>119</v>
      </c>
      <c r="DVZ16" s="50"/>
      <c r="DWA16" s="51"/>
      <c r="DWB16" s="51"/>
      <c r="DWC16" s="51">
        <v>690</v>
      </c>
      <c r="DWD16" s="51"/>
      <c r="DWE16" s="51"/>
      <c r="DWF16" s="66">
        <f t="shared" si="331"/>
        <v>690</v>
      </c>
      <c r="DWG16" s="70">
        <f t="shared" si="332"/>
        <v>115</v>
      </c>
      <c r="DWH16" s="50"/>
      <c r="DWI16" s="51"/>
      <c r="DWJ16" s="51"/>
      <c r="DWK16" s="51"/>
      <c r="DWL16" s="51"/>
      <c r="DWM16" s="51"/>
      <c r="DWN16" s="66">
        <f t="shared" si="333"/>
        <v>0</v>
      </c>
      <c r="DWO16" s="70">
        <f t="shared" si="334"/>
        <v>0</v>
      </c>
      <c r="DWP16" s="50"/>
      <c r="DWQ16" s="51"/>
      <c r="DWR16" s="51"/>
      <c r="DWS16" s="51">
        <v>648</v>
      </c>
      <c r="DWT16" s="51"/>
      <c r="DWU16" s="51"/>
      <c r="DWV16" s="66">
        <f t="shared" si="335"/>
        <v>648</v>
      </c>
      <c r="DWW16" s="70">
        <f t="shared" si="336"/>
        <v>108</v>
      </c>
      <c r="DWX16" s="50"/>
      <c r="DWY16" s="51"/>
      <c r="DWZ16" s="51"/>
      <c r="DXA16" s="51"/>
      <c r="DXB16" s="51"/>
      <c r="DXC16" s="51"/>
      <c r="DXD16" s="66">
        <f t="shared" si="337"/>
        <v>0</v>
      </c>
      <c r="DXE16" s="70">
        <f t="shared" si="338"/>
        <v>0</v>
      </c>
      <c r="DXF16" s="50"/>
      <c r="DXG16" s="51"/>
      <c r="DXH16" s="51"/>
      <c r="DXI16" s="51"/>
      <c r="DXJ16" s="51"/>
      <c r="DXK16" s="51"/>
      <c r="DXL16" s="66">
        <f t="shared" si="339"/>
        <v>0</v>
      </c>
      <c r="DXM16" s="70">
        <f t="shared" si="340"/>
        <v>0</v>
      </c>
      <c r="DXN16" s="50"/>
      <c r="DXO16" s="51">
        <v>695</v>
      </c>
      <c r="DXP16" s="51"/>
      <c r="DXQ16" s="51"/>
      <c r="DXR16" s="51"/>
      <c r="DXS16" s="51"/>
      <c r="DXT16" s="66">
        <f t="shared" si="341"/>
        <v>695</v>
      </c>
      <c r="DXU16" s="210">
        <f t="shared" si="342"/>
        <v>115.83333333333333</v>
      </c>
      <c r="DXV16" s="665"/>
      <c r="DXW16" s="196"/>
      <c r="DXX16" s="197"/>
      <c r="DXY16" s="197"/>
      <c r="DXZ16" s="197"/>
      <c r="DYA16" s="197"/>
      <c r="DYB16" s="197"/>
      <c r="DYC16" s="246">
        <f t="shared" si="343"/>
        <v>0</v>
      </c>
      <c r="DYD16" s="212">
        <f t="shared" si="344"/>
        <v>0</v>
      </c>
      <c r="DYE16" s="196"/>
      <c r="DYF16" s="197">
        <v>342</v>
      </c>
      <c r="DYG16" s="197"/>
      <c r="DYH16" s="197"/>
      <c r="DYI16" s="197"/>
      <c r="DYJ16" s="197"/>
      <c r="DYK16" s="246">
        <f t="shared" si="345"/>
        <v>342</v>
      </c>
      <c r="DYL16" s="212">
        <f t="shared" si="346"/>
        <v>57</v>
      </c>
      <c r="DYM16" s="196"/>
      <c r="DYN16" s="197">
        <v>202</v>
      </c>
      <c r="DYO16" s="197">
        <v>150</v>
      </c>
      <c r="DYP16" s="197"/>
      <c r="DYQ16" s="197"/>
      <c r="DYR16" s="197"/>
      <c r="DYS16" s="246">
        <f t="shared" si="347"/>
        <v>352</v>
      </c>
      <c r="DYT16" s="212">
        <f t="shared" si="348"/>
        <v>58.666666666666664</v>
      </c>
      <c r="DYU16" s="196"/>
      <c r="DYV16" s="197">
        <v>321</v>
      </c>
      <c r="DYW16" s="197">
        <v>330</v>
      </c>
      <c r="DYX16" s="197"/>
      <c r="DYY16" s="197"/>
      <c r="DYZ16" s="197">
        <v>0</v>
      </c>
      <c r="DZA16" s="246">
        <f t="shared" si="349"/>
        <v>651</v>
      </c>
      <c r="DZB16" s="212">
        <f t="shared" si="350"/>
        <v>108.5</v>
      </c>
      <c r="DZC16" s="196"/>
      <c r="DZD16" s="197"/>
      <c r="DZE16" s="197"/>
      <c r="DZF16" s="197"/>
      <c r="DZG16" s="197"/>
      <c r="DZH16" s="197"/>
      <c r="DZI16" s="246">
        <f t="shared" si="351"/>
        <v>0</v>
      </c>
      <c r="DZJ16" s="212">
        <f t="shared" si="352"/>
        <v>0</v>
      </c>
      <c r="DZK16" s="196"/>
      <c r="DZL16" s="197"/>
      <c r="DZM16" s="197">
        <v>0</v>
      </c>
      <c r="DZN16" s="197">
        <v>313</v>
      </c>
      <c r="DZO16" s="197"/>
      <c r="DZP16" s="197"/>
      <c r="DZQ16" s="246">
        <f t="shared" si="353"/>
        <v>313</v>
      </c>
      <c r="DZR16" s="212">
        <f t="shared" si="354"/>
        <v>52.166666666666664</v>
      </c>
      <c r="DZS16" s="196">
        <v>141</v>
      </c>
      <c r="DZT16" s="197">
        <v>115</v>
      </c>
      <c r="DZU16" s="197"/>
      <c r="DZV16" s="197"/>
      <c r="DZW16" s="197"/>
      <c r="DZX16" s="197"/>
      <c r="DZY16" s="246">
        <f t="shared" si="355"/>
        <v>256</v>
      </c>
      <c r="DZZ16" s="212">
        <f t="shared" si="356"/>
        <v>42.666666666666664</v>
      </c>
      <c r="EAA16" s="196"/>
      <c r="EAB16" s="197">
        <v>870</v>
      </c>
      <c r="EAC16" s="197"/>
      <c r="EAD16" s="197"/>
      <c r="EAE16" s="197"/>
      <c r="EAF16" s="197"/>
      <c r="EAG16" s="246">
        <f t="shared" si="357"/>
        <v>870</v>
      </c>
      <c r="EAH16" s="212">
        <f t="shared" si="358"/>
        <v>145</v>
      </c>
      <c r="EAI16" s="196"/>
      <c r="EAJ16" s="197"/>
      <c r="EAK16" s="197"/>
      <c r="EAL16" s="197"/>
      <c r="EAM16" s="197"/>
      <c r="EAN16" s="197">
        <v>351</v>
      </c>
      <c r="EAO16" s="246">
        <f t="shared" si="359"/>
        <v>351</v>
      </c>
      <c r="EAP16" s="212">
        <f t="shared" si="360"/>
        <v>58.5</v>
      </c>
      <c r="EAQ16" s="196"/>
      <c r="EAR16" s="197"/>
      <c r="EAS16" s="197"/>
      <c r="EAT16" s="197"/>
      <c r="EAU16" s="197"/>
      <c r="EAV16" s="197"/>
      <c r="EAW16" s="246">
        <f t="shared" si="361"/>
        <v>0</v>
      </c>
      <c r="EAX16" s="212">
        <f t="shared" si="362"/>
        <v>0</v>
      </c>
      <c r="EAY16" s="196">
        <v>343</v>
      </c>
      <c r="EAZ16" s="197"/>
      <c r="EBA16" s="197"/>
      <c r="EBB16" s="197"/>
      <c r="EBC16" s="197"/>
      <c r="EBD16" s="197"/>
      <c r="EBE16" s="246">
        <f t="shared" si="363"/>
        <v>343</v>
      </c>
      <c r="EBF16" s="212">
        <f t="shared" si="364"/>
        <v>57.166666666666664</v>
      </c>
      <c r="EBG16" s="196">
        <v>683</v>
      </c>
      <c r="EBH16" s="197"/>
      <c r="EBI16" s="197"/>
      <c r="EBJ16" s="197"/>
      <c r="EBK16" s="197"/>
      <c r="EBL16" s="197"/>
      <c r="EBM16" s="246">
        <f t="shared" si="365"/>
        <v>683</v>
      </c>
      <c r="EBN16" s="212">
        <f t="shared" si="366"/>
        <v>113.83333333333333</v>
      </c>
      <c r="EBO16" s="196"/>
      <c r="EBP16" s="197"/>
      <c r="EBQ16" s="197"/>
      <c r="EBR16" s="197"/>
      <c r="EBS16" s="197"/>
      <c r="EBT16" s="197"/>
      <c r="EBU16" s="246">
        <f t="shared" si="367"/>
        <v>0</v>
      </c>
      <c r="EBV16" s="199">
        <f t="shared" si="368"/>
        <v>0</v>
      </c>
      <c r="EBW16" s="195"/>
      <c r="EBX16" s="49">
        <v>688</v>
      </c>
      <c r="EBY16" s="49"/>
      <c r="EBZ16" s="49"/>
      <c r="ECA16" s="49"/>
      <c r="ECB16" s="49"/>
      <c r="ECC16" s="64">
        <f t="shared" si="369"/>
        <v>688</v>
      </c>
      <c r="ECD16" s="211">
        <f t="shared" si="370"/>
        <v>114.66666666666667</v>
      </c>
      <c r="ECE16" s="195"/>
      <c r="ECF16" s="49">
        <v>686</v>
      </c>
      <c r="ECG16" s="49"/>
      <c r="ECH16" s="49"/>
      <c r="ECI16" s="49"/>
      <c r="ECJ16" s="49">
        <v>0</v>
      </c>
      <c r="ECK16" s="64">
        <f t="shared" si="371"/>
        <v>686</v>
      </c>
      <c r="ECL16" s="211">
        <f t="shared" si="372"/>
        <v>114.33333333333333</v>
      </c>
      <c r="ECM16" s="195"/>
      <c r="ECN16" s="49"/>
      <c r="ECO16" s="49"/>
      <c r="ECP16" s="49"/>
      <c r="ECQ16" s="49">
        <v>677</v>
      </c>
      <c r="ECR16" s="49"/>
      <c r="ECS16" s="64">
        <f t="shared" si="373"/>
        <v>677</v>
      </c>
      <c r="ECT16" s="211">
        <f t="shared" si="374"/>
        <v>112.83333333333333</v>
      </c>
      <c r="ECU16" s="195"/>
      <c r="ECV16" s="49"/>
      <c r="ECW16" s="49"/>
      <c r="ECX16" s="49"/>
      <c r="ECY16" s="49"/>
      <c r="ECZ16" s="49"/>
      <c r="EDA16" s="64">
        <f t="shared" si="375"/>
        <v>0</v>
      </c>
      <c r="EDB16" s="211">
        <f t="shared" si="376"/>
        <v>0</v>
      </c>
      <c r="EDC16" s="195"/>
      <c r="EDD16" s="49"/>
      <c r="EDE16" s="49"/>
      <c r="EDF16" s="49"/>
      <c r="EDG16" s="49"/>
      <c r="EDH16" s="49">
        <v>360</v>
      </c>
      <c r="EDI16" s="64">
        <f t="shared" si="377"/>
        <v>360</v>
      </c>
      <c r="EDJ16" s="211">
        <f t="shared" si="378"/>
        <v>60</v>
      </c>
      <c r="EDK16" s="458"/>
      <c r="EDL16" s="83"/>
      <c r="EDM16" s="83">
        <v>336</v>
      </c>
      <c r="EDN16" s="83"/>
      <c r="EDO16" s="83"/>
      <c r="EDP16" s="83"/>
      <c r="EDQ16" s="64">
        <f t="shared" si="379"/>
        <v>336</v>
      </c>
      <c r="EDR16" s="211">
        <f t="shared" si="380"/>
        <v>56</v>
      </c>
      <c r="EDS16" s="708">
        <v>0</v>
      </c>
      <c r="EDT16" s="709"/>
      <c r="EDU16" s="708">
        <v>677</v>
      </c>
      <c r="EDV16" s="709"/>
      <c r="EDW16" s="708"/>
      <c r="EDX16" s="708"/>
      <c r="EDY16" s="707">
        <f t="shared" si="381"/>
        <v>677</v>
      </c>
      <c r="EDZ16" s="707">
        <f t="shared" si="382"/>
        <v>112.83333333333333</v>
      </c>
      <c r="EEA16" s="195"/>
      <c r="EEB16" s="49"/>
      <c r="EEC16" s="49"/>
      <c r="EED16" s="49">
        <v>0</v>
      </c>
      <c r="EEE16" s="49">
        <v>200</v>
      </c>
      <c r="EEF16" s="49"/>
      <c r="EEG16" s="64">
        <f t="shared" si="383"/>
        <v>200</v>
      </c>
      <c r="EEH16" s="211">
        <f t="shared" si="384"/>
        <v>33.333333333333336</v>
      </c>
      <c r="EEI16" s="195">
        <v>235</v>
      </c>
      <c r="EEJ16" s="49"/>
      <c r="EEK16" s="49"/>
      <c r="EEL16" s="49"/>
      <c r="EEM16" s="49">
        <v>624</v>
      </c>
      <c r="EEN16" s="49"/>
      <c r="EEO16" s="64">
        <f t="shared" si="385"/>
        <v>859</v>
      </c>
      <c r="EEP16" s="211">
        <f t="shared" si="386"/>
        <v>143.16666666666666</v>
      </c>
      <c r="EEQ16" s="195"/>
      <c r="EER16" s="49"/>
      <c r="EES16" s="49"/>
      <c r="EET16" s="49">
        <v>0</v>
      </c>
      <c r="EEU16" s="49"/>
      <c r="EEV16" s="49">
        <v>634</v>
      </c>
      <c r="EEW16" s="64">
        <f t="shared" si="387"/>
        <v>634</v>
      </c>
      <c r="EEX16" s="211">
        <f t="shared" si="388"/>
        <v>105.66666666666667</v>
      </c>
      <c r="EEY16" s="195">
        <v>500</v>
      </c>
      <c r="EEZ16" s="49">
        <v>500</v>
      </c>
      <c r="EFA16" s="49"/>
      <c r="EFB16" s="49">
        <v>0</v>
      </c>
      <c r="EFC16" s="49"/>
      <c r="EFD16" s="49"/>
      <c r="EFE16" s="64">
        <f t="shared" si="389"/>
        <v>1000</v>
      </c>
      <c r="EFF16" s="211">
        <f t="shared" si="390"/>
        <v>166.66666666666666</v>
      </c>
      <c r="EFG16" s="195">
        <v>328</v>
      </c>
      <c r="EFH16" s="49"/>
      <c r="EFI16" s="49"/>
      <c r="EFJ16" s="49"/>
      <c r="EFK16" s="49"/>
      <c r="EFL16" s="49">
        <v>400</v>
      </c>
      <c r="EFM16" s="64">
        <f t="shared" si="391"/>
        <v>728</v>
      </c>
      <c r="EFN16" s="211">
        <f t="shared" si="392"/>
        <v>145.6</v>
      </c>
      <c r="EFO16" s="458">
        <v>294</v>
      </c>
      <c r="EFP16" s="83"/>
      <c r="EFQ16" s="83">
        <v>663</v>
      </c>
      <c r="EFR16" s="83"/>
      <c r="EFS16" s="83"/>
      <c r="EFT16" s="83"/>
      <c r="EFU16" s="64">
        <f t="shared" si="393"/>
        <v>957</v>
      </c>
      <c r="EFV16" s="211">
        <f t="shared" si="394"/>
        <v>159.5</v>
      </c>
      <c r="EFW16" s="195"/>
      <c r="EFX16" s="49"/>
      <c r="EFY16" s="49"/>
      <c r="EFZ16" s="49">
        <v>0</v>
      </c>
      <c r="EGA16" s="49"/>
      <c r="EGB16" s="49"/>
      <c r="EGC16" s="808">
        <f t="shared" si="395"/>
        <v>0</v>
      </c>
      <c r="EGD16" s="211">
        <f t="shared" si="396"/>
        <v>0</v>
      </c>
      <c r="EGE16" s="195">
        <v>710</v>
      </c>
      <c r="EGF16" s="49">
        <v>0</v>
      </c>
      <c r="EGG16" s="49"/>
      <c r="EGH16" s="49"/>
      <c r="EGI16" s="49"/>
      <c r="EGJ16" s="49"/>
      <c r="EGK16" s="808">
        <f t="shared" si="397"/>
        <v>710</v>
      </c>
      <c r="EGL16" s="211">
        <f t="shared" si="398"/>
        <v>118.33333333333333</v>
      </c>
      <c r="EGM16" s="814"/>
      <c r="EGN16" s="815">
        <v>146</v>
      </c>
      <c r="EGO16" s="815">
        <v>535</v>
      </c>
      <c r="EGP16" s="815"/>
      <c r="EGQ16" s="815"/>
      <c r="EGR16" s="815">
        <v>0</v>
      </c>
      <c r="EGS16" s="808">
        <f t="shared" si="399"/>
        <v>681</v>
      </c>
      <c r="EGT16" s="211">
        <f t="shared" si="400"/>
        <v>113.5</v>
      </c>
      <c r="EGU16" s="195"/>
      <c r="EGV16" s="49"/>
      <c r="EGW16" s="49">
        <v>710</v>
      </c>
      <c r="EGX16" s="49"/>
      <c r="EGY16" s="49"/>
      <c r="EGZ16" s="49">
        <v>0</v>
      </c>
      <c r="EHA16" s="808">
        <f t="shared" si="401"/>
        <v>710</v>
      </c>
      <c r="EHB16" s="211">
        <f t="shared" si="402"/>
        <v>118.33333333333333</v>
      </c>
      <c r="EHC16" s="458">
        <v>480</v>
      </c>
      <c r="EHD16" s="83"/>
      <c r="EHE16" s="83"/>
      <c r="EHF16" s="83"/>
      <c r="EHG16" s="83"/>
      <c r="EHH16" s="83">
        <v>1277</v>
      </c>
      <c r="EHI16" s="808">
        <f t="shared" si="403"/>
        <v>1757</v>
      </c>
      <c r="EHJ16" s="211">
        <f t="shared" si="404"/>
        <v>292.83333333333331</v>
      </c>
      <c r="EHK16" s="195"/>
      <c r="EHL16" s="49"/>
      <c r="EHM16" s="49"/>
      <c r="EHN16" s="49">
        <v>0</v>
      </c>
      <c r="EHO16" s="49"/>
      <c r="EHP16" s="49"/>
      <c r="EHQ16" s="808">
        <f t="shared" si="405"/>
        <v>0</v>
      </c>
      <c r="EHR16" s="211">
        <f t="shared" si="406"/>
        <v>0</v>
      </c>
      <c r="EHS16" s="195"/>
      <c r="EHT16" s="49">
        <v>0</v>
      </c>
      <c r="EHU16" s="49"/>
      <c r="EHV16" s="49"/>
      <c r="EHW16" s="49"/>
      <c r="EHX16" s="49">
        <v>668</v>
      </c>
      <c r="EHY16" s="808">
        <f t="shared" si="407"/>
        <v>668</v>
      </c>
      <c r="EHZ16" s="211">
        <f t="shared" si="408"/>
        <v>111.33333333333333</v>
      </c>
      <c r="EIA16" s="196"/>
      <c r="EIB16" s="197">
        <v>0</v>
      </c>
      <c r="EIC16" s="197"/>
      <c r="EID16" s="197"/>
      <c r="EIE16" s="197"/>
      <c r="EIF16" s="197">
        <v>0</v>
      </c>
      <c r="EIG16" s="810">
        <f t="shared" si="409"/>
        <v>0</v>
      </c>
      <c r="EIH16" s="212">
        <f t="shared" si="410"/>
        <v>0</v>
      </c>
      <c r="EII16" s="196"/>
      <c r="EIJ16" s="197">
        <v>500</v>
      </c>
      <c r="EIK16" s="197">
        <v>189</v>
      </c>
      <c r="EIL16" s="197"/>
      <c r="EIM16" s="197"/>
      <c r="EIN16" s="197"/>
      <c r="EIO16" s="810">
        <f t="shared" si="411"/>
        <v>689</v>
      </c>
      <c r="EIP16" s="212">
        <f t="shared" si="412"/>
        <v>114.83333333333333</v>
      </c>
      <c r="EIQ16" s="196">
        <v>0</v>
      </c>
      <c r="EIR16" s="197"/>
      <c r="EIS16" s="197">
        <v>1035</v>
      </c>
      <c r="EIT16" s="197"/>
      <c r="EIU16" s="197"/>
      <c r="EIV16" s="197">
        <v>0</v>
      </c>
      <c r="EIW16" s="810">
        <f t="shared" si="413"/>
        <v>1035</v>
      </c>
      <c r="EIX16" s="212">
        <f t="shared" si="414"/>
        <v>172.5</v>
      </c>
      <c r="EIY16" s="196">
        <v>0</v>
      </c>
      <c r="EIZ16" s="197"/>
      <c r="EJA16" s="197"/>
      <c r="EJB16" s="197">
        <v>0</v>
      </c>
      <c r="EJC16" s="197"/>
      <c r="EJD16" s="197"/>
      <c r="EJE16" s="810">
        <f t="shared" si="415"/>
        <v>0</v>
      </c>
      <c r="EJF16" s="212">
        <f t="shared" si="416"/>
        <v>0</v>
      </c>
      <c r="EJG16" s="196"/>
      <c r="EJH16" s="197"/>
      <c r="EJI16" s="197"/>
      <c r="EJJ16" s="197"/>
      <c r="EJK16" s="197"/>
      <c r="EJL16" s="197">
        <v>416</v>
      </c>
      <c r="EJM16" s="810">
        <f t="shared" si="417"/>
        <v>416</v>
      </c>
      <c r="EJN16" s="212">
        <f t="shared" si="418"/>
        <v>69.333333333333329</v>
      </c>
      <c r="EJO16" s="196">
        <v>261</v>
      </c>
      <c r="EJP16" s="197"/>
      <c r="EJQ16" s="197"/>
      <c r="EJR16" s="197"/>
      <c r="EJS16" s="197"/>
      <c r="EJT16" s="197"/>
      <c r="EJU16" s="810">
        <f t="shared" si="419"/>
        <v>261</v>
      </c>
      <c r="EJV16" s="212">
        <f t="shared" si="420"/>
        <v>43.5</v>
      </c>
      <c r="EJW16" s="196"/>
      <c r="EJX16" s="197"/>
      <c r="EJY16" s="197"/>
      <c r="EJZ16" s="197">
        <v>699</v>
      </c>
      <c r="EKA16" s="197">
        <v>0</v>
      </c>
      <c r="EKB16" s="197"/>
      <c r="EKC16" s="810">
        <f t="shared" si="421"/>
        <v>699</v>
      </c>
      <c r="EKD16" s="212">
        <f t="shared" si="422"/>
        <v>116.5</v>
      </c>
      <c r="EKE16" s="196"/>
      <c r="EKF16" s="197"/>
      <c r="EKG16" s="197"/>
      <c r="EKH16" s="197"/>
      <c r="EKI16" s="197"/>
      <c r="EKJ16" s="197"/>
      <c r="EKK16" s="810">
        <f t="shared" si="423"/>
        <v>0</v>
      </c>
      <c r="EKL16" s="212">
        <f t="shared" si="424"/>
        <v>0</v>
      </c>
      <c r="EKM16" s="459"/>
      <c r="EKN16" s="460"/>
      <c r="EKO16" s="460">
        <v>684</v>
      </c>
      <c r="EKP16" s="460"/>
      <c r="EKQ16" s="460"/>
      <c r="EKR16" s="460"/>
      <c r="EKS16" s="810">
        <f t="shared" si="425"/>
        <v>684</v>
      </c>
      <c r="EKT16" s="212">
        <f t="shared" si="426"/>
        <v>114</v>
      </c>
      <c r="EKU16" s="196"/>
      <c r="EKV16" s="197"/>
      <c r="EKW16" s="197"/>
      <c r="EKX16" s="197">
        <v>0</v>
      </c>
      <c r="EKY16" s="197"/>
      <c r="EKZ16" s="197"/>
      <c r="ELA16" s="810">
        <f t="shared" si="427"/>
        <v>0</v>
      </c>
      <c r="ELB16" s="212">
        <f t="shared" si="428"/>
        <v>0</v>
      </c>
      <c r="ELC16" s="196"/>
      <c r="ELD16" s="197"/>
      <c r="ELE16" s="197"/>
      <c r="ELF16" s="197"/>
      <c r="ELG16" s="197"/>
      <c r="ELH16" s="197">
        <v>607</v>
      </c>
      <c r="ELI16" s="810">
        <f t="shared" si="429"/>
        <v>607</v>
      </c>
      <c r="ELJ16" s="212">
        <f t="shared" si="430"/>
        <v>101.16666666666667</v>
      </c>
      <c r="ELK16" s="196"/>
      <c r="ELL16" s="197"/>
      <c r="ELM16" s="197"/>
      <c r="ELN16" s="197"/>
      <c r="ELO16" s="197"/>
      <c r="ELP16" s="197"/>
      <c r="ELQ16" s="810">
        <f t="shared" si="431"/>
        <v>0</v>
      </c>
      <c r="ELR16" s="212">
        <f t="shared" si="432"/>
        <v>0</v>
      </c>
      <c r="ELS16" s="196">
        <v>492</v>
      </c>
      <c r="ELT16" s="197">
        <v>185</v>
      </c>
      <c r="ELU16" s="197"/>
      <c r="ELV16" s="197"/>
      <c r="ELW16" s="197"/>
      <c r="ELX16" s="197"/>
      <c r="ELY16" s="878">
        <f t="shared" si="433"/>
        <v>677</v>
      </c>
      <c r="ELZ16" s="879">
        <f t="shared" si="434"/>
        <v>112.83333333333333</v>
      </c>
      <c r="EMA16" s="196"/>
      <c r="EMB16" s="197"/>
      <c r="EMC16" s="197"/>
      <c r="EMD16" s="197"/>
      <c r="EME16" s="197"/>
      <c r="EMF16" s="197"/>
      <c r="EMG16" s="878">
        <f t="shared" si="435"/>
        <v>0</v>
      </c>
      <c r="EMH16" s="879">
        <f t="shared" si="436"/>
        <v>0</v>
      </c>
      <c r="EMI16" s="196">
        <v>695</v>
      </c>
      <c r="EMJ16" s="197"/>
      <c r="EMK16" s="197"/>
      <c r="EML16" s="197"/>
      <c r="EMM16" s="197"/>
      <c r="EMN16" s="197">
        <v>0</v>
      </c>
      <c r="EMO16" s="878">
        <f t="shared" si="437"/>
        <v>695</v>
      </c>
      <c r="EMP16" s="879">
        <f t="shared" si="438"/>
        <v>115.83333333333333</v>
      </c>
      <c r="EMQ16" s="196"/>
      <c r="EMR16" s="197">
        <v>667</v>
      </c>
      <c r="EMS16" s="197"/>
      <c r="EMT16" s="197"/>
      <c r="EMU16" s="197"/>
      <c r="EMV16" s="197"/>
      <c r="EMW16" s="878">
        <f t="shared" si="439"/>
        <v>667</v>
      </c>
      <c r="EMX16" s="879">
        <f t="shared" si="440"/>
        <v>111.16666666666667</v>
      </c>
      <c r="EMY16" s="196"/>
      <c r="EMZ16" s="197"/>
      <c r="ENA16" s="197">
        <v>0</v>
      </c>
      <c r="ENB16" s="197"/>
      <c r="ENC16" s="197"/>
      <c r="END16" s="197"/>
      <c r="ENE16" s="878">
        <f t="shared" si="441"/>
        <v>0</v>
      </c>
      <c r="ENF16" s="879">
        <f t="shared" si="442"/>
        <v>0</v>
      </c>
    </row>
    <row r="17" spans="1:3750" s="8" customFormat="1" ht="15" customHeight="1" thickBot="1" x14ac:dyDescent="0.25">
      <c r="A17" s="995" t="s">
        <v>14</v>
      </c>
      <c r="B17" s="996"/>
      <c r="C17" s="996"/>
      <c r="D17" s="310">
        <v>25</v>
      </c>
      <c r="E17" s="311">
        <f t="shared" ref="E17:N17" si="1615">SUM(E7:E16)</f>
        <v>0</v>
      </c>
      <c r="F17" s="311">
        <f t="shared" si="1615"/>
        <v>19949</v>
      </c>
      <c r="G17" s="311">
        <f t="shared" si="1615"/>
        <v>0</v>
      </c>
      <c r="H17" s="311">
        <f t="shared" si="1615"/>
        <v>0</v>
      </c>
      <c r="I17" s="311">
        <f t="shared" si="1615"/>
        <v>0</v>
      </c>
      <c r="J17" s="311">
        <f t="shared" si="1615"/>
        <v>0</v>
      </c>
      <c r="K17" s="311">
        <f t="shared" si="1615"/>
        <v>0</v>
      </c>
      <c r="L17" s="311">
        <f t="shared" si="1615"/>
        <v>19949</v>
      </c>
      <c r="M17" s="311">
        <f t="shared" si="1615"/>
        <v>19949</v>
      </c>
      <c r="N17" s="311">
        <f t="shared" si="1615"/>
        <v>501.83333333333337</v>
      </c>
      <c r="O17" s="159">
        <f t="shared" si="2"/>
        <v>39.752241780139485</v>
      </c>
      <c r="P17" s="313">
        <f>SUM(P10:P16)</f>
        <v>693.33333333333337</v>
      </c>
      <c r="Q17" s="159">
        <f>IF(P17=0,0,M17/P17*6)</f>
        <v>172.63557692307691</v>
      </c>
      <c r="R17" s="313">
        <f>SUM(R10:R16)</f>
        <v>221.53846153846158</v>
      </c>
      <c r="S17" s="314"/>
      <c r="T17" s="159">
        <f t="shared" si="4"/>
        <v>90.047569444444434</v>
      </c>
      <c r="U17" s="314">
        <f>U6</f>
        <v>0</v>
      </c>
      <c r="V17" s="159">
        <f t="shared" ref="V17" si="1616">IF(R17=0,0,(M17+U17)/R17)</f>
        <v>90.047569444444434</v>
      </c>
      <c r="W17" s="315">
        <f t="shared" ref="W17" si="1617">F17/(E17+F17)</f>
        <v>1</v>
      </c>
      <c r="X17" s="312">
        <f>SUM(X10:X16)</f>
        <v>0</v>
      </c>
      <c r="Y17" s="291" t="e">
        <f>#REF!+#REF!</f>
        <v>#REF!</v>
      </c>
      <c r="Z17" s="291" t="e">
        <f>+#REF!</f>
        <v>#REF!</v>
      </c>
      <c r="AA17" s="291" t="e">
        <f>#REF!</f>
        <v>#REF!</v>
      </c>
      <c r="AB17" s="291" t="e">
        <f>(U17+M17)/Z17</f>
        <v>#REF!</v>
      </c>
      <c r="AC17" s="10"/>
      <c r="AD17" s="9">
        <f>SUM(AD10:AD16)</f>
        <v>0</v>
      </c>
      <c r="AN17" s="1"/>
      <c r="AO17" s="1"/>
      <c r="AP17" s="1"/>
      <c r="AQ17" s="1"/>
      <c r="AR17" s="1"/>
      <c r="AS17" s="1"/>
      <c r="AV17" s="1"/>
      <c r="AW17" s="1"/>
      <c r="AX17" s="1"/>
      <c r="AY17" s="1"/>
      <c r="AZ17" s="1"/>
      <c r="BA17" s="1"/>
      <c r="BD17" s="1"/>
      <c r="BE17" s="1"/>
      <c r="BF17" s="1"/>
      <c r="BG17" s="1"/>
      <c r="BH17" s="1"/>
      <c r="BI17" s="1"/>
      <c r="BT17" s="1"/>
      <c r="BU17" s="1"/>
      <c r="BV17" s="1"/>
      <c r="BW17" s="1"/>
      <c r="BX17" s="1"/>
      <c r="BY17" s="1"/>
      <c r="CB17" s="1"/>
      <c r="CC17" s="1"/>
      <c r="CD17" s="1"/>
      <c r="CE17" s="1"/>
      <c r="CF17" s="1"/>
      <c r="CG17" s="1"/>
      <c r="CJ17" s="1"/>
      <c r="CK17" s="1"/>
      <c r="CL17" s="1"/>
      <c r="CM17" s="1"/>
      <c r="CN17" s="1"/>
      <c r="CO17" s="1"/>
      <c r="CR17" s="1"/>
      <c r="CS17" s="1"/>
      <c r="CT17" s="1"/>
      <c r="CU17" s="1"/>
      <c r="CV17" s="1"/>
      <c r="CW17" s="1"/>
      <c r="CZ17" s="1"/>
      <c r="DA17" s="1"/>
      <c r="DB17" s="1"/>
      <c r="DC17" s="1"/>
      <c r="DD17" s="1"/>
      <c r="DE17" s="1"/>
      <c r="DH17" s="1"/>
      <c r="DI17" s="1"/>
      <c r="DJ17" s="1"/>
      <c r="DK17" s="1"/>
      <c r="DL17" s="1"/>
      <c r="DM17" s="1"/>
      <c r="DP17" s="1"/>
      <c r="DQ17" s="1"/>
      <c r="DR17" s="1"/>
      <c r="DS17" s="1"/>
      <c r="DT17" s="1"/>
      <c r="DU17" s="1"/>
      <c r="DX17" s="1"/>
      <c r="DY17" s="1"/>
      <c r="DZ17" s="1"/>
      <c r="EA17" s="1"/>
      <c r="EB17" s="1"/>
      <c r="EC17" s="1"/>
      <c r="EF17" s="1"/>
      <c r="EG17" s="1"/>
      <c r="EH17" s="1"/>
      <c r="EI17" s="1"/>
      <c r="EJ17" s="1"/>
      <c r="EK17" s="1"/>
      <c r="EN17" s="1"/>
      <c r="EO17" s="1"/>
      <c r="EP17" s="1"/>
      <c r="EQ17" s="1"/>
      <c r="ER17" s="1"/>
      <c r="ES17" s="1"/>
      <c r="EV17" s="1"/>
      <c r="EW17" s="1"/>
      <c r="EX17" s="1"/>
      <c r="EY17" s="1"/>
      <c r="EZ17" s="1"/>
      <c r="FA17" s="1"/>
      <c r="FB17" s="75"/>
      <c r="FC17" s="76"/>
      <c r="FD17" s="1"/>
      <c r="FE17" s="1"/>
      <c r="FF17" s="1"/>
      <c r="FG17" s="1"/>
      <c r="FH17" s="1"/>
      <c r="FI17" s="1"/>
      <c r="FL17" s="1"/>
      <c r="FM17" s="1"/>
      <c r="FN17" s="1"/>
      <c r="FO17" s="1"/>
      <c r="FP17" s="1"/>
      <c r="FQ17" s="1"/>
      <c r="FT17" s="1"/>
      <c r="FU17" s="1"/>
      <c r="FV17" s="1"/>
      <c r="FW17" s="1"/>
      <c r="FX17" s="1"/>
      <c r="FY17" s="1"/>
      <c r="GB17" s="1"/>
      <c r="GC17" s="1"/>
      <c r="GD17" s="1"/>
      <c r="GE17" s="1"/>
      <c r="GF17" s="1"/>
      <c r="GG17" s="1"/>
      <c r="GJ17" s="1"/>
      <c r="GK17" s="1"/>
      <c r="GL17" s="1"/>
      <c r="GM17" s="1"/>
      <c r="GN17" s="1"/>
      <c r="GO17" s="1"/>
      <c r="GR17" s="1"/>
      <c r="GS17" s="1"/>
      <c r="GT17" s="1"/>
      <c r="GU17" s="1"/>
      <c r="GV17" s="1"/>
      <c r="GW17" s="1"/>
      <c r="GZ17" s="1"/>
      <c r="HA17" s="1"/>
      <c r="HB17" s="1"/>
      <c r="HC17" s="1"/>
      <c r="HD17" s="1"/>
      <c r="HE17" s="1"/>
      <c r="HH17" s="1"/>
      <c r="HI17" s="1"/>
      <c r="HJ17" s="1"/>
      <c r="HK17" s="1"/>
      <c r="HL17" s="1"/>
      <c r="HM17" s="1"/>
      <c r="HP17" s="77"/>
      <c r="HQ17" s="77"/>
      <c r="HR17" s="77"/>
      <c r="HS17" s="77"/>
      <c r="HT17" s="77"/>
      <c r="HU17" s="77"/>
      <c r="HX17" s="1"/>
      <c r="HY17" s="1"/>
      <c r="HZ17" s="1"/>
      <c r="IA17" s="1"/>
      <c r="IB17" s="1"/>
      <c r="IC17" s="1"/>
      <c r="IF17" s="1"/>
      <c r="IG17" s="1"/>
      <c r="IH17" s="1"/>
      <c r="II17" s="1"/>
      <c r="IJ17" s="1"/>
      <c r="IK17" s="1"/>
      <c r="IN17" s="77"/>
      <c r="IO17" s="77"/>
      <c r="IP17" s="77"/>
      <c r="IQ17" s="77"/>
      <c r="IR17" s="77"/>
      <c r="IS17" s="77"/>
      <c r="IV17" s="1"/>
      <c r="IW17" s="1"/>
      <c r="IX17" s="1"/>
      <c r="IY17" s="1"/>
      <c r="IZ17" s="1"/>
      <c r="JA17" s="1"/>
      <c r="JD17" s="1"/>
      <c r="JE17" s="1"/>
      <c r="JF17" s="1"/>
      <c r="JG17" s="1"/>
      <c r="JH17" s="1"/>
      <c r="JI17" s="1"/>
      <c r="JL17" s="1"/>
      <c r="JM17" s="1"/>
      <c r="JN17" s="1"/>
      <c r="JO17" s="1"/>
      <c r="JP17" s="1"/>
      <c r="JQ17" s="1"/>
      <c r="JT17" s="1"/>
      <c r="JU17" s="1"/>
      <c r="JV17" s="1"/>
      <c r="JW17" s="1"/>
      <c r="JX17" s="1"/>
      <c r="JY17" s="1"/>
      <c r="KB17" s="1"/>
      <c r="KC17" s="1"/>
      <c r="KD17" s="1"/>
      <c r="KE17" s="1"/>
      <c r="KF17" s="1"/>
      <c r="KG17" s="1"/>
      <c r="KJ17" s="1"/>
      <c r="KK17" s="1"/>
      <c r="KL17" s="1"/>
      <c r="KM17" s="1"/>
      <c r="KN17" s="1"/>
      <c r="KO17" s="1"/>
      <c r="KR17" s="1"/>
      <c r="KS17" s="1"/>
      <c r="KT17" s="1"/>
      <c r="KU17" s="1"/>
      <c r="KV17" s="1"/>
      <c r="KW17" s="1"/>
      <c r="KZ17" s="50"/>
      <c r="LA17" s="51"/>
      <c r="LB17" s="51"/>
      <c r="LC17" s="51"/>
      <c r="LD17" s="51"/>
      <c r="LE17" s="51"/>
      <c r="LF17" s="52">
        <f t="shared" si="514"/>
        <v>0</v>
      </c>
      <c r="LG17" s="53">
        <f t="shared" si="515"/>
        <v>0</v>
      </c>
      <c r="LH17" s="1"/>
      <c r="LI17" s="1"/>
      <c r="LJ17" s="1"/>
      <c r="LK17" s="1"/>
      <c r="LL17" s="1"/>
      <c r="LM17" s="1"/>
      <c r="LP17" s="1"/>
      <c r="LQ17" s="1"/>
      <c r="LR17" s="1"/>
      <c r="LS17" s="1"/>
      <c r="LT17" s="1"/>
      <c r="LU17" s="1"/>
      <c r="LX17" s="1"/>
      <c r="LY17" s="1"/>
      <c r="LZ17" s="1"/>
      <c r="MA17" s="1"/>
      <c r="MB17" s="1"/>
      <c r="MC17" s="1"/>
      <c r="MF17" s="1"/>
      <c r="MG17" s="1"/>
      <c r="MH17" s="1"/>
      <c r="MI17" s="1"/>
      <c r="MJ17" s="1"/>
      <c r="MK17" s="1"/>
      <c r="MN17" s="1"/>
      <c r="MO17" s="1"/>
      <c r="MP17" s="1"/>
      <c r="MQ17" s="1"/>
      <c r="MR17" s="1"/>
      <c r="MS17" s="1"/>
      <c r="MV17" s="1"/>
      <c r="MW17" s="1"/>
      <c r="MX17" s="1"/>
      <c r="MY17" s="1"/>
      <c r="MZ17" s="1"/>
      <c r="NA17" s="1"/>
      <c r="ND17" s="1"/>
      <c r="NE17" s="1"/>
      <c r="NF17" s="1"/>
      <c r="NG17" s="1"/>
      <c r="NH17" s="1"/>
      <c r="NI17" s="1"/>
      <c r="NL17" s="1"/>
      <c r="NM17" s="1"/>
      <c r="NN17" s="1"/>
      <c r="NO17" s="1"/>
      <c r="NP17" s="1"/>
      <c r="NQ17" s="1"/>
      <c r="NT17" s="1"/>
      <c r="NU17" s="1"/>
      <c r="NV17" s="1"/>
      <c r="NW17" s="1"/>
      <c r="NX17" s="1"/>
      <c r="NY17" s="1"/>
      <c r="OB17" s="1"/>
      <c r="OC17" s="1"/>
      <c r="OD17" s="1"/>
      <c r="OE17" s="1"/>
      <c r="OF17" s="1"/>
      <c r="OG17" s="1"/>
      <c r="OJ17" s="1"/>
      <c r="OK17" s="1"/>
      <c r="OL17" s="1"/>
      <c r="OM17" s="1"/>
      <c r="ON17" s="1"/>
      <c r="OO17" s="1"/>
      <c r="OR17" s="1"/>
      <c r="OS17" s="1"/>
      <c r="OT17" s="1"/>
      <c r="OU17" s="1"/>
      <c r="OV17" s="1"/>
      <c r="OW17" s="1"/>
      <c r="OZ17" s="1"/>
      <c r="PA17" s="1"/>
      <c r="PB17" s="1"/>
      <c r="PC17" s="1"/>
      <c r="PD17" s="1"/>
      <c r="PE17" s="1"/>
      <c r="PH17" s="1"/>
      <c r="PI17" s="1"/>
      <c r="PJ17" s="1"/>
      <c r="PK17" s="1"/>
      <c r="PL17" s="1"/>
      <c r="PM17" s="1"/>
      <c r="PP17" s="1"/>
      <c r="PQ17" s="1"/>
      <c r="PR17" s="1"/>
      <c r="PS17" s="1"/>
      <c r="PT17" s="1"/>
      <c r="PU17" s="1"/>
      <c r="PX17" s="1"/>
      <c r="PY17" s="1"/>
      <c r="PZ17" s="1"/>
      <c r="QA17" s="1"/>
      <c r="QB17" s="1"/>
      <c r="QC17" s="1"/>
      <c r="QF17" s="1"/>
      <c r="QG17" s="1"/>
      <c r="QH17" s="1"/>
      <c r="QI17" s="1"/>
      <c r="QJ17" s="1"/>
      <c r="QK17" s="1"/>
      <c r="QN17" s="1"/>
      <c r="QO17" s="1"/>
      <c r="QP17" s="1"/>
      <c r="QQ17" s="1"/>
      <c r="QR17" s="1"/>
      <c r="QS17" s="1"/>
      <c r="QV17" s="1"/>
      <c r="QW17" s="1"/>
      <c r="QX17" s="1"/>
      <c r="QY17" s="1"/>
      <c r="QZ17" s="1"/>
      <c r="RA17" s="1"/>
      <c r="RD17" s="1"/>
      <c r="RE17" s="1"/>
      <c r="RF17" s="1"/>
      <c r="RG17" s="1"/>
      <c r="RH17" s="1"/>
      <c r="RI17" s="1"/>
      <c r="RL17" s="1"/>
      <c r="RM17" s="1"/>
      <c r="RN17" s="1"/>
      <c r="RO17" s="1"/>
      <c r="RP17" s="1"/>
      <c r="RQ17" s="1"/>
      <c r="RT17" s="1"/>
      <c r="RU17" s="1"/>
      <c r="RV17" s="1"/>
      <c r="RW17" s="1"/>
      <c r="RX17" s="1"/>
      <c r="RY17" s="1"/>
      <c r="SB17" s="1"/>
      <c r="SC17" s="1"/>
      <c r="SD17" s="1"/>
      <c r="SE17" s="1"/>
      <c r="SF17" s="1"/>
      <c r="SG17" s="1"/>
      <c r="SJ17" s="1"/>
      <c r="SK17" s="1"/>
      <c r="SL17" s="1"/>
      <c r="SM17" s="1"/>
      <c r="SN17" s="1"/>
      <c r="SO17" s="1"/>
      <c r="SR17" s="1"/>
      <c r="SS17" s="1"/>
      <c r="ST17" s="1"/>
      <c r="SU17" s="1"/>
      <c r="SV17" s="1"/>
      <c r="SW17" s="1"/>
      <c r="SZ17" s="1"/>
      <c r="TA17" s="1"/>
      <c r="TB17" s="1"/>
      <c r="TC17" s="1"/>
      <c r="TD17" s="1"/>
      <c r="TE17" s="1"/>
      <c r="TH17" s="1"/>
      <c r="TI17" s="1"/>
      <c r="TJ17" s="1"/>
      <c r="TK17" s="1"/>
      <c r="TL17" s="1"/>
      <c r="TM17" s="1"/>
      <c r="TP17" s="1"/>
      <c r="TQ17" s="1"/>
      <c r="TR17" s="1"/>
      <c r="TS17" s="1"/>
      <c r="TT17" s="1"/>
      <c r="TU17" s="1"/>
      <c r="TV17" s="1"/>
      <c r="TY17" s="1"/>
      <c r="TZ17" s="1"/>
      <c r="UA17" s="1"/>
      <c r="UB17" s="1"/>
      <c r="UC17" s="1"/>
      <c r="UD17" s="1"/>
      <c r="UG17" s="1"/>
      <c r="UH17" s="1"/>
      <c r="UI17" s="1"/>
      <c r="UJ17" s="1"/>
      <c r="UK17" s="1"/>
      <c r="UL17" s="1"/>
      <c r="UO17" s="1"/>
      <c r="UP17" s="1"/>
      <c r="UQ17" s="1"/>
      <c r="UR17" s="1"/>
      <c r="US17" s="1"/>
      <c r="UT17" s="1"/>
      <c r="UW17" s="1"/>
      <c r="UX17" s="1"/>
      <c r="UY17" s="1"/>
      <c r="UZ17" s="1"/>
      <c r="VA17" s="1"/>
      <c r="VB17" s="1"/>
      <c r="VE17" s="58"/>
      <c r="VF17" s="58"/>
      <c r="VG17" s="58"/>
      <c r="VH17" s="58"/>
      <c r="VI17" s="58"/>
      <c r="VJ17" s="58"/>
      <c r="VK17" s="169"/>
      <c r="VL17" s="169"/>
      <c r="VM17" s="1"/>
      <c r="VN17" s="1"/>
      <c r="VO17" s="1"/>
      <c r="VP17" s="1"/>
      <c r="VQ17" s="1"/>
      <c r="VR17" s="1"/>
      <c r="VS17" s="1"/>
      <c r="VV17" s="1"/>
      <c r="VW17" s="1"/>
      <c r="VX17" s="1"/>
      <c r="VY17" s="1"/>
      <c r="VZ17" s="1"/>
      <c r="WA17" s="1"/>
      <c r="WB17" s="1"/>
      <c r="WE17" s="1"/>
      <c r="WF17" s="1"/>
      <c r="WG17" s="1"/>
      <c r="WH17" s="1"/>
      <c r="WI17" s="1"/>
      <c r="WJ17" s="1"/>
      <c r="WK17" s="1"/>
      <c r="WN17" s="1"/>
      <c r="WO17" s="1"/>
      <c r="WP17" s="1"/>
      <c r="WQ17" s="1"/>
      <c r="WR17" s="1"/>
      <c r="WS17" s="1"/>
      <c r="WT17" s="1"/>
      <c r="WW17" s="1"/>
      <c r="WX17" s="1"/>
      <c r="WY17" s="1"/>
      <c r="WZ17" s="1"/>
      <c r="XA17" s="1"/>
      <c r="XB17" s="1"/>
      <c r="XC17" s="1"/>
      <c r="XF17" s="1"/>
      <c r="XG17" s="1"/>
      <c r="XH17" s="1"/>
      <c r="XI17" s="1"/>
      <c r="XJ17" s="1"/>
      <c r="XK17" s="1"/>
      <c r="XN17" s="1"/>
      <c r="XO17" s="1"/>
      <c r="XP17" s="1"/>
      <c r="XQ17" s="1"/>
      <c r="XR17" s="1"/>
      <c r="XS17" s="1"/>
      <c r="XV17" s="1"/>
      <c r="XW17" s="1"/>
      <c r="XX17" s="1"/>
      <c r="XY17" s="1"/>
      <c r="XZ17" s="1"/>
      <c r="YA17" s="1"/>
      <c r="YD17" s="1"/>
      <c r="YE17" s="1"/>
      <c r="YF17" s="1"/>
      <c r="YG17" s="1"/>
      <c r="YH17" s="1"/>
      <c r="YI17" s="1"/>
      <c r="YJ17" s="1"/>
      <c r="YM17" s="1"/>
      <c r="YN17" s="1"/>
      <c r="YO17" s="1"/>
      <c r="YP17" s="1"/>
      <c r="YQ17" s="1"/>
      <c r="YR17" s="1"/>
      <c r="YS17" s="1"/>
      <c r="YV17" s="1"/>
      <c r="YW17" s="1"/>
      <c r="YX17" s="1"/>
      <c r="YY17" s="1"/>
      <c r="YZ17" s="1"/>
      <c r="ZA17" s="1"/>
      <c r="ZD17" s="1"/>
      <c r="ZE17" s="1"/>
      <c r="ZF17" s="1"/>
      <c r="ZG17" s="1"/>
      <c r="ZH17" s="1"/>
      <c r="ZI17" s="1"/>
      <c r="ZL17" s="1"/>
      <c r="ZM17" s="1"/>
      <c r="ZN17" s="1"/>
      <c r="ZO17" s="1"/>
      <c r="ZP17" s="1"/>
      <c r="ZQ17" s="1"/>
      <c r="ZT17" s="1"/>
      <c r="ZU17" s="1"/>
      <c r="ZV17" s="1"/>
      <c r="ZW17" s="1"/>
      <c r="ZX17" s="1"/>
      <c r="ZY17" s="1"/>
      <c r="AAB17" s="1"/>
      <c r="AAC17" s="1"/>
      <c r="AAD17" s="1"/>
      <c r="AAE17" s="1"/>
      <c r="AAF17" s="1"/>
      <c r="AAG17" s="1"/>
      <c r="AAJ17" s="1"/>
      <c r="AAK17" s="1"/>
      <c r="AAL17" s="1"/>
      <c r="AAM17" s="1"/>
      <c r="AAN17" s="1"/>
      <c r="AAO17" s="1"/>
      <c r="AAR17" s="1"/>
      <c r="AAS17" s="1"/>
      <c r="AAT17" s="1"/>
      <c r="AAU17" s="1"/>
      <c r="AAV17" s="1"/>
      <c r="AAW17" s="1"/>
      <c r="AAZ17" s="1"/>
      <c r="ABA17" s="1"/>
      <c r="ABB17" s="1"/>
      <c r="ABC17" s="1"/>
      <c r="ABD17" s="1"/>
      <c r="ABE17" s="1"/>
      <c r="ABH17" s="1"/>
      <c r="ABI17" s="1"/>
      <c r="ABJ17" s="1"/>
      <c r="ABK17" s="1"/>
      <c r="ABL17" s="1"/>
      <c r="ABM17" s="1"/>
      <c r="ABP17" s="1"/>
      <c r="ABQ17" s="1"/>
      <c r="ABR17" s="1"/>
      <c r="ABS17" s="1"/>
      <c r="ABT17" s="1"/>
      <c r="ABU17" s="1"/>
      <c r="ABX17" s="1"/>
      <c r="ABY17" s="1"/>
      <c r="ABZ17" s="1"/>
      <c r="ACA17" s="1"/>
      <c r="ACB17" s="1"/>
      <c r="ACC17" s="1"/>
      <c r="ACF17" s="1"/>
      <c r="ACG17" s="1"/>
      <c r="ACH17" s="1"/>
      <c r="ACI17" s="1"/>
      <c r="ACJ17" s="1"/>
      <c r="ACK17" s="1"/>
      <c r="ACN17" s="1"/>
      <c r="ACO17" s="1"/>
      <c r="ACP17" s="1"/>
      <c r="ACQ17" s="1"/>
      <c r="ACR17" s="1"/>
      <c r="ACS17" s="1"/>
      <c r="ACV17" s="1"/>
      <c r="ACW17" s="1"/>
      <c r="ACX17" s="1"/>
      <c r="ACY17" s="1"/>
      <c r="ACZ17" s="1"/>
      <c r="ADA17" s="1"/>
      <c r="ADD17" s="1"/>
      <c r="ADE17" s="1"/>
      <c r="ADF17" s="1"/>
      <c r="ADG17" s="1"/>
      <c r="ADH17" s="1"/>
      <c r="ADI17" s="1"/>
      <c r="ADL17" s="1"/>
      <c r="ADM17" s="1"/>
      <c r="ADN17" s="1"/>
      <c r="ADO17" s="1"/>
      <c r="ADP17" s="1"/>
      <c r="ADQ17" s="1"/>
      <c r="ADT17" s="1"/>
      <c r="ADU17" s="1"/>
      <c r="ADV17" s="1"/>
      <c r="ADW17" s="1"/>
      <c r="ADX17" s="1"/>
      <c r="ADY17" s="1"/>
      <c r="AEB17" s="1"/>
      <c r="AEC17" s="1"/>
      <c r="AED17" s="1"/>
      <c r="AEE17" s="1"/>
      <c r="AEF17" s="1"/>
      <c r="AEG17" s="1"/>
      <c r="AEJ17" s="1"/>
      <c r="AEK17" s="1"/>
      <c r="AEL17" s="1"/>
      <c r="AEM17" s="1"/>
      <c r="AEN17" s="1"/>
      <c r="AEO17" s="1"/>
      <c r="AER17" s="1"/>
      <c r="AES17" s="1"/>
      <c r="AET17" s="1"/>
      <c r="AEU17" s="1"/>
      <c r="AEV17" s="1"/>
      <c r="AEW17" s="1"/>
      <c r="AEX17" s="1"/>
      <c r="AEY17" s="186"/>
      <c r="AEZ17" s="1"/>
      <c r="AFA17" s="1"/>
      <c r="AFB17" s="1"/>
      <c r="AFC17" s="1"/>
      <c r="AFD17" s="1"/>
      <c r="AFE17" s="1"/>
      <c r="AFH17" s="1"/>
      <c r="AFI17" s="1"/>
      <c r="AFJ17" s="1"/>
      <c r="AFK17" s="1"/>
      <c r="AFL17" s="1"/>
      <c r="AFM17" s="1"/>
      <c r="AFP17" s="1"/>
      <c r="AFQ17" s="1"/>
      <c r="AFR17" s="1"/>
      <c r="AFS17" s="1"/>
      <c r="AFT17" s="1"/>
      <c r="AFU17" s="1"/>
      <c r="AFX17" s="1"/>
      <c r="AFY17" s="1"/>
      <c r="AFZ17" s="1"/>
      <c r="AGA17" s="1"/>
      <c r="AGB17" s="1"/>
      <c r="AGC17" s="1"/>
      <c r="AGF17" s="1"/>
      <c r="AGG17" s="1"/>
      <c r="AGH17" s="1"/>
      <c r="AGI17" s="1"/>
      <c r="AGJ17" s="1"/>
      <c r="AGK17" s="1"/>
      <c r="AGN17" s="1"/>
      <c r="AGO17" s="1"/>
      <c r="AGP17" s="1"/>
      <c r="AGQ17" s="1"/>
      <c r="AGR17" s="1"/>
      <c r="AGS17" s="1"/>
      <c r="AGV17" s="1"/>
      <c r="AGW17" s="1"/>
      <c r="AGX17" s="1"/>
      <c r="AGY17" s="1"/>
      <c r="AGZ17" s="1"/>
      <c r="AHA17" s="1"/>
      <c r="AHD17" s="1"/>
      <c r="AHE17" s="1"/>
      <c r="AHF17" s="1"/>
      <c r="AHG17" s="1"/>
      <c r="AHH17" s="1"/>
      <c r="AHI17" s="1"/>
      <c r="AHL17" s="1"/>
      <c r="AHM17" s="1"/>
      <c r="AHN17" s="1"/>
      <c r="AHO17" s="1"/>
      <c r="AHP17" s="1"/>
      <c r="AHQ17" s="1"/>
      <c r="AHT17" s="1"/>
      <c r="AHU17" s="1"/>
      <c r="AHV17" s="1"/>
      <c r="AHW17" s="1"/>
      <c r="AHX17" s="1"/>
      <c r="AHY17" s="1"/>
      <c r="AIB17" s="1"/>
      <c r="AIC17" s="1"/>
      <c r="AID17" s="1"/>
      <c r="AIE17" s="1"/>
      <c r="AIF17" s="1"/>
      <c r="AIG17" s="1"/>
      <c r="AIJ17" s="1"/>
      <c r="AIK17" s="1"/>
      <c r="AIL17" s="1"/>
      <c r="AIM17" s="1"/>
      <c r="AIN17" s="1"/>
      <c r="AIO17" s="1"/>
      <c r="AIR17" s="1"/>
      <c r="AIS17" s="1"/>
      <c r="AIT17" s="1"/>
      <c r="AIU17" s="1"/>
      <c r="AIV17" s="1"/>
      <c r="AIW17" s="1"/>
      <c r="AIZ17" s="1"/>
      <c r="AJA17" s="1"/>
      <c r="AJB17" s="1"/>
      <c r="AJC17" s="1"/>
      <c r="AJD17" s="1"/>
      <c r="AJE17" s="1"/>
      <c r="AJH17" s="1"/>
      <c r="AJI17" s="1"/>
      <c r="AJJ17" s="1"/>
      <c r="AJK17" s="1"/>
      <c r="AJL17" s="1"/>
      <c r="AJM17" s="1"/>
      <c r="AJP17" s="1"/>
      <c r="AJQ17" s="1"/>
      <c r="AJR17" s="1"/>
      <c r="AJS17" s="1"/>
      <c r="AJT17" s="1"/>
      <c r="AJX17" s="1"/>
      <c r="AJY17" s="1"/>
      <c r="AJZ17" s="1"/>
      <c r="AKA17" s="1"/>
      <c r="AKB17" s="1"/>
      <c r="AKC17" s="1"/>
      <c r="AKF17" s="1"/>
      <c r="AKG17" s="1"/>
      <c r="AKH17" s="1"/>
      <c r="AKI17" s="1"/>
      <c r="AKJ17" s="1"/>
      <c r="AKK17" s="1"/>
      <c r="AKN17" s="77"/>
      <c r="AKO17" s="77"/>
      <c r="AKP17" s="77"/>
      <c r="AKQ17" s="77"/>
      <c r="AKR17" s="77"/>
      <c r="AKS17" s="77"/>
      <c r="AKV17" s="1"/>
      <c r="AKW17" s="1"/>
      <c r="AKX17" s="1"/>
      <c r="AKY17" s="1"/>
      <c r="AKZ17" s="1"/>
      <c r="ALA17" s="1"/>
      <c r="ALD17" s="1"/>
      <c r="ALE17" s="1"/>
      <c r="ALF17" s="1"/>
      <c r="ALG17" s="1"/>
      <c r="ALH17" s="1"/>
      <c r="ALI17" s="1"/>
      <c r="ALL17" s="1"/>
      <c r="ALM17" s="1"/>
      <c r="ALN17" s="1"/>
      <c r="ALO17" s="1"/>
      <c r="ALP17" s="1"/>
      <c r="ALQ17" s="1"/>
      <c r="ALT17" s="1"/>
      <c r="ALU17" s="1"/>
      <c r="ALV17" s="1"/>
      <c r="ALW17" s="1"/>
      <c r="ALX17" s="1"/>
      <c r="ALY17" s="1"/>
      <c r="AMB17" s="1"/>
      <c r="AMC17" s="1"/>
      <c r="AMD17" s="1"/>
      <c r="AME17" s="1"/>
      <c r="AMF17" s="1"/>
      <c r="AMG17" s="1"/>
      <c r="AMJ17" s="1"/>
      <c r="AMK17" s="1"/>
      <c r="AML17" s="1"/>
      <c r="AMM17" s="1"/>
      <c r="AMN17" s="1"/>
      <c r="AMO17" s="1"/>
      <c r="AMR17" s="1"/>
      <c r="AMS17" s="1"/>
      <c r="AMT17" s="1"/>
      <c r="AMU17" s="1"/>
      <c r="AMV17" s="1"/>
      <c r="AMW17" s="1"/>
      <c r="AMZ17" s="1"/>
      <c r="ANA17" s="1"/>
      <c r="ANB17" s="1"/>
      <c r="ANC17" s="1"/>
      <c r="AND17" s="1"/>
      <c r="ANE17" s="1"/>
      <c r="ANH17" s="1"/>
      <c r="ANI17" s="1"/>
      <c r="ANJ17" s="1"/>
      <c r="ANK17" s="1"/>
      <c r="ANL17" s="1"/>
      <c r="ANM17" s="1"/>
      <c r="ANP17" s="1"/>
      <c r="ANQ17" s="1"/>
      <c r="ANR17" s="1"/>
      <c r="ANS17" s="1"/>
      <c r="ANT17" s="1"/>
      <c r="ANU17" s="1"/>
      <c r="ANX17" s="1"/>
      <c r="ANY17" s="1"/>
      <c r="ANZ17" s="1"/>
      <c r="AOA17" s="1"/>
      <c r="AOB17" s="1"/>
      <c r="AOC17" s="1"/>
      <c r="AOF17" s="1"/>
      <c r="AOG17" s="1"/>
      <c r="AOH17" s="1"/>
      <c r="AOI17" s="1"/>
      <c r="AOJ17" s="1"/>
      <c r="AOK17" s="1"/>
      <c r="AON17" s="1"/>
      <c r="AOO17" s="1"/>
      <c r="AOP17" s="1"/>
      <c r="AOQ17" s="1"/>
      <c r="AOR17" s="1"/>
      <c r="AOS17" s="1"/>
      <c r="AOV17" s="1"/>
      <c r="AOW17" s="1"/>
      <c r="AOX17" s="1"/>
      <c r="AOY17" s="1"/>
      <c r="AOZ17" s="1"/>
      <c r="APA17" s="1"/>
      <c r="APD17" s="1"/>
      <c r="APE17" s="1"/>
      <c r="APF17" s="1"/>
      <c r="APG17" s="1"/>
      <c r="APH17" s="1"/>
      <c r="API17" s="1"/>
      <c r="APL17" s="1"/>
      <c r="APM17" s="1"/>
      <c r="APN17" s="1"/>
      <c r="APO17" s="1"/>
      <c r="APP17" s="1"/>
      <c r="APQ17" s="1"/>
      <c r="APT17" s="1"/>
      <c r="APU17" s="1"/>
      <c r="APV17" s="1"/>
      <c r="APW17" s="1"/>
      <c r="APX17" s="1"/>
      <c r="APY17" s="1"/>
      <c r="AQB17" s="1"/>
      <c r="AQC17" s="1"/>
      <c r="AQD17" s="1"/>
      <c r="AQE17" s="1"/>
      <c r="AQF17" s="1"/>
      <c r="AQG17" s="1"/>
      <c r="AQJ17" s="1"/>
      <c r="AQK17" s="1"/>
      <c r="AQL17" s="1"/>
      <c r="AQM17" s="1"/>
      <c r="AQN17" s="1"/>
      <c r="AQO17" s="1"/>
      <c r="AQR17" s="1"/>
      <c r="AQS17" s="1"/>
      <c r="AQT17" s="1"/>
      <c r="AQU17" s="1"/>
      <c r="AQV17" s="1"/>
      <c r="AQW17" s="1"/>
      <c r="AQZ17" s="1"/>
      <c r="ARA17" s="1"/>
      <c r="ARB17" s="1"/>
      <c r="ARC17" s="1"/>
      <c r="ARD17" s="1"/>
      <c r="ARE17" s="1"/>
      <c r="ARP17" s="1"/>
      <c r="ARQ17" s="1"/>
      <c r="ARR17" s="1"/>
      <c r="ARS17" s="1"/>
      <c r="ART17" s="1"/>
      <c r="ARU17" s="1"/>
      <c r="ARX17" s="1"/>
      <c r="ARY17" s="1"/>
      <c r="ARZ17" s="1"/>
      <c r="ASA17" s="1"/>
      <c r="ASB17" s="1"/>
      <c r="ASC17" s="1"/>
      <c r="ASF17" s="1"/>
      <c r="ASG17" s="1"/>
      <c r="ASH17" s="1"/>
      <c r="ASI17" s="1"/>
      <c r="ASJ17" s="1"/>
      <c r="ASK17" s="1"/>
      <c r="ASN17" s="1"/>
      <c r="ASO17" s="1"/>
      <c r="ASP17" s="1"/>
      <c r="ASQ17" s="1"/>
      <c r="ASR17" s="1"/>
      <c r="ASS17" s="1"/>
      <c r="ASV17" s="1"/>
      <c r="ASW17" s="1"/>
      <c r="ASX17" s="1"/>
      <c r="ASY17" s="1"/>
      <c r="ASZ17" s="1"/>
      <c r="ATA17" s="1"/>
      <c r="ATD17" s="1"/>
      <c r="ATE17" s="1"/>
      <c r="ATF17" s="1"/>
      <c r="ATG17" s="1"/>
      <c r="ATH17" s="1"/>
      <c r="ATI17" s="1"/>
      <c r="ATL17" s="1"/>
      <c r="ATM17" s="1"/>
      <c r="ATN17" s="1"/>
      <c r="ATO17" s="1"/>
      <c r="ATP17" s="1"/>
      <c r="ATQ17" s="1"/>
      <c r="ATT17" s="1"/>
      <c r="ATU17" s="1"/>
      <c r="ATV17" s="1"/>
      <c r="ATW17" s="1"/>
      <c r="ATX17" s="1"/>
      <c r="ATY17" s="1"/>
      <c r="AUB17" s="1"/>
      <c r="AUC17" s="1"/>
      <c r="AUD17" s="1"/>
      <c r="AUE17" s="1"/>
      <c r="AUF17" s="1"/>
      <c r="AUG17" s="1"/>
      <c r="AUJ17" s="1"/>
      <c r="AUK17" s="1"/>
      <c r="AUL17" s="1"/>
      <c r="AUM17" s="1"/>
      <c r="AUN17" s="1"/>
      <c r="AUO17" s="1"/>
      <c r="AUR17" s="1"/>
      <c r="AUS17" s="1"/>
      <c r="AUT17" s="1"/>
      <c r="AUU17" s="1"/>
      <c r="AUV17" s="1"/>
      <c r="AUW17" s="1"/>
      <c r="AUZ17" s="1"/>
      <c r="AVA17" s="1"/>
      <c r="AVB17" s="1"/>
      <c r="AVC17" s="1"/>
      <c r="AVD17" s="1"/>
      <c r="AVE17" s="1"/>
      <c r="AVH17" s="1"/>
      <c r="AVI17" s="1"/>
      <c r="AVJ17" s="1"/>
      <c r="AVK17" s="1"/>
      <c r="AVL17" s="1"/>
      <c r="AVM17" s="1"/>
      <c r="AVP17" s="1"/>
      <c r="AVQ17" s="1"/>
      <c r="AVR17" s="1"/>
      <c r="AVS17" s="1"/>
      <c r="AVT17" s="1"/>
      <c r="AVU17" s="1"/>
      <c r="AVX17" s="1"/>
      <c r="AVY17" s="1"/>
      <c r="AVZ17" s="1"/>
      <c r="AWA17" s="1"/>
      <c r="AWB17" s="1"/>
      <c r="AWC17" s="1"/>
      <c r="AWF17" s="1"/>
      <c r="AWG17" s="1"/>
      <c r="AWH17" s="1"/>
      <c r="AWI17" s="1"/>
      <c r="AWJ17" s="1"/>
      <c r="AWK17" s="1"/>
      <c r="AWN17" s="1"/>
      <c r="AWO17" s="1"/>
      <c r="AWP17" s="1"/>
      <c r="AWQ17" s="1"/>
      <c r="AWR17" s="1"/>
      <c r="AWS17" s="1"/>
      <c r="AWV17" s="1"/>
      <c r="AWW17" s="1"/>
      <c r="AWX17" s="1"/>
      <c r="AWY17" s="1"/>
      <c r="AWZ17" s="1"/>
      <c r="AXA17" s="1"/>
      <c r="AXD17" s="1"/>
      <c r="AXE17" s="1"/>
      <c r="AXF17" s="1"/>
      <c r="AXG17" s="1"/>
      <c r="AXH17" s="1"/>
      <c r="AXI17" s="1"/>
      <c r="AXL17" s="1"/>
      <c r="AXM17" s="1"/>
      <c r="AXN17" s="1"/>
      <c r="AXO17" s="1"/>
      <c r="AXP17" s="1"/>
      <c r="AXQ17" s="1"/>
      <c r="AXT17" s="1"/>
      <c r="AXU17" s="1"/>
      <c r="AXV17" s="1"/>
      <c r="AXW17" s="1"/>
      <c r="AXX17" s="1"/>
      <c r="AXY17" s="1"/>
      <c r="AYB17" s="1"/>
      <c r="AYC17" s="1"/>
      <c r="AYD17" s="1"/>
      <c r="AYE17" s="1"/>
      <c r="AYF17" s="1"/>
      <c r="AYG17" s="1"/>
      <c r="AYJ17" s="1"/>
      <c r="AYK17" s="1"/>
      <c r="AYL17" s="1"/>
      <c r="AYM17" s="1"/>
      <c r="AYN17" s="1"/>
      <c r="AYO17" s="1"/>
      <c r="AYR17" s="1"/>
      <c r="AYS17" s="1"/>
      <c r="AYT17" s="1"/>
      <c r="AYU17" s="1"/>
      <c r="AYV17" s="1"/>
      <c r="AYW17" s="1"/>
      <c r="AYZ17" s="1"/>
      <c r="AZA17" s="1"/>
      <c r="AZB17" s="1"/>
      <c r="AZC17" s="1"/>
      <c r="AZD17" s="1"/>
      <c r="AZE17" s="1"/>
      <c r="AZH17" s="77"/>
      <c r="AZI17" s="77"/>
      <c r="AZJ17" s="77"/>
      <c r="AZK17" s="77"/>
      <c r="AZL17" s="77"/>
      <c r="AZM17" s="77"/>
      <c r="AZP17" s="1"/>
      <c r="AZQ17" s="1"/>
      <c r="AZR17" s="1"/>
      <c r="AZS17" s="1"/>
      <c r="AZT17" s="1"/>
      <c r="AZU17" s="1"/>
      <c r="AZX17" s="1"/>
      <c r="AZY17" s="1"/>
      <c r="AZZ17" s="1"/>
      <c r="BAA17" s="1"/>
      <c r="BAB17" s="1"/>
      <c r="BAC17" s="1"/>
      <c r="BAF17" s="1"/>
      <c r="BAG17" s="1"/>
      <c r="BAH17" s="1"/>
      <c r="BAI17" s="1"/>
      <c r="BAJ17" s="1"/>
      <c r="BAK17" s="1"/>
      <c r="BAN17" s="1"/>
      <c r="BAO17" s="1"/>
      <c r="BAP17" s="1"/>
      <c r="BAQ17" s="1"/>
      <c r="BAR17" s="1"/>
      <c r="BAS17" s="1"/>
      <c r="BAV17" s="1"/>
      <c r="BAW17" s="1"/>
      <c r="BAX17" s="1"/>
      <c r="BAY17" s="1"/>
      <c r="BAZ17" s="1"/>
      <c r="BBA17" s="1"/>
      <c r="BBD17" s="1"/>
      <c r="BBE17" s="1"/>
      <c r="BBF17" s="1"/>
      <c r="BBG17" s="1"/>
      <c r="BBH17" s="1"/>
      <c r="BBI17" s="1"/>
      <c r="BBL17" s="1"/>
      <c r="BBM17" s="1"/>
      <c r="BBN17" s="1"/>
      <c r="BBO17" s="1"/>
      <c r="BBP17" s="1"/>
      <c r="BBQ17" s="1"/>
      <c r="BBT17" s="1"/>
      <c r="BBU17" s="1"/>
      <c r="BBV17" s="1"/>
      <c r="BBW17" s="1"/>
      <c r="BBX17" s="1"/>
      <c r="BBY17" s="1"/>
      <c r="BCB17" s="1"/>
      <c r="BCC17" s="1"/>
      <c r="BCD17" s="1"/>
      <c r="BCE17" s="1"/>
      <c r="BCF17" s="1"/>
      <c r="BCG17" s="1"/>
      <c r="BCJ17" s="1"/>
      <c r="BCK17" s="1"/>
      <c r="BCL17" s="1"/>
      <c r="BCM17" s="1"/>
      <c r="BCN17" s="1"/>
      <c r="BCO17" s="1"/>
      <c r="BCR17" s="1"/>
      <c r="BCS17" s="1"/>
      <c r="BCT17" s="1"/>
      <c r="BCU17" s="1"/>
      <c r="BCV17" s="1"/>
      <c r="BCW17" s="1"/>
      <c r="BCZ17" s="1"/>
      <c r="BDA17" s="1"/>
      <c r="BDB17" s="1"/>
      <c r="BDC17" s="1"/>
      <c r="BDD17" s="1"/>
      <c r="BDE17" s="1"/>
      <c r="BDH17" s="1"/>
      <c r="BDI17" s="1"/>
      <c r="BDJ17" s="1"/>
      <c r="BDK17" s="1"/>
      <c r="BDL17" s="1"/>
      <c r="BDM17" s="1"/>
      <c r="BDP17" s="1"/>
      <c r="BDQ17" s="1"/>
      <c r="BDR17" s="1"/>
      <c r="BDS17" s="1"/>
      <c r="BDT17" s="1"/>
      <c r="BDU17" s="1"/>
      <c r="BDX17" s="1"/>
      <c r="BDY17" s="1"/>
      <c r="BDZ17" s="1"/>
      <c r="BEA17" s="1"/>
      <c r="BEB17" s="1"/>
      <c r="BEC17" s="1"/>
      <c r="BEF17" s="1"/>
      <c r="BEG17" s="1"/>
      <c r="BEH17" s="1"/>
      <c r="BEI17" s="1"/>
      <c r="BEJ17" s="1"/>
      <c r="BEK17" s="1"/>
      <c r="BEN17" s="1"/>
      <c r="BEO17" s="1"/>
      <c r="BEP17" s="1"/>
      <c r="BEQ17" s="1"/>
      <c r="BER17" s="1"/>
      <c r="BES17" s="1"/>
      <c r="BEV17" s="1"/>
      <c r="BEW17" s="1"/>
      <c r="BEX17" s="1"/>
      <c r="BEY17" s="1"/>
      <c r="BEZ17" s="1"/>
      <c r="BFA17" s="1"/>
      <c r="BFD17" s="1"/>
      <c r="BFE17" s="1"/>
      <c r="BFF17" s="1"/>
      <c r="BFG17" s="1"/>
      <c r="BFH17" s="1"/>
      <c r="BFI17" s="1"/>
      <c r="BFL17" s="1"/>
      <c r="BFM17" s="1"/>
      <c r="BFN17" s="1"/>
      <c r="BFO17" s="1"/>
      <c r="BFP17" s="1"/>
      <c r="BFQ17" s="1"/>
      <c r="BJL17" s="1"/>
      <c r="BJM17" s="1"/>
      <c r="BJN17" s="1"/>
      <c r="BJO17" s="1"/>
      <c r="BJP17" s="1"/>
      <c r="BJQ17" s="1"/>
      <c r="BJT17" s="1"/>
      <c r="BJU17" s="1"/>
      <c r="BJV17" s="1"/>
      <c r="BJW17" s="1"/>
      <c r="BJX17" s="1"/>
      <c r="BJY17" s="1"/>
      <c r="BKB17" s="1"/>
      <c r="BKC17" s="1"/>
      <c r="BKD17" s="1"/>
      <c r="BKE17" s="1"/>
      <c r="BKF17" s="1"/>
      <c r="BKG17" s="1"/>
      <c r="BKR17" s="1"/>
      <c r="BKS17" s="1"/>
      <c r="BKT17" s="1"/>
      <c r="BKU17" s="1"/>
      <c r="BKV17" s="1"/>
      <c r="BKW17" s="1"/>
      <c r="BKZ17" s="1"/>
      <c r="BLA17" s="1"/>
      <c r="BLB17" s="1"/>
      <c r="BLC17" s="1"/>
      <c r="BLD17" s="1"/>
      <c r="BLE17" s="1"/>
      <c r="BLH17" s="1"/>
      <c r="BLI17" s="1"/>
      <c r="BLJ17" s="1"/>
      <c r="BLK17" s="1"/>
      <c r="BLL17" s="1"/>
      <c r="BLM17" s="1"/>
      <c r="BLP17" s="1"/>
      <c r="BLQ17" s="1"/>
      <c r="BLR17" s="1"/>
      <c r="BLS17" s="1"/>
      <c r="BLT17" s="1"/>
      <c r="BLU17" s="1"/>
      <c r="BLX17" s="1"/>
      <c r="BLY17" s="1"/>
      <c r="BLZ17" s="1"/>
      <c r="BMA17" s="1"/>
      <c r="BMB17" s="1"/>
      <c r="BMC17" s="1"/>
      <c r="BMF17" s="1"/>
      <c r="BMG17" s="1"/>
      <c r="BMH17" s="1"/>
      <c r="BMI17" s="1"/>
      <c r="BMJ17" s="1"/>
      <c r="BMK17" s="1"/>
      <c r="BMN17" s="1"/>
      <c r="BMO17" s="1"/>
      <c r="BMP17" s="1"/>
      <c r="BMQ17" s="1"/>
      <c r="BMR17" s="1"/>
      <c r="BMS17" s="1"/>
      <c r="BMV17" s="1"/>
      <c r="BMW17" s="1"/>
      <c r="BMX17" s="1"/>
      <c r="BMY17" s="1"/>
      <c r="BMZ17" s="1"/>
      <c r="BNA17" s="1"/>
      <c r="BND17" s="1"/>
      <c r="BNE17" s="1"/>
      <c r="BNF17" s="1"/>
      <c r="BNG17" s="1"/>
      <c r="BNH17" s="1"/>
      <c r="BNI17" s="1"/>
      <c r="BNL17" s="1"/>
      <c r="BNM17" s="1"/>
      <c r="BNN17" s="1"/>
      <c r="BNO17" s="1"/>
      <c r="BNP17" s="1"/>
      <c r="BNQ17" s="1"/>
      <c r="BOB17" s="1"/>
      <c r="BOC17" s="1"/>
      <c r="BOD17" s="1"/>
      <c r="BOE17" s="1"/>
      <c r="BOF17" s="1"/>
      <c r="BOG17" s="1"/>
      <c r="BOR17" s="1"/>
      <c r="BOS17" s="1"/>
      <c r="BOT17" s="1"/>
      <c r="BOU17" s="1"/>
      <c r="BOV17" s="1"/>
      <c r="BOW17" s="1"/>
      <c r="BOZ17" s="1"/>
      <c r="BPA17" s="1"/>
      <c r="BPB17" s="1"/>
      <c r="BPC17" s="1"/>
      <c r="BPD17" s="1"/>
      <c r="BPE17" s="1"/>
      <c r="BPH17" s="1"/>
      <c r="BPI17" s="1"/>
      <c r="BPJ17" s="1"/>
      <c r="BPK17" s="1"/>
      <c r="BPL17" s="1"/>
      <c r="BPM17" s="1"/>
      <c r="BPP17" s="1"/>
      <c r="BPQ17" s="1"/>
      <c r="BPR17" s="1"/>
      <c r="BPS17" s="1"/>
      <c r="BPT17" s="1"/>
      <c r="BPU17" s="1"/>
      <c r="BPX17" s="1"/>
      <c r="BPY17" s="1"/>
      <c r="BPZ17" s="1"/>
      <c r="BQA17" s="1"/>
      <c r="BQB17" s="1"/>
      <c r="BQC17" s="1"/>
      <c r="BQF17" s="1"/>
      <c r="BQG17" s="1"/>
      <c r="BQH17" s="1"/>
      <c r="BQI17" s="1"/>
      <c r="BQJ17" s="1"/>
      <c r="BQK17" s="1"/>
      <c r="BQN17" s="1"/>
      <c r="BQO17" s="1"/>
      <c r="BQP17" s="1"/>
      <c r="BQQ17" s="1"/>
      <c r="BQR17" s="1"/>
      <c r="BQS17" s="1"/>
      <c r="BQV17" s="1"/>
      <c r="BQW17" s="1"/>
      <c r="BQX17" s="1"/>
      <c r="BQY17" s="1"/>
      <c r="BQZ17" s="1"/>
      <c r="BRA17" s="1"/>
      <c r="BRD17" s="1"/>
      <c r="BRE17" s="1"/>
      <c r="BRF17" s="1"/>
      <c r="BRG17" s="1"/>
      <c r="BRH17" s="1"/>
      <c r="BRI17" s="1"/>
      <c r="BRL17" s="1"/>
      <c r="BRM17" s="1"/>
      <c r="BRN17" s="1"/>
      <c r="BRO17" s="1"/>
      <c r="BRP17" s="1"/>
      <c r="BRQ17" s="1"/>
      <c r="BRT17" s="1"/>
      <c r="BRU17" s="1"/>
      <c r="BRV17" s="1"/>
      <c r="BRW17" s="1"/>
      <c r="BRX17" s="1"/>
      <c r="BRY17" s="1"/>
      <c r="BSB17" s="1"/>
      <c r="BSC17" s="1"/>
      <c r="BSD17" s="1"/>
      <c r="BSE17" s="1"/>
      <c r="BSF17" s="1"/>
      <c r="BSG17" s="1"/>
      <c r="BSR17" s="1"/>
      <c r="BSS17" s="1"/>
      <c r="BST17" s="1"/>
      <c r="BSU17" s="1"/>
      <c r="BSV17" s="1"/>
      <c r="BSW17" s="1"/>
      <c r="BSZ17" s="1"/>
      <c r="BTA17" s="1"/>
      <c r="BTB17" s="1"/>
      <c r="BTC17" s="1"/>
      <c r="BTD17" s="1"/>
      <c r="BTE17" s="1"/>
      <c r="BTH17" s="1"/>
      <c r="BTI17" s="1"/>
      <c r="BTJ17" s="1"/>
      <c r="BTK17" s="1"/>
      <c r="BTL17" s="1"/>
      <c r="BTM17" s="1"/>
      <c r="BTP17" s="1"/>
      <c r="BTQ17" s="1"/>
      <c r="BTR17" s="1"/>
      <c r="BTS17" s="1"/>
      <c r="BTT17" s="1"/>
      <c r="BTU17" s="1"/>
      <c r="BTX17" s="1"/>
      <c r="BTY17" s="1"/>
      <c r="BTZ17" s="1"/>
      <c r="BUA17" s="1"/>
      <c r="BUB17" s="1"/>
      <c r="BUC17" s="1"/>
      <c r="BUF17" s="1"/>
      <c r="BUG17" s="1"/>
      <c r="BUH17" s="1"/>
      <c r="BUI17" s="1"/>
      <c r="BUJ17" s="1"/>
      <c r="BUK17" s="1"/>
      <c r="BUN17" s="1"/>
      <c r="BUO17" s="1"/>
      <c r="BUP17" s="1"/>
      <c r="BUQ17" s="1"/>
      <c r="BUR17" s="1"/>
      <c r="BUS17" s="1"/>
      <c r="BUV17" s="1"/>
      <c r="BUW17" s="1"/>
      <c r="BUX17" s="1"/>
      <c r="BUY17" s="1"/>
      <c r="BUZ17" s="1"/>
      <c r="BVA17" s="1"/>
      <c r="BVD17" s="1"/>
      <c r="BVE17" s="1"/>
      <c r="BVF17" s="1"/>
      <c r="BVG17" s="1"/>
      <c r="BVH17" s="1"/>
      <c r="BVI17" s="1"/>
      <c r="BVL17" s="1"/>
      <c r="BVM17" s="1"/>
      <c r="BVN17" s="1"/>
      <c r="BVO17" s="1"/>
      <c r="BVP17" s="1"/>
      <c r="BVQ17" s="1"/>
      <c r="BVT17" s="1"/>
      <c r="BVU17" s="1"/>
      <c r="BVV17" s="1"/>
      <c r="BVW17" s="1"/>
      <c r="BVX17" s="1"/>
      <c r="BVY17" s="1"/>
      <c r="BWB17" s="1"/>
      <c r="BWC17" s="1"/>
      <c r="BWD17" s="1"/>
      <c r="BWE17" s="1"/>
      <c r="BWF17" s="1"/>
      <c r="BWG17" s="1"/>
      <c r="BWJ17" s="1"/>
      <c r="BWK17" s="1"/>
      <c r="BWL17" s="1"/>
      <c r="BWM17" s="1"/>
      <c r="BWN17" s="1"/>
      <c r="BWO17" s="1"/>
      <c r="BWR17" s="1"/>
      <c r="BWS17" s="1"/>
      <c r="BWT17" s="1"/>
      <c r="BWU17" s="1"/>
      <c r="BWV17" s="1"/>
      <c r="BWW17" s="1"/>
      <c r="BWZ17" s="1"/>
      <c r="BXA17" s="1"/>
      <c r="BXB17" s="1"/>
      <c r="BXC17" s="1"/>
      <c r="BXD17" s="1"/>
      <c r="BXE17" s="1"/>
      <c r="BXH17" s="1"/>
      <c r="BXI17" s="1"/>
      <c r="BXJ17" s="1"/>
      <c r="BXK17" s="1"/>
      <c r="BXL17" s="1"/>
      <c r="BXM17" s="1"/>
      <c r="BXP17" s="1"/>
      <c r="BXQ17" s="1"/>
      <c r="BXR17" s="1"/>
      <c r="BXS17" s="1"/>
      <c r="BXT17" s="1"/>
      <c r="BXU17" s="1"/>
      <c r="BXX17" s="1"/>
      <c r="BXY17" s="1"/>
      <c r="BXZ17" s="1"/>
      <c r="BYA17" s="1"/>
      <c r="BYB17" s="1"/>
      <c r="BYC17" s="1"/>
      <c r="BYF17" s="1"/>
      <c r="BYG17" s="1"/>
      <c r="BYH17" s="1"/>
      <c r="BYI17" s="1"/>
      <c r="BYJ17" s="1"/>
      <c r="BYK17" s="1"/>
      <c r="BYN17" s="1"/>
      <c r="BYO17" s="1"/>
      <c r="BYP17" s="1"/>
      <c r="BYQ17" s="1"/>
      <c r="BYR17" s="1"/>
      <c r="BYS17" s="1"/>
      <c r="BYV17" s="1"/>
      <c r="BYW17" s="1"/>
      <c r="BYX17" s="1"/>
      <c r="BYY17" s="1"/>
      <c r="BYZ17" s="1"/>
      <c r="BZA17" s="1"/>
      <c r="BZD17" s="1"/>
      <c r="BZE17" s="1"/>
      <c r="BZF17" s="1"/>
      <c r="BZG17" s="1"/>
      <c r="BZH17" s="1"/>
      <c r="BZI17" s="1"/>
      <c r="BZL17" s="1"/>
      <c r="BZM17" s="1"/>
      <c r="BZN17" s="1"/>
      <c r="BZO17" s="1"/>
      <c r="BZP17" s="1"/>
      <c r="BZQ17" s="1"/>
      <c r="BZT17" s="1"/>
      <c r="BZU17" s="1"/>
      <c r="BZV17" s="1"/>
      <c r="BZW17" s="1"/>
      <c r="BZX17" s="1"/>
      <c r="BZY17" s="1"/>
      <c r="CAB17" s="1"/>
      <c r="CAC17" s="1"/>
      <c r="CAD17" s="1"/>
      <c r="CAE17" s="1"/>
      <c r="CAF17" s="1"/>
      <c r="CAG17" s="1"/>
      <c r="CAJ17" s="1"/>
      <c r="CAK17" s="1"/>
      <c r="CAL17" s="1"/>
      <c r="CAM17" s="1"/>
      <c r="CAN17" s="1"/>
      <c r="CAO17" s="1"/>
      <c r="CAZ17" s="1"/>
      <c r="CBA17" s="1"/>
      <c r="CBB17" s="1"/>
      <c r="CBC17" s="1"/>
      <c r="CBD17" s="1"/>
      <c r="CBE17" s="1"/>
      <c r="CBH17" s="1"/>
      <c r="CBI17" s="1"/>
      <c r="CBJ17" s="1"/>
      <c r="CBK17" s="1"/>
      <c r="CBL17" s="1"/>
      <c r="CBM17" s="1"/>
      <c r="CBP17" s="1"/>
      <c r="CBQ17" s="1"/>
      <c r="CBR17" s="1"/>
      <c r="CBS17" s="1"/>
      <c r="CBT17" s="1"/>
      <c r="CBU17" s="1"/>
      <c r="CBX17" s="1"/>
      <c r="CBY17" s="1"/>
      <c r="CBZ17" s="1"/>
      <c r="CCA17" s="1"/>
      <c r="CCB17" s="1"/>
      <c r="CCC17" s="1"/>
      <c r="CCF17" s="1"/>
      <c r="CCG17" s="1"/>
      <c r="CCH17" s="1"/>
      <c r="CCI17" s="1"/>
      <c r="CCJ17" s="1"/>
      <c r="CCK17" s="1"/>
      <c r="CCN17" s="1"/>
      <c r="CCO17" s="1"/>
      <c r="CCP17" s="1"/>
      <c r="CCQ17" s="1"/>
      <c r="CCR17" s="1"/>
      <c r="CCS17" s="1"/>
      <c r="CCV17" s="1"/>
      <c r="CCW17" s="1"/>
      <c r="CCX17" s="1"/>
      <c r="CCY17" s="1"/>
      <c r="CCZ17" s="1"/>
      <c r="CDA17" s="1"/>
      <c r="CDL17" s="1"/>
      <c r="CDM17" s="1"/>
      <c r="CDN17" s="1"/>
      <c r="CDO17" s="1"/>
      <c r="CDP17" s="1"/>
      <c r="CDQ17" s="1"/>
      <c r="CDT17" s="1"/>
      <c r="CDU17" s="1"/>
      <c r="CDV17" s="1"/>
      <c r="CDW17" s="1"/>
      <c r="CDX17" s="1"/>
      <c r="CDY17" s="1"/>
      <c r="CEB17" s="1"/>
      <c r="CEC17" s="1"/>
      <c r="CED17" s="1"/>
      <c r="CEE17" s="1"/>
      <c r="CEF17" s="1"/>
      <c r="CEG17" s="1"/>
      <c r="CEJ17" s="1"/>
      <c r="CEK17" s="1"/>
      <c r="CEL17" s="1"/>
      <c r="CEM17" s="1"/>
      <c r="CEN17" s="1"/>
      <c r="CEO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F17" s="1"/>
      <c r="CFG17" s="1"/>
      <c r="CFH17" s="1"/>
      <c r="CFI17" s="1"/>
      <c r="CFJ17" s="1"/>
      <c r="CFK17" s="1"/>
      <c r="CFN17" s="1"/>
      <c r="CFO17" s="1"/>
      <c r="CFP17" s="1"/>
      <c r="CFQ17" s="1"/>
      <c r="CFR17" s="1"/>
      <c r="CFS17" s="1"/>
      <c r="CFV17" s="1"/>
      <c r="CFW17" s="1"/>
      <c r="CFX17" s="1"/>
      <c r="CFY17" s="1"/>
      <c r="CFZ17" s="1"/>
      <c r="CGA17" s="1"/>
      <c r="CGD17" s="1"/>
      <c r="CGE17" s="1"/>
      <c r="CGF17" s="1"/>
      <c r="CGG17" s="1"/>
      <c r="CGH17" s="1"/>
      <c r="CGI17" s="1"/>
      <c r="CGL17" s="1"/>
      <c r="CGM17" s="1"/>
      <c r="CGN17" s="1"/>
      <c r="CGO17" s="1"/>
      <c r="CGP17" s="1"/>
      <c r="CGQ17" s="1"/>
      <c r="CGT17" s="1"/>
      <c r="CGU17" s="1"/>
      <c r="CGV17" s="1"/>
      <c r="CGW17" s="1"/>
      <c r="CGX17" s="1"/>
      <c r="CGY17" s="1"/>
      <c r="CHB17" s="1"/>
      <c r="CHC17" s="1"/>
      <c r="CHD17" s="1"/>
      <c r="CHE17" s="1"/>
      <c r="CHF17" s="1"/>
      <c r="CHG17" s="1"/>
      <c r="CHJ17" s="1"/>
      <c r="CHK17" s="1"/>
      <c r="CHL17" s="1"/>
      <c r="CHM17" s="1"/>
      <c r="CHN17" s="1"/>
      <c r="CHO17" s="1"/>
      <c r="CHR17" s="1"/>
      <c r="CHS17" s="1"/>
      <c r="CHT17" s="1"/>
      <c r="CHU17" s="1"/>
      <c r="CHV17" s="1"/>
      <c r="CHW17" s="1"/>
      <c r="CHZ17" s="1"/>
      <c r="CIA17" s="1"/>
      <c r="CIB17" s="1"/>
      <c r="CIC17" s="1"/>
      <c r="CID17" s="1"/>
      <c r="CIE17" s="1"/>
      <c r="CIH17" s="1"/>
      <c r="CII17" s="1"/>
      <c r="CIJ17" s="1"/>
      <c r="CIK17" s="1"/>
      <c r="CIL17" s="1"/>
      <c r="CIM17" s="1"/>
      <c r="CIP17" s="1"/>
      <c r="CIQ17" s="1"/>
      <c r="CIR17" s="1"/>
      <c r="CIS17" s="1"/>
      <c r="CIT17" s="1"/>
      <c r="CIU17" s="1"/>
      <c r="CIX17" s="1"/>
      <c r="CIY17" s="1"/>
      <c r="CIZ17" s="1"/>
      <c r="CJA17" s="1"/>
      <c r="CJB17" s="1"/>
      <c r="CJC17" s="1"/>
      <c r="CJF17" s="1"/>
      <c r="CJG17" s="1"/>
      <c r="CJH17" s="1"/>
      <c r="CJI17" s="1"/>
      <c r="CJJ17" s="1"/>
      <c r="CJK17" s="1"/>
      <c r="CJN17" s="1"/>
      <c r="CJO17" s="1"/>
      <c r="CJP17" s="1"/>
      <c r="CJQ17" s="1"/>
      <c r="CJR17" s="1"/>
      <c r="CJS17" s="1"/>
      <c r="CJV17" s="1"/>
      <c r="CJW17" s="1"/>
      <c r="CJX17" s="1"/>
      <c r="CJY17" s="1"/>
      <c r="CJZ17" s="1"/>
      <c r="CKA17" s="1"/>
      <c r="CKD17" s="1"/>
      <c r="CKE17" s="1"/>
      <c r="CKF17" s="1"/>
      <c r="CKG17" s="1"/>
      <c r="CKH17" s="1"/>
      <c r="CKI17" s="1"/>
      <c r="CKL17" s="1"/>
      <c r="CKM17" s="1"/>
      <c r="CKN17" s="1"/>
      <c r="CKO17" s="1"/>
      <c r="CKP17" s="1"/>
      <c r="CKQ17" s="1"/>
      <c r="CKT17" s="1"/>
      <c r="CKU17" s="1"/>
      <c r="CKV17" s="1"/>
      <c r="CKW17" s="1"/>
      <c r="CKX17" s="1"/>
      <c r="CKY17" s="1"/>
      <c r="CLB17" s="1"/>
      <c r="CLC17" s="1"/>
      <c r="CLD17" s="1"/>
      <c r="CLE17" s="1"/>
      <c r="CLF17" s="1"/>
      <c r="CLG17" s="1"/>
      <c r="CLJ17" s="1"/>
      <c r="CLK17" s="1"/>
      <c r="CLL17" s="1"/>
      <c r="CLM17" s="1"/>
      <c r="CLN17" s="1"/>
      <c r="CLO17" s="1"/>
      <c r="CLR17" s="1"/>
      <c r="CLS17" s="1"/>
      <c r="CLT17" s="1"/>
      <c r="CLU17" s="1"/>
      <c r="CLV17" s="1"/>
      <c r="CLW17" s="1"/>
      <c r="CLZ17" s="1"/>
      <c r="CMA17" s="1"/>
      <c r="CMB17" s="1"/>
      <c r="CMC17" s="1"/>
      <c r="CMD17" s="1"/>
      <c r="CME17" s="1"/>
      <c r="CMH17" s="1"/>
      <c r="CMI17" s="1"/>
      <c r="CMJ17" s="1"/>
      <c r="CMK17" s="1"/>
      <c r="CML17" s="1"/>
      <c r="CMM17" s="1"/>
      <c r="CMP17" s="1"/>
      <c r="CMQ17" s="1"/>
      <c r="CMR17" s="1"/>
      <c r="CMS17" s="1"/>
      <c r="CMT17" s="1"/>
      <c r="CMU17" s="1"/>
      <c r="CMX17" s="1"/>
      <c r="CMY17" s="1"/>
      <c r="CMZ17" s="1"/>
      <c r="CNA17" s="1"/>
      <c r="CNB17" s="1"/>
      <c r="CNC17" s="1"/>
      <c r="CNF17" s="1"/>
      <c r="CNG17" s="1"/>
      <c r="CNH17" s="1"/>
      <c r="CNI17" s="1"/>
      <c r="CNJ17" s="1"/>
      <c r="CNK17" s="1"/>
      <c r="CNN17" s="1"/>
      <c r="CNO17" s="1"/>
      <c r="CNP17" s="1"/>
      <c r="CNQ17" s="1"/>
      <c r="CNR17" s="1"/>
      <c r="CNS17" s="1"/>
      <c r="CNV17" s="1"/>
      <c r="CNW17" s="1"/>
      <c r="CNX17" s="1"/>
      <c r="CNY17" s="1"/>
      <c r="CNZ17" s="1"/>
      <c r="COA17" s="1"/>
      <c r="COD17" s="1"/>
      <c r="COE17" s="1"/>
      <c r="COF17" s="1"/>
      <c r="COG17" s="1"/>
      <c r="COH17" s="1"/>
      <c r="COI17" s="1"/>
      <c r="COL17" s="1"/>
      <c r="COM17" s="1"/>
      <c r="CON17" s="1"/>
      <c r="COO17" s="1"/>
      <c r="COP17" s="1"/>
      <c r="COQ17" s="1"/>
      <c r="COT17" s="1"/>
      <c r="COU17" s="1"/>
      <c r="COV17" s="1"/>
      <c r="COW17" s="1"/>
      <c r="COX17" s="1"/>
      <c r="COY17" s="1"/>
      <c r="CPB17" s="1"/>
      <c r="CPC17" s="1"/>
      <c r="CPD17" s="1"/>
      <c r="CPE17" s="1"/>
      <c r="CPF17" s="1"/>
      <c r="CPG17" s="1"/>
      <c r="CPJ17" s="1"/>
      <c r="CPK17" s="1"/>
      <c r="CPL17" s="1"/>
      <c r="CPM17" s="1"/>
      <c r="CPN17" s="1"/>
      <c r="CPO17" s="1"/>
      <c r="CPR17" s="77"/>
      <c r="CPS17" s="77"/>
      <c r="CPT17" s="77"/>
      <c r="CPU17" s="77"/>
      <c r="CPV17" s="77"/>
      <c r="CPW17" s="77"/>
      <c r="CPZ17" s="1"/>
      <c r="CQA17" s="1"/>
      <c r="CQB17" s="1"/>
      <c r="CQC17" s="1"/>
      <c r="CQD17" s="1"/>
      <c r="CQE17" s="1"/>
      <c r="CQH17" s="1"/>
      <c r="CQI17" s="1"/>
      <c r="CQJ17" s="1"/>
      <c r="CQK17" s="1"/>
      <c r="CQL17" s="1"/>
      <c r="CQM17" s="1"/>
      <c r="CQP17" s="1"/>
      <c r="CQQ17" s="1"/>
      <c r="CQR17" s="1"/>
      <c r="CQS17" s="1"/>
      <c r="CQT17" s="1"/>
      <c r="CQU17" s="1"/>
      <c r="CQX17" s="1"/>
      <c r="CQY17" s="1"/>
      <c r="CQZ17" s="1"/>
      <c r="CRA17" s="1"/>
      <c r="CRB17" s="1"/>
      <c r="CRC17" s="1"/>
      <c r="CRF17" s="1"/>
      <c r="CRG17" s="1"/>
      <c r="CRH17" s="1"/>
      <c r="CRI17" s="1"/>
      <c r="CRJ17" s="1"/>
      <c r="CRK17" s="1"/>
      <c r="CRN17" s="1"/>
      <c r="CRO17" s="1"/>
      <c r="CRP17" s="1"/>
      <c r="CRQ17" s="1"/>
      <c r="CRR17" s="1"/>
      <c r="CRS17" s="1"/>
      <c r="CRV17" s="1"/>
      <c r="CRW17" s="1"/>
      <c r="CRX17" s="1"/>
      <c r="CRY17" s="1"/>
      <c r="CRZ17" s="1"/>
      <c r="CSA17" s="1"/>
      <c r="CSD17" s="1"/>
      <c r="CSE17" s="1"/>
      <c r="CSF17" s="1"/>
      <c r="CSG17" s="1"/>
      <c r="CSH17" s="1"/>
      <c r="CSI17" s="1"/>
      <c r="CSL17" s="1"/>
      <c r="CSM17" s="1"/>
      <c r="CSN17" s="1"/>
      <c r="CSO17" s="1"/>
      <c r="CSP17" s="1"/>
      <c r="CSQ17" s="1"/>
      <c r="CST17" s="1"/>
      <c r="CSU17" s="1"/>
      <c r="CSV17" s="1"/>
      <c r="CSW17" s="1"/>
      <c r="CSX17" s="1"/>
      <c r="CSY17" s="1"/>
      <c r="CTB17" s="1"/>
      <c r="CTC17" s="1"/>
      <c r="CTD17" s="1"/>
      <c r="CTE17" s="1"/>
      <c r="CTF17" s="1"/>
      <c r="CTG17" s="1"/>
      <c r="CTJ17" s="1"/>
      <c r="CTK17" s="1"/>
      <c r="CTL17" s="1"/>
      <c r="CTM17" s="1"/>
      <c r="CTN17" s="1"/>
      <c r="CTO17" s="1"/>
      <c r="CTR17" s="1"/>
      <c r="CTS17" s="1"/>
      <c r="CTT17" s="1"/>
      <c r="CTU17" s="1"/>
      <c r="CTV17" s="1"/>
      <c r="CTW17" s="1"/>
      <c r="CTZ17" s="1"/>
      <c r="CUA17" s="1"/>
      <c r="CUB17" s="1"/>
      <c r="CUC17" s="1"/>
      <c r="CUD17" s="1"/>
      <c r="CUE17" s="1"/>
      <c r="CUH17" s="1"/>
      <c r="CUI17" s="1"/>
      <c r="CUJ17" s="1"/>
      <c r="CUK17" s="1"/>
      <c r="CUL17" s="1"/>
      <c r="CUM17" s="1"/>
      <c r="CUP17" s="1"/>
      <c r="CUQ17" s="1"/>
      <c r="CUR17" s="1"/>
      <c r="CUS17" s="1"/>
      <c r="CUT17" s="1"/>
      <c r="CUU17" s="1"/>
      <c r="CUX17" s="1"/>
      <c r="CUY17" s="1"/>
      <c r="CUZ17" s="1"/>
      <c r="CVA17" s="1"/>
      <c r="CVB17" s="1"/>
      <c r="CVC17" s="1"/>
      <c r="CVF17" s="1"/>
      <c r="CVG17" s="1"/>
      <c r="CVH17" s="1"/>
      <c r="CVI17" s="1"/>
      <c r="CVJ17" s="1"/>
      <c r="CVK17" s="1"/>
      <c r="CVN17" s="1"/>
      <c r="CVO17" s="1"/>
      <c r="CVP17" s="1"/>
      <c r="CVQ17" s="1"/>
      <c r="CVR17" s="1"/>
      <c r="CVS17" s="1"/>
      <c r="CVV17" s="1"/>
      <c r="CVW17" s="1"/>
      <c r="CVX17" s="1"/>
      <c r="CVY17" s="1"/>
      <c r="CVZ17" s="1"/>
      <c r="CWA17" s="1"/>
      <c r="CWD17" s="1"/>
      <c r="CWE17" s="1"/>
      <c r="CWF17" s="1"/>
      <c r="CWG17" s="1"/>
      <c r="CWH17" s="1"/>
      <c r="CWI17" s="1"/>
      <c r="CWL17" s="1"/>
      <c r="CWM17" s="1"/>
      <c r="CWN17" s="1"/>
      <c r="CWO17" s="1"/>
      <c r="CWP17" s="1"/>
      <c r="CWQ17" s="1"/>
      <c r="CWT17" s="1"/>
      <c r="CWU17" s="1"/>
      <c r="CWV17" s="1"/>
      <c r="CWW17" s="1"/>
      <c r="CWX17" s="1"/>
      <c r="CWY17" s="1"/>
      <c r="CXB17" s="1"/>
      <c r="CXC17" s="1"/>
      <c r="CXD17" s="1"/>
      <c r="CXE17" s="1"/>
      <c r="CXF17" s="1"/>
      <c r="CXG17" s="1"/>
      <c r="CXJ17" s="1"/>
      <c r="CXK17" s="1"/>
      <c r="CXL17" s="1"/>
      <c r="CXM17" s="1"/>
      <c r="CXN17" s="1"/>
      <c r="CXO17" s="1"/>
      <c r="CXR17" s="1"/>
      <c r="CXS17" s="1"/>
      <c r="CXT17" s="1"/>
      <c r="CXU17" s="1"/>
      <c r="CXV17" s="1"/>
      <c r="CXW17" s="1"/>
      <c r="CXZ17" s="1"/>
      <c r="CYA17" s="1"/>
      <c r="CYB17" s="1"/>
      <c r="CYC17" s="1"/>
      <c r="CYD17" s="1"/>
      <c r="CYE17" s="1"/>
      <c r="CYH17" s="1"/>
      <c r="CYI17" s="1"/>
      <c r="CYJ17" s="1"/>
      <c r="CYK17" s="1"/>
      <c r="CYL17" s="1"/>
      <c r="CYM17" s="1"/>
      <c r="CYP17" s="1"/>
      <c r="CYQ17" s="1"/>
      <c r="CYR17" s="1"/>
      <c r="CYS17" s="1"/>
      <c r="CYT17" s="1"/>
      <c r="CYU17" s="1"/>
      <c r="CYX17" s="1"/>
      <c r="CYY17" s="1"/>
      <c r="CYZ17" s="1"/>
      <c r="CZA17" s="1"/>
      <c r="CZB17" s="1"/>
      <c r="CZC17" s="1"/>
      <c r="CZF17" s="1"/>
      <c r="CZG17" s="1"/>
      <c r="CZH17" s="1"/>
      <c r="CZI17" s="1"/>
      <c r="CZJ17" s="1"/>
      <c r="CZK17" s="1"/>
      <c r="CZN17" s="1"/>
      <c r="CZO17" s="1"/>
      <c r="CZP17" s="1"/>
      <c r="CZQ17" s="1"/>
      <c r="CZR17" s="1"/>
      <c r="CZS17" s="1"/>
      <c r="CZV17" s="1"/>
      <c r="CZW17" s="1"/>
      <c r="CZX17" s="1"/>
      <c r="CZY17" s="1"/>
      <c r="CZZ17" s="1"/>
      <c r="DAA17" s="1"/>
      <c r="DAD17" s="1"/>
      <c r="DAE17" s="1"/>
      <c r="DAF17" s="1"/>
      <c r="DAG17" s="1"/>
      <c r="DAH17" s="1"/>
      <c r="DAI17" s="1"/>
      <c r="DAL17" s="1"/>
      <c r="DAM17" s="1"/>
      <c r="DAN17" s="1"/>
      <c r="DAO17" s="1"/>
      <c r="DAP17" s="1"/>
      <c r="DAQ17" s="1"/>
      <c r="DAT17" s="1"/>
      <c r="DAU17" s="1"/>
      <c r="DAV17" s="1"/>
      <c r="DAW17" s="1"/>
      <c r="DAX17" s="1"/>
      <c r="DAY17" s="1"/>
      <c r="DBB17" s="1"/>
      <c r="DBC17" s="1"/>
      <c r="DBD17" s="1"/>
      <c r="DBE17" s="1"/>
      <c r="DBF17" s="1"/>
      <c r="DBG17" s="1"/>
      <c r="DBJ17" s="1"/>
      <c r="DBK17" s="1"/>
      <c r="DBL17" s="1"/>
      <c r="DBM17" s="1"/>
      <c r="DBN17" s="1"/>
      <c r="DBO17" s="1"/>
      <c r="DBR17" s="1"/>
      <c r="DBS17" s="1"/>
      <c r="DBT17" s="1"/>
      <c r="DBU17" s="1"/>
      <c r="DBV17" s="1"/>
      <c r="DBW17" s="1"/>
      <c r="DBZ17" s="1"/>
      <c r="DCA17" s="1"/>
      <c r="DCB17" s="1"/>
      <c r="DCC17" s="1"/>
      <c r="DCD17" s="1"/>
      <c r="DCE17" s="1"/>
      <c r="DCH17" s="1"/>
      <c r="DCI17" s="1"/>
      <c r="DCJ17" s="1"/>
      <c r="DCK17" s="1"/>
      <c r="DCL17" s="1"/>
      <c r="DCM17" s="1"/>
      <c r="DCP17" s="1"/>
      <c r="DCQ17" s="1"/>
      <c r="DCR17" s="1"/>
      <c r="DCS17" s="1"/>
      <c r="DCT17" s="1"/>
      <c r="DCU17" s="1"/>
      <c r="DCX17" s="1"/>
      <c r="DCY17" s="1"/>
      <c r="DCZ17" s="1"/>
      <c r="DDA17" s="1"/>
      <c r="DDB17" s="1"/>
      <c r="DDC17" s="1"/>
      <c r="DDF17" s="58"/>
      <c r="DDG17" s="58"/>
      <c r="DDH17" s="58"/>
      <c r="DDI17" s="58"/>
      <c r="DDJ17" s="58"/>
      <c r="DDK17" s="58"/>
      <c r="DDL17" s="169"/>
      <c r="DDM17" s="169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D17" s="1"/>
      <c r="DEE17" s="1"/>
      <c r="DEF17" s="1"/>
      <c r="DEG17" s="1"/>
      <c r="DEH17" s="1"/>
      <c r="DEI17" s="1"/>
      <c r="DEL17" s="1"/>
      <c r="DEM17" s="1"/>
      <c r="DEN17" s="1"/>
      <c r="DEO17" s="1"/>
      <c r="DEP17" s="1"/>
      <c r="DEQ17" s="1"/>
      <c r="DET17" s="1"/>
      <c r="DEU17" s="1"/>
      <c r="DEV17" s="1"/>
      <c r="DEW17" s="1"/>
      <c r="DEX17" s="1"/>
      <c r="DEY17" s="1"/>
      <c r="DFB17" s="77"/>
      <c r="DFC17" s="77"/>
      <c r="DFD17" s="77"/>
      <c r="DFE17" s="77"/>
      <c r="DFF17" s="77"/>
      <c r="DFG17" s="77"/>
      <c r="DFJ17" s="1"/>
      <c r="DFK17" s="1"/>
      <c r="DFL17" s="1"/>
      <c r="DFM17" s="1"/>
      <c r="DFN17" s="1"/>
      <c r="DFO17" s="1"/>
      <c r="DFR17" s="1"/>
      <c r="DFS17" s="1"/>
      <c r="DFT17" s="1"/>
      <c r="DFU17" s="1"/>
      <c r="DFV17" s="1"/>
      <c r="DFW17" s="1"/>
      <c r="DFZ17" s="1"/>
      <c r="DGA17" s="1"/>
      <c r="DGB17" s="1"/>
      <c r="DGC17" s="1"/>
      <c r="DGD17" s="1"/>
      <c r="DGE17" s="1"/>
      <c r="DGH17" s="1"/>
      <c r="DGI17" s="1"/>
      <c r="DGJ17" s="1"/>
      <c r="DGK17" s="1"/>
      <c r="DGL17" s="1"/>
      <c r="DGM17" s="1"/>
      <c r="DGP17" s="1"/>
      <c r="DGQ17" s="1"/>
      <c r="DGR17" s="1"/>
      <c r="DGS17" s="1"/>
      <c r="DGT17" s="1"/>
      <c r="DGU17" s="1"/>
      <c r="DGX17" s="1"/>
      <c r="DGY17" s="1"/>
      <c r="DGZ17" s="1"/>
      <c r="DHA17" s="1"/>
      <c r="DHB17" s="1"/>
      <c r="DHC17" s="1"/>
      <c r="DHF17" s="1"/>
      <c r="DHG17" s="1"/>
      <c r="DHH17" s="1"/>
      <c r="DHI17" s="1"/>
      <c r="DHJ17" s="1"/>
      <c r="DHK17" s="1"/>
      <c r="DHN17" s="1"/>
      <c r="DHO17" s="1"/>
      <c r="DHP17" s="1"/>
      <c r="DHQ17" s="1"/>
      <c r="DHR17" s="1"/>
      <c r="DHS17" s="1"/>
      <c r="DHV17" s="1"/>
      <c r="DHW17" s="1"/>
      <c r="DHX17" s="1"/>
      <c r="DHY17" s="1"/>
      <c r="DHZ17" s="1"/>
      <c r="DIA17" s="1"/>
      <c r="DID17" s="1"/>
      <c r="DIE17" s="1"/>
      <c r="DIF17" s="1"/>
      <c r="DIG17" s="1"/>
      <c r="DIH17" s="1"/>
      <c r="DII17" s="1"/>
      <c r="DIL17" s="1"/>
      <c r="DIM17" s="1"/>
      <c r="DIN17" s="1"/>
      <c r="DIO17" s="1"/>
      <c r="DIP17" s="1"/>
      <c r="DIQ17" s="1"/>
      <c r="DIT17" s="1"/>
      <c r="DIU17" s="1"/>
      <c r="DIV17" s="1"/>
      <c r="DIW17" s="1"/>
      <c r="DIX17" s="1"/>
      <c r="DIY17" s="1"/>
      <c r="DJB17" s="1"/>
      <c r="DJC17" s="1"/>
      <c r="DJD17" s="1"/>
      <c r="DJE17" s="1"/>
      <c r="DJF17" s="1"/>
      <c r="DJG17" s="1"/>
      <c r="DJJ17" s="1"/>
      <c r="DJK17" s="1"/>
      <c r="DJL17" s="1"/>
      <c r="DJM17" s="1"/>
      <c r="DJN17" s="1"/>
      <c r="DJO17" s="1"/>
      <c r="DJR17" s="1"/>
      <c r="DJS17" s="1"/>
      <c r="DJT17" s="1"/>
      <c r="DJU17" s="1"/>
      <c r="DJV17" s="1"/>
      <c r="DJW17" s="1"/>
      <c r="DJZ17" s="1"/>
      <c r="DKA17" s="1"/>
      <c r="DKB17" s="1"/>
      <c r="DKC17" s="1"/>
      <c r="DKD17" s="1"/>
      <c r="DKE17" s="1"/>
      <c r="DKH17" s="1"/>
      <c r="DKI17" s="1"/>
      <c r="DKJ17" s="1"/>
      <c r="DKK17" s="1"/>
      <c r="DKL17" s="1"/>
      <c r="DKM17" s="1"/>
      <c r="DKP17" s="1"/>
      <c r="DKQ17" s="1"/>
      <c r="DKR17" s="1"/>
      <c r="DKS17" s="1"/>
      <c r="DKT17" s="1"/>
      <c r="DKU17" s="1"/>
      <c r="DKX17" s="1"/>
      <c r="DKY17" s="1"/>
      <c r="DKZ17" s="1"/>
      <c r="DLA17" s="1"/>
      <c r="DLB17" s="1"/>
      <c r="DLC17" s="1"/>
      <c r="DLF17" s="1"/>
      <c r="DLG17" s="1"/>
      <c r="DLH17" s="1"/>
      <c r="DLI17" s="1"/>
      <c r="DLJ17" s="1"/>
      <c r="DLK17" s="1"/>
      <c r="DLN17" s="1"/>
      <c r="DLO17" s="1"/>
      <c r="DLP17" s="1"/>
      <c r="DLQ17" s="1"/>
      <c r="DLR17" s="1"/>
      <c r="DLS17" s="1"/>
      <c r="DLV17" s="1"/>
      <c r="DLW17" s="1"/>
      <c r="DLX17" s="1"/>
      <c r="DLY17" s="1"/>
      <c r="DLZ17" s="1"/>
      <c r="DMA17" s="1"/>
      <c r="DMD17" s="1"/>
      <c r="DME17" s="1"/>
      <c r="DMF17" s="1"/>
      <c r="DMG17" s="1"/>
      <c r="DMH17" s="1"/>
      <c r="DMI17" s="1"/>
      <c r="DML17" s="1"/>
      <c r="DMM17" s="1"/>
      <c r="DMN17" s="1"/>
      <c r="DMO17" s="1"/>
      <c r="DMP17" s="1"/>
      <c r="DMQ17" s="1"/>
      <c r="DMT17" s="1"/>
      <c r="DMU17" s="1"/>
      <c r="DMV17" s="1"/>
      <c r="DMW17" s="1"/>
      <c r="DMX17" s="1"/>
      <c r="DMY17" s="1"/>
      <c r="DNB17" s="1"/>
      <c r="DNC17" s="1"/>
      <c r="DND17" s="1"/>
      <c r="DNE17" s="1"/>
      <c r="DNF17" s="1"/>
      <c r="DNG17" s="1"/>
      <c r="DNJ17" s="1"/>
      <c r="DNK17" s="1"/>
      <c r="DNL17" s="1"/>
      <c r="DNM17" s="1"/>
      <c r="DNN17" s="1"/>
      <c r="DNO17" s="1"/>
      <c r="DNR17" s="1"/>
      <c r="DNS17" s="1"/>
      <c r="DNT17" s="1"/>
      <c r="DNU17" s="1"/>
      <c r="DNV17" s="1"/>
      <c r="DNW17" s="1"/>
      <c r="DNZ17" s="1"/>
      <c r="DOA17" s="1"/>
      <c r="DOB17" s="1"/>
      <c r="DOC17" s="1"/>
      <c r="DOD17" s="1"/>
      <c r="DOE17" s="1"/>
      <c r="DOH17" s="1"/>
      <c r="DOI17" s="1"/>
      <c r="DOJ17" s="1"/>
      <c r="DOK17" s="1"/>
      <c r="DOL17" s="1"/>
      <c r="DOM17" s="1"/>
      <c r="DOP17" s="1"/>
      <c r="DOQ17" s="1"/>
      <c r="DOR17" s="1"/>
      <c r="DOS17" s="1"/>
      <c r="DOT17" s="1"/>
      <c r="DOU17" s="1"/>
      <c r="DOX17" s="1"/>
      <c r="DOY17" s="1"/>
      <c r="DOZ17" s="1"/>
      <c r="DPA17" s="1"/>
      <c r="DPB17" s="1"/>
      <c r="DPC17" s="1"/>
      <c r="DPF17" s="1"/>
      <c r="DPG17" s="1"/>
      <c r="DPH17" s="1"/>
      <c r="DPI17" s="1"/>
      <c r="DPJ17" s="1"/>
      <c r="DPK17" s="1"/>
      <c r="DPN17" s="1"/>
      <c r="DPO17" s="1"/>
      <c r="DPP17" s="1"/>
      <c r="DPQ17" s="1"/>
      <c r="DPR17" s="1"/>
      <c r="DPS17" s="1"/>
      <c r="DPV17" s="1"/>
      <c r="DPW17" s="1"/>
      <c r="DPX17" s="1"/>
      <c r="DPY17" s="1"/>
      <c r="DPZ17" s="1"/>
      <c r="DQA17" s="1"/>
      <c r="DQD17" s="1"/>
      <c r="DQE17" s="1"/>
      <c r="DQF17" s="1"/>
      <c r="DQG17" s="1"/>
      <c r="DQH17" s="1"/>
      <c r="DQI17" s="1"/>
      <c r="DQL17" s="1"/>
      <c r="DQM17" s="1"/>
      <c r="DQN17" s="1"/>
      <c r="DQO17" s="1"/>
      <c r="DQP17" s="1"/>
      <c r="DQQ17" s="1"/>
      <c r="DQT17" s="1"/>
      <c r="DQU17" s="1"/>
      <c r="DQV17" s="1"/>
      <c r="DQW17" s="1"/>
      <c r="DQX17" s="1"/>
      <c r="DQY17" s="1"/>
      <c r="DRB17" s="1"/>
      <c r="DRC17" s="1"/>
      <c r="DRD17" s="1"/>
      <c r="DRE17" s="1"/>
      <c r="DRF17" s="1"/>
      <c r="DRG17" s="1"/>
      <c r="DRJ17" s="1"/>
      <c r="DRK17" s="1"/>
      <c r="DRL17" s="1"/>
      <c r="DRM17" s="1"/>
      <c r="DRN17" s="1"/>
      <c r="DRO17" s="1"/>
      <c r="DRR17" s="1"/>
      <c r="DRS17" s="1"/>
      <c r="DRT17" s="1"/>
      <c r="DRU17" s="1"/>
      <c r="DRV17" s="1"/>
      <c r="DRW17" s="1"/>
      <c r="DRZ17" s="1"/>
      <c r="DSA17" s="1"/>
      <c r="DSB17" s="1"/>
      <c r="DSC17" s="1"/>
      <c r="DSD17" s="1"/>
      <c r="DSE17" s="1"/>
      <c r="DSH17" s="1"/>
      <c r="DSI17" s="1"/>
      <c r="DSJ17" s="1"/>
      <c r="DSK17" s="1"/>
      <c r="DSL17" s="1"/>
      <c r="DSM17" s="1"/>
      <c r="DSP17" s="1"/>
      <c r="DSQ17" s="1"/>
      <c r="DSR17" s="1"/>
      <c r="DSS17" s="1"/>
      <c r="DST17" s="1"/>
      <c r="DSU17" s="1"/>
      <c r="DSX17" s="1"/>
      <c r="DSY17" s="1"/>
      <c r="DSZ17" s="1"/>
      <c r="DTA17" s="1"/>
      <c r="DTB17" s="1"/>
      <c r="DTC17" s="1"/>
      <c r="DTF17" s="1"/>
      <c r="DTG17" s="1"/>
      <c r="DTH17" s="1"/>
      <c r="DTI17" s="1"/>
      <c r="DTJ17" s="1"/>
      <c r="DTK17" s="1"/>
      <c r="DTN17" s="1"/>
      <c r="DTO17" s="1"/>
      <c r="DTP17" s="1"/>
      <c r="DTQ17" s="1"/>
      <c r="DTR17" s="1"/>
      <c r="DTS17" s="1"/>
      <c r="DTV17" s="1"/>
      <c r="DTW17" s="1"/>
      <c r="DTX17" s="1"/>
      <c r="DTY17" s="1"/>
      <c r="DTZ17" s="1"/>
      <c r="DUA17" s="1"/>
      <c r="DUD17" s="1"/>
      <c r="DUE17" s="1"/>
      <c r="DUF17" s="1"/>
      <c r="DUG17" s="1"/>
      <c r="DUH17" s="1"/>
      <c r="DUI17" s="1"/>
      <c r="DUL17" s="1"/>
      <c r="DUM17" s="1"/>
      <c r="DUN17" s="1"/>
      <c r="DUO17" s="1"/>
      <c r="DUP17" s="1"/>
      <c r="DUQ17" s="1"/>
      <c r="DUT17" s="1"/>
      <c r="DUU17" s="1"/>
      <c r="DUV17" s="1"/>
      <c r="DUW17" s="1"/>
      <c r="DUX17" s="1"/>
      <c r="DUY17" s="1"/>
      <c r="DVB17" s="1"/>
      <c r="DVC17" s="1"/>
      <c r="DVD17" s="1"/>
      <c r="DVE17" s="1"/>
      <c r="DVF17" s="1"/>
      <c r="DVG17" s="1"/>
      <c r="DVJ17" s="1"/>
      <c r="DVK17" s="1"/>
      <c r="DVL17" s="1"/>
      <c r="DVM17" s="1"/>
      <c r="DVN17" s="1"/>
      <c r="DVO17" s="1"/>
      <c r="DVZ17" s="1"/>
      <c r="DWA17" s="1"/>
      <c r="DWB17" s="1"/>
      <c r="DWC17" s="1"/>
      <c r="DWD17" s="1"/>
      <c r="DWE17" s="1"/>
      <c r="DWH17" s="1"/>
      <c r="DWI17" s="1"/>
      <c r="DWJ17" s="1"/>
      <c r="DWK17" s="1"/>
      <c r="DWL17" s="1"/>
      <c r="DWM17" s="1"/>
      <c r="DWP17" s="1"/>
      <c r="DWQ17" s="1"/>
      <c r="DWR17" s="1"/>
      <c r="DWS17" s="1"/>
      <c r="DWT17" s="1"/>
      <c r="DWU17" s="1"/>
      <c r="DWX17" s="1"/>
      <c r="DWY17" s="1"/>
      <c r="DWZ17" s="1"/>
      <c r="DXA17" s="1"/>
      <c r="DXB17" s="1"/>
      <c r="DXC17" s="1"/>
      <c r="DXF17" s="1"/>
      <c r="DXG17" s="1"/>
      <c r="DXH17" s="1"/>
      <c r="DXI17" s="1"/>
      <c r="DXJ17" s="1"/>
      <c r="DXK17" s="1"/>
      <c r="DXN17" s="1"/>
      <c r="DXO17" s="1"/>
      <c r="DXP17" s="1"/>
      <c r="DXQ17" s="1"/>
      <c r="DXR17" s="1"/>
      <c r="DXS17" s="1"/>
      <c r="DXV17" s="663"/>
      <c r="DXW17" s="1"/>
      <c r="DXX17" s="1"/>
      <c r="DXY17" s="1"/>
      <c r="DXZ17" s="1"/>
      <c r="DYA17" s="1"/>
      <c r="DYB17" s="1"/>
      <c r="DYE17" s="1"/>
      <c r="DYF17" s="1"/>
      <c r="DYG17" s="1"/>
      <c r="DYH17" s="1"/>
      <c r="DYI17" s="1"/>
      <c r="DYJ17" s="1"/>
      <c r="DYM17" s="1"/>
      <c r="DYN17" s="1"/>
      <c r="DYO17" s="1"/>
      <c r="DYP17" s="1"/>
      <c r="DYQ17" s="1"/>
      <c r="DYR17" s="1"/>
      <c r="DYU17" s="1"/>
      <c r="DYV17" s="1"/>
      <c r="DYW17" s="1"/>
      <c r="DYX17" s="1"/>
      <c r="DYY17" s="1"/>
      <c r="DYZ17" s="1"/>
      <c r="DZC17" s="1"/>
      <c r="DZD17" s="1"/>
      <c r="DZE17" s="1"/>
      <c r="DZF17" s="1"/>
      <c r="DZG17" s="1"/>
      <c r="DZH17" s="1"/>
      <c r="DZK17" s="1"/>
      <c r="DZL17" s="1"/>
      <c r="DZM17" s="1"/>
      <c r="DZN17" s="1"/>
      <c r="DZO17" s="1"/>
      <c r="DZP17" s="1"/>
      <c r="DZS17" s="1"/>
      <c r="DZT17" s="1"/>
      <c r="DZU17" s="1"/>
      <c r="DZV17" s="1"/>
      <c r="DZW17" s="1"/>
      <c r="DZX17" s="1"/>
      <c r="EAA17" s="1"/>
      <c r="EAB17" s="1"/>
      <c r="EAC17" s="1"/>
      <c r="EAD17" s="1"/>
      <c r="EAE17" s="1"/>
      <c r="EAF17" s="1"/>
      <c r="EAI17" s="1"/>
      <c r="EAJ17" s="1"/>
      <c r="EAK17" s="1"/>
      <c r="EAL17" s="1"/>
      <c r="EAM17" s="1"/>
      <c r="EAN17" s="1"/>
      <c r="EAQ17" s="1"/>
      <c r="EAR17" s="1"/>
      <c r="EAS17" s="1"/>
      <c r="EAT17" s="1"/>
      <c r="EAU17" s="1"/>
      <c r="EAV17" s="1"/>
      <c r="EAY17" s="1"/>
      <c r="EAZ17" s="1"/>
      <c r="EBA17" s="1"/>
      <c r="EBB17" s="1"/>
      <c r="EBC17" s="1"/>
      <c r="EBD17" s="1"/>
      <c r="EBG17" s="1"/>
      <c r="EBH17" s="1"/>
      <c r="EBI17" s="1"/>
      <c r="EBJ17" s="1"/>
      <c r="EBK17" s="1"/>
      <c r="EBL17" s="1"/>
      <c r="EBO17" s="1"/>
      <c r="EBP17" s="1"/>
      <c r="EBQ17" s="1"/>
      <c r="EBR17" s="1"/>
      <c r="EBS17" s="1"/>
      <c r="EBT17" s="1"/>
      <c r="EBW17" s="196"/>
      <c r="EBX17" s="197"/>
      <c r="EBY17" s="197"/>
      <c r="EBZ17" s="197"/>
      <c r="ECA17" s="197"/>
      <c r="ECB17" s="197"/>
      <c r="ECC17" s="246">
        <f t="shared" si="369"/>
        <v>0</v>
      </c>
      <c r="ECD17" s="212">
        <f t="shared" si="370"/>
        <v>0</v>
      </c>
      <c r="ECE17" s="196"/>
      <c r="ECF17" s="197"/>
      <c r="ECG17" s="197"/>
      <c r="ECH17" s="197"/>
      <c r="ECI17" s="197"/>
      <c r="ECJ17" s="197"/>
      <c r="ECK17" s="246">
        <f t="shared" si="371"/>
        <v>0</v>
      </c>
      <c r="ECL17" s="212">
        <f t="shared" si="372"/>
        <v>0</v>
      </c>
      <c r="ECM17" s="196"/>
      <c r="ECN17" s="197"/>
      <c r="ECO17" s="197"/>
      <c r="ECP17" s="197"/>
      <c r="ECQ17" s="197"/>
      <c r="ECR17" s="197"/>
      <c r="ECS17" s="246">
        <f t="shared" si="373"/>
        <v>0</v>
      </c>
      <c r="ECT17" s="212">
        <f t="shared" si="374"/>
        <v>0</v>
      </c>
      <c r="ECU17" s="196"/>
      <c r="ECV17" s="197"/>
      <c r="ECW17" s="197"/>
      <c r="ECX17" s="197"/>
      <c r="ECY17" s="197"/>
      <c r="ECZ17" s="197"/>
      <c r="EDA17" s="246">
        <f t="shared" si="375"/>
        <v>0</v>
      </c>
      <c r="EDB17" s="212">
        <f t="shared" si="376"/>
        <v>0</v>
      </c>
      <c r="EDC17" s="196"/>
      <c r="EDD17" s="197"/>
      <c r="EDE17" s="197"/>
      <c r="EDF17" s="197"/>
      <c r="EDG17" s="197"/>
      <c r="EDH17" s="197"/>
      <c r="EDI17" s="246">
        <f t="shared" si="377"/>
        <v>0</v>
      </c>
      <c r="EDJ17" s="212">
        <f t="shared" si="378"/>
        <v>0</v>
      </c>
      <c r="EDK17" s="459"/>
      <c r="EDL17" s="460"/>
      <c r="EDM17" s="460"/>
      <c r="EDN17" s="460"/>
      <c r="EDO17" s="460"/>
      <c r="EDP17" s="460"/>
      <c r="EDQ17" s="246">
        <f t="shared" si="379"/>
        <v>0</v>
      </c>
      <c r="EDR17" s="212">
        <f t="shared" si="380"/>
        <v>0</v>
      </c>
      <c r="EDS17" s="708"/>
      <c r="EDT17" s="708"/>
      <c r="EDU17" s="708"/>
      <c r="EDV17" s="708"/>
      <c r="EDW17" s="708"/>
      <c r="EDX17" s="708"/>
      <c r="EDY17" s="707">
        <f t="shared" si="381"/>
        <v>0</v>
      </c>
      <c r="EDZ17" s="707">
        <f t="shared" si="382"/>
        <v>0</v>
      </c>
      <c r="EEA17" s="196"/>
      <c r="EEB17" s="197"/>
      <c r="EEC17" s="197"/>
      <c r="EED17" s="197"/>
      <c r="EEE17" s="197"/>
      <c r="EEF17" s="197"/>
      <c r="EEG17" s="246">
        <f t="shared" si="383"/>
        <v>0</v>
      </c>
      <c r="EEH17" s="212">
        <f t="shared" si="384"/>
        <v>0</v>
      </c>
      <c r="EEI17" s="196"/>
      <c r="EEJ17" s="197"/>
      <c r="EEK17" s="197"/>
      <c r="EEL17" s="197"/>
      <c r="EEM17" s="197"/>
      <c r="EEN17" s="197"/>
      <c r="EEO17" s="246">
        <f t="shared" si="385"/>
        <v>0</v>
      </c>
      <c r="EEP17" s="212">
        <f t="shared" si="386"/>
        <v>0</v>
      </c>
      <c r="EEQ17" s="196"/>
      <c r="EER17" s="197"/>
      <c r="EES17" s="197"/>
      <c r="EET17" s="197"/>
      <c r="EEU17" s="197"/>
      <c r="EEV17" s="197"/>
      <c r="EEW17" s="246">
        <f t="shared" si="387"/>
        <v>0</v>
      </c>
      <c r="EEX17" s="212">
        <f t="shared" si="388"/>
        <v>0</v>
      </c>
      <c r="EEY17" s="196"/>
      <c r="EEZ17" s="197"/>
      <c r="EFA17" s="197"/>
      <c r="EFB17" s="197"/>
      <c r="EFC17" s="197"/>
      <c r="EFD17" s="197"/>
      <c r="EFE17" s="246">
        <f t="shared" si="389"/>
        <v>0</v>
      </c>
      <c r="EFF17" s="212">
        <f t="shared" si="390"/>
        <v>0</v>
      </c>
      <c r="EFG17" s="196"/>
      <c r="EFH17" s="197"/>
      <c r="EFI17" s="197"/>
      <c r="EFJ17" s="197"/>
      <c r="EFK17" s="197"/>
      <c r="EFL17" s="197"/>
      <c r="EFM17" s="246">
        <f t="shared" si="391"/>
        <v>0</v>
      </c>
      <c r="EFN17" s="212">
        <f t="shared" si="392"/>
        <v>0</v>
      </c>
      <c r="EFO17" s="459"/>
      <c r="EFP17" s="460"/>
      <c r="EFQ17" s="460"/>
      <c r="EFR17" s="460"/>
      <c r="EFS17" s="460"/>
      <c r="EFT17" s="460"/>
      <c r="EFU17" s="246">
        <f t="shared" si="393"/>
        <v>0</v>
      </c>
      <c r="EFV17" s="212">
        <f t="shared" si="394"/>
        <v>0</v>
      </c>
      <c r="EFW17" s="196"/>
      <c r="EFX17" s="197"/>
      <c r="EFY17" s="197"/>
      <c r="EFZ17" s="197"/>
      <c r="EGA17" s="197"/>
      <c r="EGB17" s="197"/>
      <c r="EGC17" s="810">
        <f t="shared" si="395"/>
        <v>0</v>
      </c>
      <c r="EGD17" s="212">
        <f t="shared" si="396"/>
        <v>0</v>
      </c>
      <c r="EGE17" s="196"/>
      <c r="EGF17" s="197"/>
      <c r="EGG17" s="197"/>
      <c r="EGH17" s="197"/>
      <c r="EGI17" s="197"/>
      <c r="EGJ17" s="197"/>
      <c r="EGK17" s="810">
        <f t="shared" si="397"/>
        <v>0</v>
      </c>
      <c r="EGL17" s="212">
        <f t="shared" si="398"/>
        <v>0</v>
      </c>
      <c r="EGM17" s="816"/>
      <c r="EGN17" s="817"/>
      <c r="EGO17" s="817"/>
      <c r="EGP17" s="817"/>
      <c r="EGQ17" s="817"/>
      <c r="EGR17" s="817"/>
      <c r="EGS17" s="810">
        <f t="shared" si="399"/>
        <v>0</v>
      </c>
      <c r="EGT17" s="212">
        <f t="shared" si="400"/>
        <v>0</v>
      </c>
      <c r="EGU17" s="196"/>
      <c r="EGV17" s="197"/>
      <c r="EGW17" s="197"/>
      <c r="EGX17" s="197"/>
      <c r="EGY17" s="197"/>
      <c r="EGZ17" s="197"/>
      <c r="EHA17" s="810">
        <f t="shared" si="401"/>
        <v>0</v>
      </c>
      <c r="EHB17" s="212">
        <f t="shared" si="402"/>
        <v>0</v>
      </c>
      <c r="EHC17" s="459"/>
      <c r="EHD17" s="460"/>
      <c r="EHE17" s="460"/>
      <c r="EHF17" s="460"/>
      <c r="EHG17" s="460"/>
      <c r="EHH17" s="460"/>
      <c r="EHI17" s="810">
        <f t="shared" si="403"/>
        <v>0</v>
      </c>
      <c r="EHJ17" s="212">
        <f t="shared" si="404"/>
        <v>0</v>
      </c>
      <c r="EHK17" s="196"/>
      <c r="EHL17" s="197"/>
      <c r="EHM17" s="197"/>
      <c r="EHN17" s="197"/>
      <c r="EHO17" s="197"/>
      <c r="EHP17" s="197"/>
      <c r="EHQ17" s="810">
        <f t="shared" si="405"/>
        <v>0</v>
      </c>
      <c r="EHR17" s="212">
        <f t="shared" si="406"/>
        <v>0</v>
      </c>
      <c r="EHS17" s="196"/>
      <c r="EHT17" s="197"/>
      <c r="EHU17" s="197"/>
      <c r="EHV17" s="197"/>
      <c r="EHW17" s="197"/>
      <c r="EHX17" s="197"/>
      <c r="EHY17" s="810">
        <f t="shared" si="407"/>
        <v>0</v>
      </c>
      <c r="EHZ17" s="212">
        <f t="shared" si="408"/>
        <v>0</v>
      </c>
      <c r="EIA17" s="1"/>
      <c r="EIB17" s="1"/>
      <c r="EIC17" s="1"/>
      <c r="EID17" s="1"/>
      <c r="EIE17" s="1"/>
      <c r="EIF17" s="1"/>
      <c r="EII17" s="1"/>
      <c r="EIJ17" s="1"/>
      <c r="EIK17" s="1"/>
      <c r="EIL17" s="1"/>
      <c r="EIM17" s="1"/>
      <c r="EIN17" s="1"/>
      <c r="EIQ17" s="1"/>
      <c r="EIR17" s="1"/>
      <c r="EIS17" s="1"/>
      <c r="EIT17" s="1"/>
      <c r="EIU17" s="1"/>
      <c r="EIV17" s="1"/>
      <c r="EIY17" s="1"/>
      <c r="EIZ17" s="1"/>
      <c r="EJA17" s="1"/>
      <c r="EJB17" s="1"/>
      <c r="EJC17" s="1"/>
      <c r="EJD17" s="1"/>
      <c r="EJG17" s="1"/>
      <c r="EJH17" s="1"/>
      <c r="EJI17" s="1"/>
      <c r="EJJ17" s="1"/>
      <c r="EJK17" s="1"/>
      <c r="EJL17" s="1"/>
      <c r="EJO17" s="1"/>
      <c r="EJP17" s="1"/>
      <c r="EJQ17" s="1"/>
      <c r="EJR17" s="1"/>
      <c r="EJS17" s="1"/>
      <c r="EJT17" s="1"/>
      <c r="EJW17" s="1"/>
      <c r="EJX17" s="1"/>
      <c r="EJY17" s="1"/>
      <c r="EJZ17" s="1"/>
      <c r="EKA17" s="1"/>
      <c r="EKB17" s="1"/>
      <c r="EKE17" s="1"/>
      <c r="EKF17" s="1"/>
      <c r="EKG17" s="1"/>
      <c r="EKH17" s="1"/>
      <c r="EKI17" s="1"/>
      <c r="EKJ17" s="1"/>
      <c r="EKM17" s="77"/>
      <c r="EKN17" s="77"/>
      <c r="EKO17" s="77"/>
      <c r="EKP17" s="77"/>
      <c r="EKQ17" s="77"/>
      <c r="EKR17" s="77"/>
      <c r="EKU17" s="1"/>
      <c r="EKV17" s="1"/>
      <c r="EKW17" s="1"/>
      <c r="EKX17" s="1"/>
      <c r="EKY17" s="1"/>
      <c r="EKZ17" s="1"/>
      <c r="ELC17" s="1"/>
      <c r="ELD17" s="1"/>
      <c r="ELE17" s="1"/>
      <c r="ELF17" s="1"/>
      <c r="ELG17" s="1"/>
      <c r="ELH17" s="1"/>
      <c r="ELK17" s="1"/>
      <c r="ELL17" s="1"/>
      <c r="ELM17" s="1"/>
      <c r="ELN17" s="1"/>
      <c r="ELO17" s="1"/>
      <c r="ELP17" s="1"/>
      <c r="ELS17" s="1"/>
      <c r="ELT17" s="1"/>
      <c r="ELU17" s="1"/>
      <c r="ELV17" s="1"/>
      <c r="ELW17" s="1"/>
      <c r="ELX17" s="1"/>
      <c r="EMA17" s="1"/>
      <c r="EMB17" s="1"/>
      <c r="EMC17" s="1"/>
      <c r="EMD17" s="1"/>
      <c r="EME17" s="1"/>
      <c r="EMF17" s="1"/>
      <c r="EMI17" s="1"/>
      <c r="EMJ17" s="1"/>
      <c r="EMK17" s="1"/>
      <c r="EML17" s="1"/>
      <c r="EMM17" s="1"/>
      <c r="EMN17" s="1"/>
      <c r="EMQ17" s="1"/>
      <c r="EMR17" s="1"/>
      <c r="EMS17" s="1"/>
      <c r="EMT17" s="1"/>
      <c r="EMU17" s="1"/>
      <c r="EMV17" s="1"/>
      <c r="EMY17" s="1"/>
      <c r="EMZ17" s="1"/>
      <c r="ENA17" s="1"/>
      <c r="ENB17" s="1"/>
      <c r="ENC17" s="1"/>
      <c r="END17" s="1"/>
    </row>
    <row r="18" spans="1:3750" ht="15" customHeight="1" x14ac:dyDescent="0.2">
      <c r="A18" s="12" t="s">
        <v>25</v>
      </c>
      <c r="B18" s="12"/>
      <c r="X18" s="2"/>
      <c r="AB18" s="292"/>
      <c r="AC18" s="292"/>
    </row>
    <row r="19" spans="1:3750" ht="15" customHeight="1" x14ac:dyDescent="0.2">
      <c r="A19" s="306" t="s">
        <v>267</v>
      </c>
      <c r="B19" s="306"/>
      <c r="X19" s="2"/>
      <c r="Y19" s="2"/>
      <c r="Z19" s="2"/>
      <c r="AA19" s="2"/>
      <c r="AB19" s="2"/>
      <c r="AC19" s="2"/>
    </row>
    <row r="20" spans="1:3750" ht="15" customHeight="1" x14ac:dyDescent="0.2">
      <c r="A20" s="306" t="s">
        <v>268</v>
      </c>
      <c r="B20" s="306"/>
      <c r="X20" s="2"/>
      <c r="Y20" s="2"/>
      <c r="Z20" s="2"/>
      <c r="AA20" s="2"/>
      <c r="AB20" s="10"/>
      <c r="AC20" s="10"/>
    </row>
    <row r="21" spans="1:3750" ht="15" customHeight="1" x14ac:dyDescent="0.2">
      <c r="C21" s="12"/>
      <c r="X21" s="13"/>
      <c r="AA21" s="13"/>
      <c r="AB21" s="10"/>
      <c r="AC21" s="10"/>
    </row>
    <row r="22" spans="1:3750" ht="32.25" customHeight="1" x14ac:dyDescent="0.2">
      <c r="A22" s="992" t="s">
        <v>272</v>
      </c>
      <c r="B22" s="993"/>
      <c r="C22" s="993"/>
      <c r="D22" s="993"/>
      <c r="E22" s="993"/>
      <c r="F22" s="993"/>
      <c r="G22" s="993"/>
      <c r="H22" s="993"/>
      <c r="I22" s="993"/>
      <c r="J22" s="993"/>
      <c r="K22" s="993"/>
      <c r="L22" s="993"/>
      <c r="M22" s="994"/>
      <c r="N22" s="902" t="s">
        <v>252</v>
      </c>
      <c r="O22" s="903"/>
      <c r="P22" s="923" t="s">
        <v>255</v>
      </c>
      <c r="Q22" s="924"/>
      <c r="R22" s="924"/>
      <c r="S22" s="924"/>
      <c r="T22" s="924"/>
      <c r="U22" s="954" t="s">
        <v>260</v>
      </c>
      <c r="V22" s="957" t="s">
        <v>259</v>
      </c>
      <c r="W22" s="960" t="s">
        <v>265</v>
      </c>
      <c r="X22" s="963" t="s">
        <v>262</v>
      </c>
      <c r="Y22" s="1000" t="s">
        <v>1</v>
      </c>
      <c r="Z22" s="1001"/>
      <c r="AA22" s="1001"/>
      <c r="AB22" s="1002"/>
      <c r="AC22" s="952" t="s">
        <v>327</v>
      </c>
    </row>
    <row r="23" spans="1:3750" s="97" customFormat="1" ht="27" customHeight="1" thickBot="1" x14ac:dyDescent="0.25">
      <c r="A23" s="963" t="s">
        <v>248</v>
      </c>
      <c r="B23" s="957" t="s">
        <v>249</v>
      </c>
      <c r="C23" s="975" t="s">
        <v>250</v>
      </c>
      <c r="D23" s="963" t="s">
        <v>251</v>
      </c>
      <c r="E23" s="977" t="s">
        <v>232</v>
      </c>
      <c r="F23" s="978"/>
      <c r="G23" s="987" t="s">
        <v>233</v>
      </c>
      <c r="H23" s="988"/>
      <c r="I23" s="987" t="s">
        <v>234</v>
      </c>
      <c r="J23" s="988"/>
      <c r="K23" s="997" t="s">
        <v>235</v>
      </c>
      <c r="L23" s="998"/>
      <c r="M23" s="999"/>
      <c r="N23" s="907" t="s">
        <v>254</v>
      </c>
      <c r="O23" s="907" t="s">
        <v>253</v>
      </c>
      <c r="P23" s="928" t="s">
        <v>256</v>
      </c>
      <c r="Q23" s="928" t="s">
        <v>253</v>
      </c>
      <c r="R23" s="925" t="s">
        <v>257</v>
      </c>
      <c r="S23" s="316"/>
      <c r="T23" s="927" t="s">
        <v>258</v>
      </c>
      <c r="U23" s="955"/>
      <c r="V23" s="958"/>
      <c r="W23" s="961"/>
      <c r="X23" s="964"/>
      <c r="Y23" s="985" t="s">
        <v>10</v>
      </c>
      <c r="Z23" s="985" t="s">
        <v>11</v>
      </c>
      <c r="AA23" s="985" t="s">
        <v>12</v>
      </c>
      <c r="AB23" s="985" t="s">
        <v>18</v>
      </c>
      <c r="AC23" s="952"/>
      <c r="HP23" s="281"/>
      <c r="HQ23" s="281"/>
      <c r="HR23" s="281"/>
      <c r="HS23" s="281"/>
      <c r="HT23" s="281"/>
      <c r="HU23" s="281"/>
      <c r="IN23" s="281"/>
      <c r="IO23" s="281"/>
      <c r="IP23" s="281"/>
      <c r="IQ23" s="281"/>
      <c r="IR23" s="281"/>
      <c r="IS23" s="281"/>
      <c r="VE23" s="60"/>
      <c r="VF23" s="60"/>
      <c r="VG23" s="60"/>
      <c r="VH23" s="60"/>
      <c r="VI23" s="60"/>
      <c r="VJ23" s="60"/>
      <c r="VK23" s="60"/>
      <c r="VL23" s="60"/>
      <c r="AKN23" s="281"/>
      <c r="AKO23" s="281"/>
      <c r="AKP23" s="281"/>
      <c r="AKQ23" s="281"/>
      <c r="AKR23" s="281"/>
      <c r="AKS23" s="281"/>
      <c r="AZH23" s="281"/>
      <c r="AZI23" s="281"/>
      <c r="AZJ23" s="281"/>
      <c r="AZK23" s="281"/>
      <c r="AZL23" s="281"/>
      <c r="AZM23" s="281"/>
      <c r="CEI23" s="96">
        <v>6</v>
      </c>
      <c r="CEQ23" s="96">
        <v>6</v>
      </c>
      <c r="CEY23" s="97">
        <v>6</v>
      </c>
      <c r="CPR23" s="281"/>
      <c r="CPS23" s="281"/>
      <c r="CPT23" s="281"/>
      <c r="CPU23" s="281"/>
      <c r="CPV23" s="281"/>
      <c r="CPW23" s="281"/>
      <c r="DDF23" s="60"/>
      <c r="DDG23" s="60"/>
      <c r="DDH23" s="60"/>
      <c r="DDI23" s="60"/>
      <c r="DDJ23" s="60"/>
      <c r="DDK23" s="60"/>
      <c r="DDL23" s="60"/>
      <c r="DDM23" s="60"/>
      <c r="DFB23" s="281"/>
      <c r="DFC23" s="281"/>
      <c r="DFD23" s="281"/>
      <c r="DFE23" s="281"/>
      <c r="DFF23" s="281"/>
      <c r="DFG23" s="281"/>
      <c r="DXV23" s="453"/>
      <c r="EAY23" s="395"/>
      <c r="EAZ23" s="395"/>
      <c r="EBA23" s="395"/>
      <c r="EBB23" s="395"/>
      <c r="EBC23" s="395"/>
      <c r="EBD23" s="395"/>
      <c r="EBE23" s="58"/>
      <c r="EBF23" s="58"/>
      <c r="EDK23" s="281"/>
      <c r="EDL23" s="281"/>
      <c r="EDM23" s="281"/>
      <c r="EDN23" s="281"/>
      <c r="EDO23" s="281"/>
      <c r="EDP23" s="281"/>
      <c r="EFO23" s="281"/>
      <c r="EFP23" s="281"/>
      <c r="EFQ23" s="281"/>
      <c r="EFR23" s="281"/>
      <c r="EFS23" s="281"/>
      <c r="EFT23" s="281"/>
      <c r="EGM23" s="837"/>
      <c r="EGN23" s="837"/>
      <c r="EGO23" s="837"/>
      <c r="EGP23" s="837"/>
      <c r="EGQ23" s="837"/>
      <c r="EGR23" s="837"/>
      <c r="EHC23" s="281"/>
      <c r="EHD23" s="281"/>
      <c r="EHE23" s="281"/>
      <c r="EHF23" s="281"/>
      <c r="EHG23" s="281"/>
      <c r="EHH23" s="281"/>
      <c r="EKM23" s="281"/>
      <c r="EKN23" s="281"/>
      <c r="EKO23" s="281"/>
      <c r="EKP23" s="281"/>
      <c r="EKQ23" s="281"/>
      <c r="EKR23" s="281"/>
    </row>
    <row r="24" spans="1:3750" s="97" customFormat="1" ht="45" customHeight="1" thickBot="1" x14ac:dyDescent="0.25">
      <c r="A24" s="964"/>
      <c r="B24" s="979"/>
      <c r="C24" s="976"/>
      <c r="D24" s="964"/>
      <c r="E24" s="157" t="s">
        <v>236</v>
      </c>
      <c r="F24" s="168" t="s">
        <v>237</v>
      </c>
      <c r="G24" s="157" t="s">
        <v>236</v>
      </c>
      <c r="H24" s="168" t="s">
        <v>237</v>
      </c>
      <c r="I24" s="157" t="s">
        <v>236</v>
      </c>
      <c r="J24" s="168" t="s">
        <v>237</v>
      </c>
      <c r="K24" s="157" t="s">
        <v>236</v>
      </c>
      <c r="L24" s="168" t="s">
        <v>237</v>
      </c>
      <c r="M24" s="163" t="s">
        <v>238</v>
      </c>
      <c r="N24" s="909"/>
      <c r="O24" s="909"/>
      <c r="P24" s="929"/>
      <c r="Q24" s="929"/>
      <c r="R24" s="926"/>
      <c r="S24" s="316"/>
      <c r="T24" s="927"/>
      <c r="U24" s="956"/>
      <c r="V24" s="959"/>
      <c r="W24" s="962"/>
      <c r="X24" s="964"/>
      <c r="Y24" s="1003"/>
      <c r="Z24" s="986"/>
      <c r="AA24" s="986"/>
      <c r="AB24" s="986"/>
      <c r="AC24" s="952"/>
      <c r="AF24" s="45">
        <v>26</v>
      </c>
      <c r="AG24" s="46">
        <v>27</v>
      </c>
      <c r="AH24" s="46">
        <v>28</v>
      </c>
      <c r="AI24" s="46">
        <v>29</v>
      </c>
      <c r="AJ24" s="46">
        <v>30</v>
      </c>
      <c r="AK24" s="46">
        <v>31</v>
      </c>
      <c r="AL24" s="135" t="s">
        <v>22</v>
      </c>
      <c r="AM24" s="282" t="s">
        <v>23</v>
      </c>
      <c r="AN24" s="45">
        <v>1</v>
      </c>
      <c r="AO24" s="46">
        <v>2</v>
      </c>
      <c r="AP24" s="46">
        <v>3</v>
      </c>
      <c r="AQ24" s="46">
        <v>4</v>
      </c>
      <c r="AR24" s="46">
        <v>5</v>
      </c>
      <c r="AS24" s="46">
        <v>6</v>
      </c>
      <c r="AT24" s="135" t="s">
        <v>22</v>
      </c>
      <c r="AU24" s="282" t="s">
        <v>23</v>
      </c>
      <c r="AV24" s="45">
        <v>7</v>
      </c>
      <c r="AW24" s="46">
        <v>8</v>
      </c>
      <c r="AX24" s="46">
        <v>9</v>
      </c>
      <c r="AY24" s="46">
        <v>10</v>
      </c>
      <c r="AZ24" s="46">
        <v>11</v>
      </c>
      <c r="BA24" s="46">
        <v>12</v>
      </c>
      <c r="BB24" s="135" t="s">
        <v>22</v>
      </c>
      <c r="BC24" s="282" t="s">
        <v>23</v>
      </c>
      <c r="BD24" s="45">
        <v>13</v>
      </c>
      <c r="BE24" s="46">
        <v>14</v>
      </c>
      <c r="BF24" s="46">
        <v>15</v>
      </c>
      <c r="BG24" s="46">
        <v>16</v>
      </c>
      <c r="BH24" s="46">
        <v>17</v>
      </c>
      <c r="BI24" s="46">
        <v>18</v>
      </c>
      <c r="BJ24" s="135" t="s">
        <v>22</v>
      </c>
      <c r="BK24" s="282" t="s">
        <v>23</v>
      </c>
      <c r="BL24" s="45">
        <v>19</v>
      </c>
      <c r="BM24" s="46">
        <v>20</v>
      </c>
      <c r="BN24" s="46">
        <v>21</v>
      </c>
      <c r="BO24" s="46">
        <v>22</v>
      </c>
      <c r="BP24" s="46">
        <v>23</v>
      </c>
      <c r="BQ24" s="46">
        <v>24</v>
      </c>
      <c r="BR24" s="135" t="s">
        <v>22</v>
      </c>
      <c r="BS24" s="282" t="s">
        <v>23</v>
      </c>
      <c r="BT24" s="45">
        <v>25</v>
      </c>
      <c r="BU24" s="46">
        <v>26</v>
      </c>
      <c r="BV24" s="46">
        <v>1</v>
      </c>
      <c r="BW24" s="46">
        <v>2</v>
      </c>
      <c r="BX24" s="46">
        <v>3</v>
      </c>
      <c r="BY24" s="46">
        <v>4</v>
      </c>
      <c r="BZ24" s="135" t="s">
        <v>22</v>
      </c>
      <c r="CA24" s="282" t="s">
        <v>23</v>
      </c>
      <c r="CB24" s="45">
        <v>6</v>
      </c>
      <c r="CC24" s="46">
        <v>7</v>
      </c>
      <c r="CD24" s="46">
        <v>8</v>
      </c>
      <c r="CE24" s="46">
        <v>9</v>
      </c>
      <c r="CF24" s="46">
        <v>10</v>
      </c>
      <c r="CG24" s="46">
        <v>11</v>
      </c>
      <c r="CH24" s="135" t="s">
        <v>22</v>
      </c>
      <c r="CI24" s="282" t="s">
        <v>23</v>
      </c>
      <c r="CJ24" s="45">
        <v>11</v>
      </c>
      <c r="CK24" s="46">
        <v>13</v>
      </c>
      <c r="CL24" s="46">
        <v>14</v>
      </c>
      <c r="CM24" s="46">
        <v>15</v>
      </c>
      <c r="CN24" s="46">
        <v>16</v>
      </c>
      <c r="CO24" s="46">
        <v>17</v>
      </c>
      <c r="CP24" s="135" t="s">
        <v>22</v>
      </c>
      <c r="CQ24" s="282" t="s">
        <v>23</v>
      </c>
      <c r="CR24" s="45">
        <v>18</v>
      </c>
      <c r="CS24" s="46">
        <v>19</v>
      </c>
      <c r="CT24" s="46">
        <v>20</v>
      </c>
      <c r="CU24" s="46">
        <v>21</v>
      </c>
      <c r="CV24" s="46">
        <v>22</v>
      </c>
      <c r="CW24" s="46">
        <v>23</v>
      </c>
      <c r="CX24" s="135" t="s">
        <v>22</v>
      </c>
      <c r="CY24" s="282" t="s">
        <v>23</v>
      </c>
      <c r="CZ24" s="45">
        <v>24</v>
      </c>
      <c r="DA24" s="46">
        <v>25</v>
      </c>
      <c r="DB24" s="46">
        <v>26</v>
      </c>
      <c r="DC24" s="46">
        <v>27</v>
      </c>
      <c r="DD24" s="46">
        <v>28</v>
      </c>
      <c r="DE24" s="46">
        <v>29</v>
      </c>
      <c r="DF24" s="135" t="s">
        <v>22</v>
      </c>
      <c r="DG24" s="282" t="s">
        <v>23</v>
      </c>
      <c r="DH24" s="45">
        <v>4</v>
      </c>
      <c r="DI24" s="45">
        <v>5</v>
      </c>
      <c r="DJ24" s="45">
        <v>6</v>
      </c>
      <c r="DK24" s="45">
        <v>7</v>
      </c>
      <c r="DL24" s="45">
        <v>8</v>
      </c>
      <c r="DM24" s="45">
        <v>9</v>
      </c>
      <c r="DN24" s="135" t="s">
        <v>22</v>
      </c>
      <c r="DO24" s="282" t="s">
        <v>23</v>
      </c>
      <c r="DP24" s="45">
        <v>10</v>
      </c>
      <c r="DQ24" s="46">
        <v>11</v>
      </c>
      <c r="DR24" s="46">
        <v>12</v>
      </c>
      <c r="DS24" s="46">
        <v>13</v>
      </c>
      <c r="DT24" s="46">
        <v>14</v>
      </c>
      <c r="DU24" s="46">
        <v>15</v>
      </c>
      <c r="DV24" s="135" t="s">
        <v>22</v>
      </c>
      <c r="DW24" s="282" t="s">
        <v>23</v>
      </c>
      <c r="DX24" s="45">
        <v>16</v>
      </c>
      <c r="DY24" s="46">
        <v>17</v>
      </c>
      <c r="DZ24" s="46">
        <v>18</v>
      </c>
      <c r="EA24" s="46">
        <v>19</v>
      </c>
      <c r="EB24" s="46">
        <v>20</v>
      </c>
      <c r="EC24" s="46">
        <v>21</v>
      </c>
      <c r="ED24" s="135" t="s">
        <v>22</v>
      </c>
      <c r="EE24" s="282" t="s">
        <v>23</v>
      </c>
      <c r="EF24" s="45">
        <v>22</v>
      </c>
      <c r="EG24" s="46">
        <v>23</v>
      </c>
      <c r="EH24" s="46">
        <v>24</v>
      </c>
      <c r="EI24" s="46">
        <v>25</v>
      </c>
      <c r="EJ24" s="46">
        <v>26</v>
      </c>
      <c r="EK24" s="46">
        <v>27</v>
      </c>
      <c r="EL24" s="135" t="s">
        <v>22</v>
      </c>
      <c r="EM24" s="282" t="s">
        <v>23</v>
      </c>
      <c r="EN24" s="45">
        <v>29</v>
      </c>
      <c r="EO24" s="46">
        <v>30</v>
      </c>
      <c r="EP24" s="46">
        <v>31</v>
      </c>
      <c r="EQ24" s="46">
        <v>1</v>
      </c>
      <c r="ER24" s="46">
        <v>2</v>
      </c>
      <c r="ES24" s="46">
        <v>3</v>
      </c>
      <c r="ET24" s="135" t="s">
        <v>22</v>
      </c>
      <c r="EU24" s="282" t="s">
        <v>23</v>
      </c>
      <c r="EV24" s="45">
        <v>4</v>
      </c>
      <c r="EW24" s="46">
        <v>5</v>
      </c>
      <c r="EX24" s="46">
        <v>6</v>
      </c>
      <c r="EY24" s="46">
        <v>7</v>
      </c>
      <c r="EZ24" s="46">
        <v>8</v>
      </c>
      <c r="FA24" s="46">
        <v>9</v>
      </c>
      <c r="FB24" s="135" t="s">
        <v>22</v>
      </c>
      <c r="FC24" s="282" t="s">
        <v>23</v>
      </c>
      <c r="FD24" s="45">
        <v>11</v>
      </c>
      <c r="FE24" s="46">
        <v>12</v>
      </c>
      <c r="FF24" s="46">
        <v>13</v>
      </c>
      <c r="FG24" s="46">
        <v>14</v>
      </c>
      <c r="FH24" s="46">
        <v>15</v>
      </c>
      <c r="FI24" s="46">
        <v>16</v>
      </c>
      <c r="FJ24" s="135" t="s">
        <v>22</v>
      </c>
      <c r="FK24" s="282" t="s">
        <v>23</v>
      </c>
      <c r="FL24" s="45">
        <v>17</v>
      </c>
      <c r="FM24" s="46">
        <v>18</v>
      </c>
      <c r="FN24" s="46">
        <v>19</v>
      </c>
      <c r="FO24" s="46">
        <v>20</v>
      </c>
      <c r="FP24" s="46">
        <v>21</v>
      </c>
      <c r="FQ24" s="46">
        <v>22</v>
      </c>
      <c r="FR24" s="135" t="s">
        <v>22</v>
      </c>
      <c r="FS24" s="282" t="s">
        <v>23</v>
      </c>
      <c r="FT24" s="45">
        <v>24</v>
      </c>
      <c r="FU24" s="46">
        <v>25</v>
      </c>
      <c r="FV24" s="46">
        <v>26</v>
      </c>
      <c r="FW24" s="46">
        <v>27</v>
      </c>
      <c r="FX24" s="46">
        <v>28</v>
      </c>
      <c r="FY24" s="46">
        <v>29</v>
      </c>
      <c r="FZ24" s="135" t="s">
        <v>22</v>
      </c>
      <c r="GA24" s="282" t="s">
        <v>23</v>
      </c>
      <c r="GB24" s="45">
        <v>29</v>
      </c>
      <c r="GC24" s="46">
        <v>2</v>
      </c>
      <c r="GD24" s="46">
        <v>3</v>
      </c>
      <c r="GE24" s="46">
        <v>4</v>
      </c>
      <c r="GF24" s="46">
        <v>5</v>
      </c>
      <c r="GG24" s="46">
        <v>6</v>
      </c>
      <c r="GH24" s="135" t="s">
        <v>22</v>
      </c>
      <c r="GI24" s="282" t="s">
        <v>23</v>
      </c>
      <c r="GJ24" s="45">
        <v>7</v>
      </c>
      <c r="GK24" s="46">
        <v>8</v>
      </c>
      <c r="GL24" s="46">
        <v>9</v>
      </c>
      <c r="GM24" s="46">
        <v>10</v>
      </c>
      <c r="GN24" s="46">
        <v>11</v>
      </c>
      <c r="GO24" s="46">
        <v>12</v>
      </c>
      <c r="GP24" s="135" t="s">
        <v>22</v>
      </c>
      <c r="GQ24" s="282" t="s">
        <v>23</v>
      </c>
      <c r="GR24" s="45">
        <v>13</v>
      </c>
      <c r="GS24" s="46">
        <v>14</v>
      </c>
      <c r="GT24" s="46">
        <v>15</v>
      </c>
      <c r="GU24" s="46">
        <v>16</v>
      </c>
      <c r="GV24" s="46">
        <v>17</v>
      </c>
      <c r="GW24" s="46">
        <v>18</v>
      </c>
      <c r="GX24" s="135" t="s">
        <v>22</v>
      </c>
      <c r="GY24" s="282" t="s">
        <v>23</v>
      </c>
      <c r="GZ24" s="45">
        <v>19</v>
      </c>
      <c r="HA24" s="46">
        <v>20</v>
      </c>
      <c r="HB24" s="46">
        <v>21</v>
      </c>
      <c r="HC24" s="46">
        <v>22</v>
      </c>
      <c r="HD24" s="46">
        <v>23</v>
      </c>
      <c r="HE24" s="46">
        <v>24</v>
      </c>
      <c r="HF24" s="135" t="s">
        <v>22</v>
      </c>
      <c r="HG24" s="282" t="s">
        <v>23</v>
      </c>
      <c r="HH24" s="45">
        <v>25</v>
      </c>
      <c r="HI24" s="46">
        <v>26</v>
      </c>
      <c r="HJ24" s="46">
        <v>27</v>
      </c>
      <c r="HK24" s="46">
        <v>28</v>
      </c>
      <c r="HL24" s="46">
        <v>29</v>
      </c>
      <c r="HM24" s="46">
        <v>30</v>
      </c>
      <c r="HN24" s="135" t="s">
        <v>22</v>
      </c>
      <c r="HO24" s="282" t="s">
        <v>23</v>
      </c>
      <c r="HP24" s="80">
        <v>1</v>
      </c>
      <c r="HQ24" s="81">
        <v>2</v>
      </c>
      <c r="HR24" s="81">
        <v>3</v>
      </c>
      <c r="HS24" s="81">
        <v>4</v>
      </c>
      <c r="HT24" s="81">
        <v>5</v>
      </c>
      <c r="HU24" s="81">
        <v>6</v>
      </c>
      <c r="HV24" s="135" t="s">
        <v>22</v>
      </c>
      <c r="HW24" s="282" t="s">
        <v>23</v>
      </c>
      <c r="HX24" s="45">
        <v>8</v>
      </c>
      <c r="HY24" s="46">
        <v>9</v>
      </c>
      <c r="HZ24" s="46">
        <v>10</v>
      </c>
      <c r="IA24" s="46">
        <v>11</v>
      </c>
      <c r="IB24" s="46">
        <v>12</v>
      </c>
      <c r="IC24" s="46">
        <v>13</v>
      </c>
      <c r="ID24" s="135" t="s">
        <v>22</v>
      </c>
      <c r="IE24" s="282" t="s">
        <v>23</v>
      </c>
      <c r="IF24" s="45">
        <v>14</v>
      </c>
      <c r="IG24" s="46">
        <v>15</v>
      </c>
      <c r="IH24" s="46">
        <v>16</v>
      </c>
      <c r="II24" s="46">
        <v>17</v>
      </c>
      <c r="IJ24" s="46">
        <v>18</v>
      </c>
      <c r="IK24" s="46">
        <v>19</v>
      </c>
      <c r="IL24" s="135" t="s">
        <v>22</v>
      </c>
      <c r="IM24" s="282" t="s">
        <v>23</v>
      </c>
      <c r="IN24" s="80">
        <v>26</v>
      </c>
      <c r="IO24" s="80">
        <v>27</v>
      </c>
      <c r="IP24" s="80">
        <v>28</v>
      </c>
      <c r="IQ24" s="80">
        <v>29</v>
      </c>
      <c r="IR24" s="80">
        <v>30</v>
      </c>
      <c r="IS24" s="80">
        <v>31</v>
      </c>
      <c r="IT24" s="135" t="s">
        <v>22</v>
      </c>
      <c r="IU24" s="282" t="s">
        <v>23</v>
      </c>
      <c r="IV24" s="45">
        <v>5</v>
      </c>
      <c r="IW24" s="46">
        <v>6</v>
      </c>
      <c r="IX24" s="46">
        <v>7</v>
      </c>
      <c r="IY24" s="46">
        <v>8</v>
      </c>
      <c r="IZ24" s="46">
        <v>9</v>
      </c>
      <c r="JA24" s="46">
        <v>10</v>
      </c>
      <c r="JB24" s="135" t="s">
        <v>22</v>
      </c>
      <c r="JC24" s="282" t="s">
        <v>23</v>
      </c>
      <c r="JD24" s="45">
        <v>17</v>
      </c>
      <c r="JE24" s="46">
        <v>18</v>
      </c>
      <c r="JF24" s="46">
        <v>19</v>
      </c>
      <c r="JG24" s="46">
        <v>20</v>
      </c>
      <c r="JH24" s="46">
        <v>21</v>
      </c>
      <c r="JI24" s="46">
        <v>22</v>
      </c>
      <c r="JJ24" s="135" t="s">
        <v>22</v>
      </c>
      <c r="JK24" s="282" t="s">
        <v>23</v>
      </c>
      <c r="JL24" s="45">
        <v>24</v>
      </c>
      <c r="JM24" s="46">
        <v>25</v>
      </c>
      <c r="JN24" s="46">
        <v>26</v>
      </c>
      <c r="JO24" s="46">
        <v>27</v>
      </c>
      <c r="JP24" s="46">
        <v>28</v>
      </c>
      <c r="JQ24" s="46">
        <v>29</v>
      </c>
      <c r="JR24" s="135" t="s">
        <v>22</v>
      </c>
      <c r="JS24" s="282" t="s">
        <v>23</v>
      </c>
      <c r="JT24" s="71">
        <v>2</v>
      </c>
      <c r="JU24" s="103">
        <v>4</v>
      </c>
      <c r="JV24" s="103">
        <v>5</v>
      </c>
      <c r="JW24" s="103">
        <v>7</v>
      </c>
      <c r="JX24" s="103">
        <v>8</v>
      </c>
      <c r="JY24" s="103">
        <v>9</v>
      </c>
      <c r="JZ24" s="139" t="s">
        <v>22</v>
      </c>
      <c r="KA24" s="283" t="s">
        <v>23</v>
      </c>
      <c r="KB24" s="45">
        <v>10</v>
      </c>
      <c r="KC24" s="46">
        <v>11</v>
      </c>
      <c r="KD24" s="46">
        <v>12</v>
      </c>
      <c r="KE24" s="46">
        <v>13</v>
      </c>
      <c r="KF24" s="46">
        <v>14</v>
      </c>
      <c r="KG24" s="46">
        <v>15</v>
      </c>
      <c r="KH24" s="135" t="s">
        <v>22</v>
      </c>
      <c r="KI24" s="282" t="s">
        <v>23</v>
      </c>
      <c r="KJ24" s="45">
        <v>16</v>
      </c>
      <c r="KK24" s="46">
        <v>17</v>
      </c>
      <c r="KL24" s="46">
        <v>18</v>
      </c>
      <c r="KM24" s="46">
        <v>19</v>
      </c>
      <c r="KN24" s="46">
        <v>20</v>
      </c>
      <c r="KO24" s="46">
        <v>21</v>
      </c>
      <c r="KP24" s="135" t="s">
        <v>22</v>
      </c>
      <c r="KQ24" s="282" t="s">
        <v>23</v>
      </c>
      <c r="KR24" s="45">
        <v>23</v>
      </c>
      <c r="KS24" s="46">
        <v>24</v>
      </c>
      <c r="KT24" s="46">
        <v>25</v>
      </c>
      <c r="KU24" s="46">
        <v>26</v>
      </c>
      <c r="KV24" s="46">
        <v>27</v>
      </c>
      <c r="KW24" s="46">
        <v>28</v>
      </c>
      <c r="KX24" s="135" t="s">
        <v>22</v>
      </c>
      <c r="KY24" s="282" t="s">
        <v>23</v>
      </c>
      <c r="KZ24" s="45">
        <v>30</v>
      </c>
      <c r="LA24" s="46">
        <v>31</v>
      </c>
      <c r="LB24" s="46">
        <v>1</v>
      </c>
      <c r="LC24" s="46">
        <v>3</v>
      </c>
      <c r="LD24" s="46">
        <v>4</v>
      </c>
      <c r="LE24" s="46">
        <v>5</v>
      </c>
      <c r="LF24" s="135" t="s">
        <v>22</v>
      </c>
      <c r="LG24" s="282" t="s">
        <v>23</v>
      </c>
      <c r="LH24" s="45">
        <v>6</v>
      </c>
      <c r="LI24" s="46">
        <v>7</v>
      </c>
      <c r="LJ24" s="46">
        <v>8</v>
      </c>
      <c r="LK24" s="46">
        <v>9</v>
      </c>
      <c r="LL24" s="46">
        <v>10</v>
      </c>
      <c r="LM24" s="46">
        <v>11</v>
      </c>
      <c r="LN24" s="135" t="s">
        <v>22</v>
      </c>
      <c r="LO24" s="282" t="s">
        <v>23</v>
      </c>
      <c r="LP24" s="45">
        <v>12</v>
      </c>
      <c r="LQ24" s="46">
        <v>13</v>
      </c>
      <c r="LR24" s="46">
        <v>14</v>
      </c>
      <c r="LS24" s="46">
        <v>15</v>
      </c>
      <c r="LT24" s="46">
        <v>16</v>
      </c>
      <c r="LU24" s="46">
        <v>17</v>
      </c>
      <c r="LV24" s="135" t="s">
        <v>22</v>
      </c>
      <c r="LW24" s="282" t="s">
        <v>23</v>
      </c>
      <c r="LX24" s="45">
        <v>18</v>
      </c>
      <c r="LY24" s="46">
        <v>19</v>
      </c>
      <c r="LZ24" s="46">
        <v>20</v>
      </c>
      <c r="MA24" s="46">
        <v>21</v>
      </c>
      <c r="MB24" s="46">
        <v>22</v>
      </c>
      <c r="MC24" s="46">
        <v>23</v>
      </c>
      <c r="MD24" s="135" t="s">
        <v>22</v>
      </c>
      <c r="ME24" s="282" t="s">
        <v>23</v>
      </c>
      <c r="MF24" s="45">
        <v>24</v>
      </c>
      <c r="MG24" s="46">
        <v>25</v>
      </c>
      <c r="MH24" s="46">
        <v>26</v>
      </c>
      <c r="MI24" s="46">
        <v>27</v>
      </c>
      <c r="MJ24" s="46">
        <v>28</v>
      </c>
      <c r="MK24" s="46">
        <v>29</v>
      </c>
      <c r="ML24" s="135" t="s">
        <v>22</v>
      </c>
      <c r="MM24" s="282" t="s">
        <v>23</v>
      </c>
      <c r="MN24" s="45">
        <v>30</v>
      </c>
      <c r="MO24" s="46">
        <v>1</v>
      </c>
      <c r="MP24" s="46">
        <v>2</v>
      </c>
      <c r="MQ24" s="46">
        <v>3</v>
      </c>
      <c r="MR24" s="46">
        <v>4</v>
      </c>
      <c r="MS24" s="46">
        <v>5</v>
      </c>
      <c r="MT24" s="135" t="s">
        <v>22</v>
      </c>
      <c r="MU24" s="282" t="s">
        <v>23</v>
      </c>
      <c r="MV24" s="45">
        <v>6</v>
      </c>
      <c r="MW24" s="46">
        <v>7</v>
      </c>
      <c r="MX24" s="46">
        <v>8</v>
      </c>
      <c r="MY24" s="46">
        <v>9</v>
      </c>
      <c r="MZ24" s="46">
        <v>10</v>
      </c>
      <c r="NA24" s="46">
        <v>11</v>
      </c>
      <c r="NB24" s="135" t="s">
        <v>22</v>
      </c>
      <c r="NC24" s="282" t="s">
        <v>23</v>
      </c>
      <c r="ND24" s="45">
        <v>12</v>
      </c>
      <c r="NE24" s="46">
        <v>13</v>
      </c>
      <c r="NF24" s="46">
        <v>14</v>
      </c>
      <c r="NG24" s="46">
        <v>15</v>
      </c>
      <c r="NH24" s="46">
        <v>16</v>
      </c>
      <c r="NI24" s="46">
        <v>17</v>
      </c>
      <c r="NJ24" s="135" t="s">
        <v>22</v>
      </c>
      <c r="NK24" s="282" t="s">
        <v>23</v>
      </c>
      <c r="NL24" s="45">
        <v>18</v>
      </c>
      <c r="NM24" s="46">
        <v>19</v>
      </c>
      <c r="NN24" s="46">
        <v>20</v>
      </c>
      <c r="NO24" s="46">
        <v>21</v>
      </c>
      <c r="NP24" s="46">
        <v>22</v>
      </c>
      <c r="NQ24" s="46">
        <v>23</v>
      </c>
      <c r="NR24" s="135" t="s">
        <v>22</v>
      </c>
      <c r="NS24" s="282" t="s">
        <v>23</v>
      </c>
      <c r="NT24" s="45">
        <v>24</v>
      </c>
      <c r="NU24" s="46">
        <v>25</v>
      </c>
      <c r="NV24" s="46">
        <v>26</v>
      </c>
      <c r="NW24" s="46">
        <v>27</v>
      </c>
      <c r="NX24" s="46">
        <v>28</v>
      </c>
      <c r="NY24" s="46">
        <v>29</v>
      </c>
      <c r="NZ24" s="135" t="s">
        <v>22</v>
      </c>
      <c r="OA24" s="282" t="s">
        <v>23</v>
      </c>
      <c r="OB24" s="45">
        <v>30</v>
      </c>
      <c r="OC24" s="46">
        <v>31</v>
      </c>
      <c r="OD24" s="46">
        <v>1</v>
      </c>
      <c r="OE24" s="46">
        <v>2</v>
      </c>
      <c r="OF24" s="46">
        <v>3</v>
      </c>
      <c r="OG24" s="46">
        <v>4</v>
      </c>
      <c r="OH24" s="135" t="s">
        <v>22</v>
      </c>
      <c r="OI24" s="282" t="s">
        <v>23</v>
      </c>
      <c r="OJ24" s="45">
        <v>6</v>
      </c>
      <c r="OK24" s="45">
        <v>7</v>
      </c>
      <c r="OL24" s="45">
        <v>8</v>
      </c>
      <c r="OM24" s="45">
        <v>9</v>
      </c>
      <c r="ON24" s="45">
        <v>10</v>
      </c>
      <c r="OO24" s="45">
        <v>11</v>
      </c>
      <c r="OP24" s="135" t="s">
        <v>22</v>
      </c>
      <c r="OQ24" s="282" t="s">
        <v>23</v>
      </c>
      <c r="OR24" s="45">
        <v>12</v>
      </c>
      <c r="OS24" s="46">
        <v>13</v>
      </c>
      <c r="OT24" s="46">
        <v>14</v>
      </c>
      <c r="OU24" s="46">
        <v>15</v>
      </c>
      <c r="OV24" s="46">
        <v>16</v>
      </c>
      <c r="OW24" s="46">
        <v>17</v>
      </c>
      <c r="OX24" s="135" t="s">
        <v>22</v>
      </c>
      <c r="OY24" s="282" t="s">
        <v>23</v>
      </c>
      <c r="OZ24" s="45">
        <v>18</v>
      </c>
      <c r="PA24" s="46">
        <v>19</v>
      </c>
      <c r="PB24" s="46">
        <v>20</v>
      </c>
      <c r="PC24" s="46">
        <v>21</v>
      </c>
      <c r="PD24" s="46">
        <v>22</v>
      </c>
      <c r="PE24" s="46">
        <v>23</v>
      </c>
      <c r="PF24" s="135" t="s">
        <v>22</v>
      </c>
      <c r="PG24" s="282" t="s">
        <v>23</v>
      </c>
      <c r="PH24" s="116">
        <v>30</v>
      </c>
      <c r="PI24" s="117">
        <v>1</v>
      </c>
      <c r="PJ24" s="117">
        <v>2</v>
      </c>
      <c r="PK24" s="117">
        <v>3</v>
      </c>
      <c r="PL24" s="117">
        <v>4</v>
      </c>
      <c r="PM24" s="117">
        <v>5</v>
      </c>
      <c r="PN24" s="141" t="s">
        <v>22</v>
      </c>
      <c r="PO24" s="284" t="s">
        <v>23</v>
      </c>
      <c r="PP24" s="116">
        <v>6</v>
      </c>
      <c r="PQ24" s="116">
        <v>7</v>
      </c>
      <c r="PR24" s="116">
        <v>8</v>
      </c>
      <c r="PS24" s="116">
        <v>9</v>
      </c>
      <c r="PT24" s="116">
        <v>10</v>
      </c>
      <c r="PU24" s="116">
        <v>11</v>
      </c>
      <c r="PV24" s="141" t="s">
        <v>22</v>
      </c>
      <c r="PW24" s="284" t="s">
        <v>23</v>
      </c>
      <c r="PX24" s="116">
        <v>18</v>
      </c>
      <c r="PY24" s="116">
        <v>19</v>
      </c>
      <c r="PZ24" s="116">
        <v>20</v>
      </c>
      <c r="QA24" s="116">
        <v>21</v>
      </c>
      <c r="QB24" s="116">
        <v>22</v>
      </c>
      <c r="QC24" s="116">
        <v>23</v>
      </c>
      <c r="QD24" s="141" t="s">
        <v>22</v>
      </c>
      <c r="QE24" s="284" t="s">
        <v>23</v>
      </c>
      <c r="QF24" s="116">
        <v>24</v>
      </c>
      <c r="QG24" s="117">
        <v>25</v>
      </c>
      <c r="QH24" s="117">
        <v>26</v>
      </c>
      <c r="QI24" s="117">
        <v>27</v>
      </c>
      <c r="QJ24" s="117">
        <v>28</v>
      </c>
      <c r="QK24" s="117">
        <v>29</v>
      </c>
      <c r="QL24" s="141" t="s">
        <v>22</v>
      </c>
      <c r="QM24" s="284" t="s">
        <v>23</v>
      </c>
      <c r="QN24" s="116">
        <v>30</v>
      </c>
      <c r="QO24" s="117">
        <v>31</v>
      </c>
      <c r="QP24" s="117">
        <v>2</v>
      </c>
      <c r="QQ24" s="117">
        <v>3</v>
      </c>
      <c r="QR24" s="117">
        <v>4</v>
      </c>
      <c r="QS24" s="117">
        <v>5</v>
      </c>
      <c r="QT24" s="141" t="s">
        <v>22</v>
      </c>
      <c r="QU24" s="284" t="s">
        <v>23</v>
      </c>
      <c r="QV24" s="116">
        <v>5</v>
      </c>
      <c r="QW24" s="117">
        <v>6</v>
      </c>
      <c r="QX24" s="117">
        <v>7</v>
      </c>
      <c r="QY24" s="117">
        <v>8</v>
      </c>
      <c r="QZ24" s="117">
        <v>9</v>
      </c>
      <c r="RA24" s="117">
        <v>10</v>
      </c>
      <c r="RB24" s="141" t="s">
        <v>22</v>
      </c>
      <c r="RC24" s="284" t="s">
        <v>23</v>
      </c>
      <c r="RD24" s="116">
        <v>11</v>
      </c>
      <c r="RE24" s="117">
        <v>12</v>
      </c>
      <c r="RF24" s="117">
        <v>13</v>
      </c>
      <c r="RG24" s="117">
        <v>14</v>
      </c>
      <c r="RH24" s="117">
        <v>15</v>
      </c>
      <c r="RI24" s="117">
        <v>16</v>
      </c>
      <c r="RJ24" s="141" t="s">
        <v>22</v>
      </c>
      <c r="RK24" s="284" t="s">
        <v>23</v>
      </c>
      <c r="RL24" s="116">
        <v>17</v>
      </c>
      <c r="RM24" s="117">
        <v>18</v>
      </c>
      <c r="RN24" s="117">
        <v>19</v>
      </c>
      <c r="RO24" s="117">
        <v>20</v>
      </c>
      <c r="RP24" s="117">
        <v>21</v>
      </c>
      <c r="RQ24" s="117">
        <v>22</v>
      </c>
      <c r="RR24" s="141" t="s">
        <v>22</v>
      </c>
      <c r="RS24" s="284" t="s">
        <v>23</v>
      </c>
      <c r="RT24" s="116">
        <v>23</v>
      </c>
      <c r="RU24" s="117">
        <v>24</v>
      </c>
      <c r="RV24" s="117">
        <v>25</v>
      </c>
      <c r="RW24" s="117">
        <v>26</v>
      </c>
      <c r="RX24" s="117">
        <v>27</v>
      </c>
      <c r="RY24" s="117">
        <v>28</v>
      </c>
      <c r="RZ24" s="141" t="s">
        <v>22</v>
      </c>
      <c r="SA24" s="284" t="s">
        <v>23</v>
      </c>
      <c r="SB24" s="116">
        <v>30</v>
      </c>
      <c r="SC24" s="117">
        <v>31</v>
      </c>
      <c r="SD24" s="117">
        <v>1</v>
      </c>
      <c r="SE24" s="117">
        <v>2</v>
      </c>
      <c r="SF24" s="117">
        <v>3</v>
      </c>
      <c r="SG24" s="117">
        <v>4</v>
      </c>
      <c r="SH24" s="141" t="s">
        <v>22</v>
      </c>
      <c r="SI24" s="284" t="s">
        <v>23</v>
      </c>
      <c r="SJ24" s="116">
        <v>5</v>
      </c>
      <c r="SK24" s="117">
        <v>6</v>
      </c>
      <c r="SL24" s="117">
        <v>7</v>
      </c>
      <c r="SM24" s="117">
        <v>8</v>
      </c>
      <c r="SN24" s="117">
        <v>9</v>
      </c>
      <c r="SO24" s="117">
        <v>10</v>
      </c>
      <c r="SP24" s="141" t="s">
        <v>22</v>
      </c>
      <c r="SQ24" s="284" t="s">
        <v>23</v>
      </c>
      <c r="SR24" s="116">
        <v>21</v>
      </c>
      <c r="SS24" s="116">
        <v>22</v>
      </c>
      <c r="ST24" s="116">
        <v>23</v>
      </c>
      <c r="SU24" s="116">
        <v>24</v>
      </c>
      <c r="SV24" s="116">
        <v>25</v>
      </c>
      <c r="SW24" s="116">
        <v>26</v>
      </c>
      <c r="SX24" s="141" t="s">
        <v>22</v>
      </c>
      <c r="SY24" s="284" t="s">
        <v>23</v>
      </c>
      <c r="SZ24" s="116">
        <v>27</v>
      </c>
      <c r="TA24" s="117">
        <v>28</v>
      </c>
      <c r="TB24" s="117">
        <v>1</v>
      </c>
      <c r="TC24" s="117">
        <v>2</v>
      </c>
      <c r="TD24" s="117">
        <v>2</v>
      </c>
      <c r="TE24" s="117">
        <v>4</v>
      </c>
      <c r="TF24" s="141" t="s">
        <v>22</v>
      </c>
      <c r="TG24" s="284" t="s">
        <v>23</v>
      </c>
      <c r="TH24" s="116">
        <v>5</v>
      </c>
      <c r="TI24" s="117">
        <v>6</v>
      </c>
      <c r="TJ24" s="117">
        <v>7</v>
      </c>
      <c r="TK24" s="117">
        <v>8</v>
      </c>
      <c r="TL24" s="117">
        <v>9</v>
      </c>
      <c r="TM24" s="117">
        <v>10</v>
      </c>
      <c r="TN24" s="145" t="s">
        <v>22</v>
      </c>
      <c r="TO24" s="286" t="s">
        <v>23</v>
      </c>
      <c r="TP24" s="116">
        <v>12</v>
      </c>
      <c r="TQ24" s="117">
        <v>13</v>
      </c>
      <c r="TR24" s="117">
        <v>14</v>
      </c>
      <c r="TS24" s="117">
        <v>15</v>
      </c>
      <c r="TT24" s="117">
        <v>16</v>
      </c>
      <c r="TU24" s="117">
        <v>17</v>
      </c>
      <c r="TV24" s="117">
        <v>18</v>
      </c>
      <c r="TW24" s="145" t="s">
        <v>22</v>
      </c>
      <c r="TX24" s="286" t="s">
        <v>23</v>
      </c>
      <c r="TY24" s="116">
        <v>19</v>
      </c>
      <c r="TZ24" s="117">
        <v>20</v>
      </c>
      <c r="UA24" s="117">
        <v>21</v>
      </c>
      <c r="UB24" s="117">
        <v>22</v>
      </c>
      <c r="UC24" s="117">
        <v>23</v>
      </c>
      <c r="UD24" s="117">
        <v>24</v>
      </c>
      <c r="UE24" s="145" t="s">
        <v>22</v>
      </c>
      <c r="UF24" s="286" t="s">
        <v>23</v>
      </c>
      <c r="UG24" s="116">
        <v>25</v>
      </c>
      <c r="UH24" s="117">
        <v>26</v>
      </c>
      <c r="UI24" s="117">
        <v>27</v>
      </c>
      <c r="UJ24" s="117">
        <v>28</v>
      </c>
      <c r="UK24" s="117">
        <v>29</v>
      </c>
      <c r="UL24" s="117">
        <v>30</v>
      </c>
      <c r="UM24" s="145" t="s">
        <v>22</v>
      </c>
      <c r="UN24" s="286" t="s">
        <v>23</v>
      </c>
      <c r="UO24" s="45">
        <v>31</v>
      </c>
      <c r="UP24" s="46">
        <v>1</v>
      </c>
      <c r="UQ24" s="46">
        <v>2</v>
      </c>
      <c r="UR24" s="46">
        <v>3</v>
      </c>
      <c r="US24" s="46">
        <v>4</v>
      </c>
      <c r="UT24" s="46">
        <v>5</v>
      </c>
      <c r="UU24" s="165" t="s">
        <v>22</v>
      </c>
      <c r="UV24" s="287" t="s">
        <v>23</v>
      </c>
      <c r="UW24" s="116">
        <v>7</v>
      </c>
      <c r="UX24" s="117">
        <v>8</v>
      </c>
      <c r="UY24" s="117">
        <v>9</v>
      </c>
      <c r="UZ24" s="117">
        <v>10</v>
      </c>
      <c r="VA24" s="117">
        <v>11</v>
      </c>
      <c r="VB24" s="117">
        <v>12</v>
      </c>
      <c r="VC24" s="145" t="s">
        <v>22</v>
      </c>
      <c r="VD24" s="286" t="s">
        <v>23</v>
      </c>
      <c r="VE24" s="61">
        <v>19</v>
      </c>
      <c r="VF24" s="61">
        <v>20</v>
      </c>
      <c r="VG24" s="61">
        <v>21</v>
      </c>
      <c r="VH24" s="61">
        <v>22</v>
      </c>
      <c r="VI24" s="61">
        <v>23</v>
      </c>
      <c r="VJ24" s="61">
        <v>24</v>
      </c>
      <c r="VK24" s="137" t="s">
        <v>22</v>
      </c>
      <c r="VL24" s="205" t="s">
        <v>23</v>
      </c>
      <c r="VM24" s="116">
        <v>24</v>
      </c>
      <c r="VN24" s="117">
        <v>26</v>
      </c>
      <c r="VO24" s="117">
        <v>27</v>
      </c>
      <c r="VP24" s="117">
        <v>28</v>
      </c>
      <c r="VQ24" s="117">
        <v>29</v>
      </c>
      <c r="VR24" s="117">
        <v>30</v>
      </c>
      <c r="VS24" s="117">
        <v>2</v>
      </c>
      <c r="VT24" s="143" t="s">
        <v>22</v>
      </c>
      <c r="VU24" s="285" t="s">
        <v>23</v>
      </c>
      <c r="VV24" s="45">
        <v>3</v>
      </c>
      <c r="VW24" s="46">
        <v>4</v>
      </c>
      <c r="VX24" s="46">
        <v>5</v>
      </c>
      <c r="VY24" s="46">
        <v>6</v>
      </c>
      <c r="VZ24" s="46">
        <v>7</v>
      </c>
      <c r="WA24" s="46">
        <v>8</v>
      </c>
      <c r="WB24" s="46">
        <v>9</v>
      </c>
      <c r="WC24" s="137" t="s">
        <v>22</v>
      </c>
      <c r="WD24" s="205" t="s">
        <v>23</v>
      </c>
      <c r="WE24" s="45">
        <v>10</v>
      </c>
      <c r="WF24" s="46">
        <v>11</v>
      </c>
      <c r="WG24" s="46">
        <v>12</v>
      </c>
      <c r="WH24" s="46">
        <v>13</v>
      </c>
      <c r="WI24" s="46">
        <v>14</v>
      </c>
      <c r="WJ24" s="46">
        <v>15</v>
      </c>
      <c r="WK24" s="46">
        <v>16</v>
      </c>
      <c r="WL24" s="137" t="s">
        <v>22</v>
      </c>
      <c r="WM24" s="205" t="s">
        <v>23</v>
      </c>
      <c r="WN24" s="45">
        <v>27</v>
      </c>
      <c r="WO24" s="46">
        <v>28</v>
      </c>
      <c r="WP24" s="46">
        <v>29</v>
      </c>
      <c r="WQ24" s="46">
        <v>30</v>
      </c>
      <c r="WR24" s="46">
        <v>31</v>
      </c>
      <c r="WS24" s="46">
        <v>1</v>
      </c>
      <c r="WT24" s="46">
        <v>2</v>
      </c>
      <c r="WU24" s="137" t="s">
        <v>22</v>
      </c>
      <c r="WV24" s="205" t="s">
        <v>23</v>
      </c>
      <c r="WW24" s="45">
        <v>4</v>
      </c>
      <c r="WX24" s="46">
        <v>5</v>
      </c>
      <c r="WY24" s="46">
        <v>6</v>
      </c>
      <c r="WZ24" s="46">
        <v>7</v>
      </c>
      <c r="XA24" s="46">
        <v>8</v>
      </c>
      <c r="XB24" s="46">
        <v>9</v>
      </c>
      <c r="XC24" s="46">
        <v>10</v>
      </c>
      <c r="XD24" s="137" t="s">
        <v>22</v>
      </c>
      <c r="XE24" s="205" t="s">
        <v>23</v>
      </c>
      <c r="XF24" s="45">
        <v>11</v>
      </c>
      <c r="XG24" s="46">
        <v>12</v>
      </c>
      <c r="XH24" s="46">
        <v>13</v>
      </c>
      <c r="XI24" s="46">
        <v>14</v>
      </c>
      <c r="XJ24" s="46">
        <v>15</v>
      </c>
      <c r="XK24" s="46">
        <v>16</v>
      </c>
      <c r="XL24" s="137" t="s">
        <v>22</v>
      </c>
      <c r="XM24" s="205" t="s">
        <v>23</v>
      </c>
      <c r="XN24" s="45">
        <v>18</v>
      </c>
      <c r="XO24" s="46">
        <v>19</v>
      </c>
      <c r="XP24" s="46">
        <v>20</v>
      </c>
      <c r="XQ24" s="46">
        <v>21</v>
      </c>
      <c r="XR24" s="46">
        <v>22</v>
      </c>
      <c r="XS24" s="46">
        <v>23</v>
      </c>
      <c r="XT24" s="137" t="s">
        <v>22</v>
      </c>
      <c r="XU24" s="205" t="s">
        <v>23</v>
      </c>
      <c r="XV24" s="61">
        <v>23</v>
      </c>
      <c r="XW24" s="62">
        <v>24</v>
      </c>
      <c r="XX24" s="62">
        <v>25</v>
      </c>
      <c r="XY24" s="62">
        <v>26</v>
      </c>
      <c r="XZ24" s="62">
        <v>27</v>
      </c>
      <c r="YA24" s="62">
        <v>28</v>
      </c>
      <c r="YB24" s="137" t="s">
        <v>22</v>
      </c>
      <c r="YC24" s="205" t="s">
        <v>23</v>
      </c>
      <c r="YD24" s="45">
        <v>29</v>
      </c>
      <c r="YE24" s="46">
        <v>30</v>
      </c>
      <c r="YF24" s="46">
        <v>2</v>
      </c>
      <c r="YG24" s="46">
        <v>3</v>
      </c>
      <c r="YH24" s="46">
        <v>4</v>
      </c>
      <c r="YI24" s="46">
        <v>5</v>
      </c>
      <c r="YJ24" s="46">
        <v>6</v>
      </c>
      <c r="YK24" s="137" t="s">
        <v>22</v>
      </c>
      <c r="YL24" s="205" t="s">
        <v>23</v>
      </c>
      <c r="YM24" s="45">
        <v>7</v>
      </c>
      <c r="YN24" s="46">
        <v>8</v>
      </c>
      <c r="YO24" s="46">
        <v>9</v>
      </c>
      <c r="YP24" s="46">
        <v>10</v>
      </c>
      <c r="YQ24" s="46">
        <v>11</v>
      </c>
      <c r="YR24" s="46">
        <v>12</v>
      </c>
      <c r="YS24" s="46">
        <v>13</v>
      </c>
      <c r="YT24" s="137" t="s">
        <v>22</v>
      </c>
      <c r="YU24" s="205" t="s">
        <v>23</v>
      </c>
      <c r="YV24" s="45">
        <v>14</v>
      </c>
      <c r="YW24" s="46">
        <v>15</v>
      </c>
      <c r="YX24" s="46">
        <v>16</v>
      </c>
      <c r="YY24" s="46">
        <v>17</v>
      </c>
      <c r="YZ24" s="46">
        <v>18</v>
      </c>
      <c r="ZA24" s="46">
        <v>19</v>
      </c>
      <c r="ZB24" s="137" t="s">
        <v>22</v>
      </c>
      <c r="ZC24" s="205" t="s">
        <v>23</v>
      </c>
      <c r="ZD24" s="45">
        <v>23</v>
      </c>
      <c r="ZE24" s="46">
        <v>24</v>
      </c>
      <c r="ZF24" s="46">
        <v>25</v>
      </c>
      <c r="ZG24" s="46">
        <v>26</v>
      </c>
      <c r="ZH24" s="46">
        <v>27</v>
      </c>
      <c r="ZI24" s="46">
        <v>28</v>
      </c>
      <c r="ZJ24" s="137" t="s">
        <v>22</v>
      </c>
      <c r="ZK24" s="205" t="s">
        <v>23</v>
      </c>
      <c r="ZL24" s="45">
        <v>30</v>
      </c>
      <c r="ZM24" s="46">
        <v>31</v>
      </c>
      <c r="ZN24" s="46">
        <v>1</v>
      </c>
      <c r="ZO24" s="46">
        <v>2</v>
      </c>
      <c r="ZP24" s="46">
        <v>3</v>
      </c>
      <c r="ZQ24" s="46">
        <v>4</v>
      </c>
      <c r="ZR24" s="137" t="s">
        <v>22</v>
      </c>
      <c r="ZS24" s="205" t="s">
        <v>23</v>
      </c>
      <c r="ZT24" s="45">
        <v>6</v>
      </c>
      <c r="ZU24" s="46">
        <v>7</v>
      </c>
      <c r="ZV24" s="46">
        <v>8</v>
      </c>
      <c r="ZW24" s="46">
        <v>9</v>
      </c>
      <c r="ZX24" s="46">
        <v>10</v>
      </c>
      <c r="ZY24" s="46">
        <v>11</v>
      </c>
      <c r="ZZ24" s="137" t="s">
        <v>22</v>
      </c>
      <c r="AAA24" s="205" t="s">
        <v>23</v>
      </c>
      <c r="AAB24" s="45">
        <v>13</v>
      </c>
      <c r="AAC24" s="46">
        <v>14</v>
      </c>
      <c r="AAD24" s="46">
        <v>15</v>
      </c>
      <c r="AAE24" s="46">
        <v>16</v>
      </c>
      <c r="AAF24" s="46">
        <v>17</v>
      </c>
      <c r="AAG24" s="46">
        <v>18</v>
      </c>
      <c r="AAH24" s="137" t="s">
        <v>22</v>
      </c>
      <c r="AAI24" s="205" t="s">
        <v>23</v>
      </c>
      <c r="AAJ24" s="45">
        <v>20</v>
      </c>
      <c r="AAK24" s="46">
        <v>21</v>
      </c>
      <c r="AAL24" s="46">
        <v>22</v>
      </c>
      <c r="AAM24" s="46">
        <v>23</v>
      </c>
      <c r="AAN24" s="46">
        <v>24</v>
      </c>
      <c r="AAO24" s="46">
        <v>25</v>
      </c>
      <c r="AAP24" s="137" t="s">
        <v>22</v>
      </c>
      <c r="AAQ24" s="205" t="s">
        <v>23</v>
      </c>
      <c r="AAR24" s="45">
        <v>27</v>
      </c>
      <c r="AAS24" s="46">
        <v>28</v>
      </c>
      <c r="AAT24" s="46">
        <v>29</v>
      </c>
      <c r="AAU24" s="46">
        <v>30</v>
      </c>
      <c r="AAV24" s="46">
        <v>31</v>
      </c>
      <c r="AAW24" s="46">
        <v>1</v>
      </c>
      <c r="AAX24" s="137" t="s">
        <v>22</v>
      </c>
      <c r="AAY24" s="205" t="s">
        <v>23</v>
      </c>
      <c r="AAZ24" s="45">
        <v>4</v>
      </c>
      <c r="ABA24" s="46">
        <v>5</v>
      </c>
      <c r="ABB24" s="46">
        <v>6</v>
      </c>
      <c r="ABC24" s="46">
        <v>7</v>
      </c>
      <c r="ABD24" s="46">
        <v>8</v>
      </c>
      <c r="ABE24" s="46">
        <v>9</v>
      </c>
      <c r="ABF24" s="137" t="s">
        <v>22</v>
      </c>
      <c r="ABG24" s="205" t="s">
        <v>23</v>
      </c>
      <c r="ABH24" s="45">
        <v>11</v>
      </c>
      <c r="ABI24" s="46">
        <v>12</v>
      </c>
      <c r="ABJ24" s="46">
        <v>13</v>
      </c>
      <c r="ABK24" s="46">
        <v>14</v>
      </c>
      <c r="ABL24" s="46">
        <v>15</v>
      </c>
      <c r="ABM24" s="46">
        <v>16</v>
      </c>
      <c r="ABN24" s="137" t="s">
        <v>22</v>
      </c>
      <c r="ABO24" s="205" t="s">
        <v>23</v>
      </c>
      <c r="ABP24" s="45">
        <v>18</v>
      </c>
      <c r="ABQ24" s="46">
        <v>19</v>
      </c>
      <c r="ABR24" s="46">
        <v>20</v>
      </c>
      <c r="ABS24" s="46">
        <v>21</v>
      </c>
      <c r="ABT24" s="46">
        <v>22</v>
      </c>
      <c r="ABU24" s="46">
        <v>23</v>
      </c>
      <c r="ABV24" s="137" t="s">
        <v>22</v>
      </c>
      <c r="ABW24" s="205" t="s">
        <v>23</v>
      </c>
      <c r="ABX24" s="45">
        <v>25</v>
      </c>
      <c r="ABY24" s="46">
        <v>26</v>
      </c>
      <c r="ABZ24" s="46">
        <v>27</v>
      </c>
      <c r="ACA24" s="46">
        <v>28</v>
      </c>
      <c r="ACB24" s="46">
        <v>29</v>
      </c>
      <c r="ACC24" s="46">
        <v>30</v>
      </c>
      <c r="ACD24" s="137" t="s">
        <v>22</v>
      </c>
      <c r="ACE24" s="205" t="s">
        <v>23</v>
      </c>
      <c r="ACF24" s="45">
        <v>1</v>
      </c>
      <c r="ACG24" s="46">
        <v>2</v>
      </c>
      <c r="ACH24" s="46">
        <v>3</v>
      </c>
      <c r="ACI24" s="46">
        <v>4</v>
      </c>
      <c r="ACJ24" s="46">
        <v>5</v>
      </c>
      <c r="ACK24" s="46">
        <v>6</v>
      </c>
      <c r="ACL24" s="137" t="s">
        <v>22</v>
      </c>
      <c r="ACM24" s="205" t="s">
        <v>23</v>
      </c>
      <c r="ACN24" s="45">
        <v>7</v>
      </c>
      <c r="ACO24" s="45">
        <v>8</v>
      </c>
      <c r="ACP24" s="45">
        <v>9</v>
      </c>
      <c r="ACQ24" s="45">
        <v>10</v>
      </c>
      <c r="ACR24" s="45">
        <v>11</v>
      </c>
      <c r="ACS24" s="45">
        <v>12</v>
      </c>
      <c r="ACT24" s="137" t="s">
        <v>22</v>
      </c>
      <c r="ACU24" s="205" t="s">
        <v>23</v>
      </c>
      <c r="ACV24" s="45">
        <v>22</v>
      </c>
      <c r="ACW24" s="45">
        <v>23</v>
      </c>
      <c r="ACX24" s="45">
        <v>24</v>
      </c>
      <c r="ACY24" s="45">
        <v>25</v>
      </c>
      <c r="ACZ24" s="45">
        <v>26</v>
      </c>
      <c r="ADA24" s="45">
        <v>27</v>
      </c>
      <c r="ADB24" s="137" t="s">
        <v>22</v>
      </c>
      <c r="ADC24" s="205" t="s">
        <v>23</v>
      </c>
      <c r="ADD24" s="45">
        <v>29</v>
      </c>
      <c r="ADE24" s="46">
        <v>30</v>
      </c>
      <c r="ADF24" s="46">
        <v>31</v>
      </c>
      <c r="ADG24" s="46">
        <v>1</v>
      </c>
      <c r="ADH24" s="46">
        <v>2</v>
      </c>
      <c r="ADI24" s="46">
        <v>3</v>
      </c>
      <c r="ADJ24" s="137" t="s">
        <v>22</v>
      </c>
      <c r="ADK24" s="205" t="s">
        <v>23</v>
      </c>
      <c r="ADL24" s="45">
        <v>3</v>
      </c>
      <c r="ADM24" s="46">
        <v>4</v>
      </c>
      <c r="ADN24" s="46">
        <v>5</v>
      </c>
      <c r="ADO24" s="46">
        <v>6</v>
      </c>
      <c r="ADP24" s="46">
        <v>7</v>
      </c>
      <c r="ADQ24" s="46">
        <v>8</v>
      </c>
      <c r="ADR24" s="137" t="s">
        <v>22</v>
      </c>
      <c r="ADS24" s="205" t="s">
        <v>23</v>
      </c>
      <c r="ADT24" s="45">
        <v>10</v>
      </c>
      <c r="ADU24" s="46">
        <v>11</v>
      </c>
      <c r="ADV24" s="46">
        <v>12</v>
      </c>
      <c r="ADW24" s="46">
        <v>13</v>
      </c>
      <c r="ADX24" s="46">
        <v>14</v>
      </c>
      <c r="ADY24" s="46">
        <v>15</v>
      </c>
      <c r="ADZ24" s="137" t="s">
        <v>22</v>
      </c>
      <c r="AEA24" s="205" t="s">
        <v>23</v>
      </c>
      <c r="AEB24" s="45">
        <v>16</v>
      </c>
      <c r="AEC24" s="46">
        <v>17</v>
      </c>
      <c r="AED24" s="46">
        <v>20</v>
      </c>
      <c r="AEE24" s="46">
        <v>21</v>
      </c>
      <c r="AEF24" s="46">
        <v>22</v>
      </c>
      <c r="AEG24" s="46">
        <v>23</v>
      </c>
      <c r="AEH24" s="137" t="s">
        <v>22</v>
      </c>
      <c r="AEI24" s="205" t="s">
        <v>23</v>
      </c>
      <c r="AEJ24" s="45">
        <v>22</v>
      </c>
      <c r="AEK24" s="46">
        <v>23</v>
      </c>
      <c r="AEL24" s="46">
        <v>24</v>
      </c>
      <c r="AEM24" s="46">
        <v>25</v>
      </c>
      <c r="AEN24" s="46">
        <v>26</v>
      </c>
      <c r="AEO24" s="46">
        <v>27</v>
      </c>
      <c r="AEP24" s="137" t="s">
        <v>22</v>
      </c>
      <c r="AEQ24" s="205" t="s">
        <v>23</v>
      </c>
      <c r="AER24" s="45">
        <v>4</v>
      </c>
      <c r="AES24" s="46">
        <v>5</v>
      </c>
      <c r="AET24" s="46">
        <v>6</v>
      </c>
      <c r="AEU24" s="46">
        <v>7</v>
      </c>
      <c r="AEV24" s="46">
        <v>8</v>
      </c>
      <c r="AEW24" s="46">
        <v>9</v>
      </c>
      <c r="AEX24" s="137" t="s">
        <v>22</v>
      </c>
      <c r="AEY24" s="205" t="s">
        <v>23</v>
      </c>
      <c r="AEZ24" s="45">
        <v>10</v>
      </c>
      <c r="AFA24" s="46">
        <v>11</v>
      </c>
      <c r="AFB24" s="46">
        <v>12</v>
      </c>
      <c r="AFC24" s="46">
        <v>13</v>
      </c>
      <c r="AFD24" s="46">
        <v>14</v>
      </c>
      <c r="AFE24" s="46">
        <v>15</v>
      </c>
      <c r="AFF24" s="137" t="s">
        <v>22</v>
      </c>
      <c r="AFG24" s="205" t="s">
        <v>23</v>
      </c>
      <c r="AFH24" s="45">
        <v>17</v>
      </c>
      <c r="AFI24" s="46">
        <v>18</v>
      </c>
      <c r="AFJ24" s="46">
        <v>19</v>
      </c>
      <c r="AFK24" s="46">
        <v>20</v>
      </c>
      <c r="AFL24" s="46">
        <v>21</v>
      </c>
      <c r="AFM24" s="46">
        <v>22</v>
      </c>
      <c r="AFN24" s="137" t="s">
        <v>22</v>
      </c>
      <c r="AFO24" s="205" t="s">
        <v>23</v>
      </c>
      <c r="AFP24" s="45">
        <v>23</v>
      </c>
      <c r="AFQ24" s="46">
        <v>24</v>
      </c>
      <c r="AFR24" s="46">
        <v>25</v>
      </c>
      <c r="AFS24" s="46">
        <v>26</v>
      </c>
      <c r="AFT24" s="46">
        <v>27</v>
      </c>
      <c r="AFU24" s="46">
        <v>28</v>
      </c>
      <c r="AFV24" s="137" t="s">
        <v>22</v>
      </c>
      <c r="AFW24" s="205" t="s">
        <v>23</v>
      </c>
      <c r="AFX24" s="45">
        <v>29</v>
      </c>
      <c r="AFY24" s="46">
        <v>30</v>
      </c>
      <c r="AFZ24" s="46">
        <v>31</v>
      </c>
      <c r="AGA24" s="46">
        <v>1</v>
      </c>
      <c r="AGB24" s="46">
        <v>2</v>
      </c>
      <c r="AGC24" s="46">
        <v>3</v>
      </c>
      <c r="AGD24" s="137" t="s">
        <v>22</v>
      </c>
      <c r="AGE24" s="205" t="s">
        <v>23</v>
      </c>
      <c r="AGF24" s="45">
        <v>10</v>
      </c>
      <c r="AGG24" s="45">
        <v>11</v>
      </c>
      <c r="AGH24" s="45">
        <v>12</v>
      </c>
      <c r="AGI24" s="45">
        <v>13</v>
      </c>
      <c r="AGJ24" s="45">
        <v>14</v>
      </c>
      <c r="AGK24" s="45">
        <v>15</v>
      </c>
      <c r="AGL24" s="137" t="s">
        <v>22</v>
      </c>
      <c r="AGM24" s="205" t="s">
        <v>23</v>
      </c>
      <c r="AGN24" s="125">
        <v>17</v>
      </c>
      <c r="AGO24" s="126">
        <v>18</v>
      </c>
      <c r="AGP24" s="126">
        <v>19</v>
      </c>
      <c r="AGQ24" s="126">
        <v>20</v>
      </c>
      <c r="AGR24" s="126">
        <v>21</v>
      </c>
      <c r="AGS24" s="126">
        <v>22</v>
      </c>
      <c r="AGT24" s="135" t="s">
        <v>22</v>
      </c>
      <c r="AGU24" s="282" t="s">
        <v>23</v>
      </c>
      <c r="AGV24" s="45">
        <v>22</v>
      </c>
      <c r="AGW24" s="46">
        <v>23</v>
      </c>
      <c r="AGX24" s="46">
        <v>24</v>
      </c>
      <c r="AGY24" s="46">
        <v>25</v>
      </c>
      <c r="AGZ24" s="46">
        <v>26</v>
      </c>
      <c r="AHA24" s="46">
        <v>27</v>
      </c>
      <c r="AHB24" s="135" t="s">
        <v>22</v>
      </c>
      <c r="AHC24" s="282" t="s">
        <v>23</v>
      </c>
      <c r="AHD24" s="45">
        <v>29</v>
      </c>
      <c r="AHE24" s="46">
        <v>30</v>
      </c>
      <c r="AHF24" s="46">
        <v>31</v>
      </c>
      <c r="AHG24" s="46">
        <v>1</v>
      </c>
      <c r="AHH24" s="46">
        <v>2</v>
      </c>
      <c r="AHI24" s="46">
        <v>3</v>
      </c>
      <c r="AHJ24" s="135" t="s">
        <v>22</v>
      </c>
      <c r="AHK24" s="282" t="s">
        <v>23</v>
      </c>
      <c r="AHL24" s="45">
        <v>10</v>
      </c>
      <c r="AHM24" s="46">
        <v>11</v>
      </c>
      <c r="AHN24" s="46">
        <v>12</v>
      </c>
      <c r="AHO24" s="46">
        <v>13</v>
      </c>
      <c r="AHP24" s="46">
        <v>14</v>
      </c>
      <c r="AHQ24" s="46">
        <v>15</v>
      </c>
      <c r="AHR24" s="135" t="s">
        <v>22</v>
      </c>
      <c r="AHS24" s="282" t="s">
        <v>23</v>
      </c>
      <c r="AHT24" s="45">
        <v>16</v>
      </c>
      <c r="AHU24" s="46">
        <v>17</v>
      </c>
      <c r="AHV24" s="46">
        <v>18</v>
      </c>
      <c r="AHW24" s="46">
        <v>19</v>
      </c>
      <c r="AHX24" s="46">
        <v>20</v>
      </c>
      <c r="AHY24" s="46">
        <v>21</v>
      </c>
      <c r="AHZ24" s="135" t="s">
        <v>22</v>
      </c>
      <c r="AIA24" s="282" t="s">
        <v>23</v>
      </c>
      <c r="AIB24" s="45">
        <v>22</v>
      </c>
      <c r="AIC24" s="46">
        <v>23</v>
      </c>
      <c r="AID24" s="46">
        <v>24</v>
      </c>
      <c r="AIE24" s="46">
        <v>25</v>
      </c>
      <c r="AIF24" s="46">
        <v>26</v>
      </c>
      <c r="AIG24" s="46">
        <v>27</v>
      </c>
      <c r="AIH24" s="135" t="s">
        <v>22</v>
      </c>
      <c r="AII24" s="282" t="s">
        <v>23</v>
      </c>
      <c r="AIJ24" s="45">
        <v>28</v>
      </c>
      <c r="AIK24" s="46">
        <v>1</v>
      </c>
      <c r="AIL24" s="46">
        <v>2</v>
      </c>
      <c r="AIM24" s="46">
        <v>4</v>
      </c>
      <c r="AIN24" s="46">
        <v>5</v>
      </c>
      <c r="AIO24" s="46">
        <v>6</v>
      </c>
      <c r="AIP24" s="135" t="s">
        <v>22</v>
      </c>
      <c r="AIQ24" s="282" t="s">
        <v>23</v>
      </c>
      <c r="AIR24" s="125">
        <v>7</v>
      </c>
      <c r="AIS24" s="126">
        <v>8</v>
      </c>
      <c r="AIT24" s="126">
        <v>9</v>
      </c>
      <c r="AIU24" s="126">
        <v>10</v>
      </c>
      <c r="AIV24" s="126">
        <v>11</v>
      </c>
      <c r="AIW24" s="126">
        <v>12</v>
      </c>
      <c r="AIX24" s="135" t="s">
        <v>22</v>
      </c>
      <c r="AIY24" s="282" t="s">
        <v>23</v>
      </c>
      <c r="AIZ24" s="125">
        <v>18</v>
      </c>
      <c r="AJA24" s="125">
        <v>19</v>
      </c>
      <c r="AJB24" s="125">
        <v>20</v>
      </c>
      <c r="AJC24" s="125">
        <v>21</v>
      </c>
      <c r="AJD24" s="125">
        <v>22</v>
      </c>
      <c r="AJE24" s="125">
        <v>23</v>
      </c>
      <c r="AJF24" s="135" t="s">
        <v>22</v>
      </c>
      <c r="AJG24" s="282" t="s">
        <v>23</v>
      </c>
      <c r="AJH24" s="45">
        <v>1</v>
      </c>
      <c r="AJI24" s="45">
        <v>2</v>
      </c>
      <c r="AJJ24" s="45">
        <v>3</v>
      </c>
      <c r="AJK24" s="45">
        <v>4</v>
      </c>
      <c r="AJL24" s="45">
        <v>5</v>
      </c>
      <c r="AJM24" s="45">
        <v>6</v>
      </c>
      <c r="AJN24" s="165" t="s">
        <v>22</v>
      </c>
      <c r="AJO24" s="287" t="s">
        <v>23</v>
      </c>
      <c r="AJP24" s="45">
        <v>7</v>
      </c>
      <c r="AJQ24" s="46">
        <v>8</v>
      </c>
      <c r="AJR24" s="46">
        <v>9</v>
      </c>
      <c r="AJS24" s="46">
        <v>10</v>
      </c>
      <c r="AJT24" s="46">
        <v>11</v>
      </c>
      <c r="AJU24" s="46">
        <v>12</v>
      </c>
      <c r="AJV24" s="165" t="s">
        <v>22</v>
      </c>
      <c r="AJW24" s="287" t="s">
        <v>23</v>
      </c>
      <c r="AJX24" s="45">
        <v>13</v>
      </c>
      <c r="AJY24" s="46">
        <v>14</v>
      </c>
      <c r="AJZ24" s="46">
        <v>15</v>
      </c>
      <c r="AKA24" s="46">
        <v>16</v>
      </c>
      <c r="AKB24" s="46">
        <v>17</v>
      </c>
      <c r="AKC24" s="46">
        <v>18</v>
      </c>
      <c r="AKD24" s="165" t="s">
        <v>22</v>
      </c>
      <c r="AKE24" s="287" t="s">
        <v>23</v>
      </c>
      <c r="AKF24" s="45">
        <v>1</v>
      </c>
      <c r="AKG24" s="45">
        <v>2</v>
      </c>
      <c r="AKH24" s="45">
        <v>3</v>
      </c>
      <c r="AKI24" s="45">
        <v>4</v>
      </c>
      <c r="AKJ24" s="45">
        <v>5</v>
      </c>
      <c r="AKK24" s="45">
        <v>6</v>
      </c>
      <c r="AKL24" s="165" t="s">
        <v>22</v>
      </c>
      <c r="AKM24" s="287" t="s">
        <v>23</v>
      </c>
      <c r="AKN24" s="80">
        <v>7</v>
      </c>
      <c r="AKO24" s="81">
        <v>8</v>
      </c>
      <c r="AKP24" s="81">
        <v>9</v>
      </c>
      <c r="AKQ24" s="81">
        <v>10</v>
      </c>
      <c r="AKR24" s="81">
        <v>11</v>
      </c>
      <c r="AKS24" s="81">
        <v>12</v>
      </c>
      <c r="AKT24" s="165" t="s">
        <v>22</v>
      </c>
      <c r="AKU24" s="287" t="s">
        <v>23</v>
      </c>
      <c r="AKV24" s="45">
        <v>19</v>
      </c>
      <c r="AKW24" s="45">
        <v>20</v>
      </c>
      <c r="AKX24" s="45">
        <v>21</v>
      </c>
      <c r="AKY24" s="45">
        <v>22</v>
      </c>
      <c r="AKZ24" s="45">
        <v>23</v>
      </c>
      <c r="ALA24" s="45">
        <v>24</v>
      </c>
      <c r="ALB24" s="165" t="s">
        <v>22</v>
      </c>
      <c r="ALC24" s="287" t="s">
        <v>23</v>
      </c>
      <c r="ALD24" s="61">
        <v>25</v>
      </c>
      <c r="ALE24" s="62">
        <v>26</v>
      </c>
      <c r="ALF24" s="62">
        <v>27</v>
      </c>
      <c r="ALG24" s="62">
        <v>28</v>
      </c>
      <c r="ALH24" s="62">
        <v>29</v>
      </c>
      <c r="ALI24" s="62">
        <v>30</v>
      </c>
      <c r="ALJ24" s="137" t="s">
        <v>22</v>
      </c>
      <c r="ALK24" s="205" t="s">
        <v>23</v>
      </c>
      <c r="ALL24" s="45">
        <v>6</v>
      </c>
      <c r="ALM24" s="45">
        <v>7</v>
      </c>
      <c r="ALN24" s="45">
        <v>8</v>
      </c>
      <c r="ALO24" s="45">
        <v>9</v>
      </c>
      <c r="ALP24" s="45">
        <v>10</v>
      </c>
      <c r="ALQ24" s="45">
        <v>11</v>
      </c>
      <c r="ALR24" s="137" t="s">
        <v>22</v>
      </c>
      <c r="ALS24" s="205" t="s">
        <v>23</v>
      </c>
      <c r="ALT24" s="45">
        <v>12</v>
      </c>
      <c r="ALU24" s="46">
        <v>13</v>
      </c>
      <c r="ALV24" s="46">
        <v>14</v>
      </c>
      <c r="ALW24" s="46">
        <v>15</v>
      </c>
      <c r="ALX24" s="46">
        <v>16</v>
      </c>
      <c r="ALY24" s="46">
        <v>17</v>
      </c>
      <c r="ALZ24" s="165" t="s">
        <v>22</v>
      </c>
      <c r="AMA24" s="287" t="s">
        <v>23</v>
      </c>
      <c r="AMB24" s="45">
        <v>18</v>
      </c>
      <c r="AMC24" s="46">
        <v>19</v>
      </c>
      <c r="AMD24" s="46">
        <v>20</v>
      </c>
      <c r="AME24" s="46">
        <v>21</v>
      </c>
      <c r="AMF24" s="46">
        <v>22</v>
      </c>
      <c r="AMG24" s="46">
        <v>23</v>
      </c>
      <c r="AMH24" s="165" t="s">
        <v>22</v>
      </c>
      <c r="AMI24" s="287" t="s">
        <v>23</v>
      </c>
      <c r="AMJ24" s="45">
        <v>24</v>
      </c>
      <c r="AMK24" s="46">
        <v>25</v>
      </c>
      <c r="AML24" s="46">
        <v>26</v>
      </c>
      <c r="AMM24" s="46">
        <v>27</v>
      </c>
      <c r="AMN24" s="46">
        <v>28</v>
      </c>
      <c r="AMO24" s="46">
        <v>29</v>
      </c>
      <c r="AMP24" s="165" t="s">
        <v>22</v>
      </c>
      <c r="AMQ24" s="287" t="s">
        <v>23</v>
      </c>
      <c r="AMR24" s="45">
        <v>1</v>
      </c>
      <c r="AMS24" s="46">
        <v>2</v>
      </c>
      <c r="AMT24" s="46">
        <v>3</v>
      </c>
      <c r="AMU24" s="46">
        <v>4</v>
      </c>
      <c r="AMV24" s="46">
        <v>5</v>
      </c>
      <c r="AMW24" s="46">
        <v>6</v>
      </c>
      <c r="AMX24" s="165" t="s">
        <v>22</v>
      </c>
      <c r="AMY24" s="287" t="s">
        <v>23</v>
      </c>
      <c r="AMZ24" s="45">
        <v>7</v>
      </c>
      <c r="ANA24" s="46">
        <v>8</v>
      </c>
      <c r="ANB24" s="46">
        <v>9</v>
      </c>
      <c r="ANC24" s="46">
        <v>10</v>
      </c>
      <c r="AND24" s="46">
        <v>11</v>
      </c>
      <c r="ANE24" s="46">
        <v>12</v>
      </c>
      <c r="ANF24" s="165" t="s">
        <v>22</v>
      </c>
      <c r="ANG24" s="287" t="s">
        <v>23</v>
      </c>
      <c r="ANH24" s="45">
        <v>14</v>
      </c>
      <c r="ANI24" s="46">
        <v>15</v>
      </c>
      <c r="ANJ24" s="46">
        <v>16</v>
      </c>
      <c r="ANK24" s="46">
        <v>17</v>
      </c>
      <c r="ANL24" s="46">
        <v>18</v>
      </c>
      <c r="ANM24" s="46">
        <v>19</v>
      </c>
      <c r="ANN24" s="165" t="s">
        <v>22</v>
      </c>
      <c r="ANO24" s="287" t="s">
        <v>23</v>
      </c>
      <c r="ANP24" s="45">
        <v>21</v>
      </c>
      <c r="ANQ24" s="46">
        <v>22</v>
      </c>
      <c r="ANR24" s="46">
        <v>23</v>
      </c>
      <c r="ANS24" s="46">
        <v>24</v>
      </c>
      <c r="ANT24" s="46">
        <v>25</v>
      </c>
      <c r="ANU24" s="46">
        <v>26</v>
      </c>
      <c r="ANV24" s="165" t="s">
        <v>22</v>
      </c>
      <c r="ANW24" s="287" t="s">
        <v>23</v>
      </c>
      <c r="ANX24" s="45">
        <v>6</v>
      </c>
      <c r="ANY24" s="45">
        <v>7</v>
      </c>
      <c r="ANZ24" s="45">
        <v>8</v>
      </c>
      <c r="AOA24" s="45">
        <v>9</v>
      </c>
      <c r="AOB24" s="45">
        <v>10</v>
      </c>
      <c r="AOC24" s="45">
        <v>11</v>
      </c>
      <c r="AOD24" s="165" t="s">
        <v>22</v>
      </c>
      <c r="AOE24" s="287" t="s">
        <v>23</v>
      </c>
      <c r="AOF24" s="45">
        <v>13</v>
      </c>
      <c r="AOG24" s="46">
        <v>14</v>
      </c>
      <c r="AOH24" s="46">
        <v>15</v>
      </c>
      <c r="AOI24" s="46">
        <v>16</v>
      </c>
      <c r="AOJ24" s="46">
        <v>17</v>
      </c>
      <c r="AOK24" s="46">
        <v>18</v>
      </c>
      <c r="AOL24" s="165" t="s">
        <v>22</v>
      </c>
      <c r="AOM24" s="287" t="s">
        <v>23</v>
      </c>
      <c r="AON24" s="45">
        <v>19</v>
      </c>
      <c r="AOO24" s="46">
        <v>20</v>
      </c>
      <c r="AOP24" s="46">
        <v>21</v>
      </c>
      <c r="AOQ24" s="46">
        <v>22</v>
      </c>
      <c r="AOR24" s="46">
        <v>23</v>
      </c>
      <c r="AOS24" s="46">
        <v>24</v>
      </c>
      <c r="AOT24" s="206" t="s">
        <v>22</v>
      </c>
      <c r="AOU24" s="317" t="s">
        <v>23</v>
      </c>
      <c r="AOV24" s="45">
        <v>25</v>
      </c>
      <c r="AOW24" s="46">
        <v>26</v>
      </c>
      <c r="AOX24" s="46">
        <v>27</v>
      </c>
      <c r="AOY24" s="46">
        <v>28</v>
      </c>
      <c r="AOZ24" s="46">
        <v>29</v>
      </c>
      <c r="APA24" s="46">
        <v>30</v>
      </c>
      <c r="APB24" s="165" t="s">
        <v>22</v>
      </c>
      <c r="APC24" s="287" t="s">
        <v>23</v>
      </c>
      <c r="APD24" s="45">
        <v>6</v>
      </c>
      <c r="APE24" s="45">
        <v>7</v>
      </c>
      <c r="APF24" s="45">
        <v>8</v>
      </c>
      <c r="APG24" s="45">
        <v>9</v>
      </c>
      <c r="APH24" s="45">
        <v>10</v>
      </c>
      <c r="API24" s="45">
        <v>11</v>
      </c>
      <c r="APJ24" s="165" t="s">
        <v>22</v>
      </c>
      <c r="APK24" s="287" t="s">
        <v>23</v>
      </c>
      <c r="APL24" s="45">
        <v>13</v>
      </c>
      <c r="APM24" s="46">
        <v>14</v>
      </c>
      <c r="APN24" s="46">
        <v>15</v>
      </c>
      <c r="APO24" s="46">
        <v>16</v>
      </c>
      <c r="APP24" s="46">
        <v>17</v>
      </c>
      <c r="APQ24" s="46">
        <v>18</v>
      </c>
      <c r="APR24" s="165" t="s">
        <v>22</v>
      </c>
      <c r="APS24" s="287" t="s">
        <v>23</v>
      </c>
      <c r="APT24" s="125">
        <v>18</v>
      </c>
      <c r="APU24" s="126">
        <v>19</v>
      </c>
      <c r="APV24" s="126">
        <v>20</v>
      </c>
      <c r="APW24" s="126">
        <v>21</v>
      </c>
      <c r="APX24" s="126">
        <v>22</v>
      </c>
      <c r="APY24" s="126">
        <v>23</v>
      </c>
      <c r="APZ24" s="165" t="s">
        <v>22</v>
      </c>
      <c r="AQA24" s="287" t="s">
        <v>23</v>
      </c>
      <c r="AQB24" s="45">
        <v>24</v>
      </c>
      <c r="AQC24" s="46">
        <v>25</v>
      </c>
      <c r="AQD24" s="46">
        <v>26</v>
      </c>
      <c r="AQE24" s="46">
        <v>27</v>
      </c>
      <c r="AQF24" s="46">
        <v>28</v>
      </c>
      <c r="AQG24" s="46">
        <v>29</v>
      </c>
      <c r="AQH24" s="165" t="s">
        <v>22</v>
      </c>
      <c r="AQI24" s="287" t="s">
        <v>23</v>
      </c>
      <c r="AQJ24" s="45">
        <v>1</v>
      </c>
      <c r="AQK24" s="46">
        <v>2</v>
      </c>
      <c r="AQL24" s="46">
        <v>3</v>
      </c>
      <c r="AQM24" s="46">
        <v>4</v>
      </c>
      <c r="AQN24" s="46">
        <v>5</v>
      </c>
      <c r="AQO24" s="46">
        <v>6</v>
      </c>
      <c r="AQP24" s="135" t="s">
        <v>22</v>
      </c>
      <c r="AQQ24" s="282" t="s">
        <v>23</v>
      </c>
      <c r="AQR24" s="45">
        <v>7</v>
      </c>
      <c r="AQS24" s="46">
        <v>8</v>
      </c>
      <c r="AQT24" s="46">
        <v>9</v>
      </c>
      <c r="AQU24" s="46">
        <v>10</v>
      </c>
      <c r="AQV24" s="46">
        <v>11</v>
      </c>
      <c r="AQW24" s="46">
        <v>12</v>
      </c>
      <c r="AQX24" s="135" t="s">
        <v>22</v>
      </c>
      <c r="AQY24" s="282" t="s">
        <v>23</v>
      </c>
      <c r="AQZ24" s="45">
        <v>16</v>
      </c>
      <c r="ARA24" s="46">
        <v>17</v>
      </c>
      <c r="ARB24" s="46">
        <v>18</v>
      </c>
      <c r="ARC24" s="46">
        <v>19</v>
      </c>
      <c r="ARD24" s="46">
        <v>20</v>
      </c>
      <c r="ARE24" s="46">
        <v>21</v>
      </c>
      <c r="ARF24" s="135" t="s">
        <v>22</v>
      </c>
      <c r="ARG24" s="282" t="s">
        <v>23</v>
      </c>
      <c r="ARH24" s="45">
        <v>22</v>
      </c>
      <c r="ARI24" s="46">
        <v>23</v>
      </c>
      <c r="ARJ24" s="46">
        <v>24</v>
      </c>
      <c r="ARK24" s="46">
        <v>25</v>
      </c>
      <c r="ARL24" s="46">
        <v>26</v>
      </c>
      <c r="ARM24" s="46">
        <v>27</v>
      </c>
      <c r="ARN24" s="135" t="s">
        <v>22</v>
      </c>
      <c r="ARO24" s="282" t="s">
        <v>23</v>
      </c>
      <c r="ARP24" s="45">
        <v>29</v>
      </c>
      <c r="ARQ24" s="46">
        <v>30</v>
      </c>
      <c r="ARR24" s="46">
        <v>31</v>
      </c>
      <c r="ARS24" s="46">
        <v>1</v>
      </c>
      <c r="ART24" s="46">
        <v>2</v>
      </c>
      <c r="ARU24" s="46">
        <v>3</v>
      </c>
      <c r="ARV24" s="135" t="s">
        <v>22</v>
      </c>
      <c r="ARW24" s="282" t="s">
        <v>23</v>
      </c>
      <c r="ARX24" s="45">
        <v>6</v>
      </c>
      <c r="ARY24" s="46">
        <v>7</v>
      </c>
      <c r="ARZ24" s="46">
        <v>8</v>
      </c>
      <c r="ASA24" s="46">
        <v>9</v>
      </c>
      <c r="ASB24" s="46">
        <v>10</v>
      </c>
      <c r="ASC24" s="46">
        <v>11</v>
      </c>
      <c r="ASD24" s="135" t="s">
        <v>22</v>
      </c>
      <c r="ASE24" s="282" t="s">
        <v>23</v>
      </c>
      <c r="ASF24" s="45">
        <v>12</v>
      </c>
      <c r="ASG24" s="46">
        <v>13</v>
      </c>
      <c r="ASH24" s="46">
        <v>14</v>
      </c>
      <c r="ASI24" s="46">
        <v>15</v>
      </c>
      <c r="ASJ24" s="46">
        <v>16</v>
      </c>
      <c r="ASK24" s="46">
        <v>17</v>
      </c>
      <c r="ASL24" s="135" t="s">
        <v>22</v>
      </c>
      <c r="ASM24" s="282" t="s">
        <v>23</v>
      </c>
      <c r="ASN24" s="45">
        <v>21</v>
      </c>
      <c r="ASO24" s="46">
        <v>22</v>
      </c>
      <c r="ASP24" s="46">
        <v>23</v>
      </c>
      <c r="ASQ24" s="46">
        <v>24</v>
      </c>
      <c r="ASR24" s="46">
        <v>25</v>
      </c>
      <c r="ASS24" s="46">
        <v>26</v>
      </c>
      <c r="AST24" s="135" t="s">
        <v>22</v>
      </c>
      <c r="ASU24" s="282" t="s">
        <v>23</v>
      </c>
      <c r="ASV24" s="45">
        <v>27</v>
      </c>
      <c r="ASW24" s="46">
        <v>28</v>
      </c>
      <c r="ASX24" s="46">
        <v>29</v>
      </c>
      <c r="ASY24" s="46">
        <v>30</v>
      </c>
      <c r="ASZ24" s="46">
        <v>1</v>
      </c>
      <c r="ATA24" s="46">
        <v>2</v>
      </c>
      <c r="ATB24" s="135" t="s">
        <v>22</v>
      </c>
      <c r="ATC24" s="282" t="s">
        <v>23</v>
      </c>
      <c r="ATD24" s="45">
        <v>4</v>
      </c>
      <c r="ATE24" s="45">
        <v>5</v>
      </c>
      <c r="ATF24" s="45">
        <v>6</v>
      </c>
      <c r="ATG24" s="45">
        <v>7</v>
      </c>
      <c r="ATH24" s="45">
        <v>8</v>
      </c>
      <c r="ATI24" s="45">
        <v>9</v>
      </c>
      <c r="ATJ24" s="135" t="s">
        <v>22</v>
      </c>
      <c r="ATK24" s="282" t="s">
        <v>23</v>
      </c>
      <c r="ATL24" s="45">
        <v>12</v>
      </c>
      <c r="ATM24" s="46">
        <v>13</v>
      </c>
      <c r="ATN24" s="46">
        <v>14</v>
      </c>
      <c r="ATO24" s="46">
        <v>15</v>
      </c>
      <c r="ATP24" s="46">
        <v>16</v>
      </c>
      <c r="ATQ24" s="46">
        <v>17</v>
      </c>
      <c r="ATR24" s="135" t="s">
        <v>22</v>
      </c>
      <c r="ATS24" s="282" t="s">
        <v>23</v>
      </c>
      <c r="ATT24" s="45">
        <v>18</v>
      </c>
      <c r="ATU24" s="46">
        <v>19</v>
      </c>
      <c r="ATV24" s="46">
        <v>20</v>
      </c>
      <c r="ATW24" s="46">
        <v>21</v>
      </c>
      <c r="ATX24" s="46">
        <v>22</v>
      </c>
      <c r="ATY24" s="46">
        <v>23</v>
      </c>
      <c r="ATZ24" s="135" t="s">
        <v>22</v>
      </c>
      <c r="AUA24" s="282" t="s">
        <v>23</v>
      </c>
      <c r="AUB24" s="45">
        <v>25</v>
      </c>
      <c r="AUC24" s="46">
        <v>26</v>
      </c>
      <c r="AUD24" s="46">
        <v>27</v>
      </c>
      <c r="AUE24" s="46">
        <v>28</v>
      </c>
      <c r="AUF24" s="46">
        <v>29</v>
      </c>
      <c r="AUG24" s="46">
        <v>30</v>
      </c>
      <c r="AUH24" s="135" t="s">
        <v>22</v>
      </c>
      <c r="AUI24" s="282" t="s">
        <v>23</v>
      </c>
      <c r="AUJ24" s="45">
        <v>31</v>
      </c>
      <c r="AUK24" s="46">
        <v>2</v>
      </c>
      <c r="AUL24" s="46">
        <v>3</v>
      </c>
      <c r="AUM24" s="46">
        <v>4</v>
      </c>
      <c r="AUN24" s="46">
        <v>5</v>
      </c>
      <c r="AUO24" s="46">
        <v>6</v>
      </c>
      <c r="AUP24" s="135" t="s">
        <v>22</v>
      </c>
      <c r="AUQ24" s="282" t="s">
        <v>23</v>
      </c>
      <c r="AUR24" s="45">
        <v>7</v>
      </c>
      <c r="AUS24" s="46">
        <v>8</v>
      </c>
      <c r="AUT24" s="46">
        <v>9</v>
      </c>
      <c r="AUU24" s="46">
        <v>10</v>
      </c>
      <c r="AUV24" s="46">
        <v>11</v>
      </c>
      <c r="AUW24" s="46">
        <v>12</v>
      </c>
      <c r="AUX24" s="135" t="s">
        <v>22</v>
      </c>
      <c r="AUY24" s="282" t="s">
        <v>23</v>
      </c>
      <c r="AUZ24" s="45">
        <v>13</v>
      </c>
      <c r="AVA24" s="46">
        <v>14</v>
      </c>
      <c r="AVB24" s="46">
        <v>15</v>
      </c>
      <c r="AVC24" s="46">
        <v>16</v>
      </c>
      <c r="AVD24" s="46">
        <v>17</v>
      </c>
      <c r="AVE24" s="46">
        <v>18</v>
      </c>
      <c r="AVF24" s="135" t="s">
        <v>22</v>
      </c>
      <c r="AVG24" s="282" t="s">
        <v>23</v>
      </c>
      <c r="AVH24" s="45">
        <v>30</v>
      </c>
      <c r="AVI24" s="46">
        <v>31</v>
      </c>
      <c r="AVJ24" s="46">
        <v>1</v>
      </c>
      <c r="AVK24" s="46">
        <v>2</v>
      </c>
      <c r="AVL24" s="46">
        <v>3</v>
      </c>
      <c r="AVM24" s="46">
        <v>4</v>
      </c>
      <c r="AVN24" s="135" t="s">
        <v>22</v>
      </c>
      <c r="AVO24" s="282" t="s">
        <v>23</v>
      </c>
      <c r="AVP24" s="45">
        <v>5</v>
      </c>
      <c r="AVQ24" s="46">
        <v>6</v>
      </c>
      <c r="AVR24" s="46">
        <v>7</v>
      </c>
      <c r="AVS24" s="46">
        <v>8</v>
      </c>
      <c r="AVT24" s="46">
        <v>9</v>
      </c>
      <c r="AVU24" s="46">
        <v>10</v>
      </c>
      <c r="AVV24" s="135" t="s">
        <v>22</v>
      </c>
      <c r="AVW24" s="282" t="s">
        <v>23</v>
      </c>
      <c r="AVX24" s="45">
        <v>12</v>
      </c>
      <c r="AVY24" s="46">
        <v>13</v>
      </c>
      <c r="AVZ24" s="46">
        <v>14</v>
      </c>
      <c r="AWA24" s="46">
        <v>15</v>
      </c>
      <c r="AWB24" s="46">
        <v>16</v>
      </c>
      <c r="AWC24" s="46">
        <v>17</v>
      </c>
      <c r="AWD24" s="135" t="s">
        <v>22</v>
      </c>
      <c r="AWE24" s="282" t="s">
        <v>23</v>
      </c>
      <c r="AWF24" s="45">
        <v>19</v>
      </c>
      <c r="AWG24" s="46">
        <v>20</v>
      </c>
      <c r="AWH24" s="46">
        <v>21</v>
      </c>
      <c r="AWI24" s="46">
        <v>22</v>
      </c>
      <c r="AWJ24" s="46">
        <v>23</v>
      </c>
      <c r="AWK24" s="46">
        <v>24</v>
      </c>
      <c r="AWL24" s="135" t="s">
        <v>22</v>
      </c>
      <c r="AWM24" s="282" t="s">
        <v>23</v>
      </c>
      <c r="AWN24" s="45">
        <v>27</v>
      </c>
      <c r="AWO24" s="46">
        <v>28</v>
      </c>
      <c r="AWP24" s="46">
        <v>29</v>
      </c>
      <c r="AWQ24" s="46">
        <v>2</v>
      </c>
      <c r="AWR24" s="46">
        <v>3</v>
      </c>
      <c r="AWS24" s="46">
        <v>4</v>
      </c>
      <c r="AWT24" s="135" t="s">
        <v>22</v>
      </c>
      <c r="AWU24" s="282" t="s">
        <v>23</v>
      </c>
      <c r="AWV24" s="45">
        <v>5</v>
      </c>
      <c r="AWW24" s="46">
        <v>6</v>
      </c>
      <c r="AWX24" s="46">
        <v>7</v>
      </c>
      <c r="AWY24" s="46">
        <v>8</v>
      </c>
      <c r="AWZ24" s="46">
        <v>9</v>
      </c>
      <c r="AXA24" s="46">
        <v>10</v>
      </c>
      <c r="AXB24" s="135" t="s">
        <v>22</v>
      </c>
      <c r="AXC24" s="282" t="s">
        <v>23</v>
      </c>
      <c r="AXD24" s="45">
        <v>12</v>
      </c>
      <c r="AXE24" s="46">
        <v>13</v>
      </c>
      <c r="AXF24" s="46">
        <v>14</v>
      </c>
      <c r="AXG24" s="46">
        <v>15</v>
      </c>
      <c r="AXH24" s="46">
        <v>16</v>
      </c>
      <c r="AXI24" s="46">
        <v>17</v>
      </c>
      <c r="AXJ24" s="135" t="s">
        <v>22</v>
      </c>
      <c r="AXK24" s="282" t="s">
        <v>23</v>
      </c>
      <c r="AXL24" s="45">
        <v>19</v>
      </c>
      <c r="AXM24" s="46">
        <v>20</v>
      </c>
      <c r="AXN24" s="46">
        <v>21</v>
      </c>
      <c r="AXO24" s="46">
        <v>22</v>
      </c>
      <c r="AXP24" s="46">
        <v>23</v>
      </c>
      <c r="AXQ24" s="46">
        <v>24</v>
      </c>
      <c r="AXR24" s="135" t="s">
        <v>22</v>
      </c>
      <c r="AXS24" s="282" t="s">
        <v>23</v>
      </c>
      <c r="AXT24" s="45">
        <v>3</v>
      </c>
      <c r="AXU24" s="45">
        <v>4</v>
      </c>
      <c r="AXV24" s="45">
        <v>5</v>
      </c>
      <c r="AXW24" s="45">
        <v>6</v>
      </c>
      <c r="AXX24" s="45">
        <v>7</v>
      </c>
      <c r="AXY24" s="45">
        <v>8</v>
      </c>
      <c r="AXZ24" s="135" t="s">
        <v>22</v>
      </c>
      <c r="AYA24" s="282" t="s">
        <v>23</v>
      </c>
      <c r="AYB24" s="45">
        <v>15</v>
      </c>
      <c r="AYC24" s="45">
        <v>16</v>
      </c>
      <c r="AYD24" s="45">
        <v>17</v>
      </c>
      <c r="AYE24" s="45">
        <v>18</v>
      </c>
      <c r="AYF24" s="45">
        <v>19</v>
      </c>
      <c r="AYG24" s="45">
        <v>20</v>
      </c>
      <c r="AYH24" s="135" t="s">
        <v>22</v>
      </c>
      <c r="AYI24" s="282" t="s">
        <v>23</v>
      </c>
      <c r="AYJ24" s="45">
        <v>23</v>
      </c>
      <c r="AYK24" s="46">
        <v>24</v>
      </c>
      <c r="AYL24" s="46">
        <v>25</v>
      </c>
      <c r="AYM24" s="46">
        <v>26</v>
      </c>
      <c r="AYN24" s="46">
        <v>27</v>
      </c>
      <c r="AYO24" s="46">
        <v>28</v>
      </c>
      <c r="AYP24" s="135" t="s">
        <v>22</v>
      </c>
      <c r="AYQ24" s="282" t="s">
        <v>23</v>
      </c>
      <c r="AYR24" s="45">
        <v>2</v>
      </c>
      <c r="AYS24" s="46">
        <v>3</v>
      </c>
      <c r="AYT24" s="46">
        <v>4</v>
      </c>
      <c r="AYU24" s="46">
        <v>5</v>
      </c>
      <c r="AYV24" s="46">
        <v>6</v>
      </c>
      <c r="AYW24" s="46">
        <v>7</v>
      </c>
      <c r="AYX24" s="135" t="s">
        <v>22</v>
      </c>
      <c r="AYY24" s="282" t="s">
        <v>23</v>
      </c>
      <c r="AYZ24" s="45">
        <v>9</v>
      </c>
      <c r="AZA24" s="46">
        <v>10</v>
      </c>
      <c r="AZB24" s="46">
        <v>11</v>
      </c>
      <c r="AZC24" s="46">
        <v>12</v>
      </c>
      <c r="AZD24" s="46">
        <v>13</v>
      </c>
      <c r="AZE24" s="46">
        <v>14</v>
      </c>
      <c r="AZF24" s="135" t="s">
        <v>22</v>
      </c>
      <c r="AZG24" s="282" t="s">
        <v>23</v>
      </c>
      <c r="AZH24" s="80">
        <v>22</v>
      </c>
      <c r="AZI24" s="80">
        <v>23</v>
      </c>
      <c r="AZJ24" s="80">
        <v>24</v>
      </c>
      <c r="AZK24" s="80">
        <v>25</v>
      </c>
      <c r="AZL24" s="80">
        <v>26</v>
      </c>
      <c r="AZM24" s="80">
        <v>27</v>
      </c>
      <c r="AZN24" s="135" t="s">
        <v>22</v>
      </c>
      <c r="AZO24" s="282" t="s">
        <v>23</v>
      </c>
      <c r="AZP24" s="45">
        <v>28</v>
      </c>
      <c r="AZQ24" s="46">
        <v>29</v>
      </c>
      <c r="AZR24" s="46">
        <v>30</v>
      </c>
      <c r="AZS24" s="46">
        <v>30</v>
      </c>
      <c r="AZT24" s="46">
        <v>1</v>
      </c>
      <c r="AZU24" s="46">
        <v>2</v>
      </c>
      <c r="AZV24" s="135" t="s">
        <v>22</v>
      </c>
      <c r="AZW24" s="282" t="s">
        <v>23</v>
      </c>
      <c r="AZX24" s="45">
        <v>5</v>
      </c>
      <c r="AZY24" s="46">
        <v>6</v>
      </c>
      <c r="AZZ24" s="46">
        <v>9</v>
      </c>
      <c r="BAA24" s="46">
        <v>10</v>
      </c>
      <c r="BAB24" s="46">
        <v>11</v>
      </c>
      <c r="BAC24" s="46">
        <v>12</v>
      </c>
      <c r="BAD24" s="135" t="s">
        <v>22</v>
      </c>
      <c r="BAE24" s="282" t="s">
        <v>23</v>
      </c>
      <c r="BAF24" s="45">
        <v>12</v>
      </c>
      <c r="BAG24" s="46">
        <v>13</v>
      </c>
      <c r="BAH24" s="46">
        <v>14</v>
      </c>
      <c r="BAI24" s="46">
        <v>15</v>
      </c>
      <c r="BAJ24" s="46">
        <v>16</v>
      </c>
      <c r="BAK24" s="46">
        <v>17</v>
      </c>
      <c r="BAL24" s="135" t="s">
        <v>22</v>
      </c>
      <c r="BAM24" s="282" t="s">
        <v>23</v>
      </c>
      <c r="BAN24" s="45">
        <v>100</v>
      </c>
      <c r="BAO24" s="46">
        <v>21</v>
      </c>
      <c r="BAP24" s="46">
        <v>22</v>
      </c>
      <c r="BAQ24" s="46">
        <v>23</v>
      </c>
      <c r="BAR24" s="46">
        <v>24</v>
      </c>
      <c r="BAS24" s="46">
        <v>25</v>
      </c>
      <c r="BAT24" s="135" t="s">
        <v>22</v>
      </c>
      <c r="BAU24" s="282" t="s">
        <v>23</v>
      </c>
      <c r="BAV24" s="45">
        <v>27</v>
      </c>
      <c r="BAW24" s="46">
        <v>29</v>
      </c>
      <c r="BAX24" s="46">
        <v>30</v>
      </c>
      <c r="BAY24" s="46">
        <v>30</v>
      </c>
      <c r="BAZ24" s="46">
        <v>1</v>
      </c>
      <c r="BBA24" s="46">
        <v>2</v>
      </c>
      <c r="BBB24" s="135" t="s">
        <v>22</v>
      </c>
      <c r="BBC24" s="282" t="s">
        <v>23</v>
      </c>
      <c r="BBD24" s="45">
        <v>3</v>
      </c>
      <c r="BBE24" s="46">
        <v>4</v>
      </c>
      <c r="BBF24" s="46">
        <v>5</v>
      </c>
      <c r="BBG24" s="46">
        <v>6</v>
      </c>
      <c r="BBH24" s="46">
        <v>7</v>
      </c>
      <c r="BBI24" s="46">
        <v>8</v>
      </c>
      <c r="BBJ24" s="135" t="s">
        <v>22</v>
      </c>
      <c r="BBK24" s="282" t="s">
        <v>23</v>
      </c>
      <c r="BBL24" s="45">
        <v>10</v>
      </c>
      <c r="BBM24" s="46">
        <v>11</v>
      </c>
      <c r="BBN24" s="46">
        <v>13</v>
      </c>
      <c r="BBO24" s="46">
        <v>14</v>
      </c>
      <c r="BBP24" s="46">
        <v>15</v>
      </c>
      <c r="BBQ24" s="46">
        <v>16</v>
      </c>
      <c r="BBR24" s="135" t="s">
        <v>22</v>
      </c>
      <c r="BBS24" s="282" t="s">
        <v>23</v>
      </c>
      <c r="BBT24" s="45">
        <v>17</v>
      </c>
      <c r="BBU24" s="46">
        <v>18</v>
      </c>
      <c r="BBV24" s="46">
        <v>19</v>
      </c>
      <c r="BBW24" s="46">
        <v>20</v>
      </c>
      <c r="BBX24" s="46">
        <v>21</v>
      </c>
      <c r="BBY24" s="46">
        <v>22</v>
      </c>
      <c r="BBZ24" s="135" t="s">
        <v>22</v>
      </c>
      <c r="BCA24" s="282" t="s">
        <v>23</v>
      </c>
      <c r="BCB24" s="45">
        <v>23</v>
      </c>
      <c r="BCC24" s="46">
        <v>24</v>
      </c>
      <c r="BCD24" s="46">
        <v>25</v>
      </c>
      <c r="BCE24" s="46">
        <v>26</v>
      </c>
      <c r="BCF24" s="46">
        <v>27</v>
      </c>
      <c r="BCG24" s="46">
        <v>28</v>
      </c>
      <c r="BCH24" s="135" t="s">
        <v>22</v>
      </c>
      <c r="BCI24" s="282" t="s">
        <v>23</v>
      </c>
      <c r="BCJ24" s="45">
        <v>30</v>
      </c>
      <c r="BCK24" s="46">
        <v>31</v>
      </c>
      <c r="BCL24" s="46">
        <v>1</v>
      </c>
      <c r="BCM24" s="46">
        <v>2</v>
      </c>
      <c r="BCN24" s="46">
        <v>3</v>
      </c>
      <c r="BCO24" s="46">
        <v>4</v>
      </c>
      <c r="BCP24" s="135" t="s">
        <v>22</v>
      </c>
      <c r="BCQ24" s="282" t="s">
        <v>23</v>
      </c>
      <c r="BCR24" s="45">
        <v>6</v>
      </c>
      <c r="BCS24" s="46">
        <v>7</v>
      </c>
      <c r="BCT24" s="46">
        <v>8</v>
      </c>
      <c r="BCU24" s="46">
        <v>9</v>
      </c>
      <c r="BCV24" s="46">
        <v>10</v>
      </c>
      <c r="BCW24" s="46">
        <v>11</v>
      </c>
      <c r="BCX24" s="135" t="s">
        <v>22</v>
      </c>
      <c r="BCY24" s="282" t="s">
        <v>23</v>
      </c>
      <c r="BCZ24" s="45">
        <v>12</v>
      </c>
      <c r="BDA24" s="46">
        <v>13</v>
      </c>
      <c r="BDB24" s="46">
        <v>14</v>
      </c>
      <c r="BDC24" s="46">
        <v>15</v>
      </c>
      <c r="BDD24" s="46">
        <v>16</v>
      </c>
      <c r="BDE24" s="46">
        <v>17</v>
      </c>
      <c r="BDF24" s="135" t="s">
        <v>22</v>
      </c>
      <c r="BDG24" s="282" t="s">
        <v>23</v>
      </c>
      <c r="BDH24" s="45">
        <v>19</v>
      </c>
      <c r="BDI24" s="46">
        <v>20</v>
      </c>
      <c r="BDJ24" s="46">
        <v>21</v>
      </c>
      <c r="BDK24" s="46">
        <v>22</v>
      </c>
      <c r="BDL24" s="46">
        <v>23</v>
      </c>
      <c r="BDM24" s="46">
        <v>24</v>
      </c>
      <c r="BDN24" s="135" t="s">
        <v>22</v>
      </c>
      <c r="BDO24" s="288" t="s">
        <v>23</v>
      </c>
      <c r="BDP24" s="248">
        <v>25</v>
      </c>
      <c r="BDQ24" s="248">
        <v>26</v>
      </c>
      <c r="BDR24" s="248">
        <v>27</v>
      </c>
      <c r="BDS24" s="248">
        <v>28</v>
      </c>
      <c r="BDT24" s="248">
        <v>29</v>
      </c>
      <c r="BDU24" s="248">
        <v>30</v>
      </c>
      <c r="BDV24" s="249" t="s">
        <v>22</v>
      </c>
      <c r="BDW24" s="318" t="s">
        <v>23</v>
      </c>
      <c r="BDX24" s="45">
        <v>1</v>
      </c>
      <c r="BDY24" s="46">
        <v>3</v>
      </c>
      <c r="BDZ24" s="46">
        <v>4</v>
      </c>
      <c r="BEA24" s="46">
        <v>5</v>
      </c>
      <c r="BEB24" s="46">
        <v>6</v>
      </c>
      <c r="BEC24" s="46">
        <v>7</v>
      </c>
      <c r="BED24" s="135" t="s">
        <v>22</v>
      </c>
      <c r="BEE24" s="282" t="s">
        <v>23</v>
      </c>
      <c r="BEF24" s="45">
        <v>6</v>
      </c>
      <c r="BEG24" s="46">
        <v>7</v>
      </c>
      <c r="BEH24" s="46">
        <v>8</v>
      </c>
      <c r="BEI24" s="46">
        <v>9</v>
      </c>
      <c r="BEJ24" s="46">
        <v>10</v>
      </c>
      <c r="BEK24" s="46">
        <v>11</v>
      </c>
      <c r="BEL24" s="135" t="s">
        <v>22</v>
      </c>
      <c r="BEM24" s="282" t="s">
        <v>23</v>
      </c>
      <c r="BEN24" s="45">
        <v>12</v>
      </c>
      <c r="BEO24" s="46">
        <v>13</v>
      </c>
      <c r="BEP24" s="46">
        <v>14</v>
      </c>
      <c r="BEQ24" s="46">
        <v>15</v>
      </c>
      <c r="BER24" s="46">
        <v>16</v>
      </c>
      <c r="BES24" s="46">
        <v>17</v>
      </c>
      <c r="BET24" s="135" t="s">
        <v>22</v>
      </c>
      <c r="BEU24" s="282" t="s">
        <v>23</v>
      </c>
      <c r="BEV24" s="45">
        <v>18</v>
      </c>
      <c r="BEW24" s="46">
        <v>19</v>
      </c>
      <c r="BEX24" s="46">
        <v>20</v>
      </c>
      <c r="BEY24" s="46">
        <v>21</v>
      </c>
      <c r="BEZ24" s="46">
        <v>22</v>
      </c>
      <c r="BFA24" s="46">
        <v>23</v>
      </c>
      <c r="BFB24" s="135" t="s">
        <v>22</v>
      </c>
      <c r="BFC24" s="282" t="s">
        <v>23</v>
      </c>
      <c r="BFD24" s="45">
        <v>24</v>
      </c>
      <c r="BFE24" s="46">
        <v>25</v>
      </c>
      <c r="BFF24" s="46">
        <v>26</v>
      </c>
      <c r="BFG24" s="46">
        <v>27</v>
      </c>
      <c r="BFH24" s="46">
        <v>28</v>
      </c>
      <c r="BFI24" s="46">
        <v>29</v>
      </c>
      <c r="BFJ24" s="135" t="s">
        <v>22</v>
      </c>
      <c r="BFK24" s="282" t="s">
        <v>23</v>
      </c>
      <c r="BFL24" s="45">
        <v>29</v>
      </c>
      <c r="BFM24" s="46">
        <v>30</v>
      </c>
      <c r="BFN24" s="46">
        <v>1</v>
      </c>
      <c r="BFO24" s="46">
        <v>2</v>
      </c>
      <c r="BFP24" s="46">
        <v>3</v>
      </c>
      <c r="BFQ24" s="46">
        <v>4</v>
      </c>
      <c r="BFR24" s="135" t="s">
        <v>22</v>
      </c>
      <c r="BFS24" s="282" t="s">
        <v>23</v>
      </c>
      <c r="BFT24" s="45">
        <v>5</v>
      </c>
      <c r="BFU24" s="46">
        <v>6</v>
      </c>
      <c r="BFV24" s="46">
        <v>7</v>
      </c>
      <c r="BFW24" s="46">
        <v>8</v>
      </c>
      <c r="BFX24" s="46">
        <v>9</v>
      </c>
      <c r="BFY24" s="46">
        <v>10</v>
      </c>
      <c r="BFZ24" s="135" t="s">
        <v>22</v>
      </c>
      <c r="BGA24" s="282" t="s">
        <v>23</v>
      </c>
      <c r="BGB24" s="45">
        <v>11</v>
      </c>
      <c r="BGC24" s="46">
        <v>12</v>
      </c>
      <c r="BGD24" s="46">
        <v>13</v>
      </c>
      <c r="BGE24" s="46">
        <v>14</v>
      </c>
      <c r="BGF24" s="46">
        <v>15</v>
      </c>
      <c r="BGG24" s="46">
        <v>16</v>
      </c>
      <c r="BGH24" s="135" t="s">
        <v>22</v>
      </c>
      <c r="BGI24" s="282" t="s">
        <v>23</v>
      </c>
      <c r="BGJ24" s="45">
        <v>17</v>
      </c>
      <c r="BGK24" s="45">
        <v>18</v>
      </c>
      <c r="BGL24" s="45">
        <v>19</v>
      </c>
      <c r="BGM24" s="45">
        <v>20</v>
      </c>
      <c r="BGN24" s="45">
        <v>21</v>
      </c>
      <c r="BGO24" s="45">
        <v>22</v>
      </c>
      <c r="BGP24" s="135" t="s">
        <v>22</v>
      </c>
      <c r="BGQ24" s="282" t="s">
        <v>23</v>
      </c>
      <c r="BGR24" s="45">
        <v>23</v>
      </c>
      <c r="BGS24" s="46">
        <v>24</v>
      </c>
      <c r="BGT24" s="46">
        <v>25</v>
      </c>
      <c r="BGU24" s="46">
        <v>26</v>
      </c>
      <c r="BGV24" s="46">
        <v>27</v>
      </c>
      <c r="BGW24" s="46">
        <v>28</v>
      </c>
      <c r="BGX24" s="135" t="s">
        <v>22</v>
      </c>
      <c r="BGY24" s="282" t="s">
        <v>23</v>
      </c>
      <c r="BGZ24" s="45">
        <v>29</v>
      </c>
      <c r="BHA24" s="46">
        <v>30</v>
      </c>
      <c r="BHB24" s="46">
        <v>31</v>
      </c>
      <c r="BHC24" s="46">
        <v>1</v>
      </c>
      <c r="BHD24" s="46">
        <v>2</v>
      </c>
      <c r="BHE24" s="46">
        <v>3</v>
      </c>
      <c r="BHF24" s="135" t="s">
        <v>22</v>
      </c>
      <c r="BHG24" s="282" t="s">
        <v>23</v>
      </c>
      <c r="BHH24" s="45">
        <v>4</v>
      </c>
      <c r="BHI24" s="46">
        <v>5</v>
      </c>
      <c r="BHJ24" s="46">
        <v>6</v>
      </c>
      <c r="BHK24" s="46">
        <v>7</v>
      </c>
      <c r="BHL24" s="46">
        <v>8</v>
      </c>
      <c r="BHM24" s="46">
        <v>9</v>
      </c>
      <c r="BHN24" s="135" t="s">
        <v>22</v>
      </c>
      <c r="BHO24" s="282" t="s">
        <v>23</v>
      </c>
      <c r="BHP24" s="45">
        <v>11</v>
      </c>
      <c r="BHQ24" s="46">
        <v>12</v>
      </c>
      <c r="BHR24" s="46">
        <v>13</v>
      </c>
      <c r="BHS24" s="46">
        <v>14</v>
      </c>
      <c r="BHT24" s="46">
        <v>15</v>
      </c>
      <c r="BHU24" s="46">
        <v>16</v>
      </c>
      <c r="BHV24" s="135" t="s">
        <v>22</v>
      </c>
      <c r="BHW24" s="282" t="s">
        <v>23</v>
      </c>
      <c r="BHX24" s="45">
        <v>23</v>
      </c>
      <c r="BHY24" s="45">
        <v>23</v>
      </c>
      <c r="BHZ24" s="45">
        <v>23</v>
      </c>
      <c r="BIA24" s="45">
        <v>23</v>
      </c>
      <c r="BIB24" s="45">
        <v>23</v>
      </c>
      <c r="BIC24" s="45">
        <v>23</v>
      </c>
      <c r="BID24" s="135" t="s">
        <v>22</v>
      </c>
      <c r="BIE24" s="282" t="s">
        <v>23</v>
      </c>
      <c r="BIF24" s="45">
        <v>29</v>
      </c>
      <c r="BIG24" s="46">
        <v>30</v>
      </c>
      <c r="BIH24" s="46">
        <v>1</v>
      </c>
      <c r="BII24" s="46">
        <v>2</v>
      </c>
      <c r="BIJ24" s="46">
        <v>3</v>
      </c>
      <c r="BIK24" s="46">
        <v>4</v>
      </c>
      <c r="BIL24" s="135" t="s">
        <v>22</v>
      </c>
      <c r="BIM24" s="282" t="s">
        <v>23</v>
      </c>
      <c r="BIN24" s="45">
        <v>6</v>
      </c>
      <c r="BIO24" s="46">
        <v>7</v>
      </c>
      <c r="BIP24" s="46">
        <v>8</v>
      </c>
      <c r="BIQ24" s="46">
        <v>9</v>
      </c>
      <c r="BIR24" s="46">
        <v>10</v>
      </c>
      <c r="BIS24" s="46">
        <v>11</v>
      </c>
      <c r="BIT24" s="135" t="s">
        <v>22</v>
      </c>
      <c r="BIU24" s="282" t="s">
        <v>23</v>
      </c>
      <c r="BIV24" s="45">
        <v>12</v>
      </c>
      <c r="BIW24" s="46">
        <v>13</v>
      </c>
      <c r="BIX24" s="46">
        <v>14</v>
      </c>
      <c r="BIY24" s="46">
        <v>15</v>
      </c>
      <c r="BIZ24" s="46">
        <v>16</v>
      </c>
      <c r="BJA24" s="46">
        <v>17</v>
      </c>
      <c r="BJB24" s="135" t="s">
        <v>22</v>
      </c>
      <c r="BJC24" s="282" t="s">
        <v>23</v>
      </c>
      <c r="BJD24" s="45">
        <v>20</v>
      </c>
      <c r="BJE24" s="46">
        <v>21</v>
      </c>
      <c r="BJF24" s="46">
        <v>22</v>
      </c>
      <c r="BJG24" s="46">
        <v>23</v>
      </c>
      <c r="BJH24" s="46">
        <v>24</v>
      </c>
      <c r="BJI24" s="46">
        <v>25</v>
      </c>
      <c r="BJJ24" s="135" t="s">
        <v>22</v>
      </c>
      <c r="BJK24" s="282" t="s">
        <v>23</v>
      </c>
      <c r="BJL24" s="45">
        <v>26</v>
      </c>
      <c r="BJM24" s="46">
        <v>27</v>
      </c>
      <c r="BJN24" s="46">
        <v>28</v>
      </c>
      <c r="BJO24" s="46">
        <v>29</v>
      </c>
      <c r="BJP24" s="46">
        <v>30</v>
      </c>
      <c r="BJQ24" s="46">
        <v>31</v>
      </c>
      <c r="BJR24" s="135" t="s">
        <v>22</v>
      </c>
      <c r="BJS24" s="282" t="s">
        <v>23</v>
      </c>
      <c r="BJT24" s="45">
        <v>2</v>
      </c>
      <c r="BJU24" s="46">
        <v>3</v>
      </c>
      <c r="BJV24" s="46">
        <v>4</v>
      </c>
      <c r="BJW24" s="46">
        <v>5</v>
      </c>
      <c r="BJX24" s="46">
        <v>6</v>
      </c>
      <c r="BJY24" s="46">
        <v>7</v>
      </c>
      <c r="BJZ24" s="135" t="s">
        <v>22</v>
      </c>
      <c r="BKA24" s="282" t="s">
        <v>23</v>
      </c>
      <c r="BKB24" s="45">
        <v>8</v>
      </c>
      <c r="BKC24" s="46">
        <v>9</v>
      </c>
      <c r="BKD24" s="46">
        <v>10</v>
      </c>
      <c r="BKE24" s="46">
        <v>11</v>
      </c>
      <c r="BKF24" s="46">
        <v>12</v>
      </c>
      <c r="BKG24" s="46">
        <v>13</v>
      </c>
      <c r="BKH24" s="135" t="s">
        <v>22</v>
      </c>
      <c r="BKI24" s="282" t="s">
        <v>23</v>
      </c>
      <c r="BKJ24" s="45">
        <v>14</v>
      </c>
      <c r="BKK24" s="46">
        <v>15</v>
      </c>
      <c r="BKL24" s="46">
        <v>16</v>
      </c>
      <c r="BKM24" s="46">
        <v>17</v>
      </c>
      <c r="BKN24" s="46">
        <v>18</v>
      </c>
      <c r="BKO24" s="46">
        <v>19</v>
      </c>
      <c r="BKP24" s="135" t="s">
        <v>22</v>
      </c>
      <c r="BKQ24" s="282" t="s">
        <v>23</v>
      </c>
      <c r="BKR24" s="45">
        <v>20</v>
      </c>
      <c r="BKS24" s="46">
        <v>21</v>
      </c>
      <c r="BKT24" s="46">
        <v>22</v>
      </c>
      <c r="BKU24" s="46">
        <v>23</v>
      </c>
      <c r="BKV24" s="46">
        <v>24</v>
      </c>
      <c r="BKW24" s="46">
        <v>25</v>
      </c>
      <c r="BKX24" s="135" t="s">
        <v>22</v>
      </c>
      <c r="BKY24" s="282" t="s">
        <v>23</v>
      </c>
      <c r="BKZ24" s="45">
        <v>26</v>
      </c>
      <c r="BLA24" s="46">
        <v>27</v>
      </c>
      <c r="BLB24" s="46">
        <v>28</v>
      </c>
      <c r="BLC24" s="46">
        <v>29</v>
      </c>
      <c r="BLD24" s="46">
        <v>30</v>
      </c>
      <c r="BLE24" s="46">
        <v>31</v>
      </c>
      <c r="BLF24" s="135" t="s">
        <v>22</v>
      </c>
      <c r="BLG24" s="282" t="s">
        <v>23</v>
      </c>
      <c r="BLH24" s="61">
        <v>1</v>
      </c>
      <c r="BLI24" s="62">
        <v>2</v>
      </c>
      <c r="BLJ24" s="62">
        <v>3</v>
      </c>
      <c r="BLK24" s="62">
        <v>4</v>
      </c>
      <c r="BLL24" s="62">
        <v>5</v>
      </c>
      <c r="BLM24" s="62">
        <v>6</v>
      </c>
      <c r="BLN24" s="137" t="s">
        <v>22</v>
      </c>
      <c r="BLO24" s="205" t="s">
        <v>23</v>
      </c>
      <c r="BLP24" s="45">
        <v>7</v>
      </c>
      <c r="BLQ24" s="46">
        <v>8</v>
      </c>
      <c r="BLR24" s="46">
        <v>9</v>
      </c>
      <c r="BLS24" s="46">
        <v>10</v>
      </c>
      <c r="BLT24" s="46">
        <v>15</v>
      </c>
      <c r="BLU24" s="46">
        <v>16</v>
      </c>
      <c r="BLV24" s="137" t="s">
        <v>22</v>
      </c>
      <c r="BLW24" s="205" t="s">
        <v>23</v>
      </c>
      <c r="BLX24" s="45">
        <v>17</v>
      </c>
      <c r="BLY24" s="46">
        <v>18</v>
      </c>
      <c r="BLZ24" s="46">
        <v>19</v>
      </c>
      <c r="BMA24" s="46">
        <v>20</v>
      </c>
      <c r="BMB24" s="46">
        <v>21</v>
      </c>
      <c r="BMC24" s="46">
        <v>22</v>
      </c>
      <c r="BMD24" s="135" t="s">
        <v>22</v>
      </c>
      <c r="BME24" s="282" t="s">
        <v>23</v>
      </c>
      <c r="BMF24" s="45">
        <v>23</v>
      </c>
      <c r="BMG24" s="46">
        <v>24</v>
      </c>
      <c r="BMH24" s="46">
        <v>25</v>
      </c>
      <c r="BMI24" s="46">
        <v>26</v>
      </c>
      <c r="BMJ24" s="46">
        <v>27</v>
      </c>
      <c r="BMK24" s="46">
        <v>28</v>
      </c>
      <c r="BML24" s="135" t="s">
        <v>22</v>
      </c>
      <c r="BMM24" s="282" t="s">
        <v>23</v>
      </c>
      <c r="BMN24" s="45">
        <v>2</v>
      </c>
      <c r="BMO24" s="46">
        <v>3</v>
      </c>
      <c r="BMP24" s="46">
        <v>4</v>
      </c>
      <c r="BMQ24" s="46">
        <v>5</v>
      </c>
      <c r="BMR24" s="46">
        <v>6</v>
      </c>
      <c r="BMS24" s="46">
        <v>7</v>
      </c>
      <c r="BMT24" s="135" t="s">
        <v>22</v>
      </c>
      <c r="BMU24" s="282" t="s">
        <v>23</v>
      </c>
      <c r="BMV24" s="45">
        <v>9</v>
      </c>
      <c r="BMW24" s="46">
        <v>10</v>
      </c>
      <c r="BMX24" s="46">
        <v>11</v>
      </c>
      <c r="BMY24" s="46">
        <v>12</v>
      </c>
      <c r="BMZ24" s="46">
        <v>13</v>
      </c>
      <c r="BNA24" s="46">
        <v>14</v>
      </c>
      <c r="BNB24" s="135" t="s">
        <v>22</v>
      </c>
      <c r="BNC24" s="282" t="s">
        <v>23</v>
      </c>
      <c r="BND24" s="191">
        <v>29</v>
      </c>
      <c r="BNE24" s="192">
        <v>30</v>
      </c>
      <c r="BNF24" s="192">
        <v>31</v>
      </c>
      <c r="BNG24" s="192">
        <v>1</v>
      </c>
      <c r="BNH24" s="192">
        <v>2</v>
      </c>
      <c r="BNI24" s="192">
        <v>3</v>
      </c>
      <c r="BNJ24" s="267" t="s">
        <v>22</v>
      </c>
      <c r="BNK24" s="290" t="s">
        <v>23</v>
      </c>
      <c r="BNL24" s="191">
        <v>5</v>
      </c>
      <c r="BNM24" s="192">
        <v>6</v>
      </c>
      <c r="BNN24" s="192">
        <v>7</v>
      </c>
      <c r="BNO24" s="192">
        <v>8</v>
      </c>
      <c r="BNP24" s="192">
        <v>9</v>
      </c>
      <c r="BNQ24" s="192">
        <v>10</v>
      </c>
      <c r="BNR24" s="267" t="s">
        <v>22</v>
      </c>
      <c r="BNS24" s="289" t="s">
        <v>23</v>
      </c>
      <c r="BNT24" s="191">
        <v>11</v>
      </c>
      <c r="BNU24" s="192">
        <v>12</v>
      </c>
      <c r="BNV24" s="192">
        <v>13</v>
      </c>
      <c r="BNW24" s="192">
        <v>14</v>
      </c>
      <c r="BNX24" s="192">
        <v>15</v>
      </c>
      <c r="BNY24" s="192">
        <v>16</v>
      </c>
      <c r="BNZ24" s="267" t="s">
        <v>22</v>
      </c>
      <c r="BOA24" s="290" t="s">
        <v>23</v>
      </c>
      <c r="BOB24" s="45">
        <v>17</v>
      </c>
      <c r="BOC24" s="46">
        <v>18</v>
      </c>
      <c r="BOD24" s="46">
        <v>19</v>
      </c>
      <c r="BOE24" s="46">
        <v>20</v>
      </c>
      <c r="BOF24" s="46">
        <v>21</v>
      </c>
      <c r="BOG24" s="46">
        <v>22</v>
      </c>
      <c r="BOH24" s="137" t="s">
        <v>22</v>
      </c>
      <c r="BOI24" s="205" t="s">
        <v>23</v>
      </c>
      <c r="BOJ24" s="45">
        <v>24</v>
      </c>
      <c r="BOK24" s="46">
        <v>25</v>
      </c>
      <c r="BOL24" s="46">
        <v>26</v>
      </c>
      <c r="BOM24" s="46">
        <v>27</v>
      </c>
      <c r="BON24" s="46">
        <v>28</v>
      </c>
      <c r="BOO24" s="46">
        <v>29</v>
      </c>
      <c r="BOP24" s="137" t="s">
        <v>22</v>
      </c>
      <c r="BOQ24" s="205" t="s">
        <v>23</v>
      </c>
      <c r="BOR24" s="45">
        <v>2</v>
      </c>
      <c r="BOS24" s="46">
        <v>3</v>
      </c>
      <c r="BOT24" s="46">
        <v>4</v>
      </c>
      <c r="BOU24" s="46">
        <v>5</v>
      </c>
      <c r="BOV24" s="46">
        <v>6</v>
      </c>
      <c r="BOW24" s="46">
        <v>7</v>
      </c>
      <c r="BOX24" s="137" t="s">
        <v>22</v>
      </c>
      <c r="BOY24" s="205" t="s">
        <v>23</v>
      </c>
      <c r="BOZ24" s="45">
        <v>8</v>
      </c>
      <c r="BPA24" s="46">
        <v>10</v>
      </c>
      <c r="BPB24" s="46">
        <v>11</v>
      </c>
      <c r="BPC24" s="46">
        <v>12</v>
      </c>
      <c r="BPD24" s="46">
        <v>13</v>
      </c>
      <c r="BPE24" s="46">
        <v>14</v>
      </c>
      <c r="BPF24" s="137" t="s">
        <v>22</v>
      </c>
      <c r="BPG24" s="205" t="s">
        <v>23</v>
      </c>
      <c r="BPH24" s="45">
        <v>15</v>
      </c>
      <c r="BPI24" s="46">
        <v>16</v>
      </c>
      <c r="BPJ24" s="46">
        <v>17</v>
      </c>
      <c r="BPK24" s="46">
        <v>18</v>
      </c>
      <c r="BPL24" s="46">
        <v>19</v>
      </c>
      <c r="BPM24" s="46">
        <v>20</v>
      </c>
      <c r="BPN24" s="137" t="s">
        <v>22</v>
      </c>
      <c r="BPO24" s="205" t="s">
        <v>23</v>
      </c>
      <c r="BPP24" s="45">
        <v>21</v>
      </c>
      <c r="BPQ24" s="46">
        <v>22</v>
      </c>
      <c r="BPR24" s="46">
        <v>24</v>
      </c>
      <c r="BPS24" s="46">
        <v>25</v>
      </c>
      <c r="BPT24" s="46">
        <v>26</v>
      </c>
      <c r="BPU24" s="46">
        <v>27</v>
      </c>
      <c r="BPV24" s="137" t="s">
        <v>22</v>
      </c>
      <c r="BPW24" s="205" t="s">
        <v>23</v>
      </c>
      <c r="BPX24" s="45">
        <v>28</v>
      </c>
      <c r="BPY24" s="46">
        <v>29</v>
      </c>
      <c r="BPZ24" s="46">
        <v>31</v>
      </c>
      <c r="BQA24" s="46">
        <v>1</v>
      </c>
      <c r="BQB24" s="46">
        <v>2</v>
      </c>
      <c r="BQC24" s="46">
        <v>3</v>
      </c>
      <c r="BQD24" s="137" t="s">
        <v>22</v>
      </c>
      <c r="BQE24" s="205" t="s">
        <v>23</v>
      </c>
      <c r="BQF24" s="45">
        <v>4</v>
      </c>
      <c r="BQG24" s="46">
        <v>5</v>
      </c>
      <c r="BQH24" s="46">
        <v>6</v>
      </c>
      <c r="BQI24" s="46">
        <v>7</v>
      </c>
      <c r="BQJ24" s="46">
        <v>8</v>
      </c>
      <c r="BQK24" s="46">
        <v>9</v>
      </c>
      <c r="BQL24" s="137" t="s">
        <v>22</v>
      </c>
      <c r="BQM24" s="205" t="s">
        <v>23</v>
      </c>
      <c r="BQN24" s="45">
        <v>11</v>
      </c>
      <c r="BQO24" s="46">
        <v>12</v>
      </c>
      <c r="BQP24" s="46">
        <v>14</v>
      </c>
      <c r="BQQ24" s="46">
        <v>15</v>
      </c>
      <c r="BQR24" s="46">
        <v>16</v>
      </c>
      <c r="BQS24" s="46">
        <v>17</v>
      </c>
      <c r="BQT24" s="137" t="s">
        <v>22</v>
      </c>
      <c r="BQU24" s="205" t="s">
        <v>23</v>
      </c>
      <c r="BQV24" s="45">
        <v>24</v>
      </c>
      <c r="BQW24" s="46">
        <v>25</v>
      </c>
      <c r="BQX24" s="46">
        <v>26</v>
      </c>
      <c r="BQY24" s="46">
        <v>27</v>
      </c>
      <c r="BQZ24" s="46">
        <v>28</v>
      </c>
      <c r="BRA24" s="46">
        <v>29</v>
      </c>
      <c r="BRB24" s="137" t="s">
        <v>22</v>
      </c>
      <c r="BRC24" s="205" t="s">
        <v>23</v>
      </c>
      <c r="BRD24" s="45">
        <v>1</v>
      </c>
      <c r="BRE24" s="46">
        <v>2</v>
      </c>
      <c r="BRF24" s="46">
        <v>3</v>
      </c>
      <c r="BRG24" s="46">
        <v>5</v>
      </c>
      <c r="BRH24" s="46">
        <v>6</v>
      </c>
      <c r="BRI24" s="46">
        <v>7</v>
      </c>
      <c r="BRJ24" s="137" t="s">
        <v>22</v>
      </c>
      <c r="BRK24" s="205" t="s">
        <v>23</v>
      </c>
      <c r="BRL24" s="45">
        <v>8</v>
      </c>
      <c r="BRM24" s="46">
        <v>9</v>
      </c>
      <c r="BRN24" s="46">
        <v>10</v>
      </c>
      <c r="BRO24" s="46">
        <v>12</v>
      </c>
      <c r="BRP24" s="46">
        <v>13</v>
      </c>
      <c r="BRQ24" s="46">
        <v>14</v>
      </c>
      <c r="BRR24" s="137" t="s">
        <v>22</v>
      </c>
      <c r="BRS24" s="205" t="s">
        <v>23</v>
      </c>
      <c r="BRT24" s="45">
        <v>15</v>
      </c>
      <c r="BRU24" s="46">
        <v>16</v>
      </c>
      <c r="BRV24" s="46">
        <v>17</v>
      </c>
      <c r="BRW24" s="46">
        <v>18</v>
      </c>
      <c r="BRX24" s="46">
        <v>19</v>
      </c>
      <c r="BRY24" s="46">
        <v>20</v>
      </c>
      <c r="BRZ24" s="137" t="s">
        <v>22</v>
      </c>
      <c r="BSA24" s="205" t="s">
        <v>23</v>
      </c>
      <c r="BSB24" s="45">
        <v>21</v>
      </c>
      <c r="BSC24" s="46">
        <v>22</v>
      </c>
      <c r="BSD24" s="46">
        <v>23</v>
      </c>
      <c r="BSE24" s="46">
        <v>24</v>
      </c>
      <c r="BSF24" s="46">
        <v>25</v>
      </c>
      <c r="BSG24" s="46">
        <v>26</v>
      </c>
      <c r="BSH24" s="137" t="s">
        <v>22</v>
      </c>
      <c r="BSI24" s="205" t="s">
        <v>23</v>
      </c>
      <c r="BSJ24" s="45">
        <v>28</v>
      </c>
      <c r="BSK24" s="46">
        <v>29</v>
      </c>
      <c r="BSL24" s="46">
        <v>30</v>
      </c>
      <c r="BSM24" s="46">
        <v>31</v>
      </c>
      <c r="BSN24" s="46">
        <v>1</v>
      </c>
      <c r="BSO24" s="46">
        <v>2</v>
      </c>
      <c r="BSP24" s="137" t="s">
        <v>22</v>
      </c>
      <c r="BSQ24" s="205" t="s">
        <v>23</v>
      </c>
      <c r="BSR24" s="45">
        <v>2</v>
      </c>
      <c r="BSS24" s="46">
        <v>3</v>
      </c>
      <c r="BST24" s="46">
        <v>4</v>
      </c>
      <c r="BSU24" s="46">
        <v>5</v>
      </c>
      <c r="BSV24" s="46">
        <v>6</v>
      </c>
      <c r="BSW24" s="46">
        <v>7</v>
      </c>
      <c r="BSX24" s="137" t="s">
        <v>22</v>
      </c>
      <c r="BSY24" s="205" t="s">
        <v>23</v>
      </c>
      <c r="BSZ24" s="45">
        <v>9</v>
      </c>
      <c r="BTA24" s="46">
        <v>10</v>
      </c>
      <c r="BTB24" s="46">
        <v>11</v>
      </c>
      <c r="BTC24" s="46">
        <v>12</v>
      </c>
      <c r="BTD24" s="46">
        <v>13</v>
      </c>
      <c r="BTE24" s="46">
        <v>14</v>
      </c>
      <c r="BTF24" s="137" t="s">
        <v>22</v>
      </c>
      <c r="BTG24" s="205" t="s">
        <v>23</v>
      </c>
      <c r="BTH24" s="45">
        <v>16</v>
      </c>
      <c r="BTI24" s="46">
        <v>17</v>
      </c>
      <c r="BTJ24" s="46">
        <v>18</v>
      </c>
      <c r="BTK24" s="46">
        <v>19</v>
      </c>
      <c r="BTL24" s="46">
        <v>20</v>
      </c>
      <c r="BTM24" s="46">
        <v>21</v>
      </c>
      <c r="BTN24" s="137" t="s">
        <v>22</v>
      </c>
      <c r="BTO24" s="205" t="s">
        <v>23</v>
      </c>
      <c r="BTP24" s="45">
        <v>23</v>
      </c>
      <c r="BTQ24" s="46">
        <v>24</v>
      </c>
      <c r="BTR24" s="46">
        <v>25</v>
      </c>
      <c r="BTS24" s="46">
        <v>26</v>
      </c>
      <c r="BTT24" s="46">
        <v>27</v>
      </c>
      <c r="BTU24" s="46">
        <v>28</v>
      </c>
      <c r="BTV24" s="137" t="s">
        <v>22</v>
      </c>
      <c r="BTW24" s="205" t="s">
        <v>23</v>
      </c>
      <c r="BTX24" s="45">
        <v>29</v>
      </c>
      <c r="BTY24" s="46">
        <v>30</v>
      </c>
      <c r="BTZ24" s="46">
        <v>31</v>
      </c>
      <c r="BUA24" s="46">
        <v>1</v>
      </c>
      <c r="BUB24" s="46">
        <v>2</v>
      </c>
      <c r="BUC24" s="46">
        <v>3</v>
      </c>
      <c r="BUD24" s="137" t="s">
        <v>22</v>
      </c>
      <c r="BUE24" s="205" t="s">
        <v>23</v>
      </c>
      <c r="BUF24" s="45">
        <v>4</v>
      </c>
      <c r="BUG24" s="46">
        <v>5</v>
      </c>
      <c r="BUH24" s="46">
        <v>6</v>
      </c>
      <c r="BUI24" s="46">
        <v>7</v>
      </c>
      <c r="BUJ24" s="46">
        <v>8</v>
      </c>
      <c r="BUK24" s="46">
        <v>9</v>
      </c>
      <c r="BUL24" s="137" t="s">
        <v>22</v>
      </c>
      <c r="BUM24" s="205" t="s">
        <v>23</v>
      </c>
      <c r="BUN24" s="45">
        <v>10</v>
      </c>
      <c r="BUO24" s="46">
        <v>11</v>
      </c>
      <c r="BUP24" s="46">
        <v>12</v>
      </c>
      <c r="BUQ24" s="46">
        <v>13</v>
      </c>
      <c r="BUR24" s="46">
        <v>14</v>
      </c>
      <c r="BUS24" s="46">
        <v>15</v>
      </c>
      <c r="BUT24" s="137" t="s">
        <v>22</v>
      </c>
      <c r="BUU24" s="205" t="s">
        <v>23</v>
      </c>
      <c r="BUV24" s="45">
        <v>17</v>
      </c>
      <c r="BUW24" s="46">
        <v>18</v>
      </c>
      <c r="BUX24" s="46">
        <v>19</v>
      </c>
      <c r="BUY24" s="46">
        <v>20</v>
      </c>
      <c r="BUZ24" s="46">
        <v>21</v>
      </c>
      <c r="BVA24" s="46">
        <v>22</v>
      </c>
      <c r="BVB24" s="137" t="s">
        <v>22</v>
      </c>
      <c r="BVC24" s="205" t="s">
        <v>23</v>
      </c>
      <c r="BVD24" s="45">
        <v>23</v>
      </c>
      <c r="BVE24" s="46">
        <v>24</v>
      </c>
      <c r="BVF24" s="46">
        <v>25</v>
      </c>
      <c r="BVG24" s="46">
        <v>26</v>
      </c>
      <c r="BVH24" s="46">
        <v>27</v>
      </c>
      <c r="BVI24" s="46">
        <v>28</v>
      </c>
      <c r="BVJ24" s="137" t="s">
        <v>22</v>
      </c>
      <c r="BVK24" s="205" t="s">
        <v>23</v>
      </c>
      <c r="BVL24" s="45">
        <v>30</v>
      </c>
      <c r="BVM24" s="46">
        <v>1</v>
      </c>
      <c r="BVN24" s="46">
        <v>2</v>
      </c>
      <c r="BVO24" s="46">
        <v>3</v>
      </c>
      <c r="BVP24" s="46">
        <v>4</v>
      </c>
      <c r="BVQ24" s="46">
        <v>5</v>
      </c>
      <c r="BVR24" s="137" t="s">
        <v>22</v>
      </c>
      <c r="BVS24" s="205" t="s">
        <v>23</v>
      </c>
      <c r="BVT24" s="45">
        <v>5</v>
      </c>
      <c r="BVU24" s="46">
        <v>6</v>
      </c>
      <c r="BVV24" s="46">
        <v>7</v>
      </c>
      <c r="BVW24" s="46">
        <v>8</v>
      </c>
      <c r="BVX24" s="46">
        <v>9</v>
      </c>
      <c r="BVY24" s="46">
        <v>10</v>
      </c>
      <c r="BVZ24" s="137" t="s">
        <v>22</v>
      </c>
      <c r="BWA24" s="205" t="s">
        <v>23</v>
      </c>
      <c r="BWB24" s="45">
        <v>11</v>
      </c>
      <c r="BWC24" s="46">
        <v>12</v>
      </c>
      <c r="BWD24" s="46">
        <v>13</v>
      </c>
      <c r="BWE24" s="46">
        <v>14</v>
      </c>
      <c r="BWF24" s="46">
        <v>15</v>
      </c>
      <c r="BWG24" s="46">
        <v>16</v>
      </c>
      <c r="BWH24" s="137" t="s">
        <v>22</v>
      </c>
      <c r="BWI24" s="205" t="s">
        <v>23</v>
      </c>
      <c r="BWJ24" s="45">
        <v>18</v>
      </c>
      <c r="BWK24" s="46">
        <v>19</v>
      </c>
      <c r="BWL24" s="46">
        <v>20</v>
      </c>
      <c r="BWM24" s="46">
        <v>21</v>
      </c>
      <c r="BWN24" s="46">
        <v>22</v>
      </c>
      <c r="BWO24" s="46">
        <v>23</v>
      </c>
      <c r="BWP24" s="137" t="s">
        <v>22</v>
      </c>
      <c r="BWQ24" s="205" t="s">
        <v>23</v>
      </c>
      <c r="BWR24" s="61">
        <v>24</v>
      </c>
      <c r="BWS24" s="62">
        <v>25</v>
      </c>
      <c r="BWT24" s="62">
        <v>26</v>
      </c>
      <c r="BWU24" s="62">
        <v>27</v>
      </c>
      <c r="BWV24" s="62">
        <v>28</v>
      </c>
      <c r="BWW24" s="62">
        <v>29</v>
      </c>
      <c r="BWX24" s="137" t="s">
        <v>22</v>
      </c>
      <c r="BWY24" s="138" t="s">
        <v>23</v>
      </c>
      <c r="BWZ24" s="45">
        <v>30</v>
      </c>
      <c r="BXA24" s="46">
        <v>31</v>
      </c>
      <c r="BXB24" s="46">
        <v>1</v>
      </c>
      <c r="BXC24" s="46">
        <v>2</v>
      </c>
      <c r="BXD24" s="46">
        <v>3</v>
      </c>
      <c r="BXE24" s="46">
        <v>4</v>
      </c>
      <c r="BXF24" s="137" t="s">
        <v>22</v>
      </c>
      <c r="BXG24" s="138" t="s">
        <v>23</v>
      </c>
      <c r="BXH24" s="61">
        <v>5</v>
      </c>
      <c r="BXI24" s="62">
        <v>6</v>
      </c>
      <c r="BXJ24" s="62">
        <v>7</v>
      </c>
      <c r="BXK24" s="62">
        <v>8</v>
      </c>
      <c r="BXL24" s="62">
        <v>9</v>
      </c>
      <c r="BXM24" s="62">
        <v>10</v>
      </c>
      <c r="BXN24" s="137" t="s">
        <v>22</v>
      </c>
      <c r="BXO24" s="138" t="s">
        <v>23</v>
      </c>
      <c r="BXP24" s="45">
        <v>11</v>
      </c>
      <c r="BXQ24" s="46">
        <v>12</v>
      </c>
      <c r="BXR24" s="46">
        <v>13</v>
      </c>
      <c r="BXS24" s="46">
        <v>15</v>
      </c>
      <c r="BXT24" s="46">
        <v>16</v>
      </c>
      <c r="BXU24" s="46">
        <v>17</v>
      </c>
      <c r="BXV24" s="137" t="s">
        <v>22</v>
      </c>
      <c r="BXW24" s="138" t="s">
        <v>23</v>
      </c>
      <c r="BXX24" s="45">
        <v>19</v>
      </c>
      <c r="BXY24" s="46">
        <v>20</v>
      </c>
      <c r="BXZ24" s="46">
        <v>21</v>
      </c>
      <c r="BYA24" s="46">
        <v>22</v>
      </c>
      <c r="BYB24" s="46">
        <v>23</v>
      </c>
      <c r="BYC24" s="46">
        <v>24</v>
      </c>
      <c r="BYD24" s="137" t="s">
        <v>22</v>
      </c>
      <c r="BYE24" s="138" t="s">
        <v>23</v>
      </c>
      <c r="BYF24" s="45">
        <v>25</v>
      </c>
      <c r="BYG24" s="46">
        <v>26</v>
      </c>
      <c r="BYH24" s="46">
        <v>27</v>
      </c>
      <c r="BYI24" s="46">
        <v>28</v>
      </c>
      <c r="BYJ24" s="46">
        <v>29</v>
      </c>
      <c r="BYK24" s="46">
        <v>30</v>
      </c>
      <c r="BYL24" s="137" t="s">
        <v>22</v>
      </c>
      <c r="BYM24" s="138" t="s">
        <v>23</v>
      </c>
      <c r="BYN24" s="45">
        <v>1</v>
      </c>
      <c r="BYO24" s="46">
        <v>2</v>
      </c>
      <c r="BYP24" s="46">
        <v>3</v>
      </c>
      <c r="BYQ24" s="46">
        <v>4</v>
      </c>
      <c r="BYR24" s="46">
        <v>6</v>
      </c>
      <c r="BYS24" s="46">
        <v>7</v>
      </c>
      <c r="BYT24" s="137" t="s">
        <v>22</v>
      </c>
      <c r="BYU24" s="138" t="s">
        <v>23</v>
      </c>
      <c r="BYV24" s="45">
        <v>8</v>
      </c>
      <c r="BYW24" s="46">
        <v>9</v>
      </c>
      <c r="BYX24" s="46">
        <v>10</v>
      </c>
      <c r="BYY24" s="46">
        <v>11</v>
      </c>
      <c r="BYZ24" s="46">
        <v>12</v>
      </c>
      <c r="BZA24" s="46">
        <v>13</v>
      </c>
      <c r="BZB24" s="137" t="s">
        <v>22</v>
      </c>
      <c r="BZC24" s="138" t="s">
        <v>23</v>
      </c>
      <c r="BZD24" s="45">
        <v>16</v>
      </c>
      <c r="BZE24" s="46">
        <v>17</v>
      </c>
      <c r="BZF24" s="46">
        <v>18</v>
      </c>
      <c r="BZG24" s="46">
        <v>19</v>
      </c>
      <c r="BZH24" s="46">
        <v>20</v>
      </c>
      <c r="BZI24" s="46">
        <v>21</v>
      </c>
      <c r="BZJ24" s="137" t="s">
        <v>22</v>
      </c>
      <c r="BZK24" s="138" t="s">
        <v>23</v>
      </c>
      <c r="BZL24" s="45">
        <v>21</v>
      </c>
      <c r="BZM24" s="46">
        <v>22</v>
      </c>
      <c r="BZN24" s="46">
        <v>23</v>
      </c>
      <c r="BZO24" s="46">
        <v>24</v>
      </c>
      <c r="BZP24" s="46">
        <v>25</v>
      </c>
      <c r="BZQ24" s="46">
        <v>26</v>
      </c>
      <c r="BZR24" s="137" t="s">
        <v>22</v>
      </c>
      <c r="BZS24" s="138" t="s">
        <v>23</v>
      </c>
      <c r="BZT24" s="61">
        <v>27</v>
      </c>
      <c r="BZU24" s="62">
        <v>28</v>
      </c>
      <c r="BZV24" s="62">
        <v>29</v>
      </c>
      <c r="BZW24" s="62">
        <v>30</v>
      </c>
      <c r="BZX24" s="62">
        <v>31</v>
      </c>
      <c r="BZY24" s="62">
        <v>3</v>
      </c>
      <c r="BZZ24" s="137" t="s">
        <v>22</v>
      </c>
      <c r="CAA24" s="138" t="s">
        <v>23</v>
      </c>
      <c r="CAB24" s="45">
        <v>3</v>
      </c>
      <c r="CAC24" s="46">
        <v>4</v>
      </c>
      <c r="CAD24" s="46">
        <v>5</v>
      </c>
      <c r="CAE24" s="46">
        <v>6</v>
      </c>
      <c r="CAF24" s="46">
        <v>7</v>
      </c>
      <c r="CAG24" s="46">
        <v>8</v>
      </c>
      <c r="CAH24" s="137" t="s">
        <v>22</v>
      </c>
      <c r="CAI24" s="138" t="s">
        <v>23</v>
      </c>
      <c r="CAJ24" s="45">
        <v>9</v>
      </c>
      <c r="CAK24" s="46">
        <v>10</v>
      </c>
      <c r="CAL24" s="46">
        <v>11</v>
      </c>
      <c r="CAM24" s="46">
        <v>12</v>
      </c>
      <c r="CAN24" s="46">
        <v>13</v>
      </c>
      <c r="CAO24" s="46">
        <v>14</v>
      </c>
      <c r="CAP24" s="137" t="s">
        <v>22</v>
      </c>
      <c r="CAQ24" s="138" t="s">
        <v>23</v>
      </c>
      <c r="CAR24" s="45">
        <v>15</v>
      </c>
      <c r="CAS24" s="46">
        <v>16</v>
      </c>
      <c r="CAT24" s="46">
        <v>17</v>
      </c>
      <c r="CAU24" s="46">
        <v>18</v>
      </c>
      <c r="CAV24" s="46">
        <v>19</v>
      </c>
      <c r="CAW24" s="46">
        <v>20</v>
      </c>
      <c r="CAX24" s="137" t="s">
        <v>22</v>
      </c>
      <c r="CAY24" s="138" t="s">
        <v>23</v>
      </c>
      <c r="CAZ24" s="61">
        <v>21</v>
      </c>
      <c r="CBA24" s="62">
        <v>22</v>
      </c>
      <c r="CBB24" s="62">
        <v>23</v>
      </c>
      <c r="CBC24" s="62">
        <v>24</v>
      </c>
      <c r="CBD24" s="62">
        <v>25</v>
      </c>
      <c r="CBE24" s="62">
        <v>26</v>
      </c>
      <c r="CBF24" s="137" t="s">
        <v>22</v>
      </c>
      <c r="CBG24" s="138" t="s">
        <v>23</v>
      </c>
      <c r="CBH24" s="45">
        <v>27</v>
      </c>
      <c r="CBI24" s="46">
        <v>28</v>
      </c>
      <c r="CBJ24" s="46">
        <v>29</v>
      </c>
      <c r="CBK24" s="46">
        <v>30</v>
      </c>
      <c r="CBL24" s="46">
        <v>31</v>
      </c>
      <c r="CBM24" s="46">
        <v>5</v>
      </c>
      <c r="CBN24" s="137" t="s">
        <v>22</v>
      </c>
      <c r="CBO24" s="138" t="s">
        <v>23</v>
      </c>
      <c r="CBP24" s="45">
        <v>7</v>
      </c>
      <c r="CBQ24" s="46">
        <v>8</v>
      </c>
      <c r="CBR24" s="46">
        <v>9</v>
      </c>
      <c r="CBS24" s="46">
        <v>10</v>
      </c>
      <c r="CBT24" s="46">
        <v>11</v>
      </c>
      <c r="CBU24" s="46">
        <v>12</v>
      </c>
      <c r="CBV24" s="137" t="s">
        <v>22</v>
      </c>
      <c r="CBW24" s="138" t="s">
        <v>23</v>
      </c>
      <c r="CBX24" s="45">
        <v>14</v>
      </c>
      <c r="CBY24" s="46">
        <v>15</v>
      </c>
      <c r="CBZ24" s="46">
        <v>16</v>
      </c>
      <c r="CCA24" s="46">
        <v>17</v>
      </c>
      <c r="CCB24" s="46">
        <v>18</v>
      </c>
      <c r="CCC24" s="46">
        <v>19</v>
      </c>
      <c r="CCD24" s="137" t="s">
        <v>22</v>
      </c>
      <c r="CCE24" s="138" t="s">
        <v>23</v>
      </c>
      <c r="CCF24" s="45">
        <v>20</v>
      </c>
      <c r="CCG24" s="46">
        <v>21</v>
      </c>
      <c r="CCH24" s="46">
        <v>22</v>
      </c>
      <c r="CCI24" s="46">
        <v>23</v>
      </c>
      <c r="CCJ24" s="46">
        <v>24</v>
      </c>
      <c r="CCK24" s="46">
        <v>25</v>
      </c>
      <c r="CCL24" s="137" t="s">
        <v>22</v>
      </c>
      <c r="CCM24" s="138" t="s">
        <v>23</v>
      </c>
      <c r="CCN24" s="61">
        <v>26</v>
      </c>
      <c r="CCO24" s="62">
        <v>28</v>
      </c>
      <c r="CCP24" s="62">
        <v>1</v>
      </c>
      <c r="CCQ24" s="62">
        <v>2</v>
      </c>
      <c r="CCR24" s="62">
        <v>3</v>
      </c>
      <c r="CCS24" s="62">
        <v>4</v>
      </c>
      <c r="CCT24" s="137" t="s">
        <v>22</v>
      </c>
      <c r="CCU24" s="138" t="s">
        <v>23</v>
      </c>
      <c r="CCV24" s="61">
        <v>14</v>
      </c>
      <c r="CCW24" s="61">
        <v>14</v>
      </c>
      <c r="CCX24" s="61">
        <v>14</v>
      </c>
      <c r="CCY24" s="61">
        <v>14</v>
      </c>
      <c r="CCZ24" s="61">
        <v>14</v>
      </c>
      <c r="CDA24" s="61">
        <v>14</v>
      </c>
      <c r="CDB24" s="137" t="s">
        <v>22</v>
      </c>
      <c r="CDC24" s="138" t="s">
        <v>23</v>
      </c>
      <c r="CDD24" s="45">
        <v>19</v>
      </c>
      <c r="CDE24" s="46">
        <v>21</v>
      </c>
      <c r="CDF24" s="46">
        <v>22</v>
      </c>
      <c r="CDG24" s="46">
        <v>23</v>
      </c>
      <c r="CDH24" s="46">
        <v>24</v>
      </c>
      <c r="CDI24" s="46">
        <v>25</v>
      </c>
      <c r="CDJ24" s="137" t="s">
        <v>22</v>
      </c>
      <c r="CDK24" s="138" t="s">
        <v>23</v>
      </c>
      <c r="CDL24" s="45">
        <v>26</v>
      </c>
      <c r="CDM24" s="46">
        <v>27</v>
      </c>
      <c r="CDN24" s="46">
        <v>28</v>
      </c>
      <c r="CDO24" s="46">
        <v>29</v>
      </c>
      <c r="CDP24" s="46">
        <v>30</v>
      </c>
      <c r="CDQ24" s="46">
        <v>31</v>
      </c>
      <c r="CDR24" s="137" t="s">
        <v>22</v>
      </c>
      <c r="CDS24" s="138" t="s">
        <v>23</v>
      </c>
      <c r="CDT24" s="45">
        <v>7</v>
      </c>
      <c r="CDU24" s="46">
        <v>8</v>
      </c>
      <c r="CDV24" s="46">
        <v>9</v>
      </c>
      <c r="CDW24" s="46">
        <v>10</v>
      </c>
      <c r="CDX24" s="46">
        <v>11</v>
      </c>
      <c r="CDY24" s="46">
        <v>12</v>
      </c>
      <c r="CDZ24" s="137" t="s">
        <v>22</v>
      </c>
      <c r="CEA24" s="138" t="s">
        <v>23</v>
      </c>
      <c r="CEB24" s="45">
        <v>15</v>
      </c>
      <c r="CEC24" s="46">
        <v>16</v>
      </c>
      <c r="CED24" s="46">
        <v>17</v>
      </c>
      <c r="CEE24" s="46">
        <v>18</v>
      </c>
      <c r="CEF24" s="46">
        <v>19</v>
      </c>
      <c r="CEG24" s="46">
        <v>20</v>
      </c>
      <c r="CEH24" s="137" t="s">
        <v>22</v>
      </c>
      <c r="CEI24" s="183" t="s">
        <v>23</v>
      </c>
      <c r="CEJ24" s="45">
        <v>19</v>
      </c>
      <c r="CEK24" s="46">
        <v>20</v>
      </c>
      <c r="CEL24" s="46">
        <v>21</v>
      </c>
      <c r="CEM24" s="46">
        <v>23</v>
      </c>
      <c r="CEN24" s="46">
        <v>24</v>
      </c>
      <c r="CEO24" s="46">
        <v>25</v>
      </c>
      <c r="CEP24" s="137" t="s">
        <v>22</v>
      </c>
      <c r="CEQ24" s="138" t="s">
        <v>23</v>
      </c>
      <c r="CER24" s="324">
        <v>11</v>
      </c>
      <c r="CES24" s="325">
        <v>12</v>
      </c>
      <c r="CET24" s="325">
        <v>13</v>
      </c>
      <c r="CEU24" s="325">
        <v>14</v>
      </c>
      <c r="CEV24" s="325">
        <v>15</v>
      </c>
      <c r="CEW24" s="381">
        <v>19</v>
      </c>
      <c r="CEX24" s="324">
        <v>1</v>
      </c>
      <c r="CEY24" s="325">
        <v>3</v>
      </c>
      <c r="CEZ24" s="325">
        <v>4</v>
      </c>
      <c r="CFA24" s="325">
        <v>5</v>
      </c>
      <c r="CFB24" s="325">
        <v>6</v>
      </c>
      <c r="CFC24" s="325">
        <v>7</v>
      </c>
      <c r="CFD24" s="165" t="s">
        <v>22</v>
      </c>
      <c r="CFE24" s="166" t="s">
        <v>23</v>
      </c>
      <c r="CFF24" s="61">
        <v>8</v>
      </c>
      <c r="CFG24" s="62">
        <v>9</v>
      </c>
      <c r="CFH24" s="62">
        <v>10</v>
      </c>
      <c r="CFI24" s="62">
        <v>11</v>
      </c>
      <c r="CFJ24" s="62">
        <v>12</v>
      </c>
      <c r="CFK24" s="62">
        <v>13</v>
      </c>
      <c r="CFL24" s="165" t="s">
        <v>22</v>
      </c>
      <c r="CFM24" s="166" t="s">
        <v>23</v>
      </c>
      <c r="CFN24" s="45">
        <v>15</v>
      </c>
      <c r="CFO24" s="46">
        <v>16</v>
      </c>
      <c r="CFP24" s="46">
        <v>17</v>
      </c>
      <c r="CFQ24" s="46">
        <v>18</v>
      </c>
      <c r="CFR24" s="46">
        <v>19</v>
      </c>
      <c r="CFS24" s="46">
        <v>20</v>
      </c>
      <c r="CFT24" s="165" t="s">
        <v>22</v>
      </c>
      <c r="CFU24" s="166" t="s">
        <v>23</v>
      </c>
      <c r="CFV24" s="45">
        <v>21</v>
      </c>
      <c r="CFW24" s="46">
        <v>22</v>
      </c>
      <c r="CFX24" s="46">
        <v>23</v>
      </c>
      <c r="CFY24" s="46">
        <v>24</v>
      </c>
      <c r="CFZ24" s="46">
        <v>25</v>
      </c>
      <c r="CGA24" s="46">
        <v>26</v>
      </c>
      <c r="CGB24" s="165" t="s">
        <v>22</v>
      </c>
      <c r="CGC24" s="166" t="s">
        <v>23</v>
      </c>
      <c r="CGD24" s="45">
        <v>27</v>
      </c>
      <c r="CGE24" s="46">
        <v>28</v>
      </c>
      <c r="CGF24" s="46">
        <v>29</v>
      </c>
      <c r="CGG24" s="46">
        <v>30</v>
      </c>
      <c r="CGH24" s="46">
        <v>1</v>
      </c>
      <c r="CGI24" s="46">
        <v>2</v>
      </c>
      <c r="CGJ24" s="137" t="s">
        <v>22</v>
      </c>
      <c r="CGK24" s="138" t="s">
        <v>23</v>
      </c>
      <c r="CGL24" s="45">
        <v>3</v>
      </c>
      <c r="CGM24" s="46">
        <v>4</v>
      </c>
      <c r="CGN24" s="46">
        <v>5</v>
      </c>
      <c r="CGO24" s="46">
        <v>6</v>
      </c>
      <c r="CGP24" s="46">
        <v>7</v>
      </c>
      <c r="CGQ24" s="46">
        <v>8</v>
      </c>
      <c r="CGR24" s="137" t="s">
        <v>22</v>
      </c>
      <c r="CGS24" s="138" t="s">
        <v>23</v>
      </c>
      <c r="CGT24" s="333">
        <v>9</v>
      </c>
      <c r="CGU24" s="334">
        <v>10</v>
      </c>
      <c r="CGV24" s="334">
        <v>11</v>
      </c>
      <c r="CGW24" s="334">
        <v>12</v>
      </c>
      <c r="CGX24" s="334">
        <v>13</v>
      </c>
      <c r="CGY24" s="334">
        <v>14</v>
      </c>
      <c r="CGZ24" s="137" t="s">
        <v>22</v>
      </c>
      <c r="CHA24" s="138" t="s">
        <v>23</v>
      </c>
      <c r="CHB24" s="324">
        <v>16</v>
      </c>
      <c r="CHC24" s="325">
        <v>17</v>
      </c>
      <c r="CHD24" s="325">
        <v>18</v>
      </c>
      <c r="CHE24" s="325">
        <v>19</v>
      </c>
      <c r="CHF24" s="325">
        <v>20</v>
      </c>
      <c r="CHG24" s="325">
        <v>21</v>
      </c>
      <c r="CHH24" s="137" t="s">
        <v>22</v>
      </c>
      <c r="CHI24" s="138" t="s">
        <v>23</v>
      </c>
      <c r="CHJ24" s="45">
        <v>22</v>
      </c>
      <c r="CHK24" s="46">
        <v>23</v>
      </c>
      <c r="CHL24" s="46">
        <v>24</v>
      </c>
      <c r="CHM24" s="46">
        <v>25</v>
      </c>
      <c r="CHN24" s="46">
        <v>26</v>
      </c>
      <c r="CHO24" s="46">
        <v>27</v>
      </c>
      <c r="CHP24" s="137" t="s">
        <v>22</v>
      </c>
      <c r="CHQ24" s="138" t="s">
        <v>23</v>
      </c>
      <c r="CHR24" s="45">
        <v>28</v>
      </c>
      <c r="CHS24" s="46">
        <v>29</v>
      </c>
      <c r="CHT24" s="46">
        <v>30</v>
      </c>
      <c r="CHU24" s="46">
        <v>31</v>
      </c>
      <c r="CHV24" s="46">
        <v>1</v>
      </c>
      <c r="CHW24" s="46">
        <v>2</v>
      </c>
      <c r="CHX24" s="137" t="s">
        <v>22</v>
      </c>
      <c r="CHY24" s="138" t="s">
        <v>23</v>
      </c>
      <c r="CHZ24" s="324">
        <v>3</v>
      </c>
      <c r="CIA24" s="325">
        <v>4</v>
      </c>
      <c r="CIB24" s="325">
        <v>5</v>
      </c>
      <c r="CIC24" s="325">
        <v>6</v>
      </c>
      <c r="CID24" s="325">
        <v>7</v>
      </c>
      <c r="CIE24" s="325">
        <v>8</v>
      </c>
      <c r="CIF24" s="137" t="s">
        <v>22</v>
      </c>
      <c r="CIG24" s="138" t="s">
        <v>23</v>
      </c>
      <c r="CIH24" s="45">
        <v>10</v>
      </c>
      <c r="CII24" s="46">
        <v>11</v>
      </c>
      <c r="CIJ24" s="46">
        <v>12</v>
      </c>
      <c r="CIK24" s="46">
        <v>14</v>
      </c>
      <c r="CIL24" s="46">
        <v>15</v>
      </c>
      <c r="CIM24" s="46">
        <v>16</v>
      </c>
      <c r="CIN24" s="137" t="s">
        <v>22</v>
      </c>
      <c r="CIO24" s="138" t="s">
        <v>23</v>
      </c>
      <c r="CIP24" s="45">
        <v>17</v>
      </c>
      <c r="CIQ24" s="46">
        <v>18</v>
      </c>
      <c r="CIR24" s="46">
        <v>19</v>
      </c>
      <c r="CIS24" s="46">
        <v>21</v>
      </c>
      <c r="CIT24" s="46">
        <v>22</v>
      </c>
      <c r="CIU24" s="46">
        <v>23</v>
      </c>
      <c r="CIV24" s="137" t="s">
        <v>22</v>
      </c>
      <c r="CIW24" s="138" t="s">
        <v>23</v>
      </c>
      <c r="CIX24" s="125">
        <v>24</v>
      </c>
      <c r="CIY24" s="126">
        <v>25</v>
      </c>
      <c r="CIZ24" s="126">
        <v>26</v>
      </c>
      <c r="CJA24" s="126">
        <v>28</v>
      </c>
      <c r="CJB24" s="126">
        <v>29</v>
      </c>
      <c r="CJC24" s="126">
        <v>30</v>
      </c>
      <c r="CJD24" s="135" t="s">
        <v>22</v>
      </c>
      <c r="CJE24" s="136" t="s">
        <v>23</v>
      </c>
      <c r="CJF24" s="324">
        <v>2</v>
      </c>
      <c r="CJG24" s="325">
        <v>3</v>
      </c>
      <c r="CJH24" s="325">
        <v>5</v>
      </c>
      <c r="CJI24" s="325">
        <v>6</v>
      </c>
      <c r="CJJ24" s="325">
        <v>7</v>
      </c>
      <c r="CJK24" s="325">
        <v>8</v>
      </c>
      <c r="CJL24" s="135" t="s">
        <v>22</v>
      </c>
      <c r="CJM24" s="136" t="s">
        <v>23</v>
      </c>
      <c r="CJN24" s="45">
        <v>10</v>
      </c>
      <c r="CJO24" s="46">
        <v>12</v>
      </c>
      <c r="CJP24" s="46">
        <v>13</v>
      </c>
      <c r="CJQ24" s="46">
        <v>14</v>
      </c>
      <c r="CJR24" s="46">
        <v>15</v>
      </c>
      <c r="CJS24" s="46">
        <v>16</v>
      </c>
      <c r="CJT24" s="135" t="s">
        <v>22</v>
      </c>
      <c r="CJU24" s="282" t="s">
        <v>23</v>
      </c>
      <c r="CJV24" s="45">
        <v>17</v>
      </c>
      <c r="CJW24" s="46">
        <v>19</v>
      </c>
      <c r="CJX24" s="46">
        <v>20</v>
      </c>
      <c r="CJY24" s="46">
        <v>21</v>
      </c>
      <c r="CJZ24" s="46">
        <v>22</v>
      </c>
      <c r="CKA24" s="46">
        <v>23</v>
      </c>
      <c r="CKB24" s="135" t="s">
        <v>22</v>
      </c>
      <c r="CKC24" s="282" t="s">
        <v>23</v>
      </c>
      <c r="CKD24" s="45">
        <v>24</v>
      </c>
      <c r="CKE24" s="46">
        <v>25</v>
      </c>
      <c r="CKF24" s="46">
        <v>26</v>
      </c>
      <c r="CKG24" s="46">
        <v>27</v>
      </c>
      <c r="CKH24" s="46">
        <v>28</v>
      </c>
      <c r="CKI24" s="46">
        <v>29</v>
      </c>
      <c r="CKJ24" s="135" t="s">
        <v>22</v>
      </c>
      <c r="CKK24" s="282" t="s">
        <v>23</v>
      </c>
      <c r="CKL24" s="45">
        <v>2</v>
      </c>
      <c r="CKM24" s="46">
        <v>3</v>
      </c>
      <c r="CKN24" s="46">
        <v>4</v>
      </c>
      <c r="CKO24" s="46">
        <v>5</v>
      </c>
      <c r="CKP24" s="46">
        <v>6</v>
      </c>
      <c r="CKQ24" s="46">
        <v>7</v>
      </c>
      <c r="CKR24" s="135" t="s">
        <v>22</v>
      </c>
      <c r="CKS24" s="282" t="s">
        <v>23</v>
      </c>
      <c r="CKT24" s="45">
        <v>9</v>
      </c>
      <c r="CKU24" s="46">
        <v>10</v>
      </c>
      <c r="CKV24" s="46">
        <v>11</v>
      </c>
      <c r="CKW24" s="46">
        <v>12</v>
      </c>
      <c r="CKX24" s="46">
        <v>13</v>
      </c>
      <c r="CKY24" s="46">
        <v>14</v>
      </c>
      <c r="CKZ24" s="135" t="s">
        <v>22</v>
      </c>
      <c r="CLA24" s="282" t="s">
        <v>23</v>
      </c>
      <c r="CLB24" s="45">
        <v>15</v>
      </c>
      <c r="CLC24" s="46">
        <v>16</v>
      </c>
      <c r="CLD24" s="46">
        <v>17</v>
      </c>
      <c r="CLE24" s="46">
        <v>18</v>
      </c>
      <c r="CLF24" s="46">
        <v>19</v>
      </c>
      <c r="CLG24" s="46">
        <v>25</v>
      </c>
      <c r="CLH24" s="135" t="s">
        <v>22</v>
      </c>
      <c r="CLI24" s="282" t="s">
        <v>23</v>
      </c>
      <c r="CLJ24" s="45">
        <v>26</v>
      </c>
      <c r="CLK24" s="46">
        <v>27</v>
      </c>
      <c r="CLL24" s="46">
        <v>28</v>
      </c>
      <c r="CLM24" s="46">
        <v>30</v>
      </c>
      <c r="CLN24" s="46">
        <v>1</v>
      </c>
      <c r="CLO24" s="46">
        <v>2</v>
      </c>
      <c r="CLP24" s="135" t="s">
        <v>22</v>
      </c>
      <c r="CLQ24" s="282" t="s">
        <v>23</v>
      </c>
      <c r="CLR24" s="45">
        <v>2</v>
      </c>
      <c r="CLS24" s="46">
        <v>3</v>
      </c>
      <c r="CLT24" s="46">
        <v>4</v>
      </c>
      <c r="CLU24" s="46">
        <v>6</v>
      </c>
      <c r="CLV24" s="46">
        <v>7</v>
      </c>
      <c r="CLW24" s="46">
        <v>8</v>
      </c>
      <c r="CLX24" s="135" t="s">
        <v>22</v>
      </c>
      <c r="CLY24" s="282" t="s">
        <v>23</v>
      </c>
      <c r="CLZ24" s="45">
        <v>9</v>
      </c>
      <c r="CMA24" s="46">
        <v>10</v>
      </c>
      <c r="CMB24" s="46">
        <v>11</v>
      </c>
      <c r="CMC24" s="46">
        <v>13</v>
      </c>
      <c r="CMD24" s="46">
        <v>14</v>
      </c>
      <c r="CME24" s="46">
        <v>15</v>
      </c>
      <c r="CMF24" s="135" t="s">
        <v>22</v>
      </c>
      <c r="CMG24" s="282" t="s">
        <v>23</v>
      </c>
      <c r="CMH24" s="324">
        <v>16</v>
      </c>
      <c r="CMI24" s="325">
        <v>17</v>
      </c>
      <c r="CMJ24" s="325">
        <v>18</v>
      </c>
      <c r="CMK24" s="325">
        <v>20</v>
      </c>
      <c r="CML24" s="325">
        <v>21</v>
      </c>
      <c r="CMM24" s="325">
        <v>22</v>
      </c>
      <c r="CMN24" s="135" t="s">
        <v>22</v>
      </c>
      <c r="CMO24" s="282" t="s">
        <v>23</v>
      </c>
      <c r="CMP24" s="324">
        <v>23</v>
      </c>
      <c r="CMQ24" s="325">
        <v>24</v>
      </c>
      <c r="CMR24" s="325">
        <v>25</v>
      </c>
      <c r="CMS24" s="325">
        <v>26</v>
      </c>
      <c r="CMT24" s="325">
        <v>27</v>
      </c>
      <c r="CMU24" s="325">
        <v>28</v>
      </c>
      <c r="CMV24" s="135" t="s">
        <v>22</v>
      </c>
      <c r="CMW24" s="282" t="s">
        <v>23</v>
      </c>
      <c r="CMX24" s="61">
        <v>1</v>
      </c>
      <c r="CMY24" s="62">
        <v>2</v>
      </c>
      <c r="CMZ24" s="62">
        <v>3</v>
      </c>
      <c r="CNA24" s="62">
        <v>4</v>
      </c>
      <c r="CNB24" s="62">
        <v>6</v>
      </c>
      <c r="CNC24" s="62">
        <v>7</v>
      </c>
      <c r="CND24" s="137" t="s">
        <v>22</v>
      </c>
      <c r="CNE24" s="205" t="s">
        <v>23</v>
      </c>
      <c r="CNF24" s="324">
        <v>8</v>
      </c>
      <c r="CNG24" s="325">
        <v>9</v>
      </c>
      <c r="CNH24" s="325">
        <v>10</v>
      </c>
      <c r="CNI24" s="325">
        <v>11</v>
      </c>
      <c r="CNJ24" s="325">
        <v>12</v>
      </c>
      <c r="CNK24" s="325">
        <v>13</v>
      </c>
      <c r="CNL24" s="137" t="s">
        <v>22</v>
      </c>
      <c r="CNM24" s="205" t="s">
        <v>23</v>
      </c>
      <c r="CNN24" s="61">
        <v>14</v>
      </c>
      <c r="CNO24" s="62">
        <v>15</v>
      </c>
      <c r="CNP24" s="62">
        <v>16</v>
      </c>
      <c r="CNQ24" s="62">
        <v>17</v>
      </c>
      <c r="CNR24" s="62">
        <v>18</v>
      </c>
      <c r="CNS24" s="62">
        <v>19</v>
      </c>
      <c r="CNT24" s="137" t="s">
        <v>22</v>
      </c>
      <c r="CNU24" s="205" t="s">
        <v>23</v>
      </c>
      <c r="CNV24" s="324">
        <v>20</v>
      </c>
      <c r="CNW24" s="325">
        <v>21</v>
      </c>
      <c r="CNX24" s="325">
        <v>22</v>
      </c>
      <c r="CNY24" s="325">
        <v>23</v>
      </c>
      <c r="CNZ24" s="325">
        <v>24</v>
      </c>
      <c r="COA24" s="325">
        <v>25</v>
      </c>
      <c r="COB24" s="137" t="s">
        <v>22</v>
      </c>
      <c r="COC24" s="205" t="s">
        <v>23</v>
      </c>
      <c r="COD24" s="45">
        <v>26</v>
      </c>
      <c r="COE24" s="46">
        <v>27</v>
      </c>
      <c r="COF24" s="46">
        <v>28</v>
      </c>
      <c r="COG24" s="46">
        <v>29</v>
      </c>
      <c r="COH24" s="46">
        <v>30</v>
      </c>
      <c r="COI24" s="46">
        <v>31</v>
      </c>
      <c r="COJ24" s="137" t="s">
        <v>22</v>
      </c>
      <c r="COK24" s="205" t="s">
        <v>23</v>
      </c>
      <c r="COL24" s="45">
        <v>1</v>
      </c>
      <c r="COM24" s="46">
        <v>2</v>
      </c>
      <c r="CON24" s="46">
        <v>3</v>
      </c>
      <c r="COO24" s="46">
        <v>4</v>
      </c>
      <c r="COP24" s="46">
        <v>5</v>
      </c>
      <c r="COQ24" s="46">
        <v>6</v>
      </c>
      <c r="COR24" s="137" t="s">
        <v>22</v>
      </c>
      <c r="COS24" s="205" t="s">
        <v>23</v>
      </c>
      <c r="COT24" s="45">
        <v>8</v>
      </c>
      <c r="COU24" s="46">
        <v>9</v>
      </c>
      <c r="COV24" s="46">
        <v>10</v>
      </c>
      <c r="COW24" s="46">
        <v>11</v>
      </c>
      <c r="COX24" s="46">
        <v>12</v>
      </c>
      <c r="COY24" s="46">
        <v>13</v>
      </c>
      <c r="COZ24" s="137" t="s">
        <v>22</v>
      </c>
      <c r="CPA24" s="205" t="s">
        <v>23</v>
      </c>
      <c r="CPB24" s="45">
        <v>14</v>
      </c>
      <c r="CPC24" s="46">
        <v>15</v>
      </c>
      <c r="CPD24" s="46">
        <v>17</v>
      </c>
      <c r="CPE24" s="46">
        <v>18</v>
      </c>
      <c r="CPF24" s="46">
        <v>19</v>
      </c>
      <c r="CPG24" s="46">
        <v>20</v>
      </c>
      <c r="CPH24" s="137" t="s">
        <v>22</v>
      </c>
      <c r="CPI24" s="205" t="s">
        <v>23</v>
      </c>
      <c r="CPJ24" s="324">
        <v>21</v>
      </c>
      <c r="CPK24" s="325">
        <v>22</v>
      </c>
      <c r="CPL24" s="325">
        <v>23</v>
      </c>
      <c r="CPM24" s="325">
        <v>24</v>
      </c>
      <c r="CPN24" s="325">
        <v>25</v>
      </c>
      <c r="CPO24" s="325">
        <v>26</v>
      </c>
      <c r="CPP24" s="137" t="s">
        <v>22</v>
      </c>
      <c r="CPQ24" s="205" t="s">
        <v>23</v>
      </c>
      <c r="CPR24" s="80">
        <v>27</v>
      </c>
      <c r="CPS24" s="81">
        <v>28</v>
      </c>
      <c r="CPT24" s="81">
        <v>2</v>
      </c>
      <c r="CPU24" s="81">
        <v>3</v>
      </c>
      <c r="CPV24" s="81">
        <v>4</v>
      </c>
      <c r="CPW24" s="81">
        <v>5</v>
      </c>
      <c r="CPX24" s="137" t="s">
        <v>22</v>
      </c>
      <c r="CPY24" s="205" t="s">
        <v>23</v>
      </c>
      <c r="CPZ24" s="324">
        <v>6</v>
      </c>
      <c r="CQA24" s="325">
        <v>7</v>
      </c>
      <c r="CQB24" s="325">
        <v>8</v>
      </c>
      <c r="CQC24" s="325">
        <v>9</v>
      </c>
      <c r="CQD24" s="325">
        <v>10</v>
      </c>
      <c r="CQE24" s="325">
        <v>11</v>
      </c>
      <c r="CQF24" s="137" t="s">
        <v>22</v>
      </c>
      <c r="CQG24" s="205" t="s">
        <v>23</v>
      </c>
      <c r="CQH24" s="125">
        <v>12</v>
      </c>
      <c r="CQI24" s="126">
        <v>13</v>
      </c>
      <c r="CQJ24" s="126">
        <v>14</v>
      </c>
      <c r="CQK24" s="126">
        <v>15</v>
      </c>
      <c r="CQL24" s="126">
        <v>16</v>
      </c>
      <c r="CQM24" s="126">
        <v>17</v>
      </c>
      <c r="CQN24" s="135" t="s">
        <v>22</v>
      </c>
      <c r="CQO24" s="282" t="s">
        <v>23</v>
      </c>
      <c r="CQP24" s="45">
        <v>18</v>
      </c>
      <c r="CQQ24" s="46">
        <v>19</v>
      </c>
      <c r="CQR24" s="46">
        <v>20</v>
      </c>
      <c r="CQS24" s="46">
        <v>21</v>
      </c>
      <c r="CQT24" s="46">
        <v>22</v>
      </c>
      <c r="CQU24" s="46">
        <v>23</v>
      </c>
      <c r="CQV24" s="135" t="s">
        <v>22</v>
      </c>
      <c r="CQW24" s="282" t="s">
        <v>23</v>
      </c>
      <c r="CQX24" s="45">
        <v>24</v>
      </c>
      <c r="CQY24" s="46">
        <v>25</v>
      </c>
      <c r="CQZ24" s="46">
        <v>26</v>
      </c>
      <c r="CRA24" s="46">
        <v>27</v>
      </c>
      <c r="CRB24" s="46">
        <v>28</v>
      </c>
      <c r="CRC24" s="46">
        <v>29</v>
      </c>
      <c r="CRD24" s="46" t="s">
        <v>22</v>
      </c>
      <c r="CRE24" s="467" t="s">
        <v>23</v>
      </c>
      <c r="CRF24" s="324">
        <v>30</v>
      </c>
      <c r="CRG24" s="325">
        <v>31</v>
      </c>
      <c r="CRH24" s="325">
        <v>1</v>
      </c>
      <c r="CRI24" s="325">
        <v>2</v>
      </c>
      <c r="CRJ24" s="325">
        <v>3</v>
      </c>
      <c r="CRK24" s="325">
        <v>4</v>
      </c>
      <c r="CRL24" s="135" t="s">
        <v>22</v>
      </c>
      <c r="CRM24" s="282" t="s">
        <v>23</v>
      </c>
      <c r="CRN24" s="324">
        <v>5</v>
      </c>
      <c r="CRO24" s="325">
        <v>6</v>
      </c>
      <c r="CRP24" s="325">
        <v>7</v>
      </c>
      <c r="CRQ24" s="325">
        <v>8</v>
      </c>
      <c r="CRR24" s="325">
        <v>9</v>
      </c>
      <c r="CRS24" s="325">
        <v>10</v>
      </c>
      <c r="CRT24" s="135" t="s">
        <v>22</v>
      </c>
      <c r="CRU24" s="282" t="s">
        <v>23</v>
      </c>
      <c r="CRV24" s="45">
        <v>11</v>
      </c>
      <c r="CRW24" s="46">
        <v>12</v>
      </c>
      <c r="CRX24" s="46">
        <v>13</v>
      </c>
      <c r="CRY24" s="46">
        <v>14</v>
      </c>
      <c r="CRZ24" s="46">
        <v>15</v>
      </c>
      <c r="CSA24" s="46">
        <v>16</v>
      </c>
      <c r="CSB24" s="135" t="s">
        <v>22</v>
      </c>
      <c r="CSC24" s="282" t="s">
        <v>23</v>
      </c>
      <c r="CSD24" s="324">
        <v>17</v>
      </c>
      <c r="CSE24" s="325">
        <v>18</v>
      </c>
      <c r="CSF24" s="325">
        <v>19</v>
      </c>
      <c r="CSG24" s="325">
        <v>20</v>
      </c>
      <c r="CSH24" s="325">
        <v>21</v>
      </c>
      <c r="CSI24" s="325">
        <v>22</v>
      </c>
      <c r="CSJ24" s="135" t="s">
        <v>22</v>
      </c>
      <c r="CSK24" s="282" t="s">
        <v>23</v>
      </c>
      <c r="CSL24" s="324">
        <v>23</v>
      </c>
      <c r="CSM24" s="325">
        <v>24</v>
      </c>
      <c r="CSN24" s="325">
        <v>25</v>
      </c>
      <c r="CSO24" s="325">
        <v>26</v>
      </c>
      <c r="CSP24" s="325">
        <v>27</v>
      </c>
      <c r="CSQ24" s="325">
        <v>28</v>
      </c>
      <c r="CSR24" s="135" t="s">
        <v>22</v>
      </c>
      <c r="CSS24" s="282" t="s">
        <v>23</v>
      </c>
      <c r="CST24" s="45">
        <v>29</v>
      </c>
      <c r="CSU24" s="46">
        <v>30</v>
      </c>
      <c r="CSV24" s="46">
        <v>1</v>
      </c>
      <c r="CSW24" s="46">
        <v>2</v>
      </c>
      <c r="CSX24" s="46">
        <v>3</v>
      </c>
      <c r="CSY24" s="46">
        <v>4</v>
      </c>
      <c r="CSZ24" s="135" t="s">
        <v>22</v>
      </c>
      <c r="CTA24" s="282" t="s">
        <v>23</v>
      </c>
      <c r="CTB24" s="45">
        <v>5</v>
      </c>
      <c r="CTC24" s="46">
        <v>6</v>
      </c>
      <c r="CTD24" s="46">
        <v>7</v>
      </c>
      <c r="CTE24" s="46">
        <v>8</v>
      </c>
      <c r="CTF24" s="46">
        <v>9</v>
      </c>
      <c r="CTG24" s="46">
        <v>10</v>
      </c>
      <c r="CTH24" s="135" t="s">
        <v>22</v>
      </c>
      <c r="CTI24" s="282" t="s">
        <v>23</v>
      </c>
      <c r="CTJ24" s="61">
        <v>11</v>
      </c>
      <c r="CTK24" s="61">
        <v>12</v>
      </c>
      <c r="CTL24" s="61">
        <v>13</v>
      </c>
      <c r="CTM24" s="61">
        <v>14</v>
      </c>
      <c r="CTN24" s="61">
        <v>15</v>
      </c>
      <c r="CTO24" s="61">
        <v>16</v>
      </c>
      <c r="CTP24" s="137" t="s">
        <v>22</v>
      </c>
      <c r="CTQ24" s="205" t="s">
        <v>23</v>
      </c>
      <c r="CTR24" s="45">
        <v>17</v>
      </c>
      <c r="CTS24" s="46">
        <v>18</v>
      </c>
      <c r="CTT24" s="46">
        <v>19</v>
      </c>
      <c r="CTU24" s="46">
        <v>20</v>
      </c>
      <c r="CTV24" s="46">
        <v>21</v>
      </c>
      <c r="CTW24" s="46">
        <v>22</v>
      </c>
      <c r="CTX24" s="137" t="s">
        <v>22</v>
      </c>
      <c r="CTY24" s="205" t="s">
        <v>23</v>
      </c>
      <c r="CTZ24" s="45">
        <v>24</v>
      </c>
      <c r="CUA24" s="46">
        <v>25</v>
      </c>
      <c r="CUB24" s="46">
        <v>26</v>
      </c>
      <c r="CUC24" s="46">
        <v>27</v>
      </c>
      <c r="CUD24" s="46">
        <v>28</v>
      </c>
      <c r="CUE24" s="46">
        <v>29</v>
      </c>
      <c r="CUF24" s="137" t="s">
        <v>22</v>
      </c>
      <c r="CUG24" s="205" t="s">
        <v>23</v>
      </c>
      <c r="CUH24" s="324">
        <v>30</v>
      </c>
      <c r="CUI24" s="325">
        <v>31</v>
      </c>
      <c r="CUJ24" s="325">
        <v>1</v>
      </c>
      <c r="CUK24" s="325">
        <v>2</v>
      </c>
      <c r="CUL24" s="325">
        <v>3</v>
      </c>
      <c r="CUM24" s="325">
        <v>4</v>
      </c>
      <c r="CUN24" s="137" t="s">
        <v>22</v>
      </c>
      <c r="CUO24" s="205" t="s">
        <v>23</v>
      </c>
      <c r="CUP24" s="324">
        <v>6</v>
      </c>
      <c r="CUQ24" s="325">
        <v>7</v>
      </c>
      <c r="CUR24" s="325">
        <v>8</v>
      </c>
      <c r="CUS24" s="325">
        <v>9</v>
      </c>
      <c r="CUT24" s="325">
        <v>10</v>
      </c>
      <c r="CUU24" s="325">
        <v>11</v>
      </c>
      <c r="CUV24" s="137" t="s">
        <v>22</v>
      </c>
      <c r="CUW24" s="205" t="s">
        <v>23</v>
      </c>
      <c r="CUX24" s="324">
        <v>12</v>
      </c>
      <c r="CUY24" s="325">
        <v>13</v>
      </c>
      <c r="CUZ24" s="325">
        <v>14</v>
      </c>
      <c r="CVA24" s="325">
        <v>15</v>
      </c>
      <c r="CVB24" s="325">
        <v>16</v>
      </c>
      <c r="CVC24" s="325">
        <v>17</v>
      </c>
      <c r="CVD24" s="137" t="s">
        <v>22</v>
      </c>
      <c r="CVE24" s="205" t="s">
        <v>23</v>
      </c>
      <c r="CVF24" s="45">
        <v>18</v>
      </c>
      <c r="CVG24" s="46">
        <v>19</v>
      </c>
      <c r="CVH24" s="46">
        <v>21</v>
      </c>
      <c r="CVI24" s="46">
        <v>22</v>
      </c>
      <c r="CVJ24" s="46">
        <v>23</v>
      </c>
      <c r="CVK24" s="46">
        <v>24</v>
      </c>
      <c r="CVL24" s="137" t="s">
        <v>22</v>
      </c>
      <c r="CVM24" s="205" t="s">
        <v>23</v>
      </c>
      <c r="CVN24" s="333">
        <v>23</v>
      </c>
      <c r="CVO24" s="334">
        <v>24</v>
      </c>
      <c r="CVP24" s="334">
        <v>25</v>
      </c>
      <c r="CVQ24" s="334">
        <v>26</v>
      </c>
      <c r="CVR24" s="334">
        <v>27</v>
      </c>
      <c r="CVS24" s="334">
        <v>28</v>
      </c>
      <c r="CVT24" s="137" t="s">
        <v>22</v>
      </c>
      <c r="CVU24" s="205" t="s">
        <v>23</v>
      </c>
      <c r="CVV24" s="324">
        <v>29</v>
      </c>
      <c r="CVW24" s="325">
        <v>30</v>
      </c>
      <c r="CVX24" s="325">
        <v>31</v>
      </c>
      <c r="CVY24" s="325">
        <v>1</v>
      </c>
      <c r="CVZ24" s="325">
        <v>3</v>
      </c>
      <c r="CWA24" s="325">
        <v>4</v>
      </c>
      <c r="CWB24" s="137" t="s">
        <v>22</v>
      </c>
      <c r="CWC24" s="205" t="s">
        <v>23</v>
      </c>
      <c r="CWD24" s="324">
        <v>5</v>
      </c>
      <c r="CWE24" s="325">
        <v>6</v>
      </c>
      <c r="CWF24" s="325">
        <v>7</v>
      </c>
      <c r="CWG24" s="325">
        <v>8</v>
      </c>
      <c r="CWH24" s="325">
        <v>9</v>
      </c>
      <c r="CWI24" s="325">
        <v>10</v>
      </c>
      <c r="CWJ24" s="137" t="s">
        <v>22</v>
      </c>
      <c r="CWK24" s="205" t="s">
        <v>23</v>
      </c>
      <c r="CWL24" s="45">
        <v>11</v>
      </c>
      <c r="CWM24" s="46">
        <v>12</v>
      </c>
      <c r="CWN24" s="46">
        <v>13</v>
      </c>
      <c r="CWO24" s="46">
        <v>14</v>
      </c>
      <c r="CWP24" s="46">
        <v>15</v>
      </c>
      <c r="CWQ24" s="46">
        <v>16</v>
      </c>
      <c r="CWR24" s="137" t="s">
        <v>22</v>
      </c>
      <c r="CWS24" s="205" t="s">
        <v>23</v>
      </c>
      <c r="CWT24" s="45">
        <v>17</v>
      </c>
      <c r="CWU24" s="46">
        <v>18</v>
      </c>
      <c r="CWV24" s="46">
        <v>19</v>
      </c>
      <c r="CWW24" s="46">
        <v>20</v>
      </c>
      <c r="CWX24" s="46">
        <v>21</v>
      </c>
      <c r="CWY24" s="46">
        <v>22</v>
      </c>
      <c r="CWZ24" s="137" t="s">
        <v>22</v>
      </c>
      <c r="CXA24" s="205" t="s">
        <v>23</v>
      </c>
      <c r="CXB24" s="45">
        <v>25</v>
      </c>
      <c r="CXC24" s="45">
        <v>26</v>
      </c>
      <c r="CXD24" s="45">
        <v>27</v>
      </c>
      <c r="CXE24" s="45">
        <v>28</v>
      </c>
      <c r="CXF24" s="45">
        <v>29</v>
      </c>
      <c r="CXG24" s="45">
        <v>30</v>
      </c>
      <c r="CXH24" s="137" t="s">
        <v>22</v>
      </c>
      <c r="CXI24" s="205" t="s">
        <v>23</v>
      </c>
      <c r="CXJ24" s="324">
        <v>2</v>
      </c>
      <c r="CXK24" s="325">
        <v>3</v>
      </c>
      <c r="CXL24" s="325">
        <v>4</v>
      </c>
      <c r="CXM24" s="325">
        <v>5</v>
      </c>
      <c r="CXN24" s="325">
        <v>6</v>
      </c>
      <c r="CXO24" s="325">
        <v>7</v>
      </c>
      <c r="CXP24" s="137" t="s">
        <v>22</v>
      </c>
      <c r="CXQ24" s="205" t="s">
        <v>23</v>
      </c>
      <c r="CXR24" s="45">
        <v>9</v>
      </c>
      <c r="CXS24" s="46">
        <v>10</v>
      </c>
      <c r="CXT24" s="46">
        <v>11</v>
      </c>
      <c r="CXU24" s="46">
        <v>12</v>
      </c>
      <c r="CXV24" s="46">
        <v>13</v>
      </c>
      <c r="CXW24" s="46">
        <v>14</v>
      </c>
      <c r="CXX24" s="137" t="s">
        <v>22</v>
      </c>
      <c r="CXY24" s="205" t="s">
        <v>23</v>
      </c>
      <c r="CXZ24" s="45">
        <v>16</v>
      </c>
      <c r="CYA24" s="46">
        <v>17</v>
      </c>
      <c r="CYB24" s="46">
        <v>18</v>
      </c>
      <c r="CYC24" s="46">
        <v>19</v>
      </c>
      <c r="CYD24" s="46">
        <v>20</v>
      </c>
      <c r="CYE24" s="46">
        <v>21</v>
      </c>
      <c r="CYF24" s="137" t="s">
        <v>22</v>
      </c>
      <c r="CYG24" s="205" t="s">
        <v>23</v>
      </c>
      <c r="CYH24" s="45">
        <v>22</v>
      </c>
      <c r="CYI24" s="46">
        <v>23</v>
      </c>
      <c r="CYJ24" s="46">
        <v>24</v>
      </c>
      <c r="CYK24" s="46">
        <v>25</v>
      </c>
      <c r="CYL24" s="46">
        <v>26</v>
      </c>
      <c r="CYM24" s="46">
        <v>27</v>
      </c>
      <c r="CYN24" s="137" t="s">
        <v>22</v>
      </c>
      <c r="CYO24" s="205" t="s">
        <v>23</v>
      </c>
      <c r="CYP24" s="324">
        <v>28</v>
      </c>
      <c r="CYQ24" s="325">
        <v>29</v>
      </c>
      <c r="CYR24" s="325">
        <v>30</v>
      </c>
      <c r="CYS24" s="325">
        <v>31</v>
      </c>
      <c r="CYT24" s="325">
        <v>1</v>
      </c>
      <c r="CYU24" s="325">
        <v>2</v>
      </c>
      <c r="CYV24" s="137" t="s">
        <v>22</v>
      </c>
      <c r="CYW24" s="205" t="s">
        <v>23</v>
      </c>
      <c r="CYX24" s="45">
        <v>3</v>
      </c>
      <c r="CYY24" s="46">
        <v>4</v>
      </c>
      <c r="CYZ24" s="46">
        <v>6</v>
      </c>
      <c r="CZA24" s="46">
        <v>7</v>
      </c>
      <c r="CZB24" s="46">
        <v>8</v>
      </c>
      <c r="CZC24" s="46">
        <v>9</v>
      </c>
      <c r="CZD24" s="137" t="s">
        <v>22</v>
      </c>
      <c r="CZE24" s="205" t="s">
        <v>23</v>
      </c>
      <c r="CZF24" s="324">
        <v>10</v>
      </c>
      <c r="CZG24" s="325">
        <v>11</v>
      </c>
      <c r="CZH24" s="325">
        <v>12</v>
      </c>
      <c r="CZI24" s="325">
        <v>13</v>
      </c>
      <c r="CZJ24" s="325">
        <v>14</v>
      </c>
      <c r="CZK24" s="325">
        <v>15</v>
      </c>
      <c r="CZL24" s="137" t="s">
        <v>22</v>
      </c>
      <c r="CZM24" s="205" t="s">
        <v>23</v>
      </c>
      <c r="CZN24" s="45">
        <v>16</v>
      </c>
      <c r="CZO24" s="46">
        <v>17</v>
      </c>
      <c r="CZP24" s="46">
        <v>18</v>
      </c>
      <c r="CZQ24" s="46">
        <v>20</v>
      </c>
      <c r="CZR24" s="46">
        <v>21</v>
      </c>
      <c r="CZS24" s="46">
        <v>22</v>
      </c>
      <c r="CZT24" s="137" t="s">
        <v>22</v>
      </c>
      <c r="CZU24" s="205" t="s">
        <v>23</v>
      </c>
      <c r="CZV24" s="324">
        <v>23</v>
      </c>
      <c r="CZW24" s="325">
        <v>24</v>
      </c>
      <c r="CZX24" s="325">
        <v>25</v>
      </c>
      <c r="CZY24" s="325">
        <v>26</v>
      </c>
      <c r="CZZ24" s="325">
        <v>27</v>
      </c>
      <c r="DAA24" s="325">
        <v>28</v>
      </c>
      <c r="DAB24" s="490" t="s">
        <v>22</v>
      </c>
      <c r="DAC24" s="138" t="s">
        <v>23</v>
      </c>
      <c r="DAD24" s="45">
        <v>30</v>
      </c>
      <c r="DAE24" s="46">
        <v>1</v>
      </c>
      <c r="DAF24" s="46">
        <v>2</v>
      </c>
      <c r="DAG24" s="46">
        <v>4</v>
      </c>
      <c r="DAH24" s="46">
        <v>5</v>
      </c>
      <c r="DAI24" s="46">
        <v>6</v>
      </c>
      <c r="DAJ24" s="137" t="s">
        <v>22</v>
      </c>
      <c r="DAK24" s="205" t="s">
        <v>23</v>
      </c>
      <c r="DAL24" s="45">
        <v>7</v>
      </c>
      <c r="DAM24" s="46">
        <v>8</v>
      </c>
      <c r="DAN24" s="46">
        <v>9</v>
      </c>
      <c r="DAO24" s="46">
        <v>11</v>
      </c>
      <c r="DAP24" s="46">
        <v>12</v>
      </c>
      <c r="DAQ24" s="46">
        <v>13</v>
      </c>
      <c r="DAR24" s="137" t="s">
        <v>22</v>
      </c>
      <c r="DAS24" s="205" t="s">
        <v>23</v>
      </c>
      <c r="DAT24" s="324">
        <v>14</v>
      </c>
      <c r="DAU24" s="325">
        <v>15</v>
      </c>
      <c r="DAV24" s="325">
        <v>16</v>
      </c>
      <c r="DAW24" s="325">
        <v>17</v>
      </c>
      <c r="DAX24" s="325">
        <v>18</v>
      </c>
      <c r="DAY24" s="325">
        <v>19</v>
      </c>
      <c r="DAZ24" s="137" t="s">
        <v>22</v>
      </c>
      <c r="DBA24" s="205" t="s">
        <v>23</v>
      </c>
      <c r="DBB24" s="61">
        <v>20</v>
      </c>
      <c r="DBC24" s="62">
        <v>21</v>
      </c>
      <c r="DBD24" s="62">
        <v>22</v>
      </c>
      <c r="DBE24" s="62">
        <v>23</v>
      </c>
      <c r="DBF24" s="62">
        <v>24</v>
      </c>
      <c r="DBG24" s="62">
        <v>25</v>
      </c>
      <c r="DBH24" s="490" t="s">
        <v>22</v>
      </c>
      <c r="DBI24" s="138" t="s">
        <v>23</v>
      </c>
      <c r="DBJ24" s="324">
        <v>27</v>
      </c>
      <c r="DBK24" s="325">
        <v>28</v>
      </c>
      <c r="DBL24" s="325">
        <v>29</v>
      </c>
      <c r="DBM24" s="325">
        <v>30</v>
      </c>
      <c r="DBN24" s="325">
        <v>31</v>
      </c>
      <c r="DBO24" s="325">
        <v>2</v>
      </c>
      <c r="DBP24" s="137" t="s">
        <v>22</v>
      </c>
      <c r="DBQ24" s="205" t="s">
        <v>23</v>
      </c>
      <c r="DBR24" s="324">
        <v>3</v>
      </c>
      <c r="DBS24" s="325">
        <v>4</v>
      </c>
      <c r="DBT24" s="325">
        <v>5</v>
      </c>
      <c r="DBU24" s="325">
        <v>6</v>
      </c>
      <c r="DBV24" s="325">
        <v>7</v>
      </c>
      <c r="DBW24" s="325">
        <v>8</v>
      </c>
      <c r="DBX24" s="137" t="s">
        <v>22</v>
      </c>
      <c r="DBY24" s="205" t="s">
        <v>23</v>
      </c>
      <c r="DBZ24" s="61">
        <v>9</v>
      </c>
      <c r="DCA24" s="62">
        <v>10</v>
      </c>
      <c r="DCB24" s="62">
        <v>11</v>
      </c>
      <c r="DCC24" s="62">
        <v>12</v>
      </c>
      <c r="DCD24" s="62">
        <v>13</v>
      </c>
      <c r="DCE24" s="62">
        <v>14</v>
      </c>
      <c r="DCF24" s="490" t="s">
        <v>22</v>
      </c>
      <c r="DCG24" s="138" t="s">
        <v>23</v>
      </c>
      <c r="DCH24" s="45">
        <v>16</v>
      </c>
      <c r="DCI24" s="46">
        <v>17</v>
      </c>
      <c r="DCJ24" s="46">
        <v>18</v>
      </c>
      <c r="DCK24" s="46">
        <v>19</v>
      </c>
      <c r="DCL24" s="46">
        <v>20</v>
      </c>
      <c r="DCM24" s="46">
        <v>21</v>
      </c>
      <c r="DCN24" s="137" t="s">
        <v>22</v>
      </c>
      <c r="DCO24" s="205" t="s">
        <v>23</v>
      </c>
      <c r="DCP24" s="45">
        <v>22</v>
      </c>
      <c r="DCQ24" s="46">
        <v>23</v>
      </c>
      <c r="DCR24" s="46">
        <v>24</v>
      </c>
      <c r="DCS24" s="46">
        <v>25</v>
      </c>
      <c r="DCT24" s="46">
        <v>26</v>
      </c>
      <c r="DCU24" s="46">
        <v>27</v>
      </c>
      <c r="DCV24" s="490" t="s">
        <v>22</v>
      </c>
      <c r="DCW24" s="138" t="s">
        <v>23</v>
      </c>
      <c r="DCX24" s="45">
        <v>28</v>
      </c>
      <c r="DCY24" s="46">
        <v>29</v>
      </c>
      <c r="DCZ24" s="46">
        <v>30</v>
      </c>
      <c r="DDA24" s="46">
        <v>31</v>
      </c>
      <c r="DDB24" s="46">
        <v>1</v>
      </c>
      <c r="DDC24" s="46">
        <v>2</v>
      </c>
      <c r="DDD24" s="490" t="s">
        <v>22</v>
      </c>
      <c r="DDE24" s="138" t="s">
        <v>23</v>
      </c>
      <c r="DDF24" s="333">
        <v>3</v>
      </c>
      <c r="DDG24" s="334">
        <v>4</v>
      </c>
      <c r="DDH24" s="334">
        <v>5</v>
      </c>
      <c r="DDI24" s="334">
        <v>6</v>
      </c>
      <c r="DDJ24" s="334">
        <v>7</v>
      </c>
      <c r="DDK24" s="334">
        <v>8</v>
      </c>
      <c r="DDL24" s="490" t="s">
        <v>22</v>
      </c>
      <c r="DDM24" s="138" t="s">
        <v>23</v>
      </c>
      <c r="DDN24" s="45">
        <v>14</v>
      </c>
      <c r="DDO24" s="46">
        <v>15</v>
      </c>
      <c r="DDP24" s="46">
        <v>16</v>
      </c>
      <c r="DDQ24" s="46">
        <v>17</v>
      </c>
      <c r="DDR24" s="46">
        <v>18</v>
      </c>
      <c r="DDS24" s="46">
        <v>19</v>
      </c>
      <c r="DDT24" s="500" t="s">
        <v>22</v>
      </c>
      <c r="DDU24" s="501" t="s">
        <v>23</v>
      </c>
      <c r="DDV24" s="45">
        <v>22</v>
      </c>
      <c r="DDW24" s="46">
        <v>23</v>
      </c>
      <c r="DDX24" s="46">
        <v>24</v>
      </c>
      <c r="DDY24" s="46">
        <v>26</v>
      </c>
      <c r="DDZ24" s="46">
        <v>27</v>
      </c>
      <c r="DEA24" s="46">
        <v>28</v>
      </c>
      <c r="DEB24" s="137" t="s">
        <v>22</v>
      </c>
      <c r="DEC24" s="205" t="s">
        <v>23</v>
      </c>
      <c r="DED24" s="61">
        <v>2</v>
      </c>
      <c r="DEE24" s="62">
        <v>3</v>
      </c>
      <c r="DEF24" s="62">
        <v>4</v>
      </c>
      <c r="DEG24" s="62">
        <v>5</v>
      </c>
      <c r="DEH24" s="62">
        <v>6</v>
      </c>
      <c r="DEI24" s="62">
        <v>7</v>
      </c>
      <c r="DEJ24" s="137" t="s">
        <v>22</v>
      </c>
      <c r="DEK24" s="205" t="s">
        <v>23</v>
      </c>
      <c r="DEL24" s="45">
        <v>7</v>
      </c>
      <c r="DEM24" s="46">
        <v>8</v>
      </c>
      <c r="DEN24" s="46">
        <v>9</v>
      </c>
      <c r="DEO24" s="46">
        <v>10</v>
      </c>
      <c r="DEP24" s="46">
        <v>11</v>
      </c>
      <c r="DEQ24" s="46">
        <v>12</v>
      </c>
      <c r="DER24" s="137" t="s">
        <v>22</v>
      </c>
      <c r="DES24" s="205" t="s">
        <v>23</v>
      </c>
      <c r="DET24" s="61">
        <v>14</v>
      </c>
      <c r="DEU24" s="62">
        <v>15</v>
      </c>
      <c r="DEV24" s="62">
        <v>16</v>
      </c>
      <c r="DEW24" s="62">
        <v>17</v>
      </c>
      <c r="DEX24" s="62">
        <v>18</v>
      </c>
      <c r="DEY24" s="62">
        <v>19</v>
      </c>
      <c r="DEZ24" s="137" t="s">
        <v>22</v>
      </c>
      <c r="DFA24" s="205" t="s">
        <v>23</v>
      </c>
      <c r="DFB24" s="80">
        <v>20</v>
      </c>
      <c r="DFC24" s="81">
        <v>21</v>
      </c>
      <c r="DFD24" s="81">
        <v>22</v>
      </c>
      <c r="DFE24" s="81">
        <v>23</v>
      </c>
      <c r="DFF24" s="81">
        <v>25</v>
      </c>
      <c r="DFG24" s="81">
        <v>26</v>
      </c>
      <c r="DFH24" s="137" t="s">
        <v>22</v>
      </c>
      <c r="DFI24" s="205" t="s">
        <v>23</v>
      </c>
      <c r="DFJ24" s="324">
        <v>27</v>
      </c>
      <c r="DFK24" s="325">
        <v>28</v>
      </c>
      <c r="DFL24" s="325">
        <v>29</v>
      </c>
      <c r="DFM24" s="325">
        <v>30</v>
      </c>
      <c r="DFN24" s="325">
        <v>1</v>
      </c>
      <c r="DFO24" s="325">
        <v>2</v>
      </c>
      <c r="DFP24" s="137" t="s">
        <v>22</v>
      </c>
      <c r="DFQ24" s="205" t="s">
        <v>23</v>
      </c>
      <c r="DFR24" s="45">
        <v>3</v>
      </c>
      <c r="DFS24" s="46">
        <v>4</v>
      </c>
      <c r="DFT24" s="46">
        <v>5</v>
      </c>
      <c r="DFU24" s="46">
        <v>6</v>
      </c>
      <c r="DFV24" s="46">
        <v>7</v>
      </c>
      <c r="DFW24" s="46">
        <v>8</v>
      </c>
      <c r="DFX24" s="137" t="s">
        <v>22</v>
      </c>
      <c r="DFY24" s="205" t="s">
        <v>23</v>
      </c>
      <c r="DFZ24" s="45">
        <v>11</v>
      </c>
      <c r="DGA24" s="46">
        <v>12</v>
      </c>
      <c r="DGB24" s="46">
        <v>13</v>
      </c>
      <c r="DGC24" s="46">
        <v>15</v>
      </c>
      <c r="DGD24" s="46">
        <v>16</v>
      </c>
      <c r="DGE24" s="46">
        <v>17</v>
      </c>
      <c r="DGF24" s="137" t="s">
        <v>22</v>
      </c>
      <c r="DGG24" s="205" t="s">
        <v>23</v>
      </c>
      <c r="DGH24" s="45">
        <v>19</v>
      </c>
      <c r="DGI24" s="46">
        <v>20</v>
      </c>
      <c r="DGJ24" s="46">
        <v>22</v>
      </c>
      <c r="DGK24" s="46">
        <v>23</v>
      </c>
      <c r="DGL24" s="46">
        <v>24</v>
      </c>
      <c r="DGM24" s="46">
        <v>25</v>
      </c>
      <c r="DGN24" s="137" t="s">
        <v>22</v>
      </c>
      <c r="DGO24" s="205" t="s">
        <v>23</v>
      </c>
      <c r="DGP24" s="324">
        <v>26</v>
      </c>
      <c r="DGQ24" s="325">
        <v>27</v>
      </c>
      <c r="DGR24" s="325">
        <v>28</v>
      </c>
      <c r="DGS24" s="325">
        <v>29</v>
      </c>
      <c r="DGT24" s="325">
        <v>2</v>
      </c>
      <c r="DGU24" s="325">
        <v>3</v>
      </c>
      <c r="DGV24" s="137" t="s">
        <v>22</v>
      </c>
      <c r="DGW24" s="205" t="s">
        <v>23</v>
      </c>
      <c r="DGX24" s="45">
        <v>4</v>
      </c>
      <c r="DGY24" s="46">
        <v>6</v>
      </c>
      <c r="DGZ24" s="46">
        <v>7</v>
      </c>
      <c r="DHA24" s="46">
        <v>8</v>
      </c>
      <c r="DHB24" s="46">
        <v>9</v>
      </c>
      <c r="DHC24" s="46">
        <v>10</v>
      </c>
      <c r="DHD24" s="137" t="s">
        <v>22</v>
      </c>
      <c r="DHE24" s="205" t="s">
        <v>23</v>
      </c>
      <c r="DHF24" s="45">
        <v>11</v>
      </c>
      <c r="DHG24" s="46">
        <v>13</v>
      </c>
      <c r="DHH24" s="46">
        <v>14</v>
      </c>
      <c r="DHI24" s="46">
        <v>15</v>
      </c>
      <c r="DHJ24" s="46">
        <v>16</v>
      </c>
      <c r="DHK24" s="46">
        <v>17</v>
      </c>
      <c r="DHL24" s="137" t="s">
        <v>22</v>
      </c>
      <c r="DHM24" s="205" t="s">
        <v>23</v>
      </c>
      <c r="DHN24" s="324">
        <v>18</v>
      </c>
      <c r="DHO24" s="325">
        <v>20</v>
      </c>
      <c r="DHP24" s="325">
        <v>21</v>
      </c>
      <c r="DHQ24" s="325">
        <v>22</v>
      </c>
      <c r="DHR24" s="325">
        <v>23</v>
      </c>
      <c r="DHS24" s="325">
        <v>24</v>
      </c>
      <c r="DHT24" s="137" t="s">
        <v>22</v>
      </c>
      <c r="DHU24" s="205" t="s">
        <v>23</v>
      </c>
      <c r="DHV24" s="45">
        <v>25</v>
      </c>
      <c r="DHW24" s="46">
        <v>27</v>
      </c>
      <c r="DHX24" s="46">
        <v>28</v>
      </c>
      <c r="DHY24" s="46">
        <v>29</v>
      </c>
      <c r="DHZ24" s="46">
        <v>30</v>
      </c>
      <c r="DIA24" s="46">
        <v>31</v>
      </c>
      <c r="DIB24" s="137" t="s">
        <v>22</v>
      </c>
      <c r="DIC24" s="205" t="s">
        <v>23</v>
      </c>
      <c r="DID24" s="61">
        <v>1</v>
      </c>
      <c r="DIE24" s="62">
        <v>3</v>
      </c>
      <c r="DIF24" s="62">
        <v>4</v>
      </c>
      <c r="DIG24" s="62">
        <v>5</v>
      </c>
      <c r="DIH24" s="62">
        <v>6</v>
      </c>
      <c r="DII24" s="62">
        <v>7</v>
      </c>
      <c r="DIJ24" s="137" t="s">
        <v>22</v>
      </c>
      <c r="DIK24" s="449" t="s">
        <v>23</v>
      </c>
      <c r="DIL24" s="517">
        <v>8</v>
      </c>
      <c r="DIM24" s="518">
        <v>10</v>
      </c>
      <c r="DIN24" s="518">
        <v>11</v>
      </c>
      <c r="DIO24" s="518">
        <v>12</v>
      </c>
      <c r="DIP24" s="518">
        <v>13</v>
      </c>
      <c r="DIQ24" s="518">
        <v>14</v>
      </c>
      <c r="DIR24" s="267" t="s">
        <v>22</v>
      </c>
      <c r="DIS24" s="290" t="s">
        <v>23</v>
      </c>
      <c r="DIT24" s="45">
        <v>15</v>
      </c>
      <c r="DIU24" s="46">
        <v>17</v>
      </c>
      <c r="DIV24" s="46">
        <v>18</v>
      </c>
      <c r="DIW24" s="46">
        <v>19</v>
      </c>
      <c r="DIX24" s="46">
        <v>20</v>
      </c>
      <c r="DIY24" s="46">
        <v>21</v>
      </c>
      <c r="DIZ24" s="137" t="s">
        <v>22</v>
      </c>
      <c r="DJA24" s="205" t="s">
        <v>23</v>
      </c>
      <c r="DJB24" s="45">
        <v>22</v>
      </c>
      <c r="DJC24" s="46">
        <v>24</v>
      </c>
      <c r="DJD24" s="46">
        <v>25</v>
      </c>
      <c r="DJE24" s="46">
        <v>26</v>
      </c>
      <c r="DJF24" s="46">
        <v>27</v>
      </c>
      <c r="DJG24" s="46">
        <v>28</v>
      </c>
      <c r="DJH24" s="137" t="s">
        <v>22</v>
      </c>
      <c r="DJI24" s="205" t="s">
        <v>23</v>
      </c>
      <c r="DJJ24" s="45">
        <v>30</v>
      </c>
      <c r="DJK24" s="46">
        <v>1</v>
      </c>
      <c r="DJL24" s="46">
        <v>2</v>
      </c>
      <c r="DJM24" s="46">
        <v>3</v>
      </c>
      <c r="DJN24" s="46">
        <v>4</v>
      </c>
      <c r="DJO24" s="46">
        <v>5</v>
      </c>
      <c r="DJP24" s="137" t="s">
        <v>22</v>
      </c>
      <c r="DJQ24" s="205" t="s">
        <v>23</v>
      </c>
      <c r="DJR24" s="45">
        <v>6</v>
      </c>
      <c r="DJS24" s="46">
        <v>8</v>
      </c>
      <c r="DJT24" s="46">
        <v>9</v>
      </c>
      <c r="DJU24" s="46">
        <v>10</v>
      </c>
      <c r="DJV24" s="46">
        <v>11</v>
      </c>
      <c r="DJW24" s="46">
        <v>12</v>
      </c>
      <c r="DJX24" s="137" t="s">
        <v>22</v>
      </c>
      <c r="DJY24" s="205" t="s">
        <v>23</v>
      </c>
      <c r="DJZ24" s="324">
        <v>15</v>
      </c>
      <c r="DKA24" s="325">
        <v>16</v>
      </c>
      <c r="DKB24" s="325">
        <v>17</v>
      </c>
      <c r="DKC24" s="325">
        <v>18</v>
      </c>
      <c r="DKD24" s="325">
        <v>19</v>
      </c>
      <c r="DKE24" s="325">
        <v>20</v>
      </c>
      <c r="DKF24" s="137" t="s">
        <v>22</v>
      </c>
      <c r="DKG24" s="205" t="s">
        <v>23</v>
      </c>
      <c r="DKH24" s="324">
        <v>22</v>
      </c>
      <c r="DKI24" s="325">
        <v>23</v>
      </c>
      <c r="DKJ24" s="325">
        <v>24</v>
      </c>
      <c r="DKK24" s="325">
        <v>25</v>
      </c>
      <c r="DKL24" s="325">
        <v>26</v>
      </c>
      <c r="DKM24" s="325">
        <v>27</v>
      </c>
      <c r="DKN24" s="137" t="s">
        <v>22</v>
      </c>
      <c r="DKO24" s="205" t="s">
        <v>23</v>
      </c>
      <c r="DKP24" s="45">
        <v>29</v>
      </c>
      <c r="DKQ24" s="46">
        <v>30</v>
      </c>
      <c r="DKR24" s="46">
        <v>31</v>
      </c>
      <c r="DKS24" s="46">
        <v>1</v>
      </c>
      <c r="DKT24" s="46">
        <v>2</v>
      </c>
      <c r="DKU24" s="46">
        <v>3</v>
      </c>
      <c r="DKV24" s="606" t="s">
        <v>263</v>
      </c>
      <c r="DKW24" s="607" t="s">
        <v>264</v>
      </c>
      <c r="DKX24" s="71">
        <v>5</v>
      </c>
      <c r="DKY24" s="71">
        <v>6</v>
      </c>
      <c r="DKZ24" s="71">
        <v>7</v>
      </c>
      <c r="DLA24" s="71">
        <v>8</v>
      </c>
      <c r="DLB24" s="71">
        <v>9</v>
      </c>
      <c r="DLC24" s="71">
        <v>10</v>
      </c>
      <c r="DLD24" s="611" t="s">
        <v>263</v>
      </c>
      <c r="DLE24" s="613" t="s">
        <v>264</v>
      </c>
      <c r="DLF24" s="45">
        <v>13</v>
      </c>
      <c r="DLG24" s="46">
        <v>14</v>
      </c>
      <c r="DLH24" s="46">
        <v>15</v>
      </c>
      <c r="DLI24" s="46">
        <v>16</v>
      </c>
      <c r="DLJ24" s="46">
        <v>17</v>
      </c>
      <c r="DLK24" s="46">
        <v>18</v>
      </c>
      <c r="DLL24" s="606" t="s">
        <v>263</v>
      </c>
      <c r="DLM24" s="607" t="s">
        <v>264</v>
      </c>
      <c r="DLN24" s="324">
        <v>20</v>
      </c>
      <c r="DLO24" s="325">
        <v>21</v>
      </c>
      <c r="DLP24" s="325">
        <v>22</v>
      </c>
      <c r="DLQ24" s="325">
        <v>23</v>
      </c>
      <c r="DLR24" s="325">
        <v>24</v>
      </c>
      <c r="DLS24" s="325">
        <v>25</v>
      </c>
      <c r="DLT24" s="606" t="s">
        <v>263</v>
      </c>
      <c r="DLU24" s="607" t="s">
        <v>264</v>
      </c>
      <c r="DLV24" s="45">
        <v>26</v>
      </c>
      <c r="DLW24" s="46">
        <v>27</v>
      </c>
      <c r="DLX24" s="46">
        <v>28</v>
      </c>
      <c r="DLY24" s="46">
        <v>29</v>
      </c>
      <c r="DLZ24" s="46">
        <v>30</v>
      </c>
      <c r="DMA24" s="46">
        <v>31</v>
      </c>
      <c r="DMB24" s="606" t="s">
        <v>263</v>
      </c>
      <c r="DMC24" s="607" t="s">
        <v>264</v>
      </c>
      <c r="DMD24" s="45">
        <v>1</v>
      </c>
      <c r="DME24" s="46">
        <v>4</v>
      </c>
      <c r="DMF24" s="46">
        <v>5</v>
      </c>
      <c r="DMG24" s="46">
        <v>6</v>
      </c>
      <c r="DMH24" s="46">
        <v>7</v>
      </c>
      <c r="DMI24" s="46">
        <v>8</v>
      </c>
      <c r="DMJ24" s="606" t="s">
        <v>263</v>
      </c>
      <c r="DMK24" s="607" t="s">
        <v>264</v>
      </c>
      <c r="DML24" s="45">
        <v>10</v>
      </c>
      <c r="DMM24" s="46">
        <v>11</v>
      </c>
      <c r="DMN24" s="46">
        <v>12</v>
      </c>
      <c r="DMO24" s="46">
        <v>13</v>
      </c>
      <c r="DMP24" s="46">
        <v>14</v>
      </c>
      <c r="DMQ24" s="46">
        <v>15</v>
      </c>
      <c r="DMR24" s="606" t="s">
        <v>263</v>
      </c>
      <c r="DMS24" s="607" t="s">
        <v>264</v>
      </c>
      <c r="DMT24" s="45">
        <v>16</v>
      </c>
      <c r="DMU24" s="46">
        <v>17</v>
      </c>
      <c r="DMV24" s="46">
        <v>18</v>
      </c>
      <c r="DMW24" s="46">
        <v>19</v>
      </c>
      <c r="DMX24" s="46">
        <v>20</v>
      </c>
      <c r="DMY24" s="46">
        <v>21</v>
      </c>
      <c r="DMZ24" s="606" t="s">
        <v>263</v>
      </c>
      <c r="DNA24" s="607" t="s">
        <v>264</v>
      </c>
      <c r="DNB24" s="324">
        <v>22</v>
      </c>
      <c r="DNC24" s="325">
        <v>23</v>
      </c>
      <c r="DND24" s="325">
        <v>24</v>
      </c>
      <c r="DNE24" s="325">
        <v>25</v>
      </c>
      <c r="DNF24" s="325">
        <v>26</v>
      </c>
      <c r="DNG24" s="325">
        <v>27</v>
      </c>
      <c r="DNH24" s="606" t="s">
        <v>263</v>
      </c>
      <c r="DNI24" s="607" t="s">
        <v>264</v>
      </c>
      <c r="DNJ24" s="45">
        <v>30</v>
      </c>
      <c r="DNK24" s="46">
        <v>1</v>
      </c>
      <c r="DNL24" s="46">
        <v>2</v>
      </c>
      <c r="DNM24" s="46">
        <v>3</v>
      </c>
      <c r="DNN24" s="46">
        <v>4</v>
      </c>
      <c r="DNO24" s="46">
        <v>5</v>
      </c>
      <c r="DNP24" s="606" t="s">
        <v>263</v>
      </c>
      <c r="DNQ24" s="607" t="s">
        <v>264</v>
      </c>
      <c r="DNR24" s="71">
        <v>7</v>
      </c>
      <c r="DNS24" s="103">
        <v>8</v>
      </c>
      <c r="DNT24" s="103">
        <v>9</v>
      </c>
      <c r="DNU24" s="103">
        <v>10</v>
      </c>
      <c r="DNV24" s="103">
        <v>11</v>
      </c>
      <c r="DNW24" s="103">
        <v>12</v>
      </c>
      <c r="DNX24" s="611" t="s">
        <v>263</v>
      </c>
      <c r="DNY24" s="618" t="s">
        <v>264</v>
      </c>
      <c r="DNZ24" s="45">
        <v>14</v>
      </c>
      <c r="DOA24" s="46">
        <v>15</v>
      </c>
      <c r="DOB24" s="46">
        <v>16</v>
      </c>
      <c r="DOC24" s="46">
        <v>17</v>
      </c>
      <c r="DOD24" s="46">
        <v>18</v>
      </c>
      <c r="DOE24" s="46">
        <v>19</v>
      </c>
      <c r="DOF24" s="606" t="s">
        <v>263</v>
      </c>
      <c r="DOG24" s="607" t="s">
        <v>264</v>
      </c>
      <c r="DOH24" s="337">
        <v>21</v>
      </c>
      <c r="DOI24" s="338">
        <v>22</v>
      </c>
      <c r="DOJ24" s="338">
        <v>23</v>
      </c>
      <c r="DOK24" s="338">
        <v>24</v>
      </c>
      <c r="DOL24" s="338">
        <v>25</v>
      </c>
      <c r="DOM24" s="338">
        <v>26</v>
      </c>
      <c r="DON24" s="611" t="s">
        <v>263</v>
      </c>
      <c r="DOO24" s="618" t="s">
        <v>264</v>
      </c>
      <c r="DOP24" s="45">
        <v>28</v>
      </c>
      <c r="DOQ24" s="46">
        <v>29</v>
      </c>
      <c r="DOR24" s="46">
        <v>30</v>
      </c>
      <c r="DOS24" s="46">
        <v>31</v>
      </c>
      <c r="DOT24" s="46">
        <v>1</v>
      </c>
      <c r="DOU24" s="46">
        <v>2</v>
      </c>
      <c r="DOV24" s="606" t="s">
        <v>263</v>
      </c>
      <c r="DOW24" s="607" t="s">
        <v>264</v>
      </c>
      <c r="DOX24" s="45">
        <v>4</v>
      </c>
      <c r="DOY24" s="46">
        <v>5</v>
      </c>
      <c r="DOZ24" s="46">
        <v>6</v>
      </c>
      <c r="DPA24" s="46">
        <v>7</v>
      </c>
      <c r="DPB24" s="46">
        <v>8</v>
      </c>
      <c r="DPC24" s="46">
        <v>9</v>
      </c>
      <c r="DPD24" s="606" t="s">
        <v>263</v>
      </c>
      <c r="DPE24" s="607" t="s">
        <v>264</v>
      </c>
      <c r="DPF24" s="379">
        <v>11</v>
      </c>
      <c r="DPG24" s="380">
        <v>12</v>
      </c>
      <c r="DPH24" s="380">
        <v>13</v>
      </c>
      <c r="DPI24" s="380">
        <v>14</v>
      </c>
      <c r="DPJ24" s="380">
        <v>15</v>
      </c>
      <c r="DPK24" s="380">
        <v>18</v>
      </c>
      <c r="DPL24" s="606" t="s">
        <v>263</v>
      </c>
      <c r="DPM24" s="607" t="s">
        <v>264</v>
      </c>
      <c r="DPN24" s="45">
        <v>19</v>
      </c>
      <c r="DPO24" s="46">
        <v>20</v>
      </c>
      <c r="DPP24" s="46">
        <v>21</v>
      </c>
      <c r="DPQ24" s="46">
        <v>22</v>
      </c>
      <c r="DPR24" s="46">
        <v>23</v>
      </c>
      <c r="DPS24" s="46">
        <v>25</v>
      </c>
      <c r="DPT24" s="606" t="s">
        <v>263</v>
      </c>
      <c r="DPU24" s="607" t="s">
        <v>264</v>
      </c>
      <c r="DPV24" s="45">
        <v>26</v>
      </c>
      <c r="DPW24" s="46">
        <v>27</v>
      </c>
      <c r="DPX24" s="46">
        <v>28</v>
      </c>
      <c r="DPY24" s="46">
        <v>29</v>
      </c>
      <c r="DPZ24" s="46">
        <v>30</v>
      </c>
      <c r="DQA24" s="46">
        <v>2</v>
      </c>
      <c r="DQB24" s="606" t="s">
        <v>263</v>
      </c>
      <c r="DQC24" s="607" t="s">
        <v>264</v>
      </c>
      <c r="DQD24" s="324">
        <v>3</v>
      </c>
      <c r="DQE24" s="325">
        <v>4</v>
      </c>
      <c r="DQF24" s="325">
        <v>5</v>
      </c>
      <c r="DQG24" s="325">
        <v>6</v>
      </c>
      <c r="DQH24" s="325">
        <v>7</v>
      </c>
      <c r="DQI24" s="325">
        <v>9</v>
      </c>
      <c r="DQJ24" s="606" t="s">
        <v>263</v>
      </c>
      <c r="DQK24" s="607" t="s">
        <v>264</v>
      </c>
      <c r="DQL24" s="45">
        <v>10</v>
      </c>
      <c r="DQM24" s="46">
        <v>11</v>
      </c>
      <c r="DQN24" s="46">
        <v>12</v>
      </c>
      <c r="DQO24" s="46">
        <v>13</v>
      </c>
      <c r="DQP24" s="46">
        <v>14</v>
      </c>
      <c r="DQQ24" s="46">
        <v>15</v>
      </c>
      <c r="DQR24" s="606" t="s">
        <v>263</v>
      </c>
      <c r="DQS24" s="607" t="s">
        <v>264</v>
      </c>
      <c r="DQT24" s="324">
        <v>17</v>
      </c>
      <c r="DQU24" s="325">
        <v>18</v>
      </c>
      <c r="DQV24" s="325">
        <v>19</v>
      </c>
      <c r="DQW24" s="325">
        <v>20</v>
      </c>
      <c r="DQX24" s="325">
        <v>21</v>
      </c>
      <c r="DQY24" s="325">
        <v>22</v>
      </c>
      <c r="DQZ24" s="606" t="s">
        <v>263</v>
      </c>
      <c r="DRA24" s="607" t="s">
        <v>264</v>
      </c>
      <c r="DRB24" s="45">
        <v>24</v>
      </c>
      <c r="DRC24" s="46">
        <v>25</v>
      </c>
      <c r="DRD24" s="46">
        <v>26</v>
      </c>
      <c r="DRE24" s="46">
        <v>27</v>
      </c>
      <c r="DRF24" s="46">
        <v>28</v>
      </c>
      <c r="DRG24" s="46">
        <v>29</v>
      </c>
      <c r="DRH24" s="606" t="s">
        <v>263</v>
      </c>
      <c r="DRI24" s="607" t="s">
        <v>264</v>
      </c>
      <c r="DRJ24" s="337">
        <v>30</v>
      </c>
      <c r="DRK24" s="338">
        <v>31</v>
      </c>
      <c r="DRL24" s="338">
        <v>2</v>
      </c>
      <c r="DRM24" s="338">
        <v>3</v>
      </c>
      <c r="DRN24" s="338">
        <v>4</v>
      </c>
      <c r="DRO24" s="338">
        <v>5</v>
      </c>
      <c r="DRP24" s="611" t="s">
        <v>263</v>
      </c>
      <c r="DRQ24" s="618" t="s">
        <v>264</v>
      </c>
      <c r="DRR24" s="324">
        <v>7</v>
      </c>
      <c r="DRS24" s="325">
        <v>8</v>
      </c>
      <c r="DRT24" s="325">
        <v>9</v>
      </c>
      <c r="DRU24" s="325">
        <v>10</v>
      </c>
      <c r="DRV24" s="325">
        <v>11</v>
      </c>
      <c r="DRW24" s="325">
        <v>12</v>
      </c>
      <c r="DRX24" s="606" t="s">
        <v>263</v>
      </c>
      <c r="DRY24" s="607" t="s">
        <v>264</v>
      </c>
      <c r="DRZ24" s="45">
        <v>14</v>
      </c>
      <c r="DSA24" s="46">
        <v>15</v>
      </c>
      <c r="DSB24" s="46">
        <v>16</v>
      </c>
      <c r="DSC24" s="46">
        <v>17</v>
      </c>
      <c r="DSD24" s="46">
        <v>18</v>
      </c>
      <c r="DSE24" s="46">
        <v>19</v>
      </c>
      <c r="DSF24" s="606" t="s">
        <v>263</v>
      </c>
      <c r="DSG24" s="607" t="s">
        <v>264</v>
      </c>
      <c r="DSH24" s="324">
        <v>19</v>
      </c>
      <c r="DSI24" s="325">
        <v>20</v>
      </c>
      <c r="DSJ24" s="325">
        <v>21</v>
      </c>
      <c r="DSK24" s="325">
        <v>22</v>
      </c>
      <c r="DSL24" s="325">
        <v>23</v>
      </c>
      <c r="DSM24" s="325">
        <v>24</v>
      </c>
      <c r="DSN24" s="606" t="s">
        <v>263</v>
      </c>
      <c r="DSO24" s="607" t="s">
        <v>264</v>
      </c>
      <c r="DSP24" s="45">
        <v>25</v>
      </c>
      <c r="DSQ24" s="46">
        <v>26</v>
      </c>
      <c r="DSR24" s="46">
        <v>27</v>
      </c>
      <c r="DSS24" s="46">
        <v>28</v>
      </c>
      <c r="DST24" s="46">
        <v>29</v>
      </c>
      <c r="DSU24" s="46">
        <v>30</v>
      </c>
      <c r="DSV24" s="606" t="s">
        <v>263</v>
      </c>
      <c r="DSW24" s="607" t="s">
        <v>264</v>
      </c>
      <c r="DSX24" s="45">
        <v>6</v>
      </c>
      <c r="DSY24" s="46">
        <v>7</v>
      </c>
      <c r="DSZ24" s="46">
        <v>8</v>
      </c>
      <c r="DTA24" s="46">
        <v>9</v>
      </c>
      <c r="DTB24" s="46">
        <v>10</v>
      </c>
      <c r="DTC24" s="46">
        <v>11</v>
      </c>
      <c r="DTD24" s="606" t="s">
        <v>263</v>
      </c>
      <c r="DTE24" s="607" t="s">
        <v>264</v>
      </c>
      <c r="DTF24" s="45">
        <v>13</v>
      </c>
      <c r="DTG24" s="46">
        <v>14</v>
      </c>
      <c r="DTH24" s="46">
        <v>15</v>
      </c>
      <c r="DTI24" s="46">
        <v>16</v>
      </c>
      <c r="DTJ24" s="46">
        <v>18</v>
      </c>
      <c r="DTK24" s="46">
        <v>19</v>
      </c>
      <c r="DTL24" s="606" t="s">
        <v>263</v>
      </c>
      <c r="DTM24" s="623" t="s">
        <v>264</v>
      </c>
      <c r="DTN24" s="45">
        <v>20</v>
      </c>
      <c r="DTO24" s="46">
        <v>21</v>
      </c>
      <c r="DTP24" s="46">
        <v>22</v>
      </c>
      <c r="DTQ24" s="46">
        <v>23</v>
      </c>
      <c r="DTR24" s="46">
        <v>24</v>
      </c>
      <c r="DTS24" s="46">
        <v>25</v>
      </c>
      <c r="DTT24" s="606" t="s">
        <v>263</v>
      </c>
      <c r="DTU24" s="607" t="s">
        <v>264</v>
      </c>
      <c r="DTV24" s="638">
        <v>27</v>
      </c>
      <c r="DTW24" s="639">
        <v>28</v>
      </c>
      <c r="DTX24" s="639">
        <v>1</v>
      </c>
      <c r="DTY24" s="639">
        <v>2</v>
      </c>
      <c r="DTZ24" s="639">
        <v>3</v>
      </c>
      <c r="DUA24" s="640">
        <v>4</v>
      </c>
      <c r="DUB24" s="637" t="s">
        <v>263</v>
      </c>
      <c r="DUC24" s="618" t="s">
        <v>264</v>
      </c>
      <c r="DUD24" s="324">
        <v>6</v>
      </c>
      <c r="DUE24" s="325">
        <v>7</v>
      </c>
      <c r="DUF24" s="325">
        <v>8</v>
      </c>
      <c r="DUG24" s="325">
        <v>9</v>
      </c>
      <c r="DUH24" s="325">
        <v>10</v>
      </c>
      <c r="DUI24" s="325">
        <v>12</v>
      </c>
      <c r="DUJ24" s="606" t="s">
        <v>263</v>
      </c>
      <c r="DUK24" s="607" t="s">
        <v>264</v>
      </c>
      <c r="DUL24" s="71">
        <v>13</v>
      </c>
      <c r="DUM24" s="103">
        <v>14</v>
      </c>
      <c r="DUN24" s="103">
        <v>15</v>
      </c>
      <c r="DUO24" s="103">
        <v>17</v>
      </c>
      <c r="DUP24" s="103">
        <v>18</v>
      </c>
      <c r="DUQ24" s="103">
        <v>19</v>
      </c>
      <c r="DUR24" s="611" t="s">
        <v>263</v>
      </c>
      <c r="DUS24" s="618" t="s">
        <v>264</v>
      </c>
      <c r="DUT24" s="337">
        <v>20</v>
      </c>
      <c r="DUU24" s="338">
        <v>21</v>
      </c>
      <c r="DUV24" s="338">
        <v>22</v>
      </c>
      <c r="DUW24" s="338">
        <v>24</v>
      </c>
      <c r="DUX24" s="338">
        <v>25</v>
      </c>
      <c r="DUY24" s="338">
        <v>26</v>
      </c>
      <c r="DUZ24" s="611" t="s">
        <v>263</v>
      </c>
      <c r="DVA24" s="618" t="s">
        <v>264</v>
      </c>
      <c r="DVB24" s="45">
        <v>27</v>
      </c>
      <c r="DVC24" s="46">
        <v>28</v>
      </c>
      <c r="DVD24" s="46">
        <v>29</v>
      </c>
      <c r="DVE24" s="46">
        <v>31</v>
      </c>
      <c r="DVF24" s="46">
        <v>1</v>
      </c>
      <c r="DVG24" s="46">
        <v>2</v>
      </c>
      <c r="DVH24" s="606" t="s">
        <v>263</v>
      </c>
      <c r="DVI24" s="607" t="s">
        <v>264</v>
      </c>
      <c r="DVJ24" s="638">
        <v>3</v>
      </c>
      <c r="DVK24" s="639">
        <v>4</v>
      </c>
      <c r="DVL24" s="639">
        <v>5</v>
      </c>
      <c r="DVM24" s="639">
        <v>6</v>
      </c>
      <c r="DVN24" s="639">
        <v>7</v>
      </c>
      <c r="DVO24" s="639">
        <v>8</v>
      </c>
      <c r="DVP24" s="644" t="s">
        <v>263</v>
      </c>
      <c r="DVQ24" s="645" t="s">
        <v>264</v>
      </c>
      <c r="DVR24" s="45">
        <v>11</v>
      </c>
      <c r="DVS24" s="46">
        <v>12</v>
      </c>
      <c r="DVT24" s="46">
        <v>13</v>
      </c>
      <c r="DVU24" s="46">
        <v>14</v>
      </c>
      <c r="DVV24" s="46">
        <v>15</v>
      </c>
      <c r="DVW24" s="46">
        <v>16</v>
      </c>
      <c r="DVX24" s="606" t="s">
        <v>263</v>
      </c>
      <c r="DVY24" s="607" t="s">
        <v>264</v>
      </c>
      <c r="DVZ24" s="45">
        <v>18</v>
      </c>
      <c r="DWA24" s="46">
        <v>19</v>
      </c>
      <c r="DWB24" s="46">
        <v>21</v>
      </c>
      <c r="DWC24" s="46">
        <v>22</v>
      </c>
      <c r="DWD24" s="46">
        <v>23</v>
      </c>
      <c r="DWE24" s="46">
        <v>24</v>
      </c>
      <c r="DWF24" s="606" t="s">
        <v>263</v>
      </c>
      <c r="DWG24" s="607" t="s">
        <v>264</v>
      </c>
      <c r="DWH24" s="337">
        <v>25</v>
      </c>
      <c r="DWI24" s="338">
        <v>26</v>
      </c>
      <c r="DWJ24" s="338">
        <v>27</v>
      </c>
      <c r="DWK24" s="338">
        <v>28</v>
      </c>
      <c r="DWL24" s="338">
        <v>29</v>
      </c>
      <c r="DWM24" s="338">
        <v>30</v>
      </c>
      <c r="DWN24" s="611" t="s">
        <v>263</v>
      </c>
      <c r="DWO24" s="618" t="s">
        <v>264</v>
      </c>
      <c r="DWP24" s="71">
        <v>5</v>
      </c>
      <c r="DWQ24" s="103">
        <v>6</v>
      </c>
      <c r="DWR24" s="103">
        <v>7</v>
      </c>
      <c r="DWS24" s="103">
        <v>8</v>
      </c>
      <c r="DWT24" s="103">
        <v>9</v>
      </c>
      <c r="DWU24" s="103">
        <v>10</v>
      </c>
      <c r="DWV24" s="611" t="s">
        <v>263</v>
      </c>
      <c r="DWW24" s="618" t="s">
        <v>264</v>
      </c>
      <c r="DWX24" s="337">
        <v>12</v>
      </c>
      <c r="DWY24" s="338">
        <v>13</v>
      </c>
      <c r="DWZ24" s="338">
        <v>14</v>
      </c>
      <c r="DXA24" s="338">
        <v>15</v>
      </c>
      <c r="DXB24" s="338">
        <v>16</v>
      </c>
      <c r="DXC24" s="338">
        <v>17</v>
      </c>
      <c r="DXD24" s="611" t="s">
        <v>263</v>
      </c>
      <c r="DXE24" s="618" t="s">
        <v>264</v>
      </c>
      <c r="DXF24" s="71">
        <v>19</v>
      </c>
      <c r="DXG24" s="103">
        <v>20</v>
      </c>
      <c r="DXH24" s="103">
        <v>21</v>
      </c>
      <c r="DXI24" s="103">
        <v>22</v>
      </c>
      <c r="DXJ24" s="103">
        <v>23</v>
      </c>
      <c r="DXK24" s="103">
        <v>24</v>
      </c>
      <c r="DXL24" s="611" t="s">
        <v>263</v>
      </c>
      <c r="DXM24" s="618" t="s">
        <v>264</v>
      </c>
      <c r="DXN24" s="71">
        <v>26</v>
      </c>
      <c r="DXO24" s="103">
        <v>27</v>
      </c>
      <c r="DXP24" s="103">
        <v>28</v>
      </c>
      <c r="DXQ24" s="103">
        <v>29</v>
      </c>
      <c r="DXR24" s="103">
        <v>30</v>
      </c>
      <c r="DXS24" s="103">
        <v>31</v>
      </c>
      <c r="DXT24" s="611" t="s">
        <v>263</v>
      </c>
      <c r="DXU24" s="613" t="s">
        <v>264</v>
      </c>
      <c r="DXV24" s="664"/>
      <c r="DXW24" s="191">
        <v>2</v>
      </c>
      <c r="DXX24" s="192">
        <v>3</v>
      </c>
      <c r="DXY24" s="192">
        <v>4</v>
      </c>
      <c r="DXZ24" s="192">
        <v>5</v>
      </c>
      <c r="DYA24" s="192">
        <v>6</v>
      </c>
      <c r="DYB24" s="192">
        <v>7</v>
      </c>
      <c r="DYC24" s="624" t="s">
        <v>263</v>
      </c>
      <c r="DYD24" s="666" t="s">
        <v>264</v>
      </c>
      <c r="DYE24" s="673">
        <v>10</v>
      </c>
      <c r="DYF24" s="674">
        <v>11</v>
      </c>
      <c r="DYG24" s="674">
        <v>12</v>
      </c>
      <c r="DYH24" s="674">
        <v>13</v>
      </c>
      <c r="DYI24" s="674">
        <v>14</v>
      </c>
      <c r="DYJ24" s="674">
        <v>15</v>
      </c>
      <c r="DYK24" s="675" t="s">
        <v>263</v>
      </c>
      <c r="DYL24" s="676" t="s">
        <v>264</v>
      </c>
      <c r="DYM24" s="680">
        <v>17</v>
      </c>
      <c r="DYN24" s="681">
        <v>18</v>
      </c>
      <c r="DYO24" s="681">
        <v>19</v>
      </c>
      <c r="DYP24" s="681">
        <v>20</v>
      </c>
      <c r="DYQ24" s="681">
        <v>21</v>
      </c>
      <c r="DYR24" s="681">
        <v>22</v>
      </c>
      <c r="DYS24" s="675" t="s">
        <v>263</v>
      </c>
      <c r="DYT24" s="676" t="s">
        <v>264</v>
      </c>
      <c r="DYU24" s="673">
        <v>24</v>
      </c>
      <c r="DYV24" s="674">
        <v>25</v>
      </c>
      <c r="DYW24" s="674">
        <v>26</v>
      </c>
      <c r="DYX24" s="674">
        <v>27</v>
      </c>
      <c r="DYY24" s="674">
        <v>28</v>
      </c>
      <c r="DYZ24" s="674">
        <v>29</v>
      </c>
      <c r="DZA24" s="675" t="s">
        <v>263</v>
      </c>
      <c r="DZB24" s="676" t="s">
        <v>264</v>
      </c>
      <c r="DZC24" s="673">
        <v>1</v>
      </c>
      <c r="DZD24" s="674">
        <v>2</v>
      </c>
      <c r="DZE24" s="674">
        <v>3</v>
      </c>
      <c r="DZF24" s="674">
        <v>4</v>
      </c>
      <c r="DZG24" s="674">
        <v>5</v>
      </c>
      <c r="DZH24" s="674">
        <v>6</v>
      </c>
      <c r="DZI24" s="675" t="s">
        <v>263</v>
      </c>
      <c r="DZJ24" s="676" t="s">
        <v>264</v>
      </c>
      <c r="DZK24" s="191">
        <v>8</v>
      </c>
      <c r="DZL24" s="192">
        <v>9</v>
      </c>
      <c r="DZM24" s="192">
        <v>10</v>
      </c>
      <c r="DZN24" s="192">
        <v>11</v>
      </c>
      <c r="DZO24" s="192">
        <v>12</v>
      </c>
      <c r="DZP24" s="192">
        <v>14</v>
      </c>
      <c r="DZQ24" s="624" t="s">
        <v>263</v>
      </c>
      <c r="DZR24" s="666" t="s">
        <v>264</v>
      </c>
      <c r="DZS24" s="673">
        <v>16</v>
      </c>
      <c r="DZT24" s="674">
        <v>17</v>
      </c>
      <c r="DZU24" s="674">
        <v>18</v>
      </c>
      <c r="DZV24" s="674">
        <v>19</v>
      </c>
      <c r="DZW24" s="674">
        <v>20</v>
      </c>
      <c r="DZX24" s="674">
        <v>21</v>
      </c>
      <c r="DZY24" s="675" t="s">
        <v>263</v>
      </c>
      <c r="DZZ24" s="676" t="s">
        <v>264</v>
      </c>
      <c r="EAA24" s="673">
        <v>25</v>
      </c>
      <c r="EAB24" s="674">
        <v>26</v>
      </c>
      <c r="EAC24" s="674">
        <v>27</v>
      </c>
      <c r="EAD24" s="674">
        <v>28</v>
      </c>
      <c r="EAE24" s="674">
        <v>29</v>
      </c>
      <c r="EAF24" s="674">
        <v>30</v>
      </c>
      <c r="EAG24" s="675" t="s">
        <v>263</v>
      </c>
      <c r="EAH24" s="676" t="s">
        <v>264</v>
      </c>
      <c r="EAI24" s="673">
        <v>1</v>
      </c>
      <c r="EAJ24" s="674">
        <v>2</v>
      </c>
      <c r="EAK24" s="674">
        <v>3</v>
      </c>
      <c r="EAL24" s="674">
        <v>4</v>
      </c>
      <c r="EAM24" s="674">
        <v>5</v>
      </c>
      <c r="EAN24" s="674">
        <v>6</v>
      </c>
      <c r="EAO24" s="675" t="s">
        <v>263</v>
      </c>
      <c r="EAP24" s="676" t="s">
        <v>264</v>
      </c>
      <c r="EAQ24" s="673">
        <v>8</v>
      </c>
      <c r="EAR24" s="674">
        <v>9</v>
      </c>
      <c r="EAS24" s="674">
        <v>11</v>
      </c>
      <c r="EAT24" s="674">
        <v>12</v>
      </c>
      <c r="EAU24" s="674">
        <v>13</v>
      </c>
      <c r="EAV24" s="674">
        <v>14</v>
      </c>
      <c r="EAW24" s="675" t="s">
        <v>263</v>
      </c>
      <c r="EAX24" s="690" t="s">
        <v>264</v>
      </c>
      <c r="EAY24" s="191">
        <v>16</v>
      </c>
      <c r="EAZ24" s="192">
        <v>17</v>
      </c>
      <c r="EBA24" s="192">
        <v>18</v>
      </c>
      <c r="EBB24" s="192">
        <v>19</v>
      </c>
      <c r="EBC24" s="192">
        <v>20</v>
      </c>
      <c r="EBD24" s="192">
        <v>21</v>
      </c>
      <c r="EBE24" s="624" t="s">
        <v>263</v>
      </c>
      <c r="EBF24" s="666" t="s">
        <v>264</v>
      </c>
      <c r="EBG24" s="673">
        <v>22</v>
      </c>
      <c r="EBH24" s="674">
        <v>23</v>
      </c>
      <c r="EBI24" s="674">
        <v>24</v>
      </c>
      <c r="EBJ24" s="674">
        <v>25</v>
      </c>
      <c r="EBK24" s="674">
        <v>26</v>
      </c>
      <c r="EBL24" s="674">
        <v>27</v>
      </c>
      <c r="EBM24" s="675" t="s">
        <v>263</v>
      </c>
      <c r="EBN24" s="676" t="s">
        <v>264</v>
      </c>
      <c r="EBO24" s="673">
        <v>29</v>
      </c>
      <c r="EBP24" s="674">
        <v>30</v>
      </c>
      <c r="EBQ24" s="674">
        <v>31</v>
      </c>
      <c r="EBR24" s="674">
        <v>3</v>
      </c>
      <c r="EBS24" s="674">
        <v>4</v>
      </c>
      <c r="EBT24" s="674">
        <v>5</v>
      </c>
      <c r="EBU24" s="675" t="s">
        <v>263</v>
      </c>
      <c r="EBV24" s="676" t="s">
        <v>264</v>
      </c>
      <c r="EBW24" s="673">
        <v>6</v>
      </c>
      <c r="EBX24" s="674">
        <v>8</v>
      </c>
      <c r="EBY24" s="674">
        <v>9</v>
      </c>
      <c r="EBZ24" s="674">
        <v>10</v>
      </c>
      <c r="ECA24" s="674">
        <v>11</v>
      </c>
      <c r="ECB24" s="674">
        <v>12</v>
      </c>
      <c r="ECC24" s="675" t="s">
        <v>263</v>
      </c>
      <c r="ECD24" s="676" t="s">
        <v>264</v>
      </c>
      <c r="ECE24" s="680">
        <v>13</v>
      </c>
      <c r="ECF24" s="681">
        <v>15</v>
      </c>
      <c r="ECG24" s="681">
        <v>16</v>
      </c>
      <c r="ECH24" s="681">
        <v>17</v>
      </c>
      <c r="ECI24" s="681">
        <v>18</v>
      </c>
      <c r="ECJ24" s="681">
        <v>19</v>
      </c>
      <c r="ECK24" s="675" t="s">
        <v>263</v>
      </c>
      <c r="ECL24" s="676" t="s">
        <v>264</v>
      </c>
      <c r="ECM24" s="673">
        <v>20</v>
      </c>
      <c r="ECN24" s="674">
        <v>21</v>
      </c>
      <c r="ECO24" s="674">
        <v>22</v>
      </c>
      <c r="ECP24" s="674">
        <v>23</v>
      </c>
      <c r="ECQ24" s="674">
        <v>24</v>
      </c>
      <c r="ECR24" s="674">
        <v>25</v>
      </c>
      <c r="ECS24" s="675" t="s">
        <v>263</v>
      </c>
      <c r="ECT24" s="676" t="s">
        <v>264</v>
      </c>
      <c r="ECU24" s="673">
        <v>27</v>
      </c>
      <c r="ECV24" s="674">
        <v>29</v>
      </c>
      <c r="ECW24" s="674">
        <v>30</v>
      </c>
      <c r="ECX24" s="674">
        <v>1</v>
      </c>
      <c r="ECY24" s="674">
        <v>2</v>
      </c>
      <c r="ECZ24" s="674">
        <v>3</v>
      </c>
      <c r="EDA24" s="675" t="s">
        <v>263</v>
      </c>
      <c r="EDB24" s="676" t="s">
        <v>264</v>
      </c>
      <c r="EDC24" s="673">
        <v>4</v>
      </c>
      <c r="EDD24" s="674">
        <v>6</v>
      </c>
      <c r="EDE24" s="674">
        <v>7</v>
      </c>
      <c r="EDF24" s="674">
        <v>8</v>
      </c>
      <c r="EDG24" s="674">
        <v>9</v>
      </c>
      <c r="EDH24" s="674">
        <v>10</v>
      </c>
      <c r="EDI24" s="675" t="s">
        <v>263</v>
      </c>
      <c r="EDJ24" s="676" t="s">
        <v>264</v>
      </c>
      <c r="EDK24" s="700">
        <v>11</v>
      </c>
      <c r="EDL24" s="701">
        <v>12</v>
      </c>
      <c r="EDM24" s="701">
        <v>13</v>
      </c>
      <c r="EDN24" s="701">
        <v>14</v>
      </c>
      <c r="EDO24" s="701">
        <v>15</v>
      </c>
      <c r="EDP24" s="701">
        <v>16</v>
      </c>
      <c r="EDQ24" s="675" t="s">
        <v>263</v>
      </c>
      <c r="EDR24" s="676" t="s">
        <v>264</v>
      </c>
      <c r="EDS24" s="339">
        <v>18</v>
      </c>
      <c r="EDT24" s="340">
        <v>19</v>
      </c>
      <c r="EDU24" s="340">
        <v>20</v>
      </c>
      <c r="EDV24" s="340">
        <v>21</v>
      </c>
      <c r="EDW24" s="340">
        <v>22</v>
      </c>
      <c r="EDX24" s="340">
        <v>23</v>
      </c>
      <c r="EDY24" s="624" t="s">
        <v>263</v>
      </c>
      <c r="EDZ24" s="666" t="s">
        <v>264</v>
      </c>
      <c r="EEA24" s="680">
        <v>25</v>
      </c>
      <c r="EEB24" s="681">
        <v>27</v>
      </c>
      <c r="EEC24" s="681">
        <v>28</v>
      </c>
      <c r="EED24" s="681">
        <v>29</v>
      </c>
      <c r="EEE24" s="681">
        <v>30</v>
      </c>
      <c r="EEF24" s="681">
        <v>31</v>
      </c>
      <c r="EEG24" s="675" t="s">
        <v>263</v>
      </c>
      <c r="EEH24" s="676" t="s">
        <v>264</v>
      </c>
      <c r="EEI24" s="673">
        <v>1</v>
      </c>
      <c r="EEJ24" s="674">
        <v>3</v>
      </c>
      <c r="EEK24" s="674">
        <v>4</v>
      </c>
      <c r="EEL24" s="674">
        <v>5</v>
      </c>
      <c r="EEM24" s="674">
        <v>6</v>
      </c>
      <c r="EEN24" s="674">
        <v>7</v>
      </c>
      <c r="EEO24" s="675" t="s">
        <v>263</v>
      </c>
      <c r="EEP24" s="676" t="s">
        <v>264</v>
      </c>
      <c r="EEQ24" s="680">
        <v>8</v>
      </c>
      <c r="EER24" s="681">
        <v>9</v>
      </c>
      <c r="EES24" s="681">
        <v>10</v>
      </c>
      <c r="EET24" s="681">
        <v>11</v>
      </c>
      <c r="EEU24" s="681">
        <v>12</v>
      </c>
      <c r="EEV24" s="681">
        <v>13</v>
      </c>
      <c r="EEW24" s="675" t="s">
        <v>263</v>
      </c>
      <c r="EEX24" s="676" t="s">
        <v>264</v>
      </c>
      <c r="EEY24" s="680">
        <v>15</v>
      </c>
      <c r="EEZ24" s="681">
        <v>17</v>
      </c>
      <c r="EFA24" s="681">
        <v>18</v>
      </c>
      <c r="EFB24" s="681">
        <v>19</v>
      </c>
      <c r="EFC24" s="681">
        <v>20</v>
      </c>
      <c r="EFD24" s="681">
        <v>21</v>
      </c>
      <c r="EFE24" s="675" t="s">
        <v>263</v>
      </c>
      <c r="EFF24" s="676" t="s">
        <v>264</v>
      </c>
      <c r="EFG24" s="680">
        <v>22</v>
      </c>
      <c r="EFH24" s="681">
        <v>23</v>
      </c>
      <c r="EFI24" s="681">
        <v>24</v>
      </c>
      <c r="EFJ24" s="681">
        <v>25</v>
      </c>
      <c r="EFK24" s="681">
        <v>26</v>
      </c>
      <c r="EFL24" s="681">
        <v>27</v>
      </c>
      <c r="EFM24" s="675" t="s">
        <v>263</v>
      </c>
      <c r="EFN24" s="676" t="s">
        <v>264</v>
      </c>
      <c r="EFO24" s="700">
        <v>28</v>
      </c>
      <c r="EFP24" s="701">
        <v>29</v>
      </c>
      <c r="EFQ24" s="701">
        <v>1</v>
      </c>
      <c r="EFR24" s="701">
        <v>2</v>
      </c>
      <c r="EFS24" s="701">
        <v>3</v>
      </c>
      <c r="EFT24" s="701">
        <v>4</v>
      </c>
      <c r="EFU24" s="675" t="s">
        <v>263</v>
      </c>
      <c r="EFV24" s="676" t="s">
        <v>264</v>
      </c>
      <c r="EFW24" s="818">
        <v>4</v>
      </c>
      <c r="EFX24" s="819">
        <v>5</v>
      </c>
      <c r="EFY24" s="819">
        <v>6</v>
      </c>
      <c r="EFZ24" s="819">
        <v>8</v>
      </c>
      <c r="EGA24" s="819">
        <v>9</v>
      </c>
      <c r="EGB24" s="819">
        <v>10</v>
      </c>
      <c r="EGC24" s="733" t="s">
        <v>263</v>
      </c>
      <c r="EGD24" s="676" t="s">
        <v>264</v>
      </c>
      <c r="EGE24" s="680">
        <v>11</v>
      </c>
      <c r="EGF24" s="681">
        <v>12</v>
      </c>
      <c r="EGG24" s="681">
        <v>13</v>
      </c>
      <c r="EGH24" s="681">
        <v>15</v>
      </c>
      <c r="EGI24" s="681">
        <v>16</v>
      </c>
      <c r="EGJ24" s="681">
        <v>17</v>
      </c>
      <c r="EGK24" s="733" t="s">
        <v>263</v>
      </c>
      <c r="EGL24" s="676" t="s">
        <v>264</v>
      </c>
      <c r="EGM24" s="818">
        <v>18</v>
      </c>
      <c r="EGN24" s="819">
        <v>19</v>
      </c>
      <c r="EGO24" s="819">
        <v>20</v>
      </c>
      <c r="EGP24" s="819">
        <v>21</v>
      </c>
      <c r="EGQ24" s="819">
        <v>22</v>
      </c>
      <c r="EGR24" s="819">
        <v>23</v>
      </c>
      <c r="EGS24" s="733" t="s">
        <v>263</v>
      </c>
      <c r="EGT24" s="676" t="s">
        <v>264</v>
      </c>
      <c r="EGU24" s="680">
        <v>25</v>
      </c>
      <c r="EGV24" s="681">
        <v>26</v>
      </c>
      <c r="EGW24" s="681">
        <v>27</v>
      </c>
      <c r="EGX24" s="681">
        <v>28</v>
      </c>
      <c r="EGY24" s="681">
        <v>29</v>
      </c>
      <c r="EGZ24" s="681">
        <v>30</v>
      </c>
      <c r="EHA24" s="733" t="s">
        <v>263</v>
      </c>
      <c r="EHB24" s="676" t="s">
        <v>264</v>
      </c>
      <c r="EHC24" s="846">
        <v>2</v>
      </c>
      <c r="EHD24" s="847">
        <v>3</v>
      </c>
      <c r="EHE24" s="847">
        <v>4</v>
      </c>
      <c r="EHF24" s="847">
        <v>5</v>
      </c>
      <c r="EHG24" s="847">
        <v>6</v>
      </c>
      <c r="EHH24" s="847">
        <v>7</v>
      </c>
      <c r="EHI24" s="733" t="s">
        <v>263</v>
      </c>
      <c r="EHJ24" s="676" t="s">
        <v>264</v>
      </c>
      <c r="EHK24" s="680">
        <v>8</v>
      </c>
      <c r="EHL24" s="681">
        <v>9</v>
      </c>
      <c r="EHM24" s="681">
        <v>10</v>
      </c>
      <c r="EHN24" s="681">
        <v>11</v>
      </c>
      <c r="EHO24" s="681">
        <v>12</v>
      </c>
      <c r="EHP24" s="681">
        <v>13</v>
      </c>
      <c r="EHQ24" s="733" t="s">
        <v>263</v>
      </c>
      <c r="EHR24" s="676" t="s">
        <v>264</v>
      </c>
      <c r="EHS24" s="673">
        <v>15</v>
      </c>
      <c r="EHT24" s="674">
        <v>16</v>
      </c>
      <c r="EHU24" s="674">
        <v>17</v>
      </c>
      <c r="EHV24" s="674">
        <v>19</v>
      </c>
      <c r="EHW24" s="674">
        <v>20</v>
      </c>
      <c r="EHX24" s="674">
        <v>21</v>
      </c>
      <c r="EHY24" s="733" t="s">
        <v>263</v>
      </c>
      <c r="EHZ24" s="676" t="s">
        <v>264</v>
      </c>
      <c r="EIA24" s="673">
        <v>22</v>
      </c>
      <c r="EIB24" s="674">
        <v>23</v>
      </c>
      <c r="EIC24" s="674">
        <v>24</v>
      </c>
      <c r="EID24" s="674">
        <v>25</v>
      </c>
      <c r="EIE24" s="674">
        <v>26</v>
      </c>
      <c r="EIF24" s="674">
        <v>27</v>
      </c>
      <c r="EIG24" s="733" t="s">
        <v>263</v>
      </c>
      <c r="EIH24" s="676" t="s">
        <v>264</v>
      </c>
      <c r="EII24" s="673">
        <v>28</v>
      </c>
      <c r="EIJ24" s="674">
        <v>29</v>
      </c>
      <c r="EIK24" s="674">
        <v>30</v>
      </c>
      <c r="EIL24" s="674">
        <v>31</v>
      </c>
      <c r="EIM24" s="674">
        <v>1</v>
      </c>
      <c r="EIN24" s="674">
        <v>2</v>
      </c>
      <c r="EIO24" s="733" t="s">
        <v>263</v>
      </c>
      <c r="EIP24" s="676" t="s">
        <v>264</v>
      </c>
      <c r="EIQ24" s="680">
        <v>3</v>
      </c>
      <c r="EIR24" s="681">
        <v>4</v>
      </c>
      <c r="EIS24" s="681">
        <v>5</v>
      </c>
      <c r="EIT24" s="681">
        <v>6</v>
      </c>
      <c r="EIU24" s="681">
        <v>7</v>
      </c>
      <c r="EIV24" s="681">
        <v>8</v>
      </c>
      <c r="EIW24" s="733" t="s">
        <v>263</v>
      </c>
      <c r="EIX24" s="676" t="s">
        <v>264</v>
      </c>
      <c r="EIY24" s="673">
        <v>9</v>
      </c>
      <c r="EIZ24" s="674">
        <v>10</v>
      </c>
      <c r="EJA24" s="674">
        <v>11</v>
      </c>
      <c r="EJB24" s="674">
        <v>12</v>
      </c>
      <c r="EJC24" s="674">
        <v>13</v>
      </c>
      <c r="EJD24" s="674">
        <v>14</v>
      </c>
      <c r="EJE24" s="733" t="s">
        <v>263</v>
      </c>
      <c r="EJF24" s="676" t="s">
        <v>264</v>
      </c>
      <c r="EJG24" s="673">
        <v>20</v>
      </c>
      <c r="EJH24" s="674">
        <v>21</v>
      </c>
      <c r="EJI24" s="674">
        <v>22</v>
      </c>
      <c r="EJJ24" s="674">
        <v>23</v>
      </c>
      <c r="EJK24" s="674">
        <v>24</v>
      </c>
      <c r="EJL24" s="674">
        <v>25</v>
      </c>
      <c r="EJM24" s="733" t="s">
        <v>263</v>
      </c>
      <c r="EJN24" s="676" t="s">
        <v>264</v>
      </c>
      <c r="EJO24" s="673">
        <v>26</v>
      </c>
      <c r="EJP24" s="674">
        <v>27</v>
      </c>
      <c r="EJQ24" s="674">
        <v>28</v>
      </c>
      <c r="EJR24" s="674">
        <v>2</v>
      </c>
      <c r="EJS24" s="674">
        <v>3</v>
      </c>
      <c r="EJT24" s="674">
        <v>4</v>
      </c>
      <c r="EJU24" s="733" t="s">
        <v>263</v>
      </c>
      <c r="EJV24" s="676" t="s">
        <v>264</v>
      </c>
      <c r="EJW24" s="673">
        <v>5</v>
      </c>
      <c r="EJX24" s="674">
        <v>6</v>
      </c>
      <c r="EJY24" s="674">
        <v>7</v>
      </c>
      <c r="EJZ24" s="674">
        <v>8</v>
      </c>
      <c r="EKA24" s="674">
        <v>9</v>
      </c>
      <c r="EKB24" s="674">
        <v>10</v>
      </c>
      <c r="EKC24" s="733" t="s">
        <v>263</v>
      </c>
      <c r="EKD24" s="676" t="s">
        <v>264</v>
      </c>
      <c r="EKE24" s="680">
        <v>12</v>
      </c>
      <c r="EKF24" s="681">
        <v>13</v>
      </c>
      <c r="EKG24" s="681">
        <v>14</v>
      </c>
      <c r="EKH24" s="681">
        <v>15</v>
      </c>
      <c r="EKI24" s="681">
        <v>16</v>
      </c>
      <c r="EKJ24" s="681">
        <v>17</v>
      </c>
      <c r="EKK24" s="733" t="s">
        <v>263</v>
      </c>
      <c r="EKL24" s="676" t="s">
        <v>264</v>
      </c>
      <c r="EKM24" s="846">
        <v>18</v>
      </c>
      <c r="EKN24" s="847">
        <v>19</v>
      </c>
      <c r="EKO24" s="847">
        <v>20</v>
      </c>
      <c r="EKP24" s="847">
        <v>21</v>
      </c>
      <c r="EKQ24" s="847">
        <v>22</v>
      </c>
      <c r="EKR24" s="847">
        <v>23</v>
      </c>
      <c r="EKS24" s="733" t="s">
        <v>263</v>
      </c>
      <c r="EKT24" s="676" t="s">
        <v>264</v>
      </c>
      <c r="EKU24" s="680">
        <v>24</v>
      </c>
      <c r="EKV24" s="681">
        <v>25</v>
      </c>
      <c r="EKW24" s="681">
        <v>26</v>
      </c>
      <c r="EKX24" s="681">
        <v>27</v>
      </c>
      <c r="EKY24" s="681">
        <v>28</v>
      </c>
      <c r="EKZ24" s="681">
        <v>29</v>
      </c>
      <c r="ELA24" s="733" t="s">
        <v>263</v>
      </c>
      <c r="ELB24" s="676" t="s">
        <v>264</v>
      </c>
      <c r="ELC24" s="680">
        <v>31</v>
      </c>
      <c r="ELD24" s="681">
        <v>1</v>
      </c>
      <c r="ELE24" s="681">
        <v>2</v>
      </c>
      <c r="ELF24" s="681">
        <v>3</v>
      </c>
      <c r="ELG24" s="681">
        <v>4</v>
      </c>
      <c r="ELH24" s="681">
        <v>5</v>
      </c>
      <c r="ELI24" s="733" t="s">
        <v>263</v>
      </c>
      <c r="ELJ24" s="676" t="s">
        <v>264</v>
      </c>
      <c r="ELK24" s="680">
        <v>7</v>
      </c>
      <c r="ELL24" s="681">
        <v>8</v>
      </c>
      <c r="ELM24" s="681">
        <v>9</v>
      </c>
      <c r="ELN24" s="681">
        <v>10</v>
      </c>
      <c r="ELO24" s="681">
        <v>11</v>
      </c>
      <c r="ELP24" s="681">
        <v>13</v>
      </c>
      <c r="ELQ24" s="733" t="s">
        <v>263</v>
      </c>
      <c r="ELR24" s="676" t="s">
        <v>264</v>
      </c>
      <c r="ELS24" s="680">
        <v>14</v>
      </c>
      <c r="ELT24" s="681">
        <v>15</v>
      </c>
      <c r="ELU24" s="681">
        <v>16</v>
      </c>
      <c r="ELV24" s="681">
        <v>17</v>
      </c>
      <c r="ELW24" s="681">
        <v>18</v>
      </c>
      <c r="ELX24" s="681">
        <v>19</v>
      </c>
      <c r="ELY24" s="874" t="s">
        <v>263</v>
      </c>
      <c r="ELZ24" s="875" t="s">
        <v>264</v>
      </c>
      <c r="EMA24" s="191">
        <v>20</v>
      </c>
      <c r="EMB24" s="192">
        <v>21</v>
      </c>
      <c r="EMC24" s="192">
        <v>22</v>
      </c>
      <c r="EMD24" s="192">
        <v>23</v>
      </c>
      <c r="EME24" s="192">
        <v>24</v>
      </c>
      <c r="EMF24" s="192">
        <v>25</v>
      </c>
      <c r="EMG24" s="870" t="s">
        <v>263</v>
      </c>
      <c r="EMH24" s="871" t="s">
        <v>264</v>
      </c>
      <c r="EMI24" s="673">
        <v>28</v>
      </c>
      <c r="EMJ24" s="674">
        <v>29</v>
      </c>
      <c r="EMK24" s="674">
        <v>2</v>
      </c>
      <c r="EML24" s="674">
        <v>3</v>
      </c>
      <c r="EMM24" s="674">
        <v>4</v>
      </c>
      <c r="EMN24" s="674">
        <v>5</v>
      </c>
      <c r="EMO24" s="874" t="s">
        <v>263</v>
      </c>
      <c r="EMP24" s="875" t="s">
        <v>264</v>
      </c>
      <c r="EMQ24" s="680">
        <v>6</v>
      </c>
      <c r="EMR24" s="681">
        <v>7</v>
      </c>
      <c r="EMS24" s="681">
        <v>8</v>
      </c>
      <c r="EMT24" s="681">
        <v>9</v>
      </c>
      <c r="EMU24" s="681">
        <v>10</v>
      </c>
      <c r="EMV24" s="681">
        <v>11</v>
      </c>
      <c r="EMW24" s="874" t="s">
        <v>263</v>
      </c>
      <c r="EMX24" s="875" t="s">
        <v>264</v>
      </c>
      <c r="EMY24" s="680">
        <v>12</v>
      </c>
      <c r="EMZ24" s="681">
        <v>13</v>
      </c>
      <c r="ENA24" s="681">
        <v>14</v>
      </c>
      <c r="ENB24" s="681">
        <v>15</v>
      </c>
      <c r="ENC24" s="681">
        <v>16</v>
      </c>
      <c r="END24" s="681">
        <v>17</v>
      </c>
      <c r="ENE24" s="874" t="s">
        <v>263</v>
      </c>
      <c r="ENF24" s="875" t="s">
        <v>264</v>
      </c>
    </row>
    <row r="25" spans="1:3750" s="8" customFormat="1" ht="15" customHeight="1" x14ac:dyDescent="0.2">
      <c r="A25" s="248">
        <v>1</v>
      </c>
      <c r="B25" s="21" t="s">
        <v>135</v>
      </c>
      <c r="C25" s="309" t="s">
        <v>136</v>
      </c>
      <c r="D25" s="21">
        <v>25</v>
      </c>
      <c r="E25" s="24">
        <v>0</v>
      </c>
      <c r="F25" s="24">
        <v>80</v>
      </c>
      <c r="G25" s="24"/>
      <c r="H25" s="24"/>
      <c r="I25" s="24"/>
      <c r="J25" s="360">
        <f>SUMIF(SUMPK!$B:$B,$B:$B,SUMPK!$O:$O)</f>
        <v>0</v>
      </c>
      <c r="K25" s="24">
        <f>E25+G25-I25</f>
        <v>0</v>
      </c>
      <c r="L25" s="24">
        <f t="shared" ref="L25:L29" si="1618">F25+H25-J25</f>
        <v>80</v>
      </c>
      <c r="M25" s="15">
        <f>K25+L25</f>
        <v>80</v>
      </c>
      <c r="N25" s="15">
        <v>3.3333333333333335</v>
      </c>
      <c r="O25" s="276">
        <f t="shared" ref="O25:O29" si="1619">IF(N25=0,0,M25/N25)</f>
        <v>24</v>
      </c>
      <c r="P25" s="277">
        <v>0</v>
      </c>
      <c r="Q25" s="276">
        <f>IF(P25=0,0,M25/P25*6)</f>
        <v>0</v>
      </c>
      <c r="R25" s="277">
        <f>S25/$S$3</f>
        <v>3.0769230769230771</v>
      </c>
      <c r="S25" s="222">
        <v>80</v>
      </c>
      <c r="T25" s="276">
        <f>IF(R25=0,0,M25/R25)</f>
        <v>26</v>
      </c>
      <c r="U25" s="278"/>
      <c r="V25" s="276">
        <f>IF(R25=0,0,(M25+U25)/R25)</f>
        <v>26</v>
      </c>
      <c r="W25" s="279"/>
      <c r="X25" s="299"/>
      <c r="Y25" s="280"/>
      <c r="Z25" s="280"/>
      <c r="AA25" s="280"/>
      <c r="AB25" s="280"/>
      <c r="AC25" s="662">
        <v>20</v>
      </c>
      <c r="AD25" s="9"/>
      <c r="AF25" s="48"/>
      <c r="AG25" s="49"/>
      <c r="AH25" s="49"/>
      <c r="AI25" s="49"/>
      <c r="AJ25" s="49">
        <v>388</v>
      </c>
      <c r="AK25" s="49"/>
      <c r="AL25" s="42">
        <f>SUM(AF25:AK25)</f>
        <v>388</v>
      </c>
      <c r="AM25" s="43">
        <f>AL25/$AM$5</f>
        <v>64.666666666666671</v>
      </c>
      <c r="AN25" s="48"/>
      <c r="AO25" s="49"/>
      <c r="AP25" s="49">
        <v>398</v>
      </c>
      <c r="AQ25" s="49"/>
      <c r="AR25" s="49"/>
      <c r="AS25" s="49"/>
      <c r="AT25" s="42">
        <f>SUM(AN25:AS25)</f>
        <v>398</v>
      </c>
      <c r="AU25" s="43">
        <f>AT25/$AM$5</f>
        <v>66.333333333333329</v>
      </c>
      <c r="AV25" s="48"/>
      <c r="AW25" s="49"/>
      <c r="AX25" s="49"/>
      <c r="AY25" s="49"/>
      <c r="AZ25" s="49"/>
      <c r="BA25" s="49"/>
      <c r="BB25" s="42">
        <f>SUM(AV25:BA25)</f>
        <v>0</v>
      </c>
      <c r="BC25" s="43">
        <f>BB25/$AM$5</f>
        <v>0</v>
      </c>
      <c r="BD25" s="48">
        <v>300</v>
      </c>
      <c r="BE25" s="49"/>
      <c r="BF25" s="49"/>
      <c r="BG25" s="49"/>
      <c r="BH25" s="49">
        <v>502</v>
      </c>
      <c r="BI25" s="49">
        <v>192</v>
      </c>
      <c r="BJ25" s="42">
        <f>SUM(BD25:BI25)</f>
        <v>994</v>
      </c>
      <c r="BK25" s="43">
        <f>BJ25/$BK$5</f>
        <v>165.66666666666666</v>
      </c>
      <c r="BL25" s="48"/>
      <c r="BM25" s="49">
        <v>599</v>
      </c>
      <c r="BN25" s="49"/>
      <c r="BO25" s="49"/>
      <c r="BP25" s="49">
        <v>400</v>
      </c>
      <c r="BQ25" s="49"/>
      <c r="BR25" s="42">
        <f>SUM(BL25:BQ25)</f>
        <v>999</v>
      </c>
      <c r="BS25" s="43">
        <f>BR25/$BK$5</f>
        <v>166.5</v>
      </c>
      <c r="BT25" s="48"/>
      <c r="BU25" s="49"/>
      <c r="BV25" s="49">
        <v>400</v>
      </c>
      <c r="BW25" s="49"/>
      <c r="BX25" s="49">
        <v>201</v>
      </c>
      <c r="BY25" s="49"/>
      <c r="BZ25" s="42">
        <f>SUM(BT25:BY25)</f>
        <v>601</v>
      </c>
      <c r="CA25" s="43">
        <f>BZ25/$BK$5</f>
        <v>100.16666666666667</v>
      </c>
      <c r="CB25" s="48"/>
      <c r="CC25" s="49"/>
      <c r="CD25" s="49"/>
      <c r="CE25" s="49">
        <v>602</v>
      </c>
      <c r="CF25" s="49"/>
      <c r="CG25" s="49"/>
      <c r="CH25" s="42">
        <f>SUM(CB25:CG25)</f>
        <v>602</v>
      </c>
      <c r="CI25" s="43">
        <f>CH25/$BK$5</f>
        <v>100.33333333333333</v>
      </c>
      <c r="CJ25" s="48">
        <v>608</v>
      </c>
      <c r="CK25" s="49"/>
      <c r="CL25" s="49"/>
      <c r="CM25" s="49"/>
      <c r="CN25" s="49"/>
      <c r="CO25" s="49"/>
      <c r="CP25" s="42">
        <f>SUM(CJ25:CO25)</f>
        <v>608</v>
      </c>
      <c r="CQ25" s="43">
        <f>CP25/$BK$5</f>
        <v>101.33333333333333</v>
      </c>
      <c r="CR25" s="48"/>
      <c r="CS25" s="49"/>
      <c r="CT25" s="49"/>
      <c r="CU25" s="49"/>
      <c r="CV25" s="49">
        <v>588</v>
      </c>
      <c r="CW25" s="49">
        <v>217</v>
      </c>
      <c r="CX25" s="42">
        <f>SUM(CR25:CW25)</f>
        <v>805</v>
      </c>
      <c r="CY25" s="43">
        <f>CX25/$BK$5</f>
        <v>134.16666666666666</v>
      </c>
      <c r="CZ25" s="48"/>
      <c r="DA25" s="49"/>
      <c r="DB25" s="49"/>
      <c r="DC25" s="49"/>
      <c r="DD25" s="49"/>
      <c r="DE25" s="49"/>
      <c r="DF25" s="42">
        <f>SUM(CZ25:DE25)</f>
        <v>0</v>
      </c>
      <c r="DG25" s="43">
        <f>DF25/$BK$5</f>
        <v>0</v>
      </c>
      <c r="DH25" s="48"/>
      <c r="DI25" s="49"/>
      <c r="DJ25" s="49"/>
      <c r="DK25" s="49">
        <v>300</v>
      </c>
      <c r="DL25" s="49"/>
      <c r="DM25" s="49"/>
      <c r="DN25" s="42">
        <f>SUM(DH25:DM25)</f>
        <v>300</v>
      </c>
      <c r="DO25" s="43">
        <f>DN25/$BK$5</f>
        <v>50</v>
      </c>
      <c r="DP25" s="48">
        <v>392</v>
      </c>
      <c r="DQ25" s="49"/>
      <c r="DR25" s="49"/>
      <c r="DS25" s="49"/>
      <c r="DT25" s="49"/>
      <c r="DU25" s="49">
        <v>400</v>
      </c>
      <c r="DV25" s="42">
        <f>SUM(DP25:DU25)</f>
        <v>792</v>
      </c>
      <c r="DW25" s="43">
        <f>DV25/$DW$5</f>
        <v>132</v>
      </c>
      <c r="DX25" s="48"/>
      <c r="DY25" s="49"/>
      <c r="DZ25" s="49"/>
      <c r="EA25" s="49"/>
      <c r="EB25" s="49"/>
      <c r="EC25" s="49"/>
      <c r="ED25" s="42">
        <f>SUM(DX25:EC25)</f>
        <v>0</v>
      </c>
      <c r="EE25" s="43">
        <f>ED25/$DW$5</f>
        <v>0</v>
      </c>
      <c r="EF25" s="48">
        <v>599</v>
      </c>
      <c r="EG25" s="49"/>
      <c r="EH25" s="49"/>
      <c r="EI25" s="49"/>
      <c r="EJ25" s="49"/>
      <c r="EK25" s="49"/>
      <c r="EL25" s="42">
        <f>SUM(EF25:EK25)</f>
        <v>599</v>
      </c>
      <c r="EM25" s="43">
        <f>EL25/$DW$5</f>
        <v>99.833333333333329</v>
      </c>
      <c r="EN25" s="48"/>
      <c r="EO25" s="49"/>
      <c r="EP25" s="49"/>
      <c r="EQ25" s="49"/>
      <c r="ER25" s="49"/>
      <c r="ES25" s="49"/>
      <c r="ET25" s="42">
        <f>SUM(EN25:ES25)</f>
        <v>0</v>
      </c>
      <c r="EU25" s="43">
        <f>ET25/$DW$5</f>
        <v>0</v>
      </c>
      <c r="EV25" s="48">
        <v>602</v>
      </c>
      <c r="EW25" s="49"/>
      <c r="EX25" s="49"/>
      <c r="EY25" s="49"/>
      <c r="EZ25" s="49"/>
      <c r="FA25" s="49"/>
      <c r="FB25" s="42">
        <f>SUM(EV25:FA25)</f>
        <v>602</v>
      </c>
      <c r="FC25" s="43">
        <f>FB25/$FC$5</f>
        <v>100.33333333333333</v>
      </c>
      <c r="FD25" s="48">
        <v>400</v>
      </c>
      <c r="FE25" s="49"/>
      <c r="FF25" s="49"/>
      <c r="FG25" s="49"/>
      <c r="FH25" s="49"/>
      <c r="FI25" s="49"/>
      <c r="FJ25" s="42">
        <f>SUM(FD25:FI25)</f>
        <v>400</v>
      </c>
      <c r="FK25" s="43">
        <f>FJ25/$FC$5</f>
        <v>66.666666666666671</v>
      </c>
      <c r="FL25" s="48"/>
      <c r="FM25" s="49"/>
      <c r="FN25" s="49">
        <v>99</v>
      </c>
      <c r="FO25" s="49"/>
      <c r="FP25" s="49"/>
      <c r="FQ25" s="49"/>
      <c r="FR25" s="42">
        <f>SUM(FL25:FQ25)</f>
        <v>99</v>
      </c>
      <c r="FS25" s="43">
        <f>FR25/$FC$5</f>
        <v>16.5</v>
      </c>
      <c r="FT25" s="48"/>
      <c r="FU25" s="49">
        <v>399</v>
      </c>
      <c r="FV25" s="49"/>
      <c r="FW25" s="49"/>
      <c r="FX25" s="49"/>
      <c r="FY25" s="49"/>
      <c r="FZ25" s="42">
        <f>SUM(FT25:FY25)</f>
        <v>399</v>
      </c>
      <c r="GA25" s="43">
        <f>FZ25/$FC$5</f>
        <v>66.5</v>
      </c>
      <c r="GB25" s="48"/>
      <c r="GC25" s="49">
        <v>279</v>
      </c>
      <c r="GD25" s="49"/>
      <c r="GE25" s="49"/>
      <c r="GF25" s="49">
        <v>419</v>
      </c>
      <c r="GG25" s="49"/>
      <c r="GH25" s="42">
        <f>SUM(GB25:GG25)</f>
        <v>698</v>
      </c>
      <c r="GI25" s="43">
        <f>GH25/$FC$5</f>
        <v>116.33333333333333</v>
      </c>
      <c r="GJ25" s="48"/>
      <c r="GK25" s="49"/>
      <c r="GL25" s="49"/>
      <c r="GM25" s="49"/>
      <c r="GN25" s="49">
        <v>200</v>
      </c>
      <c r="GO25" s="49"/>
      <c r="GP25" s="42">
        <f>SUM(GJ25:GO25)</f>
        <v>200</v>
      </c>
      <c r="GQ25" s="43">
        <f>GP25/$FC$5</f>
        <v>33.333333333333336</v>
      </c>
      <c r="GR25" s="48"/>
      <c r="GS25" s="49">
        <v>271</v>
      </c>
      <c r="GT25" s="49">
        <f>116+12</f>
        <v>128</v>
      </c>
      <c r="GU25" s="49"/>
      <c r="GV25" s="49"/>
      <c r="GW25" s="49"/>
      <c r="GX25" s="42">
        <f>SUM(GR25:GW25)</f>
        <v>399</v>
      </c>
      <c r="GY25" s="43">
        <f>GX25/$FC$5</f>
        <v>66.5</v>
      </c>
      <c r="GZ25" s="48"/>
      <c r="HA25" s="49"/>
      <c r="HB25" s="49"/>
      <c r="HC25" s="49"/>
      <c r="HD25" s="49">
        <v>197</v>
      </c>
      <c r="HE25" s="49"/>
      <c r="HF25" s="42">
        <f>SUM(GZ25:HE25)</f>
        <v>197</v>
      </c>
      <c r="HG25" s="43">
        <f>HF25/$FC$5</f>
        <v>32.833333333333336</v>
      </c>
      <c r="HH25" s="48"/>
      <c r="HI25" s="49"/>
      <c r="HJ25" s="49">
        <v>98</v>
      </c>
      <c r="HK25" s="49"/>
      <c r="HL25" s="49"/>
      <c r="HM25" s="49"/>
      <c r="HN25" s="42">
        <f>SUM(HH25:HM25)</f>
        <v>98</v>
      </c>
      <c r="HO25" s="43">
        <f>HN25/$FC$5</f>
        <v>16.333333333333332</v>
      </c>
      <c r="HP25" s="82"/>
      <c r="HQ25" s="83"/>
      <c r="HR25" s="83"/>
      <c r="HS25" s="83">
        <v>399</v>
      </c>
      <c r="HT25" s="83"/>
      <c r="HU25" s="83"/>
      <c r="HV25" s="42">
        <f>SUM(HP25:HU25)</f>
        <v>399</v>
      </c>
      <c r="HW25" s="43">
        <f>HV25/$FC$5</f>
        <v>66.5</v>
      </c>
      <c r="HX25" s="48"/>
      <c r="HY25" s="49">
        <v>103</v>
      </c>
      <c r="HZ25" s="49">
        <v>196</v>
      </c>
      <c r="IA25" s="49"/>
      <c r="IB25" s="49"/>
      <c r="IC25" s="49"/>
      <c r="ID25" s="42">
        <f>SUM(HX25:IC25)</f>
        <v>299</v>
      </c>
      <c r="IE25" s="43">
        <f>ID25/$FC$5</f>
        <v>49.833333333333336</v>
      </c>
      <c r="IF25" s="48">
        <v>383</v>
      </c>
      <c r="IG25" s="49"/>
      <c r="IH25" s="49"/>
      <c r="II25" s="49">
        <v>393</v>
      </c>
      <c r="IJ25" s="49"/>
      <c r="IK25" s="49"/>
      <c r="IL25" s="42">
        <f>SUM(IF25:IK25)</f>
        <v>776</v>
      </c>
      <c r="IM25" s="43">
        <f>IL25/$FC$5</f>
        <v>129.33333333333334</v>
      </c>
      <c r="IN25" s="82"/>
      <c r="IO25" s="83"/>
      <c r="IP25" s="83"/>
      <c r="IQ25" s="83"/>
      <c r="IR25" s="83"/>
      <c r="IS25" s="83"/>
      <c r="IT25" s="42">
        <f>SUM(IN25:IS25)</f>
        <v>0</v>
      </c>
      <c r="IU25" s="43">
        <f>IT25/$FC$5</f>
        <v>0</v>
      </c>
      <c r="IV25" s="48">
        <v>417</v>
      </c>
      <c r="IW25" s="49"/>
      <c r="IX25" s="49"/>
      <c r="IY25" s="49"/>
      <c r="IZ25" s="49"/>
      <c r="JA25" s="49"/>
      <c r="JB25" s="42">
        <f>SUM(IV25:JA25)</f>
        <v>417</v>
      </c>
      <c r="JC25" s="43">
        <f>JB25/$FC$5</f>
        <v>69.5</v>
      </c>
      <c r="JD25" s="48"/>
      <c r="JE25" s="49"/>
      <c r="JF25" s="49"/>
      <c r="JG25" s="49"/>
      <c r="JH25" s="49"/>
      <c r="JI25" s="49"/>
      <c r="JJ25" s="42">
        <f>SUM(JD25:JI25)</f>
        <v>0</v>
      </c>
      <c r="JK25" s="43">
        <f>JJ25/$JK$5</f>
        <v>0</v>
      </c>
      <c r="JL25" s="48"/>
      <c r="JM25" s="49">
        <v>393</v>
      </c>
      <c r="JN25" s="49"/>
      <c r="JO25" s="49"/>
      <c r="JP25" s="49">
        <v>283</v>
      </c>
      <c r="JQ25" s="49"/>
      <c r="JR25" s="42">
        <f>SUM(JL25:JQ25)</f>
        <v>676</v>
      </c>
      <c r="JS25" s="43">
        <f>JR25/$JS$5</f>
        <v>112.66666666666667</v>
      </c>
      <c r="JT25" s="48"/>
      <c r="JU25" s="49">
        <v>102</v>
      </c>
      <c r="JV25" s="49"/>
      <c r="JW25" s="49"/>
      <c r="JX25" s="49">
        <v>104</v>
      </c>
      <c r="JY25" s="49"/>
      <c r="JZ25" s="42">
        <f>SUM(JT25:JY25)</f>
        <v>206</v>
      </c>
      <c r="KA25" s="43">
        <f>JZ25/$JS$5</f>
        <v>34.333333333333336</v>
      </c>
      <c r="KB25" s="48"/>
      <c r="KC25" s="49"/>
      <c r="KD25" s="49">
        <v>309</v>
      </c>
      <c r="KE25" s="49"/>
      <c r="KF25" s="49"/>
      <c r="KG25" s="49"/>
      <c r="KH25" s="42">
        <f>SUM(KB25:KG25)</f>
        <v>309</v>
      </c>
      <c r="KI25" s="43">
        <f>KH25/$JS$5</f>
        <v>51.5</v>
      </c>
      <c r="KJ25" s="48">
        <v>304</v>
      </c>
      <c r="KK25" s="49"/>
      <c r="KL25" s="49"/>
      <c r="KM25" s="49"/>
      <c r="KN25" s="49">
        <v>401</v>
      </c>
      <c r="KO25" s="49"/>
      <c r="KP25" s="42">
        <f>SUM(KJ25:KO25)</f>
        <v>705</v>
      </c>
      <c r="KQ25" s="43">
        <f>KP25/$JS$5</f>
        <v>117.5</v>
      </c>
      <c r="KR25" s="48"/>
      <c r="KS25" s="49"/>
      <c r="KT25" s="49"/>
      <c r="KU25" s="49"/>
      <c r="KV25" s="49"/>
      <c r="KW25" s="49"/>
      <c r="KX25" s="42">
        <f>SUM(KR25:KW25)</f>
        <v>0</v>
      </c>
      <c r="KY25" s="43">
        <f>KX25/$JS$5</f>
        <v>0</v>
      </c>
      <c r="KZ25" s="48"/>
      <c r="LA25" s="49"/>
      <c r="LB25" s="49"/>
      <c r="LC25" s="49"/>
      <c r="LD25" s="49">
        <v>602</v>
      </c>
      <c r="LE25" s="49"/>
      <c r="LF25" s="42">
        <f>SUM(KZ25:LE25)</f>
        <v>602</v>
      </c>
      <c r="LG25" s="43">
        <f>LF25/$LG$5</f>
        <v>100.33333333333333</v>
      </c>
      <c r="LH25" s="48">
        <v>500</v>
      </c>
      <c r="LI25" s="49"/>
      <c r="LJ25" s="49"/>
      <c r="LK25" s="49"/>
      <c r="LL25" s="49"/>
      <c r="LM25" s="49"/>
      <c r="LN25" s="67">
        <f t="shared" ref="LN25" si="1620">SUM(LH25:LM25)</f>
        <v>500</v>
      </c>
      <c r="LO25" s="68">
        <f>LN25/$LO$5</f>
        <v>83.333333333333329</v>
      </c>
      <c r="LP25" s="48"/>
      <c r="LQ25" s="49">
        <v>200</v>
      </c>
      <c r="LR25" s="49"/>
      <c r="LS25" s="49"/>
      <c r="LT25" s="49"/>
      <c r="LU25" s="49"/>
      <c r="LV25" s="67">
        <f t="shared" ref="LV25" si="1621">SUM(LP25:LU25)</f>
        <v>200</v>
      </c>
      <c r="LW25" s="68">
        <f>LV25/$LO$5</f>
        <v>33.333333333333336</v>
      </c>
      <c r="LX25" s="48">
        <v>400</v>
      </c>
      <c r="LY25" s="49"/>
      <c r="LZ25" s="49"/>
      <c r="MA25" s="49"/>
      <c r="MB25" s="49">
        <v>200</v>
      </c>
      <c r="MC25" s="49"/>
      <c r="MD25" s="67">
        <f t="shared" ref="MD25" si="1622">SUM(LX25:MC25)</f>
        <v>600</v>
      </c>
      <c r="ME25" s="68">
        <f>MD25/$ME$5</f>
        <v>100</v>
      </c>
      <c r="MF25" s="48"/>
      <c r="MG25" s="49"/>
      <c r="MH25" s="49"/>
      <c r="MI25" s="49"/>
      <c r="MJ25" s="49"/>
      <c r="MK25" s="49"/>
      <c r="ML25" s="42">
        <f>SUM(MF25:MK25)</f>
        <v>0</v>
      </c>
      <c r="MM25" s="43">
        <f>ML25/$MM$5</f>
        <v>0</v>
      </c>
      <c r="MN25" s="48">
        <v>201</v>
      </c>
      <c r="MO25" s="49"/>
      <c r="MP25" s="49"/>
      <c r="MQ25" s="49"/>
      <c r="MR25" s="49"/>
      <c r="MS25" s="49"/>
      <c r="MT25" s="42">
        <f>SUM(MN25:MS25)</f>
        <v>201</v>
      </c>
      <c r="MU25" s="43">
        <f>MT25/$MM$5</f>
        <v>33.5</v>
      </c>
      <c r="MV25" s="48">
        <v>217</v>
      </c>
      <c r="MW25" s="49"/>
      <c r="MX25" s="49"/>
      <c r="MY25" s="49"/>
      <c r="MZ25" s="49"/>
      <c r="NA25" s="49"/>
      <c r="NB25" s="42">
        <f>SUM(MV25:NA25)</f>
        <v>217</v>
      </c>
      <c r="NC25" s="43">
        <f>NB25/$MM$5</f>
        <v>36.166666666666664</v>
      </c>
      <c r="ND25" s="48"/>
      <c r="NE25" s="49">
        <v>98</v>
      </c>
      <c r="NF25" s="49"/>
      <c r="NG25" s="49"/>
      <c r="NH25" s="49">
        <v>200</v>
      </c>
      <c r="NI25" s="49"/>
      <c r="NJ25" s="42">
        <f>SUM(ND25:NI25)</f>
        <v>298</v>
      </c>
      <c r="NK25" s="43">
        <f>NJ25/$MM$5</f>
        <v>49.666666666666664</v>
      </c>
      <c r="NL25" s="48"/>
      <c r="NM25" s="49"/>
      <c r="NN25" s="49">
        <v>400</v>
      </c>
      <c r="NO25" s="49"/>
      <c r="NP25" s="49"/>
      <c r="NQ25" s="49"/>
      <c r="NR25" s="42">
        <f>SUM(NL25:NQ25)</f>
        <v>400</v>
      </c>
      <c r="NS25" s="43">
        <f>NR25/$MM$5</f>
        <v>66.666666666666671</v>
      </c>
      <c r="NT25" s="48"/>
      <c r="NU25" s="49"/>
      <c r="NV25" s="49"/>
      <c r="NW25" s="49"/>
      <c r="NX25" s="49"/>
      <c r="NY25" s="49"/>
      <c r="NZ25" s="42">
        <f>SUM(NT25:NY25)</f>
        <v>0</v>
      </c>
      <c r="OA25" s="43">
        <f>NZ25/$MM$5</f>
        <v>0</v>
      </c>
      <c r="OB25" s="48">
        <v>100</v>
      </c>
      <c r="OC25" s="49"/>
      <c r="OD25" s="49"/>
      <c r="OE25" s="49"/>
      <c r="OF25" s="49">
        <v>199</v>
      </c>
      <c r="OG25" s="49"/>
      <c r="OH25" s="42">
        <f>SUM(OB25:OG25)</f>
        <v>299</v>
      </c>
      <c r="OI25" s="43">
        <f>OH25/$MM$5</f>
        <v>49.833333333333336</v>
      </c>
      <c r="OJ25" s="48"/>
      <c r="OK25" s="49"/>
      <c r="OL25" s="49"/>
      <c r="OM25" s="49"/>
      <c r="ON25" s="49"/>
      <c r="OO25" s="49"/>
      <c r="OP25" s="42">
        <f>SUM(OJ25:OO25)</f>
        <v>0</v>
      </c>
      <c r="OQ25" s="43">
        <f>OP25/$OQ$5</f>
        <v>0</v>
      </c>
      <c r="OR25" s="48"/>
      <c r="OS25" s="49">
        <v>601</v>
      </c>
      <c r="OT25" s="49"/>
      <c r="OU25" s="49"/>
      <c r="OV25" s="49"/>
      <c r="OW25" s="49"/>
      <c r="OX25" s="67">
        <f t="shared" ref="OX25" si="1623">SUM(OR25:OW25)</f>
        <v>601</v>
      </c>
      <c r="OY25" s="68">
        <f>OX25/$OY$5</f>
        <v>100.16666666666667</v>
      </c>
      <c r="OZ25" s="48"/>
      <c r="PA25" s="49"/>
      <c r="PB25" s="49"/>
      <c r="PC25" s="49"/>
      <c r="PD25" s="49">
        <v>600</v>
      </c>
      <c r="PE25" s="49"/>
      <c r="PF25" s="67">
        <f t="shared" ref="PF25" si="1624">SUM(OZ25:PE25)</f>
        <v>600</v>
      </c>
      <c r="PG25" s="68">
        <f>PF25/$OY$5</f>
        <v>100</v>
      </c>
      <c r="PH25" s="106">
        <v>402</v>
      </c>
      <c r="PI25" s="107"/>
      <c r="PJ25" s="107"/>
      <c r="PK25" s="107">
        <v>406</v>
      </c>
      <c r="PL25" s="107"/>
      <c r="PM25" s="107"/>
      <c r="PN25" s="104">
        <f t="shared" ref="PN25" si="1625">SUM(PH25:PM25)</f>
        <v>808</v>
      </c>
      <c r="PO25" s="105">
        <f>PN25/$PO$5</f>
        <v>134.66666666666666</v>
      </c>
      <c r="PP25" s="106"/>
      <c r="PQ25" s="107"/>
      <c r="PR25" s="107"/>
      <c r="PS25" s="107"/>
      <c r="PT25" s="107"/>
      <c r="PU25" s="107"/>
      <c r="PV25" s="104">
        <f t="shared" ref="PV25" si="1626">SUM(PP25:PU25)</f>
        <v>0</v>
      </c>
      <c r="PW25" s="105">
        <f>PV25/$PO$5</f>
        <v>0</v>
      </c>
      <c r="PX25" s="106"/>
      <c r="PY25" s="107"/>
      <c r="PZ25" s="107"/>
      <c r="QA25" s="107"/>
      <c r="QB25" s="107"/>
      <c r="QC25" s="107"/>
      <c r="QD25" s="104">
        <f t="shared" ref="QD25" si="1627">SUM(PX25:QC25)</f>
        <v>0</v>
      </c>
      <c r="QE25" s="105">
        <f>QD25/$PO$5</f>
        <v>0</v>
      </c>
      <c r="QF25" s="106"/>
      <c r="QG25" s="107"/>
      <c r="QH25" s="107"/>
      <c r="QI25" s="107"/>
      <c r="QJ25" s="107"/>
      <c r="QK25" s="107"/>
      <c r="QL25" s="104">
        <f t="shared" ref="QL25" si="1628">SUM(QF25:QK25)</f>
        <v>0</v>
      </c>
      <c r="QM25" s="105">
        <f>QL25/$PO$5</f>
        <v>0</v>
      </c>
      <c r="QN25" s="106">
        <v>213</v>
      </c>
      <c r="QO25" s="107"/>
      <c r="QP25" s="107"/>
      <c r="QQ25" s="107"/>
      <c r="QR25" s="107"/>
      <c r="QS25" s="107">
        <v>397</v>
      </c>
      <c r="QT25" s="104">
        <f t="shared" ref="QT25" si="1629">SUM(QN25:QS25)</f>
        <v>610</v>
      </c>
      <c r="QU25" s="105">
        <f>QT25/$PO$5</f>
        <v>101.66666666666667</v>
      </c>
      <c r="QV25" s="106"/>
      <c r="QW25" s="107"/>
      <c r="QX25" s="107"/>
      <c r="QY25" s="107"/>
      <c r="QZ25" s="107"/>
      <c r="RA25" s="107"/>
      <c r="RB25" s="104">
        <f t="shared" ref="RB25" si="1630">SUM(QV25:RA25)</f>
        <v>0</v>
      </c>
      <c r="RC25" s="105">
        <f>RB25/$PO$5</f>
        <v>0</v>
      </c>
      <c r="RD25" s="106"/>
      <c r="RE25" s="107"/>
      <c r="RF25" s="107"/>
      <c r="RG25" s="107"/>
      <c r="RH25" s="107"/>
      <c r="RI25" s="107"/>
      <c r="RJ25" s="104">
        <f t="shared" ref="RJ25" si="1631">SUM(RD25:RI25)</f>
        <v>0</v>
      </c>
      <c r="RK25" s="105">
        <f>RJ25/$PO$5</f>
        <v>0</v>
      </c>
      <c r="RL25" s="106">
        <v>401</v>
      </c>
      <c r="RM25" s="107"/>
      <c r="RN25" s="107"/>
      <c r="RO25" s="107"/>
      <c r="RP25" s="107"/>
      <c r="RQ25" s="107"/>
      <c r="RR25" s="104">
        <f t="shared" ref="RR25" si="1632">SUM(RL25:RQ25)</f>
        <v>401</v>
      </c>
      <c r="RS25" s="105">
        <f>RR25/$PO$5</f>
        <v>66.833333333333329</v>
      </c>
      <c r="RT25" s="106"/>
      <c r="RU25" s="107"/>
      <c r="RV25" s="107"/>
      <c r="RW25" s="107"/>
      <c r="RX25" s="107">
        <v>601</v>
      </c>
      <c r="RY25" s="107"/>
      <c r="RZ25" s="104">
        <f t="shared" ref="RZ25" si="1633">SUM(RT25:RY25)</f>
        <v>601</v>
      </c>
      <c r="SA25" s="105">
        <f>RZ25/$SA$5</f>
        <v>100.16666666666667</v>
      </c>
      <c r="SB25" s="106"/>
      <c r="SC25" s="107"/>
      <c r="SD25" s="107"/>
      <c r="SE25" s="107"/>
      <c r="SF25" s="107"/>
      <c r="SG25" s="107"/>
      <c r="SH25" s="104">
        <f t="shared" ref="SH25" si="1634">SUM(SB25:SG25)</f>
        <v>0</v>
      </c>
      <c r="SI25" s="105">
        <f>SH25/$SA$5</f>
        <v>0</v>
      </c>
      <c r="SJ25" s="106"/>
      <c r="SK25" s="107"/>
      <c r="SL25" s="107"/>
      <c r="SM25" s="107"/>
      <c r="SN25" s="107">
        <v>400</v>
      </c>
      <c r="SO25" s="107"/>
      <c r="SP25" s="104">
        <f t="shared" ref="SP25" si="1635">SUM(SJ25:SO25)</f>
        <v>400</v>
      </c>
      <c r="SQ25" s="105">
        <f>SP25/$SA$5</f>
        <v>66.666666666666671</v>
      </c>
      <c r="SR25" s="106"/>
      <c r="SS25" s="107"/>
      <c r="ST25" s="107"/>
      <c r="SU25" s="107">
        <v>111</v>
      </c>
      <c r="SV25" s="107"/>
      <c r="SW25" s="107"/>
      <c r="SX25" s="104">
        <f t="shared" ref="SX25" si="1636">SUM(SR25:SW25)</f>
        <v>111</v>
      </c>
      <c r="SY25" s="105">
        <f>SX25/$SY$5</f>
        <v>18.5</v>
      </c>
      <c r="SZ25" s="106"/>
      <c r="TA25" s="107"/>
      <c r="TB25" s="107"/>
      <c r="TC25" s="107">
        <v>402</v>
      </c>
      <c r="TD25" s="107"/>
      <c r="TE25" s="107"/>
      <c r="TF25" s="104">
        <f t="shared" ref="TF25" si="1637">SUM(SZ25:TE25)</f>
        <v>402</v>
      </c>
      <c r="TG25" s="105">
        <f>TF25/$SY$5</f>
        <v>67</v>
      </c>
      <c r="TH25" s="106"/>
      <c r="TI25" s="107"/>
      <c r="TJ25" s="107">
        <v>400</v>
      </c>
      <c r="TK25" s="107"/>
      <c r="TL25" s="107"/>
      <c r="TM25" s="107"/>
      <c r="TN25" s="104">
        <f t="shared" ref="TN25" si="1638">SUM(TH25:TM25)</f>
        <v>400</v>
      </c>
      <c r="TO25" s="105">
        <f>TN25/$SY$5</f>
        <v>66.666666666666671</v>
      </c>
      <c r="TP25" s="106"/>
      <c r="TQ25" s="107"/>
      <c r="TR25" s="107"/>
      <c r="TS25" s="107"/>
      <c r="TT25" s="107"/>
      <c r="TU25" s="107"/>
      <c r="TV25" s="107"/>
      <c r="TW25" s="104">
        <f t="shared" ref="TW25" si="1639">SUM(TQ25:TV25)</f>
        <v>0</v>
      </c>
      <c r="TX25" s="105">
        <f>TW25/$SY$5</f>
        <v>0</v>
      </c>
      <c r="TY25" s="106">
        <v>608</v>
      </c>
      <c r="TZ25" s="107"/>
      <c r="UA25" s="107"/>
      <c r="UB25" s="107"/>
      <c r="UC25" s="107"/>
      <c r="UD25" s="107"/>
      <c r="UE25" s="104">
        <f>SUM(TY25:UD25)</f>
        <v>608</v>
      </c>
      <c r="UF25" s="105">
        <f>UE25/$UF$5</f>
        <v>101.33333333333333</v>
      </c>
      <c r="UG25" s="326"/>
      <c r="UH25" s="107"/>
      <c r="UI25" s="107"/>
      <c r="UJ25" s="107"/>
      <c r="UK25" s="107"/>
      <c r="UL25" s="107">
        <v>200</v>
      </c>
      <c r="UM25" s="104">
        <f>SUM(UG25:UL25)</f>
        <v>200</v>
      </c>
      <c r="UN25" s="105">
        <f>UM25/$UN$5</f>
        <v>33.333333333333336</v>
      </c>
      <c r="UO25" s="48"/>
      <c r="UP25" s="49"/>
      <c r="UQ25" s="49"/>
      <c r="UR25" s="49">
        <v>288</v>
      </c>
      <c r="US25" s="49"/>
      <c r="UT25" s="49"/>
      <c r="UU25" s="67">
        <f>SUM(UO25:UT25)</f>
        <v>288</v>
      </c>
      <c r="UV25" s="68">
        <f>UU25/$UN$5</f>
        <v>48</v>
      </c>
      <c r="UW25" s="106"/>
      <c r="UX25" s="107"/>
      <c r="UY25" s="107"/>
      <c r="UZ25" s="107"/>
      <c r="VA25" s="107"/>
      <c r="VB25" s="107"/>
      <c r="VC25" s="104">
        <f>SUM(UW25:VB25)</f>
        <v>0</v>
      </c>
      <c r="VD25" s="105">
        <f>VC25/$VD$5</f>
        <v>0</v>
      </c>
      <c r="VE25" s="63"/>
      <c r="VF25" s="64"/>
      <c r="VG25" s="64"/>
      <c r="VH25" s="64"/>
      <c r="VI25" s="64">
        <v>103</v>
      </c>
      <c r="VJ25" s="64"/>
      <c r="VK25" s="67">
        <f>SUM(VE25:VJ25)</f>
        <v>103</v>
      </c>
      <c r="VL25" s="68">
        <f>VK25/$VL$5</f>
        <v>17.166666666666668</v>
      </c>
      <c r="VM25" s="106"/>
      <c r="VN25" s="107"/>
      <c r="VO25" s="107">
        <v>401</v>
      </c>
      <c r="VP25" s="107"/>
      <c r="VQ25" s="107"/>
      <c r="VR25" s="107"/>
      <c r="VS25" s="107"/>
      <c r="VT25" s="104">
        <f>SUM(VN25:VS25)</f>
        <v>401</v>
      </c>
      <c r="VU25" s="105">
        <f>VT25/$VL$5</f>
        <v>66.833333333333329</v>
      </c>
      <c r="VV25" s="48"/>
      <c r="VW25" s="49"/>
      <c r="VX25" s="49"/>
      <c r="VY25" s="49"/>
      <c r="VZ25" s="49"/>
      <c r="WA25" s="49">
        <v>35</v>
      </c>
      <c r="WB25" s="49"/>
      <c r="WC25" s="67">
        <f>SUM(VW25:WB25)</f>
        <v>35</v>
      </c>
      <c r="WD25" s="68">
        <f>WC25/$VL$5</f>
        <v>5.833333333333333</v>
      </c>
      <c r="WE25" s="48">
        <v>263</v>
      </c>
      <c r="WF25" s="49"/>
      <c r="WG25" s="49"/>
      <c r="WH25" s="49"/>
      <c r="WI25" s="49"/>
      <c r="WJ25" s="49"/>
      <c r="WK25" s="49"/>
      <c r="WL25" s="67">
        <f>SUM(WF25:WK25)</f>
        <v>0</v>
      </c>
      <c r="WM25" s="68">
        <f>WL25/$VL$5</f>
        <v>0</v>
      </c>
      <c r="WN25" s="48"/>
      <c r="WO25" s="49"/>
      <c r="WP25" s="49"/>
      <c r="WQ25" s="49">
        <v>214</v>
      </c>
      <c r="WR25" s="49"/>
      <c r="WS25" s="49"/>
      <c r="WT25" s="49"/>
      <c r="WU25" s="67">
        <f>SUM(WO25:WT25)</f>
        <v>214</v>
      </c>
      <c r="WV25" s="68">
        <f>WU25/$VL$5</f>
        <v>35.666666666666664</v>
      </c>
      <c r="WW25" s="48"/>
      <c r="WX25" s="49"/>
      <c r="WY25" s="49"/>
      <c r="WZ25" s="49"/>
      <c r="XA25" s="49"/>
      <c r="XB25" s="49"/>
      <c r="XC25" s="49">
        <v>205</v>
      </c>
      <c r="XD25" s="67">
        <f>SUM(WX25:XC25)</f>
        <v>205</v>
      </c>
      <c r="XE25" s="68">
        <f>XD25/$VL$5</f>
        <v>34.166666666666664</v>
      </c>
      <c r="XF25" s="48"/>
      <c r="XG25" s="49"/>
      <c r="XH25" s="49">
        <v>212</v>
      </c>
      <c r="XI25" s="49"/>
      <c r="XJ25" s="49"/>
      <c r="XK25" s="49">
        <v>205</v>
      </c>
      <c r="XL25" s="67">
        <f>SUM(XF25:XK25)</f>
        <v>417</v>
      </c>
      <c r="XM25" s="68">
        <f>XL25/$VL$5</f>
        <v>69.5</v>
      </c>
      <c r="XN25" s="48"/>
      <c r="XO25" s="49"/>
      <c r="XP25" s="49"/>
      <c r="XQ25" s="49"/>
      <c r="XR25" s="49"/>
      <c r="XS25" s="49"/>
      <c r="XT25" s="67">
        <f>SUM(XN25:XS25)</f>
        <v>0</v>
      </c>
      <c r="XU25" s="68">
        <f>XT25/$VL$5</f>
        <v>0</v>
      </c>
      <c r="XV25" s="63">
        <v>239</v>
      </c>
      <c r="XW25" s="64"/>
      <c r="XX25" s="64"/>
      <c r="XY25" s="64"/>
      <c r="XZ25" s="24"/>
      <c r="YA25" s="64"/>
      <c r="YB25" s="67">
        <f>SUM(XV25:YA25)</f>
        <v>239</v>
      </c>
      <c r="YC25" s="68">
        <f>YB25/$YC$5</f>
        <v>39.833333333333336</v>
      </c>
      <c r="YD25" s="48"/>
      <c r="YE25" s="49"/>
      <c r="YF25" s="49"/>
      <c r="YG25" s="49">
        <v>143</v>
      </c>
      <c r="YH25" s="49"/>
      <c r="YI25" s="49"/>
      <c r="YJ25" s="49"/>
      <c r="YK25" s="67">
        <f>SUM(YE25:YJ25)</f>
        <v>143</v>
      </c>
      <c r="YL25" s="68">
        <f>YK25/$YC$5</f>
        <v>23.833333333333332</v>
      </c>
      <c r="YM25" s="48"/>
      <c r="YN25" s="49"/>
      <c r="YO25" s="49">
        <v>200</v>
      </c>
      <c r="YP25" s="49"/>
      <c r="YQ25" s="49"/>
      <c r="YR25" s="49"/>
      <c r="YS25" s="49"/>
      <c r="YT25" s="67">
        <f>SUM(YN25:YS25)</f>
        <v>200</v>
      </c>
      <c r="YU25" s="68">
        <f>YT25/$YC$5</f>
        <v>33.333333333333336</v>
      </c>
      <c r="YV25" s="48"/>
      <c r="YW25" s="49">
        <v>203</v>
      </c>
      <c r="YX25" s="49"/>
      <c r="YY25" s="49"/>
      <c r="YZ25" s="49"/>
      <c r="ZA25" s="49"/>
      <c r="ZB25" s="67">
        <f>SUM(YV25:ZA25)</f>
        <v>203</v>
      </c>
      <c r="ZC25" s="68">
        <f>ZB25/$YC$5</f>
        <v>33.833333333333336</v>
      </c>
      <c r="ZD25" s="48"/>
      <c r="ZE25" s="49"/>
      <c r="ZF25" s="49"/>
      <c r="ZG25" s="49"/>
      <c r="ZH25" s="49"/>
      <c r="ZI25" s="49"/>
      <c r="ZJ25" s="67">
        <f>SUM(ZD25:ZI25)</f>
        <v>0</v>
      </c>
      <c r="ZK25" s="68">
        <f>ZJ25/$YC$5</f>
        <v>0</v>
      </c>
      <c r="ZL25" s="48">
        <v>63</v>
      </c>
      <c r="ZM25" s="49">
        <v>135</v>
      </c>
      <c r="ZN25" s="49"/>
      <c r="ZO25" s="49">
        <v>199</v>
      </c>
      <c r="ZP25" s="49"/>
      <c r="ZQ25" s="49"/>
      <c r="ZR25" s="67">
        <f>SUM(ZL25:ZQ25)</f>
        <v>397</v>
      </c>
      <c r="ZS25" s="68">
        <f>ZR25/$YC$5</f>
        <v>66.166666666666671</v>
      </c>
      <c r="ZT25" s="48"/>
      <c r="ZU25" s="49"/>
      <c r="ZV25" s="49"/>
      <c r="ZW25" s="49"/>
      <c r="ZX25" s="49"/>
      <c r="ZY25" s="49"/>
      <c r="ZZ25" s="67">
        <f>SUM(ZT25:ZY25)</f>
        <v>0</v>
      </c>
      <c r="AAA25" s="68">
        <f>ZZ25/$YC$5</f>
        <v>0</v>
      </c>
      <c r="AAB25" s="48"/>
      <c r="AAC25" s="49"/>
      <c r="AAD25" s="49">
        <v>200</v>
      </c>
      <c r="AAE25" s="49"/>
      <c r="AAF25" s="49"/>
      <c r="AAG25" s="49"/>
      <c r="AAH25" s="67">
        <f>SUM(AAB25:AAG25)</f>
        <v>200</v>
      </c>
      <c r="AAI25" s="68">
        <f>AAH25/$YC$5</f>
        <v>33.333333333333336</v>
      </c>
      <c r="AAJ25" s="48">
        <v>200</v>
      </c>
      <c r="AAK25" s="49"/>
      <c r="AAL25" s="49">
        <v>10</v>
      </c>
      <c r="AAM25" s="49"/>
      <c r="AAN25" s="49"/>
      <c r="AAO25" s="49"/>
      <c r="AAP25" s="67">
        <f>SUM(AAJ25:AAO25)</f>
        <v>210</v>
      </c>
      <c r="AAQ25" s="68">
        <f>AAP25/$YC$5</f>
        <v>35</v>
      </c>
      <c r="AAR25" s="48">
        <v>102</v>
      </c>
      <c r="AAS25" s="49"/>
      <c r="AAT25" s="49"/>
      <c r="AAU25" s="49"/>
      <c r="AAV25" s="49"/>
      <c r="AAW25" s="49"/>
      <c r="AAX25" s="67">
        <f>SUM(AAR25:AAW25)</f>
        <v>102</v>
      </c>
      <c r="AAY25" s="68">
        <f>AAX25/$YC$5</f>
        <v>17</v>
      </c>
      <c r="AAZ25" s="48"/>
      <c r="ABA25" s="49"/>
      <c r="ABB25" s="49">
        <v>331</v>
      </c>
      <c r="ABC25" s="49"/>
      <c r="ABD25" s="49"/>
      <c r="ABE25" s="49"/>
      <c r="ABF25" s="67">
        <f>SUM(AAZ25:ABE25)</f>
        <v>331</v>
      </c>
      <c r="ABG25" s="68">
        <f>ABF25/$YC$5</f>
        <v>55.166666666666664</v>
      </c>
      <c r="ABH25" s="327"/>
      <c r="ABI25" s="49"/>
      <c r="ABJ25" s="49"/>
      <c r="ABK25" s="49"/>
      <c r="ABL25" s="49"/>
      <c r="ABM25" s="49">
        <v>100</v>
      </c>
      <c r="ABN25" s="67">
        <f>SUM(ABH25:ABM25)</f>
        <v>100</v>
      </c>
      <c r="ABO25" s="68">
        <f>ABN25/$ABO$5</f>
        <v>16.666666666666668</v>
      </c>
      <c r="ABP25" s="48"/>
      <c r="ABQ25" s="49"/>
      <c r="ABR25" s="49"/>
      <c r="ABS25" s="49">
        <v>100</v>
      </c>
      <c r="ABT25" s="49"/>
      <c r="ABU25" s="49"/>
      <c r="ABV25" s="67">
        <f>SUM(ABP25:ABU25)</f>
        <v>100</v>
      </c>
      <c r="ABW25" s="68">
        <f>ABV25/$ABO$5</f>
        <v>16.666666666666668</v>
      </c>
      <c r="ABX25" s="48"/>
      <c r="ABY25" s="49"/>
      <c r="ABZ25" s="49"/>
      <c r="ACA25" s="49">
        <v>207</v>
      </c>
      <c r="ACB25" s="49"/>
      <c r="ACC25" s="49"/>
      <c r="ACD25" s="67">
        <f t="shared" ref="ACD25" si="1640">SUM(ABX25:ACC25)</f>
        <v>207</v>
      </c>
      <c r="ACE25" s="68">
        <f t="shared" ref="ACE25:ACE29" si="1641">ACD25/$ABO$5</f>
        <v>34.5</v>
      </c>
      <c r="ACF25" s="48">
        <v>111</v>
      </c>
      <c r="ACG25" s="49"/>
      <c r="ACH25" s="49"/>
      <c r="ACI25" s="49"/>
      <c r="ACJ25" s="49"/>
      <c r="ACK25" s="49"/>
      <c r="ACL25" s="67">
        <f>SUM(ACF25:ACK25)</f>
        <v>111</v>
      </c>
      <c r="ACM25" s="68">
        <f>ACL25/$ABO$5</f>
        <v>18.5</v>
      </c>
      <c r="ACN25" s="48"/>
      <c r="ACO25" s="49"/>
      <c r="ACP25" s="49"/>
      <c r="ACQ25" s="49"/>
      <c r="ACR25" s="49">
        <v>220</v>
      </c>
      <c r="ACS25" s="49">
        <v>199</v>
      </c>
      <c r="ACT25" s="67">
        <f>SUM(ACN25:ACS25)</f>
        <v>419</v>
      </c>
      <c r="ACU25" s="68">
        <f>ACT25/$ACU$5</f>
        <v>69.833333333333329</v>
      </c>
      <c r="ACV25" s="48"/>
      <c r="ACW25" s="49"/>
      <c r="ACX25" s="49"/>
      <c r="ACY25" s="49">
        <v>210</v>
      </c>
      <c r="ACZ25" s="49"/>
      <c r="ADA25" s="49"/>
      <c r="ADB25" s="67">
        <f>SUM(ACV25:ADA25)</f>
        <v>210</v>
      </c>
      <c r="ADC25" s="68">
        <f>ADB25/$ACU$5</f>
        <v>35</v>
      </c>
      <c r="ADD25" s="48"/>
      <c r="ADE25" s="49"/>
      <c r="ADF25" s="49"/>
      <c r="ADG25" s="49">
        <v>100</v>
      </c>
      <c r="ADH25" s="49"/>
      <c r="ADI25" s="49"/>
      <c r="ADJ25" s="67">
        <f>SUM(ADD25:ADI25)</f>
        <v>100</v>
      </c>
      <c r="ADK25" s="68">
        <f>ADJ25/$ACU$5</f>
        <v>16.666666666666668</v>
      </c>
      <c r="ADL25" s="48"/>
      <c r="ADM25" s="49"/>
      <c r="ADN25" s="49">
        <v>201</v>
      </c>
      <c r="ADO25" s="49"/>
      <c r="ADP25" s="49">
        <v>103</v>
      </c>
      <c r="ADQ25" s="49"/>
      <c r="ADR25" s="67">
        <f>SUM(ADL25:ADQ25)</f>
        <v>304</v>
      </c>
      <c r="ADS25" s="68">
        <f>ADR25/$ACU$5</f>
        <v>50.666666666666664</v>
      </c>
      <c r="ADT25" s="48"/>
      <c r="ADU25" s="49"/>
      <c r="ADV25" s="49"/>
      <c r="ADW25" s="49">
        <v>99</v>
      </c>
      <c r="ADX25" s="49"/>
      <c r="ADY25" s="49"/>
      <c r="ADZ25" s="67">
        <f>SUM(ADT25:ADY25)</f>
        <v>99</v>
      </c>
      <c r="AEA25" s="68">
        <f>ADZ25/$ACU$5</f>
        <v>16.5</v>
      </c>
      <c r="AEB25" s="48"/>
      <c r="AEC25" s="49">
        <v>301</v>
      </c>
      <c r="AED25" s="49"/>
      <c r="AEE25" s="49"/>
      <c r="AEF25" s="49"/>
      <c r="AEG25" s="49"/>
      <c r="AEH25" s="67">
        <f>SUM(AEB25:AEG25)</f>
        <v>301</v>
      </c>
      <c r="AEI25" s="68">
        <f>AEH25/$ACU$5</f>
        <v>50.166666666666664</v>
      </c>
      <c r="AEJ25" s="48">
        <v>303</v>
      </c>
      <c r="AEK25" s="49"/>
      <c r="AEL25" s="49"/>
      <c r="AEM25" s="49"/>
      <c r="AEN25" s="49"/>
      <c r="AEO25" s="49"/>
      <c r="AEP25" s="67">
        <f>SUM(AEJ25:AEO25)</f>
        <v>303</v>
      </c>
      <c r="AEQ25" s="68">
        <f>AEP25/$ACU$5</f>
        <v>50.5</v>
      </c>
      <c r="AER25" s="48"/>
      <c r="AES25" s="49">
        <v>200</v>
      </c>
      <c r="AET25" s="49"/>
      <c r="AEU25" s="49"/>
      <c r="AEV25" s="49"/>
      <c r="AEW25" s="49"/>
      <c r="AEX25" s="67">
        <f>SUM(AER25:AEW25)</f>
        <v>200</v>
      </c>
      <c r="AEY25" s="68">
        <f>AEX25/$AEZ$6</f>
        <v>20</v>
      </c>
      <c r="AEZ25" s="48"/>
      <c r="AFA25" s="49"/>
      <c r="AFB25" s="49"/>
      <c r="AFC25" s="49"/>
      <c r="AFD25" s="49"/>
      <c r="AFE25" s="49"/>
      <c r="AFF25" s="67">
        <f>SUM(AEZ25:AFE25)</f>
        <v>0</v>
      </c>
      <c r="AFG25" s="68">
        <f>AFF25/$AEZ$6</f>
        <v>0</v>
      </c>
      <c r="AFH25" s="48"/>
      <c r="AFI25" s="49"/>
      <c r="AFJ25" s="49"/>
      <c r="AFK25" s="49"/>
      <c r="AFL25" s="49"/>
      <c r="AFM25" s="49">
        <v>301</v>
      </c>
      <c r="AFN25" s="67">
        <f>SUM(AFH25:AFM25)</f>
        <v>301</v>
      </c>
      <c r="AFO25" s="68">
        <f>AFN25/$AFO$5</f>
        <v>50.166666666666664</v>
      </c>
      <c r="AFP25" s="48"/>
      <c r="AFQ25" s="49">
        <v>217</v>
      </c>
      <c r="AFR25" s="49"/>
      <c r="AFS25" s="49"/>
      <c r="AFT25" s="49"/>
      <c r="AFU25" s="49">
        <v>100</v>
      </c>
      <c r="AFV25" s="67">
        <f>SUM(AFP25:AFU25)</f>
        <v>317</v>
      </c>
      <c r="AFW25" s="68">
        <f>AFV25/$AEZ$6</f>
        <v>31.7</v>
      </c>
      <c r="AFX25" s="48"/>
      <c r="AFY25" s="49"/>
      <c r="AFZ25" s="49"/>
      <c r="AGA25" s="49"/>
      <c r="AGB25" s="49"/>
      <c r="AGC25" s="49"/>
      <c r="AGD25" s="67">
        <f>SUM(AFX25:AGC25)</f>
        <v>0</v>
      </c>
      <c r="AGE25" s="68">
        <f>AGD25/$AEZ$6</f>
        <v>0</v>
      </c>
      <c r="AGF25" s="48"/>
      <c r="AGG25" s="49"/>
      <c r="AGH25" s="49"/>
      <c r="AGI25" s="49"/>
      <c r="AGJ25" s="49">
        <v>200</v>
      </c>
      <c r="AGK25" s="49"/>
      <c r="AGL25" s="67">
        <f>SUM(AGF25:AGK25)</f>
        <v>200</v>
      </c>
      <c r="AGM25" s="68">
        <f>AGL25/$AEZ$6</f>
        <v>20</v>
      </c>
      <c r="AGN25" s="54"/>
      <c r="AGO25" s="127">
        <v>100</v>
      </c>
      <c r="AGP25" s="127"/>
      <c r="AGQ25" s="127"/>
      <c r="AGR25" s="127"/>
      <c r="AGS25" s="127"/>
      <c r="AGT25" s="42">
        <f>SUM(AGN25:AGS25)</f>
        <v>100</v>
      </c>
      <c r="AGU25" s="43">
        <f>AGT25/$AEZ$6</f>
        <v>10</v>
      </c>
      <c r="AGV25" s="48"/>
      <c r="AGW25" s="49">
        <v>206</v>
      </c>
      <c r="AGX25" s="49"/>
      <c r="AGY25" s="49">
        <v>198</v>
      </c>
      <c r="AGZ25" s="49"/>
      <c r="AHA25" s="49"/>
      <c r="AHB25" s="42">
        <f>SUM(AGV25:AHA25)</f>
        <v>404</v>
      </c>
      <c r="AHC25" s="43">
        <f>AHB25/$AEZ$6</f>
        <v>40.4</v>
      </c>
      <c r="AHD25" s="48"/>
      <c r="AHE25" s="49"/>
      <c r="AHF25" s="49"/>
      <c r="AHG25" s="49"/>
      <c r="AHH25" s="49"/>
      <c r="AHI25" s="49"/>
      <c r="AHJ25" s="42">
        <f>SUM(AHD25:AHI25)</f>
        <v>0</v>
      </c>
      <c r="AHK25" s="43">
        <f>AHJ25/$AEZ$6</f>
        <v>0</v>
      </c>
      <c r="AHL25" s="48"/>
      <c r="AHM25" s="49"/>
      <c r="AHN25" s="49"/>
      <c r="AHO25" s="49"/>
      <c r="AHP25" s="49"/>
      <c r="AHQ25" s="49"/>
      <c r="AHR25" s="67">
        <f>SUM(AHL25:AHQ25)</f>
        <v>0</v>
      </c>
      <c r="AHS25" s="68">
        <f>AHR25/$AEZ$6</f>
        <v>0</v>
      </c>
      <c r="AHT25" s="48"/>
      <c r="AHU25" s="49"/>
      <c r="AHV25" s="49"/>
      <c r="AHW25" s="49">
        <v>205</v>
      </c>
      <c r="AHX25" s="49"/>
      <c r="AHY25" s="49"/>
      <c r="AHZ25" s="67">
        <f>SUM(AHT25:AHY25)</f>
        <v>205</v>
      </c>
      <c r="AIA25" s="68">
        <f>AHZ25/$AIA$5</f>
        <v>34.166666666666664</v>
      </c>
      <c r="AIB25" s="48"/>
      <c r="AIC25" s="49">
        <v>122</v>
      </c>
      <c r="AID25" s="49"/>
      <c r="AIE25" s="49"/>
      <c r="AIF25" s="49"/>
      <c r="AIG25" s="49">
        <v>100</v>
      </c>
      <c r="AIH25" s="67">
        <f>SUM(AIB25:AIG25)</f>
        <v>222</v>
      </c>
      <c r="AII25" s="68">
        <f>AIH25/$AIA$5</f>
        <v>37</v>
      </c>
      <c r="AIJ25" s="48"/>
      <c r="AIK25" s="49"/>
      <c r="AIL25" s="49"/>
      <c r="AIM25" s="49"/>
      <c r="AIN25" s="49"/>
      <c r="AIO25" s="49">
        <v>100</v>
      </c>
      <c r="AIP25" s="67">
        <f>SUM(AIJ25:AIO25)</f>
        <v>100</v>
      </c>
      <c r="AIQ25" s="68">
        <f>AIP25/$AIA$5</f>
        <v>16.666666666666668</v>
      </c>
      <c r="AIR25" s="54"/>
      <c r="AIS25" s="127"/>
      <c r="AIT25" s="127"/>
      <c r="AIU25" s="127"/>
      <c r="AIV25" s="127"/>
      <c r="AIW25" s="127"/>
      <c r="AIX25" s="67">
        <f>SUM(AIR25:AIW25)</f>
        <v>0</v>
      </c>
      <c r="AIY25" s="68">
        <f>AIX25/$AIA$5</f>
        <v>0</v>
      </c>
      <c r="AIZ25" s="54"/>
      <c r="AJA25" s="127"/>
      <c r="AJB25" s="127"/>
      <c r="AJC25" s="127"/>
      <c r="AJD25" s="127"/>
      <c r="AJE25" s="127">
        <v>100</v>
      </c>
      <c r="AJF25" s="67">
        <f>SUM(AIZ25:AJE25)</f>
        <v>100</v>
      </c>
      <c r="AJG25" s="68">
        <f>AJF25/$AIA$5</f>
        <v>16.666666666666668</v>
      </c>
      <c r="AJH25" s="48"/>
      <c r="AJI25" s="49"/>
      <c r="AJJ25" s="49">
        <v>100</v>
      </c>
      <c r="AJK25" s="49"/>
      <c r="AJL25" s="49"/>
      <c r="AJM25" s="49"/>
      <c r="AJN25" s="47">
        <f>SUM(AJH25:AJM25)</f>
        <v>100</v>
      </c>
      <c r="AJO25" s="43">
        <f>AJN25/$AJO$5</f>
        <v>16.666666666666668</v>
      </c>
      <c r="AJP25" s="48"/>
      <c r="AJQ25" s="49">
        <v>200</v>
      </c>
      <c r="AJR25" s="49"/>
      <c r="AJS25" s="49">
        <v>199</v>
      </c>
      <c r="AJT25" s="49"/>
      <c r="AJU25" s="47"/>
      <c r="AJV25" s="47">
        <f>SUM(AJP25:AJU25)</f>
        <v>399</v>
      </c>
      <c r="AJW25" s="43">
        <f>AJV25/$AJO$5</f>
        <v>66.5</v>
      </c>
      <c r="AJX25" s="48"/>
      <c r="AJY25" s="49"/>
      <c r="AJZ25" s="49"/>
      <c r="AKA25" s="49"/>
      <c r="AKB25" s="49"/>
      <c r="AKC25" s="49"/>
      <c r="AKD25" s="47">
        <f>SUM(AJX25:AKC25)</f>
        <v>0</v>
      </c>
      <c r="AKE25" s="43">
        <f>AKD25/$AJO$5</f>
        <v>0</v>
      </c>
      <c r="AKF25" s="201"/>
      <c r="AKG25" s="47"/>
      <c r="AKH25" s="47"/>
      <c r="AKI25" s="47"/>
      <c r="AKJ25" s="47"/>
      <c r="AKK25" s="47"/>
      <c r="AKL25" s="47">
        <f t="shared" ref="AKL25" si="1642">SUM(AKF25:AKK25)</f>
        <v>0</v>
      </c>
      <c r="AKM25" s="43">
        <f t="shared" ref="AKM25" si="1643">AKL25/$AJO$5</f>
        <v>0</v>
      </c>
      <c r="AKN25" s="82"/>
      <c r="AKO25" s="83"/>
      <c r="AKP25" s="83"/>
      <c r="AKQ25" s="83"/>
      <c r="AKR25" s="83"/>
      <c r="AKS25" s="83"/>
      <c r="AKT25" s="47">
        <f t="shared" ref="AKT25" si="1644">SUM(AKN25:AKS25)</f>
        <v>0</v>
      </c>
      <c r="AKU25" s="43">
        <f t="shared" ref="AKU25" si="1645">AKT25/$AJO$5</f>
        <v>0</v>
      </c>
      <c r="AKV25" s="48"/>
      <c r="AKW25" s="49"/>
      <c r="AKX25" s="49"/>
      <c r="AKY25" s="49"/>
      <c r="AKZ25" s="49">
        <v>99</v>
      </c>
      <c r="ALA25" s="49"/>
      <c r="ALB25" s="47">
        <f t="shared" ref="ALB25" si="1646">SUM(AKV25:ALA25)</f>
        <v>99</v>
      </c>
      <c r="ALC25" s="43">
        <f t="shared" ref="ALC25" si="1647">ALB25/$AJO$5</f>
        <v>16.5</v>
      </c>
      <c r="ALD25" s="63"/>
      <c r="ALE25" s="64">
        <v>100</v>
      </c>
      <c r="ALF25" s="64"/>
      <c r="ALG25" s="64"/>
      <c r="ALH25" s="64"/>
      <c r="ALI25" s="64"/>
      <c r="ALJ25" s="47">
        <f t="shared" ref="ALJ25" si="1648">SUM(ALD25:ALI25)</f>
        <v>100</v>
      </c>
      <c r="ALK25" s="43">
        <f t="shared" ref="ALK25" si="1649">ALJ25/$AJO$5</f>
        <v>16.666666666666668</v>
      </c>
      <c r="ALL25" s="48"/>
      <c r="ALM25" s="49">
        <v>100</v>
      </c>
      <c r="ALN25" s="49"/>
      <c r="ALO25" s="49"/>
      <c r="ALP25" s="49"/>
      <c r="ALQ25" s="49"/>
      <c r="ALR25" s="67">
        <f>SUM(ALL25:ALQ25)</f>
        <v>100</v>
      </c>
      <c r="ALS25" s="68">
        <f>ALR25/$ALS$5</f>
        <v>16.666666666666668</v>
      </c>
      <c r="ALT25" s="48">
        <v>200</v>
      </c>
      <c r="ALU25" s="49"/>
      <c r="ALV25" s="49"/>
      <c r="ALW25" s="49"/>
      <c r="ALX25" s="49"/>
      <c r="ALY25" s="49"/>
      <c r="ALZ25" s="67">
        <f>SUM(ALT25:ALY25)</f>
        <v>200</v>
      </c>
      <c r="AMA25" s="68">
        <f>ALZ25/$AMA$5</f>
        <v>33.333333333333336</v>
      </c>
      <c r="AMB25" s="48"/>
      <c r="AMC25" s="49"/>
      <c r="AMD25" s="49"/>
      <c r="AME25" s="49"/>
      <c r="AMF25" s="49"/>
      <c r="AMG25" s="49"/>
      <c r="AMH25" s="67">
        <f>SUM(AMB25:AMG25)</f>
        <v>0</v>
      </c>
      <c r="AMI25" s="68">
        <f>AMH25/$AMA$5</f>
        <v>0</v>
      </c>
      <c r="AMJ25" s="48"/>
      <c r="AMK25" s="49"/>
      <c r="AML25" s="49">
        <v>100</v>
      </c>
      <c r="AMM25" s="49"/>
      <c r="AMN25" s="49">
        <v>99</v>
      </c>
      <c r="AMO25" s="49"/>
      <c r="AMP25" s="67">
        <f>SUM(AMJ25:AMO25)</f>
        <v>199</v>
      </c>
      <c r="AMQ25" s="68">
        <f>AMP25/$AMA$5</f>
        <v>33.166666666666664</v>
      </c>
      <c r="AMR25" s="48"/>
      <c r="AMS25" s="49"/>
      <c r="AMT25" s="49"/>
      <c r="AMU25" s="49"/>
      <c r="AMV25" s="49"/>
      <c r="AMW25" s="49"/>
      <c r="AMX25" s="67">
        <f>SUM(AMR25:AMW25)</f>
        <v>0</v>
      </c>
      <c r="AMY25" s="68">
        <f>AMX25/$AMA$5</f>
        <v>0</v>
      </c>
      <c r="AMZ25" s="48"/>
      <c r="ANA25" s="49"/>
      <c r="ANB25" s="49"/>
      <c r="ANC25" s="49"/>
      <c r="AND25" s="49"/>
      <c r="ANE25" s="49"/>
      <c r="ANF25" s="67">
        <f>SUM(AMZ25:ANE25)</f>
        <v>0</v>
      </c>
      <c r="ANG25" s="68">
        <f>ANF25/$ANG$5</f>
        <v>0</v>
      </c>
      <c r="ANH25" s="48"/>
      <c r="ANI25" s="49">
        <v>110</v>
      </c>
      <c r="ANJ25" s="49"/>
      <c r="ANK25" s="49"/>
      <c r="ANL25" s="49"/>
      <c r="ANM25" s="49">
        <v>105</v>
      </c>
      <c r="ANN25" s="67">
        <f>SUM(ANH25:ANM25)</f>
        <v>215</v>
      </c>
      <c r="ANO25" s="68">
        <f>ANN25/$ANG$5</f>
        <v>35.833333333333336</v>
      </c>
      <c r="ANP25" s="48"/>
      <c r="ANQ25" s="49"/>
      <c r="ANR25" s="49">
        <v>94</v>
      </c>
      <c r="ANS25" s="49"/>
      <c r="ANT25" s="49"/>
      <c r="ANU25" s="49"/>
      <c r="ANV25" s="67">
        <f>SUM(ANP25:ANU25)</f>
        <v>94</v>
      </c>
      <c r="ANW25" s="68">
        <f>ANV25/$ANG$5</f>
        <v>15.666666666666666</v>
      </c>
      <c r="ANX25" s="48"/>
      <c r="ANY25" s="49"/>
      <c r="ANZ25" s="49"/>
      <c r="AOA25" s="49">
        <v>200</v>
      </c>
      <c r="AOB25" s="49"/>
      <c r="AOC25" s="49"/>
      <c r="AOD25" s="67">
        <f>SUM(ANX25:AOC25)</f>
        <v>200</v>
      </c>
      <c r="AOE25" s="68">
        <f>AOD25/$ANG$5</f>
        <v>33.333333333333336</v>
      </c>
      <c r="AOF25" s="48"/>
      <c r="AOG25" s="49">
        <v>100</v>
      </c>
      <c r="AOH25" s="49"/>
      <c r="AOI25" s="49"/>
      <c r="AOJ25" s="49">
        <v>200</v>
      </c>
      <c r="AOK25" s="49"/>
      <c r="AOL25" s="67">
        <f>SUM(AOF25:AOK25)</f>
        <v>300</v>
      </c>
      <c r="AOM25" s="68">
        <f>AOL25/$ANG$5</f>
        <v>50</v>
      </c>
      <c r="AON25" s="48"/>
      <c r="AOO25" s="49"/>
      <c r="AOP25" s="49"/>
      <c r="AOQ25" s="49"/>
      <c r="AOR25" s="49"/>
      <c r="AOS25" s="49"/>
      <c r="AOT25" s="67">
        <f>SUM(AON25:AOS25)</f>
        <v>0</v>
      </c>
      <c r="AOU25" s="68">
        <f>AOT25/$ANG$5</f>
        <v>0</v>
      </c>
      <c r="AOV25" s="48"/>
      <c r="AOW25" s="49"/>
      <c r="AOX25" s="49">
        <v>200</v>
      </c>
      <c r="AOY25" s="49"/>
      <c r="AOZ25" s="49"/>
      <c r="APA25" s="49"/>
      <c r="APB25" s="67">
        <f>SUM(AOV25:APA25)</f>
        <v>200</v>
      </c>
      <c r="APC25" s="68">
        <f>APB25/$ANG$5</f>
        <v>33.333333333333336</v>
      </c>
      <c r="APD25" s="48"/>
      <c r="APE25" s="49"/>
      <c r="APF25" s="49"/>
      <c r="APG25" s="49"/>
      <c r="APH25" s="49"/>
      <c r="API25" s="49"/>
      <c r="APJ25" s="67">
        <f>SUM(APD25:API25)</f>
        <v>0</v>
      </c>
      <c r="APK25" s="68">
        <f>APJ25/$ANG$5</f>
        <v>0</v>
      </c>
      <c r="APL25" s="48"/>
      <c r="APM25" s="49"/>
      <c r="APN25" s="49"/>
      <c r="APO25" s="49"/>
      <c r="APP25" s="49"/>
      <c r="APQ25" s="49"/>
      <c r="APR25" s="67">
        <f>SUM(APL25:APQ25)</f>
        <v>0</v>
      </c>
      <c r="APS25" s="68">
        <f>APR25/$ANG$5</f>
        <v>0</v>
      </c>
      <c r="APT25" s="54">
        <v>103</v>
      </c>
      <c r="APU25" s="127"/>
      <c r="APV25" s="127"/>
      <c r="APW25" s="127"/>
      <c r="APX25" s="127"/>
      <c r="APY25" s="127"/>
      <c r="APZ25" s="67">
        <f>SUM(APT25:APY25)</f>
        <v>103</v>
      </c>
      <c r="AQA25" s="68">
        <f>APZ25/$ANG$5</f>
        <v>17.166666666666668</v>
      </c>
      <c r="AQB25" s="48"/>
      <c r="AQC25" s="49"/>
      <c r="AQD25" s="49"/>
      <c r="AQE25" s="49"/>
      <c r="AQF25" s="49"/>
      <c r="AQG25" s="49"/>
      <c r="AQH25" s="67">
        <f>SUM(AQB25:AQG25)</f>
        <v>0</v>
      </c>
      <c r="AQI25" s="68">
        <f>AQH25/$ANG$5</f>
        <v>0</v>
      </c>
      <c r="AQJ25" s="48"/>
      <c r="AQK25" s="49"/>
      <c r="AQL25" s="49">
        <v>99</v>
      </c>
      <c r="AQM25" s="49"/>
      <c r="AQN25" s="49"/>
      <c r="AQO25" s="49"/>
      <c r="AQP25" s="42">
        <f>SUM(AQJ25:AQO25)</f>
        <v>99</v>
      </c>
      <c r="AQQ25" s="43">
        <f>AQP25/$AQQ$5</f>
        <v>16.5</v>
      </c>
      <c r="AQR25" s="48"/>
      <c r="AQS25" s="49">
        <v>100</v>
      </c>
      <c r="AQT25" s="49"/>
      <c r="AQU25" s="49"/>
      <c r="AQV25" s="49"/>
      <c r="AQW25" s="49">
        <v>100</v>
      </c>
      <c r="AQX25" s="42">
        <f>SUM(AQR25:AQW25)</f>
        <v>200</v>
      </c>
      <c r="AQY25" s="43">
        <f>AQX25/$AQQ$5</f>
        <v>33.333333333333336</v>
      </c>
      <c r="AQZ25" s="48"/>
      <c r="ARA25" s="49"/>
      <c r="ARB25" s="49"/>
      <c r="ARC25" s="49"/>
      <c r="ARD25" s="49"/>
      <c r="ARE25" s="49"/>
      <c r="ARF25" s="42">
        <f>SUM(AQZ25:ARE25)</f>
        <v>0</v>
      </c>
      <c r="ARG25" s="43">
        <f>ARF25/$AQQ$5</f>
        <v>0</v>
      </c>
      <c r="ARH25" s="201"/>
      <c r="ARI25" s="47"/>
      <c r="ARJ25" s="47"/>
      <c r="ARK25" s="47"/>
      <c r="ARL25" s="47"/>
      <c r="ARM25" s="47"/>
      <c r="ARN25" s="42">
        <f>SUM(ARH25:ARM25)</f>
        <v>0</v>
      </c>
      <c r="ARO25" s="43">
        <f>ARN25/$ARO$5</f>
        <v>0</v>
      </c>
      <c r="ARP25" s="48"/>
      <c r="ARQ25" s="49"/>
      <c r="ARR25" s="49">
        <v>100</v>
      </c>
      <c r="ARS25" s="49"/>
      <c r="ART25" s="49"/>
      <c r="ARU25" s="49"/>
      <c r="ARV25" s="42">
        <f>SUM(ARP25:ARU25)</f>
        <v>100</v>
      </c>
      <c r="ARW25" s="43">
        <f>ARV25/$ARO$5</f>
        <v>16.666666666666668</v>
      </c>
      <c r="ARX25" s="48"/>
      <c r="ARY25" s="49"/>
      <c r="ARZ25" s="49"/>
      <c r="ASA25" s="49"/>
      <c r="ASB25" s="49"/>
      <c r="ASC25" s="49"/>
      <c r="ASD25" s="42">
        <f>SUM(ARX25:ASC25)</f>
        <v>0</v>
      </c>
      <c r="ASE25" s="43">
        <f>ASD25/$ARO$5</f>
        <v>0</v>
      </c>
      <c r="ASF25" s="48">
        <v>100</v>
      </c>
      <c r="ASG25" s="49"/>
      <c r="ASH25" s="49"/>
      <c r="ASI25" s="49"/>
      <c r="ASJ25" s="49"/>
      <c r="ASK25" s="49"/>
      <c r="ASL25" s="42">
        <f>SUM(ASF25:ASK25)</f>
        <v>100</v>
      </c>
      <c r="ASM25" s="43">
        <f>ASL25/$ARO$5</f>
        <v>16.666666666666668</v>
      </c>
      <c r="ASN25" s="48"/>
      <c r="ASO25" s="49"/>
      <c r="ASP25" s="49"/>
      <c r="ASQ25" s="49"/>
      <c r="ASR25" s="49"/>
      <c r="ASS25" s="49"/>
      <c r="AST25" s="42">
        <f>SUM(ASN25:ASS25)</f>
        <v>0</v>
      </c>
      <c r="ASU25" s="43">
        <f>AST25/$ARO$5</f>
        <v>0</v>
      </c>
      <c r="ASV25" s="48">
        <v>200</v>
      </c>
      <c r="ASW25" s="49"/>
      <c r="ASX25" s="49"/>
      <c r="ASY25" s="49"/>
      <c r="ASZ25" s="49"/>
      <c r="ATA25" s="49"/>
      <c r="ATB25" s="42">
        <f>SUM(ASV25:ATA25)</f>
        <v>200</v>
      </c>
      <c r="ATC25" s="43">
        <f>ATB25/$ARO$5</f>
        <v>33.333333333333336</v>
      </c>
      <c r="ATD25" s="48"/>
      <c r="ATE25" s="49"/>
      <c r="ATF25" s="49"/>
      <c r="ATG25" s="49"/>
      <c r="ATH25" s="49">
        <v>100</v>
      </c>
      <c r="ATI25" s="49"/>
      <c r="ATJ25" s="42">
        <f>SUM(ATD25:ATI25)</f>
        <v>100</v>
      </c>
      <c r="ATK25" s="43">
        <f>ATJ25/$ARO$5</f>
        <v>16.666666666666668</v>
      </c>
      <c r="ATL25" s="48"/>
      <c r="ATM25" s="49"/>
      <c r="ATN25" s="49"/>
      <c r="ATO25" s="49">
        <v>100</v>
      </c>
      <c r="ATP25" s="49"/>
      <c r="ATQ25" s="49"/>
      <c r="ATR25" s="42">
        <f>SUM(ATL25:ATQ25)</f>
        <v>100</v>
      </c>
      <c r="ATS25" s="43">
        <f>ATR25/$ARO$5</f>
        <v>16.666666666666668</v>
      </c>
      <c r="ATT25" s="48"/>
      <c r="ATU25" s="49">
        <v>100</v>
      </c>
      <c r="ATV25" s="49"/>
      <c r="ATW25" s="49"/>
      <c r="ATX25" s="49"/>
      <c r="ATY25" s="49"/>
      <c r="ATZ25" s="42">
        <f>SUM(ATT25:ATY25)</f>
        <v>100</v>
      </c>
      <c r="AUA25" s="43">
        <f>ATZ25/$ARO$5</f>
        <v>16.666666666666668</v>
      </c>
      <c r="AUB25" s="48"/>
      <c r="AUC25" s="49"/>
      <c r="AUD25" s="49"/>
      <c r="AUE25" s="49"/>
      <c r="AUF25" s="49"/>
      <c r="AUG25" s="49"/>
      <c r="AUH25" s="42">
        <f>SUM(AUB25:AUG25)</f>
        <v>0</v>
      </c>
      <c r="AUI25" s="43">
        <f>AUH25/$ARO$5</f>
        <v>0</v>
      </c>
      <c r="AUJ25" s="48">
        <v>100</v>
      </c>
      <c r="AUK25" s="49"/>
      <c r="AUL25" s="49"/>
      <c r="AUM25" s="49"/>
      <c r="AUN25" s="49"/>
      <c r="AUO25" s="49"/>
      <c r="AUP25" s="42">
        <f>SUM(AUJ25:AUO25)</f>
        <v>100</v>
      </c>
      <c r="AUQ25" s="43">
        <f>AUP25/$AUQ$5</f>
        <v>16.666666666666668</v>
      </c>
      <c r="AUR25" s="48"/>
      <c r="AUS25" s="49"/>
      <c r="AUT25" s="49"/>
      <c r="AUU25" s="49"/>
      <c r="AUV25" s="49"/>
      <c r="AUW25" s="49"/>
      <c r="AUX25" s="42">
        <f>SUM(AUR25:AUW25)</f>
        <v>0</v>
      </c>
      <c r="AUY25" s="43">
        <f>AUX25/$AUQ$5</f>
        <v>0</v>
      </c>
      <c r="AUZ25" s="48"/>
      <c r="AVA25" s="49"/>
      <c r="AVB25" s="49"/>
      <c r="AVC25" s="49">
        <v>110</v>
      </c>
      <c r="AVD25" s="49"/>
      <c r="AVE25" s="49">
        <v>100</v>
      </c>
      <c r="AVF25" s="42">
        <f>SUM(AUZ25:AVE25)</f>
        <v>210</v>
      </c>
      <c r="AVG25" s="43">
        <f>AVF25/$AUQ$5</f>
        <v>35</v>
      </c>
      <c r="AVH25" s="48"/>
      <c r="AVI25" s="49">
        <v>102</v>
      </c>
      <c r="AVJ25" s="49"/>
      <c r="AVK25" s="49"/>
      <c r="AVL25" s="49"/>
      <c r="AVM25" s="49">
        <v>100</v>
      </c>
      <c r="AVN25" s="42">
        <f>SUM(AVH25:AVM25)</f>
        <v>202</v>
      </c>
      <c r="AVO25" s="43">
        <f>AVN25/$AUQ$5</f>
        <v>33.666666666666664</v>
      </c>
      <c r="AVP25" s="48"/>
      <c r="AVQ25" s="49"/>
      <c r="AVR25" s="49"/>
      <c r="AVS25" s="49">
        <v>113</v>
      </c>
      <c r="AVT25" s="49"/>
      <c r="AVU25" s="49"/>
      <c r="AVV25" s="42">
        <f>SUM(AVP25:AVU25)</f>
        <v>113</v>
      </c>
      <c r="AVW25" s="43">
        <f>AVV25/$AUQ$5</f>
        <v>18.833333333333332</v>
      </c>
      <c r="AVX25" s="48"/>
      <c r="AVY25" s="49"/>
      <c r="AVZ25" s="49"/>
      <c r="AWA25" s="49"/>
      <c r="AWB25" s="49"/>
      <c r="AWC25" s="49">
        <v>110</v>
      </c>
      <c r="AWD25" s="42">
        <f>SUM(AVX25:AWC25)</f>
        <v>110</v>
      </c>
      <c r="AWE25" s="43">
        <f>AWD25/$AWE$5</f>
        <v>18.333333333333332</v>
      </c>
      <c r="AWF25" s="48"/>
      <c r="AWG25" s="49"/>
      <c r="AWH25" s="49"/>
      <c r="AWI25" s="49"/>
      <c r="AWJ25" s="49"/>
      <c r="AWK25" s="49">
        <v>100</v>
      </c>
      <c r="AWL25" s="42">
        <f>SUM(AWF25:AWK25)</f>
        <v>100</v>
      </c>
      <c r="AWM25" s="43">
        <f>AWL25/$AWE$5</f>
        <v>16.666666666666668</v>
      </c>
      <c r="AWN25" s="48"/>
      <c r="AWO25" s="49"/>
      <c r="AWP25" s="49"/>
      <c r="AWQ25" s="49">
        <v>98</v>
      </c>
      <c r="AWR25" s="49"/>
      <c r="AWS25" s="49">
        <v>100</v>
      </c>
      <c r="AWT25" s="42">
        <f>SUM(AWN25:AWS25)</f>
        <v>198</v>
      </c>
      <c r="AWU25" s="43">
        <f>AWT25/$AWU$5</f>
        <v>33</v>
      </c>
      <c r="AWV25" s="48"/>
      <c r="AWW25" s="49"/>
      <c r="AWX25" s="49"/>
      <c r="AWY25" s="49">
        <v>100</v>
      </c>
      <c r="AWZ25" s="49"/>
      <c r="AXA25" s="49"/>
      <c r="AXB25" s="42">
        <f>SUM(AWV25:AXA25)</f>
        <v>100</v>
      </c>
      <c r="AXC25" s="43">
        <f>AXB25/$AWU$5</f>
        <v>16.666666666666668</v>
      </c>
      <c r="AXD25" s="48"/>
      <c r="AXE25" s="49"/>
      <c r="AXF25" s="49"/>
      <c r="AXG25" s="49"/>
      <c r="AXH25" s="49"/>
      <c r="AXI25" s="49"/>
      <c r="AXJ25" s="42">
        <f>SUM(AXD25:AXI25)</f>
        <v>0</v>
      </c>
      <c r="AXK25" s="43">
        <f>AXJ25/$AWU$5</f>
        <v>0</v>
      </c>
      <c r="AXL25" s="48"/>
      <c r="AXM25" s="49">
        <v>135</v>
      </c>
      <c r="AXN25" s="49"/>
      <c r="AXO25" s="49"/>
      <c r="AXP25" s="49"/>
      <c r="AXQ25" s="49"/>
      <c r="AXR25" s="42">
        <f t="shared" ref="AXR25" si="1650">SUM(AXL25:AXP25)</f>
        <v>135</v>
      </c>
      <c r="AXS25" s="43">
        <f>AXR25/$AXS$5</f>
        <v>22.5</v>
      </c>
      <c r="AXT25" s="48"/>
      <c r="AXU25" s="49"/>
      <c r="AXV25" s="49">
        <v>98</v>
      </c>
      <c r="AXW25" s="49"/>
      <c r="AXX25" s="49"/>
      <c r="AXY25" s="49"/>
      <c r="AXZ25" s="42">
        <f>SUM(AXT25:AXY25)</f>
        <v>98</v>
      </c>
      <c r="AYA25" s="43">
        <f>AXZ25/$AYA$5</f>
        <v>16.333333333333332</v>
      </c>
      <c r="AYB25" s="48"/>
      <c r="AYC25" s="49"/>
      <c r="AYD25" s="49"/>
      <c r="AYE25" s="49"/>
      <c r="AYF25" s="49"/>
      <c r="AYG25" s="49"/>
      <c r="AYH25" s="42">
        <f>SUM(AYB25:AYG25)</f>
        <v>0</v>
      </c>
      <c r="AYI25" s="43">
        <f>AYH25/$AYA$5</f>
        <v>0</v>
      </c>
      <c r="AYJ25" s="48"/>
      <c r="AYK25" s="49"/>
      <c r="AYL25" s="49"/>
      <c r="AYM25" s="49"/>
      <c r="AYN25" s="49"/>
      <c r="AYO25" s="49"/>
      <c r="AYP25" s="42">
        <f>SUM(AYJ25:AYO25)</f>
        <v>0</v>
      </c>
      <c r="AYQ25" s="43">
        <f>AYP25/$AYA$5</f>
        <v>0</v>
      </c>
      <c r="AYR25" s="48"/>
      <c r="AYS25" s="49"/>
      <c r="AYT25" s="49">
        <v>100</v>
      </c>
      <c r="AYU25" s="49"/>
      <c r="AYV25" s="49"/>
      <c r="AYW25" s="49"/>
      <c r="AYX25" s="42">
        <f>SUM(AYR25:AYW25)</f>
        <v>100</v>
      </c>
      <c r="AYY25" s="43">
        <f>AYX25/$AYY$5</f>
        <v>16.666666666666668</v>
      </c>
      <c r="AYZ25" s="48"/>
      <c r="AZA25" s="49">
        <v>100</v>
      </c>
      <c r="AZB25" s="49"/>
      <c r="AZC25" s="49"/>
      <c r="AZD25" s="49"/>
      <c r="AZE25" s="49"/>
      <c r="AZF25" s="42">
        <f>SUM(AYZ25:AZE25)</f>
        <v>100</v>
      </c>
      <c r="AZG25" s="43">
        <f>AZF25/$AZG$5</f>
        <v>16.666666666666668</v>
      </c>
      <c r="AZH25" s="82"/>
      <c r="AZI25" s="83"/>
      <c r="AZJ25" s="83"/>
      <c r="AZK25" s="83"/>
      <c r="AZL25" s="83">
        <v>100</v>
      </c>
      <c r="AZM25" s="83"/>
      <c r="AZN25" s="42">
        <f>SUM(AZH25:AZM25)</f>
        <v>100</v>
      </c>
      <c r="AZO25" s="43">
        <f>AZN25/$AZO$5</f>
        <v>16.666666666666668</v>
      </c>
      <c r="AZP25" s="48">
        <v>100</v>
      </c>
      <c r="AZQ25" s="49"/>
      <c r="AZR25" s="49"/>
      <c r="AZS25" s="49">
        <v>100</v>
      </c>
      <c r="AZT25" s="49"/>
      <c r="AZU25" s="49"/>
      <c r="AZV25" s="42">
        <f>SUM(AZP25:AZU25)</f>
        <v>200</v>
      </c>
      <c r="AZW25" s="43">
        <f>AZV25/$AZO$5</f>
        <v>33.333333333333336</v>
      </c>
      <c r="AZX25" s="48"/>
      <c r="AZY25" s="49"/>
      <c r="AZZ25" s="49"/>
      <c r="BAA25" s="49"/>
      <c r="BAB25" s="49">
        <v>100</v>
      </c>
      <c r="BAC25" s="49"/>
      <c r="BAD25" s="42">
        <f>SUM(AZX25:BAC25)</f>
        <v>100</v>
      </c>
      <c r="BAE25" s="43">
        <f>BAD25/$AZO$5</f>
        <v>16.666666666666668</v>
      </c>
      <c r="BAF25" s="48"/>
      <c r="BAG25" s="49">
        <v>99</v>
      </c>
      <c r="BAH25" s="49"/>
      <c r="BAI25" s="49"/>
      <c r="BAJ25" s="49"/>
      <c r="BAK25" s="49"/>
      <c r="BAL25" s="42">
        <f>SUM(BAF25:BAK25)</f>
        <v>99</v>
      </c>
      <c r="BAM25" s="43">
        <f>BAL25/$AZO$5</f>
        <v>16.5</v>
      </c>
      <c r="BAN25" s="48"/>
      <c r="BAO25" s="49">
        <v>100</v>
      </c>
      <c r="BAP25" s="49"/>
      <c r="BAQ25" s="49"/>
      <c r="BAR25" s="49"/>
      <c r="BAS25" s="49"/>
      <c r="BAT25" s="42">
        <f>SUM(BAN25:BAS25)</f>
        <v>100</v>
      </c>
      <c r="BAU25" s="43">
        <f>BAT25/$AZO$5</f>
        <v>16.666666666666668</v>
      </c>
      <c r="BAV25" s="48"/>
      <c r="BAW25" s="49"/>
      <c r="BAX25" s="49"/>
      <c r="BAY25" s="49"/>
      <c r="BAZ25" s="49">
        <v>43</v>
      </c>
      <c r="BBA25" s="49">
        <v>200</v>
      </c>
      <c r="BBB25" s="42">
        <f>SUM(BAV25:BBA25)</f>
        <v>243</v>
      </c>
      <c r="BBC25" s="43">
        <f>BBB25/$AZO$5</f>
        <v>40.5</v>
      </c>
      <c r="BBD25" s="48"/>
      <c r="BBE25" s="49"/>
      <c r="BBF25" s="49"/>
      <c r="BBG25" s="49"/>
      <c r="BBH25" s="49"/>
      <c r="BBI25" s="49"/>
      <c r="BBJ25" s="42">
        <f>SUM(BBD25:BBI25)</f>
        <v>0</v>
      </c>
      <c r="BBK25" s="43">
        <f>BBJ25/$AZO$5</f>
        <v>0</v>
      </c>
      <c r="BBL25" s="48"/>
      <c r="BBM25" s="49"/>
      <c r="BBN25" s="49"/>
      <c r="BBO25" s="49"/>
      <c r="BBP25" s="49"/>
      <c r="BBQ25" s="49"/>
      <c r="BBR25" s="42">
        <f>SUM(BBL25:BBQ25)</f>
        <v>0</v>
      </c>
      <c r="BBS25" s="43">
        <f>BBR25/$AZO$5</f>
        <v>0</v>
      </c>
      <c r="BBT25" s="48">
        <v>100</v>
      </c>
      <c r="BBU25" s="49"/>
      <c r="BBV25" s="49"/>
      <c r="BBW25" s="49"/>
      <c r="BBX25" s="49"/>
      <c r="BBY25" s="49">
        <v>100</v>
      </c>
      <c r="BBZ25" s="42">
        <f>SUM(BBT25:BBY25)</f>
        <v>200</v>
      </c>
      <c r="BCA25" s="43">
        <f>BBZ25/$AZO$5</f>
        <v>33.333333333333336</v>
      </c>
      <c r="BCB25" s="48"/>
      <c r="BCC25" s="49"/>
      <c r="BCD25" s="49"/>
      <c r="BCE25" s="49"/>
      <c r="BCF25" s="49"/>
      <c r="BCG25" s="49">
        <v>200</v>
      </c>
      <c r="BCH25" s="42">
        <f>SUM(BCB25:BCG25)</f>
        <v>200</v>
      </c>
      <c r="BCI25" s="43">
        <f>BCH25/$AZO$5</f>
        <v>33.333333333333336</v>
      </c>
      <c r="BCJ25" s="48"/>
      <c r="BCK25" s="49"/>
      <c r="BCL25" s="49"/>
      <c r="BCM25" s="49"/>
      <c r="BCN25" s="49"/>
      <c r="BCO25" s="49"/>
      <c r="BCP25" s="42">
        <f>SUM(BCJ25:BCO25)</f>
        <v>0</v>
      </c>
      <c r="BCQ25" s="43">
        <f>BCP25/$BCQ$5</f>
        <v>0</v>
      </c>
      <c r="BCR25" s="48"/>
      <c r="BCS25" s="49">
        <v>201</v>
      </c>
      <c r="BCT25" s="49"/>
      <c r="BCU25" s="49"/>
      <c r="BCV25" s="49">
        <v>106</v>
      </c>
      <c r="BCW25" s="49"/>
      <c r="BCX25" s="42">
        <f>SUM(BCR25:BCW25)</f>
        <v>307</v>
      </c>
      <c r="BCY25" s="43">
        <f>BCX25/$BCQ$5</f>
        <v>51.166666666666664</v>
      </c>
      <c r="BCZ25" s="48"/>
      <c r="BDA25" s="49"/>
      <c r="BDB25" s="49"/>
      <c r="BDC25" s="49"/>
      <c r="BDD25" s="49"/>
      <c r="BDE25" s="49"/>
      <c r="BDF25" s="42">
        <f>SUM(BCZ25:BDE25)</f>
        <v>0</v>
      </c>
      <c r="BDG25" s="43">
        <f>BDF25/$BCQ$5</f>
        <v>0</v>
      </c>
      <c r="BDH25" s="48"/>
      <c r="BDI25" s="49"/>
      <c r="BDJ25" s="49"/>
      <c r="BDK25" s="49"/>
      <c r="BDL25" s="49"/>
      <c r="BDM25" s="49"/>
      <c r="BDN25" s="42">
        <f>SUM(BDH25:BDM25)</f>
        <v>0</v>
      </c>
      <c r="BDO25" s="101">
        <f>BDN25/$BCQ$5</f>
        <v>0</v>
      </c>
      <c r="BDP25" s="251"/>
      <c r="BDQ25" s="252"/>
      <c r="BDR25" s="252"/>
      <c r="BDS25" s="252"/>
      <c r="BDT25" s="252"/>
      <c r="BDU25" s="252"/>
      <c r="BDV25" s="250">
        <f>SUM(BDP25:BDU25)</f>
        <v>0</v>
      </c>
      <c r="BDW25" s="253">
        <f>BDV25/$BCQ$5</f>
        <v>0</v>
      </c>
      <c r="BDX25" s="48"/>
      <c r="BDY25" s="49"/>
      <c r="BDZ25" s="49"/>
      <c r="BEA25" s="49"/>
      <c r="BEB25" s="49"/>
      <c r="BEC25" s="49"/>
      <c r="BED25" s="42">
        <f>SUM(BDX25:BEC25)</f>
        <v>0</v>
      </c>
      <c r="BEE25" s="43">
        <f>BED25/$BCQ$5</f>
        <v>0</v>
      </c>
      <c r="BEF25" s="48"/>
      <c r="BEG25" s="49"/>
      <c r="BEH25" s="49">
        <v>110</v>
      </c>
      <c r="BEI25" s="49"/>
      <c r="BEJ25" s="49"/>
      <c r="BEK25" s="49"/>
      <c r="BEL25" s="42">
        <f>SUM(BEF25:BEK25)</f>
        <v>110</v>
      </c>
      <c r="BEM25" s="43">
        <f>BEL25/$BEM$5</f>
        <v>18.333333333333332</v>
      </c>
      <c r="BEN25" s="48"/>
      <c r="BEO25" s="49"/>
      <c r="BEP25" s="49"/>
      <c r="BEQ25" s="49"/>
      <c r="BER25" s="49">
        <v>100</v>
      </c>
      <c r="BES25" s="49"/>
      <c r="BET25" s="42">
        <f>SUM(BEN25:BES25)</f>
        <v>100</v>
      </c>
      <c r="BEU25" s="43">
        <f>BET25/$BEU$5</f>
        <v>16.666666666666668</v>
      </c>
      <c r="BEV25" s="48"/>
      <c r="BEW25" s="49"/>
      <c r="BEX25" s="49"/>
      <c r="BEY25" s="49"/>
      <c r="BEZ25" s="49">
        <v>94</v>
      </c>
      <c r="BFA25" s="49"/>
      <c r="BFB25" s="42">
        <f>SUM(BEV25:BFA25)</f>
        <v>94</v>
      </c>
      <c r="BFC25" s="43">
        <f>BFB25/$BFC$5</f>
        <v>15.666666666666666</v>
      </c>
      <c r="BFD25" s="48"/>
      <c r="BFE25" s="49"/>
      <c r="BFF25" s="49"/>
      <c r="BFG25" s="49"/>
      <c r="BFH25" s="49"/>
      <c r="BFI25" s="49"/>
      <c r="BFJ25" s="42">
        <f>SUM(BFD25:BFI25)</f>
        <v>0</v>
      </c>
      <c r="BFK25" s="43">
        <f>BFJ25/$BFK$5</f>
        <v>0</v>
      </c>
      <c r="BFL25" s="48"/>
      <c r="BFM25" s="49"/>
      <c r="BFN25" s="49">
        <v>102</v>
      </c>
      <c r="BFO25" s="49"/>
      <c r="BFP25" s="49">
        <v>100</v>
      </c>
      <c r="BFQ25" s="49"/>
      <c r="BFR25" s="42">
        <f>SUM(BFL25:BFQ25)</f>
        <v>202</v>
      </c>
      <c r="BFS25" s="43">
        <f>BFR25/$BFS$5</f>
        <v>33.666666666666664</v>
      </c>
      <c r="BFT25" s="48"/>
      <c r="BFU25" s="49"/>
      <c r="BFV25" s="49"/>
      <c r="BFW25" s="49">
        <v>100</v>
      </c>
      <c r="BFX25" s="49"/>
      <c r="BFY25" s="49"/>
      <c r="BFZ25" s="42">
        <f>SUM(BFT25:BFY25)</f>
        <v>100</v>
      </c>
      <c r="BGA25" s="43">
        <f>BFZ25/$BGA$5</f>
        <v>16.666666666666668</v>
      </c>
      <c r="BGB25" s="48"/>
      <c r="BGC25" s="49">
        <v>100</v>
      </c>
      <c r="BGD25" s="49"/>
      <c r="BGE25" s="49"/>
      <c r="BGF25" s="49"/>
      <c r="BGG25" s="49"/>
      <c r="BGH25" s="42">
        <f>SUM(BGB25:BGG25)</f>
        <v>100</v>
      </c>
      <c r="BGI25" s="43">
        <f>BGH25/$BGI$5</f>
        <v>16.666666666666668</v>
      </c>
      <c r="BGJ25" s="48"/>
      <c r="BGK25" s="49"/>
      <c r="BGL25" s="49"/>
      <c r="BGM25" s="49"/>
      <c r="BGN25" s="49"/>
      <c r="BGO25" s="49"/>
      <c r="BGP25" s="42">
        <f>SUM(BGJ25:BGO25)</f>
        <v>0</v>
      </c>
      <c r="BGQ25" s="43">
        <f>BGP25/$BGQ$5</f>
        <v>0</v>
      </c>
      <c r="BGR25" s="48"/>
      <c r="BGS25" s="49"/>
      <c r="BGT25" s="49"/>
      <c r="BGU25" s="49">
        <v>80</v>
      </c>
      <c r="BGV25" s="49"/>
      <c r="BGW25" s="49"/>
      <c r="BGX25" s="42">
        <f>SUM(BGR25:BGW25)</f>
        <v>80</v>
      </c>
      <c r="BGY25" s="43">
        <f>BGX25/$BGY$5</f>
        <v>13.333333333333334</v>
      </c>
      <c r="BGZ25" s="48"/>
      <c r="BHA25" s="49"/>
      <c r="BHB25" s="49"/>
      <c r="BHC25" s="49"/>
      <c r="BHD25" s="49"/>
      <c r="BHE25" s="49"/>
      <c r="BHF25" s="42">
        <f>SUM(BGZ25:BHE25)</f>
        <v>0</v>
      </c>
      <c r="BHG25" s="43">
        <f>BHF25/$BHG$5</f>
        <v>0</v>
      </c>
      <c r="BHH25" s="48"/>
      <c r="BHI25" s="49"/>
      <c r="BHJ25" s="49"/>
      <c r="BHK25" s="49">
        <v>15</v>
      </c>
      <c r="BHL25" s="49"/>
      <c r="BHM25" s="49"/>
      <c r="BHN25" s="42">
        <f>SUM(BHH25:BHM25)</f>
        <v>15</v>
      </c>
      <c r="BHO25" s="43">
        <f>BHN25/$BHO$5</f>
        <v>2.5</v>
      </c>
      <c r="BHP25" s="48"/>
      <c r="BHQ25" s="49"/>
      <c r="BHR25" s="49"/>
      <c r="BHS25" s="49"/>
      <c r="BHT25" s="49"/>
      <c r="BHU25" s="49"/>
      <c r="BHV25" s="42">
        <f>SUM(BHP25:BHU25)</f>
        <v>0</v>
      </c>
      <c r="BHW25" s="43">
        <f>BHV25/$BHW$5</f>
        <v>0</v>
      </c>
      <c r="BHX25" s="48"/>
      <c r="BHY25" s="49"/>
      <c r="BHZ25" s="49"/>
      <c r="BIA25" s="49"/>
      <c r="BIB25" s="49"/>
      <c r="BIC25" s="49"/>
      <c r="BID25" s="42">
        <f>SUM(BHX25:BIC25)</f>
        <v>0</v>
      </c>
      <c r="BIE25" s="43">
        <f>BID25/$BIE$5</f>
        <v>0</v>
      </c>
      <c r="BIF25" s="48"/>
      <c r="BIG25" s="49"/>
      <c r="BIH25" s="49"/>
      <c r="BII25" s="49"/>
      <c r="BIJ25" s="49"/>
      <c r="BIK25" s="49"/>
      <c r="BIL25" s="42">
        <f>SUM(BIF25:BIK25)</f>
        <v>0</v>
      </c>
      <c r="BIM25" s="43">
        <f>BIL25/$BIM$5</f>
        <v>0</v>
      </c>
      <c r="BIN25" s="48"/>
      <c r="BIO25" s="49"/>
      <c r="BIP25" s="49"/>
      <c r="BIQ25" s="49"/>
      <c r="BIR25" s="49">
        <v>100</v>
      </c>
      <c r="BIS25" s="49"/>
      <c r="BIT25" s="42">
        <f>SUM(BIN25:BIS25)</f>
        <v>100</v>
      </c>
      <c r="BIU25" s="43">
        <f>BIT25/$BIU$5</f>
        <v>16.666666666666668</v>
      </c>
      <c r="BIV25" s="48">
        <v>100</v>
      </c>
      <c r="BIW25" s="49">
        <v>7</v>
      </c>
      <c r="BIX25" s="49"/>
      <c r="BIY25" s="49"/>
      <c r="BIZ25" s="49"/>
      <c r="BJA25" s="49"/>
      <c r="BJB25" s="42">
        <f>SUM(BIV25:BJA25)</f>
        <v>107</v>
      </c>
      <c r="BJC25" s="43">
        <f>BJB25/$BJC$5</f>
        <v>17.833333333333332</v>
      </c>
      <c r="BJD25" s="48"/>
      <c r="BJE25" s="49"/>
      <c r="BJF25" s="49"/>
      <c r="BJG25" s="49"/>
      <c r="BJH25" s="49"/>
      <c r="BJI25" s="49"/>
      <c r="BJJ25" s="42">
        <f>SUM(BJD25:BJI25)</f>
        <v>0</v>
      </c>
      <c r="BJK25" s="43">
        <f>BJJ25/$BJK$5</f>
        <v>0</v>
      </c>
      <c r="BJL25" s="48"/>
      <c r="BJM25" s="49"/>
      <c r="BJN25" s="49"/>
      <c r="BJO25" s="49"/>
      <c r="BJP25" s="49">
        <v>50</v>
      </c>
      <c r="BJQ25" s="49"/>
      <c r="BJR25" s="42">
        <f>SUM(BJL25:BJQ25)</f>
        <v>50</v>
      </c>
      <c r="BJS25" s="43">
        <f>BJR25/$BJS$5</f>
        <v>8.3333333333333339</v>
      </c>
      <c r="BJT25" s="48"/>
      <c r="BJU25" s="49">
        <v>80</v>
      </c>
      <c r="BJV25" s="49"/>
      <c r="BJW25" s="49"/>
      <c r="BJX25" s="49"/>
      <c r="BJY25" s="49"/>
      <c r="BJZ25" s="67">
        <f>SUM(BJT25:BJY25)</f>
        <v>80</v>
      </c>
      <c r="BKA25" s="43">
        <f>BJZ25/$BKA$5</f>
        <v>13.333333333333334</v>
      </c>
      <c r="BKB25" s="48"/>
      <c r="BKC25" s="49">
        <v>110</v>
      </c>
      <c r="BKD25" s="49"/>
      <c r="BKE25" s="49"/>
      <c r="BKF25" s="49"/>
      <c r="BKG25" s="49"/>
      <c r="BKH25" s="67">
        <f>SUM(BKB25:BKG25)</f>
        <v>110</v>
      </c>
      <c r="BKI25" s="43">
        <f>BKH25/$BKI$5</f>
        <v>18.333333333333332</v>
      </c>
      <c r="BKJ25" s="48"/>
      <c r="BKK25" s="49"/>
      <c r="BKL25" s="49"/>
      <c r="BKM25" s="49"/>
      <c r="BKN25" s="49"/>
      <c r="BKO25" s="49"/>
      <c r="BKP25" s="67">
        <f>SUM(BKJ25:BKO25)</f>
        <v>0</v>
      </c>
      <c r="BKQ25" s="43">
        <f>BKP25/$BKI$5</f>
        <v>0</v>
      </c>
      <c r="BKR25" s="48">
        <v>100</v>
      </c>
      <c r="BKS25" s="49"/>
      <c r="BKT25" s="49"/>
      <c r="BKU25" s="49"/>
      <c r="BKV25" s="49"/>
      <c r="BKW25" s="49"/>
      <c r="BKX25" s="67">
        <f>SUM(BKR25:BKW25)</f>
        <v>100</v>
      </c>
      <c r="BKY25" s="43">
        <f>BKX25/$BKY$5</f>
        <v>16.666666666666668</v>
      </c>
      <c r="BKZ25" s="48"/>
      <c r="BLA25" s="49"/>
      <c r="BLB25" s="49"/>
      <c r="BLC25" s="49"/>
      <c r="BLD25" s="49"/>
      <c r="BLE25" s="49"/>
      <c r="BLF25" s="67">
        <f>SUM(BKZ25:BLE25)</f>
        <v>0</v>
      </c>
      <c r="BLG25" s="43">
        <f>BLF25/$BLG$5</f>
        <v>0</v>
      </c>
      <c r="BLH25" s="63">
        <v>110</v>
      </c>
      <c r="BLI25" s="64"/>
      <c r="BLJ25" s="64"/>
      <c r="BLK25" s="64"/>
      <c r="BLL25" s="64"/>
      <c r="BLM25" s="64"/>
      <c r="BLN25" s="67">
        <f>SUM(BLH25:BLM25)</f>
        <v>110</v>
      </c>
      <c r="BLO25" s="68">
        <f>BLN25/$BLO$5</f>
        <v>18.333333333333332</v>
      </c>
      <c r="BLP25" s="48"/>
      <c r="BLQ25" s="49">
        <v>110</v>
      </c>
      <c r="BLR25" s="49"/>
      <c r="BLS25" s="49"/>
      <c r="BLT25" s="49"/>
      <c r="BLU25" s="49"/>
      <c r="BLV25" s="67">
        <f>SUM(BLP25:BLU25)</f>
        <v>110</v>
      </c>
      <c r="BLW25" s="68">
        <f>BLV25/$BLW$5</f>
        <v>18.333333333333332</v>
      </c>
      <c r="BLX25" s="48"/>
      <c r="BLY25" s="49"/>
      <c r="BLZ25" s="49"/>
      <c r="BMA25" s="49">
        <v>82</v>
      </c>
      <c r="BMB25" s="49"/>
      <c r="BMC25" s="49"/>
      <c r="BMD25" s="67">
        <f>SUM(BLX25:BMC25)</f>
        <v>82</v>
      </c>
      <c r="BME25" s="43">
        <f>BMD25/$BME$5</f>
        <v>13.666666666666666</v>
      </c>
      <c r="BMF25" s="48"/>
      <c r="BMG25" s="49"/>
      <c r="BMH25" s="49">
        <v>6</v>
      </c>
      <c r="BMI25" s="49"/>
      <c r="BMJ25" s="49"/>
      <c r="BMK25" s="49"/>
      <c r="BML25" s="67">
        <f>SUM(BMF25:BMK25)</f>
        <v>6</v>
      </c>
      <c r="BMM25" s="43">
        <f>BML25/$BMM$5</f>
        <v>1</v>
      </c>
      <c r="BMN25" s="48"/>
      <c r="BMO25" s="49"/>
      <c r="BMP25" s="49"/>
      <c r="BMQ25" s="49"/>
      <c r="BMR25" s="49"/>
      <c r="BMS25" s="49"/>
      <c r="BMT25" s="67">
        <f>SUM(BMN25:BMS25)</f>
        <v>0</v>
      </c>
      <c r="BMU25" s="43">
        <f>BMT25/$BMU$5</f>
        <v>0</v>
      </c>
      <c r="BMV25" s="48"/>
      <c r="BMW25" s="49"/>
      <c r="BMX25" s="49">
        <v>100</v>
      </c>
      <c r="BMY25" s="49"/>
      <c r="BMZ25" s="49"/>
      <c r="BNA25" s="49"/>
      <c r="BNB25" s="67">
        <f>SUM(BMV25:BNA25)</f>
        <v>100</v>
      </c>
      <c r="BNC25" s="43">
        <f>BNB25/$BNC$5</f>
        <v>16.666666666666668</v>
      </c>
      <c r="BND25" s="247"/>
      <c r="BNE25" s="47"/>
      <c r="BNF25" s="47"/>
      <c r="BNG25" s="47"/>
      <c r="BNH25" s="47"/>
      <c r="BNI25" s="47"/>
      <c r="BNJ25" s="67">
        <f>SUM(BND25:BNI25)</f>
        <v>0</v>
      </c>
      <c r="BNK25" s="184">
        <f>BNJ25/$BNK$5</f>
        <v>0</v>
      </c>
      <c r="BNL25" s="195">
        <v>38</v>
      </c>
      <c r="BNM25" s="49"/>
      <c r="BNN25" s="49"/>
      <c r="BNO25" s="49"/>
      <c r="BNP25" s="49"/>
      <c r="BNQ25" s="49"/>
      <c r="BNR25" s="67">
        <f>SUM(BNL25:BNQ25)</f>
        <v>38</v>
      </c>
      <c r="BNS25" s="211">
        <f>BNR25/$BNS$5</f>
        <v>6.333333333333333</v>
      </c>
      <c r="BNT25" s="195"/>
      <c r="BNU25" s="49"/>
      <c r="BNV25" s="49">
        <v>41</v>
      </c>
      <c r="BNW25" s="49">
        <v>80</v>
      </c>
      <c r="BNX25" s="49"/>
      <c r="BNY25" s="49"/>
      <c r="BNZ25" s="67">
        <f>SUM(BNT25:BNY25)</f>
        <v>121</v>
      </c>
      <c r="BOA25" s="184">
        <f>BNZ25/$BOA$5</f>
        <v>20.166666666666668</v>
      </c>
      <c r="BOB25" s="48"/>
      <c r="BOC25" s="49"/>
      <c r="BOD25" s="49"/>
      <c r="BOE25" s="49"/>
      <c r="BOF25" s="49"/>
      <c r="BOG25" s="49"/>
      <c r="BOH25" s="67">
        <f>SUM(BOB25:BOG25)</f>
        <v>0</v>
      </c>
      <c r="BOI25" s="68">
        <f>BOH25/$BOI$5</f>
        <v>0</v>
      </c>
      <c r="BOJ25" s="48"/>
      <c r="BOK25" s="49"/>
      <c r="BOL25" s="49"/>
      <c r="BOM25" s="49"/>
      <c r="BON25" s="49"/>
      <c r="BOO25" s="49"/>
      <c r="BOP25" s="67">
        <f>SUM(BOJ25:BOO25)</f>
        <v>0</v>
      </c>
      <c r="BOQ25" s="68">
        <f>BOP25/$BOQ$5</f>
        <v>0</v>
      </c>
      <c r="BOR25" s="48"/>
      <c r="BOS25" s="49"/>
      <c r="BOT25" s="49"/>
      <c r="BOU25" s="49">
        <v>40</v>
      </c>
      <c r="BOV25" s="49">
        <v>61</v>
      </c>
      <c r="BOW25" s="49"/>
      <c r="BOX25" s="67">
        <f>SUM(BOR25:BOW25)</f>
        <v>101</v>
      </c>
      <c r="BOY25" s="68">
        <f>BOX25/$BOY$5</f>
        <v>16.833333333333332</v>
      </c>
      <c r="BOZ25" s="48"/>
      <c r="BPA25" s="49"/>
      <c r="BPB25" s="49"/>
      <c r="BPC25" s="49"/>
      <c r="BPD25" s="49"/>
      <c r="BPE25" s="49">
        <v>60</v>
      </c>
      <c r="BPF25" s="67">
        <f>SUM(BOZ25:BPE25)</f>
        <v>60</v>
      </c>
      <c r="BPG25" s="68">
        <f>BPF25/$BPG$5</f>
        <v>10</v>
      </c>
      <c r="BPH25" s="48"/>
      <c r="BPI25" s="49"/>
      <c r="BPJ25" s="49"/>
      <c r="BPK25" s="49"/>
      <c r="BPL25" s="49"/>
      <c r="BPM25" s="49"/>
      <c r="BPN25" s="67">
        <f>SUM(BPH25:BPM25)</f>
        <v>0</v>
      </c>
      <c r="BPO25" s="68">
        <f>BPN25/$BPO$5</f>
        <v>0</v>
      </c>
      <c r="BPP25" s="48"/>
      <c r="BPQ25" s="49"/>
      <c r="BPR25" s="49"/>
      <c r="BPS25" s="49">
        <v>51</v>
      </c>
      <c r="BPT25" s="49"/>
      <c r="BPU25" s="49"/>
      <c r="BPV25" s="67">
        <f>SUM(BPP25:BPU25)</f>
        <v>51</v>
      </c>
      <c r="BPW25" s="68">
        <f>BPV25/$BPW$5</f>
        <v>8.5</v>
      </c>
      <c r="BPX25" s="48"/>
      <c r="BPY25" s="49">
        <v>40</v>
      </c>
      <c r="BPZ25" s="49"/>
      <c r="BQA25" s="49"/>
      <c r="BQB25" s="49"/>
      <c r="BQC25" s="49"/>
      <c r="BQD25" s="67">
        <f>SUM(BPX25:BQC25)</f>
        <v>40</v>
      </c>
      <c r="BQE25" s="68">
        <f>BQD25/$BQE$5</f>
        <v>6.666666666666667</v>
      </c>
      <c r="BQF25" s="48"/>
      <c r="BQG25" s="49"/>
      <c r="BQH25" s="49"/>
      <c r="BQI25" s="49"/>
      <c r="BQJ25" s="49"/>
      <c r="BQK25" s="49"/>
      <c r="BQL25" s="67">
        <f>SUM(BQF25:BQK25)</f>
        <v>0</v>
      </c>
      <c r="BQM25" s="68">
        <f>BQL25/$BQM$5</f>
        <v>0</v>
      </c>
      <c r="BQN25" s="48"/>
      <c r="BQO25" s="49"/>
      <c r="BQP25" s="49">
        <v>41</v>
      </c>
      <c r="BQQ25" s="49"/>
      <c r="BQR25" s="49"/>
      <c r="BQS25" s="49"/>
      <c r="BQT25" s="67">
        <f>SUM(BQN25:BQS25)</f>
        <v>41</v>
      </c>
      <c r="BQU25" s="68">
        <f>BQT25/$BQU$5</f>
        <v>6.833333333333333</v>
      </c>
      <c r="BQV25" s="48"/>
      <c r="BQW25" s="49"/>
      <c r="BQX25" s="49"/>
      <c r="BQY25" s="49"/>
      <c r="BQZ25" s="49"/>
      <c r="BRA25" s="49"/>
      <c r="BRB25" s="67">
        <f>SUM(BQV25:BRA25)</f>
        <v>0</v>
      </c>
      <c r="BRC25" s="68">
        <f>BRB25/$BRC$5</f>
        <v>0</v>
      </c>
      <c r="BRD25" s="48">
        <v>40</v>
      </c>
      <c r="BRE25" s="49"/>
      <c r="BRF25" s="49"/>
      <c r="BRG25" s="49">
        <v>40</v>
      </c>
      <c r="BRH25" s="49"/>
      <c r="BRI25" s="49"/>
      <c r="BRJ25" s="67">
        <f>SUM(BRD25:BRI25)</f>
        <v>80</v>
      </c>
      <c r="BRK25" s="68">
        <f>BRJ25/$BRK$5</f>
        <v>13.333333333333334</v>
      </c>
      <c r="BRL25" s="48"/>
      <c r="BRM25" s="49"/>
      <c r="BRN25" s="49"/>
      <c r="BRO25" s="49">
        <v>40</v>
      </c>
      <c r="BRP25" s="49"/>
      <c r="BRQ25" s="49"/>
      <c r="BRR25" s="67">
        <f>SUM(BRL25:BRQ25)</f>
        <v>40</v>
      </c>
      <c r="BRS25" s="68">
        <f>BRR25/$BRS$5</f>
        <v>6.666666666666667</v>
      </c>
      <c r="BRT25" s="48"/>
      <c r="BRU25" s="49"/>
      <c r="BRV25" s="49"/>
      <c r="BRW25" s="49"/>
      <c r="BRX25" s="49"/>
      <c r="BRY25" s="49"/>
      <c r="BRZ25" s="67">
        <f>SUM(BRT25:BRY25)</f>
        <v>0</v>
      </c>
      <c r="BSA25" s="68">
        <f>BRZ25/$BSA$5</f>
        <v>0</v>
      </c>
      <c r="BSB25" s="48"/>
      <c r="BSC25" s="49"/>
      <c r="BSD25" s="49"/>
      <c r="BSE25" s="49"/>
      <c r="BSF25" s="49"/>
      <c r="BSG25" s="49"/>
      <c r="BSH25" s="67">
        <f>SUM(BSB25:BSG25)</f>
        <v>0</v>
      </c>
      <c r="BSI25" s="68">
        <f>BSH25/$BSI$5</f>
        <v>0</v>
      </c>
      <c r="BSJ25" s="48"/>
      <c r="BSK25" s="49"/>
      <c r="BSL25" s="49"/>
      <c r="BSM25" s="49"/>
      <c r="BSN25" s="49"/>
      <c r="BSO25" s="49"/>
      <c r="BSP25" s="67">
        <f>SUM(BSJ25:BSO25)</f>
        <v>0</v>
      </c>
      <c r="BSQ25" s="68">
        <f>BSP25/$BSQ$5</f>
        <v>0</v>
      </c>
      <c r="BSR25" s="48"/>
      <c r="BSS25" s="49"/>
      <c r="BST25" s="49"/>
      <c r="BSU25" s="49"/>
      <c r="BSV25" s="49"/>
      <c r="BSW25" s="49"/>
      <c r="BSX25" s="67">
        <f>SUM(BSR25:BSW25)</f>
        <v>0</v>
      </c>
      <c r="BSY25" s="68">
        <f>BSX25/$BSY$5</f>
        <v>0</v>
      </c>
      <c r="BSZ25" s="48"/>
      <c r="BTA25" s="49"/>
      <c r="BTB25" s="49"/>
      <c r="BTC25" s="49"/>
      <c r="BTD25" s="49">
        <v>44</v>
      </c>
      <c r="BTE25" s="49"/>
      <c r="BTF25" s="67">
        <f>SUM(BSZ25:BTE25)</f>
        <v>44</v>
      </c>
      <c r="BTG25" s="68">
        <f>BTF25/$BTG$5</f>
        <v>7.333333333333333</v>
      </c>
      <c r="BTH25" s="48"/>
      <c r="BTI25" s="49"/>
      <c r="BTJ25" s="49"/>
      <c r="BTK25" s="49"/>
      <c r="BTL25" s="49"/>
      <c r="BTM25" s="49"/>
      <c r="BTN25" s="67">
        <f>SUM(BTH25:BTM25)</f>
        <v>0</v>
      </c>
      <c r="BTO25" s="68">
        <f>BTN25/$BTO$5</f>
        <v>0</v>
      </c>
      <c r="BTP25" s="48"/>
      <c r="BTQ25" s="49"/>
      <c r="BTR25" s="49"/>
      <c r="BTS25" s="49"/>
      <c r="BTT25" s="49"/>
      <c r="BTU25" s="49"/>
      <c r="BTV25" s="67">
        <f>SUM(BTP25:BTU25)</f>
        <v>0</v>
      </c>
      <c r="BTW25" s="68">
        <f>BTV25/$BTW$5</f>
        <v>0</v>
      </c>
      <c r="BTX25" s="48">
        <v>39</v>
      </c>
      <c r="BTY25" s="49"/>
      <c r="BTZ25" s="49"/>
      <c r="BUA25" s="49"/>
      <c r="BUB25" s="49"/>
      <c r="BUC25" s="49"/>
      <c r="BUD25" s="67">
        <f>SUM(BTX25:BUC25)</f>
        <v>39</v>
      </c>
      <c r="BUE25" s="68">
        <f>BUD25/$BUE$5</f>
        <v>6.5</v>
      </c>
      <c r="BUF25" s="48"/>
      <c r="BUG25" s="49"/>
      <c r="BUH25" s="49"/>
      <c r="BUI25" s="49"/>
      <c r="BUJ25" s="49"/>
      <c r="BUK25" s="49"/>
      <c r="BUL25" s="67">
        <f>SUM(BUF25:BUK25)</f>
        <v>0</v>
      </c>
      <c r="BUM25" s="68">
        <f>BUL25/$BUM$5</f>
        <v>0</v>
      </c>
      <c r="BUN25" s="48"/>
      <c r="BUO25" s="49"/>
      <c r="BUP25" s="49"/>
      <c r="BUQ25" s="49"/>
      <c r="BUR25" s="49">
        <v>40</v>
      </c>
      <c r="BUS25" s="49"/>
      <c r="BUT25" s="67">
        <f>SUM(BUN25:BUS25)</f>
        <v>40</v>
      </c>
      <c r="BUU25" s="68">
        <f>BUT25/$BUU$5</f>
        <v>6.666666666666667</v>
      </c>
      <c r="BUV25" s="48"/>
      <c r="BUW25" s="49"/>
      <c r="BUX25" s="49"/>
      <c r="BUY25" s="49"/>
      <c r="BUZ25" s="49"/>
      <c r="BVA25" s="49"/>
      <c r="BVB25" s="67">
        <f>SUM(BUV25:BVA25)</f>
        <v>0</v>
      </c>
      <c r="BVC25" s="68">
        <f>BVB25/$BVC$5</f>
        <v>0</v>
      </c>
      <c r="BVD25" s="48"/>
      <c r="BVE25" s="49"/>
      <c r="BVF25" s="49">
        <v>70</v>
      </c>
      <c r="BVG25" s="49"/>
      <c r="BVH25" s="49"/>
      <c r="BVI25" s="49"/>
      <c r="BVJ25" s="67">
        <f>SUM(BVD25:BVI25)</f>
        <v>70</v>
      </c>
      <c r="BVK25" s="68">
        <f>BVJ25/$BVK$5</f>
        <v>11.666666666666666</v>
      </c>
      <c r="BVL25" s="48"/>
      <c r="BVM25" s="49"/>
      <c r="BVN25" s="49"/>
      <c r="BVO25" s="49"/>
      <c r="BVP25" s="49"/>
      <c r="BVQ25" s="49"/>
      <c r="BVR25" s="67">
        <f>SUM(BVL25:BVQ25)</f>
        <v>0</v>
      </c>
      <c r="BVS25" s="68">
        <f>BVR25/$BVS$5</f>
        <v>0</v>
      </c>
      <c r="BVT25" s="48"/>
      <c r="BVU25" s="49"/>
      <c r="BVV25" s="49"/>
      <c r="BVW25" s="49"/>
      <c r="BVX25" s="49">
        <v>51</v>
      </c>
      <c r="BVY25" s="49"/>
      <c r="BVZ25" s="67">
        <f>SUM(BVT25:BVY25)</f>
        <v>51</v>
      </c>
      <c r="BWA25" s="68">
        <f>BVZ25/$BWA$5</f>
        <v>8.5</v>
      </c>
      <c r="BWB25" s="48"/>
      <c r="BWC25" s="49"/>
      <c r="BWD25" s="49">
        <v>99</v>
      </c>
      <c r="BWE25" s="49"/>
      <c r="BWF25" s="49"/>
      <c r="BWG25" s="49"/>
      <c r="BWH25" s="67">
        <f>SUM(BWB25:BWG25)</f>
        <v>99</v>
      </c>
      <c r="BWI25" s="68">
        <f>BWH25/$BWI$5</f>
        <v>16.5</v>
      </c>
      <c r="BWJ25" s="48"/>
      <c r="BWK25" s="49"/>
      <c r="BWL25" s="49"/>
      <c r="BWM25" s="49"/>
      <c r="BWN25" s="49"/>
      <c r="BWO25" s="49"/>
      <c r="BWP25" s="67">
        <f>SUM(BWJ25:BWO25)</f>
        <v>0</v>
      </c>
      <c r="BWQ25" s="68">
        <f>BWP25/$BWQ$5</f>
        <v>0</v>
      </c>
      <c r="BWR25" s="63"/>
      <c r="BWS25" s="64"/>
      <c r="BWT25" s="64"/>
      <c r="BWU25" s="64"/>
      <c r="BWV25" s="64"/>
      <c r="BWW25" s="64"/>
      <c r="BWX25" s="67">
        <f>SUM(BWR25:BWW25)</f>
        <v>0</v>
      </c>
      <c r="BWY25" s="68">
        <f>BWX25/$BWY$5</f>
        <v>0</v>
      </c>
      <c r="BWZ25" s="48"/>
      <c r="BXA25" s="49"/>
      <c r="BXB25" s="49"/>
      <c r="BXC25" s="49"/>
      <c r="BXD25" s="49"/>
      <c r="BXE25" s="49">
        <v>80</v>
      </c>
      <c r="BXF25" s="67">
        <f>SUM(BWZ25:BXE25)</f>
        <v>80</v>
      </c>
      <c r="BXG25" s="68">
        <f>BXF25/$BXG$5</f>
        <v>13.333333333333334</v>
      </c>
      <c r="BXH25" s="63"/>
      <c r="BXI25" s="64">
        <v>41</v>
      </c>
      <c r="BXJ25" s="64"/>
      <c r="BXK25" s="64"/>
      <c r="BXL25" s="64"/>
      <c r="BXM25" s="64"/>
      <c r="BXN25" s="67">
        <f>SUM(BXH25:BXM25)</f>
        <v>41</v>
      </c>
      <c r="BXO25" s="68">
        <f>BXN25/$BXO$5</f>
        <v>6.833333333333333</v>
      </c>
      <c r="BXP25" s="48"/>
      <c r="BXQ25" s="49"/>
      <c r="BXR25" s="49"/>
      <c r="BXS25" s="49"/>
      <c r="BXT25" s="49"/>
      <c r="BXU25" s="49"/>
      <c r="BXV25" s="67">
        <f>SUM(BXP25:BXU25)</f>
        <v>0</v>
      </c>
      <c r="BXW25" s="68">
        <f>BXV25/$BXW$5</f>
        <v>0</v>
      </c>
      <c r="BXX25" s="48">
        <v>30</v>
      </c>
      <c r="BXY25" s="49"/>
      <c r="BXZ25" s="49"/>
      <c r="BYA25" s="49"/>
      <c r="BYB25" s="49"/>
      <c r="BYC25" s="49"/>
      <c r="BYD25" s="67">
        <f>SUM(BXX25:BYC25)</f>
        <v>30</v>
      </c>
      <c r="BYE25" s="68">
        <f>BYD25/$BYE$5</f>
        <v>5</v>
      </c>
      <c r="BYF25" s="48"/>
      <c r="BYG25" s="49"/>
      <c r="BYH25" s="49">
        <v>40</v>
      </c>
      <c r="BYI25" s="49"/>
      <c r="BYJ25" s="49"/>
      <c r="BYK25" s="49"/>
      <c r="BYL25" s="67">
        <f>SUM(BYF25:BYK25)</f>
        <v>40</v>
      </c>
      <c r="BYM25" s="68">
        <f>BYL25/$BYM$5</f>
        <v>6.666666666666667</v>
      </c>
      <c r="BYN25" s="48"/>
      <c r="BYO25" s="49"/>
      <c r="BYP25" s="49"/>
      <c r="BYQ25" s="49"/>
      <c r="BYR25" s="49"/>
      <c r="BYS25" s="49"/>
      <c r="BYT25" s="67">
        <f>SUM(BYN25:BYS25)</f>
        <v>0</v>
      </c>
      <c r="BYU25" s="68">
        <f>BYT25/$BYU$5</f>
        <v>0</v>
      </c>
      <c r="BYV25" s="48"/>
      <c r="BYW25" s="49"/>
      <c r="BYX25" s="49"/>
      <c r="BYY25" s="49"/>
      <c r="BYZ25" s="49"/>
      <c r="BZA25" s="49"/>
      <c r="BZB25" s="67">
        <f>SUM(BYV25:BZA25)</f>
        <v>0</v>
      </c>
      <c r="BZC25" s="68">
        <f>BZB25/$BZC$5</f>
        <v>0</v>
      </c>
      <c r="BZD25" s="48"/>
      <c r="BZE25" s="49"/>
      <c r="BZF25" s="49"/>
      <c r="BZG25" s="49">
        <v>43</v>
      </c>
      <c r="BZH25" s="49"/>
      <c r="BZI25" s="49"/>
      <c r="BZJ25" s="67">
        <f>SUM(BZD25:BZI25)</f>
        <v>43</v>
      </c>
      <c r="BZK25" s="68">
        <f>BZJ25/$BZK$5</f>
        <v>7.166666666666667</v>
      </c>
      <c r="BZL25" s="48"/>
      <c r="BZM25" s="49"/>
      <c r="BZN25" s="49"/>
      <c r="BZO25" s="49"/>
      <c r="BZP25" s="49"/>
      <c r="BZQ25" s="49">
        <v>59</v>
      </c>
      <c r="BZR25" s="67">
        <f>SUM(BZL25:BZQ25)</f>
        <v>59</v>
      </c>
      <c r="BZS25" s="68">
        <f>BZR25/$BZS$5</f>
        <v>9.8333333333333339</v>
      </c>
      <c r="BZT25" s="63"/>
      <c r="BZU25" s="64"/>
      <c r="BZV25" s="64"/>
      <c r="BZW25" s="64"/>
      <c r="BZX25" s="64"/>
      <c r="BZY25" s="64"/>
      <c r="BZZ25" s="67">
        <f>SUM(BZT25:BZY25)</f>
        <v>0</v>
      </c>
      <c r="CAA25" s="68">
        <f>BZZ25/$CAA$5</f>
        <v>0</v>
      </c>
      <c r="CAB25" s="48"/>
      <c r="CAC25" s="49"/>
      <c r="CAD25" s="49"/>
      <c r="CAE25" s="49"/>
      <c r="CAF25" s="49">
        <v>50</v>
      </c>
      <c r="CAG25" s="49"/>
      <c r="CAH25" s="67">
        <f>SUM(CAB25:CAG25)</f>
        <v>50</v>
      </c>
      <c r="CAI25" s="68">
        <f>CAH25/$CAI$5</f>
        <v>8.3333333333333339</v>
      </c>
      <c r="CAJ25" s="48"/>
      <c r="CAK25" s="49"/>
      <c r="CAL25" s="49"/>
      <c r="CAM25" s="49"/>
      <c r="CAN25" s="49"/>
      <c r="CAO25" s="49"/>
      <c r="CAP25" s="67">
        <f>SUM(CAJ25:CAO25)</f>
        <v>0</v>
      </c>
      <c r="CAQ25" s="68">
        <f>CAP25/$CAQ$5</f>
        <v>0</v>
      </c>
      <c r="CAR25" s="201"/>
      <c r="CAS25" s="47"/>
      <c r="CAT25" s="47"/>
      <c r="CAU25" s="47"/>
      <c r="CAV25" s="47"/>
      <c r="CAW25" s="47"/>
      <c r="CAX25" s="67">
        <f>SUM(CAR25:CAW25)</f>
        <v>0</v>
      </c>
      <c r="CAY25" s="68">
        <f>CAX25/$CAY$5</f>
        <v>0</v>
      </c>
      <c r="CAZ25" s="63"/>
      <c r="CBA25" s="64">
        <v>40</v>
      </c>
      <c r="CBB25" s="64"/>
      <c r="CBC25" s="64"/>
      <c r="CBD25" s="64"/>
      <c r="CBE25" s="64">
        <v>20</v>
      </c>
      <c r="CBF25" s="67">
        <f>SUM(CAZ25:CBE25)</f>
        <v>60</v>
      </c>
      <c r="CBG25" s="68">
        <f>CBF25/$CBG$5</f>
        <v>10</v>
      </c>
      <c r="CBH25" s="48"/>
      <c r="CBI25" s="49"/>
      <c r="CBJ25" s="49"/>
      <c r="CBK25" s="49"/>
      <c r="CBL25" s="49"/>
      <c r="CBM25" s="49"/>
      <c r="CBN25" s="67">
        <f>SUM(CBH25:CBM25)</f>
        <v>0</v>
      </c>
      <c r="CBO25" s="68">
        <f>CBN25/$CBO$5</f>
        <v>0</v>
      </c>
      <c r="CBP25" s="48"/>
      <c r="CBQ25" s="49"/>
      <c r="CBR25" s="49"/>
      <c r="CBS25" s="49"/>
      <c r="CBT25" s="49"/>
      <c r="CBU25" s="49"/>
      <c r="CBV25" s="67">
        <f>SUM(CBP25:CBU25)</f>
        <v>0</v>
      </c>
      <c r="CBW25" s="68">
        <f>CBV25/$CBW$5</f>
        <v>0</v>
      </c>
      <c r="CBX25" s="48"/>
      <c r="CBY25" s="49"/>
      <c r="CBZ25" s="49"/>
      <c r="CCA25" s="49"/>
      <c r="CCB25" s="49"/>
      <c r="CCC25" s="49"/>
      <c r="CCD25" s="67">
        <f>SUM(CBX25:CCC25)</f>
        <v>0</v>
      </c>
      <c r="CCE25" s="68">
        <f>CCD25/$CCE$5</f>
        <v>0</v>
      </c>
      <c r="CCF25" s="48"/>
      <c r="CCG25" s="49"/>
      <c r="CCH25" s="49"/>
      <c r="CCI25" s="49">
        <v>30</v>
      </c>
      <c r="CCJ25" s="49"/>
      <c r="CCK25" s="49"/>
      <c r="CCL25" s="67">
        <f>SUM(CCF25:CCK25)</f>
        <v>30</v>
      </c>
      <c r="CCM25" s="68">
        <f>CCL25/$CCM$5</f>
        <v>5</v>
      </c>
      <c r="CCN25" s="63"/>
      <c r="CCO25" s="64"/>
      <c r="CCP25" s="64"/>
      <c r="CCQ25" s="64"/>
      <c r="CCR25" s="64"/>
      <c r="CCS25" s="64"/>
      <c r="CCT25" s="67">
        <f>SUM(CCN25:CCS25)</f>
        <v>0</v>
      </c>
      <c r="CCU25" s="68">
        <f>CCT25/$CCU$5</f>
        <v>0</v>
      </c>
      <c r="CCV25" s="63">
        <v>36</v>
      </c>
      <c r="CCW25" s="64"/>
      <c r="CCX25" s="64"/>
      <c r="CCY25" s="64"/>
      <c r="CCZ25" s="64">
        <v>31</v>
      </c>
      <c r="CDA25" s="64"/>
      <c r="CDB25" s="67">
        <f>SUM(CCV25:CDA25)</f>
        <v>67</v>
      </c>
      <c r="CDC25" s="68">
        <f>CDB25/$CDC$5</f>
        <v>11.166666666666666</v>
      </c>
      <c r="CDD25" s="201"/>
      <c r="CDE25" s="47"/>
      <c r="CDF25" s="47"/>
      <c r="CDG25" s="47"/>
      <c r="CDH25" s="47"/>
      <c r="CDI25" s="47"/>
      <c r="CDJ25" s="67">
        <f>SUM(CDD25:CDI25)</f>
        <v>0</v>
      </c>
      <c r="CDK25" s="68">
        <f>CDJ25/$CDK$5</f>
        <v>0</v>
      </c>
      <c r="CDL25" s="48"/>
      <c r="CDM25" s="49"/>
      <c r="CDN25" s="49"/>
      <c r="CDO25" s="49"/>
      <c r="CDP25" s="49">
        <v>30</v>
      </c>
      <c r="CDQ25" s="49"/>
      <c r="CDR25" s="67">
        <f>SUM(CDL25:CDQ25)</f>
        <v>30</v>
      </c>
      <c r="CDS25" s="68">
        <f>CDR25/$CDS$5</f>
        <v>5</v>
      </c>
      <c r="CDT25" s="48">
        <v>101</v>
      </c>
      <c r="CDU25" s="49"/>
      <c r="CDV25" s="49"/>
      <c r="CDW25" s="49"/>
      <c r="CDX25" s="49"/>
      <c r="CDY25" s="49"/>
      <c r="CDZ25" s="67">
        <f>SUM(CDT25:CDY25)</f>
        <v>101</v>
      </c>
      <c r="CEA25" s="68">
        <f>CDZ25/$CEA$5</f>
        <v>16.833333333333332</v>
      </c>
      <c r="CEB25" s="48"/>
      <c r="CEC25" s="49"/>
      <c r="CED25" s="49"/>
      <c r="CEE25" s="49"/>
      <c r="CEF25" s="49"/>
      <c r="CEG25" s="49"/>
      <c r="CEH25" s="67">
        <f>SUM(CEB25:CEG25)</f>
        <v>0</v>
      </c>
      <c r="CEI25" s="184">
        <f>CEH25/$CEI$23</f>
        <v>0</v>
      </c>
      <c r="CEJ25" s="48"/>
      <c r="CEK25" s="49"/>
      <c r="CEL25" s="49"/>
      <c r="CEM25" s="49"/>
      <c r="CEN25" s="49">
        <v>20</v>
      </c>
      <c r="CEO25" s="49"/>
      <c r="CEP25" s="67">
        <f>SUM(CEJ25:CEO25)</f>
        <v>20</v>
      </c>
      <c r="CEQ25" s="68">
        <f>CEP25/$CEQ$23</f>
        <v>3.3333333333333335</v>
      </c>
      <c r="CER25" s="342"/>
      <c r="CES25" s="343"/>
      <c r="CET25" s="343">
        <v>30</v>
      </c>
      <c r="CEU25" s="343">
        <v>0</v>
      </c>
      <c r="CEV25" s="343"/>
      <c r="CEW25" s="382">
        <v>50</v>
      </c>
      <c r="CEX25" s="342">
        <v>0</v>
      </c>
      <c r="CEY25" s="343"/>
      <c r="CEZ25" s="343"/>
      <c r="CFA25" s="343"/>
      <c r="CFB25" s="343"/>
      <c r="CFC25" s="343"/>
      <c r="CFD25" s="67">
        <f>SUM(CEX25:CFC25)</f>
        <v>0</v>
      </c>
      <c r="CFE25" s="68">
        <f>CFD25/$CFE$4</f>
        <v>0</v>
      </c>
      <c r="CFF25" s="63">
        <v>0</v>
      </c>
      <c r="CFG25" s="64"/>
      <c r="CFH25" s="64"/>
      <c r="CFI25" s="64"/>
      <c r="CFJ25" s="64"/>
      <c r="CFK25" s="64">
        <v>0</v>
      </c>
      <c r="CFL25" s="64">
        <f>SUM(CFF25:CFK25)</f>
        <v>0</v>
      </c>
      <c r="CFM25" s="68">
        <f>CFL25/$CFM$4</f>
        <v>0</v>
      </c>
      <c r="CFN25" s="48"/>
      <c r="CFO25" s="49">
        <v>0</v>
      </c>
      <c r="CFP25" s="49">
        <v>0</v>
      </c>
      <c r="CFQ25" s="49"/>
      <c r="CFR25" s="49"/>
      <c r="CFS25" s="49"/>
      <c r="CFT25" s="64">
        <f t="shared" ref="CFT25" si="1651">SUM(CFN25:CFS25)</f>
        <v>0</v>
      </c>
      <c r="CFU25" s="68">
        <f>CFT25/$CFU$4</f>
        <v>0</v>
      </c>
      <c r="CFV25" s="48"/>
      <c r="CFW25" s="49">
        <v>0</v>
      </c>
      <c r="CFX25" s="49"/>
      <c r="CFY25" s="49"/>
      <c r="CFZ25" s="49"/>
      <c r="CGA25" s="49"/>
      <c r="CGB25" s="64">
        <f t="shared" ref="CGB25" si="1652">SUM(CFV25:CGA25)</f>
        <v>0</v>
      </c>
      <c r="CGC25" s="68">
        <f>CGB25/$CFU$4</f>
        <v>0</v>
      </c>
      <c r="CGD25" s="48"/>
      <c r="CGE25" s="49">
        <v>0</v>
      </c>
      <c r="CGF25" s="49">
        <v>20</v>
      </c>
      <c r="CGG25" s="49"/>
      <c r="CGH25" s="49"/>
      <c r="CGI25" s="49"/>
      <c r="CGJ25" s="64">
        <f>SUM(CGD25:CGI25)</f>
        <v>20</v>
      </c>
      <c r="CGK25" s="68">
        <f>CGJ25/$CGK$5</f>
        <v>3.3333333333333335</v>
      </c>
      <c r="CGL25" s="48">
        <v>0</v>
      </c>
      <c r="CGM25" s="49"/>
      <c r="CGN25" s="49"/>
      <c r="CGO25" s="49">
        <v>0</v>
      </c>
      <c r="CGP25" s="49"/>
      <c r="CGQ25" s="49"/>
      <c r="CGR25" s="64">
        <f>SUM(CGL25:CGQ25)</f>
        <v>0</v>
      </c>
      <c r="CGS25" s="68">
        <f>CGR25/$CGS$5</f>
        <v>0</v>
      </c>
      <c r="CGT25" s="321"/>
      <c r="CGU25" s="322"/>
      <c r="CGV25" s="322"/>
      <c r="CGW25" s="322"/>
      <c r="CGX25" s="322"/>
      <c r="CGY25" s="322"/>
      <c r="CGZ25" s="64">
        <f>SUM(CGT25:CGY25)</f>
        <v>0</v>
      </c>
      <c r="CHA25" s="68">
        <f>CGZ25/$CHA$5</f>
        <v>0</v>
      </c>
      <c r="CHB25" s="342"/>
      <c r="CHC25" s="343"/>
      <c r="CHD25" s="343"/>
      <c r="CHE25" s="343"/>
      <c r="CHF25" s="343"/>
      <c r="CHG25" s="343"/>
      <c r="CHH25" s="64">
        <f>SUM(CHB25:CHG25)</f>
        <v>0</v>
      </c>
      <c r="CHI25" s="68">
        <f>CHH25/$CHI$5</f>
        <v>0</v>
      </c>
      <c r="CHJ25" s="48"/>
      <c r="CHK25" s="49"/>
      <c r="CHL25" s="49"/>
      <c r="CHM25" s="49">
        <v>20</v>
      </c>
      <c r="CHN25" s="49"/>
      <c r="CHO25" s="49">
        <v>21</v>
      </c>
      <c r="CHP25" s="64">
        <f>SUM(CHJ25:CHO25)</f>
        <v>41</v>
      </c>
      <c r="CHQ25" s="68">
        <f>CHP25/$CHI$5</f>
        <v>6.833333333333333</v>
      </c>
      <c r="CHR25" s="48"/>
      <c r="CHS25" s="49"/>
      <c r="CHT25" s="49"/>
      <c r="CHU25" s="49"/>
      <c r="CHV25" s="49"/>
      <c r="CHW25" s="49">
        <v>20</v>
      </c>
      <c r="CHX25" s="64">
        <f>SUM(CHR25:CHW25)</f>
        <v>20</v>
      </c>
      <c r="CHY25" s="68">
        <f>CHX25/$CHY$5</f>
        <v>3.3333333333333335</v>
      </c>
      <c r="CHZ25" s="342">
        <v>0</v>
      </c>
      <c r="CIA25" s="343"/>
      <c r="CIB25" s="343"/>
      <c r="CIC25" s="343"/>
      <c r="CID25" s="343"/>
      <c r="CIE25" s="343"/>
      <c r="CIF25" s="64">
        <f>SUM(CHZ25:CIE25)</f>
        <v>0</v>
      </c>
      <c r="CIG25" s="68">
        <f>CIF25/$CIG$5</f>
        <v>0</v>
      </c>
      <c r="CIH25" s="48"/>
      <c r="CII25" s="49"/>
      <c r="CIJ25" s="49"/>
      <c r="CIK25" s="49">
        <v>0</v>
      </c>
      <c r="CIL25" s="49"/>
      <c r="CIM25" s="49">
        <v>0</v>
      </c>
      <c r="CIN25" s="64">
        <f>SUM(CIH25:CIM25)</f>
        <v>0</v>
      </c>
      <c r="CIO25" s="68">
        <f>CIN25/$CIO$5</f>
        <v>0</v>
      </c>
      <c r="CIP25" s="48"/>
      <c r="CIQ25" s="49">
        <v>0</v>
      </c>
      <c r="CIR25" s="49"/>
      <c r="CIS25" s="49">
        <v>0</v>
      </c>
      <c r="CIT25" s="49"/>
      <c r="CIU25" s="49"/>
      <c r="CIV25" s="64">
        <f>SUM(CIP25:CIU25)</f>
        <v>0</v>
      </c>
      <c r="CIW25" s="68">
        <f>CIV25/$CIW$5</f>
        <v>0</v>
      </c>
      <c r="CIX25" s="54"/>
      <c r="CIY25" s="127">
        <v>30</v>
      </c>
      <c r="CIZ25" s="127">
        <v>0</v>
      </c>
      <c r="CJA25" s="127"/>
      <c r="CJB25" s="127"/>
      <c r="CJC25" s="127">
        <v>31</v>
      </c>
      <c r="CJD25" s="127">
        <f>SUM(CIX25:CJC25)</f>
        <v>61</v>
      </c>
      <c r="CJE25" s="43">
        <f>CJD25/$CJE$5</f>
        <v>10.166666666666666</v>
      </c>
      <c r="CJF25" s="342">
        <v>0</v>
      </c>
      <c r="CJG25" s="343"/>
      <c r="CJH25" s="343"/>
      <c r="CJI25" s="343"/>
      <c r="CJJ25" s="343"/>
      <c r="CJK25" s="64"/>
      <c r="CJL25" s="127">
        <f>SUM(CJF25:CJK25)</f>
        <v>0</v>
      </c>
      <c r="CJM25" s="43">
        <f>CJL25/$CJM$5</f>
        <v>0</v>
      </c>
      <c r="CJN25" s="48"/>
      <c r="CJO25" s="49">
        <v>0</v>
      </c>
      <c r="CJP25" s="49"/>
      <c r="CJQ25" s="49"/>
      <c r="CJR25" s="49"/>
      <c r="CJS25" s="49"/>
      <c r="CJT25" s="127">
        <f>SUM(CJN25:CJS25)</f>
        <v>0</v>
      </c>
      <c r="CJU25" s="43">
        <f>CJT25/$CJU$5</f>
        <v>0</v>
      </c>
      <c r="CJV25" s="48"/>
      <c r="CJW25" s="49">
        <v>0</v>
      </c>
      <c r="CJX25" s="49">
        <v>50</v>
      </c>
      <c r="CJY25" s="49"/>
      <c r="CJZ25" s="49"/>
      <c r="CKA25" s="49"/>
      <c r="CKB25" s="127">
        <f>SUM(CJV25:CKA25)</f>
        <v>50</v>
      </c>
      <c r="CKC25" s="43">
        <f>CKB25/$CKC$5</f>
        <v>8.3333333333333339</v>
      </c>
      <c r="CKD25" s="48"/>
      <c r="CKE25" s="49"/>
      <c r="CKF25" s="49"/>
      <c r="CKG25" s="49"/>
      <c r="CKH25" s="49"/>
      <c r="CKI25" s="49"/>
      <c r="CKJ25" s="127">
        <f>SUM(CKD25:CKI25)</f>
        <v>0</v>
      </c>
      <c r="CKK25" s="43">
        <f>CKJ25/$CKK$5</f>
        <v>0</v>
      </c>
      <c r="CKL25" s="48"/>
      <c r="CKM25" s="49"/>
      <c r="CKN25" s="49"/>
      <c r="CKO25" s="49"/>
      <c r="CKP25" s="49"/>
      <c r="CKQ25" s="49"/>
      <c r="CKR25" s="127">
        <f>SUM(CKL25:CKQ25)</f>
        <v>0</v>
      </c>
      <c r="CKS25" s="43">
        <f>CKR25/$CKS$5</f>
        <v>0</v>
      </c>
      <c r="CKT25" s="48"/>
      <c r="CKU25" s="49"/>
      <c r="CKV25" s="49">
        <v>40</v>
      </c>
      <c r="CKW25" s="49"/>
      <c r="CKX25" s="49"/>
      <c r="CKY25" s="49"/>
      <c r="CKZ25" s="127">
        <f>SUM(CKT25:CKY25)</f>
        <v>40</v>
      </c>
      <c r="CLA25" s="43">
        <f>CKZ25/$CLA$5</f>
        <v>6.666666666666667</v>
      </c>
      <c r="CLB25" s="48"/>
      <c r="CLC25" s="49"/>
      <c r="CLD25" s="49">
        <v>0</v>
      </c>
      <c r="CLE25" s="49">
        <v>0</v>
      </c>
      <c r="CLF25" s="49"/>
      <c r="CLG25" s="49">
        <v>0</v>
      </c>
      <c r="CLH25" s="127">
        <f>SUM(CLB25:CLG25)</f>
        <v>0</v>
      </c>
      <c r="CLI25" s="43">
        <f>CLH25/$CLI$5</f>
        <v>0</v>
      </c>
      <c r="CLJ25" s="48"/>
      <c r="CLK25" s="49"/>
      <c r="CLL25" s="49"/>
      <c r="CLM25" s="49"/>
      <c r="CLN25" s="49"/>
      <c r="CLO25" s="49"/>
      <c r="CLP25" s="127">
        <f>SUM(CLJ25:CLO25)</f>
        <v>0</v>
      </c>
      <c r="CLQ25" s="43">
        <f>CLP25/$CLQ$5</f>
        <v>0</v>
      </c>
      <c r="CLR25" s="48"/>
      <c r="CLS25" s="49"/>
      <c r="CLT25" s="49"/>
      <c r="CLU25" s="49"/>
      <c r="CLV25" s="49"/>
      <c r="CLW25" s="49"/>
      <c r="CLX25" s="127">
        <f>SUM(CLR25:CLW25)</f>
        <v>0</v>
      </c>
      <c r="CLY25" s="43">
        <f>CLX25/$CLY$5</f>
        <v>0</v>
      </c>
      <c r="CLZ25" s="48"/>
      <c r="CMA25" s="49"/>
      <c r="CMB25" s="49">
        <v>39</v>
      </c>
      <c r="CMC25" s="49"/>
      <c r="CMD25" s="49"/>
      <c r="CME25" s="49"/>
      <c r="CMF25" s="127">
        <f>SUM(CLZ25:CME25)</f>
        <v>39</v>
      </c>
      <c r="CMG25" s="43">
        <f>CMF25/$CMG$5</f>
        <v>6.5</v>
      </c>
      <c r="CMH25" s="342"/>
      <c r="CMI25" s="343">
        <v>0</v>
      </c>
      <c r="CMJ25" s="343">
        <v>30</v>
      </c>
      <c r="CMK25" s="343">
        <v>0</v>
      </c>
      <c r="CML25" s="343"/>
      <c r="CMM25" s="343"/>
      <c r="CMN25" s="127">
        <f>SUM(CMH25:CMM25)</f>
        <v>30</v>
      </c>
      <c r="CMO25" s="43">
        <f>CMN25/$CMO$5</f>
        <v>5</v>
      </c>
      <c r="CMP25" s="342"/>
      <c r="CMQ25" s="343"/>
      <c r="CMR25" s="343"/>
      <c r="CMS25" s="343"/>
      <c r="CMT25" s="343">
        <v>10</v>
      </c>
      <c r="CMU25" s="343"/>
      <c r="CMV25" s="127">
        <f>SUM(CMP25:CMU25)</f>
        <v>10</v>
      </c>
      <c r="CMW25" s="43">
        <f>CMV25/$CMW$5</f>
        <v>1.6666666666666667</v>
      </c>
      <c r="CMX25" s="63"/>
      <c r="CMY25" s="64">
        <v>0</v>
      </c>
      <c r="CMZ25" s="64"/>
      <c r="CNA25" s="64"/>
      <c r="CNB25" s="64">
        <v>0</v>
      </c>
      <c r="CNC25" s="64"/>
      <c r="CND25" s="64">
        <f>SUM(CMX25:CNC25)</f>
        <v>0</v>
      </c>
      <c r="CNE25" s="68">
        <f>CND25/$CNE$5</f>
        <v>0</v>
      </c>
      <c r="CNF25" s="342">
        <v>30</v>
      </c>
      <c r="CNG25" s="343"/>
      <c r="CNH25" s="343"/>
      <c r="CNI25" s="343"/>
      <c r="CNJ25" s="343"/>
      <c r="CNK25" s="343"/>
      <c r="CNL25" s="64">
        <f>SUM(CNF25:CNK25)</f>
        <v>30</v>
      </c>
      <c r="CNM25" s="68">
        <f>CNL25/$CNM$5</f>
        <v>5</v>
      </c>
      <c r="CNN25" s="63">
        <v>0</v>
      </c>
      <c r="CNO25" s="64"/>
      <c r="CNP25" s="64">
        <v>20</v>
      </c>
      <c r="CNQ25" s="64">
        <v>0</v>
      </c>
      <c r="CNR25" s="64"/>
      <c r="CNS25" s="64"/>
      <c r="CNT25" s="64">
        <f>SUM(CNN25:CNS25)</f>
        <v>20</v>
      </c>
      <c r="CNU25" s="68">
        <f>CNT25/$CNU$5</f>
        <v>3.3333333333333335</v>
      </c>
      <c r="CNV25" s="342"/>
      <c r="CNW25" s="343"/>
      <c r="CNX25" s="343"/>
      <c r="CNY25" s="343"/>
      <c r="CNZ25" s="343"/>
      <c r="COA25" s="343"/>
      <c r="COB25" s="64">
        <f>SUM(CNV25:COA25)</f>
        <v>0</v>
      </c>
      <c r="COC25" s="68">
        <f>COB25/$COC$5</f>
        <v>0</v>
      </c>
      <c r="COD25" s="48"/>
      <c r="COE25" s="49"/>
      <c r="COF25" s="49">
        <v>0</v>
      </c>
      <c r="COG25" s="49">
        <v>0</v>
      </c>
      <c r="COH25" s="49"/>
      <c r="COI25" s="49"/>
      <c r="COJ25" s="64">
        <f>SUM(COD25:COI25)</f>
        <v>0</v>
      </c>
      <c r="COK25" s="68">
        <f>COJ25/$COK$5</f>
        <v>0</v>
      </c>
      <c r="COL25" s="48"/>
      <c r="COM25" s="49">
        <v>0</v>
      </c>
      <c r="CON25" s="49">
        <v>50</v>
      </c>
      <c r="COO25" s="49"/>
      <c r="COP25" s="49"/>
      <c r="COQ25" s="49"/>
      <c r="COR25" s="64">
        <f>SUM(COL25:COQ25)</f>
        <v>50</v>
      </c>
      <c r="COS25" s="68">
        <f>COR25/$COS$5</f>
        <v>8.3333333333333339</v>
      </c>
      <c r="COT25" s="48"/>
      <c r="COU25" s="49"/>
      <c r="COV25" s="49"/>
      <c r="COW25" s="49"/>
      <c r="COX25" s="49"/>
      <c r="COY25" s="49"/>
      <c r="COZ25" s="64">
        <f>SUM(COT25:COY25)</f>
        <v>0</v>
      </c>
      <c r="CPA25" s="68">
        <f>COZ25/$CPA$5</f>
        <v>0</v>
      </c>
      <c r="CPB25" s="48"/>
      <c r="CPC25" s="49"/>
      <c r="CPD25" s="49"/>
      <c r="CPE25" s="49"/>
      <c r="CPF25" s="49"/>
      <c r="CPG25" s="49"/>
      <c r="CPH25" s="64">
        <f>SUM(CPB25:CPG25)</f>
        <v>0</v>
      </c>
      <c r="CPI25" s="68">
        <f>CPH25/$CPI$5</f>
        <v>0</v>
      </c>
      <c r="CPJ25" s="342">
        <v>20</v>
      </c>
      <c r="CPK25" s="343"/>
      <c r="CPL25" s="343"/>
      <c r="CPM25" s="343"/>
      <c r="CPN25" s="343"/>
      <c r="CPO25" s="343">
        <v>0</v>
      </c>
      <c r="CPP25" s="64">
        <f>SUM(CPJ25:CPO25)</f>
        <v>20</v>
      </c>
      <c r="CPQ25" s="68">
        <f>CPP25/$CPQ$5</f>
        <v>3.3333333333333335</v>
      </c>
      <c r="CPR25" s="82"/>
      <c r="CPS25" s="83"/>
      <c r="CPT25" s="83">
        <v>100</v>
      </c>
      <c r="CPU25" s="83"/>
      <c r="CPV25" s="83"/>
      <c r="CPW25" s="83"/>
      <c r="CPX25" s="64">
        <f>SUM(CPR25:CPW25)</f>
        <v>100</v>
      </c>
      <c r="CPY25" s="68">
        <f>CPX25/$CPY$5</f>
        <v>16.666666666666668</v>
      </c>
      <c r="CPZ25" s="342"/>
      <c r="CQA25" s="343"/>
      <c r="CQB25" s="343"/>
      <c r="CQC25" s="343">
        <v>0</v>
      </c>
      <c r="CQD25" s="343"/>
      <c r="CQE25" s="343"/>
      <c r="CQF25" s="64">
        <f>SUM(CPZ25:CQE25)</f>
        <v>0</v>
      </c>
      <c r="CQG25" s="68">
        <f>CQF25/$CQG$5</f>
        <v>0</v>
      </c>
      <c r="CQH25" s="54"/>
      <c r="CQI25" s="127"/>
      <c r="CQJ25" s="127"/>
      <c r="CQK25" s="127"/>
      <c r="CQL25" s="127"/>
      <c r="CQM25" s="127"/>
      <c r="CQN25" s="127">
        <f>SUM(CQH25:CQM25)</f>
        <v>0</v>
      </c>
      <c r="CQO25" s="43">
        <f>CQN25/$CQO$5</f>
        <v>0</v>
      </c>
      <c r="CQP25" s="48"/>
      <c r="CQQ25" s="49"/>
      <c r="CQR25" s="49"/>
      <c r="CQS25" s="49"/>
      <c r="CQT25" s="49"/>
      <c r="CQU25" s="49"/>
      <c r="CQV25" s="127">
        <f>SUM(CQP25:CQU25)</f>
        <v>0</v>
      </c>
      <c r="CQW25" s="43">
        <f>CQV25/$CQW$5</f>
        <v>0</v>
      </c>
      <c r="CQX25" s="48"/>
      <c r="CQY25" s="49"/>
      <c r="CQZ25" s="49">
        <v>30</v>
      </c>
      <c r="CRA25" s="49"/>
      <c r="CRB25" s="49"/>
      <c r="CRC25" s="49">
        <v>0</v>
      </c>
      <c r="CRD25" s="127">
        <f>SUM(CQX25:CRC25)</f>
        <v>30</v>
      </c>
      <c r="CRE25" s="43">
        <f>CRD25/$CRE$5</f>
        <v>5</v>
      </c>
      <c r="CRF25" s="342"/>
      <c r="CRG25" s="343"/>
      <c r="CRH25" s="343"/>
      <c r="CRI25" s="343"/>
      <c r="CRJ25" s="343"/>
      <c r="CRK25" s="343"/>
      <c r="CRL25" s="127">
        <f>SUM(CRF25:CRK25)</f>
        <v>0</v>
      </c>
      <c r="CRM25" s="43">
        <f>CRL25/$CRM$5</f>
        <v>0</v>
      </c>
      <c r="CRN25" s="342"/>
      <c r="CRO25" s="343"/>
      <c r="CRP25" s="343"/>
      <c r="CRQ25" s="343"/>
      <c r="CRR25" s="343"/>
      <c r="CRS25" s="343">
        <v>50</v>
      </c>
      <c r="CRT25" s="127">
        <f>SUM(CRN25:CRS25)</f>
        <v>50</v>
      </c>
      <c r="CRU25" s="43">
        <f>CRT25/$CRU$5</f>
        <v>8.3333333333333339</v>
      </c>
      <c r="CRV25" s="48"/>
      <c r="CRW25" s="49"/>
      <c r="CRX25" s="49"/>
      <c r="CRY25" s="49"/>
      <c r="CRZ25" s="49"/>
      <c r="CSA25" s="49"/>
      <c r="CSB25" s="127">
        <f>SUM(CRV25:CSA25)</f>
        <v>0</v>
      </c>
      <c r="CSC25" s="43">
        <f>CSB25/$CSC$5</f>
        <v>0</v>
      </c>
      <c r="CSD25" s="342"/>
      <c r="CSE25" s="343"/>
      <c r="CSF25" s="343"/>
      <c r="CSG25" s="343"/>
      <c r="CSH25" s="343"/>
      <c r="CSI25" s="343">
        <v>20</v>
      </c>
      <c r="CSJ25" s="127">
        <f>SUM(CSD25:CSI25)</f>
        <v>20</v>
      </c>
      <c r="CSK25" s="43">
        <f>CSJ25/$CSK$5</f>
        <v>3.3333333333333335</v>
      </c>
      <c r="CSL25" s="342"/>
      <c r="CSM25" s="343"/>
      <c r="CSN25" s="343"/>
      <c r="CSO25" s="343"/>
      <c r="CSP25" s="343">
        <v>50</v>
      </c>
      <c r="CSQ25" s="343"/>
      <c r="CSR25" s="127">
        <f>SUM(CSL25:CSQ25)</f>
        <v>50</v>
      </c>
      <c r="CSS25" s="43">
        <f>CSR25/$CSS$5</f>
        <v>8.3333333333333339</v>
      </c>
      <c r="CST25" s="48"/>
      <c r="CSU25" s="49"/>
      <c r="CSV25" s="49"/>
      <c r="CSW25" s="49"/>
      <c r="CSX25" s="49"/>
      <c r="CSY25" s="49"/>
      <c r="CSZ25" s="127">
        <f>SUM(CST25:CSY25)</f>
        <v>0</v>
      </c>
      <c r="CTA25" s="43">
        <f>CSZ25/$CTA$5</f>
        <v>0</v>
      </c>
      <c r="CTB25" s="48"/>
      <c r="CTC25" s="49">
        <v>0</v>
      </c>
      <c r="CTD25" s="49"/>
      <c r="CTE25" s="49"/>
      <c r="CTF25" s="49"/>
      <c r="CTG25" s="49"/>
      <c r="CTH25" s="127">
        <f>SUM(CTB25:CTG25)</f>
        <v>0</v>
      </c>
      <c r="CTI25" s="43">
        <f>CTH25/$CTI$5</f>
        <v>0</v>
      </c>
      <c r="CTJ25" s="63"/>
      <c r="CTK25" s="64">
        <v>0</v>
      </c>
      <c r="CTL25" s="64">
        <v>0</v>
      </c>
      <c r="CTM25" s="64"/>
      <c r="CTN25" s="64"/>
      <c r="CTO25" s="64"/>
      <c r="CTP25" s="64">
        <f>SUM(CTJ25:CTO25)</f>
        <v>0</v>
      </c>
      <c r="CTQ25" s="68">
        <f>CTP25/$CTQ$5</f>
        <v>0</v>
      </c>
      <c r="CTR25" s="48">
        <v>60</v>
      </c>
      <c r="CTS25" s="49"/>
      <c r="CTT25" s="49"/>
      <c r="CTU25" s="49"/>
      <c r="CTV25" s="49"/>
      <c r="CTW25" s="49"/>
      <c r="CTX25" s="64">
        <f>SUM(CTR25:CTW25)</f>
        <v>60</v>
      </c>
      <c r="CTY25" s="68">
        <f>CTX25/$CTY$5</f>
        <v>10</v>
      </c>
      <c r="CTZ25" s="48"/>
      <c r="CUA25" s="49"/>
      <c r="CUB25" s="49"/>
      <c r="CUC25" s="49"/>
      <c r="CUD25" s="49"/>
      <c r="CUE25" s="49"/>
      <c r="CUF25" s="64">
        <f>SUM(CTZ25:CUE25)</f>
        <v>0</v>
      </c>
      <c r="CUG25" s="68">
        <f>CUF25/$CUG$5</f>
        <v>0</v>
      </c>
      <c r="CUH25" s="342"/>
      <c r="CUI25" s="343"/>
      <c r="CUJ25" s="343"/>
      <c r="CUK25" s="343">
        <v>20</v>
      </c>
      <c r="CUL25" s="343"/>
      <c r="CUM25" s="343"/>
      <c r="CUN25" s="64">
        <f>SUM(CUH25:CUM25)</f>
        <v>20</v>
      </c>
      <c r="CUO25" s="68">
        <f>CUN25/$CUO$5</f>
        <v>3.3333333333333335</v>
      </c>
      <c r="CUP25" s="321"/>
      <c r="CUQ25" s="322"/>
      <c r="CUR25" s="322"/>
      <c r="CUS25" s="322"/>
      <c r="CUT25" s="322"/>
      <c r="CUU25" s="322">
        <v>20</v>
      </c>
      <c r="CUV25" s="64">
        <f>SUM(CUP25:CUU25)</f>
        <v>20</v>
      </c>
      <c r="CUW25" s="68">
        <f>CUV25/$CUW$5</f>
        <v>3.3333333333333335</v>
      </c>
      <c r="CUX25" s="342"/>
      <c r="CUY25" s="343"/>
      <c r="CUZ25" s="343"/>
      <c r="CVA25" s="343"/>
      <c r="CVB25" s="343"/>
      <c r="CVC25" s="343"/>
      <c r="CVD25" s="64">
        <f>SUM(CUX25:CVC25)</f>
        <v>0</v>
      </c>
      <c r="CVE25" s="68">
        <f>CVD25/$CVE$5</f>
        <v>0</v>
      </c>
      <c r="CVF25" s="48"/>
      <c r="CVG25" s="49"/>
      <c r="CVH25" s="49">
        <v>0</v>
      </c>
      <c r="CVI25" s="49">
        <v>0</v>
      </c>
      <c r="CVJ25" s="49"/>
      <c r="CVK25" s="49"/>
      <c r="CVL25" s="64">
        <f>SUM(CVF25:CVK25)</f>
        <v>0</v>
      </c>
      <c r="CVM25" s="68">
        <f>CVL25/$CVM$5</f>
        <v>0</v>
      </c>
      <c r="CVN25" s="321"/>
      <c r="CVO25" s="322"/>
      <c r="CVP25" s="322"/>
      <c r="CVQ25" s="322"/>
      <c r="CVR25" s="322"/>
      <c r="CVS25" s="322"/>
      <c r="CVT25" s="64">
        <f>SUM(CVN25:CVS25)</f>
        <v>0</v>
      </c>
      <c r="CVU25" s="68">
        <f>CVT25/$CVU$5</f>
        <v>0</v>
      </c>
      <c r="CVV25" s="342"/>
      <c r="CVW25" s="343"/>
      <c r="CVX25" s="343"/>
      <c r="CVY25" s="343">
        <v>0</v>
      </c>
      <c r="CVZ25" s="343"/>
      <c r="CWA25" s="343"/>
      <c r="CWB25" s="64">
        <f>SUM(CVV25:CWA25)</f>
        <v>0</v>
      </c>
      <c r="CWC25" s="68">
        <f>CWB25/$CWC$5</f>
        <v>0</v>
      </c>
      <c r="CWD25" s="342"/>
      <c r="CWE25" s="343">
        <v>30</v>
      </c>
      <c r="CWF25" s="343">
        <v>0</v>
      </c>
      <c r="CWG25" s="343"/>
      <c r="CWH25" s="343"/>
      <c r="CWI25" s="343"/>
      <c r="CWJ25" s="64">
        <f>SUM(CWD25:CWI25)</f>
        <v>30</v>
      </c>
      <c r="CWK25" s="68">
        <f>CWJ25/$CWK$5</f>
        <v>5</v>
      </c>
      <c r="CWL25" s="48"/>
      <c r="CWM25" s="49"/>
      <c r="CWN25" s="49"/>
      <c r="CWO25" s="49"/>
      <c r="CWP25" s="49"/>
      <c r="CWQ25" s="49">
        <v>0</v>
      </c>
      <c r="CWR25" s="64">
        <f>SUM(CWL25:CWQ25)</f>
        <v>0</v>
      </c>
      <c r="CWS25" s="68">
        <f>CWR25/$CWS$5</f>
        <v>0</v>
      </c>
      <c r="CWT25" s="48"/>
      <c r="CWU25" s="49"/>
      <c r="CWV25" s="49"/>
      <c r="CWW25" s="49"/>
      <c r="CWX25" s="49"/>
      <c r="CWY25" s="49"/>
      <c r="CWZ25" s="64">
        <f>SUM(CWT25:CWY25)</f>
        <v>0</v>
      </c>
      <c r="CXA25" s="68">
        <f>CWZ25/$CXA$5</f>
        <v>0</v>
      </c>
      <c r="CXB25" s="48"/>
      <c r="CXC25" s="49"/>
      <c r="CXD25" s="49">
        <v>0</v>
      </c>
      <c r="CXE25" s="49">
        <v>30</v>
      </c>
      <c r="CXF25" s="49"/>
      <c r="CXG25" s="49"/>
      <c r="CXH25" s="64">
        <f>SUM(CXB25:CXG25)</f>
        <v>30</v>
      </c>
      <c r="CXI25" s="68">
        <f>CXH25/$CXI$5</f>
        <v>5</v>
      </c>
      <c r="CXJ25" s="342"/>
      <c r="CXK25" s="343"/>
      <c r="CXL25" s="343"/>
      <c r="CXM25" s="343"/>
      <c r="CXN25" s="343"/>
      <c r="CXO25" s="343"/>
      <c r="CXP25" s="64">
        <f>SUM(CXJ25:CXO25)</f>
        <v>0</v>
      </c>
      <c r="CXQ25" s="68">
        <f>CXP25/$CXQ$5</f>
        <v>0</v>
      </c>
      <c r="CXR25" s="48"/>
      <c r="CXS25" s="49"/>
      <c r="CXT25" s="49">
        <v>20</v>
      </c>
      <c r="CXU25" s="49">
        <v>0</v>
      </c>
      <c r="CXV25" s="49"/>
      <c r="CXW25" s="49"/>
      <c r="CXX25" s="64">
        <f>SUM(CXR25:CXW25)</f>
        <v>20</v>
      </c>
      <c r="CXY25" s="68">
        <f>CXX25/$CXY$5</f>
        <v>3.3333333333333335</v>
      </c>
      <c r="CXZ25" s="48">
        <v>0</v>
      </c>
      <c r="CYA25" s="49"/>
      <c r="CYB25" s="49">
        <v>30</v>
      </c>
      <c r="CYC25" s="49"/>
      <c r="CYD25" s="49"/>
      <c r="CYE25" s="49"/>
      <c r="CYF25" s="64">
        <f>SUM(CXZ25:CYE25)</f>
        <v>30</v>
      </c>
      <c r="CYG25" s="68">
        <f>CYF25/$CYG$5</f>
        <v>5</v>
      </c>
      <c r="CYH25" s="48"/>
      <c r="CYI25" s="49"/>
      <c r="CYJ25" s="49"/>
      <c r="CYK25" s="49"/>
      <c r="CYL25" s="49"/>
      <c r="CYM25" s="49"/>
      <c r="CYN25" s="64">
        <f>SUM(CYH25:CYM25)</f>
        <v>0</v>
      </c>
      <c r="CYO25" s="68">
        <f>CYN25/$CYO$5</f>
        <v>0</v>
      </c>
      <c r="CYP25" s="342"/>
      <c r="CYQ25" s="343"/>
      <c r="CYR25" s="343"/>
      <c r="CYS25" s="343">
        <v>20</v>
      </c>
      <c r="CYT25" s="343"/>
      <c r="CYU25" s="343"/>
      <c r="CYV25" s="64">
        <f>SUM(CYP25:CYU25)</f>
        <v>20</v>
      </c>
      <c r="CYW25" s="68">
        <f>CYV25/$CYW$5</f>
        <v>3.3333333333333335</v>
      </c>
      <c r="CYX25" s="488"/>
      <c r="CYY25" s="489"/>
      <c r="CYZ25" s="489"/>
      <c r="CZA25" s="489"/>
      <c r="CZB25" s="489"/>
      <c r="CZC25" s="489"/>
      <c r="CZD25" s="64">
        <f>SUM(CYX25:CZC25)</f>
        <v>0</v>
      </c>
      <c r="CZE25" s="68">
        <f>CZD25/$CZE$5</f>
        <v>0</v>
      </c>
      <c r="CZF25" s="48"/>
      <c r="CZG25" s="49">
        <v>10</v>
      </c>
      <c r="CZH25" s="49"/>
      <c r="CZI25" s="49"/>
      <c r="CZJ25" s="49">
        <v>30</v>
      </c>
      <c r="CZK25" s="49"/>
      <c r="CZL25" s="64">
        <f t="shared" ref="CZL25:CZL29" si="1653">SUM(CZF25:CZK25)</f>
        <v>40</v>
      </c>
      <c r="CZM25" s="68">
        <f t="shared" ref="CZM25:CZM29" si="1654">CZL25/$CZM$5</f>
        <v>6.666666666666667</v>
      </c>
      <c r="CZN25" s="48"/>
      <c r="CZO25" s="49"/>
      <c r="CZP25" s="49"/>
      <c r="CZQ25" s="49"/>
      <c r="CZR25" s="49"/>
      <c r="CZS25" s="49">
        <v>0</v>
      </c>
      <c r="CZT25" s="64">
        <f t="shared" ref="CZT25:CZT29" si="1655">SUM(CZN25:CZS25)</f>
        <v>0</v>
      </c>
      <c r="CZU25" s="68">
        <f t="shared" ref="CZU25:CZU29" si="1656">CZT25/$CZU$5</f>
        <v>0</v>
      </c>
      <c r="CZV25" s="48"/>
      <c r="CZW25" s="49"/>
      <c r="CZX25" s="49"/>
      <c r="CZY25" s="49">
        <v>30</v>
      </c>
      <c r="CZZ25" s="49"/>
      <c r="DAA25" s="49"/>
      <c r="DAB25" s="64">
        <f t="shared" ref="DAB25:DAB29" si="1657">SUM(CZV25:DAA25)</f>
        <v>30</v>
      </c>
      <c r="DAC25" s="68">
        <f t="shared" ref="DAC25:DAC29" si="1658">DAB25/$DAC$5</f>
        <v>5</v>
      </c>
      <c r="DAD25" s="48"/>
      <c r="DAE25" s="49"/>
      <c r="DAF25" s="49"/>
      <c r="DAG25" s="49"/>
      <c r="DAH25" s="49">
        <v>0</v>
      </c>
      <c r="DAI25" s="49">
        <v>0</v>
      </c>
      <c r="DAJ25" s="64">
        <f t="shared" ref="DAJ25:DAJ29" si="1659">SUM(DAD25:DAI25)</f>
        <v>0</v>
      </c>
      <c r="DAK25" s="68">
        <f t="shared" ref="DAK25:DAK29" si="1660">DAJ25/$DAK$5</f>
        <v>0</v>
      </c>
      <c r="DAL25" s="48"/>
      <c r="DAM25" s="49"/>
      <c r="DAN25" s="49"/>
      <c r="DAO25" s="49">
        <v>30</v>
      </c>
      <c r="DAP25" s="49"/>
      <c r="DAQ25" s="49">
        <v>0</v>
      </c>
      <c r="DAR25" s="64">
        <f t="shared" ref="DAR25:DAR29" si="1661">SUM(DAL25:DAQ25)</f>
        <v>30</v>
      </c>
      <c r="DAS25" s="68">
        <f t="shared" ref="DAS25:DAS29" si="1662">DAR25/$DAS$5</f>
        <v>5</v>
      </c>
      <c r="DAT25" s="48"/>
      <c r="DAU25" s="49"/>
      <c r="DAV25" s="49"/>
      <c r="DAW25" s="49"/>
      <c r="DAX25" s="49">
        <v>30</v>
      </c>
      <c r="DAY25" s="49"/>
      <c r="DAZ25" s="64">
        <f t="shared" ref="DAZ25:DAZ29" si="1663">SUM(DAT25:DAY25)</f>
        <v>30</v>
      </c>
      <c r="DBA25" s="68">
        <f t="shared" ref="DBA25:DBA29" si="1664">DAZ25/$DBA$5</f>
        <v>5</v>
      </c>
      <c r="DBB25" s="48"/>
      <c r="DBC25" s="49"/>
      <c r="DBD25" s="49">
        <v>0</v>
      </c>
      <c r="DBE25" s="49">
        <v>0</v>
      </c>
      <c r="DBF25" s="49">
        <v>30</v>
      </c>
      <c r="DBG25" s="49"/>
      <c r="DBH25" s="491">
        <f t="shared" ref="DBH25:DBH29" si="1665">SUM(DBB25:DBG25)</f>
        <v>30</v>
      </c>
      <c r="DBI25" s="492">
        <f t="shared" ref="DBI25:DBI29" si="1666">DBH25/$DBI$5</f>
        <v>5</v>
      </c>
      <c r="DBJ25" s="48"/>
      <c r="DBK25" s="49"/>
      <c r="DBL25" s="49"/>
      <c r="DBM25" s="49"/>
      <c r="DBN25" s="49"/>
      <c r="DBO25" s="49">
        <v>0</v>
      </c>
      <c r="DBP25" s="64">
        <f t="shared" ref="DBP25:DBP29" si="1667">SUM(DBJ25:DBO25)</f>
        <v>0</v>
      </c>
      <c r="DBQ25" s="68">
        <f t="shared" ref="DBQ25:DBQ29" si="1668">DBP25/$DBQ$5</f>
        <v>0</v>
      </c>
      <c r="DBR25" s="48"/>
      <c r="DBS25" s="49"/>
      <c r="DBT25" s="49"/>
      <c r="DBU25" s="49"/>
      <c r="DBV25" s="49"/>
      <c r="DBW25" s="49"/>
      <c r="DBX25" s="64">
        <f t="shared" ref="DBX25:DBX29" si="1669">SUM(DBR25:DBW25)</f>
        <v>0</v>
      </c>
      <c r="DBY25" s="68">
        <f t="shared" ref="DBY25:DBY29" si="1670">DBX25/$DBY$5</f>
        <v>0</v>
      </c>
      <c r="DBZ25" s="48"/>
      <c r="DCA25" s="49">
        <v>0</v>
      </c>
      <c r="DCB25" s="49"/>
      <c r="DCC25" s="49">
        <v>0</v>
      </c>
      <c r="DCD25" s="49"/>
      <c r="DCE25" s="49"/>
      <c r="DCF25" s="491">
        <f t="shared" ref="DCF25:DCF29" si="1671">SUM(DBZ25:DCE25)</f>
        <v>0</v>
      </c>
      <c r="DCG25" s="492">
        <f t="shared" ref="DCG25:DCG29" si="1672">DCF25/$DCG$5</f>
        <v>0</v>
      </c>
      <c r="DCH25" s="48"/>
      <c r="DCI25" s="49"/>
      <c r="DCJ25" s="49"/>
      <c r="DCK25" s="49"/>
      <c r="DCL25" s="49">
        <v>50</v>
      </c>
      <c r="DCM25" s="49"/>
      <c r="DCN25" s="64">
        <f t="shared" ref="DCN25:DCN29" si="1673">SUM(DCH25:DCM25)</f>
        <v>50</v>
      </c>
      <c r="DCO25" s="68">
        <f t="shared" ref="DCO25:DCO29" si="1674">DCN25/$DCO$5</f>
        <v>8.3333333333333339</v>
      </c>
      <c r="DCP25" s="48"/>
      <c r="DCQ25" s="49"/>
      <c r="DCR25" s="49"/>
      <c r="DCS25" s="49"/>
      <c r="DCT25" s="49"/>
      <c r="DCU25" s="49"/>
      <c r="DCV25" s="491">
        <f t="shared" ref="DCV25:DCV29" si="1675">SUM(DCP25:DCU25)</f>
        <v>0</v>
      </c>
      <c r="DCW25" s="492">
        <f t="shared" ref="DCW25:DCW29" si="1676">DCV25/$DCW$5</f>
        <v>0</v>
      </c>
      <c r="DCX25" s="48"/>
      <c r="DCY25" s="49"/>
      <c r="DCZ25" s="49"/>
      <c r="DDA25" s="49"/>
      <c r="DDB25" s="49"/>
      <c r="DDC25" s="49"/>
      <c r="DDD25" s="491">
        <f t="shared" ref="DDD25:DDD29" si="1677">SUM(DCX25:DDC25)</f>
        <v>0</v>
      </c>
      <c r="DDE25" s="492">
        <f t="shared" ref="DDE25:DDE29" si="1678">DDD25/$DDE$5</f>
        <v>0</v>
      </c>
      <c r="DDF25" s="63"/>
      <c r="DDG25" s="64"/>
      <c r="DDH25" s="64">
        <v>40</v>
      </c>
      <c r="DDI25" s="64"/>
      <c r="DDJ25" s="64"/>
      <c r="DDK25" s="64"/>
      <c r="DDL25" s="491">
        <f t="shared" ref="DDL25:DDL29" si="1679">SUM(DDF25:DDK25)</f>
        <v>40</v>
      </c>
      <c r="DDM25" s="492">
        <f t="shared" ref="DDM25:DDM29" si="1680">DDL25/$DDM$5</f>
        <v>6.666666666666667</v>
      </c>
      <c r="DDN25" s="48"/>
      <c r="DDO25" s="49"/>
      <c r="DDP25" s="49"/>
      <c r="DDQ25" s="49"/>
      <c r="DDR25" s="49"/>
      <c r="DDS25" s="49">
        <v>0</v>
      </c>
      <c r="DDT25" s="64">
        <f t="shared" ref="DDT25:DDT29" si="1681">SUM(DDN25:DDS25)</f>
        <v>0</v>
      </c>
      <c r="DDU25" s="68">
        <f t="shared" ref="DDU25:DDU29" si="1682">DDT25/$DDU$5</f>
        <v>0</v>
      </c>
      <c r="DDV25" s="48"/>
      <c r="DDW25" s="49"/>
      <c r="DDX25" s="49"/>
      <c r="DDY25" s="49"/>
      <c r="DDZ25" s="49"/>
      <c r="DEA25" s="49"/>
      <c r="DEB25" s="491">
        <f t="shared" ref="DEB25:DEB29" si="1683">SUM(DDV25:DEA25)</f>
        <v>0</v>
      </c>
      <c r="DEC25" s="492">
        <f t="shared" ref="DEC25:DEC29" si="1684">DEB25/$DEC$5</f>
        <v>0</v>
      </c>
      <c r="DED25" s="48"/>
      <c r="DEE25" s="49"/>
      <c r="DEF25" s="49"/>
      <c r="DEG25" s="49"/>
      <c r="DEH25" s="49"/>
      <c r="DEI25" s="49"/>
      <c r="DEJ25" s="491">
        <f t="shared" ref="DEJ25:DEJ29" si="1685">SUM(DED25:DEI25)</f>
        <v>0</v>
      </c>
      <c r="DEK25" s="492">
        <f t="shared" ref="DEK25:DEK29" si="1686">DEJ25/$DEK$5</f>
        <v>0</v>
      </c>
      <c r="DEL25" s="48"/>
      <c r="DEM25" s="49"/>
      <c r="DEN25" s="49"/>
      <c r="DEO25" s="49"/>
      <c r="DEP25" s="49">
        <v>0</v>
      </c>
      <c r="DEQ25" s="49">
        <v>50</v>
      </c>
      <c r="DER25" s="64">
        <f t="shared" ref="DER25:DER29" si="1687">SUM(DEL25:DEQ25)</f>
        <v>50</v>
      </c>
      <c r="DES25" s="68">
        <f t="shared" ref="DES25:DES29" si="1688">DER25/$DES$5</f>
        <v>8.3333333333333339</v>
      </c>
      <c r="DET25" s="63"/>
      <c r="DEU25" s="64"/>
      <c r="DEV25" s="64"/>
      <c r="DEW25" s="64"/>
      <c r="DEX25" s="64"/>
      <c r="DEY25" s="64"/>
      <c r="DEZ25" s="491">
        <f t="shared" ref="DEZ25:DEZ29" si="1689">SUM(DET25:DEY25)</f>
        <v>0</v>
      </c>
      <c r="DFA25" s="492">
        <f t="shared" ref="DFA25:DFA29" si="1690">DEZ25/$DFA$5</f>
        <v>0</v>
      </c>
      <c r="DFB25" s="82"/>
      <c r="DFC25" s="83"/>
      <c r="DFD25" s="83"/>
      <c r="DFE25" s="83"/>
      <c r="DFF25" s="83"/>
      <c r="DFG25" s="83"/>
      <c r="DFH25" s="64">
        <f t="shared" ref="DFH25:DFH29" si="1691">SUM(DFB25:DFG25)</f>
        <v>0</v>
      </c>
      <c r="DFI25" s="68">
        <f t="shared" ref="DFI25:DFI29" si="1692">DFH25/$DFI$5</f>
        <v>0</v>
      </c>
      <c r="DFJ25" s="48"/>
      <c r="DFK25" s="49"/>
      <c r="DFL25" s="49"/>
      <c r="DFM25" s="49"/>
      <c r="DFN25" s="49"/>
      <c r="DFO25" s="49">
        <v>61</v>
      </c>
      <c r="DFP25" s="64">
        <f t="shared" ref="DFP25:DFP29" si="1693">SUM(DFJ25:DFO25)</f>
        <v>61</v>
      </c>
      <c r="DFQ25" s="68">
        <f t="shared" ref="DFQ25:DFQ29" si="1694">DFP25/$DFQ$5</f>
        <v>10.166666666666666</v>
      </c>
      <c r="DFR25" s="48"/>
      <c r="DFS25" s="49"/>
      <c r="DFT25" s="49"/>
      <c r="DFU25" s="49">
        <v>0</v>
      </c>
      <c r="DFV25" s="49"/>
      <c r="DFW25" s="49"/>
      <c r="DFX25" s="64">
        <f t="shared" ref="DFX25:DFX29" si="1695">SUM(DFR25:DFW25)</f>
        <v>0</v>
      </c>
      <c r="DFY25" s="68">
        <f t="shared" ref="DFY25:DFY29" si="1696">DFX25/$DFY$5</f>
        <v>0</v>
      </c>
      <c r="DFZ25" s="48"/>
      <c r="DGA25" s="49"/>
      <c r="DGB25" s="49"/>
      <c r="DGC25" s="49"/>
      <c r="DGD25" s="49"/>
      <c r="DGE25" s="49"/>
      <c r="DGF25" s="64">
        <f t="shared" ref="DGF25:DGF29" si="1697">SUM(DFZ25:DGE25)</f>
        <v>0</v>
      </c>
      <c r="DGG25" s="68">
        <f t="shared" ref="DGG25:DGG29" si="1698">DGF25/$DGG$5</f>
        <v>0</v>
      </c>
      <c r="DGH25" s="48">
        <v>51</v>
      </c>
      <c r="DGI25" s="49"/>
      <c r="DGJ25" s="49"/>
      <c r="DGK25" s="49"/>
      <c r="DGL25" s="49">
        <v>20</v>
      </c>
      <c r="DGM25" s="49"/>
      <c r="DGN25" s="64">
        <f t="shared" ref="DGN25:DGN29" si="1699">SUM(DGH25:DGM25)</f>
        <v>71</v>
      </c>
      <c r="DGO25" s="68">
        <f t="shared" ref="DGO25:DGO29" si="1700">DGN25/$DGO$5</f>
        <v>11.833333333333334</v>
      </c>
      <c r="DGP25" s="48"/>
      <c r="DGQ25" s="49"/>
      <c r="DGR25" s="49"/>
      <c r="DGS25" s="49"/>
      <c r="DGT25" s="49"/>
      <c r="DGU25" s="49"/>
      <c r="DGV25" s="64">
        <f t="shared" ref="DGV25:DGV29" si="1701">SUM(DGP25:DGU25)</f>
        <v>0</v>
      </c>
      <c r="DGW25" s="68">
        <f t="shared" ref="DGW25:DGW29" si="1702">DGV25/$DGW$5</f>
        <v>0</v>
      </c>
      <c r="DGX25" s="48">
        <v>0</v>
      </c>
      <c r="DGY25" s="49"/>
      <c r="DGZ25" s="49"/>
      <c r="DHA25" s="49"/>
      <c r="DHB25" s="49"/>
      <c r="DHC25" s="49"/>
      <c r="DHD25" s="64">
        <f t="shared" ref="DHD25:DHD29" si="1703">SUM(DGX25:DHC25)</f>
        <v>0</v>
      </c>
      <c r="DHE25" s="68">
        <f t="shared" ref="DHE25:DHE29" si="1704">DHD25/$DHE$5</f>
        <v>0</v>
      </c>
      <c r="DHF25" s="48"/>
      <c r="DHG25" s="49"/>
      <c r="DHH25" s="49"/>
      <c r="DHI25" s="49"/>
      <c r="DHJ25" s="49"/>
      <c r="DHK25" s="49">
        <v>0</v>
      </c>
      <c r="DHL25" s="64">
        <f t="shared" ref="DHL25:DHL29" si="1705">SUM(DHF25:DHK25)</f>
        <v>0</v>
      </c>
      <c r="DHM25" s="68">
        <f t="shared" ref="DHM25:DHM29" si="1706">DHL25/$DHM$5</f>
        <v>0</v>
      </c>
      <c r="DHN25" s="48"/>
      <c r="DHO25" s="49"/>
      <c r="DHP25" s="49">
        <v>0</v>
      </c>
      <c r="DHQ25" s="49"/>
      <c r="DHR25" s="49"/>
      <c r="DHS25" s="49"/>
      <c r="DHT25" s="64">
        <f t="shared" ref="DHT25:DHT29" si="1707">SUM(DHN25:DHS25)</f>
        <v>0</v>
      </c>
      <c r="DHU25" s="68">
        <f t="shared" ref="DHU25:DHU29" si="1708">DHT25/$DHU$5</f>
        <v>0</v>
      </c>
      <c r="DHV25" s="48"/>
      <c r="DHW25" s="49"/>
      <c r="DHX25" s="49">
        <v>50</v>
      </c>
      <c r="DHY25" s="49"/>
      <c r="DHZ25" s="49"/>
      <c r="DIA25" s="49"/>
      <c r="DIB25" s="64">
        <f t="shared" ref="DIB25:DIB29" si="1709">SUM(DHV25:DIA25)</f>
        <v>50</v>
      </c>
      <c r="DIC25" s="68">
        <f t="shared" ref="DIC25:DIC29" si="1710">DIB25/$DIC$5</f>
        <v>8.3333333333333339</v>
      </c>
      <c r="DID25" s="48"/>
      <c r="DIE25" s="49"/>
      <c r="DIF25" s="49"/>
      <c r="DIG25" s="49">
        <v>30</v>
      </c>
      <c r="DIH25" s="49"/>
      <c r="DII25" s="49"/>
      <c r="DIJ25" s="64">
        <f t="shared" ref="DIJ25:DIJ29" si="1711">SUM(DID25:DII25)</f>
        <v>30</v>
      </c>
      <c r="DIK25" s="184">
        <f t="shared" ref="DIK25:DIK29" si="1712">DIJ25/$DIK$5</f>
        <v>5</v>
      </c>
      <c r="DIL25" s="195"/>
      <c r="DIM25" s="49"/>
      <c r="DIN25" s="49"/>
      <c r="DIO25" s="49"/>
      <c r="DIP25" s="49"/>
      <c r="DIQ25" s="49"/>
      <c r="DIR25" s="64">
        <f t="shared" ref="DIR25:DIR29" si="1713">SUM(DIL25:DIQ25)</f>
        <v>0</v>
      </c>
      <c r="DIS25" s="184">
        <f t="shared" ref="DIS25:DIS29" si="1714">DIR25/$DIS$5</f>
        <v>0</v>
      </c>
      <c r="DIT25" s="48"/>
      <c r="DIU25" s="49"/>
      <c r="DIV25" s="49"/>
      <c r="DIW25" s="49">
        <v>0</v>
      </c>
      <c r="DIX25" s="49"/>
      <c r="DIY25" s="49"/>
      <c r="DIZ25" s="64">
        <f t="shared" ref="DIZ25:DIZ29" si="1715">SUM(DIT25:DIY25)</f>
        <v>0</v>
      </c>
      <c r="DJA25" s="68">
        <f t="shared" ref="DJA25:DJA29" si="1716">DIZ25/$DJA$5</f>
        <v>0</v>
      </c>
      <c r="DJB25" s="48"/>
      <c r="DJC25" s="49">
        <v>20</v>
      </c>
      <c r="DJD25" s="49"/>
      <c r="DJE25" s="49"/>
      <c r="DJF25" s="49"/>
      <c r="DJG25" s="49"/>
      <c r="DJH25" s="64">
        <f t="shared" ref="DJH25" si="1717">SUM(DJB25:DJG25)</f>
        <v>20</v>
      </c>
      <c r="DJI25" s="68">
        <f>DJH25/$DJI$5</f>
        <v>3.3333333333333335</v>
      </c>
      <c r="DJJ25" s="48"/>
      <c r="DJK25" s="49"/>
      <c r="DJL25" s="49">
        <v>30</v>
      </c>
      <c r="DJM25" s="49"/>
      <c r="DJN25" s="49"/>
      <c r="DJO25" s="49"/>
      <c r="DJP25" s="64">
        <f t="shared" ref="DJP25" si="1718">SUM(DJJ25:DJO25)</f>
        <v>30</v>
      </c>
      <c r="DJQ25" s="68">
        <f>DJP25/$DJQ$5</f>
        <v>5</v>
      </c>
      <c r="DJR25" s="48"/>
      <c r="DJS25" s="49">
        <v>0</v>
      </c>
      <c r="DJT25" s="49"/>
      <c r="DJU25" s="49"/>
      <c r="DJV25" s="49"/>
      <c r="DJW25" s="49"/>
      <c r="DJX25" s="64">
        <f t="shared" ref="DJX25" si="1719">SUM(DJR25:DJW25)</f>
        <v>0</v>
      </c>
      <c r="DJY25" s="68">
        <f>DJX25/$DJY$5</f>
        <v>0</v>
      </c>
      <c r="DJZ25" s="48"/>
      <c r="DKA25" s="49"/>
      <c r="DKB25" s="49"/>
      <c r="DKC25" s="49"/>
      <c r="DKD25" s="49"/>
      <c r="DKE25" s="49"/>
      <c r="DKF25" s="64">
        <f t="shared" ref="DKF25" si="1720">SUM(DJZ25:DKE25)</f>
        <v>0</v>
      </c>
      <c r="DKG25" s="68">
        <f>DKF25/$DKG$5</f>
        <v>0</v>
      </c>
      <c r="DKH25" s="342"/>
      <c r="DKI25" s="343"/>
      <c r="DKJ25" s="343"/>
      <c r="DKK25" s="343"/>
      <c r="DKL25" s="343"/>
      <c r="DKM25" s="343"/>
      <c r="DKN25" s="64">
        <f t="shared" ref="DKN25" si="1721">SUM(DKH25:DKM25)</f>
        <v>0</v>
      </c>
      <c r="DKO25" s="68">
        <f>DKN25/$DKO$5</f>
        <v>0</v>
      </c>
      <c r="DKP25" s="48"/>
      <c r="DKQ25" s="49"/>
      <c r="DKR25" s="49"/>
      <c r="DKS25" s="49"/>
      <c r="DKT25" s="49"/>
      <c r="DKU25" s="49"/>
      <c r="DKV25" s="64">
        <f t="shared" ref="DKV25" si="1722">SUM(DKP25:DKU25)</f>
        <v>0</v>
      </c>
      <c r="DKW25" s="184">
        <f>DKV25/$DKW$5</f>
        <v>0</v>
      </c>
      <c r="DKX25" s="251"/>
      <c r="DKY25" s="252"/>
      <c r="DKZ25" s="252"/>
      <c r="DLA25" s="252"/>
      <c r="DLB25" s="252"/>
      <c r="DLC25" s="252">
        <v>0</v>
      </c>
      <c r="DLD25" s="260">
        <f t="shared" ref="DLD25" si="1723">SUM(DKX25:DLC25)</f>
        <v>0</v>
      </c>
      <c r="DLE25" s="263">
        <f>DLD25/$DLE$5</f>
        <v>0</v>
      </c>
      <c r="DLF25" s="48"/>
      <c r="DLG25" s="49"/>
      <c r="DLH25" s="49"/>
      <c r="DLI25" s="49"/>
      <c r="DLJ25" s="49">
        <v>50</v>
      </c>
      <c r="DLK25" s="49"/>
      <c r="DLL25" s="64">
        <f t="shared" ref="DLL25" si="1724">SUM(DLF25:DLK25)</f>
        <v>50</v>
      </c>
      <c r="DLM25" s="68">
        <f>DLL25/$DLM$5</f>
        <v>8.3333333333333339</v>
      </c>
      <c r="DLN25" s="342"/>
      <c r="DLO25" s="343"/>
      <c r="DLP25" s="343"/>
      <c r="DLQ25" s="343"/>
      <c r="DLR25" s="343"/>
      <c r="DLS25" s="343"/>
      <c r="DLT25" s="64">
        <f t="shared" ref="DLT25" si="1725">SUM(DLN25:DLS25)</f>
        <v>0</v>
      </c>
      <c r="DLU25" s="68">
        <f>DLT25/$DLU$5</f>
        <v>0</v>
      </c>
      <c r="DLV25" s="48"/>
      <c r="DLW25" s="49"/>
      <c r="DLX25" s="49"/>
      <c r="DLY25" s="49"/>
      <c r="DLZ25" s="49"/>
      <c r="DMA25" s="49"/>
      <c r="DMB25" s="64">
        <f t="shared" ref="DMB25" si="1726">SUM(DLV25:DMA25)</f>
        <v>0</v>
      </c>
      <c r="DMC25" s="68">
        <f>DMB25/$DMC$5</f>
        <v>0</v>
      </c>
      <c r="DMD25" s="436"/>
      <c r="DME25" s="437">
        <v>50</v>
      </c>
      <c r="DMF25" s="437"/>
      <c r="DMG25" s="437"/>
      <c r="DMH25" s="437"/>
      <c r="DMI25" s="437"/>
      <c r="DMJ25" s="64">
        <f t="shared" ref="DMJ25" si="1727">SUM(DMD25:DMI25)</f>
        <v>50</v>
      </c>
      <c r="DMK25" s="68">
        <f>DMJ25/$DMK$5</f>
        <v>8.3333333333333339</v>
      </c>
      <c r="DML25" s="48"/>
      <c r="DMM25" s="49">
        <v>0</v>
      </c>
      <c r="DMN25" s="49"/>
      <c r="DMO25" s="49"/>
      <c r="DMP25" s="49"/>
      <c r="DMQ25" s="49"/>
      <c r="DMR25" s="64">
        <f t="shared" ref="DMR25" si="1728">SUM(DML25:DMQ25)</f>
        <v>0</v>
      </c>
      <c r="DMS25" s="68">
        <f>DMR25/$DMS$5</f>
        <v>0</v>
      </c>
      <c r="DMT25" s="48"/>
      <c r="DMU25" s="49"/>
      <c r="DMV25" s="49"/>
      <c r="DMW25" s="49">
        <v>22</v>
      </c>
      <c r="DMX25" s="49"/>
      <c r="DMY25" s="49"/>
      <c r="DMZ25" s="64">
        <f t="shared" ref="DMZ25" si="1729">SUM(DMT25:DMY25)</f>
        <v>22</v>
      </c>
      <c r="DNA25" s="68">
        <f>DMZ25/$DNA$5</f>
        <v>3.6666666666666665</v>
      </c>
      <c r="DNB25" s="342"/>
      <c r="DNC25" s="343"/>
      <c r="DND25" s="343"/>
      <c r="DNE25" s="343"/>
      <c r="DNF25" s="343">
        <v>0</v>
      </c>
      <c r="DNG25" s="343"/>
      <c r="DNH25" s="64">
        <f t="shared" ref="DNH25" si="1730">SUM(DNB25:DNG25)</f>
        <v>0</v>
      </c>
      <c r="DNI25" s="68">
        <f>DNH25/$DNI$5</f>
        <v>0</v>
      </c>
      <c r="DNJ25" s="436"/>
      <c r="DNK25" s="437"/>
      <c r="DNL25" s="437"/>
      <c r="DNM25" s="437"/>
      <c r="DNN25" s="437"/>
      <c r="DNO25" s="437"/>
      <c r="DNP25" s="64">
        <f t="shared" ref="DNP25" si="1731">SUM(DNJ25:DNO25)</f>
        <v>0</v>
      </c>
      <c r="DNQ25" s="68">
        <f>DNP25/$DNQ$5</f>
        <v>0</v>
      </c>
      <c r="DNR25" s="72"/>
      <c r="DNS25" s="73"/>
      <c r="DNT25" s="73"/>
      <c r="DNU25" s="73"/>
      <c r="DNV25" s="73"/>
      <c r="DNW25" s="73"/>
      <c r="DNX25" s="258">
        <f t="shared" ref="DNX25" si="1732">SUM(DNR25:DNW25)</f>
        <v>0</v>
      </c>
      <c r="DNY25" s="100">
        <f>DNX25/$DNY$5</f>
        <v>0</v>
      </c>
      <c r="DNZ25" s="48"/>
      <c r="DOA25" s="49"/>
      <c r="DOB25" s="49"/>
      <c r="DOC25" s="49"/>
      <c r="DOD25" s="49">
        <v>0</v>
      </c>
      <c r="DOE25" s="49"/>
      <c r="DOF25" s="64">
        <f t="shared" ref="DOF25" si="1733">SUM(DNZ25:DOE25)</f>
        <v>0</v>
      </c>
      <c r="DOG25" s="68">
        <f>DOF25/$DOG$5</f>
        <v>0</v>
      </c>
      <c r="DOH25" s="619"/>
      <c r="DOI25" s="620"/>
      <c r="DOJ25" s="620"/>
      <c r="DOK25" s="620"/>
      <c r="DOL25" s="620"/>
      <c r="DOM25" s="620"/>
      <c r="DON25" s="258">
        <f t="shared" ref="DON25" si="1734">SUM(DOH25:DOM25)</f>
        <v>0</v>
      </c>
      <c r="DOO25" s="100">
        <f>DON25/6</f>
        <v>0</v>
      </c>
      <c r="DOP25" s="48"/>
      <c r="DOQ25" s="49">
        <v>51</v>
      </c>
      <c r="DOR25" s="49"/>
      <c r="DOS25" s="49"/>
      <c r="DOT25" s="49"/>
      <c r="DOU25" s="49"/>
      <c r="DOV25" s="64">
        <f t="shared" ref="DOV25" si="1735">SUM(DOP25:DOU25)</f>
        <v>51</v>
      </c>
      <c r="DOW25" s="68">
        <f>DOV25/$DOW$5</f>
        <v>8.5</v>
      </c>
      <c r="DOX25" s="48"/>
      <c r="DOY25" s="49"/>
      <c r="DOZ25" s="49"/>
      <c r="DPA25" s="49"/>
      <c r="DPB25" s="49">
        <v>0</v>
      </c>
      <c r="DPC25" s="49"/>
      <c r="DPD25" s="64">
        <f t="shared" ref="DPD25" si="1736">SUM(DOX25:DPC25)</f>
        <v>0</v>
      </c>
      <c r="DPE25" s="68">
        <f>DPD25/$DPE$5</f>
        <v>0</v>
      </c>
      <c r="DPF25" s="48">
        <v>0</v>
      </c>
      <c r="DPG25" s="49">
        <v>30</v>
      </c>
      <c r="DPH25" s="49"/>
      <c r="DPI25" s="49"/>
      <c r="DPJ25" s="49"/>
      <c r="DPK25" s="49"/>
      <c r="DPL25" s="64">
        <f t="shared" ref="DPL25" si="1737">SUM(DPF25:DPK25)</f>
        <v>30</v>
      </c>
      <c r="DPM25" s="68">
        <f>DPL25/$DPM$5</f>
        <v>5</v>
      </c>
      <c r="DPN25" s="48"/>
      <c r="DPO25" s="49"/>
      <c r="DPP25" s="49"/>
      <c r="DPQ25" s="49"/>
      <c r="DPR25" s="49"/>
      <c r="DPS25" s="49"/>
      <c r="DPT25" s="64">
        <f t="shared" ref="DPT25" si="1738">SUM(DPN25:DPS25)</f>
        <v>0</v>
      </c>
      <c r="DPU25" s="68">
        <f>DPT25/$DPU$5</f>
        <v>0</v>
      </c>
      <c r="DPV25" s="48"/>
      <c r="DPW25" s="49"/>
      <c r="DPX25" s="49"/>
      <c r="DPY25" s="49"/>
      <c r="DPZ25" s="49"/>
      <c r="DQA25" s="49"/>
      <c r="DQB25" s="64">
        <f t="shared" ref="DQB25" si="1739">SUM(DPV25:DQA25)</f>
        <v>0</v>
      </c>
      <c r="DQC25" s="68">
        <f>DQB25/$DQC$5</f>
        <v>0</v>
      </c>
      <c r="DQD25" s="342"/>
      <c r="DQE25" s="343"/>
      <c r="DQF25" s="343">
        <v>0</v>
      </c>
      <c r="DQG25" s="343"/>
      <c r="DQH25" s="343"/>
      <c r="DQI25" s="343"/>
      <c r="DQJ25" s="64">
        <f t="shared" ref="DQJ25" si="1740">SUM(DQD25:DQI25)</f>
        <v>0</v>
      </c>
      <c r="DQK25" s="68">
        <f>DQJ25/$DQK$5</f>
        <v>0</v>
      </c>
      <c r="DQL25" s="48"/>
      <c r="DQM25" s="49">
        <v>51</v>
      </c>
      <c r="DQN25" s="49"/>
      <c r="DQO25" s="49"/>
      <c r="DQP25" s="49"/>
      <c r="DQQ25" s="49"/>
      <c r="DQR25" s="64">
        <f t="shared" ref="DQR25" si="1741">SUM(DQL25:DQQ25)</f>
        <v>51</v>
      </c>
      <c r="DQS25" s="68">
        <f>DQR25/$DQS$5</f>
        <v>8.5</v>
      </c>
      <c r="DQT25" s="342"/>
      <c r="DQU25" s="343"/>
      <c r="DQV25" s="343"/>
      <c r="DQW25" s="343"/>
      <c r="DQX25" s="343"/>
      <c r="DQY25" s="343"/>
      <c r="DQZ25" s="64">
        <f t="shared" ref="DQZ25" si="1742">SUM(DQT25:DQY25)</f>
        <v>0</v>
      </c>
      <c r="DRA25" s="68">
        <f>DQZ25/$DRA$5</f>
        <v>0</v>
      </c>
      <c r="DRB25" s="48"/>
      <c r="DRC25" s="49"/>
      <c r="DRD25" s="49"/>
      <c r="DRE25" s="49"/>
      <c r="DRF25" s="49"/>
      <c r="DRG25" s="49"/>
      <c r="DRH25" s="64">
        <f t="shared" ref="DRH25" si="1743">SUM(DRB25:DRG25)</f>
        <v>0</v>
      </c>
      <c r="DRI25" s="68">
        <f>DRH25/$DRI$5</f>
        <v>0</v>
      </c>
      <c r="DRJ25" s="619"/>
      <c r="DRK25" s="620"/>
      <c r="DRL25" s="620"/>
      <c r="DRM25" s="620">
        <v>30</v>
      </c>
      <c r="DRN25" s="620"/>
      <c r="DRO25" s="620"/>
      <c r="DRP25" s="258">
        <f t="shared" ref="DRP25" si="1744">SUM(DRJ25:DRO25)</f>
        <v>30</v>
      </c>
      <c r="DRQ25" s="100">
        <f>DRP25/$DRQ$5</f>
        <v>5</v>
      </c>
      <c r="DRR25" s="342"/>
      <c r="DRS25" s="343"/>
      <c r="DRT25" s="343"/>
      <c r="DRU25" s="343"/>
      <c r="DRV25" s="343"/>
      <c r="DRW25" s="343"/>
      <c r="DRX25" s="64">
        <f t="shared" ref="DRX25" si="1745">SUM(DRR25:DRW25)</f>
        <v>0</v>
      </c>
      <c r="DRY25" s="68">
        <f>DRX25/$DRY$5</f>
        <v>0</v>
      </c>
      <c r="DRZ25" s="445"/>
      <c r="DSA25" s="446"/>
      <c r="DSB25" s="446">
        <v>0</v>
      </c>
      <c r="DSC25" s="446"/>
      <c r="DSD25" s="446"/>
      <c r="DSE25" s="446"/>
      <c r="DSF25" s="64">
        <f t="shared" ref="DSF25" si="1746">SUM(DRZ25:DSE25)</f>
        <v>0</v>
      </c>
      <c r="DSG25" s="68">
        <f>DSF25/$DRY$5</f>
        <v>0</v>
      </c>
      <c r="DSH25" s="342"/>
      <c r="DSI25" s="343"/>
      <c r="DSJ25" s="343"/>
      <c r="DSK25" s="343"/>
      <c r="DSL25" s="343"/>
      <c r="DSM25" s="343"/>
      <c r="DSN25" s="64">
        <f t="shared" ref="DSN25" si="1747">SUM(DSH25:DSM25)</f>
        <v>0</v>
      </c>
      <c r="DSO25" s="68">
        <f>DSN25/$DSO$5</f>
        <v>0</v>
      </c>
      <c r="DSP25" s="48"/>
      <c r="DSQ25" s="49"/>
      <c r="DSR25" s="49"/>
      <c r="DSS25" s="49"/>
      <c r="DST25" s="49"/>
      <c r="DSU25" s="49"/>
      <c r="DSV25" s="64">
        <f t="shared" ref="DSV25" si="1748">SUM(DSP25:DSU25)</f>
        <v>0</v>
      </c>
      <c r="DSW25" s="68">
        <f>DSV25/$DSW$5</f>
        <v>0</v>
      </c>
      <c r="DSX25" s="48">
        <v>50</v>
      </c>
      <c r="DSY25" s="49"/>
      <c r="DSZ25" s="49"/>
      <c r="DTA25" s="49"/>
      <c r="DTB25" s="49"/>
      <c r="DTC25" s="49"/>
      <c r="DTD25" s="64">
        <f t="shared" ref="DTD25" si="1749">SUM(DSX25:DTC25)</f>
        <v>50</v>
      </c>
      <c r="DTE25" s="68">
        <f>DTD25/$DTE$5</f>
        <v>8.3333333333333339</v>
      </c>
      <c r="DTF25" s="48"/>
      <c r="DTG25" s="49"/>
      <c r="DTH25" s="49"/>
      <c r="DTI25" s="49"/>
      <c r="DTJ25" s="49">
        <v>0</v>
      </c>
      <c r="DTK25" s="49"/>
      <c r="DTL25" s="64">
        <f t="shared" ref="DTL25" si="1750">SUM(DTF25:DTK25)</f>
        <v>0</v>
      </c>
      <c r="DTM25" s="184">
        <f>DTL25/$DTM$5</f>
        <v>0</v>
      </c>
      <c r="DTN25" s="48"/>
      <c r="DTO25" s="49"/>
      <c r="DTP25" s="49"/>
      <c r="DTQ25" s="49"/>
      <c r="DTR25" s="49"/>
      <c r="DTS25" s="49">
        <v>32</v>
      </c>
      <c r="DTT25" s="64">
        <f t="shared" ref="DTT25" si="1751">SUM(DTN25:DTS25)</f>
        <v>32</v>
      </c>
      <c r="DTU25" s="68">
        <f>DTT25/$DTU$5</f>
        <v>5.333333333333333</v>
      </c>
      <c r="DTV25" s="619">
        <v>0</v>
      </c>
      <c r="DTW25" s="620"/>
      <c r="DTX25" s="620"/>
      <c r="DTY25" s="620"/>
      <c r="DTZ25" s="620"/>
      <c r="DUA25" s="620"/>
      <c r="DUB25" s="258">
        <f t="shared" ref="DUB25" si="1752">SUM(DTV25:DUA25)</f>
        <v>0</v>
      </c>
      <c r="DUC25" s="100">
        <f>DUB25/$DUC$5</f>
        <v>0</v>
      </c>
      <c r="DUD25" s="342"/>
      <c r="DUE25" s="343"/>
      <c r="DUF25" s="343"/>
      <c r="DUG25" s="343"/>
      <c r="DUH25" s="343"/>
      <c r="DUI25" s="343">
        <v>30</v>
      </c>
      <c r="DUJ25" s="64">
        <f t="shared" ref="DUJ25" si="1753">SUM(DUD25:DUI25)</f>
        <v>30</v>
      </c>
      <c r="DUK25" s="68">
        <f>DUJ25/$DUK$5</f>
        <v>5</v>
      </c>
      <c r="DUL25" s="72"/>
      <c r="DUM25" s="73"/>
      <c r="DUN25" s="73"/>
      <c r="DUO25" s="73">
        <v>0</v>
      </c>
      <c r="DUP25" s="73"/>
      <c r="DUQ25" s="73"/>
      <c r="DUR25" s="258">
        <f t="shared" ref="DUR25" si="1754">SUM(DUL25:DUQ25)</f>
        <v>0</v>
      </c>
      <c r="DUS25" s="100">
        <f>DUR25/$DUS$5</f>
        <v>0</v>
      </c>
      <c r="DUT25" s="619"/>
      <c r="DUU25" s="620"/>
      <c r="DUV25" s="620"/>
      <c r="DUW25" s="620"/>
      <c r="DUX25" s="620"/>
      <c r="DUY25" s="620"/>
      <c r="DUZ25" s="258">
        <f t="shared" ref="DUZ25" si="1755">SUM(DUT25:DUY25)</f>
        <v>0</v>
      </c>
      <c r="DVA25" s="100">
        <f>DUZ25/$DVA$5</f>
        <v>0</v>
      </c>
      <c r="DVB25" s="48"/>
      <c r="DVC25" s="49"/>
      <c r="DVD25" s="49"/>
      <c r="DVE25" s="49"/>
      <c r="DVF25" s="49"/>
      <c r="DVG25" s="49"/>
      <c r="DVH25" s="64">
        <f t="shared" ref="DVH25" si="1756">SUM(DVB25:DVG25)</f>
        <v>0</v>
      </c>
      <c r="DVI25" s="68">
        <f>DVH25/$DVI$5</f>
        <v>0</v>
      </c>
      <c r="DVJ25" s="619"/>
      <c r="DVK25" s="620">
        <v>0</v>
      </c>
      <c r="DVL25" s="620"/>
      <c r="DVM25" s="620"/>
      <c r="DVN25" s="620"/>
      <c r="DVO25" s="620"/>
      <c r="DVP25" s="258">
        <f t="shared" ref="DVP25" si="1757">SUM(DVJ25:DVO25)</f>
        <v>0</v>
      </c>
      <c r="DVQ25" s="100">
        <f>DVP25/$DVQ$5</f>
        <v>0</v>
      </c>
      <c r="DVR25" s="48">
        <v>0</v>
      </c>
      <c r="DVS25" s="49"/>
      <c r="DVT25" s="49"/>
      <c r="DVU25" s="49"/>
      <c r="DVV25" s="49"/>
      <c r="DVW25" s="49"/>
      <c r="DVX25" s="64">
        <f t="shared" ref="DVX25" si="1758">SUM(DVR25:DVW25)</f>
        <v>0</v>
      </c>
      <c r="DVY25" s="68">
        <f>DVX25/$DVY$5</f>
        <v>0</v>
      </c>
      <c r="DVZ25" s="48"/>
      <c r="DWA25" s="49"/>
      <c r="DWB25" s="49"/>
      <c r="DWC25" s="49"/>
      <c r="DWD25" s="49"/>
      <c r="DWE25" s="49"/>
      <c r="DWF25" s="64">
        <f t="shared" ref="DWF25" si="1759">SUM(DVZ25:DWE25)</f>
        <v>0</v>
      </c>
      <c r="DWG25" s="68">
        <f>DWF25/$DWG$5</f>
        <v>0</v>
      </c>
      <c r="DWH25" s="619"/>
      <c r="DWI25" s="620">
        <v>50</v>
      </c>
      <c r="DWJ25" s="620"/>
      <c r="DWK25" s="620"/>
      <c r="DWL25" s="620"/>
      <c r="DWM25" s="620"/>
      <c r="DWN25" s="258">
        <f t="shared" ref="DWN25" si="1760">SUM(DWH25:DWM25)</f>
        <v>50</v>
      </c>
      <c r="DWO25" s="100">
        <f>DWN25/$DWO$5</f>
        <v>8.3333333333333339</v>
      </c>
      <c r="DWP25" s="72"/>
      <c r="DWQ25" s="73"/>
      <c r="DWR25" s="73"/>
      <c r="DWS25" s="73"/>
      <c r="DWT25" s="73"/>
      <c r="DWU25" s="73"/>
      <c r="DWV25" s="258">
        <f t="shared" ref="DWV25" si="1761">SUM(DWP25:DWU25)</f>
        <v>0</v>
      </c>
      <c r="DWW25" s="100">
        <f>DWV25/$DWW$5</f>
        <v>0</v>
      </c>
      <c r="DWX25" s="619"/>
      <c r="DWY25" s="620"/>
      <c r="DWZ25" s="620"/>
      <c r="DXA25" s="620"/>
      <c r="DXB25" s="620"/>
      <c r="DXC25" s="620"/>
      <c r="DXD25" s="258">
        <f t="shared" ref="DXD25" si="1762">SUM(DWX25:DXC25)</f>
        <v>0</v>
      </c>
      <c r="DXE25" s="100">
        <f>DXD25/$DXE$5</f>
        <v>0</v>
      </c>
      <c r="DXF25" s="72"/>
      <c r="DXG25" s="73"/>
      <c r="DXH25" s="73"/>
      <c r="DXI25" s="73">
        <v>0</v>
      </c>
      <c r="DXJ25" s="73"/>
      <c r="DXK25" s="73"/>
      <c r="DXL25" s="258">
        <f t="shared" ref="DXL25" si="1763">SUM(DXF25:DXK25)</f>
        <v>0</v>
      </c>
      <c r="DXM25" s="100">
        <f>DXL25/$DXM$5</f>
        <v>0</v>
      </c>
      <c r="DXN25" s="72"/>
      <c r="DXO25" s="73"/>
      <c r="DXP25" s="73"/>
      <c r="DXQ25" s="73"/>
      <c r="DXR25" s="73"/>
      <c r="DXS25" s="73"/>
      <c r="DXT25" s="258">
        <f t="shared" ref="DXT25" si="1764">SUM(DXN25:DXS25)</f>
        <v>0</v>
      </c>
      <c r="DXU25" s="667">
        <f>DXT25/$DXU$5</f>
        <v>0</v>
      </c>
      <c r="DXV25" s="665"/>
      <c r="DXW25" s="195"/>
      <c r="DXX25" s="49"/>
      <c r="DXY25" s="49"/>
      <c r="DXZ25" s="49"/>
      <c r="DYA25" s="49"/>
      <c r="DYB25" s="49"/>
      <c r="DYC25" s="64">
        <f t="shared" ref="DYC25" si="1765">SUM(DXW25:DYB25)</f>
        <v>0</v>
      </c>
      <c r="DYD25" s="211">
        <f>DYC25/$DYD$5</f>
        <v>0</v>
      </c>
      <c r="DYE25" s="251"/>
      <c r="DYF25" s="252"/>
      <c r="DYG25" s="252"/>
      <c r="DYH25" s="252"/>
      <c r="DYI25" s="252"/>
      <c r="DYJ25" s="252"/>
      <c r="DYK25" s="260">
        <f t="shared" ref="DYK25" si="1766">SUM(DYE25:DYJ25)</f>
        <v>0</v>
      </c>
      <c r="DYL25" s="271">
        <f>DYK25/$DYL$5</f>
        <v>0</v>
      </c>
      <c r="DYM25" s="683"/>
      <c r="DYN25" s="684">
        <v>30</v>
      </c>
      <c r="DYO25" s="684">
        <v>0</v>
      </c>
      <c r="DYP25" s="684"/>
      <c r="DYQ25" s="684"/>
      <c r="DYR25" s="684"/>
      <c r="DYS25" s="260">
        <f t="shared" ref="DYS25" si="1767">SUM(DYM25:DYR25)</f>
        <v>30</v>
      </c>
      <c r="DYT25" s="271">
        <f>DYS25/$DYT$5</f>
        <v>5</v>
      </c>
      <c r="DYU25" s="251"/>
      <c r="DYV25" s="252"/>
      <c r="DYW25" s="252"/>
      <c r="DYX25" s="252"/>
      <c r="DYY25" s="252"/>
      <c r="DYZ25" s="252">
        <v>0</v>
      </c>
      <c r="DZA25" s="260">
        <f t="shared" ref="DZA25" si="1768">SUM(DYU25:DYZ25)</f>
        <v>0</v>
      </c>
      <c r="DZB25" s="271">
        <f>DZA25/$DZB$5</f>
        <v>0</v>
      </c>
      <c r="DZC25" s="251"/>
      <c r="DZD25" s="252"/>
      <c r="DZE25" s="252"/>
      <c r="DZF25" s="252"/>
      <c r="DZG25" s="252"/>
      <c r="DZH25" s="252"/>
      <c r="DZI25" s="260">
        <f t="shared" ref="DZI25" si="1769">SUM(DZC25:DZH25)</f>
        <v>0</v>
      </c>
      <c r="DZJ25" s="271">
        <f>DZI25/$DZJ$5</f>
        <v>0</v>
      </c>
      <c r="DZK25" s="195"/>
      <c r="DZL25" s="49"/>
      <c r="DZM25" s="49"/>
      <c r="DZN25" s="49"/>
      <c r="DZO25" s="49"/>
      <c r="DZP25" s="49"/>
      <c r="DZQ25" s="64">
        <f t="shared" ref="DZQ25" si="1770">SUM(DZK25:DZP25)</f>
        <v>0</v>
      </c>
      <c r="DZR25" s="211">
        <f>DZQ25/$DZR$5</f>
        <v>0</v>
      </c>
      <c r="DZS25" s="251">
        <v>0</v>
      </c>
      <c r="DZT25" s="252">
        <v>20</v>
      </c>
      <c r="DZU25" s="252"/>
      <c r="DZV25" s="252"/>
      <c r="DZW25" s="252"/>
      <c r="DZX25" s="252"/>
      <c r="DZY25" s="260">
        <f t="shared" ref="DZY25" si="1771">SUM(DZS25:DZX25)</f>
        <v>20</v>
      </c>
      <c r="DZZ25" s="271">
        <f>DZY25/$DZZ$5</f>
        <v>3.3333333333333335</v>
      </c>
      <c r="EAA25" s="251">
        <v>30</v>
      </c>
      <c r="EAB25" s="252"/>
      <c r="EAC25" s="252"/>
      <c r="EAD25" s="252"/>
      <c r="EAE25" s="252"/>
      <c r="EAF25" s="252"/>
      <c r="EAG25" s="260">
        <f t="shared" ref="EAG25" si="1772">SUM(EAA25:EAF25)</f>
        <v>30</v>
      </c>
      <c r="EAH25" s="271">
        <f>EAG25/$EAH$5</f>
        <v>5</v>
      </c>
      <c r="EAI25" s="251"/>
      <c r="EAJ25" s="252"/>
      <c r="EAK25" s="252"/>
      <c r="EAL25" s="252"/>
      <c r="EAM25" s="252"/>
      <c r="EAN25" s="252">
        <v>0</v>
      </c>
      <c r="EAO25" s="260">
        <f t="shared" ref="EAO25" si="1773">SUM(EAI25:EAN25)</f>
        <v>0</v>
      </c>
      <c r="EAP25" s="271">
        <f>EAO25/$EAP$5</f>
        <v>0</v>
      </c>
      <c r="EAQ25" s="251"/>
      <c r="EAR25" s="252"/>
      <c r="EAS25" s="252"/>
      <c r="EAT25" s="252"/>
      <c r="EAU25" s="252">
        <v>0</v>
      </c>
      <c r="EAW25" s="260">
        <f>SUM(EAQ25:EAU25)</f>
        <v>0</v>
      </c>
      <c r="EAX25" s="263">
        <f>EAW25/$EAX$5</f>
        <v>0</v>
      </c>
      <c r="EAY25" s="195"/>
      <c r="EAZ25" s="49"/>
      <c r="EBA25" s="49"/>
      <c r="EBB25" s="49"/>
      <c r="EBC25" s="49"/>
      <c r="EBD25" s="49"/>
      <c r="EBE25" s="64">
        <f t="shared" ref="EBE25:EBE29" si="1774">SUM(EAY25:EBD25)</f>
        <v>0</v>
      </c>
      <c r="EBF25" s="211">
        <f t="shared" ref="EBF25:EBF29" si="1775">EBE25/$EBF$5</f>
        <v>0</v>
      </c>
      <c r="EBG25" s="251">
        <f>SUMIF(SUMPK!$B:$B,$B:$B,SUMPK!$O:$O)</f>
        <v>0</v>
      </c>
      <c r="EBH25" s="252"/>
      <c r="EBI25" s="252">
        <v>0</v>
      </c>
      <c r="EBJ25" s="252"/>
      <c r="EBK25" s="252"/>
      <c r="EBL25" s="252"/>
      <c r="EBM25" s="260">
        <f t="shared" ref="EBM25" si="1776">SUM(EBG25:EBL25)</f>
        <v>0</v>
      </c>
      <c r="EBN25" s="271">
        <f>EBM25/$EBN$5</f>
        <v>0</v>
      </c>
      <c r="EBO25" s="251"/>
      <c r="EBP25" s="252"/>
      <c r="EBQ25" s="252"/>
      <c r="EBR25" s="252"/>
      <c r="EBS25" s="252">
        <v>30</v>
      </c>
      <c r="EBT25" s="252"/>
      <c r="EBU25" s="260">
        <f t="shared" ref="EBU25" si="1777">SUM(EBO25:EBT25)</f>
        <v>30</v>
      </c>
      <c r="EBV25" s="271">
        <f>EBU25/$EBV$5</f>
        <v>5</v>
      </c>
      <c r="EBW25" s="251"/>
      <c r="EBX25" s="252"/>
      <c r="EBY25" s="252"/>
      <c r="EBZ25" s="252"/>
      <c r="ECA25" s="252"/>
      <c r="ECB25" s="252"/>
      <c r="ECC25" s="260">
        <f t="shared" ref="ECC25" si="1778">SUM(EBW25:ECB25)</f>
        <v>0</v>
      </c>
      <c r="ECD25" s="271">
        <f>ECC25/$ECD$5</f>
        <v>0</v>
      </c>
      <c r="ECE25" s="683"/>
      <c r="ECF25" s="684"/>
      <c r="ECG25" s="684">
        <v>40</v>
      </c>
      <c r="ECH25" s="684"/>
      <c r="ECI25" s="684"/>
      <c r="ECJ25" s="684"/>
      <c r="ECK25" s="260">
        <f t="shared" ref="ECK25" si="1779">SUM(ECE25:ECJ25)</f>
        <v>40</v>
      </c>
      <c r="ECL25" s="271">
        <f>ECK25/$ECL$5</f>
        <v>6.666666666666667</v>
      </c>
      <c r="ECM25" s="251"/>
      <c r="ECN25" s="252"/>
      <c r="ECO25" s="252"/>
      <c r="ECP25" s="252"/>
      <c r="ECQ25" s="252"/>
      <c r="ECR25" s="252"/>
      <c r="ECS25" s="260">
        <f t="shared" ref="ECS25" si="1780">SUM(ECM25:ECR25)</f>
        <v>0</v>
      </c>
      <c r="ECT25" s="271">
        <f>ECS25/$ECT$5</f>
        <v>0</v>
      </c>
      <c r="ECU25" s="251"/>
      <c r="ECV25" s="252"/>
      <c r="ECW25" s="252"/>
      <c r="ECX25" s="252"/>
      <c r="ECY25" s="252"/>
      <c r="ECZ25" s="252"/>
      <c r="EDA25" s="260">
        <f t="shared" ref="EDA25" si="1781">SUM(ECU25:ECZ25)</f>
        <v>0</v>
      </c>
      <c r="EDB25" s="271">
        <f>EDA25/$EDB$5</f>
        <v>0</v>
      </c>
      <c r="EDC25" s="251"/>
      <c r="EDD25" s="252">
        <v>28</v>
      </c>
      <c r="EDE25" s="252"/>
      <c r="EDF25" s="252"/>
      <c r="EDG25" s="252"/>
      <c r="EDH25" s="252"/>
      <c r="EDI25" s="260">
        <f t="shared" ref="EDI25" si="1782">SUM(EDC25:EDH25)</f>
        <v>28</v>
      </c>
      <c r="EDJ25" s="271">
        <f>EDI25/$EDJ$5</f>
        <v>4.666666666666667</v>
      </c>
      <c r="EDK25" s="702"/>
      <c r="EDL25" s="703"/>
      <c r="EDM25" s="703"/>
      <c r="EDN25" s="703"/>
      <c r="EDO25" s="703"/>
      <c r="EDP25" s="703"/>
      <c r="EDQ25" s="260">
        <f t="shared" ref="EDQ25" si="1783">SUM(EDK25:EDP25)</f>
        <v>0</v>
      </c>
      <c r="EDR25" s="271">
        <f>EDQ25/$EDR$5</f>
        <v>0</v>
      </c>
      <c r="EDS25" s="346"/>
      <c r="EDT25" s="343"/>
      <c r="EDU25" s="343"/>
      <c r="EDV25" s="343">
        <v>0</v>
      </c>
      <c r="EDW25" s="343"/>
      <c r="EDX25" s="343"/>
      <c r="EDY25" s="64">
        <f t="shared" ref="EDY25" si="1784">SUM(EDS25:EDX25)</f>
        <v>0</v>
      </c>
      <c r="EDZ25" s="211">
        <f>EDY25/$EDZ$5</f>
        <v>0</v>
      </c>
      <c r="EEA25" s="683"/>
      <c r="EEB25" s="684"/>
      <c r="EEC25" s="684"/>
      <c r="EED25" s="684"/>
      <c r="EEE25" s="684"/>
      <c r="EEF25" s="684"/>
      <c r="EEG25" s="260">
        <f t="shared" ref="EEG25" si="1785">SUM(EEA25:EEF25)</f>
        <v>0</v>
      </c>
      <c r="EEH25" s="271">
        <f>EEG25/$EEH$5</f>
        <v>0</v>
      </c>
      <c r="EEI25" s="251"/>
      <c r="EEJ25" s="252"/>
      <c r="EEK25" s="252"/>
      <c r="EEL25" s="252">
        <v>0</v>
      </c>
      <c r="EEM25" s="252"/>
      <c r="EEN25" s="252"/>
      <c r="EEO25" s="260">
        <f t="shared" ref="EEO25" si="1786">SUM(EEI25:EEN25)</f>
        <v>0</v>
      </c>
      <c r="EEP25" s="271">
        <f>EEO25/$EEP$5</f>
        <v>0</v>
      </c>
      <c r="EEQ25" s="683"/>
      <c r="EER25" s="684"/>
      <c r="EES25" s="684"/>
      <c r="EET25" s="684"/>
      <c r="EEU25" s="684"/>
      <c r="EEV25" s="684"/>
      <c r="EEW25" s="260">
        <f t="shared" ref="EEW25" si="1787">SUM(EEQ25:EEV25)</f>
        <v>0</v>
      </c>
      <c r="EEX25" s="271">
        <f>EEW25/$EEX$5</f>
        <v>0</v>
      </c>
      <c r="EEY25" s="706"/>
      <c r="EEZ25" s="706"/>
      <c r="EFA25" s="706"/>
      <c r="EFB25" s="706"/>
      <c r="EFC25" s="706"/>
      <c r="EFD25" s="706">
        <v>20</v>
      </c>
      <c r="EFE25" s="707">
        <f t="shared" ref="EFE25" si="1788">SUM(EEY25:EFD25)</f>
        <v>20</v>
      </c>
      <c r="EFF25" s="707">
        <f>EFE25/$EFF$5</f>
        <v>3.3333333333333335</v>
      </c>
      <c r="EFG25" s="683"/>
      <c r="EFH25" s="684"/>
      <c r="EFI25" s="684"/>
      <c r="EFJ25" s="684"/>
      <c r="EFK25" s="684"/>
      <c r="EFL25" s="684"/>
      <c r="EFM25" s="260">
        <f t="shared" ref="EFM25" si="1789">SUM(EFG25:EFL25)</f>
        <v>0</v>
      </c>
      <c r="EFN25" s="271">
        <f>EFM25/$EFN$5</f>
        <v>0</v>
      </c>
      <c r="EFO25" s="702"/>
      <c r="EFP25" s="703"/>
      <c r="EFQ25" s="703"/>
      <c r="EFR25" s="703"/>
      <c r="EFS25" s="703"/>
      <c r="EFT25" s="703"/>
      <c r="EFU25" s="260">
        <f t="shared" ref="EFU25" si="1790">SUM(EFO25:EFT25)</f>
        <v>0</v>
      </c>
      <c r="EFV25" s="271">
        <f>EFU25/$EFV$5</f>
        <v>0</v>
      </c>
      <c r="EFW25" s="821"/>
      <c r="EFX25" s="822"/>
      <c r="EFY25" s="822"/>
      <c r="EFZ25" s="822">
        <v>40</v>
      </c>
      <c r="EGA25" s="822"/>
      <c r="EGB25" s="822">
        <v>0</v>
      </c>
      <c r="EGC25" s="820">
        <f t="shared" ref="EGC25" si="1791">SUM(EFW25:EGB25)</f>
        <v>40</v>
      </c>
      <c r="EGD25" s="271">
        <f>EGC25/$EGD$5</f>
        <v>6.666666666666667</v>
      </c>
      <c r="EGE25" s="683">
        <v>54</v>
      </c>
      <c r="EGF25" s="684"/>
      <c r="EGG25" s="684"/>
      <c r="EGH25" s="684"/>
      <c r="EGI25" s="684"/>
      <c r="EGJ25" s="684">
        <v>0</v>
      </c>
      <c r="EGK25" s="820">
        <f t="shared" ref="EGK25" si="1792">SUM(EGE25:EGJ25)</f>
        <v>54</v>
      </c>
      <c r="EGL25" s="271">
        <f>EGK25/$EGL$5</f>
        <v>9</v>
      </c>
      <c r="EGM25" s="821"/>
      <c r="EGN25" s="822"/>
      <c r="EGO25" s="822"/>
      <c r="EGP25" s="822"/>
      <c r="EGQ25" s="822"/>
      <c r="EGR25" s="822"/>
      <c r="EGS25" s="820">
        <f t="shared" ref="EGS25" si="1793">SUM(EGM25:EGR25)</f>
        <v>0</v>
      </c>
      <c r="EGT25" s="271">
        <f>EGS25/$EGT$5</f>
        <v>0</v>
      </c>
      <c r="EGU25" s="683"/>
      <c r="EGV25" s="684"/>
      <c r="EGW25" s="684"/>
      <c r="EGX25" s="684"/>
      <c r="EGY25" s="684"/>
      <c r="EGZ25" s="684"/>
      <c r="EHA25" s="820">
        <f t="shared" ref="EHA25" si="1794">SUM(EGU25:EGZ25)</f>
        <v>0</v>
      </c>
      <c r="EHB25" s="271">
        <f>EHA25/$EHB$5</f>
        <v>0</v>
      </c>
      <c r="EHC25" s="848"/>
      <c r="EHD25" s="849"/>
      <c r="EHE25" s="849"/>
      <c r="EHF25" s="849"/>
      <c r="EHG25" s="849">
        <v>0</v>
      </c>
      <c r="EHH25" s="849"/>
      <c r="EHI25" s="820">
        <f t="shared" ref="EHI25" si="1795">SUM(EHC25:EHH25)</f>
        <v>0</v>
      </c>
      <c r="EHJ25" s="271">
        <f>EHI25/$EHJ$5</f>
        <v>0</v>
      </c>
      <c r="EHK25" s="683"/>
      <c r="EHL25" s="684"/>
      <c r="EHM25" s="684"/>
      <c r="EHN25" s="684"/>
      <c r="EHO25" s="684"/>
      <c r="EHP25" s="684"/>
      <c r="EHQ25" s="820">
        <f t="shared" ref="EHQ25" si="1796">SUM(EHK25:EHP25)</f>
        <v>0</v>
      </c>
      <c r="EHR25" s="271">
        <f>EHQ25/$EHR$5</f>
        <v>0</v>
      </c>
      <c r="EHS25" s="251"/>
      <c r="EHT25" s="252">
        <v>30</v>
      </c>
      <c r="EHU25" s="252"/>
      <c r="EHV25" s="252"/>
      <c r="EHW25" s="252"/>
      <c r="EHX25" s="252"/>
      <c r="EHY25" s="820">
        <f t="shared" ref="EHY25" si="1797">SUM(EHS25:EHX25)</f>
        <v>30</v>
      </c>
      <c r="EHZ25" s="271">
        <f>EHY25/$EHZ$5</f>
        <v>5</v>
      </c>
      <c r="EIA25" s="251"/>
      <c r="EIB25" s="252"/>
      <c r="EIC25" s="252"/>
      <c r="EID25" s="252"/>
      <c r="EIE25" s="252"/>
      <c r="EIF25" s="252"/>
      <c r="EIG25" s="820">
        <f t="shared" ref="EIG25" si="1798">SUM(EIA25:EIF25)</f>
        <v>0</v>
      </c>
      <c r="EIH25" s="271">
        <f>EIG25/$EIH$5</f>
        <v>0</v>
      </c>
      <c r="EII25" s="251"/>
      <c r="EIJ25" s="252">
        <v>0</v>
      </c>
      <c r="EIK25" s="252"/>
      <c r="EIL25" s="252"/>
      <c r="EIM25" s="252"/>
      <c r="EIN25" s="252"/>
      <c r="EIO25" s="820">
        <f t="shared" ref="EIO25" si="1799">SUM(EII25:EIN25)</f>
        <v>0</v>
      </c>
      <c r="EIP25" s="271">
        <f>EIO25/$EIP$5</f>
        <v>0</v>
      </c>
      <c r="EIQ25" s="683"/>
      <c r="EIR25" s="684"/>
      <c r="EIS25" s="684"/>
      <c r="EIT25" s="684">
        <v>70</v>
      </c>
      <c r="EIU25" s="684"/>
      <c r="EIV25" s="684"/>
      <c r="EIW25" s="820">
        <f t="shared" ref="EIW25" si="1800">SUM(EIQ25:EIV25)</f>
        <v>70</v>
      </c>
      <c r="EIX25" s="271">
        <f>EIW25/$EIX$5</f>
        <v>11.666666666666666</v>
      </c>
      <c r="EIY25" s="251"/>
      <c r="EIZ25" s="252"/>
      <c r="EJA25" s="252"/>
      <c r="EJB25" s="252"/>
      <c r="EJC25" s="252"/>
      <c r="EJD25" s="252"/>
      <c r="EJE25" s="820">
        <f t="shared" ref="EJE25" si="1801">SUM(EIY25:EJD25)</f>
        <v>0</v>
      </c>
      <c r="EJF25" s="271">
        <f>EJE25/$EJF$5</f>
        <v>0</v>
      </c>
      <c r="EJG25" s="251"/>
      <c r="EJH25" s="252"/>
      <c r="EJI25" s="252"/>
      <c r="EJJ25" s="252"/>
      <c r="EJK25" s="252"/>
      <c r="EJL25" s="252"/>
      <c r="EJM25" s="820">
        <f t="shared" ref="EJM25" si="1802">SUM(EJG25:EJL25)</f>
        <v>0</v>
      </c>
      <c r="EJN25" s="271">
        <f>EJM25/$EJN$5</f>
        <v>0</v>
      </c>
      <c r="EJO25" s="251"/>
      <c r="EJP25" s="252"/>
      <c r="EJQ25" s="252"/>
      <c r="EJR25" s="252">
        <v>20</v>
      </c>
      <c r="EJS25" s="252"/>
      <c r="EJT25" s="252">
        <v>0</v>
      </c>
      <c r="EJU25" s="820">
        <f t="shared" ref="EJU25" si="1803">SUM(EJO25:EJT25)</f>
        <v>20</v>
      </c>
      <c r="EJV25" s="271">
        <f>EJU25/$EJV$5</f>
        <v>3.3333333333333335</v>
      </c>
      <c r="EJW25" s="251"/>
      <c r="EJX25" s="252"/>
      <c r="EJY25" s="252"/>
      <c r="EJZ25" s="252"/>
      <c r="EKA25" s="252"/>
      <c r="EKB25" s="252"/>
      <c r="EKC25" s="820">
        <f t="shared" ref="EKC25" si="1804">SUM(EJW25:EKB25)</f>
        <v>0</v>
      </c>
      <c r="EKD25" s="271">
        <f>EKC25/$EKD$5</f>
        <v>0</v>
      </c>
      <c r="EKE25" s="683"/>
      <c r="EKF25" s="684"/>
      <c r="EKG25" s="684"/>
      <c r="EKH25" s="684"/>
      <c r="EKI25" s="684"/>
      <c r="EKJ25" s="684"/>
      <c r="EKK25" s="820">
        <f t="shared" ref="EKK25" si="1805">SUM(EKE25:EKJ25)</f>
        <v>0</v>
      </c>
      <c r="EKL25" s="271">
        <f>EKK25/$EKL$5</f>
        <v>0</v>
      </c>
      <c r="EKM25" s="848"/>
      <c r="EKN25" s="849"/>
      <c r="EKO25" s="849"/>
      <c r="EKP25" s="849"/>
      <c r="EKQ25" s="849"/>
      <c r="EKR25" s="849"/>
      <c r="EKS25" s="820">
        <f t="shared" ref="EKS25" si="1806">SUM(EKM25:EKR25)</f>
        <v>0</v>
      </c>
      <c r="EKT25" s="271">
        <f>EKS25/$EKT$5</f>
        <v>0</v>
      </c>
      <c r="EKU25" s="683"/>
      <c r="EKV25" s="684"/>
      <c r="EKW25" s="684"/>
      <c r="EKX25" s="684"/>
      <c r="EKY25" s="684"/>
      <c r="EKZ25" s="684"/>
      <c r="ELA25" s="820">
        <f t="shared" ref="ELA25" si="1807">SUM(EKU25:EKZ25)</f>
        <v>0</v>
      </c>
      <c r="ELB25" s="271">
        <f>ELA25/$ELB$5</f>
        <v>0</v>
      </c>
      <c r="ELC25" s="683"/>
      <c r="ELD25" s="684"/>
      <c r="ELE25" s="684"/>
      <c r="ELF25" s="684"/>
      <c r="ELG25" s="684"/>
      <c r="ELH25" s="684"/>
      <c r="ELI25" s="820">
        <f t="shared" ref="ELI25" si="1808">SUM(ELC25:ELH25)</f>
        <v>0</v>
      </c>
      <c r="ELJ25" s="271">
        <f>ELI25/$ELJ$5</f>
        <v>0</v>
      </c>
      <c r="ELK25" s="683"/>
      <c r="ELL25" s="684"/>
      <c r="ELM25" s="684"/>
      <c r="ELN25" s="684"/>
      <c r="ELO25" s="684"/>
      <c r="ELP25" s="684"/>
      <c r="ELQ25" s="820">
        <f t="shared" ref="ELQ25" si="1809">SUM(ELK25:ELP25)</f>
        <v>0</v>
      </c>
      <c r="ELR25" s="271">
        <f>ELQ25/$ELR$5</f>
        <v>0</v>
      </c>
      <c r="ELS25" s="683"/>
      <c r="ELT25" s="684"/>
      <c r="ELU25" s="684"/>
      <c r="ELV25" s="684"/>
      <c r="ELW25" s="684"/>
      <c r="ELX25" s="684"/>
      <c r="ELY25" s="876">
        <f t="shared" ref="ELY25" si="1810">SUM(ELS25:ELX25)</f>
        <v>0</v>
      </c>
      <c r="ELZ25" s="877">
        <f>ELY25/$ELZ$5</f>
        <v>0</v>
      </c>
      <c r="EMA25" s="195"/>
      <c r="EMB25" s="49"/>
      <c r="EMC25" s="49"/>
      <c r="EMD25" s="49"/>
      <c r="EME25" s="49"/>
      <c r="EMF25" s="49"/>
      <c r="EMG25" s="872">
        <f t="shared" ref="EMG25" si="1811">SUM(EMA25:EMF25)</f>
        <v>0</v>
      </c>
      <c r="EMH25" s="873">
        <f>EMG25/$EMH$5</f>
        <v>0</v>
      </c>
      <c r="EMI25" s="251"/>
      <c r="EMJ25" s="252"/>
      <c r="EMK25" s="252"/>
      <c r="EML25" s="252"/>
      <c r="EMM25" s="252"/>
      <c r="EMN25" s="252"/>
      <c r="EMO25" s="876">
        <f t="shared" ref="EMO25" si="1812">SUM(EMI25:EMN25)</f>
        <v>0</v>
      </c>
      <c r="EMP25" s="877">
        <f>EMO25/$EMP$5</f>
        <v>0</v>
      </c>
      <c r="EMQ25" s="683"/>
      <c r="EMR25" s="684"/>
      <c r="EMS25" s="684"/>
      <c r="EMT25" s="684"/>
      <c r="EMU25" s="684"/>
      <c r="EMV25" s="684"/>
      <c r="EMW25" s="876">
        <f t="shared" ref="EMW25" si="1813">SUM(EMQ25:EMV25)</f>
        <v>0</v>
      </c>
      <c r="EMX25" s="877">
        <f>EMW25/$EMX$5</f>
        <v>0</v>
      </c>
      <c r="EMY25" s="683"/>
      <c r="EMZ25" s="684"/>
      <c r="ENA25" s="684"/>
      <c r="ENB25" s="684"/>
      <c r="ENC25" s="684"/>
      <c r="END25" s="684"/>
      <c r="ENE25" s="876">
        <f t="shared" ref="ENE25" si="1814">SUM(EMY25:END25)</f>
        <v>0</v>
      </c>
      <c r="ENF25" s="877">
        <f>ENE25/$ENF$5</f>
        <v>0</v>
      </c>
    </row>
    <row r="26" spans="1:3750" s="8" customFormat="1" ht="15" customHeight="1" x14ac:dyDescent="0.2">
      <c r="A26" s="248">
        <v>2</v>
      </c>
      <c r="B26" s="21" t="s">
        <v>137</v>
      </c>
      <c r="C26" s="309" t="s">
        <v>138</v>
      </c>
      <c r="D26" s="21">
        <v>25</v>
      </c>
      <c r="E26" s="24">
        <v>0</v>
      </c>
      <c r="F26" s="24">
        <v>2170</v>
      </c>
      <c r="G26" s="24"/>
      <c r="H26" s="24"/>
      <c r="I26" s="360"/>
      <c r="J26" s="360">
        <f>SUMIF(SUMPK!$B:$B,$B:$B,SUMPK!$O:$O)</f>
        <v>0</v>
      </c>
      <c r="K26" s="24">
        <f t="shared" ref="K26:K29" si="1815">E26+G26-I26</f>
        <v>0</v>
      </c>
      <c r="L26" s="24">
        <f t="shared" si="1618"/>
        <v>2170</v>
      </c>
      <c r="M26" s="15">
        <f t="shared" ref="M26:M29" si="1816">K26+L26</f>
        <v>2170</v>
      </c>
      <c r="N26" s="444">
        <v>21.666666666666668</v>
      </c>
      <c r="O26" s="276">
        <f t="shared" si="1619"/>
        <v>100.15384615384615</v>
      </c>
      <c r="P26" s="277">
        <v>25</v>
      </c>
      <c r="Q26" s="276">
        <f t="shared" ref="Q26:Q29" si="1817">IF(P26=0,0,M26/P26*6)</f>
        <v>520.79999999999995</v>
      </c>
      <c r="R26" s="277">
        <f t="shared" ref="R26:R29" si="1818">S26/$S$3</f>
        <v>10.76923076923077</v>
      </c>
      <c r="S26" s="222">
        <v>280</v>
      </c>
      <c r="T26" s="276">
        <f t="shared" ref="T26:T29" si="1819">IF(R26=0,0,M26/R26)</f>
        <v>201.49999999999997</v>
      </c>
      <c r="U26" s="278"/>
      <c r="V26" s="276">
        <f t="shared" ref="V26:V29" si="1820">IF(R26=0,0,(M26+U26)/R26)</f>
        <v>201.49999999999997</v>
      </c>
      <c r="W26" s="279">
        <f t="shared" ref="W26:W30" si="1821">F26/(E26+F26)</f>
        <v>1</v>
      </c>
      <c r="X26" s="299"/>
      <c r="Y26" s="280"/>
      <c r="Z26" s="280"/>
      <c r="AA26" s="280"/>
      <c r="AB26" s="280"/>
      <c r="AC26" s="662">
        <v>17</v>
      </c>
      <c r="AD26" s="9"/>
      <c r="AF26" s="48">
        <v>200</v>
      </c>
      <c r="AG26" s="49"/>
      <c r="AH26" s="49"/>
      <c r="AI26" s="49"/>
      <c r="AJ26" s="49"/>
      <c r="AK26" s="49">
        <v>211</v>
      </c>
      <c r="AL26" s="42">
        <f t="shared" ref="AL26:AL29" si="1822">SUM(AF26:AK26)</f>
        <v>411</v>
      </c>
      <c r="AM26" s="43">
        <f t="shared" ref="AM26:AM29" si="1823">AL26/$AM$5</f>
        <v>68.5</v>
      </c>
      <c r="AN26" s="48"/>
      <c r="AO26" s="49"/>
      <c r="AP26" s="49">
        <v>402</v>
      </c>
      <c r="AQ26" s="49"/>
      <c r="AR26" s="49"/>
      <c r="AS26" s="49"/>
      <c r="AT26" s="42">
        <f t="shared" ref="AT26:AT29" si="1824">SUM(AN26:AS26)</f>
        <v>402</v>
      </c>
      <c r="AU26" s="43">
        <f t="shared" ref="AU26:AU29" si="1825">AT26/$AM$5</f>
        <v>67</v>
      </c>
      <c r="AV26" s="48">
        <v>212</v>
      </c>
      <c r="AW26" s="49"/>
      <c r="AX26" s="49">
        <v>383</v>
      </c>
      <c r="AY26" s="49"/>
      <c r="AZ26" s="49"/>
      <c r="BA26" s="49"/>
      <c r="BB26" s="42">
        <f t="shared" ref="BB26:BB29" si="1826">SUM(AV26:BA26)</f>
        <v>595</v>
      </c>
      <c r="BC26" s="43">
        <f t="shared" ref="BC26:BC29" si="1827">BB26/$AM$5</f>
        <v>99.166666666666671</v>
      </c>
      <c r="BD26" s="48">
        <v>822</v>
      </c>
      <c r="BE26" s="49"/>
      <c r="BF26" s="49"/>
      <c r="BG26" s="49">
        <v>364</v>
      </c>
      <c r="BH26" s="49">
        <v>943</v>
      </c>
      <c r="BI26" s="49"/>
      <c r="BJ26" s="42">
        <f t="shared" ref="BJ26:BJ29" si="1828">SUM(BD26:BI26)</f>
        <v>2129</v>
      </c>
      <c r="BK26" s="43">
        <f t="shared" ref="BK26:BK29" si="1829">BJ26/$BK$5</f>
        <v>354.83333333333331</v>
      </c>
      <c r="BL26" s="48"/>
      <c r="BM26" s="49">
        <v>400</v>
      </c>
      <c r="BN26" s="49"/>
      <c r="BO26" s="49"/>
      <c r="BP26" s="49"/>
      <c r="BQ26" s="49">
        <v>600</v>
      </c>
      <c r="BR26" s="42">
        <f t="shared" ref="BR26:BR29" si="1830">SUM(BL26:BQ26)</f>
        <v>1000</v>
      </c>
      <c r="BS26" s="43">
        <f t="shared" ref="BS26:BS29" si="1831">BR26/$BK$5</f>
        <v>166.66666666666666</v>
      </c>
      <c r="BT26" s="48"/>
      <c r="BU26" s="49"/>
      <c r="BV26" s="49">
        <v>780</v>
      </c>
      <c r="BW26" s="49"/>
      <c r="BX26" s="49">
        <v>800</v>
      </c>
      <c r="BY26" s="49"/>
      <c r="BZ26" s="42">
        <f t="shared" ref="BZ26:BZ29" si="1832">SUM(BT26:BY26)</f>
        <v>1580</v>
      </c>
      <c r="CA26" s="43">
        <f t="shared" ref="CA26:CA29" si="1833">BZ26/$BK$5</f>
        <v>263.33333333333331</v>
      </c>
      <c r="CB26" s="48"/>
      <c r="CC26" s="49"/>
      <c r="CD26" s="49"/>
      <c r="CE26" s="49"/>
      <c r="CF26" s="49"/>
      <c r="CG26" s="49"/>
      <c r="CH26" s="42">
        <f t="shared" ref="CH26:CH29" si="1834">SUM(CB26:CG26)</f>
        <v>0</v>
      </c>
      <c r="CI26" s="43">
        <f t="shared" ref="CI26:CI29" si="1835">CH26/$BK$5</f>
        <v>0</v>
      </c>
      <c r="CJ26" s="48"/>
      <c r="CK26" s="49"/>
      <c r="CL26" s="49"/>
      <c r="CM26" s="49"/>
      <c r="CN26" s="49"/>
      <c r="CO26" s="49">
        <v>999</v>
      </c>
      <c r="CP26" s="42">
        <f t="shared" ref="CP26:CP29" si="1836">SUM(CJ26:CO26)</f>
        <v>999</v>
      </c>
      <c r="CQ26" s="43">
        <f t="shared" ref="CQ26:CQ29" si="1837">CP26/$BK$5</f>
        <v>166.5</v>
      </c>
      <c r="CR26" s="48"/>
      <c r="CS26" s="49"/>
      <c r="CT26" s="49"/>
      <c r="CU26" s="49"/>
      <c r="CV26" s="49">
        <v>697</v>
      </c>
      <c r="CW26" s="49"/>
      <c r="CX26" s="42">
        <f t="shared" ref="CX26:CX29" si="1838">SUM(CR26:CW26)</f>
        <v>697</v>
      </c>
      <c r="CY26" s="43">
        <f t="shared" ref="CY26:CY29" si="1839">CX26/$BK$5</f>
        <v>116.16666666666667</v>
      </c>
      <c r="CZ26" s="48"/>
      <c r="DA26" s="49"/>
      <c r="DB26" s="49"/>
      <c r="DC26" s="49"/>
      <c r="DD26" s="49"/>
      <c r="DE26" s="49"/>
      <c r="DF26" s="42">
        <f t="shared" ref="DF26:DF29" si="1840">SUM(CZ26:DE26)</f>
        <v>0</v>
      </c>
      <c r="DG26" s="43">
        <f t="shared" ref="DG26:DG29" si="1841">DF26/$BK$5</f>
        <v>0</v>
      </c>
      <c r="DH26" s="48"/>
      <c r="DI26" s="49"/>
      <c r="DJ26" s="49">
        <v>198</v>
      </c>
      <c r="DK26" s="49"/>
      <c r="DL26" s="49"/>
      <c r="DM26" s="49">
        <v>400</v>
      </c>
      <c r="DN26" s="42">
        <f t="shared" ref="DN26:DN29" si="1842">SUM(DH26:DM26)</f>
        <v>598</v>
      </c>
      <c r="DO26" s="43">
        <f t="shared" ref="DO26:DO29" si="1843">DN26/$BK$5</f>
        <v>99.666666666666671</v>
      </c>
      <c r="DP26" s="48"/>
      <c r="DQ26" s="49">
        <v>82</v>
      </c>
      <c r="DR26" s="49"/>
      <c r="DS26" s="49">
        <v>339</v>
      </c>
      <c r="DT26" s="49"/>
      <c r="DU26" s="49">
        <v>615</v>
      </c>
      <c r="DV26" s="42">
        <f t="shared" ref="DV26:DV29" si="1844">SUM(DP26:DU26)</f>
        <v>1036</v>
      </c>
      <c r="DW26" s="43">
        <f t="shared" ref="DW26:DW29" si="1845">DV26/$BK$5</f>
        <v>172.66666666666666</v>
      </c>
      <c r="DX26" s="48"/>
      <c r="DY26" s="49">
        <v>400</v>
      </c>
      <c r="DZ26" s="49"/>
      <c r="EA26" s="49"/>
      <c r="EB26" s="49">
        <v>600</v>
      </c>
      <c r="EC26" s="49"/>
      <c r="ED26" s="42">
        <f t="shared" ref="ED26:ED29" si="1846">SUM(DX26:EC26)</f>
        <v>1000</v>
      </c>
      <c r="EE26" s="43">
        <f t="shared" ref="EE26:EE29" si="1847">ED26/$DW$5</f>
        <v>166.66666666666666</v>
      </c>
      <c r="EF26" s="48"/>
      <c r="EG26" s="49"/>
      <c r="EH26" s="49"/>
      <c r="EI26" s="49"/>
      <c r="EJ26" s="49"/>
      <c r="EK26" s="49">
        <v>201</v>
      </c>
      <c r="EL26" s="42">
        <f t="shared" ref="EL26:EL29" si="1848">SUM(EF26:EK26)</f>
        <v>201</v>
      </c>
      <c r="EM26" s="43">
        <f t="shared" ref="EM26:EM29" si="1849">EL26/$DW$5</f>
        <v>33.5</v>
      </c>
      <c r="EN26" s="48"/>
      <c r="EO26" s="49"/>
      <c r="EP26" s="49"/>
      <c r="EQ26" s="49"/>
      <c r="ER26" s="49"/>
      <c r="ES26" s="49">
        <v>798</v>
      </c>
      <c r="ET26" s="42">
        <f t="shared" ref="ET26:ET29" si="1850">SUM(EN26:ES26)</f>
        <v>798</v>
      </c>
      <c r="EU26" s="43">
        <f t="shared" ref="EU26:EU29" si="1851">ET26/$DW$5</f>
        <v>133</v>
      </c>
      <c r="EV26" s="48"/>
      <c r="EW26" s="49">
        <v>398</v>
      </c>
      <c r="EX26" s="49"/>
      <c r="EY26" s="49"/>
      <c r="EZ26" s="49"/>
      <c r="FA26" s="49">
        <v>400</v>
      </c>
      <c r="FB26" s="42">
        <f t="shared" ref="FB26:FB29" si="1852">SUM(EV26:FA26)</f>
        <v>798</v>
      </c>
      <c r="FC26" s="43">
        <f t="shared" ref="FC26:FC29" si="1853">FB26/$FC$5</f>
        <v>133</v>
      </c>
      <c r="FD26" s="48"/>
      <c r="FE26" s="49">
        <v>800</v>
      </c>
      <c r="FF26" s="49"/>
      <c r="FG26" s="49"/>
      <c r="FH26" s="49"/>
      <c r="FI26" s="49"/>
      <c r="FJ26" s="42">
        <f t="shared" ref="FJ26:FJ29" si="1854">SUM(FD26:FI26)</f>
        <v>800</v>
      </c>
      <c r="FK26" s="43">
        <f t="shared" ref="FK26:FK29" si="1855">FJ26/$FC$5</f>
        <v>133.33333333333334</v>
      </c>
      <c r="FL26" s="48">
        <v>199</v>
      </c>
      <c r="FM26" s="49"/>
      <c r="FN26" s="49">
        <v>391</v>
      </c>
      <c r="FO26" s="49"/>
      <c r="FP26" s="49"/>
      <c r="FQ26" s="49">
        <v>400</v>
      </c>
      <c r="FR26" s="42">
        <f t="shared" ref="FR26:FR29" si="1856">SUM(FL26:FQ26)</f>
        <v>990</v>
      </c>
      <c r="FS26" s="43">
        <f t="shared" ref="FS26:FS29" si="1857">FR26/$FC$5</f>
        <v>165</v>
      </c>
      <c r="FT26" s="48"/>
      <c r="FU26" s="49">
        <v>376</v>
      </c>
      <c r="FV26" s="49"/>
      <c r="FW26" s="49">
        <v>200</v>
      </c>
      <c r="FX26" s="49"/>
      <c r="FY26" s="49"/>
      <c r="FZ26" s="42">
        <f t="shared" ref="FZ26:FZ29" si="1858">SUM(FT26:FY26)</f>
        <v>576</v>
      </c>
      <c r="GA26" s="43">
        <f t="shared" ref="GA26:GA29" si="1859">FZ26/$FC$5</f>
        <v>96</v>
      </c>
      <c r="GB26" s="48">
        <v>374</v>
      </c>
      <c r="GC26" s="49">
        <v>400</v>
      </c>
      <c r="GD26" s="49"/>
      <c r="GE26" s="49"/>
      <c r="GF26" s="49">
        <v>781</v>
      </c>
      <c r="GG26" s="49"/>
      <c r="GH26" s="42">
        <f t="shared" ref="GH26:GH29" si="1860">SUM(GB26:GG26)</f>
        <v>1555</v>
      </c>
      <c r="GI26" s="43">
        <f t="shared" ref="GI26:GI29" si="1861">GH26/$FC$5</f>
        <v>259.16666666666669</v>
      </c>
      <c r="GJ26" s="48"/>
      <c r="GK26" s="49"/>
      <c r="GL26" s="49"/>
      <c r="GM26" s="49"/>
      <c r="GN26" s="49">
        <v>400</v>
      </c>
      <c r="GO26" s="49"/>
      <c r="GP26" s="42">
        <f t="shared" ref="GP26:GP29" si="1862">SUM(GJ26:GO26)</f>
        <v>400</v>
      </c>
      <c r="GQ26" s="43">
        <f t="shared" ref="GQ26:GQ29" si="1863">GP26/$FC$5</f>
        <v>66.666666666666671</v>
      </c>
      <c r="GR26" s="48"/>
      <c r="GS26" s="49">
        <v>400</v>
      </c>
      <c r="GT26" s="49"/>
      <c r="GU26" s="49"/>
      <c r="GV26" s="49"/>
      <c r="GW26" s="49">
        <v>598</v>
      </c>
      <c r="GX26" s="42">
        <f t="shared" ref="GX26:GX29" si="1864">SUM(GR26:GW26)</f>
        <v>998</v>
      </c>
      <c r="GY26" s="43">
        <f t="shared" ref="GY26:GY29" si="1865">GX26/$FC$5</f>
        <v>166.33333333333334</v>
      </c>
      <c r="GZ26" s="48"/>
      <c r="HA26" s="49">
        <v>400</v>
      </c>
      <c r="HB26" s="49"/>
      <c r="HC26" s="49"/>
      <c r="HD26" s="49">
        <v>600</v>
      </c>
      <c r="HE26" s="49"/>
      <c r="HF26" s="42">
        <f t="shared" ref="HF26:HF29" si="1866">SUM(GZ26:HE26)</f>
        <v>1000</v>
      </c>
      <c r="HG26" s="43">
        <f t="shared" ref="HG26:HG29" si="1867">HF26/$FC$5</f>
        <v>166.66666666666666</v>
      </c>
      <c r="HH26" s="48"/>
      <c r="HI26" s="49"/>
      <c r="HJ26" s="49">
        <v>306</v>
      </c>
      <c r="HK26" s="49"/>
      <c r="HL26" s="49"/>
      <c r="HM26" s="49">
        <v>396</v>
      </c>
      <c r="HN26" s="42">
        <f t="shared" ref="HN26:HN29" si="1868">SUM(HH26:HM26)</f>
        <v>702</v>
      </c>
      <c r="HO26" s="43">
        <f t="shared" ref="HO26:HO29" si="1869">HN26/$FC$5</f>
        <v>117</v>
      </c>
      <c r="HP26" s="82">
        <v>400</v>
      </c>
      <c r="HQ26" s="83"/>
      <c r="HR26" s="83"/>
      <c r="HS26" s="83">
        <v>400</v>
      </c>
      <c r="HT26" s="83"/>
      <c r="HU26" s="83"/>
      <c r="HV26" s="42">
        <f t="shared" ref="HV26:HV29" si="1870">SUM(HP26:HU26)</f>
        <v>800</v>
      </c>
      <c r="HW26" s="43">
        <f t="shared" ref="HW26:HW29" si="1871">HV26/$FC$5</f>
        <v>133.33333333333334</v>
      </c>
      <c r="HX26" s="48"/>
      <c r="HY26" s="49">
        <v>400</v>
      </c>
      <c r="HZ26" s="49"/>
      <c r="IA26" s="49"/>
      <c r="IB26" s="49"/>
      <c r="IC26" s="49">
        <v>1000</v>
      </c>
      <c r="ID26" s="42">
        <f t="shared" ref="ID26:ID29" si="1872">SUM(HX26:IC26)</f>
        <v>1400</v>
      </c>
      <c r="IE26" s="43">
        <f t="shared" ref="IE26:IE29" si="1873">ID26/$FC$5</f>
        <v>233.33333333333334</v>
      </c>
      <c r="IF26" s="48"/>
      <c r="IG26" s="49">
        <v>400</v>
      </c>
      <c r="IH26" s="49"/>
      <c r="II26" s="49"/>
      <c r="IJ26" s="49"/>
      <c r="IK26" s="49">
        <v>600</v>
      </c>
      <c r="IL26" s="42">
        <f t="shared" ref="IL26:IL29" si="1874">SUM(IF26:IK26)</f>
        <v>1000</v>
      </c>
      <c r="IM26" s="43">
        <f t="shared" ref="IM26:IM29" si="1875">IL26/$FC$5</f>
        <v>166.66666666666666</v>
      </c>
      <c r="IN26" s="82"/>
      <c r="IO26" s="83"/>
      <c r="IP26" s="83">
        <v>392</v>
      </c>
      <c r="IQ26" s="83"/>
      <c r="IR26" s="83"/>
      <c r="IS26" s="83">
        <v>342</v>
      </c>
      <c r="IT26" s="42">
        <f t="shared" ref="IT26:IT29" si="1876">SUM(IN26:IS26)</f>
        <v>734</v>
      </c>
      <c r="IU26" s="43">
        <f t="shared" ref="IU26:IU29" si="1877">IT26/$FC$5</f>
        <v>122.33333333333333</v>
      </c>
      <c r="IV26" s="48"/>
      <c r="IW26" s="49">
        <v>800</v>
      </c>
      <c r="IX26" s="49"/>
      <c r="IY26" s="49"/>
      <c r="IZ26" s="49">
        <v>318</v>
      </c>
      <c r="JA26" s="49"/>
      <c r="JB26" s="42">
        <f t="shared" ref="JB26:JB29" si="1878">SUM(IV26:JA26)</f>
        <v>1118</v>
      </c>
      <c r="JC26" s="43">
        <f t="shared" ref="JC26:JC29" si="1879">JB26/$FC$5</f>
        <v>186.33333333333334</v>
      </c>
      <c r="JD26" s="48">
        <v>400</v>
      </c>
      <c r="JE26" s="49"/>
      <c r="JF26" s="49">
        <v>186</v>
      </c>
      <c r="JG26" s="49"/>
      <c r="JH26" s="49">
        <v>309</v>
      </c>
      <c r="JI26" s="49">
        <v>651</v>
      </c>
      <c r="JJ26" s="42">
        <f t="shared" ref="JJ26:JJ29" si="1880">SUM(JD26:JI26)</f>
        <v>1546</v>
      </c>
      <c r="JK26" s="43">
        <f t="shared" ref="JK26:JK29" si="1881">JJ26/$JK$5</f>
        <v>257.66666666666669</v>
      </c>
      <c r="JL26" s="48"/>
      <c r="JM26" s="49">
        <v>397</v>
      </c>
      <c r="JN26" s="49">
        <v>800</v>
      </c>
      <c r="JO26" s="49"/>
      <c r="JP26" s="49">
        <v>600</v>
      </c>
      <c r="JQ26" s="49">
        <v>199</v>
      </c>
      <c r="JR26" s="42">
        <f t="shared" ref="JR26:JR29" si="1882">SUM(JL26:JQ26)</f>
        <v>1996</v>
      </c>
      <c r="JS26" s="43">
        <f t="shared" ref="JS26:JS29" si="1883">JR26/$JS$5</f>
        <v>332.66666666666669</v>
      </c>
      <c r="JT26" s="48"/>
      <c r="JU26" s="49"/>
      <c r="JV26" s="49"/>
      <c r="JW26" s="49"/>
      <c r="JX26" s="49">
        <v>599</v>
      </c>
      <c r="JY26" s="49"/>
      <c r="JZ26" s="42">
        <f t="shared" ref="JZ26:JZ29" si="1884">SUM(JT26:JY26)</f>
        <v>599</v>
      </c>
      <c r="KA26" s="43">
        <f t="shared" ref="KA26:KA29" si="1885">JZ26/$JS$5</f>
        <v>99.833333333333329</v>
      </c>
      <c r="KB26" s="48"/>
      <c r="KC26" s="49">
        <v>399</v>
      </c>
      <c r="KD26" s="49"/>
      <c r="KE26" s="49">
        <v>400</v>
      </c>
      <c r="KF26" s="49"/>
      <c r="KG26" s="49"/>
      <c r="KH26" s="42">
        <f t="shared" ref="KH26:KH29" si="1886">SUM(KB26:KG26)</f>
        <v>799</v>
      </c>
      <c r="KI26" s="43">
        <f t="shared" ref="KI26:KI29" si="1887">KH26/$JS$5</f>
        <v>133.16666666666666</v>
      </c>
      <c r="KJ26" s="48"/>
      <c r="KK26" s="49"/>
      <c r="KL26" s="49">
        <v>603</v>
      </c>
      <c r="KM26" s="49">
        <v>397</v>
      </c>
      <c r="KN26" s="49"/>
      <c r="KO26" s="49"/>
      <c r="KP26" s="42">
        <f t="shared" ref="KP26:KP29" si="1888">SUM(KJ26:KO26)</f>
        <v>1000</v>
      </c>
      <c r="KQ26" s="43">
        <f t="shared" ref="KQ26:KQ29" si="1889">KP26/$JS$5</f>
        <v>166.66666666666666</v>
      </c>
      <c r="KR26" s="48">
        <v>200</v>
      </c>
      <c r="KS26" s="49"/>
      <c r="KT26" s="49"/>
      <c r="KU26" s="49">
        <v>596</v>
      </c>
      <c r="KV26" s="49"/>
      <c r="KW26" s="49"/>
      <c r="KX26" s="42">
        <f t="shared" ref="KX26:KX29" si="1890">SUM(KR26:KW26)</f>
        <v>796</v>
      </c>
      <c r="KY26" s="43">
        <f t="shared" ref="KY26:KY29" si="1891">KX26/$JS$5</f>
        <v>132.66666666666666</v>
      </c>
      <c r="KZ26" s="48"/>
      <c r="LA26" s="49"/>
      <c r="LB26" s="49">
        <v>600</v>
      </c>
      <c r="LC26" s="49"/>
      <c r="LD26" s="49"/>
      <c r="LE26" s="49">
        <v>200</v>
      </c>
      <c r="LF26" s="42">
        <f t="shared" ref="LF26:LF29" si="1892">SUM(KZ26:LE26)</f>
        <v>800</v>
      </c>
      <c r="LG26" s="43">
        <f t="shared" ref="LG26:LG29" si="1893">LF26/$LG$5</f>
        <v>133.33333333333334</v>
      </c>
      <c r="LH26" s="48">
        <v>200</v>
      </c>
      <c r="LI26" s="49"/>
      <c r="LJ26" s="49"/>
      <c r="LK26" s="49">
        <v>400</v>
      </c>
      <c r="LL26" s="49">
        <v>800</v>
      </c>
      <c r="LM26" s="49"/>
      <c r="LN26" s="67">
        <f t="shared" ref="LN26:LN29" si="1894">SUM(LH26:LM26)</f>
        <v>1400</v>
      </c>
      <c r="LO26" s="68">
        <f t="shared" ref="LO26:LO29" si="1895">LN26/$LO$5</f>
        <v>233.33333333333334</v>
      </c>
      <c r="LP26" s="48"/>
      <c r="LQ26" s="49"/>
      <c r="LR26" s="49"/>
      <c r="LS26" s="49"/>
      <c r="LT26" s="49"/>
      <c r="LU26" s="49"/>
      <c r="LV26" s="67">
        <f t="shared" ref="LV26:LV29" si="1896">SUM(LP26:LU26)</f>
        <v>0</v>
      </c>
      <c r="LW26" s="68">
        <f t="shared" ref="LW26:LW29" si="1897">LV26/$LO$5</f>
        <v>0</v>
      </c>
      <c r="LX26" s="48">
        <v>100</v>
      </c>
      <c r="LY26" s="49"/>
      <c r="LZ26" s="49">
        <v>599</v>
      </c>
      <c r="MA26" s="49"/>
      <c r="MB26" s="49">
        <v>200</v>
      </c>
      <c r="MC26" s="49">
        <v>587</v>
      </c>
      <c r="MD26" s="67">
        <f t="shared" ref="MD26:MD29" si="1898">SUM(LX26:MC26)</f>
        <v>1486</v>
      </c>
      <c r="ME26" s="68">
        <f t="shared" ref="ME26:ME29" si="1899">MD26/$ME$5</f>
        <v>247.66666666666666</v>
      </c>
      <c r="MF26" s="48"/>
      <c r="MG26" s="49"/>
      <c r="MH26" s="49">
        <v>200</v>
      </c>
      <c r="MI26" s="49"/>
      <c r="MJ26" s="49"/>
      <c r="MK26" s="49">
        <v>603</v>
      </c>
      <c r="ML26" s="42">
        <f t="shared" ref="ML26:ML29" si="1900">SUM(MF26:MK26)</f>
        <v>803</v>
      </c>
      <c r="MM26" s="43">
        <f t="shared" ref="MM26:MM29" si="1901">ML26/$MM$5</f>
        <v>133.83333333333334</v>
      </c>
      <c r="MN26" s="48"/>
      <c r="MO26" s="49">
        <v>199</v>
      </c>
      <c r="MP26" s="49"/>
      <c r="MQ26" s="49"/>
      <c r="MR26" s="49">
        <v>400</v>
      </c>
      <c r="MS26" s="49"/>
      <c r="MT26" s="42">
        <f t="shared" ref="MT26:MT29" si="1902">SUM(MN26:MS26)</f>
        <v>599</v>
      </c>
      <c r="MU26" s="43">
        <f t="shared" ref="MU26:MU29" si="1903">MT26/$MM$5</f>
        <v>99.833333333333329</v>
      </c>
      <c r="MV26" s="48">
        <v>398</v>
      </c>
      <c r="MW26" s="49"/>
      <c r="MX26" s="49"/>
      <c r="MY26" s="49">
        <v>597</v>
      </c>
      <c r="MZ26" s="49"/>
      <c r="NA26" s="49"/>
      <c r="NB26" s="42">
        <f t="shared" ref="NB26:NB29" si="1904">SUM(MV26:NA26)</f>
        <v>995</v>
      </c>
      <c r="NC26" s="43">
        <f t="shared" ref="NC26:NC29" si="1905">NB26/$MM$5</f>
        <v>165.83333333333334</v>
      </c>
      <c r="ND26" s="48">
        <v>598</v>
      </c>
      <c r="NE26" s="49"/>
      <c r="NF26" s="49"/>
      <c r="NG26" s="49"/>
      <c r="NH26" s="49"/>
      <c r="NI26" s="49">
        <v>372</v>
      </c>
      <c r="NJ26" s="42">
        <f t="shared" ref="NJ26:NJ29" si="1906">SUM(ND26:NI26)</f>
        <v>970</v>
      </c>
      <c r="NK26" s="43">
        <f t="shared" ref="NK26:NK29" si="1907">NJ26/$MM$5</f>
        <v>161.66666666666666</v>
      </c>
      <c r="NL26" s="48"/>
      <c r="NM26" s="49"/>
      <c r="NN26" s="49"/>
      <c r="NO26" s="49"/>
      <c r="NP26" s="49"/>
      <c r="NQ26" s="49">
        <v>390</v>
      </c>
      <c r="NR26" s="42">
        <f t="shared" ref="NR26:NR29" si="1908">SUM(NL26:NQ26)</f>
        <v>390</v>
      </c>
      <c r="NS26" s="43">
        <f t="shared" ref="NS26:NS29" si="1909">NR26/$MM$5</f>
        <v>65</v>
      </c>
      <c r="NT26" s="48"/>
      <c r="NU26" s="49"/>
      <c r="NV26" s="49">
        <v>1208</v>
      </c>
      <c r="NW26" s="49"/>
      <c r="NX26" s="49"/>
      <c r="NY26" s="49"/>
      <c r="NZ26" s="42">
        <f t="shared" ref="NZ26:NZ29" si="1910">SUM(NT26:NY26)</f>
        <v>1208</v>
      </c>
      <c r="OA26" s="43">
        <f t="shared" ref="OA26:OA29" si="1911">NZ26/$MM$5</f>
        <v>201.33333333333334</v>
      </c>
      <c r="OB26" s="48"/>
      <c r="OC26" s="49"/>
      <c r="OD26" s="49">
        <v>406</v>
      </c>
      <c r="OE26" s="49"/>
      <c r="OF26" s="49">
        <v>292</v>
      </c>
      <c r="OG26" s="49"/>
      <c r="OH26" s="42">
        <f t="shared" ref="OH26:OH29" si="1912">SUM(OB26:OG26)</f>
        <v>698</v>
      </c>
      <c r="OI26" s="43">
        <f t="shared" ref="OI26:OI29" si="1913">OH26/$MM$5</f>
        <v>116.33333333333333</v>
      </c>
      <c r="OJ26" s="48">
        <v>402</v>
      </c>
      <c r="OK26" s="49"/>
      <c r="OL26" s="49"/>
      <c r="OM26" s="49"/>
      <c r="ON26" s="49">
        <v>1000</v>
      </c>
      <c r="OO26" s="49"/>
      <c r="OP26" s="42">
        <f t="shared" ref="OP26:OP29" si="1914">SUM(OJ26:OO26)</f>
        <v>1402</v>
      </c>
      <c r="OQ26" s="43">
        <f t="shared" ref="OQ26:OQ29" si="1915">OP26/$OQ$5</f>
        <v>233.66666666666666</v>
      </c>
      <c r="OR26" s="48"/>
      <c r="OS26" s="49">
        <v>200</v>
      </c>
      <c r="OT26" s="49"/>
      <c r="OU26" s="49">
        <v>401</v>
      </c>
      <c r="OV26" s="49"/>
      <c r="OW26" s="49">
        <v>387</v>
      </c>
      <c r="OX26" s="67">
        <f t="shared" ref="OX26:OX29" si="1916">SUM(OR26:OW26)</f>
        <v>988</v>
      </c>
      <c r="OY26" s="68">
        <f t="shared" ref="OY26:OY29" si="1917">OX26/$OY$5</f>
        <v>164.66666666666666</v>
      </c>
      <c r="OZ26" s="48"/>
      <c r="PA26" s="49"/>
      <c r="PB26" s="49">
        <v>809</v>
      </c>
      <c r="PC26" s="49"/>
      <c r="PD26" s="49"/>
      <c r="PE26" s="49"/>
      <c r="PF26" s="67">
        <f t="shared" ref="PF26:PF29" si="1918">SUM(OZ26:PE26)</f>
        <v>809</v>
      </c>
      <c r="PG26" s="68">
        <f t="shared" ref="PG26:PG29" si="1919">PF26/$OY$5</f>
        <v>134.83333333333334</v>
      </c>
      <c r="PH26" s="48"/>
      <c r="PI26" s="49"/>
      <c r="PJ26" s="49">
        <v>300</v>
      </c>
      <c r="PK26" s="49">
        <v>173</v>
      </c>
      <c r="PL26" s="49">
        <v>330</v>
      </c>
      <c r="PM26" s="49"/>
      <c r="PN26" s="104">
        <f t="shared" ref="PN26:PN29" si="1920">SUM(PH26:PM26)</f>
        <v>803</v>
      </c>
      <c r="PO26" s="105">
        <f t="shared" ref="PO26:PO29" si="1921">PN26/$PO$5</f>
        <v>133.83333333333334</v>
      </c>
      <c r="PP26" s="106"/>
      <c r="PQ26" s="107">
        <v>600</v>
      </c>
      <c r="PR26" s="107"/>
      <c r="PS26" s="107"/>
      <c r="PT26" s="107"/>
      <c r="PU26" s="107">
        <v>800</v>
      </c>
      <c r="PV26" s="104">
        <f t="shared" ref="PV26:PV29" si="1922">SUM(PP26:PU26)</f>
        <v>1400</v>
      </c>
      <c r="PW26" s="105">
        <f t="shared" ref="PW26:PW29" si="1923">PV26/$PO$5</f>
        <v>233.33333333333334</v>
      </c>
      <c r="PX26" s="106"/>
      <c r="PY26" s="107">
        <v>800</v>
      </c>
      <c r="PZ26" s="107"/>
      <c r="QA26" s="107">
        <v>200</v>
      </c>
      <c r="QB26" s="107"/>
      <c r="QC26" s="107"/>
      <c r="QD26" s="104">
        <f t="shared" ref="QD26:QD29" si="1924">SUM(PX26:QC26)</f>
        <v>1000</v>
      </c>
      <c r="QE26" s="105">
        <f t="shared" ref="QE26:QE29" si="1925">QD26/$PO$5</f>
        <v>166.66666666666666</v>
      </c>
      <c r="QF26" s="106"/>
      <c r="QG26" s="107">
        <v>397</v>
      </c>
      <c r="QH26" s="107"/>
      <c r="QI26" s="107"/>
      <c r="QJ26" s="107">
        <v>400</v>
      </c>
      <c r="QK26" s="107"/>
      <c r="QL26" s="104">
        <f t="shared" ref="QL26:QL29" si="1926">SUM(QF26:QK26)</f>
        <v>797</v>
      </c>
      <c r="QM26" s="105">
        <f t="shared" ref="QM26:QM29" si="1927">QL26/$PO$5</f>
        <v>132.83333333333334</v>
      </c>
      <c r="QN26" s="106">
        <v>416</v>
      </c>
      <c r="QO26" s="107"/>
      <c r="QP26" s="107">
        <v>400</v>
      </c>
      <c r="QQ26" s="107">
        <v>400</v>
      </c>
      <c r="QR26" s="107"/>
      <c r="QS26" s="107"/>
      <c r="QT26" s="104">
        <f t="shared" ref="QT26:QT29" si="1928">SUM(QN26:QS26)</f>
        <v>1216</v>
      </c>
      <c r="QU26" s="105">
        <f t="shared" ref="QU26:QU29" si="1929">QT26/$PO$5</f>
        <v>202.66666666666666</v>
      </c>
      <c r="QV26" s="106">
        <v>623</v>
      </c>
      <c r="QW26" s="107"/>
      <c r="QX26" s="107"/>
      <c r="QY26" s="107">
        <v>600</v>
      </c>
      <c r="QZ26" s="107"/>
      <c r="RA26" s="107"/>
      <c r="RB26" s="104">
        <f t="shared" ref="RB26:RB29" si="1930">SUM(QV26:RA26)</f>
        <v>1223</v>
      </c>
      <c r="RC26" s="105">
        <f t="shared" ref="RC26:RC29" si="1931">RB26/$PO$5</f>
        <v>203.83333333333334</v>
      </c>
      <c r="RD26" s="106">
        <v>198</v>
      </c>
      <c r="RE26" s="107"/>
      <c r="RF26" s="107">
        <v>356</v>
      </c>
      <c r="RG26" s="107">
        <v>508</v>
      </c>
      <c r="RH26" s="107"/>
      <c r="RI26" s="107">
        <v>657</v>
      </c>
      <c r="RJ26" s="104">
        <f t="shared" ref="RJ26:RJ29" si="1932">SUM(RD26:RI26)</f>
        <v>1719</v>
      </c>
      <c r="RK26" s="105">
        <f t="shared" ref="RK26:RK29" si="1933">RJ26/$PO$5</f>
        <v>286.5</v>
      </c>
      <c r="RL26" s="106"/>
      <c r="RM26" s="107"/>
      <c r="RN26" s="107">
        <v>529</v>
      </c>
      <c r="RO26" s="107"/>
      <c r="RP26" s="107"/>
      <c r="RQ26" s="107"/>
      <c r="RR26" s="104">
        <f t="shared" ref="RR26:RR29" si="1934">SUM(RL26:RQ26)</f>
        <v>529</v>
      </c>
      <c r="RS26" s="105">
        <f t="shared" ref="RS26:RS29" si="1935">RR26/$PO$5</f>
        <v>88.166666666666671</v>
      </c>
      <c r="RT26" s="106">
        <v>400</v>
      </c>
      <c r="RU26" s="107">
        <v>193</v>
      </c>
      <c r="RV26" s="107">
        <v>200</v>
      </c>
      <c r="RW26" s="107"/>
      <c r="RX26" s="107"/>
      <c r="RY26" s="107"/>
      <c r="RZ26" s="104">
        <f t="shared" ref="RZ26:RZ29" si="1936">SUM(RT26:RY26)</f>
        <v>793</v>
      </c>
      <c r="SA26" s="105">
        <f t="shared" ref="SA26:SA29" si="1937">RZ26/$SA$5</f>
        <v>132.16666666666666</v>
      </c>
      <c r="SB26" s="106">
        <v>598</v>
      </c>
      <c r="SC26" s="107"/>
      <c r="SD26" s="107">
        <v>300</v>
      </c>
      <c r="SE26" s="107"/>
      <c r="SF26" s="107"/>
      <c r="SG26" s="107"/>
      <c r="SH26" s="104">
        <f t="shared" ref="SH26:SH29" si="1938">SUM(SB26:SG26)</f>
        <v>898</v>
      </c>
      <c r="SI26" s="105">
        <f t="shared" ref="SI26:SI29" si="1939">SH26/$SA$5</f>
        <v>149.66666666666666</v>
      </c>
      <c r="SJ26" s="106"/>
      <c r="SK26" s="107"/>
      <c r="SL26" s="107">
        <v>597</v>
      </c>
      <c r="SM26" s="107"/>
      <c r="SN26" s="107">
        <v>470</v>
      </c>
      <c r="SO26" s="107">
        <v>296</v>
      </c>
      <c r="SP26" s="104">
        <f t="shared" ref="SP26:SP29" si="1940">SUM(SJ26:SO26)</f>
        <v>1363</v>
      </c>
      <c r="SQ26" s="105">
        <f t="shared" ref="SQ26:SQ29" si="1941">SP26/$SA$5</f>
        <v>227.16666666666666</v>
      </c>
      <c r="SR26" s="106"/>
      <c r="SS26" s="107"/>
      <c r="ST26" s="107">
        <v>650</v>
      </c>
      <c r="SU26" s="107">
        <v>50</v>
      </c>
      <c r="SV26" s="107"/>
      <c r="SW26" s="107">
        <v>200</v>
      </c>
      <c r="SX26" s="104">
        <f t="shared" ref="SX26:SX29" si="1942">SUM(SR26:SW26)</f>
        <v>900</v>
      </c>
      <c r="SY26" s="105">
        <f t="shared" ref="SY26:SY29" si="1943">SX26/$SY$5</f>
        <v>150</v>
      </c>
      <c r="SZ26" s="106"/>
      <c r="TA26" s="107"/>
      <c r="TB26" s="107">
        <v>626</v>
      </c>
      <c r="TC26" s="107"/>
      <c r="TD26" s="107">
        <v>201</v>
      </c>
      <c r="TE26" s="107"/>
      <c r="TF26" s="104">
        <f t="shared" ref="TF26:TF29" si="1944">SUM(SZ26:TE26)</f>
        <v>827</v>
      </c>
      <c r="TG26" s="105">
        <f t="shared" ref="TG26:TG29" si="1945">TF26/$SY$5</f>
        <v>137.83333333333334</v>
      </c>
      <c r="TH26" s="106"/>
      <c r="TI26" s="107"/>
      <c r="TJ26" s="107">
        <v>480</v>
      </c>
      <c r="TK26" s="107"/>
      <c r="TL26" s="107"/>
      <c r="TM26" s="107">
        <v>396</v>
      </c>
      <c r="TN26" s="104">
        <f t="shared" ref="TN26:TN29" si="1946">SUM(TH26:TM26)</f>
        <v>876</v>
      </c>
      <c r="TO26" s="105">
        <f t="shared" ref="TO26:TO29" si="1947">TN26/$SY$5</f>
        <v>146</v>
      </c>
      <c r="TP26" s="106">
        <v>300</v>
      </c>
      <c r="TQ26" s="107"/>
      <c r="TR26" s="107"/>
      <c r="TS26" s="107">
        <v>600</v>
      </c>
      <c r="TT26" s="107"/>
      <c r="TU26" s="107"/>
      <c r="TV26" s="107">
        <v>400</v>
      </c>
      <c r="TW26" s="104">
        <f t="shared" ref="TW26:TW29" si="1948">SUM(TQ26:TV26)</f>
        <v>1000</v>
      </c>
      <c r="TX26" s="105">
        <f t="shared" ref="TX26:TX29" si="1949">TW26/$SY$5</f>
        <v>166.66666666666666</v>
      </c>
      <c r="TY26" s="106">
        <v>196</v>
      </c>
      <c r="TZ26" s="107"/>
      <c r="UA26" s="107"/>
      <c r="UB26" s="107"/>
      <c r="UC26" s="107"/>
      <c r="UD26" s="107"/>
      <c r="UE26" s="104">
        <f t="shared" ref="UE26:UE29" si="1950">SUM(TY26:UD26)</f>
        <v>196</v>
      </c>
      <c r="UF26" s="105">
        <f t="shared" ref="UF26:UF29" si="1951">UE26/$UF$5</f>
        <v>32.666666666666664</v>
      </c>
      <c r="UG26" s="106"/>
      <c r="UH26" s="107"/>
      <c r="UI26" s="107"/>
      <c r="UJ26" s="107">
        <v>407</v>
      </c>
      <c r="UK26" s="107"/>
      <c r="UL26" s="107">
        <v>600</v>
      </c>
      <c r="UM26" s="104">
        <f t="shared" ref="UM26:UM29" si="1952">SUM(UG26:UL26)</f>
        <v>1007</v>
      </c>
      <c r="UN26" s="105">
        <f t="shared" ref="UN26:UN29" si="1953">UM26/$UN$5</f>
        <v>167.83333333333334</v>
      </c>
      <c r="UO26" s="48"/>
      <c r="UP26" s="49"/>
      <c r="UQ26" s="49"/>
      <c r="UR26" s="49">
        <v>402</v>
      </c>
      <c r="US26" s="49"/>
      <c r="UT26" s="49">
        <v>400</v>
      </c>
      <c r="UU26" s="67">
        <f t="shared" ref="UU26:UU29" si="1954">SUM(UO26:UT26)</f>
        <v>802</v>
      </c>
      <c r="UV26" s="68">
        <f t="shared" ref="UV26:UV29" si="1955">UU26/$UN$5</f>
        <v>133.66666666666666</v>
      </c>
      <c r="UW26" s="106"/>
      <c r="UX26" s="107">
        <v>800</v>
      </c>
      <c r="UY26" s="107"/>
      <c r="UZ26" s="107"/>
      <c r="VA26" s="107"/>
      <c r="VB26" s="107"/>
      <c r="VC26" s="104">
        <f t="shared" ref="VC26:VC29" si="1956">SUM(UW26:VB26)</f>
        <v>800</v>
      </c>
      <c r="VD26" s="105">
        <f t="shared" ref="VD26:VD29" si="1957">VC26/$VD$5</f>
        <v>133.33333333333334</v>
      </c>
      <c r="VE26" s="63">
        <v>793</v>
      </c>
      <c r="VF26" s="64"/>
      <c r="VG26" s="64"/>
      <c r="VH26" s="64"/>
      <c r="VI26" s="64">
        <v>400</v>
      </c>
      <c r="VJ26" s="64"/>
      <c r="VK26" s="67">
        <f t="shared" ref="VK26:VK29" si="1958">SUM(VE26:VJ26)</f>
        <v>1193</v>
      </c>
      <c r="VL26" s="68">
        <f t="shared" ref="VL26:VL29" si="1959">VK26/$VL$5</f>
        <v>198.83333333333334</v>
      </c>
      <c r="VM26" s="106">
        <v>400</v>
      </c>
      <c r="VN26" s="107"/>
      <c r="VO26" s="107">
        <v>215</v>
      </c>
      <c r="VP26" s="107"/>
      <c r="VQ26" s="107"/>
      <c r="VR26" s="107">
        <v>400</v>
      </c>
      <c r="VS26" s="107">
        <v>200</v>
      </c>
      <c r="VT26" s="104">
        <f t="shared" ref="VT26:VT29" si="1960">SUM(VN26:VS26)</f>
        <v>815</v>
      </c>
      <c r="VU26" s="105">
        <f t="shared" ref="VU26:VU29" si="1961">VT26/$VL$5</f>
        <v>135.83333333333334</v>
      </c>
      <c r="VV26" s="48"/>
      <c r="VW26" s="49"/>
      <c r="VX26" s="49">
        <v>400</v>
      </c>
      <c r="VY26" s="49"/>
      <c r="VZ26" s="49">
        <v>600</v>
      </c>
      <c r="WA26" s="49">
        <v>199</v>
      </c>
      <c r="WB26" s="49"/>
      <c r="WC26" s="67">
        <f t="shared" ref="WC26:WC29" si="1962">SUM(VW26:WB26)</f>
        <v>1199</v>
      </c>
      <c r="WD26" s="68">
        <f t="shared" ref="WD26:WD29" si="1963">WC26/$VL$5</f>
        <v>199.83333333333334</v>
      </c>
      <c r="WE26" s="48"/>
      <c r="WF26" s="49">
        <v>403</v>
      </c>
      <c r="WG26" s="49"/>
      <c r="WH26" s="49">
        <v>397</v>
      </c>
      <c r="WI26" s="49"/>
      <c r="WJ26" s="49">
        <v>200</v>
      </c>
      <c r="WK26" s="49"/>
      <c r="WL26" s="67">
        <f t="shared" ref="WL26:WL29" si="1964">SUM(WF26:WK26)</f>
        <v>1000</v>
      </c>
      <c r="WM26" s="68">
        <f t="shared" ref="WM26:WM29" si="1965">WL26/$VL$5</f>
        <v>166.66666666666666</v>
      </c>
      <c r="WN26" s="48"/>
      <c r="WO26" s="49"/>
      <c r="WP26" s="49">
        <v>600</v>
      </c>
      <c r="WQ26" s="49"/>
      <c r="WR26" s="49">
        <v>605</v>
      </c>
      <c r="WS26" s="49"/>
      <c r="WT26" s="49"/>
      <c r="WU26" s="67">
        <f t="shared" ref="WU26:WU29" si="1966">SUM(WO26:WT26)</f>
        <v>1205</v>
      </c>
      <c r="WV26" s="68">
        <f t="shared" ref="WV26:WV29" si="1967">WU26/$VL$5</f>
        <v>200.83333333333334</v>
      </c>
      <c r="WW26" s="48"/>
      <c r="WX26" s="49">
        <v>203</v>
      </c>
      <c r="WY26" s="49"/>
      <c r="WZ26" s="49">
        <v>200</v>
      </c>
      <c r="XA26" s="49"/>
      <c r="XB26" s="49"/>
      <c r="XC26" s="49">
        <v>400</v>
      </c>
      <c r="XD26" s="67">
        <f t="shared" ref="XD26:XD29" si="1968">SUM(WX26:XC26)</f>
        <v>803</v>
      </c>
      <c r="XE26" s="68">
        <f t="shared" ref="XE26:XE29" si="1969">XD26/$VL$5</f>
        <v>133.83333333333334</v>
      </c>
      <c r="XF26" s="48"/>
      <c r="XG26" s="49"/>
      <c r="XH26" s="49"/>
      <c r="XI26" s="49"/>
      <c r="XJ26" s="49">
        <v>400</v>
      </c>
      <c r="XK26" s="49">
        <v>400</v>
      </c>
      <c r="XL26" s="67">
        <f t="shared" ref="XL26:XL29" si="1970">SUM(XF26:XK26)</f>
        <v>800</v>
      </c>
      <c r="XM26" s="68">
        <f t="shared" ref="XM26:XM29" si="1971">XL26/$VL$5</f>
        <v>133.33333333333334</v>
      </c>
      <c r="XN26" s="48"/>
      <c r="XO26" s="49">
        <v>383</v>
      </c>
      <c r="XP26" s="49">
        <v>200</v>
      </c>
      <c r="XQ26" s="49"/>
      <c r="XR26" s="49"/>
      <c r="XS26" s="49"/>
      <c r="XT26" s="67">
        <f t="shared" ref="XT26:XT29" si="1972">SUM(XN26:XS26)</f>
        <v>583</v>
      </c>
      <c r="XU26" s="68">
        <f t="shared" ref="XU26:XU29" si="1973">XT26/$VL$5</f>
        <v>97.166666666666671</v>
      </c>
      <c r="XV26" s="48">
        <v>200</v>
      </c>
      <c r="XW26" s="49"/>
      <c r="XX26" s="49"/>
      <c r="XY26" s="49">
        <v>600</v>
      </c>
      <c r="XZ26" s="24">
        <v>202</v>
      </c>
      <c r="YA26" s="49"/>
      <c r="YB26" s="67">
        <f t="shared" ref="YB26:YB29" si="1974">SUM(XV26:YA26)</f>
        <v>1002</v>
      </c>
      <c r="YC26" s="68">
        <f t="shared" ref="YC26:YC29" si="1975">YB26/$YC$5</f>
        <v>167</v>
      </c>
      <c r="YD26" s="48"/>
      <c r="YE26" s="49">
        <v>400</v>
      </c>
      <c r="YF26" s="49"/>
      <c r="YG26" s="49"/>
      <c r="YH26" s="49"/>
      <c r="YI26" s="49">
        <v>613</v>
      </c>
      <c r="YJ26" s="49"/>
      <c r="YK26" s="67">
        <f t="shared" ref="YK26:YK29" si="1976">SUM(YE26:YJ26)</f>
        <v>1013</v>
      </c>
      <c r="YL26" s="68">
        <f t="shared" ref="YL26:YL29" si="1977">YK26/$YC$5</f>
        <v>168.83333333333334</v>
      </c>
      <c r="YM26" s="48"/>
      <c r="YN26" s="49"/>
      <c r="YO26" s="49">
        <v>400</v>
      </c>
      <c r="YP26" s="49">
        <v>200</v>
      </c>
      <c r="YQ26" s="49"/>
      <c r="YR26" s="49"/>
      <c r="YS26" s="49">
        <v>187</v>
      </c>
      <c r="YT26" s="67">
        <f t="shared" ref="YT26:YT29" si="1978">SUM(YN26:YS26)</f>
        <v>787</v>
      </c>
      <c r="YU26" s="68">
        <f t="shared" ref="YU26:YU29" si="1979">YT26/$YC$5</f>
        <v>131.16666666666666</v>
      </c>
      <c r="YV26" s="48"/>
      <c r="YW26" s="49"/>
      <c r="YX26" s="49">
        <v>600</v>
      </c>
      <c r="YY26" s="49"/>
      <c r="YZ26" s="49">
        <v>400</v>
      </c>
      <c r="ZA26" s="49"/>
      <c r="ZB26" s="67">
        <f t="shared" ref="ZB26:ZB29" si="1980">SUM(YV26:ZA26)</f>
        <v>1000</v>
      </c>
      <c r="ZC26" s="68">
        <f t="shared" ref="ZC26:ZC29" si="1981">ZB26/$YC$5</f>
        <v>166.66666666666666</v>
      </c>
      <c r="ZD26" s="48">
        <v>739</v>
      </c>
      <c r="ZE26" s="49"/>
      <c r="ZF26" s="49">
        <v>202</v>
      </c>
      <c r="ZG26" s="49">
        <v>587</v>
      </c>
      <c r="ZH26" s="49"/>
      <c r="ZI26" s="49"/>
      <c r="ZJ26" s="67">
        <f t="shared" ref="ZJ26:ZJ29" si="1982">SUM(ZD26:ZI26)</f>
        <v>1528</v>
      </c>
      <c r="ZK26" s="68">
        <f t="shared" ref="ZK26:ZK29" si="1983">ZJ26/$YC$5</f>
        <v>254.66666666666666</v>
      </c>
      <c r="ZL26" s="48"/>
      <c r="ZM26" s="49"/>
      <c r="ZN26" s="49"/>
      <c r="ZO26" s="49">
        <v>402</v>
      </c>
      <c r="ZP26" s="49">
        <v>400</v>
      </c>
      <c r="ZQ26" s="49"/>
      <c r="ZR26" s="67">
        <f t="shared" ref="ZR26:ZR29" si="1984">SUM(ZL26:ZQ26)</f>
        <v>802</v>
      </c>
      <c r="ZS26" s="68">
        <f t="shared" ref="ZS26:ZS29" si="1985">ZR26/$YC$5</f>
        <v>133.66666666666666</v>
      </c>
      <c r="ZT26" s="48"/>
      <c r="ZU26" s="49"/>
      <c r="ZV26" s="49"/>
      <c r="ZW26" s="49">
        <v>200</v>
      </c>
      <c r="ZX26" s="49"/>
      <c r="ZY26" s="49">
        <v>605</v>
      </c>
      <c r="ZZ26" s="67">
        <f t="shared" ref="ZZ26:ZZ29" si="1986">SUM(ZT26:ZY26)</f>
        <v>805</v>
      </c>
      <c r="AAA26" s="68">
        <f t="shared" ref="AAA26:AAA29" si="1987">ZZ26/$YC$5</f>
        <v>134.16666666666666</v>
      </c>
      <c r="AAB26" s="48"/>
      <c r="AAC26" s="49"/>
      <c r="AAD26" s="49">
        <v>422</v>
      </c>
      <c r="AAE26" s="49"/>
      <c r="AAF26" s="49">
        <v>100</v>
      </c>
      <c r="AAG26" s="49">
        <v>206</v>
      </c>
      <c r="AAH26" s="67">
        <f t="shared" ref="AAH26:AAH29" si="1988">SUM(AAB26:AAG26)</f>
        <v>728</v>
      </c>
      <c r="AAI26" s="68">
        <f t="shared" ref="AAI26:AAI29" si="1989">AAH26/$YC$5</f>
        <v>121.33333333333333</v>
      </c>
      <c r="AAJ26" s="48">
        <v>393</v>
      </c>
      <c r="AAK26" s="49"/>
      <c r="AAL26" s="49">
        <v>400</v>
      </c>
      <c r="AAM26" s="49"/>
      <c r="AAN26" s="49"/>
      <c r="AAO26" s="49"/>
      <c r="AAP26" s="67">
        <f t="shared" ref="AAP26:AAP29" si="1990">SUM(AAJ26:AAO26)</f>
        <v>793</v>
      </c>
      <c r="AAQ26" s="68">
        <f t="shared" ref="AAQ26:AAQ29" si="1991">AAP26/$YC$5</f>
        <v>132.16666666666666</v>
      </c>
      <c r="AAR26" s="48"/>
      <c r="AAS26" s="49"/>
      <c r="AAT26" s="49"/>
      <c r="AAU26" s="49">
        <v>110</v>
      </c>
      <c r="AAV26" s="49"/>
      <c r="AAW26" s="49"/>
      <c r="AAX26" s="67">
        <f t="shared" ref="AAX26:AAX29" si="1992">SUM(AAR26:AAW26)</f>
        <v>110</v>
      </c>
      <c r="AAY26" s="68">
        <f t="shared" ref="AAY26:AAY29" si="1993">AAX26/$YC$5</f>
        <v>18.333333333333332</v>
      </c>
      <c r="AAZ26" s="48">
        <v>440</v>
      </c>
      <c r="ABA26" s="49"/>
      <c r="ABB26" s="49"/>
      <c r="ABC26" s="49"/>
      <c r="ABD26" s="49"/>
      <c r="ABE26" s="49"/>
      <c r="ABF26" s="67">
        <f t="shared" ref="ABF26:ABF29" si="1994">SUM(AAZ26:ABE26)</f>
        <v>440</v>
      </c>
      <c r="ABG26" s="68">
        <f t="shared" ref="ABG26:ABG29" si="1995">ABF26/$YC$5</f>
        <v>73.333333333333329</v>
      </c>
      <c r="ABH26" s="48"/>
      <c r="ABI26" s="49">
        <v>220</v>
      </c>
      <c r="ABJ26" s="49">
        <v>471</v>
      </c>
      <c r="ABK26" s="49"/>
      <c r="ABL26" s="49"/>
      <c r="ABM26" s="49">
        <v>495</v>
      </c>
      <c r="ABN26" s="67">
        <f t="shared" ref="ABN26:ABN29" si="1996">SUM(ABH26:ABM26)</f>
        <v>1186</v>
      </c>
      <c r="ABO26" s="68">
        <f t="shared" ref="ABO26:ABO29" si="1997">ABN26/$ABO$5</f>
        <v>197.66666666666666</v>
      </c>
      <c r="ABP26" s="48"/>
      <c r="ABQ26" s="49">
        <v>218</v>
      </c>
      <c r="ABR26" s="49"/>
      <c r="ABS26" s="49">
        <v>584</v>
      </c>
      <c r="ABT26" s="49"/>
      <c r="ABU26" s="49"/>
      <c r="ABV26" s="67">
        <f t="shared" ref="ABV26:ABV29" si="1998">SUM(ABP26:ABU26)</f>
        <v>802</v>
      </c>
      <c r="ABW26" s="68">
        <f t="shared" ref="ABW26:ABW29" si="1999">ABV26/$ABO$5</f>
        <v>133.66666666666666</v>
      </c>
      <c r="ABX26" s="48">
        <v>217</v>
      </c>
      <c r="ABY26" s="49">
        <v>223</v>
      </c>
      <c r="ABZ26" s="49">
        <v>200</v>
      </c>
      <c r="ACA26" s="49"/>
      <c r="ACB26" s="49"/>
      <c r="ACC26" s="49"/>
      <c r="ACD26" s="67">
        <f t="shared" ref="ACD26:ACD29" si="2000">SUM(ABX26:ACC26)</f>
        <v>640</v>
      </c>
      <c r="ACE26" s="68">
        <f t="shared" si="1641"/>
        <v>106.66666666666667</v>
      </c>
      <c r="ACF26" s="48"/>
      <c r="ACG26" s="49"/>
      <c r="ACH26" s="49">
        <v>381</v>
      </c>
      <c r="ACI26" s="49"/>
      <c r="ACJ26" s="49"/>
      <c r="ACK26" s="49"/>
      <c r="ACL26" s="67">
        <f t="shared" ref="ACL26:ACL29" si="2001">SUM(ACF26:ACK26)</f>
        <v>381</v>
      </c>
      <c r="ACM26" s="68">
        <f t="shared" ref="ACM26:ACM29" si="2002">ACL26/$ABO$5</f>
        <v>63.5</v>
      </c>
      <c r="ACN26" s="48">
        <v>423</v>
      </c>
      <c r="ACO26" s="49"/>
      <c r="ACP26" s="49">
        <v>399</v>
      </c>
      <c r="ACQ26" s="49"/>
      <c r="ACR26" s="49">
        <v>110</v>
      </c>
      <c r="ACS26" s="49"/>
      <c r="ACT26" s="67">
        <f t="shared" ref="ACT26:ACT29" si="2003">SUM(ACN26:ACS26)</f>
        <v>932</v>
      </c>
      <c r="ACU26" s="68">
        <f t="shared" ref="ACU26:ACU29" si="2004">ACT26/$ACU$5</f>
        <v>155.33333333333334</v>
      </c>
      <c r="ACV26" s="48">
        <v>220</v>
      </c>
      <c r="ACW26" s="49"/>
      <c r="ACX26" s="49">
        <v>198</v>
      </c>
      <c r="ACY26" s="49"/>
      <c r="ACZ26" s="49">
        <v>220</v>
      </c>
      <c r="ADA26" s="49"/>
      <c r="ADB26" s="67">
        <f t="shared" ref="ADB26:ADB29" si="2005">SUM(ACV26:ADA26)</f>
        <v>638</v>
      </c>
      <c r="ADC26" s="68">
        <f t="shared" ref="ADC26:ADC29" si="2006">ADB26/$ACU$5</f>
        <v>106.33333333333333</v>
      </c>
      <c r="ADD26" s="48"/>
      <c r="ADE26" s="49">
        <v>330</v>
      </c>
      <c r="ADF26" s="49"/>
      <c r="ADG26" s="49"/>
      <c r="ADH26" s="49">
        <v>500</v>
      </c>
      <c r="ADI26" s="49"/>
      <c r="ADJ26" s="67">
        <f t="shared" ref="ADJ26:ADJ29" si="2007">SUM(ADD26:ADI26)</f>
        <v>830</v>
      </c>
      <c r="ADK26" s="68">
        <f t="shared" ref="ADK26:ADK29" si="2008">ADJ26/$ACU$5</f>
        <v>138.33333333333334</v>
      </c>
      <c r="ADL26" s="48"/>
      <c r="ADM26" s="49">
        <v>220</v>
      </c>
      <c r="ADN26" s="49"/>
      <c r="ADO26" s="49"/>
      <c r="ADP26" s="49">
        <v>200</v>
      </c>
      <c r="ADQ26" s="49"/>
      <c r="ADR26" s="67">
        <f t="shared" ref="ADR26:ADR29" si="2009">SUM(ADL26:ADQ26)</f>
        <v>420</v>
      </c>
      <c r="ADS26" s="68">
        <f t="shared" ref="ADS26:ADS29" si="2010">ADR26/$ACU$5</f>
        <v>70</v>
      </c>
      <c r="ADT26" s="48">
        <v>330</v>
      </c>
      <c r="ADU26" s="49">
        <v>330</v>
      </c>
      <c r="ADV26" s="49"/>
      <c r="ADW26" s="49"/>
      <c r="ADX26" s="49"/>
      <c r="ADY26" s="49"/>
      <c r="ADZ26" s="67">
        <f t="shared" ref="ADZ26:ADZ29" si="2011">SUM(ADT26:ADY26)</f>
        <v>660</v>
      </c>
      <c r="AEA26" s="68">
        <f t="shared" ref="AEA26:AEA29" si="2012">ADZ26/$ACU$5</f>
        <v>110</v>
      </c>
      <c r="AEB26" s="48">
        <v>220</v>
      </c>
      <c r="AEC26" s="49"/>
      <c r="AED26" s="49"/>
      <c r="AEE26" s="49">
        <v>502</v>
      </c>
      <c r="AEF26" s="49"/>
      <c r="AEG26" s="49"/>
      <c r="AEH26" s="67">
        <f t="shared" ref="AEH26:AEH29" si="2013">SUM(AEB26:AEG26)</f>
        <v>722</v>
      </c>
      <c r="AEI26" s="68">
        <f t="shared" ref="AEI26:AEI29" si="2014">AEH26/$ACU$5</f>
        <v>120.33333333333333</v>
      </c>
      <c r="AEJ26" s="48">
        <v>479</v>
      </c>
      <c r="AEK26" s="49"/>
      <c r="AEL26" s="49"/>
      <c r="AEM26" s="49"/>
      <c r="AEN26" s="49">
        <v>440</v>
      </c>
      <c r="AEO26" s="49"/>
      <c r="AEP26" s="67">
        <f t="shared" ref="AEP26:AEP29" si="2015">SUM(AEJ26:AEO26)</f>
        <v>919</v>
      </c>
      <c r="AEQ26" s="68">
        <f t="shared" ref="AEQ26:AEQ29" si="2016">AEP26/$ACU$5</f>
        <v>153.16666666666666</v>
      </c>
      <c r="AER26" s="48">
        <v>440</v>
      </c>
      <c r="AES26" s="49"/>
      <c r="AET26" s="49"/>
      <c r="AEU26" s="49"/>
      <c r="AEV26" s="49"/>
      <c r="AEW26" s="49">
        <v>660</v>
      </c>
      <c r="AEX26" s="67">
        <f t="shared" ref="AEX26:AEX29" si="2017">SUM(AER26:AEW26)</f>
        <v>1100</v>
      </c>
      <c r="AEY26" s="68">
        <f t="shared" ref="AEY26:AEY29" si="2018">AEX26/$AEZ$6</f>
        <v>110</v>
      </c>
      <c r="AEZ26" s="48">
        <v>469</v>
      </c>
      <c r="AFA26" s="49"/>
      <c r="AFB26" s="49"/>
      <c r="AFC26" s="49"/>
      <c r="AFD26" s="49"/>
      <c r="AFE26" s="49"/>
      <c r="AFF26" s="67">
        <f t="shared" ref="AFF26:AFF29" si="2019">SUM(AEZ26:AFE26)</f>
        <v>469</v>
      </c>
      <c r="AFG26" s="68">
        <f t="shared" ref="AFG26:AFG29" si="2020">AFF26/$AEZ$6</f>
        <v>46.9</v>
      </c>
      <c r="AFH26" s="48"/>
      <c r="AFI26" s="49"/>
      <c r="AFJ26" s="49"/>
      <c r="AFK26" s="49">
        <v>330</v>
      </c>
      <c r="AFL26" s="49"/>
      <c r="AFM26" s="49"/>
      <c r="AFN26" s="67">
        <f t="shared" ref="AFN26:AFN29" si="2021">SUM(AFH26:AFM26)</f>
        <v>330</v>
      </c>
      <c r="AFO26" s="68">
        <f t="shared" ref="AFO26:AFO29" si="2022">AFN26/$AFO$5</f>
        <v>55</v>
      </c>
      <c r="AFP26" s="48"/>
      <c r="AFQ26" s="49"/>
      <c r="AFR26" s="49">
        <v>440</v>
      </c>
      <c r="AFS26" s="49"/>
      <c r="AFT26" s="49">
        <v>440</v>
      </c>
      <c r="AFU26" s="49">
        <v>110</v>
      </c>
      <c r="AFV26" s="67">
        <f t="shared" ref="AFV26:AFV29" si="2023">SUM(AFP26:AFU26)</f>
        <v>990</v>
      </c>
      <c r="AFW26" s="68">
        <f t="shared" ref="AFW26:AFW29" si="2024">AFV26/$AEZ$6</f>
        <v>99</v>
      </c>
      <c r="AFX26" s="48"/>
      <c r="AFY26" s="49"/>
      <c r="AFZ26" s="49"/>
      <c r="AGA26" s="49"/>
      <c r="AGB26" s="49"/>
      <c r="AGC26" s="49"/>
      <c r="AGD26" s="67">
        <f t="shared" ref="AGD26:AGD29" si="2025">SUM(AFX26:AGC26)</f>
        <v>0</v>
      </c>
      <c r="AGE26" s="68">
        <f t="shared" ref="AGE26:AGE29" si="2026">AGD26/$AEZ$6</f>
        <v>0</v>
      </c>
      <c r="AGF26" s="48"/>
      <c r="AGG26" s="49"/>
      <c r="AGH26" s="49">
        <v>713</v>
      </c>
      <c r="AGI26" s="49">
        <v>660</v>
      </c>
      <c r="AGJ26" s="49"/>
      <c r="AGK26" s="49"/>
      <c r="AGL26" s="67">
        <f t="shared" ref="AGL26:AGL29" si="2027">SUM(AGF26:AGK26)</f>
        <v>1373</v>
      </c>
      <c r="AGM26" s="68">
        <f t="shared" ref="AGM26:AGM29" si="2028">AGL26/$AEZ$6</f>
        <v>137.30000000000001</v>
      </c>
      <c r="AGN26" s="48"/>
      <c r="AGO26" s="49">
        <v>660</v>
      </c>
      <c r="AGP26" s="49"/>
      <c r="AGQ26" s="49"/>
      <c r="AGR26" s="49"/>
      <c r="AGS26" s="49"/>
      <c r="AGT26" s="42">
        <f t="shared" ref="AGT26:AGT29" si="2029">SUM(AGN26:AGS26)</f>
        <v>660</v>
      </c>
      <c r="AGU26" s="43">
        <f t="shared" ref="AGU26:AGU29" si="2030">AGT26/$AEZ$6</f>
        <v>66</v>
      </c>
      <c r="AGV26" s="48"/>
      <c r="AGW26" s="49"/>
      <c r="AGX26" s="49"/>
      <c r="AGY26" s="49"/>
      <c r="AGZ26" s="49"/>
      <c r="AHA26" s="49"/>
      <c r="AHB26" s="42">
        <f t="shared" ref="AHB26:AHB29" si="2031">SUM(AGV26:AHA26)</f>
        <v>0</v>
      </c>
      <c r="AHC26" s="43">
        <f t="shared" ref="AHC26:AHC29" si="2032">AHB26/$AEZ$6</f>
        <v>0</v>
      </c>
      <c r="AHD26" s="48">
        <v>253</v>
      </c>
      <c r="AHE26" s="49">
        <v>220</v>
      </c>
      <c r="AHF26" s="49">
        <v>403</v>
      </c>
      <c r="AHG26" s="49"/>
      <c r="AHH26" s="49"/>
      <c r="AHI26" s="49"/>
      <c r="AHJ26" s="42">
        <f t="shared" ref="AHJ26:AHJ29" si="2033">SUM(AHD26:AHI26)</f>
        <v>876</v>
      </c>
      <c r="AHK26" s="43">
        <f t="shared" ref="AHK26:AHK29" si="2034">AHJ26/$AEZ$6</f>
        <v>87.6</v>
      </c>
      <c r="AHL26" s="48">
        <v>330</v>
      </c>
      <c r="AHM26" s="49"/>
      <c r="AHN26" s="49"/>
      <c r="AHO26" s="49">
        <v>422</v>
      </c>
      <c r="AHP26" s="49"/>
      <c r="AHQ26" s="49"/>
      <c r="AHR26" s="67">
        <f t="shared" ref="AHR26:AHR29" si="2035">SUM(AHL26:AHQ26)</f>
        <v>752</v>
      </c>
      <c r="AHS26" s="68">
        <f t="shared" ref="AHS26:AHS29" si="2036">AHR26/$AEZ$6</f>
        <v>75.2</v>
      </c>
      <c r="AHT26" s="48">
        <v>441</v>
      </c>
      <c r="AHU26" s="49"/>
      <c r="AHV26" s="49">
        <v>398</v>
      </c>
      <c r="AHW26" s="49"/>
      <c r="AHX26" s="49"/>
      <c r="AHY26" s="49"/>
      <c r="AHZ26" s="67">
        <f t="shared" ref="AHZ26:AHZ29" si="2037">SUM(AHT26:AHY26)</f>
        <v>839</v>
      </c>
      <c r="AIA26" s="68">
        <f t="shared" ref="AIA26:AIA29" si="2038">AHZ26/$AEZ$6</f>
        <v>83.9</v>
      </c>
      <c r="AIB26" s="48"/>
      <c r="AIC26" s="49">
        <v>220</v>
      </c>
      <c r="AID26" s="49"/>
      <c r="AIE26" s="49"/>
      <c r="AIF26" s="49"/>
      <c r="AIG26" s="49"/>
      <c r="AIH26" s="67">
        <f t="shared" ref="AIH26:AIH29" si="2039">SUM(AIB26:AIG26)</f>
        <v>220</v>
      </c>
      <c r="AII26" s="68">
        <f t="shared" ref="AII26:AII29" si="2040">AIH26/$AIA$5</f>
        <v>36.666666666666664</v>
      </c>
      <c r="AIJ26" s="48">
        <v>220</v>
      </c>
      <c r="AIK26" s="49">
        <v>220</v>
      </c>
      <c r="AIL26" s="49"/>
      <c r="AIM26" s="49"/>
      <c r="AIN26" s="49"/>
      <c r="AIO26" s="49"/>
      <c r="AIP26" s="67">
        <f t="shared" ref="AIP26:AIP29" si="2041">SUM(AIJ26:AIO26)</f>
        <v>440</v>
      </c>
      <c r="AIQ26" s="68">
        <f t="shared" ref="AIQ26:AIQ29" si="2042">AIP26/$AIA$5</f>
        <v>73.333333333333329</v>
      </c>
      <c r="AIR26" s="48"/>
      <c r="AIS26" s="49">
        <v>220</v>
      </c>
      <c r="AIT26" s="49"/>
      <c r="AIU26" s="49"/>
      <c r="AIV26" s="49">
        <v>220</v>
      </c>
      <c r="AIW26" s="49"/>
      <c r="AIX26" s="67">
        <f t="shared" ref="AIX26:AIX29" si="2043">SUM(AIR26:AIW26)</f>
        <v>440</v>
      </c>
      <c r="AIY26" s="68">
        <f t="shared" ref="AIY26:AIY29" si="2044">AIX26/$AIA$5</f>
        <v>73.333333333333329</v>
      </c>
      <c r="AIZ26" s="48"/>
      <c r="AJA26" s="49"/>
      <c r="AJB26" s="49"/>
      <c r="AJC26" s="49"/>
      <c r="AJD26" s="49"/>
      <c r="AJE26" s="49">
        <v>440</v>
      </c>
      <c r="AJF26" s="67">
        <f t="shared" ref="AJF26:AJF29" si="2045">SUM(AIZ26:AJE26)</f>
        <v>440</v>
      </c>
      <c r="AJG26" s="68">
        <f t="shared" ref="AJG26:AJG29" si="2046">AJF26/$AIA$5</f>
        <v>73.333333333333329</v>
      </c>
      <c r="AJH26" s="48"/>
      <c r="AJI26" s="49"/>
      <c r="AJJ26" s="49">
        <v>113</v>
      </c>
      <c r="AJK26" s="49">
        <v>220</v>
      </c>
      <c r="AJL26" s="49"/>
      <c r="AJM26" s="49"/>
      <c r="AJN26" s="47">
        <f t="shared" ref="AJN26:AJN29" si="2047">SUM(AJH26:AJM26)</f>
        <v>333</v>
      </c>
      <c r="AJO26" s="43">
        <f t="shared" ref="AJO26:AJO29" si="2048">AJN26/$AJO$5</f>
        <v>55.5</v>
      </c>
      <c r="AJP26" s="48"/>
      <c r="AJQ26" s="49"/>
      <c r="AJR26" s="49"/>
      <c r="AJS26" s="49">
        <v>428</v>
      </c>
      <c r="AJT26" s="49">
        <v>218</v>
      </c>
      <c r="AJU26" s="47"/>
      <c r="AJV26" s="47">
        <f t="shared" ref="AJV26:AJV29" si="2049">SUM(AJP26:AJU26)</f>
        <v>646</v>
      </c>
      <c r="AJW26" s="43">
        <f t="shared" ref="AJW26:AJW29" si="2050">AJV26/$AJO$5</f>
        <v>107.66666666666667</v>
      </c>
      <c r="AJX26" s="48"/>
      <c r="AJY26" s="49"/>
      <c r="AJZ26" s="49"/>
      <c r="AKA26" s="49"/>
      <c r="AKB26" s="49"/>
      <c r="AKC26" s="49">
        <v>221</v>
      </c>
      <c r="AKD26" s="47">
        <f t="shared" ref="AKD26:AKD29" si="2051">SUM(AJX26:AKC26)</f>
        <v>221</v>
      </c>
      <c r="AKE26" s="43">
        <f t="shared" ref="AKE26:AKE29" si="2052">AKD26/$AJO$5</f>
        <v>36.833333333333336</v>
      </c>
      <c r="AKF26" s="48">
        <v>220</v>
      </c>
      <c r="AKG26" s="49"/>
      <c r="AKH26" s="49">
        <v>125</v>
      </c>
      <c r="AKI26" s="49">
        <v>220</v>
      </c>
      <c r="AKJ26" s="49"/>
      <c r="AKK26" s="49"/>
      <c r="AKL26" s="47">
        <f t="shared" ref="AKL26:AKL29" si="2053">SUM(AKF26:AKK26)</f>
        <v>565</v>
      </c>
      <c r="AKM26" s="43">
        <f t="shared" ref="AKM26:AKM29" si="2054">AKL26/$AJO$5</f>
        <v>94.166666666666671</v>
      </c>
      <c r="AKN26" s="82"/>
      <c r="AKO26" s="83">
        <v>656</v>
      </c>
      <c r="AKP26" s="83"/>
      <c r="AKQ26" s="83"/>
      <c r="AKR26" s="83">
        <v>221</v>
      </c>
      <c r="AKS26" s="83"/>
      <c r="AKT26" s="47">
        <f t="shared" ref="AKT26:AKT29" si="2055">SUM(AKN26:AKS26)</f>
        <v>877</v>
      </c>
      <c r="AKU26" s="43">
        <f t="shared" ref="AKU26:AKU29" si="2056">AKT26/$AJO$5</f>
        <v>146.16666666666666</v>
      </c>
      <c r="AKV26" s="48"/>
      <c r="AKW26" s="49"/>
      <c r="AKX26" s="49">
        <v>212</v>
      </c>
      <c r="AKY26" s="49"/>
      <c r="AKZ26" s="49">
        <v>220</v>
      </c>
      <c r="ALA26" s="49"/>
      <c r="ALB26" s="47">
        <f t="shared" ref="ALB26:ALB29" si="2057">SUM(AKV26:ALA26)</f>
        <v>432</v>
      </c>
      <c r="ALC26" s="43">
        <f t="shared" ref="ALC26:ALC29" si="2058">ALB26/$AJO$5</f>
        <v>72</v>
      </c>
      <c r="ALD26" s="48"/>
      <c r="ALE26" s="49">
        <v>440</v>
      </c>
      <c r="ALF26" s="49">
        <v>220</v>
      </c>
      <c r="ALG26" s="49"/>
      <c r="ALH26" s="49"/>
      <c r="ALI26" s="49"/>
      <c r="ALJ26" s="47">
        <f t="shared" ref="ALJ26:ALJ29" si="2059">SUM(ALD26:ALI26)</f>
        <v>660</v>
      </c>
      <c r="ALK26" s="43">
        <f t="shared" ref="ALK26:ALK29" si="2060">ALJ26/$AJO$5</f>
        <v>110</v>
      </c>
      <c r="ALL26" s="48"/>
      <c r="ALM26" s="49"/>
      <c r="ALN26" s="49"/>
      <c r="ALO26" s="49">
        <v>220</v>
      </c>
      <c r="ALP26" s="49"/>
      <c r="ALQ26" s="49"/>
      <c r="ALR26" s="67">
        <f t="shared" ref="ALR26:ALR29" si="2061">SUM(ALL26:ALQ26)</f>
        <v>220</v>
      </c>
      <c r="ALS26" s="68">
        <f t="shared" ref="ALS26:ALS29" si="2062">ALR26/$ALS$5</f>
        <v>36.666666666666664</v>
      </c>
      <c r="ALT26" s="48"/>
      <c r="ALU26" s="49"/>
      <c r="ALV26" s="49"/>
      <c r="ALW26" s="49">
        <v>220</v>
      </c>
      <c r="ALX26" s="49"/>
      <c r="ALY26" s="49"/>
      <c r="ALZ26" s="67">
        <f t="shared" ref="ALZ26:ALZ29" si="2063">SUM(ALT26:ALY26)</f>
        <v>220</v>
      </c>
      <c r="AMA26" s="68">
        <f t="shared" ref="AMA26:AMA29" si="2064">ALZ26/$AMA$5</f>
        <v>36.666666666666664</v>
      </c>
      <c r="AMB26" s="48">
        <v>440</v>
      </c>
      <c r="AMC26" s="49"/>
      <c r="AMD26" s="49"/>
      <c r="AME26" s="49"/>
      <c r="AMF26" s="49"/>
      <c r="AMG26" s="49">
        <v>550</v>
      </c>
      <c r="AMH26" s="67">
        <f t="shared" ref="AMH26:AMH29" si="2065">SUM(AMB26:AMG26)</f>
        <v>990</v>
      </c>
      <c r="AMI26" s="68">
        <f t="shared" ref="AMI26:AMI29" si="2066">AMH26/$AMA$5</f>
        <v>165</v>
      </c>
      <c r="AMJ26" s="48"/>
      <c r="AMK26" s="49"/>
      <c r="AML26" s="49">
        <v>660</v>
      </c>
      <c r="AMM26" s="49"/>
      <c r="AMN26" s="49"/>
      <c r="AMO26" s="49"/>
      <c r="AMP26" s="67">
        <f t="shared" ref="AMP26:AMP29" si="2067">SUM(AMJ26:AMO26)</f>
        <v>660</v>
      </c>
      <c r="AMQ26" s="68">
        <f t="shared" ref="AMQ26:AMQ29" si="2068">AMP26/$AMA$5</f>
        <v>110</v>
      </c>
      <c r="AMR26" s="48"/>
      <c r="AMS26" s="49"/>
      <c r="AMT26" s="49"/>
      <c r="AMU26" s="49"/>
      <c r="AMV26" s="49"/>
      <c r="AMW26" s="49"/>
      <c r="AMX26" s="67">
        <f t="shared" ref="AMX26:AMX29" si="2069">SUM(AMR26:AMW26)</f>
        <v>0</v>
      </c>
      <c r="AMY26" s="68">
        <f t="shared" ref="AMY26:AMY29" si="2070">AMX26/$AMA$5</f>
        <v>0</v>
      </c>
      <c r="AMZ26" s="48">
        <v>330</v>
      </c>
      <c r="ANA26" s="49"/>
      <c r="ANB26" s="49"/>
      <c r="ANC26" s="49">
        <v>110</v>
      </c>
      <c r="AND26" s="49"/>
      <c r="ANE26" s="49"/>
      <c r="ANF26" s="67">
        <f t="shared" ref="ANF26:ANF29" si="2071">SUM(AMZ26:ANE26)</f>
        <v>440</v>
      </c>
      <c r="ANG26" s="68">
        <f t="shared" ref="ANG26:ANG29" si="2072">ANF26/$ANG$5</f>
        <v>73.333333333333329</v>
      </c>
      <c r="ANH26" s="48">
        <v>440</v>
      </c>
      <c r="ANI26" s="49"/>
      <c r="ANJ26" s="49"/>
      <c r="ANK26" s="49">
        <v>395</v>
      </c>
      <c r="ANL26" s="49"/>
      <c r="ANM26" s="49"/>
      <c r="ANN26" s="67">
        <f t="shared" ref="ANN26:ANN29" si="2073">SUM(ANH26:ANM26)</f>
        <v>835</v>
      </c>
      <c r="ANO26" s="68">
        <f t="shared" ref="ANO26:ANO29" si="2074">ANN26/$ANG$5</f>
        <v>139.16666666666666</v>
      </c>
      <c r="ANP26" s="48"/>
      <c r="ANQ26" s="49"/>
      <c r="ANR26" s="49">
        <v>440</v>
      </c>
      <c r="ANS26" s="49"/>
      <c r="ANT26" s="49"/>
      <c r="ANU26" s="49"/>
      <c r="ANV26" s="67">
        <f t="shared" ref="ANV26:ANV29" si="2075">SUM(ANP26:ANU26)</f>
        <v>440</v>
      </c>
      <c r="ANW26" s="68">
        <f t="shared" ref="ANW26:ANW29" si="2076">ANV26/$ANG$5</f>
        <v>73.333333333333329</v>
      </c>
      <c r="ANX26" s="48">
        <v>440</v>
      </c>
      <c r="ANY26" s="49">
        <v>110</v>
      </c>
      <c r="ANZ26" s="49"/>
      <c r="AOA26" s="49"/>
      <c r="AOB26" s="49"/>
      <c r="AOC26" s="49"/>
      <c r="AOD26" s="67">
        <f t="shared" ref="AOD26:AOD29" si="2077">SUM(ANX26:AOC26)</f>
        <v>550</v>
      </c>
      <c r="AOE26" s="68">
        <f t="shared" ref="AOE26:AOE29" si="2078">AOD26/$ANG$5</f>
        <v>91.666666666666671</v>
      </c>
      <c r="AOF26" s="48"/>
      <c r="AOG26" s="49">
        <v>440</v>
      </c>
      <c r="AOH26" s="49"/>
      <c r="AOI26" s="49">
        <v>440</v>
      </c>
      <c r="AOJ26" s="49"/>
      <c r="AOK26" s="49"/>
      <c r="AOL26" s="67">
        <f t="shared" ref="AOL26:AOL29" si="2079">SUM(AOF26:AOK26)</f>
        <v>880</v>
      </c>
      <c r="AOM26" s="68">
        <f t="shared" ref="AOM26:AOM29" si="2080">AOL26/$ANG$5</f>
        <v>146.66666666666666</v>
      </c>
      <c r="AON26" s="48"/>
      <c r="AOO26" s="49"/>
      <c r="AOP26" s="49"/>
      <c r="AOQ26" s="49"/>
      <c r="AOR26" s="49"/>
      <c r="AOS26" s="49">
        <v>215</v>
      </c>
      <c r="AOT26" s="67">
        <f t="shared" ref="AOT26:AOT29" si="2081">SUM(AON26:AOS26)</f>
        <v>215</v>
      </c>
      <c r="AOU26" s="68">
        <f t="shared" ref="AOU26:AOU29" si="2082">AOT26/$ANG$5</f>
        <v>35.833333333333336</v>
      </c>
      <c r="AOV26" s="48"/>
      <c r="AOW26" s="49"/>
      <c r="AOX26" s="49"/>
      <c r="AOY26" s="49">
        <v>440</v>
      </c>
      <c r="AOZ26" s="49"/>
      <c r="APA26" s="49"/>
      <c r="APB26" s="67">
        <f t="shared" ref="APB26:APB29" si="2083">SUM(AOV26:APA26)</f>
        <v>440</v>
      </c>
      <c r="APC26" s="68">
        <f t="shared" ref="APC26:APC29" si="2084">APB26/$ANG$5</f>
        <v>73.333333333333329</v>
      </c>
      <c r="APD26" s="48"/>
      <c r="APE26" s="49"/>
      <c r="APF26" s="49">
        <v>220</v>
      </c>
      <c r="APG26" s="49">
        <v>220</v>
      </c>
      <c r="APH26" s="49"/>
      <c r="API26" s="49"/>
      <c r="APJ26" s="67">
        <f t="shared" ref="APJ26:APJ29" si="2085">SUM(APD26:API26)</f>
        <v>440</v>
      </c>
      <c r="APK26" s="68">
        <f t="shared" ref="APK26:APK29" si="2086">APJ26/$ANG$5</f>
        <v>73.333333333333329</v>
      </c>
      <c r="APL26" s="48"/>
      <c r="APM26" s="49"/>
      <c r="APN26" s="49">
        <v>110</v>
      </c>
      <c r="APO26" s="49"/>
      <c r="APP26" s="49">
        <v>440</v>
      </c>
      <c r="APQ26" s="49">
        <v>414</v>
      </c>
      <c r="APR26" s="67">
        <f t="shared" ref="APR26:APR29" si="2087">SUM(APL26:APQ26)</f>
        <v>964</v>
      </c>
      <c r="APS26" s="68">
        <f t="shared" ref="APS26:APS29" si="2088">APR26/$ANG$5</f>
        <v>160.66666666666666</v>
      </c>
      <c r="APT26" s="48"/>
      <c r="APU26" s="49">
        <v>440</v>
      </c>
      <c r="APV26" s="49"/>
      <c r="APW26" s="49"/>
      <c r="APX26" s="49"/>
      <c r="APY26" s="49"/>
      <c r="APZ26" s="67">
        <f t="shared" ref="APZ26:APZ29" si="2089">SUM(APT26:APY26)</f>
        <v>440</v>
      </c>
      <c r="AQA26" s="68">
        <f t="shared" ref="AQA26:AQA29" si="2090">APZ26/$ANG$5</f>
        <v>73.333333333333329</v>
      </c>
      <c r="AQB26" s="48"/>
      <c r="AQC26" s="49"/>
      <c r="AQD26" s="49"/>
      <c r="AQE26" s="49"/>
      <c r="AQF26" s="49"/>
      <c r="AQG26" s="49"/>
      <c r="AQH26" s="67">
        <f t="shared" ref="AQH26:AQH29" si="2091">SUM(AQB26:AQG26)</f>
        <v>0</v>
      </c>
      <c r="AQI26" s="68">
        <f t="shared" ref="AQI26:AQI29" si="2092">AQH26/$ANG$5</f>
        <v>0</v>
      </c>
      <c r="AQJ26" s="48"/>
      <c r="AQK26" s="49"/>
      <c r="AQL26" s="49"/>
      <c r="AQM26" s="49"/>
      <c r="AQN26" s="49"/>
      <c r="AQO26" s="49"/>
      <c r="AQP26" s="42">
        <f t="shared" ref="AQP26:AQP29" si="2093">SUM(AQJ26:AQO26)</f>
        <v>0</v>
      </c>
      <c r="AQQ26" s="43">
        <f t="shared" ref="AQQ26:AQQ29" si="2094">AQP26/$AQQ$5</f>
        <v>0</v>
      </c>
      <c r="AQR26" s="48"/>
      <c r="AQS26" s="49"/>
      <c r="AQT26" s="49">
        <v>199</v>
      </c>
      <c r="AQU26" s="49"/>
      <c r="AQV26" s="49"/>
      <c r="AQW26" s="49"/>
      <c r="AQX26" s="42">
        <f t="shared" ref="AQX26:AQX29" si="2095">SUM(AQR26:AQW26)</f>
        <v>199</v>
      </c>
      <c r="AQY26" s="43">
        <f t="shared" ref="AQY26:AQY29" si="2096">AQX26/$AQQ$5</f>
        <v>33.166666666666664</v>
      </c>
      <c r="AQZ26" s="48">
        <v>333</v>
      </c>
      <c r="ARA26" s="49">
        <v>110</v>
      </c>
      <c r="ARB26" s="49"/>
      <c r="ARC26" s="49"/>
      <c r="ARD26" s="49"/>
      <c r="ARE26" s="49"/>
      <c r="ARF26" s="42">
        <f t="shared" ref="ARF26:ARF29" si="2097">SUM(AQZ26:ARE26)</f>
        <v>443</v>
      </c>
      <c r="ARG26" s="43">
        <f t="shared" ref="ARG26:ARG29" si="2098">ARF26/$AQQ$5</f>
        <v>73.833333333333329</v>
      </c>
      <c r="ARH26" s="201"/>
      <c r="ARI26" s="47"/>
      <c r="ARJ26" s="47">
        <v>110</v>
      </c>
      <c r="ARK26" s="47"/>
      <c r="ARL26" s="47">
        <v>220</v>
      </c>
      <c r="ARM26" s="47"/>
      <c r="ARN26" s="42">
        <f t="shared" ref="ARN26:ARN29" si="2099">SUM(ARH26:ARM26)</f>
        <v>330</v>
      </c>
      <c r="ARO26" s="43">
        <f t="shared" ref="ARO26:ARO29" si="2100">ARN26/$ARO$5</f>
        <v>55</v>
      </c>
      <c r="ARP26" s="48"/>
      <c r="ARQ26" s="49"/>
      <c r="ARR26" s="49"/>
      <c r="ARS26" s="49">
        <v>220</v>
      </c>
      <c r="ART26" s="49"/>
      <c r="ARU26" s="49"/>
      <c r="ARV26" s="42">
        <f t="shared" ref="ARV26:ARV29" si="2101">SUM(ARP26:ARU26)</f>
        <v>220</v>
      </c>
      <c r="ARW26" s="43">
        <f t="shared" ref="ARW26:ARW29" si="2102">ARV26/$ARO$5</f>
        <v>36.666666666666664</v>
      </c>
      <c r="ARX26" s="48">
        <v>110</v>
      </c>
      <c r="ARY26" s="49"/>
      <c r="ARZ26" s="49"/>
      <c r="ASA26" s="49"/>
      <c r="ASB26" s="49"/>
      <c r="ASC26" s="49"/>
      <c r="ASD26" s="42">
        <f t="shared" ref="ASD26:ASD29" si="2103">SUM(ARX26:ASC26)</f>
        <v>110</v>
      </c>
      <c r="ASE26" s="43">
        <f t="shared" ref="ASE26:ASE29" si="2104">ASD26/$ARO$5</f>
        <v>18.333333333333332</v>
      </c>
      <c r="ASF26" s="48">
        <v>110</v>
      </c>
      <c r="ASG26" s="49">
        <v>330</v>
      </c>
      <c r="ASH26" s="49">
        <v>220</v>
      </c>
      <c r="ASI26" s="49"/>
      <c r="ASJ26" s="49"/>
      <c r="ASK26" s="49"/>
      <c r="ASL26" s="42">
        <f t="shared" ref="ASL26:ASL29" si="2105">SUM(ASF26:ASK26)</f>
        <v>660</v>
      </c>
      <c r="ASM26" s="43">
        <f t="shared" ref="ASM26:ASM29" si="2106">ASL26/$ARO$5</f>
        <v>110</v>
      </c>
      <c r="ASN26" s="48"/>
      <c r="ASO26" s="49"/>
      <c r="ASP26" s="49"/>
      <c r="ASQ26" s="49"/>
      <c r="ASR26" s="49"/>
      <c r="ASS26" s="49"/>
      <c r="AST26" s="42">
        <f t="shared" ref="AST26:AST29" si="2107">SUM(ASN26:ASS26)</f>
        <v>0</v>
      </c>
      <c r="ASU26" s="43">
        <f t="shared" ref="ASU26:ASU29" si="2108">AST26/$ARO$5</f>
        <v>0</v>
      </c>
      <c r="ASV26" s="48"/>
      <c r="ASW26" s="49">
        <v>220</v>
      </c>
      <c r="ASX26" s="49"/>
      <c r="ASY26" s="49"/>
      <c r="ASZ26" s="49"/>
      <c r="ATA26" s="49"/>
      <c r="ATB26" s="42">
        <f t="shared" ref="ATB26:ATB29" si="2109">SUM(ASV26:ATA26)</f>
        <v>220</v>
      </c>
      <c r="ATC26" s="43">
        <f t="shared" ref="ATC26:ATC29" si="2110">ATB26/$ARO$5</f>
        <v>36.666666666666664</v>
      </c>
      <c r="ATD26" s="48"/>
      <c r="ATE26" s="49"/>
      <c r="ATF26" s="49">
        <v>220</v>
      </c>
      <c r="ATG26" s="49"/>
      <c r="ATH26" s="49"/>
      <c r="ATI26" s="49">
        <v>220</v>
      </c>
      <c r="ATJ26" s="42">
        <f t="shared" ref="ATJ26:ATJ29" si="2111">SUM(ATD26:ATI26)</f>
        <v>440</v>
      </c>
      <c r="ATK26" s="43">
        <f t="shared" ref="ATK26:ATK29" si="2112">ATJ26/$ARO$5</f>
        <v>73.333333333333329</v>
      </c>
      <c r="ATL26" s="48"/>
      <c r="ATM26" s="49">
        <v>220</v>
      </c>
      <c r="ATN26" s="49"/>
      <c r="ATO26" s="49">
        <v>110</v>
      </c>
      <c r="ATP26" s="49"/>
      <c r="ATQ26" s="49"/>
      <c r="ATR26" s="42">
        <f t="shared" ref="ATR26:ATR29" si="2113">SUM(ATL26:ATQ26)</f>
        <v>330</v>
      </c>
      <c r="ATS26" s="43">
        <f t="shared" ref="ATS26:ATS29" si="2114">ATR26/$ARO$5</f>
        <v>55</v>
      </c>
      <c r="ATT26" s="48">
        <v>245</v>
      </c>
      <c r="ATU26" s="49"/>
      <c r="ATV26" s="49"/>
      <c r="ATW26" s="49"/>
      <c r="ATX26" s="49"/>
      <c r="ATY26" s="49"/>
      <c r="ATZ26" s="42">
        <f t="shared" ref="ATZ26:ATZ29" si="2115">SUM(ATT26:ATY26)</f>
        <v>245</v>
      </c>
      <c r="AUA26" s="43">
        <f t="shared" ref="AUA26:AUA29" si="2116">ATZ26/$ARO$5</f>
        <v>40.833333333333336</v>
      </c>
      <c r="AUB26" s="48"/>
      <c r="AUC26" s="49"/>
      <c r="AUD26" s="49"/>
      <c r="AUE26" s="49"/>
      <c r="AUF26" s="49"/>
      <c r="AUG26" s="49"/>
      <c r="AUH26" s="42">
        <f t="shared" ref="AUH26:AUH29" si="2117">SUM(AUB26:AUG26)</f>
        <v>0</v>
      </c>
      <c r="AUI26" s="43">
        <f t="shared" ref="AUI26:AUI29" si="2118">AUH26/$ARO$5</f>
        <v>0</v>
      </c>
      <c r="AUJ26" s="48"/>
      <c r="AUK26" s="49"/>
      <c r="AUL26" s="49"/>
      <c r="AUM26" s="49"/>
      <c r="AUN26" s="49"/>
      <c r="AUO26" s="49"/>
      <c r="AUP26" s="42">
        <f t="shared" ref="AUP26:AUP29" si="2119">SUM(AUJ26:AUO26)</f>
        <v>0</v>
      </c>
      <c r="AUQ26" s="43">
        <f t="shared" ref="AUQ26:AUQ29" si="2120">AUP26/$AUQ$5</f>
        <v>0</v>
      </c>
      <c r="AUR26" s="48"/>
      <c r="AUS26" s="49"/>
      <c r="AUT26" s="49"/>
      <c r="AUU26" s="49">
        <v>110</v>
      </c>
      <c r="AUV26" s="49"/>
      <c r="AUW26" s="49"/>
      <c r="AUX26" s="42">
        <f t="shared" ref="AUX26:AUX29" si="2121">SUM(AUR26:AUW26)</f>
        <v>110</v>
      </c>
      <c r="AUY26" s="43">
        <f t="shared" ref="AUY26:AUY29" si="2122">AUX26/$AUQ$5</f>
        <v>18.333333333333332</v>
      </c>
      <c r="AUZ26" s="48">
        <v>440</v>
      </c>
      <c r="AVA26" s="49">
        <v>440</v>
      </c>
      <c r="AVB26" s="49"/>
      <c r="AVC26" s="49"/>
      <c r="AVD26" s="49"/>
      <c r="AVE26" s="49"/>
      <c r="AVF26" s="42">
        <f t="shared" ref="AVF26:AVF29" si="2123">SUM(AUZ26:AVE26)</f>
        <v>880</v>
      </c>
      <c r="AVG26" s="43">
        <f t="shared" ref="AVG26:AVG29" si="2124">AVF26/$AUQ$5</f>
        <v>146.66666666666666</v>
      </c>
      <c r="AVH26" s="48"/>
      <c r="AVI26" s="49"/>
      <c r="AVJ26" s="49"/>
      <c r="AVK26" s="49"/>
      <c r="AVL26" s="49"/>
      <c r="AVM26" s="49"/>
      <c r="AVN26" s="42">
        <f t="shared" ref="AVN26:AVN29" si="2125">SUM(AVH26:AVM26)</f>
        <v>0</v>
      </c>
      <c r="AVO26" s="43">
        <f t="shared" ref="AVO26:AVO29" si="2126">AVN26/$AUQ$5</f>
        <v>0</v>
      </c>
      <c r="AVP26" s="48"/>
      <c r="AVQ26" s="49"/>
      <c r="AVR26" s="49"/>
      <c r="AVS26" s="49">
        <v>316</v>
      </c>
      <c r="AVT26" s="49"/>
      <c r="AVU26" s="49"/>
      <c r="AVV26" s="42">
        <f t="shared" ref="AVV26:AVV29" si="2127">SUM(AVP26:AVU26)</f>
        <v>316</v>
      </c>
      <c r="AVW26" s="43">
        <f t="shared" ref="AVW26:AVW29" si="2128">AVV26/$AUQ$5</f>
        <v>52.666666666666664</v>
      </c>
      <c r="AVX26" s="48"/>
      <c r="AVY26" s="49"/>
      <c r="AVZ26" s="49">
        <v>220</v>
      </c>
      <c r="AWA26" s="49"/>
      <c r="AWB26" s="49"/>
      <c r="AWC26" s="49"/>
      <c r="AWD26" s="42">
        <f t="shared" ref="AWD26:AWD29" si="2129">SUM(AVX26:AWC26)</f>
        <v>220</v>
      </c>
      <c r="AWE26" s="43">
        <f t="shared" ref="AWE26:AWE29" si="2130">AWD26/$AWE$5</f>
        <v>36.666666666666664</v>
      </c>
      <c r="AWF26" s="48">
        <v>221</v>
      </c>
      <c r="AWG26" s="49"/>
      <c r="AWH26" s="49">
        <v>3</v>
      </c>
      <c r="AWI26" s="49"/>
      <c r="AWJ26" s="49"/>
      <c r="AWK26" s="49"/>
      <c r="AWL26" s="42">
        <f t="shared" ref="AWL26:AWL29" si="2131">SUM(AWF26:AWK26)</f>
        <v>224</v>
      </c>
      <c r="AWM26" s="43">
        <f t="shared" ref="AWM26:AWM29" si="2132">AWL26/$AWE$5</f>
        <v>37.333333333333336</v>
      </c>
      <c r="AWN26" s="48"/>
      <c r="AWO26" s="49">
        <v>392</v>
      </c>
      <c r="AWP26" s="49"/>
      <c r="AWQ26" s="49"/>
      <c r="AWR26" s="49"/>
      <c r="AWS26" s="49"/>
      <c r="AWT26" s="42">
        <f t="shared" ref="AWT26:AWT29" si="2133">SUM(AWN26:AWS26)</f>
        <v>392</v>
      </c>
      <c r="AWU26" s="43">
        <f t="shared" ref="AWU26:AWU29" si="2134">AWT26/$AWU$5</f>
        <v>65.333333333333329</v>
      </c>
      <c r="AWV26" s="48"/>
      <c r="AWW26" s="49"/>
      <c r="AWX26" s="49">
        <v>222</v>
      </c>
      <c r="AWY26" s="49"/>
      <c r="AWZ26" s="49"/>
      <c r="AXA26" s="49"/>
      <c r="AXB26" s="42">
        <f t="shared" ref="AXB26:AXB29" si="2135">SUM(AWV26:AXA26)</f>
        <v>222</v>
      </c>
      <c r="AXC26" s="43">
        <f t="shared" ref="AXC26:AXC29" si="2136">AXB26/$AWU$5</f>
        <v>37</v>
      </c>
      <c r="AXD26" s="48"/>
      <c r="AXE26" s="49"/>
      <c r="AXF26" s="49"/>
      <c r="AXG26" s="49"/>
      <c r="AXH26" s="49"/>
      <c r="AXI26" s="49"/>
      <c r="AXJ26" s="42">
        <f t="shared" ref="AXJ26:AXJ29" si="2137">SUM(AXD26:AXI26)</f>
        <v>0</v>
      </c>
      <c r="AXK26" s="43">
        <f t="shared" ref="AXK26:AXK29" si="2138">AXJ26/$AWU$5</f>
        <v>0</v>
      </c>
      <c r="AXL26" s="48">
        <v>221</v>
      </c>
      <c r="AXM26" s="49"/>
      <c r="AXN26" s="49">
        <v>356</v>
      </c>
      <c r="AXO26" s="49">
        <v>224</v>
      </c>
      <c r="AXP26" s="49"/>
      <c r="AXQ26" s="49"/>
      <c r="AXR26" s="42">
        <f t="shared" ref="AXR26:AXR29" si="2139">SUM(AXL26:AXP26)</f>
        <v>801</v>
      </c>
      <c r="AXS26" s="43">
        <f t="shared" ref="AXS26:AXS29" si="2140">AXR26/$AXS$5</f>
        <v>133.5</v>
      </c>
      <c r="AXT26" s="48"/>
      <c r="AXU26" s="49">
        <v>500</v>
      </c>
      <c r="AXV26" s="49"/>
      <c r="AXW26" s="49"/>
      <c r="AXX26" s="49"/>
      <c r="AXY26" s="49"/>
      <c r="AXZ26" s="42">
        <f t="shared" ref="AXZ26:AXZ29" si="2141">SUM(AXT26:AXY26)</f>
        <v>500</v>
      </c>
      <c r="AYA26" s="43">
        <f t="shared" ref="AYA26:AYA29" si="2142">AXZ26/$AYA$5</f>
        <v>83.333333333333329</v>
      </c>
      <c r="AYB26" s="48">
        <v>219</v>
      </c>
      <c r="AYC26" s="49"/>
      <c r="AYD26" s="49"/>
      <c r="AYE26" s="49"/>
      <c r="AYF26" s="49"/>
      <c r="AYG26" s="49">
        <v>222</v>
      </c>
      <c r="AYH26" s="42">
        <f t="shared" ref="AYH26:AYH29" si="2143">SUM(AYB26:AYG26)</f>
        <v>441</v>
      </c>
      <c r="AYI26" s="43">
        <f t="shared" ref="AYI26:AYI29" si="2144">AYH26/$AYA$5</f>
        <v>73.5</v>
      </c>
      <c r="AYJ26" s="48"/>
      <c r="AYK26" s="49"/>
      <c r="AYL26" s="49"/>
      <c r="AYM26" s="49"/>
      <c r="AYN26" s="49"/>
      <c r="AYO26" s="49"/>
      <c r="AYP26" s="42">
        <f t="shared" ref="AYP26:AYP29" si="2145">SUM(AYJ26:AYO26)</f>
        <v>0</v>
      </c>
      <c r="AYQ26" s="43">
        <f t="shared" ref="AYQ26:AYQ29" si="2146">AYP26/$AYA$5</f>
        <v>0</v>
      </c>
      <c r="AYR26" s="48"/>
      <c r="AYS26" s="49"/>
      <c r="AYT26" s="49">
        <v>110</v>
      </c>
      <c r="AYU26" s="49"/>
      <c r="AYV26" s="49"/>
      <c r="AYW26" s="49"/>
      <c r="AYX26" s="42">
        <f t="shared" ref="AYX26:AYX29" si="2147">SUM(AYR26:AYW26)</f>
        <v>110</v>
      </c>
      <c r="AYY26" s="43">
        <f t="shared" ref="AYY26:AYY29" si="2148">AYX26/$AYY$5</f>
        <v>18.333333333333332</v>
      </c>
      <c r="AYZ26" s="48"/>
      <c r="AZA26" s="49">
        <v>110</v>
      </c>
      <c r="AZB26" s="49"/>
      <c r="AZC26" s="49"/>
      <c r="AZD26" s="49"/>
      <c r="AZE26" s="49"/>
      <c r="AZF26" s="42">
        <f t="shared" ref="AZF26:AZF29" si="2149">SUM(AYZ26:AZE26)</f>
        <v>110</v>
      </c>
      <c r="AZG26" s="43">
        <f t="shared" ref="AZG26:AZG29" si="2150">AZF26/$AZG$5</f>
        <v>18.333333333333332</v>
      </c>
      <c r="AZH26" s="82"/>
      <c r="AZI26" s="83"/>
      <c r="AZJ26" s="83"/>
      <c r="AZK26" s="83"/>
      <c r="AZL26" s="83"/>
      <c r="AZM26" s="83">
        <v>110</v>
      </c>
      <c r="AZN26" s="42">
        <f t="shared" ref="AZN26:AZN29" si="2151">SUM(AZH26:AZM26)</f>
        <v>110</v>
      </c>
      <c r="AZO26" s="43">
        <f t="shared" ref="AZO26:AZO29" si="2152">AZN26/$AZO$5</f>
        <v>18.333333333333332</v>
      </c>
      <c r="AZP26" s="48"/>
      <c r="AZQ26" s="49"/>
      <c r="AZR26" s="49"/>
      <c r="AZS26" s="49"/>
      <c r="AZT26" s="49"/>
      <c r="AZU26" s="49"/>
      <c r="AZV26" s="42">
        <f t="shared" ref="AZV26:AZV29" si="2153">SUM(AZP26:AZU26)</f>
        <v>0</v>
      </c>
      <c r="AZW26" s="43">
        <f t="shared" ref="AZW26:AZW29" si="2154">AZV26/$AZO$5</f>
        <v>0</v>
      </c>
      <c r="AZX26" s="48">
        <v>110</v>
      </c>
      <c r="AZY26" s="49"/>
      <c r="AZZ26" s="49"/>
      <c r="BAA26" s="49">
        <v>215</v>
      </c>
      <c r="BAB26" s="49"/>
      <c r="BAC26" s="49"/>
      <c r="BAD26" s="42">
        <f t="shared" ref="BAD26:BAD29" si="2155">SUM(AZX26:BAC26)</f>
        <v>325</v>
      </c>
      <c r="BAE26" s="43">
        <f t="shared" ref="BAE26:BAE29" si="2156">BAD26/$AZO$5</f>
        <v>54.166666666666664</v>
      </c>
      <c r="BAF26" s="48"/>
      <c r="BAG26" s="49">
        <v>214</v>
      </c>
      <c r="BAH26" s="49"/>
      <c r="BAI26" s="49"/>
      <c r="BAJ26" s="49"/>
      <c r="BAK26" s="49"/>
      <c r="BAL26" s="42">
        <f t="shared" ref="BAL26:BAL29" si="2157">SUM(BAF26:BAK26)</f>
        <v>214</v>
      </c>
      <c r="BAM26" s="43">
        <f t="shared" ref="BAM26:BAM29" si="2158">BAL26/$AZO$5</f>
        <v>35.666666666666664</v>
      </c>
      <c r="BAN26" s="48"/>
      <c r="BAO26" s="49">
        <v>206</v>
      </c>
      <c r="BAP26" s="49"/>
      <c r="BAQ26" s="49"/>
      <c r="BAR26" s="49"/>
      <c r="BAS26" s="49"/>
      <c r="BAT26" s="42">
        <f t="shared" ref="BAT26:BAT29" si="2159">SUM(BAN26:BAS26)</f>
        <v>206</v>
      </c>
      <c r="BAU26" s="43">
        <f t="shared" ref="BAU26:BAU29" si="2160">BAT26/$AZO$5</f>
        <v>34.333333333333336</v>
      </c>
      <c r="BAV26" s="239"/>
      <c r="BAW26" s="1"/>
      <c r="BAX26" s="1">
        <v>227</v>
      </c>
      <c r="BAY26" s="1"/>
      <c r="BAZ26" s="1">
        <v>220</v>
      </c>
      <c r="BBA26" s="1"/>
      <c r="BBB26" s="42">
        <f t="shared" ref="BBB26:BBB29" si="2161">SUM(BAV26:BBA26)</f>
        <v>447</v>
      </c>
      <c r="BBC26" s="43">
        <f t="shared" ref="BBC26:BBC29" si="2162">BBB26/$AZO$5</f>
        <v>74.5</v>
      </c>
      <c r="BBD26" s="48">
        <v>112</v>
      </c>
      <c r="BBE26" s="49"/>
      <c r="BBF26" s="49"/>
      <c r="BBG26" s="49">
        <v>110</v>
      </c>
      <c r="BBH26" s="49"/>
      <c r="BBI26" s="49">
        <v>110</v>
      </c>
      <c r="BBJ26" s="42">
        <f t="shared" ref="BBJ26:BBJ29" si="2163">SUM(BBD26:BBI26)</f>
        <v>332</v>
      </c>
      <c r="BBK26" s="43">
        <f t="shared" ref="BBK26:BBK29" si="2164">BBJ26/$AZO$5</f>
        <v>55.333333333333336</v>
      </c>
      <c r="BBL26" s="48">
        <v>110</v>
      </c>
      <c r="BBM26" s="49"/>
      <c r="BBN26" s="49">
        <v>110</v>
      </c>
      <c r="BBO26" s="49"/>
      <c r="BBP26" s="49"/>
      <c r="BBQ26" s="49"/>
      <c r="BBR26" s="42">
        <f t="shared" ref="BBR26:BBR29" si="2165">SUM(BBL26:BBQ26)</f>
        <v>220</v>
      </c>
      <c r="BBS26" s="43">
        <f t="shared" ref="BBS26:BBS29" si="2166">BBR26/$AZO$5</f>
        <v>36.666666666666664</v>
      </c>
      <c r="BBT26" s="48"/>
      <c r="BBU26" s="49">
        <v>220</v>
      </c>
      <c r="BBV26" s="49">
        <v>110</v>
      </c>
      <c r="BBW26" s="49"/>
      <c r="BBX26" s="49"/>
      <c r="BBY26" s="49"/>
      <c r="BBZ26" s="42">
        <f t="shared" ref="BBZ26:BBZ29" si="2167">SUM(BBT26:BBY26)</f>
        <v>330</v>
      </c>
      <c r="BCA26" s="43">
        <f t="shared" ref="BCA26:BCA29" si="2168">BBZ26/$AZO$5</f>
        <v>55</v>
      </c>
      <c r="BCB26" s="48">
        <v>213</v>
      </c>
      <c r="BCC26" s="49"/>
      <c r="BCD26" s="49"/>
      <c r="BCE26" s="49"/>
      <c r="BCF26" s="49">
        <v>110</v>
      </c>
      <c r="BCG26" s="49">
        <v>220</v>
      </c>
      <c r="BCH26" s="42">
        <f t="shared" ref="BCH26:BCH29" si="2169">SUM(BCB26:BCG26)</f>
        <v>543</v>
      </c>
      <c r="BCI26" s="43">
        <f t="shared" ref="BCI26:BCI29" si="2170">BCH26/$AZO$5</f>
        <v>90.5</v>
      </c>
      <c r="BCJ26" s="48"/>
      <c r="BCK26" s="49"/>
      <c r="BCL26" s="49"/>
      <c r="BCM26" s="49"/>
      <c r="BCN26" s="49"/>
      <c r="BCO26" s="49"/>
      <c r="BCP26" s="42">
        <f t="shared" ref="BCP26:BCP29" si="2171">SUM(BCJ26:BCO26)</f>
        <v>0</v>
      </c>
      <c r="BCQ26" s="43">
        <f t="shared" ref="BCQ26:BCQ29" si="2172">BCP26/$BCQ$5</f>
        <v>0</v>
      </c>
      <c r="BCR26" s="48">
        <v>120</v>
      </c>
      <c r="BCS26" s="49"/>
      <c r="BCT26" s="49"/>
      <c r="BCU26" s="49">
        <v>108</v>
      </c>
      <c r="BCV26" s="49"/>
      <c r="BCW26" s="49"/>
      <c r="BCX26" s="42">
        <f t="shared" ref="BCX26:BCX29" si="2173">SUM(BCR26:BCW26)</f>
        <v>228</v>
      </c>
      <c r="BCY26" s="43">
        <f t="shared" ref="BCY26:BCY29" si="2174">BCX26/$BCQ$5</f>
        <v>38</v>
      </c>
      <c r="BCZ26" s="48"/>
      <c r="BDA26" s="49"/>
      <c r="BDB26" s="49">
        <v>217</v>
      </c>
      <c r="BDC26" s="49"/>
      <c r="BDD26" s="49"/>
      <c r="BDE26" s="49"/>
      <c r="BDF26" s="42">
        <f t="shared" ref="BDF26:BDF29" si="2175">SUM(BCZ26:BDE26)</f>
        <v>217</v>
      </c>
      <c r="BDG26" s="43">
        <f t="shared" ref="BDG26:BDG29" si="2176">BDF26/$BCQ$5</f>
        <v>36.166666666666664</v>
      </c>
      <c r="BDH26" s="48"/>
      <c r="BDI26" s="49"/>
      <c r="BDJ26" s="49"/>
      <c r="BDK26" s="49"/>
      <c r="BDL26" s="49">
        <v>110</v>
      </c>
      <c r="BDM26" s="49"/>
      <c r="BDN26" s="42">
        <f t="shared" ref="BDN26:BDN29" si="2177">SUM(BDH26:BDM26)</f>
        <v>110</v>
      </c>
      <c r="BDO26" s="101">
        <f t="shared" ref="BDO26:BDO29" si="2178">BDN26/$BCQ$5</f>
        <v>18.333333333333332</v>
      </c>
      <c r="BDP26" s="195"/>
      <c r="BDQ26" s="49">
        <v>330</v>
      </c>
      <c r="BDR26" s="49"/>
      <c r="BDS26" s="49"/>
      <c r="BDT26" s="49"/>
      <c r="BDU26" s="49"/>
      <c r="BDV26" s="42">
        <f t="shared" ref="BDV26:BDV29" si="2179">SUM(BDP26:BDU26)</f>
        <v>330</v>
      </c>
      <c r="BDW26" s="101">
        <f t="shared" ref="BDW26:BDW29" si="2180">BDV26/$BCQ$5</f>
        <v>55</v>
      </c>
      <c r="BDX26" s="48"/>
      <c r="BDY26" s="49"/>
      <c r="BDZ26" s="49"/>
      <c r="BEA26" s="49"/>
      <c r="BEB26" s="49"/>
      <c r="BEC26" s="49">
        <v>220</v>
      </c>
      <c r="BED26" s="42">
        <f t="shared" ref="BED26:BED29" si="2181">SUM(BDX26:BEC26)</f>
        <v>220</v>
      </c>
      <c r="BEE26" s="43">
        <f t="shared" ref="BEE26:BEE29" si="2182">BED26/$BCQ$5</f>
        <v>36.666666666666664</v>
      </c>
      <c r="BEF26" s="48"/>
      <c r="BEG26" s="49"/>
      <c r="BEH26" s="49"/>
      <c r="BEI26" s="49"/>
      <c r="BEJ26" s="49">
        <v>330</v>
      </c>
      <c r="BEK26" s="49"/>
      <c r="BEL26" s="42">
        <f t="shared" ref="BEL26:BEL29" si="2183">SUM(BEF26:BEK26)</f>
        <v>330</v>
      </c>
      <c r="BEM26" s="43">
        <f t="shared" ref="BEM26:BEM29" si="2184">BEL26/$BEM$5</f>
        <v>55</v>
      </c>
      <c r="BEN26" s="48"/>
      <c r="BEO26" s="49"/>
      <c r="BEP26" s="49"/>
      <c r="BEQ26" s="49"/>
      <c r="BER26" s="49"/>
      <c r="BES26" s="49"/>
      <c r="BET26" s="42">
        <f t="shared" ref="BET26:BET29" si="2185">SUM(BEN26:BES26)</f>
        <v>0</v>
      </c>
      <c r="BEU26" s="43">
        <f t="shared" ref="BEU26:BEU29" si="2186">BET26/$BEU$5</f>
        <v>0</v>
      </c>
      <c r="BEV26" s="48"/>
      <c r="BEW26" s="49"/>
      <c r="BEX26" s="49">
        <v>230</v>
      </c>
      <c r="BEY26" s="49"/>
      <c r="BEZ26" s="49"/>
      <c r="BFA26" s="49"/>
      <c r="BFB26" s="42">
        <f t="shared" ref="BFB26:BFB29" si="2187">SUM(BEV26:BFA26)</f>
        <v>230</v>
      </c>
      <c r="BFC26" s="43">
        <f t="shared" ref="BFC26:BFC29" si="2188">BFB26/$BFC$5</f>
        <v>38.333333333333336</v>
      </c>
      <c r="BFD26" s="48"/>
      <c r="BFE26" s="49"/>
      <c r="BFF26" s="49"/>
      <c r="BFG26" s="49">
        <v>223</v>
      </c>
      <c r="BFH26" s="49"/>
      <c r="BFI26" s="49"/>
      <c r="BFJ26" s="42">
        <f t="shared" ref="BFJ26:BFJ29" si="2189">SUM(BFD26:BFI26)</f>
        <v>223</v>
      </c>
      <c r="BFK26" s="43">
        <f t="shared" ref="BFK26:BFK29" si="2190">BFJ26/$BFK$5</f>
        <v>37.166666666666664</v>
      </c>
      <c r="BFL26" s="48"/>
      <c r="BFM26" s="49"/>
      <c r="BFN26" s="49">
        <v>306</v>
      </c>
      <c r="BFO26" s="49"/>
      <c r="BFP26" s="49"/>
      <c r="BFQ26" s="49"/>
      <c r="BFR26" s="42">
        <f t="shared" ref="BFR26:BFR29" si="2191">SUM(BFL26:BFQ26)</f>
        <v>306</v>
      </c>
      <c r="BFS26" s="43">
        <f t="shared" ref="BFS26:BFS29" si="2192">BFR26/$BFS$5</f>
        <v>51</v>
      </c>
      <c r="BFT26" s="48"/>
      <c r="BFU26" s="49"/>
      <c r="BFV26" s="49"/>
      <c r="BFW26" s="49"/>
      <c r="BFX26" s="49">
        <v>220</v>
      </c>
      <c r="BFY26" s="49"/>
      <c r="BFZ26" s="42">
        <f t="shared" ref="BFZ26:BFZ29" si="2193">SUM(BFT26:BFY26)</f>
        <v>220</v>
      </c>
      <c r="BGA26" s="43">
        <f t="shared" ref="BGA26:BGA29" si="2194">BFZ26/$BGA$5</f>
        <v>36.666666666666664</v>
      </c>
      <c r="BGB26" s="48"/>
      <c r="BGC26" s="49"/>
      <c r="BGD26" s="49"/>
      <c r="BGE26" s="49"/>
      <c r="BGF26" s="49"/>
      <c r="BGG26" s="49"/>
      <c r="BGH26" s="42">
        <f t="shared" ref="BGH26:BGH29" si="2195">SUM(BGB26:BGG26)</f>
        <v>0</v>
      </c>
      <c r="BGI26" s="43">
        <f t="shared" ref="BGI26:BGI29" si="2196">BGH26/$BGI$5</f>
        <v>0</v>
      </c>
      <c r="BGJ26" s="48"/>
      <c r="BGK26" s="49"/>
      <c r="BGL26" s="49"/>
      <c r="BGM26" s="49">
        <v>160</v>
      </c>
      <c r="BGN26" s="49"/>
      <c r="BGO26" s="49"/>
      <c r="BGP26" s="42">
        <f t="shared" ref="BGP26:BGP29" si="2197">SUM(BGJ26:BGO26)</f>
        <v>160</v>
      </c>
      <c r="BGQ26" s="43">
        <f t="shared" ref="BGQ26:BGQ29" si="2198">BGP26/$BGQ$5</f>
        <v>26.666666666666668</v>
      </c>
      <c r="BGR26" s="48">
        <v>161</v>
      </c>
      <c r="BGS26" s="49"/>
      <c r="BGT26" s="49"/>
      <c r="BGU26" s="49"/>
      <c r="BGV26" s="49"/>
      <c r="BGW26" s="49"/>
      <c r="BGX26" s="42">
        <f t="shared" ref="BGX26:BGX29" si="2199">SUM(BGR26:BGW26)</f>
        <v>161</v>
      </c>
      <c r="BGY26" s="43">
        <f t="shared" ref="BGY26:BGY29" si="2200">BGX26/$BGY$5</f>
        <v>26.833333333333332</v>
      </c>
      <c r="BGZ26" s="48">
        <v>196</v>
      </c>
      <c r="BHA26" s="49"/>
      <c r="BHB26" s="49"/>
      <c r="BHC26" s="49"/>
      <c r="BHD26" s="49">
        <v>110</v>
      </c>
      <c r="BHE26" s="49"/>
      <c r="BHF26" s="42">
        <f t="shared" ref="BHF26:BHF29" si="2201">SUM(BGZ26:BHE26)</f>
        <v>306</v>
      </c>
      <c r="BHG26" s="43">
        <f t="shared" ref="BHG26:BHG29" si="2202">BHF26/$BHG$5</f>
        <v>51</v>
      </c>
      <c r="BHH26" s="48"/>
      <c r="BHI26" s="49"/>
      <c r="BHJ26" s="49"/>
      <c r="BHK26" s="49"/>
      <c r="BHL26" s="49"/>
      <c r="BHM26" s="49"/>
      <c r="BHN26" s="42">
        <f t="shared" ref="BHN26:BHN29" si="2203">SUM(BHH26:BHM26)</f>
        <v>0</v>
      </c>
      <c r="BHO26" s="43">
        <f t="shared" ref="BHO26:BHO29" si="2204">BHN26/$BHO$5</f>
        <v>0</v>
      </c>
      <c r="BHP26" s="48"/>
      <c r="BHQ26" s="49">
        <v>128</v>
      </c>
      <c r="BHR26" s="49"/>
      <c r="BHS26" s="49">
        <v>114</v>
      </c>
      <c r="BHT26" s="49"/>
      <c r="BHU26" s="49"/>
      <c r="BHV26" s="42">
        <f t="shared" ref="BHV26:BHV29" si="2205">SUM(BHP26:BHU26)</f>
        <v>242</v>
      </c>
      <c r="BHW26" s="43">
        <f t="shared" ref="BHW26:BHW29" si="2206">BHV26/$BHW$5</f>
        <v>40.333333333333336</v>
      </c>
      <c r="BHX26" s="48"/>
      <c r="BHY26" s="49"/>
      <c r="BHZ26" s="49"/>
      <c r="BIA26" s="49"/>
      <c r="BIB26" s="49"/>
      <c r="BIC26" s="49"/>
      <c r="BID26" s="42">
        <f t="shared" ref="BID26:BID29" si="2207">SUM(BHX26:BIC26)</f>
        <v>0</v>
      </c>
      <c r="BIE26" s="43">
        <f t="shared" ref="BIE26:BIE29" si="2208">BID26/$BIE$5</f>
        <v>0</v>
      </c>
      <c r="BIF26" s="48"/>
      <c r="BIG26" s="49"/>
      <c r="BIH26" s="49"/>
      <c r="BII26" s="49"/>
      <c r="BIJ26" s="49"/>
      <c r="BIK26" s="49"/>
      <c r="BIL26" s="42">
        <f t="shared" ref="BIL26:BIL29" si="2209">SUM(BIF26:BIK26)</f>
        <v>0</v>
      </c>
      <c r="BIM26" s="43">
        <f t="shared" ref="BIM26:BIM29" si="2210">BIL26/$BIM$5</f>
        <v>0</v>
      </c>
      <c r="BIN26" s="48"/>
      <c r="BIO26" s="49">
        <v>197</v>
      </c>
      <c r="BIP26" s="49"/>
      <c r="BIQ26" s="49"/>
      <c r="BIR26" s="49"/>
      <c r="BIS26" s="49"/>
      <c r="BIT26" s="42">
        <f t="shared" ref="BIT26:BIT29" si="2211">SUM(BIN26:BIS26)</f>
        <v>197</v>
      </c>
      <c r="BIU26" s="43">
        <f t="shared" ref="BIU26:BIU29" si="2212">BIT26/$BIU$5</f>
        <v>32.833333333333336</v>
      </c>
      <c r="BIV26" s="48">
        <v>110</v>
      </c>
      <c r="BIW26" s="49"/>
      <c r="BIX26" s="49"/>
      <c r="BIY26" s="49">
        <v>110</v>
      </c>
      <c r="BIZ26" s="49"/>
      <c r="BJA26" s="49"/>
      <c r="BJB26" s="42">
        <f t="shared" ref="BJB26:BJB29" si="2213">SUM(BIV26:BJA26)</f>
        <v>220</v>
      </c>
      <c r="BJC26" s="43">
        <f t="shared" ref="BJC26:BJC29" si="2214">BJB26/$BJC$5</f>
        <v>36.666666666666664</v>
      </c>
      <c r="BJD26" s="48"/>
      <c r="BJE26" s="49"/>
      <c r="BJF26" s="49">
        <v>108</v>
      </c>
      <c r="BJG26" s="49"/>
      <c r="BJH26" s="49"/>
      <c r="BJI26" s="49"/>
      <c r="BJJ26" s="42">
        <f t="shared" ref="BJJ26:BJJ29" si="2215">SUM(BJD26:BJI26)</f>
        <v>108</v>
      </c>
      <c r="BJK26" s="43">
        <f t="shared" ref="BJK26:BJK29" si="2216">BJJ26/$BJK$5</f>
        <v>18</v>
      </c>
      <c r="BJL26" s="48"/>
      <c r="BJM26" s="49">
        <v>108</v>
      </c>
      <c r="BJN26" s="49"/>
      <c r="BJO26" s="49"/>
      <c r="BJP26" s="49"/>
      <c r="BJQ26" s="49"/>
      <c r="BJR26" s="42">
        <f t="shared" ref="BJR26:BJR29" si="2217">SUM(BJL26:BJQ26)</f>
        <v>108</v>
      </c>
      <c r="BJS26" s="43">
        <f t="shared" ref="BJS26:BJS29" si="2218">BJR26/$BJS$5</f>
        <v>18</v>
      </c>
      <c r="BJT26" s="48">
        <v>110</v>
      </c>
      <c r="BJU26" s="49"/>
      <c r="BJV26" s="49"/>
      <c r="BJW26" s="49"/>
      <c r="BJX26" s="49"/>
      <c r="BJY26" s="49"/>
      <c r="BJZ26" s="67">
        <f t="shared" ref="BJZ26:BJZ29" si="2219">SUM(BJT26:BJY26)</f>
        <v>110</v>
      </c>
      <c r="BKA26" s="43">
        <f t="shared" ref="BKA26:BKA29" si="2220">BJZ26/$BKA$5</f>
        <v>18.333333333333332</v>
      </c>
      <c r="BKB26" s="48"/>
      <c r="BKC26" s="49">
        <v>229</v>
      </c>
      <c r="BKD26" s="49">
        <v>119</v>
      </c>
      <c r="BKE26" s="49"/>
      <c r="BKF26" s="49"/>
      <c r="BKG26" s="49"/>
      <c r="BKH26" s="67">
        <f t="shared" ref="BKH26:BKH29" si="2221">SUM(BKB26:BKG26)</f>
        <v>348</v>
      </c>
      <c r="BKI26" s="43">
        <f t="shared" ref="BKI26:BKI29" si="2222">BKH26/$BKI$5</f>
        <v>58</v>
      </c>
      <c r="BKJ26" s="48"/>
      <c r="BKK26" s="49"/>
      <c r="BKL26" s="49"/>
      <c r="BKM26" s="49"/>
      <c r="BKN26" s="49"/>
      <c r="BKO26" s="49"/>
      <c r="BKP26" s="67">
        <f t="shared" ref="BKP26:BKP29" si="2223">SUM(BKJ26:BKO26)</f>
        <v>0</v>
      </c>
      <c r="BKQ26" s="43">
        <f t="shared" ref="BKQ26:BKQ29" si="2224">BKP26/$BKI$5</f>
        <v>0</v>
      </c>
      <c r="BKR26" s="48"/>
      <c r="BKS26" s="49"/>
      <c r="BKT26" s="49">
        <v>110</v>
      </c>
      <c r="BKU26" s="49"/>
      <c r="BKV26" s="49"/>
      <c r="BKW26" s="49"/>
      <c r="BKX26" s="67">
        <f t="shared" ref="BKX26:BKX29" si="2225">SUM(BKR26:BKW26)</f>
        <v>110</v>
      </c>
      <c r="BKY26" s="43">
        <f t="shared" ref="BKY26:BKY29" si="2226">BKX26/$BKY$5</f>
        <v>18.333333333333332</v>
      </c>
      <c r="BKZ26" s="48">
        <v>211</v>
      </c>
      <c r="BLA26" s="49"/>
      <c r="BLB26" s="49"/>
      <c r="BLC26" s="49"/>
      <c r="BLD26" s="49"/>
      <c r="BLE26" s="49"/>
      <c r="BLF26" s="67">
        <f t="shared" ref="BLF26:BLF29" si="2227">SUM(BKZ26:BLE26)</f>
        <v>211</v>
      </c>
      <c r="BLG26" s="43">
        <f t="shared" ref="BLG26:BLG29" si="2228">BLF26/$BLG$5</f>
        <v>35.166666666666664</v>
      </c>
      <c r="BLH26" s="48"/>
      <c r="BLI26" s="49"/>
      <c r="BLJ26" s="49">
        <v>110</v>
      </c>
      <c r="BLK26" s="49"/>
      <c r="BLL26" s="49"/>
      <c r="BLM26" s="49">
        <v>113</v>
      </c>
      <c r="BLN26" s="67">
        <f t="shared" ref="BLN26:BLN29" si="2229">SUM(BLH26:BLM26)</f>
        <v>223</v>
      </c>
      <c r="BLO26" s="68">
        <f t="shared" ref="BLO26:BLO29" si="2230">BLN26/$BLO$5</f>
        <v>37.166666666666664</v>
      </c>
      <c r="BLP26" s="48"/>
      <c r="BLQ26" s="49"/>
      <c r="BLR26" s="49">
        <v>111</v>
      </c>
      <c r="BLS26" s="49"/>
      <c r="BLT26" s="49"/>
      <c r="BLU26" s="49"/>
      <c r="BLV26" s="67">
        <f t="shared" ref="BLV26:BLV29" si="2231">SUM(BLP26:BLU26)</f>
        <v>111</v>
      </c>
      <c r="BLW26" s="68">
        <f t="shared" ref="BLW26:BLW29" si="2232">BLV26/$BLW$5</f>
        <v>18.5</v>
      </c>
      <c r="BLX26" s="48"/>
      <c r="BLY26" s="49">
        <v>110</v>
      </c>
      <c r="BLZ26" s="49"/>
      <c r="BMA26" s="49"/>
      <c r="BMB26" s="49">
        <v>110</v>
      </c>
      <c r="BMC26" s="49"/>
      <c r="BMD26" s="67">
        <f t="shared" ref="BMD26:BMD29" si="2233">SUM(BLX26:BMC26)</f>
        <v>220</v>
      </c>
      <c r="BME26" s="43">
        <f t="shared" ref="BME26:BME29" si="2234">BMD26/$BME$5</f>
        <v>36.666666666666664</v>
      </c>
      <c r="BMF26" s="48"/>
      <c r="BMG26" s="49"/>
      <c r="BMH26" s="49"/>
      <c r="BMI26" s="49"/>
      <c r="BMJ26" s="49"/>
      <c r="BMK26" s="49">
        <v>110</v>
      </c>
      <c r="BML26" s="67">
        <f t="shared" ref="BML26:BML29" si="2235">SUM(BMF26:BMK26)</f>
        <v>110</v>
      </c>
      <c r="BMM26" s="43">
        <f t="shared" ref="BMM26:BMM29" si="2236">BML26/$BMM$5</f>
        <v>18.333333333333332</v>
      </c>
      <c r="BMN26" s="48"/>
      <c r="BMO26" s="49">
        <v>110</v>
      </c>
      <c r="BMP26" s="49"/>
      <c r="BMQ26" s="49">
        <v>112</v>
      </c>
      <c r="BMR26" s="49"/>
      <c r="BMS26" s="49"/>
      <c r="BMT26" s="67">
        <f t="shared" ref="BMT26:BMT29" si="2237">SUM(BMN26:BMS26)</f>
        <v>222</v>
      </c>
      <c r="BMU26" s="43">
        <f t="shared" ref="BMU26:BMU29" si="2238">BMT26/$BMU$5</f>
        <v>37</v>
      </c>
      <c r="BMV26" s="48">
        <v>200</v>
      </c>
      <c r="BMW26" s="49"/>
      <c r="BMX26" s="49"/>
      <c r="BMY26" s="49"/>
      <c r="BMZ26" s="49"/>
      <c r="BNA26" s="49">
        <v>77</v>
      </c>
      <c r="BNB26" s="67">
        <f t="shared" ref="BNB26:BNB29" si="2239">SUM(BMV26:BNA26)</f>
        <v>277</v>
      </c>
      <c r="BNC26" s="43">
        <f t="shared" ref="BNC26:BNC29" si="2240">BNB26/$BNC$5</f>
        <v>46.166666666666664</v>
      </c>
      <c r="BND26" s="48"/>
      <c r="BNE26" s="49">
        <v>110</v>
      </c>
      <c r="BNF26" s="49"/>
      <c r="BNG26" s="49"/>
      <c r="BNH26" s="49">
        <v>120</v>
      </c>
      <c r="BNI26" s="49"/>
      <c r="BNJ26" s="67">
        <f t="shared" ref="BNJ26:BNJ29" si="2241">SUM(BND26:BNI26)</f>
        <v>230</v>
      </c>
      <c r="BNK26" s="184">
        <f t="shared" ref="BNK26:BNK29" si="2242">BNJ26/$BNK$5</f>
        <v>38.333333333333336</v>
      </c>
      <c r="BNL26" s="195"/>
      <c r="BNM26" s="49">
        <v>110</v>
      </c>
      <c r="BNN26" s="49"/>
      <c r="BNO26" s="49"/>
      <c r="BNP26" s="49"/>
      <c r="BNQ26" s="49">
        <v>110</v>
      </c>
      <c r="BNR26" s="67">
        <f t="shared" ref="BNR26:BNR29" si="2243">SUM(BNL26:BNQ26)</f>
        <v>220</v>
      </c>
      <c r="BNS26" s="211">
        <f t="shared" ref="BNS26:BNS29" si="2244">BNR26/$BNS$5</f>
        <v>36.666666666666664</v>
      </c>
      <c r="BNT26" s="195">
        <v>108</v>
      </c>
      <c r="BNU26" s="49"/>
      <c r="BNV26" s="49"/>
      <c r="BNW26" s="49"/>
      <c r="BNX26" s="49"/>
      <c r="BNY26" s="49"/>
      <c r="BNZ26" s="67">
        <f t="shared" ref="BNZ26:BNZ29" si="2245">SUM(BNT26:BNY26)</f>
        <v>108</v>
      </c>
      <c r="BOA26" s="184">
        <f t="shared" ref="BOA26:BOA29" si="2246">BNZ26/$BOA$5</f>
        <v>18</v>
      </c>
      <c r="BOB26" s="48"/>
      <c r="BOC26" s="49"/>
      <c r="BOD26" s="49"/>
      <c r="BOE26" s="49"/>
      <c r="BOF26" s="49"/>
      <c r="BOG26" s="49"/>
      <c r="BOH26" s="67">
        <f t="shared" ref="BOH26:BOH29" si="2247">SUM(BOB26:BOG26)</f>
        <v>0</v>
      </c>
      <c r="BOI26" s="68">
        <f t="shared" ref="BOI26:BOI29" si="2248">BOH26/$BOI$5</f>
        <v>0</v>
      </c>
      <c r="BOJ26" s="48"/>
      <c r="BOK26" s="49">
        <v>108</v>
      </c>
      <c r="BOL26" s="49"/>
      <c r="BOM26" s="49">
        <v>110</v>
      </c>
      <c r="BON26" s="49"/>
      <c r="BOO26" s="49"/>
      <c r="BOP26" s="67">
        <f t="shared" ref="BOP26:BOP29" si="2249">SUM(BOJ26:BOO26)</f>
        <v>218</v>
      </c>
      <c r="BOQ26" s="68">
        <f t="shared" ref="BOQ26:BOQ29" si="2250">BOP26/$BOQ$5</f>
        <v>36.333333333333336</v>
      </c>
      <c r="BOR26" s="48"/>
      <c r="BOS26" s="49"/>
      <c r="BOT26" s="49"/>
      <c r="BOU26" s="49"/>
      <c r="BOV26" s="49">
        <v>199</v>
      </c>
      <c r="BOW26" s="49"/>
      <c r="BOX26" s="67">
        <f t="shared" ref="BOX26:BOX29" si="2251">SUM(BOR26:BOW26)</f>
        <v>199</v>
      </c>
      <c r="BOY26" s="68">
        <f t="shared" ref="BOY26:BOY29" si="2252">BOX26/$BOY$5</f>
        <v>33.166666666666664</v>
      </c>
      <c r="BOZ26" s="48"/>
      <c r="BPA26" s="49">
        <v>110</v>
      </c>
      <c r="BPB26" s="49"/>
      <c r="BPC26" s="49"/>
      <c r="BPD26" s="49">
        <v>221</v>
      </c>
      <c r="BPE26" s="49"/>
      <c r="BPF26" s="67">
        <f t="shared" ref="BPF26:BPF29" si="2253">SUM(BOZ26:BPE26)</f>
        <v>331</v>
      </c>
      <c r="BPG26" s="68">
        <f t="shared" ref="BPG26:BPG29" si="2254">BPF26/$BPG$5</f>
        <v>55.166666666666664</v>
      </c>
      <c r="BPH26" s="48"/>
      <c r="BPI26" s="49"/>
      <c r="BPJ26" s="49"/>
      <c r="BPK26" s="49"/>
      <c r="BPL26" s="49"/>
      <c r="BPM26" s="49"/>
      <c r="BPN26" s="67">
        <f t="shared" ref="BPN26:BPN29" si="2255">SUM(BPH26:BPM26)</f>
        <v>0</v>
      </c>
      <c r="BPO26" s="68">
        <f t="shared" ref="BPO26:BPO29" si="2256">BPN26/$BPO$5</f>
        <v>0</v>
      </c>
      <c r="BPP26" s="48"/>
      <c r="BPQ26" s="49"/>
      <c r="BPR26" s="49"/>
      <c r="BPS26" s="49"/>
      <c r="BPT26" s="49">
        <v>212</v>
      </c>
      <c r="BPU26" s="49"/>
      <c r="BPV26" s="67">
        <f t="shared" ref="BPV26:BPV29" si="2257">SUM(BPP26:BPU26)</f>
        <v>212</v>
      </c>
      <c r="BPW26" s="68">
        <f t="shared" ref="BPW26:BPW29" si="2258">BPV26/$BPW$5</f>
        <v>35.333333333333336</v>
      </c>
      <c r="BPX26" s="48"/>
      <c r="BPY26" s="49"/>
      <c r="BPZ26" s="49"/>
      <c r="BQA26" s="49"/>
      <c r="BQB26" s="49"/>
      <c r="BQC26" s="49"/>
      <c r="BQD26" s="67">
        <f t="shared" ref="BQD26:BQD29" si="2259">SUM(BPX26:BQC26)</f>
        <v>0</v>
      </c>
      <c r="BQE26" s="68">
        <f t="shared" ref="BQE26:BQE29" si="2260">BQD26/$BQE$5</f>
        <v>0</v>
      </c>
      <c r="BQF26" s="48"/>
      <c r="BQG26" s="49"/>
      <c r="BQH26" s="49"/>
      <c r="BQI26" s="49">
        <v>220</v>
      </c>
      <c r="BQJ26" s="49"/>
      <c r="BQK26" s="49"/>
      <c r="BQL26" s="67">
        <f t="shared" ref="BQL26:BQL29" si="2261">SUM(BQF26:BQK26)</f>
        <v>220</v>
      </c>
      <c r="BQM26" s="68">
        <f t="shared" ref="BQM26:BQM29" si="2262">BQL26/$BQE$5</f>
        <v>36.666666666666664</v>
      </c>
      <c r="BQN26" s="48"/>
      <c r="BQO26" s="49"/>
      <c r="BQP26" s="49">
        <v>108</v>
      </c>
      <c r="BQQ26" s="49"/>
      <c r="BQR26" s="49"/>
      <c r="BQS26" s="49">
        <v>208</v>
      </c>
      <c r="BQT26" s="67">
        <f t="shared" ref="BQT26:BQT29" si="2263">SUM(BQN26:BQS26)</f>
        <v>316</v>
      </c>
      <c r="BQU26" s="68">
        <f t="shared" ref="BQU26:BQU29" si="2264">BQT26/$BQU$5</f>
        <v>52.666666666666664</v>
      </c>
      <c r="BQV26" s="48"/>
      <c r="BQW26" s="49"/>
      <c r="BQX26" s="49">
        <v>110</v>
      </c>
      <c r="BQY26" s="49"/>
      <c r="BQZ26" s="49"/>
      <c r="BRA26" s="49"/>
      <c r="BRB26" s="67">
        <f t="shared" ref="BRB26:BRB29" si="2265">SUM(BQV26:BRA26)</f>
        <v>110</v>
      </c>
      <c r="BRC26" s="68">
        <f t="shared" ref="BRC26:BRC29" si="2266">BRB26/$BRC$5</f>
        <v>18.333333333333332</v>
      </c>
      <c r="BRD26" s="48">
        <v>110</v>
      </c>
      <c r="BRE26" s="49"/>
      <c r="BRF26" s="49">
        <v>100</v>
      </c>
      <c r="BRG26" s="49"/>
      <c r="BRH26" s="49">
        <v>221</v>
      </c>
      <c r="BRI26" s="49"/>
      <c r="BRJ26" s="67">
        <f t="shared" ref="BRJ26:BRJ29" si="2267">SUM(BRD26:BRI26)</f>
        <v>431</v>
      </c>
      <c r="BRK26" s="68">
        <f t="shared" ref="BRK26:BRK29" si="2268">BRJ26/$BRK$5</f>
        <v>71.833333333333329</v>
      </c>
      <c r="BRL26" s="48"/>
      <c r="BRM26" s="49"/>
      <c r="BRN26" s="49">
        <v>149</v>
      </c>
      <c r="BRO26" s="49">
        <v>110</v>
      </c>
      <c r="BRP26" s="49">
        <v>194</v>
      </c>
      <c r="BRQ26" s="49"/>
      <c r="BRR26" s="67">
        <f t="shared" ref="BRR26:BRR29" si="2269">SUM(BRL26:BRQ26)</f>
        <v>453</v>
      </c>
      <c r="BRS26" s="68">
        <f t="shared" ref="BRS26:BRS29" si="2270">BRR26/$BRS$5</f>
        <v>75.5</v>
      </c>
      <c r="BRT26" s="48">
        <v>330</v>
      </c>
      <c r="BRU26" s="49"/>
      <c r="BRV26" s="49"/>
      <c r="BRW26" s="49"/>
      <c r="BRX26" s="49"/>
      <c r="BRY26" s="49"/>
      <c r="BRZ26" s="67">
        <f t="shared" ref="BRZ26:BRZ29" si="2271">SUM(BRT26:BRY26)</f>
        <v>330</v>
      </c>
      <c r="BSA26" s="68">
        <f t="shared" ref="BSA26:BSA29" si="2272">BRZ26/$BSA$5</f>
        <v>55</v>
      </c>
      <c r="BSB26" s="48"/>
      <c r="BSC26" s="49">
        <v>330</v>
      </c>
      <c r="BSD26" s="49"/>
      <c r="BSE26" s="49"/>
      <c r="BSF26" s="49"/>
      <c r="BSG26" s="49"/>
      <c r="BSH26" s="67">
        <f t="shared" ref="BSH26:BSH29" si="2273">SUM(BSB26:BSG26)</f>
        <v>330</v>
      </c>
      <c r="BSI26" s="68">
        <f t="shared" ref="BSI26:BSI29" si="2274">BSH26/$BSI$5</f>
        <v>55</v>
      </c>
      <c r="BSJ26" s="48">
        <v>110</v>
      </c>
      <c r="BSK26" s="49"/>
      <c r="BSL26" s="49">
        <v>110</v>
      </c>
      <c r="BSM26" s="49"/>
      <c r="BSN26" s="49"/>
      <c r="BSO26" s="49">
        <v>120</v>
      </c>
      <c r="BSP26" s="67">
        <f t="shared" ref="BSP26:BSP29" si="2275">SUM(BSJ26:BSO26)</f>
        <v>340</v>
      </c>
      <c r="BSQ26" s="68">
        <f t="shared" ref="BSQ26:BSQ29" si="2276">BSP26/$BSQ$5</f>
        <v>56.666666666666664</v>
      </c>
      <c r="BSR26" s="48"/>
      <c r="BSS26" s="49"/>
      <c r="BST26" s="49"/>
      <c r="BSU26" s="49"/>
      <c r="BSV26" s="49"/>
      <c r="BSW26" s="49"/>
      <c r="BSX26" s="67">
        <f t="shared" ref="BSX26:BSX29" si="2277">SUM(BSR26:BSW26)</f>
        <v>0</v>
      </c>
      <c r="BSY26" s="68">
        <f t="shared" ref="BSY26:BSY29" si="2278">BSX26/$BSY$5</f>
        <v>0</v>
      </c>
      <c r="BSZ26" s="48"/>
      <c r="BTA26" s="49"/>
      <c r="BTB26" s="49"/>
      <c r="BTC26" s="49"/>
      <c r="BTD26" s="49">
        <v>108</v>
      </c>
      <c r="BTE26" s="49"/>
      <c r="BTF26" s="67">
        <f t="shared" ref="BTF26:BTF29" si="2279">SUM(BSZ26:BTE26)</f>
        <v>108</v>
      </c>
      <c r="BTG26" s="68">
        <f t="shared" ref="BTG26:BTG29" si="2280">BTF26/$BTG$5</f>
        <v>18</v>
      </c>
      <c r="BTH26" s="48"/>
      <c r="BTI26" s="49"/>
      <c r="BTJ26" s="49">
        <v>200</v>
      </c>
      <c r="BTK26" s="49"/>
      <c r="BTL26" s="49"/>
      <c r="BTM26" s="49"/>
      <c r="BTN26" s="67">
        <f t="shared" ref="BTN26:BTN29" si="2281">SUM(BTH26:BTM26)</f>
        <v>200</v>
      </c>
      <c r="BTO26" s="68">
        <f t="shared" ref="BTO26:BTO29" si="2282">BTN26/$BTO$5</f>
        <v>33.333333333333336</v>
      </c>
      <c r="BTP26" s="48">
        <v>110</v>
      </c>
      <c r="BTQ26" s="49">
        <v>200</v>
      </c>
      <c r="BTR26" s="49"/>
      <c r="BTS26" s="49"/>
      <c r="BTT26" s="49"/>
      <c r="BTU26" s="49">
        <v>300</v>
      </c>
      <c r="BTV26" s="67">
        <f t="shared" ref="BTV26:BTV29" si="2283">SUM(BTP26:BTU26)</f>
        <v>610</v>
      </c>
      <c r="BTW26" s="68">
        <f t="shared" ref="BTW26:BTW29" si="2284">BTV26/$BTW$5</f>
        <v>101.66666666666667</v>
      </c>
      <c r="BTX26" s="48">
        <f>158+67</f>
        <v>225</v>
      </c>
      <c r="BTY26" s="49"/>
      <c r="BTZ26" s="49">
        <v>183</v>
      </c>
      <c r="BUA26" s="49"/>
      <c r="BUB26" s="49"/>
      <c r="BUC26" s="49"/>
      <c r="BUD26" s="67">
        <f t="shared" ref="BUD26:BUD29" si="2285">SUM(BTX26:BUC26)</f>
        <v>408</v>
      </c>
      <c r="BUE26" s="68">
        <f t="shared" ref="BUE26:BUE29" si="2286">BUD26/$BUE$5</f>
        <v>68</v>
      </c>
      <c r="BUF26" s="48"/>
      <c r="BUG26" s="49"/>
      <c r="BUH26" s="49"/>
      <c r="BUI26" s="49"/>
      <c r="BUJ26" s="49">
        <v>240</v>
      </c>
      <c r="BUK26" s="49"/>
      <c r="BUL26" s="67">
        <f t="shared" ref="BUL26:BUL29" si="2287">SUM(BUF26:BUK26)</f>
        <v>240</v>
      </c>
      <c r="BUM26" s="68">
        <f t="shared" ref="BUM26:BUM29" si="2288">BUL26/$BUM$5</f>
        <v>40</v>
      </c>
      <c r="BUN26" s="48"/>
      <c r="BUO26" s="49"/>
      <c r="BUP26" s="49"/>
      <c r="BUQ26" s="49"/>
      <c r="BUR26" s="49">
        <v>110</v>
      </c>
      <c r="BUS26" s="49">
        <v>110</v>
      </c>
      <c r="BUT26" s="67">
        <f t="shared" ref="BUT26:BUT29" si="2289">SUM(BUN26:BUS26)</f>
        <v>220</v>
      </c>
      <c r="BUU26" s="68">
        <f t="shared" ref="BUU26:BUU29" si="2290">BUT26/$BUU$5</f>
        <v>36.666666666666664</v>
      </c>
      <c r="BUV26" s="48"/>
      <c r="BUW26" s="49"/>
      <c r="BUX26" s="49"/>
      <c r="BUY26" s="49">
        <v>107</v>
      </c>
      <c r="BUZ26" s="49"/>
      <c r="BVA26" s="49"/>
      <c r="BVB26" s="67">
        <f t="shared" ref="BVB26:BVB29" si="2291">SUM(BUV26:BVA26)</f>
        <v>107</v>
      </c>
      <c r="BVC26" s="68">
        <f t="shared" ref="BVC26:BVC29" si="2292">BVB26/$BVC$5</f>
        <v>17.833333333333332</v>
      </c>
      <c r="BVD26" s="48"/>
      <c r="BVE26" s="49">
        <v>191</v>
      </c>
      <c r="BVF26" s="49">
        <v>200</v>
      </c>
      <c r="BVG26" s="49"/>
      <c r="BVH26" s="49">
        <v>110</v>
      </c>
      <c r="BVI26" s="49"/>
      <c r="BVJ26" s="67">
        <f t="shared" ref="BVJ26:BVJ29" si="2293">SUM(BVD26:BVI26)</f>
        <v>501</v>
      </c>
      <c r="BVK26" s="68">
        <f t="shared" ref="BVK26:BVK29" si="2294">BVJ26/$BVK$5</f>
        <v>83.5</v>
      </c>
      <c r="BVL26" s="48"/>
      <c r="BVM26" s="49"/>
      <c r="BVN26" s="49"/>
      <c r="BVO26" s="49"/>
      <c r="BVP26" s="49">
        <v>110</v>
      </c>
      <c r="BVQ26" s="49"/>
      <c r="BVR26" s="67">
        <f t="shared" ref="BVR26:BVR29" si="2295">SUM(BVL26:BVQ26)</f>
        <v>110</v>
      </c>
      <c r="BVS26" s="68">
        <f t="shared" ref="BVS26:BVS29" si="2296">BVR26/$BVS$5</f>
        <v>18.333333333333332</v>
      </c>
      <c r="BVT26" s="48"/>
      <c r="BVU26" s="49"/>
      <c r="BVV26" s="49"/>
      <c r="BVW26" s="49"/>
      <c r="BVX26" s="49">
        <v>264</v>
      </c>
      <c r="BVY26" s="49"/>
      <c r="BVZ26" s="67">
        <f t="shared" ref="BVZ26:BVZ29" si="2297">SUM(BVT26:BVY26)</f>
        <v>264</v>
      </c>
      <c r="BWA26" s="68">
        <f t="shared" ref="BWA26:BWA29" si="2298">BVZ26/$BWA$5</f>
        <v>44</v>
      </c>
      <c r="BWB26" s="48"/>
      <c r="BWC26" s="49"/>
      <c r="BWD26" s="49"/>
      <c r="BWE26" s="49"/>
      <c r="BWF26" s="49"/>
      <c r="BWG26" s="49"/>
      <c r="BWH26" s="67">
        <f t="shared" ref="BWH26:BWH29" si="2299">SUM(BWB26:BWG26)</f>
        <v>0</v>
      </c>
      <c r="BWI26" s="68">
        <f t="shared" ref="BWI26:BWI29" si="2300">BWH26/$BWI$5</f>
        <v>0</v>
      </c>
      <c r="BWJ26" s="48">
        <v>220</v>
      </c>
      <c r="BWK26" s="49"/>
      <c r="BWL26" s="49"/>
      <c r="BWM26" s="49"/>
      <c r="BWN26" s="49"/>
      <c r="BWO26" s="49">
        <v>124</v>
      </c>
      <c r="BWP26" s="67">
        <f t="shared" ref="BWP26:BWP29" si="2301">SUM(BWJ26:BWO26)</f>
        <v>344</v>
      </c>
      <c r="BWQ26" s="68">
        <f t="shared" ref="BWQ26:BWQ29" si="2302">BWP26/$BWQ$5</f>
        <v>57.333333333333336</v>
      </c>
      <c r="BWR26" s="48"/>
      <c r="BWS26" s="49"/>
      <c r="BWT26" s="49"/>
      <c r="BWU26" s="49"/>
      <c r="BWV26" s="49"/>
      <c r="BWW26" s="49"/>
      <c r="BWX26" s="67">
        <f t="shared" ref="BWX26:BWX29" si="2303">SUM(BWR26:BWW26)</f>
        <v>0</v>
      </c>
      <c r="BWY26" s="68">
        <f t="shared" ref="BWY26:BWY29" si="2304">BWX26/$BWY$5</f>
        <v>0</v>
      </c>
      <c r="BWZ26" s="48"/>
      <c r="BXA26" s="49"/>
      <c r="BXB26" s="49"/>
      <c r="BXC26" s="49"/>
      <c r="BXD26" s="49"/>
      <c r="BXE26" s="49">
        <v>160</v>
      </c>
      <c r="BXF26" s="67">
        <f t="shared" ref="BXF26:BXF29" si="2305">SUM(BWZ26:BXE26)</f>
        <v>160</v>
      </c>
      <c r="BXG26" s="68">
        <f t="shared" ref="BXG26:BXG29" si="2306">BXF26/$BXG$5</f>
        <v>26.666666666666668</v>
      </c>
      <c r="BXH26" s="48"/>
      <c r="BXI26" s="49"/>
      <c r="BXJ26" s="49"/>
      <c r="BXK26" s="49"/>
      <c r="BXL26" s="49"/>
      <c r="BXM26" s="49"/>
      <c r="BXN26" s="67">
        <f t="shared" ref="BXN26:BXN29" si="2307">SUM(BXH26:BXM26)</f>
        <v>0</v>
      </c>
      <c r="BXO26" s="68">
        <f t="shared" ref="BXO26:BXO29" si="2308">BXN26/$BXO$5</f>
        <v>0</v>
      </c>
      <c r="BXP26" s="48"/>
      <c r="BXQ26" s="49"/>
      <c r="BXR26" s="49">
        <v>214</v>
      </c>
      <c r="BXS26" s="49"/>
      <c r="BXT26" s="49">
        <v>97</v>
      </c>
      <c r="BXU26" s="49"/>
      <c r="BXV26" s="67">
        <f t="shared" ref="BXV26:BXV29" si="2309">SUM(BXP26:BXU26)</f>
        <v>311</v>
      </c>
      <c r="BXW26" s="68">
        <f t="shared" ref="BXW26:BXW29" si="2310">BXV26/$BXW$5</f>
        <v>51.833333333333336</v>
      </c>
      <c r="BXX26" s="48"/>
      <c r="BXY26" s="49"/>
      <c r="BXZ26" s="49"/>
      <c r="BYA26" s="49"/>
      <c r="BYB26" s="49"/>
      <c r="BYC26" s="49"/>
      <c r="BYD26" s="67">
        <f t="shared" ref="BYD26:BYD29" si="2311">SUM(BXX26:BYC26)</f>
        <v>0</v>
      </c>
      <c r="BYE26" s="68">
        <f t="shared" ref="BYE26:BYE29" si="2312">BYD26/$BYE$5</f>
        <v>0</v>
      </c>
      <c r="BYF26" s="48"/>
      <c r="BYG26" s="49">
        <v>220</v>
      </c>
      <c r="BYH26" s="49"/>
      <c r="BYI26" s="49"/>
      <c r="BYJ26" s="49"/>
      <c r="BYK26" s="49"/>
      <c r="BYL26" s="67">
        <f t="shared" ref="BYL26:BYL29" si="2313">SUM(BYF26:BYK26)</f>
        <v>220</v>
      </c>
      <c r="BYM26" s="68">
        <f t="shared" ref="BYM26:BYM29" si="2314">BYL26/$BYM$5</f>
        <v>36.666666666666664</v>
      </c>
      <c r="BYN26" s="48"/>
      <c r="BYO26" s="49"/>
      <c r="BYP26" s="49"/>
      <c r="BYQ26" s="49"/>
      <c r="BYR26" s="49"/>
      <c r="BYS26" s="49"/>
      <c r="BYT26" s="67">
        <f t="shared" ref="BYT26:BYT29" si="2315">SUM(BYN26:BYS26)</f>
        <v>0</v>
      </c>
      <c r="BYU26" s="68">
        <f t="shared" ref="BYU26:BYU29" si="2316">BYT26/$BYU$5</f>
        <v>0</v>
      </c>
      <c r="BYV26" s="48">
        <v>295</v>
      </c>
      <c r="BYW26" s="49"/>
      <c r="BYX26" s="49"/>
      <c r="BYY26" s="49"/>
      <c r="BYZ26" s="49"/>
      <c r="BZA26" s="49"/>
      <c r="BZB26" s="67">
        <f t="shared" ref="BZB26:BZB29" si="2317">SUM(BYV26:BZA26)</f>
        <v>295</v>
      </c>
      <c r="BZC26" s="68">
        <f t="shared" ref="BZC26:BZC29" si="2318">BZB26/$BZC$5</f>
        <v>49.166666666666664</v>
      </c>
      <c r="BZD26" s="48"/>
      <c r="BZE26" s="49"/>
      <c r="BZF26" s="49"/>
      <c r="BZG26" s="49"/>
      <c r="BZH26" s="49"/>
      <c r="BZI26" s="49"/>
      <c r="BZJ26" s="67">
        <f t="shared" ref="BZJ26:BZJ29" si="2319">SUM(BZD26:BZI26)</f>
        <v>0</v>
      </c>
      <c r="BZK26" s="68">
        <f t="shared" ref="BZK26:BZK29" si="2320">BZJ26/$BZK$5</f>
        <v>0</v>
      </c>
      <c r="BZL26" s="48">
        <v>227</v>
      </c>
      <c r="BZM26" s="49"/>
      <c r="BZN26" s="49"/>
      <c r="BZO26" s="49"/>
      <c r="BZP26" s="49"/>
      <c r="BZQ26" s="49">
        <v>110</v>
      </c>
      <c r="BZR26" s="67">
        <f t="shared" ref="BZR26:BZR29" si="2321">SUM(BZL26:BZQ26)</f>
        <v>337</v>
      </c>
      <c r="BZS26" s="68">
        <f t="shared" ref="BZS26:BZS29" si="2322">BZR26/$BZS$5</f>
        <v>56.166666666666664</v>
      </c>
      <c r="BZT26" s="48"/>
      <c r="BZU26" s="49"/>
      <c r="BZV26" s="49"/>
      <c r="BZW26" s="49"/>
      <c r="BZX26" s="49"/>
      <c r="BZY26" s="49"/>
      <c r="BZZ26" s="67">
        <f t="shared" ref="BZZ26:BZZ29" si="2323">SUM(BZT26:BZY26)</f>
        <v>0</v>
      </c>
      <c r="CAA26" s="68">
        <f t="shared" ref="CAA26:CAA29" si="2324">BZZ26/$CAA$5</f>
        <v>0</v>
      </c>
      <c r="CAB26" s="48"/>
      <c r="CAC26" s="49"/>
      <c r="CAD26" s="49">
        <v>110</v>
      </c>
      <c r="CAE26" s="49"/>
      <c r="CAF26" s="49">
        <v>109</v>
      </c>
      <c r="CAG26" s="49"/>
      <c r="CAH26" s="67">
        <f t="shared" ref="CAH26:CAH29" si="2325">SUM(CAB26:CAG26)</f>
        <v>219</v>
      </c>
      <c r="CAI26" s="68">
        <f t="shared" ref="CAI26:CAI29" si="2326">CAH26/$CAI$5</f>
        <v>36.5</v>
      </c>
      <c r="CAJ26" s="48"/>
      <c r="CAK26" s="49">
        <v>10</v>
      </c>
      <c r="CAL26" s="49">
        <v>219</v>
      </c>
      <c r="CAM26" s="49"/>
      <c r="CAN26" s="49"/>
      <c r="CAO26" s="49"/>
      <c r="CAP26" s="67">
        <f t="shared" ref="CAP26:CAP29" si="2327">SUM(CAJ26:CAO26)</f>
        <v>229</v>
      </c>
      <c r="CAQ26" s="68">
        <f t="shared" ref="CAQ26:CAQ29" si="2328">CAP26/$CAQ$5</f>
        <v>38.166666666666664</v>
      </c>
      <c r="CAR26" s="201"/>
      <c r="CAS26" s="47"/>
      <c r="CAT26" s="47"/>
      <c r="CAU26" s="47"/>
      <c r="CAV26" s="47"/>
      <c r="CAW26" s="47"/>
      <c r="CAX26" s="67">
        <f t="shared" ref="CAX26:CAX29" si="2329">SUM(CAR26:CAW26)</f>
        <v>0</v>
      </c>
      <c r="CAY26" s="68">
        <f t="shared" ref="CAY26:CAY29" si="2330">CAX26/$CAY$5</f>
        <v>0</v>
      </c>
      <c r="CAZ26" s="48"/>
      <c r="CBA26" s="49"/>
      <c r="CBB26" s="49">
        <v>119</v>
      </c>
      <c r="CBC26" s="49"/>
      <c r="CBD26" s="49"/>
      <c r="CBE26" s="49">
        <v>110</v>
      </c>
      <c r="CBF26" s="67">
        <f t="shared" ref="CBF26:CBF29" si="2331">SUM(CAZ26:CBE26)</f>
        <v>229</v>
      </c>
      <c r="CBG26" s="68">
        <f t="shared" ref="CBG26:CBG29" si="2332">CBF26/$CBG$5</f>
        <v>38.166666666666664</v>
      </c>
      <c r="CBH26" s="48"/>
      <c r="CBI26" s="49">
        <v>110</v>
      </c>
      <c r="CBJ26" s="49"/>
      <c r="CBK26" s="49"/>
      <c r="CBL26" s="49"/>
      <c r="CBM26" s="49"/>
      <c r="CBN26" s="67">
        <f t="shared" ref="CBN26:CBN29" si="2333">SUM(CBH26:CBM26)</f>
        <v>110</v>
      </c>
      <c r="CBO26" s="68">
        <f t="shared" ref="CBO26:CBO29" si="2334">CBN26/$CBO$5</f>
        <v>18.333333333333332</v>
      </c>
      <c r="CBP26" s="48"/>
      <c r="CBQ26" s="49"/>
      <c r="CBR26" s="49"/>
      <c r="CBS26" s="49"/>
      <c r="CBT26" s="49"/>
      <c r="CBU26" s="49"/>
      <c r="CBV26" s="67">
        <f t="shared" ref="CBV26:CBV29" si="2335">SUM(CBP26:CBU26)</f>
        <v>0</v>
      </c>
      <c r="CBW26" s="68">
        <f t="shared" ref="CBW26:CBW29" si="2336">CBV26/$CBW$5</f>
        <v>0</v>
      </c>
      <c r="CBX26" s="48"/>
      <c r="CBY26" s="49"/>
      <c r="CBZ26" s="49">
        <v>100</v>
      </c>
      <c r="CCA26" s="49"/>
      <c r="CCB26" s="49"/>
      <c r="CCC26" s="49"/>
      <c r="CCD26" s="67">
        <f t="shared" ref="CCD26:CCD29" si="2337">SUM(CBX26:CCC26)</f>
        <v>100</v>
      </c>
      <c r="CCE26" s="68">
        <f t="shared" ref="CCE26:CCE29" si="2338">CCD26/$CCE$5</f>
        <v>16.666666666666668</v>
      </c>
      <c r="CCF26" s="48"/>
      <c r="CCG26" s="49"/>
      <c r="CCH26" s="49">
        <v>111</v>
      </c>
      <c r="CCI26" s="49"/>
      <c r="CCJ26" s="49"/>
      <c r="CCK26" s="49"/>
      <c r="CCL26" s="67">
        <f t="shared" ref="CCL26:CCL29" si="2339">SUM(CCF26:CCK26)</f>
        <v>111</v>
      </c>
      <c r="CCM26" s="68">
        <f t="shared" ref="CCM26:CCM29" si="2340">CCL26/$CCM$5</f>
        <v>18.5</v>
      </c>
      <c r="CCN26" s="48"/>
      <c r="CCO26" s="49"/>
      <c r="CCP26" s="49"/>
      <c r="CCQ26" s="49"/>
      <c r="CCR26" s="49"/>
      <c r="CCS26" s="49"/>
      <c r="CCT26" s="67">
        <f t="shared" ref="CCT26:CCT29" si="2341">SUM(CCN26:CCS26)</f>
        <v>0</v>
      </c>
      <c r="CCU26" s="68">
        <f t="shared" ref="CCU26:CCU29" si="2342">CCT26/$CCU$5</f>
        <v>0</v>
      </c>
      <c r="CCV26" s="48"/>
      <c r="CCW26" s="49">
        <v>50</v>
      </c>
      <c r="CCX26" s="49"/>
      <c r="CCY26" s="49">
        <v>37</v>
      </c>
      <c r="CCZ26" s="49">
        <v>106</v>
      </c>
      <c r="CDA26" s="49"/>
      <c r="CDB26" s="67">
        <f t="shared" ref="CDB26:CDB29" si="2343">SUM(CCV26:CDA26)</f>
        <v>193</v>
      </c>
      <c r="CDC26" s="68">
        <f t="shared" ref="CDC26:CDC29" si="2344">CDB26/$CDC$5</f>
        <v>32.166666666666664</v>
      </c>
      <c r="CDD26" s="201"/>
      <c r="CDE26" s="47"/>
      <c r="CDF26" s="47"/>
      <c r="CDG26" s="47"/>
      <c r="CDH26" s="47"/>
      <c r="CDI26" s="47"/>
      <c r="CDJ26" s="67">
        <f t="shared" ref="CDJ26:CDJ29" si="2345">SUM(CDD26:CDI26)</f>
        <v>0</v>
      </c>
      <c r="CDK26" s="68">
        <f t="shared" ref="CDK26:CDK29" si="2346">CDJ26/$CDK$5</f>
        <v>0</v>
      </c>
      <c r="CDL26" s="48">
        <v>60</v>
      </c>
      <c r="CDM26" s="49"/>
      <c r="CDN26" s="49"/>
      <c r="CDO26" s="49"/>
      <c r="CDP26" s="49"/>
      <c r="CDQ26" s="49">
        <v>110</v>
      </c>
      <c r="CDR26" s="67">
        <f t="shared" ref="CDR26:CDR29" si="2347">SUM(CDL26:CDQ26)</f>
        <v>170</v>
      </c>
      <c r="CDS26" s="68">
        <f t="shared" ref="CDS26:CDS29" si="2348">CDR26/$CDS$5</f>
        <v>28.333333333333332</v>
      </c>
      <c r="CDT26" s="48"/>
      <c r="CDU26" s="49"/>
      <c r="CDV26" s="49">
        <v>104</v>
      </c>
      <c r="CDW26" s="49"/>
      <c r="CDX26" s="49"/>
      <c r="CDY26" s="49"/>
      <c r="CDZ26" s="67">
        <f t="shared" ref="CDZ26:CDZ29" si="2349">SUM(CDT26:CDY26)</f>
        <v>104</v>
      </c>
      <c r="CEA26" s="68">
        <f t="shared" ref="CEA26:CEA29" si="2350">CDZ26/$CEA$5</f>
        <v>17.333333333333332</v>
      </c>
      <c r="CEB26" s="48"/>
      <c r="CEC26" s="49"/>
      <c r="CED26" s="49"/>
      <c r="CEE26" s="49"/>
      <c r="CEF26" s="49"/>
      <c r="CEG26" s="49">
        <v>219</v>
      </c>
      <c r="CEH26" s="67">
        <f t="shared" ref="CEH26:CEH29" si="2351">SUM(CEB26:CEG26)</f>
        <v>219</v>
      </c>
      <c r="CEI26" s="184">
        <f t="shared" ref="CEI26:CEI29" si="2352">CEH26/$CEI$23</f>
        <v>36.5</v>
      </c>
      <c r="CEJ26" s="48"/>
      <c r="CEK26" s="49"/>
      <c r="CEL26" s="49">
        <v>107</v>
      </c>
      <c r="CEM26" s="49"/>
      <c r="CEN26" s="49">
        <v>110</v>
      </c>
      <c r="CEO26" s="49"/>
      <c r="CEP26" s="67">
        <f t="shared" ref="CEP26:CEP29" si="2353">SUM(CEJ26:CEO26)</f>
        <v>217</v>
      </c>
      <c r="CEQ26" s="68">
        <f t="shared" ref="CEQ26:CEQ29" si="2354">CEP26/$CEQ$23</f>
        <v>36.166666666666664</v>
      </c>
      <c r="CER26" s="48"/>
      <c r="CES26" s="49"/>
      <c r="CET26" s="49">
        <v>110</v>
      </c>
      <c r="CEU26" s="49">
        <v>0</v>
      </c>
      <c r="CEV26" s="49">
        <v>150</v>
      </c>
      <c r="CEW26" s="383">
        <v>111</v>
      </c>
      <c r="CEX26" s="63">
        <v>0</v>
      </c>
      <c r="CEY26" s="64"/>
      <c r="CEZ26" s="49"/>
      <c r="CFA26" s="49"/>
      <c r="CFB26" s="49"/>
      <c r="CFC26" s="49"/>
      <c r="CFD26" s="67">
        <f t="shared" ref="CFD26:CFD29" si="2355">SUM(CEX26:CFC26)</f>
        <v>0</v>
      </c>
      <c r="CFE26" s="68">
        <f t="shared" ref="CFE26:CFE29" si="2356">CFD26/$CFE$4</f>
        <v>0</v>
      </c>
      <c r="CFF26" s="48">
        <v>0</v>
      </c>
      <c r="CFG26" s="49">
        <v>109</v>
      </c>
      <c r="CFH26" s="49"/>
      <c r="CFI26" s="49"/>
      <c r="CFJ26" s="49"/>
      <c r="CFK26" s="49">
        <v>0</v>
      </c>
      <c r="CFL26" s="64">
        <f t="shared" ref="CFL26:CFL29" si="2357">SUM(CFF26:CFK26)</f>
        <v>109</v>
      </c>
      <c r="CFM26" s="68">
        <f t="shared" ref="CFM26:CFM29" si="2358">CFL26/$CFM$4</f>
        <v>18.166666666666668</v>
      </c>
      <c r="CFN26" s="48"/>
      <c r="CFO26" s="49">
        <v>191</v>
      </c>
      <c r="CFP26" s="49">
        <v>0</v>
      </c>
      <c r="CFQ26" s="49">
        <v>43</v>
      </c>
      <c r="CFR26" s="49"/>
      <c r="CFS26" s="49"/>
      <c r="CFT26" s="64">
        <f t="shared" ref="CFT26:CFT29" si="2359">SUM(CFN26:CFS26)</f>
        <v>234</v>
      </c>
      <c r="CFU26" s="68">
        <f t="shared" ref="CFU26:CFU29" si="2360">CFT26/$CFU$4</f>
        <v>39</v>
      </c>
      <c r="CFV26" s="48"/>
      <c r="CFW26" s="49">
        <v>0</v>
      </c>
      <c r="CFX26" s="49"/>
      <c r="CFY26" s="49"/>
      <c r="CFZ26" s="49"/>
      <c r="CGA26" s="49"/>
      <c r="CGB26" s="64">
        <f t="shared" ref="CGB26:CGB29" si="2361">SUM(CFV26:CGA26)</f>
        <v>0</v>
      </c>
      <c r="CGC26" s="68">
        <f t="shared" ref="CGC26:CGC29" si="2362">CGB26/$CFU$4</f>
        <v>0</v>
      </c>
      <c r="CGD26" s="48"/>
      <c r="CGE26" s="49">
        <v>113</v>
      </c>
      <c r="CGF26" s="49">
        <v>0</v>
      </c>
      <c r="CGG26" s="49"/>
      <c r="CGH26" s="49"/>
      <c r="CGI26" s="49"/>
      <c r="CGJ26" s="64">
        <f t="shared" ref="CGJ26:CGJ29" si="2363">SUM(CGD26:CGI26)</f>
        <v>113</v>
      </c>
      <c r="CGK26" s="68">
        <f t="shared" ref="CGK26:CGK29" si="2364">CGJ26/$CGK$5</f>
        <v>18.833333333333332</v>
      </c>
      <c r="CGL26" s="48">
        <v>0</v>
      </c>
      <c r="CGM26" s="49"/>
      <c r="CGN26" s="49"/>
      <c r="CGO26" s="49">
        <v>100</v>
      </c>
      <c r="CGP26" s="49"/>
      <c r="CGQ26" s="49"/>
      <c r="CGR26" s="64">
        <f t="shared" ref="CGR26:CGR29" si="2365">SUM(CGL26:CGQ26)</f>
        <v>100</v>
      </c>
      <c r="CGS26" s="68">
        <f t="shared" ref="CGS26:CGS29" si="2366">CGR26/$CGS$5</f>
        <v>16.666666666666668</v>
      </c>
      <c r="CGT26" s="48"/>
      <c r="CGU26" s="49"/>
      <c r="CGV26" s="49"/>
      <c r="CGW26" s="49"/>
      <c r="CGX26" s="49"/>
      <c r="CGY26" s="49"/>
      <c r="CGZ26" s="64">
        <f t="shared" ref="CGZ26:CGZ29" si="2367">SUM(CGT26:CGY26)</f>
        <v>0</v>
      </c>
      <c r="CHA26" s="68">
        <f t="shared" ref="CHA26:CHA29" si="2368">CGZ26/$CHA$5</f>
        <v>0</v>
      </c>
      <c r="CHB26" s="48"/>
      <c r="CHC26" s="49">
        <v>110</v>
      </c>
      <c r="CHD26" s="49"/>
      <c r="CHE26" s="49"/>
      <c r="CHF26" s="49"/>
      <c r="CHG26" s="49">
        <v>50</v>
      </c>
      <c r="CHH26" s="64">
        <f t="shared" ref="CHH26:CHH29" si="2369">SUM(CHB26:CHG26)</f>
        <v>160</v>
      </c>
      <c r="CHI26" s="68">
        <f t="shared" ref="CHI26:CHI29" si="2370">CHH26/$CHI$5</f>
        <v>26.666666666666668</v>
      </c>
      <c r="CHJ26" s="48"/>
      <c r="CHK26" s="49"/>
      <c r="CHL26" s="49"/>
      <c r="CHM26" s="49">
        <v>0</v>
      </c>
      <c r="CHN26" s="49">
        <v>40</v>
      </c>
      <c r="CHO26" s="49"/>
      <c r="CHP26" s="64">
        <f t="shared" ref="CHP26:CHP29" si="2371">SUM(CHJ26:CHO26)</f>
        <v>40</v>
      </c>
      <c r="CHQ26" s="68">
        <f t="shared" ref="CHQ26:CHQ29" si="2372">CHP26/$CHI$5</f>
        <v>6.666666666666667</v>
      </c>
      <c r="CHR26" s="48"/>
      <c r="CHS26" s="49"/>
      <c r="CHT26" s="49"/>
      <c r="CHU26" s="49">
        <v>43</v>
      </c>
      <c r="CHV26" s="49"/>
      <c r="CHW26" s="49">
        <v>321</v>
      </c>
      <c r="CHX26" s="64">
        <f t="shared" ref="CHX26:CHX29" si="2373">SUM(CHR26:CHW26)</f>
        <v>364</v>
      </c>
      <c r="CHY26" s="68">
        <f t="shared" ref="CHY26:CHY29" si="2374">CHX26/$CHY$5</f>
        <v>60.666666666666664</v>
      </c>
      <c r="CHZ26" s="48">
        <v>0</v>
      </c>
      <c r="CIA26" s="49"/>
      <c r="CIB26" s="49"/>
      <c r="CIC26" s="49"/>
      <c r="CID26" s="49"/>
      <c r="CIE26" s="49"/>
      <c r="CIF26" s="64">
        <f t="shared" ref="CIF26:CIF29" si="2375">SUM(CHZ26:CIE26)</f>
        <v>0</v>
      </c>
      <c r="CIG26" s="68">
        <f t="shared" ref="CIG26:CIG29" si="2376">CIF26/$CIG$5</f>
        <v>0</v>
      </c>
      <c r="CIH26" s="48"/>
      <c r="CII26" s="49"/>
      <c r="CIJ26" s="49"/>
      <c r="CIK26" s="49">
        <v>0</v>
      </c>
      <c r="CIL26" s="49"/>
      <c r="CIM26" s="49">
        <v>0</v>
      </c>
      <c r="CIN26" s="64">
        <f t="shared" ref="CIN26:CIN29" si="2377">SUM(CIH26:CIM26)</f>
        <v>0</v>
      </c>
      <c r="CIO26" s="68">
        <f t="shared" ref="CIO26:CIO29" si="2378">CIN26/$CIO$5</f>
        <v>0</v>
      </c>
      <c r="CIP26" s="48"/>
      <c r="CIQ26" s="49">
        <v>111</v>
      </c>
      <c r="CIR26" s="49"/>
      <c r="CIS26" s="49">
        <v>0</v>
      </c>
      <c r="CIT26" s="49"/>
      <c r="CIU26" s="49"/>
      <c r="CIV26" s="64">
        <f t="shared" ref="CIV26:CIV29" si="2379">SUM(CIP26:CIU26)</f>
        <v>111</v>
      </c>
      <c r="CIW26" s="68">
        <f t="shared" ref="CIW26:CIW29" si="2380">CIV26/$CIW$5</f>
        <v>18.5</v>
      </c>
      <c r="CIX26" s="48"/>
      <c r="CIY26" s="49"/>
      <c r="CIZ26" s="49">
        <v>110</v>
      </c>
      <c r="CJA26" s="49"/>
      <c r="CJB26" s="49"/>
      <c r="CJC26" s="49">
        <v>100</v>
      </c>
      <c r="CJD26" s="127">
        <f t="shared" ref="CJD26:CJD29" si="2381">SUM(CIX26:CJC26)</f>
        <v>210</v>
      </c>
      <c r="CJE26" s="43">
        <f t="shared" ref="CJE26:CJE29" si="2382">CJD26/$CJE$5</f>
        <v>35</v>
      </c>
      <c r="CJF26" s="48">
        <v>0</v>
      </c>
      <c r="CJG26" s="49"/>
      <c r="CJH26" s="49"/>
      <c r="CJI26" s="49"/>
      <c r="CJJ26" s="49"/>
      <c r="CJK26" s="49"/>
      <c r="CJL26" s="127">
        <f t="shared" ref="CJL26:CJL29" si="2383">SUM(CJF26:CJK26)</f>
        <v>0</v>
      </c>
      <c r="CJM26" s="43">
        <f t="shared" ref="CJM26:CJM29" si="2384">CJL26/$CJM$5</f>
        <v>0</v>
      </c>
      <c r="CJN26" s="48"/>
      <c r="CJO26" s="49">
        <v>110</v>
      </c>
      <c r="CJP26" s="49"/>
      <c r="CJQ26" s="49">
        <v>110</v>
      </c>
      <c r="CJR26" s="49"/>
      <c r="CJS26" s="49"/>
      <c r="CJT26" s="127">
        <f t="shared" ref="CJT26:CJT29" si="2385">SUM(CJN26:CJS26)</f>
        <v>220</v>
      </c>
      <c r="CJU26" s="43">
        <f t="shared" ref="CJU26:CJU29" si="2386">CJT26/$CJU$5</f>
        <v>36.666666666666664</v>
      </c>
      <c r="CJV26" s="48"/>
      <c r="CJW26" s="49">
        <v>0</v>
      </c>
      <c r="CJX26" s="49"/>
      <c r="CJY26" s="49"/>
      <c r="CJZ26" s="49"/>
      <c r="CKA26" s="49"/>
      <c r="CKB26" s="127">
        <f t="shared" ref="CKB26:CKB29" si="2387">SUM(CJV26:CKA26)</f>
        <v>0</v>
      </c>
      <c r="CKC26" s="43">
        <f t="shared" ref="CKC26:CKC29" si="2388">CKB26/$CKC$5</f>
        <v>0</v>
      </c>
      <c r="CKD26" s="48"/>
      <c r="CKE26" s="49">
        <v>110</v>
      </c>
      <c r="CKF26" s="49"/>
      <c r="CKG26" s="49"/>
      <c r="CKH26" s="49"/>
      <c r="CKI26" s="49"/>
      <c r="CKJ26" s="127">
        <f t="shared" ref="CKJ26:CKJ29" si="2389">SUM(CKD26:CKI26)</f>
        <v>110</v>
      </c>
      <c r="CKK26" s="43">
        <f t="shared" ref="CKK26:CKK29" si="2390">CKJ26/$CKK$5</f>
        <v>22</v>
      </c>
      <c r="CKL26" s="48"/>
      <c r="CKM26" s="49"/>
      <c r="CKN26" s="49"/>
      <c r="CKO26" s="49"/>
      <c r="CKP26" s="49"/>
      <c r="CKQ26" s="49"/>
      <c r="CKR26" s="127">
        <f t="shared" ref="CKR26:CKR29" si="2391">SUM(CKL26:CKQ26)</f>
        <v>0</v>
      </c>
      <c r="CKS26" s="43">
        <f t="shared" ref="CKS26:CKS29" si="2392">CKR26/$CKS$5</f>
        <v>0</v>
      </c>
      <c r="CKT26" s="48"/>
      <c r="CKU26" s="49"/>
      <c r="CKV26" s="49">
        <v>0</v>
      </c>
      <c r="CKW26" s="49"/>
      <c r="CKX26" s="49"/>
      <c r="CKY26" s="49"/>
      <c r="CKZ26" s="127">
        <f t="shared" ref="CKZ26:CKZ29" si="2393">SUM(CKT26:CKY26)</f>
        <v>0</v>
      </c>
      <c r="CLA26" s="43">
        <f t="shared" ref="CLA26:CLA29" si="2394">CKZ26/$CLA$5</f>
        <v>0</v>
      </c>
      <c r="CLB26" s="48"/>
      <c r="CLC26" s="49"/>
      <c r="CLD26" s="49">
        <v>0</v>
      </c>
      <c r="CLE26" s="49">
        <v>0</v>
      </c>
      <c r="CLF26" s="49"/>
      <c r="CLG26" s="49">
        <v>0</v>
      </c>
      <c r="CLH26" s="127">
        <f t="shared" ref="CLH26:CLH29" si="2395">SUM(CLB26:CLG26)</f>
        <v>0</v>
      </c>
      <c r="CLI26" s="43">
        <f t="shared" ref="CLI26:CLI29" si="2396">CLH26/$CLI$5</f>
        <v>0</v>
      </c>
      <c r="CLJ26" s="48"/>
      <c r="CLK26" s="49"/>
      <c r="CLL26" s="49">
        <v>150</v>
      </c>
      <c r="CLM26" s="49"/>
      <c r="CLN26" s="49"/>
      <c r="CLO26" s="49"/>
      <c r="CLP26" s="127">
        <f t="shared" ref="CLP26:CLP29" si="2397">SUM(CLJ26:CLO26)</f>
        <v>150</v>
      </c>
      <c r="CLQ26" s="43">
        <f t="shared" ref="CLQ26:CLQ29" si="2398">CLP26/$CLQ$5</f>
        <v>25</v>
      </c>
      <c r="CLR26" s="48"/>
      <c r="CLS26" s="49"/>
      <c r="CLT26" s="49"/>
      <c r="CLU26" s="49"/>
      <c r="CLV26" s="49"/>
      <c r="CLW26" s="49"/>
      <c r="CLX26" s="127">
        <f t="shared" ref="CLX26:CLX29" si="2399">SUM(CLR26:CLW26)</f>
        <v>0</v>
      </c>
      <c r="CLY26" s="43">
        <f t="shared" ref="CLY26:CLY29" si="2400">CLX26/$CLY$5</f>
        <v>0</v>
      </c>
      <c r="CLZ26" s="48">
        <v>120</v>
      </c>
      <c r="CMA26" s="49"/>
      <c r="CMB26" s="49">
        <v>0</v>
      </c>
      <c r="CMC26" s="49"/>
      <c r="CMD26" s="49"/>
      <c r="CME26" s="49"/>
      <c r="CMF26" s="127">
        <f t="shared" ref="CMF26:CMF29" si="2401">SUM(CLZ26:CME26)</f>
        <v>120</v>
      </c>
      <c r="CMG26" s="43">
        <f t="shared" ref="CMG26:CMG29" si="2402">CMF26/$CMG$5</f>
        <v>20</v>
      </c>
      <c r="CMH26" s="48"/>
      <c r="CMI26" s="49">
        <v>110</v>
      </c>
      <c r="CMJ26" s="49"/>
      <c r="CMK26" s="49">
        <v>0</v>
      </c>
      <c r="CML26" s="49"/>
      <c r="CMM26" s="49"/>
      <c r="CMN26" s="127">
        <f t="shared" ref="CMN26:CMN29" si="2403">SUM(CMH26:CMM26)</f>
        <v>110</v>
      </c>
      <c r="CMO26" s="43">
        <f t="shared" ref="CMO26:CMO29" si="2404">CMN26/$CMO$5</f>
        <v>18.333333333333332</v>
      </c>
      <c r="CMP26" s="48"/>
      <c r="CMQ26" s="49"/>
      <c r="CMR26" s="49"/>
      <c r="CMS26" s="49"/>
      <c r="CMT26" s="49">
        <v>0</v>
      </c>
      <c r="CMU26" s="49"/>
      <c r="CMV26" s="127">
        <f t="shared" ref="CMV26:CMV29" si="2405">SUM(CMP26:CMU26)</f>
        <v>0</v>
      </c>
      <c r="CMW26" s="43">
        <f t="shared" ref="CMW26:CMW29" si="2406">CMV26/$CMW$5</f>
        <v>0</v>
      </c>
      <c r="CMX26" s="48"/>
      <c r="CMY26" s="49">
        <v>110</v>
      </c>
      <c r="CMZ26" s="49"/>
      <c r="CNA26" s="49"/>
      <c r="CNB26" s="49">
        <v>100</v>
      </c>
      <c r="CNC26" s="49"/>
      <c r="CND26" s="64">
        <f t="shared" ref="CND26:CND29" si="2407">SUM(CMX26:CNC26)</f>
        <v>210</v>
      </c>
      <c r="CNE26" s="68">
        <f t="shared" ref="CNE26:CNE29" si="2408">CND26/$CNE$5</f>
        <v>35</v>
      </c>
      <c r="CNF26" s="48">
        <v>0</v>
      </c>
      <c r="CNG26" s="49"/>
      <c r="CNH26" s="49"/>
      <c r="CNI26" s="49"/>
      <c r="CNJ26" s="49"/>
      <c r="CNK26" s="49"/>
      <c r="CNL26" s="64">
        <f t="shared" ref="CNL26:CNL29" si="2409">SUM(CNF26:CNK26)</f>
        <v>0</v>
      </c>
      <c r="CNM26" s="68">
        <f t="shared" ref="CNM26:CNM29" si="2410">CNL26/$CNM$5</f>
        <v>0</v>
      </c>
      <c r="CNN26" s="48">
        <v>0</v>
      </c>
      <c r="CNO26" s="49"/>
      <c r="CNP26" s="49"/>
      <c r="CNQ26" s="49">
        <v>0</v>
      </c>
      <c r="CNR26" s="49"/>
      <c r="CNS26" s="49"/>
      <c r="CNT26" s="64">
        <f t="shared" ref="CNT26:CNT29" si="2411">SUM(CNN26:CNS26)</f>
        <v>0</v>
      </c>
      <c r="CNU26" s="68">
        <f t="shared" ref="CNU26:CNU29" si="2412">CNT26/$CNU$5</f>
        <v>0</v>
      </c>
      <c r="CNV26" s="48"/>
      <c r="CNW26" s="49"/>
      <c r="CNX26" s="49">
        <v>51</v>
      </c>
      <c r="CNY26" s="49"/>
      <c r="CNZ26" s="49"/>
      <c r="COA26" s="49"/>
      <c r="COB26" s="64">
        <f t="shared" ref="COB26:COB29" si="2413">SUM(CNV26:COA26)</f>
        <v>51</v>
      </c>
      <c r="COC26" s="68">
        <f t="shared" ref="COC26:COC29" si="2414">COB26/$COC$5</f>
        <v>8.5</v>
      </c>
      <c r="COD26" s="48"/>
      <c r="COE26" s="49"/>
      <c r="COF26" s="49">
        <v>50</v>
      </c>
      <c r="COG26" s="49">
        <v>0</v>
      </c>
      <c r="COH26" s="49"/>
      <c r="COI26" s="49"/>
      <c r="COJ26" s="64">
        <f t="shared" ref="COJ26:COJ29" si="2415">SUM(COD26:COI26)</f>
        <v>50</v>
      </c>
      <c r="COK26" s="68">
        <f t="shared" ref="COK26:COK29" si="2416">COJ26/$COK$5</f>
        <v>8.3333333333333339</v>
      </c>
      <c r="COL26" s="48"/>
      <c r="COM26" s="49">
        <v>158</v>
      </c>
      <c r="CON26" s="49"/>
      <c r="COO26" s="49"/>
      <c r="COP26" s="49"/>
      <c r="COQ26" s="49"/>
      <c r="COR26" s="64">
        <f t="shared" ref="COR26:COR29" si="2417">SUM(COL26:COQ26)</f>
        <v>158</v>
      </c>
      <c r="COS26" s="68">
        <f t="shared" ref="COS26:COS29" si="2418">COR26/$COS$5</f>
        <v>26.333333333333332</v>
      </c>
      <c r="COT26" s="48"/>
      <c r="COU26" s="49"/>
      <c r="COV26" s="49"/>
      <c r="COW26" s="49"/>
      <c r="COX26" s="49"/>
      <c r="COY26" s="49"/>
      <c r="COZ26" s="64">
        <f t="shared" ref="COZ26:COZ29" si="2419">SUM(COT26:COY26)</f>
        <v>0</v>
      </c>
      <c r="CPA26" s="68">
        <f t="shared" ref="CPA26:CPA29" si="2420">COZ26/$CPA$5</f>
        <v>0</v>
      </c>
      <c r="CPB26" s="48"/>
      <c r="CPC26" s="49"/>
      <c r="CPD26" s="49"/>
      <c r="CPE26" s="49"/>
      <c r="CPF26" s="49"/>
      <c r="CPG26" s="49"/>
      <c r="CPH26" s="64">
        <f t="shared" ref="CPH26:CPH29" si="2421">SUM(CPB26:CPG26)</f>
        <v>0</v>
      </c>
      <c r="CPI26" s="68">
        <f t="shared" ref="CPI26:CPI29" si="2422">CPH26/$CPI$5</f>
        <v>0</v>
      </c>
      <c r="CPJ26" s="48">
        <v>109</v>
      </c>
      <c r="CPK26" s="49"/>
      <c r="CPL26" s="49"/>
      <c r="CPM26" s="49"/>
      <c r="CPN26" s="49"/>
      <c r="CPO26" s="49">
        <v>111</v>
      </c>
      <c r="CPP26" s="64">
        <f t="shared" ref="CPP26:CPP29" si="2423">SUM(CPJ26:CPO26)</f>
        <v>220</v>
      </c>
      <c r="CPQ26" s="68">
        <f t="shared" ref="CPQ26:CPQ29" si="2424">CPP26/$CPQ$5</f>
        <v>36.666666666666664</v>
      </c>
      <c r="CPR26" s="82"/>
      <c r="CPS26" s="83"/>
      <c r="CPT26" s="83"/>
      <c r="CPU26" s="83"/>
      <c r="CPV26" s="83"/>
      <c r="CPW26" s="83">
        <v>109</v>
      </c>
      <c r="CPX26" s="64">
        <f t="shared" ref="CPX26:CPX29" si="2425">SUM(CPR26:CPW26)</f>
        <v>109</v>
      </c>
      <c r="CPY26" s="68">
        <f t="shared" ref="CPY26:CPY29" si="2426">CPX26/$CPY$5</f>
        <v>18.166666666666668</v>
      </c>
      <c r="CPZ26" s="48"/>
      <c r="CQA26" s="49"/>
      <c r="CQB26" s="49"/>
      <c r="CQC26" s="49">
        <v>0</v>
      </c>
      <c r="CQD26" s="49"/>
      <c r="CQE26" s="49"/>
      <c r="CQF26" s="64">
        <f t="shared" ref="CQF26:CQF29" si="2427">SUM(CPZ26:CQE26)</f>
        <v>0</v>
      </c>
      <c r="CQG26" s="68">
        <f t="shared" ref="CQG26:CQG29" si="2428">CQF26/$CQG$5</f>
        <v>0</v>
      </c>
      <c r="CQH26" s="48"/>
      <c r="CQI26" s="49"/>
      <c r="CQJ26" s="49"/>
      <c r="CQK26" s="49"/>
      <c r="CQL26" s="49"/>
      <c r="CQM26" s="49"/>
      <c r="CQN26" s="127">
        <f t="shared" ref="CQN26:CQN29" si="2429">SUM(CQH26:CQM26)</f>
        <v>0</v>
      </c>
      <c r="CQO26" s="43">
        <f t="shared" ref="CQO26:CQO29" si="2430">CQN26/$CQO$5</f>
        <v>0</v>
      </c>
      <c r="CQP26" s="48"/>
      <c r="CQQ26" s="49"/>
      <c r="CQR26" s="49"/>
      <c r="CQS26" s="49"/>
      <c r="CQT26" s="49"/>
      <c r="CQU26" s="49"/>
      <c r="CQV26" s="127">
        <f t="shared" ref="CQV26:CQV29" si="2431">SUM(CQP26:CQU26)</f>
        <v>0</v>
      </c>
      <c r="CQW26" s="43">
        <f t="shared" ref="CQW26:CQW29" si="2432">CQV26/$CQW$5</f>
        <v>0</v>
      </c>
      <c r="CQX26" s="48"/>
      <c r="CQY26" s="49"/>
      <c r="CQZ26" s="49">
        <v>0</v>
      </c>
      <c r="CRA26" s="49"/>
      <c r="CRB26" s="49"/>
      <c r="CRC26" s="49">
        <v>30</v>
      </c>
      <c r="CRD26" s="127">
        <f t="shared" ref="CRD26:CRD29" si="2433">SUM(CQX26:CRC26)</f>
        <v>30</v>
      </c>
      <c r="CRE26" s="43">
        <f t="shared" ref="CRE26:CRE29" si="2434">CRD26/$CRE$5</f>
        <v>5</v>
      </c>
      <c r="CRF26" s="48">
        <v>110</v>
      </c>
      <c r="CRG26" s="49"/>
      <c r="CRH26" s="49"/>
      <c r="CRI26" s="49"/>
      <c r="CRJ26" s="49"/>
      <c r="CRK26" s="49"/>
      <c r="CRL26" s="127">
        <f t="shared" ref="CRL26:CRL29" si="2435">SUM(CRF26:CRK26)</f>
        <v>110</v>
      </c>
      <c r="CRM26" s="43">
        <f t="shared" ref="CRM26:CRM29" si="2436">CRL26/$CRM$5</f>
        <v>18.333333333333332</v>
      </c>
      <c r="CRN26" s="48"/>
      <c r="CRO26" s="49"/>
      <c r="CRP26" s="49"/>
      <c r="CRQ26" s="49"/>
      <c r="CRR26" s="49"/>
      <c r="CRS26" s="49"/>
      <c r="CRT26" s="127">
        <f t="shared" ref="CRT26:CRT29" si="2437">SUM(CRN26:CRS26)</f>
        <v>0</v>
      </c>
      <c r="CRU26" s="43">
        <f t="shared" ref="CRU26:CRU29" si="2438">CRT26/$CRU$5</f>
        <v>0</v>
      </c>
      <c r="CRV26" s="239"/>
      <c r="CRW26" s="1"/>
      <c r="CRX26" s="1">
        <v>80</v>
      </c>
      <c r="CRY26" s="1"/>
      <c r="CRZ26" s="1"/>
      <c r="CSA26" s="1"/>
      <c r="CSB26" s="127">
        <f t="shared" ref="CSB26:CSB29" si="2439">SUM(CRV26:CSA26)</f>
        <v>80</v>
      </c>
      <c r="CSC26" s="43">
        <f t="shared" ref="CSC26:CSC29" si="2440">CSB26/$CSC$5</f>
        <v>13.333333333333334</v>
      </c>
      <c r="CSD26" s="48"/>
      <c r="CSE26" s="49"/>
      <c r="CSF26" s="49"/>
      <c r="CSG26" s="49"/>
      <c r="CSH26" s="49"/>
      <c r="CSI26" s="49"/>
      <c r="CSJ26" s="127">
        <f t="shared" ref="CSJ26:CSJ29" si="2441">SUM(CSD26:CSI26)</f>
        <v>0</v>
      </c>
      <c r="CSK26" s="43">
        <f t="shared" ref="CSK26:CSK29" si="2442">CSJ26/$CSK$5</f>
        <v>0</v>
      </c>
      <c r="CSL26" s="48"/>
      <c r="CSM26" s="49">
        <v>110</v>
      </c>
      <c r="CSN26" s="49"/>
      <c r="CSO26" s="49">
        <v>110</v>
      </c>
      <c r="CSP26" s="49"/>
      <c r="CSQ26" s="49"/>
      <c r="CSR26" s="127">
        <f t="shared" ref="CSR26:CSR29" si="2443">SUM(CSL26:CSQ26)</f>
        <v>220</v>
      </c>
      <c r="CSS26" s="43">
        <f t="shared" ref="CSS26:CSS29" si="2444">CSR26/$CSS$5</f>
        <v>36.666666666666664</v>
      </c>
      <c r="CST26" s="48"/>
      <c r="CSU26" s="49"/>
      <c r="CSV26" s="49"/>
      <c r="CSW26" s="49"/>
      <c r="CSX26" s="49"/>
      <c r="CSY26" s="49"/>
      <c r="CSZ26" s="127">
        <f t="shared" ref="CSZ26:CSZ29" si="2445">SUM(CST26:CSY26)</f>
        <v>0</v>
      </c>
      <c r="CTA26" s="43">
        <f t="shared" ref="CTA26:CTA29" si="2446">CSZ26/$CTA$5</f>
        <v>0</v>
      </c>
      <c r="CTB26" s="48"/>
      <c r="CTC26" s="49">
        <v>110</v>
      </c>
      <c r="CTD26" s="49"/>
      <c r="CTE26" s="49"/>
      <c r="CTF26" s="49"/>
      <c r="CTG26" s="49"/>
      <c r="CTH26" s="127">
        <f t="shared" ref="CTH26:CTH29" si="2447">SUM(CTB26:CTG26)</f>
        <v>110</v>
      </c>
      <c r="CTI26" s="43">
        <f t="shared" ref="CTI26:CTI29" si="2448">CTH26/$CTI$5</f>
        <v>18.333333333333332</v>
      </c>
      <c r="CTJ26" s="48"/>
      <c r="CTK26" s="49">
        <v>0</v>
      </c>
      <c r="CTL26" s="49">
        <v>328</v>
      </c>
      <c r="CTM26" s="49"/>
      <c r="CTN26" s="49"/>
      <c r="CTO26" s="49"/>
      <c r="CTP26" s="64">
        <f t="shared" ref="CTP26:CTP29" si="2449">SUM(CTJ26:CTO26)</f>
        <v>328</v>
      </c>
      <c r="CTQ26" s="68">
        <f t="shared" ref="CTQ26:CTQ29" si="2450">CTP26/$CTQ$5</f>
        <v>65.599999999999994</v>
      </c>
      <c r="CTR26" s="48">
        <v>0</v>
      </c>
      <c r="CTS26" s="49"/>
      <c r="CTT26" s="49"/>
      <c r="CTU26" s="49"/>
      <c r="CTV26" s="49"/>
      <c r="CTW26" s="49"/>
      <c r="CTX26" s="64">
        <f t="shared" ref="CTX26:CTX29" si="2451">SUM(CTR26:CTW26)</f>
        <v>0</v>
      </c>
      <c r="CTY26" s="68">
        <f t="shared" ref="CTY26:CTY29" si="2452">CTX26/$CTY$5</f>
        <v>0</v>
      </c>
      <c r="CTZ26" s="48"/>
      <c r="CUA26" s="49"/>
      <c r="CUB26" s="49"/>
      <c r="CUC26" s="49"/>
      <c r="CUD26" s="49"/>
      <c r="CUE26" s="49"/>
      <c r="CUF26" s="64">
        <f t="shared" ref="CUF26:CUF29" si="2453">SUM(CTZ26:CUE26)</f>
        <v>0</v>
      </c>
      <c r="CUG26" s="68">
        <f t="shared" ref="CUG26:CUG29" si="2454">CUF26/$CUG$5</f>
        <v>0</v>
      </c>
      <c r="CUH26" s="48"/>
      <c r="CUI26" s="49"/>
      <c r="CUJ26" s="49">
        <v>21</v>
      </c>
      <c r="CUK26" s="49">
        <v>131</v>
      </c>
      <c r="CUL26" s="49"/>
      <c r="CUM26" s="49">
        <v>150</v>
      </c>
      <c r="CUN26" s="64">
        <f t="shared" ref="CUN26:CUN29" si="2455">SUM(CUH26:CUM26)</f>
        <v>302</v>
      </c>
      <c r="CUO26" s="68">
        <f t="shared" ref="CUO26:CUO29" si="2456">CUN26/$CUO$5</f>
        <v>50.333333333333336</v>
      </c>
      <c r="CUP26" s="48"/>
      <c r="CUQ26" s="49"/>
      <c r="CUR26" s="49"/>
      <c r="CUS26" s="49"/>
      <c r="CUT26" s="49"/>
      <c r="CUU26" s="49">
        <v>53</v>
      </c>
      <c r="CUV26" s="64">
        <f t="shared" ref="CUV26:CUV29" si="2457">SUM(CUP26:CUU26)</f>
        <v>53</v>
      </c>
      <c r="CUW26" s="68">
        <f t="shared" ref="CUW26:CUW29" si="2458">CUV26/$CUW$5</f>
        <v>8.8333333333333339</v>
      </c>
      <c r="CUX26" s="48"/>
      <c r="CUY26" s="49"/>
      <c r="CUZ26" s="49"/>
      <c r="CVA26" s="49"/>
      <c r="CVB26" s="49"/>
      <c r="CVC26" s="49"/>
      <c r="CVD26" s="64">
        <f t="shared" ref="CVD26:CVD29" si="2459">SUM(CUX26:CVC26)</f>
        <v>0</v>
      </c>
      <c r="CVE26" s="68">
        <f t="shared" ref="CVE26:CVE29" si="2460">CVD26/$CVE$5</f>
        <v>0</v>
      </c>
      <c r="CVF26" s="48"/>
      <c r="CVG26" s="49">
        <v>110</v>
      </c>
      <c r="CVH26" s="49">
        <v>111</v>
      </c>
      <c r="CVI26" s="49">
        <v>0</v>
      </c>
      <c r="CVJ26" s="49"/>
      <c r="CVK26" s="49"/>
      <c r="CVL26" s="64">
        <f t="shared" ref="CVL26:CVL29" si="2461">SUM(CVF26:CVK26)</f>
        <v>221</v>
      </c>
      <c r="CVM26" s="68">
        <f t="shared" ref="CVM26:CVM29" si="2462">CVL26/$CVM$5</f>
        <v>36.833333333333336</v>
      </c>
      <c r="CVN26" s="48"/>
      <c r="CVO26" s="49"/>
      <c r="CVP26" s="49"/>
      <c r="CVQ26" s="49"/>
      <c r="CVR26" s="49"/>
      <c r="CVS26" s="49"/>
      <c r="CVT26" s="64">
        <f t="shared" ref="CVT26:CVT29" si="2463">SUM(CVN26:CVS26)</f>
        <v>0</v>
      </c>
      <c r="CVU26" s="68">
        <f t="shared" ref="CVU26:CVU29" si="2464">CVT26/$CVU$5</f>
        <v>0</v>
      </c>
      <c r="CVV26" s="48"/>
      <c r="CVW26" s="49"/>
      <c r="CVX26" s="49"/>
      <c r="CVY26" s="49">
        <v>77</v>
      </c>
      <c r="CVZ26" s="49"/>
      <c r="CWA26" s="49"/>
      <c r="CWB26" s="64">
        <f t="shared" ref="CWB26:CWB29" si="2465">SUM(CVV26:CWA26)</f>
        <v>77</v>
      </c>
      <c r="CWC26" s="68">
        <f t="shared" ref="CWC26:CWC29" si="2466">CWB26/$CWC$5</f>
        <v>12.833333333333334</v>
      </c>
      <c r="CWD26" s="48"/>
      <c r="CWE26" s="49">
        <v>110</v>
      </c>
      <c r="CWF26" s="49">
        <v>0</v>
      </c>
      <c r="CWG26" s="49"/>
      <c r="CWH26" s="49"/>
      <c r="CWI26" s="49"/>
      <c r="CWJ26" s="64">
        <f t="shared" ref="CWJ26:CWJ29" si="2467">SUM(CWD26:CWI26)</f>
        <v>110</v>
      </c>
      <c r="CWK26" s="68">
        <f t="shared" ref="CWK26:CWK29" si="2468">CWJ26/$CWK$5</f>
        <v>18.333333333333332</v>
      </c>
      <c r="CWL26" s="48"/>
      <c r="CWM26" s="49"/>
      <c r="CWN26" s="49">
        <v>79</v>
      </c>
      <c r="CWO26" s="49"/>
      <c r="CWP26" s="49"/>
      <c r="CWQ26" s="49">
        <v>110</v>
      </c>
      <c r="CWR26" s="64">
        <f t="shared" ref="CWR26:CWR29" si="2469">SUM(CWL26:CWQ26)</f>
        <v>189</v>
      </c>
      <c r="CWS26" s="68">
        <f t="shared" ref="CWS26:CWS29" si="2470">CWR26/$CWS$5</f>
        <v>31.5</v>
      </c>
      <c r="CWT26" s="48"/>
      <c r="CWU26" s="49"/>
      <c r="CWV26" s="49"/>
      <c r="CWW26" s="49"/>
      <c r="CWX26" s="49"/>
      <c r="CWY26" s="49"/>
      <c r="CWZ26" s="64">
        <f t="shared" ref="CWZ26:CWZ29" si="2471">SUM(CWT26:CWY26)</f>
        <v>0</v>
      </c>
      <c r="CXA26" s="68">
        <f t="shared" ref="CXA26:CXA29" si="2472">CWZ26/$CXA$5</f>
        <v>0</v>
      </c>
      <c r="CXB26" s="48"/>
      <c r="CXC26" s="49"/>
      <c r="CXD26" s="49">
        <v>0</v>
      </c>
      <c r="CXE26" s="49">
        <v>30</v>
      </c>
      <c r="CXF26" s="49"/>
      <c r="CXG26" s="49">
        <v>101</v>
      </c>
      <c r="CXH26" s="64">
        <f t="shared" ref="CXH26:CXH29" si="2473">SUM(CXB26:CXG26)</f>
        <v>131</v>
      </c>
      <c r="CXI26" s="68">
        <f t="shared" ref="CXI26:CXI29" si="2474">CXH26/$CXI$5</f>
        <v>21.833333333333332</v>
      </c>
      <c r="CXJ26" s="48"/>
      <c r="CXK26" s="49"/>
      <c r="CXL26" s="49"/>
      <c r="CXM26" s="49"/>
      <c r="CXN26" s="49"/>
      <c r="CXO26" s="49"/>
      <c r="CXP26" s="64">
        <f t="shared" ref="CXP26:CXP29" si="2475">SUM(CXJ26:CXO26)</f>
        <v>0</v>
      </c>
      <c r="CXQ26" s="68">
        <f t="shared" ref="CXQ26:CXQ29" si="2476">CXP26/$CXQ$5</f>
        <v>0</v>
      </c>
      <c r="CXR26" s="48"/>
      <c r="CXS26" s="49"/>
      <c r="CXT26" s="49"/>
      <c r="CXU26" s="49">
        <v>204</v>
      </c>
      <c r="CXV26" s="49"/>
      <c r="CXW26" s="49"/>
      <c r="CXX26" s="64">
        <f t="shared" ref="CXX26:CXX29" si="2477">SUM(CXR26:CXW26)</f>
        <v>204</v>
      </c>
      <c r="CXY26" s="68">
        <f t="shared" ref="CXY26:CXY29" si="2478">CXX26/$CXY$5</f>
        <v>34</v>
      </c>
      <c r="CXZ26" s="48">
        <v>0</v>
      </c>
      <c r="CYA26" s="49"/>
      <c r="CYB26" s="49"/>
      <c r="CYC26" s="49"/>
      <c r="CYD26" s="49"/>
      <c r="CYE26" s="49"/>
      <c r="CYF26" s="64">
        <f t="shared" ref="CYF26:CYF29" si="2479">SUM(CXZ26:CYE26)</f>
        <v>0</v>
      </c>
      <c r="CYG26" s="68">
        <f t="shared" ref="CYG26:CYG29" si="2480">CYF26/$CYG$5</f>
        <v>0</v>
      </c>
      <c r="CYH26" s="48"/>
      <c r="CYI26" s="49"/>
      <c r="CYJ26" s="49"/>
      <c r="CYK26" s="49"/>
      <c r="CYL26" s="49"/>
      <c r="CYM26" s="49"/>
      <c r="CYN26" s="64">
        <f t="shared" ref="CYN26:CYN29" si="2481">SUM(CYH26:CYM26)</f>
        <v>0</v>
      </c>
      <c r="CYO26" s="68">
        <f t="shared" ref="CYO26:CYO29" si="2482">CYN26/$CYO$5</f>
        <v>0</v>
      </c>
      <c r="CYP26" s="48"/>
      <c r="CYQ26" s="49"/>
      <c r="CYR26" s="49">
        <v>221</v>
      </c>
      <c r="CYS26" s="49"/>
      <c r="CYT26" s="49"/>
      <c r="CYU26" s="49"/>
      <c r="CYV26" s="64">
        <f t="shared" ref="CYV26:CYV29" si="2483">SUM(CYP26:CYU26)</f>
        <v>221</v>
      </c>
      <c r="CYW26" s="68">
        <f t="shared" ref="CYW26:CYW29" si="2484">CYV26/$CYW$5</f>
        <v>36.833333333333336</v>
      </c>
      <c r="CYX26" s="48"/>
      <c r="CYY26" s="49"/>
      <c r="CYZ26" s="49"/>
      <c r="CZA26" s="49"/>
      <c r="CZB26" s="49"/>
      <c r="CZC26" s="49"/>
      <c r="CZD26" s="64">
        <f t="shared" ref="CZD26:CZD29" si="2485">SUM(CYX26:CZC26)</f>
        <v>0</v>
      </c>
      <c r="CZE26" s="68">
        <f t="shared" ref="CZE26:CZE29" si="2486">CZD26/$CZE$5</f>
        <v>0</v>
      </c>
      <c r="CZF26" s="48"/>
      <c r="CZG26" s="49">
        <v>0</v>
      </c>
      <c r="CZH26" s="49"/>
      <c r="CZI26" s="49">
        <v>218</v>
      </c>
      <c r="CZJ26" s="49">
        <v>0</v>
      </c>
      <c r="CZK26" s="49"/>
      <c r="CZL26" s="64">
        <f t="shared" si="1653"/>
        <v>218</v>
      </c>
      <c r="CZM26" s="68">
        <f t="shared" si="1654"/>
        <v>36.333333333333336</v>
      </c>
      <c r="CZN26" s="48"/>
      <c r="CZO26" s="49"/>
      <c r="CZP26" s="49"/>
      <c r="CZQ26" s="49"/>
      <c r="CZR26" s="49"/>
      <c r="CZS26" s="49">
        <v>0</v>
      </c>
      <c r="CZT26" s="64">
        <f t="shared" si="1655"/>
        <v>0</v>
      </c>
      <c r="CZU26" s="68">
        <f t="shared" si="1656"/>
        <v>0</v>
      </c>
      <c r="CZV26" s="48">
        <v>110</v>
      </c>
      <c r="CZW26" s="49"/>
      <c r="CZX26" s="49"/>
      <c r="CZY26" s="49">
        <v>0</v>
      </c>
      <c r="CZZ26" s="49"/>
      <c r="DAA26" s="49"/>
      <c r="DAB26" s="64">
        <f t="shared" si="1657"/>
        <v>110</v>
      </c>
      <c r="DAC26" s="68">
        <f t="shared" si="1658"/>
        <v>18.333333333333332</v>
      </c>
      <c r="DAD26" s="48"/>
      <c r="DAE26" s="49"/>
      <c r="DAF26" s="49"/>
      <c r="DAG26" s="49"/>
      <c r="DAH26" s="49">
        <v>100</v>
      </c>
      <c r="DAI26" s="49">
        <v>0</v>
      </c>
      <c r="DAJ26" s="64">
        <f t="shared" si="1659"/>
        <v>100</v>
      </c>
      <c r="DAK26" s="68">
        <f t="shared" si="1660"/>
        <v>16.666666666666668</v>
      </c>
      <c r="DAL26" s="48"/>
      <c r="DAM26" s="49"/>
      <c r="DAN26" s="49"/>
      <c r="DAO26" s="49"/>
      <c r="DAP26" s="49">
        <v>200</v>
      </c>
      <c r="DAQ26" s="49">
        <v>0</v>
      </c>
      <c r="DAR26" s="64">
        <f t="shared" si="1661"/>
        <v>200</v>
      </c>
      <c r="DAS26" s="68">
        <f t="shared" si="1662"/>
        <v>33.333333333333336</v>
      </c>
      <c r="DAT26" s="48"/>
      <c r="DAU26" s="49"/>
      <c r="DAV26" s="49"/>
      <c r="DAW26" s="49"/>
      <c r="DAX26" s="49">
        <v>0</v>
      </c>
      <c r="DAY26" s="49"/>
      <c r="DAZ26" s="64">
        <f t="shared" si="1663"/>
        <v>0</v>
      </c>
      <c r="DBA26" s="68">
        <f t="shared" si="1664"/>
        <v>0</v>
      </c>
      <c r="DBB26" s="48"/>
      <c r="DBC26" s="49"/>
      <c r="DBD26" s="49">
        <v>50</v>
      </c>
      <c r="DBE26" s="49">
        <v>0</v>
      </c>
      <c r="DBF26" s="49">
        <v>0</v>
      </c>
      <c r="DBG26" s="49"/>
      <c r="DBH26" s="491">
        <f t="shared" si="1665"/>
        <v>50</v>
      </c>
      <c r="DBI26" s="492">
        <f t="shared" si="1666"/>
        <v>8.3333333333333339</v>
      </c>
      <c r="DBJ26" s="48"/>
      <c r="DBK26" s="49"/>
      <c r="DBL26" s="49"/>
      <c r="DBM26" s="49"/>
      <c r="DBN26" s="49"/>
      <c r="DBO26" s="49">
        <v>234</v>
      </c>
      <c r="DBP26" s="64">
        <f t="shared" si="1667"/>
        <v>234</v>
      </c>
      <c r="DBQ26" s="68">
        <f t="shared" si="1668"/>
        <v>39</v>
      </c>
      <c r="DBR26" s="48"/>
      <c r="DBS26" s="49">
        <v>200</v>
      </c>
      <c r="DBT26" s="49"/>
      <c r="DBU26" s="49"/>
      <c r="DBV26" s="49"/>
      <c r="DBW26" s="49"/>
      <c r="DBX26" s="64">
        <f t="shared" si="1669"/>
        <v>200</v>
      </c>
      <c r="DBY26" s="68">
        <f t="shared" si="1670"/>
        <v>33.333333333333336</v>
      </c>
      <c r="DBZ26" s="48"/>
      <c r="DCA26" s="49">
        <v>0</v>
      </c>
      <c r="DCB26" s="49"/>
      <c r="DCC26" s="49">
        <v>0</v>
      </c>
      <c r="DCD26" s="49">
        <v>70</v>
      </c>
      <c r="DCE26" s="49"/>
      <c r="DCF26" s="491">
        <f t="shared" si="1671"/>
        <v>70</v>
      </c>
      <c r="DCG26" s="492">
        <f t="shared" si="1672"/>
        <v>11.666666666666666</v>
      </c>
      <c r="DCH26" s="48"/>
      <c r="DCI26" s="49"/>
      <c r="DCJ26" s="49"/>
      <c r="DCK26" s="49"/>
      <c r="DCL26" s="49">
        <v>0</v>
      </c>
      <c r="DCM26" s="49"/>
      <c r="DCN26" s="64">
        <f t="shared" si="1673"/>
        <v>0</v>
      </c>
      <c r="DCO26" s="68">
        <f t="shared" si="1674"/>
        <v>0</v>
      </c>
      <c r="DCP26" s="48"/>
      <c r="DCQ26" s="49"/>
      <c r="DCR26" s="49"/>
      <c r="DCS26" s="49"/>
      <c r="DCT26" s="49"/>
      <c r="DCU26" s="49"/>
      <c r="DCV26" s="491">
        <f t="shared" si="1675"/>
        <v>0</v>
      </c>
      <c r="DCW26" s="492">
        <f t="shared" si="1676"/>
        <v>0</v>
      </c>
      <c r="DCX26" s="48"/>
      <c r="DCY26" s="49"/>
      <c r="DCZ26" s="49"/>
      <c r="DDA26" s="49"/>
      <c r="DDB26" s="49"/>
      <c r="DDC26" s="49">
        <v>100</v>
      </c>
      <c r="DDD26" s="491">
        <f t="shared" si="1677"/>
        <v>100</v>
      </c>
      <c r="DDE26" s="492">
        <f t="shared" si="1678"/>
        <v>16.666666666666668</v>
      </c>
      <c r="DDF26" s="63"/>
      <c r="DDG26" s="64"/>
      <c r="DDH26" s="64">
        <v>50</v>
      </c>
      <c r="DDI26" s="64"/>
      <c r="DDJ26" s="64"/>
      <c r="DDK26" s="64"/>
      <c r="DDL26" s="491">
        <f t="shared" si="1679"/>
        <v>50</v>
      </c>
      <c r="DDM26" s="492">
        <f t="shared" si="1680"/>
        <v>8.3333333333333339</v>
      </c>
      <c r="DDN26" s="48"/>
      <c r="DDO26" s="49"/>
      <c r="DDP26" s="49">
        <v>320</v>
      </c>
      <c r="DDQ26" s="49"/>
      <c r="DDR26" s="49"/>
      <c r="DDS26" s="49">
        <v>0</v>
      </c>
      <c r="DDT26" s="64">
        <f t="shared" si="1681"/>
        <v>320</v>
      </c>
      <c r="DDU26" s="68">
        <f t="shared" si="1682"/>
        <v>53.333333333333336</v>
      </c>
      <c r="DDV26" s="48"/>
      <c r="DDW26" s="49"/>
      <c r="DDX26" s="49"/>
      <c r="DDY26" s="49"/>
      <c r="DDZ26" s="49"/>
      <c r="DEA26" s="49"/>
      <c r="DEB26" s="491">
        <f t="shared" si="1683"/>
        <v>0</v>
      </c>
      <c r="DEC26" s="492">
        <f t="shared" si="1684"/>
        <v>0</v>
      </c>
      <c r="DED26" s="48"/>
      <c r="DEE26" s="49"/>
      <c r="DEF26" s="49"/>
      <c r="DEG26" s="49"/>
      <c r="DEH26" s="49"/>
      <c r="DEI26" s="49"/>
      <c r="DEJ26" s="491">
        <f t="shared" si="1685"/>
        <v>0</v>
      </c>
      <c r="DEK26" s="492">
        <f t="shared" si="1686"/>
        <v>0</v>
      </c>
      <c r="DEL26" s="48"/>
      <c r="DEM26" s="49"/>
      <c r="DEN26" s="49"/>
      <c r="DEO26" s="49"/>
      <c r="DEP26" s="49">
        <v>439</v>
      </c>
      <c r="DEQ26" s="49">
        <v>0</v>
      </c>
      <c r="DER26" s="64">
        <f t="shared" si="1687"/>
        <v>439</v>
      </c>
      <c r="DES26" s="68">
        <f t="shared" si="1688"/>
        <v>73.166666666666671</v>
      </c>
      <c r="DET26" s="63"/>
      <c r="DEU26" s="64"/>
      <c r="DEV26" s="64"/>
      <c r="DEW26" s="64"/>
      <c r="DEX26" s="64"/>
      <c r="DEY26" s="64"/>
      <c r="DEZ26" s="491">
        <f t="shared" si="1689"/>
        <v>0</v>
      </c>
      <c r="DFA26" s="492">
        <f t="shared" si="1690"/>
        <v>0</v>
      </c>
      <c r="DFB26" s="82"/>
      <c r="DFC26" s="83"/>
      <c r="DFD26" s="83"/>
      <c r="DFE26" s="83"/>
      <c r="DFF26" s="83"/>
      <c r="DFG26" s="83"/>
      <c r="DFH26" s="64">
        <f t="shared" si="1691"/>
        <v>0</v>
      </c>
      <c r="DFI26" s="68">
        <f t="shared" si="1692"/>
        <v>0</v>
      </c>
      <c r="DFJ26" s="48"/>
      <c r="DFK26" s="49"/>
      <c r="DFL26" s="49"/>
      <c r="DFM26" s="49"/>
      <c r="DFN26" s="49"/>
      <c r="DFO26" s="49">
        <v>0</v>
      </c>
      <c r="DFP26" s="64">
        <f t="shared" si="1693"/>
        <v>0</v>
      </c>
      <c r="DFQ26" s="68">
        <f t="shared" si="1694"/>
        <v>0</v>
      </c>
      <c r="DFR26" s="48"/>
      <c r="DFS26" s="49"/>
      <c r="DFT26" s="49"/>
      <c r="DFU26" s="49">
        <v>100</v>
      </c>
      <c r="DFV26" s="49"/>
      <c r="DFW26" s="49"/>
      <c r="DFX26" s="64">
        <f t="shared" si="1695"/>
        <v>100</v>
      </c>
      <c r="DFY26" s="68">
        <f t="shared" si="1696"/>
        <v>16.666666666666668</v>
      </c>
      <c r="DFZ26" s="48"/>
      <c r="DGA26" s="49"/>
      <c r="DGB26" s="49"/>
      <c r="DGC26" s="49"/>
      <c r="DGD26" s="49"/>
      <c r="DGE26" s="49"/>
      <c r="DGF26" s="64">
        <f t="shared" si="1697"/>
        <v>0</v>
      </c>
      <c r="DGG26" s="68">
        <f t="shared" si="1698"/>
        <v>0</v>
      </c>
      <c r="DGH26" s="48">
        <v>100</v>
      </c>
      <c r="DGI26" s="49"/>
      <c r="DGJ26" s="49"/>
      <c r="DGK26" s="49"/>
      <c r="DGL26" s="49">
        <v>50</v>
      </c>
      <c r="DGM26" s="49"/>
      <c r="DGN26" s="64">
        <f t="shared" si="1699"/>
        <v>150</v>
      </c>
      <c r="DGO26" s="68">
        <f t="shared" si="1700"/>
        <v>25</v>
      </c>
      <c r="DGP26" s="48"/>
      <c r="DGQ26" s="49"/>
      <c r="DGR26" s="49"/>
      <c r="DGS26" s="49"/>
      <c r="DGT26" s="49"/>
      <c r="DGU26" s="49"/>
      <c r="DGV26" s="64">
        <f t="shared" si="1701"/>
        <v>0</v>
      </c>
      <c r="DGW26" s="68">
        <f t="shared" si="1702"/>
        <v>0</v>
      </c>
      <c r="DGX26" s="48">
        <v>153</v>
      </c>
      <c r="DGY26" s="49"/>
      <c r="DGZ26" s="49"/>
      <c r="DHA26" s="49"/>
      <c r="DHB26" s="49"/>
      <c r="DHC26" s="49"/>
      <c r="DHD26" s="64">
        <f t="shared" si="1703"/>
        <v>153</v>
      </c>
      <c r="DHE26" s="68">
        <f t="shared" si="1704"/>
        <v>25.5</v>
      </c>
      <c r="DHF26" s="48"/>
      <c r="DHG26" s="49"/>
      <c r="DHH26" s="49"/>
      <c r="DHI26" s="49"/>
      <c r="DHJ26" s="49"/>
      <c r="DHK26" s="49">
        <v>110</v>
      </c>
      <c r="DHL26" s="64">
        <f t="shared" si="1705"/>
        <v>110</v>
      </c>
      <c r="DHM26" s="68">
        <f t="shared" si="1706"/>
        <v>18.333333333333332</v>
      </c>
      <c r="DHN26" s="48"/>
      <c r="DHO26" s="49"/>
      <c r="DHP26" s="49">
        <v>49</v>
      </c>
      <c r="DHQ26" s="49"/>
      <c r="DHR26" s="49"/>
      <c r="DHS26" s="49"/>
      <c r="DHT26" s="64">
        <f t="shared" si="1707"/>
        <v>49</v>
      </c>
      <c r="DHU26" s="68">
        <f t="shared" si="1708"/>
        <v>8.1666666666666661</v>
      </c>
      <c r="DHV26" s="48"/>
      <c r="DHW26" s="49"/>
      <c r="DHX26" s="49"/>
      <c r="DHY26" s="49"/>
      <c r="DHZ26" s="49"/>
      <c r="DIA26" s="49"/>
      <c r="DIB26" s="64">
        <f t="shared" si="1709"/>
        <v>0</v>
      </c>
      <c r="DIC26" s="68">
        <f t="shared" si="1710"/>
        <v>0</v>
      </c>
      <c r="DID26" s="48"/>
      <c r="DIE26" s="49"/>
      <c r="DIF26" s="49"/>
      <c r="DIG26" s="49">
        <v>50</v>
      </c>
      <c r="DIH26" s="49"/>
      <c r="DII26" s="49"/>
      <c r="DIJ26" s="64">
        <f t="shared" si="1711"/>
        <v>50</v>
      </c>
      <c r="DIK26" s="184">
        <f t="shared" si="1712"/>
        <v>8.3333333333333339</v>
      </c>
      <c r="DIL26" s="195"/>
      <c r="DIM26" s="49"/>
      <c r="DIN26" s="49"/>
      <c r="DIO26" s="49"/>
      <c r="DIP26" s="49"/>
      <c r="DIQ26" s="49"/>
      <c r="DIR26" s="64">
        <f t="shared" si="1713"/>
        <v>0</v>
      </c>
      <c r="DIS26" s="184">
        <f t="shared" si="1714"/>
        <v>0</v>
      </c>
      <c r="DIT26" s="48"/>
      <c r="DIU26" s="49"/>
      <c r="DIV26" s="49"/>
      <c r="DIW26" s="49">
        <v>109</v>
      </c>
      <c r="DIX26" s="49"/>
      <c r="DIY26" s="49"/>
      <c r="DIZ26" s="64">
        <f t="shared" si="1715"/>
        <v>109</v>
      </c>
      <c r="DJA26" s="68">
        <f t="shared" si="1716"/>
        <v>18.166666666666668</v>
      </c>
      <c r="DJB26" s="48"/>
      <c r="DJC26" s="49">
        <v>0</v>
      </c>
      <c r="DJD26" s="49"/>
      <c r="DJE26" s="49"/>
      <c r="DJF26" s="49">
        <v>100</v>
      </c>
      <c r="DJG26" s="49"/>
      <c r="DJH26" s="64">
        <f t="shared" ref="DJH26:DJH29" si="2487">SUM(DJB26:DJG26)</f>
        <v>100</v>
      </c>
      <c r="DJI26" s="68">
        <f t="shared" ref="DJI26:DJI29" si="2488">DJH26/$DJI$5</f>
        <v>16.666666666666668</v>
      </c>
      <c r="DJJ26" s="48"/>
      <c r="DJK26" s="49"/>
      <c r="DJL26" s="49">
        <v>101</v>
      </c>
      <c r="DJM26" s="49"/>
      <c r="DJN26" s="49"/>
      <c r="DJO26" s="49"/>
      <c r="DJP26" s="64">
        <f t="shared" ref="DJP26:DJP29" si="2489">SUM(DJJ26:DJO26)</f>
        <v>101</v>
      </c>
      <c r="DJQ26" s="68">
        <f t="shared" ref="DJQ26:DJQ29" si="2490">DJP26/$DJQ$5</f>
        <v>16.833333333333332</v>
      </c>
      <c r="DJR26" s="48"/>
      <c r="DJS26" s="49">
        <v>0</v>
      </c>
      <c r="DJT26" s="49"/>
      <c r="DJU26" s="49"/>
      <c r="DJV26" s="49"/>
      <c r="DJW26" s="49"/>
      <c r="DJX26" s="64">
        <f t="shared" ref="DJX26:DJX29" si="2491">SUM(DJR26:DJW26)</f>
        <v>0</v>
      </c>
      <c r="DJY26" s="68">
        <f t="shared" ref="DJY26:DJY29" si="2492">DJX26/$DJY$5</f>
        <v>0</v>
      </c>
      <c r="DJZ26" s="48"/>
      <c r="DKA26" s="49"/>
      <c r="DKB26" s="49"/>
      <c r="DKC26" s="49">
        <v>100</v>
      </c>
      <c r="DKD26" s="49"/>
      <c r="DKE26" s="49"/>
      <c r="DKF26" s="64">
        <f t="shared" ref="DKF26:DKF29" si="2493">SUM(DJZ26:DKE26)</f>
        <v>100</v>
      </c>
      <c r="DKG26" s="68">
        <f t="shared" ref="DKG26:DKG29" si="2494">DKF26/$DKG$5</f>
        <v>16.666666666666668</v>
      </c>
      <c r="DKH26" s="48"/>
      <c r="DKI26" s="49"/>
      <c r="DKJ26" s="49"/>
      <c r="DKK26" s="49"/>
      <c r="DKL26" s="49"/>
      <c r="DKM26" s="49"/>
      <c r="DKN26" s="64">
        <f t="shared" ref="DKN26:DKN29" si="2495">SUM(DKH26:DKM26)</f>
        <v>0</v>
      </c>
      <c r="DKO26" s="68">
        <f t="shared" ref="DKO26:DKO29" si="2496">DKN26/$DKO$5</f>
        <v>0</v>
      </c>
      <c r="DKP26" s="48"/>
      <c r="DKQ26" s="49"/>
      <c r="DKR26" s="49"/>
      <c r="DKS26" s="49"/>
      <c r="DKT26" s="49"/>
      <c r="DKU26" s="49"/>
      <c r="DKV26" s="64">
        <f t="shared" ref="DKV26:DKV29" si="2497">SUM(DKP26:DKU26)</f>
        <v>0</v>
      </c>
      <c r="DKW26" s="184">
        <f t="shared" ref="DKW26:DKW29" si="2498">DKV26/$DKW$5</f>
        <v>0</v>
      </c>
      <c r="DKX26" s="195"/>
      <c r="DKY26" s="49"/>
      <c r="DKZ26" s="49"/>
      <c r="DLA26" s="49"/>
      <c r="DLB26" s="49"/>
      <c r="DLC26" s="49">
        <v>100</v>
      </c>
      <c r="DLD26" s="64">
        <f t="shared" ref="DLD26:DLD29" si="2499">SUM(DKX26:DLC26)</f>
        <v>100</v>
      </c>
      <c r="DLE26" s="184">
        <f t="shared" ref="DLE26:DLE29" si="2500">DLD26/$DLE$5</f>
        <v>16.666666666666668</v>
      </c>
      <c r="DLF26" s="48"/>
      <c r="DLG26" s="49"/>
      <c r="DLH26" s="49"/>
      <c r="DLI26" s="49"/>
      <c r="DLJ26" s="49">
        <v>150</v>
      </c>
      <c r="DLK26" s="49"/>
      <c r="DLL26" s="64">
        <f t="shared" ref="DLL26:DLL29" si="2501">SUM(DLF26:DLK26)</f>
        <v>150</v>
      </c>
      <c r="DLM26" s="68">
        <f t="shared" ref="DLM26:DLM29" si="2502">DLL26/$DLM$5</f>
        <v>25</v>
      </c>
      <c r="DLN26" s="48"/>
      <c r="DLO26" s="49"/>
      <c r="DLP26" s="49"/>
      <c r="DLQ26" s="49"/>
      <c r="DLR26" s="49"/>
      <c r="DLS26" s="49"/>
      <c r="DLT26" s="64">
        <f t="shared" ref="DLT26:DLT29" si="2503">SUM(DLN26:DLS26)</f>
        <v>0</v>
      </c>
      <c r="DLU26" s="68">
        <f t="shared" ref="DLU26:DLU29" si="2504">DLT26/$DLU$5</f>
        <v>0</v>
      </c>
      <c r="DLV26" s="48"/>
      <c r="DLW26" s="49"/>
      <c r="DLX26" s="49"/>
      <c r="DLY26" s="49"/>
      <c r="DLZ26" s="49"/>
      <c r="DMA26" s="49"/>
      <c r="DMB26" s="64">
        <f t="shared" ref="DMB26:DMB29" si="2505">SUM(DLV26:DMA26)</f>
        <v>0</v>
      </c>
      <c r="DMC26" s="68">
        <f t="shared" ref="DMC26:DMC29" si="2506">DMB26/$DMC$5</f>
        <v>0</v>
      </c>
      <c r="DMD26" s="48"/>
      <c r="DME26" s="49">
        <v>100</v>
      </c>
      <c r="DMF26" s="49"/>
      <c r="DMG26" s="49"/>
      <c r="DMH26" s="49"/>
      <c r="DMI26" s="49"/>
      <c r="DMJ26" s="64">
        <f t="shared" ref="DMJ26:DMJ29" si="2507">SUM(DMD26:DMI26)</f>
        <v>100</v>
      </c>
      <c r="DMK26" s="68">
        <f t="shared" ref="DMK26:DMK29" si="2508">DMJ26/$DMK$5</f>
        <v>16.666666666666668</v>
      </c>
      <c r="DML26" s="48"/>
      <c r="DMM26" s="49">
        <v>51</v>
      </c>
      <c r="DMN26" s="49"/>
      <c r="DMO26" s="49"/>
      <c r="DMP26" s="49"/>
      <c r="DMQ26" s="49"/>
      <c r="DMR26" s="64">
        <f t="shared" ref="DMR26:DMR29" si="2509">SUM(DML26:DMQ26)</f>
        <v>51</v>
      </c>
      <c r="DMS26" s="68">
        <f t="shared" ref="DMS26:DMS29" si="2510">DMR26/$DMS$5</f>
        <v>8.5</v>
      </c>
      <c r="DMT26" s="48"/>
      <c r="DMU26" s="49"/>
      <c r="DMV26" s="49">
        <v>100</v>
      </c>
      <c r="DMW26" s="49"/>
      <c r="DMX26" s="49"/>
      <c r="DMY26" s="49"/>
      <c r="DMZ26" s="64">
        <f t="shared" ref="DMZ26:DMZ29" si="2511">SUM(DMT26:DMY26)</f>
        <v>100</v>
      </c>
      <c r="DNA26" s="68">
        <f t="shared" ref="DNA26:DNA29" si="2512">DMZ26/$DNA$5</f>
        <v>16.666666666666668</v>
      </c>
      <c r="DNB26" s="48"/>
      <c r="DNC26" s="49"/>
      <c r="DND26" s="49"/>
      <c r="DNE26" s="49"/>
      <c r="DNF26" s="49">
        <v>100</v>
      </c>
      <c r="DNG26" s="49"/>
      <c r="DNH26" s="64">
        <f t="shared" ref="DNH26:DNH29" si="2513">SUM(DNB26:DNG26)</f>
        <v>100</v>
      </c>
      <c r="DNI26" s="68">
        <f t="shared" ref="DNI26:DNI29" si="2514">DNH26/$DNI$5</f>
        <v>16.666666666666668</v>
      </c>
      <c r="DNJ26" s="48"/>
      <c r="DNK26" s="49"/>
      <c r="DNL26" s="49"/>
      <c r="DNM26" s="49"/>
      <c r="DNN26" s="49"/>
      <c r="DNO26" s="49"/>
      <c r="DNP26" s="64">
        <f t="shared" ref="DNP26:DNP29" si="2515">SUM(DNJ26:DNO26)</f>
        <v>0</v>
      </c>
      <c r="DNQ26" s="68">
        <f t="shared" ref="DNQ26:DNQ29" si="2516">DNP26/$DNI$5</f>
        <v>0</v>
      </c>
      <c r="DNR26" s="48"/>
      <c r="DNS26" s="49"/>
      <c r="DNT26" s="49"/>
      <c r="DNU26" s="49"/>
      <c r="DNV26" s="49"/>
      <c r="DNW26" s="49"/>
      <c r="DNX26" s="64">
        <f t="shared" ref="DNX26:DNX29" si="2517">SUM(DNR26:DNW26)</f>
        <v>0</v>
      </c>
      <c r="DNY26" s="68">
        <f t="shared" ref="DNY26:DNY29" si="2518">DNX26/$DNY$5</f>
        <v>0</v>
      </c>
      <c r="DNZ26" s="48"/>
      <c r="DOA26" s="49"/>
      <c r="DOB26" s="49"/>
      <c r="DOC26" s="49"/>
      <c r="DOD26" s="49">
        <v>100</v>
      </c>
      <c r="DOE26" s="49"/>
      <c r="DOF26" s="64">
        <f t="shared" ref="DOF26:DOF29" si="2519">SUM(DNZ26:DOE26)</f>
        <v>100</v>
      </c>
      <c r="DOG26" s="68">
        <f t="shared" ref="DOG26:DOG29" si="2520">DOF26/$DOG$5</f>
        <v>16.666666666666668</v>
      </c>
      <c r="DOH26" s="48"/>
      <c r="DOI26" s="49"/>
      <c r="DOJ26" s="49"/>
      <c r="DOK26" s="49"/>
      <c r="DOL26" s="49"/>
      <c r="DOM26" s="49"/>
      <c r="DON26" s="64">
        <f t="shared" ref="DON26:DON29" si="2521">SUM(DOH26:DOM26)</f>
        <v>0</v>
      </c>
      <c r="DOO26" s="68">
        <f t="shared" ref="DOO26:DOO29" si="2522">DON26/6</f>
        <v>0</v>
      </c>
      <c r="DOP26" s="48"/>
      <c r="DOQ26" s="49">
        <v>100</v>
      </c>
      <c r="DOR26" s="49"/>
      <c r="DOS26" s="49"/>
      <c r="DOT26" s="49"/>
      <c r="DOU26" s="49"/>
      <c r="DOV26" s="64">
        <f t="shared" ref="DOV26:DOV29" si="2523">SUM(DOP26:DOU26)</f>
        <v>100</v>
      </c>
      <c r="DOW26" s="68">
        <f t="shared" ref="DOW26:DOW29" si="2524">DOV26/$DOW$5</f>
        <v>16.666666666666668</v>
      </c>
      <c r="DOX26" s="48"/>
      <c r="DOY26" s="49"/>
      <c r="DOZ26" s="49"/>
      <c r="DPA26" s="49"/>
      <c r="DPB26" s="49">
        <v>150</v>
      </c>
      <c r="DPC26" s="49">
        <v>150</v>
      </c>
      <c r="DPD26" s="64">
        <f t="shared" ref="DPD26:DPD29" si="2525">SUM(DOX26:DPC26)</f>
        <v>300</v>
      </c>
      <c r="DPE26" s="68">
        <f t="shared" ref="DPE26:DPE29" si="2526">DPD26/$DPE$5</f>
        <v>50</v>
      </c>
      <c r="DPF26" s="48">
        <v>0</v>
      </c>
      <c r="DPG26" s="49"/>
      <c r="DPH26" s="49"/>
      <c r="DPI26" s="49"/>
      <c r="DPJ26" s="49"/>
      <c r="DPK26" s="49"/>
      <c r="DPL26" s="64">
        <f t="shared" ref="DPL26:DPL29" si="2527">SUM(DPF26:DPK26)</f>
        <v>0</v>
      </c>
      <c r="DPM26" s="68">
        <f t="shared" ref="DPM26:DPM29" si="2528">DPL26/$DPM$5</f>
        <v>0</v>
      </c>
      <c r="DPN26" s="48"/>
      <c r="DPO26" s="49"/>
      <c r="DPP26" s="49"/>
      <c r="DPQ26" s="49"/>
      <c r="DPR26" s="49"/>
      <c r="DPS26" s="49"/>
      <c r="DPT26" s="64">
        <f t="shared" ref="DPT26:DPT29" si="2529">SUM(DPN26:DPS26)</f>
        <v>0</v>
      </c>
      <c r="DPU26" s="68">
        <f t="shared" ref="DPU26:DPU29" si="2530">DPT26/$DPU$5</f>
        <v>0</v>
      </c>
      <c r="DPV26" s="48"/>
      <c r="DPW26" s="49"/>
      <c r="DPX26" s="49"/>
      <c r="DPY26" s="49"/>
      <c r="DPZ26" s="49"/>
      <c r="DQA26" s="49"/>
      <c r="DQB26" s="64">
        <f t="shared" ref="DQB26:DQB29" si="2531">SUM(DPV26:DQA26)</f>
        <v>0</v>
      </c>
      <c r="DQC26" s="68">
        <f t="shared" ref="DQC26:DQC29" si="2532">DQB26/$DQC$5</f>
        <v>0</v>
      </c>
      <c r="DQD26" s="48"/>
      <c r="DQE26" s="49">
        <v>110</v>
      </c>
      <c r="DQF26" s="49">
        <v>0</v>
      </c>
      <c r="DQG26" s="49"/>
      <c r="DQH26" s="49"/>
      <c r="DQI26" s="49"/>
      <c r="DQJ26" s="64">
        <f t="shared" ref="DQJ26:DQJ29" si="2533">SUM(DQD26:DQI26)</f>
        <v>110</v>
      </c>
      <c r="DQK26" s="68">
        <f t="shared" ref="DQK26:DQK29" si="2534">DQJ26/$DQK$5</f>
        <v>18.333333333333332</v>
      </c>
      <c r="DQL26" s="48"/>
      <c r="DQM26" s="49"/>
      <c r="DQN26" s="49"/>
      <c r="DQO26" s="49"/>
      <c r="DQP26" s="49"/>
      <c r="DQQ26" s="49"/>
      <c r="DQR26" s="64">
        <f t="shared" ref="DQR26:DQR29" si="2535">SUM(DQL26:DQQ26)</f>
        <v>0</v>
      </c>
      <c r="DQS26" s="68">
        <f t="shared" ref="DQS26:DQS29" si="2536">DQR26/$DQS$5</f>
        <v>0</v>
      </c>
      <c r="DQT26" s="48"/>
      <c r="DQU26" s="49"/>
      <c r="DQV26" s="49"/>
      <c r="DQW26" s="49"/>
      <c r="DQX26" s="49"/>
      <c r="DQY26" s="49"/>
      <c r="DQZ26" s="64">
        <f t="shared" ref="DQZ26:DQZ29" si="2537">SUM(DQT26:DQY26)</f>
        <v>0</v>
      </c>
      <c r="DRA26" s="68">
        <f t="shared" ref="DRA26:DRA29" si="2538">DQZ26/$DRA$5</f>
        <v>0</v>
      </c>
      <c r="DRB26" s="48"/>
      <c r="DRC26" s="49"/>
      <c r="DRD26" s="49"/>
      <c r="DRE26" s="49"/>
      <c r="DRF26" s="49"/>
      <c r="DRG26" s="49"/>
      <c r="DRH26" s="64">
        <f t="shared" ref="DRH26:DRH29" si="2539">SUM(DRB26:DRG26)</f>
        <v>0</v>
      </c>
      <c r="DRI26" s="68">
        <f t="shared" ref="DRI26:DRI29" si="2540">DRH26/$DRI$5</f>
        <v>0</v>
      </c>
      <c r="DRJ26" s="48"/>
      <c r="DRK26" s="49"/>
      <c r="DRL26" s="49"/>
      <c r="DRM26" s="49">
        <v>101</v>
      </c>
      <c r="DRN26" s="49"/>
      <c r="DRO26" s="49"/>
      <c r="DRP26" s="64">
        <f t="shared" ref="DRP26:DRP29" si="2541">SUM(DRJ26:DRO26)</f>
        <v>101</v>
      </c>
      <c r="DRQ26" s="68">
        <f t="shared" ref="DRQ26:DRQ29" si="2542">DRP26/$DRQ$5</f>
        <v>16.833333333333332</v>
      </c>
      <c r="DRR26" s="48"/>
      <c r="DRS26" s="49"/>
      <c r="DRT26" s="49">
        <v>99</v>
      </c>
      <c r="DRU26" s="49"/>
      <c r="DRV26" s="49"/>
      <c r="DRW26" s="49"/>
      <c r="DRX26" s="64">
        <f t="shared" ref="DRX26:DRX29" si="2543">SUM(DRR26:DRW26)</f>
        <v>99</v>
      </c>
      <c r="DRY26" s="68">
        <f t="shared" ref="DRY26:DRY29" si="2544">DRX26/$DRY$5</f>
        <v>16.5</v>
      </c>
      <c r="DRZ26" s="48"/>
      <c r="DSA26" s="49"/>
      <c r="DSB26" s="49">
        <v>220</v>
      </c>
      <c r="DSC26" s="49"/>
      <c r="DSD26" s="49"/>
      <c r="DSE26" s="49"/>
      <c r="DSF26" s="64">
        <f t="shared" ref="DSF26:DSF29" si="2545">SUM(DRZ26:DSE26)</f>
        <v>220</v>
      </c>
      <c r="DSG26" s="68">
        <f t="shared" ref="DSG26:DSG29" si="2546">DSF26/$DRY$5</f>
        <v>36.666666666666664</v>
      </c>
      <c r="DSH26" s="48"/>
      <c r="DSI26" s="49"/>
      <c r="DSJ26" s="49"/>
      <c r="DSK26" s="49"/>
      <c r="DSL26" s="49"/>
      <c r="DSM26" s="49"/>
      <c r="DSN26" s="64">
        <f t="shared" ref="DSN26:DSN29" si="2547">SUM(DSH26:DSM26)</f>
        <v>0</v>
      </c>
      <c r="DSO26" s="68">
        <f t="shared" ref="DSO26:DSO29" si="2548">DSN26/$DSO$5</f>
        <v>0</v>
      </c>
      <c r="DSP26" s="48"/>
      <c r="DSQ26" s="49"/>
      <c r="DSR26" s="49"/>
      <c r="DSS26" s="49"/>
      <c r="DST26" s="49"/>
      <c r="DSU26" s="49"/>
      <c r="DSV26" s="64">
        <f t="shared" ref="DSV26:DSV29" si="2549">SUM(DSP26:DSU26)</f>
        <v>0</v>
      </c>
      <c r="DSW26" s="68">
        <f t="shared" ref="DSW26:DSW29" si="2550">DSV26/$DSW$5</f>
        <v>0</v>
      </c>
      <c r="DSX26" s="48">
        <v>0</v>
      </c>
      <c r="DSY26" s="49"/>
      <c r="DSZ26" s="49"/>
      <c r="DTA26" s="49"/>
      <c r="DTB26" s="49"/>
      <c r="DTC26" s="49"/>
      <c r="DTD26" s="64">
        <f t="shared" ref="DTD26:DTD29" si="2551">SUM(DSX26:DTC26)</f>
        <v>0</v>
      </c>
      <c r="DTE26" s="68">
        <f t="shared" ref="DTE26:DTE29" si="2552">DTD26/$DTE$5</f>
        <v>0</v>
      </c>
      <c r="DTF26" s="48"/>
      <c r="DTG26" s="49"/>
      <c r="DTH26" s="49"/>
      <c r="DTI26" s="49"/>
      <c r="DTJ26" s="49">
        <v>97</v>
      </c>
      <c r="DTK26" s="49"/>
      <c r="DTL26" s="47"/>
      <c r="DTM26" s="635"/>
      <c r="DTN26" s="48"/>
      <c r="DTO26" s="49"/>
      <c r="DTP26" s="49"/>
      <c r="DTQ26" s="49"/>
      <c r="DTR26" s="49"/>
      <c r="DTS26" s="49">
        <v>101</v>
      </c>
      <c r="DTT26" s="64">
        <f t="shared" ref="DTT26:DTT30" si="2553">SUM(DTN26:DTS26)</f>
        <v>101</v>
      </c>
      <c r="DTU26" s="68">
        <f t="shared" ref="DTU26:DTU30" si="2554">DTT26/$DTU$5</f>
        <v>16.833333333333332</v>
      </c>
      <c r="DTV26" s="48">
        <v>0</v>
      </c>
      <c r="DTW26" s="49"/>
      <c r="DTX26" s="49"/>
      <c r="DTY26" s="49"/>
      <c r="DTZ26" s="49"/>
      <c r="DUA26" s="49"/>
      <c r="DUB26" s="64">
        <f t="shared" ref="DUB26:DUB30" si="2555">SUM(DTV26:DUA26)</f>
        <v>0</v>
      </c>
      <c r="DUC26" s="68">
        <f t="shared" ref="DUC26:DUC30" si="2556">DUB26/$DUC$5</f>
        <v>0</v>
      </c>
      <c r="DUD26" s="48"/>
      <c r="DUE26" s="49"/>
      <c r="DUF26" s="49"/>
      <c r="DUG26" s="49"/>
      <c r="DUH26" s="49"/>
      <c r="DUI26" s="49">
        <v>0</v>
      </c>
      <c r="DUJ26" s="64">
        <f t="shared" ref="DUJ26:DUJ30" si="2557">SUM(DUD26:DUI26)</f>
        <v>0</v>
      </c>
      <c r="DUK26" s="68">
        <f t="shared" ref="DUK26:DUK30" si="2558">DUJ26/$DUK$5</f>
        <v>0</v>
      </c>
      <c r="DUL26" s="48"/>
      <c r="DUM26" s="49"/>
      <c r="DUN26" s="49"/>
      <c r="DUO26" s="49">
        <v>110</v>
      </c>
      <c r="DUP26" s="49"/>
      <c r="DUQ26" s="49"/>
      <c r="DUR26" s="64">
        <f t="shared" ref="DUR26:DUR30" si="2559">SUM(DUL26:DUQ26)</f>
        <v>110</v>
      </c>
      <c r="DUS26" s="68">
        <f t="shared" ref="DUS26:DUS30" si="2560">DUR26/$DUS$5</f>
        <v>18.333333333333332</v>
      </c>
      <c r="DUT26" s="48"/>
      <c r="DUU26" s="49"/>
      <c r="DUV26" s="49"/>
      <c r="DUW26" s="49"/>
      <c r="DUX26" s="49"/>
      <c r="DUY26" s="49"/>
      <c r="DUZ26" s="64">
        <f t="shared" ref="DUZ26:DUZ30" si="2561">SUM(DUT26:DUY26)</f>
        <v>0</v>
      </c>
      <c r="DVA26" s="68">
        <f t="shared" ref="DVA26:DVA30" si="2562">DUZ26/$DVA$5</f>
        <v>0</v>
      </c>
      <c r="DVB26" s="48"/>
      <c r="DVC26" s="49"/>
      <c r="DVD26" s="49">
        <v>110</v>
      </c>
      <c r="DVE26" s="49"/>
      <c r="DVF26" s="49"/>
      <c r="DVG26" s="49"/>
      <c r="DVH26" s="64">
        <f t="shared" ref="DVH26:DVH30" si="2563">SUM(DVB26:DVG26)</f>
        <v>110</v>
      </c>
      <c r="DVI26" s="68">
        <f t="shared" ref="DVI26:DVI30" si="2564">DVH26/$DVI$5</f>
        <v>18.333333333333332</v>
      </c>
      <c r="DVJ26" s="48"/>
      <c r="DVK26" s="49">
        <v>110</v>
      </c>
      <c r="DVL26" s="49"/>
      <c r="DVM26" s="49"/>
      <c r="DVN26" s="49"/>
      <c r="DVO26" s="49"/>
      <c r="DVP26" s="64">
        <f t="shared" ref="DVP26:DVP29" si="2565">SUM(DVJ26:DVO26)</f>
        <v>110</v>
      </c>
      <c r="DVQ26" s="68">
        <f t="shared" ref="DVQ26:DVQ29" si="2566">DVP26/$DVQ$5</f>
        <v>18.333333333333332</v>
      </c>
      <c r="DVR26" s="201"/>
      <c r="DVS26" s="47"/>
      <c r="DVT26" s="47"/>
      <c r="DVU26" s="47"/>
      <c r="DVV26" s="47"/>
      <c r="DVW26" s="47"/>
      <c r="DVX26" s="64">
        <f t="shared" ref="DVX26:DVX29" si="2567">SUM(DVR26:DVW26)</f>
        <v>0</v>
      </c>
      <c r="DVY26" s="68">
        <f t="shared" ref="DVY26:DVY29" si="2568">DVX26/$DVY$5</f>
        <v>0</v>
      </c>
      <c r="DVZ26" s="48">
        <v>152</v>
      </c>
      <c r="DWA26" s="49"/>
      <c r="DWB26" s="49">
        <v>285</v>
      </c>
      <c r="DWC26" s="49"/>
      <c r="DWD26" s="49"/>
      <c r="DWE26" s="49"/>
      <c r="DWF26" s="64">
        <f t="shared" ref="DWF26:DWF29" si="2569">SUM(DVZ26:DWE26)</f>
        <v>437</v>
      </c>
      <c r="DWG26" s="68">
        <f t="shared" ref="DWG26:DWG29" si="2570">DWF26/$DWG$5</f>
        <v>72.833333333333329</v>
      </c>
      <c r="DWH26" s="48"/>
      <c r="DWI26" s="49"/>
      <c r="DWJ26" s="49"/>
      <c r="DWK26" s="49"/>
      <c r="DWL26" s="49"/>
      <c r="DWM26" s="49"/>
      <c r="DWN26" s="64">
        <f t="shared" ref="DWN26:DWN29" si="2571">SUM(DWH26:DWM26)</f>
        <v>0</v>
      </c>
      <c r="DWO26" s="68">
        <f t="shared" ref="DWO26:DWO29" si="2572">DWN26/$DWO$5</f>
        <v>0</v>
      </c>
      <c r="DWP26" s="48"/>
      <c r="DWQ26" s="49"/>
      <c r="DWR26" s="49"/>
      <c r="DWS26" s="49"/>
      <c r="DWT26" s="49"/>
      <c r="DWU26" s="49"/>
      <c r="DWV26" s="64">
        <f t="shared" ref="DWV26:DWV29" si="2573">SUM(DWP26:DWU26)</f>
        <v>0</v>
      </c>
      <c r="DWW26" s="68">
        <f t="shared" ref="DWW26:DWW29" si="2574">DWV26/$DWW$5</f>
        <v>0</v>
      </c>
      <c r="DWX26" s="48"/>
      <c r="DWY26" s="49"/>
      <c r="DWZ26" s="49"/>
      <c r="DXA26" s="49"/>
      <c r="DXB26" s="49"/>
      <c r="DXC26" s="49"/>
      <c r="DXD26" s="64">
        <f t="shared" ref="DXD26:DXD29" si="2575">SUM(DWX26:DXC26)</f>
        <v>0</v>
      </c>
      <c r="DXE26" s="68">
        <f t="shared" ref="DXE26:DXE29" si="2576">DXD26/$DXE$5</f>
        <v>0</v>
      </c>
      <c r="DXF26" s="48"/>
      <c r="DXG26" s="49"/>
      <c r="DXH26" s="49"/>
      <c r="DXI26" s="49">
        <v>0</v>
      </c>
      <c r="DXJ26" s="49">
        <v>83</v>
      </c>
      <c r="DXK26" s="49"/>
      <c r="DXL26" s="64">
        <f t="shared" ref="DXL26:DXL29" si="2577">SUM(DXF26:DXK26)</f>
        <v>83</v>
      </c>
      <c r="DXM26" s="68">
        <f t="shared" ref="DXM26:DXM29" si="2578">DXL26/$DXM$5</f>
        <v>13.833333333333334</v>
      </c>
      <c r="DXN26" s="48"/>
      <c r="DXO26" s="49"/>
      <c r="DXP26" s="49"/>
      <c r="DXQ26" s="49"/>
      <c r="DXR26" s="49"/>
      <c r="DXS26" s="49"/>
      <c r="DXT26" s="64">
        <f t="shared" ref="DXT26:DXT29" si="2579">SUM(DXN26:DXS26)</f>
        <v>0</v>
      </c>
      <c r="DXU26" s="184">
        <f t="shared" ref="DXU26:DXU29" si="2580">DXT26/$DXU$5</f>
        <v>0</v>
      </c>
      <c r="DXV26" s="665"/>
      <c r="DXW26" s="195"/>
      <c r="DXX26" s="49"/>
      <c r="DXY26" s="49"/>
      <c r="DXZ26" s="49"/>
      <c r="DYA26" s="49"/>
      <c r="DYB26" s="49"/>
      <c r="DYC26" s="64">
        <f t="shared" ref="DYC26:DYC29" si="2581">SUM(DXW26:DYB26)</f>
        <v>0</v>
      </c>
      <c r="DYD26" s="211">
        <f t="shared" ref="DYD26:DYD29" si="2582">DYC26/$DYD$5</f>
        <v>0</v>
      </c>
      <c r="DYE26" s="195"/>
      <c r="DYF26" s="49"/>
      <c r="DYG26" s="49"/>
      <c r="DYH26" s="49"/>
      <c r="DYI26" s="49"/>
      <c r="DYJ26" s="49"/>
      <c r="DYK26" s="64">
        <f t="shared" ref="DYK26:DYK29" si="2583">SUM(DYE26:DYJ26)</f>
        <v>0</v>
      </c>
      <c r="DYL26" s="211">
        <f t="shared" ref="DYL26:DYL29" si="2584">DYK26/$DYL$5</f>
        <v>0</v>
      </c>
      <c r="DYM26" s="195"/>
      <c r="DYN26" s="49">
        <v>0</v>
      </c>
      <c r="DYO26" s="49">
        <v>100</v>
      </c>
      <c r="DYP26" s="49"/>
      <c r="DYQ26" s="49"/>
      <c r="DYR26" s="49"/>
      <c r="DYS26" s="64">
        <f t="shared" ref="DYS26:DYS29" si="2585">SUM(DYM26:DYR26)</f>
        <v>100</v>
      </c>
      <c r="DYT26" s="211">
        <f t="shared" ref="DYT26:DYT29" si="2586">DYS26/$DYT$5</f>
        <v>16.666666666666668</v>
      </c>
      <c r="DYU26" s="195"/>
      <c r="DYV26" s="49"/>
      <c r="DYW26" s="49"/>
      <c r="DYX26" s="49"/>
      <c r="DYY26" s="49"/>
      <c r="DYZ26" s="49">
        <v>95</v>
      </c>
      <c r="DZA26" s="64">
        <f t="shared" ref="DZA26:DZA29" si="2587">SUM(DYU26:DYZ26)</f>
        <v>95</v>
      </c>
      <c r="DZB26" s="211">
        <f t="shared" ref="DZB26:DZB29" si="2588">DZA26/$DZB$5</f>
        <v>15.833333333333334</v>
      </c>
      <c r="DZC26" s="195"/>
      <c r="DZD26" s="49"/>
      <c r="DZE26" s="49"/>
      <c r="DZF26" s="49"/>
      <c r="DZG26" s="49"/>
      <c r="DZH26" s="49">
        <v>102</v>
      </c>
      <c r="DZI26" s="64">
        <f t="shared" ref="DZI26:DZI29" si="2589">SUM(DZC26:DZH26)</f>
        <v>102</v>
      </c>
      <c r="DZJ26" s="211">
        <f t="shared" ref="DZJ26:DZJ29" si="2590">DZI26/$DZJ$5</f>
        <v>17</v>
      </c>
      <c r="DZK26" s="195"/>
      <c r="DZL26" s="49"/>
      <c r="DZM26" s="49"/>
      <c r="DZN26" s="49"/>
      <c r="DZO26" s="49"/>
      <c r="DZP26" s="49"/>
      <c r="DZQ26" s="64">
        <f t="shared" ref="DZQ26:DZQ29" si="2591">SUM(DZK26:DZP26)</f>
        <v>0</v>
      </c>
      <c r="DZR26" s="211">
        <f t="shared" ref="DZR26:DZR29" si="2592">DZQ26/$DZR$5</f>
        <v>0</v>
      </c>
      <c r="DZS26" s="195">
        <v>151</v>
      </c>
      <c r="DZT26" s="49">
        <v>0</v>
      </c>
      <c r="DZU26" s="49"/>
      <c r="DZV26" s="49"/>
      <c r="DZW26" s="49"/>
      <c r="DZX26" s="49"/>
      <c r="DZY26" s="64">
        <f t="shared" ref="DZY26:DZY29" si="2593">SUM(DZS26:DZX26)</f>
        <v>151</v>
      </c>
      <c r="DZZ26" s="211">
        <f t="shared" ref="DZZ26:DZZ29" si="2594">DZY26/$DZZ$5</f>
        <v>25.166666666666668</v>
      </c>
      <c r="EAA26" s="195">
        <v>71</v>
      </c>
      <c r="EAB26" s="49"/>
      <c r="EAC26" s="49"/>
      <c r="EAD26" s="49"/>
      <c r="EAE26" s="49"/>
      <c r="EAF26" s="49"/>
      <c r="EAG26" s="64">
        <f t="shared" ref="EAG26:EAG29" si="2595">SUM(EAA26:EAF26)</f>
        <v>71</v>
      </c>
      <c r="EAH26" s="211">
        <f t="shared" ref="EAH26:EAH29" si="2596">EAG26/$EAH$5</f>
        <v>11.833333333333334</v>
      </c>
      <c r="EAI26" s="195"/>
      <c r="EAJ26" s="49"/>
      <c r="EAK26" s="49"/>
      <c r="EAL26" s="49"/>
      <c r="EAM26" s="49"/>
      <c r="EAN26" s="49">
        <v>100</v>
      </c>
      <c r="EAO26" s="64">
        <f t="shared" ref="EAO26:EAO29" si="2597">SUM(EAI26:EAN26)</f>
        <v>100</v>
      </c>
      <c r="EAP26" s="211">
        <f t="shared" ref="EAP26:EAP29" si="2598">EAO26/$EAP$5</f>
        <v>16.666666666666668</v>
      </c>
      <c r="EAQ26" s="195"/>
      <c r="EAR26" s="49"/>
      <c r="EAS26" s="49"/>
      <c r="EAT26" s="49"/>
      <c r="EAU26" s="49">
        <v>50</v>
      </c>
      <c r="EAW26" s="64">
        <f>SUM(EAQ26:EAU26)</f>
        <v>50</v>
      </c>
      <c r="EAX26" s="184">
        <f t="shared" ref="EAX26:EAX29" si="2599">EAW26/$EAX$5</f>
        <v>8.3333333333333339</v>
      </c>
      <c r="EAY26" s="195"/>
      <c r="EAZ26" s="49"/>
      <c r="EBA26" s="49"/>
      <c r="EBB26" s="49"/>
      <c r="EBC26" s="49"/>
      <c r="EBD26" s="49"/>
      <c r="EBE26" s="64">
        <f t="shared" si="1774"/>
        <v>0</v>
      </c>
      <c r="EBF26" s="211">
        <f t="shared" si="1775"/>
        <v>0</v>
      </c>
      <c r="EBG26" s="195">
        <f>SUMIF(SUMPK!$B:$B,$B:$B,SUMPK!$O:$O)</f>
        <v>0</v>
      </c>
      <c r="EBH26" s="49"/>
      <c r="EBI26" s="49">
        <v>0</v>
      </c>
      <c r="EBJ26" s="49"/>
      <c r="EBK26" s="49"/>
      <c r="EBL26" s="49"/>
      <c r="EBM26" s="64">
        <f t="shared" ref="EBM26:EBM29" si="2600">SUM(EBG26:EBL26)</f>
        <v>0</v>
      </c>
      <c r="EBN26" s="211">
        <f t="shared" ref="EBN26:EBN29" si="2601">EBM26/$EBN$5</f>
        <v>0</v>
      </c>
      <c r="EBO26" s="195"/>
      <c r="EBP26" s="49"/>
      <c r="EBQ26" s="49"/>
      <c r="EBR26" s="49"/>
      <c r="EBS26" s="49"/>
      <c r="EBT26" s="49"/>
      <c r="EBU26" s="64">
        <f t="shared" ref="EBU26:EBU29" si="2602">SUM(EBO26:EBT26)</f>
        <v>0</v>
      </c>
      <c r="EBV26" s="211">
        <f t="shared" ref="EBV26:EBV29" si="2603">EBU26/$EBV$5</f>
        <v>0</v>
      </c>
      <c r="EBW26" s="195"/>
      <c r="EBX26" s="49"/>
      <c r="EBY26" s="49"/>
      <c r="EBZ26" s="49"/>
      <c r="ECA26" s="49"/>
      <c r="ECB26" s="49"/>
      <c r="ECC26" s="64">
        <f t="shared" ref="ECC26:ECC29" si="2604">SUM(EBW26:ECB26)</f>
        <v>0</v>
      </c>
      <c r="ECD26" s="211">
        <f t="shared" ref="ECD26:ECD29" si="2605">ECC26/$ECD$5</f>
        <v>0</v>
      </c>
      <c r="ECE26" s="195"/>
      <c r="ECF26" s="49"/>
      <c r="ECG26" s="49">
        <v>0</v>
      </c>
      <c r="ECH26" s="49"/>
      <c r="ECI26" s="49"/>
      <c r="ECJ26" s="49">
        <v>147</v>
      </c>
      <c r="ECK26" s="64">
        <f t="shared" ref="ECK26:ECK29" si="2606">SUM(ECE26:ECJ26)</f>
        <v>147</v>
      </c>
      <c r="ECL26" s="211">
        <f t="shared" ref="ECL26:ECL29" si="2607">ECK26/$ECL$5</f>
        <v>24.5</v>
      </c>
      <c r="ECM26" s="195"/>
      <c r="ECN26" s="49"/>
      <c r="ECO26" s="49"/>
      <c r="ECP26" s="49"/>
      <c r="ECQ26" s="49"/>
      <c r="ECR26" s="49"/>
      <c r="ECS26" s="64">
        <f t="shared" ref="ECS26:ECS29" si="2608">SUM(ECM26:ECR26)</f>
        <v>0</v>
      </c>
      <c r="ECT26" s="211">
        <f t="shared" ref="ECT26:ECT29" si="2609">ECS26/$ECT$5</f>
        <v>0</v>
      </c>
      <c r="ECU26" s="195"/>
      <c r="ECV26" s="49"/>
      <c r="ECW26" s="49"/>
      <c r="ECX26" s="49"/>
      <c r="ECY26" s="49"/>
      <c r="ECZ26" s="49"/>
      <c r="EDA26" s="64">
        <f t="shared" ref="EDA26:EDA29" si="2610">SUM(ECU26:ECZ26)</f>
        <v>0</v>
      </c>
      <c r="EDB26" s="211">
        <f t="shared" ref="EDB26:EDB29" si="2611">EDA26/$EDB$5</f>
        <v>0</v>
      </c>
      <c r="EDC26" s="195"/>
      <c r="EDD26" s="49">
        <v>155</v>
      </c>
      <c r="EDE26" s="49"/>
      <c r="EDF26" s="49"/>
      <c r="EDG26" s="49"/>
      <c r="EDH26" s="49"/>
      <c r="EDI26" s="64">
        <f t="shared" ref="EDI26:EDI29" si="2612">SUM(EDC26:EDH26)</f>
        <v>155</v>
      </c>
      <c r="EDJ26" s="211">
        <f t="shared" ref="EDJ26:EDJ29" si="2613">EDI26/$EDJ$5</f>
        <v>25.833333333333332</v>
      </c>
      <c r="EDK26" s="458"/>
      <c r="EDL26" s="83"/>
      <c r="EDM26" s="83"/>
      <c r="EDN26" s="83"/>
      <c r="EDO26" s="83"/>
      <c r="EDP26" s="83"/>
      <c r="EDQ26" s="64">
        <f t="shared" ref="EDQ26:EDQ29" si="2614">SUM(EDK26:EDP26)</f>
        <v>0</v>
      </c>
      <c r="EDR26" s="211">
        <f t="shared" ref="EDR26:EDR29" si="2615">EDQ26/$EDR$5</f>
        <v>0</v>
      </c>
      <c r="EDS26" s="195"/>
      <c r="EDT26" s="49"/>
      <c r="EDU26" s="49"/>
      <c r="EDV26" s="49">
        <v>0</v>
      </c>
      <c r="EDW26" s="49">
        <v>196</v>
      </c>
      <c r="EDX26" s="49"/>
      <c r="EDY26" s="64">
        <f t="shared" ref="EDY26:EDY29" si="2616">SUM(EDS26:EDX26)</f>
        <v>196</v>
      </c>
      <c r="EDZ26" s="211">
        <f t="shared" ref="EDZ26:EDZ29" si="2617">EDY26/$EDZ$5</f>
        <v>32.666666666666664</v>
      </c>
      <c r="EEA26" s="195"/>
      <c r="EEB26" s="49"/>
      <c r="EEC26" s="49"/>
      <c r="EED26" s="49"/>
      <c r="EEE26" s="49"/>
      <c r="EEF26" s="49"/>
      <c r="EEG26" s="64">
        <f t="shared" ref="EEG26:EEG29" si="2618">SUM(EEA26:EEF26)</f>
        <v>0</v>
      </c>
      <c r="EEH26" s="211">
        <f t="shared" ref="EEH26:EEH29" si="2619">EEG26/$EEH$5</f>
        <v>0</v>
      </c>
      <c r="EEI26" s="195"/>
      <c r="EEJ26" s="49"/>
      <c r="EEK26" s="49"/>
      <c r="EEL26" s="49">
        <v>207</v>
      </c>
      <c r="EEM26" s="49"/>
      <c r="EEN26" s="49"/>
      <c r="EEO26" s="64">
        <f t="shared" ref="EEO26:EEO29" si="2620">SUM(EEI26:EEN26)</f>
        <v>207</v>
      </c>
      <c r="EEP26" s="211">
        <f t="shared" ref="EEP26:EEP29" si="2621">EEO26/$EEP$5</f>
        <v>34.5</v>
      </c>
      <c r="EEQ26" s="195"/>
      <c r="EER26" s="49"/>
      <c r="EES26" s="49"/>
      <c r="EET26" s="49"/>
      <c r="EEU26" s="49"/>
      <c r="EEV26" s="49"/>
      <c r="EEW26" s="64">
        <f t="shared" ref="EEW26:EEW29" si="2622">SUM(EEQ26:EEV26)</f>
        <v>0</v>
      </c>
      <c r="EEX26" s="211">
        <f t="shared" ref="EEX26:EEX29" si="2623">EEW26/$EEX$5</f>
        <v>0</v>
      </c>
      <c r="EEY26" s="708"/>
      <c r="EEZ26" s="708"/>
      <c r="EFA26" s="708"/>
      <c r="EFB26" s="708"/>
      <c r="EFC26" s="708"/>
      <c r="EFD26" s="708">
        <v>0</v>
      </c>
      <c r="EFE26" s="707">
        <f t="shared" ref="EFE26:EFE29" si="2624">SUM(EEY26:EFD26)</f>
        <v>0</v>
      </c>
      <c r="EFF26" s="707">
        <f t="shared" ref="EFF26:EFF29" si="2625">EFE26/$EFF$5</f>
        <v>0</v>
      </c>
      <c r="EFG26" s="195"/>
      <c r="EFH26" s="49"/>
      <c r="EFI26" s="49"/>
      <c r="EFJ26" s="49">
        <v>99</v>
      </c>
      <c r="EFK26" s="49"/>
      <c r="EFL26" s="49"/>
      <c r="EFM26" s="64">
        <f t="shared" ref="EFM26:EFM29" si="2626">SUM(EFG26:EFL26)</f>
        <v>99</v>
      </c>
      <c r="EFN26" s="211">
        <f t="shared" ref="EFN26:EFN29" si="2627">EFM26/$EFN$5</f>
        <v>19.8</v>
      </c>
      <c r="EFO26" s="458"/>
      <c r="EFP26" s="83"/>
      <c r="EFQ26" s="83"/>
      <c r="EFR26" s="83"/>
      <c r="EFS26" s="83"/>
      <c r="EFT26" s="83"/>
      <c r="EFU26" s="64">
        <f t="shared" ref="EFU26:EFU29" si="2628">SUM(EFO26:EFT26)</f>
        <v>0</v>
      </c>
      <c r="EFV26" s="211">
        <f t="shared" ref="EFV26:EFV29" si="2629">EFU26/$EFV$5</f>
        <v>0</v>
      </c>
      <c r="EFW26" s="195"/>
      <c r="EFX26" s="49"/>
      <c r="EFY26" s="49"/>
      <c r="EFZ26" s="49"/>
      <c r="EGA26" s="49"/>
      <c r="EGB26" s="49">
        <v>0</v>
      </c>
      <c r="EGC26" s="808">
        <f t="shared" ref="EGC26:EGC29" si="2630">SUM(EFW26:EGB26)</f>
        <v>0</v>
      </c>
      <c r="EGD26" s="211">
        <f t="shared" ref="EGD26:EGD29" si="2631">EGC26/$EGD$5</f>
        <v>0</v>
      </c>
      <c r="EGE26" s="195"/>
      <c r="EGF26" s="49"/>
      <c r="EGG26" s="49"/>
      <c r="EGH26" s="49"/>
      <c r="EGI26" s="49"/>
      <c r="EGJ26" s="49">
        <v>150</v>
      </c>
      <c r="EGK26" s="808">
        <f t="shared" ref="EGK26:EGK29" si="2632">SUM(EGE26:EGJ26)</f>
        <v>150</v>
      </c>
      <c r="EGL26" s="211">
        <f t="shared" ref="EGL26:EGL29" si="2633">EGK26/$EGL$5</f>
        <v>25</v>
      </c>
      <c r="EGM26" s="814"/>
      <c r="EGN26" s="815"/>
      <c r="EGO26" s="815"/>
      <c r="EGP26" s="815"/>
      <c r="EGQ26" s="815"/>
      <c r="EGR26" s="815"/>
      <c r="EGS26" s="808">
        <f t="shared" ref="EGS26:EGS29" si="2634">SUM(EGM26:EGR26)</f>
        <v>0</v>
      </c>
      <c r="EGT26" s="211">
        <f t="shared" ref="EGT26:EGT29" si="2635">EGS26/$EGT$5</f>
        <v>0</v>
      </c>
      <c r="EGU26" s="195"/>
      <c r="EGV26" s="49"/>
      <c r="EGW26" s="49"/>
      <c r="EGX26" s="49"/>
      <c r="EGY26" s="49"/>
      <c r="EGZ26" s="49"/>
      <c r="EHA26" s="808">
        <f t="shared" ref="EHA26:EHA29" si="2636">SUM(EGU26:EGZ26)</f>
        <v>0</v>
      </c>
      <c r="EHB26" s="211">
        <f t="shared" ref="EHB26:EHB29" si="2637">EHA26/$EHB$5</f>
        <v>0</v>
      </c>
      <c r="EHC26" s="458"/>
      <c r="EHD26" s="83">
        <v>219</v>
      </c>
      <c r="EHE26" s="83"/>
      <c r="EHF26" s="83"/>
      <c r="EHG26" s="83">
        <v>199</v>
      </c>
      <c r="EHH26" s="83"/>
      <c r="EHI26" s="808">
        <f t="shared" ref="EHI26:EHI29" si="2638">SUM(EHC26:EHH26)</f>
        <v>418</v>
      </c>
      <c r="EHJ26" s="211">
        <f t="shared" ref="EHJ26:EHJ29" si="2639">EHI26/$EHJ$5</f>
        <v>69.666666666666671</v>
      </c>
      <c r="EHK26" s="195"/>
      <c r="EHL26" s="49"/>
      <c r="EHM26" s="49"/>
      <c r="EHN26" s="49"/>
      <c r="EHO26" s="49"/>
      <c r="EHP26" s="49"/>
      <c r="EHQ26" s="808">
        <f t="shared" ref="EHQ26:EHQ29" si="2640">SUM(EHK26:EHP26)</f>
        <v>0</v>
      </c>
      <c r="EHR26" s="211">
        <f t="shared" ref="EHR26:EHR29" si="2641">EHQ26/$EHR$5</f>
        <v>0</v>
      </c>
      <c r="EHS26" s="195"/>
      <c r="EHT26" s="49">
        <v>0</v>
      </c>
      <c r="EHU26" s="49"/>
      <c r="EHV26" s="49"/>
      <c r="EHW26" s="49"/>
      <c r="EHX26" s="49"/>
      <c r="EHY26" s="808">
        <f t="shared" ref="EHY26:EHY29" si="2642">SUM(EHS26:EHX26)</f>
        <v>0</v>
      </c>
      <c r="EHZ26" s="211">
        <f t="shared" ref="EHZ26:EHZ29" si="2643">EHY26/$EHZ$5</f>
        <v>0</v>
      </c>
      <c r="EIA26" s="195"/>
      <c r="EIB26" s="49"/>
      <c r="EIC26" s="49"/>
      <c r="EID26" s="49"/>
      <c r="EIE26" s="49"/>
      <c r="EIF26" s="49"/>
      <c r="EIG26" s="808">
        <f t="shared" ref="EIG26:EIG29" si="2644">SUM(EIA26:EIF26)</f>
        <v>0</v>
      </c>
      <c r="EIH26" s="211">
        <f t="shared" ref="EIH26:EIH29" si="2645">EIG26/$EIH$5</f>
        <v>0</v>
      </c>
      <c r="EII26" s="195"/>
      <c r="EIJ26" s="49">
        <v>0</v>
      </c>
      <c r="EIK26" s="49"/>
      <c r="EIL26" s="49"/>
      <c r="EIM26" s="49"/>
      <c r="EIN26" s="49"/>
      <c r="EIO26" s="808">
        <f t="shared" ref="EIO26:EIO29" si="2646">SUM(EII26:EIN26)</f>
        <v>0</v>
      </c>
      <c r="EIP26" s="211">
        <f t="shared" ref="EIP26:EIP29" si="2647">EIO26/$EIP$5</f>
        <v>0</v>
      </c>
      <c r="EIQ26" s="195"/>
      <c r="EIR26" s="49"/>
      <c r="EIS26" s="49"/>
      <c r="EIT26" s="49">
        <v>100</v>
      </c>
      <c r="EIU26" s="49"/>
      <c r="EIV26" s="49"/>
      <c r="EIW26" s="808">
        <f t="shared" ref="EIW26:EIW29" si="2648">SUM(EIQ26:EIV26)</f>
        <v>100</v>
      </c>
      <c r="EIX26" s="211">
        <f t="shared" ref="EIX26:EIX29" si="2649">EIW26/$EIX$5</f>
        <v>16.666666666666668</v>
      </c>
      <c r="EIY26" s="195"/>
      <c r="EIZ26" s="49"/>
      <c r="EJA26" s="49"/>
      <c r="EJB26" s="49"/>
      <c r="EJC26" s="49"/>
      <c r="EJD26" s="49"/>
      <c r="EJE26" s="808">
        <f t="shared" ref="EJE26:EJE29" si="2650">SUM(EIY26:EJD26)</f>
        <v>0</v>
      </c>
      <c r="EJF26" s="211">
        <f t="shared" ref="EJF26:EJF29" si="2651">EJE26/$EJF$5</f>
        <v>0</v>
      </c>
      <c r="EJG26" s="195"/>
      <c r="EJH26" s="49"/>
      <c r="EJI26" s="49"/>
      <c r="EJJ26" s="49"/>
      <c r="EJK26" s="49"/>
      <c r="EJL26" s="49"/>
      <c r="EJM26" s="808">
        <f t="shared" ref="EJM26:EJM29" si="2652">SUM(EJG26:EJL26)</f>
        <v>0</v>
      </c>
      <c r="EJN26" s="211">
        <f t="shared" ref="EJN26:EJN29" si="2653">EJM26/$EJN$5</f>
        <v>0</v>
      </c>
      <c r="EJO26" s="195"/>
      <c r="EJP26" s="49"/>
      <c r="EJQ26" s="49">
        <v>100</v>
      </c>
      <c r="EJR26" s="49">
        <v>0</v>
      </c>
      <c r="EJS26" s="49"/>
      <c r="EJT26" s="49">
        <v>30</v>
      </c>
      <c r="EJU26" s="808">
        <f t="shared" ref="EJU26:EJU29" si="2654">SUM(EJO26:EJT26)</f>
        <v>130</v>
      </c>
      <c r="EJV26" s="211">
        <f t="shared" ref="EJV26:EJV29" si="2655">EJU26/$EJV$5</f>
        <v>21.666666666666668</v>
      </c>
      <c r="EJW26" s="195"/>
      <c r="EJX26" s="49"/>
      <c r="EJY26" s="49"/>
      <c r="EJZ26" s="49"/>
      <c r="EKA26" s="49"/>
      <c r="EKB26" s="49"/>
      <c r="EKC26" s="808">
        <f t="shared" ref="EKC26:EKC29" si="2656">SUM(EJW26:EKB26)</f>
        <v>0</v>
      </c>
      <c r="EKD26" s="211">
        <f t="shared" ref="EKD26:EKD29" si="2657">EKC26/$EKD$5</f>
        <v>0</v>
      </c>
      <c r="EKE26" s="195"/>
      <c r="EKF26" s="49"/>
      <c r="EKG26" s="49"/>
      <c r="EKH26" s="49"/>
      <c r="EKI26" s="49"/>
      <c r="EKJ26" s="49"/>
      <c r="EKK26" s="808">
        <f t="shared" ref="EKK26:EKK29" si="2658">SUM(EKE26:EKJ26)</f>
        <v>0</v>
      </c>
      <c r="EKL26" s="211">
        <f t="shared" ref="EKL26:EKL29" si="2659">EKK26/$EKL$5</f>
        <v>0</v>
      </c>
      <c r="EKM26" s="458"/>
      <c r="EKN26" s="83"/>
      <c r="EKO26" s="83"/>
      <c r="EKP26" s="83"/>
      <c r="EKQ26" s="83"/>
      <c r="EKR26" s="83"/>
      <c r="EKS26" s="808">
        <f t="shared" ref="EKS26:EKS29" si="2660">SUM(EKM26:EKR26)</f>
        <v>0</v>
      </c>
      <c r="EKT26" s="211">
        <f t="shared" ref="EKT26:EKT29" si="2661">EKS26/$EKT$5</f>
        <v>0</v>
      </c>
      <c r="EKU26" s="195"/>
      <c r="EKV26" s="49"/>
      <c r="EKW26" s="49"/>
      <c r="EKX26" s="49"/>
      <c r="EKY26" s="49"/>
      <c r="EKZ26" s="49"/>
      <c r="ELA26" s="808">
        <f t="shared" ref="ELA26:ELA29" si="2662">SUM(EKU26:EKZ26)</f>
        <v>0</v>
      </c>
      <c r="ELB26" s="211">
        <f t="shared" ref="ELB26:ELB29" si="2663">ELA26/$ELB$5</f>
        <v>0</v>
      </c>
      <c r="ELC26" s="195"/>
      <c r="ELD26" s="49"/>
      <c r="ELE26" s="49"/>
      <c r="ELF26" s="49"/>
      <c r="ELG26" s="49"/>
      <c r="ELH26" s="49"/>
      <c r="ELI26" s="808">
        <f t="shared" ref="ELI26:ELI29" si="2664">SUM(ELC26:ELH26)</f>
        <v>0</v>
      </c>
      <c r="ELJ26" s="211">
        <f t="shared" ref="ELJ26:ELJ29" si="2665">ELI26/$ELJ$5</f>
        <v>0</v>
      </c>
      <c r="ELK26" s="195"/>
      <c r="ELL26" s="49"/>
      <c r="ELM26" s="49"/>
      <c r="ELN26" s="49"/>
      <c r="ELO26" s="49"/>
      <c r="ELP26" s="49"/>
      <c r="ELQ26" s="808">
        <f t="shared" ref="ELQ26:ELQ29" si="2666">SUM(ELK26:ELP26)</f>
        <v>0</v>
      </c>
      <c r="ELR26" s="211">
        <f t="shared" ref="ELR26:ELR29" si="2667">ELQ26/$ELR$5</f>
        <v>0</v>
      </c>
      <c r="ELS26" s="195"/>
      <c r="ELT26" s="49"/>
      <c r="ELU26" s="49"/>
      <c r="ELV26" s="49"/>
      <c r="ELW26" s="49"/>
      <c r="ELX26" s="49"/>
      <c r="ELY26" s="872">
        <f t="shared" ref="ELY26:ELY29" si="2668">SUM(ELS26:ELX26)</f>
        <v>0</v>
      </c>
      <c r="ELZ26" s="873">
        <f t="shared" ref="ELZ26:ELZ29" si="2669">ELY26/$ELZ$5</f>
        <v>0</v>
      </c>
      <c r="EMA26" s="195"/>
      <c r="EMB26" s="49"/>
      <c r="EMC26" s="49"/>
      <c r="EMD26" s="49"/>
      <c r="EME26" s="49"/>
      <c r="EMF26" s="49"/>
      <c r="EMG26" s="872">
        <f t="shared" ref="EMG26:EMG29" si="2670">SUM(EMA26:EMF26)</f>
        <v>0</v>
      </c>
      <c r="EMH26" s="873">
        <f t="shared" ref="EMH26:EMH29" si="2671">EMG26/$EMH$5</f>
        <v>0</v>
      </c>
      <c r="EMI26" s="195"/>
      <c r="EMJ26" s="49"/>
      <c r="EMK26" s="49"/>
      <c r="EML26" s="49"/>
      <c r="EMM26" s="49"/>
      <c r="EMN26" s="49"/>
      <c r="EMO26" s="872">
        <f t="shared" ref="EMO26:EMO29" si="2672">SUM(EMI26:EMN26)</f>
        <v>0</v>
      </c>
      <c r="EMP26" s="873">
        <f t="shared" ref="EMP26:EMP29" si="2673">EMO26/$EMP$5</f>
        <v>0</v>
      </c>
      <c r="EMQ26" s="195"/>
      <c r="EMR26" s="49"/>
      <c r="EMS26" s="49"/>
      <c r="EMT26" s="49"/>
      <c r="EMU26" s="49"/>
      <c r="EMV26" s="49"/>
      <c r="EMW26" s="872">
        <f t="shared" ref="EMW26:EMW29" si="2674">SUM(EMQ26:EMV26)</f>
        <v>0</v>
      </c>
      <c r="EMX26" s="873">
        <f t="shared" ref="EMX26:EMX29" si="2675">EMW26/$EMX$5</f>
        <v>0</v>
      </c>
      <c r="EMY26" s="195"/>
      <c r="EMZ26" s="49"/>
      <c r="ENA26" s="49"/>
      <c r="ENB26" s="49"/>
      <c r="ENC26" s="49"/>
      <c r="END26" s="49"/>
      <c r="ENE26" s="872">
        <f t="shared" ref="ENE26:ENE29" si="2676">SUM(EMY26:END26)</f>
        <v>0</v>
      </c>
      <c r="ENF26" s="873">
        <f t="shared" ref="ENF26:ENF29" si="2677">ENE26/$ENF$5</f>
        <v>0</v>
      </c>
    </row>
    <row r="27" spans="1:3750" s="8" customFormat="1" ht="14.25" customHeight="1" x14ac:dyDescent="0.2">
      <c r="A27" s="248">
        <v>3</v>
      </c>
      <c r="B27" s="21" t="s">
        <v>139</v>
      </c>
      <c r="C27" s="309" t="s">
        <v>140</v>
      </c>
      <c r="D27" s="21">
        <v>25</v>
      </c>
      <c r="E27" s="24">
        <v>0</v>
      </c>
      <c r="F27" s="24">
        <v>2529</v>
      </c>
      <c r="G27" s="24"/>
      <c r="H27" s="24"/>
      <c r="I27" s="24"/>
      <c r="J27" s="360">
        <f>SUMIF(SUMPK!$B:$B,$B:$B,SUMPK!$O:$O)</f>
        <v>0</v>
      </c>
      <c r="K27" s="24">
        <f t="shared" si="1815"/>
        <v>0</v>
      </c>
      <c r="L27" s="24">
        <f t="shared" si="1618"/>
        <v>2529</v>
      </c>
      <c r="M27" s="15">
        <f t="shared" si="1816"/>
        <v>2529</v>
      </c>
      <c r="N27" s="15">
        <v>21.5</v>
      </c>
      <c r="O27" s="276">
        <f t="shared" si="1619"/>
        <v>117.62790697674419</v>
      </c>
      <c r="P27" s="277">
        <v>0</v>
      </c>
      <c r="Q27" s="276">
        <f t="shared" si="1817"/>
        <v>0</v>
      </c>
      <c r="R27" s="277">
        <f t="shared" si="1818"/>
        <v>12.307692307692308</v>
      </c>
      <c r="S27" s="222">
        <v>320</v>
      </c>
      <c r="T27" s="276">
        <f t="shared" si="1819"/>
        <v>205.48124999999999</v>
      </c>
      <c r="U27" s="278"/>
      <c r="V27" s="276">
        <f t="shared" si="1820"/>
        <v>205.48124999999999</v>
      </c>
      <c r="W27" s="279">
        <f t="shared" si="1821"/>
        <v>1</v>
      </c>
      <c r="X27" s="299"/>
      <c r="Y27" s="280"/>
      <c r="Z27" s="280"/>
      <c r="AA27" s="280"/>
      <c r="AB27" s="280"/>
      <c r="AC27" s="662">
        <v>18</v>
      </c>
      <c r="AD27" s="9"/>
      <c r="AF27" s="48"/>
      <c r="AG27" s="49"/>
      <c r="AH27" s="49"/>
      <c r="AI27" s="49"/>
      <c r="AJ27" s="49"/>
      <c r="AK27" s="49"/>
      <c r="AL27" s="42">
        <f t="shared" si="1822"/>
        <v>0</v>
      </c>
      <c r="AM27" s="43">
        <f t="shared" si="1823"/>
        <v>0</v>
      </c>
      <c r="AN27" s="48">
        <v>200</v>
      </c>
      <c r="AO27" s="49"/>
      <c r="AP27" s="49"/>
      <c r="AQ27" s="49"/>
      <c r="AR27" s="49"/>
      <c r="AS27" s="49"/>
      <c r="AT27" s="42">
        <f t="shared" si="1824"/>
        <v>200</v>
      </c>
      <c r="AU27" s="43">
        <f t="shared" si="1825"/>
        <v>33.333333333333336</v>
      </c>
      <c r="AV27" s="48"/>
      <c r="AW27" s="49">
        <v>594</v>
      </c>
      <c r="AX27" s="49"/>
      <c r="AY27" s="49"/>
      <c r="AZ27" s="49"/>
      <c r="BA27" s="49"/>
      <c r="BB27" s="42">
        <f t="shared" si="1826"/>
        <v>594</v>
      </c>
      <c r="BC27" s="43">
        <f t="shared" si="1827"/>
        <v>99</v>
      </c>
      <c r="BD27" s="48"/>
      <c r="BE27" s="49"/>
      <c r="BF27" s="49">
        <v>250</v>
      </c>
      <c r="BG27" s="49">
        <v>149</v>
      </c>
      <c r="BH27" s="49"/>
      <c r="BI27" s="49">
        <v>803</v>
      </c>
      <c r="BJ27" s="42">
        <f t="shared" si="1828"/>
        <v>1202</v>
      </c>
      <c r="BK27" s="43">
        <f t="shared" si="1829"/>
        <v>200.33333333333334</v>
      </c>
      <c r="BL27" s="48"/>
      <c r="BM27" s="49"/>
      <c r="BN27" s="49"/>
      <c r="BO27" s="49">
        <v>797</v>
      </c>
      <c r="BP27" s="49"/>
      <c r="BQ27" s="49"/>
      <c r="BR27" s="42">
        <f t="shared" si="1830"/>
        <v>797</v>
      </c>
      <c r="BS27" s="43">
        <f t="shared" si="1831"/>
        <v>132.83333333333334</v>
      </c>
      <c r="BT27" s="48"/>
      <c r="BU27" s="49"/>
      <c r="BV27" s="49">
        <v>602</v>
      </c>
      <c r="BW27" s="49"/>
      <c r="BX27" s="49"/>
      <c r="BY27" s="49">
        <v>895</v>
      </c>
      <c r="BZ27" s="42">
        <f t="shared" si="1832"/>
        <v>1497</v>
      </c>
      <c r="CA27" s="43">
        <f t="shared" si="1833"/>
        <v>249.5</v>
      </c>
      <c r="CB27" s="48"/>
      <c r="CC27" s="49"/>
      <c r="CD27" s="49"/>
      <c r="CE27" s="49"/>
      <c r="CF27" s="49"/>
      <c r="CG27" s="49"/>
      <c r="CH27" s="42">
        <f t="shared" si="1834"/>
        <v>0</v>
      </c>
      <c r="CI27" s="43">
        <f t="shared" si="1835"/>
        <v>0</v>
      </c>
      <c r="CJ27" s="48"/>
      <c r="CK27" s="49">
        <v>605</v>
      </c>
      <c r="CL27" s="49"/>
      <c r="CM27" s="49"/>
      <c r="CN27" s="49"/>
      <c r="CO27" s="49">
        <v>403</v>
      </c>
      <c r="CP27" s="42">
        <f t="shared" si="1836"/>
        <v>1008</v>
      </c>
      <c r="CQ27" s="43">
        <f t="shared" si="1837"/>
        <v>168</v>
      </c>
      <c r="CR27" s="48"/>
      <c r="CS27" s="49"/>
      <c r="CT27" s="49"/>
      <c r="CU27" s="49"/>
      <c r="CV27" s="49">
        <v>598</v>
      </c>
      <c r="CW27" s="49"/>
      <c r="CX27" s="42">
        <f t="shared" si="1838"/>
        <v>598</v>
      </c>
      <c r="CY27" s="43">
        <f t="shared" si="1839"/>
        <v>99.666666666666671</v>
      </c>
      <c r="CZ27" s="48"/>
      <c r="DA27" s="49"/>
      <c r="DB27" s="49"/>
      <c r="DC27" s="49">
        <v>401</v>
      </c>
      <c r="DD27" s="49"/>
      <c r="DE27" s="49"/>
      <c r="DF27" s="42">
        <f t="shared" si="1840"/>
        <v>401</v>
      </c>
      <c r="DG27" s="43">
        <f t="shared" si="1841"/>
        <v>66.833333333333329</v>
      </c>
      <c r="DH27" s="48"/>
      <c r="DI27" s="49"/>
      <c r="DJ27" s="49"/>
      <c r="DK27" s="49"/>
      <c r="DL27" s="49"/>
      <c r="DM27" s="49"/>
      <c r="DN27" s="42">
        <f t="shared" si="1842"/>
        <v>0</v>
      </c>
      <c r="DO27" s="43">
        <f t="shared" si="1843"/>
        <v>0</v>
      </c>
      <c r="DP27" s="48">
        <v>200</v>
      </c>
      <c r="DQ27" s="49"/>
      <c r="DR27" s="49"/>
      <c r="DS27" s="49">
        <v>802</v>
      </c>
      <c r="DT27" s="49"/>
      <c r="DU27" s="49"/>
      <c r="DV27" s="42">
        <f t="shared" si="1844"/>
        <v>1002</v>
      </c>
      <c r="DW27" s="43">
        <f t="shared" si="1845"/>
        <v>167</v>
      </c>
      <c r="DX27" s="48"/>
      <c r="DY27" s="49"/>
      <c r="DZ27" s="49"/>
      <c r="EA27" s="49"/>
      <c r="EB27" s="49">
        <v>632</v>
      </c>
      <c r="EC27" s="49"/>
      <c r="ED27" s="42">
        <f t="shared" si="1846"/>
        <v>632</v>
      </c>
      <c r="EE27" s="43">
        <f t="shared" si="1847"/>
        <v>105.33333333333333</v>
      </c>
      <c r="EF27" s="48"/>
      <c r="EG27" s="49"/>
      <c r="EH27" s="49"/>
      <c r="EI27" s="49"/>
      <c r="EJ27" s="49"/>
      <c r="EK27" s="49">
        <v>595</v>
      </c>
      <c r="EL27" s="42">
        <f t="shared" si="1848"/>
        <v>595</v>
      </c>
      <c r="EM27" s="43">
        <f t="shared" si="1849"/>
        <v>99.166666666666671</v>
      </c>
      <c r="EN27" s="48"/>
      <c r="EO27" s="49"/>
      <c r="EP27" s="49">
        <v>400</v>
      </c>
      <c r="EQ27" s="49"/>
      <c r="ER27" s="49"/>
      <c r="ES27" s="49"/>
      <c r="ET27" s="42">
        <f t="shared" si="1850"/>
        <v>400</v>
      </c>
      <c r="EU27" s="43">
        <f t="shared" si="1851"/>
        <v>66.666666666666671</v>
      </c>
      <c r="EV27" s="48"/>
      <c r="EW27" s="49">
        <v>802</v>
      </c>
      <c r="EX27" s="49"/>
      <c r="EY27" s="49"/>
      <c r="EZ27" s="49"/>
      <c r="FA27" s="49"/>
      <c r="FB27" s="42">
        <f t="shared" si="1852"/>
        <v>802</v>
      </c>
      <c r="FC27" s="43">
        <f t="shared" si="1853"/>
        <v>133.66666666666666</v>
      </c>
      <c r="FD27" s="48"/>
      <c r="FE27" s="49">
        <v>599</v>
      </c>
      <c r="FF27" s="49"/>
      <c r="FG27" s="49"/>
      <c r="FH27" s="49">
        <v>598</v>
      </c>
      <c r="FI27" s="49"/>
      <c r="FJ27" s="42">
        <f t="shared" si="1854"/>
        <v>1197</v>
      </c>
      <c r="FK27" s="43">
        <f t="shared" si="1855"/>
        <v>199.5</v>
      </c>
      <c r="FL27" s="48"/>
      <c r="FM27" s="49"/>
      <c r="FN27" s="49"/>
      <c r="FO27" s="49">
        <v>201</v>
      </c>
      <c r="FP27" s="49"/>
      <c r="FQ27" s="49"/>
      <c r="FR27" s="42">
        <f t="shared" si="1856"/>
        <v>201</v>
      </c>
      <c r="FS27" s="43">
        <f t="shared" si="1857"/>
        <v>33.5</v>
      </c>
      <c r="FT27" s="48"/>
      <c r="FU27" s="49"/>
      <c r="FV27" s="49">
        <v>835</v>
      </c>
      <c r="FW27" s="49"/>
      <c r="FX27" s="49"/>
      <c r="FY27" s="49"/>
      <c r="FZ27" s="42">
        <f t="shared" si="1858"/>
        <v>835</v>
      </c>
      <c r="GA27" s="43">
        <f t="shared" si="1859"/>
        <v>139.16666666666666</v>
      </c>
      <c r="GB27" s="48"/>
      <c r="GC27" s="49">
        <v>203</v>
      </c>
      <c r="GD27" s="49"/>
      <c r="GE27" s="49"/>
      <c r="GF27" s="49"/>
      <c r="GG27" s="49">
        <v>802</v>
      </c>
      <c r="GH27" s="42">
        <f t="shared" si="1860"/>
        <v>1005</v>
      </c>
      <c r="GI27" s="43">
        <f t="shared" si="1861"/>
        <v>167.5</v>
      </c>
      <c r="GJ27" s="48"/>
      <c r="GK27" s="49"/>
      <c r="GL27" s="49">
        <v>200</v>
      </c>
      <c r="GM27" s="49"/>
      <c r="GN27" s="49"/>
      <c r="GO27" s="49"/>
      <c r="GP27" s="42">
        <f t="shared" si="1862"/>
        <v>200</v>
      </c>
      <c r="GQ27" s="43">
        <f t="shared" si="1863"/>
        <v>33.333333333333336</v>
      </c>
      <c r="GR27" s="48"/>
      <c r="GS27" s="49"/>
      <c r="GT27" s="49"/>
      <c r="GU27" s="49"/>
      <c r="GV27" s="49"/>
      <c r="GW27" s="49">
        <v>604</v>
      </c>
      <c r="GX27" s="42">
        <f t="shared" si="1864"/>
        <v>604</v>
      </c>
      <c r="GY27" s="43">
        <f t="shared" si="1865"/>
        <v>100.66666666666667</v>
      </c>
      <c r="GZ27" s="48"/>
      <c r="HA27" s="49">
        <v>196</v>
      </c>
      <c r="HB27" s="49"/>
      <c r="HC27" s="49"/>
      <c r="HD27" s="49"/>
      <c r="HE27" s="49"/>
      <c r="HF27" s="42">
        <f t="shared" si="1866"/>
        <v>196</v>
      </c>
      <c r="HG27" s="43">
        <f t="shared" si="1867"/>
        <v>32.666666666666664</v>
      </c>
      <c r="HH27" s="48"/>
      <c r="HI27" s="49"/>
      <c r="HJ27" s="49"/>
      <c r="HK27" s="49"/>
      <c r="HL27" s="49"/>
      <c r="HM27" s="49">
        <v>671</v>
      </c>
      <c r="HN27" s="42">
        <f t="shared" si="1868"/>
        <v>671</v>
      </c>
      <c r="HO27" s="43">
        <f t="shared" si="1869"/>
        <v>111.83333333333333</v>
      </c>
      <c r="HP27" s="82"/>
      <c r="HQ27" s="83"/>
      <c r="HR27" s="83">
        <v>383</v>
      </c>
      <c r="HS27" s="83"/>
      <c r="HT27" s="83"/>
      <c r="HU27" s="83"/>
      <c r="HV27" s="42">
        <f t="shared" si="1870"/>
        <v>383</v>
      </c>
      <c r="HW27" s="43">
        <f t="shared" si="1871"/>
        <v>63.833333333333336</v>
      </c>
      <c r="HX27" s="48">
        <v>580</v>
      </c>
      <c r="HY27" s="49"/>
      <c r="HZ27" s="49"/>
      <c r="IA27" s="49"/>
      <c r="IB27" s="49"/>
      <c r="IC27" s="49">
        <v>1018</v>
      </c>
      <c r="ID27" s="42">
        <f t="shared" si="1872"/>
        <v>1598</v>
      </c>
      <c r="IE27" s="43">
        <f t="shared" si="1873"/>
        <v>266.33333333333331</v>
      </c>
      <c r="IF27" s="48"/>
      <c r="IG27" s="49"/>
      <c r="IH27" s="49"/>
      <c r="II27" s="49"/>
      <c r="IJ27" s="49"/>
      <c r="IK27" s="49">
        <v>400</v>
      </c>
      <c r="IL27" s="42">
        <f t="shared" si="1874"/>
        <v>400</v>
      </c>
      <c r="IM27" s="43">
        <f t="shared" si="1875"/>
        <v>66.666666666666671</v>
      </c>
      <c r="IN27" s="82"/>
      <c r="IO27" s="83"/>
      <c r="IP27" s="83"/>
      <c r="IQ27" s="83">
        <v>617</v>
      </c>
      <c r="IR27" s="83"/>
      <c r="IS27" s="83"/>
      <c r="IT27" s="42">
        <f t="shared" si="1876"/>
        <v>617</v>
      </c>
      <c r="IU27" s="43">
        <f t="shared" si="1877"/>
        <v>102.83333333333333</v>
      </c>
      <c r="IV27" s="48"/>
      <c r="IW27" s="49"/>
      <c r="IX27" s="49"/>
      <c r="IY27" s="49"/>
      <c r="IZ27" s="49"/>
      <c r="JA27" s="49"/>
      <c r="JB27" s="42">
        <f t="shared" si="1878"/>
        <v>0</v>
      </c>
      <c r="JC27" s="43">
        <f t="shared" si="1879"/>
        <v>0</v>
      </c>
      <c r="JD27" s="48"/>
      <c r="JE27" s="49">
        <v>598</v>
      </c>
      <c r="JF27" s="49"/>
      <c r="JG27" s="49"/>
      <c r="JH27" s="49"/>
      <c r="JI27" s="49"/>
      <c r="JJ27" s="42">
        <f t="shared" si="1880"/>
        <v>598</v>
      </c>
      <c r="JK27" s="43">
        <f t="shared" si="1881"/>
        <v>99.666666666666671</v>
      </c>
      <c r="JL27" s="48">
        <v>199</v>
      </c>
      <c r="JM27" s="49"/>
      <c r="JN27" s="49"/>
      <c r="JO27" s="49">
        <v>594</v>
      </c>
      <c r="JP27" s="49"/>
      <c r="JQ27" s="49"/>
      <c r="JR27" s="42">
        <f t="shared" si="1882"/>
        <v>793</v>
      </c>
      <c r="JS27" s="43">
        <f t="shared" si="1883"/>
        <v>132.16666666666666</v>
      </c>
      <c r="JT27" s="48"/>
      <c r="JU27" s="49">
        <v>606</v>
      </c>
      <c r="JV27" s="49"/>
      <c r="JW27" s="49"/>
      <c r="JX27" s="49"/>
      <c r="JY27" s="49">
        <v>200</v>
      </c>
      <c r="JZ27" s="42">
        <f t="shared" si="1884"/>
        <v>806</v>
      </c>
      <c r="KA27" s="43">
        <f t="shared" si="1885"/>
        <v>134.33333333333334</v>
      </c>
      <c r="KB27" s="48"/>
      <c r="KC27" s="49">
        <v>795</v>
      </c>
      <c r="KD27" s="49"/>
      <c r="KE27" s="49"/>
      <c r="KF27" s="49"/>
      <c r="KG27" s="49"/>
      <c r="KH27" s="42">
        <f t="shared" si="1886"/>
        <v>795</v>
      </c>
      <c r="KI27" s="43">
        <f t="shared" si="1887"/>
        <v>132.5</v>
      </c>
      <c r="KJ27" s="48"/>
      <c r="KK27" s="49">
        <v>802</v>
      </c>
      <c r="KL27" s="49"/>
      <c r="KM27" s="49"/>
      <c r="KN27" s="49">
        <v>302</v>
      </c>
      <c r="KO27" s="49"/>
      <c r="KP27" s="42">
        <f t="shared" si="1888"/>
        <v>1104</v>
      </c>
      <c r="KQ27" s="43">
        <f t="shared" si="1889"/>
        <v>184</v>
      </c>
      <c r="KR27" s="48"/>
      <c r="KS27" s="49"/>
      <c r="KT27" s="49"/>
      <c r="KU27" s="49">
        <v>596</v>
      </c>
      <c r="KV27" s="49"/>
      <c r="KW27" s="49"/>
      <c r="KX27" s="42">
        <f t="shared" si="1890"/>
        <v>596</v>
      </c>
      <c r="KY27" s="43">
        <f t="shared" si="1891"/>
        <v>99.333333333333329</v>
      </c>
      <c r="KZ27" s="48">
        <v>408</v>
      </c>
      <c r="LA27" s="49"/>
      <c r="LB27" s="49"/>
      <c r="LC27" s="49"/>
      <c r="LD27" s="49"/>
      <c r="LE27" s="49">
        <v>792</v>
      </c>
      <c r="LF27" s="42">
        <f t="shared" si="1892"/>
        <v>1200</v>
      </c>
      <c r="LG27" s="43">
        <f t="shared" si="1893"/>
        <v>200</v>
      </c>
      <c r="LH27" s="48"/>
      <c r="LI27" s="49"/>
      <c r="LJ27" s="49"/>
      <c r="LK27" s="49"/>
      <c r="LL27" s="49"/>
      <c r="LM27" s="49">
        <v>400</v>
      </c>
      <c r="LN27" s="67">
        <f t="shared" si="1894"/>
        <v>400</v>
      </c>
      <c r="LO27" s="68">
        <f t="shared" si="1895"/>
        <v>66.666666666666671</v>
      </c>
      <c r="LP27" s="48">
        <v>232</v>
      </c>
      <c r="LQ27" s="49"/>
      <c r="LR27" s="49">
        <v>203</v>
      </c>
      <c r="LS27" s="49"/>
      <c r="LT27" s="49"/>
      <c r="LU27" s="49"/>
      <c r="LV27" s="67">
        <f t="shared" si="1896"/>
        <v>435</v>
      </c>
      <c r="LW27" s="68">
        <f t="shared" si="1897"/>
        <v>72.5</v>
      </c>
      <c r="LX27" s="48">
        <v>404</v>
      </c>
      <c r="LY27" s="49"/>
      <c r="LZ27" s="49"/>
      <c r="MA27" s="49"/>
      <c r="MB27" s="49"/>
      <c r="MC27" s="49">
        <v>303</v>
      </c>
      <c r="MD27" s="67">
        <f t="shared" si="1898"/>
        <v>707</v>
      </c>
      <c r="ME27" s="68">
        <f t="shared" si="1899"/>
        <v>117.83333333333333</v>
      </c>
      <c r="MF27" s="48"/>
      <c r="MG27" s="49"/>
      <c r="MH27" s="49"/>
      <c r="MI27" s="49">
        <v>411</v>
      </c>
      <c r="MJ27" s="49">
        <v>411</v>
      </c>
      <c r="MK27" s="49"/>
      <c r="ML27" s="42">
        <f t="shared" si="1900"/>
        <v>822</v>
      </c>
      <c r="MM27" s="43">
        <f t="shared" si="1901"/>
        <v>137</v>
      </c>
      <c r="MN27" s="48"/>
      <c r="MO27" s="49"/>
      <c r="MP27" s="49"/>
      <c r="MQ27" s="49"/>
      <c r="MR27" s="49"/>
      <c r="MS27" s="49"/>
      <c r="MT27" s="42">
        <f t="shared" si="1902"/>
        <v>0</v>
      </c>
      <c r="MU27" s="43">
        <f t="shared" si="1903"/>
        <v>0</v>
      </c>
      <c r="MV27" s="48">
        <v>601</v>
      </c>
      <c r="MW27" s="49"/>
      <c r="MX27" s="49"/>
      <c r="MY27" s="49"/>
      <c r="MZ27" s="49"/>
      <c r="NA27" s="49">
        <v>807</v>
      </c>
      <c r="NB27" s="42">
        <f t="shared" si="1904"/>
        <v>1408</v>
      </c>
      <c r="NC27" s="43">
        <f t="shared" si="1905"/>
        <v>234.66666666666666</v>
      </c>
      <c r="ND27" s="48">
        <v>197</v>
      </c>
      <c r="NE27" s="49"/>
      <c r="NF27" s="49"/>
      <c r="NG27" s="49"/>
      <c r="NH27" s="49"/>
      <c r="NI27" s="49"/>
      <c r="NJ27" s="42">
        <f t="shared" si="1906"/>
        <v>197</v>
      </c>
      <c r="NK27" s="43">
        <f t="shared" si="1907"/>
        <v>32.833333333333336</v>
      </c>
      <c r="NL27" s="48">
        <v>102</v>
      </c>
      <c r="NM27" s="49">
        <v>105</v>
      </c>
      <c r="NN27" s="49"/>
      <c r="NO27" s="49"/>
      <c r="NP27" s="49">
        <v>305</v>
      </c>
      <c r="NQ27" s="49"/>
      <c r="NR27" s="42">
        <f t="shared" si="1908"/>
        <v>512</v>
      </c>
      <c r="NS27" s="43">
        <f t="shared" si="1909"/>
        <v>85.333333333333329</v>
      </c>
      <c r="NT27" s="48"/>
      <c r="NU27" s="49">
        <v>598</v>
      </c>
      <c r="NV27" s="49"/>
      <c r="NW27" s="49"/>
      <c r="NX27" s="49">
        <v>802</v>
      </c>
      <c r="NY27" s="49"/>
      <c r="NZ27" s="42">
        <f t="shared" si="1910"/>
        <v>1400</v>
      </c>
      <c r="OA27" s="43">
        <f t="shared" si="1911"/>
        <v>233.33333333333334</v>
      </c>
      <c r="OB27" s="48"/>
      <c r="OC27" s="49"/>
      <c r="OD27" s="49">
        <v>408</v>
      </c>
      <c r="OE27" s="49"/>
      <c r="OF27" s="49"/>
      <c r="OG27" s="49"/>
      <c r="OH27" s="42">
        <f t="shared" si="1912"/>
        <v>408</v>
      </c>
      <c r="OI27" s="43">
        <f t="shared" si="1913"/>
        <v>68</v>
      </c>
      <c r="OJ27" s="48">
        <v>400</v>
      </c>
      <c r="OK27" s="49"/>
      <c r="OL27" s="49"/>
      <c r="OM27" s="49"/>
      <c r="ON27" s="49"/>
      <c r="OO27" s="49"/>
      <c r="OP27" s="42">
        <f t="shared" si="1914"/>
        <v>400</v>
      </c>
      <c r="OQ27" s="43">
        <f t="shared" si="1915"/>
        <v>66.666666666666671</v>
      </c>
      <c r="OR27" s="48"/>
      <c r="OS27" s="49">
        <v>610</v>
      </c>
      <c r="OT27" s="49"/>
      <c r="OU27" s="49"/>
      <c r="OV27" s="49"/>
      <c r="OW27" s="49"/>
      <c r="OX27" s="67">
        <f t="shared" si="1916"/>
        <v>610</v>
      </c>
      <c r="OY27" s="68">
        <f t="shared" si="1917"/>
        <v>101.66666666666667</v>
      </c>
      <c r="OZ27" s="48"/>
      <c r="PA27" s="49"/>
      <c r="PB27" s="49">
        <v>999</v>
      </c>
      <c r="PC27" s="49"/>
      <c r="PD27" s="49"/>
      <c r="PE27" s="49"/>
      <c r="PF27" s="67">
        <f t="shared" si="1918"/>
        <v>999</v>
      </c>
      <c r="PG27" s="68">
        <f t="shared" si="1919"/>
        <v>166.5</v>
      </c>
      <c r="PH27" s="48"/>
      <c r="PI27" s="49"/>
      <c r="PJ27" s="49"/>
      <c r="PK27" s="49"/>
      <c r="PL27" s="49"/>
      <c r="PM27" s="49"/>
      <c r="PN27" s="104">
        <f t="shared" si="1920"/>
        <v>0</v>
      </c>
      <c r="PO27" s="105">
        <f t="shared" si="1921"/>
        <v>0</v>
      </c>
      <c r="PP27" s="106"/>
      <c r="PQ27" s="107">
        <v>705</v>
      </c>
      <c r="PR27" s="107"/>
      <c r="PS27" s="107"/>
      <c r="PT27" s="107"/>
      <c r="PU27" s="107"/>
      <c r="PV27" s="104">
        <f t="shared" si="1922"/>
        <v>705</v>
      </c>
      <c r="PW27" s="105">
        <f t="shared" si="1923"/>
        <v>117.5</v>
      </c>
      <c r="PX27" s="106">
        <v>430</v>
      </c>
      <c r="PY27" s="107"/>
      <c r="PZ27" s="107"/>
      <c r="QA27" s="107"/>
      <c r="QB27" s="107"/>
      <c r="QC27" s="107"/>
      <c r="QD27" s="104">
        <f t="shared" si="1924"/>
        <v>430</v>
      </c>
      <c r="QE27" s="105">
        <f t="shared" si="1925"/>
        <v>71.666666666666671</v>
      </c>
      <c r="QF27" s="106">
        <v>412</v>
      </c>
      <c r="QG27" s="107"/>
      <c r="QH27" s="107"/>
      <c r="QI27" s="107"/>
      <c r="QJ27" s="107"/>
      <c r="QK27" s="107"/>
      <c r="QL27" s="104">
        <f t="shared" si="1926"/>
        <v>412</v>
      </c>
      <c r="QM27" s="105">
        <f t="shared" si="1927"/>
        <v>68.666666666666671</v>
      </c>
      <c r="QN27" s="106">
        <v>411</v>
      </c>
      <c r="QO27" s="107"/>
      <c r="QP27" s="107"/>
      <c r="QQ27" s="107">
        <v>807</v>
      </c>
      <c r="QR27" s="107"/>
      <c r="QS27" s="107"/>
      <c r="QT27" s="104">
        <f t="shared" si="1928"/>
        <v>1218</v>
      </c>
      <c r="QU27" s="105">
        <f t="shared" si="1929"/>
        <v>203</v>
      </c>
      <c r="QV27" s="106"/>
      <c r="QW27" s="107"/>
      <c r="QX27" s="107"/>
      <c r="QY27" s="107">
        <v>400</v>
      </c>
      <c r="QZ27" s="107"/>
      <c r="RA27" s="107"/>
      <c r="RB27" s="104">
        <f t="shared" si="1930"/>
        <v>400</v>
      </c>
      <c r="RC27" s="105">
        <f t="shared" si="1931"/>
        <v>66.666666666666671</v>
      </c>
      <c r="RD27" s="106"/>
      <c r="RE27" s="107">
        <v>409</v>
      </c>
      <c r="RF27" s="107"/>
      <c r="RG27" s="107"/>
      <c r="RH27" s="107"/>
      <c r="RI27" s="107"/>
      <c r="RJ27" s="104">
        <f t="shared" si="1932"/>
        <v>409</v>
      </c>
      <c r="RK27" s="105">
        <f t="shared" si="1933"/>
        <v>68.166666666666671</v>
      </c>
      <c r="RL27" s="106"/>
      <c r="RM27" s="107">
        <v>201</v>
      </c>
      <c r="RN27" s="107"/>
      <c r="RO27" s="107">
        <v>605</v>
      </c>
      <c r="RP27" s="107"/>
      <c r="RQ27" s="107"/>
      <c r="RR27" s="104">
        <f t="shared" si="1934"/>
        <v>806</v>
      </c>
      <c r="RS27" s="105">
        <f t="shared" si="1935"/>
        <v>134.33333333333334</v>
      </c>
      <c r="RT27" s="106"/>
      <c r="RU27" s="107"/>
      <c r="RV27" s="107"/>
      <c r="RW27" s="107">
        <v>403</v>
      </c>
      <c r="RX27" s="107"/>
      <c r="RY27" s="107"/>
      <c r="RZ27" s="104">
        <f t="shared" si="1936"/>
        <v>403</v>
      </c>
      <c r="SA27" s="105">
        <f t="shared" si="1937"/>
        <v>67.166666666666671</v>
      </c>
      <c r="SB27" s="106">
        <v>310</v>
      </c>
      <c r="SC27" s="107"/>
      <c r="SD27" s="107"/>
      <c r="SE27" s="107">
        <v>303</v>
      </c>
      <c r="SF27" s="107"/>
      <c r="SG27" s="107"/>
      <c r="SH27" s="104">
        <f t="shared" si="1938"/>
        <v>613</v>
      </c>
      <c r="SI27" s="105">
        <f t="shared" si="1939"/>
        <v>102.16666666666667</v>
      </c>
      <c r="SJ27" s="106"/>
      <c r="SK27" s="107"/>
      <c r="SL27" s="107">
        <v>654</v>
      </c>
      <c r="SM27" s="107"/>
      <c r="SN27" s="107"/>
      <c r="SO27" s="107">
        <v>300</v>
      </c>
      <c r="SP27" s="104">
        <f t="shared" si="1940"/>
        <v>954</v>
      </c>
      <c r="SQ27" s="105">
        <f t="shared" si="1941"/>
        <v>159</v>
      </c>
      <c r="SR27" s="106"/>
      <c r="SS27" s="107">
        <v>602</v>
      </c>
      <c r="ST27" s="107"/>
      <c r="SU27" s="107">
        <v>5</v>
      </c>
      <c r="SV27" s="107"/>
      <c r="SW27" s="107"/>
      <c r="SX27" s="104">
        <f t="shared" si="1942"/>
        <v>607</v>
      </c>
      <c r="SY27" s="105">
        <f t="shared" si="1943"/>
        <v>101.16666666666667</v>
      </c>
      <c r="SZ27" s="106"/>
      <c r="TA27" s="107">
        <v>400</v>
      </c>
      <c r="TB27" s="107">
        <v>200</v>
      </c>
      <c r="TC27" s="107"/>
      <c r="TD27" s="107"/>
      <c r="TE27" s="107"/>
      <c r="TF27" s="104">
        <f t="shared" si="1944"/>
        <v>600</v>
      </c>
      <c r="TG27" s="105">
        <f t="shared" si="1945"/>
        <v>100</v>
      </c>
      <c r="TH27" s="106"/>
      <c r="TI27" s="107"/>
      <c r="TJ27" s="107">
        <v>401</v>
      </c>
      <c r="TK27" s="107"/>
      <c r="TL27" s="107"/>
      <c r="TM27" s="107"/>
      <c r="TN27" s="104">
        <f t="shared" si="1946"/>
        <v>401</v>
      </c>
      <c r="TO27" s="105">
        <f t="shared" si="1947"/>
        <v>66.833333333333329</v>
      </c>
      <c r="TP27" s="106">
        <v>406</v>
      </c>
      <c r="TQ27" s="107"/>
      <c r="TR27" s="107"/>
      <c r="TS27" s="107">
        <v>301</v>
      </c>
      <c r="TT27" s="107"/>
      <c r="TU27" s="107"/>
      <c r="TV27" s="107"/>
      <c r="TW27" s="104">
        <f t="shared" si="1948"/>
        <v>301</v>
      </c>
      <c r="TX27" s="105">
        <f t="shared" si="1949"/>
        <v>50.166666666666664</v>
      </c>
      <c r="TY27" s="106"/>
      <c r="TZ27" s="107">
        <v>300</v>
      </c>
      <c r="UA27" s="107"/>
      <c r="UB27" s="107"/>
      <c r="UC27" s="107"/>
      <c r="UD27" s="107"/>
      <c r="UE27" s="104">
        <f t="shared" si="1950"/>
        <v>300</v>
      </c>
      <c r="UF27" s="105">
        <f t="shared" si="1951"/>
        <v>50</v>
      </c>
      <c r="UG27" s="106"/>
      <c r="UH27" s="107"/>
      <c r="UI27" s="107"/>
      <c r="UJ27" s="107"/>
      <c r="UK27" s="107">
        <v>378</v>
      </c>
      <c r="UL27" s="107"/>
      <c r="UM27" s="104">
        <f t="shared" si="1952"/>
        <v>378</v>
      </c>
      <c r="UN27" s="105">
        <f t="shared" si="1953"/>
        <v>63</v>
      </c>
      <c r="UO27" s="48"/>
      <c r="UP27" s="49"/>
      <c r="UQ27" s="49"/>
      <c r="UR27" s="49"/>
      <c r="US27" s="49">
        <v>602</v>
      </c>
      <c r="UT27" s="49"/>
      <c r="UU27" s="67">
        <f t="shared" si="1954"/>
        <v>602</v>
      </c>
      <c r="UV27" s="68">
        <f t="shared" si="1955"/>
        <v>100.33333333333333</v>
      </c>
      <c r="UW27" s="106"/>
      <c r="UX27" s="107"/>
      <c r="UY27" s="107"/>
      <c r="UZ27" s="107"/>
      <c r="VA27" s="107">
        <v>186</v>
      </c>
      <c r="VB27" s="107"/>
      <c r="VC27" s="104">
        <f t="shared" si="1956"/>
        <v>186</v>
      </c>
      <c r="VD27" s="105">
        <f t="shared" si="1957"/>
        <v>31</v>
      </c>
      <c r="VE27" s="63"/>
      <c r="VF27" s="64"/>
      <c r="VG27" s="64">
        <v>200</v>
      </c>
      <c r="VH27" s="64"/>
      <c r="VI27" s="64">
        <v>200</v>
      </c>
      <c r="VJ27" s="64"/>
      <c r="VK27" s="67">
        <f t="shared" si="1958"/>
        <v>400</v>
      </c>
      <c r="VL27" s="68">
        <f t="shared" si="1959"/>
        <v>66.666666666666671</v>
      </c>
      <c r="VM27" s="106"/>
      <c r="VN27" s="107"/>
      <c r="VO27" s="107"/>
      <c r="VP27" s="107"/>
      <c r="VQ27" s="107"/>
      <c r="VR27" s="107">
        <v>629</v>
      </c>
      <c r="VS27" s="107"/>
      <c r="VT27" s="104">
        <f t="shared" si="1960"/>
        <v>629</v>
      </c>
      <c r="VU27" s="105">
        <f t="shared" si="1961"/>
        <v>104.83333333333333</v>
      </c>
      <c r="VV27" s="48"/>
      <c r="VW27" s="49"/>
      <c r="VX27" s="49"/>
      <c r="VY27" s="49"/>
      <c r="VZ27" s="49"/>
      <c r="WA27" s="49"/>
      <c r="WB27" s="49">
        <v>300</v>
      </c>
      <c r="WC27" s="67">
        <f t="shared" si="1962"/>
        <v>300</v>
      </c>
      <c r="WD27" s="68">
        <f t="shared" si="1963"/>
        <v>50</v>
      </c>
      <c r="WE27" s="48"/>
      <c r="WF27" s="49">
        <v>298</v>
      </c>
      <c r="WG27" s="49"/>
      <c r="WH27" s="49"/>
      <c r="WI27" s="49"/>
      <c r="WJ27" s="49">
        <v>200</v>
      </c>
      <c r="WK27" s="49"/>
      <c r="WL27" s="67">
        <f t="shared" si="1964"/>
        <v>498</v>
      </c>
      <c r="WM27" s="68">
        <f t="shared" si="1965"/>
        <v>83</v>
      </c>
      <c r="WN27" s="48"/>
      <c r="WO27" s="49"/>
      <c r="WP27" s="49"/>
      <c r="WQ27" s="49">
        <v>200</v>
      </c>
      <c r="WR27" s="49"/>
      <c r="WS27" s="49"/>
      <c r="WT27" s="49">
        <v>399</v>
      </c>
      <c r="WU27" s="67">
        <f t="shared" si="1966"/>
        <v>599</v>
      </c>
      <c r="WV27" s="68">
        <f t="shared" si="1967"/>
        <v>99.833333333333329</v>
      </c>
      <c r="WW27" s="48"/>
      <c r="WX27" s="49"/>
      <c r="WY27" s="49"/>
      <c r="WZ27" s="49"/>
      <c r="XA27" s="49">
        <v>302</v>
      </c>
      <c r="XB27" s="49"/>
      <c r="XC27" s="49"/>
      <c r="XD27" s="67">
        <f t="shared" si="1968"/>
        <v>302</v>
      </c>
      <c r="XE27" s="68">
        <f t="shared" si="1969"/>
        <v>50.333333333333336</v>
      </c>
      <c r="XF27" s="48">
        <v>498</v>
      </c>
      <c r="XG27" s="49"/>
      <c r="XH27" s="49"/>
      <c r="XI27" s="49">
        <v>101</v>
      </c>
      <c r="XJ27" s="49"/>
      <c r="XK27" s="49"/>
      <c r="XL27" s="67">
        <f t="shared" si="1970"/>
        <v>599</v>
      </c>
      <c r="XM27" s="68">
        <f t="shared" si="1971"/>
        <v>99.833333333333329</v>
      </c>
      <c r="XN27" s="48">
        <v>602</v>
      </c>
      <c r="XO27" s="49"/>
      <c r="XP27" s="49"/>
      <c r="XQ27" s="49"/>
      <c r="XR27" s="49"/>
      <c r="XS27" s="49"/>
      <c r="XT27" s="67">
        <f t="shared" si="1972"/>
        <v>602</v>
      </c>
      <c r="XU27" s="68">
        <f t="shared" si="1973"/>
        <v>100.33333333333333</v>
      </c>
      <c r="XV27" s="48">
        <v>199</v>
      </c>
      <c r="XW27" s="49"/>
      <c r="XX27" s="49"/>
      <c r="XY27" s="49"/>
      <c r="XZ27" s="24">
        <v>194</v>
      </c>
      <c r="YA27" s="49"/>
      <c r="YB27" s="67">
        <f t="shared" si="1974"/>
        <v>393</v>
      </c>
      <c r="YC27" s="68">
        <f t="shared" si="1975"/>
        <v>65.5</v>
      </c>
      <c r="YD27" s="48"/>
      <c r="YE27" s="49"/>
      <c r="YF27" s="49"/>
      <c r="YG27" s="49"/>
      <c r="YH27" s="49">
        <v>602</v>
      </c>
      <c r="YI27" s="49"/>
      <c r="YJ27" s="49"/>
      <c r="YK27" s="67">
        <f t="shared" si="1976"/>
        <v>602</v>
      </c>
      <c r="YL27" s="68">
        <f t="shared" si="1977"/>
        <v>100.33333333333333</v>
      </c>
      <c r="YM27" s="48"/>
      <c r="YN27" s="49">
        <v>98</v>
      </c>
      <c r="YO27" s="49">
        <v>201</v>
      </c>
      <c r="YP27" s="49"/>
      <c r="YQ27" s="49">
        <v>200</v>
      </c>
      <c r="YR27" s="49"/>
      <c r="YS27" s="49"/>
      <c r="YT27" s="67">
        <f t="shared" si="1978"/>
        <v>499</v>
      </c>
      <c r="YU27" s="68">
        <f t="shared" si="1979"/>
        <v>83.166666666666671</v>
      </c>
      <c r="YV27" s="48"/>
      <c r="YW27" s="49"/>
      <c r="YX27" s="49"/>
      <c r="YY27" s="49">
        <v>202</v>
      </c>
      <c r="YZ27" s="49"/>
      <c r="ZA27" s="49"/>
      <c r="ZB27" s="67">
        <f t="shared" si="1980"/>
        <v>202</v>
      </c>
      <c r="ZC27" s="68">
        <f t="shared" si="1981"/>
        <v>33.666666666666664</v>
      </c>
      <c r="ZD27" s="48"/>
      <c r="ZE27" s="49">
        <v>400</v>
      </c>
      <c r="ZF27" s="49"/>
      <c r="ZG27" s="49"/>
      <c r="ZH27" s="49">
        <v>301</v>
      </c>
      <c r="ZI27" s="49"/>
      <c r="ZJ27" s="67">
        <f t="shared" si="1982"/>
        <v>701</v>
      </c>
      <c r="ZK27" s="68">
        <f t="shared" si="1983"/>
        <v>116.83333333333333</v>
      </c>
      <c r="ZL27" s="48"/>
      <c r="ZM27" s="49"/>
      <c r="ZN27" s="49"/>
      <c r="ZO27" s="49"/>
      <c r="ZP27" s="49"/>
      <c r="ZQ27" s="49"/>
      <c r="ZR27" s="67">
        <f t="shared" si="1984"/>
        <v>0</v>
      </c>
      <c r="ZS27" s="68">
        <f t="shared" si="1985"/>
        <v>0</v>
      </c>
      <c r="ZT27" s="48">
        <v>603</v>
      </c>
      <c r="ZU27" s="49"/>
      <c r="ZV27" s="49"/>
      <c r="ZW27" s="49"/>
      <c r="ZX27" s="49">
        <v>275</v>
      </c>
      <c r="ZY27" s="49"/>
      <c r="ZZ27" s="67">
        <f t="shared" si="1986"/>
        <v>878</v>
      </c>
      <c r="AAA27" s="68">
        <f t="shared" si="1987"/>
        <v>146.33333333333334</v>
      </c>
      <c r="AAB27" s="48"/>
      <c r="AAC27" s="49"/>
      <c r="AAD27" s="49"/>
      <c r="AAE27" s="49"/>
      <c r="AAF27" s="49"/>
      <c r="AAG27" s="49">
        <v>601</v>
      </c>
      <c r="AAH27" s="67">
        <f t="shared" si="1988"/>
        <v>601</v>
      </c>
      <c r="AAI27" s="68">
        <f t="shared" si="1989"/>
        <v>100.16666666666667</v>
      </c>
      <c r="AAJ27" s="48"/>
      <c r="AAK27" s="49">
        <v>401</v>
      </c>
      <c r="AAL27" s="49"/>
      <c r="AAM27" s="49"/>
      <c r="AAN27" s="49"/>
      <c r="AAO27" s="49"/>
      <c r="AAP27" s="67">
        <f t="shared" si="1990"/>
        <v>401</v>
      </c>
      <c r="AAQ27" s="68">
        <f t="shared" si="1991"/>
        <v>66.833333333333329</v>
      </c>
      <c r="AAR27" s="48">
        <v>310</v>
      </c>
      <c r="AAS27" s="49"/>
      <c r="AAT27" s="49"/>
      <c r="AAU27" s="49"/>
      <c r="AAV27" s="49"/>
      <c r="AAW27" s="49"/>
      <c r="AAX27" s="67">
        <f t="shared" si="1992"/>
        <v>310</v>
      </c>
      <c r="AAY27" s="68">
        <f t="shared" si="1993"/>
        <v>51.666666666666664</v>
      </c>
      <c r="AAZ27" s="48"/>
      <c r="ABA27" s="49"/>
      <c r="ABB27" s="49"/>
      <c r="ABC27" s="49"/>
      <c r="ABD27" s="49"/>
      <c r="ABE27" s="49"/>
      <c r="ABF27" s="67">
        <f t="shared" si="1994"/>
        <v>0</v>
      </c>
      <c r="ABG27" s="68">
        <f t="shared" si="1995"/>
        <v>0</v>
      </c>
      <c r="ABH27" s="48"/>
      <c r="ABI27" s="49"/>
      <c r="ABJ27" s="49">
        <v>398</v>
      </c>
      <c r="ABK27" s="49"/>
      <c r="ABL27" s="49"/>
      <c r="ABM27" s="49"/>
      <c r="ABN27" s="67">
        <f t="shared" si="1996"/>
        <v>398</v>
      </c>
      <c r="ABO27" s="68">
        <f t="shared" si="1997"/>
        <v>66.333333333333329</v>
      </c>
      <c r="ABP27" s="48"/>
      <c r="ABQ27" s="49"/>
      <c r="ABR27" s="49"/>
      <c r="ABS27" s="49">
        <v>301</v>
      </c>
      <c r="ABT27" s="49"/>
      <c r="ABU27" s="49"/>
      <c r="ABV27" s="67">
        <f t="shared" si="1998"/>
        <v>301</v>
      </c>
      <c r="ABW27" s="68">
        <f t="shared" si="1999"/>
        <v>50.166666666666664</v>
      </c>
      <c r="ABX27" s="48"/>
      <c r="ABY27" s="49"/>
      <c r="ABZ27" s="49"/>
      <c r="ACA27" s="49"/>
      <c r="ACB27" s="49">
        <v>200</v>
      </c>
      <c r="ACC27" s="49"/>
      <c r="ACD27" s="67">
        <f t="shared" si="2000"/>
        <v>200</v>
      </c>
      <c r="ACE27" s="68">
        <f t="shared" si="1641"/>
        <v>33.333333333333336</v>
      </c>
      <c r="ACF27" s="48"/>
      <c r="ACG27" s="49"/>
      <c r="ACH27" s="49"/>
      <c r="ACI27" s="49">
        <v>300</v>
      </c>
      <c r="ACJ27" s="49">
        <v>190</v>
      </c>
      <c r="ACK27" s="49"/>
      <c r="ACL27" s="67">
        <f t="shared" si="2001"/>
        <v>490</v>
      </c>
      <c r="ACM27" s="68">
        <f t="shared" si="2002"/>
        <v>81.666666666666671</v>
      </c>
      <c r="ACN27" s="48">
        <v>200</v>
      </c>
      <c r="ACO27" s="49"/>
      <c r="ACP27" s="49"/>
      <c r="ACQ27" s="49"/>
      <c r="ACR27" s="49"/>
      <c r="ACS27" s="49"/>
      <c r="ACT27" s="67">
        <f t="shared" si="2003"/>
        <v>200</v>
      </c>
      <c r="ACU27" s="68">
        <f t="shared" si="2004"/>
        <v>33.333333333333336</v>
      </c>
      <c r="ACV27" s="48"/>
      <c r="ACW27" s="49"/>
      <c r="ACX27" s="49"/>
      <c r="ACY27" s="49"/>
      <c r="ACZ27" s="49"/>
      <c r="ADA27" s="49">
        <v>440</v>
      </c>
      <c r="ADB27" s="67">
        <f t="shared" si="2005"/>
        <v>440</v>
      </c>
      <c r="ADC27" s="68">
        <f t="shared" si="2006"/>
        <v>73.333333333333329</v>
      </c>
      <c r="ADD27" s="48"/>
      <c r="ADE27" s="49"/>
      <c r="ADF27" s="49">
        <v>100</v>
      </c>
      <c r="ADG27" s="49"/>
      <c r="ADH27" s="49">
        <v>329</v>
      </c>
      <c r="ADI27" s="49"/>
      <c r="ADJ27" s="67">
        <f t="shared" si="2007"/>
        <v>429</v>
      </c>
      <c r="ADK27" s="68">
        <f t="shared" si="2008"/>
        <v>71.5</v>
      </c>
      <c r="ADL27" s="48"/>
      <c r="ADM27" s="49"/>
      <c r="ADN27" s="49"/>
      <c r="ADO27" s="49">
        <v>402</v>
      </c>
      <c r="ADP27" s="49"/>
      <c r="ADQ27" s="49">
        <v>300</v>
      </c>
      <c r="ADR27" s="67">
        <f t="shared" si="2009"/>
        <v>702</v>
      </c>
      <c r="ADS27" s="68">
        <f t="shared" si="2010"/>
        <v>117</v>
      </c>
      <c r="ADT27" s="48"/>
      <c r="ADU27" s="49"/>
      <c r="ADV27" s="49"/>
      <c r="ADW27" s="49">
        <v>399</v>
      </c>
      <c r="ADX27" s="49"/>
      <c r="ADY27" s="49"/>
      <c r="ADZ27" s="67">
        <f t="shared" si="2011"/>
        <v>399</v>
      </c>
      <c r="AEA27" s="68">
        <f t="shared" si="2012"/>
        <v>66.5</v>
      </c>
      <c r="AEB27" s="48"/>
      <c r="AEC27" s="49"/>
      <c r="AED27" s="49"/>
      <c r="AEE27" s="49"/>
      <c r="AEF27" s="49"/>
      <c r="AEG27" s="49"/>
      <c r="AEH27" s="67">
        <f t="shared" si="2013"/>
        <v>0</v>
      </c>
      <c r="AEI27" s="68">
        <f t="shared" si="2014"/>
        <v>0</v>
      </c>
      <c r="AEJ27" s="48"/>
      <c r="AEK27" s="49"/>
      <c r="AEL27" s="49">
        <v>202</v>
      </c>
      <c r="AEM27" s="49"/>
      <c r="AEN27" s="49"/>
      <c r="AEO27" s="49"/>
      <c r="AEP27" s="67">
        <f t="shared" si="2015"/>
        <v>202</v>
      </c>
      <c r="AEQ27" s="68">
        <f t="shared" si="2016"/>
        <v>33.666666666666664</v>
      </c>
      <c r="AER27" s="48"/>
      <c r="AES27" s="49"/>
      <c r="AET27" s="49"/>
      <c r="AEU27" s="49">
        <v>189</v>
      </c>
      <c r="AEV27" s="49"/>
      <c r="AEW27" s="49"/>
      <c r="AEX27" s="67">
        <f t="shared" si="2017"/>
        <v>189</v>
      </c>
      <c r="AEY27" s="68">
        <f t="shared" si="2018"/>
        <v>18.899999999999999</v>
      </c>
      <c r="AEZ27" s="48">
        <v>200</v>
      </c>
      <c r="AFA27" s="49"/>
      <c r="AFB27" s="49"/>
      <c r="AFC27" s="49">
        <v>200</v>
      </c>
      <c r="AFD27" s="49"/>
      <c r="AFE27" s="49"/>
      <c r="AFF27" s="67">
        <f t="shared" si="2019"/>
        <v>400</v>
      </c>
      <c r="AFG27" s="68">
        <f t="shared" si="2020"/>
        <v>40</v>
      </c>
      <c r="AFH27" s="48"/>
      <c r="AFI27" s="49"/>
      <c r="AFJ27" s="49"/>
      <c r="AFK27" s="49">
        <v>200</v>
      </c>
      <c r="AFL27" s="49"/>
      <c r="AFM27" s="49"/>
      <c r="AFN27" s="67">
        <f t="shared" si="2021"/>
        <v>200</v>
      </c>
      <c r="AFO27" s="68">
        <f t="shared" si="2022"/>
        <v>33.333333333333336</v>
      </c>
      <c r="AFP27" s="48"/>
      <c r="AFQ27" s="49"/>
      <c r="AFR27" s="49">
        <v>401</v>
      </c>
      <c r="AFS27" s="49"/>
      <c r="AFT27" s="49">
        <v>401</v>
      </c>
      <c r="AFU27" s="49"/>
      <c r="AFV27" s="67">
        <f t="shared" si="2023"/>
        <v>802</v>
      </c>
      <c r="AFW27" s="68">
        <f t="shared" si="2024"/>
        <v>80.2</v>
      </c>
      <c r="AFX27" s="48"/>
      <c r="AFY27" s="49"/>
      <c r="AFZ27" s="49"/>
      <c r="AGA27" s="49"/>
      <c r="AGB27" s="49"/>
      <c r="AGC27" s="49"/>
      <c r="AGD27" s="67">
        <f t="shared" si="2025"/>
        <v>0</v>
      </c>
      <c r="AGE27" s="68">
        <f t="shared" si="2026"/>
        <v>0</v>
      </c>
      <c r="AGF27" s="48"/>
      <c r="AGG27" s="49">
        <v>101</v>
      </c>
      <c r="AGH27" s="49"/>
      <c r="AGI27" s="49">
        <v>218</v>
      </c>
      <c r="AGJ27" s="49"/>
      <c r="AGK27" s="49"/>
      <c r="AGL27" s="67">
        <f t="shared" si="2027"/>
        <v>319</v>
      </c>
      <c r="AGM27" s="68">
        <f t="shared" si="2028"/>
        <v>31.9</v>
      </c>
      <c r="AGN27" s="48">
        <v>221</v>
      </c>
      <c r="AGO27" s="49"/>
      <c r="AGP27" s="49"/>
      <c r="AGQ27" s="49">
        <v>206</v>
      </c>
      <c r="AGR27" s="49"/>
      <c r="AGS27" s="49"/>
      <c r="AGT27" s="42">
        <f t="shared" si="2029"/>
        <v>427</v>
      </c>
      <c r="AGU27" s="43">
        <f t="shared" si="2030"/>
        <v>42.7</v>
      </c>
      <c r="AGV27" s="48"/>
      <c r="AGW27" s="49"/>
      <c r="AGX27" s="49"/>
      <c r="AGY27" s="49"/>
      <c r="AGZ27" s="49"/>
      <c r="AHA27" s="49"/>
      <c r="AHB27" s="42">
        <f t="shared" si="2031"/>
        <v>0</v>
      </c>
      <c r="AHC27" s="43">
        <f t="shared" si="2032"/>
        <v>0</v>
      </c>
      <c r="AHD27" s="48">
        <v>200</v>
      </c>
      <c r="AHE27" s="49">
        <v>330</v>
      </c>
      <c r="AHF27" s="49"/>
      <c r="AHG27" s="49"/>
      <c r="AHH27" s="49"/>
      <c r="AHI27" s="49"/>
      <c r="AHJ27" s="42">
        <f t="shared" si="2033"/>
        <v>530</v>
      </c>
      <c r="AHK27" s="43">
        <f t="shared" si="2034"/>
        <v>53</v>
      </c>
      <c r="AHL27" s="48">
        <v>300</v>
      </c>
      <c r="AHM27" s="49"/>
      <c r="AHN27" s="49"/>
      <c r="AHO27" s="49">
        <v>200</v>
      </c>
      <c r="AHP27" s="49"/>
      <c r="AHQ27" s="49"/>
      <c r="AHR27" s="67">
        <f t="shared" si="2035"/>
        <v>500</v>
      </c>
      <c r="AHS27" s="68">
        <f t="shared" si="2036"/>
        <v>50</v>
      </c>
      <c r="AHT27" s="48"/>
      <c r="AHU27" s="49"/>
      <c r="AHV27" s="49"/>
      <c r="AHW27" s="49">
        <v>355</v>
      </c>
      <c r="AHX27" s="49"/>
      <c r="AHY27" s="49"/>
      <c r="AHZ27" s="67">
        <f t="shared" si="2037"/>
        <v>355</v>
      </c>
      <c r="AIA27" s="68">
        <f t="shared" si="2038"/>
        <v>35.5</v>
      </c>
      <c r="AIB27" s="48"/>
      <c r="AIC27" s="49"/>
      <c r="AID27" s="49">
        <v>127</v>
      </c>
      <c r="AIE27" s="49"/>
      <c r="AIF27" s="49"/>
      <c r="AIG27" s="49">
        <v>200</v>
      </c>
      <c r="AIH27" s="67">
        <f t="shared" si="2039"/>
        <v>327</v>
      </c>
      <c r="AII27" s="68">
        <f t="shared" si="2040"/>
        <v>54.5</v>
      </c>
      <c r="AIJ27" s="48"/>
      <c r="AIK27" s="49">
        <v>496</v>
      </c>
      <c r="AIL27" s="49"/>
      <c r="AIM27" s="49"/>
      <c r="AIN27" s="49"/>
      <c r="AIO27" s="49"/>
      <c r="AIP27" s="67">
        <f t="shared" si="2041"/>
        <v>496</v>
      </c>
      <c r="AIQ27" s="68">
        <f t="shared" si="2042"/>
        <v>82.666666666666671</v>
      </c>
      <c r="AIR27" s="48"/>
      <c r="AIS27" s="49"/>
      <c r="AIT27" s="49"/>
      <c r="AIU27" s="49"/>
      <c r="AIV27" s="49"/>
      <c r="AIW27" s="49"/>
      <c r="AIX27" s="67">
        <f t="shared" si="2043"/>
        <v>0</v>
      </c>
      <c r="AIY27" s="68">
        <f t="shared" si="2044"/>
        <v>0</v>
      </c>
      <c r="AIZ27" s="48"/>
      <c r="AJA27" s="49">
        <v>300</v>
      </c>
      <c r="AJB27" s="49"/>
      <c r="AJC27" s="49"/>
      <c r="AJD27" s="49"/>
      <c r="AJE27" s="49"/>
      <c r="AJF27" s="67">
        <f t="shared" si="2045"/>
        <v>300</v>
      </c>
      <c r="AJG27" s="68">
        <f t="shared" si="2046"/>
        <v>50</v>
      </c>
      <c r="AJH27" s="48"/>
      <c r="AJI27" s="49"/>
      <c r="AJJ27" s="49"/>
      <c r="AJK27" s="49">
        <v>100</v>
      </c>
      <c r="AJL27" s="49"/>
      <c r="AJM27" s="49"/>
      <c r="AJN27" s="47">
        <f t="shared" si="2047"/>
        <v>100</v>
      </c>
      <c r="AJO27" s="43">
        <f t="shared" si="2048"/>
        <v>16.666666666666668</v>
      </c>
      <c r="AJP27" s="48"/>
      <c r="AJQ27" s="49"/>
      <c r="AJR27" s="49"/>
      <c r="AJS27" s="49"/>
      <c r="AJT27" s="49"/>
      <c r="AJU27" s="47"/>
      <c r="AJV27" s="47">
        <f t="shared" si="2049"/>
        <v>0</v>
      </c>
      <c r="AJW27" s="43">
        <f t="shared" si="2050"/>
        <v>0</v>
      </c>
      <c r="AJX27" s="48">
        <v>399</v>
      </c>
      <c r="AJY27" s="49"/>
      <c r="AJZ27" s="49"/>
      <c r="AKA27" s="49"/>
      <c r="AKB27" s="49"/>
      <c r="AKC27" s="49"/>
      <c r="AKD27" s="47">
        <f t="shared" si="2051"/>
        <v>399</v>
      </c>
      <c r="AKE27" s="43">
        <f t="shared" si="2052"/>
        <v>66.5</v>
      </c>
      <c r="AKF27" s="48"/>
      <c r="AKG27" s="49">
        <v>200</v>
      </c>
      <c r="AKH27" s="49"/>
      <c r="AKI27" s="49"/>
      <c r="AKJ27" s="49"/>
      <c r="AKK27" s="49">
        <v>292</v>
      </c>
      <c r="AKL27" s="47">
        <f t="shared" si="2053"/>
        <v>492</v>
      </c>
      <c r="AKM27" s="43">
        <f t="shared" si="2054"/>
        <v>82</v>
      </c>
      <c r="AKN27" s="82"/>
      <c r="AKO27" s="83"/>
      <c r="AKP27" s="83"/>
      <c r="AKQ27" s="83"/>
      <c r="AKR27" s="83"/>
      <c r="AKS27" s="83"/>
      <c r="AKT27" s="47">
        <f t="shared" si="2055"/>
        <v>0</v>
      </c>
      <c r="AKU27" s="43">
        <f t="shared" si="2056"/>
        <v>0</v>
      </c>
      <c r="AKV27" s="48"/>
      <c r="AKW27" s="49"/>
      <c r="AKX27" s="49"/>
      <c r="AKY27" s="49"/>
      <c r="AKZ27" s="49"/>
      <c r="ALA27" s="49"/>
      <c r="ALB27" s="47">
        <f t="shared" si="2057"/>
        <v>0</v>
      </c>
      <c r="ALC27" s="43">
        <f t="shared" si="2058"/>
        <v>0</v>
      </c>
      <c r="ALD27" s="48"/>
      <c r="ALE27" s="49">
        <v>400</v>
      </c>
      <c r="ALF27" s="49"/>
      <c r="ALG27" s="49"/>
      <c r="ALH27" s="49"/>
      <c r="ALI27" s="49"/>
      <c r="ALJ27" s="47">
        <f t="shared" si="2059"/>
        <v>400</v>
      </c>
      <c r="ALK27" s="43">
        <f t="shared" si="2060"/>
        <v>66.666666666666671</v>
      </c>
      <c r="ALL27" s="48"/>
      <c r="ALM27" s="49"/>
      <c r="ALN27" s="49">
        <v>198</v>
      </c>
      <c r="ALO27" s="49"/>
      <c r="ALP27" s="49"/>
      <c r="ALQ27" s="49"/>
      <c r="ALR27" s="67">
        <f t="shared" si="2061"/>
        <v>198</v>
      </c>
      <c r="ALS27" s="68">
        <f t="shared" si="2062"/>
        <v>33</v>
      </c>
      <c r="ALT27" s="48"/>
      <c r="ALU27" s="49">
        <v>100</v>
      </c>
      <c r="ALV27" s="49"/>
      <c r="ALW27" s="49"/>
      <c r="ALX27" s="49"/>
      <c r="ALY27" s="49"/>
      <c r="ALZ27" s="67">
        <f t="shared" si="2063"/>
        <v>100</v>
      </c>
      <c r="AMA27" s="68">
        <f t="shared" si="2064"/>
        <v>16.666666666666668</v>
      </c>
      <c r="AMB27" s="48">
        <v>100</v>
      </c>
      <c r="AMC27" s="49"/>
      <c r="AMD27" s="49"/>
      <c r="AME27" s="49"/>
      <c r="AMF27" s="49"/>
      <c r="AMG27" s="49"/>
      <c r="AMH27" s="67">
        <f t="shared" si="2065"/>
        <v>100</v>
      </c>
      <c r="AMI27" s="68">
        <f t="shared" si="2066"/>
        <v>16.666666666666668</v>
      </c>
      <c r="AMJ27" s="48">
        <v>202</v>
      </c>
      <c r="AMK27" s="49"/>
      <c r="AML27" s="49"/>
      <c r="AMM27" s="49">
        <v>98</v>
      </c>
      <c r="AMN27" s="49"/>
      <c r="AMO27" s="49"/>
      <c r="AMP27" s="67">
        <f t="shared" si="2067"/>
        <v>300</v>
      </c>
      <c r="AMQ27" s="68">
        <f t="shared" si="2068"/>
        <v>50</v>
      </c>
      <c r="AMR27" s="48"/>
      <c r="AMS27" s="49">
        <v>102</v>
      </c>
      <c r="AMT27" s="49"/>
      <c r="AMU27" s="49">
        <v>297</v>
      </c>
      <c r="AMV27" s="49"/>
      <c r="AMW27" s="49"/>
      <c r="AMX27" s="67">
        <f t="shared" si="2069"/>
        <v>399</v>
      </c>
      <c r="AMY27" s="68">
        <f t="shared" si="2070"/>
        <v>66.5</v>
      </c>
      <c r="AMZ27" s="48"/>
      <c r="ANA27" s="49">
        <v>302</v>
      </c>
      <c r="ANB27" s="49"/>
      <c r="ANC27" s="49"/>
      <c r="AND27" s="49"/>
      <c r="ANE27" s="49"/>
      <c r="ANF27" s="67">
        <f t="shared" si="2071"/>
        <v>302</v>
      </c>
      <c r="ANG27" s="68">
        <f t="shared" si="2072"/>
        <v>50.333333333333336</v>
      </c>
      <c r="ANH27" s="48"/>
      <c r="ANI27" s="49">
        <v>200</v>
      </c>
      <c r="ANJ27" s="49"/>
      <c r="ANK27" s="49"/>
      <c r="ANL27" s="49"/>
      <c r="ANM27" s="49"/>
      <c r="ANN27" s="67">
        <f t="shared" si="2073"/>
        <v>200</v>
      </c>
      <c r="ANO27" s="68">
        <f t="shared" si="2074"/>
        <v>33.333333333333336</v>
      </c>
      <c r="ANP27" s="48"/>
      <c r="ANQ27" s="49"/>
      <c r="ANR27" s="49"/>
      <c r="ANS27" s="49">
        <v>198</v>
      </c>
      <c r="ANT27" s="49"/>
      <c r="ANU27" s="49"/>
      <c r="ANV27" s="67">
        <f t="shared" si="2075"/>
        <v>198</v>
      </c>
      <c r="ANW27" s="68">
        <f t="shared" si="2076"/>
        <v>33</v>
      </c>
      <c r="ANX27" s="48">
        <v>185</v>
      </c>
      <c r="ANY27" s="49"/>
      <c r="ANZ27" s="49">
        <v>401</v>
      </c>
      <c r="AOA27" s="49">
        <v>405</v>
      </c>
      <c r="AOB27" s="49"/>
      <c r="AOC27" s="49"/>
      <c r="AOD27" s="67">
        <f t="shared" si="2077"/>
        <v>991</v>
      </c>
      <c r="AOE27" s="68">
        <f t="shared" si="2078"/>
        <v>165.16666666666666</v>
      </c>
      <c r="AOF27" s="48"/>
      <c r="AOG27" s="49"/>
      <c r="AOH27" s="49"/>
      <c r="AOI27" s="49"/>
      <c r="AOJ27" s="49">
        <v>404</v>
      </c>
      <c r="AOK27" s="49"/>
      <c r="AOL27" s="67">
        <f t="shared" si="2079"/>
        <v>404</v>
      </c>
      <c r="AOM27" s="68">
        <f t="shared" si="2080"/>
        <v>67.333333333333329</v>
      </c>
      <c r="AON27" s="48"/>
      <c r="AOO27" s="49"/>
      <c r="AOP27" s="49"/>
      <c r="AOQ27" s="49"/>
      <c r="AOR27" s="49"/>
      <c r="AOS27" s="49"/>
      <c r="AOT27" s="67">
        <f t="shared" si="2081"/>
        <v>0</v>
      </c>
      <c r="AOU27" s="68">
        <f t="shared" si="2082"/>
        <v>0</v>
      </c>
      <c r="AOV27" s="48"/>
      <c r="AOW27" s="49"/>
      <c r="AOX27" s="49"/>
      <c r="AOY27" s="49"/>
      <c r="AOZ27" s="49"/>
      <c r="APA27" s="49"/>
      <c r="APB27" s="67">
        <f t="shared" si="2083"/>
        <v>0</v>
      </c>
      <c r="APC27" s="68">
        <f t="shared" si="2084"/>
        <v>0</v>
      </c>
      <c r="APD27" s="48"/>
      <c r="APE27" s="49"/>
      <c r="APF27" s="49">
        <v>100</v>
      </c>
      <c r="APG27" s="49">
        <v>320</v>
      </c>
      <c r="APH27" s="49"/>
      <c r="API27" s="49"/>
      <c r="APJ27" s="67">
        <f t="shared" si="2085"/>
        <v>420</v>
      </c>
      <c r="APK27" s="68">
        <f t="shared" si="2086"/>
        <v>70</v>
      </c>
      <c r="APL27" s="48"/>
      <c r="APM27" s="49"/>
      <c r="APN27" s="49"/>
      <c r="APO27" s="49"/>
      <c r="APP27" s="49"/>
      <c r="APQ27" s="49"/>
      <c r="APR27" s="67">
        <f t="shared" si="2087"/>
        <v>0</v>
      </c>
      <c r="APS27" s="68">
        <f t="shared" si="2088"/>
        <v>0</v>
      </c>
      <c r="APT27" s="48">
        <v>13</v>
      </c>
      <c r="APU27" s="49">
        <v>35</v>
      </c>
      <c r="APV27" s="49"/>
      <c r="APW27" s="49"/>
      <c r="APX27" s="49"/>
      <c r="APY27" s="49"/>
      <c r="APZ27" s="67">
        <f t="shared" si="2089"/>
        <v>48</v>
      </c>
      <c r="AQA27" s="68">
        <f t="shared" si="2090"/>
        <v>8</v>
      </c>
      <c r="AQB27" s="48"/>
      <c r="AQC27" s="49"/>
      <c r="AQD27" s="49"/>
      <c r="AQE27" s="49"/>
      <c r="AQF27" s="49"/>
      <c r="AQG27" s="49"/>
      <c r="AQH27" s="67">
        <f t="shared" si="2091"/>
        <v>0</v>
      </c>
      <c r="AQI27" s="68">
        <f t="shared" si="2092"/>
        <v>0</v>
      </c>
      <c r="AQJ27" s="48">
        <v>100</v>
      </c>
      <c r="AQK27" s="49"/>
      <c r="AQL27" s="49">
        <v>100</v>
      </c>
      <c r="AQM27" s="49"/>
      <c r="AQN27" s="49"/>
      <c r="AQO27" s="49"/>
      <c r="AQP27" s="42">
        <f t="shared" si="2093"/>
        <v>200</v>
      </c>
      <c r="AQQ27" s="43">
        <f t="shared" si="2094"/>
        <v>33.333333333333336</v>
      </c>
      <c r="AQR27" s="48"/>
      <c r="AQS27" s="49"/>
      <c r="AQT27" s="49">
        <v>199</v>
      </c>
      <c r="AQU27" s="49"/>
      <c r="AQV27" s="49"/>
      <c r="AQW27" s="49"/>
      <c r="AQX27" s="42">
        <f t="shared" si="2095"/>
        <v>199</v>
      </c>
      <c r="AQY27" s="43">
        <f t="shared" si="2096"/>
        <v>33.166666666666664</v>
      </c>
      <c r="AQZ27" s="48">
        <v>100</v>
      </c>
      <c r="ARA27" s="49"/>
      <c r="ARB27" s="49"/>
      <c r="ARC27" s="49"/>
      <c r="ARD27" s="49"/>
      <c r="ARE27" s="49"/>
      <c r="ARF27" s="42">
        <f t="shared" si="2097"/>
        <v>100</v>
      </c>
      <c r="ARG27" s="43">
        <f t="shared" si="2098"/>
        <v>16.666666666666668</v>
      </c>
      <c r="ARH27" s="201"/>
      <c r="ARI27" s="47"/>
      <c r="ARJ27" s="47"/>
      <c r="ARK27" s="47"/>
      <c r="ARL27" s="47"/>
      <c r="ARM27" s="47"/>
      <c r="ARN27" s="42">
        <f t="shared" si="2099"/>
        <v>0</v>
      </c>
      <c r="ARO27" s="43">
        <f t="shared" si="2100"/>
        <v>0</v>
      </c>
      <c r="ARP27" s="48"/>
      <c r="ARQ27" s="49"/>
      <c r="ARR27" s="49"/>
      <c r="ARS27" s="49">
        <v>100</v>
      </c>
      <c r="ART27" s="49"/>
      <c r="ARU27" s="49"/>
      <c r="ARV27" s="42">
        <f t="shared" si="2101"/>
        <v>100</v>
      </c>
      <c r="ARW27" s="43">
        <f t="shared" si="2102"/>
        <v>16.666666666666668</v>
      </c>
      <c r="ARX27" s="48"/>
      <c r="ARY27" s="49">
        <v>194</v>
      </c>
      <c r="ARZ27" s="49"/>
      <c r="ASA27" s="49"/>
      <c r="ASB27" s="49"/>
      <c r="ASC27" s="49"/>
      <c r="ASD27" s="42">
        <f t="shared" si="2103"/>
        <v>194</v>
      </c>
      <c r="ASE27" s="43">
        <f t="shared" si="2104"/>
        <v>32.333333333333336</v>
      </c>
      <c r="ASF27" s="48"/>
      <c r="ASG27" s="49"/>
      <c r="ASH27" s="49"/>
      <c r="ASI27" s="49"/>
      <c r="ASJ27" s="49"/>
      <c r="ASK27" s="49"/>
      <c r="ASL27" s="42">
        <f t="shared" si="2105"/>
        <v>0</v>
      </c>
      <c r="ASM27" s="43">
        <f t="shared" si="2106"/>
        <v>0</v>
      </c>
      <c r="ASN27" s="48">
        <v>200</v>
      </c>
      <c r="ASO27" s="49"/>
      <c r="ASP27" s="49"/>
      <c r="ASQ27" s="49">
        <v>100</v>
      </c>
      <c r="ASR27" s="49"/>
      <c r="ASS27" s="49"/>
      <c r="AST27" s="42">
        <f t="shared" si="2107"/>
        <v>300</v>
      </c>
      <c r="ASU27" s="43">
        <f t="shared" si="2108"/>
        <v>50</v>
      </c>
      <c r="ASV27" s="48"/>
      <c r="ASW27" s="49"/>
      <c r="ASX27" s="49"/>
      <c r="ASY27" s="49"/>
      <c r="ASZ27" s="49"/>
      <c r="ATA27" s="49"/>
      <c r="ATB27" s="42">
        <f t="shared" si="2109"/>
        <v>0</v>
      </c>
      <c r="ATC27" s="43">
        <f t="shared" si="2110"/>
        <v>0</v>
      </c>
      <c r="ATD27" s="48"/>
      <c r="ATE27" s="49"/>
      <c r="ATF27" s="49">
        <v>99</v>
      </c>
      <c r="ATG27" s="49">
        <v>201</v>
      </c>
      <c r="ATH27" s="49"/>
      <c r="ATI27" s="49"/>
      <c r="ATJ27" s="42">
        <f t="shared" si="2111"/>
        <v>300</v>
      </c>
      <c r="ATK27" s="43">
        <f t="shared" si="2112"/>
        <v>50</v>
      </c>
      <c r="ATL27" s="48"/>
      <c r="ATM27" s="49"/>
      <c r="ATN27" s="49"/>
      <c r="ATO27" s="49"/>
      <c r="ATP27" s="49"/>
      <c r="ATQ27" s="49"/>
      <c r="ATR27" s="42">
        <f t="shared" si="2113"/>
        <v>0</v>
      </c>
      <c r="ATS27" s="43">
        <f t="shared" si="2114"/>
        <v>0</v>
      </c>
      <c r="ATT27" s="48"/>
      <c r="ATU27" s="49"/>
      <c r="ATV27" s="49">
        <v>304</v>
      </c>
      <c r="ATW27" s="49"/>
      <c r="ATX27" s="49"/>
      <c r="ATY27" s="49"/>
      <c r="ATZ27" s="42">
        <f t="shared" si="2115"/>
        <v>304</v>
      </c>
      <c r="AUA27" s="43">
        <f t="shared" si="2116"/>
        <v>50.666666666666664</v>
      </c>
      <c r="AUB27" s="48"/>
      <c r="AUC27" s="49"/>
      <c r="AUD27" s="49"/>
      <c r="AUE27" s="49"/>
      <c r="AUF27" s="49"/>
      <c r="AUG27" s="49"/>
      <c r="AUH27" s="42">
        <f t="shared" si="2117"/>
        <v>0</v>
      </c>
      <c r="AUI27" s="43">
        <f t="shared" si="2118"/>
        <v>0</v>
      </c>
      <c r="AUJ27" s="48"/>
      <c r="AUK27" s="49">
        <v>300</v>
      </c>
      <c r="AUL27" s="49"/>
      <c r="AUM27" s="49"/>
      <c r="AUN27" s="49"/>
      <c r="AUO27" s="49"/>
      <c r="AUP27" s="42">
        <f t="shared" si="2119"/>
        <v>300</v>
      </c>
      <c r="AUQ27" s="43">
        <f t="shared" si="2120"/>
        <v>50</v>
      </c>
      <c r="AUR27" s="48"/>
      <c r="AUS27" s="49"/>
      <c r="AUT27" s="49"/>
      <c r="AUU27" s="49"/>
      <c r="AUV27" s="49"/>
      <c r="AUW27" s="49"/>
      <c r="AUX27" s="42">
        <f t="shared" si="2121"/>
        <v>0</v>
      </c>
      <c r="AUY27" s="43">
        <f t="shared" si="2122"/>
        <v>0</v>
      </c>
      <c r="AUZ27" s="48"/>
      <c r="AVA27" s="49">
        <v>302</v>
      </c>
      <c r="AVB27" s="49"/>
      <c r="AVC27" s="49"/>
      <c r="AVD27" s="49"/>
      <c r="AVE27" s="49"/>
      <c r="AVF27" s="42">
        <f t="shared" si="2123"/>
        <v>302</v>
      </c>
      <c r="AVG27" s="43">
        <f t="shared" si="2124"/>
        <v>50.333333333333336</v>
      </c>
      <c r="AVH27" s="48"/>
      <c r="AVI27" s="49">
        <v>192</v>
      </c>
      <c r="AVJ27" s="49"/>
      <c r="AVK27" s="49"/>
      <c r="AVL27" s="49"/>
      <c r="AVM27" s="49">
        <v>203</v>
      </c>
      <c r="AVN27" s="42">
        <f t="shared" si="2125"/>
        <v>395</v>
      </c>
      <c r="AVO27" s="43">
        <f t="shared" si="2126"/>
        <v>65.833333333333329</v>
      </c>
      <c r="AVP27" s="48"/>
      <c r="AVQ27" s="49"/>
      <c r="AVR27" s="49"/>
      <c r="AVS27" s="49">
        <v>200</v>
      </c>
      <c r="AVT27" s="49"/>
      <c r="AVU27" s="49"/>
      <c r="AVV27" s="42">
        <f t="shared" si="2127"/>
        <v>200</v>
      </c>
      <c r="AVW27" s="43">
        <f t="shared" si="2128"/>
        <v>33.333333333333336</v>
      </c>
      <c r="AVX27" s="48"/>
      <c r="AVY27" s="49"/>
      <c r="AVZ27" s="49"/>
      <c r="AWA27" s="49"/>
      <c r="AWB27" s="49"/>
      <c r="AWC27" s="49"/>
      <c r="AWD27" s="42">
        <f t="shared" si="2129"/>
        <v>0</v>
      </c>
      <c r="AWE27" s="43">
        <f t="shared" si="2130"/>
        <v>0</v>
      </c>
      <c r="AWF27" s="48"/>
      <c r="AWG27" s="49">
        <v>399</v>
      </c>
      <c r="AWH27" s="49"/>
      <c r="AWI27" s="49"/>
      <c r="AWJ27" s="49"/>
      <c r="AWK27" s="49"/>
      <c r="AWL27" s="42">
        <f t="shared" si="2131"/>
        <v>399</v>
      </c>
      <c r="AWM27" s="43">
        <f t="shared" si="2132"/>
        <v>66.5</v>
      </c>
      <c r="AWN27" s="48"/>
      <c r="AWO27" s="49"/>
      <c r="AWP27" s="49"/>
      <c r="AWQ27" s="49"/>
      <c r="AWR27" s="49">
        <v>402</v>
      </c>
      <c r="AWS27" s="49"/>
      <c r="AWT27" s="42">
        <f t="shared" si="2133"/>
        <v>402</v>
      </c>
      <c r="AWU27" s="43">
        <f t="shared" si="2134"/>
        <v>67</v>
      </c>
      <c r="AWV27" s="48"/>
      <c r="AWW27" s="49"/>
      <c r="AWX27" s="49"/>
      <c r="AWY27" s="49"/>
      <c r="AWZ27" s="49"/>
      <c r="AXA27" s="49"/>
      <c r="AXB27" s="42">
        <f t="shared" si="2135"/>
        <v>0</v>
      </c>
      <c r="AXC27" s="43">
        <f t="shared" si="2136"/>
        <v>0</v>
      </c>
      <c r="AXD27" s="48"/>
      <c r="AXE27" s="49"/>
      <c r="AXF27" s="49"/>
      <c r="AXG27" s="49">
        <v>304</v>
      </c>
      <c r="AXH27" s="49"/>
      <c r="AXI27" s="49"/>
      <c r="AXJ27" s="42">
        <f t="shared" si="2137"/>
        <v>304</v>
      </c>
      <c r="AXK27" s="43">
        <f t="shared" si="2138"/>
        <v>50.666666666666664</v>
      </c>
      <c r="AXL27" s="48"/>
      <c r="AXM27" s="49"/>
      <c r="AXN27" s="49"/>
      <c r="AXO27" s="49"/>
      <c r="AXP27" s="49"/>
      <c r="AXQ27" s="49"/>
      <c r="AXR27" s="42">
        <f t="shared" si="2139"/>
        <v>0</v>
      </c>
      <c r="AXS27" s="43">
        <f t="shared" si="2140"/>
        <v>0</v>
      </c>
      <c r="AXT27" s="48"/>
      <c r="AXU27" s="49"/>
      <c r="AXV27" s="49"/>
      <c r="AXW27" s="49"/>
      <c r="AXX27" s="49"/>
      <c r="AXY27" s="49"/>
      <c r="AXZ27" s="42">
        <f t="shared" si="2141"/>
        <v>0</v>
      </c>
      <c r="AYA27" s="43">
        <f t="shared" si="2142"/>
        <v>0</v>
      </c>
      <c r="AYB27" s="48"/>
      <c r="AYC27" s="49"/>
      <c r="AYD27" s="49"/>
      <c r="AYE27" s="49"/>
      <c r="AYF27" s="49"/>
      <c r="AYG27" s="49"/>
      <c r="AYH27" s="42">
        <f t="shared" si="2143"/>
        <v>0</v>
      </c>
      <c r="AYI27" s="43">
        <f t="shared" si="2144"/>
        <v>0</v>
      </c>
      <c r="AYJ27" s="48"/>
      <c r="AYK27" s="49"/>
      <c r="AYL27" s="49">
        <v>201</v>
      </c>
      <c r="AYM27" s="49"/>
      <c r="AYN27" s="49"/>
      <c r="AYO27" s="49"/>
      <c r="AYP27" s="42">
        <f t="shared" si="2145"/>
        <v>201</v>
      </c>
      <c r="AYQ27" s="43">
        <f t="shared" si="2146"/>
        <v>33.5</v>
      </c>
      <c r="AYR27" s="48"/>
      <c r="AYS27" s="49"/>
      <c r="AYT27" s="49"/>
      <c r="AYU27" s="49"/>
      <c r="AYV27" s="49"/>
      <c r="AYW27" s="49"/>
      <c r="AYX27" s="42">
        <f t="shared" si="2147"/>
        <v>0</v>
      </c>
      <c r="AYY27" s="43">
        <f t="shared" si="2148"/>
        <v>0</v>
      </c>
      <c r="AYZ27" s="48">
        <v>100</v>
      </c>
      <c r="AZA27" s="49"/>
      <c r="AZB27" s="49"/>
      <c r="AZC27" s="49"/>
      <c r="AZD27" s="49"/>
      <c r="AZE27" s="49"/>
      <c r="AZF27" s="42">
        <f t="shared" si="2149"/>
        <v>100</v>
      </c>
      <c r="AZG27" s="43">
        <f t="shared" si="2150"/>
        <v>16.666666666666668</v>
      </c>
      <c r="AZH27" s="82"/>
      <c r="AZI27" s="83"/>
      <c r="AZJ27" s="83"/>
      <c r="AZK27" s="83"/>
      <c r="AZL27" s="83">
        <v>100</v>
      </c>
      <c r="AZM27" s="83">
        <v>100</v>
      </c>
      <c r="AZN27" s="42">
        <f t="shared" si="2151"/>
        <v>200</v>
      </c>
      <c r="AZO27" s="43">
        <f t="shared" si="2152"/>
        <v>33.333333333333336</v>
      </c>
      <c r="AZP27" s="48"/>
      <c r="AZQ27" s="49"/>
      <c r="AZR27" s="49"/>
      <c r="AZS27" s="49"/>
      <c r="AZT27" s="49"/>
      <c r="AZU27" s="49"/>
      <c r="AZV27" s="42">
        <f t="shared" si="2153"/>
        <v>0</v>
      </c>
      <c r="AZW27" s="43">
        <f t="shared" si="2154"/>
        <v>0</v>
      </c>
      <c r="AZX27" s="48">
        <v>200</v>
      </c>
      <c r="AZY27" s="49"/>
      <c r="AZZ27" s="49"/>
      <c r="BAA27" s="49"/>
      <c r="BAB27" s="49"/>
      <c r="BAC27" s="49"/>
      <c r="BAD27" s="42">
        <f t="shared" si="2155"/>
        <v>200</v>
      </c>
      <c r="BAE27" s="43">
        <f t="shared" si="2156"/>
        <v>33.333333333333336</v>
      </c>
      <c r="BAF27" s="48">
        <v>300</v>
      </c>
      <c r="BAG27" s="49"/>
      <c r="BAH27" s="49"/>
      <c r="BAI27" s="49"/>
      <c r="BAJ27" s="49"/>
      <c r="BAK27" s="49"/>
      <c r="BAL27" s="42">
        <f t="shared" si="2157"/>
        <v>300</v>
      </c>
      <c r="BAM27" s="43">
        <f t="shared" si="2158"/>
        <v>50</v>
      </c>
      <c r="BAN27" s="48">
        <v>111</v>
      </c>
      <c r="BAO27" s="49"/>
      <c r="BAP27" s="49"/>
      <c r="BAQ27" s="49"/>
      <c r="BAR27" s="49"/>
      <c r="BAS27" s="49"/>
      <c r="BAT27" s="42">
        <f t="shared" si="2159"/>
        <v>111</v>
      </c>
      <c r="BAU27" s="43">
        <f t="shared" si="2160"/>
        <v>18.5</v>
      </c>
      <c r="BAV27" s="239"/>
      <c r="BAW27" s="1">
        <v>200</v>
      </c>
      <c r="BAX27" s="1"/>
      <c r="BAY27" s="1"/>
      <c r="BAZ27" s="1"/>
      <c r="BBA27" s="1"/>
      <c r="BBB27" s="42">
        <f t="shared" si="2161"/>
        <v>200</v>
      </c>
      <c r="BBC27" s="43">
        <f t="shared" si="2162"/>
        <v>33.333333333333336</v>
      </c>
      <c r="BBD27" s="48"/>
      <c r="BBE27" s="49"/>
      <c r="BBF27" s="49"/>
      <c r="BBG27" s="49"/>
      <c r="BBH27" s="49"/>
      <c r="BBI27" s="49">
        <v>300</v>
      </c>
      <c r="BBJ27" s="42">
        <f t="shared" si="2163"/>
        <v>300</v>
      </c>
      <c r="BBK27" s="43">
        <f t="shared" si="2164"/>
        <v>50</v>
      </c>
      <c r="BBL27" s="48"/>
      <c r="BBM27" s="49"/>
      <c r="BBN27" s="49"/>
      <c r="BBO27" s="49"/>
      <c r="BBP27" s="49"/>
      <c r="BBQ27" s="49"/>
      <c r="BBR27" s="42">
        <f t="shared" si="2165"/>
        <v>0</v>
      </c>
      <c r="BBS27" s="43">
        <f t="shared" si="2166"/>
        <v>0</v>
      </c>
      <c r="BBT27" s="48"/>
      <c r="BBU27" s="49"/>
      <c r="BBV27" s="49">
        <v>300</v>
      </c>
      <c r="BBW27" s="49"/>
      <c r="BBX27" s="49"/>
      <c r="BBY27" s="49"/>
      <c r="BBZ27" s="42">
        <f t="shared" si="2167"/>
        <v>300</v>
      </c>
      <c r="BCA27" s="43">
        <f t="shared" si="2168"/>
        <v>50</v>
      </c>
      <c r="BCB27" s="48"/>
      <c r="BCC27" s="49"/>
      <c r="BCD27" s="49"/>
      <c r="BCE27" s="49"/>
      <c r="BCF27" s="49">
        <v>200</v>
      </c>
      <c r="BCG27" s="49"/>
      <c r="BCH27" s="42">
        <f t="shared" si="2169"/>
        <v>200</v>
      </c>
      <c r="BCI27" s="43">
        <f t="shared" si="2170"/>
        <v>33.333333333333336</v>
      </c>
      <c r="BCJ27" s="48"/>
      <c r="BCK27" s="49"/>
      <c r="BCL27" s="49"/>
      <c r="BCM27" s="49">
        <v>287</v>
      </c>
      <c r="BCN27" s="49"/>
      <c r="BCO27" s="49"/>
      <c r="BCP27" s="42">
        <f t="shared" si="2171"/>
        <v>287</v>
      </c>
      <c r="BCQ27" s="43">
        <f t="shared" si="2172"/>
        <v>47.833333333333336</v>
      </c>
      <c r="BCR27" s="48"/>
      <c r="BCS27" s="49"/>
      <c r="BCT27" s="49"/>
      <c r="BCU27" s="49"/>
      <c r="BCV27" s="49"/>
      <c r="BCW27" s="49"/>
      <c r="BCX27" s="42">
        <f t="shared" si="2173"/>
        <v>0</v>
      </c>
      <c r="BCY27" s="43">
        <f t="shared" si="2174"/>
        <v>0</v>
      </c>
      <c r="BCZ27" s="48"/>
      <c r="BDA27" s="49">
        <v>300</v>
      </c>
      <c r="BDB27" s="49"/>
      <c r="BDC27" s="49"/>
      <c r="BDD27" s="49"/>
      <c r="BDE27" s="49"/>
      <c r="BDF27" s="42">
        <f t="shared" si="2175"/>
        <v>300</v>
      </c>
      <c r="BDG27" s="43">
        <f t="shared" si="2176"/>
        <v>50</v>
      </c>
      <c r="BDH27" s="48"/>
      <c r="BDI27" s="49"/>
      <c r="BDJ27" s="49"/>
      <c r="BDK27" s="49"/>
      <c r="BDL27" s="49">
        <v>198</v>
      </c>
      <c r="BDM27" s="49"/>
      <c r="BDN27" s="42">
        <f t="shared" si="2177"/>
        <v>198</v>
      </c>
      <c r="BDO27" s="101">
        <f t="shared" si="2178"/>
        <v>33</v>
      </c>
      <c r="BDP27" s="195"/>
      <c r="BDQ27" s="49"/>
      <c r="BDR27" s="49">
        <v>103</v>
      </c>
      <c r="BDS27" s="49"/>
      <c r="BDT27" s="49"/>
      <c r="BDU27" s="49"/>
      <c r="BDV27" s="42">
        <f t="shared" si="2179"/>
        <v>103</v>
      </c>
      <c r="BDW27" s="101">
        <f t="shared" si="2180"/>
        <v>17.166666666666668</v>
      </c>
      <c r="BDX27" s="48"/>
      <c r="BDY27" s="49"/>
      <c r="BDZ27" s="49"/>
      <c r="BEA27" s="49"/>
      <c r="BEB27" s="49"/>
      <c r="BEC27" s="49"/>
      <c r="BED27" s="42">
        <f t="shared" si="2181"/>
        <v>0</v>
      </c>
      <c r="BEE27" s="43">
        <f t="shared" si="2182"/>
        <v>0</v>
      </c>
      <c r="BEF27" s="48"/>
      <c r="BEG27" s="49">
        <v>200</v>
      </c>
      <c r="BEH27" s="49"/>
      <c r="BEI27" s="49"/>
      <c r="BEJ27" s="49"/>
      <c r="BEK27" s="49"/>
      <c r="BEL27" s="42">
        <f t="shared" si="2183"/>
        <v>200</v>
      </c>
      <c r="BEM27" s="43">
        <f t="shared" si="2184"/>
        <v>33.333333333333336</v>
      </c>
      <c r="BEN27" s="48"/>
      <c r="BEO27" s="49"/>
      <c r="BEP27" s="49"/>
      <c r="BEQ27" s="49"/>
      <c r="BER27" s="49"/>
      <c r="BES27" s="49">
        <v>100</v>
      </c>
      <c r="BET27" s="42">
        <f t="shared" si="2185"/>
        <v>100</v>
      </c>
      <c r="BEU27" s="43">
        <f t="shared" si="2186"/>
        <v>16.666666666666668</v>
      </c>
      <c r="BEV27" s="48"/>
      <c r="BEW27" s="49"/>
      <c r="BEX27" s="49">
        <v>220</v>
      </c>
      <c r="BEY27" s="49"/>
      <c r="BEZ27" s="49"/>
      <c r="BFA27" s="49"/>
      <c r="BFB27" s="42">
        <f t="shared" si="2187"/>
        <v>220</v>
      </c>
      <c r="BFC27" s="43">
        <f t="shared" si="2188"/>
        <v>36.666666666666664</v>
      </c>
      <c r="BFD27" s="48"/>
      <c r="BFE27" s="49"/>
      <c r="BFF27" s="49"/>
      <c r="BFG27" s="49">
        <v>200</v>
      </c>
      <c r="BFH27" s="49"/>
      <c r="BFI27" s="49"/>
      <c r="BFJ27" s="42">
        <f t="shared" si="2189"/>
        <v>200</v>
      </c>
      <c r="BFK27" s="43">
        <f t="shared" si="2190"/>
        <v>33.333333333333336</v>
      </c>
      <c r="BFL27" s="48"/>
      <c r="BFM27" s="49"/>
      <c r="BFN27" s="49"/>
      <c r="BFO27" s="49"/>
      <c r="BFP27" s="49">
        <v>204</v>
      </c>
      <c r="BFQ27" s="49"/>
      <c r="BFR27" s="42">
        <f t="shared" si="2191"/>
        <v>204</v>
      </c>
      <c r="BFS27" s="43">
        <f t="shared" si="2192"/>
        <v>34</v>
      </c>
      <c r="BFT27" s="48"/>
      <c r="BFU27" s="49"/>
      <c r="BFV27" s="49"/>
      <c r="BFW27" s="49"/>
      <c r="BFX27" s="49"/>
      <c r="BFY27" s="49"/>
      <c r="BFZ27" s="42">
        <f t="shared" si="2193"/>
        <v>0</v>
      </c>
      <c r="BGA27" s="43">
        <f t="shared" si="2194"/>
        <v>0</v>
      </c>
      <c r="BGB27" s="48"/>
      <c r="BGC27" s="49"/>
      <c r="BGD27" s="49"/>
      <c r="BGE27" s="49"/>
      <c r="BGF27" s="49"/>
      <c r="BGG27" s="49"/>
      <c r="BGH27" s="42">
        <f t="shared" si="2195"/>
        <v>0</v>
      </c>
      <c r="BGI27" s="43">
        <f t="shared" si="2196"/>
        <v>0</v>
      </c>
      <c r="BGJ27" s="48"/>
      <c r="BGK27" s="49"/>
      <c r="BGL27" s="49">
        <v>190</v>
      </c>
      <c r="BGM27" s="49"/>
      <c r="BGN27" s="49"/>
      <c r="BGO27" s="49"/>
      <c r="BGP27" s="42">
        <f t="shared" si="2197"/>
        <v>190</v>
      </c>
      <c r="BGQ27" s="43">
        <f t="shared" si="2198"/>
        <v>31.666666666666668</v>
      </c>
      <c r="BGR27" s="48">
        <v>100</v>
      </c>
      <c r="BGS27" s="49"/>
      <c r="BGT27" s="49"/>
      <c r="BGU27" s="49">
        <v>200</v>
      </c>
      <c r="BGV27" s="49"/>
      <c r="BGW27" s="49"/>
      <c r="BGX27" s="42">
        <f t="shared" si="2199"/>
        <v>300</v>
      </c>
      <c r="BGY27" s="43">
        <f t="shared" si="2200"/>
        <v>50</v>
      </c>
      <c r="BGZ27" s="48"/>
      <c r="BHA27" s="49"/>
      <c r="BHB27" s="49"/>
      <c r="BHC27" s="49"/>
      <c r="BHD27" s="49"/>
      <c r="BHE27" s="49"/>
      <c r="BHF27" s="42">
        <f t="shared" si="2201"/>
        <v>0</v>
      </c>
      <c r="BHG27" s="43">
        <f t="shared" si="2202"/>
        <v>0</v>
      </c>
      <c r="BHH27" s="48"/>
      <c r="BHI27" s="49"/>
      <c r="BHJ27" s="49"/>
      <c r="BHK27" s="49">
        <v>206</v>
      </c>
      <c r="BHL27" s="49"/>
      <c r="BHM27" s="49"/>
      <c r="BHN27" s="42">
        <f t="shared" si="2203"/>
        <v>206</v>
      </c>
      <c r="BHO27" s="43">
        <f t="shared" si="2204"/>
        <v>34.333333333333336</v>
      </c>
      <c r="BHP27" s="48"/>
      <c r="BHQ27" s="49">
        <v>200</v>
      </c>
      <c r="BHR27" s="49">
        <v>7</v>
      </c>
      <c r="BHS27" s="49"/>
      <c r="BHT27" s="49">
        <v>89</v>
      </c>
      <c r="BHU27" s="49"/>
      <c r="BHV27" s="42">
        <f t="shared" si="2205"/>
        <v>296</v>
      </c>
      <c r="BHW27" s="43">
        <f t="shared" si="2206"/>
        <v>49.333333333333336</v>
      </c>
      <c r="BHX27" s="48"/>
      <c r="BHY27" s="49"/>
      <c r="BHZ27" s="49"/>
      <c r="BIA27" s="49"/>
      <c r="BIB27" s="49"/>
      <c r="BIC27" s="49"/>
      <c r="BID27" s="42">
        <f t="shared" si="2207"/>
        <v>0</v>
      </c>
      <c r="BIE27" s="43">
        <f t="shared" si="2208"/>
        <v>0</v>
      </c>
      <c r="BIF27" s="48"/>
      <c r="BIG27" s="49"/>
      <c r="BIH27" s="49">
        <v>170</v>
      </c>
      <c r="BII27" s="49"/>
      <c r="BIJ27" s="49"/>
      <c r="BIK27" s="49"/>
      <c r="BIL27" s="42">
        <f t="shared" si="2209"/>
        <v>170</v>
      </c>
      <c r="BIM27" s="43">
        <f t="shared" si="2210"/>
        <v>28.333333333333332</v>
      </c>
      <c r="BIN27" s="48"/>
      <c r="BIO27" s="49">
        <v>300</v>
      </c>
      <c r="BIP27" s="49"/>
      <c r="BIQ27" s="49"/>
      <c r="BIR27" s="49">
        <v>100</v>
      </c>
      <c r="BIS27" s="49"/>
      <c r="BIT27" s="42">
        <f t="shared" si="2211"/>
        <v>400</v>
      </c>
      <c r="BIU27" s="43">
        <f t="shared" si="2212"/>
        <v>66.666666666666671</v>
      </c>
      <c r="BIV27" s="48">
        <v>100</v>
      </c>
      <c r="BIW27" s="49">
        <v>105</v>
      </c>
      <c r="BIX27" s="49"/>
      <c r="BIY27" s="49"/>
      <c r="BIZ27" s="49"/>
      <c r="BJA27" s="49"/>
      <c r="BJB27" s="42">
        <f t="shared" si="2213"/>
        <v>205</v>
      </c>
      <c r="BJC27" s="43">
        <f t="shared" si="2214"/>
        <v>34.166666666666664</v>
      </c>
      <c r="BJD27" s="48"/>
      <c r="BJE27" s="49"/>
      <c r="BJF27" s="49">
        <v>279</v>
      </c>
      <c r="BJG27" s="49"/>
      <c r="BJH27" s="49"/>
      <c r="BJI27" s="49"/>
      <c r="BJJ27" s="42">
        <f t="shared" si="2215"/>
        <v>279</v>
      </c>
      <c r="BJK27" s="43">
        <f t="shared" si="2216"/>
        <v>46.5</v>
      </c>
      <c r="BJL27" s="48">
        <v>100</v>
      </c>
      <c r="BJM27" s="49"/>
      <c r="BJN27" s="49"/>
      <c r="BJO27" s="49"/>
      <c r="BJP27" s="49"/>
      <c r="BJQ27" s="49"/>
      <c r="BJR27" s="42">
        <f t="shared" si="2217"/>
        <v>100</v>
      </c>
      <c r="BJS27" s="43">
        <f t="shared" si="2218"/>
        <v>16.666666666666668</v>
      </c>
      <c r="BJT27" s="48">
        <v>100</v>
      </c>
      <c r="BJU27" s="49"/>
      <c r="BJV27" s="49"/>
      <c r="BJW27" s="49"/>
      <c r="BJX27" s="49"/>
      <c r="BJY27" s="49">
        <v>121</v>
      </c>
      <c r="BJZ27" s="67">
        <f t="shared" si="2219"/>
        <v>221</v>
      </c>
      <c r="BKA27" s="43">
        <f t="shared" si="2220"/>
        <v>36.833333333333336</v>
      </c>
      <c r="BKB27" s="48">
        <v>200</v>
      </c>
      <c r="BKC27" s="49"/>
      <c r="BKD27" s="49"/>
      <c r="BKE27" s="49"/>
      <c r="BKF27" s="49"/>
      <c r="BKG27" s="49"/>
      <c r="BKH27" s="67">
        <f t="shared" si="2221"/>
        <v>200</v>
      </c>
      <c r="BKI27" s="43">
        <f t="shared" si="2222"/>
        <v>33.333333333333336</v>
      </c>
      <c r="BKJ27" s="48">
        <v>294</v>
      </c>
      <c r="BKK27" s="49">
        <v>100</v>
      </c>
      <c r="BKL27" s="49"/>
      <c r="BKM27" s="49"/>
      <c r="BKN27" s="49"/>
      <c r="BKO27" s="49"/>
      <c r="BKP27" s="67">
        <f t="shared" si="2223"/>
        <v>394</v>
      </c>
      <c r="BKQ27" s="43">
        <f t="shared" si="2224"/>
        <v>65.666666666666671</v>
      </c>
      <c r="BKR27" s="48"/>
      <c r="BKS27" s="49"/>
      <c r="BKT27" s="49"/>
      <c r="BKU27" s="49"/>
      <c r="BKV27" s="49"/>
      <c r="BKW27" s="49">
        <v>100</v>
      </c>
      <c r="BKX27" s="67">
        <f t="shared" si="2225"/>
        <v>100</v>
      </c>
      <c r="BKY27" s="43">
        <f t="shared" si="2226"/>
        <v>16.666666666666668</v>
      </c>
      <c r="BKZ27" s="48"/>
      <c r="BLA27" s="49">
        <v>226</v>
      </c>
      <c r="BLB27" s="49"/>
      <c r="BLC27" s="49"/>
      <c r="BLD27" s="49"/>
      <c r="BLE27" s="49"/>
      <c r="BLF27" s="67">
        <f t="shared" si="2227"/>
        <v>226</v>
      </c>
      <c r="BLG27" s="43">
        <f t="shared" si="2228"/>
        <v>37.666666666666664</v>
      </c>
      <c r="BLH27" s="48"/>
      <c r="BLI27" s="49"/>
      <c r="BLJ27" s="49"/>
      <c r="BLK27" s="49">
        <v>100</v>
      </c>
      <c r="BLL27" s="49"/>
      <c r="BLM27" s="49">
        <v>199</v>
      </c>
      <c r="BLN27" s="67">
        <f t="shared" si="2229"/>
        <v>299</v>
      </c>
      <c r="BLO27" s="68">
        <f t="shared" si="2230"/>
        <v>49.833333333333336</v>
      </c>
      <c r="BLP27" s="48"/>
      <c r="BLQ27" s="49"/>
      <c r="BLR27" s="49"/>
      <c r="BLS27" s="49"/>
      <c r="BLT27" s="49"/>
      <c r="BLU27" s="49"/>
      <c r="BLV27" s="67">
        <f t="shared" si="2231"/>
        <v>0</v>
      </c>
      <c r="BLW27" s="68">
        <f t="shared" si="2232"/>
        <v>0</v>
      </c>
      <c r="BLX27" s="48">
        <v>300</v>
      </c>
      <c r="BLY27" s="49"/>
      <c r="BLZ27" s="49"/>
      <c r="BMA27" s="49"/>
      <c r="BMB27" s="49"/>
      <c r="BMC27" s="49"/>
      <c r="BMD27" s="67">
        <f t="shared" si="2233"/>
        <v>300</v>
      </c>
      <c r="BME27" s="43">
        <f t="shared" si="2234"/>
        <v>50</v>
      </c>
      <c r="BMF27" s="48"/>
      <c r="BMG27" s="49"/>
      <c r="BMH27" s="49"/>
      <c r="BMI27" s="49"/>
      <c r="BMJ27" s="49"/>
      <c r="BMK27" s="49"/>
      <c r="BML27" s="67">
        <f t="shared" si="2235"/>
        <v>0</v>
      </c>
      <c r="BMM27" s="43">
        <f t="shared" si="2236"/>
        <v>0</v>
      </c>
      <c r="BMN27" s="48">
        <v>100</v>
      </c>
      <c r="BMO27" s="49"/>
      <c r="BMP27" s="49"/>
      <c r="BMQ27" s="49"/>
      <c r="BMR27" s="49"/>
      <c r="BMS27" s="49">
        <v>220</v>
      </c>
      <c r="BMT27" s="67">
        <f t="shared" si="2237"/>
        <v>320</v>
      </c>
      <c r="BMU27" s="43">
        <f t="shared" si="2238"/>
        <v>53.333333333333336</v>
      </c>
      <c r="BMV27" s="48"/>
      <c r="BMW27" s="49">
        <v>100</v>
      </c>
      <c r="BMX27" s="49"/>
      <c r="BMY27" s="49"/>
      <c r="BMZ27" s="49"/>
      <c r="BNA27" s="49">
        <v>120</v>
      </c>
      <c r="BNB27" s="67">
        <f t="shared" si="2239"/>
        <v>220</v>
      </c>
      <c r="BNC27" s="43">
        <f t="shared" si="2240"/>
        <v>36.666666666666664</v>
      </c>
      <c r="BND27" s="48"/>
      <c r="BNE27" s="49"/>
      <c r="BNF27" s="49"/>
      <c r="BNG27" s="49">
        <v>100</v>
      </c>
      <c r="BNH27" s="49"/>
      <c r="BNI27" s="49"/>
      <c r="BNJ27" s="67">
        <f t="shared" si="2241"/>
        <v>100</v>
      </c>
      <c r="BNK27" s="184">
        <f t="shared" si="2242"/>
        <v>16.666666666666668</v>
      </c>
      <c r="BNL27" s="195"/>
      <c r="BNM27" s="49"/>
      <c r="BNN27" s="49"/>
      <c r="BNO27" s="49"/>
      <c r="BNP27" s="49"/>
      <c r="BNQ27" s="49"/>
      <c r="BNR27" s="67">
        <f t="shared" si="2243"/>
        <v>0</v>
      </c>
      <c r="BNS27" s="211">
        <f t="shared" si="2244"/>
        <v>0</v>
      </c>
      <c r="BNT27" s="195"/>
      <c r="BNU27" s="49">
        <v>100</v>
      </c>
      <c r="BNV27" s="49"/>
      <c r="BNW27" s="49"/>
      <c r="BNX27" s="49"/>
      <c r="BNY27" s="49"/>
      <c r="BNZ27" s="67">
        <f t="shared" si="2245"/>
        <v>100</v>
      </c>
      <c r="BOA27" s="184">
        <f t="shared" si="2246"/>
        <v>16.666666666666668</v>
      </c>
      <c r="BOB27" s="48"/>
      <c r="BOC27" s="49"/>
      <c r="BOD27" s="49"/>
      <c r="BOE27" s="49">
        <v>220</v>
      </c>
      <c r="BOF27" s="49">
        <v>102</v>
      </c>
      <c r="BOG27" s="49"/>
      <c r="BOH27" s="67">
        <f t="shared" si="2247"/>
        <v>322</v>
      </c>
      <c r="BOI27" s="68">
        <f t="shared" si="2248"/>
        <v>53.666666666666664</v>
      </c>
      <c r="BOJ27" s="48"/>
      <c r="BOK27" s="49"/>
      <c r="BOL27" s="49"/>
      <c r="BOM27" s="49"/>
      <c r="BON27" s="49"/>
      <c r="BOO27" s="49"/>
      <c r="BOP27" s="67">
        <f t="shared" si="2249"/>
        <v>0</v>
      </c>
      <c r="BOQ27" s="68">
        <f t="shared" si="2250"/>
        <v>0</v>
      </c>
      <c r="BOR27" s="48"/>
      <c r="BOS27" s="49">
        <v>160</v>
      </c>
      <c r="BOT27" s="49"/>
      <c r="BOU27" s="49"/>
      <c r="BOV27" s="49">
        <v>100</v>
      </c>
      <c r="BOW27" s="49"/>
      <c r="BOX27" s="67">
        <f t="shared" si="2251"/>
        <v>260</v>
      </c>
      <c r="BOY27" s="68">
        <f t="shared" si="2252"/>
        <v>43.333333333333336</v>
      </c>
      <c r="BOZ27" s="48"/>
      <c r="BPA27" s="49"/>
      <c r="BPB27" s="49">
        <v>200</v>
      </c>
      <c r="BPC27" s="49">
        <v>100</v>
      </c>
      <c r="BPD27" s="49">
        <v>100</v>
      </c>
      <c r="BPE27" s="49"/>
      <c r="BPF27" s="67">
        <f t="shared" si="2253"/>
        <v>400</v>
      </c>
      <c r="BPG27" s="68">
        <f t="shared" si="2254"/>
        <v>66.666666666666671</v>
      </c>
      <c r="BPH27" s="48"/>
      <c r="BPI27" s="49"/>
      <c r="BPJ27" s="49"/>
      <c r="BPK27" s="49">
        <v>100</v>
      </c>
      <c r="BPL27" s="49"/>
      <c r="BPM27" s="49"/>
      <c r="BPN27" s="67">
        <f t="shared" si="2255"/>
        <v>100</v>
      </c>
      <c r="BPO27" s="68">
        <f t="shared" si="2256"/>
        <v>16.666666666666668</v>
      </c>
      <c r="BPP27" s="48"/>
      <c r="BPQ27" s="49">
        <v>200</v>
      </c>
      <c r="BPR27" s="49"/>
      <c r="BPS27" s="49"/>
      <c r="BPT27" s="49"/>
      <c r="BPU27" s="49"/>
      <c r="BPV27" s="67">
        <f t="shared" si="2257"/>
        <v>200</v>
      </c>
      <c r="BPW27" s="68">
        <f t="shared" si="2258"/>
        <v>33.333333333333336</v>
      </c>
      <c r="BPX27" s="48"/>
      <c r="BPY27" s="49"/>
      <c r="BPZ27" s="49"/>
      <c r="BQA27" s="49">
        <v>200</v>
      </c>
      <c r="BQB27" s="49"/>
      <c r="BQC27" s="49"/>
      <c r="BQD27" s="67">
        <f t="shared" si="2259"/>
        <v>200</v>
      </c>
      <c r="BQE27" s="68">
        <f t="shared" si="2260"/>
        <v>33.333333333333336</v>
      </c>
      <c r="BQF27" s="48"/>
      <c r="BQG27" s="49"/>
      <c r="BQH27" s="49"/>
      <c r="BQI27" s="49"/>
      <c r="BQJ27" s="49">
        <v>200</v>
      </c>
      <c r="BQK27" s="49"/>
      <c r="BQL27" s="67">
        <f t="shared" si="2261"/>
        <v>200</v>
      </c>
      <c r="BQM27" s="68">
        <f t="shared" si="2262"/>
        <v>33.333333333333336</v>
      </c>
      <c r="BQN27" s="48"/>
      <c r="BQO27" s="49">
        <v>200</v>
      </c>
      <c r="BQP27" s="49"/>
      <c r="BQQ27" s="49"/>
      <c r="BQR27" s="49"/>
      <c r="BQS27" s="49"/>
      <c r="BQT27" s="67">
        <f t="shared" si="2263"/>
        <v>200</v>
      </c>
      <c r="BQU27" s="68">
        <f t="shared" si="2264"/>
        <v>33.333333333333336</v>
      </c>
      <c r="BQV27" s="48"/>
      <c r="BQW27" s="49">
        <v>158</v>
      </c>
      <c r="BQX27" s="49"/>
      <c r="BQY27" s="49"/>
      <c r="BQZ27" s="49"/>
      <c r="BRA27" s="49"/>
      <c r="BRB27" s="67">
        <f t="shared" si="2265"/>
        <v>158</v>
      </c>
      <c r="BRC27" s="68">
        <f t="shared" si="2266"/>
        <v>26.333333333333332</v>
      </c>
      <c r="BRD27" s="48"/>
      <c r="BRE27" s="49">
        <v>158</v>
      </c>
      <c r="BRF27" s="49"/>
      <c r="BRG27" s="49">
        <v>120</v>
      </c>
      <c r="BRH27" s="49"/>
      <c r="BRI27" s="49"/>
      <c r="BRJ27" s="67">
        <f t="shared" si="2267"/>
        <v>278</v>
      </c>
      <c r="BRK27" s="68">
        <f t="shared" si="2268"/>
        <v>46.333333333333336</v>
      </c>
      <c r="BRL27" s="48"/>
      <c r="BRM27" s="49">
        <v>100</v>
      </c>
      <c r="BRN27" s="49"/>
      <c r="BRO27" s="49"/>
      <c r="BRP27" s="49"/>
      <c r="BRQ27" s="49">
        <v>381</v>
      </c>
      <c r="BRR27" s="67">
        <f t="shared" si="2269"/>
        <v>481</v>
      </c>
      <c r="BRS27" s="68">
        <f t="shared" si="2270"/>
        <v>80.166666666666671</v>
      </c>
      <c r="BRT27" s="48"/>
      <c r="BRU27" s="49"/>
      <c r="BRV27" s="49"/>
      <c r="BRW27" s="49"/>
      <c r="BRX27" s="49"/>
      <c r="BRY27" s="49"/>
      <c r="BRZ27" s="67">
        <f t="shared" si="2271"/>
        <v>0</v>
      </c>
      <c r="BSA27" s="68">
        <f t="shared" si="2272"/>
        <v>0</v>
      </c>
      <c r="BSB27" s="48"/>
      <c r="BSC27" s="49"/>
      <c r="BSD27" s="49">
        <v>100</v>
      </c>
      <c r="BSE27" s="49"/>
      <c r="BSF27" s="49"/>
      <c r="BSG27" s="49"/>
      <c r="BSH27" s="67">
        <f t="shared" si="2273"/>
        <v>100</v>
      </c>
      <c r="BSI27" s="68">
        <f t="shared" si="2274"/>
        <v>16.666666666666668</v>
      </c>
      <c r="BSJ27" s="48"/>
      <c r="BSK27" s="49"/>
      <c r="BSL27" s="49"/>
      <c r="BSM27" s="49"/>
      <c r="BSN27" s="49"/>
      <c r="BSO27" s="49"/>
      <c r="BSP27" s="67">
        <f t="shared" si="2275"/>
        <v>0</v>
      </c>
      <c r="BSQ27" s="68">
        <f t="shared" si="2276"/>
        <v>0</v>
      </c>
      <c r="BSR27" s="48"/>
      <c r="BSS27" s="49">
        <v>100</v>
      </c>
      <c r="BST27" s="49">
        <v>100</v>
      </c>
      <c r="BSU27" s="49"/>
      <c r="BSV27" s="49"/>
      <c r="BSW27" s="49"/>
      <c r="BSX27" s="67">
        <f t="shared" si="2277"/>
        <v>200</v>
      </c>
      <c r="BSY27" s="68">
        <f t="shared" si="2278"/>
        <v>33.333333333333336</v>
      </c>
      <c r="BSZ27" s="48"/>
      <c r="BTA27" s="49"/>
      <c r="BTB27" s="49"/>
      <c r="BTC27" s="49"/>
      <c r="BTD27" s="49"/>
      <c r="BTE27" s="49"/>
      <c r="BTF27" s="67">
        <f t="shared" si="2279"/>
        <v>0</v>
      </c>
      <c r="BTG27" s="68">
        <f t="shared" si="2280"/>
        <v>0</v>
      </c>
      <c r="BTH27" s="48"/>
      <c r="BTI27" s="49"/>
      <c r="BTJ27" s="49">
        <v>160</v>
      </c>
      <c r="BTK27" s="49"/>
      <c r="BTL27" s="49"/>
      <c r="BTM27" s="49"/>
      <c r="BTN27" s="67">
        <f t="shared" si="2281"/>
        <v>160</v>
      </c>
      <c r="BTO27" s="68">
        <f t="shared" si="2282"/>
        <v>26.666666666666668</v>
      </c>
      <c r="BTP27" s="48">
        <v>202</v>
      </c>
      <c r="BTQ27" s="49"/>
      <c r="BTR27" s="49"/>
      <c r="BTS27" s="49">
        <v>100</v>
      </c>
      <c r="BTT27" s="49"/>
      <c r="BTU27" s="49">
        <v>100</v>
      </c>
      <c r="BTV27" s="67">
        <f t="shared" si="2283"/>
        <v>402</v>
      </c>
      <c r="BTW27" s="68">
        <f t="shared" si="2284"/>
        <v>67</v>
      </c>
      <c r="BTX27" s="48"/>
      <c r="BTY27" s="49"/>
      <c r="BTZ27" s="49"/>
      <c r="BUA27" s="49"/>
      <c r="BUB27" s="49"/>
      <c r="BUC27" s="49"/>
      <c r="BUD27" s="67">
        <f t="shared" si="2285"/>
        <v>0</v>
      </c>
      <c r="BUE27" s="68">
        <f t="shared" si="2286"/>
        <v>0</v>
      </c>
      <c r="BUF27" s="48"/>
      <c r="BUG27" s="49"/>
      <c r="BUH27" s="49">
        <v>100</v>
      </c>
      <c r="BUI27" s="49"/>
      <c r="BUJ27" s="49"/>
      <c r="BUK27" s="49"/>
      <c r="BUL27" s="67">
        <f t="shared" si="2287"/>
        <v>100</v>
      </c>
      <c r="BUM27" s="68">
        <f t="shared" si="2288"/>
        <v>16.666666666666668</v>
      </c>
      <c r="BUN27" s="48">
        <v>100</v>
      </c>
      <c r="BUO27" s="49"/>
      <c r="BUP27" s="49"/>
      <c r="BUQ27" s="49"/>
      <c r="BUR27" s="49"/>
      <c r="BUS27" s="49"/>
      <c r="BUT27" s="67">
        <f t="shared" si="2289"/>
        <v>100</v>
      </c>
      <c r="BUU27" s="68">
        <f t="shared" si="2290"/>
        <v>16.666666666666668</v>
      </c>
      <c r="BUV27" s="48"/>
      <c r="BUW27" s="49"/>
      <c r="BUX27" s="49"/>
      <c r="BUY27" s="49">
        <v>109</v>
      </c>
      <c r="BUZ27" s="49"/>
      <c r="BVA27" s="49"/>
      <c r="BVB27" s="67">
        <f t="shared" si="2291"/>
        <v>109</v>
      </c>
      <c r="BVC27" s="68">
        <f t="shared" si="2292"/>
        <v>18.166666666666668</v>
      </c>
      <c r="BVD27" s="48"/>
      <c r="BVE27" s="49"/>
      <c r="BVF27" s="49"/>
      <c r="BVG27" s="49"/>
      <c r="BVH27" s="49"/>
      <c r="BVI27" s="49"/>
      <c r="BVJ27" s="67">
        <f t="shared" si="2293"/>
        <v>0</v>
      </c>
      <c r="BVK27" s="68">
        <f t="shared" si="2294"/>
        <v>0</v>
      </c>
      <c r="BVL27" s="48"/>
      <c r="BVM27" s="49"/>
      <c r="BVN27" s="49"/>
      <c r="BVO27" s="49"/>
      <c r="BVP27" s="49"/>
      <c r="BVQ27" s="49"/>
      <c r="BVR27" s="67">
        <f t="shared" si="2295"/>
        <v>0</v>
      </c>
      <c r="BVS27" s="68">
        <f t="shared" si="2296"/>
        <v>0</v>
      </c>
      <c r="BVT27" s="48"/>
      <c r="BVU27" s="49"/>
      <c r="BVV27" s="49"/>
      <c r="BVW27" s="49">
        <v>100</v>
      </c>
      <c r="BVX27" s="49"/>
      <c r="BVY27" s="49"/>
      <c r="BVZ27" s="67">
        <f t="shared" si="2297"/>
        <v>100</v>
      </c>
      <c r="BWA27" s="68">
        <f t="shared" si="2298"/>
        <v>16.666666666666668</v>
      </c>
      <c r="BWB27" s="48">
        <v>200</v>
      </c>
      <c r="BWC27" s="49"/>
      <c r="BWD27" s="49"/>
      <c r="BWE27" s="49"/>
      <c r="BWF27" s="49"/>
      <c r="BWG27" s="49"/>
      <c r="BWH27" s="67">
        <f t="shared" si="2299"/>
        <v>200</v>
      </c>
      <c r="BWI27" s="68">
        <f t="shared" si="2300"/>
        <v>33.333333333333336</v>
      </c>
      <c r="BWJ27" s="48"/>
      <c r="BWK27" s="49"/>
      <c r="BWL27" s="49"/>
      <c r="BWM27" s="49"/>
      <c r="BWN27" s="49"/>
      <c r="BWO27" s="49">
        <v>20</v>
      </c>
      <c r="BWP27" s="67">
        <f t="shared" si="2301"/>
        <v>20</v>
      </c>
      <c r="BWQ27" s="68">
        <f t="shared" si="2302"/>
        <v>3.3333333333333335</v>
      </c>
      <c r="BWR27" s="48">
        <v>202</v>
      </c>
      <c r="BWS27" s="49"/>
      <c r="BWT27" s="49"/>
      <c r="BWU27" s="49"/>
      <c r="BWV27" s="49"/>
      <c r="BWW27" s="49"/>
      <c r="BWX27" s="67">
        <f t="shared" si="2303"/>
        <v>202</v>
      </c>
      <c r="BWY27" s="68">
        <f t="shared" si="2304"/>
        <v>33.666666666666664</v>
      </c>
      <c r="BWZ27" s="48"/>
      <c r="BXA27" s="49"/>
      <c r="BXB27" s="49"/>
      <c r="BXC27" s="49"/>
      <c r="BXD27" s="49"/>
      <c r="BXE27" s="49">
        <v>160</v>
      </c>
      <c r="BXF27" s="67">
        <f t="shared" si="2305"/>
        <v>160</v>
      </c>
      <c r="BXG27" s="68">
        <f t="shared" si="2306"/>
        <v>26.666666666666668</v>
      </c>
      <c r="BXH27" s="48"/>
      <c r="BXI27" s="49"/>
      <c r="BXJ27" s="49"/>
      <c r="BXK27" s="49"/>
      <c r="BXL27" s="49"/>
      <c r="BXM27" s="49"/>
      <c r="BXN27" s="67">
        <f t="shared" si="2307"/>
        <v>0</v>
      </c>
      <c r="BXO27" s="68">
        <f t="shared" si="2308"/>
        <v>0</v>
      </c>
      <c r="BXP27" s="48"/>
      <c r="BXQ27" s="49"/>
      <c r="BXR27" s="49">
        <v>220</v>
      </c>
      <c r="BXS27" s="49"/>
      <c r="BXT27" s="49"/>
      <c r="BXU27" s="49"/>
      <c r="BXV27" s="67">
        <f t="shared" si="2309"/>
        <v>220</v>
      </c>
      <c r="BXW27" s="68">
        <f t="shared" si="2310"/>
        <v>36.666666666666664</v>
      </c>
      <c r="BXX27" s="48"/>
      <c r="BXY27" s="49"/>
      <c r="BXZ27" s="49"/>
      <c r="BYA27" s="49"/>
      <c r="BYB27" s="49">
        <v>110</v>
      </c>
      <c r="BYC27" s="49"/>
      <c r="BYD27" s="67">
        <f t="shared" si="2311"/>
        <v>110</v>
      </c>
      <c r="BYE27" s="68">
        <f t="shared" si="2312"/>
        <v>18.333333333333332</v>
      </c>
      <c r="BYF27" s="48"/>
      <c r="BYG27" s="49">
        <v>200</v>
      </c>
      <c r="BYH27" s="49"/>
      <c r="BYI27" s="49"/>
      <c r="BYJ27" s="49"/>
      <c r="BYK27" s="49"/>
      <c r="BYL27" s="67">
        <f t="shared" si="2313"/>
        <v>200</v>
      </c>
      <c r="BYM27" s="68">
        <f t="shared" si="2314"/>
        <v>33.333333333333336</v>
      </c>
      <c r="BYN27" s="48"/>
      <c r="BYO27" s="49"/>
      <c r="BYP27" s="49"/>
      <c r="BYQ27" s="49"/>
      <c r="BYR27" s="49">
        <v>19</v>
      </c>
      <c r="BYS27" s="49"/>
      <c r="BYT27" s="67">
        <f t="shared" si="2315"/>
        <v>19</v>
      </c>
      <c r="BYU27" s="68">
        <f t="shared" si="2316"/>
        <v>3.1666666666666665</v>
      </c>
      <c r="BYV27" s="48"/>
      <c r="BYW27" s="49">
        <v>110</v>
      </c>
      <c r="BYX27" s="49"/>
      <c r="BYY27" s="49"/>
      <c r="BYZ27" s="49"/>
      <c r="BZA27" s="49"/>
      <c r="BZB27" s="67">
        <f t="shared" si="2317"/>
        <v>110</v>
      </c>
      <c r="BZC27" s="68">
        <f t="shared" si="2318"/>
        <v>18.333333333333332</v>
      </c>
      <c r="BZD27" s="48"/>
      <c r="BZE27" s="49">
        <v>200</v>
      </c>
      <c r="BZF27" s="49"/>
      <c r="BZG27" s="49"/>
      <c r="BZH27" s="49"/>
      <c r="BZI27" s="49"/>
      <c r="BZJ27" s="67">
        <f t="shared" si="2319"/>
        <v>200</v>
      </c>
      <c r="BZK27" s="68">
        <f t="shared" si="2320"/>
        <v>33.333333333333336</v>
      </c>
      <c r="BZL27" s="48">
        <v>110</v>
      </c>
      <c r="BZM27" s="49"/>
      <c r="BZN27" s="49"/>
      <c r="BZO27" s="49"/>
      <c r="BZP27" s="49">
        <v>110</v>
      </c>
      <c r="BZQ27" s="49"/>
      <c r="BZR27" s="67">
        <f t="shared" si="2321"/>
        <v>220</v>
      </c>
      <c r="BZS27" s="68">
        <f t="shared" si="2322"/>
        <v>36.666666666666664</v>
      </c>
      <c r="BZT27" s="48"/>
      <c r="BZU27" s="49">
        <v>110</v>
      </c>
      <c r="BZV27" s="49"/>
      <c r="BZW27" s="49"/>
      <c r="BZX27" s="49"/>
      <c r="BZY27" s="49"/>
      <c r="BZZ27" s="67">
        <f t="shared" si="2323"/>
        <v>110</v>
      </c>
      <c r="CAA27" s="68">
        <f t="shared" si="2324"/>
        <v>18.333333333333332</v>
      </c>
      <c r="CAB27" s="48"/>
      <c r="CAC27" s="49"/>
      <c r="CAD27" s="49"/>
      <c r="CAE27" s="49"/>
      <c r="CAF27" s="49"/>
      <c r="CAG27" s="49">
        <v>220</v>
      </c>
      <c r="CAH27" s="67">
        <f t="shared" si="2325"/>
        <v>220</v>
      </c>
      <c r="CAI27" s="68">
        <f t="shared" si="2326"/>
        <v>36.666666666666664</v>
      </c>
      <c r="CAJ27" s="48"/>
      <c r="CAK27" s="49"/>
      <c r="CAL27" s="49"/>
      <c r="CAM27" s="49"/>
      <c r="CAN27" s="49"/>
      <c r="CAO27" s="49"/>
      <c r="CAP27" s="67">
        <f t="shared" si="2327"/>
        <v>0</v>
      </c>
      <c r="CAQ27" s="68">
        <f t="shared" si="2328"/>
        <v>0</v>
      </c>
      <c r="CAR27" s="201"/>
      <c r="CAS27" s="47"/>
      <c r="CAT27" s="47"/>
      <c r="CAU27" s="47"/>
      <c r="CAV27" s="47"/>
      <c r="CAW27" s="47"/>
      <c r="CAX27" s="67">
        <f t="shared" si="2329"/>
        <v>0</v>
      </c>
      <c r="CAY27" s="68">
        <f t="shared" si="2330"/>
        <v>0</v>
      </c>
      <c r="CAZ27" s="48">
        <v>110</v>
      </c>
      <c r="CBA27" s="49"/>
      <c r="CBB27" s="49">
        <v>116</v>
      </c>
      <c r="CBC27" s="49"/>
      <c r="CBD27" s="49"/>
      <c r="CBE27" s="49"/>
      <c r="CBF27" s="67">
        <f t="shared" si="2331"/>
        <v>226</v>
      </c>
      <c r="CBG27" s="68">
        <f t="shared" si="2332"/>
        <v>37.666666666666664</v>
      </c>
      <c r="CBH27" s="48"/>
      <c r="CBI27" s="49"/>
      <c r="CBJ27" s="49"/>
      <c r="CBK27" s="49"/>
      <c r="CBL27" s="49"/>
      <c r="CBM27" s="49"/>
      <c r="CBN27" s="67">
        <f t="shared" si="2333"/>
        <v>0</v>
      </c>
      <c r="CBO27" s="68">
        <f t="shared" si="2334"/>
        <v>0</v>
      </c>
      <c r="CBP27" s="48"/>
      <c r="CBQ27" s="49"/>
      <c r="CBR27" s="49"/>
      <c r="CBS27" s="49"/>
      <c r="CBT27" s="49"/>
      <c r="CBU27" s="49"/>
      <c r="CBV27" s="67">
        <f t="shared" si="2335"/>
        <v>0</v>
      </c>
      <c r="CBW27" s="68">
        <f t="shared" si="2336"/>
        <v>0</v>
      </c>
      <c r="CBX27" s="48"/>
      <c r="CBY27" s="49"/>
      <c r="CBZ27" s="49"/>
      <c r="CCA27" s="49">
        <v>112</v>
      </c>
      <c r="CCB27" s="49"/>
      <c r="CCC27" s="49"/>
      <c r="CCD27" s="67">
        <f t="shared" si="2337"/>
        <v>112</v>
      </c>
      <c r="CCE27" s="68">
        <f t="shared" si="2338"/>
        <v>18.666666666666668</v>
      </c>
      <c r="CCF27" s="48"/>
      <c r="CCG27" s="49"/>
      <c r="CCH27" s="49">
        <v>109</v>
      </c>
      <c r="CCI27" s="49"/>
      <c r="CCJ27" s="49"/>
      <c r="CCK27" s="49"/>
      <c r="CCL27" s="67">
        <f t="shared" si="2339"/>
        <v>109</v>
      </c>
      <c r="CCM27" s="68">
        <f t="shared" si="2340"/>
        <v>18.166666666666668</v>
      </c>
      <c r="CCN27" s="48"/>
      <c r="CCO27" s="49"/>
      <c r="CCP27" s="49">
        <v>91</v>
      </c>
      <c r="CCQ27" s="49"/>
      <c r="CCR27" s="49"/>
      <c r="CCS27" s="49"/>
      <c r="CCT27" s="67">
        <f t="shared" si="2341"/>
        <v>91</v>
      </c>
      <c r="CCU27" s="68">
        <f t="shared" si="2342"/>
        <v>15.166666666666666</v>
      </c>
      <c r="CCV27" s="48">
        <v>110</v>
      </c>
      <c r="CCW27" s="49"/>
      <c r="CCX27" s="49">
        <v>100</v>
      </c>
      <c r="CCY27" s="49"/>
      <c r="CCZ27" s="49">
        <v>60</v>
      </c>
      <c r="CDA27" s="49"/>
      <c r="CDB27" s="67">
        <f t="shared" si="2343"/>
        <v>270</v>
      </c>
      <c r="CDC27" s="68">
        <f t="shared" si="2344"/>
        <v>45</v>
      </c>
      <c r="CDD27" s="201"/>
      <c r="CDE27" s="47"/>
      <c r="CDF27" s="47"/>
      <c r="CDG27" s="47"/>
      <c r="CDH27" s="47"/>
      <c r="CDI27" s="47"/>
      <c r="CDJ27" s="67">
        <f t="shared" si="2345"/>
        <v>0</v>
      </c>
      <c r="CDK27" s="68">
        <f t="shared" si="2346"/>
        <v>0</v>
      </c>
      <c r="CDL27" s="48"/>
      <c r="CDM27" s="49"/>
      <c r="CDN27" s="49">
        <v>111</v>
      </c>
      <c r="CDO27" s="49"/>
      <c r="CDP27" s="49"/>
      <c r="CDQ27" s="49">
        <v>110</v>
      </c>
      <c r="CDR27" s="67">
        <f t="shared" si="2347"/>
        <v>221</v>
      </c>
      <c r="CDS27" s="68">
        <f t="shared" si="2348"/>
        <v>36.833333333333336</v>
      </c>
      <c r="CDT27" s="48"/>
      <c r="CDU27" s="49"/>
      <c r="CDV27" s="49">
        <v>76</v>
      </c>
      <c r="CDW27" s="49"/>
      <c r="CDX27" s="49"/>
      <c r="CDY27" s="49"/>
      <c r="CDZ27" s="67">
        <f t="shared" si="2349"/>
        <v>76</v>
      </c>
      <c r="CEA27" s="68">
        <f t="shared" si="2350"/>
        <v>12.666666666666666</v>
      </c>
      <c r="CEB27" s="48">
        <v>110</v>
      </c>
      <c r="CEC27" s="49"/>
      <c r="CED27" s="49"/>
      <c r="CEE27" s="49"/>
      <c r="CEF27" s="49">
        <v>110</v>
      </c>
      <c r="CEG27" s="49"/>
      <c r="CEH27" s="67">
        <f t="shared" si="2351"/>
        <v>220</v>
      </c>
      <c r="CEI27" s="184">
        <f t="shared" si="2352"/>
        <v>36.666666666666664</v>
      </c>
      <c r="CEJ27" s="48"/>
      <c r="CEK27" s="49"/>
      <c r="CEL27" s="49">
        <v>112</v>
      </c>
      <c r="CEM27" s="49"/>
      <c r="CEN27" s="49"/>
      <c r="CEO27" s="49"/>
      <c r="CEP27" s="67">
        <f t="shared" si="2353"/>
        <v>112</v>
      </c>
      <c r="CEQ27" s="68">
        <f t="shared" si="2354"/>
        <v>18.666666666666668</v>
      </c>
      <c r="CER27" s="48"/>
      <c r="CES27" s="49"/>
      <c r="CET27" s="49"/>
      <c r="CEU27" s="49">
        <v>110</v>
      </c>
      <c r="CEV27" s="49"/>
      <c r="CEW27" s="383">
        <v>0</v>
      </c>
      <c r="CEX27" s="63">
        <v>110</v>
      </c>
      <c r="CEY27" s="64"/>
      <c r="CEZ27" s="49"/>
      <c r="CFA27" s="49"/>
      <c r="CFB27" s="49"/>
      <c r="CFC27" s="49"/>
      <c r="CFD27" s="67">
        <f t="shared" si="2355"/>
        <v>110</v>
      </c>
      <c r="CFE27" s="68">
        <f t="shared" si="2356"/>
        <v>18.333333333333332</v>
      </c>
      <c r="CFF27" s="48">
        <v>218</v>
      </c>
      <c r="CFG27" s="49"/>
      <c r="CFH27" s="49"/>
      <c r="CFI27" s="49"/>
      <c r="CFJ27" s="49"/>
      <c r="CFK27" s="49">
        <v>106</v>
      </c>
      <c r="CFL27" s="64">
        <f t="shared" si="2357"/>
        <v>324</v>
      </c>
      <c r="CFM27" s="68">
        <f t="shared" si="2358"/>
        <v>54</v>
      </c>
      <c r="CFN27" s="48"/>
      <c r="CFO27" s="49">
        <v>0</v>
      </c>
      <c r="CFP27" s="49">
        <v>0</v>
      </c>
      <c r="CFQ27" s="49"/>
      <c r="CFR27" s="49"/>
      <c r="CFS27" s="49"/>
      <c r="CFT27" s="64">
        <f t="shared" si="2359"/>
        <v>0</v>
      </c>
      <c r="CFU27" s="68">
        <f t="shared" si="2360"/>
        <v>0</v>
      </c>
      <c r="CFV27" s="48"/>
      <c r="CFW27" s="49">
        <v>61</v>
      </c>
      <c r="CFX27" s="49"/>
      <c r="CFY27" s="49"/>
      <c r="CFZ27" s="49"/>
      <c r="CGA27" s="49"/>
      <c r="CGB27" s="64">
        <f t="shared" si="2361"/>
        <v>61</v>
      </c>
      <c r="CGC27" s="68">
        <f t="shared" si="2362"/>
        <v>10.166666666666666</v>
      </c>
      <c r="CGD27" s="48"/>
      <c r="CGE27" s="49">
        <v>0</v>
      </c>
      <c r="CGF27" s="49">
        <v>110</v>
      </c>
      <c r="CGG27" s="49"/>
      <c r="CGH27" s="49"/>
      <c r="CGI27" s="49"/>
      <c r="CGJ27" s="64">
        <f t="shared" si="2363"/>
        <v>110</v>
      </c>
      <c r="CGK27" s="68">
        <f t="shared" si="2364"/>
        <v>18.333333333333332</v>
      </c>
      <c r="CGL27" s="48">
        <v>0</v>
      </c>
      <c r="CGM27" s="49"/>
      <c r="CGN27" s="49"/>
      <c r="CGO27" s="49">
        <v>150</v>
      </c>
      <c r="CGP27" s="49"/>
      <c r="CGQ27" s="49"/>
      <c r="CGR27" s="64">
        <f t="shared" si="2365"/>
        <v>150</v>
      </c>
      <c r="CGS27" s="68">
        <f t="shared" si="2366"/>
        <v>25</v>
      </c>
      <c r="CGT27" s="48">
        <v>108</v>
      </c>
      <c r="CGU27" s="49"/>
      <c r="CGV27" s="49"/>
      <c r="CGW27" s="49"/>
      <c r="CGX27" s="49"/>
      <c r="CGY27" s="49"/>
      <c r="CGZ27" s="64">
        <f t="shared" si="2367"/>
        <v>108</v>
      </c>
      <c r="CHA27" s="68">
        <f t="shared" si="2368"/>
        <v>18</v>
      </c>
      <c r="CHB27" s="48"/>
      <c r="CHC27" s="49"/>
      <c r="CHD27" s="49"/>
      <c r="CHE27" s="49"/>
      <c r="CHF27" s="49"/>
      <c r="CHG27" s="49"/>
      <c r="CHH27" s="64">
        <f t="shared" si="2369"/>
        <v>0</v>
      </c>
      <c r="CHI27" s="68">
        <f t="shared" si="2370"/>
        <v>0</v>
      </c>
      <c r="CHJ27" s="48"/>
      <c r="CHK27" s="49"/>
      <c r="CHL27" s="49"/>
      <c r="CHM27" s="49">
        <v>0</v>
      </c>
      <c r="CHN27" s="49"/>
      <c r="CHO27" s="49"/>
      <c r="CHP27" s="64">
        <f t="shared" si="2371"/>
        <v>0</v>
      </c>
      <c r="CHQ27" s="68">
        <f t="shared" si="2372"/>
        <v>0</v>
      </c>
      <c r="CHR27" s="48">
        <v>149</v>
      </c>
      <c r="CHS27" s="49"/>
      <c r="CHT27" s="49"/>
      <c r="CHU27" s="49"/>
      <c r="CHV27" s="49"/>
      <c r="CHW27" s="49">
        <v>153</v>
      </c>
      <c r="CHX27" s="64">
        <f t="shared" si="2373"/>
        <v>302</v>
      </c>
      <c r="CHY27" s="68">
        <f t="shared" si="2374"/>
        <v>50.333333333333336</v>
      </c>
      <c r="CHZ27" s="48">
        <v>0</v>
      </c>
      <c r="CIA27" s="49"/>
      <c r="CIB27" s="49"/>
      <c r="CIC27" s="49"/>
      <c r="CID27" s="49"/>
      <c r="CIE27" s="49"/>
      <c r="CIF27" s="64">
        <f t="shared" si="2375"/>
        <v>0</v>
      </c>
      <c r="CIG27" s="68">
        <f t="shared" si="2376"/>
        <v>0</v>
      </c>
      <c r="CIH27" s="48"/>
      <c r="CII27" s="49"/>
      <c r="CIJ27" s="49"/>
      <c r="CIK27" s="49">
        <v>161</v>
      </c>
      <c r="CIL27" s="49"/>
      <c r="CIM27" s="49">
        <v>161</v>
      </c>
      <c r="CIN27" s="64">
        <f t="shared" si="2377"/>
        <v>322</v>
      </c>
      <c r="CIO27" s="68">
        <f t="shared" si="2378"/>
        <v>53.666666666666664</v>
      </c>
      <c r="CIP27" s="48"/>
      <c r="CIQ27" s="49">
        <v>110</v>
      </c>
      <c r="CIR27" s="49"/>
      <c r="CIS27" s="49">
        <v>0</v>
      </c>
      <c r="CIT27" s="49"/>
      <c r="CIU27" s="49"/>
      <c r="CIV27" s="64">
        <f t="shared" si="2379"/>
        <v>110</v>
      </c>
      <c r="CIW27" s="68">
        <f t="shared" si="2380"/>
        <v>18.333333333333332</v>
      </c>
      <c r="CIX27" s="48">
        <v>150</v>
      </c>
      <c r="CIY27" s="49"/>
      <c r="CIZ27" s="49">
        <v>0</v>
      </c>
      <c r="CJA27" s="49"/>
      <c r="CJB27" s="49">
        <v>163</v>
      </c>
      <c r="CJC27" s="49">
        <v>122</v>
      </c>
      <c r="CJD27" s="127">
        <f t="shared" si="2381"/>
        <v>435</v>
      </c>
      <c r="CJE27" s="43">
        <f t="shared" si="2382"/>
        <v>72.5</v>
      </c>
      <c r="CJF27" s="48">
        <v>0</v>
      </c>
      <c r="CJG27" s="49"/>
      <c r="CJH27" s="49">
        <v>360</v>
      </c>
      <c r="CJI27" s="49"/>
      <c r="CJJ27" s="49"/>
      <c r="CJK27" s="49"/>
      <c r="CJL27" s="127">
        <f t="shared" si="2383"/>
        <v>360</v>
      </c>
      <c r="CJM27" s="43">
        <f t="shared" si="2384"/>
        <v>60</v>
      </c>
      <c r="CJN27" s="48"/>
      <c r="CJO27" s="49">
        <v>0</v>
      </c>
      <c r="CJP27" s="49">
        <v>110</v>
      </c>
      <c r="CJQ27" s="49"/>
      <c r="CJR27" s="49"/>
      <c r="CJS27" s="49"/>
      <c r="CJT27" s="127">
        <f t="shared" si="2385"/>
        <v>110</v>
      </c>
      <c r="CJU27" s="43">
        <f t="shared" si="2386"/>
        <v>18.333333333333332</v>
      </c>
      <c r="CJV27" s="48"/>
      <c r="CJW27" s="49">
        <v>42</v>
      </c>
      <c r="CJX27" s="49"/>
      <c r="CJY27" s="49"/>
      <c r="CJZ27" s="49"/>
      <c r="CKA27" s="49"/>
      <c r="CKB27" s="127">
        <f t="shared" si="2387"/>
        <v>42</v>
      </c>
      <c r="CKC27" s="43">
        <f t="shared" si="2388"/>
        <v>7</v>
      </c>
      <c r="CKD27" s="48"/>
      <c r="CKE27" s="49"/>
      <c r="CKF27" s="49">
        <v>221</v>
      </c>
      <c r="CKG27" s="49"/>
      <c r="CKH27" s="49"/>
      <c r="CKI27" s="49"/>
      <c r="CKJ27" s="127">
        <f t="shared" si="2389"/>
        <v>221</v>
      </c>
      <c r="CKK27" s="43">
        <f t="shared" si="2390"/>
        <v>44.2</v>
      </c>
      <c r="CKL27" s="48"/>
      <c r="CKM27" s="49"/>
      <c r="CKN27" s="49"/>
      <c r="CKO27" s="49"/>
      <c r="CKP27" s="49"/>
      <c r="CKQ27" s="49"/>
      <c r="CKR27" s="127">
        <f t="shared" si="2391"/>
        <v>0</v>
      </c>
      <c r="CKS27" s="43">
        <f t="shared" si="2392"/>
        <v>0</v>
      </c>
      <c r="CKT27" s="48"/>
      <c r="CKU27" s="49"/>
      <c r="CKV27" s="49">
        <v>0</v>
      </c>
      <c r="CKW27" s="49"/>
      <c r="CKX27" s="49"/>
      <c r="CKY27" s="49"/>
      <c r="CKZ27" s="127">
        <f t="shared" si="2393"/>
        <v>0</v>
      </c>
      <c r="CLA27" s="43">
        <f t="shared" si="2394"/>
        <v>0</v>
      </c>
      <c r="CLB27" s="48"/>
      <c r="CLC27" s="49"/>
      <c r="CLD27" s="49">
        <v>0</v>
      </c>
      <c r="CLE27" s="49">
        <v>110</v>
      </c>
      <c r="CLF27" s="49"/>
      <c r="CLG27" s="49">
        <v>150</v>
      </c>
      <c r="CLH27" s="127">
        <f t="shared" si="2395"/>
        <v>260</v>
      </c>
      <c r="CLI27" s="43">
        <f t="shared" si="2396"/>
        <v>43.333333333333336</v>
      </c>
      <c r="CLJ27" s="48"/>
      <c r="CLK27" s="49"/>
      <c r="CLL27" s="49"/>
      <c r="CLM27" s="49"/>
      <c r="CLN27" s="49"/>
      <c r="CLO27" s="49"/>
      <c r="CLP27" s="127">
        <f t="shared" si="2397"/>
        <v>0</v>
      </c>
      <c r="CLQ27" s="43">
        <f t="shared" si="2398"/>
        <v>0</v>
      </c>
      <c r="CLR27" s="48"/>
      <c r="CLS27" s="49"/>
      <c r="CLT27" s="49"/>
      <c r="CLU27" s="49"/>
      <c r="CLV27" s="49"/>
      <c r="CLW27" s="49"/>
      <c r="CLX27" s="127">
        <f t="shared" si="2399"/>
        <v>0</v>
      </c>
      <c r="CLY27" s="43">
        <f t="shared" si="2400"/>
        <v>0</v>
      </c>
      <c r="CLZ27" s="48"/>
      <c r="CMA27" s="49">
        <v>100</v>
      </c>
      <c r="CMB27" s="49">
        <v>0</v>
      </c>
      <c r="CMC27" s="49"/>
      <c r="CMD27" s="49"/>
      <c r="CME27" s="49"/>
      <c r="CMF27" s="127">
        <f t="shared" si="2401"/>
        <v>100</v>
      </c>
      <c r="CMG27" s="43">
        <f t="shared" si="2402"/>
        <v>16.666666666666668</v>
      </c>
      <c r="CMH27" s="48">
        <v>100</v>
      </c>
      <c r="CMI27" s="49">
        <v>0</v>
      </c>
      <c r="CMJ27" s="49"/>
      <c r="CMK27" s="49">
        <v>110</v>
      </c>
      <c r="CML27" s="49"/>
      <c r="CMM27" s="49"/>
      <c r="CMN27" s="127">
        <f t="shared" si="2403"/>
        <v>210</v>
      </c>
      <c r="CMO27" s="43">
        <f t="shared" si="2404"/>
        <v>35</v>
      </c>
      <c r="CMP27" s="48"/>
      <c r="CMQ27" s="49"/>
      <c r="CMR27" s="49"/>
      <c r="CMS27" s="49"/>
      <c r="CMT27" s="49">
        <v>110</v>
      </c>
      <c r="CMU27" s="49"/>
      <c r="CMV27" s="127">
        <f t="shared" si="2405"/>
        <v>110</v>
      </c>
      <c r="CMW27" s="43">
        <f t="shared" si="2406"/>
        <v>18.333333333333332</v>
      </c>
      <c r="CMX27" s="48"/>
      <c r="CMY27" s="49">
        <v>0</v>
      </c>
      <c r="CMZ27" s="49"/>
      <c r="CNA27" s="49"/>
      <c r="CNB27" s="49">
        <v>110</v>
      </c>
      <c r="CNC27" s="49"/>
      <c r="CND27" s="64">
        <f t="shared" si="2407"/>
        <v>110</v>
      </c>
      <c r="CNE27" s="68">
        <f t="shared" si="2408"/>
        <v>18.333333333333332</v>
      </c>
      <c r="CNF27" s="48">
        <v>0</v>
      </c>
      <c r="CNG27" s="49"/>
      <c r="CNH27" s="49"/>
      <c r="CNI27" s="49"/>
      <c r="CNJ27" s="49"/>
      <c r="CNK27" s="49"/>
      <c r="CNL27" s="64">
        <f t="shared" si="2409"/>
        <v>0</v>
      </c>
      <c r="CNM27" s="68">
        <f t="shared" si="2410"/>
        <v>0</v>
      </c>
      <c r="CNN27" s="48">
        <v>160</v>
      </c>
      <c r="CNO27" s="49"/>
      <c r="CNP27" s="49"/>
      <c r="CNQ27" s="49">
        <v>107</v>
      </c>
      <c r="CNR27" s="49"/>
      <c r="CNS27" s="49"/>
      <c r="CNT27" s="64">
        <f t="shared" si="2411"/>
        <v>267</v>
      </c>
      <c r="CNU27" s="68">
        <f t="shared" si="2412"/>
        <v>44.5</v>
      </c>
      <c r="CNV27" s="48"/>
      <c r="CNW27" s="49"/>
      <c r="CNX27" s="49"/>
      <c r="CNY27" s="49"/>
      <c r="CNZ27" s="49"/>
      <c r="COA27" s="49"/>
      <c r="COB27" s="64">
        <f t="shared" si="2413"/>
        <v>0</v>
      </c>
      <c r="COC27" s="68">
        <f t="shared" si="2414"/>
        <v>0</v>
      </c>
      <c r="COD27" s="48"/>
      <c r="COE27" s="49"/>
      <c r="COF27" s="49">
        <v>0</v>
      </c>
      <c r="COG27" s="49">
        <v>0</v>
      </c>
      <c r="COH27" s="49"/>
      <c r="COI27" s="49"/>
      <c r="COJ27" s="64">
        <f t="shared" si="2415"/>
        <v>0</v>
      </c>
      <c r="COK27" s="68">
        <f t="shared" si="2416"/>
        <v>0</v>
      </c>
      <c r="COL27" s="48"/>
      <c r="COM27" s="49">
        <v>151</v>
      </c>
      <c r="CON27" s="49"/>
      <c r="COO27" s="49"/>
      <c r="COP27" s="49"/>
      <c r="COQ27" s="49"/>
      <c r="COR27" s="64">
        <f t="shared" si="2417"/>
        <v>151</v>
      </c>
      <c r="COS27" s="68">
        <f t="shared" si="2418"/>
        <v>25.166666666666668</v>
      </c>
      <c r="COT27" s="48">
        <v>80</v>
      </c>
      <c r="COU27" s="49"/>
      <c r="COV27" s="49"/>
      <c r="COW27" s="49"/>
      <c r="COX27" s="49"/>
      <c r="COY27" s="49"/>
      <c r="COZ27" s="64">
        <f t="shared" si="2419"/>
        <v>80</v>
      </c>
      <c r="CPA27" s="68">
        <f t="shared" si="2420"/>
        <v>13.333333333333334</v>
      </c>
      <c r="CPB27" s="48"/>
      <c r="CPC27" s="49"/>
      <c r="CPD27" s="49"/>
      <c r="CPE27" s="49"/>
      <c r="CPF27" s="49"/>
      <c r="CPG27" s="49"/>
      <c r="CPH27" s="64">
        <f t="shared" si="2421"/>
        <v>0</v>
      </c>
      <c r="CPI27" s="68">
        <f t="shared" si="2422"/>
        <v>0</v>
      </c>
      <c r="CPJ27" s="48">
        <v>110</v>
      </c>
      <c r="CPK27" s="49"/>
      <c r="CPL27" s="49"/>
      <c r="CPM27" s="49"/>
      <c r="CPN27" s="49"/>
      <c r="CPO27" s="49">
        <v>110</v>
      </c>
      <c r="CPP27" s="64">
        <f t="shared" si="2423"/>
        <v>220</v>
      </c>
      <c r="CPQ27" s="68">
        <f t="shared" si="2424"/>
        <v>36.666666666666664</v>
      </c>
      <c r="CPR27" s="82"/>
      <c r="CPS27" s="83"/>
      <c r="CPT27" s="83"/>
      <c r="CPU27" s="83">
        <v>110</v>
      </c>
      <c r="CPV27" s="83"/>
      <c r="CPW27" s="83"/>
      <c r="CPX27" s="64">
        <f t="shared" si="2425"/>
        <v>110</v>
      </c>
      <c r="CPY27" s="68">
        <f t="shared" si="2426"/>
        <v>18.333333333333332</v>
      </c>
      <c r="CPZ27" s="48"/>
      <c r="CQA27" s="49"/>
      <c r="CQB27" s="49"/>
      <c r="CQC27" s="49">
        <v>110</v>
      </c>
      <c r="CQD27" s="49"/>
      <c r="CQE27" s="49"/>
      <c r="CQF27" s="64">
        <f t="shared" si="2427"/>
        <v>110</v>
      </c>
      <c r="CQG27" s="68">
        <f t="shared" si="2428"/>
        <v>18.333333333333332</v>
      </c>
      <c r="CQH27" s="48"/>
      <c r="CQI27" s="49"/>
      <c r="CQJ27" s="49"/>
      <c r="CQK27" s="49"/>
      <c r="CQL27" s="49"/>
      <c r="CQM27" s="49"/>
      <c r="CQN27" s="127">
        <f t="shared" si="2429"/>
        <v>0</v>
      </c>
      <c r="CQO27" s="43">
        <f t="shared" si="2430"/>
        <v>0</v>
      </c>
      <c r="CQP27" s="48"/>
      <c r="CQQ27" s="49"/>
      <c r="CQR27" s="49"/>
      <c r="CQS27" s="49"/>
      <c r="CQT27" s="49"/>
      <c r="CQU27" s="49">
        <v>110</v>
      </c>
      <c r="CQV27" s="127">
        <f t="shared" si="2431"/>
        <v>110</v>
      </c>
      <c r="CQW27" s="43">
        <f t="shared" si="2432"/>
        <v>18.333333333333332</v>
      </c>
      <c r="CQX27" s="48"/>
      <c r="CQY27" s="49"/>
      <c r="CQZ27" s="49">
        <v>100</v>
      </c>
      <c r="CRA27" s="49"/>
      <c r="CRB27" s="49"/>
      <c r="CRC27" s="49">
        <v>0</v>
      </c>
      <c r="CRD27" s="127">
        <f t="shared" si="2433"/>
        <v>100</v>
      </c>
      <c r="CRE27" s="43">
        <f t="shared" si="2434"/>
        <v>16.666666666666668</v>
      </c>
      <c r="CRF27" s="48"/>
      <c r="CRG27" s="49"/>
      <c r="CRH27" s="49"/>
      <c r="CRI27" s="49"/>
      <c r="CRJ27" s="49">
        <v>79</v>
      </c>
      <c r="CRK27" s="49"/>
      <c r="CRL27" s="127">
        <f t="shared" si="2435"/>
        <v>79</v>
      </c>
      <c r="CRM27" s="43">
        <f t="shared" si="2436"/>
        <v>13.166666666666666</v>
      </c>
      <c r="CRN27" s="48"/>
      <c r="CRO27" s="49"/>
      <c r="CRP27" s="49">
        <v>221</v>
      </c>
      <c r="CRQ27" s="49"/>
      <c r="CRR27" s="49"/>
      <c r="CRS27" s="49"/>
      <c r="CRT27" s="127">
        <f t="shared" si="2437"/>
        <v>221</v>
      </c>
      <c r="CRU27" s="43">
        <f t="shared" si="2438"/>
        <v>36.833333333333336</v>
      </c>
      <c r="CRV27" s="239"/>
      <c r="CRW27" s="1"/>
      <c r="CRX27" s="1"/>
      <c r="CRY27" s="1">
        <v>220</v>
      </c>
      <c r="CRZ27" s="1"/>
      <c r="CSA27" s="1"/>
      <c r="CSB27" s="127">
        <f t="shared" si="2439"/>
        <v>220</v>
      </c>
      <c r="CSC27" s="43">
        <f t="shared" si="2440"/>
        <v>36.666666666666664</v>
      </c>
      <c r="CSD27" s="48"/>
      <c r="CSE27" s="49"/>
      <c r="CSF27" s="49"/>
      <c r="CSG27" s="49"/>
      <c r="CSH27" s="49"/>
      <c r="CSI27" s="49"/>
      <c r="CSJ27" s="127">
        <f t="shared" si="2441"/>
        <v>0</v>
      </c>
      <c r="CSK27" s="43">
        <f t="shared" si="2442"/>
        <v>0</v>
      </c>
      <c r="CSL27" s="48"/>
      <c r="CSM27" s="49"/>
      <c r="CSN27" s="49"/>
      <c r="CSO27" s="49"/>
      <c r="CSP27" s="49"/>
      <c r="CSQ27" s="49"/>
      <c r="CSR27" s="127">
        <f t="shared" si="2443"/>
        <v>0</v>
      </c>
      <c r="CSS27" s="43">
        <f t="shared" si="2444"/>
        <v>0</v>
      </c>
      <c r="CST27" s="48"/>
      <c r="CSU27" s="49"/>
      <c r="CSV27" s="49"/>
      <c r="CSW27" s="49"/>
      <c r="CSX27" s="49"/>
      <c r="CSY27" s="49"/>
      <c r="CSZ27" s="127">
        <f t="shared" si="2445"/>
        <v>0</v>
      </c>
      <c r="CTA27" s="43">
        <f t="shared" si="2446"/>
        <v>0</v>
      </c>
      <c r="CTB27" s="48"/>
      <c r="CTC27" s="49">
        <v>220</v>
      </c>
      <c r="CTD27" s="49"/>
      <c r="CTE27" s="49"/>
      <c r="CTF27" s="49"/>
      <c r="CTG27" s="49"/>
      <c r="CTH27" s="127">
        <f t="shared" si="2447"/>
        <v>220</v>
      </c>
      <c r="CTI27" s="43">
        <f t="shared" si="2448"/>
        <v>36.666666666666664</v>
      </c>
      <c r="CTJ27" s="48"/>
      <c r="CTK27" s="49">
        <v>0</v>
      </c>
      <c r="CTL27" s="49">
        <v>110</v>
      </c>
      <c r="CTM27" s="49"/>
      <c r="CTN27" s="49"/>
      <c r="CTO27" s="49"/>
      <c r="CTP27" s="64">
        <f t="shared" si="2449"/>
        <v>110</v>
      </c>
      <c r="CTQ27" s="68">
        <f t="shared" si="2450"/>
        <v>22</v>
      </c>
      <c r="CTR27" s="48">
        <v>0</v>
      </c>
      <c r="CTS27" s="49"/>
      <c r="CTT27" s="49"/>
      <c r="CTU27" s="49"/>
      <c r="CTV27" s="49"/>
      <c r="CTW27" s="49"/>
      <c r="CTX27" s="64">
        <f t="shared" si="2451"/>
        <v>0</v>
      </c>
      <c r="CTY27" s="68">
        <f t="shared" si="2452"/>
        <v>0</v>
      </c>
      <c r="CTZ27" s="48"/>
      <c r="CUA27" s="49"/>
      <c r="CUB27" s="49"/>
      <c r="CUC27" s="49"/>
      <c r="CUD27" s="49"/>
      <c r="CUE27" s="49"/>
      <c r="CUF27" s="64">
        <f t="shared" si="2453"/>
        <v>0</v>
      </c>
      <c r="CUG27" s="68">
        <f t="shared" si="2454"/>
        <v>0</v>
      </c>
      <c r="CUH27" s="48"/>
      <c r="CUI27" s="49">
        <v>229</v>
      </c>
      <c r="CUJ27" s="49"/>
      <c r="CUK27" s="49">
        <v>0</v>
      </c>
      <c r="CUL27" s="49"/>
      <c r="CUM27" s="49"/>
      <c r="CUN27" s="64">
        <f t="shared" si="2455"/>
        <v>229</v>
      </c>
      <c r="CUO27" s="68">
        <f t="shared" si="2456"/>
        <v>38.166666666666664</v>
      </c>
      <c r="CUP27" s="48"/>
      <c r="CUQ27" s="49"/>
      <c r="CUR27" s="49"/>
      <c r="CUS27" s="49"/>
      <c r="CUT27" s="49"/>
      <c r="CUU27" s="49">
        <v>0</v>
      </c>
      <c r="CUV27" s="64">
        <f t="shared" si="2457"/>
        <v>0</v>
      </c>
      <c r="CUW27" s="68">
        <f t="shared" si="2458"/>
        <v>0</v>
      </c>
      <c r="CUX27" s="48"/>
      <c r="CUY27" s="49"/>
      <c r="CUZ27" s="49">
        <v>221</v>
      </c>
      <c r="CVA27" s="49"/>
      <c r="CVB27" s="49"/>
      <c r="CVC27" s="49"/>
      <c r="CVD27" s="64">
        <f t="shared" si="2459"/>
        <v>221</v>
      </c>
      <c r="CVE27" s="68">
        <f t="shared" si="2460"/>
        <v>36.833333333333336</v>
      </c>
      <c r="CVF27" s="48"/>
      <c r="CVG27" s="49"/>
      <c r="CVH27" s="49">
        <v>0</v>
      </c>
      <c r="CVI27" s="49">
        <v>110</v>
      </c>
      <c r="CVJ27" s="49"/>
      <c r="CVK27" s="49"/>
      <c r="CVL27" s="64">
        <f t="shared" si="2461"/>
        <v>110</v>
      </c>
      <c r="CVM27" s="68">
        <f t="shared" si="2462"/>
        <v>18.333333333333332</v>
      </c>
      <c r="CVN27" s="48"/>
      <c r="CVO27" s="49"/>
      <c r="CVP27" s="49"/>
      <c r="CVQ27" s="49"/>
      <c r="CVR27" s="49"/>
      <c r="CVS27" s="49"/>
      <c r="CVT27" s="64">
        <f t="shared" si="2463"/>
        <v>0</v>
      </c>
      <c r="CVU27" s="68">
        <f t="shared" si="2464"/>
        <v>0</v>
      </c>
      <c r="CVV27" s="48"/>
      <c r="CVW27" s="49"/>
      <c r="CVX27" s="49"/>
      <c r="CVY27" s="49">
        <v>110</v>
      </c>
      <c r="CVZ27" s="49"/>
      <c r="CWA27" s="49"/>
      <c r="CWB27" s="64">
        <f t="shared" si="2465"/>
        <v>110</v>
      </c>
      <c r="CWC27" s="68">
        <f t="shared" si="2466"/>
        <v>18.333333333333332</v>
      </c>
      <c r="CWD27" s="48"/>
      <c r="CWE27" s="49">
        <v>110</v>
      </c>
      <c r="CWF27" s="49">
        <v>0</v>
      </c>
      <c r="CWG27" s="49"/>
      <c r="CWH27" s="49"/>
      <c r="CWI27" s="49"/>
      <c r="CWJ27" s="64">
        <f t="shared" si="2467"/>
        <v>110</v>
      </c>
      <c r="CWK27" s="68">
        <f t="shared" si="2468"/>
        <v>18.333333333333332</v>
      </c>
      <c r="CWL27" s="48"/>
      <c r="CWM27" s="49"/>
      <c r="CWN27" s="49"/>
      <c r="CWO27" s="49"/>
      <c r="CWP27" s="49"/>
      <c r="CWQ27" s="49">
        <v>110</v>
      </c>
      <c r="CWR27" s="64">
        <f t="shared" si="2469"/>
        <v>110</v>
      </c>
      <c r="CWS27" s="68">
        <f t="shared" si="2470"/>
        <v>18.333333333333332</v>
      </c>
      <c r="CWT27" s="48"/>
      <c r="CWU27" s="49"/>
      <c r="CWV27" s="49"/>
      <c r="CWW27" s="49"/>
      <c r="CWX27" s="49"/>
      <c r="CWY27" s="49"/>
      <c r="CWZ27" s="64">
        <f t="shared" si="2471"/>
        <v>0</v>
      </c>
      <c r="CXA27" s="68">
        <f t="shared" si="2472"/>
        <v>0</v>
      </c>
      <c r="CXB27" s="48"/>
      <c r="CXC27" s="49"/>
      <c r="CXD27" s="49">
        <v>0</v>
      </c>
      <c r="CXE27" s="49"/>
      <c r="CXF27" s="49">
        <v>100</v>
      </c>
      <c r="CXG27" s="49"/>
      <c r="CXH27" s="64">
        <f t="shared" si="2473"/>
        <v>100</v>
      </c>
      <c r="CXI27" s="68">
        <f t="shared" si="2474"/>
        <v>16.666666666666668</v>
      </c>
      <c r="CXJ27" s="48"/>
      <c r="CXK27" s="49"/>
      <c r="CXL27" s="49"/>
      <c r="CXM27" s="49"/>
      <c r="CXN27" s="49"/>
      <c r="CXO27" s="49"/>
      <c r="CXP27" s="64">
        <f t="shared" si="2475"/>
        <v>0</v>
      </c>
      <c r="CXQ27" s="68">
        <f t="shared" si="2476"/>
        <v>0</v>
      </c>
      <c r="CXR27" s="48"/>
      <c r="CXS27" s="49">
        <v>220</v>
      </c>
      <c r="CXT27" s="49"/>
      <c r="CXU27" s="49">
        <v>0</v>
      </c>
      <c r="CXV27" s="49"/>
      <c r="CXW27" s="49"/>
      <c r="CXX27" s="64">
        <f t="shared" si="2477"/>
        <v>220</v>
      </c>
      <c r="CXY27" s="68">
        <f t="shared" si="2478"/>
        <v>36.666666666666664</v>
      </c>
      <c r="CXZ27" s="48">
        <v>80</v>
      </c>
      <c r="CYA27" s="49"/>
      <c r="CYB27" s="49"/>
      <c r="CYC27" s="49">
        <v>80</v>
      </c>
      <c r="CYD27" s="49">
        <v>220</v>
      </c>
      <c r="CYE27" s="49"/>
      <c r="CYF27" s="64">
        <f t="shared" si="2479"/>
        <v>380</v>
      </c>
      <c r="CYG27" s="68">
        <f t="shared" si="2480"/>
        <v>63.333333333333336</v>
      </c>
      <c r="CYH27" s="48"/>
      <c r="CYI27" s="49"/>
      <c r="CYJ27" s="49"/>
      <c r="CYK27" s="49"/>
      <c r="CYL27" s="49"/>
      <c r="CYM27" s="49"/>
      <c r="CYN27" s="64">
        <f t="shared" si="2481"/>
        <v>0</v>
      </c>
      <c r="CYO27" s="68">
        <f t="shared" si="2482"/>
        <v>0</v>
      </c>
      <c r="CYP27" s="48"/>
      <c r="CYQ27" s="49"/>
      <c r="CYR27" s="49"/>
      <c r="CYS27" s="49"/>
      <c r="CYT27" s="49"/>
      <c r="CYU27" s="49"/>
      <c r="CYV27" s="64">
        <f t="shared" si="2483"/>
        <v>0</v>
      </c>
      <c r="CYW27" s="68">
        <f t="shared" si="2484"/>
        <v>0</v>
      </c>
      <c r="CYX27" s="48"/>
      <c r="CYY27" s="49"/>
      <c r="CYZ27" s="49"/>
      <c r="CZA27" s="49"/>
      <c r="CZB27" s="49"/>
      <c r="CZC27" s="49"/>
      <c r="CZD27" s="64">
        <f t="shared" si="2485"/>
        <v>0</v>
      </c>
      <c r="CZE27" s="68">
        <f t="shared" si="2486"/>
        <v>0</v>
      </c>
      <c r="CZF27" s="48"/>
      <c r="CZG27" s="49">
        <v>0</v>
      </c>
      <c r="CZH27" s="49"/>
      <c r="CZI27" s="49"/>
      <c r="CZJ27" s="49">
        <v>419</v>
      </c>
      <c r="CZK27" s="49"/>
      <c r="CZL27" s="64">
        <f t="shared" si="1653"/>
        <v>419</v>
      </c>
      <c r="CZM27" s="68">
        <f t="shared" si="1654"/>
        <v>69.833333333333329</v>
      </c>
      <c r="CZN27" s="48"/>
      <c r="CZO27" s="49"/>
      <c r="CZP27" s="49"/>
      <c r="CZQ27" s="49"/>
      <c r="CZR27" s="49"/>
      <c r="CZS27" s="49">
        <v>0</v>
      </c>
      <c r="CZT27" s="64">
        <f t="shared" si="1655"/>
        <v>0</v>
      </c>
      <c r="CZU27" s="68">
        <f t="shared" si="1656"/>
        <v>0</v>
      </c>
      <c r="CZV27" s="48"/>
      <c r="CZW27" s="49"/>
      <c r="CZX27" s="49"/>
      <c r="CZY27" s="49"/>
      <c r="CZZ27" s="49"/>
      <c r="DAA27" s="49"/>
      <c r="DAB27" s="64">
        <f t="shared" si="1657"/>
        <v>0</v>
      </c>
      <c r="DAC27" s="68">
        <f t="shared" si="1658"/>
        <v>0</v>
      </c>
      <c r="DAD27" s="48"/>
      <c r="DAE27" s="49"/>
      <c r="DAF27" s="49"/>
      <c r="DAG27" s="49"/>
      <c r="DAH27" s="49">
        <v>0</v>
      </c>
      <c r="DAI27" s="49">
        <v>100</v>
      </c>
      <c r="DAJ27" s="64">
        <f t="shared" si="1659"/>
        <v>100</v>
      </c>
      <c r="DAK27" s="68">
        <f t="shared" si="1660"/>
        <v>16.666666666666668</v>
      </c>
      <c r="DAL27" s="48"/>
      <c r="DAM27" s="49"/>
      <c r="DAN27" s="49"/>
      <c r="DAO27" s="49"/>
      <c r="DAP27" s="49">
        <v>0</v>
      </c>
      <c r="DAQ27" s="49">
        <v>200</v>
      </c>
      <c r="DAR27" s="64">
        <f t="shared" si="1661"/>
        <v>200</v>
      </c>
      <c r="DAS27" s="68">
        <f t="shared" si="1662"/>
        <v>33.333333333333336</v>
      </c>
      <c r="DAT27" s="48"/>
      <c r="DAU27" s="49"/>
      <c r="DAV27" s="49"/>
      <c r="DAW27" s="49"/>
      <c r="DAX27" s="49">
        <v>0</v>
      </c>
      <c r="DAY27" s="49"/>
      <c r="DAZ27" s="64">
        <f t="shared" si="1663"/>
        <v>0</v>
      </c>
      <c r="DBA27" s="68">
        <f t="shared" si="1664"/>
        <v>0</v>
      </c>
      <c r="DBB27" s="48"/>
      <c r="DBC27" s="49"/>
      <c r="DBD27" s="49">
        <v>0</v>
      </c>
      <c r="DBE27" s="49">
        <v>100</v>
      </c>
      <c r="DBF27" s="49"/>
      <c r="DBG27" s="49"/>
      <c r="DBH27" s="491">
        <f t="shared" si="1665"/>
        <v>100</v>
      </c>
      <c r="DBI27" s="492">
        <f t="shared" si="1666"/>
        <v>16.666666666666668</v>
      </c>
      <c r="DBJ27" s="48"/>
      <c r="DBK27" s="49"/>
      <c r="DBL27" s="49"/>
      <c r="DBM27" s="49"/>
      <c r="DBN27" s="49"/>
      <c r="DBO27" s="49">
        <v>199</v>
      </c>
      <c r="DBP27" s="64">
        <f t="shared" si="1667"/>
        <v>199</v>
      </c>
      <c r="DBQ27" s="68">
        <f t="shared" si="1668"/>
        <v>33.166666666666664</v>
      </c>
      <c r="DBR27" s="48"/>
      <c r="DBS27" s="49"/>
      <c r="DBT27" s="49"/>
      <c r="DBU27" s="49"/>
      <c r="DBV27" s="49"/>
      <c r="DBW27" s="49"/>
      <c r="DBX27" s="64">
        <f t="shared" si="1669"/>
        <v>0</v>
      </c>
      <c r="DBY27" s="68">
        <f t="shared" si="1670"/>
        <v>0</v>
      </c>
      <c r="DBZ27" s="48">
        <v>121</v>
      </c>
      <c r="DCA27" s="49">
        <v>120</v>
      </c>
      <c r="DCB27" s="49"/>
      <c r="DCC27" s="49">
        <v>0</v>
      </c>
      <c r="DCD27" s="49"/>
      <c r="DCE27" s="49"/>
      <c r="DCF27" s="491">
        <f t="shared" si="1671"/>
        <v>241</v>
      </c>
      <c r="DCG27" s="492">
        <f t="shared" si="1672"/>
        <v>40.166666666666664</v>
      </c>
      <c r="DCH27" s="48"/>
      <c r="DCI27" s="49"/>
      <c r="DCJ27" s="49"/>
      <c r="DCK27" s="49"/>
      <c r="DCL27" s="49">
        <v>0</v>
      </c>
      <c r="DCM27" s="49"/>
      <c r="DCN27" s="64">
        <f t="shared" si="1673"/>
        <v>0</v>
      </c>
      <c r="DCO27" s="68">
        <f t="shared" si="1674"/>
        <v>0</v>
      </c>
      <c r="DCP27" s="48"/>
      <c r="DCQ27" s="49"/>
      <c r="DCR27" s="49"/>
      <c r="DCS27" s="49"/>
      <c r="DCT27" s="49"/>
      <c r="DCU27" s="49"/>
      <c r="DCV27" s="491">
        <f t="shared" si="1675"/>
        <v>0</v>
      </c>
      <c r="DCW27" s="492">
        <f t="shared" si="1676"/>
        <v>0</v>
      </c>
      <c r="DCX27" s="48"/>
      <c r="DCY27" s="49">
        <v>50</v>
      </c>
      <c r="DCZ27" s="49"/>
      <c r="DDA27" s="49"/>
      <c r="DDB27" s="49"/>
      <c r="DDC27" s="49"/>
      <c r="DDD27" s="491">
        <f t="shared" si="1677"/>
        <v>50</v>
      </c>
      <c r="DDE27" s="492">
        <f t="shared" si="1678"/>
        <v>8.3333333333333339</v>
      </c>
      <c r="DDF27" s="63"/>
      <c r="DDG27" s="64"/>
      <c r="DDH27" s="64">
        <v>110</v>
      </c>
      <c r="DDI27" s="64"/>
      <c r="DDJ27" s="64"/>
      <c r="DDK27" s="64"/>
      <c r="DDL27" s="491">
        <f t="shared" si="1679"/>
        <v>110</v>
      </c>
      <c r="DDM27" s="492">
        <f t="shared" si="1680"/>
        <v>18.333333333333332</v>
      </c>
      <c r="DDN27" s="48"/>
      <c r="DDO27" s="49"/>
      <c r="DDP27" s="49"/>
      <c r="DDQ27" s="49"/>
      <c r="DDR27" s="49"/>
      <c r="DDS27" s="49">
        <v>222</v>
      </c>
      <c r="DDT27" s="64">
        <f t="shared" si="1681"/>
        <v>222</v>
      </c>
      <c r="DDU27" s="68">
        <f t="shared" si="1682"/>
        <v>37</v>
      </c>
      <c r="DDV27" s="48"/>
      <c r="DDW27" s="49"/>
      <c r="DDX27" s="49"/>
      <c r="DDY27" s="49"/>
      <c r="DDZ27" s="49"/>
      <c r="DEA27" s="49"/>
      <c r="DEB27" s="491">
        <f t="shared" si="1683"/>
        <v>0</v>
      </c>
      <c r="DEC27" s="492">
        <f t="shared" si="1684"/>
        <v>0</v>
      </c>
      <c r="DED27" s="48"/>
      <c r="DEE27" s="49"/>
      <c r="DEF27" s="49"/>
      <c r="DEG27" s="49"/>
      <c r="DEH27" s="49"/>
      <c r="DEI27" s="49"/>
      <c r="DEJ27" s="491">
        <f t="shared" si="1685"/>
        <v>0</v>
      </c>
      <c r="DEK27" s="492">
        <f t="shared" si="1686"/>
        <v>0</v>
      </c>
      <c r="DEL27" s="48"/>
      <c r="DEM27" s="49"/>
      <c r="DEN27" s="49"/>
      <c r="DEO27" s="49"/>
      <c r="DEP27" s="49">
        <v>112</v>
      </c>
      <c r="DEQ27" s="49">
        <v>110</v>
      </c>
      <c r="DER27" s="64">
        <f t="shared" si="1687"/>
        <v>222</v>
      </c>
      <c r="DES27" s="68">
        <f t="shared" si="1688"/>
        <v>37</v>
      </c>
      <c r="DET27" s="63"/>
      <c r="DEU27" s="64"/>
      <c r="DEV27" s="64"/>
      <c r="DEW27" s="64"/>
      <c r="DEX27" s="64"/>
      <c r="DEY27" s="64"/>
      <c r="DEZ27" s="491">
        <f t="shared" si="1689"/>
        <v>0</v>
      </c>
      <c r="DFA27" s="492">
        <f t="shared" si="1690"/>
        <v>0</v>
      </c>
      <c r="DFB27" s="82"/>
      <c r="DFC27" s="83"/>
      <c r="DFD27" s="83"/>
      <c r="DFE27" s="83"/>
      <c r="DFF27" s="83"/>
      <c r="DFG27" s="83"/>
      <c r="DFH27" s="64">
        <f t="shared" si="1691"/>
        <v>0</v>
      </c>
      <c r="DFI27" s="68">
        <f t="shared" si="1692"/>
        <v>0</v>
      </c>
      <c r="DFJ27" s="48"/>
      <c r="DFK27" s="49"/>
      <c r="DFL27" s="49"/>
      <c r="DFM27" s="49"/>
      <c r="DFN27" s="49"/>
      <c r="DFO27" s="49">
        <v>0</v>
      </c>
      <c r="DFP27" s="64">
        <f t="shared" si="1693"/>
        <v>0</v>
      </c>
      <c r="DFQ27" s="68">
        <f t="shared" si="1694"/>
        <v>0</v>
      </c>
      <c r="DFR27" s="48"/>
      <c r="DFS27" s="49"/>
      <c r="DFT27" s="49"/>
      <c r="DFU27" s="49">
        <v>0</v>
      </c>
      <c r="DFV27" s="49"/>
      <c r="DFW27" s="49"/>
      <c r="DFX27" s="64">
        <f t="shared" si="1695"/>
        <v>0</v>
      </c>
      <c r="DFY27" s="68">
        <f t="shared" si="1696"/>
        <v>0</v>
      </c>
      <c r="DFZ27" s="48"/>
      <c r="DGA27" s="49"/>
      <c r="DGB27" s="49"/>
      <c r="DGC27" s="49"/>
      <c r="DGD27" s="49"/>
      <c r="DGE27" s="49"/>
      <c r="DGF27" s="64">
        <f t="shared" si="1697"/>
        <v>0</v>
      </c>
      <c r="DGG27" s="68">
        <f t="shared" si="1698"/>
        <v>0</v>
      </c>
      <c r="DGH27" s="48">
        <v>0</v>
      </c>
      <c r="DGI27" s="49"/>
      <c r="DGJ27" s="49"/>
      <c r="DGK27" s="49"/>
      <c r="DGL27" s="49">
        <v>0</v>
      </c>
      <c r="DGM27" s="49"/>
      <c r="DGN27" s="64">
        <f t="shared" si="1699"/>
        <v>0</v>
      </c>
      <c r="DGO27" s="68">
        <f t="shared" si="1700"/>
        <v>0</v>
      </c>
      <c r="DGP27" s="48"/>
      <c r="DGQ27" s="49"/>
      <c r="DGR27" s="49"/>
      <c r="DGS27" s="49">
        <v>50</v>
      </c>
      <c r="DGT27" s="49"/>
      <c r="DGU27" s="49"/>
      <c r="DGV27" s="64">
        <f t="shared" si="1701"/>
        <v>50</v>
      </c>
      <c r="DGW27" s="68">
        <f t="shared" si="1702"/>
        <v>8.3333333333333339</v>
      </c>
      <c r="DGX27" s="48">
        <v>100</v>
      </c>
      <c r="DGY27" s="49"/>
      <c r="DGZ27" s="49"/>
      <c r="DHA27" s="49"/>
      <c r="DHB27" s="49"/>
      <c r="DHC27" s="49"/>
      <c r="DHD27" s="64">
        <f t="shared" si="1703"/>
        <v>100</v>
      </c>
      <c r="DHE27" s="68">
        <f t="shared" si="1704"/>
        <v>16.666666666666668</v>
      </c>
      <c r="DHF27" s="48"/>
      <c r="DHG27" s="49">
        <v>40</v>
      </c>
      <c r="DHH27" s="49"/>
      <c r="DHI27" s="49"/>
      <c r="DHJ27" s="49"/>
      <c r="DHK27" s="49">
        <v>150</v>
      </c>
      <c r="DHL27" s="64">
        <f t="shared" si="1705"/>
        <v>190</v>
      </c>
      <c r="DHM27" s="68">
        <f t="shared" si="1706"/>
        <v>31.666666666666668</v>
      </c>
      <c r="DHN27" s="48"/>
      <c r="DHO27" s="49"/>
      <c r="DHP27" s="49">
        <v>0</v>
      </c>
      <c r="DHQ27" s="49"/>
      <c r="DHR27" s="49"/>
      <c r="DHS27" s="49"/>
      <c r="DHT27" s="64">
        <f t="shared" si="1707"/>
        <v>0</v>
      </c>
      <c r="DHU27" s="68">
        <f t="shared" si="1708"/>
        <v>0</v>
      </c>
      <c r="DHV27" s="48"/>
      <c r="DHW27" s="49"/>
      <c r="DHX27" s="49"/>
      <c r="DHY27" s="49"/>
      <c r="DHZ27" s="49"/>
      <c r="DIA27" s="49"/>
      <c r="DIB27" s="64">
        <f t="shared" si="1709"/>
        <v>0</v>
      </c>
      <c r="DIC27" s="68">
        <f t="shared" si="1710"/>
        <v>0</v>
      </c>
      <c r="DID27" s="48"/>
      <c r="DIE27" s="49"/>
      <c r="DIF27" s="49"/>
      <c r="DIG27" s="49">
        <v>0</v>
      </c>
      <c r="DIH27" s="49"/>
      <c r="DII27" s="49">
        <v>150</v>
      </c>
      <c r="DIJ27" s="64">
        <f t="shared" si="1711"/>
        <v>150</v>
      </c>
      <c r="DIK27" s="184">
        <f t="shared" si="1712"/>
        <v>25</v>
      </c>
      <c r="DIL27" s="195"/>
      <c r="DIM27" s="49"/>
      <c r="DIN27" s="49">
        <v>105</v>
      </c>
      <c r="DIO27" s="49"/>
      <c r="DIP27" s="49"/>
      <c r="DIQ27" s="49"/>
      <c r="DIR27" s="64">
        <f t="shared" si="1713"/>
        <v>105</v>
      </c>
      <c r="DIS27" s="184">
        <f t="shared" si="1714"/>
        <v>17.5</v>
      </c>
      <c r="DIT27" s="48"/>
      <c r="DIU27" s="49"/>
      <c r="DIV27" s="49"/>
      <c r="DIW27" s="49">
        <v>110</v>
      </c>
      <c r="DIX27" s="49"/>
      <c r="DIY27" s="49"/>
      <c r="DIZ27" s="64">
        <f t="shared" si="1715"/>
        <v>110</v>
      </c>
      <c r="DJA27" s="68">
        <f t="shared" si="1716"/>
        <v>18.333333333333332</v>
      </c>
      <c r="DJB27" s="48"/>
      <c r="DJC27" s="49">
        <v>51</v>
      </c>
      <c r="DJD27" s="49"/>
      <c r="DJE27" s="49"/>
      <c r="DJF27" s="49"/>
      <c r="DJG27" s="49"/>
      <c r="DJH27" s="64">
        <f t="shared" si="2487"/>
        <v>51</v>
      </c>
      <c r="DJI27" s="68">
        <f t="shared" si="2488"/>
        <v>8.5</v>
      </c>
      <c r="DJJ27" s="48"/>
      <c r="DJK27" s="49"/>
      <c r="DJL27" s="49">
        <v>0</v>
      </c>
      <c r="DJM27" s="49">
        <v>110</v>
      </c>
      <c r="DJN27" s="49"/>
      <c r="DJO27" s="49">
        <v>100</v>
      </c>
      <c r="DJP27" s="64">
        <f t="shared" si="2489"/>
        <v>210</v>
      </c>
      <c r="DJQ27" s="68">
        <f t="shared" si="2490"/>
        <v>35</v>
      </c>
      <c r="DJR27" s="48"/>
      <c r="DJS27" s="49">
        <v>0</v>
      </c>
      <c r="DJT27" s="49"/>
      <c r="DJU27" s="49"/>
      <c r="DJV27" s="49"/>
      <c r="DJW27" s="49"/>
      <c r="DJX27" s="64">
        <f t="shared" si="2491"/>
        <v>0</v>
      </c>
      <c r="DJY27" s="68">
        <f t="shared" si="2492"/>
        <v>0</v>
      </c>
      <c r="DJZ27" s="48"/>
      <c r="DKA27" s="49"/>
      <c r="DKB27" s="49">
        <v>110</v>
      </c>
      <c r="DKC27" s="49"/>
      <c r="DKD27" s="49"/>
      <c r="DKE27" s="49"/>
      <c r="DKF27" s="64">
        <f t="shared" si="2493"/>
        <v>110</v>
      </c>
      <c r="DKG27" s="68">
        <f t="shared" si="2494"/>
        <v>18.333333333333332</v>
      </c>
      <c r="DKH27" s="48"/>
      <c r="DKI27" s="49"/>
      <c r="DKJ27" s="49"/>
      <c r="DKK27" s="49"/>
      <c r="DKL27" s="49"/>
      <c r="DKM27" s="49"/>
      <c r="DKN27" s="64">
        <f t="shared" si="2495"/>
        <v>0</v>
      </c>
      <c r="DKO27" s="68">
        <f t="shared" si="2496"/>
        <v>0</v>
      </c>
      <c r="DKP27" s="48"/>
      <c r="DKQ27" s="49">
        <v>50</v>
      </c>
      <c r="DKR27" s="49"/>
      <c r="DKS27" s="49"/>
      <c r="DKT27" s="49"/>
      <c r="DKU27" s="49"/>
      <c r="DKV27" s="64">
        <f t="shared" si="2497"/>
        <v>50</v>
      </c>
      <c r="DKW27" s="184">
        <f t="shared" si="2498"/>
        <v>8.3333333333333339</v>
      </c>
      <c r="DKX27" s="195"/>
      <c r="DKY27" s="49"/>
      <c r="DKZ27" s="49"/>
      <c r="DLA27" s="49"/>
      <c r="DLB27" s="49">
        <v>130</v>
      </c>
      <c r="DLC27" s="49">
        <v>0</v>
      </c>
      <c r="DLD27" s="64">
        <f t="shared" si="2499"/>
        <v>130</v>
      </c>
      <c r="DLE27" s="184">
        <f t="shared" si="2500"/>
        <v>21.666666666666668</v>
      </c>
      <c r="DLF27" s="48"/>
      <c r="DLG27" s="49"/>
      <c r="DLH27" s="49"/>
      <c r="DLI27" s="49"/>
      <c r="DLJ27" s="49">
        <v>0</v>
      </c>
      <c r="DLK27" s="49"/>
      <c r="DLL27" s="64">
        <f t="shared" si="2501"/>
        <v>0</v>
      </c>
      <c r="DLM27" s="68">
        <f t="shared" si="2502"/>
        <v>0</v>
      </c>
      <c r="DLN27" s="48"/>
      <c r="DLO27" s="49">
        <v>63</v>
      </c>
      <c r="DLP27" s="49"/>
      <c r="DLQ27" s="49"/>
      <c r="DLR27" s="49"/>
      <c r="DLS27" s="49">
        <v>113</v>
      </c>
      <c r="DLT27" s="64">
        <f t="shared" si="2503"/>
        <v>176</v>
      </c>
      <c r="DLU27" s="68">
        <f t="shared" si="2504"/>
        <v>29.333333333333332</v>
      </c>
      <c r="DLV27" s="48"/>
      <c r="DLW27" s="49"/>
      <c r="DLX27" s="49"/>
      <c r="DLY27" s="49"/>
      <c r="DLZ27" s="49"/>
      <c r="DMA27" s="49"/>
      <c r="DMB27" s="64">
        <f t="shared" si="2505"/>
        <v>0</v>
      </c>
      <c r="DMC27" s="68">
        <f t="shared" si="2506"/>
        <v>0</v>
      </c>
      <c r="DMD27" s="48"/>
      <c r="DME27" s="49">
        <v>0</v>
      </c>
      <c r="DMF27" s="49"/>
      <c r="DMG27" s="49"/>
      <c r="DMH27" s="49"/>
      <c r="DMI27" s="49"/>
      <c r="DMJ27" s="64">
        <f t="shared" si="2507"/>
        <v>0</v>
      </c>
      <c r="DMK27" s="68">
        <f t="shared" si="2508"/>
        <v>0</v>
      </c>
      <c r="DML27" s="48"/>
      <c r="DMM27" s="49">
        <v>101</v>
      </c>
      <c r="DMN27" s="49"/>
      <c r="DMO27" s="49"/>
      <c r="DMP27" s="49"/>
      <c r="DMQ27" s="49"/>
      <c r="DMR27" s="64">
        <f t="shared" si="2509"/>
        <v>101</v>
      </c>
      <c r="DMS27" s="68">
        <f t="shared" si="2510"/>
        <v>16.833333333333332</v>
      </c>
      <c r="DMT27" s="48"/>
      <c r="DMU27" s="49"/>
      <c r="DMV27" s="49"/>
      <c r="DMW27" s="49"/>
      <c r="DMX27" s="49">
        <v>100</v>
      </c>
      <c r="DMY27" s="49"/>
      <c r="DMZ27" s="64">
        <f t="shared" si="2511"/>
        <v>100</v>
      </c>
      <c r="DNA27" s="68">
        <f t="shared" si="2512"/>
        <v>16.666666666666668</v>
      </c>
      <c r="DNB27" s="48"/>
      <c r="DNC27" s="49"/>
      <c r="DND27" s="49"/>
      <c r="DNE27" s="49"/>
      <c r="DNF27" s="49">
        <v>0</v>
      </c>
      <c r="DNG27" s="49"/>
      <c r="DNH27" s="64">
        <f t="shared" si="2513"/>
        <v>0</v>
      </c>
      <c r="DNI27" s="68">
        <f t="shared" si="2514"/>
        <v>0</v>
      </c>
      <c r="DNJ27" s="48"/>
      <c r="DNK27" s="49"/>
      <c r="DNL27" s="49"/>
      <c r="DNM27" s="49"/>
      <c r="DNN27" s="49"/>
      <c r="DNO27" s="49"/>
      <c r="DNP27" s="64">
        <f t="shared" si="2515"/>
        <v>0</v>
      </c>
      <c r="DNQ27" s="68">
        <f t="shared" si="2516"/>
        <v>0</v>
      </c>
      <c r="DNR27" s="48"/>
      <c r="DNS27" s="49"/>
      <c r="DNT27" s="49"/>
      <c r="DNU27" s="49">
        <v>303</v>
      </c>
      <c r="DNV27" s="49"/>
      <c r="DNW27" s="49"/>
      <c r="DNX27" s="64">
        <f t="shared" si="2517"/>
        <v>303</v>
      </c>
      <c r="DNY27" s="68">
        <f t="shared" si="2518"/>
        <v>50.5</v>
      </c>
      <c r="DNZ27" s="48"/>
      <c r="DOA27" s="49"/>
      <c r="DOB27" s="49"/>
      <c r="DOC27" s="49"/>
      <c r="DOD27" s="49">
        <v>0</v>
      </c>
      <c r="DOE27" s="49"/>
      <c r="DOF27" s="64">
        <f t="shared" si="2519"/>
        <v>0</v>
      </c>
      <c r="DOG27" s="68">
        <f t="shared" si="2520"/>
        <v>0</v>
      </c>
      <c r="DOH27" s="48"/>
      <c r="DOI27" s="49"/>
      <c r="DOJ27" s="49"/>
      <c r="DOK27" s="49"/>
      <c r="DOL27" s="49"/>
      <c r="DOM27" s="49"/>
      <c r="DON27" s="64">
        <f t="shared" si="2521"/>
        <v>0</v>
      </c>
      <c r="DOO27" s="68">
        <f t="shared" si="2522"/>
        <v>0</v>
      </c>
      <c r="DOP27" s="48">
        <v>100</v>
      </c>
      <c r="DOQ27" s="49">
        <v>0</v>
      </c>
      <c r="DOR27" s="49"/>
      <c r="DOS27" s="49"/>
      <c r="DOT27" s="49"/>
      <c r="DOU27" s="49"/>
      <c r="DOV27" s="64">
        <f t="shared" si="2523"/>
        <v>100</v>
      </c>
      <c r="DOW27" s="68">
        <f t="shared" si="2524"/>
        <v>16.666666666666668</v>
      </c>
      <c r="DOX27" s="48"/>
      <c r="DOY27" s="49"/>
      <c r="DOZ27" s="49"/>
      <c r="DPA27" s="49"/>
      <c r="DPB27" s="49">
        <v>0</v>
      </c>
      <c r="DPC27" s="49"/>
      <c r="DPD27" s="64">
        <f t="shared" si="2525"/>
        <v>0</v>
      </c>
      <c r="DPE27" s="68">
        <f t="shared" si="2526"/>
        <v>0</v>
      </c>
      <c r="DPF27" s="48">
        <v>0</v>
      </c>
      <c r="DPG27" s="49"/>
      <c r="DPH27" s="49"/>
      <c r="DPI27" s="49"/>
      <c r="DPJ27" s="49"/>
      <c r="DPK27" s="49"/>
      <c r="DPL27" s="64">
        <f t="shared" si="2527"/>
        <v>0</v>
      </c>
      <c r="DPM27" s="68">
        <f t="shared" si="2528"/>
        <v>0</v>
      </c>
      <c r="DPN27" s="48">
        <v>110</v>
      </c>
      <c r="DPO27" s="49"/>
      <c r="DPP27" s="49"/>
      <c r="DPQ27" s="49"/>
      <c r="DPR27" s="49"/>
      <c r="DPS27" s="49"/>
      <c r="DPT27" s="64">
        <f t="shared" si="2529"/>
        <v>110</v>
      </c>
      <c r="DPU27" s="68">
        <f t="shared" si="2530"/>
        <v>18.333333333333332</v>
      </c>
      <c r="DPV27" s="48"/>
      <c r="DPW27" s="49">
        <v>100</v>
      </c>
      <c r="DPX27" s="49"/>
      <c r="DPY27" s="49"/>
      <c r="DPZ27" s="49"/>
      <c r="DQA27" s="49"/>
      <c r="DQB27" s="64">
        <f t="shared" si="2531"/>
        <v>100</v>
      </c>
      <c r="DQC27" s="68">
        <f t="shared" si="2532"/>
        <v>16.666666666666668</v>
      </c>
      <c r="DQD27" s="48"/>
      <c r="DQE27" s="49"/>
      <c r="DQF27" s="49">
        <v>110</v>
      </c>
      <c r="DQG27" s="49"/>
      <c r="DQH27" s="49"/>
      <c r="DQI27" s="49"/>
      <c r="DQJ27" s="64">
        <f t="shared" si="2533"/>
        <v>110</v>
      </c>
      <c r="DQK27" s="68">
        <f t="shared" si="2534"/>
        <v>18.333333333333332</v>
      </c>
      <c r="DQL27" s="48"/>
      <c r="DQM27" s="49"/>
      <c r="DQN27" s="49"/>
      <c r="DQO27" s="49"/>
      <c r="DQP27" s="49"/>
      <c r="DQQ27" s="49"/>
      <c r="DQR27" s="64">
        <f t="shared" si="2535"/>
        <v>0</v>
      </c>
      <c r="DQS27" s="68">
        <f t="shared" si="2536"/>
        <v>0</v>
      </c>
      <c r="DQT27" s="48"/>
      <c r="DQU27" s="49"/>
      <c r="DQV27" s="49"/>
      <c r="DQW27" s="49"/>
      <c r="DQX27" s="49"/>
      <c r="DQY27" s="49"/>
      <c r="DQZ27" s="64">
        <f t="shared" si="2537"/>
        <v>0</v>
      </c>
      <c r="DRA27" s="68">
        <f t="shared" si="2538"/>
        <v>0</v>
      </c>
      <c r="DRB27" s="48"/>
      <c r="DRC27" s="49"/>
      <c r="DRD27" s="49"/>
      <c r="DRE27" s="49">
        <v>100</v>
      </c>
      <c r="DRF27" s="49"/>
      <c r="DRG27" s="49"/>
      <c r="DRH27" s="64">
        <f t="shared" si="2539"/>
        <v>100</v>
      </c>
      <c r="DRI27" s="68">
        <f t="shared" si="2540"/>
        <v>16.666666666666668</v>
      </c>
      <c r="DRJ27" s="48"/>
      <c r="DRK27" s="49"/>
      <c r="DRL27" s="49"/>
      <c r="DRM27" s="49">
        <v>0</v>
      </c>
      <c r="DRN27" s="49"/>
      <c r="DRO27" s="49"/>
      <c r="DRP27" s="64">
        <f t="shared" si="2541"/>
        <v>0</v>
      </c>
      <c r="DRQ27" s="68">
        <f t="shared" si="2542"/>
        <v>0</v>
      </c>
      <c r="DRR27" s="48"/>
      <c r="DRS27" s="49"/>
      <c r="DRT27" s="49"/>
      <c r="DRU27" s="49">
        <v>100</v>
      </c>
      <c r="DRV27" s="49"/>
      <c r="DRW27" s="49"/>
      <c r="DRX27" s="64">
        <f t="shared" si="2543"/>
        <v>100</v>
      </c>
      <c r="DRY27" s="68">
        <f t="shared" si="2544"/>
        <v>16.666666666666668</v>
      </c>
      <c r="DRZ27" s="48"/>
      <c r="DSA27" s="49"/>
      <c r="DSB27" s="49">
        <v>110</v>
      </c>
      <c r="DSC27" s="49">
        <v>109</v>
      </c>
      <c r="DSD27" s="49"/>
      <c r="DSE27" s="49"/>
      <c r="DSF27" s="64">
        <f t="shared" si="2545"/>
        <v>219</v>
      </c>
      <c r="DSG27" s="68">
        <f t="shared" si="2546"/>
        <v>36.5</v>
      </c>
      <c r="DSH27" s="48"/>
      <c r="DSI27" s="49"/>
      <c r="DSJ27" s="49"/>
      <c r="DSK27" s="49"/>
      <c r="DSL27" s="49"/>
      <c r="DSM27" s="49"/>
      <c r="DSN27" s="64">
        <f t="shared" si="2547"/>
        <v>0</v>
      </c>
      <c r="DSO27" s="68">
        <f t="shared" si="2548"/>
        <v>0</v>
      </c>
      <c r="DSP27" s="48"/>
      <c r="DSQ27" s="49"/>
      <c r="DSR27" s="49"/>
      <c r="DSS27" s="49"/>
      <c r="DST27" s="49"/>
      <c r="DSU27" s="49"/>
      <c r="DSV27" s="64">
        <f t="shared" si="2549"/>
        <v>0</v>
      </c>
      <c r="DSW27" s="68">
        <f t="shared" si="2550"/>
        <v>0</v>
      </c>
      <c r="DSX27" s="48">
        <v>0</v>
      </c>
      <c r="DSY27" s="49"/>
      <c r="DSZ27" s="49"/>
      <c r="DTA27" s="49"/>
      <c r="DTB27" s="49"/>
      <c r="DTC27" s="49"/>
      <c r="DTD27" s="64">
        <f t="shared" si="2551"/>
        <v>0</v>
      </c>
      <c r="DTE27" s="68">
        <f t="shared" si="2552"/>
        <v>0</v>
      </c>
      <c r="DTF27" s="48"/>
      <c r="DTG27" s="49"/>
      <c r="DTH27" s="49"/>
      <c r="DTI27" s="49"/>
      <c r="DTJ27" s="49">
        <v>0</v>
      </c>
      <c r="DTK27" s="49">
        <v>100</v>
      </c>
      <c r="DTL27" s="47"/>
      <c r="DTM27" s="635"/>
      <c r="DTN27" s="48"/>
      <c r="DTO27" s="49"/>
      <c r="DTP27" s="49"/>
      <c r="DTQ27" s="49"/>
      <c r="DTR27" s="49"/>
      <c r="DTS27" s="49">
        <v>0</v>
      </c>
      <c r="DTT27" s="64">
        <f t="shared" si="2553"/>
        <v>0</v>
      </c>
      <c r="DTU27" s="68">
        <f t="shared" si="2554"/>
        <v>0</v>
      </c>
      <c r="DTV27" s="48">
        <v>100</v>
      </c>
      <c r="DTW27" s="49"/>
      <c r="DTX27" s="49"/>
      <c r="DTY27" s="49"/>
      <c r="DTZ27" s="49"/>
      <c r="DUA27" s="49"/>
      <c r="DUB27" s="64">
        <f t="shared" si="2555"/>
        <v>100</v>
      </c>
      <c r="DUC27" s="68">
        <f t="shared" si="2556"/>
        <v>16.666666666666668</v>
      </c>
      <c r="DUD27" s="48"/>
      <c r="DUE27" s="49"/>
      <c r="DUF27" s="49"/>
      <c r="DUG27" s="49"/>
      <c r="DUH27" s="49"/>
      <c r="DUI27" s="49">
        <v>0</v>
      </c>
      <c r="DUJ27" s="64">
        <f t="shared" si="2557"/>
        <v>0</v>
      </c>
      <c r="DUK27" s="68">
        <f t="shared" si="2558"/>
        <v>0</v>
      </c>
      <c r="DUL27" s="48"/>
      <c r="DUM27" s="49"/>
      <c r="DUN27" s="49"/>
      <c r="DUO27" s="49">
        <v>0</v>
      </c>
      <c r="DUP27" s="49"/>
      <c r="DUQ27" s="49"/>
      <c r="DUR27" s="64">
        <f t="shared" si="2559"/>
        <v>0</v>
      </c>
      <c r="DUS27" s="68">
        <f t="shared" si="2560"/>
        <v>0</v>
      </c>
      <c r="DUT27" s="48">
        <v>143</v>
      </c>
      <c r="DUU27" s="49"/>
      <c r="DUV27" s="49"/>
      <c r="DUW27" s="49"/>
      <c r="DUX27" s="49"/>
      <c r="DUY27" s="49">
        <v>92</v>
      </c>
      <c r="DUZ27" s="64">
        <f t="shared" si="2561"/>
        <v>235</v>
      </c>
      <c r="DVA27" s="68">
        <f t="shared" si="2562"/>
        <v>39.166666666666664</v>
      </c>
      <c r="DVB27" s="48"/>
      <c r="DVC27" s="49"/>
      <c r="DVD27" s="49"/>
      <c r="DVE27" s="49"/>
      <c r="DVF27" s="49"/>
      <c r="DVG27" s="49"/>
      <c r="DVH27" s="64">
        <f t="shared" si="2563"/>
        <v>0</v>
      </c>
      <c r="DVI27" s="68">
        <f t="shared" si="2564"/>
        <v>0</v>
      </c>
      <c r="DVJ27" s="48"/>
      <c r="DVK27" s="49">
        <v>113</v>
      </c>
      <c r="DVL27" s="49"/>
      <c r="DVM27" s="49"/>
      <c r="DVN27" s="49"/>
      <c r="DVO27" s="49"/>
      <c r="DVP27" s="64">
        <f t="shared" si="2565"/>
        <v>113</v>
      </c>
      <c r="DVQ27" s="68">
        <f t="shared" si="2566"/>
        <v>18.833333333333332</v>
      </c>
      <c r="DVR27" s="201"/>
      <c r="DVS27" s="47"/>
      <c r="DVT27" s="47"/>
      <c r="DVU27" s="47"/>
      <c r="DVV27" s="47"/>
      <c r="DVW27" s="47"/>
      <c r="DVX27" s="64">
        <f t="shared" si="2567"/>
        <v>0</v>
      </c>
      <c r="DVY27" s="68">
        <f t="shared" si="2568"/>
        <v>0</v>
      </c>
      <c r="DVZ27" s="48"/>
      <c r="DWA27" s="49">
        <v>207</v>
      </c>
      <c r="DWB27" s="49"/>
      <c r="DWC27" s="49"/>
      <c r="DWD27" s="49"/>
      <c r="DWE27" s="49"/>
      <c r="DWF27" s="64">
        <f t="shared" si="2569"/>
        <v>207</v>
      </c>
      <c r="DWG27" s="68">
        <f t="shared" si="2570"/>
        <v>34.5</v>
      </c>
      <c r="DWH27" s="48"/>
      <c r="DWI27" s="49"/>
      <c r="DWJ27" s="49"/>
      <c r="DWK27" s="49"/>
      <c r="DWL27" s="49"/>
      <c r="DWM27" s="49"/>
      <c r="DWN27" s="64">
        <f t="shared" si="2571"/>
        <v>0</v>
      </c>
      <c r="DWO27" s="68">
        <f t="shared" si="2572"/>
        <v>0</v>
      </c>
      <c r="DWP27" s="48"/>
      <c r="DWQ27" s="49"/>
      <c r="DWR27" s="49"/>
      <c r="DWS27" s="49"/>
      <c r="DWT27" s="49"/>
      <c r="DWU27" s="49"/>
      <c r="DWV27" s="64">
        <f t="shared" si="2573"/>
        <v>0</v>
      </c>
      <c r="DWW27" s="68">
        <f t="shared" si="2574"/>
        <v>0</v>
      </c>
      <c r="DWX27" s="48"/>
      <c r="DWY27" s="49"/>
      <c r="DWZ27" s="49">
        <v>209</v>
      </c>
      <c r="DXA27" s="49"/>
      <c r="DXB27" s="49"/>
      <c r="DXC27" s="49"/>
      <c r="DXD27" s="64">
        <f t="shared" si="2575"/>
        <v>209</v>
      </c>
      <c r="DXE27" s="68">
        <f t="shared" si="2576"/>
        <v>34.833333333333336</v>
      </c>
      <c r="DXF27" s="48"/>
      <c r="DXG27" s="49"/>
      <c r="DXH27" s="49"/>
      <c r="DXI27" s="49">
        <v>83</v>
      </c>
      <c r="DXJ27" s="49"/>
      <c r="DXK27" s="49"/>
      <c r="DXL27" s="64">
        <f t="shared" si="2577"/>
        <v>83</v>
      </c>
      <c r="DXM27" s="68">
        <f t="shared" si="2578"/>
        <v>13.833333333333334</v>
      </c>
      <c r="DXN27" s="48"/>
      <c r="DXO27" s="49"/>
      <c r="DXP27" s="49"/>
      <c r="DXQ27" s="49"/>
      <c r="DXR27" s="49"/>
      <c r="DXS27" s="49"/>
      <c r="DXT27" s="64">
        <f t="shared" si="2579"/>
        <v>0</v>
      </c>
      <c r="DXU27" s="184">
        <f t="shared" si="2580"/>
        <v>0</v>
      </c>
      <c r="DXV27" s="665"/>
      <c r="DXW27" s="195"/>
      <c r="DXX27" s="49"/>
      <c r="DXY27" s="49"/>
      <c r="DXZ27" s="49"/>
      <c r="DYA27" s="49"/>
      <c r="DYB27" s="49"/>
      <c r="DYC27" s="64">
        <f t="shared" si="2581"/>
        <v>0</v>
      </c>
      <c r="DYD27" s="211">
        <f t="shared" si="2582"/>
        <v>0</v>
      </c>
      <c r="DYE27" s="195"/>
      <c r="DYF27" s="49"/>
      <c r="DYG27" s="49"/>
      <c r="DYH27" s="49"/>
      <c r="DYI27" s="49"/>
      <c r="DYJ27" s="49"/>
      <c r="DYK27" s="64">
        <f t="shared" si="2583"/>
        <v>0</v>
      </c>
      <c r="DYL27" s="211">
        <f t="shared" si="2584"/>
        <v>0</v>
      </c>
      <c r="DYM27" s="195"/>
      <c r="DYN27" s="49">
        <v>105</v>
      </c>
      <c r="DYO27" s="49">
        <v>0</v>
      </c>
      <c r="DYP27" s="49"/>
      <c r="DYQ27" s="49"/>
      <c r="DYR27" s="49"/>
      <c r="DYS27" s="64">
        <f t="shared" si="2585"/>
        <v>105</v>
      </c>
      <c r="DYT27" s="211">
        <f t="shared" si="2586"/>
        <v>17.5</v>
      </c>
      <c r="DYU27" s="195"/>
      <c r="DYV27" s="49"/>
      <c r="DYW27" s="49"/>
      <c r="DYX27" s="49"/>
      <c r="DYY27" s="49"/>
      <c r="DYZ27" s="49">
        <v>104</v>
      </c>
      <c r="DZA27" s="64">
        <f t="shared" si="2587"/>
        <v>104</v>
      </c>
      <c r="DZB27" s="211">
        <f t="shared" si="2588"/>
        <v>17.333333333333332</v>
      </c>
      <c r="DZC27" s="195"/>
      <c r="DZD27" s="49"/>
      <c r="DZE27" s="49"/>
      <c r="DZF27" s="49"/>
      <c r="DZG27" s="49"/>
      <c r="DZH27" s="49"/>
      <c r="DZI27" s="64">
        <f t="shared" si="2589"/>
        <v>0</v>
      </c>
      <c r="DZJ27" s="211">
        <f t="shared" si="2590"/>
        <v>0</v>
      </c>
      <c r="DZK27" s="195"/>
      <c r="DZL27" s="49"/>
      <c r="DZM27" s="49"/>
      <c r="DZN27" s="49"/>
      <c r="DZO27" s="49"/>
      <c r="DZP27" s="49"/>
      <c r="DZQ27" s="64">
        <f t="shared" si="2591"/>
        <v>0</v>
      </c>
      <c r="DZR27" s="211">
        <f t="shared" si="2592"/>
        <v>0</v>
      </c>
      <c r="DZS27" s="195">
        <v>40</v>
      </c>
      <c r="DZT27" s="49">
        <v>100</v>
      </c>
      <c r="DZU27" s="49"/>
      <c r="DZV27" s="49"/>
      <c r="DZW27" s="49"/>
      <c r="DZX27" s="49"/>
      <c r="DZY27" s="64">
        <f t="shared" si="2593"/>
        <v>140</v>
      </c>
      <c r="DZZ27" s="211">
        <f t="shared" si="2594"/>
        <v>23.333333333333332</v>
      </c>
      <c r="EAA27" s="195">
        <v>53</v>
      </c>
      <c r="EAB27" s="49"/>
      <c r="EAC27" s="49"/>
      <c r="EAD27" s="49"/>
      <c r="EAE27" s="49"/>
      <c r="EAF27" s="49"/>
      <c r="EAG27" s="64">
        <f t="shared" si="2595"/>
        <v>53</v>
      </c>
      <c r="EAH27" s="211">
        <f t="shared" si="2596"/>
        <v>8.8333333333333339</v>
      </c>
      <c r="EAI27" s="195"/>
      <c r="EAJ27" s="49"/>
      <c r="EAK27" s="49"/>
      <c r="EAL27" s="49"/>
      <c r="EAM27" s="49"/>
      <c r="EAN27" s="49">
        <v>141</v>
      </c>
      <c r="EAO27" s="64">
        <f t="shared" si="2597"/>
        <v>141</v>
      </c>
      <c r="EAP27" s="211">
        <f t="shared" si="2598"/>
        <v>23.5</v>
      </c>
      <c r="EAQ27" s="195"/>
      <c r="EAR27" s="49"/>
      <c r="EAS27" s="49"/>
      <c r="EAT27" s="49"/>
      <c r="EAU27" s="49">
        <v>103</v>
      </c>
      <c r="EAW27" s="64">
        <f>SUM(EAQ27:EAU27)</f>
        <v>103</v>
      </c>
      <c r="EAX27" s="184">
        <f t="shared" si="2599"/>
        <v>17.166666666666668</v>
      </c>
      <c r="EAY27" s="195"/>
      <c r="EAZ27" s="49"/>
      <c r="EBA27" s="49"/>
      <c r="EBB27" s="49"/>
      <c r="EBC27" s="49"/>
      <c r="EBD27" s="49"/>
      <c r="EBE27" s="64">
        <f t="shared" si="1774"/>
        <v>0</v>
      </c>
      <c r="EBF27" s="211">
        <f t="shared" si="1775"/>
        <v>0</v>
      </c>
      <c r="EBG27" s="195">
        <f>SUMIF(SUMPK!$B:$B,$B:$B,SUMPK!$O:$O)</f>
        <v>0</v>
      </c>
      <c r="EBH27" s="49"/>
      <c r="EBI27" s="49">
        <v>112</v>
      </c>
      <c r="EBJ27" s="49"/>
      <c r="EBK27" s="49"/>
      <c r="EBL27" s="49"/>
      <c r="EBM27" s="64">
        <f t="shared" si="2600"/>
        <v>112</v>
      </c>
      <c r="EBN27" s="211">
        <f t="shared" si="2601"/>
        <v>18.666666666666668</v>
      </c>
      <c r="EBO27" s="195"/>
      <c r="EBP27" s="49"/>
      <c r="EBQ27" s="49"/>
      <c r="EBR27" s="49"/>
      <c r="EBS27" s="49"/>
      <c r="EBT27" s="49"/>
      <c r="EBU27" s="64">
        <f t="shared" si="2602"/>
        <v>0</v>
      </c>
      <c r="EBV27" s="211">
        <f t="shared" si="2603"/>
        <v>0</v>
      </c>
      <c r="EBW27" s="195"/>
      <c r="EBX27" s="49"/>
      <c r="EBY27" s="49">
        <v>197</v>
      </c>
      <c r="EBZ27" s="49"/>
      <c r="ECA27" s="49"/>
      <c r="ECB27" s="49"/>
      <c r="ECC27" s="64">
        <f t="shared" si="2604"/>
        <v>197</v>
      </c>
      <c r="ECD27" s="211">
        <f t="shared" si="2605"/>
        <v>32.833333333333336</v>
      </c>
      <c r="ECE27" s="195"/>
      <c r="ECF27" s="49"/>
      <c r="ECG27" s="49">
        <v>151</v>
      </c>
      <c r="ECH27" s="49"/>
      <c r="ECI27" s="49"/>
      <c r="ECJ27" s="49"/>
      <c r="ECK27" s="64">
        <f t="shared" si="2606"/>
        <v>151</v>
      </c>
      <c r="ECL27" s="211">
        <f t="shared" si="2607"/>
        <v>25.166666666666668</v>
      </c>
      <c r="ECM27" s="195"/>
      <c r="ECN27" s="49"/>
      <c r="ECO27" s="49"/>
      <c r="ECP27" s="49"/>
      <c r="ECQ27" s="49"/>
      <c r="ECR27" s="49"/>
      <c r="ECS27" s="64">
        <f t="shared" si="2608"/>
        <v>0</v>
      </c>
      <c r="ECT27" s="211">
        <f t="shared" si="2609"/>
        <v>0</v>
      </c>
      <c r="ECU27" s="195"/>
      <c r="ECV27" s="49"/>
      <c r="ECW27" s="49"/>
      <c r="ECX27" s="49"/>
      <c r="ECY27" s="49"/>
      <c r="ECZ27" s="49"/>
      <c r="EDA27" s="64">
        <f t="shared" si="2610"/>
        <v>0</v>
      </c>
      <c r="EDB27" s="211">
        <f t="shared" si="2611"/>
        <v>0</v>
      </c>
      <c r="EDC27" s="195"/>
      <c r="EDD27" s="49">
        <v>0</v>
      </c>
      <c r="EDE27" s="49">
        <v>149</v>
      </c>
      <c r="EDF27" s="49"/>
      <c r="EDG27" s="49"/>
      <c r="EDH27" s="49"/>
      <c r="EDI27" s="64">
        <f t="shared" si="2612"/>
        <v>149</v>
      </c>
      <c r="EDJ27" s="211">
        <f t="shared" si="2613"/>
        <v>24.833333333333332</v>
      </c>
      <c r="EDK27" s="458"/>
      <c r="EDL27" s="83"/>
      <c r="EDM27" s="83"/>
      <c r="EDN27" s="83"/>
      <c r="EDO27" s="83"/>
      <c r="EDP27" s="83"/>
      <c r="EDQ27" s="64">
        <f t="shared" si="2614"/>
        <v>0</v>
      </c>
      <c r="EDR27" s="211">
        <f t="shared" si="2615"/>
        <v>0</v>
      </c>
      <c r="EDS27" s="195"/>
      <c r="EDT27" s="49"/>
      <c r="EDU27" s="49"/>
      <c r="EDV27" s="49">
        <v>201</v>
      </c>
      <c r="EDW27" s="49"/>
      <c r="EDX27" s="49"/>
      <c r="EDY27" s="64">
        <f t="shared" si="2616"/>
        <v>201</v>
      </c>
      <c r="EDZ27" s="211">
        <f t="shared" si="2617"/>
        <v>33.5</v>
      </c>
      <c r="EEA27" s="195"/>
      <c r="EEB27" s="49"/>
      <c r="EEC27" s="49"/>
      <c r="EED27" s="49"/>
      <c r="EEE27" s="49"/>
      <c r="EEF27" s="49"/>
      <c r="EEG27" s="64">
        <f t="shared" si="2618"/>
        <v>0</v>
      </c>
      <c r="EEH27" s="211">
        <f t="shared" si="2619"/>
        <v>0</v>
      </c>
      <c r="EEI27" s="195"/>
      <c r="EEJ27" s="49"/>
      <c r="EEK27" s="49"/>
      <c r="EEL27" s="49">
        <v>101</v>
      </c>
      <c r="EEM27" s="49"/>
      <c r="EEN27" s="49"/>
      <c r="EEO27" s="64">
        <f t="shared" si="2620"/>
        <v>101</v>
      </c>
      <c r="EEP27" s="211">
        <f t="shared" si="2621"/>
        <v>16.833333333333332</v>
      </c>
      <c r="EEQ27" s="195"/>
      <c r="EER27" s="49"/>
      <c r="EES27" s="49"/>
      <c r="EET27" s="49"/>
      <c r="EEU27" s="49"/>
      <c r="EEV27" s="49"/>
      <c r="EEW27" s="64">
        <f t="shared" si="2622"/>
        <v>0</v>
      </c>
      <c r="EEX27" s="211">
        <f t="shared" si="2623"/>
        <v>0</v>
      </c>
      <c r="EEY27" s="708"/>
      <c r="EEZ27" s="708"/>
      <c r="EFA27" s="708"/>
      <c r="EFB27" s="708"/>
      <c r="EFC27" s="708"/>
      <c r="EFD27" s="708">
        <v>113</v>
      </c>
      <c r="EFE27" s="707">
        <f t="shared" si="2624"/>
        <v>113</v>
      </c>
      <c r="EFF27" s="707">
        <f t="shared" si="2625"/>
        <v>18.833333333333332</v>
      </c>
      <c r="EFG27" s="195"/>
      <c r="EFH27" s="49"/>
      <c r="EFI27" s="49"/>
      <c r="EFJ27" s="49"/>
      <c r="EFK27" s="49"/>
      <c r="EFL27" s="49"/>
      <c r="EFM27" s="64">
        <f t="shared" si="2626"/>
        <v>0</v>
      </c>
      <c r="EFN27" s="211">
        <f t="shared" si="2627"/>
        <v>0</v>
      </c>
      <c r="EFO27" s="458">
        <v>111</v>
      </c>
      <c r="EFP27" s="83"/>
      <c r="EFQ27" s="83"/>
      <c r="EFR27" s="83"/>
      <c r="EFS27" s="83"/>
      <c r="EFT27" s="83"/>
      <c r="EFU27" s="64">
        <f t="shared" si="2628"/>
        <v>111</v>
      </c>
      <c r="EFV27" s="211">
        <f t="shared" si="2629"/>
        <v>18.5</v>
      </c>
      <c r="EFW27" s="195"/>
      <c r="EFX27" s="49"/>
      <c r="EFY27" s="49"/>
      <c r="EFZ27" s="49"/>
      <c r="EGA27" s="49"/>
      <c r="EGB27" s="49">
        <v>152</v>
      </c>
      <c r="EGC27" s="808">
        <f t="shared" si="2630"/>
        <v>152</v>
      </c>
      <c r="EGD27" s="211">
        <f t="shared" si="2631"/>
        <v>25.333333333333332</v>
      </c>
      <c r="EGE27" s="195"/>
      <c r="EGF27" s="49"/>
      <c r="EGG27" s="49"/>
      <c r="EGH27" s="49"/>
      <c r="EGI27" s="49"/>
      <c r="EGJ27" s="49">
        <v>0</v>
      </c>
      <c r="EGK27" s="808">
        <f t="shared" si="2632"/>
        <v>0</v>
      </c>
      <c r="EGL27" s="211">
        <f t="shared" si="2633"/>
        <v>0</v>
      </c>
      <c r="EGM27" s="814"/>
      <c r="EGN27" s="815"/>
      <c r="EGO27" s="815"/>
      <c r="EGP27" s="815"/>
      <c r="EGQ27" s="815"/>
      <c r="EGR27" s="815"/>
      <c r="EGS27" s="808">
        <f t="shared" si="2634"/>
        <v>0</v>
      </c>
      <c r="EGT27" s="211">
        <f t="shared" si="2635"/>
        <v>0</v>
      </c>
      <c r="EGU27" s="195"/>
      <c r="EGV27" s="49"/>
      <c r="EGW27" s="49"/>
      <c r="EGX27" s="49"/>
      <c r="EGY27" s="49"/>
      <c r="EGZ27" s="49"/>
      <c r="EHA27" s="808">
        <f t="shared" si="2636"/>
        <v>0</v>
      </c>
      <c r="EHB27" s="211">
        <f t="shared" si="2637"/>
        <v>0</v>
      </c>
      <c r="EHC27" s="458"/>
      <c r="EHD27" s="83"/>
      <c r="EHE27" s="83"/>
      <c r="EHF27" s="83"/>
      <c r="EHG27" s="83">
        <v>200</v>
      </c>
      <c r="EHH27" s="83"/>
      <c r="EHI27" s="808">
        <f t="shared" si="2638"/>
        <v>200</v>
      </c>
      <c r="EHJ27" s="211">
        <f t="shared" si="2639"/>
        <v>33.333333333333336</v>
      </c>
      <c r="EHK27" s="195"/>
      <c r="EHL27" s="49"/>
      <c r="EHM27" s="49"/>
      <c r="EHN27" s="49"/>
      <c r="EHO27" s="49"/>
      <c r="EHP27" s="49"/>
      <c r="EHQ27" s="808">
        <f t="shared" si="2640"/>
        <v>0</v>
      </c>
      <c r="EHR27" s="211">
        <f t="shared" si="2641"/>
        <v>0</v>
      </c>
      <c r="EHS27" s="195"/>
      <c r="EHT27" s="49">
        <v>98</v>
      </c>
      <c r="EHU27" s="49"/>
      <c r="EHV27" s="49"/>
      <c r="EHW27" s="49"/>
      <c r="EHX27" s="49"/>
      <c r="EHY27" s="808">
        <f t="shared" si="2642"/>
        <v>98</v>
      </c>
      <c r="EHZ27" s="211">
        <f t="shared" si="2643"/>
        <v>16.333333333333332</v>
      </c>
      <c r="EIA27" s="195"/>
      <c r="EIB27" s="49"/>
      <c r="EIC27" s="49"/>
      <c r="EID27" s="49"/>
      <c r="EIE27" s="49">
        <v>220</v>
      </c>
      <c r="EIF27" s="49"/>
      <c r="EIG27" s="808">
        <f t="shared" si="2644"/>
        <v>220</v>
      </c>
      <c r="EIH27" s="211">
        <f t="shared" si="2645"/>
        <v>36.666666666666664</v>
      </c>
      <c r="EII27" s="195"/>
      <c r="EIJ27" s="49">
        <v>0</v>
      </c>
      <c r="EIK27" s="49"/>
      <c r="EIL27" s="49"/>
      <c r="EIM27" s="49"/>
      <c r="EIN27" s="49"/>
      <c r="EIO27" s="808">
        <f t="shared" si="2646"/>
        <v>0</v>
      </c>
      <c r="EIP27" s="211">
        <f t="shared" si="2647"/>
        <v>0</v>
      </c>
      <c r="EIQ27" s="195"/>
      <c r="EIR27" s="49"/>
      <c r="EIS27" s="49"/>
      <c r="EIT27" s="49">
        <v>100</v>
      </c>
      <c r="EIU27" s="49"/>
      <c r="EIV27" s="49"/>
      <c r="EIW27" s="808">
        <f t="shared" si="2648"/>
        <v>100</v>
      </c>
      <c r="EIX27" s="211">
        <f t="shared" si="2649"/>
        <v>16.666666666666668</v>
      </c>
      <c r="EIY27" s="195"/>
      <c r="EIZ27" s="49"/>
      <c r="EJA27" s="49"/>
      <c r="EJB27" s="49"/>
      <c r="EJC27" s="49"/>
      <c r="EJD27" s="49"/>
      <c r="EJE27" s="808">
        <f t="shared" si="2650"/>
        <v>0</v>
      </c>
      <c r="EJF27" s="211">
        <f t="shared" si="2651"/>
        <v>0</v>
      </c>
      <c r="EJG27" s="195"/>
      <c r="EJH27" s="49"/>
      <c r="EJI27" s="49"/>
      <c r="EJJ27" s="49"/>
      <c r="EJK27" s="49"/>
      <c r="EJL27" s="49"/>
      <c r="EJM27" s="808">
        <f t="shared" si="2652"/>
        <v>0</v>
      </c>
      <c r="EJN27" s="211">
        <f t="shared" si="2653"/>
        <v>0</v>
      </c>
      <c r="EJO27" s="195"/>
      <c r="EJP27" s="49"/>
      <c r="EJQ27" s="49"/>
      <c r="EJR27" s="49">
        <v>129</v>
      </c>
      <c r="EJS27" s="49"/>
      <c r="EJT27" s="49">
        <v>0</v>
      </c>
      <c r="EJU27" s="808">
        <f t="shared" si="2654"/>
        <v>129</v>
      </c>
      <c r="EJV27" s="211">
        <f t="shared" si="2655"/>
        <v>21.5</v>
      </c>
      <c r="EJW27" s="195"/>
      <c r="EJX27" s="49"/>
      <c r="EJY27" s="49"/>
      <c r="EJZ27" s="49"/>
      <c r="EKA27" s="49"/>
      <c r="EKB27" s="49"/>
      <c r="EKC27" s="808">
        <f t="shared" si="2656"/>
        <v>0</v>
      </c>
      <c r="EKD27" s="211">
        <f t="shared" si="2657"/>
        <v>0</v>
      </c>
      <c r="EKE27" s="195"/>
      <c r="EKF27" s="49"/>
      <c r="EKG27" s="49"/>
      <c r="EKH27" s="49"/>
      <c r="EKI27" s="49"/>
      <c r="EKJ27" s="49"/>
      <c r="EKK27" s="808">
        <f t="shared" si="2658"/>
        <v>0</v>
      </c>
      <c r="EKL27" s="211">
        <f t="shared" si="2659"/>
        <v>0</v>
      </c>
      <c r="EKM27" s="458"/>
      <c r="EKN27" s="83"/>
      <c r="EKO27" s="83"/>
      <c r="EKP27" s="83"/>
      <c r="EKQ27" s="83"/>
      <c r="EKR27" s="83"/>
      <c r="EKS27" s="808">
        <f t="shared" si="2660"/>
        <v>0</v>
      </c>
      <c r="EKT27" s="211">
        <f t="shared" si="2661"/>
        <v>0</v>
      </c>
      <c r="EKU27" s="195"/>
      <c r="EKV27" s="49"/>
      <c r="EKW27" s="49"/>
      <c r="EKX27" s="49"/>
      <c r="EKY27" s="49"/>
      <c r="EKZ27" s="49"/>
      <c r="ELA27" s="808">
        <f t="shared" si="2662"/>
        <v>0</v>
      </c>
      <c r="ELB27" s="211">
        <f t="shared" si="2663"/>
        <v>0</v>
      </c>
      <c r="ELC27" s="195"/>
      <c r="ELD27" s="49"/>
      <c r="ELE27" s="49"/>
      <c r="ELF27" s="49"/>
      <c r="ELG27" s="49"/>
      <c r="ELH27" s="49"/>
      <c r="ELI27" s="808">
        <f t="shared" si="2664"/>
        <v>0</v>
      </c>
      <c r="ELJ27" s="211">
        <f t="shared" si="2665"/>
        <v>0</v>
      </c>
      <c r="ELK27" s="195"/>
      <c r="ELL27" s="49"/>
      <c r="ELM27" s="49"/>
      <c r="ELN27" s="49"/>
      <c r="ELO27" s="49"/>
      <c r="ELP27" s="49"/>
      <c r="ELQ27" s="808">
        <f t="shared" si="2666"/>
        <v>0</v>
      </c>
      <c r="ELR27" s="211">
        <f t="shared" si="2667"/>
        <v>0</v>
      </c>
      <c r="ELS27" s="195"/>
      <c r="ELT27" s="49"/>
      <c r="ELU27" s="49"/>
      <c r="ELV27" s="49"/>
      <c r="ELW27" s="49"/>
      <c r="ELX27" s="49"/>
      <c r="ELY27" s="872">
        <f t="shared" si="2668"/>
        <v>0</v>
      </c>
      <c r="ELZ27" s="873">
        <f t="shared" si="2669"/>
        <v>0</v>
      </c>
      <c r="EMA27" s="195"/>
      <c r="EMB27" s="49"/>
      <c r="EMC27" s="49"/>
      <c r="EMD27" s="49"/>
      <c r="EME27" s="49"/>
      <c r="EMF27" s="49"/>
      <c r="EMG27" s="872">
        <f t="shared" si="2670"/>
        <v>0</v>
      </c>
      <c r="EMH27" s="873">
        <f t="shared" si="2671"/>
        <v>0</v>
      </c>
      <c r="EMI27" s="195"/>
      <c r="EMJ27" s="49"/>
      <c r="EMK27" s="49"/>
      <c r="EML27" s="49"/>
      <c r="EMM27" s="49"/>
      <c r="EMN27" s="49"/>
      <c r="EMO27" s="872">
        <f t="shared" si="2672"/>
        <v>0</v>
      </c>
      <c r="EMP27" s="873">
        <f t="shared" si="2673"/>
        <v>0</v>
      </c>
      <c r="EMQ27" s="195"/>
      <c r="EMR27" s="49"/>
      <c r="EMS27" s="49"/>
      <c r="EMT27" s="49"/>
      <c r="EMU27" s="49"/>
      <c r="EMV27" s="49"/>
      <c r="EMW27" s="872">
        <f t="shared" si="2674"/>
        <v>0</v>
      </c>
      <c r="EMX27" s="873">
        <f t="shared" si="2675"/>
        <v>0</v>
      </c>
      <c r="EMY27" s="195"/>
      <c r="EMZ27" s="49"/>
      <c r="ENA27" s="49"/>
      <c r="ENB27" s="49"/>
      <c r="ENC27" s="49"/>
      <c r="END27" s="49"/>
      <c r="ENE27" s="872">
        <f t="shared" si="2676"/>
        <v>0</v>
      </c>
      <c r="ENF27" s="873">
        <f t="shared" si="2677"/>
        <v>0</v>
      </c>
    </row>
    <row r="28" spans="1:3750" s="8" customFormat="1" ht="15" customHeight="1" x14ac:dyDescent="0.2">
      <c r="A28" s="248">
        <v>4</v>
      </c>
      <c r="B28" s="21" t="s">
        <v>54</v>
      </c>
      <c r="C28" s="309" t="s">
        <v>55</v>
      </c>
      <c r="D28" s="21">
        <v>25</v>
      </c>
      <c r="E28" s="24">
        <v>0</v>
      </c>
      <c r="F28" s="24">
        <v>96</v>
      </c>
      <c r="G28" s="24"/>
      <c r="H28" s="24"/>
      <c r="I28" s="24"/>
      <c r="J28" s="360">
        <f>SUMIF(SUMPK!$B:$B,$B:$B,SUMPK!$O:$O)</f>
        <v>0</v>
      </c>
      <c r="K28" s="24">
        <f t="shared" si="1815"/>
        <v>0</v>
      </c>
      <c r="L28" s="24">
        <f t="shared" si="1618"/>
        <v>96</v>
      </c>
      <c r="M28" s="15">
        <f t="shared" si="1816"/>
        <v>96</v>
      </c>
      <c r="N28" s="15">
        <v>5</v>
      </c>
      <c r="O28" s="276">
        <f t="shared" si="1619"/>
        <v>19.2</v>
      </c>
      <c r="P28" s="277">
        <v>0</v>
      </c>
      <c r="Q28" s="276">
        <f t="shared" si="1817"/>
        <v>0</v>
      </c>
      <c r="R28" s="277">
        <f t="shared" si="1818"/>
        <v>1.5384615384615385</v>
      </c>
      <c r="S28" s="222">
        <v>40</v>
      </c>
      <c r="T28" s="276">
        <f t="shared" si="1819"/>
        <v>62.4</v>
      </c>
      <c r="U28" s="278"/>
      <c r="V28" s="276">
        <f t="shared" si="1820"/>
        <v>62.4</v>
      </c>
      <c r="W28" s="279">
        <f t="shared" si="1821"/>
        <v>1</v>
      </c>
      <c r="X28" s="299"/>
      <c r="Y28" s="280"/>
      <c r="Z28" s="280"/>
      <c r="AA28" s="280"/>
      <c r="AB28" s="280"/>
      <c r="AC28" s="662">
        <v>13</v>
      </c>
      <c r="AD28" s="9"/>
      <c r="AF28" s="48">
        <v>182</v>
      </c>
      <c r="AG28" s="49"/>
      <c r="AH28" s="49">
        <v>401</v>
      </c>
      <c r="AI28" s="49"/>
      <c r="AJ28" s="49"/>
      <c r="AK28" s="49">
        <v>198</v>
      </c>
      <c r="AL28" s="42">
        <f t="shared" si="1822"/>
        <v>781</v>
      </c>
      <c r="AM28" s="43">
        <f t="shared" si="1823"/>
        <v>130.16666666666666</v>
      </c>
      <c r="AN28" s="48"/>
      <c r="AO28" s="49"/>
      <c r="AP28" s="49"/>
      <c r="AQ28" s="49">
        <v>98</v>
      </c>
      <c r="AR28" s="49"/>
      <c r="AS28" s="49"/>
      <c r="AT28" s="42">
        <f t="shared" si="1824"/>
        <v>98</v>
      </c>
      <c r="AU28" s="43">
        <f t="shared" si="1825"/>
        <v>16.333333333333332</v>
      </c>
      <c r="AV28" s="48"/>
      <c r="AW28" s="49"/>
      <c r="AX28" s="49">
        <v>518</v>
      </c>
      <c r="AY28" s="49"/>
      <c r="AZ28" s="49"/>
      <c r="BA28" s="49">
        <v>400</v>
      </c>
      <c r="BB28" s="42">
        <f t="shared" si="1826"/>
        <v>918</v>
      </c>
      <c r="BC28" s="43">
        <f t="shared" si="1827"/>
        <v>153</v>
      </c>
      <c r="BD28" s="48"/>
      <c r="BE28" s="49"/>
      <c r="BF28" s="49"/>
      <c r="BG28" s="49">
        <v>399</v>
      </c>
      <c r="BH28" s="49"/>
      <c r="BI28" s="49"/>
      <c r="BJ28" s="42">
        <f t="shared" si="1828"/>
        <v>399</v>
      </c>
      <c r="BK28" s="43">
        <f t="shared" si="1829"/>
        <v>66.5</v>
      </c>
      <c r="BL28" s="48">
        <v>599</v>
      </c>
      <c r="BM28" s="49"/>
      <c r="BN28" s="49"/>
      <c r="BO28" s="49"/>
      <c r="BP28" s="49">
        <v>598</v>
      </c>
      <c r="BQ28" s="49"/>
      <c r="BR28" s="42">
        <f t="shared" si="1830"/>
        <v>1197</v>
      </c>
      <c r="BS28" s="43">
        <f t="shared" si="1831"/>
        <v>199.5</v>
      </c>
      <c r="BT28" s="48"/>
      <c r="BU28" s="49"/>
      <c r="BV28" s="49"/>
      <c r="BW28" s="49">
        <v>594</v>
      </c>
      <c r="BX28" s="49"/>
      <c r="BY28" s="49">
        <v>799</v>
      </c>
      <c r="BZ28" s="42">
        <f t="shared" si="1832"/>
        <v>1393</v>
      </c>
      <c r="CA28" s="43">
        <f t="shared" si="1833"/>
        <v>232.16666666666666</v>
      </c>
      <c r="CB28" s="48"/>
      <c r="CC28" s="49"/>
      <c r="CD28" s="49"/>
      <c r="CE28" s="49"/>
      <c r="CF28" s="49"/>
      <c r="CG28" s="49">
        <v>598</v>
      </c>
      <c r="CH28" s="42">
        <f t="shared" si="1834"/>
        <v>598</v>
      </c>
      <c r="CI28" s="43">
        <f t="shared" si="1835"/>
        <v>99.666666666666671</v>
      </c>
      <c r="CJ28" s="48"/>
      <c r="CK28" s="49"/>
      <c r="CL28" s="49"/>
      <c r="CM28" s="49"/>
      <c r="CN28" s="49"/>
      <c r="CO28" s="49"/>
      <c r="CP28" s="42">
        <f t="shared" si="1836"/>
        <v>0</v>
      </c>
      <c r="CQ28" s="43">
        <f t="shared" si="1837"/>
        <v>0</v>
      </c>
      <c r="CR28" s="48"/>
      <c r="CS28" s="49"/>
      <c r="CT28" s="49">
        <v>93</v>
      </c>
      <c r="CU28" s="49">
        <v>105</v>
      </c>
      <c r="CV28" s="49"/>
      <c r="CW28" s="49"/>
      <c r="CX28" s="42">
        <f t="shared" si="1838"/>
        <v>198</v>
      </c>
      <c r="CY28" s="43">
        <f t="shared" si="1839"/>
        <v>33</v>
      </c>
      <c r="CZ28" s="48">
        <v>603</v>
      </c>
      <c r="DA28" s="49"/>
      <c r="DB28" s="49"/>
      <c r="DC28" s="49"/>
      <c r="DD28" s="49"/>
      <c r="DE28" s="49"/>
      <c r="DF28" s="42">
        <f t="shared" si="1840"/>
        <v>603</v>
      </c>
      <c r="DG28" s="43">
        <f t="shared" si="1841"/>
        <v>100.5</v>
      </c>
      <c r="DH28" s="48"/>
      <c r="DI28" s="49"/>
      <c r="DJ28" s="49">
        <v>212</v>
      </c>
      <c r="DK28" s="49"/>
      <c r="DL28" s="49"/>
      <c r="DM28" s="49"/>
      <c r="DN28" s="42">
        <f t="shared" si="1842"/>
        <v>212</v>
      </c>
      <c r="DO28" s="43">
        <f t="shared" si="1843"/>
        <v>35.333333333333336</v>
      </c>
      <c r="DP28" s="48"/>
      <c r="DQ28" s="49">
        <v>389</v>
      </c>
      <c r="DR28" s="49"/>
      <c r="DS28" s="49"/>
      <c r="DT28" s="49">
        <v>400</v>
      </c>
      <c r="DU28" s="49"/>
      <c r="DV28" s="42">
        <f t="shared" si="1844"/>
        <v>789</v>
      </c>
      <c r="DW28" s="43">
        <f t="shared" si="1845"/>
        <v>131.5</v>
      </c>
      <c r="DX28" s="48"/>
      <c r="DY28" s="49">
        <v>201</v>
      </c>
      <c r="DZ28" s="49"/>
      <c r="EA28" s="49"/>
      <c r="EB28" s="49">
        <v>402</v>
      </c>
      <c r="EC28" s="49"/>
      <c r="ED28" s="42">
        <f t="shared" si="1846"/>
        <v>603</v>
      </c>
      <c r="EE28" s="43">
        <f t="shared" si="1847"/>
        <v>100.5</v>
      </c>
      <c r="EF28" s="48">
        <v>397</v>
      </c>
      <c r="EG28" s="49">
        <v>399</v>
      </c>
      <c r="EH28" s="49"/>
      <c r="EI28" s="49"/>
      <c r="EJ28" s="49"/>
      <c r="EK28" s="49"/>
      <c r="EL28" s="42">
        <f t="shared" si="1848"/>
        <v>796</v>
      </c>
      <c r="EM28" s="43">
        <f t="shared" si="1849"/>
        <v>132.66666666666666</v>
      </c>
      <c r="EN28" s="48">
        <v>401</v>
      </c>
      <c r="EO28" s="49"/>
      <c r="EP28" s="49"/>
      <c r="EQ28" s="49"/>
      <c r="ER28" s="49"/>
      <c r="ES28" s="49">
        <v>200</v>
      </c>
      <c r="ET28" s="42">
        <f t="shared" si="1850"/>
        <v>601</v>
      </c>
      <c r="EU28" s="43">
        <f t="shared" si="1851"/>
        <v>100.16666666666667</v>
      </c>
      <c r="EV28" s="48"/>
      <c r="EW28" s="49"/>
      <c r="EX28" s="49"/>
      <c r="EY28" s="49">
        <v>204</v>
      </c>
      <c r="EZ28" s="49"/>
      <c r="FA28" s="49"/>
      <c r="FB28" s="42">
        <f t="shared" si="1852"/>
        <v>204</v>
      </c>
      <c r="FC28" s="43">
        <f t="shared" si="1853"/>
        <v>34</v>
      </c>
      <c r="FD28" s="48"/>
      <c r="FE28" s="49"/>
      <c r="FF28" s="49">
        <v>597</v>
      </c>
      <c r="FG28" s="49"/>
      <c r="FH28" s="49"/>
      <c r="FI28" s="49"/>
      <c r="FJ28" s="42">
        <f t="shared" si="1854"/>
        <v>597</v>
      </c>
      <c r="FK28" s="43">
        <f t="shared" si="1855"/>
        <v>99.5</v>
      </c>
      <c r="FL28" s="48">
        <v>106</v>
      </c>
      <c r="FM28" s="49"/>
      <c r="FN28" s="49"/>
      <c r="FO28" s="49"/>
      <c r="FP28" s="49"/>
      <c r="FQ28" s="49">
        <v>400</v>
      </c>
      <c r="FR28" s="42">
        <f t="shared" si="1856"/>
        <v>506</v>
      </c>
      <c r="FS28" s="43">
        <f t="shared" si="1857"/>
        <v>84.333333333333329</v>
      </c>
      <c r="FT28" s="48"/>
      <c r="FU28" s="49"/>
      <c r="FV28" s="49"/>
      <c r="FW28" s="49">
        <v>400</v>
      </c>
      <c r="FX28" s="49"/>
      <c r="FY28" s="49"/>
      <c r="FZ28" s="42">
        <f t="shared" si="1858"/>
        <v>400</v>
      </c>
      <c r="GA28" s="43">
        <f t="shared" si="1859"/>
        <v>66.666666666666671</v>
      </c>
      <c r="GB28" s="48"/>
      <c r="GC28" s="49">
        <v>300</v>
      </c>
      <c r="GD28" s="49">
        <v>98</v>
      </c>
      <c r="GE28" s="49">
        <v>410</v>
      </c>
      <c r="GF28" s="49"/>
      <c r="GG28" s="49"/>
      <c r="GH28" s="42">
        <f t="shared" si="1860"/>
        <v>808</v>
      </c>
      <c r="GI28" s="43">
        <f t="shared" si="1861"/>
        <v>134.66666666666666</v>
      </c>
      <c r="GJ28" s="48"/>
      <c r="GK28" s="49">
        <v>357</v>
      </c>
      <c r="GL28" s="49"/>
      <c r="GM28" s="49"/>
      <c r="GN28" s="49"/>
      <c r="GO28" s="49"/>
      <c r="GP28" s="42">
        <f t="shared" si="1862"/>
        <v>357</v>
      </c>
      <c r="GQ28" s="43">
        <f t="shared" si="1863"/>
        <v>59.5</v>
      </c>
      <c r="GR28" s="48"/>
      <c r="GS28" s="49">
        <v>200</v>
      </c>
      <c r="GT28" s="49"/>
      <c r="GU28" s="49"/>
      <c r="GV28" s="49"/>
      <c r="GW28" s="49">
        <v>205</v>
      </c>
      <c r="GX28" s="42">
        <f t="shared" si="1864"/>
        <v>405</v>
      </c>
      <c r="GY28" s="43">
        <f t="shared" si="1865"/>
        <v>67.5</v>
      </c>
      <c r="GZ28" s="48"/>
      <c r="HA28" s="49"/>
      <c r="HB28" s="49"/>
      <c r="HC28" s="49">
        <v>389</v>
      </c>
      <c r="HD28" s="49"/>
      <c r="HE28" s="49">
        <v>188</v>
      </c>
      <c r="HF28" s="42">
        <f t="shared" si="1866"/>
        <v>577</v>
      </c>
      <c r="HG28" s="43">
        <f t="shared" si="1867"/>
        <v>96.166666666666671</v>
      </c>
      <c r="HH28" s="48"/>
      <c r="HI28" s="49"/>
      <c r="HJ28" s="49"/>
      <c r="HK28" s="49"/>
      <c r="HL28" s="49"/>
      <c r="HM28" s="49">
        <v>248</v>
      </c>
      <c r="HN28" s="42">
        <f t="shared" si="1868"/>
        <v>248</v>
      </c>
      <c r="HO28" s="43">
        <f t="shared" si="1869"/>
        <v>41.333333333333336</v>
      </c>
      <c r="HP28" s="82"/>
      <c r="HQ28" s="83">
        <f>135+160</f>
        <v>295</v>
      </c>
      <c r="HR28" s="83"/>
      <c r="HS28" s="83">
        <v>200</v>
      </c>
      <c r="HT28" s="83"/>
      <c r="HU28" s="83"/>
      <c r="HV28" s="42">
        <f t="shared" si="1870"/>
        <v>495</v>
      </c>
      <c r="HW28" s="43">
        <f t="shared" si="1871"/>
        <v>82.5</v>
      </c>
      <c r="HX28" s="48"/>
      <c r="HY28" s="49">
        <v>379</v>
      </c>
      <c r="HZ28" s="49"/>
      <c r="IA28" s="49"/>
      <c r="IB28" s="49"/>
      <c r="IC28" s="49"/>
      <c r="ID28" s="42">
        <f t="shared" si="1872"/>
        <v>379</v>
      </c>
      <c r="IE28" s="43">
        <f t="shared" si="1873"/>
        <v>63.166666666666664</v>
      </c>
      <c r="IF28" s="48">
        <v>402</v>
      </c>
      <c r="IG28" s="49"/>
      <c r="IH28" s="49"/>
      <c r="II28" s="49"/>
      <c r="IJ28" s="49">
        <v>596</v>
      </c>
      <c r="IK28" s="49"/>
      <c r="IL28" s="42">
        <f t="shared" si="1874"/>
        <v>998</v>
      </c>
      <c r="IM28" s="43">
        <f t="shared" si="1875"/>
        <v>166.33333333333334</v>
      </c>
      <c r="IN28" s="82"/>
      <c r="IO28" s="83"/>
      <c r="IP28" s="83">
        <v>163</v>
      </c>
      <c r="IQ28" s="83"/>
      <c r="IR28" s="83"/>
      <c r="IS28" s="83"/>
      <c r="IT28" s="42">
        <f t="shared" si="1876"/>
        <v>163</v>
      </c>
      <c r="IU28" s="43">
        <f t="shared" si="1877"/>
        <v>27.166666666666668</v>
      </c>
      <c r="IV28" s="48"/>
      <c r="IW28" s="49"/>
      <c r="IX28" s="49">
        <v>196</v>
      </c>
      <c r="IY28" s="49"/>
      <c r="IZ28" s="49"/>
      <c r="JA28" s="49"/>
      <c r="JB28" s="42">
        <f t="shared" si="1878"/>
        <v>196</v>
      </c>
      <c r="JC28" s="43">
        <f t="shared" si="1879"/>
        <v>32.666666666666664</v>
      </c>
      <c r="JD28" s="48">
        <v>449</v>
      </c>
      <c r="JE28" s="49">
        <v>682</v>
      </c>
      <c r="JF28" s="49"/>
      <c r="JG28" s="49"/>
      <c r="JH28" s="49"/>
      <c r="JI28" s="49"/>
      <c r="JJ28" s="42">
        <f t="shared" si="1880"/>
        <v>1131</v>
      </c>
      <c r="JK28" s="43">
        <f t="shared" si="1881"/>
        <v>188.5</v>
      </c>
      <c r="JL28" s="48"/>
      <c r="JM28" s="49"/>
      <c r="JN28" s="49"/>
      <c r="JO28" s="49"/>
      <c r="JP28" s="49">
        <v>404</v>
      </c>
      <c r="JQ28" s="49"/>
      <c r="JR28" s="42">
        <f t="shared" si="1882"/>
        <v>404</v>
      </c>
      <c r="JS28" s="43">
        <f t="shared" si="1883"/>
        <v>67.333333333333329</v>
      </c>
      <c r="JT28" s="48"/>
      <c r="JU28" s="49">
        <v>100</v>
      </c>
      <c r="JV28" s="49"/>
      <c r="JW28" s="49">
        <v>399</v>
      </c>
      <c r="JX28" s="49"/>
      <c r="JY28" s="49"/>
      <c r="JZ28" s="42">
        <f t="shared" si="1884"/>
        <v>499</v>
      </c>
      <c r="KA28" s="43">
        <f t="shared" si="1885"/>
        <v>83.166666666666671</v>
      </c>
      <c r="KB28" s="48">
        <v>192</v>
      </c>
      <c r="KC28" s="49"/>
      <c r="KD28" s="49"/>
      <c r="KE28" s="49"/>
      <c r="KF28" s="49"/>
      <c r="KG28" s="49"/>
      <c r="KH28" s="42">
        <f t="shared" si="1886"/>
        <v>192</v>
      </c>
      <c r="KI28" s="43">
        <f t="shared" si="1887"/>
        <v>32</v>
      </c>
      <c r="KJ28" s="48">
        <v>316</v>
      </c>
      <c r="KK28" s="49"/>
      <c r="KL28" s="49"/>
      <c r="KM28" s="49"/>
      <c r="KN28" s="49">
        <v>403</v>
      </c>
      <c r="KO28" s="49"/>
      <c r="KP28" s="42">
        <f t="shared" si="1888"/>
        <v>719</v>
      </c>
      <c r="KQ28" s="43">
        <f t="shared" si="1889"/>
        <v>119.83333333333333</v>
      </c>
      <c r="KR28" s="48"/>
      <c r="KS28" s="49"/>
      <c r="KT28" s="49"/>
      <c r="KU28" s="49"/>
      <c r="KV28" s="49"/>
      <c r="KW28" s="49"/>
      <c r="KX28" s="42">
        <f t="shared" si="1890"/>
        <v>0</v>
      </c>
      <c r="KY28" s="43">
        <f t="shared" si="1891"/>
        <v>0</v>
      </c>
      <c r="KZ28" s="48"/>
      <c r="LA28" s="49"/>
      <c r="LB28" s="49">
        <v>394</v>
      </c>
      <c r="LC28" s="49"/>
      <c r="LD28" s="49"/>
      <c r="LE28" s="49"/>
      <c r="LF28" s="42">
        <f t="shared" si="1892"/>
        <v>394</v>
      </c>
      <c r="LG28" s="43">
        <f t="shared" si="1893"/>
        <v>65.666666666666671</v>
      </c>
      <c r="LH28" s="48">
        <v>299</v>
      </c>
      <c r="LI28" s="49"/>
      <c r="LJ28" s="49"/>
      <c r="LK28" s="49"/>
      <c r="LL28" s="49"/>
      <c r="LM28" s="49">
        <v>600</v>
      </c>
      <c r="LN28" s="67">
        <f t="shared" si="1894"/>
        <v>899</v>
      </c>
      <c r="LO28" s="68">
        <f t="shared" si="1895"/>
        <v>149.83333333333334</v>
      </c>
      <c r="LP28" s="48"/>
      <c r="LQ28" s="49"/>
      <c r="LR28" s="49"/>
      <c r="LS28" s="49">
        <v>92</v>
      </c>
      <c r="LT28" s="49"/>
      <c r="LU28" s="49"/>
      <c r="LV28" s="67">
        <f t="shared" si="1896"/>
        <v>92</v>
      </c>
      <c r="LW28" s="68">
        <f t="shared" si="1897"/>
        <v>15.333333333333334</v>
      </c>
      <c r="LX28" s="48"/>
      <c r="LY28" s="49"/>
      <c r="LZ28" s="49"/>
      <c r="MA28" s="49"/>
      <c r="MB28" s="49"/>
      <c r="MC28" s="49">
        <v>207</v>
      </c>
      <c r="MD28" s="67">
        <f t="shared" si="1898"/>
        <v>207</v>
      </c>
      <c r="ME28" s="68">
        <f t="shared" si="1899"/>
        <v>34.5</v>
      </c>
      <c r="MF28" s="48"/>
      <c r="MG28" s="49"/>
      <c r="MH28" s="49">
        <v>391</v>
      </c>
      <c r="MI28" s="49"/>
      <c r="MJ28" s="49"/>
      <c r="MK28" s="49">
        <v>99</v>
      </c>
      <c r="ML28" s="42">
        <f t="shared" si="1900"/>
        <v>490</v>
      </c>
      <c r="MM28" s="43">
        <f t="shared" si="1901"/>
        <v>81.666666666666671</v>
      </c>
      <c r="MN28" s="48"/>
      <c r="MO28" s="49"/>
      <c r="MP28" s="49"/>
      <c r="MQ28" s="49">
        <v>232</v>
      </c>
      <c r="MR28" s="49"/>
      <c r="MS28" s="49"/>
      <c r="MT28" s="42">
        <f t="shared" si="1902"/>
        <v>232</v>
      </c>
      <c r="MU28" s="43">
        <f t="shared" si="1903"/>
        <v>38.666666666666664</v>
      </c>
      <c r="MV28" s="48"/>
      <c r="MW28" s="49">
        <v>199</v>
      </c>
      <c r="MX28" s="49"/>
      <c r="MY28" s="49"/>
      <c r="MZ28" s="49"/>
      <c r="NA28" s="49"/>
      <c r="NB28" s="42">
        <f t="shared" si="1904"/>
        <v>199</v>
      </c>
      <c r="NC28" s="43">
        <f t="shared" si="1905"/>
        <v>33.166666666666664</v>
      </c>
      <c r="ND28" s="48"/>
      <c r="NE28" s="49"/>
      <c r="NF28" s="49"/>
      <c r="NG28" s="49"/>
      <c r="NH28" s="49"/>
      <c r="NI28" s="49">
        <v>288</v>
      </c>
      <c r="NJ28" s="42">
        <f t="shared" si="1906"/>
        <v>288</v>
      </c>
      <c r="NK28" s="43">
        <f t="shared" si="1907"/>
        <v>48</v>
      </c>
      <c r="NL28" s="48"/>
      <c r="NM28" s="49"/>
      <c r="NN28" s="49"/>
      <c r="NO28" s="49"/>
      <c r="NP28" s="49">
        <v>400</v>
      </c>
      <c r="NQ28" s="49"/>
      <c r="NR28" s="42">
        <f t="shared" si="1908"/>
        <v>400</v>
      </c>
      <c r="NS28" s="43">
        <f t="shared" si="1909"/>
        <v>66.666666666666671</v>
      </c>
      <c r="NT28" s="48"/>
      <c r="NU28" s="49"/>
      <c r="NV28" s="49"/>
      <c r="NW28" s="49"/>
      <c r="NX28" s="49"/>
      <c r="NY28" s="49"/>
      <c r="NZ28" s="42">
        <f t="shared" si="1910"/>
        <v>0</v>
      </c>
      <c r="OA28" s="43">
        <f t="shared" si="1911"/>
        <v>0</v>
      </c>
      <c r="OB28" s="48"/>
      <c r="OC28" s="49"/>
      <c r="OD28" s="49"/>
      <c r="OE28" s="49"/>
      <c r="OF28" s="49">
        <v>99</v>
      </c>
      <c r="OG28" s="49"/>
      <c r="OH28" s="42">
        <f t="shared" si="1912"/>
        <v>99</v>
      </c>
      <c r="OI28" s="43">
        <f t="shared" si="1913"/>
        <v>16.5</v>
      </c>
      <c r="OJ28" s="48"/>
      <c r="OK28" s="49"/>
      <c r="OL28" s="49">
        <v>401</v>
      </c>
      <c r="OM28" s="49"/>
      <c r="ON28" s="49"/>
      <c r="OO28" s="49"/>
      <c r="OP28" s="42">
        <f t="shared" si="1914"/>
        <v>401</v>
      </c>
      <c r="OQ28" s="43">
        <f t="shared" si="1915"/>
        <v>66.833333333333329</v>
      </c>
      <c r="OR28" s="48"/>
      <c r="OS28" s="49"/>
      <c r="OT28" s="49"/>
      <c r="OU28" s="49"/>
      <c r="OV28" s="49"/>
      <c r="OW28" s="49"/>
      <c r="OX28" s="67">
        <f t="shared" si="1916"/>
        <v>0</v>
      </c>
      <c r="OY28" s="68">
        <f t="shared" si="1917"/>
        <v>0</v>
      </c>
      <c r="OZ28" s="48"/>
      <c r="PA28" s="49"/>
      <c r="PB28" s="49">
        <v>401</v>
      </c>
      <c r="PC28" s="49">
        <v>331</v>
      </c>
      <c r="PD28" s="49"/>
      <c r="PE28" s="49"/>
      <c r="PF28" s="67">
        <f t="shared" si="1918"/>
        <v>732</v>
      </c>
      <c r="PG28" s="68">
        <f t="shared" si="1919"/>
        <v>122</v>
      </c>
      <c r="PH28" s="48"/>
      <c r="PI28" s="49"/>
      <c r="PJ28" s="49"/>
      <c r="PK28" s="49"/>
      <c r="PL28" s="49">
        <v>735</v>
      </c>
      <c r="PM28" s="49"/>
      <c r="PN28" s="104">
        <f t="shared" si="1920"/>
        <v>735</v>
      </c>
      <c r="PO28" s="105">
        <f t="shared" si="1921"/>
        <v>122.5</v>
      </c>
      <c r="PP28" s="106"/>
      <c r="PQ28" s="107"/>
      <c r="PR28" s="107"/>
      <c r="PS28" s="107"/>
      <c r="PT28" s="107"/>
      <c r="PU28" s="107">
        <v>189</v>
      </c>
      <c r="PV28" s="104">
        <f t="shared" si="1922"/>
        <v>189</v>
      </c>
      <c r="PW28" s="105">
        <f t="shared" si="1923"/>
        <v>31.5</v>
      </c>
      <c r="PX28" s="106"/>
      <c r="PY28" s="107"/>
      <c r="PZ28" s="107"/>
      <c r="QA28" s="107">
        <v>193</v>
      </c>
      <c r="QB28" s="107"/>
      <c r="QC28" s="107"/>
      <c r="QD28" s="104">
        <f t="shared" si="1924"/>
        <v>193</v>
      </c>
      <c r="QE28" s="105">
        <f t="shared" si="1925"/>
        <v>32.166666666666664</v>
      </c>
      <c r="QF28" s="106"/>
      <c r="QG28" s="107">
        <v>400</v>
      </c>
      <c r="QH28" s="107"/>
      <c r="QI28" s="107"/>
      <c r="QJ28" s="107"/>
      <c r="QK28" s="107"/>
      <c r="QL28" s="104">
        <f t="shared" si="1926"/>
        <v>400</v>
      </c>
      <c r="QM28" s="105">
        <f t="shared" si="1927"/>
        <v>66.666666666666671</v>
      </c>
      <c r="QN28" s="106"/>
      <c r="QO28" s="107">
        <v>300</v>
      </c>
      <c r="QP28" s="107">
        <v>393</v>
      </c>
      <c r="QQ28" s="107"/>
      <c r="QR28" s="107"/>
      <c r="QS28" s="107"/>
      <c r="QT28" s="104">
        <f t="shared" si="1928"/>
        <v>693</v>
      </c>
      <c r="QU28" s="105">
        <f t="shared" si="1929"/>
        <v>115.5</v>
      </c>
      <c r="QV28" s="106"/>
      <c r="QW28" s="107"/>
      <c r="QX28" s="107"/>
      <c r="QY28" s="107"/>
      <c r="QZ28" s="107"/>
      <c r="RA28" s="107"/>
      <c r="RB28" s="104">
        <f t="shared" si="1930"/>
        <v>0</v>
      </c>
      <c r="RC28" s="105">
        <f t="shared" si="1931"/>
        <v>0</v>
      </c>
      <c r="RD28" s="106"/>
      <c r="RE28" s="107"/>
      <c r="RF28" s="107"/>
      <c r="RG28" s="107"/>
      <c r="RH28" s="107"/>
      <c r="RI28" s="107"/>
      <c r="RJ28" s="104">
        <f t="shared" si="1932"/>
        <v>0</v>
      </c>
      <c r="RK28" s="105">
        <f t="shared" si="1933"/>
        <v>0</v>
      </c>
      <c r="RL28" s="106">
        <v>94</v>
      </c>
      <c r="RM28" s="107"/>
      <c r="RN28" s="107"/>
      <c r="RO28" s="107"/>
      <c r="RP28" s="107"/>
      <c r="RQ28" s="107"/>
      <c r="RR28" s="104">
        <f t="shared" si="1934"/>
        <v>94</v>
      </c>
      <c r="RS28" s="105">
        <f t="shared" si="1935"/>
        <v>15.666666666666666</v>
      </c>
      <c r="RT28" s="106">
        <v>395</v>
      </c>
      <c r="RU28" s="107"/>
      <c r="RV28" s="107"/>
      <c r="RW28" s="107"/>
      <c r="RX28" s="107"/>
      <c r="RY28" s="107"/>
      <c r="RZ28" s="104">
        <f t="shared" si="1936"/>
        <v>395</v>
      </c>
      <c r="SA28" s="105">
        <f t="shared" si="1937"/>
        <v>65.833333333333329</v>
      </c>
      <c r="SB28" s="106"/>
      <c r="SC28" s="107">
        <v>188</v>
      </c>
      <c r="SD28" s="107"/>
      <c r="SE28" s="107"/>
      <c r="SF28" s="107"/>
      <c r="SG28" s="107"/>
      <c r="SH28" s="104">
        <f t="shared" si="1938"/>
        <v>188</v>
      </c>
      <c r="SI28" s="105">
        <f t="shared" si="1939"/>
        <v>31.333333333333332</v>
      </c>
      <c r="SJ28" s="106"/>
      <c r="SK28" s="107"/>
      <c r="SL28" s="107"/>
      <c r="SM28" s="107">
        <v>422</v>
      </c>
      <c r="SN28" s="107"/>
      <c r="SO28" s="107"/>
      <c r="SP28" s="104">
        <f t="shared" si="1940"/>
        <v>422</v>
      </c>
      <c r="SQ28" s="105">
        <f t="shared" si="1941"/>
        <v>70.333333333333329</v>
      </c>
      <c r="SR28" s="106"/>
      <c r="SS28" s="107"/>
      <c r="ST28" s="107"/>
      <c r="SU28" s="107">
        <v>138</v>
      </c>
      <c r="SV28" s="107"/>
      <c r="SW28" s="107"/>
      <c r="SX28" s="104">
        <f t="shared" si="1942"/>
        <v>138</v>
      </c>
      <c r="SY28" s="105">
        <f t="shared" si="1943"/>
        <v>23</v>
      </c>
      <c r="SZ28" s="106"/>
      <c r="TA28" s="107">
        <v>213</v>
      </c>
      <c r="TB28" s="107"/>
      <c r="TC28" s="107"/>
      <c r="TD28" s="107">
        <v>199</v>
      </c>
      <c r="TE28" s="107"/>
      <c r="TF28" s="104">
        <f t="shared" si="1944"/>
        <v>412</v>
      </c>
      <c r="TG28" s="105">
        <f t="shared" si="1945"/>
        <v>68.666666666666671</v>
      </c>
      <c r="TH28" s="106"/>
      <c r="TI28" s="107"/>
      <c r="TJ28" s="107"/>
      <c r="TK28" s="107"/>
      <c r="TL28" s="107"/>
      <c r="TM28" s="107"/>
      <c r="TN28" s="104">
        <f t="shared" si="1946"/>
        <v>0</v>
      </c>
      <c r="TO28" s="105">
        <f t="shared" si="1947"/>
        <v>0</v>
      </c>
      <c r="TP28" s="106"/>
      <c r="TQ28" s="107"/>
      <c r="TR28" s="107">
        <v>299</v>
      </c>
      <c r="TS28" s="107"/>
      <c r="TT28" s="107"/>
      <c r="TU28" s="107"/>
      <c r="TV28" s="107"/>
      <c r="TW28" s="104">
        <f t="shared" si="1948"/>
        <v>299</v>
      </c>
      <c r="TX28" s="105">
        <f t="shared" si="1949"/>
        <v>49.833333333333336</v>
      </c>
      <c r="TY28" s="106"/>
      <c r="TZ28" s="107">
        <v>194</v>
      </c>
      <c r="UA28" s="107"/>
      <c r="UB28" s="107"/>
      <c r="UC28" s="107"/>
      <c r="UD28" s="107"/>
      <c r="UE28" s="104">
        <f t="shared" si="1950"/>
        <v>194</v>
      </c>
      <c r="UF28" s="105">
        <f t="shared" si="1951"/>
        <v>32.333333333333336</v>
      </c>
      <c r="UG28" s="106"/>
      <c r="UH28" s="107"/>
      <c r="UI28" s="107"/>
      <c r="UJ28" s="107"/>
      <c r="UK28" s="107">
        <v>198</v>
      </c>
      <c r="UL28" s="107"/>
      <c r="UM28" s="104">
        <f t="shared" si="1952"/>
        <v>198</v>
      </c>
      <c r="UN28" s="105">
        <f t="shared" si="1953"/>
        <v>33</v>
      </c>
      <c r="UO28" s="48"/>
      <c r="UP28" s="49"/>
      <c r="UQ28" s="49"/>
      <c r="UR28" s="49">
        <v>189</v>
      </c>
      <c r="US28" s="49"/>
      <c r="UT28" s="49"/>
      <c r="UU28" s="67">
        <f t="shared" si="1954"/>
        <v>189</v>
      </c>
      <c r="UV28" s="68">
        <f t="shared" si="1955"/>
        <v>31.5</v>
      </c>
      <c r="UW28" s="106"/>
      <c r="UX28" s="107"/>
      <c r="UY28" s="107"/>
      <c r="UZ28" s="107"/>
      <c r="VA28" s="107"/>
      <c r="VB28" s="107"/>
      <c r="VC28" s="104">
        <f t="shared" si="1956"/>
        <v>0</v>
      </c>
      <c r="VD28" s="105">
        <f t="shared" si="1957"/>
        <v>0</v>
      </c>
      <c r="VE28" s="63">
        <v>204</v>
      </c>
      <c r="VF28" s="64"/>
      <c r="VG28" s="64"/>
      <c r="VH28" s="64"/>
      <c r="VI28" s="64">
        <v>100</v>
      </c>
      <c r="VJ28" s="64"/>
      <c r="VK28" s="67">
        <f t="shared" si="1958"/>
        <v>304</v>
      </c>
      <c r="VL28" s="68">
        <f t="shared" si="1959"/>
        <v>50.666666666666664</v>
      </c>
      <c r="VM28" s="106"/>
      <c r="VN28" s="107"/>
      <c r="VO28" s="107"/>
      <c r="VP28" s="107"/>
      <c r="VQ28" s="107">
        <v>98</v>
      </c>
      <c r="VR28" s="107"/>
      <c r="VS28" s="107"/>
      <c r="VT28" s="104">
        <f t="shared" si="1960"/>
        <v>98</v>
      </c>
      <c r="VU28" s="105">
        <f t="shared" si="1961"/>
        <v>16.333333333333332</v>
      </c>
      <c r="VV28" s="48"/>
      <c r="VW28" s="49">
        <v>198</v>
      </c>
      <c r="VX28" s="49"/>
      <c r="VY28" s="49">
        <v>197</v>
      </c>
      <c r="VZ28" s="49"/>
      <c r="WA28" s="49"/>
      <c r="WB28" s="49"/>
      <c r="WC28" s="67">
        <f t="shared" si="1962"/>
        <v>395</v>
      </c>
      <c r="WD28" s="68">
        <f t="shared" si="1963"/>
        <v>65.833333333333329</v>
      </c>
      <c r="WE28" s="48"/>
      <c r="WF28" s="49"/>
      <c r="WG28" s="49">
        <v>200</v>
      </c>
      <c r="WH28" s="49"/>
      <c r="WI28" s="49"/>
      <c r="WJ28" s="49"/>
      <c r="WK28" s="49">
        <v>200</v>
      </c>
      <c r="WL28" s="67">
        <f t="shared" si="1964"/>
        <v>400</v>
      </c>
      <c r="WM28" s="68">
        <f t="shared" si="1965"/>
        <v>66.666666666666671</v>
      </c>
      <c r="WN28" s="48"/>
      <c r="WO28" s="49"/>
      <c r="WP28" s="49">
        <v>198</v>
      </c>
      <c r="WQ28" s="49"/>
      <c r="WR28" s="49">
        <f>119+90</f>
        <v>209</v>
      </c>
      <c r="WS28" s="49"/>
      <c r="WT28" s="49"/>
      <c r="WU28" s="67">
        <f t="shared" si="1966"/>
        <v>407</v>
      </c>
      <c r="WV28" s="68">
        <f t="shared" si="1967"/>
        <v>67.833333333333329</v>
      </c>
      <c r="WW28" s="48"/>
      <c r="WX28" s="49"/>
      <c r="WY28" s="49"/>
      <c r="WZ28" s="49">
        <v>213</v>
      </c>
      <c r="XA28" s="49"/>
      <c r="XB28" s="49"/>
      <c r="XC28" s="49"/>
      <c r="XD28" s="67">
        <f t="shared" si="1968"/>
        <v>213</v>
      </c>
      <c r="XE28" s="68">
        <f t="shared" si="1969"/>
        <v>35.5</v>
      </c>
      <c r="XF28" s="48"/>
      <c r="XG28" s="49"/>
      <c r="XH28" s="49"/>
      <c r="XI28" s="49"/>
      <c r="XJ28" s="49"/>
      <c r="XK28" s="49">
        <v>196</v>
      </c>
      <c r="XL28" s="67">
        <f t="shared" si="1970"/>
        <v>196</v>
      </c>
      <c r="XM28" s="68">
        <f t="shared" si="1971"/>
        <v>32.666666666666664</v>
      </c>
      <c r="XN28" s="48"/>
      <c r="XO28" s="49"/>
      <c r="XP28" s="49"/>
      <c r="XQ28" s="49">
        <v>170</v>
      </c>
      <c r="XR28" s="49"/>
      <c r="XS28" s="49"/>
      <c r="XT28" s="67">
        <f t="shared" si="1972"/>
        <v>170</v>
      </c>
      <c r="XU28" s="68">
        <f t="shared" si="1973"/>
        <v>28.333333333333332</v>
      </c>
      <c r="XV28" s="48"/>
      <c r="XW28" s="49"/>
      <c r="XX28" s="49"/>
      <c r="XY28" s="49">
        <v>196</v>
      </c>
      <c r="XZ28" s="49"/>
      <c r="YA28" s="49"/>
      <c r="YB28" s="67">
        <f t="shared" si="1974"/>
        <v>196</v>
      </c>
      <c r="YC28" s="68">
        <f t="shared" si="1975"/>
        <v>32.666666666666664</v>
      </c>
      <c r="YD28" s="48"/>
      <c r="YE28" s="49"/>
      <c r="YF28" s="49"/>
      <c r="YG28" s="49"/>
      <c r="YH28" s="49">
        <v>432</v>
      </c>
      <c r="YI28" s="49"/>
      <c r="YJ28" s="49"/>
      <c r="YK28" s="67">
        <f t="shared" si="1976"/>
        <v>432</v>
      </c>
      <c r="YL28" s="68">
        <f t="shared" si="1977"/>
        <v>72</v>
      </c>
      <c r="YM28" s="48"/>
      <c r="YN28" s="49"/>
      <c r="YO28" s="49"/>
      <c r="YP28" s="49"/>
      <c r="YQ28" s="49">
        <v>206</v>
      </c>
      <c r="YR28" s="49"/>
      <c r="YS28" s="49"/>
      <c r="YT28" s="67">
        <f t="shared" si="1978"/>
        <v>206</v>
      </c>
      <c r="YU28" s="68">
        <f t="shared" si="1979"/>
        <v>34.333333333333336</v>
      </c>
      <c r="YV28" s="48"/>
      <c r="YW28" s="49"/>
      <c r="YX28" s="49"/>
      <c r="YY28" s="49"/>
      <c r="YZ28" s="49"/>
      <c r="ZA28" s="49"/>
      <c r="ZB28" s="67">
        <f t="shared" si="1980"/>
        <v>0</v>
      </c>
      <c r="ZC28" s="68">
        <f t="shared" si="1981"/>
        <v>0</v>
      </c>
      <c r="ZD28" s="48">
        <v>635</v>
      </c>
      <c r="ZE28" s="49"/>
      <c r="ZF28" s="49"/>
      <c r="ZG28" s="49"/>
      <c r="ZH28" s="49">
        <v>200</v>
      </c>
      <c r="ZI28" s="49"/>
      <c r="ZJ28" s="67">
        <f t="shared" si="1982"/>
        <v>835</v>
      </c>
      <c r="ZK28" s="68">
        <f t="shared" si="1983"/>
        <v>139.16666666666666</v>
      </c>
      <c r="ZL28" s="48"/>
      <c r="ZM28" s="49"/>
      <c r="ZN28" s="49">
        <v>201</v>
      </c>
      <c r="ZO28" s="49"/>
      <c r="ZP28" s="49">
        <v>200</v>
      </c>
      <c r="ZQ28" s="49"/>
      <c r="ZR28" s="67">
        <f t="shared" si="1984"/>
        <v>401</v>
      </c>
      <c r="ZS28" s="68">
        <f t="shared" si="1985"/>
        <v>66.833333333333329</v>
      </c>
      <c r="ZT28" s="48"/>
      <c r="ZU28" s="49"/>
      <c r="ZV28" s="49"/>
      <c r="ZW28" s="49"/>
      <c r="ZX28" s="49"/>
      <c r="ZY28" s="49"/>
      <c r="ZZ28" s="67">
        <f t="shared" si="1986"/>
        <v>0</v>
      </c>
      <c r="AAA28" s="68">
        <f t="shared" si="1987"/>
        <v>0</v>
      </c>
      <c r="AAB28" s="48"/>
      <c r="AAC28" s="49"/>
      <c r="AAD28" s="49"/>
      <c r="AAE28" s="49"/>
      <c r="AAF28" s="49"/>
      <c r="AAG28" s="49"/>
      <c r="AAH28" s="67">
        <f t="shared" si="1988"/>
        <v>0</v>
      </c>
      <c r="AAI28" s="68">
        <f t="shared" si="1989"/>
        <v>0</v>
      </c>
      <c r="AAJ28" s="48"/>
      <c r="AAK28" s="49">
        <v>201</v>
      </c>
      <c r="AAL28" s="49"/>
      <c r="AAM28" s="49"/>
      <c r="AAN28" s="49"/>
      <c r="AAO28" s="49"/>
      <c r="AAP28" s="67">
        <f t="shared" si="1990"/>
        <v>201</v>
      </c>
      <c r="AAQ28" s="68">
        <f t="shared" si="1991"/>
        <v>33.5</v>
      </c>
      <c r="AAR28" s="48">
        <v>200</v>
      </c>
      <c r="AAS28" s="49"/>
      <c r="AAT28" s="49"/>
      <c r="AAU28" s="49">
        <v>259</v>
      </c>
      <c r="AAV28" s="49"/>
      <c r="AAW28" s="49"/>
      <c r="AAX28" s="67">
        <f t="shared" si="1992"/>
        <v>459</v>
      </c>
      <c r="AAY28" s="68">
        <f t="shared" si="1993"/>
        <v>76.5</v>
      </c>
      <c r="AAZ28" s="48"/>
      <c r="ABA28" s="49"/>
      <c r="ABB28" s="49"/>
      <c r="ABC28" s="49"/>
      <c r="ABD28" s="49"/>
      <c r="ABE28" s="49"/>
      <c r="ABF28" s="67">
        <f t="shared" si="1994"/>
        <v>0</v>
      </c>
      <c r="ABG28" s="68">
        <f t="shared" si="1995"/>
        <v>0</v>
      </c>
      <c r="ABH28" s="48"/>
      <c r="ABI28" s="49"/>
      <c r="ABJ28" s="49"/>
      <c r="ABK28" s="49"/>
      <c r="ABL28" s="49"/>
      <c r="ABM28" s="49">
        <v>110</v>
      </c>
      <c r="ABN28" s="67">
        <f t="shared" si="1996"/>
        <v>110</v>
      </c>
      <c r="ABO28" s="68">
        <f t="shared" si="1997"/>
        <v>18.333333333333332</v>
      </c>
      <c r="ABP28" s="48"/>
      <c r="ABQ28" s="49">
        <v>191</v>
      </c>
      <c r="ABR28" s="49"/>
      <c r="ABS28" s="49"/>
      <c r="ABT28" s="49"/>
      <c r="ABU28" s="49"/>
      <c r="ABV28" s="67">
        <f t="shared" si="1998"/>
        <v>191</v>
      </c>
      <c r="ABW28" s="68">
        <f t="shared" si="1999"/>
        <v>31.833333333333332</v>
      </c>
      <c r="ABX28" s="48">
        <v>294</v>
      </c>
      <c r="ABY28" s="49"/>
      <c r="ABZ28" s="49"/>
      <c r="ACA28" s="49"/>
      <c r="ACB28" s="49"/>
      <c r="ACC28" s="49"/>
      <c r="ACD28" s="67">
        <f t="shared" si="2000"/>
        <v>294</v>
      </c>
      <c r="ACE28" s="68">
        <f t="shared" si="1641"/>
        <v>49</v>
      </c>
      <c r="ACF28" s="48"/>
      <c r="ACG28" s="49"/>
      <c r="ACH28" s="49"/>
      <c r="ACI28" s="49"/>
      <c r="ACJ28" s="49"/>
      <c r="ACK28" s="49"/>
      <c r="ACL28" s="67">
        <f t="shared" si="2001"/>
        <v>0</v>
      </c>
      <c r="ACM28" s="68">
        <f t="shared" si="2002"/>
        <v>0</v>
      </c>
      <c r="ACN28" s="48"/>
      <c r="ACO28" s="49"/>
      <c r="ACP28" s="49"/>
      <c r="ACQ28" s="49"/>
      <c r="ACR28" s="49">
        <v>259</v>
      </c>
      <c r="ACS28" s="49"/>
      <c r="ACT28" s="67">
        <f t="shared" si="2003"/>
        <v>259</v>
      </c>
      <c r="ACU28" s="68">
        <f t="shared" si="2004"/>
        <v>43.166666666666664</v>
      </c>
      <c r="ACV28" s="48"/>
      <c r="ACW28" s="49"/>
      <c r="ACX28" s="49"/>
      <c r="ACY28" s="49"/>
      <c r="ACZ28" s="49"/>
      <c r="ADA28" s="49">
        <v>110</v>
      </c>
      <c r="ADB28" s="67">
        <f t="shared" si="2005"/>
        <v>110</v>
      </c>
      <c r="ADC28" s="68">
        <f t="shared" si="2006"/>
        <v>18.333333333333332</v>
      </c>
      <c r="ADD28" s="48"/>
      <c r="ADE28" s="49"/>
      <c r="ADF28" s="49"/>
      <c r="ADG28" s="49"/>
      <c r="ADH28" s="49"/>
      <c r="ADI28" s="49"/>
      <c r="ADJ28" s="67">
        <f t="shared" si="2007"/>
        <v>0</v>
      </c>
      <c r="ADK28" s="68">
        <f t="shared" si="2008"/>
        <v>0</v>
      </c>
      <c r="ADL28" s="48"/>
      <c r="ADM28" s="49"/>
      <c r="ADN28" s="49">
        <v>248</v>
      </c>
      <c r="ADO28" s="49"/>
      <c r="ADP28" s="49"/>
      <c r="ADQ28" s="49">
        <v>97</v>
      </c>
      <c r="ADR28" s="67">
        <f t="shared" si="2009"/>
        <v>345</v>
      </c>
      <c r="ADS28" s="68">
        <f t="shared" si="2010"/>
        <v>57.5</v>
      </c>
      <c r="ADT28" s="48"/>
      <c r="ADU28" s="49">
        <v>289</v>
      </c>
      <c r="ADV28" s="49"/>
      <c r="ADW28" s="49"/>
      <c r="ADX28" s="49"/>
      <c r="ADY28" s="49"/>
      <c r="ADZ28" s="67">
        <f t="shared" si="2011"/>
        <v>289</v>
      </c>
      <c r="AEA28" s="68">
        <f t="shared" si="2012"/>
        <v>48.166666666666664</v>
      </c>
      <c r="AEB28" s="48"/>
      <c r="AEC28" s="49">
        <v>223</v>
      </c>
      <c r="AED28" s="49"/>
      <c r="AEE28" s="49"/>
      <c r="AEF28" s="49"/>
      <c r="AEG28" s="49"/>
      <c r="AEH28" s="67">
        <f t="shared" si="2013"/>
        <v>223</v>
      </c>
      <c r="AEI28" s="68">
        <f t="shared" si="2014"/>
        <v>37.166666666666664</v>
      </c>
      <c r="AEJ28" s="48">
        <v>110</v>
      </c>
      <c r="AEK28" s="49"/>
      <c r="AEL28" s="49"/>
      <c r="AEM28" s="49">
        <v>229</v>
      </c>
      <c r="AEN28" s="49"/>
      <c r="AEO28" s="49"/>
      <c r="AEP28" s="67">
        <f t="shared" si="2015"/>
        <v>339</v>
      </c>
      <c r="AEQ28" s="68">
        <f t="shared" si="2016"/>
        <v>56.5</v>
      </c>
      <c r="AER28" s="48"/>
      <c r="AES28" s="49">
        <v>100</v>
      </c>
      <c r="AET28" s="49"/>
      <c r="AEU28" s="49"/>
      <c r="AEV28" s="49"/>
      <c r="AEW28" s="49"/>
      <c r="AEX28" s="67">
        <f t="shared" si="2017"/>
        <v>100</v>
      </c>
      <c r="AEY28" s="68">
        <f t="shared" si="2018"/>
        <v>10</v>
      </c>
      <c r="AEZ28" s="48"/>
      <c r="AFA28" s="49"/>
      <c r="AFB28" s="49"/>
      <c r="AFC28" s="49"/>
      <c r="AFD28" s="49"/>
      <c r="AFE28" s="49"/>
      <c r="AFF28" s="67">
        <f t="shared" si="2019"/>
        <v>0</v>
      </c>
      <c r="AFG28" s="68">
        <f t="shared" si="2020"/>
        <v>0</v>
      </c>
      <c r="AFH28" s="48"/>
      <c r="AFI28" s="49"/>
      <c r="AFJ28" s="49">
        <v>147</v>
      </c>
      <c r="AFK28" s="49"/>
      <c r="AFL28" s="49"/>
      <c r="AFM28" s="49"/>
      <c r="AFN28" s="67">
        <f t="shared" si="2021"/>
        <v>147</v>
      </c>
      <c r="AFO28" s="68">
        <f t="shared" si="2022"/>
        <v>24.5</v>
      </c>
      <c r="AFP28" s="48">
        <v>264</v>
      </c>
      <c r="AFQ28" s="49"/>
      <c r="AFR28" s="49"/>
      <c r="AFS28" s="49"/>
      <c r="AFT28" s="49"/>
      <c r="AFU28" s="49"/>
      <c r="AFV28" s="67">
        <f t="shared" si="2023"/>
        <v>264</v>
      </c>
      <c r="AFW28" s="68">
        <f t="shared" si="2024"/>
        <v>26.4</v>
      </c>
      <c r="AFX28" s="48"/>
      <c r="AFY28" s="49"/>
      <c r="AFZ28" s="49"/>
      <c r="AGA28" s="49"/>
      <c r="AGB28" s="49"/>
      <c r="AGC28" s="49"/>
      <c r="AGD28" s="67">
        <f t="shared" si="2025"/>
        <v>0</v>
      </c>
      <c r="AGE28" s="68">
        <f t="shared" si="2026"/>
        <v>0</v>
      </c>
      <c r="AGF28" s="48"/>
      <c r="AGG28" s="49"/>
      <c r="AGH28" s="49">
        <v>228</v>
      </c>
      <c r="AGI28" s="49"/>
      <c r="AGJ28" s="49"/>
      <c r="AGK28" s="49"/>
      <c r="AGL28" s="67">
        <f t="shared" si="2027"/>
        <v>228</v>
      </c>
      <c r="AGM28" s="68">
        <f t="shared" si="2028"/>
        <v>22.8</v>
      </c>
      <c r="AGN28" s="48"/>
      <c r="AGO28" s="49">
        <v>220</v>
      </c>
      <c r="AGP28" s="49"/>
      <c r="AGQ28" s="49"/>
      <c r="AGR28" s="49"/>
      <c r="AGS28" s="49"/>
      <c r="AGT28" s="42">
        <f t="shared" si="2029"/>
        <v>220</v>
      </c>
      <c r="AGU28" s="43">
        <f t="shared" si="2030"/>
        <v>22</v>
      </c>
      <c r="AGV28" s="48"/>
      <c r="AGW28" s="49"/>
      <c r="AGX28" s="49"/>
      <c r="AGY28" s="49"/>
      <c r="AGZ28" s="49"/>
      <c r="AHA28" s="49"/>
      <c r="AHB28" s="42">
        <f t="shared" si="2031"/>
        <v>0</v>
      </c>
      <c r="AHC28" s="43">
        <f t="shared" si="2032"/>
        <v>0</v>
      </c>
      <c r="AHD28" s="48">
        <v>217</v>
      </c>
      <c r="AHE28" s="49"/>
      <c r="AHF28" s="49"/>
      <c r="AHG28" s="49"/>
      <c r="AHH28" s="49"/>
      <c r="AHI28" s="49"/>
      <c r="AHJ28" s="42">
        <f t="shared" si="2033"/>
        <v>217</v>
      </c>
      <c r="AHK28" s="43">
        <f t="shared" si="2034"/>
        <v>21.7</v>
      </c>
      <c r="AHL28" s="48"/>
      <c r="AHM28" s="49"/>
      <c r="AHN28" s="49"/>
      <c r="AHO28" s="49"/>
      <c r="AHP28" s="49"/>
      <c r="AHQ28" s="49"/>
      <c r="AHR28" s="67">
        <f t="shared" si="2035"/>
        <v>0</v>
      </c>
      <c r="AHS28" s="68">
        <f t="shared" si="2036"/>
        <v>0</v>
      </c>
      <c r="AHT28" s="48">
        <v>111</v>
      </c>
      <c r="AHU28" s="49"/>
      <c r="AHV28" s="49"/>
      <c r="AHW28" s="49"/>
      <c r="AHX28" s="49"/>
      <c r="AHY28" s="49"/>
      <c r="AHZ28" s="67">
        <f t="shared" si="2037"/>
        <v>111</v>
      </c>
      <c r="AIA28" s="68">
        <f t="shared" si="2038"/>
        <v>11.1</v>
      </c>
      <c r="AIB28" s="48"/>
      <c r="AIC28" s="49"/>
      <c r="AID28" s="49">
        <v>100</v>
      </c>
      <c r="AIE28" s="49"/>
      <c r="AIF28" s="49"/>
      <c r="AIG28" s="49"/>
      <c r="AIH28" s="67">
        <f t="shared" si="2039"/>
        <v>100</v>
      </c>
      <c r="AII28" s="68">
        <f t="shared" si="2040"/>
        <v>16.666666666666668</v>
      </c>
      <c r="AIJ28" s="48"/>
      <c r="AIK28" s="49">
        <v>109</v>
      </c>
      <c r="AIL28" s="49"/>
      <c r="AIM28" s="49"/>
      <c r="AIN28" s="49"/>
      <c r="AIO28" s="49"/>
      <c r="AIP28" s="67">
        <f t="shared" si="2041"/>
        <v>109</v>
      </c>
      <c r="AIQ28" s="68">
        <f t="shared" si="2042"/>
        <v>18.166666666666668</v>
      </c>
      <c r="AIR28" s="48"/>
      <c r="AIS28" s="49"/>
      <c r="AIT28" s="49">
        <v>119</v>
      </c>
      <c r="AIU28" s="49"/>
      <c r="AIV28" s="49">
        <v>118</v>
      </c>
      <c r="AIW28" s="49"/>
      <c r="AIX28" s="67">
        <f t="shared" si="2043"/>
        <v>237</v>
      </c>
      <c r="AIY28" s="68">
        <f t="shared" si="2044"/>
        <v>39.5</v>
      </c>
      <c r="AIZ28" s="48"/>
      <c r="AJA28" s="49"/>
      <c r="AJB28" s="49"/>
      <c r="AJC28" s="49"/>
      <c r="AJD28" s="49"/>
      <c r="AJE28" s="49"/>
      <c r="AJF28" s="67">
        <f t="shared" si="2045"/>
        <v>0</v>
      </c>
      <c r="AJG28" s="68">
        <f t="shared" si="2046"/>
        <v>0</v>
      </c>
      <c r="AJH28" s="48"/>
      <c r="AJI28" s="49">
        <v>114</v>
      </c>
      <c r="AJJ28" s="49"/>
      <c r="AJK28" s="49"/>
      <c r="AJL28" s="49"/>
      <c r="AJM28" s="49"/>
      <c r="AJN28" s="47">
        <f t="shared" si="2047"/>
        <v>114</v>
      </c>
      <c r="AJO28" s="43">
        <f t="shared" si="2048"/>
        <v>19</v>
      </c>
      <c r="AJP28" s="48"/>
      <c r="AJQ28" s="49"/>
      <c r="AJR28" s="49">
        <v>215</v>
      </c>
      <c r="AJS28" s="49"/>
      <c r="AJT28" s="49"/>
      <c r="AJU28" s="47"/>
      <c r="AJV28" s="47">
        <f t="shared" si="2049"/>
        <v>215</v>
      </c>
      <c r="AJW28" s="43">
        <f t="shared" si="2050"/>
        <v>35.833333333333336</v>
      </c>
      <c r="AJX28" s="48">
        <v>343</v>
      </c>
      <c r="AJY28" s="49"/>
      <c r="AJZ28" s="49"/>
      <c r="AKA28" s="49"/>
      <c r="AKB28" s="49"/>
      <c r="AKC28" s="49"/>
      <c r="AKD28" s="47">
        <f t="shared" si="2051"/>
        <v>343</v>
      </c>
      <c r="AKE28" s="43">
        <f t="shared" si="2052"/>
        <v>57.166666666666664</v>
      </c>
      <c r="AKF28" s="48"/>
      <c r="AKG28" s="49"/>
      <c r="AKH28" s="49"/>
      <c r="AKI28" s="49"/>
      <c r="AKJ28" s="49"/>
      <c r="AKK28" s="49"/>
      <c r="AKL28" s="47">
        <f t="shared" si="2053"/>
        <v>0</v>
      </c>
      <c r="AKM28" s="43">
        <f t="shared" si="2054"/>
        <v>0</v>
      </c>
      <c r="AKN28" s="82"/>
      <c r="AKO28" s="83"/>
      <c r="AKP28" s="83"/>
      <c r="AKQ28" s="83">
        <v>210</v>
      </c>
      <c r="AKR28" s="83"/>
      <c r="AKS28" s="83"/>
      <c r="AKT28" s="47">
        <f t="shared" si="2055"/>
        <v>210</v>
      </c>
      <c r="AKU28" s="43">
        <f t="shared" si="2056"/>
        <v>35</v>
      </c>
      <c r="AKV28" s="48"/>
      <c r="AKW28" s="49">
        <v>222</v>
      </c>
      <c r="AKX28" s="49"/>
      <c r="AKY28" s="49"/>
      <c r="AKZ28" s="49"/>
      <c r="ALA28" s="49"/>
      <c r="ALB28" s="47">
        <f t="shared" si="2057"/>
        <v>222</v>
      </c>
      <c r="ALC28" s="43">
        <f t="shared" si="2058"/>
        <v>37</v>
      </c>
      <c r="ALD28" s="48"/>
      <c r="ALE28" s="49">
        <v>375</v>
      </c>
      <c r="ALF28" s="49">
        <v>72</v>
      </c>
      <c r="ALG28" s="49"/>
      <c r="ALH28" s="49"/>
      <c r="ALI28" s="49"/>
      <c r="ALJ28" s="47">
        <f t="shared" si="2059"/>
        <v>447</v>
      </c>
      <c r="ALK28" s="43">
        <f t="shared" si="2060"/>
        <v>74.5</v>
      </c>
      <c r="ALL28" s="48"/>
      <c r="ALM28" s="49"/>
      <c r="ALN28" s="49"/>
      <c r="ALO28" s="49"/>
      <c r="ALP28" s="49"/>
      <c r="ALQ28" s="49"/>
      <c r="ALR28" s="67">
        <f t="shared" si="2061"/>
        <v>0</v>
      </c>
      <c r="ALS28" s="68">
        <f t="shared" si="2062"/>
        <v>0</v>
      </c>
      <c r="ALT28" s="48"/>
      <c r="ALU28" s="49"/>
      <c r="ALV28" s="49"/>
      <c r="ALW28" s="49"/>
      <c r="ALX28" s="49"/>
      <c r="ALY28" s="49"/>
      <c r="ALZ28" s="67">
        <f t="shared" si="2063"/>
        <v>0</v>
      </c>
      <c r="AMA28" s="68">
        <f t="shared" si="2064"/>
        <v>0</v>
      </c>
      <c r="AMB28" s="48"/>
      <c r="AMC28" s="49"/>
      <c r="AMD28" s="49"/>
      <c r="AME28" s="49"/>
      <c r="AMF28" s="49"/>
      <c r="AMG28" s="49"/>
      <c r="AMH28" s="67">
        <f t="shared" si="2065"/>
        <v>0</v>
      </c>
      <c r="AMI28" s="68">
        <f t="shared" si="2066"/>
        <v>0</v>
      </c>
      <c r="AMJ28" s="48"/>
      <c r="AMK28" s="49"/>
      <c r="AML28" s="49"/>
      <c r="AMM28" s="49">
        <v>186</v>
      </c>
      <c r="AMN28" s="49"/>
      <c r="AMO28" s="49"/>
      <c r="AMP28" s="67">
        <f t="shared" si="2067"/>
        <v>186</v>
      </c>
      <c r="AMQ28" s="68">
        <f t="shared" si="2068"/>
        <v>31</v>
      </c>
      <c r="AMR28" s="48">
        <v>109</v>
      </c>
      <c r="AMS28" s="49"/>
      <c r="AMT28" s="49"/>
      <c r="AMU28" s="49"/>
      <c r="AMV28" s="49"/>
      <c r="AMW28" s="49">
        <v>216</v>
      </c>
      <c r="AMX28" s="67">
        <f t="shared" si="2069"/>
        <v>325</v>
      </c>
      <c r="AMY28" s="68">
        <f t="shared" si="2070"/>
        <v>54.166666666666664</v>
      </c>
      <c r="AMZ28" s="48"/>
      <c r="ANA28" s="49"/>
      <c r="ANB28" s="49"/>
      <c r="ANC28" s="49"/>
      <c r="AND28" s="49">
        <v>110</v>
      </c>
      <c r="ANE28" s="49"/>
      <c r="ANF28" s="67">
        <f t="shared" si="2071"/>
        <v>110</v>
      </c>
      <c r="ANG28" s="68">
        <f t="shared" si="2072"/>
        <v>18.333333333333332</v>
      </c>
      <c r="ANH28" s="48"/>
      <c r="ANI28" s="49"/>
      <c r="ANJ28" s="49"/>
      <c r="ANK28" s="49"/>
      <c r="ANL28" s="49"/>
      <c r="ANM28" s="49"/>
      <c r="ANN28" s="67">
        <f t="shared" si="2073"/>
        <v>0</v>
      </c>
      <c r="ANO28" s="68">
        <f t="shared" si="2074"/>
        <v>0</v>
      </c>
      <c r="ANP28" s="48"/>
      <c r="ANQ28" s="49"/>
      <c r="ANR28" s="49">
        <v>220</v>
      </c>
      <c r="ANS28" s="49"/>
      <c r="ANT28" s="49"/>
      <c r="ANU28" s="49"/>
      <c r="ANV28" s="67">
        <f t="shared" si="2075"/>
        <v>220</v>
      </c>
      <c r="ANW28" s="68">
        <f t="shared" si="2076"/>
        <v>36.666666666666664</v>
      </c>
      <c r="ANX28" s="48">
        <v>96</v>
      </c>
      <c r="ANY28" s="49"/>
      <c r="ANZ28" s="49"/>
      <c r="AOA28" s="49"/>
      <c r="AOB28" s="49"/>
      <c r="AOC28" s="49"/>
      <c r="AOD28" s="67">
        <f t="shared" si="2077"/>
        <v>96</v>
      </c>
      <c r="AOE28" s="68">
        <f t="shared" si="2078"/>
        <v>16</v>
      </c>
      <c r="AOF28" s="48"/>
      <c r="AOG28" s="49">
        <v>110</v>
      </c>
      <c r="AOH28" s="49"/>
      <c r="AOI28" s="49"/>
      <c r="AOJ28" s="49"/>
      <c r="AOK28" s="49"/>
      <c r="AOL28" s="67">
        <f t="shared" si="2079"/>
        <v>110</v>
      </c>
      <c r="AOM28" s="68">
        <f t="shared" si="2080"/>
        <v>18.333333333333332</v>
      </c>
      <c r="AON28" s="48"/>
      <c r="AOO28" s="49"/>
      <c r="AOP28" s="49"/>
      <c r="AOQ28" s="49"/>
      <c r="AOR28" s="49"/>
      <c r="AOS28" s="49">
        <v>111</v>
      </c>
      <c r="AOT28" s="67">
        <f t="shared" si="2081"/>
        <v>111</v>
      </c>
      <c r="AOU28" s="68">
        <f t="shared" si="2082"/>
        <v>18.5</v>
      </c>
      <c r="AOV28" s="48"/>
      <c r="AOW28" s="49"/>
      <c r="AOX28" s="49"/>
      <c r="AOY28" s="49">
        <v>221</v>
      </c>
      <c r="AOZ28" s="49"/>
      <c r="APA28" s="49"/>
      <c r="APB28" s="67">
        <f t="shared" si="2083"/>
        <v>221</v>
      </c>
      <c r="APC28" s="68">
        <f t="shared" si="2084"/>
        <v>36.833333333333336</v>
      </c>
      <c r="APD28" s="48"/>
      <c r="APE28" s="49"/>
      <c r="APF28" s="49"/>
      <c r="APG28" s="49"/>
      <c r="APH28" s="49"/>
      <c r="API28" s="49">
        <v>197</v>
      </c>
      <c r="APJ28" s="67">
        <f t="shared" si="2085"/>
        <v>197</v>
      </c>
      <c r="APK28" s="68">
        <f t="shared" si="2086"/>
        <v>32.833333333333336</v>
      </c>
      <c r="APL28" s="48"/>
      <c r="APM28" s="49"/>
      <c r="APN28" s="49"/>
      <c r="APO28" s="49"/>
      <c r="APP28" s="49"/>
      <c r="APQ28" s="49"/>
      <c r="APR28" s="67">
        <f t="shared" si="2087"/>
        <v>0</v>
      </c>
      <c r="APS28" s="68">
        <f t="shared" si="2088"/>
        <v>0</v>
      </c>
      <c r="APT28" s="48"/>
      <c r="APU28" s="49"/>
      <c r="APV28" s="49"/>
      <c r="APW28" s="49">
        <v>110</v>
      </c>
      <c r="APX28" s="49"/>
      <c r="APY28" s="49"/>
      <c r="APZ28" s="67">
        <f t="shared" si="2089"/>
        <v>110</v>
      </c>
      <c r="AQA28" s="68">
        <f t="shared" si="2090"/>
        <v>18.333333333333332</v>
      </c>
      <c r="AQB28" s="48"/>
      <c r="AQC28" s="49"/>
      <c r="AQD28" s="49"/>
      <c r="AQE28" s="49"/>
      <c r="AQF28" s="49"/>
      <c r="AQG28" s="49"/>
      <c r="AQH28" s="67">
        <f t="shared" si="2091"/>
        <v>0</v>
      </c>
      <c r="AQI28" s="68">
        <f t="shared" si="2092"/>
        <v>0</v>
      </c>
      <c r="AQJ28" s="48"/>
      <c r="AQK28" s="49"/>
      <c r="AQL28" s="49"/>
      <c r="AQM28" s="49">
        <v>110</v>
      </c>
      <c r="AQN28" s="49"/>
      <c r="AQO28" s="49"/>
      <c r="AQP28" s="42">
        <f t="shared" si="2093"/>
        <v>110</v>
      </c>
      <c r="AQQ28" s="43">
        <f t="shared" si="2094"/>
        <v>18.333333333333332</v>
      </c>
      <c r="AQR28" s="48"/>
      <c r="AQS28" s="49"/>
      <c r="AQT28" s="49"/>
      <c r="AQU28" s="49"/>
      <c r="AQV28" s="49"/>
      <c r="AQW28" s="49"/>
      <c r="AQX28" s="42">
        <f t="shared" si="2095"/>
        <v>0</v>
      </c>
      <c r="AQY28" s="43">
        <f t="shared" si="2096"/>
        <v>0</v>
      </c>
      <c r="AQZ28" s="48">
        <v>110</v>
      </c>
      <c r="ARA28" s="49"/>
      <c r="ARB28" s="49"/>
      <c r="ARC28" s="49"/>
      <c r="ARD28" s="49"/>
      <c r="ARE28" s="49"/>
      <c r="ARF28" s="42">
        <f t="shared" si="2097"/>
        <v>110</v>
      </c>
      <c r="ARG28" s="43">
        <f t="shared" si="2098"/>
        <v>18.333333333333332</v>
      </c>
      <c r="ARH28" s="201"/>
      <c r="ARI28" s="47">
        <v>113</v>
      </c>
      <c r="ARJ28" s="47"/>
      <c r="ARK28" s="47"/>
      <c r="ARL28" s="47"/>
      <c r="ARM28" s="47"/>
      <c r="ARN28" s="42">
        <f t="shared" si="2099"/>
        <v>113</v>
      </c>
      <c r="ARO28" s="43">
        <f t="shared" si="2100"/>
        <v>18.833333333333332</v>
      </c>
      <c r="ARP28" s="48"/>
      <c r="ARQ28" s="49"/>
      <c r="ARR28" s="49"/>
      <c r="ARS28" s="49"/>
      <c r="ART28" s="49">
        <v>113</v>
      </c>
      <c r="ARU28" s="49"/>
      <c r="ARV28" s="42">
        <f t="shared" si="2101"/>
        <v>113</v>
      </c>
      <c r="ARW28" s="43">
        <f t="shared" si="2102"/>
        <v>18.833333333333332</v>
      </c>
      <c r="ARX28" s="48"/>
      <c r="ARY28" s="49">
        <v>107</v>
      </c>
      <c r="ARZ28" s="49"/>
      <c r="ASA28" s="49"/>
      <c r="ASB28" s="49"/>
      <c r="ASC28" s="49"/>
      <c r="ASD28" s="42">
        <f t="shared" si="2103"/>
        <v>107</v>
      </c>
      <c r="ASE28" s="43">
        <f t="shared" si="2104"/>
        <v>17.833333333333332</v>
      </c>
      <c r="ASF28" s="48"/>
      <c r="ASG28" s="49"/>
      <c r="ASH28" s="49"/>
      <c r="ASI28" s="49"/>
      <c r="ASJ28" s="49"/>
      <c r="ASK28" s="49"/>
      <c r="ASL28" s="42">
        <f t="shared" si="2105"/>
        <v>0</v>
      </c>
      <c r="ASM28" s="43">
        <f t="shared" si="2106"/>
        <v>0</v>
      </c>
      <c r="ASN28" s="48"/>
      <c r="ASO28" s="49">
        <v>110</v>
      </c>
      <c r="ASP28" s="49"/>
      <c r="ASQ28" s="49"/>
      <c r="ASR28" s="49"/>
      <c r="ASS28" s="49"/>
      <c r="AST28" s="42">
        <f t="shared" si="2107"/>
        <v>110</v>
      </c>
      <c r="ASU28" s="43">
        <f t="shared" si="2108"/>
        <v>18.333333333333332</v>
      </c>
      <c r="ASV28" s="48"/>
      <c r="ASW28" s="49"/>
      <c r="ASX28" s="49"/>
      <c r="ASY28" s="49"/>
      <c r="ASZ28" s="49"/>
      <c r="ATA28" s="49"/>
      <c r="ATB28" s="42">
        <f t="shared" si="2109"/>
        <v>0</v>
      </c>
      <c r="ATC28" s="43">
        <f t="shared" si="2110"/>
        <v>0</v>
      </c>
      <c r="ATD28" s="48"/>
      <c r="ATE28" s="49"/>
      <c r="ATF28" s="49">
        <v>110</v>
      </c>
      <c r="ATG28" s="49"/>
      <c r="ATH28" s="49"/>
      <c r="ATI28" s="49"/>
      <c r="ATJ28" s="42">
        <f t="shared" si="2111"/>
        <v>110</v>
      </c>
      <c r="ATK28" s="43">
        <f t="shared" si="2112"/>
        <v>18.333333333333332</v>
      </c>
      <c r="ATL28" s="48">
        <v>109</v>
      </c>
      <c r="ATM28" s="49">
        <v>115</v>
      </c>
      <c r="ATN28" s="49"/>
      <c r="ATO28" s="49"/>
      <c r="ATP28" s="49"/>
      <c r="ATQ28" s="49"/>
      <c r="ATR28" s="42">
        <f t="shared" si="2113"/>
        <v>224</v>
      </c>
      <c r="ATS28" s="43">
        <f t="shared" si="2114"/>
        <v>37.333333333333336</v>
      </c>
      <c r="ATT28" s="48"/>
      <c r="ATU28" s="49"/>
      <c r="ATV28" s="49">
        <v>108</v>
      </c>
      <c r="ATW28" s="49"/>
      <c r="ATX28" s="49"/>
      <c r="ATY28" s="49"/>
      <c r="ATZ28" s="42">
        <f t="shared" si="2115"/>
        <v>108</v>
      </c>
      <c r="AUA28" s="43">
        <f t="shared" si="2116"/>
        <v>18</v>
      </c>
      <c r="AUB28" s="48"/>
      <c r="AUC28" s="49"/>
      <c r="AUD28" s="49"/>
      <c r="AUE28" s="49"/>
      <c r="AUF28" s="49"/>
      <c r="AUG28" s="49"/>
      <c r="AUH28" s="42">
        <f t="shared" si="2117"/>
        <v>0</v>
      </c>
      <c r="AUI28" s="43">
        <f t="shared" si="2118"/>
        <v>0</v>
      </c>
      <c r="AUJ28" s="48">
        <v>111</v>
      </c>
      <c r="AUK28" s="49"/>
      <c r="AUL28" s="49"/>
      <c r="AUM28" s="49"/>
      <c r="AUN28" s="49"/>
      <c r="AUO28" s="49"/>
      <c r="AUP28" s="42">
        <f t="shared" si="2119"/>
        <v>111</v>
      </c>
      <c r="AUQ28" s="43">
        <f t="shared" si="2120"/>
        <v>18.5</v>
      </c>
      <c r="AUR28" s="48"/>
      <c r="AUS28" s="49"/>
      <c r="AUT28" s="49"/>
      <c r="AUU28" s="49"/>
      <c r="AUV28" s="49"/>
      <c r="AUW28" s="49"/>
      <c r="AUX28" s="42">
        <f t="shared" si="2121"/>
        <v>0</v>
      </c>
      <c r="AUY28" s="43">
        <f t="shared" si="2122"/>
        <v>0</v>
      </c>
      <c r="AUZ28" s="48"/>
      <c r="AVA28" s="49">
        <v>100</v>
      </c>
      <c r="AVB28" s="49"/>
      <c r="AVC28" s="49"/>
      <c r="AVD28" s="49">
        <v>212</v>
      </c>
      <c r="AVE28" s="49"/>
      <c r="AVF28" s="42">
        <f t="shared" si="2123"/>
        <v>312</v>
      </c>
      <c r="AVG28" s="43">
        <f t="shared" si="2124"/>
        <v>52</v>
      </c>
      <c r="AVH28" s="48">
        <v>91</v>
      </c>
      <c r="AVI28" s="49"/>
      <c r="AVJ28" s="49"/>
      <c r="AVK28" s="49">
        <v>112</v>
      </c>
      <c r="AVL28" s="49"/>
      <c r="AVM28" s="49"/>
      <c r="AVN28" s="42">
        <f t="shared" si="2125"/>
        <v>203</v>
      </c>
      <c r="AVO28" s="43">
        <f t="shared" si="2126"/>
        <v>33.833333333333336</v>
      </c>
      <c r="AVP28" s="48"/>
      <c r="AVQ28" s="49">
        <v>110</v>
      </c>
      <c r="AVR28" s="49"/>
      <c r="AVS28" s="49"/>
      <c r="AVT28" s="49"/>
      <c r="AVU28" s="49"/>
      <c r="AVV28" s="42">
        <f t="shared" si="2127"/>
        <v>110</v>
      </c>
      <c r="AVW28" s="43">
        <f t="shared" si="2128"/>
        <v>18.333333333333332</v>
      </c>
      <c r="AVX28" s="48">
        <v>108</v>
      </c>
      <c r="AVY28" s="49"/>
      <c r="AVZ28" s="49">
        <v>220</v>
      </c>
      <c r="AWA28" s="49"/>
      <c r="AWB28" s="49"/>
      <c r="AWC28" s="49"/>
      <c r="AWD28" s="42">
        <f t="shared" si="2129"/>
        <v>328</v>
      </c>
      <c r="AWE28" s="43">
        <f t="shared" si="2130"/>
        <v>54.666666666666664</v>
      </c>
      <c r="AWF28" s="48"/>
      <c r="AWG28" s="49"/>
      <c r="AWH28" s="49"/>
      <c r="AWI28" s="49"/>
      <c r="AWJ28" s="49"/>
      <c r="AWK28" s="49">
        <v>110</v>
      </c>
      <c r="AWL28" s="42">
        <f t="shared" si="2131"/>
        <v>110</v>
      </c>
      <c r="AWM28" s="43">
        <f t="shared" si="2132"/>
        <v>18.333333333333332</v>
      </c>
      <c r="AWN28" s="48"/>
      <c r="AWO28" s="49">
        <v>108</v>
      </c>
      <c r="AWP28" s="49"/>
      <c r="AWQ28" s="49"/>
      <c r="AWR28" s="49"/>
      <c r="AWS28" s="49">
        <v>120</v>
      </c>
      <c r="AWT28" s="42">
        <f t="shared" si="2133"/>
        <v>228</v>
      </c>
      <c r="AWU28" s="43">
        <f t="shared" si="2134"/>
        <v>38</v>
      </c>
      <c r="AWV28" s="48"/>
      <c r="AWW28" s="49"/>
      <c r="AWX28" s="49"/>
      <c r="AWY28" s="49">
        <v>110</v>
      </c>
      <c r="AWZ28" s="49">
        <v>105</v>
      </c>
      <c r="AXA28" s="49"/>
      <c r="AXB28" s="42">
        <f t="shared" si="2135"/>
        <v>215</v>
      </c>
      <c r="AXC28" s="43">
        <f t="shared" si="2136"/>
        <v>35.833333333333336</v>
      </c>
      <c r="AXD28" s="48"/>
      <c r="AXE28" s="49"/>
      <c r="AXF28" s="49"/>
      <c r="AXG28" s="49"/>
      <c r="AXH28" s="49"/>
      <c r="AXI28" s="49"/>
      <c r="AXJ28" s="42">
        <f t="shared" si="2137"/>
        <v>0</v>
      </c>
      <c r="AXK28" s="43">
        <f t="shared" si="2138"/>
        <v>0</v>
      </c>
      <c r="AXL28" s="48"/>
      <c r="AXM28" s="49"/>
      <c r="AXN28" s="49">
        <v>203</v>
      </c>
      <c r="AXO28" s="49"/>
      <c r="AXP28" s="49"/>
      <c r="AXQ28" s="49"/>
      <c r="AXR28" s="42">
        <f t="shared" si="2139"/>
        <v>203</v>
      </c>
      <c r="AXS28" s="43">
        <f t="shared" si="2140"/>
        <v>33.833333333333336</v>
      </c>
      <c r="AXT28" s="48"/>
      <c r="AXU28" s="49"/>
      <c r="AXV28" s="49"/>
      <c r="AXW28" s="49"/>
      <c r="AXX28" s="49"/>
      <c r="AXY28" s="49"/>
      <c r="AXZ28" s="42">
        <f t="shared" si="2141"/>
        <v>0</v>
      </c>
      <c r="AYA28" s="43">
        <f t="shared" si="2142"/>
        <v>0</v>
      </c>
      <c r="AYB28" s="48"/>
      <c r="AYC28" s="49">
        <v>111</v>
      </c>
      <c r="AYD28" s="49"/>
      <c r="AYE28" s="49"/>
      <c r="AYF28" s="49"/>
      <c r="AYG28" s="49"/>
      <c r="AYH28" s="42">
        <f t="shared" si="2143"/>
        <v>111</v>
      </c>
      <c r="AYI28" s="43">
        <f t="shared" si="2144"/>
        <v>18.5</v>
      </c>
      <c r="AYJ28" s="48">
        <v>37</v>
      </c>
      <c r="AYK28" s="49"/>
      <c r="AYL28" s="49"/>
      <c r="AYM28" s="49"/>
      <c r="AYN28" s="49"/>
      <c r="AYO28" s="49"/>
      <c r="AYP28" s="42">
        <f t="shared" si="2145"/>
        <v>37</v>
      </c>
      <c r="AYQ28" s="43">
        <f t="shared" si="2146"/>
        <v>6.166666666666667</v>
      </c>
      <c r="AYR28" s="48"/>
      <c r="AYS28" s="49">
        <v>104</v>
      </c>
      <c r="AYT28" s="49"/>
      <c r="AYU28" s="49"/>
      <c r="AYV28" s="49"/>
      <c r="AYW28" s="49"/>
      <c r="AYX28" s="42">
        <f t="shared" si="2147"/>
        <v>104</v>
      </c>
      <c r="AYY28" s="43">
        <f t="shared" si="2148"/>
        <v>17.333333333333332</v>
      </c>
      <c r="AYZ28" s="48"/>
      <c r="AZA28" s="49"/>
      <c r="AZB28" s="49">
        <v>110</v>
      </c>
      <c r="AZC28" s="49"/>
      <c r="AZD28" s="49"/>
      <c r="AZE28" s="49"/>
      <c r="AZF28" s="42">
        <f t="shared" si="2149"/>
        <v>110</v>
      </c>
      <c r="AZG28" s="43">
        <f t="shared" si="2150"/>
        <v>18.333333333333332</v>
      </c>
      <c r="AZH28" s="82">
        <v>211</v>
      </c>
      <c r="AZI28" s="83"/>
      <c r="AZJ28" s="83"/>
      <c r="AZK28" s="83"/>
      <c r="AZL28" s="83"/>
      <c r="AZM28" s="83"/>
      <c r="AZN28" s="42">
        <f t="shared" si="2151"/>
        <v>211</v>
      </c>
      <c r="AZO28" s="43">
        <f t="shared" si="2152"/>
        <v>35.166666666666664</v>
      </c>
      <c r="AZP28" s="48"/>
      <c r="AZQ28" s="49"/>
      <c r="AZR28" s="49"/>
      <c r="AZS28" s="49">
        <v>109</v>
      </c>
      <c r="AZT28" s="49"/>
      <c r="AZU28" s="49"/>
      <c r="AZV28" s="42">
        <f t="shared" si="2153"/>
        <v>109</v>
      </c>
      <c r="AZW28" s="43">
        <f t="shared" si="2154"/>
        <v>18.166666666666668</v>
      </c>
      <c r="AZX28" s="48"/>
      <c r="AZY28" s="49"/>
      <c r="AZZ28" s="49"/>
      <c r="BAA28" s="49">
        <v>81</v>
      </c>
      <c r="BAB28" s="49"/>
      <c r="BAC28" s="49"/>
      <c r="BAD28" s="42">
        <f t="shared" si="2155"/>
        <v>81</v>
      </c>
      <c r="BAE28" s="43">
        <f t="shared" si="2156"/>
        <v>13.5</v>
      </c>
      <c r="BAF28" s="48">
        <v>112</v>
      </c>
      <c r="BAG28" s="49"/>
      <c r="BAH28" s="49"/>
      <c r="BAI28" s="49"/>
      <c r="BAJ28" s="49">
        <v>98</v>
      </c>
      <c r="BAK28" s="49"/>
      <c r="BAL28" s="42">
        <f t="shared" si="2157"/>
        <v>210</v>
      </c>
      <c r="BAM28" s="43">
        <f t="shared" si="2158"/>
        <v>35</v>
      </c>
      <c r="BAN28" s="48"/>
      <c r="BAO28" s="49"/>
      <c r="BAP28" s="49"/>
      <c r="BAQ28" s="49"/>
      <c r="BAR28" s="49"/>
      <c r="BAS28" s="49">
        <v>110</v>
      </c>
      <c r="BAT28" s="42">
        <f t="shared" si="2159"/>
        <v>110</v>
      </c>
      <c r="BAU28" s="43">
        <f t="shared" si="2160"/>
        <v>18.333333333333332</v>
      </c>
      <c r="BAV28" s="239"/>
      <c r="BAW28" s="1"/>
      <c r="BAX28" s="1"/>
      <c r="BAY28" s="1">
        <v>136</v>
      </c>
      <c r="BAZ28" s="1"/>
      <c r="BBA28" s="1"/>
      <c r="BBB28" s="42">
        <f t="shared" si="2161"/>
        <v>136</v>
      </c>
      <c r="BBC28" s="43">
        <f t="shared" si="2162"/>
        <v>22.666666666666668</v>
      </c>
      <c r="BBD28" s="48"/>
      <c r="BBE28" s="49"/>
      <c r="BBF28" s="49">
        <v>222</v>
      </c>
      <c r="BBG28" s="49"/>
      <c r="BBH28" s="49"/>
      <c r="BBI28" s="49">
        <v>109</v>
      </c>
      <c r="BBJ28" s="42">
        <f t="shared" si="2163"/>
        <v>331</v>
      </c>
      <c r="BBK28" s="43">
        <f t="shared" si="2164"/>
        <v>55.166666666666664</v>
      </c>
      <c r="BBL28" s="48"/>
      <c r="BBM28" s="49"/>
      <c r="BBN28" s="49"/>
      <c r="BBO28" s="49"/>
      <c r="BBP28" s="49"/>
      <c r="BBQ28" s="49">
        <v>110</v>
      </c>
      <c r="BBR28" s="42">
        <f t="shared" si="2165"/>
        <v>110</v>
      </c>
      <c r="BBS28" s="43">
        <f t="shared" si="2166"/>
        <v>18.333333333333332</v>
      </c>
      <c r="BBT28" s="48"/>
      <c r="BBU28" s="49"/>
      <c r="BBV28" s="49">
        <v>123</v>
      </c>
      <c r="BBW28" s="49"/>
      <c r="BBX28" s="49"/>
      <c r="BBY28" s="49"/>
      <c r="BBZ28" s="42">
        <f t="shared" si="2167"/>
        <v>123</v>
      </c>
      <c r="BCA28" s="43">
        <f t="shared" si="2168"/>
        <v>20.5</v>
      </c>
      <c r="BCB28" s="48"/>
      <c r="BCC28" s="49"/>
      <c r="BCD28" s="49"/>
      <c r="BCE28" s="49">
        <v>196</v>
      </c>
      <c r="BCF28" s="49"/>
      <c r="BCG28" s="49">
        <v>111</v>
      </c>
      <c r="BCH28" s="42">
        <f t="shared" si="2169"/>
        <v>307</v>
      </c>
      <c r="BCI28" s="43">
        <f t="shared" si="2170"/>
        <v>51.166666666666664</v>
      </c>
      <c r="BCJ28" s="48"/>
      <c r="BCK28" s="49"/>
      <c r="BCL28" s="49"/>
      <c r="BCM28" s="49"/>
      <c r="BCN28" s="49"/>
      <c r="BCO28" s="49">
        <v>109</v>
      </c>
      <c r="BCP28" s="42">
        <f t="shared" si="2171"/>
        <v>109</v>
      </c>
      <c r="BCQ28" s="43">
        <f t="shared" si="2172"/>
        <v>18.166666666666668</v>
      </c>
      <c r="BCR28" s="48"/>
      <c r="BCS28" s="49"/>
      <c r="BCT28" s="49"/>
      <c r="BCU28" s="49">
        <v>220</v>
      </c>
      <c r="BCV28" s="49"/>
      <c r="BCW28" s="49"/>
      <c r="BCX28" s="42">
        <f t="shared" si="2173"/>
        <v>220</v>
      </c>
      <c r="BCY28" s="43">
        <f t="shared" si="2174"/>
        <v>36.666666666666664</v>
      </c>
      <c r="BCZ28" s="48"/>
      <c r="BDA28" s="49"/>
      <c r="BDB28" s="49"/>
      <c r="BDC28" s="49"/>
      <c r="BDD28" s="49"/>
      <c r="BDE28" s="49"/>
      <c r="BDF28" s="42">
        <f t="shared" si="2175"/>
        <v>0</v>
      </c>
      <c r="BDG28" s="43">
        <f t="shared" si="2176"/>
        <v>0</v>
      </c>
      <c r="BDH28" s="48">
        <v>220</v>
      </c>
      <c r="BDI28" s="49"/>
      <c r="BDJ28" s="49"/>
      <c r="BDK28" s="49"/>
      <c r="BDL28" s="49"/>
      <c r="BDM28" s="49"/>
      <c r="BDN28" s="42">
        <f t="shared" si="2177"/>
        <v>220</v>
      </c>
      <c r="BDO28" s="101">
        <f t="shared" si="2178"/>
        <v>36.666666666666664</v>
      </c>
      <c r="BDP28" s="195"/>
      <c r="BDQ28" s="49">
        <v>220</v>
      </c>
      <c r="BDR28" s="49"/>
      <c r="BDS28" s="49"/>
      <c r="BDT28" s="49"/>
      <c r="BDU28" s="49"/>
      <c r="BDV28" s="42">
        <f t="shared" si="2179"/>
        <v>220</v>
      </c>
      <c r="BDW28" s="101">
        <f t="shared" si="2180"/>
        <v>36.666666666666664</v>
      </c>
      <c r="BDX28" s="48"/>
      <c r="BDY28" s="49"/>
      <c r="BDZ28" s="49"/>
      <c r="BEA28" s="49"/>
      <c r="BEB28" s="49"/>
      <c r="BEC28" s="49"/>
      <c r="BED28" s="42">
        <f t="shared" si="2181"/>
        <v>0</v>
      </c>
      <c r="BEE28" s="43">
        <f t="shared" si="2182"/>
        <v>0</v>
      </c>
      <c r="BEF28" s="48"/>
      <c r="BEG28" s="49"/>
      <c r="BEH28" s="49"/>
      <c r="BEI28" s="49">
        <v>97</v>
      </c>
      <c r="BEJ28" s="49"/>
      <c r="BEK28" s="49"/>
      <c r="BEL28" s="42">
        <f t="shared" si="2183"/>
        <v>97</v>
      </c>
      <c r="BEM28" s="43">
        <f t="shared" si="2184"/>
        <v>16.166666666666668</v>
      </c>
      <c r="BEN28" s="48">
        <v>110</v>
      </c>
      <c r="BEO28" s="49"/>
      <c r="BEP28" s="49"/>
      <c r="BEQ28" s="49"/>
      <c r="BER28" s="49"/>
      <c r="BES28" s="49">
        <v>138</v>
      </c>
      <c r="BET28" s="42">
        <f t="shared" si="2185"/>
        <v>248</v>
      </c>
      <c r="BEU28" s="43">
        <f t="shared" si="2186"/>
        <v>41.333333333333336</v>
      </c>
      <c r="BEV28" s="48"/>
      <c r="BEW28" s="49"/>
      <c r="BEX28" s="49"/>
      <c r="BEY28" s="49"/>
      <c r="BEZ28" s="49"/>
      <c r="BFA28" s="49"/>
      <c r="BFB28" s="42">
        <f t="shared" si="2187"/>
        <v>0</v>
      </c>
      <c r="BFC28" s="43">
        <f t="shared" si="2188"/>
        <v>0</v>
      </c>
      <c r="BFD28" s="48"/>
      <c r="BFE28" s="49"/>
      <c r="BFF28" s="49">
        <v>110</v>
      </c>
      <c r="BFG28" s="49"/>
      <c r="BFH28" s="49"/>
      <c r="BFI28" s="49"/>
      <c r="BFJ28" s="42">
        <f t="shared" si="2189"/>
        <v>110</v>
      </c>
      <c r="BFK28" s="43">
        <f t="shared" si="2190"/>
        <v>18.333333333333332</v>
      </c>
      <c r="BFL28" s="48"/>
      <c r="BFM28" s="49"/>
      <c r="BFN28" s="49">
        <v>108</v>
      </c>
      <c r="BFO28" s="49"/>
      <c r="BFP28" s="49"/>
      <c r="BFQ28" s="49">
        <v>110</v>
      </c>
      <c r="BFR28" s="42">
        <f t="shared" si="2191"/>
        <v>218</v>
      </c>
      <c r="BFS28" s="43">
        <f t="shared" si="2192"/>
        <v>36.333333333333336</v>
      </c>
      <c r="BFT28" s="48"/>
      <c r="BFU28" s="49"/>
      <c r="BFV28" s="49"/>
      <c r="BFW28" s="49"/>
      <c r="BFX28" s="49"/>
      <c r="BFY28" s="49">
        <v>110</v>
      </c>
      <c r="BFZ28" s="42">
        <f t="shared" si="2193"/>
        <v>110</v>
      </c>
      <c r="BGA28" s="43">
        <f t="shared" si="2194"/>
        <v>18.333333333333332</v>
      </c>
      <c r="BGB28" s="48"/>
      <c r="BGC28" s="49"/>
      <c r="BGD28" s="49"/>
      <c r="BGE28" s="49"/>
      <c r="BGF28" s="49"/>
      <c r="BGG28" s="49"/>
      <c r="BGH28" s="42">
        <f t="shared" si="2195"/>
        <v>0</v>
      </c>
      <c r="BGI28" s="43">
        <f t="shared" si="2196"/>
        <v>0</v>
      </c>
      <c r="BGJ28" s="48"/>
      <c r="BGK28" s="49"/>
      <c r="BGL28" s="49"/>
      <c r="BGM28" s="49">
        <v>110</v>
      </c>
      <c r="BGN28" s="49"/>
      <c r="BGO28" s="49"/>
      <c r="BGP28" s="42">
        <f t="shared" si="2197"/>
        <v>110</v>
      </c>
      <c r="BGQ28" s="43">
        <f t="shared" si="2198"/>
        <v>18.333333333333332</v>
      </c>
      <c r="BGR28" s="48"/>
      <c r="BGS28" s="49"/>
      <c r="BGT28" s="49"/>
      <c r="BGU28" s="49"/>
      <c r="BGV28" s="49"/>
      <c r="BGW28" s="49"/>
      <c r="BGX28" s="42">
        <f t="shared" si="2199"/>
        <v>0</v>
      </c>
      <c r="BGY28" s="43">
        <f t="shared" si="2200"/>
        <v>0</v>
      </c>
      <c r="BGZ28" s="48"/>
      <c r="BHA28" s="49">
        <v>100</v>
      </c>
      <c r="BHB28" s="49"/>
      <c r="BHC28" s="49"/>
      <c r="BHD28" s="49"/>
      <c r="BHE28" s="49"/>
      <c r="BHF28" s="42">
        <f t="shared" si="2201"/>
        <v>100</v>
      </c>
      <c r="BHG28" s="43">
        <f t="shared" si="2202"/>
        <v>16.666666666666668</v>
      </c>
      <c r="BHH28" s="48"/>
      <c r="BHI28" s="49"/>
      <c r="BHJ28" s="49"/>
      <c r="BHK28" s="49"/>
      <c r="BHL28" s="49"/>
      <c r="BHM28" s="49"/>
      <c r="BHN28" s="42">
        <f t="shared" si="2203"/>
        <v>0</v>
      </c>
      <c r="BHO28" s="43">
        <f t="shared" si="2204"/>
        <v>0</v>
      </c>
      <c r="BHP28" s="48"/>
      <c r="BHQ28" s="49"/>
      <c r="BHR28" s="49"/>
      <c r="BHS28" s="49"/>
      <c r="BHT28" s="49">
        <v>111</v>
      </c>
      <c r="BHU28" s="49"/>
      <c r="BHV28" s="42">
        <f t="shared" si="2205"/>
        <v>111</v>
      </c>
      <c r="BHW28" s="43">
        <f t="shared" si="2206"/>
        <v>18.5</v>
      </c>
      <c r="BHX28" s="48"/>
      <c r="BHY28" s="49"/>
      <c r="BHZ28" s="49"/>
      <c r="BIA28" s="49"/>
      <c r="BIB28" s="49"/>
      <c r="BIC28" s="49"/>
      <c r="BID28" s="42">
        <f t="shared" si="2207"/>
        <v>0</v>
      </c>
      <c r="BIE28" s="43">
        <f t="shared" si="2208"/>
        <v>0</v>
      </c>
      <c r="BIF28" s="48"/>
      <c r="BIG28" s="49"/>
      <c r="BIH28" s="49"/>
      <c r="BII28" s="49"/>
      <c r="BIJ28" s="49"/>
      <c r="BIK28" s="49"/>
      <c r="BIL28" s="42">
        <f t="shared" si="2209"/>
        <v>0</v>
      </c>
      <c r="BIM28" s="43">
        <f t="shared" si="2210"/>
        <v>0</v>
      </c>
      <c r="BIN28" s="48">
        <v>110</v>
      </c>
      <c r="BIO28" s="49"/>
      <c r="BIP28" s="49"/>
      <c r="BIQ28" s="49"/>
      <c r="BIR28" s="49"/>
      <c r="BIS28" s="49"/>
      <c r="BIT28" s="42">
        <f t="shared" si="2211"/>
        <v>110</v>
      </c>
      <c r="BIU28" s="43">
        <f t="shared" si="2212"/>
        <v>18.333333333333332</v>
      </c>
      <c r="BIV28" s="48"/>
      <c r="BIW28" s="49"/>
      <c r="BIX28" s="49"/>
      <c r="BIY28" s="49"/>
      <c r="BIZ28" s="49"/>
      <c r="BJA28" s="49"/>
      <c r="BJB28" s="42">
        <f t="shared" si="2213"/>
        <v>0</v>
      </c>
      <c r="BJC28" s="43">
        <f t="shared" si="2214"/>
        <v>0</v>
      </c>
      <c r="BJD28" s="48"/>
      <c r="BJE28" s="49"/>
      <c r="BJF28" s="49"/>
      <c r="BJG28" s="49"/>
      <c r="BJH28" s="49"/>
      <c r="BJI28" s="49"/>
      <c r="BJJ28" s="42">
        <f t="shared" si="2215"/>
        <v>0</v>
      </c>
      <c r="BJK28" s="43">
        <f t="shared" si="2216"/>
        <v>0</v>
      </c>
      <c r="BJL28" s="48"/>
      <c r="BJM28" s="49"/>
      <c r="BJN28" s="49"/>
      <c r="BJO28" s="49"/>
      <c r="BJP28" s="49"/>
      <c r="BJQ28" s="49"/>
      <c r="BJR28" s="42">
        <f t="shared" si="2217"/>
        <v>0</v>
      </c>
      <c r="BJS28" s="43">
        <f t="shared" si="2218"/>
        <v>0</v>
      </c>
      <c r="BJT28" s="48"/>
      <c r="BJU28" s="49"/>
      <c r="BJV28" s="49"/>
      <c r="BJW28" s="49"/>
      <c r="BJX28" s="49"/>
      <c r="BJY28" s="49">
        <v>112</v>
      </c>
      <c r="BJZ28" s="67">
        <f t="shared" si="2219"/>
        <v>112</v>
      </c>
      <c r="BKA28" s="43">
        <f t="shared" si="2220"/>
        <v>18.666666666666668</v>
      </c>
      <c r="BKB28" s="48"/>
      <c r="BKC28" s="49"/>
      <c r="BKD28" s="49">
        <v>110</v>
      </c>
      <c r="BKE28" s="49"/>
      <c r="BKF28" s="49">
        <v>50</v>
      </c>
      <c r="BKG28" s="49"/>
      <c r="BKH28" s="67">
        <f t="shared" si="2221"/>
        <v>160</v>
      </c>
      <c r="BKI28" s="43">
        <f t="shared" si="2222"/>
        <v>26.666666666666668</v>
      </c>
      <c r="BKJ28" s="48"/>
      <c r="BKK28" s="49"/>
      <c r="BKL28" s="49"/>
      <c r="BKM28" s="49"/>
      <c r="BKN28" s="49"/>
      <c r="BKO28" s="49"/>
      <c r="BKP28" s="67">
        <f t="shared" si="2223"/>
        <v>0</v>
      </c>
      <c r="BKQ28" s="43">
        <f t="shared" si="2224"/>
        <v>0</v>
      </c>
      <c r="BKR28" s="48"/>
      <c r="BKS28" s="49">
        <v>110</v>
      </c>
      <c r="BKT28" s="49"/>
      <c r="BKU28" s="49"/>
      <c r="BKV28" s="49"/>
      <c r="BKW28" s="49"/>
      <c r="BKX28" s="67">
        <f t="shared" si="2225"/>
        <v>110</v>
      </c>
      <c r="BKY28" s="43">
        <f t="shared" si="2226"/>
        <v>18.333333333333332</v>
      </c>
      <c r="BKZ28" s="48"/>
      <c r="BLA28" s="49">
        <v>100</v>
      </c>
      <c r="BLB28" s="49"/>
      <c r="BLC28" s="49"/>
      <c r="BLD28" s="49"/>
      <c r="BLE28" s="49"/>
      <c r="BLF28" s="67">
        <f t="shared" si="2227"/>
        <v>100</v>
      </c>
      <c r="BLG28" s="43">
        <f t="shared" si="2228"/>
        <v>16.666666666666668</v>
      </c>
      <c r="BLH28" s="48"/>
      <c r="BLI28" s="49"/>
      <c r="BLJ28" s="49"/>
      <c r="BLK28" s="49">
        <v>109</v>
      </c>
      <c r="BLL28" s="49"/>
      <c r="BLM28" s="49">
        <v>115</v>
      </c>
      <c r="BLN28" s="67">
        <f t="shared" si="2229"/>
        <v>224</v>
      </c>
      <c r="BLO28" s="68">
        <f t="shared" si="2230"/>
        <v>37.333333333333336</v>
      </c>
      <c r="BLP28" s="48">
        <v>190</v>
      </c>
      <c r="BLQ28" s="49"/>
      <c r="BLR28" s="49"/>
      <c r="BLS28" s="49"/>
      <c r="BLT28" s="49"/>
      <c r="BLU28" s="49"/>
      <c r="BLV28" s="67">
        <f t="shared" si="2231"/>
        <v>190</v>
      </c>
      <c r="BLW28" s="68">
        <f t="shared" si="2232"/>
        <v>31.666666666666668</v>
      </c>
      <c r="BLX28" s="48"/>
      <c r="BLY28" s="49"/>
      <c r="BLZ28" s="49"/>
      <c r="BMA28" s="49"/>
      <c r="BMB28" s="49"/>
      <c r="BMC28" s="49"/>
      <c r="BMD28" s="67">
        <f t="shared" si="2233"/>
        <v>0</v>
      </c>
      <c r="BME28" s="43">
        <f t="shared" si="2234"/>
        <v>0</v>
      </c>
      <c r="BMF28" s="48"/>
      <c r="BMG28" s="49"/>
      <c r="BMH28" s="49"/>
      <c r="BMI28" s="49"/>
      <c r="BMJ28" s="49"/>
      <c r="BMK28" s="49"/>
      <c r="BML28" s="67">
        <f t="shared" si="2235"/>
        <v>0</v>
      </c>
      <c r="BMM28" s="43">
        <f t="shared" si="2236"/>
        <v>0</v>
      </c>
      <c r="BMN28" s="48">
        <v>110</v>
      </c>
      <c r="BMO28" s="49"/>
      <c r="BMP28" s="49">
        <v>109</v>
      </c>
      <c r="BMQ28" s="49"/>
      <c r="BMR28" s="49"/>
      <c r="BMS28" s="49"/>
      <c r="BMT28" s="67">
        <f t="shared" si="2237"/>
        <v>219</v>
      </c>
      <c r="BMU28" s="43">
        <f t="shared" si="2238"/>
        <v>36.5</v>
      </c>
      <c r="BMV28" s="48"/>
      <c r="BMW28" s="49">
        <v>51</v>
      </c>
      <c r="BMX28" s="49"/>
      <c r="BMY28" s="49"/>
      <c r="BMZ28" s="49"/>
      <c r="BNA28" s="49"/>
      <c r="BNB28" s="67">
        <f t="shared" si="2239"/>
        <v>51</v>
      </c>
      <c r="BNC28" s="43">
        <f t="shared" si="2240"/>
        <v>8.5</v>
      </c>
      <c r="BND28" s="48"/>
      <c r="BNE28" s="49"/>
      <c r="BNF28" s="49"/>
      <c r="BNG28" s="49"/>
      <c r="BNH28" s="49"/>
      <c r="BNI28" s="49"/>
      <c r="BNJ28" s="67">
        <f t="shared" si="2241"/>
        <v>0</v>
      </c>
      <c r="BNK28" s="184">
        <f t="shared" si="2242"/>
        <v>0</v>
      </c>
      <c r="BNL28" s="195">
        <v>110</v>
      </c>
      <c r="BNM28" s="49"/>
      <c r="BNN28" s="49"/>
      <c r="BNO28" s="49"/>
      <c r="BNP28" s="49"/>
      <c r="BNQ28" s="49"/>
      <c r="BNR28" s="67">
        <f t="shared" si="2243"/>
        <v>110</v>
      </c>
      <c r="BNS28" s="211">
        <f t="shared" si="2244"/>
        <v>18.333333333333332</v>
      </c>
      <c r="BNT28" s="195"/>
      <c r="BNU28" s="49">
        <v>48</v>
      </c>
      <c r="BNV28" s="49"/>
      <c r="BNW28" s="49"/>
      <c r="BNX28" s="49"/>
      <c r="BNY28" s="49"/>
      <c r="BNZ28" s="67">
        <f t="shared" si="2245"/>
        <v>48</v>
      </c>
      <c r="BOA28" s="184">
        <f t="shared" si="2246"/>
        <v>8</v>
      </c>
      <c r="BOB28" s="48"/>
      <c r="BOC28" s="49"/>
      <c r="BOD28" s="49"/>
      <c r="BOE28" s="49">
        <v>99</v>
      </c>
      <c r="BOF28" s="49"/>
      <c r="BOG28" s="49"/>
      <c r="BOH28" s="67">
        <f t="shared" si="2247"/>
        <v>99</v>
      </c>
      <c r="BOI28" s="68">
        <f t="shared" si="2248"/>
        <v>16.5</v>
      </c>
      <c r="BOJ28" s="48"/>
      <c r="BOK28" s="49"/>
      <c r="BOL28" s="49"/>
      <c r="BOM28" s="49"/>
      <c r="BON28" s="49"/>
      <c r="BOO28" s="49">
        <v>106</v>
      </c>
      <c r="BOP28" s="67">
        <f t="shared" si="2249"/>
        <v>106</v>
      </c>
      <c r="BOQ28" s="68">
        <f t="shared" si="2250"/>
        <v>17.666666666666668</v>
      </c>
      <c r="BOR28" s="48"/>
      <c r="BOS28" s="49"/>
      <c r="BOT28" s="49"/>
      <c r="BOU28" s="49"/>
      <c r="BOV28" s="49"/>
      <c r="BOW28" s="49"/>
      <c r="BOX28" s="67">
        <f t="shared" si="2251"/>
        <v>0</v>
      </c>
      <c r="BOY28" s="68">
        <f t="shared" si="2252"/>
        <v>0</v>
      </c>
      <c r="BOZ28" s="48"/>
      <c r="BPA28" s="49">
        <v>110</v>
      </c>
      <c r="BPB28" s="49"/>
      <c r="BPC28" s="49">
        <v>110</v>
      </c>
      <c r="BPD28" s="49"/>
      <c r="BPE28" s="49"/>
      <c r="BPF28" s="67">
        <f t="shared" si="2253"/>
        <v>220</v>
      </c>
      <c r="BPG28" s="68">
        <f t="shared" si="2254"/>
        <v>36.666666666666664</v>
      </c>
      <c r="BPH28" s="48"/>
      <c r="BPI28" s="49">
        <v>80</v>
      </c>
      <c r="BPJ28" s="49"/>
      <c r="BPK28" s="49"/>
      <c r="BPL28" s="49"/>
      <c r="BPM28" s="49"/>
      <c r="BPN28" s="67">
        <f t="shared" si="2255"/>
        <v>80</v>
      </c>
      <c r="BPO28" s="68">
        <f t="shared" si="2256"/>
        <v>13.333333333333334</v>
      </c>
      <c r="BPP28" s="48"/>
      <c r="BPQ28" s="49"/>
      <c r="BPR28" s="49"/>
      <c r="BPS28" s="49"/>
      <c r="BPT28" s="49"/>
      <c r="BPU28" s="49">
        <v>65</v>
      </c>
      <c r="BPV28" s="67">
        <f t="shared" si="2257"/>
        <v>65</v>
      </c>
      <c r="BPW28" s="68">
        <f t="shared" si="2258"/>
        <v>10.833333333333334</v>
      </c>
      <c r="BPX28" s="48"/>
      <c r="BPY28" s="49"/>
      <c r="BPZ28" s="49"/>
      <c r="BQA28" s="49">
        <v>110</v>
      </c>
      <c r="BQB28" s="49"/>
      <c r="BQC28" s="49"/>
      <c r="BQD28" s="67">
        <f t="shared" si="2259"/>
        <v>110</v>
      </c>
      <c r="BQE28" s="68">
        <f t="shared" si="2260"/>
        <v>18.333333333333332</v>
      </c>
      <c r="BQF28" s="48"/>
      <c r="BQG28" s="49"/>
      <c r="BQH28" s="49"/>
      <c r="BQI28" s="49"/>
      <c r="BQJ28" s="49"/>
      <c r="BQK28" s="49"/>
      <c r="BQL28" s="67">
        <f t="shared" si="2261"/>
        <v>0</v>
      </c>
      <c r="BQM28" s="68">
        <f t="shared" si="2262"/>
        <v>0</v>
      </c>
      <c r="BQN28" s="48"/>
      <c r="BQO28" s="49"/>
      <c r="BQP28" s="49"/>
      <c r="BQQ28" s="49">
        <v>110</v>
      </c>
      <c r="BQR28" s="49"/>
      <c r="BQS28" s="49"/>
      <c r="BQT28" s="67">
        <f t="shared" si="2263"/>
        <v>110</v>
      </c>
      <c r="BQU28" s="68">
        <f t="shared" si="2264"/>
        <v>18.333333333333332</v>
      </c>
      <c r="BQV28" s="48"/>
      <c r="BQW28" s="49">
        <v>111</v>
      </c>
      <c r="BQX28" s="49"/>
      <c r="BQY28" s="49"/>
      <c r="BQZ28" s="49"/>
      <c r="BRA28" s="49"/>
      <c r="BRB28" s="67">
        <f t="shared" si="2265"/>
        <v>111</v>
      </c>
      <c r="BRC28" s="68">
        <f t="shared" si="2266"/>
        <v>18.5</v>
      </c>
      <c r="BRD28" s="48"/>
      <c r="BRE28" s="49"/>
      <c r="BRF28" s="49"/>
      <c r="BRG28" s="49"/>
      <c r="BRH28" s="49"/>
      <c r="BRI28" s="49">
        <v>111</v>
      </c>
      <c r="BRJ28" s="67">
        <f t="shared" si="2267"/>
        <v>111</v>
      </c>
      <c r="BRK28" s="68">
        <f t="shared" si="2268"/>
        <v>18.5</v>
      </c>
      <c r="BRL28" s="48"/>
      <c r="BRM28" s="49">
        <v>40</v>
      </c>
      <c r="BRN28" s="49"/>
      <c r="BRO28" s="49">
        <v>110</v>
      </c>
      <c r="BRP28" s="49"/>
      <c r="BRQ28" s="49"/>
      <c r="BRR28" s="67">
        <f t="shared" si="2269"/>
        <v>150</v>
      </c>
      <c r="BRS28" s="68">
        <f t="shared" si="2270"/>
        <v>25</v>
      </c>
      <c r="BRT28" s="48"/>
      <c r="BRU28" s="49">
        <v>230</v>
      </c>
      <c r="BRV28" s="49"/>
      <c r="BRW28" s="49"/>
      <c r="BRX28" s="49"/>
      <c r="BRY28" s="49"/>
      <c r="BRZ28" s="67">
        <f t="shared" si="2271"/>
        <v>230</v>
      </c>
      <c r="BSA28" s="68">
        <f t="shared" si="2272"/>
        <v>38.333333333333336</v>
      </c>
      <c r="BSB28" s="48"/>
      <c r="BSC28" s="49"/>
      <c r="BSD28" s="49"/>
      <c r="BSE28" s="49"/>
      <c r="BSF28" s="49"/>
      <c r="BSG28" s="49"/>
      <c r="BSH28" s="67">
        <f t="shared" si="2273"/>
        <v>0</v>
      </c>
      <c r="BSI28" s="68">
        <f t="shared" si="2274"/>
        <v>0</v>
      </c>
      <c r="BSJ28" s="48"/>
      <c r="BSK28" s="49">
        <v>100</v>
      </c>
      <c r="BSL28" s="49"/>
      <c r="BSM28" s="49"/>
      <c r="BSN28" s="49"/>
      <c r="BSO28" s="49"/>
      <c r="BSP28" s="67">
        <f t="shared" si="2275"/>
        <v>100</v>
      </c>
      <c r="BSQ28" s="68">
        <f t="shared" si="2276"/>
        <v>16.666666666666668</v>
      </c>
      <c r="BSR28" s="48"/>
      <c r="BSS28" s="49"/>
      <c r="BST28" s="49"/>
      <c r="BSU28" s="49"/>
      <c r="BSV28" s="49"/>
      <c r="BSW28" s="49"/>
      <c r="BSX28" s="67">
        <f t="shared" si="2277"/>
        <v>0</v>
      </c>
      <c r="BSY28" s="68">
        <f t="shared" si="2278"/>
        <v>0</v>
      </c>
      <c r="BSZ28" s="48">
        <v>190</v>
      </c>
      <c r="BTA28" s="49"/>
      <c r="BTB28" s="49"/>
      <c r="BTC28" s="49"/>
      <c r="BTD28" s="49"/>
      <c r="BTE28" s="49"/>
      <c r="BTF28" s="67">
        <f t="shared" si="2279"/>
        <v>190</v>
      </c>
      <c r="BTG28" s="68">
        <f t="shared" si="2280"/>
        <v>31.666666666666668</v>
      </c>
      <c r="BTH28" s="48"/>
      <c r="BTI28" s="49"/>
      <c r="BTJ28" s="49"/>
      <c r="BTK28" s="49"/>
      <c r="BTL28" s="49"/>
      <c r="BTM28" s="49"/>
      <c r="BTN28" s="67">
        <f t="shared" si="2281"/>
        <v>0</v>
      </c>
      <c r="BTO28" s="68">
        <f t="shared" si="2282"/>
        <v>0</v>
      </c>
      <c r="BTP28" s="48">
        <v>110</v>
      </c>
      <c r="BTQ28" s="49"/>
      <c r="BTR28" s="49"/>
      <c r="BTS28" s="49">
        <v>110</v>
      </c>
      <c r="BTT28" s="49"/>
      <c r="BTU28" s="49"/>
      <c r="BTV28" s="67">
        <f t="shared" si="2283"/>
        <v>220</v>
      </c>
      <c r="BTW28" s="68">
        <f t="shared" si="2284"/>
        <v>36.666666666666664</v>
      </c>
      <c r="BTX28" s="48"/>
      <c r="BTY28" s="49"/>
      <c r="BTZ28" s="49">
        <v>110</v>
      </c>
      <c r="BUA28" s="49"/>
      <c r="BUB28" s="49"/>
      <c r="BUC28" s="49"/>
      <c r="BUD28" s="67">
        <f t="shared" si="2285"/>
        <v>110</v>
      </c>
      <c r="BUE28" s="68">
        <f t="shared" si="2286"/>
        <v>18.333333333333332</v>
      </c>
      <c r="BUF28" s="48"/>
      <c r="BUG28" s="49"/>
      <c r="BUH28" s="49"/>
      <c r="BUI28" s="49">
        <v>107</v>
      </c>
      <c r="BUJ28" s="49"/>
      <c r="BUK28" s="49"/>
      <c r="BUL28" s="67">
        <f t="shared" si="2287"/>
        <v>107</v>
      </c>
      <c r="BUM28" s="68">
        <f t="shared" si="2288"/>
        <v>17.833333333333332</v>
      </c>
      <c r="BUN28" s="48"/>
      <c r="BUO28" s="49"/>
      <c r="BUP28" s="49"/>
      <c r="BUQ28" s="49"/>
      <c r="BUR28" s="49">
        <v>116</v>
      </c>
      <c r="BUS28" s="49"/>
      <c r="BUT28" s="67">
        <f t="shared" si="2289"/>
        <v>116</v>
      </c>
      <c r="BUU28" s="68">
        <f t="shared" si="2290"/>
        <v>19.333333333333332</v>
      </c>
      <c r="BUV28" s="48"/>
      <c r="BUW28" s="49"/>
      <c r="BUX28" s="49"/>
      <c r="BUY28" s="49"/>
      <c r="BUZ28" s="49"/>
      <c r="BVA28" s="49"/>
      <c r="BVB28" s="67">
        <f t="shared" si="2291"/>
        <v>0</v>
      </c>
      <c r="BVC28" s="68">
        <f t="shared" si="2292"/>
        <v>0</v>
      </c>
      <c r="BVD28" s="48"/>
      <c r="BVE28" s="49"/>
      <c r="BVF28" s="49">
        <v>109</v>
      </c>
      <c r="BVG28" s="49"/>
      <c r="BVH28" s="49"/>
      <c r="BVI28" s="49"/>
      <c r="BVJ28" s="67">
        <f t="shared" si="2293"/>
        <v>109</v>
      </c>
      <c r="BVK28" s="68">
        <f t="shared" si="2294"/>
        <v>18.166666666666668</v>
      </c>
      <c r="BVL28" s="48"/>
      <c r="BVM28" s="49"/>
      <c r="BVN28" s="49"/>
      <c r="BVO28" s="49"/>
      <c r="BVP28" s="49"/>
      <c r="BVQ28" s="49"/>
      <c r="BVR28" s="67">
        <f t="shared" si="2295"/>
        <v>0</v>
      </c>
      <c r="BVS28" s="68">
        <f t="shared" si="2296"/>
        <v>0</v>
      </c>
      <c r="BVT28" s="48"/>
      <c r="BVU28" s="49"/>
      <c r="BVV28" s="49"/>
      <c r="BVW28" s="49"/>
      <c r="BVX28" s="49">
        <v>30</v>
      </c>
      <c r="BVY28" s="49"/>
      <c r="BVZ28" s="67">
        <f t="shared" si="2297"/>
        <v>30</v>
      </c>
      <c r="BWA28" s="68">
        <f t="shared" si="2298"/>
        <v>5</v>
      </c>
      <c r="BWB28" s="48"/>
      <c r="BWC28" s="49"/>
      <c r="BWD28" s="49">
        <v>80</v>
      </c>
      <c r="BWE28" s="49"/>
      <c r="BWF28" s="49"/>
      <c r="BWG28" s="49"/>
      <c r="BWH28" s="67">
        <f t="shared" si="2299"/>
        <v>80</v>
      </c>
      <c r="BWI28" s="68">
        <f t="shared" si="2300"/>
        <v>13.333333333333334</v>
      </c>
      <c r="BWJ28" s="48"/>
      <c r="BWK28" s="49"/>
      <c r="BWL28" s="49"/>
      <c r="BWM28" s="49"/>
      <c r="BWN28" s="49"/>
      <c r="BWO28" s="49">
        <v>10</v>
      </c>
      <c r="BWP28" s="67">
        <f t="shared" si="2301"/>
        <v>10</v>
      </c>
      <c r="BWQ28" s="68">
        <f t="shared" si="2302"/>
        <v>1.6666666666666667</v>
      </c>
      <c r="BWR28" s="48"/>
      <c r="BWS28" s="49">
        <v>111</v>
      </c>
      <c r="BWT28" s="49"/>
      <c r="BWU28" s="49"/>
      <c r="BWV28" s="49"/>
      <c r="BWW28" s="49"/>
      <c r="BWX28" s="67">
        <f t="shared" si="2303"/>
        <v>111</v>
      </c>
      <c r="BWY28" s="68">
        <f t="shared" si="2304"/>
        <v>18.5</v>
      </c>
      <c r="BWZ28" s="48"/>
      <c r="BXA28" s="49"/>
      <c r="BXB28" s="49"/>
      <c r="BXC28" s="49"/>
      <c r="BXD28" s="49"/>
      <c r="BXE28" s="49"/>
      <c r="BXF28" s="67">
        <f t="shared" si="2305"/>
        <v>0</v>
      </c>
      <c r="BXG28" s="68">
        <f t="shared" si="2306"/>
        <v>0</v>
      </c>
      <c r="BXH28" s="48"/>
      <c r="BXI28" s="49"/>
      <c r="BXJ28" s="49"/>
      <c r="BXK28" s="49"/>
      <c r="BXL28" s="49"/>
      <c r="BXM28" s="49"/>
      <c r="BXN28" s="67">
        <f t="shared" si="2307"/>
        <v>0</v>
      </c>
      <c r="BXO28" s="68">
        <f t="shared" si="2308"/>
        <v>0</v>
      </c>
      <c r="BXP28" s="48"/>
      <c r="BXQ28" s="49"/>
      <c r="BXR28" s="49">
        <v>105</v>
      </c>
      <c r="BXS28" s="49"/>
      <c r="BXT28" s="49"/>
      <c r="BXU28" s="49"/>
      <c r="BXV28" s="67">
        <f t="shared" si="2309"/>
        <v>105</v>
      </c>
      <c r="BXW28" s="68">
        <f t="shared" si="2310"/>
        <v>17.5</v>
      </c>
      <c r="BXX28" s="48"/>
      <c r="BXY28" s="49"/>
      <c r="BXZ28" s="49"/>
      <c r="BYA28" s="49"/>
      <c r="BYB28" s="49"/>
      <c r="BYC28" s="49"/>
      <c r="BYD28" s="67">
        <f t="shared" si="2311"/>
        <v>0</v>
      </c>
      <c r="BYE28" s="68">
        <f t="shared" si="2312"/>
        <v>0</v>
      </c>
      <c r="BYF28" s="48"/>
      <c r="BYG28" s="49"/>
      <c r="BYH28" s="49"/>
      <c r="BYI28" s="49"/>
      <c r="BYJ28" s="49"/>
      <c r="BYK28" s="49"/>
      <c r="BYL28" s="67">
        <f t="shared" si="2313"/>
        <v>0</v>
      </c>
      <c r="BYM28" s="68">
        <f t="shared" si="2314"/>
        <v>0</v>
      </c>
      <c r="BYN28" s="48"/>
      <c r="BYO28" s="49">
        <v>217</v>
      </c>
      <c r="BYP28" s="49"/>
      <c r="BYQ28" s="49"/>
      <c r="BYR28" s="49"/>
      <c r="BYS28" s="49"/>
      <c r="BYT28" s="67">
        <f t="shared" si="2315"/>
        <v>217</v>
      </c>
      <c r="BYU28" s="68">
        <f t="shared" si="2316"/>
        <v>36.166666666666664</v>
      </c>
      <c r="BYV28" s="48"/>
      <c r="BYW28" s="49"/>
      <c r="BYX28" s="49"/>
      <c r="BYY28" s="49"/>
      <c r="BYZ28" s="49"/>
      <c r="BZA28" s="49"/>
      <c r="BZB28" s="67">
        <f t="shared" si="2317"/>
        <v>0</v>
      </c>
      <c r="BZC28" s="68">
        <f t="shared" si="2318"/>
        <v>0</v>
      </c>
      <c r="BZD28" s="48"/>
      <c r="BZE28" s="49"/>
      <c r="BZF28" s="49"/>
      <c r="BZG28" s="49"/>
      <c r="BZH28" s="49"/>
      <c r="BZI28" s="49"/>
      <c r="BZJ28" s="67">
        <f t="shared" si="2319"/>
        <v>0</v>
      </c>
      <c r="BZK28" s="68">
        <f t="shared" si="2320"/>
        <v>0</v>
      </c>
      <c r="BZL28" s="48"/>
      <c r="BZM28" s="49"/>
      <c r="BZN28" s="49"/>
      <c r="BZO28" s="49"/>
      <c r="BZP28" s="49"/>
      <c r="BZQ28" s="49"/>
      <c r="BZR28" s="67">
        <f t="shared" si="2321"/>
        <v>0</v>
      </c>
      <c r="BZS28" s="68">
        <f t="shared" si="2322"/>
        <v>0</v>
      </c>
      <c r="BZT28" s="48"/>
      <c r="BZU28" s="49">
        <v>39</v>
      </c>
      <c r="BZV28" s="49"/>
      <c r="BZW28" s="49"/>
      <c r="BZX28" s="49"/>
      <c r="BZY28" s="49"/>
      <c r="BZZ28" s="67">
        <f t="shared" si="2323"/>
        <v>39</v>
      </c>
      <c r="CAA28" s="68">
        <f t="shared" si="2324"/>
        <v>6.5</v>
      </c>
      <c r="CAB28" s="48"/>
      <c r="CAC28" s="49"/>
      <c r="CAD28" s="49">
        <v>40</v>
      </c>
      <c r="CAE28" s="49"/>
      <c r="CAF28" s="49"/>
      <c r="CAG28" s="49">
        <v>40</v>
      </c>
      <c r="CAH28" s="67">
        <f t="shared" si="2325"/>
        <v>80</v>
      </c>
      <c r="CAI28" s="68">
        <f t="shared" si="2326"/>
        <v>13.333333333333334</v>
      </c>
      <c r="CAJ28" s="48"/>
      <c r="CAK28" s="49"/>
      <c r="CAL28" s="49">
        <v>50</v>
      </c>
      <c r="CAM28" s="49"/>
      <c r="CAN28" s="49"/>
      <c r="CAO28" s="49"/>
      <c r="CAP28" s="67">
        <f t="shared" si="2327"/>
        <v>50</v>
      </c>
      <c r="CAQ28" s="68">
        <f t="shared" si="2328"/>
        <v>8.3333333333333339</v>
      </c>
      <c r="CAR28" s="201"/>
      <c r="CAS28" s="47"/>
      <c r="CAT28" s="47"/>
      <c r="CAU28" s="47"/>
      <c r="CAV28" s="47"/>
      <c r="CAW28" s="47"/>
      <c r="CAX28" s="67">
        <f t="shared" si="2329"/>
        <v>0</v>
      </c>
      <c r="CAY28" s="68">
        <f t="shared" si="2330"/>
        <v>0</v>
      </c>
      <c r="CAZ28" s="48"/>
      <c r="CBA28" s="49">
        <v>40</v>
      </c>
      <c r="CBB28" s="49"/>
      <c r="CBC28" s="49"/>
      <c r="CBD28" s="49"/>
      <c r="CBE28" s="49"/>
      <c r="CBF28" s="67">
        <f t="shared" si="2331"/>
        <v>40</v>
      </c>
      <c r="CBG28" s="68">
        <f t="shared" si="2332"/>
        <v>6.666666666666667</v>
      </c>
      <c r="CBH28" s="48">
        <v>38</v>
      </c>
      <c r="CBI28" s="49"/>
      <c r="CBJ28" s="49"/>
      <c r="CBK28" s="49"/>
      <c r="CBL28" s="49"/>
      <c r="CBM28" s="49"/>
      <c r="CBN28" s="67">
        <f t="shared" si="2333"/>
        <v>38</v>
      </c>
      <c r="CBO28" s="68">
        <f t="shared" si="2334"/>
        <v>6.333333333333333</v>
      </c>
      <c r="CBP28" s="48"/>
      <c r="CBQ28" s="49"/>
      <c r="CBR28" s="49"/>
      <c r="CBS28" s="49"/>
      <c r="CBT28" s="49"/>
      <c r="CBU28" s="49"/>
      <c r="CBV28" s="67">
        <f t="shared" si="2335"/>
        <v>0</v>
      </c>
      <c r="CBW28" s="68">
        <f t="shared" si="2336"/>
        <v>0</v>
      </c>
      <c r="CBX28" s="48"/>
      <c r="CBY28" s="49"/>
      <c r="CBZ28" s="49"/>
      <c r="CCA28" s="49"/>
      <c r="CCB28" s="49">
        <v>50</v>
      </c>
      <c r="CCC28" s="49"/>
      <c r="CCD28" s="67">
        <f t="shared" si="2337"/>
        <v>50</v>
      </c>
      <c r="CCE28" s="68">
        <f t="shared" si="2338"/>
        <v>8.3333333333333339</v>
      </c>
      <c r="CCF28" s="48"/>
      <c r="CCG28" s="49"/>
      <c r="CCH28" s="49"/>
      <c r="CCI28" s="49"/>
      <c r="CCJ28" s="49"/>
      <c r="CCK28" s="49"/>
      <c r="CCL28" s="67">
        <f t="shared" si="2339"/>
        <v>0</v>
      </c>
      <c r="CCM28" s="68">
        <f t="shared" si="2340"/>
        <v>0</v>
      </c>
      <c r="CCN28" s="48"/>
      <c r="CCO28" s="49"/>
      <c r="CCP28" s="49">
        <v>44</v>
      </c>
      <c r="CCQ28" s="49"/>
      <c r="CCR28" s="49"/>
      <c r="CCS28" s="49"/>
      <c r="CCT28" s="67">
        <f t="shared" si="2341"/>
        <v>44</v>
      </c>
      <c r="CCU28" s="68">
        <f t="shared" si="2342"/>
        <v>7.333333333333333</v>
      </c>
      <c r="CCV28" s="48"/>
      <c r="CCW28" s="49"/>
      <c r="CCX28" s="49"/>
      <c r="CCY28" s="49"/>
      <c r="CCZ28" s="49">
        <v>20</v>
      </c>
      <c r="CDA28" s="49"/>
      <c r="CDB28" s="67">
        <f t="shared" si="2343"/>
        <v>20</v>
      </c>
      <c r="CDC28" s="68">
        <f t="shared" si="2344"/>
        <v>3.3333333333333335</v>
      </c>
      <c r="CDD28" s="201"/>
      <c r="CDE28" s="47"/>
      <c r="CDF28" s="47"/>
      <c r="CDG28" s="47"/>
      <c r="CDH28" s="47"/>
      <c r="CDI28" s="47"/>
      <c r="CDJ28" s="67">
        <f t="shared" si="2345"/>
        <v>0</v>
      </c>
      <c r="CDK28" s="68">
        <f t="shared" si="2346"/>
        <v>0</v>
      </c>
      <c r="CDL28" s="48">
        <v>1</v>
      </c>
      <c r="CDM28" s="49"/>
      <c r="CDN28" s="49"/>
      <c r="CDO28" s="49"/>
      <c r="CDP28" s="49">
        <v>40</v>
      </c>
      <c r="CDQ28" s="49"/>
      <c r="CDR28" s="67">
        <f t="shared" si="2347"/>
        <v>41</v>
      </c>
      <c r="CDS28" s="68">
        <f t="shared" si="2348"/>
        <v>6.833333333333333</v>
      </c>
      <c r="CDT28" s="48"/>
      <c r="CDU28" s="49"/>
      <c r="CDV28" s="49"/>
      <c r="CDW28" s="49"/>
      <c r="CDX28" s="49"/>
      <c r="CDY28" s="49"/>
      <c r="CDZ28" s="67">
        <f t="shared" si="2349"/>
        <v>0</v>
      </c>
      <c r="CEA28" s="68">
        <f t="shared" si="2350"/>
        <v>0</v>
      </c>
      <c r="CEB28" s="48"/>
      <c r="CEC28" s="49"/>
      <c r="CED28" s="49"/>
      <c r="CEE28" s="49">
        <v>40</v>
      </c>
      <c r="CEF28" s="49"/>
      <c r="CEG28" s="49"/>
      <c r="CEH28" s="67">
        <f t="shared" si="2351"/>
        <v>40</v>
      </c>
      <c r="CEI28" s="184">
        <f t="shared" si="2352"/>
        <v>6.666666666666667</v>
      </c>
      <c r="CEJ28" s="48"/>
      <c r="CEK28" s="49"/>
      <c r="CEL28" s="49"/>
      <c r="CEM28" s="49"/>
      <c r="CEN28" s="49"/>
      <c r="CEO28" s="49">
        <v>30</v>
      </c>
      <c r="CEP28" s="67">
        <f t="shared" si="2353"/>
        <v>30</v>
      </c>
      <c r="CEQ28" s="68">
        <f t="shared" si="2354"/>
        <v>5</v>
      </c>
      <c r="CER28" s="48"/>
      <c r="CES28" s="49"/>
      <c r="CET28" s="49"/>
      <c r="CEU28" s="49">
        <v>0</v>
      </c>
      <c r="CEV28" s="49"/>
      <c r="CEW28" s="383">
        <v>0</v>
      </c>
      <c r="CEX28" s="63">
        <v>0</v>
      </c>
      <c r="CEY28" s="64"/>
      <c r="CEZ28" s="49"/>
      <c r="CFA28" s="49"/>
      <c r="CFB28" s="49"/>
      <c r="CFC28" s="49"/>
      <c r="CFD28" s="67">
        <f t="shared" si="2355"/>
        <v>0</v>
      </c>
      <c r="CFE28" s="68">
        <f t="shared" si="2356"/>
        <v>0</v>
      </c>
      <c r="CFF28" s="48">
        <v>53</v>
      </c>
      <c r="CFG28" s="49"/>
      <c r="CFH28" s="49"/>
      <c r="CFI28" s="49"/>
      <c r="CFJ28" s="49"/>
      <c r="CFK28" s="49">
        <v>20</v>
      </c>
      <c r="CFL28" s="64">
        <f t="shared" si="2357"/>
        <v>73</v>
      </c>
      <c r="CFM28" s="68">
        <f t="shared" si="2358"/>
        <v>12.166666666666666</v>
      </c>
      <c r="CFN28" s="48"/>
      <c r="CFO28" s="49">
        <v>167</v>
      </c>
      <c r="CFP28" s="49">
        <v>213</v>
      </c>
      <c r="CFQ28" s="49"/>
      <c r="CFR28" s="49"/>
      <c r="CFS28" s="49"/>
      <c r="CFT28" s="64">
        <f t="shared" si="2359"/>
        <v>380</v>
      </c>
      <c r="CFU28" s="68">
        <f t="shared" si="2360"/>
        <v>63.333333333333336</v>
      </c>
      <c r="CFV28" s="48"/>
      <c r="CFW28" s="49">
        <v>40</v>
      </c>
      <c r="CFX28" s="49"/>
      <c r="CFY28" s="49"/>
      <c r="CFZ28" s="49"/>
      <c r="CGA28" s="49"/>
      <c r="CGB28" s="64">
        <f t="shared" si="2361"/>
        <v>40</v>
      </c>
      <c r="CGC28" s="68">
        <f t="shared" si="2362"/>
        <v>6.666666666666667</v>
      </c>
      <c r="CGD28" s="48"/>
      <c r="CGE28" s="49">
        <v>0</v>
      </c>
      <c r="CGF28" s="49">
        <v>0</v>
      </c>
      <c r="CGG28" s="49"/>
      <c r="CGH28" s="49"/>
      <c r="CGI28" s="49"/>
      <c r="CGJ28" s="64">
        <f t="shared" si="2363"/>
        <v>0</v>
      </c>
      <c r="CGK28" s="68">
        <f t="shared" si="2364"/>
        <v>0</v>
      </c>
      <c r="CGL28" s="48">
        <v>408</v>
      </c>
      <c r="CGM28" s="49"/>
      <c r="CGN28" s="49"/>
      <c r="CGO28" s="49">
        <v>0</v>
      </c>
      <c r="CGP28" s="49"/>
      <c r="CGQ28" s="49"/>
      <c r="CGR28" s="64">
        <f t="shared" si="2365"/>
        <v>408</v>
      </c>
      <c r="CGS28" s="68">
        <f t="shared" si="2366"/>
        <v>68</v>
      </c>
      <c r="CGT28" s="48"/>
      <c r="CGU28" s="49"/>
      <c r="CGV28" s="49"/>
      <c r="CGW28" s="49"/>
      <c r="CGX28" s="49"/>
      <c r="CGY28" s="49"/>
      <c r="CGZ28" s="64">
        <f t="shared" si="2367"/>
        <v>0</v>
      </c>
      <c r="CHA28" s="68">
        <f t="shared" si="2368"/>
        <v>0</v>
      </c>
      <c r="CHB28" s="48"/>
      <c r="CHC28" s="49"/>
      <c r="CHD28" s="49"/>
      <c r="CHE28" s="49"/>
      <c r="CHF28" s="49"/>
      <c r="CHG28" s="49"/>
      <c r="CHH28" s="64">
        <f t="shared" si="2369"/>
        <v>0</v>
      </c>
      <c r="CHI28" s="68">
        <f t="shared" si="2370"/>
        <v>0</v>
      </c>
      <c r="CHJ28" s="48"/>
      <c r="CHK28" s="49"/>
      <c r="CHL28" s="49"/>
      <c r="CHM28" s="49">
        <v>17</v>
      </c>
      <c r="CHN28" s="49"/>
      <c r="CHO28" s="49"/>
      <c r="CHP28" s="64">
        <f t="shared" si="2371"/>
        <v>17</v>
      </c>
      <c r="CHQ28" s="68">
        <f t="shared" si="2372"/>
        <v>2.8333333333333335</v>
      </c>
      <c r="CHR28" s="48"/>
      <c r="CHS28" s="49"/>
      <c r="CHT28" s="49"/>
      <c r="CHU28" s="49"/>
      <c r="CHV28" s="49"/>
      <c r="CHW28" s="49">
        <v>0</v>
      </c>
      <c r="CHX28" s="64">
        <f t="shared" si="2373"/>
        <v>0</v>
      </c>
      <c r="CHY28" s="68">
        <f t="shared" si="2374"/>
        <v>0</v>
      </c>
      <c r="CHZ28" s="48">
        <v>39</v>
      </c>
      <c r="CIA28" s="49"/>
      <c r="CIB28" s="49"/>
      <c r="CIC28" s="49"/>
      <c r="CID28" s="49"/>
      <c r="CIE28" s="49"/>
      <c r="CIF28" s="64">
        <f t="shared" si="2375"/>
        <v>39</v>
      </c>
      <c r="CIG28" s="68">
        <f t="shared" si="2376"/>
        <v>6.5</v>
      </c>
      <c r="CIH28" s="48"/>
      <c r="CII28" s="49"/>
      <c r="CIJ28" s="49"/>
      <c r="CIK28" s="49">
        <v>0</v>
      </c>
      <c r="CIL28" s="49"/>
      <c r="CIM28" s="49">
        <v>0</v>
      </c>
      <c r="CIN28" s="64">
        <f t="shared" si="2377"/>
        <v>0</v>
      </c>
      <c r="CIO28" s="68">
        <f t="shared" si="2378"/>
        <v>0</v>
      </c>
      <c r="CIP28" s="48"/>
      <c r="CIQ28" s="49">
        <v>0</v>
      </c>
      <c r="CIR28" s="49"/>
      <c r="CIS28" s="49">
        <v>52</v>
      </c>
      <c r="CIT28" s="49"/>
      <c r="CIU28" s="49"/>
      <c r="CIV28" s="64">
        <f t="shared" si="2379"/>
        <v>52</v>
      </c>
      <c r="CIW28" s="68">
        <f t="shared" si="2380"/>
        <v>8.6666666666666661</v>
      </c>
      <c r="CIX28" s="48"/>
      <c r="CIY28" s="49"/>
      <c r="CIZ28" s="49">
        <v>40</v>
      </c>
      <c r="CJA28" s="49"/>
      <c r="CJB28" s="49"/>
      <c r="CJC28" s="49"/>
      <c r="CJD28" s="127">
        <f t="shared" si="2381"/>
        <v>40</v>
      </c>
      <c r="CJE28" s="43">
        <f t="shared" si="2382"/>
        <v>6.666666666666667</v>
      </c>
      <c r="CJF28" s="48">
        <v>0</v>
      </c>
      <c r="CJG28" s="49"/>
      <c r="CJH28" s="49"/>
      <c r="CJI28" s="49"/>
      <c r="CJJ28" s="49"/>
      <c r="CJK28" s="49"/>
      <c r="CJL28" s="127">
        <f t="shared" si="2383"/>
        <v>0</v>
      </c>
      <c r="CJM28" s="43">
        <f t="shared" si="2384"/>
        <v>0</v>
      </c>
      <c r="CJN28" s="48"/>
      <c r="CJO28" s="49">
        <v>0</v>
      </c>
      <c r="CJP28" s="49"/>
      <c r="CJQ28" s="49"/>
      <c r="CJR28" s="49"/>
      <c r="CJS28" s="49"/>
      <c r="CJT28" s="127">
        <f t="shared" si="2385"/>
        <v>0</v>
      </c>
      <c r="CJU28" s="43">
        <f t="shared" si="2386"/>
        <v>0</v>
      </c>
      <c r="CJV28" s="48"/>
      <c r="CJW28" s="49">
        <v>0</v>
      </c>
      <c r="CJX28" s="49"/>
      <c r="CJY28" s="49"/>
      <c r="CJZ28" s="49"/>
      <c r="CKA28" s="49"/>
      <c r="CKB28" s="127">
        <f t="shared" si="2387"/>
        <v>0</v>
      </c>
      <c r="CKC28" s="43">
        <f t="shared" si="2388"/>
        <v>0</v>
      </c>
      <c r="CKD28" s="48"/>
      <c r="CKE28" s="49"/>
      <c r="CKF28" s="49"/>
      <c r="CKG28" s="49"/>
      <c r="CKH28" s="49"/>
      <c r="CKI28" s="49"/>
      <c r="CKJ28" s="127">
        <f t="shared" si="2389"/>
        <v>0</v>
      </c>
      <c r="CKK28" s="43">
        <f t="shared" si="2390"/>
        <v>0</v>
      </c>
      <c r="CKL28" s="48"/>
      <c r="CKM28" s="49"/>
      <c r="CKN28" s="49"/>
      <c r="CKO28" s="49"/>
      <c r="CKP28" s="49"/>
      <c r="CKQ28" s="49"/>
      <c r="CKR28" s="127">
        <f t="shared" si="2391"/>
        <v>0</v>
      </c>
      <c r="CKS28" s="43">
        <f t="shared" si="2392"/>
        <v>0</v>
      </c>
      <c r="CKT28" s="48"/>
      <c r="CKU28" s="49"/>
      <c r="CKV28" s="49">
        <v>50</v>
      </c>
      <c r="CKW28" s="49"/>
      <c r="CKX28" s="49"/>
      <c r="CKY28" s="49"/>
      <c r="CKZ28" s="127">
        <f t="shared" si="2393"/>
        <v>50</v>
      </c>
      <c r="CLA28" s="43">
        <f t="shared" si="2394"/>
        <v>8.3333333333333339</v>
      </c>
      <c r="CLB28" s="48"/>
      <c r="CLC28" s="49"/>
      <c r="CLD28" s="49">
        <v>21</v>
      </c>
      <c r="CLE28" s="49">
        <v>0</v>
      </c>
      <c r="CLF28" s="49"/>
      <c r="CLG28" s="49">
        <v>0</v>
      </c>
      <c r="CLH28" s="127">
        <f t="shared" si="2395"/>
        <v>21</v>
      </c>
      <c r="CLI28" s="43">
        <f t="shared" si="2396"/>
        <v>3.5</v>
      </c>
      <c r="CLJ28" s="48"/>
      <c r="CLK28" s="49"/>
      <c r="CLL28" s="49"/>
      <c r="CLM28" s="49"/>
      <c r="CLN28" s="49"/>
      <c r="CLO28" s="49"/>
      <c r="CLP28" s="127">
        <f t="shared" si="2397"/>
        <v>0</v>
      </c>
      <c r="CLQ28" s="43">
        <f t="shared" si="2398"/>
        <v>0</v>
      </c>
      <c r="CLR28" s="48"/>
      <c r="CLS28" s="49"/>
      <c r="CLT28" s="49"/>
      <c r="CLU28" s="49"/>
      <c r="CLV28" s="49"/>
      <c r="CLW28" s="49"/>
      <c r="CLX28" s="127">
        <f t="shared" si="2399"/>
        <v>0</v>
      </c>
      <c r="CLY28" s="43">
        <f t="shared" si="2400"/>
        <v>0</v>
      </c>
      <c r="CLZ28" s="48"/>
      <c r="CMA28" s="49"/>
      <c r="CMB28" s="49">
        <v>0</v>
      </c>
      <c r="CMC28" s="49"/>
      <c r="CMD28" s="49"/>
      <c r="CME28" s="49"/>
      <c r="CMF28" s="127">
        <f t="shared" si="2401"/>
        <v>0</v>
      </c>
      <c r="CMG28" s="43">
        <f t="shared" si="2402"/>
        <v>0</v>
      </c>
      <c r="CMH28" s="48"/>
      <c r="CMI28" s="49">
        <v>0</v>
      </c>
      <c r="CMJ28" s="49"/>
      <c r="CMK28" s="49">
        <v>0</v>
      </c>
      <c r="CML28" s="49"/>
      <c r="CMM28" s="49"/>
      <c r="CMN28" s="127">
        <f t="shared" si="2403"/>
        <v>0</v>
      </c>
      <c r="CMO28" s="43">
        <f t="shared" si="2404"/>
        <v>0</v>
      </c>
      <c r="CMP28" s="48"/>
      <c r="CMQ28" s="49"/>
      <c r="CMR28" s="49"/>
      <c r="CMS28" s="49"/>
      <c r="CMT28" s="49">
        <v>0</v>
      </c>
      <c r="CMU28" s="49"/>
      <c r="CMV28" s="127">
        <f t="shared" si="2405"/>
        <v>0</v>
      </c>
      <c r="CMW28" s="43">
        <f t="shared" si="2406"/>
        <v>0</v>
      </c>
      <c r="CMX28" s="48"/>
      <c r="CMY28" s="49">
        <v>0</v>
      </c>
      <c r="CMZ28" s="49"/>
      <c r="CNA28" s="49"/>
      <c r="CNB28" s="49">
        <v>30</v>
      </c>
      <c r="CNC28" s="49"/>
      <c r="CND28" s="64">
        <f t="shared" si="2407"/>
        <v>30</v>
      </c>
      <c r="CNE28" s="68">
        <f t="shared" si="2408"/>
        <v>5</v>
      </c>
      <c r="CNF28" s="48">
        <v>0</v>
      </c>
      <c r="CNG28" s="49"/>
      <c r="CNH28" s="49"/>
      <c r="CNI28" s="49"/>
      <c r="CNJ28" s="49"/>
      <c r="CNK28" s="49"/>
      <c r="CNL28" s="64">
        <f t="shared" si="2409"/>
        <v>0</v>
      </c>
      <c r="CNM28" s="68">
        <f t="shared" si="2410"/>
        <v>0</v>
      </c>
      <c r="CNN28" s="48">
        <v>0</v>
      </c>
      <c r="CNO28" s="49"/>
      <c r="CNP28" s="49"/>
      <c r="CNQ28" s="49">
        <v>0</v>
      </c>
      <c r="CNR28" s="49"/>
      <c r="CNS28" s="49"/>
      <c r="CNT28" s="64">
        <f t="shared" si="2411"/>
        <v>0</v>
      </c>
      <c r="CNU28" s="68">
        <f t="shared" si="2412"/>
        <v>0</v>
      </c>
      <c r="CNV28" s="48"/>
      <c r="CNW28" s="49"/>
      <c r="CNX28" s="49"/>
      <c r="CNY28" s="49"/>
      <c r="CNZ28" s="49"/>
      <c r="COA28" s="49"/>
      <c r="COB28" s="64">
        <f t="shared" si="2413"/>
        <v>0</v>
      </c>
      <c r="COC28" s="68">
        <f t="shared" si="2414"/>
        <v>0</v>
      </c>
      <c r="COD28" s="48"/>
      <c r="COE28" s="49">
        <v>30</v>
      </c>
      <c r="COF28" s="49">
        <v>0</v>
      </c>
      <c r="COG28" s="49">
        <v>0</v>
      </c>
      <c r="COH28" s="49"/>
      <c r="COI28" s="49"/>
      <c r="COJ28" s="64">
        <f t="shared" si="2415"/>
        <v>30</v>
      </c>
      <c r="COK28" s="68">
        <f t="shared" si="2416"/>
        <v>5</v>
      </c>
      <c r="COL28" s="48"/>
      <c r="COM28" s="49">
        <v>50</v>
      </c>
      <c r="CON28" s="49"/>
      <c r="COO28" s="49"/>
      <c r="COP28" s="49"/>
      <c r="COQ28" s="49"/>
      <c r="COR28" s="64">
        <f t="shared" si="2417"/>
        <v>50</v>
      </c>
      <c r="COS28" s="68">
        <f t="shared" si="2418"/>
        <v>8.3333333333333339</v>
      </c>
      <c r="COT28" s="48"/>
      <c r="COU28" s="49"/>
      <c r="COV28" s="49"/>
      <c r="COW28" s="49"/>
      <c r="COX28" s="49"/>
      <c r="COY28" s="49"/>
      <c r="COZ28" s="64">
        <f t="shared" si="2419"/>
        <v>0</v>
      </c>
      <c r="CPA28" s="68">
        <f t="shared" si="2420"/>
        <v>0</v>
      </c>
      <c r="CPB28" s="48"/>
      <c r="CPC28" s="49"/>
      <c r="CPD28" s="49"/>
      <c r="CPE28" s="49"/>
      <c r="CPF28" s="49"/>
      <c r="CPG28" s="49"/>
      <c r="CPH28" s="64">
        <f t="shared" si="2421"/>
        <v>0</v>
      </c>
      <c r="CPI28" s="68">
        <f t="shared" si="2422"/>
        <v>0</v>
      </c>
      <c r="CPJ28" s="48">
        <v>0</v>
      </c>
      <c r="CPK28" s="49"/>
      <c r="CPL28" s="49"/>
      <c r="CPM28" s="49"/>
      <c r="CPN28" s="49"/>
      <c r="CPO28" s="49">
        <v>0</v>
      </c>
      <c r="CPP28" s="64">
        <f t="shared" si="2423"/>
        <v>0</v>
      </c>
      <c r="CPQ28" s="68">
        <f t="shared" si="2424"/>
        <v>0</v>
      </c>
      <c r="CPR28" s="82"/>
      <c r="CPS28" s="83"/>
      <c r="CPT28" s="83"/>
      <c r="CPU28" s="83"/>
      <c r="CPV28" s="83"/>
      <c r="CPW28" s="83"/>
      <c r="CPX28" s="64">
        <f t="shared" si="2425"/>
        <v>0</v>
      </c>
      <c r="CPY28" s="68">
        <f t="shared" si="2426"/>
        <v>0</v>
      </c>
      <c r="CPZ28" s="48"/>
      <c r="CQA28" s="49"/>
      <c r="CQB28" s="49"/>
      <c r="CQC28" s="49">
        <v>0</v>
      </c>
      <c r="CQD28" s="49"/>
      <c r="CQE28" s="49"/>
      <c r="CQF28" s="64">
        <f t="shared" si="2427"/>
        <v>0</v>
      </c>
      <c r="CQG28" s="68">
        <f t="shared" si="2428"/>
        <v>0</v>
      </c>
      <c r="CQH28" s="48">
        <v>40</v>
      </c>
      <c r="CQI28" s="49"/>
      <c r="CQJ28" s="49"/>
      <c r="CQK28" s="49"/>
      <c r="CQL28" s="49"/>
      <c r="CQM28" s="49"/>
      <c r="CQN28" s="127">
        <f t="shared" si="2429"/>
        <v>40</v>
      </c>
      <c r="CQO28" s="43">
        <f t="shared" si="2430"/>
        <v>6.666666666666667</v>
      </c>
      <c r="CQP28" s="48"/>
      <c r="CQQ28" s="49"/>
      <c r="CQR28" s="49"/>
      <c r="CQS28" s="49"/>
      <c r="CQT28" s="49"/>
      <c r="CQU28" s="49"/>
      <c r="CQV28" s="127">
        <f t="shared" si="2431"/>
        <v>0</v>
      </c>
      <c r="CQW28" s="43">
        <f t="shared" si="2432"/>
        <v>0</v>
      </c>
      <c r="CQX28" s="48"/>
      <c r="CQY28" s="49"/>
      <c r="CQZ28" s="49">
        <v>0</v>
      </c>
      <c r="CRA28" s="49"/>
      <c r="CRB28" s="49"/>
      <c r="CRC28" s="49">
        <v>0</v>
      </c>
      <c r="CRD28" s="127">
        <f t="shared" si="2433"/>
        <v>0</v>
      </c>
      <c r="CRE28" s="43">
        <f t="shared" si="2434"/>
        <v>0</v>
      </c>
      <c r="CRF28" s="48"/>
      <c r="CRG28" s="49"/>
      <c r="CRH28" s="49"/>
      <c r="CRI28" s="49"/>
      <c r="CRJ28" s="49"/>
      <c r="CRK28" s="49"/>
      <c r="CRL28" s="127">
        <f t="shared" si="2435"/>
        <v>0</v>
      </c>
      <c r="CRM28" s="43">
        <f t="shared" si="2436"/>
        <v>0</v>
      </c>
      <c r="CRN28" s="48"/>
      <c r="CRO28" s="49"/>
      <c r="CRP28" s="49"/>
      <c r="CRQ28" s="49"/>
      <c r="CRR28" s="49"/>
      <c r="CRS28" s="49"/>
      <c r="CRT28" s="127">
        <f t="shared" si="2437"/>
        <v>0</v>
      </c>
      <c r="CRU28" s="43">
        <f t="shared" si="2438"/>
        <v>0</v>
      </c>
      <c r="CRV28" s="239"/>
      <c r="CRW28" s="1"/>
      <c r="CRX28" s="1"/>
      <c r="CRY28" s="1"/>
      <c r="CRZ28" s="1"/>
      <c r="CSA28" s="1"/>
      <c r="CSB28" s="127">
        <f t="shared" si="2439"/>
        <v>0</v>
      </c>
      <c r="CSC28" s="43">
        <f t="shared" si="2440"/>
        <v>0</v>
      </c>
      <c r="CSD28" s="48"/>
      <c r="CSE28" s="49"/>
      <c r="CSF28" s="49"/>
      <c r="CSG28" s="49"/>
      <c r="CSH28" s="49"/>
      <c r="CSI28" s="49"/>
      <c r="CSJ28" s="127">
        <f t="shared" si="2441"/>
        <v>0</v>
      </c>
      <c r="CSK28" s="43">
        <f t="shared" si="2442"/>
        <v>0</v>
      </c>
      <c r="CSL28" s="48"/>
      <c r="CSM28" s="49"/>
      <c r="CSN28" s="49"/>
      <c r="CSO28" s="49"/>
      <c r="CSP28" s="49"/>
      <c r="CSQ28" s="49"/>
      <c r="CSR28" s="127">
        <f t="shared" si="2443"/>
        <v>0</v>
      </c>
      <c r="CSS28" s="43">
        <f t="shared" si="2444"/>
        <v>0</v>
      </c>
      <c r="CST28" s="48"/>
      <c r="CSU28" s="49"/>
      <c r="CSV28" s="49"/>
      <c r="CSW28" s="49"/>
      <c r="CSX28" s="49"/>
      <c r="CSY28" s="49"/>
      <c r="CSZ28" s="127">
        <f t="shared" si="2445"/>
        <v>0</v>
      </c>
      <c r="CTA28" s="43">
        <f t="shared" si="2446"/>
        <v>0</v>
      </c>
      <c r="CTB28" s="48"/>
      <c r="CTC28" s="49">
        <v>0</v>
      </c>
      <c r="CTD28" s="49"/>
      <c r="CTE28" s="49"/>
      <c r="CTF28" s="49"/>
      <c r="CTG28" s="49"/>
      <c r="CTH28" s="127">
        <f t="shared" si="2447"/>
        <v>0</v>
      </c>
      <c r="CTI28" s="43">
        <f t="shared" si="2448"/>
        <v>0</v>
      </c>
      <c r="CTJ28" s="48"/>
      <c r="CTK28" s="49">
        <v>0</v>
      </c>
      <c r="CTL28" s="49">
        <v>0</v>
      </c>
      <c r="CTM28" s="49"/>
      <c r="CTN28" s="49"/>
      <c r="CTO28" s="49"/>
      <c r="CTP28" s="64">
        <f t="shared" si="2449"/>
        <v>0</v>
      </c>
      <c r="CTQ28" s="68">
        <f t="shared" si="2450"/>
        <v>0</v>
      </c>
      <c r="CTR28" s="48">
        <v>0</v>
      </c>
      <c r="CTS28" s="49"/>
      <c r="CTT28" s="49"/>
      <c r="CTU28" s="49"/>
      <c r="CTV28" s="49"/>
      <c r="CTW28" s="49"/>
      <c r="CTX28" s="64">
        <f t="shared" si="2451"/>
        <v>0</v>
      </c>
      <c r="CTY28" s="68">
        <f t="shared" si="2452"/>
        <v>0</v>
      </c>
      <c r="CTZ28" s="48"/>
      <c r="CUA28" s="49"/>
      <c r="CUB28" s="49"/>
      <c r="CUC28" s="49"/>
      <c r="CUD28" s="49"/>
      <c r="CUE28" s="49"/>
      <c r="CUF28" s="64">
        <f t="shared" si="2453"/>
        <v>0</v>
      </c>
      <c r="CUG28" s="68">
        <f t="shared" si="2454"/>
        <v>0</v>
      </c>
      <c r="CUH28" s="48"/>
      <c r="CUI28" s="49"/>
      <c r="CUJ28" s="49"/>
      <c r="CUK28" s="49">
        <v>30</v>
      </c>
      <c r="CUL28" s="49"/>
      <c r="CUM28" s="49"/>
      <c r="CUN28" s="64">
        <f t="shared" si="2455"/>
        <v>30</v>
      </c>
      <c r="CUO28" s="68">
        <f t="shared" si="2456"/>
        <v>5</v>
      </c>
      <c r="CUP28" s="48"/>
      <c r="CUQ28" s="49"/>
      <c r="CUR28" s="49"/>
      <c r="CUS28" s="49"/>
      <c r="CUT28" s="49"/>
      <c r="CUU28" s="49">
        <v>0</v>
      </c>
      <c r="CUV28" s="64">
        <f t="shared" si="2457"/>
        <v>0</v>
      </c>
      <c r="CUW28" s="68">
        <f t="shared" si="2458"/>
        <v>0</v>
      </c>
      <c r="CUX28" s="48"/>
      <c r="CUY28" s="49"/>
      <c r="CUZ28" s="49"/>
      <c r="CVA28" s="49"/>
      <c r="CVB28" s="49"/>
      <c r="CVC28" s="49"/>
      <c r="CVD28" s="64">
        <f t="shared" si="2459"/>
        <v>0</v>
      </c>
      <c r="CVE28" s="68">
        <f t="shared" si="2460"/>
        <v>0</v>
      </c>
      <c r="CVF28" s="48"/>
      <c r="CVG28" s="49"/>
      <c r="CVH28" s="49">
        <v>0</v>
      </c>
      <c r="CVI28" s="49">
        <v>0</v>
      </c>
      <c r="CVJ28" s="49"/>
      <c r="CVK28" s="49"/>
      <c r="CVL28" s="64">
        <f t="shared" si="2461"/>
        <v>0</v>
      </c>
      <c r="CVM28" s="68">
        <f t="shared" si="2462"/>
        <v>0</v>
      </c>
      <c r="CVN28" s="48"/>
      <c r="CVO28" s="49"/>
      <c r="CVP28" s="49"/>
      <c r="CVQ28" s="49"/>
      <c r="CVR28" s="49"/>
      <c r="CVS28" s="49"/>
      <c r="CVT28" s="64">
        <f t="shared" si="2463"/>
        <v>0</v>
      </c>
      <c r="CVU28" s="68">
        <f t="shared" si="2464"/>
        <v>0</v>
      </c>
      <c r="CVV28" s="48"/>
      <c r="CVW28" s="49"/>
      <c r="CVX28" s="49"/>
      <c r="CVY28" s="49">
        <v>0</v>
      </c>
      <c r="CVZ28" s="49"/>
      <c r="CWA28" s="49"/>
      <c r="CWB28" s="64">
        <f t="shared" si="2465"/>
        <v>0</v>
      </c>
      <c r="CWC28" s="68">
        <f t="shared" si="2466"/>
        <v>0</v>
      </c>
      <c r="CWD28" s="48"/>
      <c r="CWE28" s="49"/>
      <c r="CWF28" s="49">
        <v>29</v>
      </c>
      <c r="CWG28" s="49"/>
      <c r="CWH28" s="49"/>
      <c r="CWI28" s="49"/>
      <c r="CWJ28" s="64">
        <f t="shared" si="2467"/>
        <v>29</v>
      </c>
      <c r="CWK28" s="68">
        <f t="shared" si="2468"/>
        <v>4.833333333333333</v>
      </c>
      <c r="CWL28" s="48"/>
      <c r="CWM28" s="49"/>
      <c r="CWN28" s="49"/>
      <c r="CWO28" s="49"/>
      <c r="CWP28" s="49"/>
      <c r="CWQ28" s="49">
        <v>0</v>
      </c>
      <c r="CWR28" s="64">
        <f t="shared" si="2469"/>
        <v>0</v>
      </c>
      <c r="CWS28" s="68">
        <f t="shared" si="2470"/>
        <v>0</v>
      </c>
      <c r="CWT28" s="48"/>
      <c r="CWU28" s="49"/>
      <c r="CWV28" s="49"/>
      <c r="CWW28" s="49"/>
      <c r="CWX28" s="49"/>
      <c r="CWY28" s="49"/>
      <c r="CWZ28" s="64">
        <f t="shared" si="2471"/>
        <v>0</v>
      </c>
      <c r="CXA28" s="68">
        <f t="shared" si="2472"/>
        <v>0</v>
      </c>
      <c r="CXB28" s="48"/>
      <c r="CXC28" s="49"/>
      <c r="CXD28" s="49">
        <v>20</v>
      </c>
      <c r="CXE28" s="49"/>
      <c r="CXF28" s="49"/>
      <c r="CXG28" s="49"/>
      <c r="CXH28" s="64">
        <f t="shared" si="2473"/>
        <v>20</v>
      </c>
      <c r="CXI28" s="68">
        <f t="shared" si="2474"/>
        <v>3.3333333333333335</v>
      </c>
      <c r="CXJ28" s="48"/>
      <c r="CXK28" s="49"/>
      <c r="CXL28" s="49"/>
      <c r="CXM28" s="49"/>
      <c r="CXN28" s="49"/>
      <c r="CXO28" s="49"/>
      <c r="CXP28" s="64">
        <f t="shared" si="2475"/>
        <v>0</v>
      </c>
      <c r="CXQ28" s="68">
        <f t="shared" si="2476"/>
        <v>0</v>
      </c>
      <c r="CXR28" s="48">
        <v>30</v>
      </c>
      <c r="CXS28" s="49"/>
      <c r="CXT28" s="49"/>
      <c r="CXU28" s="49">
        <v>0</v>
      </c>
      <c r="CXV28" s="49"/>
      <c r="CXW28" s="49"/>
      <c r="CXX28" s="64">
        <f t="shared" si="2477"/>
        <v>30</v>
      </c>
      <c r="CXY28" s="68">
        <f t="shared" si="2478"/>
        <v>5</v>
      </c>
      <c r="CXZ28" s="48">
        <v>40</v>
      </c>
      <c r="CYA28" s="49"/>
      <c r="CYB28" s="49"/>
      <c r="CYC28" s="49"/>
      <c r="CYD28" s="49"/>
      <c r="CYE28" s="49"/>
      <c r="CYF28" s="64">
        <f t="shared" si="2479"/>
        <v>40</v>
      </c>
      <c r="CYG28" s="68">
        <f t="shared" si="2480"/>
        <v>6.666666666666667</v>
      </c>
      <c r="CYH28" s="48"/>
      <c r="CYI28" s="49"/>
      <c r="CYJ28" s="49"/>
      <c r="CYK28" s="49"/>
      <c r="CYL28" s="49"/>
      <c r="CYM28" s="49"/>
      <c r="CYN28" s="64">
        <f t="shared" si="2481"/>
        <v>0</v>
      </c>
      <c r="CYO28" s="68">
        <f t="shared" si="2482"/>
        <v>0</v>
      </c>
      <c r="CYP28" s="48"/>
      <c r="CYQ28" s="49"/>
      <c r="CYR28" s="49"/>
      <c r="CYS28" s="49"/>
      <c r="CYT28" s="49"/>
      <c r="CYU28" s="49"/>
      <c r="CYV28" s="64">
        <f t="shared" si="2483"/>
        <v>0</v>
      </c>
      <c r="CYW28" s="68">
        <f t="shared" si="2484"/>
        <v>0</v>
      </c>
      <c r="CYX28" s="48"/>
      <c r="CYY28" s="49"/>
      <c r="CYZ28" s="49"/>
      <c r="CZA28" s="49"/>
      <c r="CZB28" s="49"/>
      <c r="CZC28" s="49"/>
      <c r="CZD28" s="64">
        <f t="shared" si="2485"/>
        <v>0</v>
      </c>
      <c r="CZE28" s="68">
        <f t="shared" si="2486"/>
        <v>0</v>
      </c>
      <c r="CZF28" s="48"/>
      <c r="CZG28" s="49"/>
      <c r="CZH28" s="49"/>
      <c r="CZI28" s="49"/>
      <c r="CZJ28" s="49">
        <v>30</v>
      </c>
      <c r="CZK28" s="49"/>
      <c r="CZL28" s="64">
        <f t="shared" si="1653"/>
        <v>30</v>
      </c>
      <c r="CZM28" s="68">
        <f t="shared" si="1654"/>
        <v>5</v>
      </c>
      <c r="CZN28" s="48"/>
      <c r="CZO28" s="49"/>
      <c r="CZP28" s="49"/>
      <c r="CZQ28" s="49"/>
      <c r="CZR28" s="49"/>
      <c r="CZS28" s="49">
        <v>50</v>
      </c>
      <c r="CZT28" s="64">
        <f t="shared" si="1655"/>
        <v>50</v>
      </c>
      <c r="CZU28" s="68">
        <f t="shared" si="1656"/>
        <v>8.3333333333333339</v>
      </c>
      <c r="CZV28" s="48"/>
      <c r="CZW28" s="49"/>
      <c r="CZX28" s="49"/>
      <c r="CZY28" s="49"/>
      <c r="CZZ28" s="49"/>
      <c r="DAA28" s="49"/>
      <c r="DAB28" s="64">
        <f t="shared" si="1657"/>
        <v>0</v>
      </c>
      <c r="DAC28" s="68">
        <f t="shared" si="1658"/>
        <v>0</v>
      </c>
      <c r="DAD28" s="48"/>
      <c r="DAE28" s="49"/>
      <c r="DAF28" s="49"/>
      <c r="DAG28" s="49"/>
      <c r="DAH28" s="49">
        <v>20</v>
      </c>
      <c r="DAI28" s="49">
        <v>0</v>
      </c>
      <c r="DAJ28" s="64">
        <f t="shared" si="1659"/>
        <v>20</v>
      </c>
      <c r="DAK28" s="68">
        <f t="shared" si="1660"/>
        <v>3.3333333333333335</v>
      </c>
      <c r="DAL28" s="48"/>
      <c r="DAM28" s="49"/>
      <c r="DAN28" s="49"/>
      <c r="DAO28" s="49">
        <v>20</v>
      </c>
      <c r="DAP28" s="49"/>
      <c r="DAQ28" s="49"/>
      <c r="DAR28" s="64">
        <f t="shared" si="1661"/>
        <v>20</v>
      </c>
      <c r="DAS28" s="68">
        <f t="shared" si="1662"/>
        <v>3.3333333333333335</v>
      </c>
      <c r="DAT28" s="48">
        <v>30</v>
      </c>
      <c r="DAU28" s="49"/>
      <c r="DAV28" s="49"/>
      <c r="DAW28" s="49"/>
      <c r="DAX28" s="49">
        <v>0</v>
      </c>
      <c r="DAY28" s="49"/>
      <c r="DAZ28" s="64">
        <f t="shared" si="1663"/>
        <v>30</v>
      </c>
      <c r="DBA28" s="68">
        <f t="shared" si="1664"/>
        <v>5</v>
      </c>
      <c r="DBB28" s="48"/>
      <c r="DBC28" s="49"/>
      <c r="DBD28" s="49">
        <v>0</v>
      </c>
      <c r="DBE28" s="49">
        <v>0</v>
      </c>
      <c r="DBF28" s="49"/>
      <c r="DBG28" s="49"/>
      <c r="DBH28" s="491">
        <f t="shared" si="1665"/>
        <v>0</v>
      </c>
      <c r="DBI28" s="492">
        <f t="shared" si="1666"/>
        <v>0</v>
      </c>
      <c r="DBJ28" s="48"/>
      <c r="DBK28" s="49"/>
      <c r="DBL28" s="49"/>
      <c r="DBM28" s="49"/>
      <c r="DBN28" s="49"/>
      <c r="DBO28" s="49">
        <v>0</v>
      </c>
      <c r="DBP28" s="64">
        <f t="shared" si="1667"/>
        <v>0</v>
      </c>
      <c r="DBQ28" s="68">
        <f t="shared" si="1668"/>
        <v>0</v>
      </c>
      <c r="DBR28" s="48"/>
      <c r="DBS28" s="49"/>
      <c r="DBT28" s="49"/>
      <c r="DBU28" s="49"/>
      <c r="DBV28" s="49"/>
      <c r="DBW28" s="49"/>
      <c r="DBX28" s="64">
        <f t="shared" si="1669"/>
        <v>0</v>
      </c>
      <c r="DBY28" s="68">
        <f t="shared" si="1670"/>
        <v>0</v>
      </c>
      <c r="DBZ28" s="48"/>
      <c r="DCA28" s="49"/>
      <c r="DCB28" s="49"/>
      <c r="DCC28" s="49">
        <v>17</v>
      </c>
      <c r="DCD28" s="49"/>
      <c r="DCE28" s="49"/>
      <c r="DCF28" s="491">
        <f t="shared" si="1671"/>
        <v>17</v>
      </c>
      <c r="DCG28" s="492">
        <f t="shared" si="1672"/>
        <v>2.8333333333333335</v>
      </c>
      <c r="DCH28" s="48"/>
      <c r="DCI28" s="49"/>
      <c r="DCJ28" s="49"/>
      <c r="DCK28" s="49"/>
      <c r="DCL28" s="49">
        <v>50</v>
      </c>
      <c r="DCM28" s="49"/>
      <c r="DCN28" s="64">
        <f t="shared" si="1673"/>
        <v>50</v>
      </c>
      <c r="DCO28" s="68">
        <f t="shared" si="1674"/>
        <v>8.3333333333333339</v>
      </c>
      <c r="DCP28" s="48"/>
      <c r="DCQ28" s="49"/>
      <c r="DCR28" s="49"/>
      <c r="DCS28" s="49"/>
      <c r="DCT28" s="49"/>
      <c r="DCU28" s="49"/>
      <c r="DCV28" s="491">
        <f t="shared" si="1675"/>
        <v>0</v>
      </c>
      <c r="DCW28" s="492">
        <f t="shared" si="1676"/>
        <v>0</v>
      </c>
      <c r="DCX28" s="48">
        <v>0</v>
      </c>
      <c r="DCY28" s="49"/>
      <c r="DCZ28" s="49"/>
      <c r="DDA28" s="49"/>
      <c r="DDB28" s="49">
        <v>40</v>
      </c>
      <c r="DDC28" s="49"/>
      <c r="DDD28" s="491">
        <f t="shared" si="1677"/>
        <v>40</v>
      </c>
      <c r="DDE28" s="492">
        <f t="shared" si="1678"/>
        <v>6.666666666666667</v>
      </c>
      <c r="DDF28" s="63"/>
      <c r="DDG28" s="64"/>
      <c r="DDH28" s="64">
        <v>0</v>
      </c>
      <c r="DDI28" s="64"/>
      <c r="DDJ28" s="64"/>
      <c r="DDK28" s="64"/>
      <c r="DDL28" s="491">
        <f t="shared" si="1679"/>
        <v>0</v>
      </c>
      <c r="DDM28" s="492">
        <f t="shared" si="1680"/>
        <v>0</v>
      </c>
      <c r="DDN28" s="48"/>
      <c r="DDO28" s="49"/>
      <c r="DDP28" s="49"/>
      <c r="DDQ28" s="49"/>
      <c r="DDR28" s="49"/>
      <c r="DDS28" s="49">
        <v>0</v>
      </c>
      <c r="DDT28" s="64">
        <f t="shared" si="1681"/>
        <v>0</v>
      </c>
      <c r="DDU28" s="68">
        <f t="shared" si="1682"/>
        <v>0</v>
      </c>
      <c r="DDV28" s="48"/>
      <c r="DDW28" s="49"/>
      <c r="DDX28" s="49"/>
      <c r="DDY28" s="49"/>
      <c r="DDZ28" s="49"/>
      <c r="DEA28" s="49"/>
      <c r="DEB28" s="491">
        <f t="shared" si="1683"/>
        <v>0</v>
      </c>
      <c r="DEC28" s="492">
        <f t="shared" si="1684"/>
        <v>0</v>
      </c>
      <c r="DED28" s="48"/>
      <c r="DEE28" s="49"/>
      <c r="DEF28" s="49"/>
      <c r="DEG28" s="49"/>
      <c r="DEH28" s="49"/>
      <c r="DEI28" s="49"/>
      <c r="DEJ28" s="491">
        <f t="shared" si="1685"/>
        <v>0</v>
      </c>
      <c r="DEK28" s="492">
        <f t="shared" si="1686"/>
        <v>0</v>
      </c>
      <c r="DEL28" s="48"/>
      <c r="DEM28" s="49"/>
      <c r="DEN28" s="49"/>
      <c r="DEO28" s="49"/>
      <c r="DEP28" s="49">
        <v>0</v>
      </c>
      <c r="DEQ28" s="49">
        <v>0</v>
      </c>
      <c r="DER28" s="64">
        <f t="shared" si="1687"/>
        <v>0</v>
      </c>
      <c r="DES28" s="68">
        <f t="shared" si="1688"/>
        <v>0</v>
      </c>
      <c r="DET28" s="63">
        <v>30</v>
      </c>
      <c r="DEU28" s="64"/>
      <c r="DEV28" s="64"/>
      <c r="DEW28" s="64"/>
      <c r="DEX28" s="64"/>
      <c r="DEY28" s="64"/>
      <c r="DEZ28" s="491">
        <f t="shared" si="1689"/>
        <v>30</v>
      </c>
      <c r="DFA28" s="492">
        <f t="shared" si="1690"/>
        <v>5</v>
      </c>
      <c r="DFB28" s="82"/>
      <c r="DFC28" s="83"/>
      <c r="DFD28" s="83"/>
      <c r="DFE28" s="83"/>
      <c r="DFF28" s="83"/>
      <c r="DFG28" s="83"/>
      <c r="DFH28" s="64">
        <f t="shared" si="1691"/>
        <v>0</v>
      </c>
      <c r="DFI28" s="68">
        <f t="shared" si="1692"/>
        <v>0</v>
      </c>
      <c r="DFJ28" s="48"/>
      <c r="DFK28" s="49"/>
      <c r="DFL28" s="49">
        <v>30</v>
      </c>
      <c r="DFM28" s="49"/>
      <c r="DFN28" s="49"/>
      <c r="DFO28" s="49">
        <v>0</v>
      </c>
      <c r="DFP28" s="64">
        <f t="shared" si="1693"/>
        <v>30</v>
      </c>
      <c r="DFQ28" s="68">
        <f t="shared" si="1694"/>
        <v>5</v>
      </c>
      <c r="DFR28" s="48"/>
      <c r="DFS28" s="49"/>
      <c r="DFT28" s="49"/>
      <c r="DFU28" s="49">
        <v>20</v>
      </c>
      <c r="DFV28" s="49"/>
      <c r="DFW28" s="49"/>
      <c r="DFX28" s="64">
        <f t="shared" si="1695"/>
        <v>20</v>
      </c>
      <c r="DFY28" s="68">
        <f t="shared" si="1696"/>
        <v>3.3333333333333335</v>
      </c>
      <c r="DFZ28" s="48"/>
      <c r="DGA28" s="49"/>
      <c r="DGB28" s="49"/>
      <c r="DGC28" s="49"/>
      <c r="DGD28" s="49"/>
      <c r="DGE28" s="49"/>
      <c r="DGF28" s="64">
        <f t="shared" si="1697"/>
        <v>0</v>
      </c>
      <c r="DGG28" s="68">
        <f t="shared" si="1698"/>
        <v>0</v>
      </c>
      <c r="DGH28" s="48">
        <v>0</v>
      </c>
      <c r="DGI28" s="49"/>
      <c r="DGJ28" s="49">
        <v>20</v>
      </c>
      <c r="DGK28" s="49"/>
      <c r="DGL28" s="49">
        <v>20</v>
      </c>
      <c r="DGM28" s="49"/>
      <c r="DGN28" s="64">
        <f t="shared" si="1699"/>
        <v>40</v>
      </c>
      <c r="DGO28" s="68">
        <f t="shared" si="1700"/>
        <v>6.666666666666667</v>
      </c>
      <c r="DGP28" s="48"/>
      <c r="DGQ28" s="49"/>
      <c r="DGR28" s="49"/>
      <c r="DGS28" s="49"/>
      <c r="DGT28" s="49"/>
      <c r="DGU28" s="49"/>
      <c r="DGV28" s="64">
        <f t="shared" si="1701"/>
        <v>0</v>
      </c>
      <c r="DGW28" s="68">
        <f t="shared" si="1702"/>
        <v>0</v>
      </c>
      <c r="DGX28" s="48">
        <v>0</v>
      </c>
      <c r="DGY28" s="49"/>
      <c r="DGZ28" s="49"/>
      <c r="DHA28" s="49"/>
      <c r="DHB28" s="49"/>
      <c r="DHC28" s="49"/>
      <c r="DHD28" s="64">
        <f t="shared" si="1703"/>
        <v>0</v>
      </c>
      <c r="DHE28" s="68">
        <f t="shared" si="1704"/>
        <v>0</v>
      </c>
      <c r="DHF28" s="48"/>
      <c r="DHG28" s="49"/>
      <c r="DHH28" s="49"/>
      <c r="DHI28" s="49"/>
      <c r="DHJ28" s="49"/>
      <c r="DHK28" s="49">
        <v>100</v>
      </c>
      <c r="DHL28" s="64">
        <f t="shared" si="1705"/>
        <v>100</v>
      </c>
      <c r="DHM28" s="68">
        <f t="shared" si="1706"/>
        <v>16.666666666666668</v>
      </c>
      <c r="DHN28" s="48"/>
      <c r="DHO28" s="49">
        <v>50</v>
      </c>
      <c r="DHP28" s="49">
        <v>0</v>
      </c>
      <c r="DHQ28" s="49"/>
      <c r="DHR28" s="49"/>
      <c r="DHS28" s="49"/>
      <c r="DHT28" s="64">
        <f t="shared" si="1707"/>
        <v>50</v>
      </c>
      <c r="DHU28" s="68">
        <f t="shared" si="1708"/>
        <v>8.3333333333333339</v>
      </c>
      <c r="DHV28" s="48"/>
      <c r="DHW28" s="49"/>
      <c r="DHX28" s="49"/>
      <c r="DHY28" s="49"/>
      <c r="DHZ28" s="49"/>
      <c r="DIA28" s="49"/>
      <c r="DIB28" s="64">
        <f t="shared" si="1709"/>
        <v>0</v>
      </c>
      <c r="DIC28" s="68">
        <f t="shared" si="1710"/>
        <v>0</v>
      </c>
      <c r="DID28" s="48"/>
      <c r="DIE28" s="49"/>
      <c r="DIF28" s="49"/>
      <c r="DIG28" s="49"/>
      <c r="DIH28" s="49"/>
      <c r="DII28" s="49"/>
      <c r="DIJ28" s="64">
        <f t="shared" si="1711"/>
        <v>0</v>
      </c>
      <c r="DIK28" s="184">
        <f t="shared" si="1712"/>
        <v>0</v>
      </c>
      <c r="DIL28" s="195"/>
      <c r="DIM28" s="49"/>
      <c r="DIN28" s="49"/>
      <c r="DIO28" s="49"/>
      <c r="DIP28" s="49"/>
      <c r="DIQ28" s="49"/>
      <c r="DIR28" s="64">
        <f t="shared" si="1713"/>
        <v>0</v>
      </c>
      <c r="DIS28" s="184">
        <f t="shared" si="1714"/>
        <v>0</v>
      </c>
      <c r="DIT28" s="48"/>
      <c r="DIU28" s="49"/>
      <c r="DIV28" s="49"/>
      <c r="DIW28" s="49">
        <v>0</v>
      </c>
      <c r="DIX28" s="49"/>
      <c r="DIY28" s="49"/>
      <c r="DIZ28" s="64">
        <f t="shared" si="1715"/>
        <v>0</v>
      </c>
      <c r="DJA28" s="68">
        <f t="shared" si="1716"/>
        <v>0</v>
      </c>
      <c r="DJB28" s="48"/>
      <c r="DJC28" s="49"/>
      <c r="DJD28" s="49"/>
      <c r="DJE28" s="49"/>
      <c r="DJF28" s="49"/>
      <c r="DJG28" s="49"/>
      <c r="DJH28" s="64">
        <f t="shared" si="2487"/>
        <v>0</v>
      </c>
      <c r="DJI28" s="68">
        <f t="shared" si="2488"/>
        <v>0</v>
      </c>
      <c r="DJJ28" s="48"/>
      <c r="DJK28" s="49"/>
      <c r="DJL28" s="49">
        <v>0</v>
      </c>
      <c r="DJM28" s="49"/>
      <c r="DJN28" s="49"/>
      <c r="DJO28" s="49"/>
      <c r="DJP28" s="64">
        <f t="shared" si="2489"/>
        <v>0</v>
      </c>
      <c r="DJQ28" s="68">
        <f t="shared" si="2490"/>
        <v>0</v>
      </c>
      <c r="DJR28" s="48"/>
      <c r="DJS28" s="49">
        <v>0</v>
      </c>
      <c r="DJT28" s="49"/>
      <c r="DJU28" s="49"/>
      <c r="DJV28" s="49"/>
      <c r="DJW28" s="49"/>
      <c r="DJX28" s="64">
        <f t="shared" si="2491"/>
        <v>0</v>
      </c>
      <c r="DJY28" s="68">
        <f t="shared" si="2492"/>
        <v>0</v>
      </c>
      <c r="DJZ28" s="48"/>
      <c r="DKA28" s="49"/>
      <c r="DKB28" s="49"/>
      <c r="DKC28" s="49"/>
      <c r="DKD28" s="49"/>
      <c r="DKE28" s="49"/>
      <c r="DKF28" s="64">
        <f t="shared" si="2493"/>
        <v>0</v>
      </c>
      <c r="DKG28" s="68">
        <f t="shared" si="2494"/>
        <v>0</v>
      </c>
      <c r="DKH28" s="48"/>
      <c r="DKI28" s="49"/>
      <c r="DKJ28" s="49"/>
      <c r="DKK28" s="49"/>
      <c r="DKL28" s="49"/>
      <c r="DKM28" s="49"/>
      <c r="DKN28" s="64">
        <f t="shared" si="2495"/>
        <v>0</v>
      </c>
      <c r="DKO28" s="68">
        <f t="shared" si="2496"/>
        <v>0</v>
      </c>
      <c r="DKP28" s="48"/>
      <c r="DKQ28" s="49"/>
      <c r="DKR28" s="49"/>
      <c r="DKS28" s="49"/>
      <c r="DKT28" s="49"/>
      <c r="DKU28" s="49"/>
      <c r="DKV28" s="64">
        <f t="shared" si="2497"/>
        <v>0</v>
      </c>
      <c r="DKW28" s="184">
        <f t="shared" si="2498"/>
        <v>0</v>
      </c>
      <c r="DKX28" s="195"/>
      <c r="DKY28" s="49"/>
      <c r="DKZ28" s="49"/>
      <c r="DLA28" s="49">
        <v>20</v>
      </c>
      <c r="DLB28" s="49"/>
      <c r="DLC28" s="49">
        <v>0</v>
      </c>
      <c r="DLD28" s="64">
        <f t="shared" si="2499"/>
        <v>20</v>
      </c>
      <c r="DLE28" s="184">
        <f t="shared" si="2500"/>
        <v>3.3333333333333335</v>
      </c>
      <c r="DLF28" s="48"/>
      <c r="DLG28" s="49"/>
      <c r="DLH28" s="49"/>
      <c r="DLI28" s="49"/>
      <c r="DLJ28" s="49">
        <v>50</v>
      </c>
      <c r="DLK28" s="49"/>
      <c r="DLL28" s="64">
        <f t="shared" si="2501"/>
        <v>50</v>
      </c>
      <c r="DLM28" s="68">
        <f t="shared" si="2502"/>
        <v>8.3333333333333339</v>
      </c>
      <c r="DLN28" s="48"/>
      <c r="DLO28" s="49"/>
      <c r="DLP28" s="49"/>
      <c r="DLQ28" s="49"/>
      <c r="DLR28" s="49"/>
      <c r="DLS28" s="49"/>
      <c r="DLT28" s="64">
        <f t="shared" si="2503"/>
        <v>0</v>
      </c>
      <c r="DLU28" s="68">
        <f t="shared" si="2504"/>
        <v>0</v>
      </c>
      <c r="DLV28" s="48"/>
      <c r="DLW28" s="49"/>
      <c r="DLX28" s="49"/>
      <c r="DLY28" s="49"/>
      <c r="DLZ28" s="49"/>
      <c r="DMA28" s="49"/>
      <c r="DMB28" s="64">
        <f t="shared" si="2505"/>
        <v>0</v>
      </c>
      <c r="DMC28" s="68">
        <f t="shared" si="2506"/>
        <v>0</v>
      </c>
      <c r="DMD28" s="48"/>
      <c r="DME28" s="49"/>
      <c r="DMF28" s="49"/>
      <c r="DMG28" s="49"/>
      <c r="DMH28" s="49"/>
      <c r="DMI28" s="49"/>
      <c r="DMJ28" s="64">
        <f t="shared" si="2507"/>
        <v>0</v>
      </c>
      <c r="DMK28" s="68">
        <f t="shared" si="2508"/>
        <v>0</v>
      </c>
      <c r="DML28" s="48"/>
      <c r="DMM28" s="49">
        <v>0</v>
      </c>
      <c r="DMN28" s="49">
        <v>50</v>
      </c>
      <c r="DMO28" s="49"/>
      <c r="DMP28" s="49"/>
      <c r="DMQ28" s="49"/>
      <c r="DMR28" s="64">
        <f t="shared" si="2509"/>
        <v>50</v>
      </c>
      <c r="DMS28" s="68">
        <f t="shared" si="2510"/>
        <v>8.3333333333333339</v>
      </c>
      <c r="DMT28" s="48"/>
      <c r="DMU28" s="49"/>
      <c r="DMV28" s="49"/>
      <c r="DMW28" s="49"/>
      <c r="DMX28" s="49"/>
      <c r="DMY28" s="49"/>
      <c r="DMZ28" s="64">
        <f t="shared" si="2511"/>
        <v>0</v>
      </c>
      <c r="DNA28" s="68">
        <f t="shared" si="2512"/>
        <v>0</v>
      </c>
      <c r="DNB28" s="48"/>
      <c r="DNC28" s="49"/>
      <c r="DND28" s="49"/>
      <c r="DNE28" s="49"/>
      <c r="DNF28" s="49">
        <v>50</v>
      </c>
      <c r="DNG28" s="49"/>
      <c r="DNH28" s="64">
        <f t="shared" si="2513"/>
        <v>50</v>
      </c>
      <c r="DNI28" s="68">
        <f t="shared" si="2514"/>
        <v>8.3333333333333339</v>
      </c>
      <c r="DNJ28" s="48"/>
      <c r="DNK28" s="49"/>
      <c r="DNL28" s="49"/>
      <c r="DNM28" s="49"/>
      <c r="DNN28" s="49"/>
      <c r="DNO28" s="49"/>
      <c r="DNP28" s="64">
        <f t="shared" si="2515"/>
        <v>0</v>
      </c>
      <c r="DNQ28" s="68">
        <f t="shared" si="2516"/>
        <v>0</v>
      </c>
      <c r="DNR28" s="48"/>
      <c r="DNS28" s="49"/>
      <c r="DNT28" s="49"/>
      <c r="DNU28" s="49"/>
      <c r="DNV28" s="49"/>
      <c r="DNW28" s="49"/>
      <c r="DNX28" s="64">
        <f t="shared" si="2517"/>
        <v>0</v>
      </c>
      <c r="DNY28" s="68">
        <f t="shared" si="2518"/>
        <v>0</v>
      </c>
      <c r="DNZ28" s="48"/>
      <c r="DOA28" s="49"/>
      <c r="DOB28" s="49"/>
      <c r="DOC28" s="49"/>
      <c r="DOD28" s="49">
        <v>0</v>
      </c>
      <c r="DOE28" s="49"/>
      <c r="DOF28" s="64">
        <f t="shared" si="2519"/>
        <v>0</v>
      </c>
      <c r="DOG28" s="68">
        <f t="shared" si="2520"/>
        <v>0</v>
      </c>
      <c r="DOH28" s="48"/>
      <c r="DOI28" s="49"/>
      <c r="DOJ28" s="49"/>
      <c r="DOK28" s="49"/>
      <c r="DOL28" s="49"/>
      <c r="DOM28" s="49"/>
      <c r="DON28" s="64">
        <f t="shared" si="2521"/>
        <v>0</v>
      </c>
      <c r="DOO28" s="68">
        <f t="shared" si="2522"/>
        <v>0</v>
      </c>
      <c r="DOP28" s="48"/>
      <c r="DOQ28" s="49"/>
      <c r="DOR28" s="49"/>
      <c r="DOS28" s="49"/>
      <c r="DOT28" s="49"/>
      <c r="DOU28" s="49"/>
      <c r="DOV28" s="64">
        <f t="shared" si="2523"/>
        <v>0</v>
      </c>
      <c r="DOW28" s="68">
        <f t="shared" si="2524"/>
        <v>0</v>
      </c>
      <c r="DOX28" s="48"/>
      <c r="DOY28" s="49"/>
      <c r="DOZ28" s="49"/>
      <c r="DPA28" s="49"/>
      <c r="DPB28" s="49">
        <v>50</v>
      </c>
      <c r="DPC28" s="49"/>
      <c r="DPD28" s="64">
        <f t="shared" si="2525"/>
        <v>50</v>
      </c>
      <c r="DPE28" s="68">
        <f t="shared" si="2526"/>
        <v>8.3333333333333339</v>
      </c>
      <c r="DPF28" s="48">
        <v>0</v>
      </c>
      <c r="DPG28" s="49"/>
      <c r="DPH28" s="49"/>
      <c r="DPI28" s="49"/>
      <c r="DPJ28" s="49"/>
      <c r="DPK28" s="49"/>
      <c r="DPL28" s="64">
        <f t="shared" si="2527"/>
        <v>0</v>
      </c>
      <c r="DPM28" s="68">
        <f t="shared" si="2528"/>
        <v>0</v>
      </c>
      <c r="DPN28" s="48"/>
      <c r="DPO28" s="49"/>
      <c r="DPP28" s="49"/>
      <c r="DPQ28" s="49"/>
      <c r="DPR28" s="49"/>
      <c r="DPS28" s="49"/>
      <c r="DPT28" s="64">
        <f t="shared" si="2529"/>
        <v>0</v>
      </c>
      <c r="DPU28" s="68">
        <f t="shared" si="2530"/>
        <v>0</v>
      </c>
      <c r="DPV28" s="48"/>
      <c r="DPW28" s="49"/>
      <c r="DPX28" s="49">
        <v>20</v>
      </c>
      <c r="DPY28" s="49"/>
      <c r="DPZ28" s="49"/>
      <c r="DQA28" s="49"/>
      <c r="DQB28" s="64">
        <f t="shared" si="2531"/>
        <v>20</v>
      </c>
      <c r="DQC28" s="68">
        <f t="shared" si="2532"/>
        <v>3.3333333333333335</v>
      </c>
      <c r="DQD28" s="48"/>
      <c r="DQE28" s="49"/>
      <c r="DQF28" s="49">
        <v>30</v>
      </c>
      <c r="DQG28" s="49"/>
      <c r="DQH28" s="49"/>
      <c r="DQI28" s="49"/>
      <c r="DQJ28" s="64">
        <f t="shared" si="2533"/>
        <v>30</v>
      </c>
      <c r="DQK28" s="68">
        <f t="shared" si="2534"/>
        <v>5</v>
      </c>
      <c r="DQL28" s="48"/>
      <c r="DQM28" s="49"/>
      <c r="DQN28" s="49"/>
      <c r="DQO28" s="49"/>
      <c r="DQP28" s="49"/>
      <c r="DQQ28" s="49"/>
      <c r="DQR28" s="64">
        <f t="shared" si="2535"/>
        <v>0</v>
      </c>
      <c r="DQS28" s="68">
        <f t="shared" si="2536"/>
        <v>0</v>
      </c>
      <c r="DQT28" s="48"/>
      <c r="DQU28" s="49"/>
      <c r="DQV28" s="49"/>
      <c r="DQW28" s="49"/>
      <c r="DQX28" s="49"/>
      <c r="DQY28" s="49"/>
      <c r="DQZ28" s="64">
        <f t="shared" si="2537"/>
        <v>0</v>
      </c>
      <c r="DRA28" s="68">
        <f t="shared" si="2538"/>
        <v>0</v>
      </c>
      <c r="DRB28" s="48"/>
      <c r="DRC28" s="49"/>
      <c r="DRD28" s="49">
        <v>30</v>
      </c>
      <c r="DRE28" s="49"/>
      <c r="DRF28" s="49"/>
      <c r="DRG28" s="49"/>
      <c r="DRH28" s="64">
        <f t="shared" si="2539"/>
        <v>30</v>
      </c>
      <c r="DRI28" s="68">
        <f t="shared" si="2540"/>
        <v>5</v>
      </c>
      <c r="DRJ28" s="48"/>
      <c r="DRK28" s="49"/>
      <c r="DRL28" s="49"/>
      <c r="DRM28" s="49"/>
      <c r="DRN28" s="49"/>
      <c r="DRO28" s="49"/>
      <c r="DRP28" s="64">
        <f t="shared" si="2541"/>
        <v>0</v>
      </c>
      <c r="DRQ28" s="68">
        <f t="shared" si="2542"/>
        <v>0</v>
      </c>
      <c r="DRR28" s="48"/>
      <c r="DRS28" s="49"/>
      <c r="DRT28" s="49"/>
      <c r="DRU28" s="49"/>
      <c r="DRV28" s="49"/>
      <c r="DRW28" s="49"/>
      <c r="DRX28" s="64">
        <f t="shared" si="2543"/>
        <v>0</v>
      </c>
      <c r="DRY28" s="68">
        <f t="shared" si="2544"/>
        <v>0</v>
      </c>
      <c r="DRZ28" s="48"/>
      <c r="DSA28" s="49">
        <v>50</v>
      </c>
      <c r="DSB28" s="49">
        <v>0</v>
      </c>
      <c r="DSC28" s="49"/>
      <c r="DSD28" s="49"/>
      <c r="DSE28" s="49"/>
      <c r="DSF28" s="64">
        <f t="shared" si="2545"/>
        <v>50</v>
      </c>
      <c r="DSG28" s="68">
        <f t="shared" si="2546"/>
        <v>8.3333333333333339</v>
      </c>
      <c r="DSH28" s="48"/>
      <c r="DSI28" s="49"/>
      <c r="DSJ28" s="49"/>
      <c r="DSK28" s="49"/>
      <c r="DSL28" s="49"/>
      <c r="DSM28" s="49"/>
      <c r="DSN28" s="64">
        <f t="shared" si="2547"/>
        <v>0</v>
      </c>
      <c r="DSO28" s="68">
        <f t="shared" si="2548"/>
        <v>0</v>
      </c>
      <c r="DSP28" s="48"/>
      <c r="DSQ28" s="49"/>
      <c r="DSR28" s="49"/>
      <c r="DSS28" s="49"/>
      <c r="DST28" s="49"/>
      <c r="DSU28" s="49"/>
      <c r="DSV28" s="64">
        <f t="shared" si="2549"/>
        <v>0</v>
      </c>
      <c r="DSW28" s="68">
        <f t="shared" si="2550"/>
        <v>0</v>
      </c>
      <c r="DSX28" s="48">
        <v>30</v>
      </c>
      <c r="DSY28" s="49"/>
      <c r="DSZ28" s="49"/>
      <c r="DTA28" s="49"/>
      <c r="DTB28" s="49"/>
      <c r="DTC28" s="49"/>
      <c r="DTD28" s="64">
        <f t="shared" si="2551"/>
        <v>30</v>
      </c>
      <c r="DTE28" s="68">
        <f t="shared" si="2552"/>
        <v>5</v>
      </c>
      <c r="DTF28" s="48"/>
      <c r="DTG28" s="49"/>
      <c r="DTH28" s="49"/>
      <c r="DTI28" s="49"/>
      <c r="DTJ28" s="49">
        <v>0</v>
      </c>
      <c r="DTK28" s="49"/>
      <c r="DTL28" s="47"/>
      <c r="DTM28" s="635"/>
      <c r="DTN28" s="48">
        <v>20</v>
      </c>
      <c r="DTO28" s="49"/>
      <c r="DTP28" s="49"/>
      <c r="DTQ28" s="49"/>
      <c r="DTR28" s="49"/>
      <c r="DTS28" s="49">
        <v>20</v>
      </c>
      <c r="DTT28" s="64">
        <f t="shared" si="2553"/>
        <v>40</v>
      </c>
      <c r="DTU28" s="68">
        <f t="shared" si="2554"/>
        <v>6.666666666666667</v>
      </c>
      <c r="DTV28" s="48">
        <v>0</v>
      </c>
      <c r="DTW28" s="49"/>
      <c r="DTX28" s="49"/>
      <c r="DTY28" s="49"/>
      <c r="DTZ28" s="49"/>
      <c r="DUA28" s="49"/>
      <c r="DUB28" s="64">
        <f t="shared" si="2555"/>
        <v>0</v>
      </c>
      <c r="DUC28" s="68">
        <f t="shared" si="2556"/>
        <v>0</v>
      </c>
      <c r="DUD28" s="48"/>
      <c r="DUE28" s="49"/>
      <c r="DUF28" s="49"/>
      <c r="DUG28" s="49"/>
      <c r="DUH28" s="49"/>
      <c r="DUI28" s="49">
        <v>0</v>
      </c>
      <c r="DUJ28" s="64">
        <f t="shared" si="2557"/>
        <v>0</v>
      </c>
      <c r="DUK28" s="68">
        <f t="shared" si="2558"/>
        <v>0</v>
      </c>
      <c r="DUL28" s="48"/>
      <c r="DUM28" s="49"/>
      <c r="DUN28" s="49"/>
      <c r="DUO28" s="49">
        <v>51</v>
      </c>
      <c r="DUP28" s="49"/>
      <c r="DUQ28" s="49"/>
      <c r="DUR28" s="64">
        <f t="shared" si="2559"/>
        <v>51</v>
      </c>
      <c r="DUS28" s="68">
        <f t="shared" si="2560"/>
        <v>8.5</v>
      </c>
      <c r="DUT28" s="48"/>
      <c r="DUU28" s="49"/>
      <c r="DUV28" s="49"/>
      <c r="DUW28" s="49"/>
      <c r="DUX28" s="49"/>
      <c r="DUY28" s="49"/>
      <c r="DUZ28" s="64">
        <f t="shared" si="2561"/>
        <v>0</v>
      </c>
      <c r="DVA28" s="68">
        <f t="shared" si="2562"/>
        <v>0</v>
      </c>
      <c r="DVB28" s="48"/>
      <c r="DVC28" s="49"/>
      <c r="DVD28" s="49"/>
      <c r="DVE28" s="49"/>
      <c r="DVF28" s="49"/>
      <c r="DVG28" s="49"/>
      <c r="DVH28" s="64">
        <f t="shared" si="2563"/>
        <v>0</v>
      </c>
      <c r="DVI28" s="68">
        <f t="shared" si="2564"/>
        <v>0</v>
      </c>
      <c r="DVJ28" s="48"/>
      <c r="DVK28" s="49">
        <v>52</v>
      </c>
      <c r="DVL28" s="49"/>
      <c r="DVM28" s="49"/>
      <c r="DVN28" s="49"/>
      <c r="DVO28" s="49"/>
      <c r="DVP28" s="64">
        <f t="shared" si="2565"/>
        <v>52</v>
      </c>
      <c r="DVQ28" s="68">
        <f t="shared" si="2566"/>
        <v>8.6666666666666661</v>
      </c>
      <c r="DVR28" s="201"/>
      <c r="DVS28" s="47"/>
      <c r="DVT28" s="47"/>
      <c r="DVU28" s="47"/>
      <c r="DVV28" s="47"/>
      <c r="DVW28" s="47"/>
      <c r="DVX28" s="64">
        <f t="shared" si="2567"/>
        <v>0</v>
      </c>
      <c r="DVY28" s="68">
        <f t="shared" si="2568"/>
        <v>0</v>
      </c>
      <c r="DVZ28" s="48"/>
      <c r="DWA28" s="49"/>
      <c r="DWB28" s="49"/>
      <c r="DWC28" s="49">
        <v>49</v>
      </c>
      <c r="DWD28" s="49"/>
      <c r="DWE28" s="49"/>
      <c r="DWF28" s="64">
        <f t="shared" si="2569"/>
        <v>49</v>
      </c>
      <c r="DWG28" s="68">
        <f t="shared" si="2570"/>
        <v>8.1666666666666661</v>
      </c>
      <c r="DWH28" s="48"/>
      <c r="DWI28" s="49"/>
      <c r="DWJ28" s="49"/>
      <c r="DWK28" s="49"/>
      <c r="DWL28" s="49"/>
      <c r="DWM28" s="49"/>
      <c r="DWN28" s="64">
        <f t="shared" si="2571"/>
        <v>0</v>
      </c>
      <c r="DWO28" s="68">
        <f t="shared" si="2572"/>
        <v>0</v>
      </c>
      <c r="DWP28" s="48"/>
      <c r="DWQ28" s="49"/>
      <c r="DWR28" s="49"/>
      <c r="DWS28" s="49"/>
      <c r="DWT28" s="49"/>
      <c r="DWU28" s="49"/>
      <c r="DWV28" s="64">
        <f t="shared" si="2573"/>
        <v>0</v>
      </c>
      <c r="DWW28" s="68">
        <f t="shared" si="2574"/>
        <v>0</v>
      </c>
      <c r="DWX28" s="48"/>
      <c r="DWY28" s="49"/>
      <c r="DWZ28" s="49"/>
      <c r="DXA28" s="49"/>
      <c r="DXB28" s="49"/>
      <c r="DXC28" s="49"/>
      <c r="DXD28" s="64">
        <f t="shared" si="2575"/>
        <v>0</v>
      </c>
      <c r="DXE28" s="68">
        <f t="shared" si="2576"/>
        <v>0</v>
      </c>
      <c r="DXF28" s="48"/>
      <c r="DXG28" s="49"/>
      <c r="DXH28" s="49"/>
      <c r="DXI28" s="49">
        <v>40</v>
      </c>
      <c r="DXJ28" s="49"/>
      <c r="DXK28" s="49"/>
      <c r="DXL28" s="64">
        <f t="shared" si="2577"/>
        <v>40</v>
      </c>
      <c r="DXM28" s="68">
        <f t="shared" si="2578"/>
        <v>6.666666666666667</v>
      </c>
      <c r="DXN28" s="48"/>
      <c r="DXO28" s="49"/>
      <c r="DXP28" s="49"/>
      <c r="DXQ28" s="49"/>
      <c r="DXR28" s="49"/>
      <c r="DXS28" s="49"/>
      <c r="DXT28" s="64">
        <f t="shared" si="2579"/>
        <v>0</v>
      </c>
      <c r="DXU28" s="184">
        <f t="shared" si="2580"/>
        <v>0</v>
      </c>
      <c r="DXV28" s="665"/>
      <c r="DXW28" s="195"/>
      <c r="DXX28" s="49"/>
      <c r="DXY28" s="49"/>
      <c r="DXZ28" s="49"/>
      <c r="DYA28" s="49"/>
      <c r="DYB28" s="49"/>
      <c r="DYC28" s="64">
        <f t="shared" si="2581"/>
        <v>0</v>
      </c>
      <c r="DYD28" s="211">
        <f t="shared" si="2582"/>
        <v>0</v>
      </c>
      <c r="DYE28" s="195"/>
      <c r="DYF28" s="49"/>
      <c r="DYG28" s="49"/>
      <c r="DYH28" s="49"/>
      <c r="DYI28" s="49"/>
      <c r="DYJ28" s="49"/>
      <c r="DYK28" s="64">
        <f t="shared" si="2583"/>
        <v>0</v>
      </c>
      <c r="DYL28" s="211">
        <f t="shared" si="2584"/>
        <v>0</v>
      </c>
      <c r="DYM28" s="195"/>
      <c r="DYN28" s="49">
        <v>30</v>
      </c>
      <c r="DYO28" s="49">
        <v>0</v>
      </c>
      <c r="DYP28" s="49"/>
      <c r="DYQ28" s="49"/>
      <c r="DYR28" s="49"/>
      <c r="DYS28" s="64">
        <f t="shared" si="2585"/>
        <v>30</v>
      </c>
      <c r="DYT28" s="211">
        <f t="shared" si="2586"/>
        <v>5</v>
      </c>
      <c r="DYU28" s="195"/>
      <c r="DYV28" s="49"/>
      <c r="DYW28" s="49"/>
      <c r="DYX28" s="49"/>
      <c r="DYY28" s="49"/>
      <c r="DYZ28" s="49">
        <v>0</v>
      </c>
      <c r="DZA28" s="64">
        <f t="shared" si="2587"/>
        <v>0</v>
      </c>
      <c r="DZB28" s="211">
        <f t="shared" si="2588"/>
        <v>0</v>
      </c>
      <c r="DZC28" s="195"/>
      <c r="DZD28" s="49"/>
      <c r="DZE28" s="49"/>
      <c r="DZF28" s="49"/>
      <c r="DZG28" s="49"/>
      <c r="DZH28" s="49"/>
      <c r="DZI28" s="64">
        <f t="shared" si="2589"/>
        <v>0</v>
      </c>
      <c r="DZJ28" s="211">
        <f t="shared" si="2590"/>
        <v>0</v>
      </c>
      <c r="DZK28" s="195"/>
      <c r="DZL28" s="49"/>
      <c r="DZM28" s="49"/>
      <c r="DZN28" s="49"/>
      <c r="DZO28" s="49"/>
      <c r="DZP28" s="49"/>
      <c r="DZQ28" s="64">
        <f t="shared" si="2591"/>
        <v>0</v>
      </c>
      <c r="DZR28" s="211">
        <f t="shared" si="2592"/>
        <v>0</v>
      </c>
      <c r="DZS28" s="195">
        <v>0</v>
      </c>
      <c r="DZT28" s="49">
        <v>30</v>
      </c>
      <c r="DZU28" s="49"/>
      <c r="DZV28" s="49"/>
      <c r="DZW28" s="49"/>
      <c r="DZX28" s="49"/>
      <c r="DZY28" s="64">
        <f t="shared" si="2593"/>
        <v>30</v>
      </c>
      <c r="DZZ28" s="211">
        <f t="shared" si="2594"/>
        <v>5</v>
      </c>
      <c r="EAA28" s="195">
        <v>0</v>
      </c>
      <c r="EAB28" s="49"/>
      <c r="EAC28" s="49"/>
      <c r="EAD28" s="49"/>
      <c r="EAE28" s="49"/>
      <c r="EAF28" s="49"/>
      <c r="EAG28" s="64">
        <f t="shared" si="2595"/>
        <v>0</v>
      </c>
      <c r="EAH28" s="211">
        <f t="shared" si="2596"/>
        <v>0</v>
      </c>
      <c r="EAI28" s="195"/>
      <c r="EAJ28" s="49"/>
      <c r="EAK28" s="49"/>
      <c r="EAL28" s="49"/>
      <c r="EAM28" s="49"/>
      <c r="EAN28" s="49">
        <v>0</v>
      </c>
      <c r="EAO28" s="64">
        <f t="shared" si="2597"/>
        <v>0</v>
      </c>
      <c r="EAP28" s="211">
        <f t="shared" si="2598"/>
        <v>0</v>
      </c>
      <c r="EAQ28" s="195"/>
      <c r="EAR28" s="49"/>
      <c r="EAS28" s="49"/>
      <c r="EAT28" s="49"/>
      <c r="EAU28" s="49">
        <v>20</v>
      </c>
      <c r="EAW28" s="64">
        <f>SUM(EAQ28:EAU28)</f>
        <v>20</v>
      </c>
      <c r="EAX28" s="184">
        <f t="shared" si="2599"/>
        <v>3.3333333333333335</v>
      </c>
      <c r="EAY28" s="195"/>
      <c r="EAZ28" s="49"/>
      <c r="EBA28" s="49"/>
      <c r="EBB28" s="49"/>
      <c r="EBC28" s="49"/>
      <c r="EBD28" s="49"/>
      <c r="EBE28" s="64">
        <f t="shared" si="1774"/>
        <v>0</v>
      </c>
      <c r="EBF28" s="211">
        <f t="shared" si="1775"/>
        <v>0</v>
      </c>
      <c r="EBG28" s="195">
        <f>SUMIF(SUMPK!$B:$B,$B:$B,SUMPK!$O:$O)</f>
        <v>0</v>
      </c>
      <c r="EBH28" s="49"/>
      <c r="EBI28" s="49">
        <v>0</v>
      </c>
      <c r="EBJ28" s="49"/>
      <c r="EBK28" s="49"/>
      <c r="EBL28" s="49"/>
      <c r="EBM28" s="64">
        <f t="shared" si="2600"/>
        <v>0</v>
      </c>
      <c r="EBN28" s="211">
        <f t="shared" si="2601"/>
        <v>0</v>
      </c>
      <c r="EBO28" s="195"/>
      <c r="EBP28" s="49"/>
      <c r="EBQ28" s="49"/>
      <c r="EBR28" s="49"/>
      <c r="EBS28" s="49"/>
      <c r="EBT28" s="49"/>
      <c r="EBU28" s="64">
        <f t="shared" si="2602"/>
        <v>0</v>
      </c>
      <c r="EBV28" s="211">
        <f t="shared" si="2603"/>
        <v>0</v>
      </c>
      <c r="EBW28" s="195"/>
      <c r="EBX28" s="49"/>
      <c r="EBY28" s="49"/>
      <c r="EBZ28" s="49"/>
      <c r="ECA28" s="49"/>
      <c r="ECB28" s="49"/>
      <c r="ECC28" s="64">
        <f t="shared" si="2604"/>
        <v>0</v>
      </c>
      <c r="ECD28" s="211">
        <f t="shared" si="2605"/>
        <v>0</v>
      </c>
      <c r="ECE28" s="195"/>
      <c r="ECF28" s="49"/>
      <c r="ECG28" s="49">
        <v>49</v>
      </c>
      <c r="ECH28" s="49"/>
      <c r="ECI28" s="49"/>
      <c r="ECJ28" s="49"/>
      <c r="ECK28" s="64">
        <f t="shared" si="2606"/>
        <v>49</v>
      </c>
      <c r="ECL28" s="211">
        <f t="shared" si="2607"/>
        <v>8.1666666666666661</v>
      </c>
      <c r="ECM28" s="195"/>
      <c r="ECN28" s="49"/>
      <c r="ECO28" s="49"/>
      <c r="ECP28" s="49"/>
      <c r="ECQ28" s="49"/>
      <c r="ECR28" s="49"/>
      <c r="ECS28" s="64">
        <f t="shared" si="2608"/>
        <v>0</v>
      </c>
      <c r="ECT28" s="211">
        <f t="shared" si="2609"/>
        <v>0</v>
      </c>
      <c r="ECU28" s="195"/>
      <c r="ECV28" s="49"/>
      <c r="ECW28" s="49"/>
      <c r="ECX28" s="49"/>
      <c r="ECY28" s="49"/>
      <c r="ECZ28" s="49"/>
      <c r="EDA28" s="64">
        <f t="shared" si="2610"/>
        <v>0</v>
      </c>
      <c r="EDB28" s="211">
        <f t="shared" si="2611"/>
        <v>0</v>
      </c>
      <c r="EDC28" s="195"/>
      <c r="EDD28" s="49">
        <v>0</v>
      </c>
      <c r="EDE28" s="49"/>
      <c r="EDF28" s="49"/>
      <c r="EDG28" s="49"/>
      <c r="EDH28" s="49"/>
      <c r="EDI28" s="64">
        <f t="shared" si="2612"/>
        <v>0</v>
      </c>
      <c r="EDJ28" s="211">
        <f t="shared" si="2613"/>
        <v>0</v>
      </c>
      <c r="EDK28" s="458"/>
      <c r="EDL28" s="83"/>
      <c r="EDM28" s="83"/>
      <c r="EDN28" s="83"/>
      <c r="EDO28" s="83"/>
      <c r="EDP28" s="83"/>
      <c r="EDQ28" s="64">
        <f t="shared" si="2614"/>
        <v>0</v>
      </c>
      <c r="EDR28" s="211">
        <f t="shared" si="2615"/>
        <v>0</v>
      </c>
      <c r="EDS28" s="195"/>
      <c r="EDT28" s="49"/>
      <c r="EDU28" s="49"/>
      <c r="EDV28" s="49">
        <v>50</v>
      </c>
      <c r="EDW28" s="49"/>
      <c r="EDX28" s="49"/>
      <c r="EDY28" s="64">
        <f t="shared" si="2616"/>
        <v>50</v>
      </c>
      <c r="EDZ28" s="211">
        <f t="shared" si="2617"/>
        <v>8.3333333333333339</v>
      </c>
      <c r="EEA28" s="195"/>
      <c r="EEB28" s="49"/>
      <c r="EEC28" s="49"/>
      <c r="EED28" s="49"/>
      <c r="EEE28" s="49"/>
      <c r="EEF28" s="49"/>
      <c r="EEG28" s="64">
        <f t="shared" si="2618"/>
        <v>0</v>
      </c>
      <c r="EEH28" s="211">
        <f t="shared" si="2619"/>
        <v>0</v>
      </c>
      <c r="EEI28" s="195"/>
      <c r="EEJ28" s="49"/>
      <c r="EEK28" s="49"/>
      <c r="EEL28" s="49">
        <v>0</v>
      </c>
      <c r="EEM28" s="49"/>
      <c r="EEN28" s="49"/>
      <c r="EEO28" s="64">
        <f t="shared" si="2620"/>
        <v>0</v>
      </c>
      <c r="EEP28" s="211">
        <f t="shared" si="2621"/>
        <v>0</v>
      </c>
      <c r="EEQ28" s="195"/>
      <c r="EER28" s="49"/>
      <c r="EES28" s="49"/>
      <c r="EET28" s="49"/>
      <c r="EEU28" s="49"/>
      <c r="EEV28" s="49"/>
      <c r="EEW28" s="64">
        <f t="shared" si="2622"/>
        <v>0</v>
      </c>
      <c r="EEX28" s="211">
        <f t="shared" si="2623"/>
        <v>0</v>
      </c>
      <c r="EEY28" s="708"/>
      <c r="EEZ28" s="708"/>
      <c r="EFA28" s="708"/>
      <c r="EFB28" s="708"/>
      <c r="EFC28" s="708"/>
      <c r="EFD28" s="708">
        <v>30</v>
      </c>
      <c r="EFE28" s="707">
        <f t="shared" si="2624"/>
        <v>30</v>
      </c>
      <c r="EFF28" s="707">
        <f t="shared" si="2625"/>
        <v>5</v>
      </c>
      <c r="EFG28" s="195"/>
      <c r="EFH28" s="49"/>
      <c r="EFI28" s="49"/>
      <c r="EFJ28" s="49"/>
      <c r="EFK28" s="49"/>
      <c r="EFL28" s="49"/>
      <c r="EFM28" s="64">
        <f t="shared" si="2626"/>
        <v>0</v>
      </c>
      <c r="EFN28" s="211">
        <f t="shared" si="2627"/>
        <v>0</v>
      </c>
      <c r="EFO28" s="458"/>
      <c r="EFP28" s="83"/>
      <c r="EFQ28" s="83"/>
      <c r="EFR28" s="83"/>
      <c r="EFS28" s="83"/>
      <c r="EFT28" s="83"/>
      <c r="EFU28" s="64">
        <f t="shared" si="2628"/>
        <v>0</v>
      </c>
      <c r="EFV28" s="211">
        <f t="shared" si="2629"/>
        <v>0</v>
      </c>
      <c r="EFW28" s="195"/>
      <c r="EFX28" s="49"/>
      <c r="EFY28" s="49"/>
      <c r="EFZ28" s="49"/>
      <c r="EGA28" s="49"/>
      <c r="EGB28" s="49">
        <v>50</v>
      </c>
      <c r="EGC28" s="808">
        <f t="shared" si="2630"/>
        <v>50</v>
      </c>
      <c r="EGD28" s="211">
        <f t="shared" si="2631"/>
        <v>8.3333333333333339</v>
      </c>
      <c r="EGE28" s="195"/>
      <c r="EGF28" s="49"/>
      <c r="EGG28" s="49"/>
      <c r="EGH28" s="49"/>
      <c r="EGI28" s="49"/>
      <c r="EGJ28" s="49">
        <v>0</v>
      </c>
      <c r="EGK28" s="808">
        <f t="shared" si="2632"/>
        <v>0</v>
      </c>
      <c r="EGL28" s="211">
        <f t="shared" si="2633"/>
        <v>0</v>
      </c>
      <c r="EGM28" s="814"/>
      <c r="EGN28" s="815"/>
      <c r="EGO28" s="815"/>
      <c r="EGP28" s="815"/>
      <c r="EGQ28" s="815"/>
      <c r="EGR28" s="815"/>
      <c r="EGS28" s="808">
        <f t="shared" si="2634"/>
        <v>0</v>
      </c>
      <c r="EGT28" s="211">
        <f t="shared" si="2635"/>
        <v>0</v>
      </c>
      <c r="EGU28" s="195"/>
      <c r="EGV28" s="49"/>
      <c r="EGW28" s="49"/>
      <c r="EGX28" s="49"/>
      <c r="EGY28" s="49"/>
      <c r="EGZ28" s="49"/>
      <c r="EHA28" s="808">
        <f t="shared" si="2636"/>
        <v>0</v>
      </c>
      <c r="EHB28" s="211">
        <f t="shared" si="2637"/>
        <v>0</v>
      </c>
      <c r="EHC28" s="458"/>
      <c r="EHD28" s="83"/>
      <c r="EHE28" s="83"/>
      <c r="EHF28" s="83"/>
      <c r="EHG28" s="83">
        <v>50</v>
      </c>
      <c r="EHH28" s="83"/>
      <c r="EHI28" s="808">
        <f t="shared" si="2638"/>
        <v>50</v>
      </c>
      <c r="EHJ28" s="211">
        <f t="shared" si="2639"/>
        <v>8.3333333333333339</v>
      </c>
      <c r="EHK28" s="195"/>
      <c r="EHL28" s="49"/>
      <c r="EHM28" s="49"/>
      <c r="EHN28" s="49"/>
      <c r="EHO28" s="49"/>
      <c r="EHP28" s="49"/>
      <c r="EHQ28" s="808">
        <f t="shared" si="2640"/>
        <v>0</v>
      </c>
      <c r="EHR28" s="211">
        <f t="shared" si="2641"/>
        <v>0</v>
      </c>
      <c r="EHS28" s="195"/>
      <c r="EHT28" s="49">
        <v>28</v>
      </c>
      <c r="EHU28" s="49"/>
      <c r="EHV28" s="49"/>
      <c r="EHW28" s="49"/>
      <c r="EHX28" s="49"/>
      <c r="EHY28" s="808">
        <f t="shared" si="2642"/>
        <v>28</v>
      </c>
      <c r="EHZ28" s="211">
        <f t="shared" si="2643"/>
        <v>4.666666666666667</v>
      </c>
      <c r="EIA28" s="195"/>
      <c r="EIB28" s="49"/>
      <c r="EIC28" s="49"/>
      <c r="EID28" s="49"/>
      <c r="EIE28" s="49"/>
      <c r="EIF28" s="49"/>
      <c r="EIG28" s="808">
        <f t="shared" si="2644"/>
        <v>0</v>
      </c>
      <c r="EIH28" s="211">
        <f t="shared" si="2645"/>
        <v>0</v>
      </c>
      <c r="EII28" s="195"/>
      <c r="EIJ28" s="49">
        <v>51</v>
      </c>
      <c r="EIK28" s="49"/>
      <c r="EIL28" s="49"/>
      <c r="EIM28" s="49"/>
      <c r="EIN28" s="49"/>
      <c r="EIO28" s="808">
        <f t="shared" si="2646"/>
        <v>51</v>
      </c>
      <c r="EIP28" s="211">
        <f t="shared" si="2647"/>
        <v>8.5</v>
      </c>
      <c r="EIQ28" s="195"/>
      <c r="EIR28" s="49"/>
      <c r="EIS28" s="49"/>
      <c r="EIT28" s="49">
        <v>80</v>
      </c>
      <c r="EIU28" s="49"/>
      <c r="EIV28" s="49"/>
      <c r="EIW28" s="808">
        <f t="shared" si="2648"/>
        <v>80</v>
      </c>
      <c r="EIX28" s="211">
        <f t="shared" si="2649"/>
        <v>13.333333333333334</v>
      </c>
      <c r="EIY28" s="195"/>
      <c r="EIZ28" s="49"/>
      <c r="EJA28" s="49"/>
      <c r="EJB28" s="49"/>
      <c r="EJC28" s="49"/>
      <c r="EJD28" s="49"/>
      <c r="EJE28" s="808">
        <f t="shared" si="2650"/>
        <v>0</v>
      </c>
      <c r="EJF28" s="211">
        <f t="shared" si="2651"/>
        <v>0</v>
      </c>
      <c r="EJG28" s="195"/>
      <c r="EJH28" s="49"/>
      <c r="EJI28" s="49"/>
      <c r="EJJ28" s="49"/>
      <c r="EJK28" s="49"/>
      <c r="EJL28" s="49"/>
      <c r="EJM28" s="808">
        <f t="shared" si="2652"/>
        <v>0</v>
      </c>
      <c r="EJN28" s="211">
        <f t="shared" si="2653"/>
        <v>0</v>
      </c>
      <c r="EJO28" s="195"/>
      <c r="EJP28" s="49"/>
      <c r="EJQ28" s="49"/>
      <c r="EJR28" s="49">
        <v>0</v>
      </c>
      <c r="EJS28" s="49"/>
      <c r="EJT28" s="49">
        <v>30</v>
      </c>
      <c r="EJU28" s="808">
        <f t="shared" si="2654"/>
        <v>30</v>
      </c>
      <c r="EJV28" s="211">
        <f t="shared" si="2655"/>
        <v>5</v>
      </c>
      <c r="EJW28" s="195"/>
      <c r="EJX28" s="49"/>
      <c r="EJY28" s="49"/>
      <c r="EJZ28" s="49"/>
      <c r="EKA28" s="49"/>
      <c r="EKB28" s="49"/>
      <c r="EKC28" s="808">
        <f t="shared" si="2656"/>
        <v>0</v>
      </c>
      <c r="EKD28" s="211">
        <f t="shared" si="2657"/>
        <v>0</v>
      </c>
      <c r="EKE28" s="195"/>
      <c r="EKF28" s="49"/>
      <c r="EKG28" s="49"/>
      <c r="EKH28" s="49"/>
      <c r="EKI28" s="49"/>
      <c r="EKJ28" s="49"/>
      <c r="EKK28" s="808">
        <f t="shared" si="2658"/>
        <v>0</v>
      </c>
      <c r="EKL28" s="211">
        <f t="shared" si="2659"/>
        <v>0</v>
      </c>
      <c r="EKM28" s="458"/>
      <c r="EKN28" s="83"/>
      <c r="EKO28" s="83"/>
      <c r="EKP28" s="83"/>
      <c r="EKQ28" s="83"/>
      <c r="EKR28" s="83"/>
      <c r="EKS28" s="808">
        <f t="shared" si="2660"/>
        <v>0</v>
      </c>
      <c r="EKT28" s="211">
        <f t="shared" si="2661"/>
        <v>0</v>
      </c>
      <c r="EKU28" s="195"/>
      <c r="EKV28" s="49"/>
      <c r="EKW28" s="49"/>
      <c r="EKX28" s="49"/>
      <c r="EKY28" s="49"/>
      <c r="EKZ28" s="49"/>
      <c r="ELA28" s="808">
        <f t="shared" si="2662"/>
        <v>0</v>
      </c>
      <c r="ELB28" s="211">
        <f t="shared" si="2663"/>
        <v>0</v>
      </c>
      <c r="ELC28" s="195"/>
      <c r="ELD28" s="49"/>
      <c r="ELE28" s="49"/>
      <c r="ELF28" s="49"/>
      <c r="ELG28" s="49"/>
      <c r="ELH28" s="49"/>
      <c r="ELI28" s="808">
        <f t="shared" si="2664"/>
        <v>0</v>
      </c>
      <c r="ELJ28" s="211">
        <f t="shared" si="2665"/>
        <v>0</v>
      </c>
      <c r="ELK28" s="195"/>
      <c r="ELL28" s="49"/>
      <c r="ELM28" s="49"/>
      <c r="ELN28" s="49"/>
      <c r="ELO28" s="49"/>
      <c r="ELP28" s="49"/>
      <c r="ELQ28" s="808">
        <f t="shared" si="2666"/>
        <v>0</v>
      </c>
      <c r="ELR28" s="211">
        <f t="shared" si="2667"/>
        <v>0</v>
      </c>
      <c r="ELS28" s="195"/>
      <c r="ELT28" s="49"/>
      <c r="ELU28" s="49"/>
      <c r="ELV28" s="49"/>
      <c r="ELW28" s="49"/>
      <c r="ELX28" s="49"/>
      <c r="ELY28" s="872">
        <f t="shared" si="2668"/>
        <v>0</v>
      </c>
      <c r="ELZ28" s="873">
        <f t="shared" si="2669"/>
        <v>0</v>
      </c>
      <c r="EMA28" s="195"/>
      <c r="EMB28" s="49"/>
      <c r="EMC28" s="49"/>
      <c r="EMD28" s="49"/>
      <c r="EME28" s="49"/>
      <c r="EMF28" s="49"/>
      <c r="EMG28" s="872">
        <f t="shared" si="2670"/>
        <v>0</v>
      </c>
      <c r="EMH28" s="873">
        <f t="shared" si="2671"/>
        <v>0</v>
      </c>
      <c r="EMI28" s="195"/>
      <c r="EMJ28" s="49"/>
      <c r="EMK28" s="49"/>
      <c r="EML28" s="49"/>
      <c r="EMM28" s="49"/>
      <c r="EMN28" s="49"/>
      <c r="EMO28" s="872">
        <f t="shared" si="2672"/>
        <v>0</v>
      </c>
      <c r="EMP28" s="873">
        <f t="shared" si="2673"/>
        <v>0</v>
      </c>
      <c r="EMQ28" s="195"/>
      <c r="EMR28" s="49"/>
      <c r="EMS28" s="49"/>
      <c r="EMT28" s="49"/>
      <c r="EMU28" s="49"/>
      <c r="EMV28" s="49"/>
      <c r="EMW28" s="872">
        <f t="shared" si="2674"/>
        <v>0</v>
      </c>
      <c r="EMX28" s="873">
        <f t="shared" si="2675"/>
        <v>0</v>
      </c>
      <c r="EMY28" s="195"/>
      <c r="EMZ28" s="49"/>
      <c r="ENA28" s="49"/>
      <c r="ENB28" s="49"/>
      <c r="ENC28" s="49"/>
      <c r="END28" s="49"/>
      <c r="ENE28" s="872">
        <f t="shared" si="2676"/>
        <v>0</v>
      </c>
      <c r="ENF28" s="873">
        <f t="shared" si="2677"/>
        <v>0</v>
      </c>
    </row>
    <row r="29" spans="1:3750" s="8" customFormat="1" ht="15" customHeight="1" thickBot="1" x14ac:dyDescent="0.25">
      <c r="A29" s="248">
        <v>5</v>
      </c>
      <c r="B29" s="21" t="s">
        <v>141</v>
      </c>
      <c r="C29" s="309" t="s">
        <v>142</v>
      </c>
      <c r="D29" s="21">
        <v>25</v>
      </c>
      <c r="E29" s="24">
        <v>0</v>
      </c>
      <c r="F29" s="24">
        <v>55</v>
      </c>
      <c r="G29" s="24"/>
      <c r="H29" s="24"/>
      <c r="I29" s="24"/>
      <c r="J29" s="360">
        <f>SUMIF(SUMPK!$B:$B,$B:$B,SUMPK!$O:$O)</f>
        <v>0</v>
      </c>
      <c r="K29" s="24">
        <f t="shared" si="1815"/>
        <v>0</v>
      </c>
      <c r="L29" s="24">
        <f t="shared" si="1618"/>
        <v>55</v>
      </c>
      <c r="M29" s="15">
        <f t="shared" si="1816"/>
        <v>55</v>
      </c>
      <c r="N29" s="15">
        <v>5</v>
      </c>
      <c r="O29" s="276">
        <f t="shared" si="1619"/>
        <v>11</v>
      </c>
      <c r="P29" s="277">
        <v>0</v>
      </c>
      <c r="Q29" s="276">
        <f t="shared" si="1817"/>
        <v>0</v>
      </c>
      <c r="R29" s="277">
        <f t="shared" si="1818"/>
        <v>4.615384615384615</v>
      </c>
      <c r="S29" s="222">
        <v>120</v>
      </c>
      <c r="T29" s="276">
        <f t="shared" si="1819"/>
        <v>11.916666666666668</v>
      </c>
      <c r="U29" s="278"/>
      <c r="V29" s="276">
        <f t="shared" si="1820"/>
        <v>11.916666666666668</v>
      </c>
      <c r="W29" s="279">
        <f t="shared" si="1821"/>
        <v>1</v>
      </c>
      <c r="X29" s="299"/>
      <c r="Y29" s="280"/>
      <c r="Z29" s="280"/>
      <c r="AA29" s="280"/>
      <c r="AB29" s="280"/>
      <c r="AC29" s="662">
        <v>16</v>
      </c>
      <c r="AD29" s="9"/>
      <c r="AF29" s="50"/>
      <c r="AG29" s="51"/>
      <c r="AH29" s="51"/>
      <c r="AI29" s="51"/>
      <c r="AJ29" s="51"/>
      <c r="AK29" s="51"/>
      <c r="AL29" s="52">
        <f t="shared" si="1822"/>
        <v>0</v>
      </c>
      <c r="AM29" s="53">
        <f t="shared" si="1823"/>
        <v>0</v>
      </c>
      <c r="AN29" s="50">
        <v>220</v>
      </c>
      <c r="AO29" s="51"/>
      <c r="AP29" s="51"/>
      <c r="AQ29" s="51"/>
      <c r="AR29" s="51">
        <v>444</v>
      </c>
      <c r="AS29" s="51"/>
      <c r="AT29" s="52">
        <f t="shared" si="1824"/>
        <v>664</v>
      </c>
      <c r="AU29" s="53">
        <f t="shared" si="1825"/>
        <v>110.66666666666667</v>
      </c>
      <c r="AV29" s="50"/>
      <c r="AW29" s="51"/>
      <c r="AX29" s="51">
        <v>128</v>
      </c>
      <c r="AY29" s="51"/>
      <c r="AZ29" s="51"/>
      <c r="BA29" s="51"/>
      <c r="BB29" s="52">
        <f t="shared" si="1826"/>
        <v>128</v>
      </c>
      <c r="BC29" s="53">
        <f t="shared" si="1827"/>
        <v>21.333333333333332</v>
      </c>
      <c r="BD29" s="50"/>
      <c r="BE29" s="51">
        <v>215</v>
      </c>
      <c r="BF29" s="51"/>
      <c r="BG29" s="51"/>
      <c r="BH29" s="51"/>
      <c r="BI29" s="51"/>
      <c r="BJ29" s="52">
        <f t="shared" si="1828"/>
        <v>215</v>
      </c>
      <c r="BK29" s="53">
        <f t="shared" si="1829"/>
        <v>35.833333333333336</v>
      </c>
      <c r="BL29" s="50">
        <v>400</v>
      </c>
      <c r="BM29" s="51"/>
      <c r="BN29" s="51"/>
      <c r="BO29" s="51"/>
      <c r="BP29" s="51"/>
      <c r="BQ29" s="51"/>
      <c r="BR29" s="52">
        <f t="shared" si="1830"/>
        <v>400</v>
      </c>
      <c r="BS29" s="53">
        <f t="shared" si="1831"/>
        <v>66.666666666666671</v>
      </c>
      <c r="BT29" s="50"/>
      <c r="BU29" s="51"/>
      <c r="BV29" s="51"/>
      <c r="BW29" s="51">
        <v>400</v>
      </c>
      <c r="BX29" s="51"/>
      <c r="BY29" s="51"/>
      <c r="BZ29" s="52">
        <f t="shared" si="1832"/>
        <v>400</v>
      </c>
      <c r="CA29" s="53">
        <f t="shared" si="1833"/>
        <v>66.666666666666671</v>
      </c>
      <c r="CB29" s="50"/>
      <c r="CC29" s="51"/>
      <c r="CD29" s="51">
        <v>200</v>
      </c>
      <c r="CE29" s="51"/>
      <c r="CF29" s="51"/>
      <c r="CG29" s="51"/>
      <c r="CH29" s="52">
        <f t="shared" si="1834"/>
        <v>200</v>
      </c>
      <c r="CI29" s="53">
        <f t="shared" si="1835"/>
        <v>33.333333333333336</v>
      </c>
      <c r="CJ29" s="50"/>
      <c r="CK29" s="51"/>
      <c r="CL29" s="51"/>
      <c r="CM29" s="51"/>
      <c r="CN29" s="51"/>
      <c r="CO29" s="51"/>
      <c r="CP29" s="52">
        <f t="shared" si="1836"/>
        <v>0</v>
      </c>
      <c r="CQ29" s="53">
        <f t="shared" si="1837"/>
        <v>0</v>
      </c>
      <c r="CR29" s="50"/>
      <c r="CS29" s="51"/>
      <c r="CT29" s="51">
        <v>300</v>
      </c>
      <c r="CU29" s="51"/>
      <c r="CV29" s="51"/>
      <c r="CW29" s="51"/>
      <c r="CX29" s="52">
        <f t="shared" si="1838"/>
        <v>300</v>
      </c>
      <c r="CY29" s="53">
        <f t="shared" si="1839"/>
        <v>50</v>
      </c>
      <c r="CZ29" s="50"/>
      <c r="DA29" s="51"/>
      <c r="DB29" s="51">
        <v>200</v>
      </c>
      <c r="DC29" s="51"/>
      <c r="DD29" s="51"/>
      <c r="DE29" s="51"/>
      <c r="DF29" s="52">
        <f t="shared" si="1840"/>
        <v>200</v>
      </c>
      <c r="DG29" s="53">
        <f t="shared" si="1841"/>
        <v>33.333333333333336</v>
      </c>
      <c r="DH29" s="50"/>
      <c r="DI29" s="51"/>
      <c r="DJ29" s="51"/>
      <c r="DK29" s="51"/>
      <c r="DL29" s="51"/>
      <c r="DM29" s="51"/>
      <c r="DN29" s="52">
        <f t="shared" si="1842"/>
        <v>0</v>
      </c>
      <c r="DO29" s="53">
        <f t="shared" si="1843"/>
        <v>0</v>
      </c>
      <c r="DP29" s="50"/>
      <c r="DQ29" s="51">
        <v>199</v>
      </c>
      <c r="DR29" s="51"/>
      <c r="DS29" s="51"/>
      <c r="DT29" s="51"/>
      <c r="DU29" s="51"/>
      <c r="DV29" s="52">
        <f t="shared" si="1844"/>
        <v>199</v>
      </c>
      <c r="DW29" s="53">
        <f t="shared" si="1845"/>
        <v>33.166666666666664</v>
      </c>
      <c r="DX29" s="50"/>
      <c r="DY29" s="51"/>
      <c r="DZ29" s="51"/>
      <c r="EA29" s="51"/>
      <c r="EB29" s="51"/>
      <c r="EC29" s="51"/>
      <c r="ED29" s="52">
        <f t="shared" si="1846"/>
        <v>0</v>
      </c>
      <c r="EE29" s="53">
        <f t="shared" si="1847"/>
        <v>0</v>
      </c>
      <c r="EF29" s="50">
        <v>399</v>
      </c>
      <c r="EG29" s="51"/>
      <c r="EH29" s="51"/>
      <c r="EI29" s="51"/>
      <c r="EJ29" s="51"/>
      <c r="EK29" s="51"/>
      <c r="EL29" s="52">
        <f t="shared" si="1848"/>
        <v>399</v>
      </c>
      <c r="EM29" s="53">
        <f t="shared" si="1849"/>
        <v>66.5</v>
      </c>
      <c r="EN29" s="50"/>
      <c r="EO29" s="51"/>
      <c r="EP29" s="51"/>
      <c r="EQ29" s="51">
        <v>400</v>
      </c>
      <c r="ER29" s="51"/>
      <c r="ES29" s="51"/>
      <c r="ET29" s="52">
        <f t="shared" si="1850"/>
        <v>400</v>
      </c>
      <c r="EU29" s="53">
        <f t="shared" si="1851"/>
        <v>66.666666666666671</v>
      </c>
      <c r="EV29" s="50"/>
      <c r="EW29" s="51"/>
      <c r="EX29" s="51"/>
      <c r="EY29" s="51"/>
      <c r="EZ29" s="51"/>
      <c r="FA29" s="51">
        <v>195</v>
      </c>
      <c r="FB29" s="52">
        <f t="shared" si="1852"/>
        <v>195</v>
      </c>
      <c r="FC29" s="53">
        <f t="shared" si="1853"/>
        <v>32.5</v>
      </c>
      <c r="FD29" s="50"/>
      <c r="FE29" s="51"/>
      <c r="FF29" s="51"/>
      <c r="FG29" s="51"/>
      <c r="FH29" s="51">
        <v>408</v>
      </c>
      <c r="FI29" s="51"/>
      <c r="FJ29" s="52">
        <f t="shared" si="1854"/>
        <v>408</v>
      </c>
      <c r="FK29" s="53">
        <f t="shared" si="1855"/>
        <v>68</v>
      </c>
      <c r="FL29" s="50"/>
      <c r="FM29" s="51"/>
      <c r="FN29" s="51"/>
      <c r="FO29" s="51"/>
      <c r="FP29" s="51"/>
      <c r="FQ29" s="51"/>
      <c r="FR29" s="52">
        <f t="shared" si="1856"/>
        <v>0</v>
      </c>
      <c r="FS29" s="53">
        <f t="shared" si="1857"/>
        <v>0</v>
      </c>
      <c r="FT29" s="50"/>
      <c r="FU29" s="51"/>
      <c r="FV29" s="51">
        <v>400</v>
      </c>
      <c r="FW29" s="51"/>
      <c r="FX29" s="51"/>
      <c r="FY29" s="51"/>
      <c r="FZ29" s="42">
        <f t="shared" si="1858"/>
        <v>400</v>
      </c>
      <c r="GA29" s="43">
        <f t="shared" si="1859"/>
        <v>66.666666666666671</v>
      </c>
      <c r="GB29" s="50"/>
      <c r="GC29" s="51"/>
      <c r="GD29" s="51"/>
      <c r="GE29" s="51"/>
      <c r="GF29" s="51"/>
      <c r="GG29" s="51"/>
      <c r="GH29" s="52">
        <f t="shared" si="1860"/>
        <v>0</v>
      </c>
      <c r="GI29" s="53">
        <f t="shared" si="1861"/>
        <v>0</v>
      </c>
      <c r="GJ29" s="50">
        <v>436</v>
      </c>
      <c r="GK29" s="51"/>
      <c r="GL29" s="51"/>
      <c r="GM29" s="51"/>
      <c r="GN29" s="51"/>
      <c r="GO29" s="51"/>
      <c r="GP29" s="52">
        <f t="shared" si="1862"/>
        <v>436</v>
      </c>
      <c r="GQ29" s="53">
        <f t="shared" si="1863"/>
        <v>72.666666666666671</v>
      </c>
      <c r="GR29" s="50"/>
      <c r="GS29" s="51"/>
      <c r="GT29" s="51">
        <v>200</v>
      </c>
      <c r="GU29" s="51"/>
      <c r="GV29" s="51"/>
      <c r="GW29" s="51"/>
      <c r="GX29" s="52">
        <f t="shared" si="1864"/>
        <v>200</v>
      </c>
      <c r="GY29" s="53">
        <f t="shared" si="1865"/>
        <v>33.333333333333336</v>
      </c>
      <c r="GZ29" s="50"/>
      <c r="HA29" s="51"/>
      <c r="HB29" s="51">
        <v>200</v>
      </c>
      <c r="HC29" s="51"/>
      <c r="HD29" s="51"/>
      <c r="HE29" s="51"/>
      <c r="HF29" s="52">
        <f t="shared" si="1866"/>
        <v>200</v>
      </c>
      <c r="HG29" s="53">
        <f t="shared" si="1867"/>
        <v>33.333333333333336</v>
      </c>
      <c r="HH29" s="50"/>
      <c r="HI29" s="51"/>
      <c r="HJ29" s="51"/>
      <c r="HK29" s="51"/>
      <c r="HL29" s="51"/>
      <c r="HM29" s="51"/>
      <c r="HN29" s="52">
        <f t="shared" si="1868"/>
        <v>0</v>
      </c>
      <c r="HO29" s="53">
        <f t="shared" si="1869"/>
        <v>0</v>
      </c>
      <c r="HP29" s="84">
        <v>223</v>
      </c>
      <c r="HQ29" s="85"/>
      <c r="HR29" s="85"/>
      <c r="HS29" s="85"/>
      <c r="HT29" s="85">
        <v>200</v>
      </c>
      <c r="HU29" s="85"/>
      <c r="HV29" s="52">
        <f t="shared" si="1870"/>
        <v>423</v>
      </c>
      <c r="HW29" s="53">
        <f t="shared" si="1871"/>
        <v>70.5</v>
      </c>
      <c r="HX29" s="50"/>
      <c r="HY29" s="51"/>
      <c r="HZ29" s="51">
        <v>100</v>
      </c>
      <c r="IA29" s="51"/>
      <c r="IB29" s="51"/>
      <c r="IC29" s="51"/>
      <c r="ID29" s="52">
        <f t="shared" si="1872"/>
        <v>100</v>
      </c>
      <c r="IE29" s="53">
        <f t="shared" si="1873"/>
        <v>16.666666666666668</v>
      </c>
      <c r="IF29" s="50">
        <v>195</v>
      </c>
      <c r="IG29" s="51"/>
      <c r="IH29" s="51"/>
      <c r="II29" s="51">
        <v>200</v>
      </c>
      <c r="IJ29" s="51"/>
      <c r="IK29" s="51"/>
      <c r="IL29" s="52">
        <f t="shared" si="1874"/>
        <v>395</v>
      </c>
      <c r="IM29" s="53">
        <f t="shared" si="1875"/>
        <v>65.833333333333329</v>
      </c>
      <c r="IN29" s="84"/>
      <c r="IO29" s="85"/>
      <c r="IP29" s="85"/>
      <c r="IQ29" s="85"/>
      <c r="IR29" s="85"/>
      <c r="IS29" s="85"/>
      <c r="IT29" s="52">
        <f t="shared" si="1876"/>
        <v>0</v>
      </c>
      <c r="IU29" s="53">
        <f t="shared" si="1877"/>
        <v>0</v>
      </c>
      <c r="IV29" s="50"/>
      <c r="IW29" s="51"/>
      <c r="IX29" s="51"/>
      <c r="IY29" s="51">
        <v>398</v>
      </c>
      <c r="IZ29" s="51"/>
      <c r="JA29" s="51"/>
      <c r="JB29" s="52">
        <f t="shared" si="1878"/>
        <v>398</v>
      </c>
      <c r="JC29" s="53">
        <f t="shared" si="1879"/>
        <v>66.333333333333329</v>
      </c>
      <c r="JD29" s="50">
        <v>99</v>
      </c>
      <c r="JE29" s="51"/>
      <c r="JF29" s="51">
        <v>200</v>
      </c>
      <c r="JG29" s="51"/>
      <c r="JH29" s="51"/>
      <c r="JI29" s="51"/>
      <c r="JJ29" s="52">
        <f t="shared" si="1880"/>
        <v>299</v>
      </c>
      <c r="JK29" s="53">
        <f t="shared" si="1881"/>
        <v>49.833333333333336</v>
      </c>
      <c r="JL29" s="50">
        <v>99</v>
      </c>
      <c r="JM29" s="51"/>
      <c r="JN29" s="51"/>
      <c r="JO29" s="51"/>
      <c r="JP29" s="51"/>
      <c r="JQ29" s="51"/>
      <c r="JR29" s="52">
        <f t="shared" si="1882"/>
        <v>99</v>
      </c>
      <c r="JS29" s="53">
        <f t="shared" si="1883"/>
        <v>16.5</v>
      </c>
      <c r="JT29" s="50">
        <v>300</v>
      </c>
      <c r="JU29" s="51"/>
      <c r="JV29" s="51"/>
      <c r="JW29" s="51"/>
      <c r="JX29" s="51"/>
      <c r="JY29" s="51"/>
      <c r="JZ29" s="52">
        <f t="shared" si="1884"/>
        <v>300</v>
      </c>
      <c r="KA29" s="53">
        <f t="shared" si="1885"/>
        <v>50</v>
      </c>
      <c r="KB29" s="50"/>
      <c r="KC29" s="51"/>
      <c r="KD29" s="51"/>
      <c r="KE29" s="51"/>
      <c r="KF29" s="51"/>
      <c r="KG29" s="51">
        <v>400</v>
      </c>
      <c r="KH29" s="52">
        <f t="shared" si="1886"/>
        <v>400</v>
      </c>
      <c r="KI29" s="53">
        <f t="shared" si="1887"/>
        <v>66.666666666666671</v>
      </c>
      <c r="KJ29" s="50"/>
      <c r="KK29" s="51"/>
      <c r="KL29" s="51"/>
      <c r="KM29" s="51"/>
      <c r="KN29" s="51"/>
      <c r="KO29" s="51">
        <v>100</v>
      </c>
      <c r="KP29" s="52">
        <f t="shared" si="1888"/>
        <v>100</v>
      </c>
      <c r="KQ29" s="53">
        <f t="shared" si="1889"/>
        <v>16.666666666666668</v>
      </c>
      <c r="KR29" s="50"/>
      <c r="KS29" s="51"/>
      <c r="KT29" s="51"/>
      <c r="KU29" s="51"/>
      <c r="KV29" s="51"/>
      <c r="KW29" s="51"/>
      <c r="KX29" s="52">
        <f t="shared" si="1890"/>
        <v>0</v>
      </c>
      <c r="KY29" s="53">
        <f t="shared" si="1891"/>
        <v>0</v>
      </c>
      <c r="KZ29" s="50"/>
      <c r="LA29" s="51"/>
      <c r="LB29" s="51"/>
      <c r="LC29" s="51"/>
      <c r="LD29" s="51"/>
      <c r="LE29" s="51"/>
      <c r="LF29" s="52">
        <f t="shared" si="1892"/>
        <v>0</v>
      </c>
      <c r="LG29" s="53">
        <f t="shared" si="1893"/>
        <v>0</v>
      </c>
      <c r="LH29" s="50"/>
      <c r="LI29" s="51">
        <v>200</v>
      </c>
      <c r="LJ29" s="51"/>
      <c r="LK29" s="51"/>
      <c r="LL29" s="51"/>
      <c r="LM29" s="51"/>
      <c r="LN29" s="69">
        <f t="shared" si="1894"/>
        <v>200</v>
      </c>
      <c r="LO29" s="70">
        <f t="shared" si="1895"/>
        <v>33.333333333333336</v>
      </c>
      <c r="LP29" s="50"/>
      <c r="LQ29" s="51"/>
      <c r="LR29" s="51"/>
      <c r="LS29" s="51">
        <v>440</v>
      </c>
      <c r="LT29" s="51"/>
      <c r="LU29" s="51"/>
      <c r="LV29" s="69">
        <f t="shared" si="1896"/>
        <v>440</v>
      </c>
      <c r="LW29" s="70">
        <f t="shared" si="1897"/>
        <v>73.333333333333329</v>
      </c>
      <c r="LX29" s="50"/>
      <c r="LY29" s="51"/>
      <c r="LZ29" s="51"/>
      <c r="MA29" s="51"/>
      <c r="MB29" s="51"/>
      <c r="MC29" s="51"/>
      <c r="MD29" s="69">
        <f t="shared" si="1898"/>
        <v>0</v>
      </c>
      <c r="ME29" s="70">
        <f t="shared" si="1899"/>
        <v>0</v>
      </c>
      <c r="MF29" s="50"/>
      <c r="MG29" s="51"/>
      <c r="MH29" s="51"/>
      <c r="MI29" s="51"/>
      <c r="MJ29" s="51"/>
      <c r="MK29" s="51">
        <v>223</v>
      </c>
      <c r="ML29" s="52">
        <f t="shared" si="1900"/>
        <v>223</v>
      </c>
      <c r="MM29" s="53">
        <f t="shared" si="1901"/>
        <v>37.166666666666664</v>
      </c>
      <c r="MN29" s="50"/>
      <c r="MO29" s="51"/>
      <c r="MP29" s="51"/>
      <c r="MQ29" s="51"/>
      <c r="MR29" s="51"/>
      <c r="MS29" s="51"/>
      <c r="MT29" s="52">
        <f t="shared" si="1902"/>
        <v>0</v>
      </c>
      <c r="MU29" s="53">
        <f t="shared" si="1903"/>
        <v>0</v>
      </c>
      <c r="MV29" s="50"/>
      <c r="MW29" s="51">
        <v>214</v>
      </c>
      <c r="MX29" s="51"/>
      <c r="MY29" s="51"/>
      <c r="MZ29" s="51"/>
      <c r="NA29" s="51"/>
      <c r="NB29" s="52">
        <f t="shared" si="1904"/>
        <v>214</v>
      </c>
      <c r="NC29" s="53">
        <f t="shared" si="1905"/>
        <v>35.666666666666664</v>
      </c>
      <c r="ND29" s="50"/>
      <c r="NE29" s="51"/>
      <c r="NF29" s="51"/>
      <c r="NG29" s="51"/>
      <c r="NH29" s="51"/>
      <c r="NI29" s="51"/>
      <c r="NJ29" s="52">
        <f t="shared" si="1906"/>
        <v>0</v>
      </c>
      <c r="NK29" s="53">
        <f t="shared" si="1907"/>
        <v>0</v>
      </c>
      <c r="NL29" s="50"/>
      <c r="NM29" s="51"/>
      <c r="NN29" s="51"/>
      <c r="NO29" s="51"/>
      <c r="NP29" s="51"/>
      <c r="NQ29" s="51"/>
      <c r="NR29" s="52">
        <f t="shared" si="1908"/>
        <v>0</v>
      </c>
      <c r="NS29" s="53">
        <f t="shared" si="1909"/>
        <v>0</v>
      </c>
      <c r="NT29" s="50"/>
      <c r="NU29" s="51">
        <v>200</v>
      </c>
      <c r="NV29" s="51"/>
      <c r="NW29" s="51"/>
      <c r="NX29" s="51">
        <v>516</v>
      </c>
      <c r="NY29" s="51"/>
      <c r="NZ29" s="52">
        <f t="shared" si="1910"/>
        <v>716</v>
      </c>
      <c r="OA29" s="53">
        <f t="shared" si="1911"/>
        <v>119.33333333333333</v>
      </c>
      <c r="OB29" s="50"/>
      <c r="OC29" s="51"/>
      <c r="OD29" s="51"/>
      <c r="OE29" s="51"/>
      <c r="OF29" s="51">
        <v>199</v>
      </c>
      <c r="OG29" s="51"/>
      <c r="OH29" s="52">
        <f t="shared" si="1912"/>
        <v>199</v>
      </c>
      <c r="OI29" s="53">
        <f t="shared" si="1913"/>
        <v>33.166666666666664</v>
      </c>
      <c r="OJ29" s="50"/>
      <c r="OK29" s="51"/>
      <c r="OL29" s="51"/>
      <c r="OM29" s="51"/>
      <c r="ON29" s="51"/>
      <c r="OO29" s="51"/>
      <c r="OP29" s="52">
        <f t="shared" si="1914"/>
        <v>0</v>
      </c>
      <c r="OQ29" s="53">
        <f t="shared" si="1915"/>
        <v>0</v>
      </c>
      <c r="OR29" s="50"/>
      <c r="OS29" s="51"/>
      <c r="OT29" s="51"/>
      <c r="OU29" s="51"/>
      <c r="OV29" s="51"/>
      <c r="OW29" s="51"/>
      <c r="OX29" s="69">
        <f t="shared" si="1916"/>
        <v>0</v>
      </c>
      <c r="OY29" s="70">
        <f t="shared" si="1917"/>
        <v>0</v>
      </c>
      <c r="OZ29" s="50"/>
      <c r="PA29" s="51"/>
      <c r="PB29" s="51"/>
      <c r="PC29" s="51"/>
      <c r="PD29" s="51"/>
      <c r="PE29" s="51"/>
      <c r="PF29" s="69">
        <f t="shared" si="1918"/>
        <v>0</v>
      </c>
      <c r="PG29" s="70">
        <f t="shared" si="1919"/>
        <v>0</v>
      </c>
      <c r="PH29" s="50"/>
      <c r="PI29" s="51">
        <v>228</v>
      </c>
      <c r="PJ29" s="51"/>
      <c r="PK29" s="51"/>
      <c r="PL29" s="51"/>
      <c r="PM29" s="51"/>
      <c r="PN29" s="104">
        <f t="shared" si="1920"/>
        <v>228</v>
      </c>
      <c r="PO29" s="105">
        <f t="shared" si="1921"/>
        <v>38</v>
      </c>
      <c r="PP29" s="108"/>
      <c r="PQ29" s="109">
        <v>200</v>
      </c>
      <c r="PR29" s="109"/>
      <c r="PS29" s="109"/>
      <c r="PT29" s="109"/>
      <c r="PU29" s="109"/>
      <c r="PV29" s="110">
        <f t="shared" si="1922"/>
        <v>200</v>
      </c>
      <c r="PW29" s="111">
        <f t="shared" si="1923"/>
        <v>33.333333333333336</v>
      </c>
      <c r="PX29" s="108"/>
      <c r="PY29" s="109"/>
      <c r="PZ29" s="109">
        <v>103</v>
      </c>
      <c r="QA29" s="109"/>
      <c r="QB29" s="109"/>
      <c r="QC29" s="109"/>
      <c r="QD29" s="110">
        <f t="shared" si="1924"/>
        <v>103</v>
      </c>
      <c r="QE29" s="111">
        <f t="shared" si="1925"/>
        <v>17.166666666666668</v>
      </c>
      <c r="QF29" s="108"/>
      <c r="QG29" s="109"/>
      <c r="QH29" s="109"/>
      <c r="QI29" s="109"/>
      <c r="QJ29" s="109"/>
      <c r="QK29" s="109">
        <v>200</v>
      </c>
      <c r="QL29" s="110">
        <f t="shared" si="1926"/>
        <v>200</v>
      </c>
      <c r="QM29" s="111">
        <f t="shared" si="1927"/>
        <v>33.333333333333336</v>
      </c>
      <c r="QN29" s="108"/>
      <c r="QO29" s="109"/>
      <c r="QP29" s="109"/>
      <c r="QQ29" s="109"/>
      <c r="QR29" s="109"/>
      <c r="QS29" s="109">
        <v>202</v>
      </c>
      <c r="QT29" s="110">
        <f t="shared" si="1928"/>
        <v>202</v>
      </c>
      <c r="QU29" s="111">
        <f t="shared" si="1929"/>
        <v>33.666666666666664</v>
      </c>
      <c r="QV29" s="108"/>
      <c r="QW29" s="109"/>
      <c r="QX29" s="109"/>
      <c r="QY29" s="109"/>
      <c r="QZ29" s="109">
        <v>198</v>
      </c>
      <c r="RA29" s="109"/>
      <c r="RB29" s="110">
        <f t="shared" si="1930"/>
        <v>198</v>
      </c>
      <c r="RC29" s="111">
        <f t="shared" si="1931"/>
        <v>33</v>
      </c>
      <c r="RD29" s="108"/>
      <c r="RE29" s="109"/>
      <c r="RF29" s="109"/>
      <c r="RG29" s="109"/>
      <c r="RH29" s="109"/>
      <c r="RI29" s="109"/>
      <c r="RJ29" s="110">
        <f t="shared" si="1932"/>
        <v>0</v>
      </c>
      <c r="RK29" s="111">
        <f t="shared" si="1933"/>
        <v>0</v>
      </c>
      <c r="RL29" s="108">
        <v>114</v>
      </c>
      <c r="RM29" s="109"/>
      <c r="RN29" s="109"/>
      <c r="RO29" s="109"/>
      <c r="RP29" s="109"/>
      <c r="RQ29" s="109"/>
      <c r="RR29" s="110">
        <f t="shared" si="1934"/>
        <v>114</v>
      </c>
      <c r="RS29" s="111">
        <f t="shared" si="1935"/>
        <v>19</v>
      </c>
      <c r="RT29" s="108"/>
      <c r="RU29" s="109">
        <v>195</v>
      </c>
      <c r="RV29" s="109"/>
      <c r="RW29" s="109"/>
      <c r="RX29" s="109"/>
      <c r="RY29" s="109"/>
      <c r="RZ29" s="110">
        <f t="shared" si="1936"/>
        <v>195</v>
      </c>
      <c r="SA29" s="111">
        <f t="shared" si="1937"/>
        <v>32.5</v>
      </c>
      <c r="SB29" s="108"/>
      <c r="SC29" s="109"/>
      <c r="SD29" s="109">
        <v>100</v>
      </c>
      <c r="SE29" s="109"/>
      <c r="SF29" s="109"/>
      <c r="SG29" s="109"/>
      <c r="SH29" s="110">
        <f t="shared" si="1938"/>
        <v>100</v>
      </c>
      <c r="SI29" s="111">
        <f t="shared" si="1939"/>
        <v>16.666666666666668</v>
      </c>
      <c r="SJ29" s="108"/>
      <c r="SK29" s="109"/>
      <c r="SL29" s="109"/>
      <c r="SM29" s="109"/>
      <c r="SN29" s="109">
        <v>200</v>
      </c>
      <c r="SO29" s="109"/>
      <c r="SP29" s="110">
        <f t="shared" si="1940"/>
        <v>200</v>
      </c>
      <c r="SQ29" s="111">
        <f t="shared" si="1941"/>
        <v>33.333333333333336</v>
      </c>
      <c r="SR29" s="108"/>
      <c r="SS29" s="109">
        <v>200</v>
      </c>
      <c r="ST29" s="109"/>
      <c r="SU29" s="109"/>
      <c r="SV29" s="109"/>
      <c r="SW29" s="109"/>
      <c r="SX29" s="110">
        <f t="shared" si="1942"/>
        <v>200</v>
      </c>
      <c r="SY29" s="111">
        <f t="shared" si="1943"/>
        <v>33.333333333333336</v>
      </c>
      <c r="SZ29" s="108"/>
      <c r="TA29" s="109"/>
      <c r="TB29" s="109">
        <v>181</v>
      </c>
      <c r="TC29" s="109"/>
      <c r="TD29" s="109"/>
      <c r="TE29" s="109"/>
      <c r="TF29" s="110">
        <f t="shared" si="1944"/>
        <v>181</v>
      </c>
      <c r="TG29" s="111">
        <f t="shared" si="1945"/>
        <v>30.166666666666668</v>
      </c>
      <c r="TH29" s="108"/>
      <c r="TI29" s="109"/>
      <c r="TJ29" s="109"/>
      <c r="TK29" s="109"/>
      <c r="TL29" s="109"/>
      <c r="TM29" s="109"/>
      <c r="TN29" s="110">
        <f t="shared" si="1946"/>
        <v>0</v>
      </c>
      <c r="TO29" s="111">
        <f t="shared" si="1947"/>
        <v>0</v>
      </c>
      <c r="TP29" s="108"/>
      <c r="TQ29" s="109"/>
      <c r="TR29" s="109"/>
      <c r="TS29" s="109"/>
      <c r="TT29" s="109"/>
      <c r="TU29" s="109"/>
      <c r="TV29" s="109"/>
      <c r="TW29" s="110">
        <f t="shared" si="1948"/>
        <v>0</v>
      </c>
      <c r="TX29" s="111">
        <f t="shared" si="1949"/>
        <v>0</v>
      </c>
      <c r="TY29" s="108"/>
      <c r="TZ29" s="109"/>
      <c r="UA29" s="109">
        <v>200</v>
      </c>
      <c r="UB29" s="109"/>
      <c r="UC29" s="109"/>
      <c r="UD29" s="109"/>
      <c r="UE29" s="110">
        <f t="shared" si="1950"/>
        <v>200</v>
      </c>
      <c r="UF29" s="111">
        <f t="shared" si="1951"/>
        <v>33.333333333333336</v>
      </c>
      <c r="UG29" s="108"/>
      <c r="UH29" s="109"/>
      <c r="UI29" s="109"/>
      <c r="UJ29" s="109"/>
      <c r="UK29" s="109"/>
      <c r="UL29" s="109"/>
      <c r="UM29" s="110">
        <f t="shared" si="1952"/>
        <v>0</v>
      </c>
      <c r="UN29" s="111">
        <f t="shared" si="1953"/>
        <v>0</v>
      </c>
      <c r="UO29" s="50"/>
      <c r="UP29" s="51"/>
      <c r="UQ29" s="51"/>
      <c r="UR29" s="51">
        <v>200</v>
      </c>
      <c r="US29" s="51"/>
      <c r="UT29" s="51"/>
      <c r="UU29" s="69">
        <f t="shared" si="1954"/>
        <v>200</v>
      </c>
      <c r="UV29" s="70">
        <f t="shared" si="1955"/>
        <v>33.333333333333336</v>
      </c>
      <c r="UW29" s="108"/>
      <c r="UX29" s="109"/>
      <c r="UY29" s="109"/>
      <c r="UZ29" s="109"/>
      <c r="VA29" s="109"/>
      <c r="VB29" s="109"/>
      <c r="VC29" s="110">
        <f t="shared" si="1956"/>
        <v>0</v>
      </c>
      <c r="VD29" s="111">
        <f t="shared" si="1957"/>
        <v>0</v>
      </c>
      <c r="VE29" s="65">
        <v>266</v>
      </c>
      <c r="VF29" s="66"/>
      <c r="VG29" s="66"/>
      <c r="VH29" s="66"/>
      <c r="VI29" s="66"/>
      <c r="VJ29" s="66"/>
      <c r="VK29" s="69">
        <f t="shared" si="1958"/>
        <v>266</v>
      </c>
      <c r="VL29" s="70">
        <f t="shared" si="1959"/>
        <v>44.333333333333336</v>
      </c>
      <c r="VM29" s="108"/>
      <c r="VN29" s="109"/>
      <c r="VO29" s="109"/>
      <c r="VP29" s="109"/>
      <c r="VQ29" s="109"/>
      <c r="VR29" s="109"/>
      <c r="VS29" s="109"/>
      <c r="VT29" s="110">
        <f t="shared" si="1960"/>
        <v>0</v>
      </c>
      <c r="VU29" s="111">
        <f t="shared" si="1961"/>
        <v>0</v>
      </c>
      <c r="VV29" s="50"/>
      <c r="VW29" s="51"/>
      <c r="VX29" s="51">
        <v>246</v>
      </c>
      <c r="VY29" s="51"/>
      <c r="VZ29" s="51"/>
      <c r="WA29" s="51"/>
      <c r="WB29" s="51"/>
      <c r="WC29" s="69">
        <f t="shared" si="1962"/>
        <v>246</v>
      </c>
      <c r="WD29" s="70">
        <f t="shared" si="1963"/>
        <v>41</v>
      </c>
      <c r="WE29" s="50"/>
      <c r="WF29" s="51"/>
      <c r="WG29" s="51"/>
      <c r="WH29" s="51"/>
      <c r="WI29" s="51">
        <v>199</v>
      </c>
      <c r="WJ29" s="51"/>
      <c r="WK29" s="51"/>
      <c r="WL29" s="69">
        <f t="shared" si="1964"/>
        <v>199</v>
      </c>
      <c r="WM29" s="70">
        <f t="shared" si="1965"/>
        <v>33.166666666666664</v>
      </c>
      <c r="WN29" s="50"/>
      <c r="WO29" s="51"/>
      <c r="WP29" s="51"/>
      <c r="WQ29" s="51">
        <v>196</v>
      </c>
      <c r="WR29" s="51"/>
      <c r="WS29" s="51"/>
      <c r="WT29" s="51"/>
      <c r="WU29" s="69">
        <f t="shared" si="1966"/>
        <v>196</v>
      </c>
      <c r="WV29" s="70">
        <f t="shared" si="1967"/>
        <v>32.666666666666664</v>
      </c>
      <c r="WW29" s="50"/>
      <c r="WX29" s="51"/>
      <c r="WY29" s="51"/>
      <c r="WZ29" s="51"/>
      <c r="XA29" s="51"/>
      <c r="XB29" s="51"/>
      <c r="XC29" s="51">
        <v>200</v>
      </c>
      <c r="XD29" s="69">
        <f t="shared" si="1968"/>
        <v>200</v>
      </c>
      <c r="XE29" s="70">
        <f t="shared" si="1969"/>
        <v>33.333333333333336</v>
      </c>
      <c r="XF29" s="50"/>
      <c r="XG29" s="51"/>
      <c r="XH29" s="51"/>
      <c r="XI29" s="51"/>
      <c r="XJ29" s="51">
        <v>97</v>
      </c>
      <c r="XK29" s="51"/>
      <c r="XL29" s="69">
        <f t="shared" si="1970"/>
        <v>97</v>
      </c>
      <c r="XM29" s="70">
        <f t="shared" si="1971"/>
        <v>16.166666666666668</v>
      </c>
      <c r="XN29" s="50"/>
      <c r="XO29" s="51"/>
      <c r="XP29" s="51"/>
      <c r="XQ29" s="51"/>
      <c r="XR29" s="51"/>
      <c r="XS29" s="51">
        <v>100</v>
      </c>
      <c r="XT29" s="69">
        <f t="shared" si="1972"/>
        <v>100</v>
      </c>
      <c r="XU29" s="70">
        <f t="shared" si="1973"/>
        <v>16.666666666666668</v>
      </c>
      <c r="XV29" s="50"/>
      <c r="XW29" s="51"/>
      <c r="XX29" s="51"/>
      <c r="XY29" s="51"/>
      <c r="XZ29" s="51"/>
      <c r="YA29" s="51"/>
      <c r="YB29" s="69">
        <f t="shared" si="1974"/>
        <v>0</v>
      </c>
      <c r="YC29" s="70">
        <f t="shared" si="1975"/>
        <v>0</v>
      </c>
      <c r="YD29" s="50"/>
      <c r="YE29" s="51"/>
      <c r="YF29" s="51">
        <v>100</v>
      </c>
      <c r="YG29" s="51"/>
      <c r="YH29" s="51"/>
      <c r="YI29" s="51"/>
      <c r="YJ29" s="51"/>
      <c r="YK29" s="69">
        <f t="shared" si="1976"/>
        <v>100</v>
      </c>
      <c r="YL29" s="70">
        <f t="shared" si="1977"/>
        <v>16.666666666666668</v>
      </c>
      <c r="YM29" s="50"/>
      <c r="YN29" s="51"/>
      <c r="YO29" s="51">
        <v>200</v>
      </c>
      <c r="YP29" s="51"/>
      <c r="YQ29" s="51"/>
      <c r="YR29" s="51"/>
      <c r="YS29" s="51"/>
      <c r="YT29" s="69">
        <f t="shared" si="1978"/>
        <v>200</v>
      </c>
      <c r="YU29" s="70">
        <f t="shared" si="1979"/>
        <v>33.333333333333336</v>
      </c>
      <c r="YV29" s="50"/>
      <c r="YW29" s="51">
        <v>100</v>
      </c>
      <c r="YX29" s="51"/>
      <c r="YY29" s="51"/>
      <c r="YZ29" s="51"/>
      <c r="ZA29" s="51"/>
      <c r="ZB29" s="69">
        <f t="shared" si="1980"/>
        <v>100</v>
      </c>
      <c r="ZC29" s="70">
        <f t="shared" si="1981"/>
        <v>16.666666666666668</v>
      </c>
      <c r="ZD29" s="50"/>
      <c r="ZE29" s="51"/>
      <c r="ZF29" s="51"/>
      <c r="ZG29" s="51"/>
      <c r="ZH29" s="51"/>
      <c r="ZI29" s="51"/>
      <c r="ZJ29" s="69">
        <f t="shared" si="1982"/>
        <v>0</v>
      </c>
      <c r="ZK29" s="70">
        <f t="shared" si="1983"/>
        <v>0</v>
      </c>
      <c r="ZL29" s="50"/>
      <c r="ZM29" s="51"/>
      <c r="ZN29" s="51"/>
      <c r="ZO29" s="51"/>
      <c r="ZP29" s="51">
        <v>228</v>
      </c>
      <c r="ZQ29" s="51"/>
      <c r="ZR29" s="69">
        <f t="shared" si="1984"/>
        <v>228</v>
      </c>
      <c r="ZS29" s="70">
        <f t="shared" si="1985"/>
        <v>38</v>
      </c>
      <c r="ZT29" s="50"/>
      <c r="ZU29" s="51"/>
      <c r="ZV29" s="51"/>
      <c r="ZW29" s="51"/>
      <c r="ZX29" s="51"/>
      <c r="ZY29" s="51"/>
      <c r="ZZ29" s="69">
        <f t="shared" si="1986"/>
        <v>0</v>
      </c>
      <c r="AAA29" s="70">
        <f t="shared" si="1987"/>
        <v>0</v>
      </c>
      <c r="AAB29" s="50">
        <v>200</v>
      </c>
      <c r="AAC29" s="51"/>
      <c r="AAD29" s="51"/>
      <c r="AAE29" s="51"/>
      <c r="AAF29" s="51"/>
      <c r="AAG29" s="51">
        <v>95</v>
      </c>
      <c r="AAH29" s="69">
        <f t="shared" si="1988"/>
        <v>295</v>
      </c>
      <c r="AAI29" s="70">
        <f t="shared" si="1989"/>
        <v>49.166666666666664</v>
      </c>
      <c r="AAJ29" s="50"/>
      <c r="AAK29" s="51">
        <v>204</v>
      </c>
      <c r="AAL29" s="51"/>
      <c r="AAM29" s="51"/>
      <c r="AAN29" s="51"/>
      <c r="AAO29" s="51"/>
      <c r="AAP29" s="69">
        <f t="shared" si="1990"/>
        <v>204</v>
      </c>
      <c r="AAQ29" s="70">
        <f t="shared" si="1991"/>
        <v>34</v>
      </c>
      <c r="AAR29" s="50"/>
      <c r="AAS29" s="51"/>
      <c r="AAT29" s="51"/>
      <c r="AAU29" s="51"/>
      <c r="AAV29" s="51"/>
      <c r="AAW29" s="51"/>
      <c r="AAX29" s="69">
        <f t="shared" si="1992"/>
        <v>0</v>
      </c>
      <c r="AAY29" s="70">
        <f t="shared" si="1993"/>
        <v>0</v>
      </c>
      <c r="AAZ29" s="50"/>
      <c r="ABA29" s="51"/>
      <c r="ABB29" s="51"/>
      <c r="ABC29" s="51"/>
      <c r="ABD29" s="51"/>
      <c r="ABE29" s="51"/>
      <c r="ABF29" s="69">
        <f t="shared" si="1994"/>
        <v>0</v>
      </c>
      <c r="ABG29" s="70">
        <f t="shared" si="1995"/>
        <v>0</v>
      </c>
      <c r="ABH29" s="50"/>
      <c r="ABI29" s="51">
        <v>220</v>
      </c>
      <c r="ABJ29" s="51"/>
      <c r="ABK29" s="51"/>
      <c r="ABL29" s="51"/>
      <c r="ABM29" s="51"/>
      <c r="ABN29" s="69">
        <f t="shared" si="1996"/>
        <v>220</v>
      </c>
      <c r="ABO29" s="70">
        <f t="shared" si="1997"/>
        <v>36.666666666666664</v>
      </c>
      <c r="ABP29" s="50"/>
      <c r="ABQ29" s="51">
        <v>78</v>
      </c>
      <c r="ABR29" s="51"/>
      <c r="ABS29" s="51"/>
      <c r="ABT29" s="51"/>
      <c r="ABU29" s="51"/>
      <c r="ABV29" s="69">
        <f t="shared" si="1998"/>
        <v>78</v>
      </c>
      <c r="ABW29" s="70">
        <f t="shared" si="1999"/>
        <v>13</v>
      </c>
      <c r="ABX29" s="50"/>
      <c r="ABY29" s="51">
        <v>220</v>
      </c>
      <c r="ABZ29" s="51"/>
      <c r="ACA29" s="51"/>
      <c r="ACB29" s="51"/>
      <c r="ACC29" s="51"/>
      <c r="ACD29" s="69">
        <f t="shared" si="2000"/>
        <v>220</v>
      </c>
      <c r="ACE29" s="70">
        <f t="shared" si="1641"/>
        <v>36.666666666666664</v>
      </c>
      <c r="ACF29" s="50"/>
      <c r="ACG29" s="51"/>
      <c r="ACH29" s="51"/>
      <c r="ACI29" s="51">
        <v>220</v>
      </c>
      <c r="ACJ29" s="51"/>
      <c r="ACK29" s="51"/>
      <c r="ACL29" s="69">
        <f t="shared" si="2001"/>
        <v>220</v>
      </c>
      <c r="ACM29" s="70">
        <f t="shared" si="2002"/>
        <v>36.666666666666664</v>
      </c>
      <c r="ACN29" s="50"/>
      <c r="ACO29" s="51"/>
      <c r="ACP29" s="51"/>
      <c r="ACQ29" s="51">
        <v>104</v>
      </c>
      <c r="ACR29" s="51"/>
      <c r="ACS29" s="51"/>
      <c r="ACT29" s="69">
        <f t="shared" si="2003"/>
        <v>104</v>
      </c>
      <c r="ACU29" s="70">
        <f t="shared" si="2004"/>
        <v>17.333333333333332</v>
      </c>
      <c r="ACV29" s="50"/>
      <c r="ACW29" s="51"/>
      <c r="ACX29" s="51">
        <v>110</v>
      </c>
      <c r="ACY29" s="51"/>
      <c r="ACZ29" s="51"/>
      <c r="ADA29" s="51"/>
      <c r="ADB29" s="69">
        <f t="shared" si="2005"/>
        <v>110</v>
      </c>
      <c r="ADC29" s="70">
        <f t="shared" si="2006"/>
        <v>18.333333333333332</v>
      </c>
      <c r="ADD29" s="50"/>
      <c r="ADE29" s="51"/>
      <c r="ADF29" s="51"/>
      <c r="ADG29" s="51"/>
      <c r="ADH29" s="51"/>
      <c r="ADI29" s="51"/>
      <c r="ADJ29" s="69">
        <f t="shared" si="2007"/>
        <v>0</v>
      </c>
      <c r="ADK29" s="70">
        <f t="shared" si="2008"/>
        <v>0</v>
      </c>
      <c r="ADL29" s="50"/>
      <c r="ADM29" s="51"/>
      <c r="ADN29" s="51"/>
      <c r="ADO29" s="51">
        <v>220</v>
      </c>
      <c r="ADP29" s="51"/>
      <c r="ADQ29" s="51"/>
      <c r="ADR29" s="69">
        <f t="shared" si="2009"/>
        <v>220</v>
      </c>
      <c r="ADS29" s="70">
        <f t="shared" si="2010"/>
        <v>36.666666666666664</v>
      </c>
      <c r="ADT29" s="50"/>
      <c r="ADU29" s="51"/>
      <c r="ADV29" s="51">
        <v>110</v>
      </c>
      <c r="ADW29" s="51"/>
      <c r="ADX29" s="51"/>
      <c r="ADY29" s="51"/>
      <c r="ADZ29" s="69">
        <f t="shared" si="2011"/>
        <v>110</v>
      </c>
      <c r="AEA29" s="70">
        <f t="shared" si="2012"/>
        <v>18.333333333333332</v>
      </c>
      <c r="AEB29" s="50"/>
      <c r="AEC29" s="51"/>
      <c r="AED29" s="51"/>
      <c r="AEE29" s="51"/>
      <c r="AEF29" s="51"/>
      <c r="AEG29" s="51"/>
      <c r="AEH29" s="69">
        <f t="shared" si="2013"/>
        <v>0</v>
      </c>
      <c r="AEI29" s="70">
        <f t="shared" si="2014"/>
        <v>0</v>
      </c>
      <c r="AEJ29" s="50"/>
      <c r="AEK29" s="51"/>
      <c r="AEL29" s="51"/>
      <c r="AEM29" s="51">
        <v>110</v>
      </c>
      <c r="AEN29" s="51"/>
      <c r="AEO29" s="51"/>
      <c r="AEP29" s="69">
        <f t="shared" si="2015"/>
        <v>110</v>
      </c>
      <c r="AEQ29" s="70">
        <f t="shared" si="2016"/>
        <v>18.333333333333332</v>
      </c>
      <c r="AER29" s="50"/>
      <c r="AES29" s="51"/>
      <c r="AET29" s="51"/>
      <c r="AEU29" s="51"/>
      <c r="AEV29" s="51"/>
      <c r="AEW29" s="51"/>
      <c r="AEX29" s="67">
        <f t="shared" si="2017"/>
        <v>0</v>
      </c>
      <c r="AEY29" s="68">
        <f t="shared" si="2018"/>
        <v>0</v>
      </c>
      <c r="AEZ29" s="50"/>
      <c r="AFA29" s="51">
        <v>110</v>
      </c>
      <c r="AFB29" s="51"/>
      <c r="AFC29" s="51"/>
      <c r="AFD29" s="51"/>
      <c r="AFE29" s="51"/>
      <c r="AFF29" s="69">
        <f t="shared" si="2019"/>
        <v>110</v>
      </c>
      <c r="AFG29" s="70">
        <f t="shared" si="2020"/>
        <v>11</v>
      </c>
      <c r="AFH29" s="50"/>
      <c r="AFI29" s="51"/>
      <c r="AFJ29" s="51"/>
      <c r="AFK29" s="51"/>
      <c r="AFL29" s="51"/>
      <c r="AFM29" s="51"/>
      <c r="AFN29" s="69">
        <f t="shared" si="2021"/>
        <v>0</v>
      </c>
      <c r="AFO29" s="70">
        <f t="shared" si="2022"/>
        <v>0</v>
      </c>
      <c r="AFP29" s="50"/>
      <c r="AFQ29" s="51">
        <v>110</v>
      </c>
      <c r="AFR29" s="51"/>
      <c r="AFS29" s="51"/>
      <c r="AFT29" s="51"/>
      <c r="AFU29" s="51"/>
      <c r="AFV29" s="69">
        <f t="shared" si="2023"/>
        <v>110</v>
      </c>
      <c r="AFW29" s="70">
        <f t="shared" si="2024"/>
        <v>11</v>
      </c>
      <c r="AFX29" s="50"/>
      <c r="AFY29" s="51"/>
      <c r="AFZ29" s="51"/>
      <c r="AGA29" s="51"/>
      <c r="AGB29" s="51"/>
      <c r="AGC29" s="51"/>
      <c r="AGD29" s="69">
        <f t="shared" si="2025"/>
        <v>0</v>
      </c>
      <c r="AGE29" s="70">
        <f t="shared" si="2026"/>
        <v>0</v>
      </c>
      <c r="AGF29" s="50"/>
      <c r="AGG29" s="51"/>
      <c r="AGH29" s="51"/>
      <c r="AGI29" s="51">
        <v>110</v>
      </c>
      <c r="AGJ29" s="51"/>
      <c r="AGK29" s="51"/>
      <c r="AGL29" s="69">
        <f t="shared" si="2027"/>
        <v>110</v>
      </c>
      <c r="AGM29" s="70">
        <f t="shared" si="2028"/>
        <v>11</v>
      </c>
      <c r="AGN29" s="50"/>
      <c r="AGO29" s="51">
        <v>110</v>
      </c>
      <c r="AGP29" s="51"/>
      <c r="AGQ29" s="51"/>
      <c r="AGR29" s="51"/>
      <c r="AGS29" s="51"/>
      <c r="AGT29" s="52">
        <f t="shared" si="2029"/>
        <v>110</v>
      </c>
      <c r="AGU29" s="53">
        <f t="shared" si="2030"/>
        <v>11</v>
      </c>
      <c r="AGV29" s="50"/>
      <c r="AGW29" s="51"/>
      <c r="AGX29" s="51"/>
      <c r="AGY29" s="51"/>
      <c r="AGZ29" s="51"/>
      <c r="AHA29" s="51"/>
      <c r="AHB29" s="52">
        <f t="shared" si="2031"/>
        <v>0</v>
      </c>
      <c r="AHC29" s="53">
        <f t="shared" si="2032"/>
        <v>0</v>
      </c>
      <c r="AHD29" s="50"/>
      <c r="AHE29" s="51"/>
      <c r="AHF29" s="51"/>
      <c r="AHG29" s="51"/>
      <c r="AHH29" s="51"/>
      <c r="AHI29" s="51"/>
      <c r="AHJ29" s="52">
        <f t="shared" si="2033"/>
        <v>0</v>
      </c>
      <c r="AHK29" s="53">
        <f t="shared" si="2034"/>
        <v>0</v>
      </c>
      <c r="AHL29" s="50"/>
      <c r="AHM29" s="51"/>
      <c r="AHN29" s="51"/>
      <c r="AHO29" s="51"/>
      <c r="AHP29" s="51"/>
      <c r="AHQ29" s="51"/>
      <c r="AHR29" s="69">
        <f t="shared" si="2035"/>
        <v>0</v>
      </c>
      <c r="AHS29" s="70">
        <f t="shared" si="2036"/>
        <v>0</v>
      </c>
      <c r="AHT29" s="50"/>
      <c r="AHU29" s="51"/>
      <c r="AHV29" s="51"/>
      <c r="AHW29" s="51">
        <v>117</v>
      </c>
      <c r="AHX29" s="51"/>
      <c r="AHY29" s="51"/>
      <c r="AHZ29" s="69">
        <f t="shared" si="2037"/>
        <v>117</v>
      </c>
      <c r="AIA29" s="70">
        <f t="shared" si="2038"/>
        <v>11.7</v>
      </c>
      <c r="AIB29" s="50"/>
      <c r="AIC29" s="51"/>
      <c r="AID29" s="51"/>
      <c r="AIE29" s="51"/>
      <c r="AIF29" s="51"/>
      <c r="AIG29" s="51">
        <v>113</v>
      </c>
      <c r="AIH29" s="69">
        <f t="shared" si="2039"/>
        <v>113</v>
      </c>
      <c r="AII29" s="70">
        <f t="shared" si="2040"/>
        <v>18.833333333333332</v>
      </c>
      <c r="AIJ29" s="50"/>
      <c r="AIK29" s="51"/>
      <c r="AIL29" s="51"/>
      <c r="AIM29" s="51"/>
      <c r="AIN29" s="51"/>
      <c r="AIO29" s="51"/>
      <c r="AIP29" s="69">
        <f t="shared" si="2041"/>
        <v>0</v>
      </c>
      <c r="AIQ29" s="70">
        <f t="shared" si="2042"/>
        <v>0</v>
      </c>
      <c r="AIR29" s="50"/>
      <c r="AIS29" s="51"/>
      <c r="AIT29" s="51"/>
      <c r="AIU29" s="51"/>
      <c r="AIV29" s="51"/>
      <c r="AIW29" s="51"/>
      <c r="AIX29" s="69">
        <f t="shared" si="2043"/>
        <v>0</v>
      </c>
      <c r="AIY29" s="70">
        <f t="shared" si="2044"/>
        <v>0</v>
      </c>
      <c r="AIZ29" s="50"/>
      <c r="AJA29" s="51"/>
      <c r="AJB29" s="51">
        <v>110</v>
      </c>
      <c r="AJC29" s="51"/>
      <c r="AJD29" s="51"/>
      <c r="AJE29" s="51"/>
      <c r="AJF29" s="69">
        <f t="shared" si="2045"/>
        <v>110</v>
      </c>
      <c r="AJG29" s="70">
        <f t="shared" si="2046"/>
        <v>18.333333333333332</v>
      </c>
      <c r="AJH29" s="50"/>
      <c r="AJI29" s="51"/>
      <c r="AJJ29" s="51"/>
      <c r="AJK29" s="51"/>
      <c r="AJL29" s="51"/>
      <c r="AJM29" s="51"/>
      <c r="AJN29" s="47">
        <f t="shared" si="2047"/>
        <v>0</v>
      </c>
      <c r="AJO29" s="43">
        <f t="shared" si="2048"/>
        <v>0</v>
      </c>
      <c r="AJP29" s="50"/>
      <c r="AJQ29" s="51"/>
      <c r="AJR29" s="51"/>
      <c r="AJS29" s="51">
        <v>100</v>
      </c>
      <c r="AJT29" s="51"/>
      <c r="AJU29" s="200"/>
      <c r="AJV29" s="200">
        <f t="shared" si="2049"/>
        <v>100</v>
      </c>
      <c r="AJW29" s="53">
        <f t="shared" si="2050"/>
        <v>16.666666666666668</v>
      </c>
      <c r="AJX29" s="50"/>
      <c r="AJY29" s="51">
        <v>109</v>
      </c>
      <c r="AJZ29" s="51"/>
      <c r="AKA29" s="51"/>
      <c r="AKB29" s="51"/>
      <c r="AKC29" s="51"/>
      <c r="AKD29" s="200">
        <f t="shared" si="2051"/>
        <v>109</v>
      </c>
      <c r="AKE29" s="53">
        <f t="shared" si="2052"/>
        <v>18.166666666666668</v>
      </c>
      <c r="AKF29" s="50"/>
      <c r="AKG29" s="51"/>
      <c r="AKH29" s="51"/>
      <c r="AKI29" s="51"/>
      <c r="AKJ29" s="51"/>
      <c r="AKK29" s="51"/>
      <c r="AKL29" s="47">
        <f t="shared" si="2053"/>
        <v>0</v>
      </c>
      <c r="AKM29" s="43">
        <f t="shared" si="2054"/>
        <v>0</v>
      </c>
      <c r="AKN29" s="84"/>
      <c r="AKO29" s="85"/>
      <c r="AKP29" s="85"/>
      <c r="AKQ29" s="85">
        <v>110</v>
      </c>
      <c r="AKR29" s="85"/>
      <c r="AKS29" s="85"/>
      <c r="AKT29" s="200">
        <f t="shared" si="2055"/>
        <v>110</v>
      </c>
      <c r="AKU29" s="53">
        <f t="shared" si="2056"/>
        <v>18.333333333333332</v>
      </c>
      <c r="AKV29" s="50">
        <v>110</v>
      </c>
      <c r="AKW29" s="51"/>
      <c r="AKX29" s="51"/>
      <c r="AKY29" s="51"/>
      <c r="AKZ29" s="51"/>
      <c r="ALA29" s="51"/>
      <c r="ALB29" s="200">
        <f t="shared" si="2057"/>
        <v>110</v>
      </c>
      <c r="ALC29" s="53">
        <f t="shared" si="2058"/>
        <v>18.333333333333332</v>
      </c>
      <c r="ALD29" s="50"/>
      <c r="ALE29" s="51"/>
      <c r="ALF29" s="51">
        <v>110</v>
      </c>
      <c r="ALG29" s="51"/>
      <c r="ALH29" s="51"/>
      <c r="ALI29" s="51"/>
      <c r="ALJ29" s="200">
        <f t="shared" si="2059"/>
        <v>110</v>
      </c>
      <c r="ALK29" s="53">
        <f t="shared" si="2060"/>
        <v>18.333333333333332</v>
      </c>
      <c r="ALL29" s="50"/>
      <c r="ALM29" s="51"/>
      <c r="ALN29" s="51"/>
      <c r="ALO29" s="51"/>
      <c r="ALP29" s="51"/>
      <c r="ALQ29" s="51"/>
      <c r="ALR29" s="69">
        <f t="shared" si="2061"/>
        <v>0</v>
      </c>
      <c r="ALS29" s="70">
        <f t="shared" si="2062"/>
        <v>0</v>
      </c>
      <c r="ALT29" s="50"/>
      <c r="ALU29" s="51"/>
      <c r="ALV29" s="51"/>
      <c r="ALW29" s="51">
        <v>220</v>
      </c>
      <c r="ALX29" s="51"/>
      <c r="ALY29" s="51"/>
      <c r="ALZ29" s="69">
        <f t="shared" si="2063"/>
        <v>220</v>
      </c>
      <c r="AMA29" s="70">
        <f t="shared" si="2064"/>
        <v>36.666666666666664</v>
      </c>
      <c r="AMB29" s="50"/>
      <c r="AMC29" s="51"/>
      <c r="AMD29" s="51"/>
      <c r="AME29" s="51"/>
      <c r="AMF29" s="51"/>
      <c r="AMG29" s="51"/>
      <c r="AMH29" s="69">
        <f t="shared" si="2065"/>
        <v>0</v>
      </c>
      <c r="AMI29" s="70">
        <f t="shared" si="2066"/>
        <v>0</v>
      </c>
      <c r="AMJ29" s="50"/>
      <c r="AMK29" s="51"/>
      <c r="AML29" s="51"/>
      <c r="AMM29" s="51"/>
      <c r="AMN29" s="51"/>
      <c r="AMO29" s="51"/>
      <c r="AMP29" s="69">
        <f t="shared" si="2067"/>
        <v>0</v>
      </c>
      <c r="AMQ29" s="70">
        <f t="shared" si="2068"/>
        <v>0</v>
      </c>
      <c r="AMR29" s="50"/>
      <c r="AMS29" s="51"/>
      <c r="AMT29" s="51">
        <v>110</v>
      </c>
      <c r="AMU29" s="51"/>
      <c r="AMV29" s="51"/>
      <c r="AMW29" s="51"/>
      <c r="AMX29" s="69">
        <f t="shared" si="2069"/>
        <v>110</v>
      </c>
      <c r="AMY29" s="70">
        <f t="shared" si="2070"/>
        <v>18.333333333333332</v>
      </c>
      <c r="AMZ29" s="50"/>
      <c r="ANA29" s="51"/>
      <c r="ANB29" s="51">
        <v>110</v>
      </c>
      <c r="ANC29" s="51"/>
      <c r="AND29" s="51"/>
      <c r="ANE29" s="51"/>
      <c r="ANF29" s="69">
        <f t="shared" si="2071"/>
        <v>110</v>
      </c>
      <c r="ANG29" s="70">
        <f t="shared" si="2072"/>
        <v>18.333333333333332</v>
      </c>
      <c r="ANH29" s="50"/>
      <c r="ANI29" s="51"/>
      <c r="ANJ29" s="51"/>
      <c r="ANK29" s="51">
        <v>103</v>
      </c>
      <c r="ANL29" s="51"/>
      <c r="ANM29" s="51"/>
      <c r="ANN29" s="69">
        <f t="shared" si="2073"/>
        <v>103</v>
      </c>
      <c r="ANO29" s="70">
        <f t="shared" si="2074"/>
        <v>17.166666666666668</v>
      </c>
      <c r="ANP29" s="50"/>
      <c r="ANQ29" s="51"/>
      <c r="ANR29" s="51"/>
      <c r="ANS29" s="51"/>
      <c r="ANT29" s="51">
        <v>99</v>
      </c>
      <c r="ANU29" s="51"/>
      <c r="ANV29" s="69">
        <f t="shared" si="2075"/>
        <v>99</v>
      </c>
      <c r="ANW29" s="70">
        <f t="shared" si="2076"/>
        <v>16.5</v>
      </c>
      <c r="ANX29" s="50"/>
      <c r="ANY29" s="51"/>
      <c r="ANZ29" s="51">
        <v>110</v>
      </c>
      <c r="AOA29" s="51"/>
      <c r="AOB29" s="51"/>
      <c r="AOC29" s="51"/>
      <c r="AOD29" s="69">
        <f t="shared" si="2077"/>
        <v>110</v>
      </c>
      <c r="AOE29" s="70">
        <f t="shared" si="2078"/>
        <v>18.333333333333332</v>
      </c>
      <c r="AOF29" s="50"/>
      <c r="AOG29" s="51"/>
      <c r="AOH29" s="51">
        <v>110</v>
      </c>
      <c r="AOI29" s="51"/>
      <c r="AOJ29" s="51"/>
      <c r="AOK29" s="51"/>
      <c r="AOL29" s="69">
        <f t="shared" si="2079"/>
        <v>110</v>
      </c>
      <c r="AOM29" s="70">
        <f t="shared" si="2080"/>
        <v>18.333333333333332</v>
      </c>
      <c r="AON29" s="50"/>
      <c r="AOO29" s="51">
        <v>108</v>
      </c>
      <c r="AOP29" s="51"/>
      <c r="AOQ29" s="51"/>
      <c r="AOR29" s="51"/>
      <c r="AOS29" s="51"/>
      <c r="AOT29" s="69">
        <f t="shared" si="2081"/>
        <v>108</v>
      </c>
      <c r="AOU29" s="70">
        <f t="shared" si="2082"/>
        <v>18</v>
      </c>
      <c r="AOV29" s="50"/>
      <c r="AOW29" s="51"/>
      <c r="AOX29" s="51"/>
      <c r="AOY29" s="51"/>
      <c r="AOZ29" s="51"/>
      <c r="APA29" s="51"/>
      <c r="APB29" s="69">
        <f t="shared" si="2083"/>
        <v>0</v>
      </c>
      <c r="APC29" s="70">
        <f t="shared" si="2084"/>
        <v>0</v>
      </c>
      <c r="APD29" s="50"/>
      <c r="APE29" s="51"/>
      <c r="APF29" s="51"/>
      <c r="APG29" s="51"/>
      <c r="APH29" s="51"/>
      <c r="API29" s="51"/>
      <c r="APJ29" s="69">
        <f t="shared" si="2085"/>
        <v>0</v>
      </c>
      <c r="APK29" s="70">
        <f t="shared" si="2086"/>
        <v>0</v>
      </c>
      <c r="APL29" s="50">
        <v>110</v>
      </c>
      <c r="APM29" s="51"/>
      <c r="APN29" s="51"/>
      <c r="APO29" s="51"/>
      <c r="APP29" s="51"/>
      <c r="APQ29" s="51"/>
      <c r="APR29" s="69">
        <f t="shared" si="2087"/>
        <v>110</v>
      </c>
      <c r="APS29" s="70">
        <f t="shared" si="2088"/>
        <v>18.333333333333332</v>
      </c>
      <c r="APT29" s="50"/>
      <c r="APU29" s="51"/>
      <c r="APV29" s="51"/>
      <c r="APW29" s="51"/>
      <c r="APX29" s="51"/>
      <c r="APY29" s="51"/>
      <c r="APZ29" s="69">
        <f t="shared" si="2089"/>
        <v>0</v>
      </c>
      <c r="AQA29" s="70">
        <f t="shared" si="2090"/>
        <v>0</v>
      </c>
      <c r="AQB29" s="50"/>
      <c r="AQC29" s="51">
        <v>110</v>
      </c>
      <c r="AQD29" s="51"/>
      <c r="AQE29" s="51"/>
      <c r="AQF29" s="51"/>
      <c r="AQG29" s="51"/>
      <c r="AQH29" s="69">
        <f t="shared" si="2091"/>
        <v>110</v>
      </c>
      <c r="AQI29" s="70">
        <f t="shared" si="2092"/>
        <v>18.333333333333332</v>
      </c>
      <c r="AQJ29" s="50"/>
      <c r="AQK29" s="51"/>
      <c r="AQL29" s="51"/>
      <c r="AQM29" s="51">
        <v>94</v>
      </c>
      <c r="AQN29" s="51"/>
      <c r="AQO29" s="51"/>
      <c r="AQP29" s="52">
        <f t="shared" si="2093"/>
        <v>94</v>
      </c>
      <c r="AQQ29" s="53">
        <f t="shared" si="2094"/>
        <v>15.666666666666666</v>
      </c>
      <c r="AQR29" s="50"/>
      <c r="AQS29" s="51"/>
      <c r="AQT29" s="51"/>
      <c r="AQU29" s="51"/>
      <c r="AQV29" s="51"/>
      <c r="AQW29" s="51"/>
      <c r="AQX29" s="52">
        <f t="shared" si="2095"/>
        <v>0</v>
      </c>
      <c r="AQY29" s="53">
        <f t="shared" si="2096"/>
        <v>0</v>
      </c>
      <c r="AQZ29" s="50"/>
      <c r="ARA29" s="51"/>
      <c r="ARB29" s="51"/>
      <c r="ARC29" s="51"/>
      <c r="ARD29" s="51"/>
      <c r="ARE29" s="51"/>
      <c r="ARF29" s="52">
        <f t="shared" si="2097"/>
        <v>0</v>
      </c>
      <c r="ARG29" s="53">
        <f t="shared" si="2098"/>
        <v>0</v>
      </c>
      <c r="ARH29" s="209">
        <v>99</v>
      </c>
      <c r="ARI29" s="200"/>
      <c r="ARJ29" s="200"/>
      <c r="ARK29" s="200"/>
      <c r="ARL29" s="200"/>
      <c r="ARM29" s="200"/>
      <c r="ARN29" s="52">
        <f t="shared" si="2099"/>
        <v>99</v>
      </c>
      <c r="ARO29" s="53">
        <f t="shared" si="2100"/>
        <v>16.5</v>
      </c>
      <c r="ARP29" s="50"/>
      <c r="ARQ29" s="51"/>
      <c r="ARR29" s="51">
        <v>110</v>
      </c>
      <c r="ARS29" s="51"/>
      <c r="ART29" s="51"/>
      <c r="ARU29" s="51"/>
      <c r="ARV29" s="52">
        <f t="shared" si="2101"/>
        <v>110</v>
      </c>
      <c r="ARW29" s="53">
        <f t="shared" si="2102"/>
        <v>18.333333333333332</v>
      </c>
      <c r="ARX29" s="50"/>
      <c r="ARY29" s="51"/>
      <c r="ARZ29" s="51"/>
      <c r="ASA29" s="51"/>
      <c r="ASB29" s="51"/>
      <c r="ASC29" s="51"/>
      <c r="ASD29" s="52">
        <f t="shared" si="2103"/>
        <v>0</v>
      </c>
      <c r="ASE29" s="53">
        <f t="shared" si="2104"/>
        <v>0</v>
      </c>
      <c r="ASF29" s="50"/>
      <c r="ASG29" s="51"/>
      <c r="ASH29" s="51"/>
      <c r="ASI29" s="51"/>
      <c r="ASJ29" s="51"/>
      <c r="ASK29" s="51"/>
      <c r="ASL29" s="52">
        <f t="shared" si="2105"/>
        <v>0</v>
      </c>
      <c r="ASM29" s="53">
        <f t="shared" si="2106"/>
        <v>0</v>
      </c>
      <c r="ASN29" s="50"/>
      <c r="ASO29" s="51"/>
      <c r="ASP29" s="51"/>
      <c r="ASQ29" s="51">
        <v>109</v>
      </c>
      <c r="ASR29" s="51"/>
      <c r="ASS29" s="51"/>
      <c r="AST29" s="52">
        <f t="shared" si="2107"/>
        <v>109</v>
      </c>
      <c r="ASU29" s="53">
        <f t="shared" si="2108"/>
        <v>18.166666666666668</v>
      </c>
      <c r="ASV29" s="50"/>
      <c r="ASW29" s="51"/>
      <c r="ASX29" s="51"/>
      <c r="ASY29" s="51"/>
      <c r="ASZ29" s="51"/>
      <c r="ATA29" s="51"/>
      <c r="ATB29" s="52">
        <f t="shared" si="2109"/>
        <v>0</v>
      </c>
      <c r="ATC29" s="53">
        <f t="shared" si="2110"/>
        <v>0</v>
      </c>
      <c r="ATD29" s="50"/>
      <c r="ATE29" s="51"/>
      <c r="ATF29" s="51"/>
      <c r="ATG29" s="51"/>
      <c r="ATH29" s="51"/>
      <c r="ATI29" s="51"/>
      <c r="ATJ29" s="52">
        <f t="shared" si="2111"/>
        <v>0</v>
      </c>
      <c r="ATK29" s="53">
        <f t="shared" si="2112"/>
        <v>0</v>
      </c>
      <c r="ATL29" s="50"/>
      <c r="ATM29" s="51"/>
      <c r="ATN29" s="51"/>
      <c r="ATO29" s="51"/>
      <c r="ATP29" s="51"/>
      <c r="ATQ29" s="51"/>
      <c r="ATR29" s="52">
        <f t="shared" si="2113"/>
        <v>0</v>
      </c>
      <c r="ATS29" s="53">
        <f t="shared" si="2114"/>
        <v>0</v>
      </c>
      <c r="ATT29" s="50">
        <v>110</v>
      </c>
      <c r="ATU29" s="51"/>
      <c r="ATV29" s="51"/>
      <c r="ATW29" s="51"/>
      <c r="ATX29" s="51"/>
      <c r="ATY29" s="51"/>
      <c r="ATZ29" s="52">
        <f t="shared" si="2115"/>
        <v>110</v>
      </c>
      <c r="AUA29" s="53">
        <f t="shared" si="2116"/>
        <v>18.333333333333332</v>
      </c>
      <c r="AUB29" s="50">
        <v>110</v>
      </c>
      <c r="AUC29" s="51"/>
      <c r="AUD29" s="51"/>
      <c r="AUE29" s="51"/>
      <c r="AUF29" s="51"/>
      <c r="AUG29" s="51"/>
      <c r="AUH29" s="52">
        <f t="shared" si="2117"/>
        <v>110</v>
      </c>
      <c r="AUI29" s="53">
        <f t="shared" si="2118"/>
        <v>18.333333333333332</v>
      </c>
      <c r="AUJ29" s="50">
        <v>110</v>
      </c>
      <c r="AUK29" s="51"/>
      <c r="AUL29" s="51"/>
      <c r="AUM29" s="51"/>
      <c r="AUN29" s="51"/>
      <c r="AUO29" s="51"/>
      <c r="AUP29" s="52">
        <f t="shared" si="2119"/>
        <v>110</v>
      </c>
      <c r="AUQ29" s="53">
        <f t="shared" si="2120"/>
        <v>18.333333333333332</v>
      </c>
      <c r="AUR29" s="50"/>
      <c r="AUS29" s="51"/>
      <c r="AUT29" s="51"/>
      <c r="AUU29" s="51"/>
      <c r="AUV29" s="51"/>
      <c r="AUW29" s="51"/>
      <c r="AUX29" s="52">
        <f t="shared" si="2121"/>
        <v>0</v>
      </c>
      <c r="AUY29" s="53">
        <f t="shared" si="2122"/>
        <v>0</v>
      </c>
      <c r="AUZ29" s="50"/>
      <c r="AVA29" s="51"/>
      <c r="AVB29" s="51"/>
      <c r="AVC29" s="51"/>
      <c r="AVD29" s="51">
        <v>130</v>
      </c>
      <c r="AVE29" s="51"/>
      <c r="AVF29" s="52">
        <f t="shared" si="2123"/>
        <v>130</v>
      </c>
      <c r="AVG29" s="53">
        <f t="shared" si="2124"/>
        <v>21.666666666666668</v>
      </c>
      <c r="AVH29" s="50"/>
      <c r="AVI29" s="51"/>
      <c r="AVJ29" s="51">
        <v>110</v>
      </c>
      <c r="AVK29" s="51"/>
      <c r="AVL29" s="51"/>
      <c r="AVM29" s="51"/>
      <c r="AVN29" s="52">
        <f t="shared" si="2125"/>
        <v>110</v>
      </c>
      <c r="AVO29" s="53">
        <f t="shared" si="2126"/>
        <v>18.333333333333332</v>
      </c>
      <c r="AVP29" s="50"/>
      <c r="AVQ29" s="51"/>
      <c r="AVR29" s="51"/>
      <c r="AVS29" s="51"/>
      <c r="AVT29" s="51"/>
      <c r="AVU29" s="51"/>
      <c r="AVV29" s="52">
        <f t="shared" si="2127"/>
        <v>0</v>
      </c>
      <c r="AVW29" s="53">
        <f t="shared" si="2128"/>
        <v>0</v>
      </c>
      <c r="AVX29" s="50">
        <v>110</v>
      </c>
      <c r="AVY29" s="51"/>
      <c r="AVZ29" s="51"/>
      <c r="AWA29" s="51"/>
      <c r="AWB29" s="51"/>
      <c r="AWC29" s="51"/>
      <c r="AWD29" s="52">
        <f t="shared" si="2129"/>
        <v>110</v>
      </c>
      <c r="AWE29" s="53">
        <f t="shared" si="2130"/>
        <v>18.333333333333332</v>
      </c>
      <c r="AWF29" s="50"/>
      <c r="AWG29" s="51"/>
      <c r="AWH29" s="51"/>
      <c r="AWI29" s="51"/>
      <c r="AWJ29" s="51"/>
      <c r="AWK29" s="51">
        <v>110</v>
      </c>
      <c r="AWL29" s="52">
        <f t="shared" si="2131"/>
        <v>110</v>
      </c>
      <c r="AWM29" s="53">
        <f t="shared" si="2132"/>
        <v>18.333333333333332</v>
      </c>
      <c r="AWN29" s="50"/>
      <c r="AWO29" s="51"/>
      <c r="AWP29" s="51"/>
      <c r="AWQ29" s="51">
        <v>109</v>
      </c>
      <c r="AWR29" s="51"/>
      <c r="AWS29" s="51"/>
      <c r="AWT29" s="52">
        <f t="shared" si="2133"/>
        <v>109</v>
      </c>
      <c r="AWU29" s="53">
        <f t="shared" si="2134"/>
        <v>18.166666666666668</v>
      </c>
      <c r="AWV29" s="50"/>
      <c r="AWW29" s="51"/>
      <c r="AWX29" s="51"/>
      <c r="AWY29" s="51"/>
      <c r="AWZ29" s="51"/>
      <c r="AXA29" s="51"/>
      <c r="AXB29" s="52">
        <f t="shared" si="2135"/>
        <v>0</v>
      </c>
      <c r="AXC29" s="53">
        <f t="shared" si="2136"/>
        <v>0</v>
      </c>
      <c r="AXD29" s="50"/>
      <c r="AXE29" s="51"/>
      <c r="AXF29" s="51">
        <v>110</v>
      </c>
      <c r="AXG29" s="51"/>
      <c r="AXH29" s="51"/>
      <c r="AXI29" s="51"/>
      <c r="AXJ29" s="52">
        <f t="shared" si="2137"/>
        <v>110</v>
      </c>
      <c r="AXK29" s="53">
        <f t="shared" si="2138"/>
        <v>18.333333333333332</v>
      </c>
      <c r="AXL29" s="50"/>
      <c r="AXM29" s="51"/>
      <c r="AXN29" s="51">
        <v>110</v>
      </c>
      <c r="AXO29" s="51"/>
      <c r="AXP29" s="51"/>
      <c r="AXQ29" s="51"/>
      <c r="AXR29" s="52">
        <f t="shared" si="2139"/>
        <v>110</v>
      </c>
      <c r="AXS29" s="53">
        <f t="shared" si="2140"/>
        <v>18.333333333333332</v>
      </c>
      <c r="AXT29" s="50"/>
      <c r="AXU29" s="51"/>
      <c r="AXV29" s="51">
        <v>110</v>
      </c>
      <c r="AXW29" s="51"/>
      <c r="AXX29" s="51"/>
      <c r="AXY29" s="51"/>
      <c r="AXZ29" s="42">
        <f t="shared" si="2141"/>
        <v>110</v>
      </c>
      <c r="AYA29" s="43">
        <f t="shared" si="2142"/>
        <v>18.333333333333332</v>
      </c>
      <c r="AYB29" s="50"/>
      <c r="AYC29" s="51"/>
      <c r="AYD29" s="51"/>
      <c r="AYE29" s="51"/>
      <c r="AYF29" s="51"/>
      <c r="AYG29" s="51"/>
      <c r="AYH29" s="52">
        <f t="shared" si="2143"/>
        <v>0</v>
      </c>
      <c r="AYI29" s="53">
        <f t="shared" si="2144"/>
        <v>0</v>
      </c>
      <c r="AYJ29" s="50">
        <v>96</v>
      </c>
      <c r="AYK29" s="51"/>
      <c r="AYL29" s="51"/>
      <c r="AYM29" s="51"/>
      <c r="AYN29" s="51"/>
      <c r="AYO29" s="51"/>
      <c r="AYP29" s="52">
        <f t="shared" si="2145"/>
        <v>96</v>
      </c>
      <c r="AYQ29" s="53">
        <f t="shared" si="2146"/>
        <v>16</v>
      </c>
      <c r="AYR29" s="50"/>
      <c r="AYS29" s="51"/>
      <c r="AYT29" s="51">
        <v>100</v>
      </c>
      <c r="AYU29" s="51"/>
      <c r="AYV29" s="51"/>
      <c r="AYW29" s="51"/>
      <c r="AYX29" s="52">
        <f t="shared" si="2147"/>
        <v>100</v>
      </c>
      <c r="AYY29" s="53">
        <f t="shared" si="2148"/>
        <v>16.666666666666668</v>
      </c>
      <c r="AYZ29" s="50"/>
      <c r="AZA29" s="51"/>
      <c r="AZB29" s="51"/>
      <c r="AZC29" s="51"/>
      <c r="AZD29" s="51"/>
      <c r="AZE29" s="51"/>
      <c r="AZF29" s="52">
        <f t="shared" si="2149"/>
        <v>0</v>
      </c>
      <c r="AZG29" s="53">
        <f t="shared" si="2150"/>
        <v>0</v>
      </c>
      <c r="AZH29" s="84"/>
      <c r="AZI29" s="85">
        <v>109</v>
      </c>
      <c r="AZJ29" s="85"/>
      <c r="AZK29" s="85"/>
      <c r="AZL29" s="85"/>
      <c r="AZM29" s="85"/>
      <c r="AZN29" s="52">
        <f t="shared" si="2151"/>
        <v>109</v>
      </c>
      <c r="AZO29" s="53">
        <f t="shared" si="2152"/>
        <v>18.166666666666668</v>
      </c>
      <c r="AZP29" s="50">
        <v>110</v>
      </c>
      <c r="AZQ29" s="51"/>
      <c r="AZR29" s="51"/>
      <c r="AZS29" s="51"/>
      <c r="AZT29" s="51"/>
      <c r="AZU29" s="51"/>
      <c r="AZV29" s="52">
        <f t="shared" si="2153"/>
        <v>110</v>
      </c>
      <c r="AZW29" s="53">
        <f t="shared" si="2154"/>
        <v>18.333333333333332</v>
      </c>
      <c r="AZX29" s="50">
        <v>110</v>
      </c>
      <c r="AZY29" s="51"/>
      <c r="AZZ29" s="51"/>
      <c r="BAA29" s="51"/>
      <c r="BAB29" s="51"/>
      <c r="BAC29" s="51"/>
      <c r="BAD29" s="52">
        <f t="shared" si="2155"/>
        <v>110</v>
      </c>
      <c r="BAE29" s="53">
        <f t="shared" si="2156"/>
        <v>18.333333333333332</v>
      </c>
      <c r="BAF29" s="50"/>
      <c r="BAG29" s="51"/>
      <c r="BAH29" s="51"/>
      <c r="BAI29" s="51"/>
      <c r="BAJ29" s="51"/>
      <c r="BAK29" s="51"/>
      <c r="BAL29" s="52">
        <f t="shared" si="2157"/>
        <v>0</v>
      </c>
      <c r="BAM29" s="53">
        <f t="shared" si="2158"/>
        <v>0</v>
      </c>
      <c r="BAN29" s="50"/>
      <c r="BAO29" s="51">
        <v>110</v>
      </c>
      <c r="BAP29" s="51"/>
      <c r="BAQ29" s="51"/>
      <c r="BAR29" s="51"/>
      <c r="BAS29" s="51"/>
      <c r="BAT29" s="52">
        <f t="shared" si="2159"/>
        <v>110</v>
      </c>
      <c r="BAU29" s="53">
        <f t="shared" si="2160"/>
        <v>18.333333333333332</v>
      </c>
      <c r="BAV29" s="240">
        <v>110</v>
      </c>
      <c r="BAW29" s="241"/>
      <c r="BAX29" s="241"/>
      <c r="BAY29" s="241"/>
      <c r="BAZ29" s="241"/>
      <c r="BBA29" s="241"/>
      <c r="BBB29" s="52">
        <f t="shared" si="2161"/>
        <v>110</v>
      </c>
      <c r="BBC29" s="53">
        <f t="shared" si="2162"/>
        <v>18.333333333333332</v>
      </c>
      <c r="BBD29" s="50"/>
      <c r="BBE29" s="51"/>
      <c r="BBF29" s="51"/>
      <c r="BBG29" s="51"/>
      <c r="BBH29" s="51"/>
      <c r="BBI29" s="51"/>
      <c r="BBJ29" s="52">
        <f t="shared" si="2163"/>
        <v>0</v>
      </c>
      <c r="BBK29" s="53">
        <f t="shared" si="2164"/>
        <v>0</v>
      </c>
      <c r="BBL29" s="50"/>
      <c r="BBM29" s="51"/>
      <c r="BBN29" s="51"/>
      <c r="BBO29" s="51">
        <v>110</v>
      </c>
      <c r="BBP29" s="51"/>
      <c r="BBQ29" s="51"/>
      <c r="BBR29" s="52">
        <f t="shared" si="2165"/>
        <v>110</v>
      </c>
      <c r="BBS29" s="53">
        <f t="shared" si="2166"/>
        <v>18.333333333333332</v>
      </c>
      <c r="BBT29" s="50"/>
      <c r="BBU29" s="51"/>
      <c r="BBV29" s="51"/>
      <c r="BBW29" s="51"/>
      <c r="BBX29" s="51"/>
      <c r="BBY29" s="51"/>
      <c r="BBZ29" s="52">
        <f t="shared" si="2167"/>
        <v>0</v>
      </c>
      <c r="BCA29" s="53">
        <f t="shared" si="2168"/>
        <v>0</v>
      </c>
      <c r="BCB29" s="50"/>
      <c r="BCC29" s="51"/>
      <c r="BCD29" s="51"/>
      <c r="BCE29" s="51">
        <v>110</v>
      </c>
      <c r="BCF29" s="51"/>
      <c r="BCG29" s="51"/>
      <c r="BCH29" s="52">
        <f t="shared" si="2169"/>
        <v>110</v>
      </c>
      <c r="BCI29" s="53">
        <f t="shared" si="2170"/>
        <v>18.333333333333332</v>
      </c>
      <c r="BCJ29" s="50"/>
      <c r="BCK29" s="51"/>
      <c r="BCL29" s="51"/>
      <c r="BCM29" s="51"/>
      <c r="BCN29" s="51"/>
      <c r="BCO29" s="51"/>
      <c r="BCP29" s="52">
        <f t="shared" si="2171"/>
        <v>0</v>
      </c>
      <c r="BCQ29" s="53">
        <f t="shared" si="2172"/>
        <v>0</v>
      </c>
      <c r="BCR29" s="50"/>
      <c r="BCS29" s="51"/>
      <c r="BCT29" s="51"/>
      <c r="BCU29" s="51"/>
      <c r="BCV29" s="51"/>
      <c r="BCW29" s="51">
        <v>110</v>
      </c>
      <c r="BCX29" s="52">
        <f t="shared" si="2173"/>
        <v>110</v>
      </c>
      <c r="BCY29" s="53">
        <f t="shared" si="2174"/>
        <v>18.333333333333332</v>
      </c>
      <c r="BCZ29" s="50">
        <v>110</v>
      </c>
      <c r="BDA29" s="51"/>
      <c r="BDB29" s="51"/>
      <c r="BDC29" s="51"/>
      <c r="BDD29" s="51"/>
      <c r="BDE29" s="51"/>
      <c r="BDF29" s="52">
        <f t="shared" si="2175"/>
        <v>110</v>
      </c>
      <c r="BDG29" s="53">
        <f t="shared" si="2176"/>
        <v>18.333333333333332</v>
      </c>
      <c r="BDH29" s="50"/>
      <c r="BDI29" s="51"/>
      <c r="BDJ29" s="51"/>
      <c r="BDK29" s="51"/>
      <c r="BDL29" s="51">
        <v>108</v>
      </c>
      <c r="BDM29" s="51"/>
      <c r="BDN29" s="52">
        <f t="shared" si="2177"/>
        <v>108</v>
      </c>
      <c r="BDO29" s="102">
        <f t="shared" si="2178"/>
        <v>18</v>
      </c>
      <c r="BDP29" s="196"/>
      <c r="BDQ29" s="197"/>
      <c r="BDR29" s="197"/>
      <c r="BDS29" s="197"/>
      <c r="BDT29" s="197"/>
      <c r="BDU29" s="197"/>
      <c r="BDV29" s="215">
        <f t="shared" si="2179"/>
        <v>0</v>
      </c>
      <c r="BDW29" s="220">
        <f t="shared" si="2180"/>
        <v>0</v>
      </c>
      <c r="BDX29" s="50"/>
      <c r="BDY29" s="51"/>
      <c r="BDZ29" s="51"/>
      <c r="BEA29" s="51"/>
      <c r="BEB29" s="51"/>
      <c r="BEC29" s="51">
        <v>110</v>
      </c>
      <c r="BED29" s="52">
        <f t="shared" si="2181"/>
        <v>110</v>
      </c>
      <c r="BEE29" s="53">
        <f t="shared" si="2182"/>
        <v>18.333333333333332</v>
      </c>
      <c r="BEF29" s="50"/>
      <c r="BEG29" s="51"/>
      <c r="BEH29" s="51"/>
      <c r="BEI29" s="51"/>
      <c r="BEJ29" s="51"/>
      <c r="BEK29" s="51"/>
      <c r="BEL29" s="42">
        <f t="shared" si="2183"/>
        <v>0</v>
      </c>
      <c r="BEM29" s="43">
        <f t="shared" si="2184"/>
        <v>0</v>
      </c>
      <c r="BEN29" s="50"/>
      <c r="BEO29" s="51"/>
      <c r="BEP29" s="51"/>
      <c r="BEQ29" s="51"/>
      <c r="BER29" s="51"/>
      <c r="BES29" s="51"/>
      <c r="BET29" s="52">
        <f t="shared" si="2185"/>
        <v>0</v>
      </c>
      <c r="BEU29" s="53">
        <f t="shared" si="2186"/>
        <v>0</v>
      </c>
      <c r="BEV29" s="50"/>
      <c r="BEW29" s="51"/>
      <c r="BEX29" s="51"/>
      <c r="BEY29" s="51"/>
      <c r="BEZ29" s="51">
        <v>99</v>
      </c>
      <c r="BFA29" s="51"/>
      <c r="BFB29" s="52">
        <f t="shared" si="2187"/>
        <v>99</v>
      </c>
      <c r="BFC29" s="53">
        <f t="shared" si="2188"/>
        <v>16.5</v>
      </c>
      <c r="BFD29" s="50"/>
      <c r="BFE29" s="51"/>
      <c r="BFF29" s="51"/>
      <c r="BFG29" s="51"/>
      <c r="BFH29" s="51"/>
      <c r="BFI29" s="51">
        <v>110</v>
      </c>
      <c r="BFJ29" s="42">
        <f t="shared" si="2189"/>
        <v>110</v>
      </c>
      <c r="BFK29" s="43">
        <f t="shared" si="2190"/>
        <v>18.333333333333332</v>
      </c>
      <c r="BFL29" s="50">
        <v>110</v>
      </c>
      <c r="BFM29" s="51"/>
      <c r="BFN29" s="51"/>
      <c r="BFO29" s="51">
        <v>110</v>
      </c>
      <c r="BFP29" s="51"/>
      <c r="BFQ29" s="51"/>
      <c r="BFR29" s="52">
        <f t="shared" si="2191"/>
        <v>220</v>
      </c>
      <c r="BFS29" s="53">
        <f t="shared" si="2192"/>
        <v>36.666666666666664</v>
      </c>
      <c r="BFT29" s="50"/>
      <c r="BFU29" s="51"/>
      <c r="BFV29" s="51"/>
      <c r="BFW29" s="51"/>
      <c r="BFX29" s="51"/>
      <c r="BFY29" s="51"/>
      <c r="BFZ29" s="52">
        <f t="shared" si="2193"/>
        <v>0</v>
      </c>
      <c r="BGA29" s="53">
        <f t="shared" si="2194"/>
        <v>0</v>
      </c>
      <c r="BGB29" s="50"/>
      <c r="BGC29" s="51"/>
      <c r="BGD29" s="51"/>
      <c r="BGE29" s="51"/>
      <c r="BGF29" s="51"/>
      <c r="BGG29" s="51"/>
      <c r="BGH29" s="52">
        <f t="shared" si="2195"/>
        <v>0</v>
      </c>
      <c r="BGI29" s="53">
        <f t="shared" si="2196"/>
        <v>0</v>
      </c>
      <c r="BGJ29" s="50"/>
      <c r="BGK29" s="51"/>
      <c r="BGL29" s="51"/>
      <c r="BGM29" s="51"/>
      <c r="BGN29" s="51"/>
      <c r="BGO29" s="51"/>
      <c r="BGP29" s="52">
        <f t="shared" si="2197"/>
        <v>0</v>
      </c>
      <c r="BGQ29" s="53">
        <f t="shared" si="2198"/>
        <v>0</v>
      </c>
      <c r="BGR29" s="50"/>
      <c r="BGS29" s="51">
        <v>109</v>
      </c>
      <c r="BGT29" s="51"/>
      <c r="BGU29" s="51"/>
      <c r="BGV29" s="51"/>
      <c r="BGW29" s="51"/>
      <c r="BGX29" s="52">
        <f t="shared" si="2199"/>
        <v>109</v>
      </c>
      <c r="BGY29" s="53">
        <f t="shared" si="2200"/>
        <v>18.166666666666668</v>
      </c>
      <c r="BGZ29" s="50"/>
      <c r="BHA29" s="51"/>
      <c r="BHB29" s="51"/>
      <c r="BHC29" s="51"/>
      <c r="BHD29" s="51">
        <v>40</v>
      </c>
      <c r="BHE29" s="51"/>
      <c r="BHF29" s="52">
        <f t="shared" si="2201"/>
        <v>40</v>
      </c>
      <c r="BHG29" s="53">
        <f t="shared" si="2202"/>
        <v>6.666666666666667</v>
      </c>
      <c r="BHH29" s="50"/>
      <c r="BHI29" s="51"/>
      <c r="BHJ29" s="51"/>
      <c r="BHK29" s="51">
        <v>22</v>
      </c>
      <c r="BHL29" s="51">
        <v>100</v>
      </c>
      <c r="BHM29" s="51"/>
      <c r="BHN29" s="52">
        <f t="shared" si="2203"/>
        <v>122</v>
      </c>
      <c r="BHO29" s="53">
        <f t="shared" si="2204"/>
        <v>20.333333333333332</v>
      </c>
      <c r="BHP29" s="50"/>
      <c r="BHQ29" s="51"/>
      <c r="BHR29" s="51"/>
      <c r="BHS29" s="51"/>
      <c r="BHT29" s="51"/>
      <c r="BHU29" s="51"/>
      <c r="BHV29" s="52">
        <f t="shared" si="2205"/>
        <v>0</v>
      </c>
      <c r="BHW29" s="53">
        <f t="shared" si="2206"/>
        <v>0</v>
      </c>
      <c r="BHX29" s="50"/>
      <c r="BHY29" s="51"/>
      <c r="BHZ29" s="51"/>
      <c r="BIA29" s="51"/>
      <c r="BIB29" s="51"/>
      <c r="BIC29" s="51"/>
      <c r="BID29" s="42">
        <f t="shared" si="2207"/>
        <v>0</v>
      </c>
      <c r="BIE29" s="43">
        <f t="shared" si="2208"/>
        <v>0</v>
      </c>
      <c r="BIF29" s="50"/>
      <c r="BIG29" s="51"/>
      <c r="BIH29" s="51"/>
      <c r="BII29" s="51"/>
      <c r="BIJ29" s="51"/>
      <c r="BIK29" s="51"/>
      <c r="BIL29" s="52">
        <f t="shared" si="2209"/>
        <v>0</v>
      </c>
      <c r="BIM29" s="53">
        <f t="shared" si="2210"/>
        <v>0</v>
      </c>
      <c r="BIN29" s="50"/>
      <c r="BIO29" s="51">
        <v>100</v>
      </c>
      <c r="BIP29" s="51"/>
      <c r="BIQ29" s="51"/>
      <c r="BIR29" s="51"/>
      <c r="BIS29" s="51"/>
      <c r="BIT29" s="52">
        <f t="shared" si="2211"/>
        <v>100</v>
      </c>
      <c r="BIU29" s="53">
        <f t="shared" si="2212"/>
        <v>16.666666666666668</v>
      </c>
      <c r="BIV29" s="50"/>
      <c r="BIW29" s="51"/>
      <c r="BIX29" s="51"/>
      <c r="BIY29" s="51"/>
      <c r="BIZ29" s="51"/>
      <c r="BJA29" s="51"/>
      <c r="BJB29" s="52">
        <f t="shared" si="2213"/>
        <v>0</v>
      </c>
      <c r="BJC29" s="53">
        <f t="shared" si="2214"/>
        <v>0</v>
      </c>
      <c r="BJD29" s="50"/>
      <c r="BJE29" s="51"/>
      <c r="BJF29" s="51"/>
      <c r="BJG29" s="51"/>
      <c r="BJH29" s="51"/>
      <c r="BJI29" s="51"/>
      <c r="BJJ29" s="52">
        <f t="shared" si="2215"/>
        <v>0</v>
      </c>
      <c r="BJK29" s="53">
        <f t="shared" si="2216"/>
        <v>0</v>
      </c>
      <c r="BJL29" s="50"/>
      <c r="BJM29" s="51"/>
      <c r="BJN29" s="51"/>
      <c r="BJO29" s="51"/>
      <c r="BJP29" s="51">
        <v>50</v>
      </c>
      <c r="BJQ29" s="51"/>
      <c r="BJR29" s="52">
        <f t="shared" si="2217"/>
        <v>50</v>
      </c>
      <c r="BJS29" s="53">
        <f t="shared" si="2218"/>
        <v>8.3333333333333339</v>
      </c>
      <c r="BJT29" s="50"/>
      <c r="BJU29" s="51"/>
      <c r="BJV29" s="51"/>
      <c r="BJW29" s="51"/>
      <c r="BJX29" s="51"/>
      <c r="BJY29" s="51"/>
      <c r="BJZ29" s="69">
        <f t="shared" si="2219"/>
        <v>0</v>
      </c>
      <c r="BKA29" s="53">
        <f t="shared" si="2220"/>
        <v>0</v>
      </c>
      <c r="BKB29" s="50"/>
      <c r="BKC29" s="51">
        <v>40</v>
      </c>
      <c r="BKD29" s="51"/>
      <c r="BKE29" s="51"/>
      <c r="BKF29" s="51">
        <v>46</v>
      </c>
      <c r="BKG29" s="51"/>
      <c r="BKH29" s="69">
        <f t="shared" si="2221"/>
        <v>86</v>
      </c>
      <c r="BKI29" s="53">
        <f t="shared" si="2222"/>
        <v>14.333333333333334</v>
      </c>
      <c r="BKJ29" s="50"/>
      <c r="BKK29" s="51"/>
      <c r="BKL29" s="51"/>
      <c r="BKM29" s="51"/>
      <c r="BKN29" s="51"/>
      <c r="BKO29" s="51"/>
      <c r="BKP29" s="69">
        <f t="shared" si="2223"/>
        <v>0</v>
      </c>
      <c r="BKQ29" s="53">
        <f t="shared" si="2224"/>
        <v>0</v>
      </c>
      <c r="BKR29" s="50"/>
      <c r="BKS29" s="51"/>
      <c r="BKT29" s="51"/>
      <c r="BKU29" s="51"/>
      <c r="BKV29" s="51"/>
      <c r="BKW29" s="51"/>
      <c r="BKX29" s="67">
        <f t="shared" si="2225"/>
        <v>0</v>
      </c>
      <c r="BKY29" s="43">
        <f t="shared" si="2226"/>
        <v>0</v>
      </c>
      <c r="BKZ29" s="50"/>
      <c r="BLA29" s="51"/>
      <c r="BLB29" s="51">
        <v>57</v>
      </c>
      <c r="BLC29" s="51"/>
      <c r="BLD29" s="51"/>
      <c r="BLE29" s="51"/>
      <c r="BLF29" s="69">
        <f t="shared" si="2227"/>
        <v>57</v>
      </c>
      <c r="BLG29" s="53">
        <f t="shared" si="2228"/>
        <v>9.5</v>
      </c>
      <c r="BLH29" s="50"/>
      <c r="BLI29" s="51">
        <v>100</v>
      </c>
      <c r="BLJ29" s="51"/>
      <c r="BLK29" s="51"/>
      <c r="BLL29" s="51"/>
      <c r="BLM29" s="51"/>
      <c r="BLN29" s="69">
        <f t="shared" si="2229"/>
        <v>100</v>
      </c>
      <c r="BLO29" s="70">
        <f t="shared" si="2230"/>
        <v>16.666666666666668</v>
      </c>
      <c r="BLP29" s="50"/>
      <c r="BLQ29" s="51"/>
      <c r="BLR29" s="51"/>
      <c r="BLS29" s="51"/>
      <c r="BLT29" s="51"/>
      <c r="BLU29" s="51"/>
      <c r="BLV29" s="69">
        <f t="shared" si="2231"/>
        <v>0</v>
      </c>
      <c r="BLW29" s="70">
        <f t="shared" si="2232"/>
        <v>0</v>
      </c>
      <c r="BLX29" s="50"/>
      <c r="BLY29" s="51"/>
      <c r="BLZ29" s="51">
        <v>153</v>
      </c>
      <c r="BMA29" s="51"/>
      <c r="BMB29" s="51"/>
      <c r="BMC29" s="51"/>
      <c r="BMD29" s="69">
        <f t="shared" si="2233"/>
        <v>153</v>
      </c>
      <c r="BME29" s="53">
        <f t="shared" si="2234"/>
        <v>25.5</v>
      </c>
      <c r="BMF29" s="50"/>
      <c r="BMG29" s="51">
        <v>108</v>
      </c>
      <c r="BMH29" s="51"/>
      <c r="BMI29" s="51"/>
      <c r="BMJ29" s="51"/>
      <c r="BMK29" s="51"/>
      <c r="BML29" s="69">
        <f t="shared" si="2235"/>
        <v>108</v>
      </c>
      <c r="BMM29" s="53">
        <f t="shared" si="2236"/>
        <v>18</v>
      </c>
      <c r="BMN29" s="50"/>
      <c r="BMO29" s="51"/>
      <c r="BMP29" s="51">
        <v>50</v>
      </c>
      <c r="BMQ29" s="51">
        <v>40</v>
      </c>
      <c r="BMR29" s="51"/>
      <c r="BMS29" s="51"/>
      <c r="BMT29" s="69">
        <f t="shared" si="2237"/>
        <v>90</v>
      </c>
      <c r="BMU29" s="53">
        <f t="shared" si="2238"/>
        <v>15</v>
      </c>
      <c r="BMV29" s="50"/>
      <c r="BMW29" s="51"/>
      <c r="BMX29" s="51"/>
      <c r="BMY29" s="51"/>
      <c r="BMZ29" s="51"/>
      <c r="BNA29" s="51"/>
      <c r="BNB29" s="67">
        <f t="shared" si="2239"/>
        <v>0</v>
      </c>
      <c r="BNC29" s="43">
        <f t="shared" si="2240"/>
        <v>0</v>
      </c>
      <c r="BND29" s="50"/>
      <c r="BNE29" s="51"/>
      <c r="BNF29" s="51">
        <v>79</v>
      </c>
      <c r="BNG29" s="51"/>
      <c r="BNH29" s="51"/>
      <c r="BNI29" s="51"/>
      <c r="BNJ29" s="69">
        <f t="shared" si="2241"/>
        <v>79</v>
      </c>
      <c r="BNK29" s="210">
        <f t="shared" si="2242"/>
        <v>13.166666666666666</v>
      </c>
      <c r="BNL29" s="196">
        <v>44</v>
      </c>
      <c r="BNM29" s="197"/>
      <c r="BNN29" s="197"/>
      <c r="BNO29" s="197"/>
      <c r="BNP29" s="197"/>
      <c r="BNQ29" s="197"/>
      <c r="BNR29" s="194">
        <f t="shared" si="2243"/>
        <v>44</v>
      </c>
      <c r="BNS29" s="212">
        <f t="shared" si="2244"/>
        <v>7.333333333333333</v>
      </c>
      <c r="BNT29" s="196">
        <v>79</v>
      </c>
      <c r="BNU29" s="197">
        <v>112</v>
      </c>
      <c r="BNV29" s="197"/>
      <c r="BNW29" s="197"/>
      <c r="BNX29" s="197"/>
      <c r="BNY29" s="197"/>
      <c r="BNZ29" s="194">
        <f t="shared" si="2245"/>
        <v>191</v>
      </c>
      <c r="BOA29" s="199">
        <f t="shared" si="2246"/>
        <v>31.833333333333332</v>
      </c>
      <c r="BOB29" s="50"/>
      <c r="BOC29" s="51"/>
      <c r="BOD29" s="51"/>
      <c r="BOE29" s="51"/>
      <c r="BOF29" s="51"/>
      <c r="BOG29" s="51"/>
      <c r="BOH29" s="69">
        <f t="shared" si="2247"/>
        <v>0</v>
      </c>
      <c r="BOI29" s="70">
        <f t="shared" si="2248"/>
        <v>0</v>
      </c>
      <c r="BOJ29" s="50"/>
      <c r="BOK29" s="51"/>
      <c r="BOL29" s="51"/>
      <c r="BOM29" s="51"/>
      <c r="BON29" s="51"/>
      <c r="BOO29" s="51"/>
      <c r="BOP29" s="69">
        <f t="shared" si="2249"/>
        <v>0</v>
      </c>
      <c r="BOQ29" s="70">
        <f t="shared" si="2250"/>
        <v>0</v>
      </c>
      <c r="BOR29" s="50"/>
      <c r="BOS29" s="51"/>
      <c r="BOT29" s="51"/>
      <c r="BOU29" s="51"/>
      <c r="BOV29" s="51"/>
      <c r="BOW29" s="51">
        <v>45</v>
      </c>
      <c r="BOX29" s="69">
        <f t="shared" si="2251"/>
        <v>45</v>
      </c>
      <c r="BOY29" s="70">
        <f t="shared" si="2252"/>
        <v>7.5</v>
      </c>
      <c r="BOZ29" s="50"/>
      <c r="BPA29" s="51"/>
      <c r="BPB29" s="51">
        <v>100</v>
      </c>
      <c r="BPC29" s="51"/>
      <c r="BPD29" s="51"/>
      <c r="BPE29" s="51"/>
      <c r="BPF29" s="69">
        <f t="shared" si="2253"/>
        <v>100</v>
      </c>
      <c r="BPG29" s="70">
        <f t="shared" si="2254"/>
        <v>16.666666666666668</v>
      </c>
      <c r="BPH29" s="50">
        <v>40</v>
      </c>
      <c r="BPI29" s="51"/>
      <c r="BPJ29" s="51"/>
      <c r="BPK29" s="51"/>
      <c r="BPL29" s="51"/>
      <c r="BPM29" s="51"/>
      <c r="BPN29" s="69">
        <f t="shared" si="2255"/>
        <v>40</v>
      </c>
      <c r="BPO29" s="70">
        <f t="shared" si="2256"/>
        <v>6.666666666666667</v>
      </c>
      <c r="BPP29" s="50"/>
      <c r="BPQ29" s="51"/>
      <c r="BPR29" s="51"/>
      <c r="BPS29" s="51">
        <v>106</v>
      </c>
      <c r="BPT29" s="51"/>
      <c r="BPU29" s="51"/>
      <c r="BPV29" s="69">
        <f t="shared" si="2257"/>
        <v>106</v>
      </c>
      <c r="BPW29" s="70">
        <f t="shared" si="2258"/>
        <v>17.666666666666668</v>
      </c>
      <c r="BPX29" s="50"/>
      <c r="BPY29" s="51"/>
      <c r="BPZ29" s="51"/>
      <c r="BQA29" s="51"/>
      <c r="BQB29" s="51"/>
      <c r="BQC29" s="51"/>
      <c r="BQD29" s="69">
        <f t="shared" si="2259"/>
        <v>0</v>
      </c>
      <c r="BQE29" s="70">
        <f t="shared" si="2260"/>
        <v>0</v>
      </c>
      <c r="BQF29" s="50"/>
      <c r="BQG29" s="51"/>
      <c r="BQH29" s="51"/>
      <c r="BQI29" s="51"/>
      <c r="BQJ29" s="51"/>
      <c r="BQK29" s="51"/>
      <c r="BQL29" s="69">
        <f t="shared" si="2261"/>
        <v>0</v>
      </c>
      <c r="BQM29" s="70">
        <f t="shared" si="2262"/>
        <v>0</v>
      </c>
      <c r="BQN29" s="50"/>
      <c r="BQO29" s="51"/>
      <c r="BQP29" s="51">
        <v>42</v>
      </c>
      <c r="BQQ29" s="51"/>
      <c r="BQR29" s="51">
        <v>110</v>
      </c>
      <c r="BQS29" s="51"/>
      <c r="BQT29" s="69">
        <f t="shared" si="2263"/>
        <v>152</v>
      </c>
      <c r="BQU29" s="70">
        <f t="shared" si="2264"/>
        <v>25.333333333333332</v>
      </c>
      <c r="BQV29" s="50"/>
      <c r="BQW29" s="51"/>
      <c r="BQX29" s="51">
        <v>36</v>
      </c>
      <c r="BQY29" s="51"/>
      <c r="BQZ29" s="51"/>
      <c r="BRA29" s="51"/>
      <c r="BRB29" s="69">
        <f t="shared" si="2265"/>
        <v>36</v>
      </c>
      <c r="BRC29" s="70">
        <f t="shared" si="2266"/>
        <v>6</v>
      </c>
      <c r="BRD29" s="50"/>
      <c r="BRE29" s="51"/>
      <c r="BRF29" s="51"/>
      <c r="BRG29" s="51"/>
      <c r="BRH29" s="51"/>
      <c r="BRI29" s="51"/>
      <c r="BRJ29" s="69">
        <f t="shared" si="2267"/>
        <v>0</v>
      </c>
      <c r="BRK29" s="70">
        <f t="shared" si="2268"/>
        <v>0</v>
      </c>
      <c r="BRL29" s="50">
        <v>20</v>
      </c>
      <c r="BRM29" s="51"/>
      <c r="BRN29" s="51"/>
      <c r="BRO29" s="51">
        <v>160</v>
      </c>
      <c r="BRP29" s="51"/>
      <c r="BRQ29" s="51"/>
      <c r="BRR29" s="69">
        <f t="shared" si="2269"/>
        <v>180</v>
      </c>
      <c r="BRS29" s="70">
        <f t="shared" si="2270"/>
        <v>30</v>
      </c>
      <c r="BRT29" s="50">
        <v>110</v>
      </c>
      <c r="BRU29" s="51"/>
      <c r="BRV29" s="51"/>
      <c r="BRW29" s="51"/>
      <c r="BRX29" s="51"/>
      <c r="BRY29" s="51"/>
      <c r="BRZ29" s="69">
        <f t="shared" si="2271"/>
        <v>110</v>
      </c>
      <c r="BSA29" s="70">
        <f t="shared" si="2272"/>
        <v>18.333333333333332</v>
      </c>
      <c r="BSB29" s="50"/>
      <c r="BSC29" s="51"/>
      <c r="BSD29" s="51"/>
      <c r="BSE29" s="51"/>
      <c r="BSF29" s="51"/>
      <c r="BSG29" s="51"/>
      <c r="BSH29" s="69">
        <f t="shared" si="2273"/>
        <v>0</v>
      </c>
      <c r="BSI29" s="70">
        <f t="shared" si="2274"/>
        <v>0</v>
      </c>
      <c r="BSJ29" s="50"/>
      <c r="BSK29" s="51"/>
      <c r="BSL29" s="51"/>
      <c r="BSM29" s="51"/>
      <c r="BSN29" s="51"/>
      <c r="BSO29" s="51"/>
      <c r="BSP29" s="67">
        <f t="shared" si="2275"/>
        <v>0</v>
      </c>
      <c r="BSQ29" s="68">
        <f t="shared" si="2276"/>
        <v>0</v>
      </c>
      <c r="BSR29" s="50"/>
      <c r="BSS29" s="51"/>
      <c r="BST29" s="51"/>
      <c r="BSU29" s="51"/>
      <c r="BSV29" s="51"/>
      <c r="BSW29" s="51"/>
      <c r="BSX29" s="69">
        <f t="shared" si="2277"/>
        <v>0</v>
      </c>
      <c r="BSY29" s="70">
        <f t="shared" si="2278"/>
        <v>0</v>
      </c>
      <c r="BSZ29" s="50"/>
      <c r="BTA29" s="51"/>
      <c r="BTB29" s="51"/>
      <c r="BTC29" s="51"/>
      <c r="BTD29" s="51"/>
      <c r="BTE29" s="51"/>
      <c r="BTF29" s="69">
        <f t="shared" si="2279"/>
        <v>0</v>
      </c>
      <c r="BTG29" s="70">
        <f t="shared" si="2280"/>
        <v>0</v>
      </c>
      <c r="BTH29" s="50"/>
      <c r="BTI29" s="51"/>
      <c r="BTJ29" s="51"/>
      <c r="BTK29" s="51"/>
      <c r="BTL29" s="51"/>
      <c r="BTM29" s="51"/>
      <c r="BTN29" s="69">
        <f t="shared" si="2281"/>
        <v>0</v>
      </c>
      <c r="BTO29" s="70">
        <f t="shared" si="2282"/>
        <v>0</v>
      </c>
      <c r="BTP29" s="50"/>
      <c r="BTQ29" s="51">
        <v>40</v>
      </c>
      <c r="BTR29" s="51"/>
      <c r="BTS29" s="51"/>
      <c r="BTT29" s="51"/>
      <c r="BTU29" s="51"/>
      <c r="BTV29" s="69">
        <f t="shared" si="2283"/>
        <v>40</v>
      </c>
      <c r="BTW29" s="70">
        <f t="shared" si="2284"/>
        <v>6.666666666666667</v>
      </c>
      <c r="BTX29" s="50"/>
      <c r="BTY29" s="51"/>
      <c r="BTZ29" s="51"/>
      <c r="BUA29" s="51"/>
      <c r="BUB29" s="51"/>
      <c r="BUC29" s="51"/>
      <c r="BUD29" s="69">
        <f t="shared" si="2285"/>
        <v>0</v>
      </c>
      <c r="BUE29" s="70">
        <f t="shared" si="2286"/>
        <v>0</v>
      </c>
      <c r="BUF29" s="50"/>
      <c r="BUG29" s="51"/>
      <c r="BUH29" s="51"/>
      <c r="BUI29" s="51"/>
      <c r="BUJ29" s="51"/>
      <c r="BUK29" s="51"/>
      <c r="BUL29" s="69">
        <f t="shared" si="2287"/>
        <v>0</v>
      </c>
      <c r="BUM29" s="70">
        <f t="shared" si="2288"/>
        <v>0</v>
      </c>
      <c r="BUN29" s="50"/>
      <c r="BUO29" s="51"/>
      <c r="BUP29" s="51"/>
      <c r="BUQ29" s="51"/>
      <c r="BUR29" s="51"/>
      <c r="BUS29" s="51"/>
      <c r="BUT29" s="69">
        <f t="shared" si="2289"/>
        <v>0</v>
      </c>
      <c r="BUU29" s="70">
        <f t="shared" si="2290"/>
        <v>0</v>
      </c>
      <c r="BUV29" s="50"/>
      <c r="BUW29" s="51"/>
      <c r="BUX29" s="51"/>
      <c r="BUY29" s="51"/>
      <c r="BUZ29" s="51"/>
      <c r="BVA29" s="51"/>
      <c r="BVB29" s="69">
        <f t="shared" si="2291"/>
        <v>0</v>
      </c>
      <c r="BVC29" s="70">
        <f t="shared" si="2292"/>
        <v>0</v>
      </c>
      <c r="BVD29" s="50"/>
      <c r="BVE29" s="51"/>
      <c r="BVF29" s="51"/>
      <c r="BVG29" s="51">
        <v>40</v>
      </c>
      <c r="BVH29" s="51"/>
      <c r="BVI29" s="51"/>
      <c r="BVJ29" s="69">
        <f t="shared" si="2293"/>
        <v>40</v>
      </c>
      <c r="BVK29" s="70">
        <f t="shared" si="2294"/>
        <v>6.666666666666667</v>
      </c>
      <c r="BVL29" s="50"/>
      <c r="BVM29" s="51"/>
      <c r="BVN29" s="51"/>
      <c r="BVO29" s="51"/>
      <c r="BVP29" s="51"/>
      <c r="BVQ29" s="51"/>
      <c r="BVR29" s="69">
        <f t="shared" si="2295"/>
        <v>0</v>
      </c>
      <c r="BVS29" s="70">
        <f t="shared" si="2296"/>
        <v>0</v>
      </c>
      <c r="BVT29" s="50"/>
      <c r="BVU29" s="51"/>
      <c r="BVV29" s="51"/>
      <c r="BVW29" s="51">
        <v>40</v>
      </c>
      <c r="BVX29" s="51"/>
      <c r="BVY29" s="51"/>
      <c r="BVZ29" s="69">
        <f t="shared" si="2297"/>
        <v>40</v>
      </c>
      <c r="BWA29" s="70">
        <f t="shared" si="2298"/>
        <v>6.666666666666667</v>
      </c>
      <c r="BWB29" s="50"/>
      <c r="BWC29" s="51"/>
      <c r="BWD29" s="51">
        <v>40</v>
      </c>
      <c r="BWE29" s="51"/>
      <c r="BWF29" s="51"/>
      <c r="BWG29" s="51"/>
      <c r="BWH29" s="69">
        <f t="shared" si="2299"/>
        <v>40</v>
      </c>
      <c r="BWI29" s="70">
        <f t="shared" si="2300"/>
        <v>6.666666666666667</v>
      </c>
      <c r="BWJ29" s="50"/>
      <c r="BWK29" s="51">
        <v>100</v>
      </c>
      <c r="BWL29" s="51"/>
      <c r="BWM29" s="51"/>
      <c r="BWN29" s="51"/>
      <c r="BWO29" s="51"/>
      <c r="BWP29" s="69">
        <f t="shared" si="2301"/>
        <v>100</v>
      </c>
      <c r="BWQ29" s="70">
        <f t="shared" si="2302"/>
        <v>16.666666666666668</v>
      </c>
      <c r="BWR29" s="50"/>
      <c r="BWS29" s="51"/>
      <c r="BWT29" s="51"/>
      <c r="BWU29" s="51"/>
      <c r="BWV29" s="51"/>
      <c r="BWW29" s="51"/>
      <c r="BWX29" s="69">
        <f t="shared" si="2303"/>
        <v>0</v>
      </c>
      <c r="BWY29" s="70">
        <f t="shared" si="2304"/>
        <v>0</v>
      </c>
      <c r="BWZ29" s="50"/>
      <c r="BXA29" s="51"/>
      <c r="BXB29" s="51"/>
      <c r="BXC29" s="51"/>
      <c r="BXD29" s="51"/>
      <c r="BXE29" s="51"/>
      <c r="BXF29" s="69">
        <f t="shared" si="2305"/>
        <v>0</v>
      </c>
      <c r="BXG29" s="70">
        <f t="shared" si="2306"/>
        <v>0</v>
      </c>
      <c r="BXH29" s="50"/>
      <c r="BXI29" s="51"/>
      <c r="BXJ29" s="51"/>
      <c r="BXK29" s="51"/>
      <c r="BXL29" s="51"/>
      <c r="BXM29" s="51"/>
      <c r="BXN29" s="69">
        <f t="shared" si="2307"/>
        <v>0</v>
      </c>
      <c r="BXO29" s="70">
        <f t="shared" si="2308"/>
        <v>0</v>
      </c>
      <c r="BXP29" s="50"/>
      <c r="BXQ29" s="51">
        <v>50</v>
      </c>
      <c r="BXR29" s="51"/>
      <c r="BXS29" s="51"/>
      <c r="BXT29" s="51">
        <v>32</v>
      </c>
      <c r="BXU29" s="51"/>
      <c r="BXV29" s="69">
        <f t="shared" si="2309"/>
        <v>82</v>
      </c>
      <c r="BXW29" s="70">
        <f t="shared" si="2310"/>
        <v>13.666666666666666</v>
      </c>
      <c r="BXX29" s="50"/>
      <c r="BXY29" s="51"/>
      <c r="BXZ29" s="51"/>
      <c r="BYA29" s="51"/>
      <c r="BYB29" s="51"/>
      <c r="BYC29" s="51"/>
      <c r="BYD29" s="69">
        <f t="shared" si="2311"/>
        <v>0</v>
      </c>
      <c r="BYE29" s="70">
        <f t="shared" si="2312"/>
        <v>0</v>
      </c>
      <c r="BYF29" s="50"/>
      <c r="BYG29" s="51"/>
      <c r="BYH29" s="51"/>
      <c r="BYI29" s="51"/>
      <c r="BYJ29" s="51"/>
      <c r="BYK29" s="51">
        <v>40</v>
      </c>
      <c r="BYL29" s="69">
        <f t="shared" si="2313"/>
        <v>40</v>
      </c>
      <c r="BYM29" s="70">
        <f t="shared" si="2314"/>
        <v>6.666666666666667</v>
      </c>
      <c r="BYN29" s="50"/>
      <c r="BYO29" s="51"/>
      <c r="BYP29" s="51"/>
      <c r="BYQ29" s="51"/>
      <c r="BYR29" s="51"/>
      <c r="BYS29" s="51"/>
      <c r="BYT29" s="69">
        <f t="shared" si="2315"/>
        <v>0</v>
      </c>
      <c r="BYU29" s="70">
        <f t="shared" si="2316"/>
        <v>0</v>
      </c>
      <c r="BYV29" s="50"/>
      <c r="BYW29" s="51"/>
      <c r="BYX29" s="51"/>
      <c r="BYY29" s="51"/>
      <c r="BYZ29" s="51"/>
      <c r="BZA29" s="51"/>
      <c r="BZB29" s="69">
        <f t="shared" si="2317"/>
        <v>0</v>
      </c>
      <c r="BZC29" s="70">
        <f t="shared" si="2318"/>
        <v>0</v>
      </c>
      <c r="BZD29" s="50">
        <v>40</v>
      </c>
      <c r="BZE29" s="51"/>
      <c r="BZF29" s="51"/>
      <c r="BZG29" s="51"/>
      <c r="BZH29" s="51"/>
      <c r="BZI29" s="51">
        <v>41</v>
      </c>
      <c r="BZJ29" s="69">
        <f t="shared" si="2319"/>
        <v>81</v>
      </c>
      <c r="BZK29" s="70">
        <f t="shared" si="2320"/>
        <v>13.5</v>
      </c>
      <c r="BZL29" s="50"/>
      <c r="BZM29" s="51"/>
      <c r="BZN29" s="51"/>
      <c r="BZO29" s="51"/>
      <c r="BZP29" s="51">
        <v>40</v>
      </c>
      <c r="BZQ29" s="51"/>
      <c r="BZR29" s="69">
        <f t="shared" si="2321"/>
        <v>40</v>
      </c>
      <c r="BZS29" s="70">
        <f t="shared" si="2322"/>
        <v>6.666666666666667</v>
      </c>
      <c r="BZT29" s="50"/>
      <c r="BZU29" s="51"/>
      <c r="BZV29" s="51"/>
      <c r="BZW29" s="51"/>
      <c r="BZX29" s="51"/>
      <c r="BZY29" s="51"/>
      <c r="BZZ29" s="69">
        <f t="shared" si="2323"/>
        <v>0</v>
      </c>
      <c r="CAA29" s="70">
        <f t="shared" si="2324"/>
        <v>0</v>
      </c>
      <c r="CAB29" s="50"/>
      <c r="CAC29" s="51"/>
      <c r="CAD29" s="51"/>
      <c r="CAE29" s="51"/>
      <c r="CAF29" s="51"/>
      <c r="CAG29" s="51"/>
      <c r="CAH29" s="69">
        <f t="shared" si="2325"/>
        <v>0</v>
      </c>
      <c r="CAI29" s="70">
        <f t="shared" si="2326"/>
        <v>0</v>
      </c>
      <c r="CAJ29" s="50"/>
      <c r="CAK29" s="51"/>
      <c r="CAL29" s="51"/>
      <c r="CAM29" s="51"/>
      <c r="CAN29" s="51"/>
      <c r="CAO29" s="51"/>
      <c r="CAP29" s="69">
        <f t="shared" si="2327"/>
        <v>0</v>
      </c>
      <c r="CAQ29" s="70">
        <f t="shared" si="2328"/>
        <v>0</v>
      </c>
      <c r="CAR29" s="209"/>
      <c r="CAS29" s="200"/>
      <c r="CAT29" s="200"/>
      <c r="CAU29" s="200">
        <v>42</v>
      </c>
      <c r="CAV29" s="200"/>
      <c r="CAW29" s="200"/>
      <c r="CAX29" s="69">
        <f t="shared" si="2329"/>
        <v>42</v>
      </c>
      <c r="CAY29" s="70">
        <f t="shared" si="2330"/>
        <v>7</v>
      </c>
      <c r="CAZ29" s="50"/>
      <c r="CBA29" s="51"/>
      <c r="CBB29" s="51"/>
      <c r="CBC29" s="51"/>
      <c r="CBD29" s="51"/>
      <c r="CBE29" s="51"/>
      <c r="CBF29" s="69">
        <f t="shared" si="2331"/>
        <v>0</v>
      </c>
      <c r="CBG29" s="70">
        <f t="shared" si="2332"/>
        <v>0</v>
      </c>
      <c r="CBH29" s="50">
        <v>49</v>
      </c>
      <c r="CBI29" s="51"/>
      <c r="CBJ29" s="51"/>
      <c r="CBK29" s="51"/>
      <c r="CBL29" s="51"/>
      <c r="CBM29" s="51"/>
      <c r="CBN29" s="69">
        <f t="shared" si="2333"/>
        <v>49</v>
      </c>
      <c r="CBO29" s="70">
        <f t="shared" si="2334"/>
        <v>8.1666666666666661</v>
      </c>
      <c r="CBP29" s="50"/>
      <c r="CBQ29" s="51"/>
      <c r="CBR29" s="51"/>
      <c r="CBS29" s="51"/>
      <c r="CBT29" s="51"/>
      <c r="CBU29" s="51"/>
      <c r="CBV29" s="69">
        <f t="shared" si="2335"/>
        <v>0</v>
      </c>
      <c r="CBW29" s="70">
        <f t="shared" si="2336"/>
        <v>0</v>
      </c>
      <c r="CBX29" s="50"/>
      <c r="CBY29" s="51"/>
      <c r="CBZ29" s="51">
        <v>50</v>
      </c>
      <c r="CCA29" s="51"/>
      <c r="CCB29" s="51"/>
      <c r="CCC29" s="51"/>
      <c r="CCD29" s="69">
        <f t="shared" si="2337"/>
        <v>50</v>
      </c>
      <c r="CCE29" s="70">
        <f t="shared" si="2338"/>
        <v>8.3333333333333339</v>
      </c>
      <c r="CCF29" s="50"/>
      <c r="CCG29" s="51"/>
      <c r="CCH29" s="51"/>
      <c r="CCI29" s="51"/>
      <c r="CCJ29" s="51"/>
      <c r="CCK29" s="51"/>
      <c r="CCL29" s="69">
        <f t="shared" si="2339"/>
        <v>0</v>
      </c>
      <c r="CCM29" s="70">
        <f t="shared" si="2340"/>
        <v>0</v>
      </c>
      <c r="CCN29" s="50"/>
      <c r="CCO29" s="51"/>
      <c r="CCP29" s="51">
        <v>40</v>
      </c>
      <c r="CCQ29" s="51"/>
      <c r="CCR29" s="51"/>
      <c r="CCS29" s="51"/>
      <c r="CCT29" s="69">
        <f t="shared" si="2341"/>
        <v>40</v>
      </c>
      <c r="CCU29" s="70">
        <f t="shared" si="2342"/>
        <v>6.666666666666667</v>
      </c>
      <c r="CCV29" s="50">
        <v>50</v>
      </c>
      <c r="CCW29" s="51"/>
      <c r="CCX29" s="51"/>
      <c r="CCY29" s="51"/>
      <c r="CCZ29" s="51"/>
      <c r="CDA29" s="51"/>
      <c r="CDB29" s="69">
        <f t="shared" si="2343"/>
        <v>50</v>
      </c>
      <c r="CDC29" s="70">
        <f t="shared" si="2344"/>
        <v>8.3333333333333339</v>
      </c>
      <c r="CDD29" s="209"/>
      <c r="CDE29" s="200"/>
      <c r="CDF29" s="200"/>
      <c r="CDG29" s="200"/>
      <c r="CDH29" s="200"/>
      <c r="CDI29" s="200"/>
      <c r="CDJ29" s="69">
        <f t="shared" si="2345"/>
        <v>0</v>
      </c>
      <c r="CDK29" s="70">
        <f t="shared" si="2346"/>
        <v>0</v>
      </c>
      <c r="CDL29" s="50"/>
      <c r="CDM29" s="51"/>
      <c r="CDN29" s="51"/>
      <c r="CDO29" s="51">
        <v>41</v>
      </c>
      <c r="CDP29" s="51"/>
      <c r="CDQ29" s="51"/>
      <c r="CDR29" s="69">
        <f t="shared" si="2347"/>
        <v>41</v>
      </c>
      <c r="CDS29" s="70">
        <f t="shared" si="2348"/>
        <v>6.833333333333333</v>
      </c>
      <c r="CDT29" s="50">
        <v>40</v>
      </c>
      <c r="CDU29" s="51"/>
      <c r="CDV29" s="51"/>
      <c r="CDW29" s="51"/>
      <c r="CDX29" s="51"/>
      <c r="CDY29" s="51"/>
      <c r="CDZ29" s="69">
        <f t="shared" si="2349"/>
        <v>40</v>
      </c>
      <c r="CEA29" s="70">
        <f t="shared" si="2350"/>
        <v>6.666666666666667</v>
      </c>
      <c r="CEB29" s="50"/>
      <c r="CEC29" s="51"/>
      <c r="CED29" s="51"/>
      <c r="CEE29" s="51"/>
      <c r="CEF29" s="51">
        <v>40</v>
      </c>
      <c r="CEG29" s="51"/>
      <c r="CEH29" s="69">
        <f t="shared" si="2351"/>
        <v>40</v>
      </c>
      <c r="CEI29" s="210">
        <f t="shared" si="2352"/>
        <v>6.666666666666667</v>
      </c>
      <c r="CEJ29" s="50"/>
      <c r="CEK29" s="51"/>
      <c r="CEL29" s="51"/>
      <c r="CEM29" s="51"/>
      <c r="CEN29" s="51">
        <v>19</v>
      </c>
      <c r="CEO29" s="51"/>
      <c r="CEP29" s="67">
        <f t="shared" si="2353"/>
        <v>19</v>
      </c>
      <c r="CEQ29" s="68">
        <f t="shared" si="2354"/>
        <v>3.1666666666666665</v>
      </c>
      <c r="CER29" s="50"/>
      <c r="CES29" s="51"/>
      <c r="CET29" s="51"/>
      <c r="CEU29" s="51">
        <v>0</v>
      </c>
      <c r="CEV29" s="51"/>
      <c r="CEW29" s="384">
        <v>31</v>
      </c>
      <c r="CEX29" s="65">
        <v>0</v>
      </c>
      <c r="CEY29" s="66"/>
      <c r="CEZ29" s="51"/>
      <c r="CFA29" s="51"/>
      <c r="CFB29" s="51"/>
      <c r="CFC29" s="51"/>
      <c r="CFD29" s="69">
        <f t="shared" si="2355"/>
        <v>0</v>
      </c>
      <c r="CFE29" s="70">
        <f t="shared" si="2356"/>
        <v>0</v>
      </c>
      <c r="CFF29" s="50">
        <v>0</v>
      </c>
      <c r="CFG29" s="51"/>
      <c r="CFH29" s="51"/>
      <c r="CFI29" s="51"/>
      <c r="CFJ29" s="51"/>
      <c r="CFK29" s="51">
        <v>0</v>
      </c>
      <c r="CFL29" s="66">
        <f t="shared" si="2357"/>
        <v>0</v>
      </c>
      <c r="CFM29" s="70">
        <f t="shared" si="2358"/>
        <v>0</v>
      </c>
      <c r="CFN29" s="50"/>
      <c r="CFO29" s="51">
        <v>0</v>
      </c>
      <c r="CFP29" s="51">
        <v>60</v>
      </c>
      <c r="CFQ29" s="51"/>
      <c r="CFR29" s="51"/>
      <c r="CFS29" s="51"/>
      <c r="CFT29" s="66">
        <f t="shared" si="2359"/>
        <v>60</v>
      </c>
      <c r="CFU29" s="70">
        <f t="shared" si="2360"/>
        <v>10</v>
      </c>
      <c r="CFV29" s="50"/>
      <c r="CFW29" s="51">
        <v>0</v>
      </c>
      <c r="CFX29" s="51"/>
      <c r="CFY29" s="51"/>
      <c r="CFZ29" s="51"/>
      <c r="CGA29" s="51"/>
      <c r="CGB29" s="66">
        <f t="shared" si="2361"/>
        <v>0</v>
      </c>
      <c r="CGC29" s="70">
        <f t="shared" si="2362"/>
        <v>0</v>
      </c>
      <c r="CGD29" s="50"/>
      <c r="CGE29" s="51">
        <v>0</v>
      </c>
      <c r="CGF29" s="51">
        <v>0</v>
      </c>
      <c r="CGG29" s="51"/>
      <c r="CGH29" s="51"/>
      <c r="CGI29" s="51"/>
      <c r="CGJ29" s="66">
        <f t="shared" si="2363"/>
        <v>0</v>
      </c>
      <c r="CGK29" s="70">
        <f t="shared" si="2364"/>
        <v>0</v>
      </c>
      <c r="CGL29" s="50">
        <v>0</v>
      </c>
      <c r="CGM29" s="51"/>
      <c r="CGN29" s="51"/>
      <c r="CGO29" s="51">
        <v>0</v>
      </c>
      <c r="CGP29" s="51"/>
      <c r="CGQ29" s="51"/>
      <c r="CGR29" s="66">
        <f t="shared" si="2365"/>
        <v>0</v>
      </c>
      <c r="CGS29" s="70">
        <f t="shared" si="2366"/>
        <v>0</v>
      </c>
      <c r="CGT29" s="50"/>
      <c r="CGU29" s="51"/>
      <c r="CGV29" s="51"/>
      <c r="CGW29" s="51"/>
      <c r="CGX29" s="51"/>
      <c r="CGY29" s="51"/>
      <c r="CGZ29" s="66">
        <f t="shared" si="2367"/>
        <v>0</v>
      </c>
      <c r="CHA29" s="70">
        <f t="shared" si="2368"/>
        <v>0</v>
      </c>
      <c r="CHB29" s="50"/>
      <c r="CHC29" s="51"/>
      <c r="CHD29" s="51">
        <v>30</v>
      </c>
      <c r="CHE29" s="51"/>
      <c r="CHF29" s="51"/>
      <c r="CHG29" s="51"/>
      <c r="CHH29" s="66">
        <f t="shared" si="2369"/>
        <v>30</v>
      </c>
      <c r="CHI29" s="70">
        <f t="shared" si="2370"/>
        <v>5</v>
      </c>
      <c r="CHJ29" s="50"/>
      <c r="CHK29" s="51"/>
      <c r="CHL29" s="51"/>
      <c r="CHM29" s="51">
        <v>51</v>
      </c>
      <c r="CHN29" s="51"/>
      <c r="CHO29" s="51"/>
      <c r="CHP29" s="66">
        <f t="shared" si="2371"/>
        <v>51</v>
      </c>
      <c r="CHQ29" s="70">
        <f t="shared" si="2372"/>
        <v>8.5</v>
      </c>
      <c r="CHR29" s="50"/>
      <c r="CHS29" s="51"/>
      <c r="CHT29" s="51"/>
      <c r="CHU29" s="51"/>
      <c r="CHV29" s="51"/>
      <c r="CHW29" s="51">
        <v>0</v>
      </c>
      <c r="CHX29" s="66">
        <f t="shared" si="2373"/>
        <v>0</v>
      </c>
      <c r="CHY29" s="70">
        <f t="shared" si="2374"/>
        <v>0</v>
      </c>
      <c r="CHZ29" s="50">
        <v>0</v>
      </c>
      <c r="CIA29" s="51"/>
      <c r="CIB29" s="51"/>
      <c r="CIC29" s="51"/>
      <c r="CID29" s="51"/>
      <c r="CIE29" s="51"/>
      <c r="CIF29" s="66">
        <f t="shared" si="2375"/>
        <v>0</v>
      </c>
      <c r="CIG29" s="70">
        <f t="shared" si="2376"/>
        <v>0</v>
      </c>
      <c r="CIH29" s="50"/>
      <c r="CII29" s="51"/>
      <c r="CIJ29" s="51"/>
      <c r="CIK29" s="51">
        <v>10</v>
      </c>
      <c r="CIL29" s="51"/>
      <c r="CIM29" s="51">
        <v>10</v>
      </c>
      <c r="CIN29" s="66">
        <f t="shared" si="2377"/>
        <v>20</v>
      </c>
      <c r="CIO29" s="70">
        <f t="shared" si="2378"/>
        <v>3.3333333333333335</v>
      </c>
      <c r="CIP29" s="50"/>
      <c r="CIQ29" s="51">
        <v>40</v>
      </c>
      <c r="CIR29" s="51"/>
      <c r="CIS29" s="51">
        <v>0</v>
      </c>
      <c r="CIT29" s="51"/>
      <c r="CIU29" s="51"/>
      <c r="CIV29" s="66">
        <f t="shared" si="2379"/>
        <v>40</v>
      </c>
      <c r="CIW29" s="70">
        <f t="shared" si="2380"/>
        <v>6.666666666666667</v>
      </c>
      <c r="CIX29" s="50"/>
      <c r="CIY29" s="51"/>
      <c r="CIZ29" s="51">
        <v>0</v>
      </c>
      <c r="CJA29" s="51"/>
      <c r="CJB29" s="51"/>
      <c r="CJC29" s="51"/>
      <c r="CJD29" s="128">
        <f t="shared" si="2381"/>
        <v>0</v>
      </c>
      <c r="CJE29" s="53">
        <f t="shared" si="2382"/>
        <v>0</v>
      </c>
      <c r="CJF29" s="50">
        <v>48</v>
      </c>
      <c r="CJG29" s="51"/>
      <c r="CJH29" s="51"/>
      <c r="CJI29" s="51"/>
      <c r="CJJ29" s="51"/>
      <c r="CJK29" s="51"/>
      <c r="CJL29" s="128">
        <f t="shared" si="2383"/>
        <v>48</v>
      </c>
      <c r="CJM29" s="53">
        <f t="shared" si="2384"/>
        <v>8</v>
      </c>
      <c r="CJN29" s="50"/>
      <c r="CJO29" s="51">
        <v>40</v>
      </c>
      <c r="CJP29" s="51"/>
      <c r="CJQ29" s="51"/>
      <c r="CJR29" s="51"/>
      <c r="CJS29" s="51"/>
      <c r="CJT29" s="128">
        <f t="shared" si="2385"/>
        <v>40</v>
      </c>
      <c r="CJU29" s="53">
        <f t="shared" si="2386"/>
        <v>6.666666666666667</v>
      </c>
      <c r="CJV29" s="50"/>
      <c r="CJW29" s="51">
        <v>0</v>
      </c>
      <c r="CJX29" s="51"/>
      <c r="CJY29" s="51"/>
      <c r="CJZ29" s="51"/>
      <c r="CKA29" s="51"/>
      <c r="CKB29" s="128">
        <f t="shared" si="2387"/>
        <v>0</v>
      </c>
      <c r="CKC29" s="53">
        <f t="shared" si="2388"/>
        <v>0</v>
      </c>
      <c r="CKD29" s="50"/>
      <c r="CKE29" s="51"/>
      <c r="CKF29" s="51"/>
      <c r="CKG29" s="51"/>
      <c r="CKH29" s="51"/>
      <c r="CKI29" s="51"/>
      <c r="CKJ29" s="128">
        <f t="shared" si="2389"/>
        <v>0</v>
      </c>
      <c r="CKK29" s="53">
        <f t="shared" si="2390"/>
        <v>0</v>
      </c>
      <c r="CKL29" s="50"/>
      <c r="CKM29" s="51"/>
      <c r="CKN29" s="51"/>
      <c r="CKO29" s="51"/>
      <c r="CKP29" s="51"/>
      <c r="CKQ29" s="51"/>
      <c r="CKR29" s="128">
        <f t="shared" si="2391"/>
        <v>0</v>
      </c>
      <c r="CKS29" s="53">
        <f t="shared" si="2392"/>
        <v>0</v>
      </c>
      <c r="CKT29" s="50"/>
      <c r="CKU29" s="51">
        <v>50</v>
      </c>
      <c r="CKV29" s="51">
        <v>0</v>
      </c>
      <c r="CKW29" s="51"/>
      <c r="CKX29" s="51"/>
      <c r="CKY29" s="51"/>
      <c r="CKZ29" s="128">
        <f t="shared" si="2393"/>
        <v>50</v>
      </c>
      <c r="CLA29" s="53">
        <f t="shared" si="2394"/>
        <v>8.3333333333333339</v>
      </c>
      <c r="CLB29" s="50"/>
      <c r="CLC29" s="51"/>
      <c r="CLD29" s="51">
        <v>0</v>
      </c>
      <c r="CLE29" s="51">
        <v>50</v>
      </c>
      <c r="CLF29" s="51"/>
      <c r="CLG29" s="51">
        <v>0</v>
      </c>
      <c r="CLH29" s="128">
        <f t="shared" si="2395"/>
        <v>50</v>
      </c>
      <c r="CLI29" s="53">
        <f t="shared" si="2396"/>
        <v>8.3333333333333339</v>
      </c>
      <c r="CLJ29" s="50"/>
      <c r="CLK29" s="51"/>
      <c r="CLL29" s="51"/>
      <c r="CLM29" s="51"/>
      <c r="CLN29" s="51"/>
      <c r="CLO29" s="51"/>
      <c r="CLP29" s="128">
        <f t="shared" si="2397"/>
        <v>0</v>
      </c>
      <c r="CLQ29" s="53">
        <f t="shared" si="2398"/>
        <v>0</v>
      </c>
      <c r="CLR29" s="50"/>
      <c r="CLS29" s="51"/>
      <c r="CLT29" s="51"/>
      <c r="CLU29" s="51">
        <v>50</v>
      </c>
      <c r="CLV29" s="51"/>
      <c r="CLW29" s="51"/>
      <c r="CLX29" s="128">
        <f t="shared" si="2399"/>
        <v>50</v>
      </c>
      <c r="CLY29" s="53">
        <f t="shared" si="2400"/>
        <v>8.3333333333333339</v>
      </c>
      <c r="CLZ29" s="50"/>
      <c r="CMA29" s="51"/>
      <c r="CMB29" s="51">
        <v>27</v>
      </c>
      <c r="CMC29" s="51"/>
      <c r="CMD29" s="51"/>
      <c r="CME29" s="51"/>
      <c r="CMF29" s="128">
        <f t="shared" si="2401"/>
        <v>27</v>
      </c>
      <c r="CMG29" s="53">
        <f t="shared" si="2402"/>
        <v>4.5</v>
      </c>
      <c r="CMH29" s="50"/>
      <c r="CMI29" s="51">
        <v>41</v>
      </c>
      <c r="CMJ29" s="51"/>
      <c r="CMK29" s="51">
        <v>0</v>
      </c>
      <c r="CML29" s="51"/>
      <c r="CMM29" s="51"/>
      <c r="CMN29" s="128">
        <f t="shared" si="2403"/>
        <v>41</v>
      </c>
      <c r="CMO29" s="53">
        <f t="shared" si="2404"/>
        <v>6.833333333333333</v>
      </c>
      <c r="CMP29" s="50"/>
      <c r="CMQ29" s="51"/>
      <c r="CMR29" s="51"/>
      <c r="CMS29" s="51"/>
      <c r="CMT29" s="51">
        <v>0</v>
      </c>
      <c r="CMU29" s="51"/>
      <c r="CMV29" s="128">
        <f t="shared" si="2405"/>
        <v>0</v>
      </c>
      <c r="CMW29" s="53">
        <f t="shared" si="2406"/>
        <v>0</v>
      </c>
      <c r="CMX29" s="50"/>
      <c r="CMY29" s="51">
        <v>30</v>
      </c>
      <c r="CMZ29" s="51"/>
      <c r="CNA29" s="51"/>
      <c r="CNB29" s="51">
        <v>0</v>
      </c>
      <c r="CNC29" s="51"/>
      <c r="CND29" s="66">
        <f t="shared" si="2407"/>
        <v>30</v>
      </c>
      <c r="CNE29" s="70">
        <f t="shared" si="2408"/>
        <v>5</v>
      </c>
      <c r="CNF29" s="50">
        <v>0</v>
      </c>
      <c r="CNG29" s="51"/>
      <c r="CNH29" s="51"/>
      <c r="CNI29" s="51"/>
      <c r="CNJ29" s="51"/>
      <c r="CNK29" s="51"/>
      <c r="CNL29" s="66">
        <f t="shared" si="2409"/>
        <v>0</v>
      </c>
      <c r="CNM29" s="70">
        <f t="shared" si="2410"/>
        <v>0</v>
      </c>
      <c r="CNN29" s="50">
        <v>0</v>
      </c>
      <c r="CNO29" s="51"/>
      <c r="CNP29" s="51"/>
      <c r="CNQ29" s="51">
        <v>30</v>
      </c>
      <c r="CNR29" s="51"/>
      <c r="CNS29" s="51"/>
      <c r="CNT29" s="66">
        <f t="shared" si="2411"/>
        <v>30</v>
      </c>
      <c r="CNU29" s="70">
        <f t="shared" si="2412"/>
        <v>5</v>
      </c>
      <c r="CNV29" s="50"/>
      <c r="CNW29" s="51"/>
      <c r="CNX29" s="51"/>
      <c r="CNY29" s="51"/>
      <c r="CNZ29" s="51"/>
      <c r="COA29" s="51"/>
      <c r="COB29" s="66">
        <f t="shared" si="2413"/>
        <v>0</v>
      </c>
      <c r="COC29" s="70">
        <f t="shared" si="2414"/>
        <v>0</v>
      </c>
      <c r="COD29" s="50"/>
      <c r="COE29" s="51"/>
      <c r="COF29" s="51">
        <v>0</v>
      </c>
      <c r="COG29" s="51">
        <v>30</v>
      </c>
      <c r="COH29" s="51"/>
      <c r="COI29" s="51"/>
      <c r="COJ29" s="66">
        <f t="shared" si="2415"/>
        <v>30</v>
      </c>
      <c r="COK29" s="70">
        <f t="shared" si="2416"/>
        <v>5</v>
      </c>
      <c r="COL29" s="50"/>
      <c r="COM29" s="51">
        <v>50</v>
      </c>
      <c r="CON29" s="51"/>
      <c r="COO29" s="51"/>
      <c r="COP29" s="51"/>
      <c r="COQ29" s="51"/>
      <c r="COR29" s="66">
        <f t="shared" si="2417"/>
        <v>50</v>
      </c>
      <c r="COS29" s="70">
        <f t="shared" si="2418"/>
        <v>8.3333333333333339</v>
      </c>
      <c r="COT29" s="50"/>
      <c r="COU29" s="51"/>
      <c r="COV29" s="51"/>
      <c r="COW29" s="51"/>
      <c r="COX29" s="51"/>
      <c r="COY29" s="51"/>
      <c r="COZ29" s="66">
        <f t="shared" si="2419"/>
        <v>0</v>
      </c>
      <c r="CPA29" s="70">
        <f t="shared" si="2420"/>
        <v>0</v>
      </c>
      <c r="CPB29" s="50"/>
      <c r="CPC29" s="51"/>
      <c r="CPD29" s="51"/>
      <c r="CPE29" s="51"/>
      <c r="CPF29" s="51"/>
      <c r="CPG29" s="51"/>
      <c r="CPH29" s="66">
        <f t="shared" si="2421"/>
        <v>0</v>
      </c>
      <c r="CPI29" s="70">
        <f t="shared" si="2422"/>
        <v>0</v>
      </c>
      <c r="CPJ29" s="50">
        <v>0</v>
      </c>
      <c r="CPK29" s="51"/>
      <c r="CPL29" s="51"/>
      <c r="CPM29" s="51"/>
      <c r="CPN29" s="51"/>
      <c r="CPO29" s="51">
        <v>0</v>
      </c>
      <c r="CPP29" s="66">
        <f t="shared" si="2423"/>
        <v>0</v>
      </c>
      <c r="CPQ29" s="70">
        <f t="shared" si="2424"/>
        <v>0</v>
      </c>
      <c r="CPR29" s="84"/>
      <c r="CPS29" s="85"/>
      <c r="CPT29" s="85"/>
      <c r="CPU29" s="85"/>
      <c r="CPV29" s="85"/>
      <c r="CPW29" s="85"/>
      <c r="CPX29" s="66">
        <f t="shared" si="2425"/>
        <v>0</v>
      </c>
      <c r="CPY29" s="70">
        <f t="shared" si="2426"/>
        <v>0</v>
      </c>
      <c r="CPZ29" s="50"/>
      <c r="CQA29" s="51"/>
      <c r="CQB29" s="51"/>
      <c r="CQC29" s="51">
        <v>0</v>
      </c>
      <c r="CQD29" s="51"/>
      <c r="CQE29" s="51"/>
      <c r="CQF29" s="66">
        <f t="shared" si="2427"/>
        <v>0</v>
      </c>
      <c r="CQG29" s="70">
        <f t="shared" si="2428"/>
        <v>0</v>
      </c>
      <c r="CQH29" s="50"/>
      <c r="CQI29" s="51"/>
      <c r="CQJ29" s="51"/>
      <c r="CQK29" s="51"/>
      <c r="CQL29" s="51"/>
      <c r="CQM29" s="51"/>
      <c r="CQN29" s="128">
        <f t="shared" si="2429"/>
        <v>0</v>
      </c>
      <c r="CQO29" s="53">
        <f t="shared" si="2430"/>
        <v>0</v>
      </c>
      <c r="CQP29" s="50"/>
      <c r="CQQ29" s="51"/>
      <c r="CQR29" s="51"/>
      <c r="CQS29" s="51"/>
      <c r="CQT29" s="51"/>
      <c r="CQU29" s="51"/>
      <c r="CQV29" s="128">
        <f t="shared" si="2431"/>
        <v>0</v>
      </c>
      <c r="CQW29" s="53">
        <f t="shared" si="2432"/>
        <v>0</v>
      </c>
      <c r="CQX29" s="50"/>
      <c r="CQY29" s="51"/>
      <c r="CQZ29" s="51">
        <v>0</v>
      </c>
      <c r="CRA29" s="51"/>
      <c r="CRB29" s="51"/>
      <c r="CRC29" s="51">
        <v>20</v>
      </c>
      <c r="CRD29" s="128">
        <f t="shared" si="2433"/>
        <v>20</v>
      </c>
      <c r="CRE29" s="53">
        <f t="shared" si="2434"/>
        <v>3.3333333333333335</v>
      </c>
      <c r="CRF29" s="50"/>
      <c r="CRG29" s="51"/>
      <c r="CRH29" s="51"/>
      <c r="CRI29" s="51"/>
      <c r="CRJ29" s="51"/>
      <c r="CRK29" s="51"/>
      <c r="CRL29" s="128">
        <f t="shared" si="2435"/>
        <v>0</v>
      </c>
      <c r="CRM29" s="53">
        <f t="shared" si="2436"/>
        <v>0</v>
      </c>
      <c r="CRN29" s="50"/>
      <c r="CRO29" s="51"/>
      <c r="CRP29" s="51"/>
      <c r="CRQ29" s="51"/>
      <c r="CRR29" s="51"/>
      <c r="CRS29" s="51"/>
      <c r="CRT29" s="128">
        <f t="shared" si="2437"/>
        <v>0</v>
      </c>
      <c r="CRU29" s="53">
        <f t="shared" si="2438"/>
        <v>0</v>
      </c>
      <c r="CRV29" s="240"/>
      <c r="CRW29" s="241"/>
      <c r="CRX29" s="241"/>
      <c r="CRY29" s="241"/>
      <c r="CRZ29" s="241"/>
      <c r="CSA29" s="241"/>
      <c r="CSB29" s="128">
        <f t="shared" si="2439"/>
        <v>0</v>
      </c>
      <c r="CSC29" s="53">
        <f t="shared" si="2440"/>
        <v>0</v>
      </c>
      <c r="CSD29" s="50"/>
      <c r="CSE29" s="51"/>
      <c r="CSF29" s="51"/>
      <c r="CSG29" s="51"/>
      <c r="CSH29" s="51"/>
      <c r="CSI29" s="51"/>
      <c r="CSJ29" s="128">
        <f t="shared" si="2441"/>
        <v>0</v>
      </c>
      <c r="CSK29" s="53">
        <f t="shared" si="2442"/>
        <v>0</v>
      </c>
      <c r="CSL29" s="50"/>
      <c r="CSM29" s="51"/>
      <c r="CSN29" s="51"/>
      <c r="CSO29" s="51"/>
      <c r="CSP29" s="51"/>
      <c r="CSQ29" s="51"/>
      <c r="CSR29" s="128">
        <f t="shared" si="2443"/>
        <v>0</v>
      </c>
      <c r="CSS29" s="53">
        <f t="shared" si="2444"/>
        <v>0</v>
      </c>
      <c r="CST29" s="50"/>
      <c r="CSU29" s="51"/>
      <c r="CSV29" s="51"/>
      <c r="CSW29" s="51"/>
      <c r="CSX29" s="51"/>
      <c r="CSY29" s="51"/>
      <c r="CSZ29" s="128">
        <f t="shared" si="2445"/>
        <v>0</v>
      </c>
      <c r="CTA29" s="53">
        <f t="shared" si="2446"/>
        <v>0</v>
      </c>
      <c r="CTB29" s="50"/>
      <c r="CTC29" s="51">
        <v>20</v>
      </c>
      <c r="CTD29" s="51"/>
      <c r="CTE29" s="51"/>
      <c r="CTF29" s="51"/>
      <c r="CTG29" s="51"/>
      <c r="CTH29" s="128">
        <f t="shared" si="2447"/>
        <v>20</v>
      </c>
      <c r="CTI29" s="53">
        <f t="shared" si="2448"/>
        <v>3.3333333333333335</v>
      </c>
      <c r="CTJ29" s="50"/>
      <c r="CTK29" s="51">
        <v>30</v>
      </c>
      <c r="CTL29" s="51">
        <v>0</v>
      </c>
      <c r="CTM29" s="51"/>
      <c r="CTN29" s="51"/>
      <c r="CTO29" s="51"/>
      <c r="CTP29" s="66">
        <f t="shared" si="2449"/>
        <v>30</v>
      </c>
      <c r="CTQ29" s="70">
        <f t="shared" si="2450"/>
        <v>6</v>
      </c>
      <c r="CTR29" s="50">
        <v>0</v>
      </c>
      <c r="CTS29" s="51"/>
      <c r="CTT29" s="51"/>
      <c r="CTU29" s="51"/>
      <c r="CTV29" s="51"/>
      <c r="CTW29" s="51"/>
      <c r="CTX29" s="66">
        <f t="shared" si="2451"/>
        <v>0</v>
      </c>
      <c r="CTY29" s="70">
        <f t="shared" si="2452"/>
        <v>0</v>
      </c>
      <c r="CTZ29" s="50"/>
      <c r="CUA29" s="51"/>
      <c r="CUB29" s="51"/>
      <c r="CUC29" s="51"/>
      <c r="CUD29" s="51"/>
      <c r="CUE29" s="51"/>
      <c r="CUF29" s="66">
        <f t="shared" si="2453"/>
        <v>0</v>
      </c>
      <c r="CUG29" s="70">
        <f t="shared" si="2454"/>
        <v>0</v>
      </c>
      <c r="CUH29" s="50"/>
      <c r="CUI29" s="51"/>
      <c r="CUJ29" s="51"/>
      <c r="CUK29" s="51">
        <v>0</v>
      </c>
      <c r="CUL29" s="51"/>
      <c r="CUM29" s="51"/>
      <c r="CUN29" s="66">
        <f t="shared" si="2455"/>
        <v>0</v>
      </c>
      <c r="CUO29" s="70">
        <f t="shared" si="2456"/>
        <v>0</v>
      </c>
      <c r="CUP29" s="50"/>
      <c r="CUQ29" s="51"/>
      <c r="CUR29" s="51"/>
      <c r="CUS29" s="51"/>
      <c r="CUT29" s="51"/>
      <c r="CUU29" s="51">
        <v>50</v>
      </c>
      <c r="CUV29" s="66">
        <f t="shared" si="2457"/>
        <v>50</v>
      </c>
      <c r="CUW29" s="70">
        <f t="shared" si="2458"/>
        <v>8.3333333333333339</v>
      </c>
      <c r="CUX29" s="50"/>
      <c r="CUY29" s="51"/>
      <c r="CUZ29" s="51"/>
      <c r="CVA29" s="51"/>
      <c r="CVB29" s="51"/>
      <c r="CVC29" s="51"/>
      <c r="CVD29" s="66">
        <f t="shared" si="2459"/>
        <v>0</v>
      </c>
      <c r="CVE29" s="70">
        <f t="shared" si="2460"/>
        <v>0</v>
      </c>
      <c r="CVF29" s="50"/>
      <c r="CVG29" s="51"/>
      <c r="CVH29" s="51">
        <v>30</v>
      </c>
      <c r="CVI29" s="51">
        <v>0</v>
      </c>
      <c r="CVJ29" s="51"/>
      <c r="CVK29" s="51"/>
      <c r="CVL29" s="66">
        <f t="shared" si="2461"/>
        <v>30</v>
      </c>
      <c r="CVM29" s="70">
        <f t="shared" si="2462"/>
        <v>5</v>
      </c>
      <c r="CVN29" s="50"/>
      <c r="CVO29" s="51"/>
      <c r="CVP29" s="51"/>
      <c r="CVQ29" s="51"/>
      <c r="CVR29" s="51"/>
      <c r="CVS29" s="51"/>
      <c r="CVT29" s="66">
        <f t="shared" si="2463"/>
        <v>0</v>
      </c>
      <c r="CVU29" s="70">
        <f t="shared" si="2464"/>
        <v>0</v>
      </c>
      <c r="CVV29" s="50">
        <v>20</v>
      </c>
      <c r="CVW29" s="51"/>
      <c r="CVX29" s="51"/>
      <c r="CVY29" s="51">
        <v>0</v>
      </c>
      <c r="CVZ29" s="51"/>
      <c r="CWA29" s="51"/>
      <c r="CWB29" s="66">
        <f t="shared" si="2465"/>
        <v>20</v>
      </c>
      <c r="CWC29" s="70">
        <f t="shared" si="2466"/>
        <v>3.3333333333333335</v>
      </c>
      <c r="CWD29" s="50"/>
      <c r="CWE29" s="51"/>
      <c r="CWF29" s="51">
        <v>0</v>
      </c>
      <c r="CWG29" s="51"/>
      <c r="CWH29" s="51"/>
      <c r="CWI29" s="51"/>
      <c r="CWJ29" s="66">
        <f t="shared" si="2467"/>
        <v>0</v>
      </c>
      <c r="CWK29" s="70">
        <f t="shared" si="2468"/>
        <v>0</v>
      </c>
      <c r="CWL29" s="50"/>
      <c r="CWM29" s="51"/>
      <c r="CWN29" s="51"/>
      <c r="CWO29" s="51"/>
      <c r="CWP29" s="51"/>
      <c r="CWQ29" s="51">
        <v>0</v>
      </c>
      <c r="CWR29" s="66">
        <f t="shared" si="2469"/>
        <v>0</v>
      </c>
      <c r="CWS29" s="70">
        <f t="shared" si="2470"/>
        <v>0</v>
      </c>
      <c r="CWT29" s="50"/>
      <c r="CWU29" s="51">
        <v>20</v>
      </c>
      <c r="CWV29" s="51"/>
      <c r="CWW29" s="51"/>
      <c r="CWX29" s="51"/>
      <c r="CWY29" s="51"/>
      <c r="CWZ29" s="66">
        <f t="shared" si="2471"/>
        <v>20</v>
      </c>
      <c r="CXA29" s="70">
        <f t="shared" si="2472"/>
        <v>3.3333333333333335</v>
      </c>
      <c r="CXB29" s="50"/>
      <c r="CXC29" s="51"/>
      <c r="CXD29" s="51">
        <v>20</v>
      </c>
      <c r="CXE29" s="51"/>
      <c r="CXF29" s="51"/>
      <c r="CXG29" s="51"/>
      <c r="CXH29" s="66">
        <f t="shared" si="2473"/>
        <v>20</v>
      </c>
      <c r="CXI29" s="70">
        <f t="shared" si="2474"/>
        <v>3.3333333333333335</v>
      </c>
      <c r="CXJ29" s="50"/>
      <c r="CXK29" s="51"/>
      <c r="CXL29" s="51"/>
      <c r="CXM29" s="51"/>
      <c r="CXN29" s="51"/>
      <c r="CXO29" s="51"/>
      <c r="CXP29" s="66">
        <f t="shared" si="2475"/>
        <v>0</v>
      </c>
      <c r="CXQ29" s="70">
        <f t="shared" si="2476"/>
        <v>0</v>
      </c>
      <c r="CXR29" s="50"/>
      <c r="CXS29" s="51"/>
      <c r="CXT29" s="51"/>
      <c r="CXU29" s="51">
        <v>50</v>
      </c>
      <c r="CXV29" s="51"/>
      <c r="CXW29" s="51">
        <v>50</v>
      </c>
      <c r="CXX29" s="66">
        <f t="shared" si="2477"/>
        <v>100</v>
      </c>
      <c r="CXY29" s="70">
        <f t="shared" si="2478"/>
        <v>16.666666666666668</v>
      </c>
      <c r="CXZ29" s="50">
        <v>0</v>
      </c>
      <c r="CYA29" s="51"/>
      <c r="CYB29" s="51"/>
      <c r="CYC29" s="51"/>
      <c r="CYD29" s="51"/>
      <c r="CYE29" s="51"/>
      <c r="CYF29" s="66">
        <f t="shared" si="2479"/>
        <v>0</v>
      </c>
      <c r="CYG29" s="70">
        <f t="shared" si="2480"/>
        <v>0</v>
      </c>
      <c r="CYH29" s="50"/>
      <c r="CYI29" s="51"/>
      <c r="CYJ29" s="51"/>
      <c r="CYK29" s="51"/>
      <c r="CYL29" s="51"/>
      <c r="CYM29" s="51"/>
      <c r="CYN29" s="66">
        <f t="shared" si="2481"/>
        <v>0</v>
      </c>
      <c r="CYO29" s="70">
        <f t="shared" si="2482"/>
        <v>0</v>
      </c>
      <c r="CYP29" s="50"/>
      <c r="CYQ29" s="51"/>
      <c r="CYR29" s="51"/>
      <c r="CYS29" s="51"/>
      <c r="CYT29" s="51"/>
      <c r="CYU29" s="51"/>
      <c r="CYV29" s="66">
        <f t="shared" si="2483"/>
        <v>0</v>
      </c>
      <c r="CYW29" s="70">
        <f t="shared" si="2484"/>
        <v>0</v>
      </c>
      <c r="CYX29" s="50"/>
      <c r="CYY29" s="51"/>
      <c r="CYZ29" s="51"/>
      <c r="CZA29" s="51"/>
      <c r="CZB29" s="51"/>
      <c r="CZC29" s="51"/>
      <c r="CZD29" s="66">
        <f t="shared" si="2485"/>
        <v>0</v>
      </c>
      <c r="CZE29" s="70">
        <f t="shared" si="2486"/>
        <v>0</v>
      </c>
      <c r="CZF29" s="50"/>
      <c r="CZG29" s="51"/>
      <c r="CZH29" s="51"/>
      <c r="CZI29" s="51"/>
      <c r="CZJ29" s="51">
        <v>30</v>
      </c>
      <c r="CZK29" s="51"/>
      <c r="CZL29" s="66">
        <f t="shared" si="1653"/>
        <v>30</v>
      </c>
      <c r="CZM29" s="70">
        <f t="shared" si="1654"/>
        <v>5</v>
      </c>
      <c r="CZN29" s="50"/>
      <c r="CZO29" s="51"/>
      <c r="CZP29" s="51"/>
      <c r="CZQ29" s="51"/>
      <c r="CZR29" s="51"/>
      <c r="CZS29" s="51">
        <v>31</v>
      </c>
      <c r="CZT29" s="66">
        <f t="shared" si="1655"/>
        <v>31</v>
      </c>
      <c r="CZU29" s="70">
        <f t="shared" si="1656"/>
        <v>5.166666666666667</v>
      </c>
      <c r="CZV29" s="50"/>
      <c r="CZW29" s="51"/>
      <c r="CZX29" s="51"/>
      <c r="CZY29" s="51"/>
      <c r="CZZ29" s="51"/>
      <c r="DAA29" s="51"/>
      <c r="DAB29" s="66">
        <f t="shared" si="1657"/>
        <v>0</v>
      </c>
      <c r="DAC29" s="70">
        <f t="shared" si="1658"/>
        <v>0</v>
      </c>
      <c r="DAD29" s="50"/>
      <c r="DAE29" s="51"/>
      <c r="DAF29" s="51"/>
      <c r="DAG29" s="51"/>
      <c r="DAH29" s="51">
        <v>0</v>
      </c>
      <c r="DAI29" s="51"/>
      <c r="DAJ29" s="66">
        <f t="shared" si="1659"/>
        <v>0</v>
      </c>
      <c r="DAK29" s="70">
        <f t="shared" si="1660"/>
        <v>0</v>
      </c>
      <c r="DAL29" s="50"/>
      <c r="DAM29" s="51"/>
      <c r="DAN29" s="51"/>
      <c r="DAO29" s="51"/>
      <c r="DAP29" s="51">
        <v>0</v>
      </c>
      <c r="DAQ29" s="51"/>
      <c r="DAR29" s="66">
        <f t="shared" si="1661"/>
        <v>0</v>
      </c>
      <c r="DAS29" s="70">
        <f t="shared" si="1662"/>
        <v>0</v>
      </c>
      <c r="DAT29" s="50"/>
      <c r="DAU29" s="51"/>
      <c r="DAV29" s="51"/>
      <c r="DAW29" s="51"/>
      <c r="DAX29" s="51">
        <v>30</v>
      </c>
      <c r="DAY29" s="51"/>
      <c r="DAZ29" s="66">
        <f t="shared" si="1663"/>
        <v>30</v>
      </c>
      <c r="DBA29" s="70">
        <f t="shared" si="1664"/>
        <v>5</v>
      </c>
      <c r="DBB29" s="50"/>
      <c r="DBC29" s="51"/>
      <c r="DBD29" s="51">
        <v>0</v>
      </c>
      <c r="DBE29" s="51">
        <v>20</v>
      </c>
      <c r="DBF29" s="51"/>
      <c r="DBG29" s="51"/>
      <c r="DBH29" s="493">
        <f t="shared" si="1665"/>
        <v>20</v>
      </c>
      <c r="DBI29" s="494">
        <f t="shared" si="1666"/>
        <v>3.3333333333333335</v>
      </c>
      <c r="DBJ29" s="50"/>
      <c r="DBK29" s="51"/>
      <c r="DBL29" s="51"/>
      <c r="DBM29" s="51"/>
      <c r="DBN29" s="51"/>
      <c r="DBO29" s="51">
        <v>0</v>
      </c>
      <c r="DBP29" s="66">
        <f t="shared" si="1667"/>
        <v>0</v>
      </c>
      <c r="DBQ29" s="70">
        <f t="shared" si="1668"/>
        <v>0</v>
      </c>
      <c r="DBR29" s="50"/>
      <c r="DBS29" s="51"/>
      <c r="DBT29" s="51"/>
      <c r="DBU29" s="51">
        <v>30</v>
      </c>
      <c r="DBV29" s="51"/>
      <c r="DBW29" s="51"/>
      <c r="DBX29" s="66">
        <f t="shared" si="1669"/>
        <v>30</v>
      </c>
      <c r="DBY29" s="70">
        <f t="shared" si="1670"/>
        <v>5</v>
      </c>
      <c r="DBZ29" s="50"/>
      <c r="DCA29" s="51"/>
      <c r="DCB29" s="51"/>
      <c r="DCC29" s="51">
        <v>0</v>
      </c>
      <c r="DCD29" s="51"/>
      <c r="DCE29" s="51"/>
      <c r="DCF29" s="493">
        <f t="shared" si="1671"/>
        <v>0</v>
      </c>
      <c r="DCG29" s="494">
        <f t="shared" si="1672"/>
        <v>0</v>
      </c>
      <c r="DCH29" s="50"/>
      <c r="DCI29" s="51"/>
      <c r="DCJ29" s="51"/>
      <c r="DCK29" s="51"/>
      <c r="DCL29" s="51">
        <v>0</v>
      </c>
      <c r="DCM29" s="51"/>
      <c r="DCN29" s="66">
        <f t="shared" si="1673"/>
        <v>0</v>
      </c>
      <c r="DCO29" s="70">
        <f t="shared" si="1674"/>
        <v>0</v>
      </c>
      <c r="DCP29" s="50"/>
      <c r="DCQ29" s="51"/>
      <c r="DCR29" s="51"/>
      <c r="DCS29" s="51"/>
      <c r="DCT29" s="51"/>
      <c r="DCU29" s="51"/>
      <c r="DCV29" s="493">
        <f t="shared" si="1675"/>
        <v>0</v>
      </c>
      <c r="DCW29" s="494">
        <f t="shared" si="1676"/>
        <v>0</v>
      </c>
      <c r="DCX29" s="50"/>
      <c r="DCY29" s="51"/>
      <c r="DCZ29" s="51">
        <v>50</v>
      </c>
      <c r="DDA29" s="51"/>
      <c r="DDB29" s="51"/>
      <c r="DDC29" s="51"/>
      <c r="DDD29" s="493">
        <f t="shared" si="1677"/>
        <v>50</v>
      </c>
      <c r="DDE29" s="494">
        <f t="shared" si="1678"/>
        <v>8.3333333333333339</v>
      </c>
      <c r="DDF29" s="65"/>
      <c r="DDG29" s="66"/>
      <c r="DDH29" s="66">
        <v>0</v>
      </c>
      <c r="DDI29" s="66"/>
      <c r="DDJ29" s="66"/>
      <c r="DDK29" s="66"/>
      <c r="DDL29" s="493">
        <f t="shared" si="1679"/>
        <v>0</v>
      </c>
      <c r="DDM29" s="494">
        <f t="shared" si="1680"/>
        <v>0</v>
      </c>
      <c r="DDN29" s="50"/>
      <c r="DDO29" s="51"/>
      <c r="DDP29" s="51"/>
      <c r="DDQ29" s="51"/>
      <c r="DDR29" s="51"/>
      <c r="DDS29" s="51">
        <v>0</v>
      </c>
      <c r="DDT29" s="66">
        <f t="shared" si="1681"/>
        <v>0</v>
      </c>
      <c r="DDU29" s="70">
        <f t="shared" si="1682"/>
        <v>0</v>
      </c>
      <c r="DDV29" s="50"/>
      <c r="DDW29" s="51"/>
      <c r="DDX29" s="51"/>
      <c r="DDY29" s="51"/>
      <c r="DDZ29" s="51"/>
      <c r="DEA29" s="51"/>
      <c r="DEB29" s="493">
        <f t="shared" si="1683"/>
        <v>0</v>
      </c>
      <c r="DEC29" s="494">
        <f t="shared" si="1684"/>
        <v>0</v>
      </c>
      <c r="DED29" s="50"/>
      <c r="DEE29" s="51"/>
      <c r="DEF29" s="51"/>
      <c r="DEG29" s="51"/>
      <c r="DEH29" s="51"/>
      <c r="DEI29" s="51"/>
      <c r="DEJ29" s="493">
        <f t="shared" si="1685"/>
        <v>0</v>
      </c>
      <c r="DEK29" s="494">
        <f t="shared" si="1686"/>
        <v>0</v>
      </c>
      <c r="DEL29" s="50"/>
      <c r="DEM29" s="51"/>
      <c r="DEN29" s="51"/>
      <c r="DEO29" s="51"/>
      <c r="DEP29" s="51">
        <v>0</v>
      </c>
      <c r="DEQ29" s="51">
        <v>0</v>
      </c>
      <c r="DER29" s="66">
        <f t="shared" si="1687"/>
        <v>0</v>
      </c>
      <c r="DES29" s="70">
        <f t="shared" si="1688"/>
        <v>0</v>
      </c>
      <c r="DET29" s="65"/>
      <c r="DEU29" s="66">
        <v>49</v>
      </c>
      <c r="DEV29" s="66"/>
      <c r="DEW29" s="66"/>
      <c r="DEX29" s="66"/>
      <c r="DEY29" s="66"/>
      <c r="DEZ29" s="493">
        <f t="shared" si="1689"/>
        <v>49</v>
      </c>
      <c r="DFA29" s="494">
        <f t="shared" si="1690"/>
        <v>8.1666666666666661</v>
      </c>
      <c r="DFB29" s="84"/>
      <c r="DFC29" s="85"/>
      <c r="DFD29" s="85">
        <v>30</v>
      </c>
      <c r="DFE29" s="85"/>
      <c r="DFF29" s="85"/>
      <c r="DFG29" s="85"/>
      <c r="DFH29" s="66">
        <f t="shared" si="1691"/>
        <v>30</v>
      </c>
      <c r="DFI29" s="70">
        <f t="shared" si="1692"/>
        <v>5</v>
      </c>
      <c r="DFJ29" s="50"/>
      <c r="DFK29" s="51"/>
      <c r="DFL29" s="51"/>
      <c r="DFM29" s="51"/>
      <c r="DFN29" s="51"/>
      <c r="DFO29" s="51"/>
      <c r="DFP29" s="66">
        <f t="shared" si="1693"/>
        <v>0</v>
      </c>
      <c r="DFQ29" s="70">
        <f t="shared" si="1694"/>
        <v>0</v>
      </c>
      <c r="DFR29" s="50"/>
      <c r="DFS29" s="51"/>
      <c r="DFT29" s="51"/>
      <c r="DFU29" s="51"/>
      <c r="DFV29" s="51"/>
      <c r="DFW29" s="51"/>
      <c r="DFX29" s="66">
        <f t="shared" si="1695"/>
        <v>0</v>
      </c>
      <c r="DFY29" s="70">
        <f t="shared" si="1696"/>
        <v>0</v>
      </c>
      <c r="DFZ29" s="50">
        <v>20</v>
      </c>
      <c r="DGA29" s="51"/>
      <c r="DGB29" s="51"/>
      <c r="DGC29" s="51"/>
      <c r="DGD29" s="51"/>
      <c r="DGE29" s="51"/>
      <c r="DGF29" s="66">
        <f t="shared" si="1697"/>
        <v>20</v>
      </c>
      <c r="DGG29" s="70">
        <f t="shared" si="1698"/>
        <v>3.3333333333333335</v>
      </c>
      <c r="DGH29" s="50">
        <v>0</v>
      </c>
      <c r="DGI29" s="51">
        <v>20</v>
      </c>
      <c r="DGJ29" s="51"/>
      <c r="DGK29" s="51"/>
      <c r="DGL29" s="51">
        <v>30</v>
      </c>
      <c r="DGM29" s="51"/>
      <c r="DGN29" s="66">
        <f t="shared" si="1699"/>
        <v>50</v>
      </c>
      <c r="DGO29" s="70">
        <f t="shared" si="1700"/>
        <v>8.3333333333333339</v>
      </c>
      <c r="DGP29" s="50"/>
      <c r="DGQ29" s="51"/>
      <c r="DGR29" s="51"/>
      <c r="DGS29" s="51"/>
      <c r="DGT29" s="51"/>
      <c r="DGU29" s="51"/>
      <c r="DGV29" s="66">
        <f t="shared" si="1701"/>
        <v>0</v>
      </c>
      <c r="DGW29" s="70">
        <f t="shared" si="1702"/>
        <v>0</v>
      </c>
      <c r="DGX29" s="50">
        <v>0</v>
      </c>
      <c r="DGY29" s="51"/>
      <c r="DGZ29" s="51"/>
      <c r="DHA29" s="51"/>
      <c r="DHB29" s="51">
        <v>51</v>
      </c>
      <c r="DHC29" s="51"/>
      <c r="DHD29" s="66">
        <f t="shared" si="1703"/>
        <v>51</v>
      </c>
      <c r="DHE29" s="70">
        <f t="shared" si="1704"/>
        <v>8.5</v>
      </c>
      <c r="DHF29" s="50"/>
      <c r="DHG29" s="51"/>
      <c r="DHH29" s="51"/>
      <c r="DHI29" s="51"/>
      <c r="DHJ29" s="51"/>
      <c r="DHK29" s="51">
        <v>0</v>
      </c>
      <c r="DHL29" s="66">
        <f t="shared" si="1705"/>
        <v>0</v>
      </c>
      <c r="DHM29" s="70">
        <f t="shared" si="1706"/>
        <v>0</v>
      </c>
      <c r="DHN29" s="50"/>
      <c r="DHO29" s="51"/>
      <c r="DHP29" s="51">
        <v>50</v>
      </c>
      <c r="DHQ29" s="51"/>
      <c r="DHR29" s="51"/>
      <c r="DHS29" s="51"/>
      <c r="DHT29" s="66">
        <f t="shared" si="1707"/>
        <v>50</v>
      </c>
      <c r="DHU29" s="70">
        <f t="shared" si="1708"/>
        <v>8.3333333333333339</v>
      </c>
      <c r="DHV29" s="50"/>
      <c r="DHW29" s="51"/>
      <c r="DHX29" s="51"/>
      <c r="DHY29" s="51"/>
      <c r="DHZ29" s="51"/>
      <c r="DIA29" s="51"/>
      <c r="DIB29" s="66">
        <f t="shared" si="1709"/>
        <v>0</v>
      </c>
      <c r="DIC29" s="70">
        <f t="shared" si="1710"/>
        <v>0</v>
      </c>
      <c r="DID29" s="50"/>
      <c r="DIE29" s="51"/>
      <c r="DIF29" s="51"/>
      <c r="DIG29" s="51"/>
      <c r="DIH29" s="51"/>
      <c r="DII29" s="51"/>
      <c r="DIJ29" s="66">
        <f t="shared" si="1711"/>
        <v>0</v>
      </c>
      <c r="DIK29" s="210">
        <f t="shared" si="1712"/>
        <v>0</v>
      </c>
      <c r="DIL29" s="196"/>
      <c r="DIM29" s="197"/>
      <c r="DIN29" s="197"/>
      <c r="DIO29" s="197"/>
      <c r="DIP29" s="197"/>
      <c r="DIQ29" s="197"/>
      <c r="DIR29" s="246">
        <f t="shared" si="1713"/>
        <v>0</v>
      </c>
      <c r="DIS29" s="199">
        <f t="shared" si="1714"/>
        <v>0</v>
      </c>
      <c r="DIT29" s="50"/>
      <c r="DIU29" s="51"/>
      <c r="DIV29" s="51"/>
      <c r="DIW29" s="51">
        <v>0</v>
      </c>
      <c r="DIX29" s="51"/>
      <c r="DIY29" s="51"/>
      <c r="DIZ29" s="66">
        <f t="shared" si="1715"/>
        <v>0</v>
      </c>
      <c r="DJA29" s="70">
        <f t="shared" si="1716"/>
        <v>0</v>
      </c>
      <c r="DJB29" s="50"/>
      <c r="DJC29" s="51"/>
      <c r="DJD29" s="51"/>
      <c r="DJE29" s="51"/>
      <c r="DJF29" s="51"/>
      <c r="DJG29" s="51"/>
      <c r="DJH29" s="66">
        <f t="shared" si="2487"/>
        <v>0</v>
      </c>
      <c r="DJI29" s="70">
        <f t="shared" si="2488"/>
        <v>0</v>
      </c>
      <c r="DJJ29" s="50"/>
      <c r="DJK29" s="51"/>
      <c r="DJL29" s="51"/>
      <c r="DJM29" s="51"/>
      <c r="DJN29" s="51"/>
      <c r="DJO29" s="51"/>
      <c r="DJP29" s="66">
        <f t="shared" si="2489"/>
        <v>0</v>
      </c>
      <c r="DJQ29" s="70">
        <f t="shared" si="2490"/>
        <v>0</v>
      </c>
      <c r="DJR29" s="50"/>
      <c r="DJS29" s="51">
        <v>20</v>
      </c>
      <c r="DJT29" s="51"/>
      <c r="DJU29" s="51"/>
      <c r="DJV29" s="51"/>
      <c r="DJW29" s="51"/>
      <c r="DJX29" s="66">
        <f t="shared" si="2491"/>
        <v>20</v>
      </c>
      <c r="DJY29" s="70">
        <f t="shared" si="2492"/>
        <v>3.3333333333333335</v>
      </c>
      <c r="DJZ29" s="50"/>
      <c r="DKA29" s="51"/>
      <c r="DKB29" s="51"/>
      <c r="DKC29" s="51"/>
      <c r="DKD29" s="51"/>
      <c r="DKE29" s="51"/>
      <c r="DKF29" s="66">
        <f t="shared" si="2493"/>
        <v>0</v>
      </c>
      <c r="DKG29" s="70">
        <f t="shared" si="2494"/>
        <v>0</v>
      </c>
      <c r="DKH29" s="50">
        <v>50</v>
      </c>
      <c r="DKI29" s="51"/>
      <c r="DKJ29" s="51"/>
      <c r="DKK29" s="51"/>
      <c r="DKL29" s="51"/>
      <c r="DKM29" s="51"/>
      <c r="DKN29" s="66">
        <f t="shared" si="2495"/>
        <v>50</v>
      </c>
      <c r="DKO29" s="70">
        <f t="shared" si="2496"/>
        <v>8.3333333333333339</v>
      </c>
      <c r="DKP29" s="50"/>
      <c r="DKQ29" s="51"/>
      <c r="DKR29" s="51"/>
      <c r="DKS29" s="51"/>
      <c r="DKT29" s="51"/>
      <c r="DKU29" s="51"/>
      <c r="DKV29" s="66">
        <f t="shared" si="2497"/>
        <v>0</v>
      </c>
      <c r="DKW29" s="210">
        <f t="shared" si="2498"/>
        <v>0</v>
      </c>
      <c r="DKX29" s="196"/>
      <c r="DKY29" s="197"/>
      <c r="DKZ29" s="197"/>
      <c r="DLA29" s="197"/>
      <c r="DLB29" s="197"/>
      <c r="DLC29" s="197">
        <v>20</v>
      </c>
      <c r="DLD29" s="246">
        <f t="shared" si="2499"/>
        <v>20</v>
      </c>
      <c r="DLE29" s="199">
        <f t="shared" si="2500"/>
        <v>3.3333333333333335</v>
      </c>
      <c r="DLF29" s="50"/>
      <c r="DLG29" s="51"/>
      <c r="DLH29" s="51"/>
      <c r="DLI29" s="51"/>
      <c r="DLJ29" s="51">
        <v>0</v>
      </c>
      <c r="DLK29" s="51"/>
      <c r="DLL29" s="66">
        <f t="shared" si="2501"/>
        <v>0</v>
      </c>
      <c r="DLM29" s="70">
        <f t="shared" si="2502"/>
        <v>0</v>
      </c>
      <c r="DLN29" s="50">
        <v>50</v>
      </c>
      <c r="DLO29" s="51"/>
      <c r="DLP29" s="51"/>
      <c r="DLQ29" s="51"/>
      <c r="DLR29" s="51"/>
      <c r="DLS29" s="51"/>
      <c r="DLT29" s="66">
        <f t="shared" si="2503"/>
        <v>50</v>
      </c>
      <c r="DLU29" s="70">
        <f t="shared" si="2504"/>
        <v>8.3333333333333339</v>
      </c>
      <c r="DLV29" s="50"/>
      <c r="DLW29" s="51"/>
      <c r="DLX29" s="51"/>
      <c r="DLY29" s="51"/>
      <c r="DLZ29" s="51"/>
      <c r="DMA29" s="51"/>
      <c r="DMB29" s="66">
        <f t="shared" si="2505"/>
        <v>0</v>
      </c>
      <c r="DMC29" s="70">
        <f t="shared" si="2506"/>
        <v>0</v>
      </c>
      <c r="DMD29" s="50"/>
      <c r="DME29" s="51"/>
      <c r="DMF29" s="51"/>
      <c r="DMG29" s="51"/>
      <c r="DMH29" s="51"/>
      <c r="DMI29" s="51"/>
      <c r="DMJ29" s="66">
        <f t="shared" si="2507"/>
        <v>0</v>
      </c>
      <c r="DMK29" s="70">
        <f t="shared" si="2508"/>
        <v>0</v>
      </c>
      <c r="DML29" s="50">
        <v>50</v>
      </c>
      <c r="DMM29" s="51">
        <v>0</v>
      </c>
      <c r="DMN29" s="51"/>
      <c r="DMO29" s="51"/>
      <c r="DMP29" s="51"/>
      <c r="DMQ29" s="51"/>
      <c r="DMR29" s="66">
        <f t="shared" si="2509"/>
        <v>50</v>
      </c>
      <c r="DMS29" s="70">
        <f t="shared" si="2510"/>
        <v>8.3333333333333339</v>
      </c>
      <c r="DMT29" s="50"/>
      <c r="DMU29" s="51"/>
      <c r="DMV29" s="51"/>
      <c r="DMW29" s="51"/>
      <c r="DMX29" s="51"/>
      <c r="DMY29" s="51"/>
      <c r="DMZ29" s="66">
        <f t="shared" si="2511"/>
        <v>0</v>
      </c>
      <c r="DNA29" s="70">
        <f t="shared" si="2512"/>
        <v>0</v>
      </c>
      <c r="DNB29" s="50"/>
      <c r="DNC29" s="51"/>
      <c r="DND29" s="51"/>
      <c r="DNE29" s="51"/>
      <c r="DNF29" s="51">
        <v>0</v>
      </c>
      <c r="DNG29" s="51">
        <v>30</v>
      </c>
      <c r="DNH29" s="66">
        <f t="shared" si="2513"/>
        <v>30</v>
      </c>
      <c r="DNI29" s="70">
        <f t="shared" si="2514"/>
        <v>5</v>
      </c>
      <c r="DNJ29" s="50"/>
      <c r="DNK29" s="51"/>
      <c r="DNL29" s="51"/>
      <c r="DNM29" s="51"/>
      <c r="DNN29" s="51"/>
      <c r="DNO29" s="51"/>
      <c r="DNP29" s="66">
        <f t="shared" si="2515"/>
        <v>0</v>
      </c>
      <c r="DNQ29" s="70">
        <f t="shared" si="2516"/>
        <v>0</v>
      </c>
      <c r="DNR29" s="50"/>
      <c r="DNS29" s="51"/>
      <c r="DNT29" s="51"/>
      <c r="DNU29" s="51"/>
      <c r="DNV29" s="51"/>
      <c r="DNW29" s="51"/>
      <c r="DNX29" s="66">
        <f t="shared" si="2517"/>
        <v>0</v>
      </c>
      <c r="DNY29" s="70">
        <f t="shared" si="2518"/>
        <v>0</v>
      </c>
      <c r="DNZ29" s="50"/>
      <c r="DOA29" s="51"/>
      <c r="DOB29" s="51"/>
      <c r="DOC29" s="51"/>
      <c r="DOD29" s="51">
        <v>50</v>
      </c>
      <c r="DOE29" s="51"/>
      <c r="DOF29" s="66">
        <f t="shared" si="2519"/>
        <v>50</v>
      </c>
      <c r="DOG29" s="70">
        <f t="shared" si="2520"/>
        <v>8.3333333333333339</v>
      </c>
      <c r="DOH29" s="50"/>
      <c r="DOI29" s="51"/>
      <c r="DOJ29" s="51"/>
      <c r="DOK29" s="51"/>
      <c r="DOL29" s="51"/>
      <c r="DOM29" s="51"/>
      <c r="DON29" s="66">
        <f t="shared" si="2521"/>
        <v>0</v>
      </c>
      <c r="DOO29" s="70">
        <f t="shared" si="2522"/>
        <v>0</v>
      </c>
      <c r="DOP29" s="50"/>
      <c r="DOQ29" s="51"/>
      <c r="DOR29" s="51"/>
      <c r="DOS29" s="51"/>
      <c r="DOT29" s="51"/>
      <c r="DOU29" s="51"/>
      <c r="DOV29" s="66">
        <f t="shared" si="2523"/>
        <v>0</v>
      </c>
      <c r="DOW29" s="70">
        <f t="shared" si="2524"/>
        <v>0</v>
      </c>
      <c r="DOX29" s="50"/>
      <c r="DOY29" s="51"/>
      <c r="DOZ29" s="51"/>
      <c r="DPA29" s="51"/>
      <c r="DPB29" s="51"/>
      <c r="DPC29" s="51"/>
      <c r="DPD29" s="66">
        <f t="shared" si="2525"/>
        <v>0</v>
      </c>
      <c r="DPE29" s="70">
        <f t="shared" si="2526"/>
        <v>0</v>
      </c>
      <c r="DPF29" s="50">
        <v>50</v>
      </c>
      <c r="DPG29" s="51"/>
      <c r="DPH29" s="51"/>
      <c r="DPI29" s="51"/>
      <c r="DPJ29" s="51"/>
      <c r="DPK29" s="51"/>
      <c r="DPL29" s="66">
        <f t="shared" si="2527"/>
        <v>50</v>
      </c>
      <c r="DPM29" s="70">
        <f t="shared" si="2528"/>
        <v>8.3333333333333339</v>
      </c>
      <c r="DPN29" s="50"/>
      <c r="DPO29" s="51"/>
      <c r="DPP29" s="51"/>
      <c r="DPQ29" s="51"/>
      <c r="DPR29" s="51"/>
      <c r="DPS29" s="51"/>
      <c r="DPT29" s="66">
        <f t="shared" si="2529"/>
        <v>0</v>
      </c>
      <c r="DPU29" s="70">
        <f t="shared" si="2530"/>
        <v>0</v>
      </c>
      <c r="DPV29" s="50"/>
      <c r="DPW29" s="51"/>
      <c r="DPX29" s="51"/>
      <c r="DPY29" s="51"/>
      <c r="DPZ29" s="51"/>
      <c r="DQA29" s="51"/>
      <c r="DQB29" s="66">
        <f t="shared" si="2531"/>
        <v>0</v>
      </c>
      <c r="DQC29" s="70">
        <f t="shared" si="2532"/>
        <v>0</v>
      </c>
      <c r="DQD29" s="50"/>
      <c r="DQE29" s="51"/>
      <c r="DQF29" s="51">
        <v>30</v>
      </c>
      <c r="DQG29" s="51"/>
      <c r="DQH29" s="51"/>
      <c r="DQI29" s="51"/>
      <c r="DQJ29" s="66">
        <f t="shared" si="2533"/>
        <v>30</v>
      </c>
      <c r="DQK29" s="70">
        <f t="shared" si="2534"/>
        <v>5</v>
      </c>
      <c r="DQL29" s="50"/>
      <c r="DQM29" s="51"/>
      <c r="DQN29" s="51"/>
      <c r="DQO29" s="51"/>
      <c r="DQP29" s="51"/>
      <c r="DQQ29" s="51"/>
      <c r="DQR29" s="66">
        <f t="shared" si="2535"/>
        <v>0</v>
      </c>
      <c r="DQS29" s="70">
        <f t="shared" si="2536"/>
        <v>0</v>
      </c>
      <c r="DQT29" s="50"/>
      <c r="DQU29" s="51"/>
      <c r="DQV29" s="51"/>
      <c r="DQW29" s="51"/>
      <c r="DQX29" s="51"/>
      <c r="DQY29" s="51"/>
      <c r="DQZ29" s="66">
        <f t="shared" si="2537"/>
        <v>0</v>
      </c>
      <c r="DRA29" s="70">
        <f t="shared" si="2538"/>
        <v>0</v>
      </c>
      <c r="DRB29" s="50"/>
      <c r="DRC29" s="51"/>
      <c r="DRD29" s="51"/>
      <c r="DRE29" s="51"/>
      <c r="DRF29" s="51"/>
      <c r="DRG29" s="51"/>
      <c r="DRH29" s="66">
        <f t="shared" si="2539"/>
        <v>0</v>
      </c>
      <c r="DRI29" s="70">
        <f t="shared" si="2540"/>
        <v>0</v>
      </c>
      <c r="DRJ29" s="50"/>
      <c r="DRK29" s="51"/>
      <c r="DRL29" s="51"/>
      <c r="DRM29" s="51"/>
      <c r="DRN29" s="51"/>
      <c r="DRO29" s="51"/>
      <c r="DRP29" s="66">
        <f t="shared" si="2541"/>
        <v>0</v>
      </c>
      <c r="DRQ29" s="70">
        <f t="shared" si="2542"/>
        <v>0</v>
      </c>
      <c r="DRR29" s="50"/>
      <c r="DRS29" s="51"/>
      <c r="DRT29" s="51"/>
      <c r="DRU29" s="51"/>
      <c r="DRV29" s="51">
        <v>20</v>
      </c>
      <c r="DRW29" s="51"/>
      <c r="DRX29" s="66">
        <f t="shared" si="2543"/>
        <v>20</v>
      </c>
      <c r="DRY29" s="70">
        <f t="shared" si="2544"/>
        <v>3.3333333333333335</v>
      </c>
      <c r="DRZ29" s="50"/>
      <c r="DSA29" s="51"/>
      <c r="DSB29" s="51">
        <v>50</v>
      </c>
      <c r="DSC29" s="51"/>
      <c r="DSD29" s="51"/>
      <c r="DSE29" s="51"/>
      <c r="DSF29" s="66">
        <f t="shared" si="2545"/>
        <v>50</v>
      </c>
      <c r="DSG29" s="70">
        <f t="shared" si="2546"/>
        <v>8.3333333333333339</v>
      </c>
      <c r="DSH29" s="50"/>
      <c r="DSI29" s="51"/>
      <c r="DSJ29" s="51"/>
      <c r="DSK29" s="51"/>
      <c r="DSL29" s="51"/>
      <c r="DSM29" s="51"/>
      <c r="DSN29" s="66">
        <f t="shared" si="2547"/>
        <v>0</v>
      </c>
      <c r="DSO29" s="70">
        <f t="shared" si="2548"/>
        <v>0</v>
      </c>
      <c r="DSP29" s="50"/>
      <c r="DSQ29" s="51"/>
      <c r="DSR29" s="51"/>
      <c r="DSS29" s="51"/>
      <c r="DST29" s="51"/>
      <c r="DSU29" s="51"/>
      <c r="DSV29" s="66">
        <f t="shared" si="2549"/>
        <v>0</v>
      </c>
      <c r="DSW29" s="70">
        <f t="shared" si="2550"/>
        <v>0</v>
      </c>
      <c r="DSX29" s="50">
        <v>0</v>
      </c>
      <c r="DSY29" s="51"/>
      <c r="DSZ29" s="51"/>
      <c r="DTA29" s="51"/>
      <c r="DTB29" s="51"/>
      <c r="DTC29" s="51"/>
      <c r="DTD29" s="66">
        <f t="shared" si="2551"/>
        <v>0</v>
      </c>
      <c r="DTE29" s="70">
        <f t="shared" si="2552"/>
        <v>0</v>
      </c>
      <c r="DTF29" s="50"/>
      <c r="DTG29" s="51"/>
      <c r="DTH29" s="51"/>
      <c r="DTI29" s="51"/>
      <c r="DTJ29" s="51">
        <v>51</v>
      </c>
      <c r="DTK29" s="51"/>
      <c r="DTL29" s="200"/>
      <c r="DTM29" s="636"/>
      <c r="DTN29" s="48"/>
      <c r="DTO29" s="49"/>
      <c r="DTP29" s="49"/>
      <c r="DTQ29" s="49"/>
      <c r="DTR29" s="49"/>
      <c r="DTS29" s="49">
        <v>0</v>
      </c>
      <c r="DTT29" s="64">
        <f t="shared" si="2553"/>
        <v>0</v>
      </c>
      <c r="DTU29" s="68">
        <f t="shared" si="2554"/>
        <v>0</v>
      </c>
      <c r="DTV29" s="48">
        <v>30</v>
      </c>
      <c r="DTW29" s="49"/>
      <c r="DTX29" s="49"/>
      <c r="DTY29" s="49"/>
      <c r="DTZ29" s="49"/>
      <c r="DUA29" s="49"/>
      <c r="DUB29" s="64">
        <f t="shared" si="2555"/>
        <v>30</v>
      </c>
      <c r="DUC29" s="68">
        <f t="shared" si="2556"/>
        <v>5</v>
      </c>
      <c r="DUD29" s="48"/>
      <c r="DUE29" s="49"/>
      <c r="DUF29" s="49"/>
      <c r="DUG29" s="49"/>
      <c r="DUH29" s="49"/>
      <c r="DUI29" s="49">
        <v>51</v>
      </c>
      <c r="DUJ29" s="64">
        <f t="shared" si="2557"/>
        <v>51</v>
      </c>
      <c r="DUK29" s="68">
        <f t="shared" si="2558"/>
        <v>8.5</v>
      </c>
      <c r="DUL29" s="48"/>
      <c r="DUM29" s="49"/>
      <c r="DUN29" s="49"/>
      <c r="DUO29" s="49">
        <v>0</v>
      </c>
      <c r="DUP29" s="49"/>
      <c r="DUQ29" s="49"/>
      <c r="DUR29" s="64">
        <f t="shared" si="2559"/>
        <v>0</v>
      </c>
      <c r="DUS29" s="68">
        <f t="shared" si="2560"/>
        <v>0</v>
      </c>
      <c r="DUT29" s="48"/>
      <c r="DUU29" s="49"/>
      <c r="DUV29" s="49"/>
      <c r="DUW29" s="49"/>
      <c r="DUX29" s="49"/>
      <c r="DUY29" s="49"/>
      <c r="DUZ29" s="64">
        <f t="shared" si="2561"/>
        <v>0</v>
      </c>
      <c r="DVA29" s="68">
        <f t="shared" si="2562"/>
        <v>0</v>
      </c>
      <c r="DVB29" s="48"/>
      <c r="DVC29" s="49"/>
      <c r="DVD29" s="49"/>
      <c r="DVE29" s="49"/>
      <c r="DVF29" s="49"/>
      <c r="DVG29" s="49"/>
      <c r="DVH29" s="64">
        <f t="shared" si="2563"/>
        <v>0</v>
      </c>
      <c r="DVI29" s="68">
        <f t="shared" si="2564"/>
        <v>0</v>
      </c>
      <c r="DVJ29" s="50"/>
      <c r="DVK29" s="51">
        <v>0</v>
      </c>
      <c r="DVL29" s="51"/>
      <c r="DVM29" s="51"/>
      <c r="DVN29" s="51"/>
      <c r="DVO29" s="51"/>
      <c r="DVP29" s="66">
        <f t="shared" si="2565"/>
        <v>0</v>
      </c>
      <c r="DVQ29" s="70">
        <f t="shared" si="2566"/>
        <v>0</v>
      </c>
      <c r="DVR29" s="209"/>
      <c r="DVS29" s="200"/>
      <c r="DVT29" s="200"/>
      <c r="DVU29" s="200"/>
      <c r="DVV29" s="200"/>
      <c r="DVW29" s="200"/>
      <c r="DVX29" s="66">
        <f t="shared" si="2567"/>
        <v>0</v>
      </c>
      <c r="DVY29" s="70">
        <f t="shared" si="2568"/>
        <v>0</v>
      </c>
      <c r="DVZ29" s="50"/>
      <c r="DWA29" s="51"/>
      <c r="DWB29" s="51"/>
      <c r="DWC29" s="51"/>
      <c r="DWD29" s="51">
        <v>47</v>
      </c>
      <c r="DWE29" s="51"/>
      <c r="DWF29" s="66">
        <f t="shared" si="2569"/>
        <v>47</v>
      </c>
      <c r="DWG29" s="70">
        <f t="shared" si="2570"/>
        <v>7.833333333333333</v>
      </c>
      <c r="DWH29" s="50"/>
      <c r="DWI29" s="51"/>
      <c r="DWJ29" s="51"/>
      <c r="DWK29" s="51"/>
      <c r="DWL29" s="51"/>
      <c r="DWM29" s="51"/>
      <c r="DWN29" s="66">
        <f t="shared" si="2571"/>
        <v>0</v>
      </c>
      <c r="DWO29" s="70">
        <f t="shared" si="2572"/>
        <v>0</v>
      </c>
      <c r="DWP29" s="50"/>
      <c r="DWQ29" s="51"/>
      <c r="DWR29" s="51"/>
      <c r="DWS29" s="51"/>
      <c r="DWT29" s="51"/>
      <c r="DWU29" s="51"/>
      <c r="DWV29" s="66">
        <f t="shared" si="2573"/>
        <v>0</v>
      </c>
      <c r="DWW29" s="70">
        <f t="shared" si="2574"/>
        <v>0</v>
      </c>
      <c r="DWX29" s="50"/>
      <c r="DWY29" s="51"/>
      <c r="DWZ29" s="51"/>
      <c r="DXA29" s="51"/>
      <c r="DXB29" s="51"/>
      <c r="DXC29" s="51"/>
      <c r="DXD29" s="66">
        <f t="shared" si="2575"/>
        <v>0</v>
      </c>
      <c r="DXE29" s="70">
        <f t="shared" si="2576"/>
        <v>0</v>
      </c>
      <c r="DXF29" s="50"/>
      <c r="DXG29" s="51">
        <v>80</v>
      </c>
      <c r="DXH29" s="51"/>
      <c r="DXI29" s="51">
        <v>0</v>
      </c>
      <c r="DXJ29" s="51"/>
      <c r="DXK29" s="51"/>
      <c r="DXL29" s="66">
        <f t="shared" si="2577"/>
        <v>80</v>
      </c>
      <c r="DXM29" s="70">
        <f t="shared" si="2578"/>
        <v>13.333333333333334</v>
      </c>
      <c r="DXN29" s="50"/>
      <c r="DXO29" s="51"/>
      <c r="DXP29" s="51"/>
      <c r="DXQ29" s="51"/>
      <c r="DXR29" s="51"/>
      <c r="DXS29" s="51"/>
      <c r="DXT29" s="66">
        <f t="shared" si="2579"/>
        <v>0</v>
      </c>
      <c r="DXU29" s="210">
        <f t="shared" si="2580"/>
        <v>0</v>
      </c>
      <c r="DXV29" s="665"/>
      <c r="DXW29" s="196"/>
      <c r="DXX29" s="197"/>
      <c r="DXY29" s="197"/>
      <c r="DXZ29" s="197"/>
      <c r="DYA29" s="197"/>
      <c r="DYB29" s="197"/>
      <c r="DYC29" s="246">
        <f t="shared" si="2581"/>
        <v>0</v>
      </c>
      <c r="DYD29" s="212">
        <f t="shared" si="2582"/>
        <v>0</v>
      </c>
      <c r="DYE29" s="196"/>
      <c r="DYF29" s="197"/>
      <c r="DYG29" s="197"/>
      <c r="DYH29" s="197"/>
      <c r="DYI29" s="197"/>
      <c r="DYJ29" s="197"/>
      <c r="DYK29" s="246">
        <f t="shared" si="2583"/>
        <v>0</v>
      </c>
      <c r="DYL29" s="212">
        <f t="shared" si="2584"/>
        <v>0</v>
      </c>
      <c r="DYM29" s="196"/>
      <c r="DYN29" s="197">
        <v>0</v>
      </c>
      <c r="DYO29" s="197">
        <v>0</v>
      </c>
      <c r="DYP29" s="197">
        <v>29</v>
      </c>
      <c r="DYQ29" s="197"/>
      <c r="DYR29" s="197"/>
      <c r="DYS29" s="246">
        <f t="shared" si="2585"/>
        <v>29</v>
      </c>
      <c r="DYT29" s="212">
        <f t="shared" si="2586"/>
        <v>4.833333333333333</v>
      </c>
      <c r="DYU29" s="196"/>
      <c r="DYV29" s="197"/>
      <c r="DYW29" s="197"/>
      <c r="DYX29" s="197"/>
      <c r="DYY29" s="197"/>
      <c r="DYZ29" s="197">
        <v>0</v>
      </c>
      <c r="DZA29" s="246">
        <f t="shared" si="2587"/>
        <v>0</v>
      </c>
      <c r="DZB29" s="212">
        <f t="shared" si="2588"/>
        <v>0</v>
      </c>
      <c r="DZC29" s="196"/>
      <c r="DZD29" s="197"/>
      <c r="DZE29" s="197"/>
      <c r="DZF29" s="197"/>
      <c r="DZG29" s="197"/>
      <c r="DZH29" s="197"/>
      <c r="DZI29" s="246">
        <f t="shared" si="2589"/>
        <v>0</v>
      </c>
      <c r="DZJ29" s="212">
        <f t="shared" si="2590"/>
        <v>0</v>
      </c>
      <c r="DZK29" s="196"/>
      <c r="DZL29" s="197"/>
      <c r="DZM29" s="197">
        <v>31</v>
      </c>
      <c r="DZN29" s="197"/>
      <c r="DZO29" s="197"/>
      <c r="DZP29" s="197"/>
      <c r="DZQ29" s="246">
        <f t="shared" si="2591"/>
        <v>31</v>
      </c>
      <c r="DZR29" s="212">
        <f t="shared" si="2592"/>
        <v>5.166666666666667</v>
      </c>
      <c r="DZS29" s="196"/>
      <c r="DZT29" s="197">
        <v>0</v>
      </c>
      <c r="DZU29" s="197"/>
      <c r="DZV29" s="197"/>
      <c r="DZW29" s="197"/>
      <c r="DZX29" s="197"/>
      <c r="DZY29" s="246">
        <f t="shared" si="2593"/>
        <v>0</v>
      </c>
      <c r="DZZ29" s="212">
        <f t="shared" si="2594"/>
        <v>0</v>
      </c>
      <c r="EAA29" s="196"/>
      <c r="EAB29" s="197">
        <v>50</v>
      </c>
      <c r="EAC29" s="197"/>
      <c r="EAD29" s="197"/>
      <c r="EAE29" s="197"/>
      <c r="EAF29" s="197"/>
      <c r="EAG29" s="246">
        <f t="shared" si="2595"/>
        <v>50</v>
      </c>
      <c r="EAH29" s="212">
        <f t="shared" si="2596"/>
        <v>8.3333333333333339</v>
      </c>
      <c r="EAI29" s="196"/>
      <c r="EAJ29" s="197">
        <v>30</v>
      </c>
      <c r="EAK29" s="197"/>
      <c r="EAL29" s="197"/>
      <c r="EAM29" s="197"/>
      <c r="EAN29" s="197">
        <v>0</v>
      </c>
      <c r="EAO29" s="246">
        <f t="shared" si="2597"/>
        <v>30</v>
      </c>
      <c r="EAP29" s="212">
        <f t="shared" si="2598"/>
        <v>5</v>
      </c>
      <c r="EAQ29" s="196"/>
      <c r="EAR29" s="197"/>
      <c r="EAS29" s="197"/>
      <c r="EAT29" s="197"/>
      <c r="EAU29" s="197">
        <v>0</v>
      </c>
      <c r="EAW29" s="246">
        <f>SUM(EAQ29:EAU29)</f>
        <v>0</v>
      </c>
      <c r="EAX29" s="199">
        <f t="shared" si="2599"/>
        <v>0</v>
      </c>
      <c r="EAY29" s="196"/>
      <c r="EAZ29" s="197"/>
      <c r="EBA29" s="197"/>
      <c r="EBB29" s="197"/>
      <c r="EBC29" s="197"/>
      <c r="EBD29" s="197"/>
      <c r="EBE29" s="246">
        <f t="shared" si="1774"/>
        <v>0</v>
      </c>
      <c r="EBF29" s="212">
        <f t="shared" si="1775"/>
        <v>0</v>
      </c>
      <c r="EBG29" s="196">
        <f>SUMIF(SUMPK!$B:$B,$B:$B,SUMPK!$O:$O)</f>
        <v>0</v>
      </c>
      <c r="EBH29" s="197"/>
      <c r="EBI29" s="197">
        <v>62</v>
      </c>
      <c r="EBJ29" s="197"/>
      <c r="EBK29" s="197"/>
      <c r="EBL29" s="197"/>
      <c r="EBM29" s="246">
        <f t="shared" si="2600"/>
        <v>62</v>
      </c>
      <c r="EBN29" s="212">
        <f t="shared" si="2601"/>
        <v>10.333333333333334</v>
      </c>
      <c r="EBO29" s="196"/>
      <c r="EBP29" s="197"/>
      <c r="EBQ29" s="197"/>
      <c r="EBR29" s="197"/>
      <c r="EBS29" s="197"/>
      <c r="EBT29" s="197"/>
      <c r="EBU29" s="246">
        <f t="shared" si="2602"/>
        <v>0</v>
      </c>
      <c r="EBV29" s="212">
        <f t="shared" si="2603"/>
        <v>0</v>
      </c>
      <c r="EBW29" s="196"/>
      <c r="EBX29" s="197"/>
      <c r="EBY29" s="197"/>
      <c r="EBZ29" s="197"/>
      <c r="ECA29" s="197"/>
      <c r="ECB29" s="197"/>
      <c r="ECC29" s="246">
        <f t="shared" si="2604"/>
        <v>0</v>
      </c>
      <c r="ECD29" s="212">
        <f t="shared" si="2605"/>
        <v>0</v>
      </c>
      <c r="ECE29" s="196"/>
      <c r="ECF29" s="197"/>
      <c r="ECG29" s="197">
        <v>0</v>
      </c>
      <c r="ECH29" s="197"/>
      <c r="ECI29" s="197"/>
      <c r="ECJ29" s="197"/>
      <c r="ECK29" s="246">
        <f t="shared" si="2606"/>
        <v>0</v>
      </c>
      <c r="ECL29" s="212">
        <f t="shared" si="2607"/>
        <v>0</v>
      </c>
      <c r="ECM29" s="196"/>
      <c r="ECN29" s="197"/>
      <c r="ECO29" s="197"/>
      <c r="ECP29" s="197"/>
      <c r="ECQ29" s="197"/>
      <c r="ECR29" s="197"/>
      <c r="ECS29" s="246">
        <f t="shared" si="2608"/>
        <v>0</v>
      </c>
      <c r="ECT29" s="212">
        <f t="shared" si="2609"/>
        <v>0</v>
      </c>
      <c r="ECU29" s="196"/>
      <c r="ECV29" s="197"/>
      <c r="ECW29" s="197"/>
      <c r="ECX29" s="197"/>
      <c r="ECY29" s="197"/>
      <c r="ECZ29" s="197"/>
      <c r="EDA29" s="246">
        <f t="shared" si="2610"/>
        <v>0</v>
      </c>
      <c r="EDB29" s="212">
        <f t="shared" si="2611"/>
        <v>0</v>
      </c>
      <c r="EDC29" s="196"/>
      <c r="EDD29" s="197">
        <v>50</v>
      </c>
      <c r="EDE29" s="197"/>
      <c r="EDF29" s="197"/>
      <c r="EDG29" s="197"/>
      <c r="EDH29" s="197"/>
      <c r="EDI29" s="246">
        <f t="shared" si="2612"/>
        <v>50</v>
      </c>
      <c r="EDJ29" s="212">
        <f t="shared" si="2613"/>
        <v>8.3333333333333339</v>
      </c>
      <c r="EDK29" s="459"/>
      <c r="EDL29" s="460"/>
      <c r="EDM29" s="460"/>
      <c r="EDN29" s="460"/>
      <c r="EDO29" s="460"/>
      <c r="EDP29" s="460"/>
      <c r="EDQ29" s="246">
        <f t="shared" si="2614"/>
        <v>0</v>
      </c>
      <c r="EDR29" s="212">
        <f t="shared" si="2615"/>
        <v>0</v>
      </c>
      <c r="EDS29" s="196"/>
      <c r="EDT29" s="197"/>
      <c r="EDU29" s="197"/>
      <c r="EDV29" s="197">
        <v>50</v>
      </c>
      <c r="EDW29" s="197"/>
      <c r="EDX29" s="197"/>
      <c r="EDY29" s="64">
        <f t="shared" si="2616"/>
        <v>50</v>
      </c>
      <c r="EDZ29" s="211">
        <f t="shared" si="2617"/>
        <v>8.3333333333333339</v>
      </c>
      <c r="EEA29" s="196"/>
      <c r="EEB29" s="197"/>
      <c r="EEC29" s="197"/>
      <c r="EED29" s="197"/>
      <c r="EEE29" s="197"/>
      <c r="EEF29" s="197"/>
      <c r="EEG29" s="246">
        <f t="shared" si="2618"/>
        <v>0</v>
      </c>
      <c r="EEH29" s="212">
        <f t="shared" si="2619"/>
        <v>0</v>
      </c>
      <c r="EEI29" s="196"/>
      <c r="EEJ29" s="197"/>
      <c r="EEK29" s="197"/>
      <c r="EEL29" s="197">
        <v>50</v>
      </c>
      <c r="EEM29" s="197"/>
      <c r="EEN29" s="197"/>
      <c r="EEO29" s="246">
        <f t="shared" si="2620"/>
        <v>50</v>
      </c>
      <c r="EEP29" s="212">
        <f t="shared" si="2621"/>
        <v>8.3333333333333339</v>
      </c>
      <c r="EEQ29" s="196"/>
      <c r="EER29" s="197"/>
      <c r="EES29" s="197"/>
      <c r="EET29" s="197"/>
      <c r="EEU29" s="197"/>
      <c r="EEV29" s="197"/>
      <c r="EEW29" s="246">
        <f t="shared" si="2622"/>
        <v>0</v>
      </c>
      <c r="EEX29" s="212">
        <f t="shared" si="2623"/>
        <v>0</v>
      </c>
      <c r="EEY29" s="708"/>
      <c r="EEZ29" s="708"/>
      <c r="EFA29" s="708"/>
      <c r="EFB29" s="708"/>
      <c r="EFC29" s="708"/>
      <c r="EFD29" s="708">
        <v>0</v>
      </c>
      <c r="EFE29" s="707">
        <f t="shared" si="2624"/>
        <v>0</v>
      </c>
      <c r="EFF29" s="707">
        <f t="shared" si="2625"/>
        <v>0</v>
      </c>
      <c r="EFG29" s="196"/>
      <c r="EFH29" s="197"/>
      <c r="EFI29" s="197"/>
      <c r="EFJ29" s="197"/>
      <c r="EFK29" s="197"/>
      <c r="EFL29" s="197"/>
      <c r="EFM29" s="246">
        <f t="shared" si="2626"/>
        <v>0</v>
      </c>
      <c r="EFN29" s="212">
        <f t="shared" si="2627"/>
        <v>0</v>
      </c>
      <c r="EFO29" s="459"/>
      <c r="EFP29" s="460"/>
      <c r="EFQ29" s="460"/>
      <c r="EFR29" s="460"/>
      <c r="EFS29" s="460"/>
      <c r="EFT29" s="460"/>
      <c r="EFU29" s="246">
        <f t="shared" si="2628"/>
        <v>0</v>
      </c>
      <c r="EFV29" s="212">
        <f t="shared" si="2629"/>
        <v>0</v>
      </c>
      <c r="EFW29" s="196"/>
      <c r="EFX29" s="197"/>
      <c r="EFY29" s="197"/>
      <c r="EFZ29" s="197"/>
      <c r="EGA29" s="197"/>
      <c r="EGB29" s="197">
        <v>0</v>
      </c>
      <c r="EGC29" s="810">
        <f t="shared" si="2630"/>
        <v>0</v>
      </c>
      <c r="EGD29" s="212">
        <f t="shared" si="2631"/>
        <v>0</v>
      </c>
      <c r="EGE29" s="196"/>
      <c r="EGF29" s="197">
        <v>30</v>
      </c>
      <c r="EGG29" s="197"/>
      <c r="EGH29" s="197"/>
      <c r="EGI29" s="197"/>
      <c r="EGJ29" s="197">
        <v>49</v>
      </c>
      <c r="EGK29" s="810">
        <f t="shared" si="2632"/>
        <v>79</v>
      </c>
      <c r="EGL29" s="212">
        <f t="shared" si="2633"/>
        <v>13.166666666666666</v>
      </c>
      <c r="EGM29" s="816"/>
      <c r="EGN29" s="817"/>
      <c r="EGO29" s="817"/>
      <c r="EGP29" s="817"/>
      <c r="EGQ29" s="817"/>
      <c r="EGR29" s="817"/>
      <c r="EGS29" s="810">
        <f t="shared" si="2634"/>
        <v>0</v>
      </c>
      <c r="EGT29" s="212">
        <f t="shared" si="2635"/>
        <v>0</v>
      </c>
      <c r="EGU29" s="196"/>
      <c r="EGV29" s="197"/>
      <c r="EGW29" s="197"/>
      <c r="EGX29" s="197"/>
      <c r="EGY29" s="197"/>
      <c r="EGZ29" s="197"/>
      <c r="EHA29" s="810">
        <f t="shared" si="2636"/>
        <v>0</v>
      </c>
      <c r="EHB29" s="212">
        <f t="shared" si="2637"/>
        <v>0</v>
      </c>
      <c r="EHC29" s="459"/>
      <c r="EHD29" s="460"/>
      <c r="EHE29" s="460"/>
      <c r="EHF29" s="460"/>
      <c r="EHG29" s="460">
        <v>0</v>
      </c>
      <c r="EHH29" s="460">
        <v>50</v>
      </c>
      <c r="EHI29" s="810">
        <f t="shared" si="2638"/>
        <v>50</v>
      </c>
      <c r="EHJ29" s="212">
        <f t="shared" si="2639"/>
        <v>8.3333333333333339</v>
      </c>
      <c r="EHK29" s="196"/>
      <c r="EHL29" s="197"/>
      <c r="EHM29" s="197"/>
      <c r="EHN29" s="197"/>
      <c r="EHO29" s="197"/>
      <c r="EHP29" s="197"/>
      <c r="EHQ29" s="810">
        <f t="shared" si="2640"/>
        <v>0</v>
      </c>
      <c r="EHR29" s="212">
        <f t="shared" si="2641"/>
        <v>0</v>
      </c>
      <c r="EHS29" s="196"/>
      <c r="EHT29" s="197">
        <v>0</v>
      </c>
      <c r="EHU29" s="197"/>
      <c r="EHV29" s="197">
        <v>20</v>
      </c>
      <c r="EHW29" s="197"/>
      <c r="EHX29" s="197"/>
      <c r="EHY29" s="810">
        <f t="shared" si="2642"/>
        <v>20</v>
      </c>
      <c r="EHZ29" s="212">
        <f t="shared" si="2643"/>
        <v>3.3333333333333335</v>
      </c>
      <c r="EIA29" s="196"/>
      <c r="EIB29" s="197"/>
      <c r="EIC29" s="197"/>
      <c r="EID29" s="197"/>
      <c r="EIE29" s="197"/>
      <c r="EIF29" s="197"/>
      <c r="EIG29" s="810">
        <f t="shared" si="2644"/>
        <v>0</v>
      </c>
      <c r="EIH29" s="212">
        <f t="shared" si="2645"/>
        <v>0</v>
      </c>
      <c r="EII29" s="196"/>
      <c r="EIJ29" s="197">
        <v>49</v>
      </c>
      <c r="EIK29" s="197"/>
      <c r="EIL29" s="197"/>
      <c r="EIM29" s="197"/>
      <c r="EIN29" s="197"/>
      <c r="EIO29" s="810">
        <f t="shared" si="2646"/>
        <v>49</v>
      </c>
      <c r="EIP29" s="212">
        <f t="shared" si="2647"/>
        <v>8.1666666666666661</v>
      </c>
      <c r="EIQ29" s="196"/>
      <c r="EIR29" s="197"/>
      <c r="EIS29" s="197"/>
      <c r="EIT29" s="197">
        <v>0</v>
      </c>
      <c r="EIU29" s="197"/>
      <c r="EIV29" s="197"/>
      <c r="EIW29" s="810">
        <f t="shared" si="2648"/>
        <v>0</v>
      </c>
      <c r="EIX29" s="212">
        <f t="shared" si="2649"/>
        <v>0</v>
      </c>
      <c r="EIY29" s="196">
        <v>80</v>
      </c>
      <c r="EIZ29" s="197"/>
      <c r="EJA29" s="197"/>
      <c r="EJB29" s="197"/>
      <c r="EJC29" s="197"/>
      <c r="EJD29" s="197"/>
      <c r="EJE29" s="810">
        <f t="shared" si="2650"/>
        <v>80</v>
      </c>
      <c r="EJF29" s="212">
        <f t="shared" si="2651"/>
        <v>13.333333333333334</v>
      </c>
      <c r="EJG29" s="196"/>
      <c r="EJH29" s="197"/>
      <c r="EJI29" s="197"/>
      <c r="EJJ29" s="197"/>
      <c r="EJK29" s="197"/>
      <c r="EJL29" s="197"/>
      <c r="EJM29" s="810">
        <f t="shared" si="2652"/>
        <v>0</v>
      </c>
      <c r="EJN29" s="212">
        <f t="shared" si="2653"/>
        <v>0</v>
      </c>
      <c r="EJO29" s="196"/>
      <c r="EJP29" s="197"/>
      <c r="EJQ29" s="197"/>
      <c r="EJR29" s="197">
        <v>0</v>
      </c>
      <c r="EJS29" s="197"/>
      <c r="EJT29" s="197">
        <v>30</v>
      </c>
      <c r="EJU29" s="810">
        <f t="shared" si="2654"/>
        <v>30</v>
      </c>
      <c r="EJV29" s="212">
        <f t="shared" si="2655"/>
        <v>5</v>
      </c>
      <c r="EJW29" s="196"/>
      <c r="EJX29" s="197"/>
      <c r="EJY29" s="197"/>
      <c r="EJZ29" s="197"/>
      <c r="EKA29" s="197"/>
      <c r="EKB29" s="197"/>
      <c r="EKC29" s="810">
        <f t="shared" si="2656"/>
        <v>0</v>
      </c>
      <c r="EKD29" s="212">
        <f t="shared" si="2657"/>
        <v>0</v>
      </c>
      <c r="EKE29" s="196"/>
      <c r="EKF29" s="197"/>
      <c r="EKG29" s="197"/>
      <c r="EKH29" s="197"/>
      <c r="EKI29" s="197"/>
      <c r="EKJ29" s="197"/>
      <c r="EKK29" s="810">
        <f t="shared" si="2658"/>
        <v>0</v>
      </c>
      <c r="EKL29" s="212">
        <f t="shared" si="2659"/>
        <v>0</v>
      </c>
      <c r="EKM29" s="459"/>
      <c r="EKN29" s="460"/>
      <c r="EKO29" s="460"/>
      <c r="EKP29" s="460"/>
      <c r="EKQ29" s="460"/>
      <c r="EKR29" s="460"/>
      <c r="EKS29" s="810">
        <f t="shared" si="2660"/>
        <v>0</v>
      </c>
      <c r="EKT29" s="212">
        <f t="shared" si="2661"/>
        <v>0</v>
      </c>
      <c r="EKU29" s="196"/>
      <c r="EKV29" s="197"/>
      <c r="EKW29" s="197"/>
      <c r="EKX29" s="197"/>
      <c r="EKY29" s="197"/>
      <c r="EKZ29" s="197"/>
      <c r="ELA29" s="810">
        <f t="shared" si="2662"/>
        <v>0</v>
      </c>
      <c r="ELB29" s="212">
        <f t="shared" si="2663"/>
        <v>0</v>
      </c>
      <c r="ELC29" s="196"/>
      <c r="ELD29" s="197"/>
      <c r="ELE29" s="197"/>
      <c r="ELF29" s="197"/>
      <c r="ELG29" s="197"/>
      <c r="ELH29" s="197"/>
      <c r="ELI29" s="810">
        <f t="shared" si="2664"/>
        <v>0</v>
      </c>
      <c r="ELJ29" s="212">
        <f t="shared" si="2665"/>
        <v>0</v>
      </c>
      <c r="ELK29" s="196"/>
      <c r="ELL29" s="197"/>
      <c r="ELM29" s="197"/>
      <c r="ELN29" s="197"/>
      <c r="ELO29" s="197"/>
      <c r="ELP29" s="197"/>
      <c r="ELQ29" s="810">
        <f t="shared" si="2666"/>
        <v>0</v>
      </c>
      <c r="ELR29" s="212">
        <f t="shared" si="2667"/>
        <v>0</v>
      </c>
      <c r="ELS29" s="196"/>
      <c r="ELT29" s="197"/>
      <c r="ELU29" s="197"/>
      <c r="ELV29" s="197"/>
      <c r="ELW29" s="197"/>
      <c r="ELX29" s="197"/>
      <c r="ELY29" s="878">
        <f t="shared" si="2668"/>
        <v>0</v>
      </c>
      <c r="ELZ29" s="879">
        <f t="shared" si="2669"/>
        <v>0</v>
      </c>
      <c r="EMA29" s="196"/>
      <c r="EMB29" s="197"/>
      <c r="EMC29" s="197"/>
      <c r="EMD29" s="197"/>
      <c r="EME29" s="197"/>
      <c r="EMF29" s="197"/>
      <c r="EMG29" s="878">
        <f t="shared" si="2670"/>
        <v>0</v>
      </c>
      <c r="EMH29" s="879">
        <f t="shared" si="2671"/>
        <v>0</v>
      </c>
      <c r="EMI29" s="196"/>
      <c r="EMJ29" s="197"/>
      <c r="EMK29" s="197"/>
      <c r="EML29" s="197"/>
      <c r="EMM29" s="197"/>
      <c r="EMN29" s="197"/>
      <c r="EMO29" s="878">
        <f t="shared" si="2672"/>
        <v>0</v>
      </c>
      <c r="EMP29" s="879">
        <f t="shared" si="2673"/>
        <v>0</v>
      </c>
      <c r="EMQ29" s="196"/>
      <c r="EMR29" s="197"/>
      <c r="EMS29" s="197"/>
      <c r="EMT29" s="197"/>
      <c r="EMU29" s="197"/>
      <c r="EMV29" s="197"/>
      <c r="EMW29" s="878">
        <f t="shared" si="2674"/>
        <v>0</v>
      </c>
      <c r="EMX29" s="879">
        <f t="shared" si="2675"/>
        <v>0</v>
      </c>
      <c r="EMY29" s="196"/>
      <c r="EMZ29" s="197"/>
      <c r="ENA29" s="197"/>
      <c r="ENB29" s="197"/>
      <c r="ENC29" s="197"/>
      <c r="END29" s="197"/>
      <c r="ENE29" s="878">
        <f t="shared" si="2676"/>
        <v>0</v>
      </c>
      <c r="ENF29" s="879">
        <f t="shared" si="2677"/>
        <v>0</v>
      </c>
    </row>
    <row r="30" spans="1:3750" s="8" customFormat="1" ht="15" customHeight="1" thickBot="1" x14ac:dyDescent="0.25">
      <c r="A30" s="995" t="s">
        <v>14</v>
      </c>
      <c r="B30" s="996"/>
      <c r="C30" s="996"/>
      <c r="D30" s="310">
        <v>25</v>
      </c>
      <c r="E30" s="311">
        <f t="shared" ref="E30:M30" si="2678">SUM(E25:E29)</f>
        <v>0</v>
      </c>
      <c r="F30" s="311">
        <f t="shared" si="2678"/>
        <v>4930</v>
      </c>
      <c r="G30" s="311">
        <f t="shared" si="2678"/>
        <v>0</v>
      </c>
      <c r="H30" s="311">
        <f t="shared" si="2678"/>
        <v>0</v>
      </c>
      <c r="I30" s="311">
        <f t="shared" si="2678"/>
        <v>0</v>
      </c>
      <c r="J30" s="311">
        <f t="shared" si="2678"/>
        <v>0</v>
      </c>
      <c r="K30" s="311">
        <f t="shared" si="2678"/>
        <v>0</v>
      </c>
      <c r="L30" s="311">
        <f t="shared" si="2678"/>
        <v>4930</v>
      </c>
      <c r="M30" s="311">
        <f t="shared" si="2678"/>
        <v>4930</v>
      </c>
      <c r="N30" s="311">
        <v>0</v>
      </c>
      <c r="O30" s="159">
        <f t="shared" ref="O30" si="2679">IF(N30=0,0,M30/N30)</f>
        <v>0</v>
      </c>
      <c r="P30" s="313">
        <f>SUM(P25:P29)</f>
        <v>25</v>
      </c>
      <c r="Q30" s="159">
        <f>IF(P30=0,0,M30/P30*6)</f>
        <v>1183.1999999999998</v>
      </c>
      <c r="R30" s="313">
        <f>SUM(R25:R29)</f>
        <v>32.307692307692307</v>
      </c>
      <c r="S30" s="314"/>
      <c r="T30" s="159">
        <f t="shared" ref="T30" si="2680">M30/R30</f>
        <v>152.5952380952381</v>
      </c>
      <c r="U30" s="314">
        <f>SUM(U25:U29)</f>
        <v>0</v>
      </c>
      <c r="V30" s="159">
        <f t="shared" ref="V30" si="2681">(U30+M30)/R30</f>
        <v>152.5952380952381</v>
      </c>
      <c r="W30" s="315">
        <f t="shared" si="1821"/>
        <v>1</v>
      </c>
      <c r="X30" s="314">
        <f>SUM(X25:X29)</f>
        <v>0</v>
      </c>
      <c r="Y30" s="291" t="e">
        <f>#REF!+#REF!</f>
        <v>#REF!</v>
      </c>
      <c r="Z30" s="291" t="e">
        <f>+#REF!</f>
        <v>#REF!</v>
      </c>
      <c r="AA30" s="291" t="e">
        <f>#REF!</f>
        <v>#REF!</v>
      </c>
      <c r="AB30" s="291" t="e">
        <f>(U30+M30)/Z30</f>
        <v>#REF!</v>
      </c>
      <c r="AC30" s="10"/>
      <c r="AD30" s="9">
        <f>SUM(AD25:AD29)</f>
        <v>0</v>
      </c>
      <c r="AN30" s="1"/>
      <c r="AO30" s="1"/>
      <c r="AP30" s="1"/>
      <c r="AQ30" s="1"/>
      <c r="AR30" s="1"/>
      <c r="AS30" s="1"/>
      <c r="AV30" s="1"/>
      <c r="AW30" s="1"/>
      <c r="AX30" s="1"/>
      <c r="AY30" s="1"/>
      <c r="AZ30" s="1"/>
      <c r="BA30" s="1"/>
      <c r="BD30" s="1"/>
      <c r="BE30" s="1"/>
      <c r="BF30" s="1"/>
      <c r="BG30" s="1"/>
      <c r="BH30" s="1"/>
      <c r="BI30" s="1"/>
      <c r="BT30" s="1"/>
      <c r="BU30" s="1"/>
      <c r="BV30" s="1"/>
      <c r="BW30" s="1"/>
      <c r="BX30" s="1"/>
      <c r="BY30" s="1"/>
      <c r="CB30" s="1"/>
      <c r="CC30" s="1"/>
      <c r="CD30" s="1"/>
      <c r="CE30" s="1"/>
      <c r="CF30" s="1"/>
      <c r="CG30" s="1"/>
      <c r="CJ30" s="1"/>
      <c r="CK30" s="1"/>
      <c r="CL30" s="1"/>
      <c r="CM30" s="1"/>
      <c r="CN30" s="1"/>
      <c r="CO30" s="1"/>
      <c r="CR30" s="1"/>
      <c r="CS30" s="1"/>
      <c r="CT30" s="1"/>
      <c r="CU30" s="1"/>
      <c r="CV30" s="1"/>
      <c r="CW30" s="1"/>
      <c r="CZ30" s="1"/>
      <c r="DA30" s="1"/>
      <c r="DB30" s="1"/>
      <c r="DC30" s="1"/>
      <c r="DD30" s="1"/>
      <c r="DE30" s="1"/>
      <c r="DH30" s="1"/>
      <c r="DI30" s="1"/>
      <c r="DJ30" s="1"/>
      <c r="DK30" s="1"/>
      <c r="DL30" s="1"/>
      <c r="DM30" s="1"/>
      <c r="DP30" s="1"/>
      <c r="DQ30" s="1"/>
      <c r="DR30" s="1"/>
      <c r="DS30" s="1"/>
      <c r="DT30" s="1"/>
      <c r="DU30" s="1"/>
      <c r="DX30" s="1"/>
      <c r="DY30" s="1"/>
      <c r="DZ30" s="1"/>
      <c r="EA30" s="1"/>
      <c r="EB30" s="1"/>
      <c r="EC30" s="1"/>
      <c r="EF30" s="1"/>
      <c r="EG30" s="1"/>
      <c r="EH30" s="1"/>
      <c r="EI30" s="1"/>
      <c r="EJ30" s="1"/>
      <c r="EK30" s="1"/>
      <c r="EN30" s="1"/>
      <c r="EO30" s="1"/>
      <c r="EP30" s="1"/>
      <c r="EQ30" s="1"/>
      <c r="ER30" s="1"/>
      <c r="ES30" s="1"/>
      <c r="EV30" s="1"/>
      <c r="EW30" s="1"/>
      <c r="EX30" s="1"/>
      <c r="EY30" s="1"/>
      <c r="EZ30" s="1"/>
      <c r="FA30" s="1"/>
      <c r="FD30" s="1"/>
      <c r="FE30" s="1"/>
      <c r="FF30" s="1"/>
      <c r="FG30" s="1"/>
      <c r="FH30" s="1"/>
      <c r="FI30" s="1"/>
      <c r="FL30" s="1"/>
      <c r="FM30" s="1"/>
      <c r="FN30" s="1"/>
      <c r="FO30" s="1"/>
      <c r="FP30" s="1"/>
      <c r="FQ30" s="1"/>
      <c r="FT30" s="1"/>
      <c r="FU30" s="1"/>
      <c r="FV30" s="1"/>
      <c r="FW30" s="1"/>
      <c r="FX30" s="1"/>
      <c r="FY30" s="1"/>
      <c r="GB30" s="1"/>
      <c r="GC30" s="1"/>
      <c r="GD30" s="1"/>
      <c r="GE30" s="1"/>
      <c r="GF30" s="1"/>
      <c r="GG30" s="1"/>
      <c r="GJ30" s="1"/>
      <c r="GK30" s="1"/>
      <c r="GL30" s="1"/>
      <c r="GM30" s="1"/>
      <c r="GN30" s="1"/>
      <c r="GO30" s="1"/>
      <c r="GR30" s="1"/>
      <c r="GS30" s="1"/>
      <c r="GT30" s="1"/>
      <c r="GU30" s="1"/>
      <c r="GV30" s="1"/>
      <c r="GW30" s="1"/>
      <c r="GZ30" s="1"/>
      <c r="HA30" s="1"/>
      <c r="HB30" s="1"/>
      <c r="HC30" s="1"/>
      <c r="HD30" s="1"/>
      <c r="HE30" s="1"/>
      <c r="HH30" s="1"/>
      <c r="HI30" s="1"/>
      <c r="HJ30" s="1"/>
      <c r="HK30" s="1"/>
      <c r="HL30" s="1"/>
      <c r="HM30" s="1"/>
      <c r="HP30" s="77"/>
      <c r="HQ30" s="77"/>
      <c r="HR30" s="77"/>
      <c r="HS30" s="77"/>
      <c r="HT30" s="77"/>
      <c r="HU30" s="77"/>
      <c r="HX30" s="1"/>
      <c r="HY30" s="1"/>
      <c r="HZ30" s="1"/>
      <c r="IA30" s="1"/>
      <c r="IB30" s="1"/>
      <c r="IC30" s="1"/>
      <c r="IF30" s="1"/>
      <c r="IG30" s="1"/>
      <c r="IH30" s="1"/>
      <c r="II30" s="1"/>
      <c r="IJ30" s="1"/>
      <c r="IK30" s="1"/>
      <c r="IN30" s="77"/>
      <c r="IO30" s="77"/>
      <c r="IP30" s="77"/>
      <c r="IQ30" s="77"/>
      <c r="IR30" s="77"/>
      <c r="IS30" s="77"/>
      <c r="IV30" s="1"/>
      <c r="IW30" s="1"/>
      <c r="IX30" s="1"/>
      <c r="IY30" s="1"/>
      <c r="IZ30" s="1"/>
      <c r="JA30" s="1"/>
      <c r="JD30" s="1"/>
      <c r="JE30" s="1"/>
      <c r="JF30" s="1"/>
      <c r="JG30" s="1"/>
      <c r="JH30" s="1"/>
      <c r="JI30" s="1"/>
      <c r="JL30" s="1"/>
      <c r="JM30" s="1"/>
      <c r="JN30" s="1"/>
      <c r="JO30" s="1"/>
      <c r="JP30" s="1"/>
      <c r="JQ30" s="1"/>
      <c r="JT30" s="1"/>
      <c r="JU30" s="1"/>
      <c r="JV30" s="1"/>
      <c r="JW30" s="1"/>
      <c r="JX30" s="1"/>
      <c r="JY30" s="1"/>
      <c r="KB30" s="1"/>
      <c r="KC30" s="1"/>
      <c r="KD30" s="1"/>
      <c r="KE30" s="1"/>
      <c r="KF30" s="1"/>
      <c r="KG30" s="1"/>
      <c r="KJ30" s="1"/>
      <c r="KK30" s="1"/>
      <c r="KL30" s="1"/>
      <c r="KM30" s="1"/>
      <c r="KN30" s="1"/>
      <c r="KO30" s="1"/>
      <c r="KR30" s="1"/>
      <c r="KS30" s="1"/>
      <c r="KT30" s="1"/>
      <c r="KU30" s="1"/>
      <c r="KV30" s="1"/>
      <c r="KW30" s="1"/>
      <c r="KZ30" s="1"/>
      <c r="LA30" s="1"/>
      <c r="LB30" s="1"/>
      <c r="LC30" s="1"/>
      <c r="LD30" s="1"/>
      <c r="LE30" s="1"/>
      <c r="LH30" s="1"/>
      <c r="LI30" s="1"/>
      <c r="LJ30" s="1"/>
      <c r="LK30" s="1"/>
      <c r="LL30" s="1"/>
      <c r="LM30" s="1"/>
      <c r="LP30" s="1"/>
      <c r="LQ30" s="1"/>
      <c r="LR30" s="1"/>
      <c r="LS30" s="1"/>
      <c r="LT30" s="1"/>
      <c r="LU30" s="1"/>
      <c r="LX30" s="1"/>
      <c r="LY30" s="1"/>
      <c r="LZ30" s="1"/>
      <c r="MA30" s="1"/>
      <c r="MB30" s="1"/>
      <c r="MC30" s="1"/>
      <c r="MF30" s="1"/>
      <c r="MG30" s="1"/>
      <c r="MH30" s="1"/>
      <c r="MI30" s="1"/>
      <c r="MJ30" s="1"/>
      <c r="MK30" s="1"/>
      <c r="MN30" s="1"/>
      <c r="MO30" s="1"/>
      <c r="MP30" s="1"/>
      <c r="MQ30" s="1"/>
      <c r="MR30" s="1"/>
      <c r="MS30" s="1"/>
      <c r="MV30" s="1"/>
      <c r="MW30" s="1"/>
      <c r="MX30" s="1"/>
      <c r="MY30" s="1"/>
      <c r="MZ30" s="1"/>
      <c r="NA30" s="1"/>
      <c r="ND30" s="1"/>
      <c r="NE30" s="1"/>
      <c r="NF30" s="1"/>
      <c r="NG30" s="1"/>
      <c r="NH30" s="1"/>
      <c r="NI30" s="1"/>
      <c r="NL30" s="1"/>
      <c r="NM30" s="1"/>
      <c r="NN30" s="1"/>
      <c r="NO30" s="1"/>
      <c r="NP30" s="1"/>
      <c r="NQ30" s="1"/>
      <c r="NT30" s="1"/>
      <c r="NU30" s="1"/>
      <c r="NV30" s="1"/>
      <c r="NW30" s="1"/>
      <c r="NX30" s="1"/>
      <c r="NY30" s="1"/>
      <c r="OB30" s="1"/>
      <c r="OC30" s="1"/>
      <c r="OD30" s="1"/>
      <c r="OE30" s="1"/>
      <c r="OF30" s="1"/>
      <c r="OG30" s="1"/>
      <c r="OJ30" s="1"/>
      <c r="OK30" s="1"/>
      <c r="OL30" s="1"/>
      <c r="OM30" s="1"/>
      <c r="ON30" s="1"/>
      <c r="OO30" s="1"/>
      <c r="OR30" s="1"/>
      <c r="OS30" s="1"/>
      <c r="OT30" s="1"/>
      <c r="OU30" s="1"/>
      <c r="OV30" s="1"/>
      <c r="OW30" s="1"/>
      <c r="OZ30" s="1"/>
      <c r="PA30" s="1"/>
      <c r="PB30" s="1"/>
      <c r="PC30" s="1"/>
      <c r="PD30" s="1"/>
      <c r="PE30" s="1"/>
      <c r="PH30" s="1"/>
      <c r="PI30" s="1"/>
      <c r="PJ30" s="1"/>
      <c r="PK30" s="1"/>
      <c r="PL30" s="1"/>
      <c r="PM30" s="1"/>
      <c r="PP30" s="1"/>
      <c r="PQ30" s="1"/>
      <c r="PR30" s="1"/>
      <c r="PS30" s="1"/>
      <c r="PT30" s="1"/>
      <c r="PU30" s="1"/>
      <c r="PX30" s="1"/>
      <c r="PY30" s="1"/>
      <c r="PZ30" s="1"/>
      <c r="QA30" s="1"/>
      <c r="QB30" s="1"/>
      <c r="QC30" s="1"/>
      <c r="QF30" s="1"/>
      <c r="QG30" s="1"/>
      <c r="QH30" s="1"/>
      <c r="QI30" s="1"/>
      <c r="QJ30" s="1"/>
      <c r="QK30" s="1"/>
      <c r="QN30" s="1"/>
      <c r="QO30" s="1"/>
      <c r="QP30" s="1"/>
      <c r="QQ30" s="1"/>
      <c r="QR30" s="1"/>
      <c r="QS30" s="1"/>
      <c r="QV30" s="1"/>
      <c r="QW30" s="1"/>
      <c r="QX30" s="1"/>
      <c r="QY30" s="1"/>
      <c r="QZ30" s="1"/>
      <c r="RA30" s="1"/>
      <c r="RD30" s="1"/>
      <c r="RE30" s="1"/>
      <c r="RF30" s="1"/>
      <c r="RG30" s="1"/>
      <c r="RH30" s="1"/>
      <c r="RI30" s="1"/>
      <c r="RL30" s="1"/>
      <c r="RM30" s="1"/>
      <c r="RN30" s="1"/>
      <c r="RO30" s="1"/>
      <c r="RP30" s="1"/>
      <c r="RQ30" s="1"/>
      <c r="RT30" s="1"/>
      <c r="RU30" s="1"/>
      <c r="RV30" s="1"/>
      <c r="RW30" s="1"/>
      <c r="RX30" s="1"/>
      <c r="RY30" s="1"/>
      <c r="SB30" s="1"/>
      <c r="SC30" s="1"/>
      <c r="SD30" s="1"/>
      <c r="SE30" s="1"/>
      <c r="SF30" s="1"/>
      <c r="SG30" s="1"/>
      <c r="SJ30" s="1"/>
      <c r="SK30" s="1"/>
      <c r="SL30" s="1"/>
      <c r="SM30" s="1"/>
      <c r="SN30" s="1"/>
      <c r="SO30" s="1"/>
      <c r="SR30" s="1"/>
      <c r="SS30" s="1"/>
      <c r="ST30" s="1"/>
      <c r="SU30" s="1"/>
      <c r="SV30" s="1"/>
      <c r="SW30" s="1"/>
      <c r="SZ30" s="1"/>
      <c r="TA30" s="1"/>
      <c r="TB30" s="1"/>
      <c r="TC30" s="1"/>
      <c r="TD30" s="1"/>
      <c r="TE30" s="1"/>
      <c r="TH30" s="1"/>
      <c r="TI30" s="1"/>
      <c r="TJ30" s="1"/>
      <c r="TK30" s="1"/>
      <c r="TL30" s="1"/>
      <c r="TM30" s="1"/>
      <c r="TP30" s="1"/>
      <c r="TQ30" s="1"/>
      <c r="TR30" s="1"/>
      <c r="TS30" s="1"/>
      <c r="TT30" s="1"/>
      <c r="TU30" s="1"/>
      <c r="TV30" s="1"/>
      <c r="TY30" s="1"/>
      <c r="TZ30" s="1"/>
      <c r="UA30" s="1"/>
      <c r="UB30" s="1"/>
      <c r="UC30" s="1"/>
      <c r="UD30" s="1"/>
      <c r="UG30" s="1"/>
      <c r="UH30" s="1"/>
      <c r="UI30" s="1"/>
      <c r="UJ30" s="1"/>
      <c r="UK30" s="1"/>
      <c r="UL30" s="1"/>
      <c r="UO30" s="1"/>
      <c r="UP30" s="1"/>
      <c r="UQ30" s="1"/>
      <c r="UR30" s="1"/>
      <c r="US30" s="1"/>
      <c r="UT30" s="1"/>
      <c r="UW30" s="1"/>
      <c r="UX30" s="1"/>
      <c r="UY30" s="1"/>
      <c r="UZ30" s="1"/>
      <c r="VA30" s="1"/>
      <c r="VB30" s="1"/>
      <c r="VE30" s="58"/>
      <c r="VF30" s="58"/>
      <c r="VG30" s="58"/>
      <c r="VH30" s="58"/>
      <c r="VI30" s="58"/>
      <c r="VJ30" s="58"/>
      <c r="VK30" s="169"/>
      <c r="VL30" s="169"/>
      <c r="VM30" s="1"/>
      <c r="VN30" s="1"/>
      <c r="VO30" s="1"/>
      <c r="VP30" s="1"/>
      <c r="VQ30" s="1"/>
      <c r="VR30" s="1"/>
      <c r="VS30" s="1"/>
      <c r="VV30" s="1"/>
      <c r="VW30" s="1"/>
      <c r="VX30" s="1"/>
      <c r="VY30" s="1"/>
      <c r="VZ30" s="1"/>
      <c r="WA30" s="1"/>
      <c r="WB30" s="1"/>
      <c r="WE30" s="1"/>
      <c r="WF30" s="1"/>
      <c r="WG30" s="1"/>
      <c r="WH30" s="1"/>
      <c r="WI30" s="1"/>
      <c r="WJ30" s="1"/>
      <c r="WK30" s="1"/>
      <c r="WN30" s="1"/>
      <c r="WO30" s="1"/>
      <c r="WP30" s="1"/>
      <c r="WQ30" s="1"/>
      <c r="WR30" s="1"/>
      <c r="WS30" s="1"/>
      <c r="WT30" s="1"/>
      <c r="WW30" s="1"/>
      <c r="WX30" s="1"/>
      <c r="WY30" s="1"/>
      <c r="WZ30" s="1"/>
      <c r="XA30" s="1"/>
      <c r="XB30" s="1"/>
      <c r="XC30" s="1"/>
      <c r="XF30" s="1"/>
      <c r="XG30" s="1"/>
      <c r="XH30" s="1"/>
      <c r="XI30" s="1"/>
      <c r="XJ30" s="1"/>
      <c r="XK30" s="1"/>
      <c r="XN30" s="1"/>
      <c r="XO30" s="1"/>
      <c r="XP30" s="1"/>
      <c r="XQ30" s="1"/>
      <c r="XR30" s="1"/>
      <c r="XS30" s="1"/>
      <c r="XV30" s="1"/>
      <c r="XW30" s="1"/>
      <c r="XX30" s="1"/>
      <c r="XY30" s="1"/>
      <c r="XZ30" s="1"/>
      <c r="YA30" s="1"/>
      <c r="YD30" s="1"/>
      <c r="YE30" s="1"/>
      <c r="YF30" s="1"/>
      <c r="YG30" s="1"/>
      <c r="YH30" s="1"/>
      <c r="YI30" s="1"/>
      <c r="YJ30" s="1"/>
      <c r="YM30" s="1"/>
      <c r="YN30" s="1"/>
      <c r="YO30" s="1"/>
      <c r="YP30" s="1"/>
      <c r="YQ30" s="1"/>
      <c r="YR30" s="1"/>
      <c r="YS30" s="1"/>
      <c r="YV30" s="1"/>
      <c r="YW30" s="1"/>
      <c r="YX30" s="1"/>
      <c r="YY30" s="1"/>
      <c r="YZ30" s="1"/>
      <c r="ZA30" s="1"/>
      <c r="ZD30" s="1"/>
      <c r="ZE30" s="1"/>
      <c r="ZF30" s="1"/>
      <c r="ZG30" s="1"/>
      <c r="ZH30" s="1"/>
      <c r="ZI30" s="1"/>
      <c r="ZL30" s="1"/>
      <c r="ZM30" s="1"/>
      <c r="ZN30" s="1"/>
      <c r="ZO30" s="1"/>
      <c r="ZP30" s="1"/>
      <c r="ZQ30" s="1"/>
      <c r="ZT30" s="1"/>
      <c r="ZU30" s="1"/>
      <c r="ZV30" s="1"/>
      <c r="ZW30" s="1"/>
      <c r="ZX30" s="1"/>
      <c r="ZY30" s="1"/>
      <c r="AAB30" s="1"/>
      <c r="AAC30" s="1"/>
      <c r="AAD30" s="1"/>
      <c r="AAE30" s="1"/>
      <c r="AAF30" s="1"/>
      <c r="AAG30" s="1"/>
      <c r="AAJ30" s="1"/>
      <c r="AAK30" s="1"/>
      <c r="AAL30" s="1"/>
      <c r="AAM30" s="1"/>
      <c r="AAN30" s="1"/>
      <c r="AAO30" s="1"/>
      <c r="AAR30" s="1"/>
      <c r="AAS30" s="1"/>
      <c r="AAT30" s="1"/>
      <c r="AAU30" s="1"/>
      <c r="AAV30" s="1"/>
      <c r="AAW30" s="1"/>
      <c r="AAZ30" s="1"/>
      <c r="ABA30" s="1"/>
      <c r="ABB30" s="1"/>
      <c r="ABC30" s="1"/>
      <c r="ABD30" s="1"/>
      <c r="ABE30" s="1"/>
      <c r="ABH30" s="1"/>
      <c r="ABI30" s="1"/>
      <c r="ABJ30" s="1"/>
      <c r="ABK30" s="1"/>
      <c r="ABL30" s="1"/>
      <c r="ABM30" s="1"/>
      <c r="ABP30" s="1"/>
      <c r="ABQ30" s="1"/>
      <c r="ABR30" s="1"/>
      <c r="ABS30" s="1"/>
      <c r="ABT30" s="1"/>
      <c r="ABU30" s="1"/>
      <c r="ABX30" s="1"/>
      <c r="ABY30" s="1"/>
      <c r="ABZ30" s="1"/>
      <c r="ACA30" s="1"/>
      <c r="ACB30" s="1"/>
      <c r="ACC30" s="1"/>
      <c r="ACF30" s="1"/>
      <c r="ACG30" s="1"/>
      <c r="ACH30" s="1"/>
      <c r="ACI30" s="1"/>
      <c r="ACJ30" s="1"/>
      <c r="ACK30" s="1"/>
      <c r="ACN30" s="1"/>
      <c r="ACO30" s="1"/>
      <c r="ACP30" s="1"/>
      <c r="ACQ30" s="1"/>
      <c r="ACR30" s="1"/>
      <c r="ACS30" s="1"/>
      <c r="ACV30" s="1"/>
      <c r="ACW30" s="1"/>
      <c r="ACX30" s="1"/>
      <c r="ACY30" s="1"/>
      <c r="ACZ30" s="1"/>
      <c r="ADA30" s="1"/>
      <c r="ADD30" s="1"/>
      <c r="ADE30" s="1"/>
      <c r="ADF30" s="1"/>
      <c r="ADG30" s="1"/>
      <c r="ADH30" s="1"/>
      <c r="ADI30" s="1"/>
      <c r="ADL30" s="1"/>
      <c r="ADM30" s="1"/>
      <c r="ADN30" s="1"/>
      <c r="ADO30" s="1"/>
      <c r="ADP30" s="1"/>
      <c r="ADQ30" s="1"/>
      <c r="ADT30" s="1"/>
      <c r="ADU30" s="1"/>
      <c r="ADV30" s="1"/>
      <c r="ADW30" s="1"/>
      <c r="ADX30" s="1"/>
      <c r="ADY30" s="1"/>
      <c r="AEB30" s="1"/>
      <c r="AEC30" s="1"/>
      <c r="AED30" s="1"/>
      <c r="AEE30" s="1"/>
      <c r="AEF30" s="1"/>
      <c r="AEG30" s="1"/>
      <c r="AEJ30" s="1"/>
      <c r="AEK30" s="1"/>
      <c r="AEL30" s="1"/>
      <c r="AEM30" s="1"/>
      <c r="AEN30" s="1"/>
      <c r="AEO30" s="1"/>
      <c r="AER30" s="1"/>
      <c r="AES30" s="1"/>
      <c r="AET30" s="1"/>
      <c r="AEU30" s="1"/>
      <c r="AEV30" s="1"/>
      <c r="AEW30" s="1"/>
      <c r="AEX30" s="1"/>
      <c r="AEZ30" s="1"/>
      <c r="AFA30" s="1"/>
      <c r="AFB30" s="1"/>
      <c r="AFC30" s="1"/>
      <c r="AFD30" s="1"/>
      <c r="AFE30" s="1"/>
      <c r="AFH30" s="1"/>
      <c r="AFI30" s="1"/>
      <c r="AFJ30" s="1"/>
      <c r="AFK30" s="1"/>
      <c r="AFL30" s="1"/>
      <c r="AFM30" s="1"/>
      <c r="AFP30" s="1"/>
      <c r="AFQ30" s="1"/>
      <c r="AFR30" s="1"/>
      <c r="AFS30" s="1"/>
      <c r="AFT30" s="1"/>
      <c r="AFU30" s="1"/>
      <c r="AFX30" s="1"/>
      <c r="AFY30" s="1"/>
      <c r="AFZ30" s="1"/>
      <c r="AGA30" s="1"/>
      <c r="AGB30" s="1"/>
      <c r="AGC30" s="1"/>
      <c r="AGF30" s="1"/>
      <c r="AGG30" s="1"/>
      <c r="AGH30" s="1"/>
      <c r="AGI30" s="1"/>
      <c r="AGJ30" s="1"/>
      <c r="AGK30" s="1"/>
      <c r="AGN30" s="1"/>
      <c r="AGO30" s="1"/>
      <c r="AGP30" s="1"/>
      <c r="AGQ30" s="1"/>
      <c r="AGR30" s="1"/>
      <c r="AGS30" s="1"/>
      <c r="AGV30" s="1"/>
      <c r="AGW30" s="1"/>
      <c r="AGX30" s="1"/>
      <c r="AGY30" s="1"/>
      <c r="AGZ30" s="1"/>
      <c r="AHA30" s="1"/>
      <c r="AHD30" s="1"/>
      <c r="AHE30" s="1"/>
      <c r="AHF30" s="1"/>
      <c r="AHG30" s="1"/>
      <c r="AHH30" s="1"/>
      <c r="AHI30" s="1"/>
      <c r="AHL30" s="1"/>
      <c r="AHM30" s="1"/>
      <c r="AHN30" s="1"/>
      <c r="AHO30" s="1"/>
      <c r="AHP30" s="1"/>
      <c r="AHQ30" s="1"/>
      <c r="AHT30" s="1"/>
      <c r="AHU30" s="1"/>
      <c r="AHV30" s="1"/>
      <c r="AHW30" s="1"/>
      <c r="AHX30" s="1"/>
      <c r="AHY30" s="1"/>
      <c r="AIB30" s="1"/>
      <c r="AIC30" s="1"/>
      <c r="AID30" s="1"/>
      <c r="AIE30" s="1"/>
      <c r="AIF30" s="1"/>
      <c r="AIG30" s="1"/>
      <c r="AIJ30" s="1"/>
      <c r="AIK30" s="1"/>
      <c r="AIL30" s="1"/>
      <c r="AIM30" s="1"/>
      <c r="AIN30" s="1"/>
      <c r="AIO30" s="1"/>
      <c r="AIR30" s="1"/>
      <c r="AIS30" s="1"/>
      <c r="AIT30" s="1"/>
      <c r="AIU30" s="1"/>
      <c r="AIV30" s="1"/>
      <c r="AIW30" s="1"/>
      <c r="AIZ30" s="1"/>
      <c r="AJA30" s="1"/>
      <c r="AJB30" s="1"/>
      <c r="AJC30" s="1"/>
      <c r="AJD30" s="1"/>
      <c r="AJE30" s="1"/>
      <c r="AJH30" s="1"/>
      <c r="AJI30" s="1"/>
      <c r="AJJ30" s="1"/>
      <c r="AJK30" s="1"/>
      <c r="AJL30" s="1"/>
      <c r="AJM30" s="1"/>
      <c r="AJP30" s="1"/>
      <c r="AJQ30" s="1"/>
      <c r="AJR30" s="1"/>
      <c r="AJS30" s="1"/>
      <c r="AJT30" s="1"/>
      <c r="AJX30" s="1"/>
      <c r="AJY30" s="1"/>
      <c r="AJZ30" s="1"/>
      <c r="AKA30" s="1"/>
      <c r="AKB30" s="1"/>
      <c r="AKC30" s="1"/>
      <c r="AKF30" s="1"/>
      <c r="AKG30" s="1"/>
      <c r="AKH30" s="1"/>
      <c r="AKI30" s="1"/>
      <c r="AKJ30" s="1"/>
      <c r="AKK30" s="1"/>
      <c r="AKN30" s="77"/>
      <c r="AKO30" s="77"/>
      <c r="AKP30" s="77"/>
      <c r="AKQ30" s="77"/>
      <c r="AKR30" s="77"/>
      <c r="AKS30" s="77"/>
      <c r="AKV30" s="1"/>
      <c r="AKW30" s="1"/>
      <c r="AKX30" s="1"/>
      <c r="AKY30" s="1"/>
      <c r="AKZ30" s="1"/>
      <c r="ALA30" s="1"/>
      <c r="ALD30" s="1"/>
      <c r="ALE30" s="1"/>
      <c r="ALF30" s="1"/>
      <c r="ALG30" s="1"/>
      <c r="ALH30" s="1"/>
      <c r="ALI30" s="1"/>
      <c r="ALL30" s="1"/>
      <c r="ALM30" s="1"/>
      <c r="ALN30" s="1"/>
      <c r="ALO30" s="1"/>
      <c r="ALP30" s="1"/>
      <c r="ALQ30" s="1"/>
      <c r="ALT30" s="1"/>
      <c r="ALU30" s="1"/>
      <c r="ALV30" s="1"/>
      <c r="ALW30" s="1"/>
      <c r="ALX30" s="1"/>
      <c r="ALY30" s="1"/>
      <c r="AMB30" s="1"/>
      <c r="AMC30" s="1"/>
      <c r="AMD30" s="1"/>
      <c r="AME30" s="1"/>
      <c r="AMF30" s="1"/>
      <c r="AMG30" s="1"/>
      <c r="AMJ30" s="1"/>
      <c r="AMK30" s="1"/>
      <c r="AML30" s="1"/>
      <c r="AMM30" s="1"/>
      <c r="AMN30" s="1"/>
      <c r="AMO30" s="1"/>
      <c r="AMR30" s="1"/>
      <c r="AMS30" s="1"/>
      <c r="AMT30" s="1"/>
      <c r="AMU30" s="1"/>
      <c r="AMV30" s="1"/>
      <c r="AMW30" s="1"/>
      <c r="AMZ30" s="1"/>
      <c r="ANA30" s="1"/>
      <c r="ANB30" s="1"/>
      <c r="ANC30" s="1"/>
      <c r="AND30" s="1"/>
      <c r="ANE30" s="1"/>
      <c r="ANH30" s="1"/>
      <c r="ANI30" s="1"/>
      <c r="ANJ30" s="1"/>
      <c r="ANK30" s="1"/>
      <c r="ANL30" s="1"/>
      <c r="ANM30" s="1"/>
      <c r="ANP30" s="1"/>
      <c r="ANQ30" s="1"/>
      <c r="ANR30" s="1"/>
      <c r="ANS30" s="1"/>
      <c r="ANT30" s="1"/>
      <c r="ANU30" s="1"/>
      <c r="ANX30" s="1"/>
      <c r="ANY30" s="1"/>
      <c r="ANZ30" s="1"/>
      <c r="AOA30" s="1"/>
      <c r="AOB30" s="1"/>
      <c r="AOC30" s="1"/>
      <c r="AOF30" s="1"/>
      <c r="AOG30" s="1"/>
      <c r="AOH30" s="1"/>
      <c r="AOI30" s="1"/>
      <c r="AOJ30" s="1"/>
      <c r="AOK30" s="1"/>
      <c r="AON30" s="1"/>
      <c r="AOO30" s="1"/>
      <c r="AOP30" s="1"/>
      <c r="AOQ30" s="1"/>
      <c r="AOR30" s="1"/>
      <c r="AOS30" s="1"/>
      <c r="AOV30" s="1"/>
      <c r="AOW30" s="1"/>
      <c r="AOX30" s="1"/>
      <c r="AOY30" s="1"/>
      <c r="AOZ30" s="1"/>
      <c r="APA30" s="1"/>
      <c r="APD30" s="1"/>
      <c r="APE30" s="1"/>
      <c r="APF30" s="1"/>
      <c r="APG30" s="1"/>
      <c r="APH30" s="1"/>
      <c r="API30" s="1"/>
      <c r="APL30" s="1"/>
      <c r="APM30" s="1"/>
      <c r="APN30" s="1"/>
      <c r="APO30" s="1"/>
      <c r="APP30" s="1"/>
      <c r="APQ30" s="1"/>
      <c r="APT30" s="1"/>
      <c r="APU30" s="1"/>
      <c r="APV30" s="1"/>
      <c r="APW30" s="1"/>
      <c r="APX30" s="1"/>
      <c r="APY30" s="1"/>
      <c r="AQB30" s="1"/>
      <c r="AQC30" s="1"/>
      <c r="AQD30" s="1"/>
      <c r="AQE30" s="1"/>
      <c r="AQF30" s="1"/>
      <c r="AQG30" s="1"/>
      <c r="AQJ30" s="1"/>
      <c r="AQK30" s="1"/>
      <c r="AQL30" s="1"/>
      <c r="AQM30" s="1"/>
      <c r="AQN30" s="1"/>
      <c r="AQO30" s="1"/>
      <c r="AQR30" s="1"/>
      <c r="AQS30" s="1"/>
      <c r="AQT30" s="1"/>
      <c r="AQU30" s="1"/>
      <c r="AQV30" s="1"/>
      <c r="AQW30" s="1"/>
      <c r="AQZ30" s="1"/>
      <c r="ARA30" s="1"/>
      <c r="ARB30" s="1"/>
      <c r="ARC30" s="1"/>
      <c r="ARD30" s="1"/>
      <c r="ARE30" s="1"/>
      <c r="ARP30" s="1"/>
      <c r="ARQ30" s="1"/>
      <c r="ARR30" s="1"/>
      <c r="ARS30" s="1"/>
      <c r="ART30" s="1"/>
      <c r="ARU30" s="1"/>
      <c r="ARX30" s="1"/>
      <c r="ARY30" s="1"/>
      <c r="ARZ30" s="1"/>
      <c r="ASA30" s="1"/>
      <c r="ASB30" s="1"/>
      <c r="ASC30" s="1"/>
      <c r="ASF30" s="1"/>
      <c r="ASG30" s="1"/>
      <c r="ASH30" s="1"/>
      <c r="ASI30" s="1"/>
      <c r="ASJ30" s="1"/>
      <c r="ASK30" s="1"/>
      <c r="ASN30" s="1"/>
      <c r="ASO30" s="1"/>
      <c r="ASP30" s="1"/>
      <c r="ASQ30" s="1"/>
      <c r="ASR30" s="1"/>
      <c r="ASS30" s="1"/>
      <c r="ASV30" s="1"/>
      <c r="ASW30" s="1"/>
      <c r="ASX30" s="1"/>
      <c r="ASY30" s="1"/>
      <c r="ASZ30" s="1"/>
      <c r="ATA30" s="1"/>
      <c r="ATD30" s="1"/>
      <c r="ATE30" s="1"/>
      <c r="ATF30" s="1"/>
      <c r="ATG30" s="1"/>
      <c r="ATH30" s="1"/>
      <c r="ATI30" s="1"/>
      <c r="ATL30" s="1"/>
      <c r="ATM30" s="1"/>
      <c r="ATN30" s="1"/>
      <c r="ATO30" s="1"/>
      <c r="ATP30" s="1"/>
      <c r="ATQ30" s="1"/>
      <c r="ATT30" s="1"/>
      <c r="ATU30" s="1"/>
      <c r="ATV30" s="1"/>
      <c r="ATW30" s="1"/>
      <c r="ATX30" s="1"/>
      <c r="ATY30" s="1"/>
      <c r="AUB30" s="1"/>
      <c r="AUC30" s="1"/>
      <c r="AUD30" s="1"/>
      <c r="AUE30" s="1"/>
      <c r="AUF30" s="1"/>
      <c r="AUG30" s="1"/>
      <c r="AUJ30" s="1"/>
      <c r="AUK30" s="1"/>
      <c r="AUL30" s="1"/>
      <c r="AUM30" s="1"/>
      <c r="AUN30" s="1"/>
      <c r="AUO30" s="1"/>
      <c r="AUR30" s="1"/>
      <c r="AUS30" s="1"/>
      <c r="AUT30" s="1"/>
      <c r="AUU30" s="1"/>
      <c r="AUV30" s="1"/>
      <c r="AUW30" s="1"/>
      <c r="AUZ30" s="1"/>
      <c r="AVA30" s="1"/>
      <c r="AVB30" s="1"/>
      <c r="AVC30" s="1"/>
      <c r="AVD30" s="1"/>
      <c r="AVE30" s="1"/>
      <c r="AVH30" s="1"/>
      <c r="AVI30" s="1"/>
      <c r="AVJ30" s="1"/>
      <c r="AVK30" s="1"/>
      <c r="AVL30" s="1"/>
      <c r="AVM30" s="1"/>
      <c r="AVP30" s="1"/>
      <c r="AVQ30" s="1"/>
      <c r="AVR30" s="1"/>
      <c r="AVS30" s="1"/>
      <c r="AVT30" s="1"/>
      <c r="AVU30" s="1"/>
      <c r="AVX30" s="1"/>
      <c r="AVY30" s="1"/>
      <c r="AVZ30" s="1"/>
      <c r="AWA30" s="1"/>
      <c r="AWB30" s="1"/>
      <c r="AWC30" s="1"/>
      <c r="AWF30" s="1"/>
      <c r="AWG30" s="1"/>
      <c r="AWH30" s="1"/>
      <c r="AWI30" s="1"/>
      <c r="AWJ30" s="1"/>
      <c r="AWK30" s="1"/>
      <c r="AWN30" s="1"/>
      <c r="AWO30" s="1"/>
      <c r="AWP30" s="1"/>
      <c r="AWQ30" s="1"/>
      <c r="AWR30" s="1"/>
      <c r="AWS30" s="1"/>
      <c r="AWV30" s="1"/>
      <c r="AWW30" s="1"/>
      <c r="AWX30" s="1"/>
      <c r="AWY30" s="1"/>
      <c r="AWZ30" s="1"/>
      <c r="AXA30" s="1"/>
      <c r="AXD30" s="1"/>
      <c r="AXE30" s="1"/>
      <c r="AXF30" s="1"/>
      <c r="AXG30" s="1"/>
      <c r="AXH30" s="1"/>
      <c r="AXI30" s="1"/>
      <c r="AXL30" s="1"/>
      <c r="AXM30" s="1"/>
      <c r="AXN30" s="1"/>
      <c r="AXO30" s="1"/>
      <c r="AXP30" s="1"/>
      <c r="AXQ30" s="1"/>
      <c r="AXT30" s="1"/>
      <c r="AXU30" s="1"/>
      <c r="AXV30" s="1"/>
      <c r="AXW30" s="1"/>
      <c r="AXX30" s="1"/>
      <c r="AXY30" s="1"/>
      <c r="AYB30" s="1"/>
      <c r="AYC30" s="1"/>
      <c r="AYD30" s="1"/>
      <c r="AYE30" s="1"/>
      <c r="AYF30" s="1"/>
      <c r="AYG30" s="1"/>
      <c r="AYJ30" s="1"/>
      <c r="AYK30" s="1"/>
      <c r="AYL30" s="1"/>
      <c r="AYM30" s="1"/>
      <c r="AYN30" s="1"/>
      <c r="AYO30" s="1"/>
      <c r="AYR30" s="1"/>
      <c r="AYS30" s="1"/>
      <c r="AYT30" s="1"/>
      <c r="AYU30" s="1"/>
      <c r="AYV30" s="1"/>
      <c r="AYW30" s="1"/>
      <c r="AYZ30" s="1"/>
      <c r="AZA30" s="1"/>
      <c r="AZB30" s="1"/>
      <c r="AZC30" s="1"/>
      <c r="AZD30" s="1"/>
      <c r="AZE30" s="1"/>
      <c r="AZH30" s="77"/>
      <c r="AZI30" s="77"/>
      <c r="AZJ30" s="77"/>
      <c r="AZK30" s="77"/>
      <c r="AZL30" s="77"/>
      <c r="AZM30" s="77"/>
      <c r="AZP30" s="1"/>
      <c r="AZQ30" s="1"/>
      <c r="AZR30" s="1"/>
      <c r="AZS30" s="1"/>
      <c r="AZT30" s="1"/>
      <c r="AZU30" s="1"/>
      <c r="AZX30" s="1"/>
      <c r="AZY30" s="1"/>
      <c r="AZZ30" s="1"/>
      <c r="BAA30" s="1"/>
      <c r="BAB30" s="1"/>
      <c r="BAC30" s="1"/>
      <c r="BAF30" s="1"/>
      <c r="BAG30" s="1"/>
      <c r="BAH30" s="1"/>
      <c r="BAI30" s="1"/>
      <c r="BAJ30" s="1"/>
      <c r="BAK30" s="1"/>
      <c r="BAN30" s="1"/>
      <c r="BAO30" s="1"/>
      <c r="BAP30" s="1"/>
      <c r="BAQ30" s="1"/>
      <c r="BAR30" s="1"/>
      <c r="BAS30" s="1"/>
      <c r="BAV30" s="1"/>
      <c r="BAW30" s="1"/>
      <c r="BAX30" s="1"/>
      <c r="BAY30" s="1"/>
      <c r="BAZ30" s="1"/>
      <c r="BBA30" s="1"/>
      <c r="BBD30" s="1"/>
      <c r="BBE30" s="1"/>
      <c r="BBF30" s="1"/>
      <c r="BBG30" s="1"/>
      <c r="BBH30" s="1"/>
      <c r="BBI30" s="1"/>
      <c r="BBL30" s="1"/>
      <c r="BBM30" s="1"/>
      <c r="BBN30" s="1"/>
      <c r="BBO30" s="1"/>
      <c r="BBP30" s="1"/>
      <c r="BBQ30" s="1"/>
      <c r="BBT30" s="1"/>
      <c r="BBU30" s="1"/>
      <c r="BBV30" s="1"/>
      <c r="BBW30" s="1"/>
      <c r="BBX30" s="1"/>
      <c r="BBY30" s="1"/>
      <c r="BCB30" s="1"/>
      <c r="BCC30" s="1"/>
      <c r="BCD30" s="1"/>
      <c r="BCE30" s="1"/>
      <c r="BCF30" s="1"/>
      <c r="BCG30" s="1"/>
      <c r="BCJ30" s="1"/>
      <c r="BCK30" s="1"/>
      <c r="BCL30" s="1"/>
      <c r="BCM30" s="1"/>
      <c r="BCN30" s="1"/>
      <c r="BCO30" s="1"/>
      <c r="BCR30" s="1"/>
      <c r="BCS30" s="1"/>
      <c r="BCT30" s="1"/>
      <c r="BCU30" s="1"/>
      <c r="BCV30" s="1"/>
      <c r="BCW30" s="1"/>
      <c r="BCZ30" s="1"/>
      <c r="BDA30" s="1"/>
      <c r="BDB30" s="1"/>
      <c r="BDC30" s="1"/>
      <c r="BDD30" s="1"/>
      <c r="BDE30" s="1"/>
      <c r="BDH30" s="1"/>
      <c r="BDI30" s="1"/>
      <c r="BDJ30" s="1"/>
      <c r="BDK30" s="1"/>
      <c r="BDL30" s="1"/>
      <c r="BDM30" s="1"/>
      <c r="BDP30" s="1"/>
      <c r="BDQ30" s="1"/>
      <c r="BDR30" s="1"/>
      <c r="BDS30" s="1"/>
      <c r="BDT30" s="1"/>
      <c r="BDU30" s="1"/>
      <c r="BDV30" s="9"/>
      <c r="BDW30" s="122"/>
      <c r="BDX30" s="1"/>
      <c r="BDY30" s="1"/>
      <c r="BDZ30" s="1"/>
      <c r="BEA30" s="1"/>
      <c r="BEB30" s="1"/>
      <c r="BEC30" s="1"/>
      <c r="BEF30" s="1"/>
      <c r="BEG30" s="1"/>
      <c r="BEH30" s="1"/>
      <c r="BEI30" s="1"/>
      <c r="BEJ30" s="1"/>
      <c r="BEK30" s="1"/>
      <c r="BEN30" s="1"/>
      <c r="BEO30" s="1"/>
      <c r="BEP30" s="1"/>
      <c r="BEQ30" s="1"/>
      <c r="BER30" s="1"/>
      <c r="BES30" s="1"/>
      <c r="BEV30" s="1"/>
      <c r="BEW30" s="1"/>
      <c r="BEX30" s="1"/>
      <c r="BEY30" s="1"/>
      <c r="BEZ30" s="1"/>
      <c r="BFA30" s="1"/>
      <c r="BFD30" s="1"/>
      <c r="BFE30" s="1"/>
      <c r="BFF30" s="1"/>
      <c r="BFG30" s="1"/>
      <c r="BFH30" s="1"/>
      <c r="BFI30" s="1"/>
      <c r="BFL30" s="1"/>
      <c r="BFM30" s="1"/>
      <c r="BFN30" s="1"/>
      <c r="BFO30" s="1"/>
      <c r="BFP30" s="1"/>
      <c r="BFQ30" s="1"/>
      <c r="BJL30" s="1"/>
      <c r="BJM30" s="1"/>
      <c r="BJN30" s="1"/>
      <c r="BJO30" s="1"/>
      <c r="BJP30" s="1"/>
      <c r="BJQ30" s="1"/>
      <c r="BJT30" s="1"/>
      <c r="BJU30" s="1"/>
      <c r="BJV30" s="1"/>
      <c r="BJW30" s="1"/>
      <c r="BJX30" s="1"/>
      <c r="BJY30" s="1"/>
      <c r="BKB30" s="1"/>
      <c r="BKC30" s="1"/>
      <c r="BKD30" s="1"/>
      <c r="BKE30" s="1"/>
      <c r="BKF30" s="1"/>
      <c r="BKG30" s="1"/>
      <c r="BKR30" s="1"/>
      <c r="BKS30" s="1"/>
      <c r="BKT30" s="1"/>
      <c r="BKU30" s="1"/>
      <c r="BKV30" s="1"/>
      <c r="BKW30" s="1"/>
      <c r="BKZ30" s="1"/>
      <c r="BLA30" s="1"/>
      <c r="BLB30" s="1"/>
      <c r="BLC30" s="1"/>
      <c r="BLD30" s="1"/>
      <c r="BLE30" s="1"/>
      <c r="BLH30" s="1"/>
      <c r="BLI30" s="1"/>
      <c r="BLJ30" s="1"/>
      <c r="BLK30" s="1"/>
      <c r="BLL30" s="1"/>
      <c r="BLM30" s="1"/>
      <c r="BLP30" s="1"/>
      <c r="BLQ30" s="1"/>
      <c r="BLR30" s="1"/>
      <c r="BLS30" s="1"/>
      <c r="BLT30" s="1"/>
      <c r="BLU30" s="1"/>
      <c r="BLX30" s="1"/>
      <c r="BLY30" s="1"/>
      <c r="BLZ30" s="1"/>
      <c r="BMA30" s="1"/>
      <c r="BMB30" s="1"/>
      <c r="BMC30" s="1"/>
      <c r="BMF30" s="1"/>
      <c r="BMG30" s="1"/>
      <c r="BMH30" s="1"/>
      <c r="BMI30" s="1"/>
      <c r="BMJ30" s="1"/>
      <c r="BMK30" s="1"/>
      <c r="BMN30" s="1"/>
      <c r="BMO30" s="1"/>
      <c r="BMP30" s="1"/>
      <c r="BMQ30" s="1"/>
      <c r="BMR30" s="1"/>
      <c r="BMS30" s="1"/>
      <c r="BMV30" s="1"/>
      <c r="BMW30" s="1"/>
      <c r="BMX30" s="1"/>
      <c r="BMY30" s="1"/>
      <c r="BMZ30" s="1"/>
      <c r="BNA30" s="1"/>
      <c r="BND30" s="1"/>
      <c r="BNE30" s="1"/>
      <c r="BNF30" s="1"/>
      <c r="BNG30" s="1"/>
      <c r="BNH30" s="1"/>
      <c r="BNI30" s="1"/>
      <c r="BNL30" s="1"/>
      <c r="BNM30" s="1"/>
      <c r="BNN30" s="1"/>
      <c r="BNO30" s="1"/>
      <c r="BNP30" s="1"/>
      <c r="BNQ30" s="1"/>
      <c r="BOB30" s="1"/>
      <c r="BOC30" s="1"/>
      <c r="BOD30" s="1"/>
      <c r="BOE30" s="1"/>
      <c r="BOF30" s="1"/>
      <c r="BOG30" s="1"/>
      <c r="BOR30" s="1"/>
      <c r="BOS30" s="1"/>
      <c r="BOT30" s="1"/>
      <c r="BOU30" s="1"/>
      <c r="BOV30" s="1"/>
      <c r="BOW30" s="1"/>
      <c r="BOZ30" s="1"/>
      <c r="BPA30" s="1"/>
      <c r="BPB30" s="1"/>
      <c r="BPC30" s="1"/>
      <c r="BPD30" s="1"/>
      <c r="BPE30" s="1"/>
      <c r="BPH30" s="1"/>
      <c r="BPI30" s="1"/>
      <c r="BPJ30" s="1"/>
      <c r="BPK30" s="1"/>
      <c r="BPL30" s="1"/>
      <c r="BPM30" s="1"/>
      <c r="BPP30" s="1"/>
      <c r="BPQ30" s="1"/>
      <c r="BPR30" s="1"/>
      <c r="BPS30" s="1"/>
      <c r="BPT30" s="1"/>
      <c r="BPU30" s="1"/>
      <c r="BPX30" s="1"/>
      <c r="BPY30" s="1"/>
      <c r="BPZ30" s="1"/>
      <c r="BQA30" s="1"/>
      <c r="BQB30" s="1"/>
      <c r="BQC30" s="1"/>
      <c r="BQF30" s="1"/>
      <c r="BQG30" s="1"/>
      <c r="BQH30" s="1"/>
      <c r="BQI30" s="1"/>
      <c r="BQJ30" s="1"/>
      <c r="BQK30" s="1"/>
      <c r="BQN30" s="1"/>
      <c r="BQO30" s="1"/>
      <c r="BQP30" s="1"/>
      <c r="BQQ30" s="1"/>
      <c r="BQR30" s="1"/>
      <c r="BQS30" s="1"/>
      <c r="BQV30" s="1"/>
      <c r="BQW30" s="1"/>
      <c r="BQX30" s="1"/>
      <c r="BQY30" s="1"/>
      <c r="BQZ30" s="1"/>
      <c r="BRA30" s="1"/>
      <c r="BRD30" s="1"/>
      <c r="BRE30" s="1"/>
      <c r="BRF30" s="1"/>
      <c r="BRG30" s="1"/>
      <c r="BRH30" s="1"/>
      <c r="BRI30" s="1"/>
      <c r="BRL30" s="1"/>
      <c r="BRM30" s="1"/>
      <c r="BRN30" s="1"/>
      <c r="BRO30" s="1"/>
      <c r="BRP30" s="1"/>
      <c r="BRQ30" s="1"/>
      <c r="BRT30" s="1"/>
      <c r="BRU30" s="1"/>
      <c r="BRV30" s="1"/>
      <c r="BRW30" s="1"/>
      <c r="BRX30" s="1"/>
      <c r="BRY30" s="1"/>
      <c r="BSB30" s="1"/>
      <c r="BSC30" s="1"/>
      <c r="BSD30" s="1"/>
      <c r="BSE30" s="1"/>
      <c r="BSF30" s="1"/>
      <c r="BSG30" s="1"/>
      <c r="BSR30" s="1"/>
      <c r="BSS30" s="1"/>
      <c r="BST30" s="1"/>
      <c r="BSU30" s="1"/>
      <c r="BSV30" s="1"/>
      <c r="BSW30" s="1"/>
      <c r="BSZ30" s="1"/>
      <c r="BTA30" s="1"/>
      <c r="BTB30" s="1"/>
      <c r="BTC30" s="1"/>
      <c r="BTD30" s="1"/>
      <c r="BTE30" s="1"/>
      <c r="BTH30" s="1"/>
      <c r="BTI30" s="1"/>
      <c r="BTJ30" s="1"/>
      <c r="BTK30" s="1"/>
      <c r="BTL30" s="1"/>
      <c r="BTM30" s="1"/>
      <c r="BTP30" s="1"/>
      <c r="BTQ30" s="1"/>
      <c r="BTR30" s="1"/>
      <c r="BTS30" s="1"/>
      <c r="BTT30" s="1"/>
      <c r="BTU30" s="1"/>
      <c r="BTX30" s="1"/>
      <c r="BTY30" s="1"/>
      <c r="BTZ30" s="1"/>
      <c r="BUA30" s="1"/>
      <c r="BUB30" s="1"/>
      <c r="BUC30" s="1"/>
      <c r="BUF30" s="1"/>
      <c r="BUG30" s="1"/>
      <c r="BUH30" s="1"/>
      <c r="BUI30" s="1"/>
      <c r="BUJ30" s="1"/>
      <c r="BUK30" s="1"/>
      <c r="BUN30" s="1"/>
      <c r="BUO30" s="1"/>
      <c r="BUP30" s="1"/>
      <c r="BUQ30" s="1"/>
      <c r="BUR30" s="1"/>
      <c r="BUS30" s="1"/>
      <c r="BUV30" s="1"/>
      <c r="BUW30" s="1"/>
      <c r="BUX30" s="1"/>
      <c r="BUY30" s="1"/>
      <c r="BUZ30" s="1"/>
      <c r="BVA30" s="1"/>
      <c r="BVD30" s="1"/>
      <c r="BVE30" s="1"/>
      <c r="BVF30" s="1"/>
      <c r="BVG30" s="1"/>
      <c r="BVH30" s="1"/>
      <c r="BVI30" s="1"/>
      <c r="BVL30" s="1"/>
      <c r="BVM30" s="1"/>
      <c r="BVN30" s="1"/>
      <c r="BVO30" s="1"/>
      <c r="BVP30" s="1"/>
      <c r="BVQ30" s="1"/>
      <c r="BVT30" s="1"/>
      <c r="BVU30" s="1"/>
      <c r="BVV30" s="1"/>
      <c r="BVW30" s="1"/>
      <c r="BVX30" s="1"/>
      <c r="BVY30" s="1"/>
      <c r="BWB30" s="1"/>
      <c r="BWC30" s="1"/>
      <c r="BWD30" s="1"/>
      <c r="BWE30" s="1"/>
      <c r="BWF30" s="1"/>
      <c r="BWG30" s="1"/>
      <c r="BWJ30" s="1"/>
      <c r="BWK30" s="1"/>
      <c r="BWL30" s="1"/>
      <c r="BWM30" s="1"/>
      <c r="BWN30" s="1"/>
      <c r="BWO30" s="1"/>
      <c r="BWR30" s="1"/>
      <c r="BWS30" s="1"/>
      <c r="BWT30" s="1"/>
      <c r="BWU30" s="1"/>
      <c r="BWV30" s="1"/>
      <c r="BWW30" s="1"/>
      <c r="BWZ30" s="1"/>
      <c r="BXA30" s="1"/>
      <c r="BXB30" s="1"/>
      <c r="BXC30" s="1"/>
      <c r="BXD30" s="1"/>
      <c r="BXE30" s="1"/>
      <c r="BXH30" s="1"/>
      <c r="BXI30" s="1"/>
      <c r="BXJ30" s="1"/>
      <c r="BXK30" s="1"/>
      <c r="BXL30" s="1"/>
      <c r="BXM30" s="1"/>
      <c r="BXP30" s="1"/>
      <c r="BXQ30" s="1"/>
      <c r="BXR30" s="1"/>
      <c r="BXS30" s="1"/>
      <c r="BXT30" s="1"/>
      <c r="BXU30" s="1"/>
      <c r="BXX30" s="1"/>
      <c r="BXY30" s="1"/>
      <c r="BXZ30" s="1"/>
      <c r="BYA30" s="1"/>
      <c r="BYB30" s="1"/>
      <c r="BYC30" s="1"/>
      <c r="BYF30" s="1"/>
      <c r="BYG30" s="1"/>
      <c r="BYH30" s="1"/>
      <c r="BYI30" s="1"/>
      <c r="BYJ30" s="1"/>
      <c r="BYK30" s="1"/>
      <c r="BYN30" s="1"/>
      <c r="BYO30" s="1"/>
      <c r="BYP30" s="1"/>
      <c r="BYQ30" s="1"/>
      <c r="BYR30" s="1"/>
      <c r="BYS30" s="1"/>
      <c r="BYV30" s="1"/>
      <c r="BYW30" s="1"/>
      <c r="BYX30" s="1"/>
      <c r="BYY30" s="1"/>
      <c r="BYZ30" s="1"/>
      <c r="BZA30" s="1"/>
      <c r="BZD30" s="1"/>
      <c r="BZE30" s="1"/>
      <c r="BZF30" s="1"/>
      <c r="BZG30" s="1"/>
      <c r="BZH30" s="1"/>
      <c r="BZI30" s="1"/>
      <c r="BZL30" s="1"/>
      <c r="BZM30" s="1"/>
      <c r="BZN30" s="1"/>
      <c r="BZO30" s="1"/>
      <c r="BZP30" s="1"/>
      <c r="BZQ30" s="1"/>
      <c r="BZT30" s="1"/>
      <c r="BZU30" s="1"/>
      <c r="BZV30" s="1"/>
      <c r="BZW30" s="1"/>
      <c r="BZX30" s="1"/>
      <c r="BZY30" s="1"/>
      <c r="CAB30" s="1"/>
      <c r="CAC30" s="1"/>
      <c r="CAD30" s="1"/>
      <c r="CAE30" s="1"/>
      <c r="CAF30" s="1"/>
      <c r="CAG30" s="1"/>
      <c r="CAJ30" s="1"/>
      <c r="CAK30" s="1"/>
      <c r="CAL30" s="1"/>
      <c r="CAM30" s="1"/>
      <c r="CAN30" s="1"/>
      <c r="CAO30" s="1"/>
      <c r="CAZ30" s="1"/>
      <c r="CBA30" s="1"/>
      <c r="CBB30" s="1"/>
      <c r="CBC30" s="1"/>
      <c r="CBD30" s="1"/>
      <c r="CBE30" s="1"/>
      <c r="CBH30" s="1"/>
      <c r="CBI30" s="1"/>
      <c r="CBJ30" s="1"/>
      <c r="CBK30" s="1"/>
      <c r="CBL30" s="1"/>
      <c r="CBM30" s="1"/>
      <c r="CBP30" s="1"/>
      <c r="CBQ30" s="1"/>
      <c r="CBR30" s="1"/>
      <c r="CBS30" s="1"/>
      <c r="CBT30" s="1"/>
      <c r="CBU30" s="1"/>
      <c r="CBX30" s="1"/>
      <c r="CBY30" s="1"/>
      <c r="CBZ30" s="1"/>
      <c r="CCA30" s="1"/>
      <c r="CCB30" s="1"/>
      <c r="CCC30" s="1"/>
      <c r="CCF30" s="1"/>
      <c r="CCG30" s="1"/>
      <c r="CCH30" s="1"/>
      <c r="CCI30" s="1"/>
      <c r="CCJ30" s="1"/>
      <c r="CCK30" s="1"/>
      <c r="CCN30" s="1"/>
      <c r="CCO30" s="1"/>
      <c r="CCP30" s="1"/>
      <c r="CCQ30" s="1"/>
      <c r="CCR30" s="1"/>
      <c r="CCS30" s="1"/>
      <c r="CCV30" s="1"/>
      <c r="CCW30" s="1"/>
      <c r="CCX30" s="1"/>
      <c r="CCY30" s="1"/>
      <c r="CCZ30" s="1"/>
      <c r="CDA30" s="1"/>
      <c r="CDL30" s="1"/>
      <c r="CDM30" s="1"/>
      <c r="CDN30" s="1"/>
      <c r="CDO30" s="1"/>
      <c r="CDP30" s="1"/>
      <c r="CDQ30" s="1"/>
      <c r="CDT30" s="1"/>
      <c r="CDU30" s="1"/>
      <c r="CDV30" s="1"/>
      <c r="CDW30" s="1"/>
      <c r="CDX30" s="1"/>
      <c r="CDY30" s="1"/>
      <c r="CEB30" s="1"/>
      <c r="CEC30" s="1"/>
      <c r="CED30" s="1"/>
      <c r="CEE30" s="1"/>
      <c r="CEF30" s="1"/>
      <c r="CEG30" s="1"/>
      <c r="CEJ30" s="1"/>
      <c r="CEK30" s="1"/>
      <c r="CEL30" s="1"/>
      <c r="CEM30" s="1"/>
      <c r="CEN30" s="1"/>
      <c r="CEO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F30" s="1"/>
      <c r="CFG30" s="1"/>
      <c r="CFH30" s="1"/>
      <c r="CFI30" s="1"/>
      <c r="CFJ30" s="1"/>
      <c r="CFK30" s="1"/>
      <c r="CFN30" s="1"/>
      <c r="CFO30" s="1"/>
      <c r="CFP30" s="1"/>
      <c r="CFQ30" s="1"/>
      <c r="CFR30" s="1"/>
      <c r="CFS30" s="1"/>
      <c r="CFV30" s="1"/>
      <c r="CFW30" s="1"/>
      <c r="CFX30" s="1"/>
      <c r="CFY30" s="1"/>
      <c r="CFZ30" s="1"/>
      <c r="CGA30" s="1"/>
      <c r="CGD30" s="1"/>
      <c r="CGE30" s="1"/>
      <c r="CGF30" s="1"/>
      <c r="CGG30" s="1"/>
      <c r="CGH30" s="1"/>
      <c r="CGI30" s="1"/>
      <c r="CGL30" s="1"/>
      <c r="CGM30" s="1"/>
      <c r="CGN30" s="1"/>
      <c r="CGO30" s="1"/>
      <c r="CGP30" s="1"/>
      <c r="CGQ30" s="1"/>
      <c r="CGT30" s="1"/>
      <c r="CGU30" s="1"/>
      <c r="CGV30" s="1"/>
      <c r="CGW30" s="1"/>
      <c r="CGX30" s="1"/>
      <c r="CGY30" s="1"/>
      <c r="CHB30" s="1"/>
      <c r="CHC30" s="1"/>
      <c r="CHD30" s="1"/>
      <c r="CHE30" s="1"/>
      <c r="CHF30" s="1"/>
      <c r="CHG30" s="1"/>
      <c r="CHJ30" s="1"/>
      <c r="CHK30" s="1"/>
      <c r="CHL30" s="1"/>
      <c r="CHM30" s="1"/>
      <c r="CHN30" s="1"/>
      <c r="CHO30" s="1"/>
      <c r="CHR30" s="1"/>
      <c r="CHS30" s="1"/>
      <c r="CHT30" s="1"/>
      <c r="CHU30" s="1"/>
      <c r="CHV30" s="1"/>
      <c r="CHW30" s="1"/>
      <c r="CHZ30" s="1"/>
      <c r="CIA30" s="1"/>
      <c r="CIB30" s="1"/>
      <c r="CIC30" s="1"/>
      <c r="CID30" s="1"/>
      <c r="CIE30" s="1"/>
      <c r="CIH30" s="1"/>
      <c r="CII30" s="1"/>
      <c r="CIJ30" s="1"/>
      <c r="CIK30" s="1"/>
      <c r="CIL30" s="1"/>
      <c r="CIM30" s="1"/>
      <c r="CIP30" s="1"/>
      <c r="CIQ30" s="1"/>
      <c r="CIR30" s="1"/>
      <c r="CIS30" s="1"/>
      <c r="CIT30" s="1"/>
      <c r="CIU30" s="1"/>
      <c r="CIX30" s="1"/>
      <c r="CIY30" s="1"/>
      <c r="CIZ30" s="1"/>
      <c r="CJA30" s="1"/>
      <c r="CJB30" s="1"/>
      <c r="CJC30" s="1"/>
      <c r="CJF30" s="1"/>
      <c r="CJG30" s="1"/>
      <c r="CJH30" s="1"/>
      <c r="CJI30" s="1"/>
      <c r="CJJ30" s="1"/>
      <c r="CJK30" s="1"/>
      <c r="CJN30" s="1"/>
      <c r="CJO30" s="1"/>
      <c r="CJP30" s="1"/>
      <c r="CJQ30" s="1"/>
      <c r="CJR30" s="1"/>
      <c r="CJS30" s="1"/>
      <c r="CJV30" s="1"/>
      <c r="CJW30" s="1"/>
      <c r="CJX30" s="1"/>
      <c r="CJY30" s="1"/>
      <c r="CJZ30" s="1"/>
      <c r="CKA30" s="1"/>
      <c r="CKD30" s="1"/>
      <c r="CKE30" s="1"/>
      <c r="CKF30" s="1"/>
      <c r="CKG30" s="1"/>
      <c r="CKH30" s="1"/>
      <c r="CKI30" s="1"/>
      <c r="CKL30" s="1"/>
      <c r="CKM30" s="1"/>
      <c r="CKN30" s="1"/>
      <c r="CKO30" s="1"/>
      <c r="CKP30" s="1"/>
      <c r="CKQ30" s="1"/>
      <c r="CKT30" s="1"/>
      <c r="CKU30" s="1"/>
      <c r="CKV30" s="1"/>
      <c r="CKW30" s="1"/>
      <c r="CKX30" s="1"/>
      <c r="CKY30" s="1"/>
      <c r="CLB30" s="1"/>
      <c r="CLC30" s="1"/>
      <c r="CLD30" s="1"/>
      <c r="CLE30" s="1"/>
      <c r="CLF30" s="1"/>
      <c r="CLG30" s="1"/>
      <c r="CLJ30" s="1"/>
      <c r="CLK30" s="1"/>
      <c r="CLL30" s="1"/>
      <c r="CLM30" s="1"/>
      <c r="CLN30" s="1"/>
      <c r="CLO30" s="1"/>
      <c r="CLR30" s="1"/>
      <c r="CLS30" s="1"/>
      <c r="CLT30" s="1"/>
      <c r="CLU30" s="1"/>
      <c r="CLV30" s="1"/>
      <c r="CLW30" s="1"/>
      <c r="CLZ30" s="1"/>
      <c r="CMA30" s="1"/>
      <c r="CMB30" s="1"/>
      <c r="CMC30" s="1"/>
      <c r="CMD30" s="1"/>
      <c r="CME30" s="1"/>
      <c r="CMH30" s="1"/>
      <c r="CMI30" s="1"/>
      <c r="CMJ30" s="1"/>
      <c r="CMK30" s="1"/>
      <c r="CML30" s="1"/>
      <c r="CMM30" s="1"/>
      <c r="CMP30" s="1"/>
      <c r="CMQ30" s="1"/>
      <c r="CMR30" s="1"/>
      <c r="CMS30" s="1"/>
      <c r="CMT30" s="1"/>
      <c r="CMU30" s="1"/>
      <c r="CMX30" s="1"/>
      <c r="CMY30" s="1"/>
      <c r="CMZ30" s="1"/>
      <c r="CNA30" s="1"/>
      <c r="CNB30" s="1"/>
      <c r="CNC30" s="1"/>
      <c r="CNF30" s="1"/>
      <c r="CNG30" s="1"/>
      <c r="CNH30" s="1"/>
      <c r="CNI30" s="1"/>
      <c r="CNJ30" s="1"/>
      <c r="CNK30" s="1"/>
      <c r="CNN30" s="1"/>
      <c r="CNO30" s="1"/>
      <c r="CNP30" s="1"/>
      <c r="CNQ30" s="1"/>
      <c r="CNR30" s="1"/>
      <c r="CNS30" s="1"/>
      <c r="CNV30" s="1"/>
      <c r="CNW30" s="1"/>
      <c r="CNX30" s="1"/>
      <c r="CNY30" s="1"/>
      <c r="CNZ30" s="1"/>
      <c r="COA30" s="1"/>
      <c r="COD30" s="1"/>
      <c r="COE30" s="1"/>
      <c r="COF30" s="1"/>
      <c r="COG30" s="1"/>
      <c r="COH30" s="1"/>
      <c r="COI30" s="1"/>
      <c r="COL30" s="1"/>
      <c r="COM30" s="1"/>
      <c r="CON30" s="1"/>
      <c r="COO30" s="1"/>
      <c r="COP30" s="1"/>
      <c r="COQ30" s="1"/>
      <c r="COT30" s="1"/>
      <c r="COU30" s="1"/>
      <c r="COV30" s="1"/>
      <c r="COW30" s="1"/>
      <c r="COX30" s="1"/>
      <c r="COY30" s="1"/>
      <c r="CPB30" s="1"/>
      <c r="CPC30" s="1"/>
      <c r="CPD30" s="1"/>
      <c r="CPE30" s="1"/>
      <c r="CPF30" s="1"/>
      <c r="CPG30" s="1"/>
      <c r="CPJ30" s="1"/>
      <c r="CPK30" s="1"/>
      <c r="CPL30" s="1"/>
      <c r="CPM30" s="1"/>
      <c r="CPN30" s="1"/>
      <c r="CPO30" s="1"/>
      <c r="CPR30" s="77"/>
      <c r="CPS30" s="77"/>
      <c r="CPT30" s="77"/>
      <c r="CPU30" s="77"/>
      <c r="CPV30" s="77"/>
      <c r="CPW30" s="77"/>
      <c r="CPZ30" s="1"/>
      <c r="CQA30" s="1"/>
      <c r="CQB30" s="1"/>
      <c r="CQC30" s="1"/>
      <c r="CQD30" s="1"/>
      <c r="CQE30" s="1"/>
      <c r="CQH30" s="1"/>
      <c r="CQI30" s="1"/>
      <c r="CQJ30" s="1"/>
      <c r="CQK30" s="1"/>
      <c r="CQL30" s="1"/>
      <c r="CQM30" s="1"/>
      <c r="CQP30" s="1"/>
      <c r="CQQ30" s="1"/>
      <c r="CQR30" s="1"/>
      <c r="CQS30" s="1"/>
      <c r="CQT30" s="1"/>
      <c r="CQU30" s="1"/>
      <c r="CQX30" s="1"/>
      <c r="CQY30" s="1"/>
      <c r="CQZ30" s="1"/>
      <c r="CRA30" s="1"/>
      <c r="CRB30" s="1"/>
      <c r="CRC30" s="1"/>
      <c r="CRF30" s="1"/>
      <c r="CRG30" s="1"/>
      <c r="CRH30" s="1"/>
      <c r="CRI30" s="1"/>
      <c r="CRJ30" s="1"/>
      <c r="CRK30" s="1"/>
      <c r="CRN30" s="1"/>
      <c r="CRO30" s="1"/>
      <c r="CRP30" s="1"/>
      <c r="CRQ30" s="1"/>
      <c r="CRR30" s="1"/>
      <c r="CRS30" s="1"/>
      <c r="CRV30" s="1"/>
      <c r="CRW30" s="1"/>
      <c r="CRX30" s="1"/>
      <c r="CRY30" s="1"/>
      <c r="CRZ30" s="1"/>
      <c r="CSA30" s="1"/>
      <c r="CSD30" s="1"/>
      <c r="CSE30" s="1"/>
      <c r="CSF30" s="1"/>
      <c r="CSG30" s="1"/>
      <c r="CSH30" s="1"/>
      <c r="CSI30" s="1"/>
      <c r="CSL30" s="1"/>
      <c r="CSM30" s="1"/>
      <c r="CSN30" s="1"/>
      <c r="CSO30" s="1"/>
      <c r="CSP30" s="1"/>
      <c r="CSQ30" s="1"/>
      <c r="CST30" s="1"/>
      <c r="CSU30" s="1"/>
      <c r="CSV30" s="1"/>
      <c r="CSW30" s="1"/>
      <c r="CSX30" s="1"/>
      <c r="CSY30" s="1"/>
      <c r="CTB30" s="1"/>
      <c r="CTC30" s="1"/>
      <c r="CTD30" s="1"/>
      <c r="CTE30" s="1"/>
      <c r="CTF30" s="1"/>
      <c r="CTG30" s="1"/>
      <c r="CTJ30" s="1"/>
      <c r="CTK30" s="1"/>
      <c r="CTL30" s="1"/>
      <c r="CTM30" s="1"/>
      <c r="CTN30" s="1"/>
      <c r="CTO30" s="1"/>
      <c r="CTR30" s="1"/>
      <c r="CTS30" s="1"/>
      <c r="CTT30" s="1"/>
      <c r="CTU30" s="1"/>
      <c r="CTV30" s="1"/>
      <c r="CTW30" s="1"/>
      <c r="CTZ30" s="1"/>
      <c r="CUA30" s="1"/>
      <c r="CUB30" s="1"/>
      <c r="CUC30" s="1"/>
      <c r="CUD30" s="1"/>
      <c r="CUE30" s="1"/>
      <c r="CUH30" s="1"/>
      <c r="CUI30" s="1"/>
      <c r="CUJ30" s="1"/>
      <c r="CUK30" s="1"/>
      <c r="CUL30" s="1"/>
      <c r="CUM30" s="1"/>
      <c r="CUP30" s="1"/>
      <c r="CUQ30" s="1"/>
      <c r="CUR30" s="1"/>
      <c r="CUS30" s="1"/>
      <c r="CUT30" s="1"/>
      <c r="CUU30" s="1"/>
      <c r="CUX30" s="1"/>
      <c r="CUY30" s="1"/>
      <c r="CUZ30" s="1"/>
      <c r="CVA30" s="1"/>
      <c r="CVB30" s="1"/>
      <c r="CVC30" s="1"/>
      <c r="CVF30" s="1"/>
      <c r="CVG30" s="1"/>
      <c r="CVH30" s="1"/>
      <c r="CVI30" s="1"/>
      <c r="CVJ30" s="1"/>
      <c r="CVK30" s="1"/>
      <c r="CVN30" s="1"/>
      <c r="CVO30" s="1"/>
      <c r="CVP30" s="1"/>
      <c r="CVQ30" s="1"/>
      <c r="CVR30" s="1"/>
      <c r="CVS30" s="1"/>
      <c r="CVV30" s="1"/>
      <c r="CVW30" s="1"/>
      <c r="CVX30" s="1"/>
      <c r="CVY30" s="1"/>
      <c r="CVZ30" s="1"/>
      <c r="CWA30" s="1"/>
      <c r="CWD30" s="1"/>
      <c r="CWE30" s="1"/>
      <c r="CWF30" s="1"/>
      <c r="CWG30" s="1"/>
      <c r="CWH30" s="1"/>
      <c r="CWI30" s="1"/>
      <c r="CWL30" s="1"/>
      <c r="CWM30" s="1"/>
      <c r="CWN30" s="1"/>
      <c r="CWO30" s="1"/>
      <c r="CWP30" s="1"/>
      <c r="CWQ30" s="1"/>
      <c r="CWT30" s="1"/>
      <c r="CWU30" s="1"/>
      <c r="CWV30" s="1"/>
      <c r="CWW30" s="1"/>
      <c r="CWX30" s="1"/>
      <c r="CWY30" s="1"/>
      <c r="CXB30" s="1"/>
      <c r="CXC30" s="1"/>
      <c r="CXD30" s="1"/>
      <c r="CXE30" s="1"/>
      <c r="CXF30" s="1"/>
      <c r="CXG30" s="1"/>
      <c r="CXJ30" s="1"/>
      <c r="CXK30" s="1"/>
      <c r="CXL30" s="1"/>
      <c r="CXM30" s="1"/>
      <c r="CXN30" s="1"/>
      <c r="CXO30" s="1"/>
      <c r="CXR30" s="1"/>
      <c r="CXS30" s="1"/>
      <c r="CXT30" s="1"/>
      <c r="CXU30" s="1"/>
      <c r="CXV30" s="1"/>
      <c r="CXW30" s="1"/>
      <c r="CXZ30" s="1"/>
      <c r="CYA30" s="1"/>
      <c r="CYB30" s="1"/>
      <c r="CYC30" s="1"/>
      <c r="CYD30" s="1"/>
      <c r="CYE30" s="1"/>
      <c r="CYH30" s="1"/>
      <c r="CYI30" s="1"/>
      <c r="CYJ30" s="1"/>
      <c r="CYK30" s="1"/>
      <c r="CYL30" s="1"/>
      <c r="CYM30" s="1"/>
      <c r="CYP30" s="1"/>
      <c r="CYQ30" s="1"/>
      <c r="CYR30" s="1"/>
      <c r="CYS30" s="1"/>
      <c r="CYT30" s="1"/>
      <c r="CYU30" s="1"/>
      <c r="CYX30" s="1"/>
      <c r="CYY30" s="1"/>
      <c r="CYZ30" s="1"/>
      <c r="CZA30" s="1"/>
      <c r="CZB30" s="1"/>
      <c r="CZC30" s="1"/>
      <c r="CZF30" s="1"/>
      <c r="CZG30" s="1"/>
      <c r="CZH30" s="1"/>
      <c r="CZI30" s="1"/>
      <c r="CZJ30" s="1"/>
      <c r="CZK30" s="1"/>
      <c r="CZN30" s="1"/>
      <c r="CZO30" s="1"/>
      <c r="CZP30" s="1"/>
      <c r="CZQ30" s="1"/>
      <c r="CZR30" s="1"/>
      <c r="CZS30" s="1"/>
      <c r="CZV30" s="1"/>
      <c r="CZW30" s="1"/>
      <c r="CZX30" s="1"/>
      <c r="CZY30" s="1"/>
      <c r="CZZ30" s="1"/>
      <c r="DAA30" s="1"/>
      <c r="DAD30" s="1"/>
      <c r="DAE30" s="1"/>
      <c r="DAF30" s="1"/>
      <c r="DAG30" s="1"/>
      <c r="DAH30" s="1"/>
      <c r="DAI30" s="1"/>
      <c r="DAL30" s="1"/>
      <c r="DAM30" s="1"/>
      <c r="DAN30" s="1"/>
      <c r="DAO30" s="1"/>
      <c r="DAP30" s="1"/>
      <c r="DAQ30" s="1"/>
      <c r="DAT30" s="1"/>
      <c r="DAU30" s="1"/>
      <c r="DAV30" s="1"/>
      <c r="DAW30" s="1"/>
      <c r="DAX30" s="1"/>
      <c r="DAY30" s="1"/>
      <c r="DBB30" s="1"/>
      <c r="DBC30" s="1"/>
      <c r="DBD30" s="1"/>
      <c r="DBE30" s="1"/>
      <c r="DBF30" s="1"/>
      <c r="DBG30" s="1"/>
      <c r="DBJ30" s="1"/>
      <c r="DBK30" s="1"/>
      <c r="DBL30" s="1"/>
      <c r="DBM30" s="1"/>
      <c r="DBN30" s="1"/>
      <c r="DBO30" s="1"/>
      <c r="DBR30" s="1"/>
      <c r="DBS30" s="1"/>
      <c r="DBT30" s="1"/>
      <c r="DBU30" s="1"/>
      <c r="DBV30" s="1"/>
      <c r="DBW30" s="1"/>
      <c r="DBZ30" s="1"/>
      <c r="DCA30" s="1"/>
      <c r="DCB30" s="1"/>
      <c r="DCC30" s="1"/>
      <c r="DCD30" s="1"/>
      <c r="DCE30" s="1"/>
      <c r="DCH30" s="1"/>
      <c r="DCI30" s="1"/>
      <c r="DCJ30" s="1"/>
      <c r="DCK30" s="1"/>
      <c r="DCL30" s="1"/>
      <c r="DCM30" s="1"/>
      <c r="DCP30" s="1"/>
      <c r="DCQ30" s="1"/>
      <c r="DCR30" s="1"/>
      <c r="DCS30" s="1"/>
      <c r="DCT30" s="1"/>
      <c r="DCU30" s="1"/>
      <c r="DCX30" s="1"/>
      <c r="DCY30" s="1"/>
      <c r="DCZ30" s="1"/>
      <c r="DDA30" s="1"/>
      <c r="DDB30" s="1"/>
      <c r="DDC30" s="1"/>
      <c r="DDF30" s="58"/>
      <c r="DDG30" s="58"/>
      <c r="DDH30" s="58"/>
      <c r="DDI30" s="58"/>
      <c r="DDJ30" s="58"/>
      <c r="DDK30" s="58"/>
      <c r="DDL30" s="169"/>
      <c r="DDM30" s="169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D30" s="1"/>
      <c r="DEE30" s="1"/>
      <c r="DEF30" s="1"/>
      <c r="DEG30" s="1"/>
      <c r="DEH30" s="1"/>
      <c r="DEI30" s="1"/>
      <c r="DEL30" s="1"/>
      <c r="DEM30" s="1"/>
      <c r="DEN30" s="1"/>
      <c r="DEO30" s="1"/>
      <c r="DEP30" s="1"/>
      <c r="DEQ30" s="1"/>
      <c r="DET30" s="1"/>
      <c r="DEU30" s="1"/>
      <c r="DEV30" s="1"/>
      <c r="DEW30" s="1"/>
      <c r="DEX30" s="1"/>
      <c r="DEY30" s="1"/>
      <c r="DFB30" s="77"/>
      <c r="DFC30" s="77"/>
      <c r="DFD30" s="77"/>
      <c r="DFE30" s="77"/>
      <c r="DFF30" s="77"/>
      <c r="DFG30" s="77"/>
      <c r="DFJ30" s="1"/>
      <c r="DFK30" s="1"/>
      <c r="DFL30" s="1"/>
      <c r="DFM30" s="1"/>
      <c r="DFN30" s="1"/>
      <c r="DFO30" s="1"/>
      <c r="DFR30" s="1"/>
      <c r="DFS30" s="1"/>
      <c r="DFT30" s="1"/>
      <c r="DFU30" s="1"/>
      <c r="DFV30" s="1"/>
      <c r="DFW30" s="1"/>
      <c r="DFZ30" s="1"/>
      <c r="DGA30" s="1"/>
      <c r="DGB30" s="1"/>
      <c r="DGC30" s="1"/>
      <c r="DGD30" s="1"/>
      <c r="DGE30" s="1"/>
      <c r="DGH30" s="1"/>
      <c r="DGI30" s="1"/>
      <c r="DGJ30" s="1"/>
      <c r="DGK30" s="1"/>
      <c r="DGL30" s="1"/>
      <c r="DGM30" s="1"/>
      <c r="DGP30" s="1"/>
      <c r="DGQ30" s="1"/>
      <c r="DGR30" s="1"/>
      <c r="DGS30" s="1"/>
      <c r="DGT30" s="1"/>
      <c r="DGU30" s="1"/>
      <c r="DGX30" s="1"/>
      <c r="DGY30" s="1"/>
      <c r="DGZ30" s="1"/>
      <c r="DHA30" s="1"/>
      <c r="DHB30" s="1"/>
      <c r="DHC30" s="1"/>
      <c r="DHF30" s="1"/>
      <c r="DHG30" s="1"/>
      <c r="DHH30" s="1"/>
      <c r="DHI30" s="1"/>
      <c r="DHJ30" s="1"/>
      <c r="DHK30" s="1"/>
      <c r="DHN30" s="1"/>
      <c r="DHO30" s="1"/>
      <c r="DHP30" s="1"/>
      <c r="DHQ30" s="1"/>
      <c r="DHR30" s="1"/>
      <c r="DHS30" s="1"/>
      <c r="DHV30" s="1"/>
      <c r="DHW30" s="1"/>
      <c r="DHX30" s="1"/>
      <c r="DHY30" s="1"/>
      <c r="DHZ30" s="1"/>
      <c r="DIA30" s="1"/>
      <c r="DID30" s="1"/>
      <c r="DIE30" s="1"/>
      <c r="DIF30" s="1"/>
      <c r="DIG30" s="1"/>
      <c r="DIH30" s="1"/>
      <c r="DII30" s="1"/>
      <c r="DIL30" s="1"/>
      <c r="DIM30" s="1"/>
      <c r="DIN30" s="1"/>
      <c r="DIO30" s="1"/>
      <c r="DIP30" s="1"/>
      <c r="DIQ30" s="1"/>
      <c r="DIT30" s="1"/>
      <c r="DIU30" s="1"/>
      <c r="DIV30" s="1"/>
      <c r="DIW30" s="1"/>
      <c r="DIX30" s="1"/>
      <c r="DIY30" s="1"/>
      <c r="DJB30" s="1"/>
      <c r="DJC30" s="1"/>
      <c r="DJD30" s="1"/>
      <c r="DJE30" s="1"/>
      <c r="DJF30" s="1"/>
      <c r="DJG30" s="1"/>
      <c r="DJJ30" s="1"/>
      <c r="DJK30" s="1"/>
      <c r="DJL30" s="1"/>
      <c r="DJM30" s="1"/>
      <c r="DJN30" s="1"/>
      <c r="DJO30" s="1"/>
      <c r="DJR30" s="1"/>
      <c r="DJS30" s="1"/>
      <c r="DJT30" s="1"/>
      <c r="DJU30" s="1"/>
      <c r="DJV30" s="1"/>
      <c r="DJW30" s="1"/>
      <c r="DJZ30" s="1"/>
      <c r="DKA30" s="1"/>
      <c r="DKB30" s="1"/>
      <c r="DKC30" s="1"/>
      <c r="DKD30" s="1"/>
      <c r="DKE30" s="1"/>
      <c r="DKH30" s="1"/>
      <c r="DKI30" s="1"/>
      <c r="DKJ30" s="1"/>
      <c r="DKK30" s="1"/>
      <c r="DKL30" s="1"/>
      <c r="DKM30" s="1"/>
      <c r="DKP30" s="1"/>
      <c r="DKQ30" s="1"/>
      <c r="DKR30" s="1"/>
      <c r="DKS30" s="1"/>
      <c r="DKT30" s="1"/>
      <c r="DKU30" s="1"/>
      <c r="DKX30" s="1"/>
      <c r="DKY30" s="1"/>
      <c r="DKZ30" s="1"/>
      <c r="DLA30" s="1"/>
      <c r="DLB30" s="1"/>
      <c r="DLC30" s="1"/>
      <c r="DLF30" s="1"/>
      <c r="DLG30" s="1"/>
      <c r="DLH30" s="1"/>
      <c r="DLI30" s="1"/>
      <c r="DLJ30" s="1"/>
      <c r="DLK30" s="1"/>
      <c r="DLN30" s="1"/>
      <c r="DLO30" s="1"/>
      <c r="DLP30" s="1"/>
      <c r="DLQ30" s="1"/>
      <c r="DLR30" s="1"/>
      <c r="DLS30" s="1"/>
      <c r="DLV30" s="1"/>
      <c r="DLW30" s="1"/>
      <c r="DLX30" s="1"/>
      <c r="DLY30" s="1"/>
      <c r="DLZ30" s="1"/>
      <c r="DMA30" s="1"/>
      <c r="DMD30" s="1"/>
      <c r="DME30" s="1"/>
      <c r="DMF30" s="1"/>
      <c r="DMG30" s="1"/>
      <c r="DMH30" s="1"/>
      <c r="DMI30" s="1"/>
      <c r="DML30" s="1"/>
      <c r="DMM30" s="1"/>
      <c r="DMN30" s="1"/>
      <c r="DMO30" s="1"/>
      <c r="DMP30" s="1"/>
      <c r="DMQ30" s="1"/>
      <c r="DMT30" s="1"/>
      <c r="DMU30" s="1"/>
      <c r="DMV30" s="1"/>
      <c r="DMW30" s="1"/>
      <c r="DMX30" s="1"/>
      <c r="DMY30" s="1"/>
      <c r="DNB30" s="1"/>
      <c r="DNC30" s="1"/>
      <c r="DND30" s="1"/>
      <c r="DNE30" s="1"/>
      <c r="DNF30" s="1"/>
      <c r="DNG30" s="1"/>
      <c r="DNJ30" s="1"/>
      <c r="DNK30" s="1"/>
      <c r="DNL30" s="1"/>
      <c r="DNM30" s="1"/>
      <c r="DNN30" s="1"/>
      <c r="DNO30" s="1"/>
      <c r="DNR30" s="1"/>
      <c r="DNS30" s="1"/>
      <c r="DNT30" s="1"/>
      <c r="DNU30" s="1"/>
      <c r="DNV30" s="1"/>
      <c r="DNW30" s="1"/>
      <c r="DNZ30" s="1"/>
      <c r="DOA30" s="1"/>
      <c r="DOB30" s="1"/>
      <c r="DOC30" s="1"/>
      <c r="DOD30" s="1"/>
      <c r="DOE30" s="1"/>
      <c r="DOH30" s="1"/>
      <c r="DOI30" s="1"/>
      <c r="DOJ30" s="1"/>
      <c r="DOK30" s="1"/>
      <c r="DOL30" s="1"/>
      <c r="DOM30" s="1"/>
      <c r="DOP30" s="1"/>
      <c r="DOQ30" s="1"/>
      <c r="DOR30" s="1"/>
      <c r="DOS30" s="1"/>
      <c r="DOT30" s="1"/>
      <c r="DOU30" s="1"/>
      <c r="DOX30" s="1"/>
      <c r="DOY30" s="1"/>
      <c r="DOZ30" s="1"/>
      <c r="DPA30" s="1"/>
      <c r="DPB30" s="1"/>
      <c r="DPC30" s="1"/>
      <c r="DPF30" s="1"/>
      <c r="DPG30" s="1"/>
      <c r="DPH30" s="1"/>
      <c r="DPI30" s="1"/>
      <c r="DPJ30" s="1"/>
      <c r="DPK30" s="1"/>
      <c r="DPN30" s="1"/>
      <c r="DPO30" s="1"/>
      <c r="DPP30" s="1"/>
      <c r="DPQ30" s="1"/>
      <c r="DPR30" s="1"/>
      <c r="DPS30" s="1"/>
      <c r="DPV30" s="1"/>
      <c r="DPW30" s="1"/>
      <c r="DPX30" s="1"/>
      <c r="DPY30" s="1"/>
      <c r="DPZ30" s="1"/>
      <c r="DQA30" s="1"/>
      <c r="DQD30" s="1"/>
      <c r="DQE30" s="1"/>
      <c r="DQF30" s="1"/>
      <c r="DQG30" s="1"/>
      <c r="DQH30" s="1"/>
      <c r="DQI30" s="1"/>
      <c r="DQL30" s="1"/>
      <c r="DQM30" s="1"/>
      <c r="DQN30" s="1"/>
      <c r="DQO30" s="1"/>
      <c r="DQP30" s="1"/>
      <c r="DQQ30" s="1"/>
      <c r="DQT30" s="1"/>
      <c r="DQU30" s="1"/>
      <c r="DQV30" s="1"/>
      <c r="DQW30" s="1"/>
      <c r="DQX30" s="1"/>
      <c r="DQY30" s="1"/>
      <c r="DRB30" s="1"/>
      <c r="DRC30" s="1"/>
      <c r="DRD30" s="1"/>
      <c r="DRE30" s="1"/>
      <c r="DRF30" s="1"/>
      <c r="DRG30" s="1"/>
      <c r="DRJ30" s="1"/>
      <c r="DRK30" s="1"/>
      <c r="DRL30" s="1"/>
      <c r="DRM30" s="1"/>
      <c r="DRN30" s="1"/>
      <c r="DRO30" s="1"/>
      <c r="DRR30" s="1"/>
      <c r="DRS30" s="1"/>
      <c r="DRT30" s="1"/>
      <c r="DRU30" s="1"/>
      <c r="DRV30" s="1"/>
      <c r="DRW30" s="1"/>
      <c r="DRZ30" s="1"/>
      <c r="DSA30" s="1"/>
      <c r="DSB30" s="1"/>
      <c r="DSC30" s="1"/>
      <c r="DSD30" s="1"/>
      <c r="DSE30" s="1"/>
      <c r="DSH30" s="1"/>
      <c r="DSI30" s="1"/>
      <c r="DSJ30" s="1"/>
      <c r="DSK30" s="1"/>
      <c r="DSL30" s="1"/>
      <c r="DSM30" s="1"/>
      <c r="DSP30" s="1"/>
      <c r="DSQ30" s="1"/>
      <c r="DSR30" s="1"/>
      <c r="DSS30" s="1"/>
      <c r="DST30" s="1"/>
      <c r="DSU30" s="1"/>
      <c r="DSX30" s="1"/>
      <c r="DSY30" s="1"/>
      <c r="DSZ30" s="1"/>
      <c r="DTA30" s="1"/>
      <c r="DTB30" s="1"/>
      <c r="DTC30" s="1"/>
      <c r="DTF30" s="1"/>
      <c r="DTG30" s="1"/>
      <c r="DTH30" s="1"/>
      <c r="DTI30" s="1"/>
      <c r="DTJ30" s="1"/>
      <c r="DTK30" s="1"/>
      <c r="DTN30" s="50"/>
      <c r="DTO30" s="51"/>
      <c r="DTP30" s="51"/>
      <c r="DTQ30" s="51"/>
      <c r="DTR30" s="51"/>
      <c r="DTS30" s="51"/>
      <c r="DTT30" s="66">
        <f t="shared" si="2553"/>
        <v>0</v>
      </c>
      <c r="DTU30" s="70">
        <f t="shared" si="2554"/>
        <v>0</v>
      </c>
      <c r="DTV30" s="50"/>
      <c r="DTW30" s="51"/>
      <c r="DTX30" s="51"/>
      <c r="DTY30" s="51"/>
      <c r="DTZ30" s="51"/>
      <c r="DUA30" s="51"/>
      <c r="DUB30" s="66">
        <f t="shared" si="2555"/>
        <v>0</v>
      </c>
      <c r="DUC30" s="70">
        <f t="shared" si="2556"/>
        <v>0</v>
      </c>
      <c r="DUD30" s="50"/>
      <c r="DUE30" s="51"/>
      <c r="DUF30" s="51"/>
      <c r="DUG30" s="51"/>
      <c r="DUH30" s="51"/>
      <c r="DUI30" s="51"/>
      <c r="DUJ30" s="66">
        <f t="shared" si="2557"/>
        <v>0</v>
      </c>
      <c r="DUK30" s="70">
        <f t="shared" si="2558"/>
        <v>0</v>
      </c>
      <c r="DUL30" s="50"/>
      <c r="DUM30" s="51"/>
      <c r="DUN30" s="51"/>
      <c r="DUO30" s="51"/>
      <c r="DUP30" s="51"/>
      <c r="DUQ30" s="51"/>
      <c r="DUR30" s="66">
        <f t="shared" si="2559"/>
        <v>0</v>
      </c>
      <c r="DUS30" s="70">
        <f t="shared" si="2560"/>
        <v>0</v>
      </c>
      <c r="DUT30" s="50"/>
      <c r="DUU30" s="51"/>
      <c r="DUV30" s="51"/>
      <c r="DUW30" s="51"/>
      <c r="DUX30" s="51"/>
      <c r="DUY30" s="51"/>
      <c r="DUZ30" s="66">
        <f t="shared" si="2561"/>
        <v>0</v>
      </c>
      <c r="DVA30" s="70">
        <f t="shared" si="2562"/>
        <v>0</v>
      </c>
      <c r="DVB30" s="50"/>
      <c r="DVC30" s="51"/>
      <c r="DVD30" s="51"/>
      <c r="DVE30" s="51"/>
      <c r="DVF30" s="51"/>
      <c r="DVG30" s="51"/>
      <c r="DVH30" s="66">
        <f t="shared" si="2563"/>
        <v>0</v>
      </c>
      <c r="DVI30" s="70">
        <f t="shared" si="2564"/>
        <v>0</v>
      </c>
      <c r="DVJ30" s="1"/>
      <c r="DVK30" s="1"/>
      <c r="DVL30" s="1"/>
      <c r="DVM30" s="1"/>
      <c r="DVN30" s="1"/>
      <c r="DVO30" s="1"/>
      <c r="DVZ30" s="1"/>
      <c r="DWA30" s="1"/>
      <c r="DWB30" s="1"/>
      <c r="DWC30" s="1"/>
      <c r="DWD30" s="1"/>
      <c r="DWE30" s="1"/>
      <c r="DWH30" s="1"/>
      <c r="DWI30" s="1"/>
      <c r="DWJ30" s="1"/>
      <c r="DWK30" s="1"/>
      <c r="DWL30" s="1"/>
      <c r="DWM30" s="1"/>
      <c r="DWP30" s="1"/>
      <c r="DWQ30" s="1"/>
      <c r="DWR30" s="1"/>
      <c r="DWS30" s="1"/>
      <c r="DWT30" s="1"/>
      <c r="DWU30" s="1"/>
      <c r="DWX30" s="1"/>
      <c r="DWY30" s="1"/>
      <c r="DWZ30" s="1"/>
      <c r="DXA30" s="1"/>
      <c r="DXB30" s="1"/>
      <c r="DXC30" s="1"/>
      <c r="DXF30" s="1"/>
      <c r="DXG30" s="1"/>
      <c r="DXH30" s="1"/>
      <c r="DXI30" s="1"/>
      <c r="DXJ30" s="1"/>
      <c r="DXK30" s="1"/>
      <c r="DXN30" s="1"/>
      <c r="DXO30" s="1"/>
      <c r="DXP30" s="1"/>
      <c r="DXQ30" s="1"/>
      <c r="DXR30" s="1"/>
      <c r="DXS30" s="1"/>
      <c r="DXV30" s="663"/>
      <c r="DXW30" s="1"/>
      <c r="DXX30" s="1"/>
      <c r="DXY30" s="1"/>
      <c r="DXZ30" s="1"/>
      <c r="DYA30" s="1"/>
      <c r="DYB30" s="1"/>
      <c r="DYE30" s="1"/>
      <c r="DYF30" s="1"/>
      <c r="DYG30" s="1"/>
      <c r="DYH30" s="1"/>
      <c r="DYI30" s="1"/>
      <c r="DYJ30" s="1"/>
      <c r="DYM30" s="1"/>
      <c r="DYN30" s="1"/>
      <c r="DYO30" s="1"/>
      <c r="DYP30" s="1"/>
      <c r="DYQ30" s="1"/>
      <c r="DYR30" s="1"/>
      <c r="DYU30" s="1"/>
      <c r="DYV30" s="1"/>
      <c r="DYW30" s="1"/>
      <c r="DYX30" s="1"/>
      <c r="DYY30" s="1"/>
      <c r="DYZ30" s="1"/>
      <c r="DZC30" s="1"/>
      <c r="DZD30" s="1"/>
      <c r="DZE30" s="1"/>
      <c r="DZF30" s="1"/>
      <c r="DZG30" s="1"/>
      <c r="DZH30" s="1"/>
      <c r="DZK30" s="1"/>
      <c r="DZL30" s="1"/>
      <c r="DZM30" s="1"/>
      <c r="DZN30" s="1"/>
      <c r="DZO30" s="1"/>
      <c r="DZP30" s="1"/>
      <c r="DZS30" s="1"/>
      <c r="DZT30" s="1"/>
      <c r="DZU30" s="1"/>
      <c r="DZV30" s="1"/>
      <c r="DZW30" s="1"/>
      <c r="DZX30" s="1"/>
      <c r="EAA30" s="1"/>
      <c r="EAB30" s="1"/>
      <c r="EAC30" s="1"/>
      <c r="EAD30" s="1"/>
      <c r="EAE30" s="1"/>
      <c r="EAF30" s="1"/>
      <c r="EAI30" s="1"/>
      <c r="EAJ30" s="1"/>
      <c r="EAK30" s="1"/>
      <c r="EAL30" s="1"/>
      <c r="EAM30" s="1"/>
      <c r="EAN30" s="1"/>
      <c r="EAQ30" s="1"/>
      <c r="EAR30" s="1"/>
      <c r="EAS30" s="1"/>
      <c r="EAT30" s="1"/>
      <c r="EAU30" s="1"/>
      <c r="EAV30" s="1"/>
      <c r="EAY30" s="1"/>
      <c r="EAZ30" s="1"/>
      <c r="EBA30" s="1"/>
      <c r="EBB30" s="1"/>
      <c r="EBC30" s="1"/>
      <c r="EBD30" s="1"/>
      <c r="EBG30" s="1"/>
      <c r="EBH30" s="1"/>
      <c r="EBI30" s="1"/>
      <c r="EBJ30" s="1"/>
      <c r="EBK30" s="1"/>
      <c r="EBL30" s="1"/>
      <c r="EBO30" s="1"/>
      <c r="EBP30" s="1"/>
      <c r="EBQ30" s="1"/>
      <c r="EBR30" s="1"/>
      <c r="EBS30" s="1"/>
      <c r="EBT30" s="1"/>
      <c r="EBW30" s="1"/>
      <c r="EBX30" s="1"/>
      <c r="EBY30" s="1"/>
      <c r="EBZ30" s="1"/>
      <c r="ECA30" s="1"/>
      <c r="ECB30" s="1"/>
      <c r="ECE30" s="1"/>
      <c r="ECF30" s="1"/>
      <c r="ECG30" s="1"/>
      <c r="ECH30" s="1"/>
      <c r="ECI30" s="1"/>
      <c r="ECJ30" s="1"/>
      <c r="ECM30" s="1"/>
      <c r="ECN30" s="1"/>
      <c r="ECO30" s="1"/>
      <c r="ECP30" s="1"/>
      <c r="ECQ30" s="1"/>
      <c r="ECR30" s="1"/>
      <c r="ECU30" s="1"/>
      <c r="ECV30" s="1"/>
      <c r="ECW30" s="1"/>
      <c r="ECX30" s="1"/>
      <c r="ECY30" s="1"/>
      <c r="ECZ30" s="1"/>
      <c r="EDC30" s="1"/>
      <c r="EDD30" s="1"/>
      <c r="EDE30" s="1"/>
      <c r="EDF30" s="1"/>
      <c r="EDG30" s="1"/>
      <c r="EDH30" s="1"/>
      <c r="EDK30" s="77"/>
      <c r="EDL30" s="77"/>
      <c r="EDM30" s="77"/>
      <c r="EDN30" s="77"/>
      <c r="EDO30" s="77"/>
      <c r="EDP30" s="77"/>
      <c r="EDS30" s="1"/>
      <c r="EDT30" s="1"/>
      <c r="EDU30" s="1"/>
      <c r="EDV30" s="1"/>
      <c r="EDW30" s="1"/>
      <c r="EDX30" s="1"/>
      <c r="EEA30" s="1"/>
      <c r="EEB30" s="1"/>
      <c r="EEC30" s="1"/>
      <c r="EED30" s="1"/>
      <c r="EEE30" s="1"/>
      <c r="EEF30" s="1"/>
      <c r="EEI30" s="1"/>
      <c r="EEJ30" s="1"/>
      <c r="EEK30" s="1"/>
      <c r="EEL30" s="1"/>
      <c r="EEM30" s="1"/>
      <c r="EEN30" s="1"/>
      <c r="EEQ30" s="1"/>
      <c r="EER30" s="1"/>
      <c r="EES30" s="1"/>
      <c r="EET30" s="1"/>
      <c r="EEU30" s="1"/>
      <c r="EEV30" s="1"/>
      <c r="EEY30" s="1"/>
      <c r="EEZ30" s="1"/>
      <c r="EFA30" s="1"/>
      <c r="EFB30" s="1"/>
      <c r="EFC30" s="1"/>
      <c r="EFD30" s="1"/>
      <c r="EFG30" s="1"/>
      <c r="EFH30" s="1"/>
      <c r="EFI30" s="1"/>
      <c r="EFJ30" s="1"/>
      <c r="EFK30" s="1"/>
      <c r="EFL30" s="1"/>
      <c r="EFO30" s="77"/>
      <c r="EFP30" s="77"/>
      <c r="EFQ30" s="77"/>
      <c r="EFR30" s="77"/>
      <c r="EFS30" s="77"/>
      <c r="EFT30" s="77"/>
      <c r="EFW30" s="1"/>
      <c r="EFX30" s="1"/>
      <c r="EFY30" s="1"/>
      <c r="EFZ30" s="1"/>
      <c r="EGA30" s="1"/>
      <c r="EGB30" s="1"/>
      <c r="EGE30" s="1"/>
      <c r="EGF30" s="1"/>
      <c r="EGG30" s="1"/>
      <c r="EGH30" s="1"/>
      <c r="EGI30" s="1"/>
      <c r="EGJ30" s="1"/>
      <c r="EGM30" s="833"/>
      <c r="EGN30" s="833"/>
      <c r="EGO30" s="833"/>
      <c r="EGP30" s="833"/>
      <c r="EGQ30" s="833"/>
      <c r="EGR30" s="833"/>
      <c r="EGU30" s="1"/>
      <c r="EGV30" s="1"/>
      <c r="EGW30" s="1"/>
      <c r="EGX30" s="1"/>
      <c r="EGY30" s="1"/>
      <c r="EGZ30" s="1"/>
      <c r="EHC30" s="77"/>
      <c r="EHD30" s="77"/>
      <c r="EHE30" s="77"/>
      <c r="EHF30" s="77"/>
      <c r="EHG30" s="77"/>
      <c r="EHH30" s="77"/>
      <c r="EHK30" s="1"/>
      <c r="EHL30" s="1"/>
      <c r="EHM30" s="1"/>
      <c r="EHN30" s="1"/>
      <c r="EHO30" s="1"/>
      <c r="EHP30" s="1"/>
      <c r="EHS30" s="1"/>
      <c r="EHT30" s="1"/>
      <c r="EHU30" s="1"/>
      <c r="EHV30" s="1"/>
      <c r="EHW30" s="1"/>
      <c r="EHX30" s="1"/>
      <c r="EIA30" s="1"/>
      <c r="EIB30" s="1"/>
      <c r="EIC30" s="1"/>
      <c r="EID30" s="1"/>
      <c r="EIE30" s="1"/>
      <c r="EIF30" s="1"/>
      <c r="EII30" s="1"/>
      <c r="EIJ30" s="1"/>
      <c r="EIK30" s="1"/>
      <c r="EIL30" s="1"/>
      <c r="EIM30" s="1"/>
      <c r="EIN30" s="1"/>
      <c r="EIQ30" s="1"/>
      <c r="EIR30" s="1"/>
      <c r="EIS30" s="1"/>
      <c r="EIT30" s="1"/>
      <c r="EIU30" s="1"/>
      <c r="EIV30" s="1"/>
      <c r="EIY30" s="1"/>
      <c r="EIZ30" s="1"/>
      <c r="EJA30" s="1"/>
      <c r="EJB30" s="1"/>
      <c r="EJC30" s="1"/>
      <c r="EJD30" s="1"/>
      <c r="EJG30" s="1"/>
      <c r="EJH30" s="1"/>
      <c r="EJI30" s="1"/>
      <c r="EJJ30" s="1"/>
      <c r="EJK30" s="1"/>
      <c r="EJL30" s="1"/>
      <c r="EJO30" s="1"/>
      <c r="EJP30" s="1"/>
      <c r="EJQ30" s="1"/>
      <c r="EJR30" s="1"/>
      <c r="EJS30" s="1"/>
      <c r="EJT30" s="1"/>
      <c r="EJW30" s="1"/>
      <c r="EJX30" s="1"/>
      <c r="EJY30" s="1"/>
      <c r="EJZ30" s="1"/>
      <c r="EKA30" s="1"/>
      <c r="EKB30" s="1"/>
      <c r="EKE30" s="1"/>
      <c r="EKF30" s="1"/>
      <c r="EKG30" s="1"/>
      <c r="EKH30" s="1"/>
      <c r="EKI30" s="1"/>
      <c r="EKJ30" s="1"/>
      <c r="EKM30" s="77"/>
      <c r="EKN30" s="77"/>
      <c r="EKO30" s="77"/>
      <c r="EKP30" s="77"/>
      <c r="EKQ30" s="77"/>
      <c r="EKR30" s="77"/>
      <c r="EKU30" s="1"/>
      <c r="EKV30" s="1"/>
      <c r="EKW30" s="1"/>
      <c r="EKX30" s="1"/>
      <c r="EKY30" s="1"/>
      <c r="EKZ30" s="1"/>
      <c r="ELC30" s="1"/>
      <c r="ELD30" s="1"/>
      <c r="ELE30" s="1"/>
      <c r="ELF30" s="1"/>
      <c r="ELG30" s="1"/>
      <c r="ELH30" s="1"/>
      <c r="ELK30" s="1"/>
      <c r="ELL30" s="1"/>
      <c r="ELM30" s="1"/>
      <c r="ELN30" s="1"/>
      <c r="ELO30" s="1"/>
      <c r="ELP30" s="1"/>
      <c r="ELS30" s="1"/>
      <c r="ELT30" s="1"/>
      <c r="ELU30" s="1"/>
      <c r="ELV30" s="1"/>
      <c r="ELW30" s="1"/>
      <c r="ELX30" s="1"/>
      <c r="EMA30" s="1"/>
      <c r="EMB30" s="1"/>
      <c r="EMC30" s="1"/>
      <c r="EMD30" s="1"/>
      <c r="EME30" s="1"/>
      <c r="EMF30" s="1"/>
      <c r="EMI30" s="1"/>
      <c r="EMJ30" s="1"/>
      <c r="EMK30" s="1"/>
      <c r="EML30" s="1"/>
      <c r="EMM30" s="1"/>
      <c r="EMN30" s="1"/>
      <c r="EMQ30" s="1"/>
      <c r="EMR30" s="1"/>
      <c r="EMS30" s="1"/>
      <c r="EMT30" s="1"/>
      <c r="EMU30" s="1"/>
      <c r="EMV30" s="1"/>
      <c r="EMY30" s="1"/>
      <c r="EMZ30" s="1"/>
      <c r="ENA30" s="1"/>
      <c r="ENB30" s="1"/>
      <c r="ENC30" s="1"/>
      <c r="END30" s="1"/>
    </row>
    <row r="31" spans="1:3750" x14ac:dyDescent="0.2">
      <c r="A31" s="12" t="s">
        <v>25</v>
      </c>
      <c r="B31" s="12"/>
      <c r="C31" s="25"/>
      <c r="X31" s="2"/>
    </row>
    <row r="32" spans="1:3750" x14ac:dyDescent="0.2">
      <c r="A32" s="306" t="s">
        <v>267</v>
      </c>
      <c r="B32" s="306"/>
      <c r="C32" s="25"/>
      <c r="X32" s="2"/>
      <c r="Y32" s="2"/>
      <c r="Z32" s="2"/>
      <c r="AA32" s="2"/>
      <c r="AB32" s="2"/>
      <c r="AC32" s="2"/>
    </row>
    <row r="33" spans="1:29" x14ac:dyDescent="0.2">
      <c r="A33" s="306" t="s">
        <v>268</v>
      </c>
      <c r="B33" s="306"/>
      <c r="C33" s="25"/>
      <c r="X33" s="2"/>
      <c r="Y33" s="2"/>
      <c r="Z33" s="2"/>
      <c r="AA33" s="2"/>
      <c r="AB33" s="10"/>
      <c r="AC33" s="10"/>
    </row>
    <row r="37" spans="1:29" x14ac:dyDescent="0.2">
      <c r="E37" s="208"/>
    </row>
    <row r="38" spans="1:29" x14ac:dyDescent="0.2">
      <c r="E38" s="208"/>
    </row>
    <row r="43" spans="1:29" x14ac:dyDescent="0.2">
      <c r="L43" s="208"/>
    </row>
    <row r="47" spans="1:29" x14ac:dyDescent="0.2">
      <c r="L47" s="208"/>
    </row>
  </sheetData>
  <mergeCells count="59">
    <mergeCell ref="A30:C30"/>
    <mergeCell ref="Y22:AB22"/>
    <mergeCell ref="A23:A24"/>
    <mergeCell ref="C23:C24"/>
    <mergeCell ref="D23:D24"/>
    <mergeCell ref="E23:F23"/>
    <mergeCell ref="Y23:Y24"/>
    <mergeCell ref="Z23:Z24"/>
    <mergeCell ref="AA23:AA24"/>
    <mergeCell ref="W22:W24"/>
    <mergeCell ref="X22:X24"/>
    <mergeCell ref="G23:H23"/>
    <mergeCell ref="U22:U24"/>
    <mergeCell ref="V22:V24"/>
    <mergeCell ref="P23:P24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Z5:Z6"/>
    <mergeCell ref="AA5:AA6"/>
    <mergeCell ref="AB5:AB6"/>
    <mergeCell ref="Y5:Y6"/>
    <mergeCell ref="C5:C6"/>
    <mergeCell ref="D5:D6"/>
    <mergeCell ref="A2:X2"/>
    <mergeCell ref="G5:H5"/>
    <mergeCell ref="N5:N6"/>
    <mergeCell ref="N23:N24"/>
    <mergeCell ref="A4:M4"/>
    <mergeCell ref="A22:M22"/>
    <mergeCell ref="A17:C17"/>
    <mergeCell ref="N22:O22"/>
    <mergeCell ref="E5:F5"/>
    <mergeCell ref="I5:J5"/>
    <mergeCell ref="K5:M5"/>
    <mergeCell ref="B5:B6"/>
    <mergeCell ref="B23:B24"/>
    <mergeCell ref="I23:J23"/>
    <mergeCell ref="K23:M23"/>
    <mergeCell ref="O5:O6"/>
    <mergeCell ref="O23:O24"/>
    <mergeCell ref="AC4:AC6"/>
    <mergeCell ref="AC22:AC24"/>
    <mergeCell ref="Q23:Q24"/>
    <mergeCell ref="P4:T4"/>
    <mergeCell ref="P5:P6"/>
    <mergeCell ref="Q5:Q6"/>
    <mergeCell ref="R5:R6"/>
    <mergeCell ref="T5:T6"/>
    <mergeCell ref="T23:T24"/>
    <mergeCell ref="R23:R24"/>
    <mergeCell ref="P22:T22"/>
    <mergeCell ref="AB23:AB24"/>
  </mergeCells>
  <phoneticPr fontId="50" type="noConversion"/>
  <conditionalFormatting sqref="Q25:Q29 Q7:Q16">
    <cfRule type="cellIs" dxfId="30" priority="7" operator="greaterThan">
      <formula>25</formula>
    </cfRule>
    <cfRule type="cellIs" dxfId="29" priority="8" operator="lessThan">
      <formula>15</formula>
    </cfRule>
    <cfRule type="cellIs" dxfId="28" priority="9" operator="between">
      <formula>15</formula>
      <formula>25</formula>
    </cfRule>
  </conditionalFormatting>
  <conditionalFormatting sqref="T25:T29 T7:T16">
    <cfRule type="cellIs" dxfId="27" priority="13" operator="between">
      <formula>25</formula>
      <formula>27</formula>
    </cfRule>
    <cfRule type="cellIs" dxfId="26" priority="14" operator="lessThan">
      <formula>25</formula>
    </cfRule>
    <cfRule type="cellIs" dxfId="25" priority="15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AW48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L19" sqref="L19"/>
    </sheetView>
  </sheetViews>
  <sheetFormatPr defaultColWidth="9.140625" defaultRowHeight="12.75" x14ac:dyDescent="0.2"/>
  <cols>
    <col min="1" max="1" width="4.7109375" style="10" customWidth="1"/>
    <col min="2" max="2" width="14.140625" style="10" bestFit="1" customWidth="1"/>
    <col min="3" max="3" width="32.140625" style="10" bestFit="1" customWidth="1"/>
    <col min="4" max="4" width="4.7109375" style="10" bestFit="1" customWidth="1"/>
    <col min="5" max="5" width="9" style="2" bestFit="1" customWidth="1"/>
    <col min="6" max="6" width="10.85546875" style="2" bestFit="1" customWidth="1"/>
    <col min="7" max="7" width="9" style="2" bestFit="1" customWidth="1"/>
    <col min="8" max="8" width="10.140625" style="2" bestFit="1" customWidth="1"/>
    <col min="9" max="11" width="9" style="2" bestFit="1" customWidth="1"/>
    <col min="12" max="13" width="10.140625" style="2" bestFit="1" customWidth="1"/>
    <col min="14" max="14" width="8.85546875" style="2" customWidth="1"/>
    <col min="15" max="15" width="8.140625" style="2" bestFit="1" customWidth="1"/>
    <col min="16" max="16" width="14.42578125" style="2" customWidth="1"/>
    <col min="17" max="17" width="11.85546875" style="2" customWidth="1"/>
    <col min="18" max="18" width="11.140625" style="2" customWidth="1"/>
    <col min="19" max="19" width="11" style="2" hidden="1" customWidth="1"/>
    <col min="20" max="20" width="10.28515625" style="2" customWidth="1"/>
    <col min="21" max="21" width="12.140625" style="2" bestFit="1" customWidth="1"/>
    <col min="22" max="22" width="14.42578125" style="2" bestFit="1" customWidth="1"/>
    <col min="23" max="23" width="14.42578125" style="2" customWidth="1"/>
    <col min="24" max="24" width="10.4257812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" style="11" hidden="1" customWidth="1"/>
    <col min="29" max="29" width="11" style="659" customWidth="1"/>
    <col min="30" max="45" width="9.140625" style="1" hidden="1" customWidth="1"/>
    <col min="46" max="51" width="6.7109375" style="1" hidden="1" customWidth="1"/>
    <col min="52" max="53" width="7.7109375" style="1" hidden="1" customWidth="1"/>
    <col min="54" max="59" width="6.7109375" style="1" hidden="1" customWidth="1"/>
    <col min="60" max="61" width="7.7109375" style="1" hidden="1" customWidth="1"/>
    <col min="62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83" width="6.7109375" style="1" hidden="1" customWidth="1"/>
    <col min="84" max="85" width="7.7109375" style="1" hidden="1" customWidth="1"/>
    <col min="86" max="91" width="6.7109375" style="58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3" width="9.140625" style="1" hidden="1" customWidth="1"/>
    <col min="134" max="139" width="6.7109375" style="1" hidden="1" customWidth="1"/>
    <col min="140" max="141" width="7.7109375" style="1" hidden="1" customWidth="1"/>
    <col min="142" max="147" width="6.7109375" style="1" hidden="1" customWidth="1"/>
    <col min="148" max="149" width="7.7109375" style="1" hidden="1" customWidth="1"/>
    <col min="150" max="155" width="6.7109375" style="1" hidden="1" customWidth="1"/>
    <col min="156" max="157" width="7.7109375" style="1" hidden="1" customWidth="1"/>
    <col min="158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61" width="9.14062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9.14062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22" hidden="1" customWidth="1"/>
    <col min="548" max="549" width="9.140625" style="122" hidden="1" customWidth="1"/>
    <col min="550" max="555" width="6.7109375" style="1" hidden="1" customWidth="1"/>
    <col min="556" max="557" width="7.7109375" style="1" hidden="1" customWidth="1"/>
    <col min="558" max="563" width="6.7109375" style="1" hidden="1" customWidth="1"/>
    <col min="564" max="565" width="7.7109375" style="1" hidden="1" customWidth="1"/>
    <col min="566" max="572" width="6.7109375" style="1" hidden="1" customWidth="1"/>
    <col min="573" max="574" width="7.7109375" style="1" hidden="1" customWidth="1"/>
    <col min="575" max="588" width="6.7109375" style="1" hidden="1" customWidth="1"/>
    <col min="589" max="590" width="9.140625" style="1" hidden="1" customWidth="1"/>
    <col min="591" max="596" width="6.7109375" style="1" hidden="1" customWidth="1"/>
    <col min="597" max="598" width="7.7109375" style="1" hidden="1" customWidth="1"/>
    <col min="599" max="604" width="6.7109375" style="1" hidden="1" customWidth="1"/>
    <col min="605" max="606" width="7.7109375" style="1" hidden="1" customWidth="1"/>
    <col min="607" max="612" width="6.7109375" style="58" hidden="1" customWidth="1"/>
    <col min="613" max="614" width="7.7109375" style="58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83" width="6.7109375" style="1" hidden="1" customWidth="1"/>
    <col min="684" max="685" width="7.7109375" style="1" hidden="1" customWidth="1"/>
    <col min="686" max="691" width="6.7109375" style="1" hidden="1" customWidth="1"/>
    <col min="692" max="693" width="7.7109375" style="1" hidden="1" customWidth="1"/>
    <col min="694" max="699" width="6.7109375" style="58" hidden="1" customWidth="1"/>
    <col min="700" max="701" width="7.7109375" style="58" hidden="1" customWidth="1"/>
    <col min="702" max="708" width="6.7109375" style="1" hidden="1" customWidth="1"/>
    <col min="709" max="710" width="7.7109375" style="1" hidden="1" customWidth="1"/>
    <col min="711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9.14062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2" width="6.42578125" style="1" hidden="1" customWidth="1"/>
    <col min="793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29" width="6.7109375" style="1" hidden="1" customWidth="1"/>
    <col min="830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6" width="6.7109375" style="1" hidden="1" customWidth="1"/>
    <col min="887" max="888" width="7.7109375" style="1" hidden="1" customWidth="1"/>
    <col min="889" max="894" width="6.7109375" style="1" hidden="1" customWidth="1"/>
    <col min="895" max="896" width="7.7109375" style="1" hidden="1" customWidth="1"/>
    <col min="897" max="902" width="6.7109375" style="1" hidden="1" customWidth="1"/>
    <col min="903" max="904" width="7.7109375" style="1" hidden="1" customWidth="1"/>
    <col min="905" max="910" width="6.7109375" style="1" hidden="1" customWidth="1"/>
    <col min="911" max="912" width="7.7109375" style="1" hidden="1" customWidth="1"/>
    <col min="913" max="918" width="6.7109375" style="1" hidden="1" customWidth="1"/>
    <col min="919" max="920" width="7.7109375" style="1" hidden="1" customWidth="1"/>
    <col min="921" max="926" width="6.7109375" style="1" hidden="1" customWidth="1"/>
    <col min="927" max="928" width="7.7109375" style="1" hidden="1" customWidth="1"/>
    <col min="929" max="934" width="6.7109375" style="1" hidden="1" customWidth="1"/>
    <col min="935" max="936" width="7.7109375" style="1" hidden="1" customWidth="1"/>
    <col min="937" max="942" width="6.7109375" style="1" hidden="1" customWidth="1"/>
    <col min="943" max="944" width="7.7109375" style="1" hidden="1" customWidth="1"/>
    <col min="945" max="950" width="6.7109375" style="1" hidden="1" customWidth="1"/>
    <col min="951" max="952" width="7.7109375" style="1" hidden="1" customWidth="1"/>
    <col min="953" max="958" width="6.7109375" style="1" hidden="1" customWidth="1"/>
    <col min="959" max="960" width="7.7109375" style="1" hidden="1" customWidth="1"/>
    <col min="961" max="966" width="6.7109375" style="1" hidden="1" customWidth="1"/>
    <col min="967" max="968" width="7.7109375" style="1" hidden="1" customWidth="1"/>
    <col min="969" max="974" width="6.7109375" style="1" hidden="1" customWidth="1"/>
    <col min="975" max="976" width="7.7109375" style="1" hidden="1" customWidth="1"/>
    <col min="977" max="982" width="6.7109375" style="1" hidden="1" customWidth="1"/>
    <col min="983" max="984" width="7.7109375" style="1" hidden="1" customWidth="1"/>
    <col min="985" max="990" width="6.7109375" style="1" hidden="1" customWidth="1"/>
    <col min="991" max="992" width="7.7109375" style="1" hidden="1" customWidth="1"/>
    <col min="993" max="998" width="6.7109375" style="1" hidden="1" customWidth="1"/>
    <col min="999" max="1000" width="7.7109375" style="1" hidden="1" customWidth="1"/>
    <col min="1001" max="1006" width="6.7109375" style="1" hidden="1" customWidth="1"/>
    <col min="1007" max="1008" width="7.7109375" style="1" hidden="1" customWidth="1"/>
    <col min="1009" max="1014" width="6.7109375" style="1" hidden="1" customWidth="1"/>
    <col min="1015" max="1016" width="7.7109375" style="1" hidden="1" customWidth="1"/>
    <col min="1017" max="1022" width="6.7109375" style="1" hidden="1" customWidth="1"/>
    <col min="1023" max="1024" width="7.7109375" style="1" hidden="1" customWidth="1"/>
    <col min="1025" max="1030" width="6.7109375" style="1" hidden="1" customWidth="1"/>
    <col min="1031" max="1032" width="7.7109375" style="1" hidden="1" customWidth="1"/>
    <col min="1033" max="1038" width="6.7109375" style="1" hidden="1" customWidth="1"/>
    <col min="1039" max="1040" width="7.7109375" style="1" hidden="1" customWidth="1"/>
    <col min="1041" max="1046" width="6.7109375" style="1" hidden="1" customWidth="1"/>
    <col min="1047" max="1048" width="7.7109375" style="1" hidden="1" customWidth="1"/>
    <col min="1049" max="1054" width="6.7109375" style="1" hidden="1" customWidth="1"/>
    <col min="1055" max="1056" width="7.7109375" style="1" hidden="1" customWidth="1"/>
    <col min="1057" max="1062" width="6.7109375" style="1" hidden="1" customWidth="1"/>
    <col min="1063" max="1064" width="7.7109375" style="1" hidden="1" customWidth="1"/>
    <col min="1065" max="1070" width="6.7109375" style="1" hidden="1" customWidth="1"/>
    <col min="1071" max="1072" width="7.7109375" style="1" hidden="1" customWidth="1"/>
    <col min="1073" max="1078" width="6.7109375" style="1" hidden="1" customWidth="1"/>
    <col min="1079" max="1080" width="7.7109375" style="1" hidden="1" customWidth="1"/>
    <col min="1081" max="1086" width="6.7109375" style="1" hidden="1" customWidth="1"/>
    <col min="1087" max="1088" width="7.7109375" style="1" hidden="1" customWidth="1"/>
    <col min="1089" max="1094" width="6.7109375" style="1" hidden="1" customWidth="1"/>
    <col min="1095" max="1096" width="7.7109375" style="1" hidden="1" customWidth="1"/>
    <col min="1097" max="1102" width="6.7109375" style="1" hidden="1" customWidth="1"/>
    <col min="1103" max="1104" width="7.7109375" style="1" hidden="1" customWidth="1"/>
    <col min="1105" max="1110" width="6.7109375" style="1" hidden="1" customWidth="1"/>
    <col min="1111" max="1112" width="7.7109375" style="1" hidden="1" customWidth="1"/>
    <col min="1113" max="1118" width="6.7109375" style="77" hidden="1" customWidth="1"/>
    <col min="1119" max="1120" width="7.7109375" style="1" hidden="1" customWidth="1"/>
    <col min="1121" max="1126" width="6.7109375" style="1" hidden="1" customWidth="1"/>
    <col min="1127" max="1128" width="7.7109375" style="1" hidden="1" customWidth="1"/>
    <col min="1129" max="1134" width="6.7109375" style="1" hidden="1" customWidth="1"/>
    <col min="1135" max="1136" width="7.7109375" style="1" hidden="1" customWidth="1"/>
    <col min="1137" max="1142" width="6.7109375" style="1" hidden="1" customWidth="1"/>
    <col min="1143" max="1144" width="7.7109375" style="1" hidden="1" customWidth="1"/>
    <col min="1145" max="1150" width="6.7109375" style="1" hidden="1" customWidth="1"/>
    <col min="1151" max="1152" width="7.7109375" style="1" hidden="1" customWidth="1"/>
    <col min="1153" max="1158" width="6.7109375" style="1" hidden="1" customWidth="1"/>
    <col min="1159" max="1160" width="7.7109375" style="1" hidden="1" customWidth="1"/>
    <col min="1161" max="1166" width="6.7109375" style="1" hidden="1" customWidth="1"/>
    <col min="1167" max="1168" width="7.7109375" style="1" hidden="1" customWidth="1"/>
    <col min="1169" max="1174" width="6.7109375" style="1" hidden="1" customWidth="1"/>
    <col min="1175" max="1176" width="7.7109375" style="1" hidden="1" customWidth="1"/>
    <col min="1177" max="1182" width="6.7109375" style="1" hidden="1" customWidth="1"/>
    <col min="1183" max="1192" width="7.7109375" style="1" hidden="1" customWidth="1"/>
    <col min="1193" max="1193" width="8" style="58" hidden="1" customWidth="1"/>
    <col min="1194" max="1198" width="6.7109375" style="58" hidden="1" customWidth="1"/>
    <col min="1199" max="1200" width="7.7109375" style="1" hidden="1" customWidth="1"/>
    <col min="1201" max="1206" width="6.7109375" style="1" hidden="1" customWidth="1"/>
    <col min="1207" max="1208" width="7.7109375" style="1" hidden="1" customWidth="1"/>
    <col min="1209" max="1214" width="6.7109375" style="1" hidden="1" customWidth="1"/>
    <col min="1215" max="1216" width="7.7109375" style="1" hidden="1" customWidth="1"/>
    <col min="1217" max="1222" width="6.7109375" style="1" hidden="1" customWidth="1"/>
    <col min="1223" max="1224" width="7.7109375" style="1" hidden="1" customWidth="1"/>
    <col min="1225" max="1230" width="6.7109375" style="1" hidden="1" customWidth="1"/>
    <col min="1231" max="1232" width="7.7109375" style="1" hidden="1" customWidth="1"/>
    <col min="1233" max="1238" width="6.7109375" style="1" hidden="1" customWidth="1"/>
    <col min="1239" max="1240" width="7.7109375" style="1" hidden="1" customWidth="1"/>
    <col min="1241" max="1246" width="6.7109375" style="1" hidden="1" customWidth="1"/>
    <col min="1247" max="1248" width="7.7109375" style="1" hidden="1" customWidth="1"/>
    <col min="1249" max="1254" width="6.7109375" style="1" hidden="1" customWidth="1"/>
    <col min="1255" max="1256" width="7.7109375" style="1" hidden="1" customWidth="1"/>
    <col min="1257" max="1262" width="6.7109375" style="1" hidden="1" customWidth="1"/>
    <col min="1263" max="1264" width="7.7109375" style="1" hidden="1" customWidth="1"/>
    <col min="1265" max="1270" width="6.7109375" style="1" hidden="1" customWidth="1"/>
    <col min="1271" max="1272" width="7.7109375" style="1" hidden="1" customWidth="1"/>
    <col min="1273" max="1278" width="6.7109375" style="1" hidden="1" customWidth="1"/>
    <col min="1279" max="1280" width="7.7109375" style="1" hidden="1" customWidth="1"/>
    <col min="1281" max="1286" width="6.7109375" style="1" hidden="1" customWidth="1"/>
    <col min="1287" max="1288" width="7.7109375" style="1" hidden="1" customWidth="1"/>
    <col min="1289" max="1294" width="6.7109375" style="1" hidden="1" customWidth="1"/>
    <col min="1295" max="1296" width="7.7109375" style="1" hidden="1" customWidth="1"/>
    <col min="1297" max="1302" width="6.7109375" style="1" hidden="1" customWidth="1"/>
    <col min="1303" max="1304" width="7.7109375" style="1" hidden="1" customWidth="1"/>
    <col min="1305" max="1310" width="6.7109375" style="1" hidden="1" customWidth="1"/>
    <col min="1311" max="1312" width="9.140625" style="1" hidden="1" customWidth="1"/>
    <col min="1313" max="1318" width="6.7109375" style="1" hidden="1" customWidth="1"/>
    <col min="1319" max="1320" width="9.140625" style="1" hidden="1" customWidth="1"/>
    <col min="1321" max="1326" width="6.7109375" style="1" hidden="1" customWidth="1"/>
    <col min="1327" max="1328" width="7.7109375" style="1" hidden="1" customWidth="1"/>
    <col min="1329" max="1334" width="6.7109375" style="1" hidden="1" customWidth="1"/>
    <col min="1335" max="1336" width="7.7109375" style="1" hidden="1" customWidth="1"/>
    <col min="1337" max="1342" width="6.7109375" style="1" hidden="1" customWidth="1"/>
    <col min="1343" max="1344" width="7.7109375" style="1" hidden="1" customWidth="1"/>
    <col min="1345" max="1350" width="6.7109375" style="1" hidden="1" customWidth="1"/>
    <col min="1351" max="1352" width="7.7109375" style="1" hidden="1" customWidth="1"/>
    <col min="1353" max="1358" width="6.7109375" style="1" hidden="1" customWidth="1"/>
    <col min="1359" max="1360" width="7.7109375" style="1" hidden="1" customWidth="1"/>
    <col min="1361" max="1366" width="6.7109375" style="1" hidden="1" customWidth="1"/>
    <col min="1367" max="1368" width="7.7109375" style="1" hidden="1" customWidth="1"/>
    <col min="1369" max="1374" width="6.7109375" style="1" hidden="1" customWidth="1"/>
    <col min="1375" max="1376" width="7.7109375" style="1" hidden="1" customWidth="1"/>
    <col min="1377" max="1382" width="6.7109375" style="1" hidden="1" customWidth="1"/>
    <col min="1383" max="1384" width="7.7109375" style="1" hidden="1" customWidth="1"/>
    <col min="1385" max="1390" width="6.7109375" style="1" hidden="1" customWidth="1"/>
    <col min="1391" max="1392" width="7.7109375" style="1" hidden="1" customWidth="1"/>
    <col min="1393" max="1393" width="6.42578125" style="77" hidden="1" customWidth="1"/>
    <col min="1394" max="1398" width="6.7109375" style="77" hidden="1" customWidth="1"/>
    <col min="1399" max="1400" width="7.7109375" style="1" hidden="1" customWidth="1"/>
    <col min="1401" max="1406" width="6.7109375" style="1" hidden="1" customWidth="1"/>
    <col min="1407" max="1408" width="9.140625" style="1" hidden="1" customWidth="1"/>
    <col min="1409" max="1414" width="6.7109375" style="1" hidden="1" customWidth="1"/>
    <col min="1415" max="1416" width="7.7109375" style="1" hidden="1" customWidth="1"/>
    <col min="1417" max="1430" width="6.7109375" style="1" hidden="1" customWidth="1"/>
    <col min="1431" max="1432" width="7.7109375" style="1" hidden="1" customWidth="1"/>
    <col min="1433" max="1438" width="6.7109375" style="1" hidden="1" customWidth="1"/>
    <col min="1439" max="1440" width="7.7109375" style="1" hidden="1" customWidth="1"/>
    <col min="1441" max="1446" width="6.7109375" style="1" hidden="1" customWidth="1"/>
    <col min="1447" max="1448" width="7.7109375" style="1" hidden="1" customWidth="1"/>
    <col min="1449" max="1454" width="6.7109375" style="1" hidden="1" customWidth="1"/>
    <col min="1455" max="1456" width="7.7109375" style="1" hidden="1" customWidth="1"/>
    <col min="1457" max="1462" width="6.7109375" style="1" hidden="1" customWidth="1"/>
    <col min="1463" max="1464" width="7.7109375" style="1" hidden="1" customWidth="1"/>
    <col min="1465" max="1470" width="6.7109375" style="1" hidden="1" customWidth="1"/>
    <col min="1471" max="1472" width="7.7109375" style="1" hidden="1" customWidth="1"/>
    <col min="1473" max="1478" width="6.7109375" style="1" hidden="1" customWidth="1"/>
    <col min="1479" max="1480" width="7.7109375" style="1" hidden="1" customWidth="1"/>
    <col min="1481" max="1486" width="6.7109375" style="1" hidden="1" customWidth="1"/>
    <col min="1487" max="1488" width="7.7109375" style="1" hidden="1" customWidth="1"/>
    <col min="1489" max="1494" width="6.7109375" style="1" hidden="1" customWidth="1"/>
    <col min="1495" max="1496" width="7.7109375" style="1" hidden="1" customWidth="1"/>
    <col min="1497" max="1502" width="6.7109375" style="1" hidden="1" customWidth="1"/>
    <col min="1503" max="1504" width="7.7109375" style="1" hidden="1" customWidth="1"/>
    <col min="1505" max="1510" width="6.7109375" style="1" hidden="1" customWidth="1"/>
    <col min="1511" max="1512" width="7.7109375" style="1" hidden="1" customWidth="1"/>
    <col min="1513" max="1518" width="6.7109375" style="1" hidden="1" customWidth="1"/>
    <col min="1519" max="1520" width="7.7109375" style="1" hidden="1" customWidth="1"/>
    <col min="1521" max="1526" width="6.7109375" style="1" hidden="1" customWidth="1"/>
    <col min="1527" max="1528" width="7.7109375" style="1" hidden="1" customWidth="1"/>
    <col min="1529" max="1534" width="6.7109375" style="1" hidden="1" customWidth="1"/>
    <col min="1535" max="1536" width="7.7109375" style="1" hidden="1" customWidth="1"/>
    <col min="1537" max="1542" width="6.7109375" style="1" hidden="1" customWidth="1"/>
    <col min="1543" max="1544" width="7.7109375" style="1" hidden="1" customWidth="1"/>
    <col min="1545" max="1550" width="6.7109375" style="1" hidden="1" customWidth="1"/>
    <col min="1551" max="1552" width="7.7109375" style="1" hidden="1" customWidth="1"/>
    <col min="1553" max="1558" width="6.7109375" style="1" hidden="1" customWidth="1"/>
    <col min="1559" max="1560" width="7.7109375" style="1" hidden="1" customWidth="1"/>
    <col min="1561" max="1566" width="6.7109375" style="58" hidden="1" customWidth="1"/>
    <col min="1567" max="1568" width="7.7109375" style="1" hidden="1" customWidth="1"/>
    <col min="1569" max="1574" width="6.7109375" style="1" hidden="1" customWidth="1"/>
    <col min="1575" max="1576" width="7.7109375" style="1" hidden="1" customWidth="1"/>
    <col min="1577" max="1582" width="6.7109375" style="58" hidden="1" customWidth="1"/>
    <col min="1583" max="1584" width="7.7109375" style="1" hidden="1" customWidth="1"/>
    <col min="1585" max="1590" width="6.7109375" style="58" hidden="1" customWidth="1"/>
    <col min="1591" max="1592" width="7.7109375" style="1" hidden="1" customWidth="1"/>
    <col min="1593" max="1598" width="6.7109375" style="1" hidden="1" customWidth="1"/>
    <col min="1599" max="1600" width="7.7109375" style="1" hidden="1" customWidth="1"/>
    <col min="1601" max="1606" width="6.7109375" style="1" hidden="1" customWidth="1"/>
    <col min="1607" max="1608" width="7.7109375" style="1" hidden="1" customWidth="1"/>
    <col min="1609" max="1614" width="6.7109375" style="1" hidden="1" customWidth="1"/>
    <col min="1615" max="1616" width="7.7109375" style="1" hidden="1" customWidth="1"/>
    <col min="1617" max="1622" width="6.7109375" style="1" hidden="1" customWidth="1"/>
    <col min="1623" max="1624" width="7.7109375" style="1" hidden="1" customWidth="1"/>
    <col min="1625" max="1630" width="6.7109375" style="1" hidden="1" customWidth="1"/>
    <col min="1631" max="1632" width="7.7109375" style="1" hidden="1" customWidth="1"/>
    <col min="1633" max="1638" width="6.7109375" style="1" hidden="1" customWidth="1"/>
    <col min="1639" max="1640" width="7.7109375" style="1" hidden="1" customWidth="1"/>
    <col min="1641" max="1646" width="6.7109375" style="1" hidden="1" customWidth="1"/>
    <col min="1647" max="1648" width="7.7109375" style="1" hidden="1" customWidth="1"/>
    <col min="1649" max="1654" width="6.7109375" style="1" hidden="1" customWidth="1"/>
    <col min="1655" max="1655" width="7.7109375" style="1" hidden="1" customWidth="1"/>
    <col min="1656" max="1656" width="9.42578125" style="1" hidden="1" customWidth="1"/>
    <col min="1657" max="1662" width="6.7109375" style="1" hidden="1" customWidth="1"/>
    <col min="1663" max="1664" width="7.7109375" style="1" hidden="1" customWidth="1"/>
    <col min="1665" max="1670" width="6.7109375" style="1" hidden="1" customWidth="1"/>
    <col min="1671" max="1672" width="7.7109375" style="1" hidden="1" customWidth="1"/>
    <col min="1673" max="1678" width="6.7109375" style="1" hidden="1" customWidth="1"/>
    <col min="1679" max="1688" width="7.7109375" style="1" hidden="1" customWidth="1"/>
    <col min="1689" max="1694" width="6.7109375" style="1" hidden="1" customWidth="1"/>
    <col min="1695" max="1696" width="7.7109375" style="1" hidden="1" customWidth="1"/>
    <col min="1697" max="1702" width="6.7109375" style="1" hidden="1" customWidth="1"/>
    <col min="1703" max="1704" width="7.7109375" style="1" hidden="1" customWidth="1"/>
    <col min="1705" max="1710" width="6.7109375" style="1" hidden="1" customWidth="1"/>
    <col min="1711" max="1712" width="7.7109375" style="1" hidden="1" customWidth="1"/>
    <col min="1713" max="1718" width="6.7109375" style="1" hidden="1" customWidth="1"/>
    <col min="1719" max="1720" width="7.7109375" style="1" hidden="1" customWidth="1"/>
    <col min="1721" max="1726" width="6.7109375" style="1" hidden="1" customWidth="1"/>
    <col min="1727" max="1728" width="7.7109375" style="1" hidden="1" customWidth="1"/>
    <col min="1729" max="1734" width="6.7109375" style="1" hidden="1" customWidth="1"/>
    <col min="1735" max="1736" width="7.7109375" style="1" hidden="1" customWidth="1"/>
    <col min="1737" max="1742" width="6.7109375" style="1" hidden="1" customWidth="1"/>
    <col min="1743" max="1744" width="7.7109375" style="1" hidden="1" customWidth="1"/>
    <col min="1745" max="1750" width="6.7109375" style="1" hidden="1" customWidth="1"/>
    <col min="1751" max="1752" width="7.7109375" style="1" hidden="1" customWidth="1"/>
    <col min="1753" max="1758" width="6.7109375" style="1" hidden="1" customWidth="1"/>
    <col min="1759" max="1760" width="7.7109375" style="1" hidden="1" customWidth="1"/>
    <col min="1761" max="1766" width="6.7109375" style="1" hidden="1" customWidth="1"/>
    <col min="1767" max="1768" width="7.7109375" style="1" hidden="1" customWidth="1"/>
    <col min="1769" max="1774" width="6.7109375" style="1" hidden="1" customWidth="1"/>
    <col min="1775" max="1776" width="7.7109375" style="1" hidden="1" customWidth="1"/>
    <col min="1777" max="1782" width="6.7109375" style="1" hidden="1" customWidth="1"/>
    <col min="1783" max="1784" width="7.7109375" style="1" hidden="1" customWidth="1"/>
    <col min="1785" max="1790" width="6.7109375" style="1" hidden="1" customWidth="1"/>
    <col min="1791" max="1792" width="7.7109375" style="1" hidden="1" customWidth="1"/>
    <col min="1793" max="1798" width="6.7109375" style="1" hidden="1" customWidth="1"/>
    <col min="1799" max="1800" width="7.7109375" style="1" hidden="1" customWidth="1"/>
    <col min="1801" max="1806" width="6.7109375" style="1" hidden="1" customWidth="1"/>
    <col min="1807" max="1808" width="7.7109375" style="1" hidden="1" customWidth="1"/>
    <col min="1809" max="1814" width="6.7109375" style="1" hidden="1" customWidth="1"/>
    <col min="1815" max="1816" width="7.7109375" style="1" hidden="1" customWidth="1"/>
    <col min="1817" max="1822" width="6.7109375" style="1" hidden="1" customWidth="1"/>
    <col min="1823" max="1824" width="7.7109375" style="1" hidden="1" customWidth="1"/>
    <col min="1825" max="1830" width="6.7109375" style="1" hidden="1" customWidth="1"/>
    <col min="1831" max="1832" width="7.7109375" style="1" hidden="1" customWidth="1"/>
    <col min="1833" max="1838" width="6.7109375" style="1" hidden="1" customWidth="1"/>
    <col min="1839" max="1840" width="7.7109375" style="1" hidden="1" customWidth="1"/>
    <col min="1841" max="1846" width="6.7109375" style="1" hidden="1" customWidth="1"/>
    <col min="1847" max="1848" width="7.7109375" style="1" hidden="1" customWidth="1"/>
    <col min="1849" max="1854" width="6.7109375" style="1" hidden="1" customWidth="1"/>
    <col min="1855" max="1856" width="7.7109375" style="1" hidden="1" customWidth="1"/>
    <col min="1857" max="1862" width="6.7109375" style="1" hidden="1" customWidth="1"/>
    <col min="1863" max="1864" width="7.7109375" style="1" hidden="1" customWidth="1"/>
    <col min="1865" max="1870" width="6.7109375" style="1" hidden="1" customWidth="1"/>
    <col min="1871" max="1872" width="7.7109375" style="1" hidden="1" customWidth="1"/>
    <col min="1873" max="1878" width="6.7109375" style="1" hidden="1" customWidth="1"/>
    <col min="1879" max="1880" width="7.7109375" style="1" hidden="1" customWidth="1"/>
    <col min="1881" max="1886" width="6.7109375" style="1" hidden="1" customWidth="1"/>
    <col min="1887" max="1888" width="7.7109375" style="1" hidden="1" customWidth="1"/>
    <col min="1889" max="1894" width="6.7109375" style="1" hidden="1" customWidth="1"/>
    <col min="1895" max="1904" width="7.7109375" style="1" hidden="1" customWidth="1"/>
    <col min="1905" max="1910" width="6.7109375" style="1" hidden="1" customWidth="1"/>
    <col min="1911" max="1912" width="7.7109375" style="1" hidden="1" customWidth="1"/>
    <col min="1913" max="1918" width="6.7109375" style="1" hidden="1" customWidth="1"/>
    <col min="1919" max="1920" width="7.7109375" style="1" hidden="1" customWidth="1"/>
    <col min="1921" max="1926" width="6.7109375" style="1" hidden="1" customWidth="1"/>
    <col min="1927" max="1928" width="7.7109375" style="1" hidden="1" customWidth="1"/>
    <col min="1929" max="1934" width="6.7109375" style="1" hidden="1" customWidth="1"/>
    <col min="1935" max="1936" width="7.7109375" style="1" hidden="1" customWidth="1"/>
    <col min="1937" max="1942" width="6.7109375" style="1" hidden="1" customWidth="1"/>
    <col min="1943" max="1944" width="7.7109375" style="1" hidden="1" customWidth="1"/>
    <col min="1945" max="1950" width="6.7109375" style="1" hidden="1" customWidth="1"/>
    <col min="1951" max="1952" width="7.7109375" style="1" hidden="1" customWidth="1"/>
    <col min="1953" max="1958" width="6.7109375" style="1" hidden="1" customWidth="1"/>
    <col min="1959" max="1960" width="7.7109375" style="1" hidden="1" customWidth="1"/>
    <col min="1961" max="1966" width="6.7109375" style="1" hidden="1" customWidth="1"/>
    <col min="1967" max="1968" width="7.7109375" style="1" hidden="1" customWidth="1"/>
    <col min="1969" max="1974" width="6.7109375" style="1" hidden="1" customWidth="1"/>
    <col min="1975" max="1976" width="7.7109375" style="1" hidden="1" customWidth="1"/>
    <col min="1977" max="1982" width="6.7109375" style="1" hidden="1" customWidth="1"/>
    <col min="1983" max="1984" width="7.7109375" style="1" hidden="1" customWidth="1"/>
    <col min="1985" max="1990" width="6.7109375" style="1" hidden="1" customWidth="1"/>
    <col min="1991" max="1992" width="7.7109375" style="1" hidden="1" customWidth="1"/>
    <col min="1993" max="1998" width="6.7109375" style="1" hidden="1" customWidth="1"/>
    <col min="1999" max="2000" width="7.7109375" style="1" hidden="1" customWidth="1"/>
    <col min="2001" max="2006" width="6.7109375" style="1" hidden="1" customWidth="1"/>
    <col min="2007" max="2008" width="7.7109375" style="1" hidden="1" customWidth="1"/>
    <col min="2009" max="2014" width="6.7109375" style="1" hidden="1" customWidth="1"/>
    <col min="2015" max="2016" width="7.7109375" style="1" hidden="1" customWidth="1"/>
    <col min="2017" max="2022" width="6.7109375" style="1" hidden="1" customWidth="1"/>
    <col min="2023" max="2024" width="7.7109375" style="1" hidden="1" customWidth="1"/>
    <col min="2025" max="2030" width="6.7109375" style="1" hidden="1" customWidth="1"/>
    <col min="2031" max="2032" width="7.7109375" style="1" hidden="1" customWidth="1"/>
    <col min="2033" max="2038" width="6.7109375" style="1" hidden="1" customWidth="1"/>
    <col min="2039" max="2040" width="7.7109375" style="1" hidden="1" customWidth="1"/>
    <col min="2041" max="2046" width="6.7109375" style="1" hidden="1" customWidth="1"/>
    <col min="2047" max="2048" width="7.7109375" style="1" hidden="1" customWidth="1"/>
    <col min="2049" max="2054" width="6.7109375" style="1" hidden="1" customWidth="1"/>
    <col min="2055" max="2056" width="7.7109375" style="1" hidden="1" customWidth="1"/>
    <col min="2057" max="2062" width="6.7109375" style="1" hidden="1" customWidth="1"/>
    <col min="2063" max="2064" width="7.7109375" style="1" hidden="1" customWidth="1"/>
    <col min="2065" max="2070" width="6.7109375" style="1" hidden="1" customWidth="1"/>
    <col min="2071" max="2072" width="7.7109375" style="1" hidden="1" customWidth="1"/>
    <col min="2073" max="2078" width="6.7109375" style="1" hidden="1" customWidth="1"/>
    <col min="2079" max="2080" width="7.7109375" style="1" hidden="1" customWidth="1"/>
    <col min="2081" max="2086" width="6.7109375" style="1" hidden="1" customWidth="1"/>
    <col min="2087" max="2088" width="7.7109375" style="1" hidden="1" customWidth="1"/>
    <col min="2089" max="2094" width="6.7109375" style="1" hidden="1" customWidth="1"/>
    <col min="2095" max="2096" width="7.7109375" style="1" hidden="1" customWidth="1"/>
    <col min="2097" max="2102" width="6.7109375" style="1" hidden="1" customWidth="1"/>
    <col min="2103" max="2104" width="7.7109375" style="1" hidden="1" customWidth="1"/>
    <col min="2105" max="2110" width="6.7109375" style="1" hidden="1" customWidth="1"/>
    <col min="2111" max="2112" width="7.7109375" style="1" hidden="1" customWidth="1"/>
    <col min="2113" max="2118" width="6.7109375" style="1" hidden="1" customWidth="1"/>
    <col min="2119" max="2120" width="7.7109375" style="1" hidden="1" customWidth="1"/>
    <col min="2121" max="2126" width="6.7109375" style="1" hidden="1" customWidth="1"/>
    <col min="2127" max="2128" width="7.7109375" style="1" hidden="1" customWidth="1"/>
    <col min="2129" max="2134" width="6.7109375" style="1" hidden="1" customWidth="1"/>
    <col min="2135" max="2136" width="7.7109375" style="1" hidden="1" customWidth="1"/>
    <col min="2137" max="2142" width="6.7109375" style="1" hidden="1" customWidth="1"/>
    <col min="2143" max="2144" width="7.7109375" style="1" hidden="1" customWidth="1"/>
    <col min="2145" max="2150" width="6.7109375" style="1" hidden="1" customWidth="1"/>
    <col min="2151" max="2152" width="7.7109375" style="1" hidden="1" customWidth="1"/>
    <col min="2153" max="2158" width="6.7109375" style="1" hidden="1" customWidth="1"/>
    <col min="2159" max="2160" width="7.7109375" style="1" hidden="1" customWidth="1"/>
    <col min="2161" max="2166" width="6.7109375" style="1" hidden="1" customWidth="1"/>
    <col min="2167" max="2168" width="7.7109375" style="1" hidden="1" customWidth="1"/>
    <col min="2169" max="2174" width="6.7109375" style="1" hidden="1" customWidth="1"/>
    <col min="2175" max="2176" width="7.7109375" style="1" hidden="1" customWidth="1"/>
    <col min="2177" max="2182" width="6.7109375" style="1" hidden="1" customWidth="1"/>
    <col min="2183" max="2184" width="7.7109375" style="1" hidden="1" customWidth="1"/>
    <col min="2185" max="2190" width="6.7109375" style="1" hidden="1" customWidth="1"/>
    <col min="2191" max="2192" width="7.7109375" style="1" hidden="1" customWidth="1"/>
    <col min="2193" max="2198" width="6.7109375" style="1" hidden="1" customWidth="1"/>
    <col min="2199" max="2200" width="7.7109375" style="1" hidden="1" customWidth="1"/>
    <col min="2201" max="2206" width="6.7109375" style="1" hidden="1" customWidth="1"/>
    <col min="2207" max="2208" width="7.7109375" style="1" hidden="1" customWidth="1"/>
    <col min="2209" max="2214" width="6.7109375" style="58" hidden="1" customWidth="1"/>
    <col min="2215" max="2216" width="7.7109375" style="1" hidden="1" customWidth="1"/>
    <col min="2217" max="2222" width="6.7109375" style="1" hidden="1" customWidth="1"/>
    <col min="2223" max="2224" width="7.7109375" style="1" hidden="1" customWidth="1"/>
    <col min="2225" max="2230" width="6.7109375" style="1" hidden="1" customWidth="1"/>
    <col min="2231" max="2232" width="7.7109375" style="1" hidden="1" customWidth="1"/>
    <col min="2233" max="2238" width="6.7109375" style="1" hidden="1" customWidth="1"/>
    <col min="2239" max="2240" width="7.7109375" style="1" hidden="1" customWidth="1"/>
    <col min="2241" max="2246" width="6.7109375" style="1" hidden="1" customWidth="1"/>
    <col min="2247" max="2248" width="7.7109375" style="1" hidden="1" customWidth="1"/>
    <col min="2249" max="2254" width="6.7109375" style="1" hidden="1" customWidth="1"/>
    <col min="2255" max="2256" width="9.140625" style="1" hidden="1" customWidth="1"/>
    <col min="2257" max="2262" width="6.7109375" style="1" hidden="1" customWidth="1"/>
    <col min="2263" max="2264" width="7.7109375" style="1" hidden="1" customWidth="1"/>
    <col min="2265" max="2270" width="6.7109375" style="1" hidden="1" customWidth="1"/>
    <col min="2271" max="2272" width="7.7109375" style="1" hidden="1" customWidth="1"/>
    <col min="2273" max="2278" width="6.7109375" style="1" hidden="1" customWidth="1"/>
    <col min="2279" max="2280" width="7.7109375" style="1" hidden="1" customWidth="1"/>
    <col min="2281" max="2286" width="6.7109375" style="1" hidden="1" customWidth="1"/>
    <col min="2287" max="2288" width="7.7109375" style="1" hidden="1" customWidth="1"/>
    <col min="2289" max="2294" width="6.7109375" style="1" hidden="1" customWidth="1"/>
    <col min="2295" max="2296" width="7.7109375" style="1" hidden="1" customWidth="1"/>
    <col min="2297" max="2302" width="6.7109375" style="1" hidden="1" customWidth="1"/>
    <col min="2303" max="2304" width="7.7109375" style="1" hidden="1" customWidth="1"/>
    <col min="2305" max="2310" width="6.7109375" style="1" hidden="1" customWidth="1"/>
    <col min="2311" max="2312" width="7.7109375" style="1" hidden="1" customWidth="1"/>
    <col min="2313" max="2318" width="6.7109375" style="1" hidden="1" customWidth="1"/>
    <col min="2319" max="2320" width="7.7109375" style="1" hidden="1" customWidth="1"/>
    <col min="2321" max="2326" width="6.7109375" style="1" hidden="1" customWidth="1"/>
    <col min="2327" max="2328" width="7.7109375" style="1" hidden="1" customWidth="1"/>
    <col min="2329" max="2334" width="6.7109375" style="1" hidden="1" customWidth="1"/>
    <col min="2335" max="2336" width="7.7109375" style="1" hidden="1" customWidth="1"/>
    <col min="2337" max="2342" width="6.7109375" style="1" hidden="1" customWidth="1"/>
    <col min="2343" max="2344" width="7.7109375" style="1" hidden="1" customWidth="1"/>
    <col min="2345" max="2350" width="6.7109375" style="1" hidden="1" customWidth="1"/>
    <col min="2351" max="2352" width="7.7109375" style="1" hidden="1" customWidth="1"/>
    <col min="2353" max="2358" width="6.7109375" style="1" hidden="1" customWidth="1"/>
    <col min="2359" max="2360" width="7.7109375" style="1" hidden="1" customWidth="1"/>
    <col min="2361" max="2366" width="6.7109375" style="1" hidden="1" customWidth="1"/>
    <col min="2367" max="2368" width="7.7109375" style="1" hidden="1" customWidth="1"/>
    <col min="2369" max="2374" width="6.7109375" style="1" hidden="1" customWidth="1"/>
    <col min="2375" max="2376" width="7.7109375" style="1" hidden="1" customWidth="1"/>
    <col min="2377" max="2382" width="6.7109375" style="1" hidden="1" customWidth="1"/>
    <col min="2383" max="2384" width="7.7109375" style="1" hidden="1" customWidth="1"/>
    <col min="2385" max="2390" width="6.7109375" style="1" hidden="1" customWidth="1"/>
    <col min="2391" max="2392" width="7.7109375" style="1" hidden="1" customWidth="1"/>
    <col min="2393" max="2398" width="6.7109375" style="1" hidden="1" customWidth="1"/>
    <col min="2399" max="2400" width="7.7109375" style="1" hidden="1" customWidth="1"/>
    <col min="2401" max="2406" width="6.7109375" style="1" hidden="1" customWidth="1"/>
    <col min="2407" max="2408" width="7.7109375" style="1" hidden="1" customWidth="1"/>
    <col min="2409" max="2414" width="6.7109375" style="1" hidden="1" customWidth="1"/>
    <col min="2415" max="2416" width="7.7109375" style="1" hidden="1" customWidth="1"/>
    <col min="2417" max="2422" width="6.7109375" style="1" hidden="1" customWidth="1"/>
    <col min="2423" max="2424" width="7.7109375" style="1" hidden="1" customWidth="1"/>
    <col min="2425" max="2430" width="5.7109375" style="1" hidden="1" customWidth="1"/>
    <col min="2431" max="2432" width="6.7109375" style="1" hidden="1" customWidth="1"/>
    <col min="2433" max="2438" width="5.7109375" style="1" hidden="1" customWidth="1"/>
    <col min="2439" max="2440" width="7.7109375" style="1" hidden="1" customWidth="1"/>
    <col min="2441" max="2446" width="6.7109375" style="1" hidden="1" customWidth="1"/>
    <col min="2447" max="2448" width="7.7109375" style="1" hidden="1" customWidth="1"/>
    <col min="2449" max="2454" width="5.7109375" style="1" hidden="1" customWidth="1"/>
    <col min="2455" max="2456" width="7.7109375" style="1" hidden="1" customWidth="1"/>
    <col min="2457" max="2462" width="5.7109375" style="1" hidden="1" customWidth="1"/>
    <col min="2463" max="2464" width="7.7109375" style="1" hidden="1" customWidth="1"/>
    <col min="2465" max="2470" width="5.7109375" style="1" hidden="1" customWidth="1"/>
    <col min="2471" max="2472" width="7.7109375" style="1" hidden="1" customWidth="1"/>
    <col min="2473" max="2478" width="5.7109375" style="1" hidden="1" customWidth="1"/>
    <col min="2479" max="2480" width="6.7109375" style="1" hidden="1" customWidth="1"/>
    <col min="2481" max="2486" width="5.7109375" style="1" hidden="1" customWidth="1"/>
    <col min="2487" max="2488" width="6.7109375" style="1" hidden="1" customWidth="1"/>
    <col min="2489" max="2494" width="5.7109375" style="1" hidden="1" customWidth="1"/>
    <col min="2495" max="2496" width="6.7109375" style="1" hidden="1" customWidth="1"/>
    <col min="2497" max="2502" width="5.7109375" style="77" hidden="1" customWidth="1"/>
    <col min="2503" max="2504" width="6.7109375" style="1" hidden="1" customWidth="1"/>
    <col min="2505" max="2510" width="5.7109375" style="1" hidden="1" customWidth="1"/>
    <col min="2511" max="2512" width="6.7109375" style="1" hidden="1" customWidth="1"/>
    <col min="2513" max="2518" width="5.7109375" style="1" hidden="1" customWidth="1"/>
    <col min="2519" max="2520" width="7.7109375" style="1" hidden="1" customWidth="1"/>
    <col min="2521" max="2526" width="5.7109375" style="1" hidden="1" customWidth="1"/>
    <col min="2527" max="2528" width="7.7109375" style="1" hidden="1" customWidth="1"/>
    <col min="2529" max="2529" width="5.85546875" style="1" hidden="1" customWidth="1"/>
    <col min="2530" max="2534" width="5.7109375" style="1" hidden="1" customWidth="1"/>
    <col min="2535" max="2536" width="6.7109375" style="1" hidden="1" customWidth="1"/>
    <col min="2537" max="2542" width="5.7109375" style="1" hidden="1" customWidth="1"/>
    <col min="2543" max="2544" width="6.7109375" style="1" hidden="1" customWidth="1"/>
    <col min="2545" max="2550" width="5.7109375" style="1" hidden="1" customWidth="1"/>
    <col min="2551" max="2558" width="6.7109375" style="1" hidden="1" customWidth="1"/>
    <col min="2559" max="2560" width="7.7109375" style="1" hidden="1" customWidth="1"/>
    <col min="2561" max="2566" width="6.7109375" style="1" hidden="1" customWidth="1"/>
    <col min="2567" max="2568" width="7.7109375" style="1" hidden="1" customWidth="1"/>
    <col min="2569" max="2574" width="6.7109375" style="1" hidden="1" customWidth="1"/>
    <col min="2575" max="2576" width="7.7109375" style="1" hidden="1" customWidth="1"/>
    <col min="2577" max="2582" width="5.7109375" style="1" hidden="1" customWidth="1"/>
    <col min="2583" max="2584" width="6.7109375" style="1" hidden="1" customWidth="1"/>
    <col min="2585" max="2590" width="5.7109375" style="1" hidden="1" customWidth="1"/>
    <col min="2591" max="2592" width="6.7109375" style="1" hidden="1" customWidth="1"/>
    <col min="2593" max="2598" width="5.7109375" style="1" hidden="1" customWidth="1"/>
    <col min="2599" max="2600" width="6.7109375" style="1" hidden="1" customWidth="1"/>
    <col min="2601" max="2606" width="5.7109375" style="1" hidden="1" customWidth="1"/>
    <col min="2607" max="2608" width="7.7109375" style="1" hidden="1" customWidth="1"/>
    <col min="2609" max="2614" width="5.7109375" style="1" hidden="1" customWidth="1"/>
    <col min="2615" max="2616" width="6.7109375" style="1" hidden="1" customWidth="1"/>
    <col min="2617" max="2622" width="5.7109375" style="1" hidden="1" customWidth="1"/>
    <col min="2623" max="2624" width="6.7109375" style="1" hidden="1" customWidth="1"/>
    <col min="2625" max="2630" width="5.7109375" style="1" hidden="1" customWidth="1"/>
    <col min="2631" max="2632" width="6.7109375" style="1" hidden="1" customWidth="1"/>
    <col min="2633" max="2638" width="5.7109375" style="1" hidden="1" customWidth="1"/>
    <col min="2639" max="2640" width="6.7109375" style="1" hidden="1" customWidth="1"/>
    <col min="2641" max="2646" width="5.7109375" style="1" hidden="1" customWidth="1"/>
    <col min="2647" max="2648" width="7.7109375" style="1" hidden="1" customWidth="1"/>
    <col min="2649" max="2654" width="5.7109375" style="1" hidden="1" customWidth="1"/>
    <col min="2655" max="2656" width="6.7109375" style="1" hidden="1" customWidth="1"/>
    <col min="2657" max="2662" width="5.7109375" style="1" hidden="1" customWidth="1"/>
    <col min="2663" max="2664" width="6.7109375" style="1" hidden="1" customWidth="1"/>
    <col min="2665" max="2670" width="5.7109375" style="1" hidden="1" customWidth="1"/>
    <col min="2671" max="2672" width="6.7109375" style="1" hidden="1" customWidth="1"/>
    <col min="2673" max="2678" width="5.7109375" style="1" hidden="1" customWidth="1"/>
    <col min="2679" max="2680" width="6.7109375" style="1" hidden="1" customWidth="1"/>
    <col min="2681" max="2686" width="5.7109375" style="1" hidden="1" customWidth="1"/>
    <col min="2687" max="2688" width="6.7109375" style="1" hidden="1" customWidth="1"/>
    <col min="2689" max="2694" width="5.7109375" style="1" hidden="1" customWidth="1"/>
    <col min="2695" max="2696" width="6.7109375" style="1" hidden="1" customWidth="1"/>
    <col min="2697" max="2702" width="5.7109375" style="1" hidden="1" customWidth="1"/>
    <col min="2703" max="2704" width="7.7109375" style="1" hidden="1" customWidth="1"/>
    <col min="2705" max="2710" width="5.7109375" style="1" hidden="1" customWidth="1"/>
    <col min="2711" max="2712" width="6.7109375" style="1" hidden="1" customWidth="1"/>
    <col min="2713" max="2718" width="5.7109375" style="1" hidden="1" customWidth="1"/>
    <col min="2719" max="2720" width="6.7109375" style="1" hidden="1" customWidth="1"/>
    <col min="2721" max="2726" width="5.7109375" style="1" hidden="1" customWidth="1"/>
    <col min="2727" max="2728" width="6.7109375" style="1" hidden="1" customWidth="1"/>
    <col min="2729" max="2734" width="5.7109375" style="1" hidden="1" customWidth="1"/>
    <col min="2735" max="2736" width="6.7109375" style="1" hidden="1" customWidth="1"/>
    <col min="2737" max="2742" width="5.7109375" style="1" hidden="1" customWidth="1"/>
    <col min="2743" max="2744" width="6.7109375" style="1" hidden="1" customWidth="1"/>
    <col min="2745" max="2750" width="5.7109375" style="1" hidden="1" customWidth="1"/>
    <col min="2751" max="2752" width="6.7109375" style="1" hidden="1" customWidth="1"/>
    <col min="2753" max="2758" width="5.7109375" style="1" hidden="1" customWidth="1"/>
    <col min="2759" max="2760" width="6.7109375" style="1" hidden="1" customWidth="1"/>
    <col min="2761" max="2766" width="5.7109375" style="1" hidden="1" customWidth="1"/>
    <col min="2767" max="2768" width="6.7109375" style="1" hidden="1" customWidth="1"/>
    <col min="2769" max="2774" width="5.7109375" style="1" hidden="1" customWidth="1"/>
    <col min="2775" max="2776" width="6.7109375" style="1" hidden="1" customWidth="1"/>
    <col min="2777" max="2782" width="5.7109375" style="1" hidden="1" customWidth="1"/>
    <col min="2783" max="2784" width="6.7109375" style="1" hidden="1" customWidth="1"/>
    <col min="2785" max="2790" width="5.7109375" style="1" hidden="1" customWidth="1"/>
    <col min="2791" max="2792" width="6.7109375" style="1" hidden="1" customWidth="1"/>
    <col min="2793" max="2798" width="5.7109375" style="1" hidden="1" customWidth="1"/>
    <col min="2799" max="2800" width="6.7109375" style="1" hidden="1" customWidth="1"/>
    <col min="2801" max="2806" width="5.7109375" style="1" hidden="1" customWidth="1"/>
    <col min="2807" max="2808" width="6.7109375" style="1" hidden="1" customWidth="1"/>
    <col min="2809" max="2814" width="5.7109375" style="1" hidden="1" customWidth="1"/>
    <col min="2815" max="2816" width="6.7109375" style="1" hidden="1" customWidth="1"/>
    <col min="2817" max="2822" width="5.7109375" style="77" hidden="1" customWidth="1"/>
    <col min="2823" max="2824" width="6.7109375" style="1" hidden="1" customWidth="1"/>
    <col min="2825" max="2830" width="5.7109375" style="1" hidden="1" customWidth="1"/>
    <col min="2831" max="2832" width="6.7109375" style="1" hidden="1" customWidth="1"/>
    <col min="2833" max="2838" width="5.7109375" style="1" hidden="1" customWidth="1"/>
    <col min="2839" max="2840" width="6.7109375" style="1" hidden="1" customWidth="1"/>
    <col min="2841" max="2846" width="5.7109375" style="1" hidden="1" customWidth="1"/>
    <col min="2847" max="2848" width="6.7109375" style="1" hidden="1" customWidth="1"/>
    <col min="2849" max="2854" width="5.7109375" style="1" hidden="1" customWidth="1"/>
    <col min="2855" max="2856" width="6.7109375" style="1" hidden="1" customWidth="1"/>
    <col min="2857" max="2862" width="5.7109375" style="1" hidden="1" customWidth="1"/>
    <col min="2863" max="2864" width="6.7109375" style="1" hidden="1" customWidth="1"/>
    <col min="2865" max="2870" width="5.7109375" style="1" hidden="1" customWidth="1"/>
    <col min="2871" max="2872" width="6.7109375" style="1" hidden="1" customWidth="1"/>
    <col min="2873" max="2878" width="5.7109375" style="1" hidden="1" customWidth="1"/>
    <col min="2879" max="2880" width="6.7109375" style="1" hidden="1" customWidth="1"/>
    <col min="2881" max="2886" width="5.7109375" style="1" hidden="1" customWidth="1"/>
    <col min="2887" max="2888" width="6.7109375" style="1" hidden="1" customWidth="1"/>
    <col min="2889" max="2894" width="5.7109375" style="1" hidden="1" customWidth="1"/>
    <col min="2895" max="2896" width="6.7109375" style="1" hidden="1" customWidth="1"/>
    <col min="2897" max="2902" width="5.7109375" style="1" hidden="1" customWidth="1"/>
    <col min="2903" max="2904" width="6.7109375" style="1" hidden="1" customWidth="1"/>
    <col min="2905" max="2910" width="5.7109375" style="1" hidden="1" customWidth="1"/>
    <col min="2911" max="2912" width="6.7109375" style="1" hidden="1" customWidth="1"/>
    <col min="2913" max="2918" width="5.7109375" style="1" hidden="1" customWidth="1"/>
    <col min="2919" max="2920" width="6.7109375" style="1" hidden="1" customWidth="1"/>
    <col min="2921" max="2926" width="5.7109375" style="1" hidden="1" customWidth="1"/>
    <col min="2927" max="2928" width="6.7109375" style="1" hidden="1" customWidth="1"/>
    <col min="2929" max="2934" width="5.7109375" style="1" hidden="1" customWidth="1"/>
    <col min="2935" max="2936" width="6.7109375" style="1" hidden="1" customWidth="1"/>
    <col min="2937" max="2942" width="5.7109375" style="1" hidden="1" customWidth="1"/>
    <col min="2943" max="2944" width="6.7109375" style="1" hidden="1" customWidth="1"/>
    <col min="2945" max="2950" width="5.7109375" style="1" hidden="1" customWidth="1"/>
    <col min="2951" max="2952" width="6.7109375" style="1" hidden="1" customWidth="1"/>
    <col min="2953" max="2958" width="5.7109375" style="1" hidden="1" customWidth="1"/>
    <col min="2959" max="2960" width="6.7109375" style="1" hidden="1" customWidth="1"/>
    <col min="2961" max="2966" width="5.7109375" style="1" hidden="1" customWidth="1"/>
    <col min="2967" max="2968" width="6.7109375" style="1" hidden="1" customWidth="1"/>
    <col min="2969" max="2974" width="5.7109375" style="1" hidden="1" customWidth="1"/>
    <col min="2975" max="2976" width="6.7109375" style="1" hidden="1" customWidth="1"/>
    <col min="2977" max="2982" width="5.7109375" style="1" hidden="1" customWidth="1"/>
    <col min="2983" max="2984" width="6.7109375" style="1" hidden="1" customWidth="1"/>
    <col min="2985" max="2990" width="5.7109375" style="1" hidden="1" customWidth="1"/>
    <col min="2991" max="2992" width="6.7109375" style="1" hidden="1" customWidth="1"/>
    <col min="2993" max="2998" width="5.7109375" style="1" hidden="1" customWidth="1"/>
    <col min="2999" max="3000" width="6.7109375" style="1" hidden="1" customWidth="1"/>
    <col min="3001" max="3006" width="5.7109375" style="1" hidden="1" customWidth="1"/>
    <col min="3007" max="3008" width="6.7109375" style="1" hidden="1" customWidth="1"/>
    <col min="3009" max="3014" width="5.7109375" style="1" hidden="1" customWidth="1"/>
    <col min="3015" max="3016" width="6.7109375" style="1" hidden="1" customWidth="1"/>
    <col min="3017" max="3022" width="5.7109375" style="1" hidden="1" customWidth="1"/>
    <col min="3023" max="3024" width="6.7109375" style="1" hidden="1" customWidth="1"/>
    <col min="3025" max="3030" width="5.7109375" style="1" hidden="1" customWidth="1"/>
    <col min="3031" max="3032" width="6.7109375" style="1" hidden="1" customWidth="1"/>
    <col min="3033" max="3038" width="5.7109375" style="1" hidden="1" customWidth="1"/>
    <col min="3039" max="3040" width="6.7109375" style="1" hidden="1" customWidth="1"/>
    <col min="3041" max="3046" width="5.7109375" style="1" hidden="1" customWidth="1"/>
    <col min="3047" max="3048" width="6.7109375" style="1" hidden="1" customWidth="1"/>
    <col min="3049" max="3054" width="5.7109375" style="1" hidden="1" customWidth="1"/>
    <col min="3055" max="3056" width="6.7109375" style="1" hidden="1" customWidth="1"/>
    <col min="3057" max="3062" width="5.7109375" style="1" hidden="1" customWidth="1"/>
    <col min="3063" max="3064" width="6.7109375" style="1" hidden="1" customWidth="1"/>
    <col min="3065" max="3070" width="5.7109375" style="1" hidden="1" customWidth="1"/>
    <col min="3071" max="3072" width="6.7109375" style="1" hidden="1" customWidth="1"/>
    <col min="3073" max="3078" width="5.7109375" style="1" hidden="1" customWidth="1"/>
    <col min="3079" max="3080" width="6.7109375" style="1" hidden="1" customWidth="1"/>
    <col min="3081" max="3086" width="5.7109375" style="1" hidden="1" customWidth="1"/>
    <col min="3087" max="3088" width="6.7109375" style="1" hidden="1" customWidth="1"/>
    <col min="3089" max="3094" width="5.7109375" style="1" hidden="1" customWidth="1"/>
    <col min="3095" max="3096" width="6.7109375" style="1" hidden="1" customWidth="1"/>
    <col min="3097" max="3102" width="5.7109375" style="1" hidden="1" customWidth="1"/>
    <col min="3103" max="3104" width="6.7109375" style="1" hidden="1" customWidth="1"/>
    <col min="3105" max="3110" width="5.7109375" style="1" hidden="1" customWidth="1"/>
    <col min="3111" max="3112" width="6.7109375" style="1" hidden="1" customWidth="1"/>
    <col min="3113" max="3118" width="5.7109375" style="1" hidden="1" customWidth="1"/>
    <col min="3119" max="3120" width="6.7109375" style="1" hidden="1" customWidth="1"/>
    <col min="3121" max="3126" width="5.7109375" style="1" hidden="1" customWidth="1"/>
    <col min="3127" max="3128" width="7.7109375" style="1" hidden="1" customWidth="1"/>
    <col min="3129" max="3134" width="5.7109375" style="1" hidden="1" customWidth="1"/>
    <col min="3135" max="3136" width="6.7109375" style="1" hidden="1" customWidth="1"/>
    <col min="3137" max="3142" width="5.7109375" style="58" hidden="1" customWidth="1"/>
    <col min="3143" max="3144" width="6.7109375" style="1" hidden="1" customWidth="1"/>
    <col min="3145" max="3150" width="5.7109375" style="1" hidden="1" customWidth="1"/>
    <col min="3151" max="3152" width="6.7109375" style="1" hidden="1" customWidth="1"/>
    <col min="3153" max="3158" width="5.7109375" style="1" hidden="1" customWidth="1"/>
    <col min="3159" max="3160" width="6.7109375" style="1" hidden="1" customWidth="1"/>
    <col min="3161" max="3166" width="5.7109375" style="1" hidden="1" customWidth="1"/>
    <col min="3167" max="3168" width="6.7109375" style="1" hidden="1" customWidth="1"/>
    <col min="3169" max="3174" width="5.7109375" style="1" hidden="1" customWidth="1"/>
    <col min="3175" max="3176" width="6.7109375" style="1" hidden="1" customWidth="1"/>
    <col min="3177" max="3182" width="5.7109375" style="1" hidden="1" customWidth="1"/>
    <col min="3183" max="3184" width="6.7109375" style="1" hidden="1" customWidth="1"/>
    <col min="3185" max="3190" width="5.7109375" style="1" hidden="1" customWidth="1"/>
    <col min="3191" max="3192" width="7.7109375" style="1" hidden="1" customWidth="1"/>
    <col min="3193" max="3198" width="5.7109375" style="1" hidden="1" customWidth="1"/>
    <col min="3199" max="3200" width="6.7109375" style="1" hidden="1" customWidth="1"/>
    <col min="3201" max="3206" width="5.7109375" style="1" hidden="1" customWidth="1"/>
    <col min="3207" max="3208" width="6.7109375" style="1" hidden="1" customWidth="1"/>
    <col min="3209" max="3209" width="7.42578125" style="1" hidden="1" customWidth="1"/>
    <col min="3210" max="3214" width="5.7109375" style="1" hidden="1" customWidth="1"/>
    <col min="3215" max="3216" width="6.7109375" style="58" hidden="1" customWidth="1"/>
    <col min="3217" max="3222" width="5.7109375" style="77" hidden="1" customWidth="1"/>
    <col min="3223" max="3224" width="6.7109375" style="1" hidden="1" customWidth="1"/>
    <col min="3225" max="3230" width="5.7109375" style="1" hidden="1" customWidth="1"/>
    <col min="3231" max="3232" width="6.7109375" style="1" hidden="1" customWidth="1"/>
    <col min="3233" max="3238" width="5.7109375" style="1" hidden="1" customWidth="1"/>
    <col min="3239" max="3240" width="6.7109375" style="1" hidden="1" customWidth="1"/>
    <col min="3241" max="3246" width="5.7109375" style="1" hidden="1" customWidth="1"/>
    <col min="3247" max="3248" width="6.7109375" style="1" hidden="1" customWidth="1"/>
    <col min="3249" max="3254" width="5.7109375" style="1" hidden="1" customWidth="1"/>
    <col min="3255" max="3256" width="6.7109375" style="1" hidden="1" customWidth="1"/>
    <col min="3257" max="3262" width="5.7109375" style="1" hidden="1" customWidth="1"/>
    <col min="3263" max="3264" width="6.7109375" style="1" hidden="1" customWidth="1"/>
    <col min="3265" max="3270" width="5.7109375" style="1" hidden="1" customWidth="1"/>
    <col min="3271" max="3272" width="6.7109375" style="1" hidden="1" customWidth="1"/>
    <col min="3273" max="3278" width="5.7109375" style="1" hidden="1" customWidth="1"/>
    <col min="3279" max="3280" width="6.7109375" style="1" hidden="1" customWidth="1"/>
    <col min="3281" max="3286" width="5.7109375" style="1" hidden="1" customWidth="1"/>
    <col min="3287" max="3288" width="6.7109375" style="1" hidden="1" customWidth="1"/>
    <col min="3289" max="3294" width="5.7109375" style="1" hidden="1" customWidth="1"/>
    <col min="3295" max="3296" width="6.7109375" style="1" hidden="1" customWidth="1"/>
    <col min="3297" max="3302" width="5.7109375" style="1" hidden="1" customWidth="1"/>
    <col min="3303" max="3304" width="6.7109375" style="1" hidden="1" customWidth="1"/>
    <col min="3305" max="3310" width="5.7109375" style="1" hidden="1" customWidth="1"/>
    <col min="3311" max="3312" width="6.7109375" style="1" hidden="1" customWidth="1"/>
    <col min="3313" max="3318" width="5.7109375" style="1" hidden="1" customWidth="1"/>
    <col min="3319" max="3320" width="0" style="1" hidden="1" customWidth="1"/>
    <col min="3321" max="3326" width="5.7109375" style="1" hidden="1" customWidth="1"/>
    <col min="3327" max="3328" width="6.7109375" style="1" hidden="1" customWidth="1"/>
    <col min="3329" max="3334" width="5.7109375" style="1" hidden="1" customWidth="1"/>
    <col min="3335" max="3336" width="6.7109375" style="1" hidden="1" customWidth="1"/>
    <col min="3337" max="3342" width="5.7109375" style="1" hidden="1" customWidth="1"/>
    <col min="3343" max="3352" width="6.7109375" style="1" hidden="1" customWidth="1"/>
    <col min="3353" max="3358" width="5.7109375" style="1" hidden="1" customWidth="1"/>
    <col min="3359" max="3360" width="6.7109375" style="1" hidden="1" customWidth="1"/>
    <col min="3361" max="3366" width="5.7109375" style="1" hidden="1" customWidth="1"/>
    <col min="3367" max="3367" width="6.7109375" style="1" hidden="1" customWidth="1"/>
    <col min="3368" max="3368" width="7" style="1" hidden="1" customWidth="1"/>
    <col min="3369" max="3374" width="5.7109375" style="1" hidden="1" customWidth="1"/>
    <col min="3375" max="3376" width="6.7109375" style="1" hidden="1" customWidth="1"/>
    <col min="3377" max="3382" width="5.7109375" style="1" hidden="1" customWidth="1"/>
    <col min="3383" max="3384" width="6.7109375" style="1" hidden="1" customWidth="1"/>
    <col min="3385" max="3390" width="5.7109375" style="1" hidden="1" customWidth="1"/>
    <col min="3391" max="3392" width="6.7109375" style="1" hidden="1" customWidth="1"/>
    <col min="3393" max="3398" width="5.7109375" style="1" hidden="1" customWidth="1"/>
    <col min="3399" max="3400" width="6.7109375" style="1" hidden="1" customWidth="1"/>
    <col min="3401" max="3406" width="5.7109375" style="1" hidden="1" customWidth="1"/>
    <col min="3407" max="3408" width="6.7109375" style="1" hidden="1" customWidth="1"/>
    <col min="3409" max="3414" width="5.7109375" style="1" hidden="1" customWidth="1"/>
    <col min="3415" max="3416" width="6.7109375" style="1" hidden="1" customWidth="1"/>
    <col min="3417" max="3422" width="5.7109375" style="1" hidden="1" customWidth="1"/>
    <col min="3423" max="3424" width="6.7109375" style="1" hidden="1" customWidth="1"/>
    <col min="3425" max="3430" width="5.7109375" style="1" hidden="1" customWidth="1"/>
    <col min="3431" max="3432" width="6.7109375" style="1" hidden="1" customWidth="1"/>
    <col min="3433" max="3438" width="5.7109375" style="1" hidden="1" customWidth="1"/>
    <col min="3439" max="3440" width="6.7109375" style="1" hidden="1" customWidth="1"/>
    <col min="3441" max="3446" width="5.7109375" style="1" hidden="1" customWidth="1"/>
    <col min="3447" max="3448" width="6.7109375" style="1" hidden="1" customWidth="1"/>
    <col min="3449" max="3454" width="5.7109375" style="1" hidden="1" customWidth="1"/>
    <col min="3455" max="3456" width="6.7109375" style="1" hidden="1" customWidth="1"/>
    <col min="3457" max="3462" width="5.7109375" style="1" hidden="1" customWidth="1"/>
    <col min="3463" max="3464" width="6.7109375" style="1" hidden="1" customWidth="1"/>
    <col min="3465" max="3470" width="5.7109375" style="1" hidden="1" customWidth="1"/>
    <col min="3471" max="3472" width="6.7109375" style="1" hidden="1" customWidth="1"/>
    <col min="3473" max="3478" width="5.7109375" style="1" hidden="1" customWidth="1"/>
    <col min="3479" max="3480" width="6.7109375" style="1" hidden="1" customWidth="1"/>
    <col min="3481" max="3486" width="5.7109375" style="1" hidden="1" customWidth="1"/>
    <col min="3487" max="3488" width="6.7109375" style="1" hidden="1" customWidth="1"/>
    <col min="3489" max="3494" width="5.7109375" style="1" hidden="1" customWidth="1"/>
    <col min="3495" max="3496" width="6.7109375" style="1" hidden="1" customWidth="1"/>
    <col min="3497" max="3502" width="5.7109375" style="1" hidden="1" customWidth="1"/>
    <col min="3503" max="3504" width="6.7109375" style="1" hidden="1" customWidth="1"/>
    <col min="3505" max="3510" width="5.7109375" style="1" hidden="1" customWidth="1"/>
    <col min="3511" max="3512" width="6.7109375" style="1" hidden="1" customWidth="1"/>
    <col min="3513" max="3518" width="5.7109375" style="1" hidden="1" customWidth="1"/>
    <col min="3519" max="3520" width="6.7109375" style="1" hidden="1" customWidth="1"/>
    <col min="3521" max="3526" width="5.7109375" style="1" hidden="1" customWidth="1"/>
    <col min="3527" max="3528" width="6.7109375" style="1" hidden="1" customWidth="1"/>
    <col min="3529" max="3534" width="5.7109375" style="1" hidden="1" customWidth="1"/>
    <col min="3535" max="3536" width="6.7109375" style="1" hidden="1" customWidth="1"/>
    <col min="3537" max="3542" width="5.7109375" style="1" hidden="1" customWidth="1"/>
    <col min="3543" max="3544" width="6.7109375" style="1" hidden="1" customWidth="1"/>
    <col min="3545" max="3550" width="5.7109375" style="1" hidden="1" customWidth="1"/>
    <col min="3551" max="3552" width="6.7109375" style="1" hidden="1" customWidth="1"/>
    <col min="3553" max="3558" width="5.7109375" style="1" hidden="1" customWidth="1"/>
    <col min="3559" max="3560" width="6.7109375" style="1" hidden="1" customWidth="1"/>
    <col min="3561" max="3566" width="5.7109375" style="1" hidden="1" customWidth="1"/>
    <col min="3567" max="3568" width="6.7109375" style="1" hidden="1" customWidth="1"/>
    <col min="3569" max="3574" width="5.7109375" style="1" hidden="1" customWidth="1"/>
    <col min="3575" max="3576" width="6.7109375" style="1" hidden="1" customWidth="1"/>
    <col min="3577" max="3582" width="5.7109375" style="1" hidden="1" customWidth="1"/>
    <col min="3583" max="3584" width="6.7109375" style="1" hidden="1" customWidth="1"/>
    <col min="3585" max="3598" width="5.7109375" style="1" hidden="1" customWidth="1"/>
    <col min="3599" max="3600" width="6.7109375" style="1" hidden="1" customWidth="1"/>
    <col min="3601" max="3606" width="5.7109375" style="1" hidden="1" customWidth="1"/>
    <col min="3607" max="3608" width="6.7109375" style="1" hidden="1" customWidth="1"/>
    <col min="3609" max="3614" width="5.7109375" style="1" hidden="1" customWidth="1"/>
    <col min="3615" max="3616" width="6.7109375" style="1" hidden="1" customWidth="1"/>
    <col min="3617" max="3622" width="5.7109375" style="1" hidden="1" customWidth="1"/>
    <col min="3623" max="3624" width="6.7109375" style="1" hidden="1" customWidth="1"/>
    <col min="3625" max="3630" width="5.7109375" style="1" hidden="1" customWidth="1"/>
    <col min="3631" max="3632" width="6.7109375" style="1" hidden="1" customWidth="1"/>
    <col min="3633" max="3638" width="5.7109375" style="1" hidden="1" customWidth="1"/>
    <col min="3639" max="3640" width="6.7109375" style="1" hidden="1" customWidth="1"/>
    <col min="3641" max="3646" width="5.7109375" style="1" hidden="1" customWidth="1"/>
    <col min="3647" max="3648" width="6.7109375" style="1" hidden="1" customWidth="1"/>
    <col min="3649" max="3654" width="5.7109375" style="1" hidden="1" customWidth="1"/>
    <col min="3655" max="3656" width="6.7109375" style="1" hidden="1" customWidth="1"/>
    <col min="3657" max="3662" width="5.7109375" style="1" hidden="1" customWidth="1"/>
    <col min="3663" max="3664" width="6.7109375" style="1" hidden="1" customWidth="1"/>
    <col min="3665" max="3670" width="5.7109375" style="1" hidden="1" customWidth="1"/>
    <col min="3671" max="3672" width="6.7109375" style="1" hidden="1" customWidth="1"/>
    <col min="3673" max="3678" width="5.7109375" style="1" hidden="1" customWidth="1"/>
    <col min="3679" max="3680" width="6.7109375" style="1" hidden="1" customWidth="1"/>
    <col min="3681" max="3686" width="5.7109375" style="1" hidden="1" customWidth="1"/>
    <col min="3687" max="3688" width="6.7109375" style="1" hidden="1" customWidth="1"/>
    <col min="3689" max="3694" width="5.7109375" style="1" hidden="1" customWidth="1"/>
    <col min="3695" max="3696" width="0" style="1" hidden="1" customWidth="1"/>
    <col min="3697" max="3702" width="5.7109375" style="1" hidden="1" customWidth="1"/>
    <col min="3703" max="3704" width="6.7109375" style="1" hidden="1" customWidth="1"/>
    <col min="3705" max="3705" width="6.7109375" style="455" customWidth="1"/>
    <col min="3706" max="3711" width="5.7109375" style="1" hidden="1" customWidth="1"/>
    <col min="3712" max="3713" width="6.7109375" style="1" hidden="1" customWidth="1"/>
    <col min="3714" max="3719" width="5.7109375" style="1" hidden="1" customWidth="1"/>
    <col min="3720" max="3721" width="6.7109375" style="1" hidden="1" customWidth="1"/>
    <col min="3722" max="3727" width="5.7109375" style="1" hidden="1" customWidth="1"/>
    <col min="3728" max="3729" width="6.7109375" style="1" hidden="1" customWidth="1"/>
    <col min="3730" max="3735" width="5.7109375" style="1" hidden="1" customWidth="1"/>
    <col min="3736" max="3737" width="6.7109375" style="1" hidden="1" customWidth="1"/>
    <col min="3738" max="3743" width="5.7109375" style="1" hidden="1" customWidth="1"/>
    <col min="3744" max="3745" width="6.7109375" style="1" hidden="1" customWidth="1"/>
    <col min="3746" max="3751" width="5.7109375" style="1" hidden="1" customWidth="1"/>
    <col min="3752" max="3753" width="6.7109375" style="1" hidden="1" customWidth="1"/>
    <col min="3754" max="3759" width="5.7109375" style="1" hidden="1" customWidth="1"/>
    <col min="3760" max="3761" width="6.7109375" style="1" hidden="1" customWidth="1"/>
    <col min="3762" max="3767" width="5.7109375" style="1" hidden="1" customWidth="1"/>
    <col min="3768" max="3769" width="6.7109375" style="1" hidden="1" customWidth="1"/>
    <col min="3770" max="3775" width="5.7109375" style="1" hidden="1" customWidth="1"/>
    <col min="3776" max="3783" width="6.7109375" style="1" hidden="1" customWidth="1"/>
    <col min="3784" max="3785" width="7.7109375" style="1" hidden="1" customWidth="1"/>
    <col min="3786" max="3791" width="5.7109375" style="1" hidden="1" customWidth="1"/>
    <col min="3792" max="3793" width="6.7109375" style="1" hidden="1" customWidth="1"/>
    <col min="3794" max="3799" width="5.7109375" style="1" hidden="1" customWidth="1"/>
    <col min="3800" max="3801" width="6.7109375" style="1" hidden="1" customWidth="1"/>
    <col min="3802" max="3807" width="5.7109375" style="1" hidden="1" customWidth="1"/>
    <col min="3808" max="3809" width="6.7109375" style="1" hidden="1" customWidth="1"/>
    <col min="3810" max="3815" width="5.7109375" style="1" hidden="1" customWidth="1"/>
    <col min="3816" max="3817" width="0" style="1" hidden="1" customWidth="1"/>
    <col min="3818" max="3823" width="5.7109375" style="1" hidden="1" customWidth="1"/>
    <col min="3824" max="3825" width="6.7109375" style="1" hidden="1" customWidth="1"/>
    <col min="3826" max="3831" width="5.7109375" style="1" hidden="1" customWidth="1"/>
    <col min="3832" max="3833" width="6.7109375" style="1" hidden="1" customWidth="1"/>
    <col min="3834" max="3839" width="5.7109375" style="1" hidden="1" customWidth="1"/>
    <col min="3840" max="3841" width="6.7109375" style="1" hidden="1" customWidth="1"/>
    <col min="3842" max="3847" width="5.7109375" style="1" hidden="1" customWidth="1"/>
    <col min="3848" max="3849" width="6.7109375" style="1" hidden="1" customWidth="1"/>
    <col min="3850" max="3855" width="5.7109375" style="1" hidden="1" customWidth="1"/>
    <col min="3856" max="3857" width="6.7109375" style="1" hidden="1" customWidth="1"/>
    <col min="3858" max="3863" width="5.7109375" style="1" hidden="1" customWidth="1"/>
    <col min="3864" max="3865" width="6.7109375" style="1" hidden="1" customWidth="1"/>
    <col min="3866" max="3871" width="5.7109375" style="1" hidden="1" customWidth="1"/>
    <col min="3872" max="3873" width="6.7109375" style="1" hidden="1" customWidth="1"/>
    <col min="3874" max="3879" width="5.7109375" style="1" hidden="1" customWidth="1"/>
    <col min="3880" max="3881" width="6.7109375" style="1" hidden="1" customWidth="1"/>
    <col min="3882" max="3887" width="5.7109375" style="1" hidden="1" customWidth="1"/>
    <col min="3888" max="3889" width="6.7109375" style="1" hidden="1" customWidth="1"/>
    <col min="3890" max="3895" width="5.7109375" style="1" hidden="1" customWidth="1"/>
    <col min="3896" max="3897" width="6.7109375" style="1" hidden="1" customWidth="1"/>
    <col min="3898" max="3903" width="5.7109375" style="1" hidden="1" customWidth="1"/>
    <col min="3904" max="3905" width="6.7109375" style="1" hidden="1" customWidth="1"/>
    <col min="3906" max="3911" width="5.7109375" style="77" hidden="1" customWidth="1"/>
    <col min="3912" max="3913" width="6.7109375" style="1" hidden="1" customWidth="1"/>
    <col min="3914" max="3919" width="5.7109375" style="1" hidden="1" customWidth="1"/>
    <col min="3920" max="3921" width="6.7109375" style="1" hidden="1" customWidth="1"/>
    <col min="3922" max="3927" width="5.7109375" style="1" hidden="1" customWidth="1"/>
    <col min="3928" max="3929" width="6.7109375" style="1" hidden="1" customWidth="1"/>
    <col min="3930" max="3935" width="5.7109375" style="1" hidden="1" customWidth="1"/>
    <col min="3936" max="3937" width="6.7109375" style="1" hidden="1" customWidth="1"/>
    <col min="3938" max="3943" width="5.7109375" style="77" hidden="1" customWidth="1"/>
    <col min="3944" max="3945" width="6.7109375" style="1" hidden="1" customWidth="1"/>
    <col min="3946" max="3951" width="5.7109375" style="77" hidden="1" customWidth="1"/>
    <col min="3952" max="3953" width="6.7109375" style="1" hidden="1" customWidth="1"/>
    <col min="3954" max="3959" width="5.7109375" style="1" hidden="1" customWidth="1"/>
    <col min="3960" max="3961" width="6.7109375" style="1" hidden="1" customWidth="1"/>
    <col min="3962" max="3967" width="5.7109375" style="1" hidden="1" customWidth="1"/>
    <col min="3968" max="3968" width="6.5703125" style="1" hidden="1" customWidth="1"/>
    <col min="3969" max="3975" width="5.7109375" style="1" hidden="1" customWidth="1"/>
    <col min="3976" max="3977" width="6.7109375" style="1" hidden="1" customWidth="1"/>
    <col min="3978" max="3983" width="5.7109375" style="1" hidden="1" customWidth="1"/>
    <col min="3984" max="3985" width="6.7109375" style="1" hidden="1" customWidth="1"/>
    <col min="3986" max="3991" width="5.7109375" style="1" hidden="1" customWidth="1"/>
    <col min="3992" max="3993" width="6.7109375" style="1" hidden="1" customWidth="1"/>
    <col min="3994" max="3999" width="5.7109375" style="1" hidden="1" customWidth="1"/>
    <col min="4000" max="4001" width="6.7109375" style="1" hidden="1" customWidth="1"/>
    <col min="4002" max="4007" width="5.7109375" style="1" hidden="1" customWidth="1"/>
    <col min="4008" max="4009" width="6.7109375" style="1" hidden="1" customWidth="1"/>
    <col min="4010" max="4015" width="5.7109375" style="1" hidden="1" customWidth="1"/>
    <col min="4016" max="4017" width="0" style="1" hidden="1" customWidth="1"/>
    <col min="4018" max="4023" width="5.7109375" style="1" hidden="1" customWidth="1"/>
    <col min="4024" max="4025" width="6.7109375" style="1" hidden="1" customWidth="1"/>
    <col min="4026" max="4031" width="5.7109375" style="1" hidden="1" customWidth="1"/>
    <col min="4032" max="4033" width="6.7109375" style="1" hidden="1" customWidth="1"/>
    <col min="4034" max="4039" width="5.7109375" style="77" hidden="1" customWidth="1"/>
    <col min="4040" max="4041" width="6.7109375" style="1" hidden="1" customWidth="1"/>
    <col min="4042" max="4047" width="5.7109375" style="1" hidden="1" customWidth="1"/>
    <col min="4048" max="4049" width="6.7109375" style="1" hidden="1" customWidth="1"/>
    <col min="4050" max="4055" width="5.7109375" style="1" hidden="1" customWidth="1"/>
    <col min="4056" max="4057" width="6.7109375" style="1" hidden="1" customWidth="1"/>
    <col min="4058" max="4063" width="5.7109375" style="1" hidden="1" customWidth="1"/>
    <col min="4064" max="4065" width="6.7109375" style="1" hidden="1" customWidth="1"/>
    <col min="4066" max="4071" width="5.7109375" style="1" hidden="1" customWidth="1"/>
    <col min="4072" max="4073" width="6.7109375" style="1" hidden="1" customWidth="1"/>
    <col min="4074" max="4079" width="5.7109375" style="1" hidden="1" customWidth="1"/>
    <col min="4080" max="4081" width="6.7109375" style="1" hidden="1" customWidth="1"/>
    <col min="4082" max="4087" width="5.7109375" style="1" hidden="1" customWidth="1"/>
    <col min="4088" max="4089" width="6.7109375" style="1" hidden="1" customWidth="1"/>
    <col min="4090" max="4095" width="5.7109375" style="1" hidden="1" customWidth="1"/>
    <col min="4096" max="4097" width="6.7109375" style="1" hidden="1" customWidth="1"/>
    <col min="4098" max="4103" width="5.7109375" style="1" customWidth="1"/>
    <col min="4104" max="4104" width="6.5703125" style="1" bestFit="1" customWidth="1"/>
    <col min="4105" max="4105" width="5.7109375" style="1" customWidth="1"/>
    <col min="4106" max="16384" width="9.140625" style="1"/>
  </cols>
  <sheetData>
    <row r="1" spans="1:4105" ht="18.75" x14ac:dyDescent="0.2">
      <c r="A1" s="953" t="s">
        <v>0</v>
      </c>
      <c r="B1" s="953"/>
      <c r="C1" s="953"/>
      <c r="D1" s="953"/>
      <c r="E1" s="953"/>
      <c r="F1" s="953"/>
      <c r="G1" s="953"/>
      <c r="H1" s="953"/>
      <c r="I1" s="953"/>
      <c r="J1" s="953"/>
      <c r="K1" s="953"/>
      <c r="L1" s="953"/>
      <c r="M1" s="953"/>
      <c r="N1" s="953"/>
      <c r="O1" s="953"/>
      <c r="P1" s="953"/>
      <c r="Q1" s="953"/>
      <c r="R1" s="953"/>
      <c r="S1" s="953"/>
      <c r="T1" s="953"/>
      <c r="U1" s="953"/>
      <c r="V1" s="953"/>
      <c r="W1" s="953"/>
      <c r="X1" s="953"/>
      <c r="Y1" s="953"/>
      <c r="Z1" s="953"/>
      <c r="AA1" s="953"/>
      <c r="AB1" s="953"/>
      <c r="AC1" s="23"/>
    </row>
    <row r="2" spans="1:4105" ht="18.75" x14ac:dyDescent="0.2">
      <c r="A2" s="953" t="s">
        <v>229</v>
      </c>
      <c r="B2" s="953"/>
      <c r="C2" s="953"/>
      <c r="D2" s="953"/>
      <c r="E2" s="953"/>
      <c r="F2" s="953"/>
      <c r="G2" s="953"/>
      <c r="H2" s="953"/>
      <c r="I2" s="953"/>
      <c r="J2" s="953"/>
      <c r="K2" s="953"/>
      <c r="L2" s="953"/>
      <c r="M2" s="953"/>
      <c r="N2" s="953"/>
      <c r="O2" s="953"/>
      <c r="P2" s="953"/>
      <c r="Q2" s="953"/>
      <c r="R2" s="953"/>
      <c r="S2" s="953"/>
      <c r="T2" s="953"/>
      <c r="U2" s="953"/>
      <c r="V2" s="953"/>
      <c r="W2" s="953"/>
      <c r="X2" s="953"/>
      <c r="Y2" s="20"/>
      <c r="Z2" s="20"/>
      <c r="AA2" s="20"/>
      <c r="AB2" s="20"/>
      <c r="AC2" s="23"/>
    </row>
    <row r="3" spans="1:4105" ht="18.75" customHeight="1" x14ac:dyDescent="0.2">
      <c r="A3" s="1011" t="s">
        <v>270</v>
      </c>
      <c r="B3" s="1011"/>
      <c r="C3" s="1011"/>
      <c r="D3" s="1011"/>
      <c r="E3" s="604"/>
      <c r="F3" s="604"/>
      <c r="G3" s="604"/>
      <c r="H3" s="604"/>
      <c r="I3" s="604"/>
      <c r="J3" s="604"/>
      <c r="K3" s="604"/>
      <c r="L3" s="604"/>
      <c r="M3" s="604"/>
      <c r="N3" s="20"/>
      <c r="Q3" s="231">
        <v>6</v>
      </c>
      <c r="R3" s="20"/>
      <c r="S3" s="221">
        <v>26</v>
      </c>
      <c r="T3" s="20"/>
      <c r="U3" s="221">
        <v>26</v>
      </c>
      <c r="V3" s="20"/>
      <c r="W3" s="901" t="str">
        <f>HIGRO!X8</f>
        <v>Date(Ngày): 17/05/2026</v>
      </c>
      <c r="X3" s="901"/>
      <c r="Y3" s="20"/>
      <c r="Z3" s="20"/>
      <c r="AB3" s="3"/>
      <c r="AC3" s="657"/>
    </row>
    <row r="4" spans="1:4105" s="5" customFormat="1" ht="22.5" customHeight="1" x14ac:dyDescent="0.2">
      <c r="A4" s="1012"/>
      <c r="B4" s="1012"/>
      <c r="C4" s="1012"/>
      <c r="D4" s="1012"/>
      <c r="E4" s="605"/>
      <c r="F4" s="605"/>
      <c r="G4" s="605"/>
      <c r="H4" s="605"/>
      <c r="I4" s="605"/>
      <c r="J4" s="605"/>
      <c r="K4" s="605"/>
      <c r="L4" s="605"/>
      <c r="M4" s="605"/>
      <c r="N4" s="1013" t="s">
        <v>252</v>
      </c>
      <c r="O4" s="1014"/>
      <c r="P4" s="1004" t="s">
        <v>255</v>
      </c>
      <c r="Q4" s="1005"/>
      <c r="R4" s="1005"/>
      <c r="S4" s="1005"/>
      <c r="T4" s="1005"/>
      <c r="U4" s="954" t="s">
        <v>260</v>
      </c>
      <c r="V4" s="957" t="s">
        <v>259</v>
      </c>
      <c r="W4" s="960" t="s">
        <v>261</v>
      </c>
      <c r="X4" s="963" t="s">
        <v>262</v>
      </c>
      <c r="Y4" s="965" t="s">
        <v>1</v>
      </c>
      <c r="Z4" s="966"/>
      <c r="AA4" s="966"/>
      <c r="AB4" s="967"/>
      <c r="AC4" s="952" t="s">
        <v>327</v>
      </c>
      <c r="CH4" s="59"/>
      <c r="CI4" s="59"/>
      <c r="CJ4" s="59"/>
      <c r="CK4" s="59"/>
      <c r="CL4" s="59"/>
      <c r="CM4" s="59"/>
      <c r="HN4" s="78"/>
      <c r="HO4" s="78"/>
      <c r="HP4" s="78"/>
      <c r="HQ4" s="78"/>
      <c r="HR4" s="78"/>
      <c r="HS4" s="78"/>
      <c r="TV4" s="123"/>
      <c r="TW4" s="123"/>
      <c r="TX4" s="123"/>
      <c r="TY4" s="123"/>
      <c r="TZ4" s="123"/>
      <c r="UA4" s="123"/>
      <c r="UB4" s="123"/>
      <c r="UC4" s="123"/>
      <c r="WI4" s="59"/>
      <c r="WJ4" s="59"/>
      <c r="WK4" s="59"/>
      <c r="WL4" s="59"/>
      <c r="WM4" s="59"/>
      <c r="WN4" s="59"/>
      <c r="WO4" s="59"/>
      <c r="WP4" s="59"/>
      <c r="ZR4" s="59"/>
      <c r="ZS4" s="59"/>
      <c r="ZT4" s="59"/>
      <c r="ZU4" s="59"/>
      <c r="ZV4" s="59"/>
      <c r="ZW4" s="59"/>
      <c r="ZX4" s="59"/>
      <c r="ZY4" s="59"/>
      <c r="APU4" s="78"/>
      <c r="APV4" s="78"/>
      <c r="APW4" s="78"/>
      <c r="APX4" s="78"/>
      <c r="APY4" s="78"/>
      <c r="APZ4" s="78"/>
      <c r="ASW4" s="59"/>
      <c r="ASX4" s="59"/>
      <c r="ASY4" s="59"/>
      <c r="ASZ4" s="59"/>
      <c r="ATA4" s="59"/>
      <c r="ATB4" s="59"/>
      <c r="BAO4" s="78"/>
      <c r="BAP4" s="78"/>
      <c r="BAQ4" s="78"/>
      <c r="BAR4" s="78"/>
      <c r="BAS4" s="78"/>
      <c r="BAT4" s="78"/>
      <c r="BHA4" s="59"/>
      <c r="BHB4" s="59"/>
      <c r="BHC4" s="59"/>
      <c r="BHD4" s="59"/>
      <c r="BHE4" s="59"/>
      <c r="BHF4" s="59"/>
      <c r="BHQ4" s="59"/>
      <c r="BHR4" s="59"/>
      <c r="BHS4" s="59"/>
      <c r="BHT4" s="59"/>
      <c r="BHU4" s="59"/>
      <c r="BHV4" s="59"/>
      <c r="BHY4" s="59"/>
      <c r="BHZ4" s="59"/>
      <c r="BIA4" s="59"/>
      <c r="BIB4" s="59"/>
      <c r="BIC4" s="59"/>
      <c r="BID4" s="59"/>
      <c r="CFY4" s="59"/>
      <c r="CFZ4" s="59"/>
      <c r="CGA4" s="59"/>
      <c r="CGB4" s="59"/>
      <c r="CGC4" s="59"/>
      <c r="CGD4" s="59"/>
      <c r="CRA4" s="78"/>
      <c r="CRB4" s="78"/>
      <c r="CRC4" s="78"/>
      <c r="CRD4" s="78"/>
      <c r="CRE4" s="78"/>
      <c r="CRF4" s="78"/>
      <c r="DDI4" s="78"/>
      <c r="DDJ4" s="78"/>
      <c r="DDK4" s="78"/>
      <c r="DDL4" s="78"/>
      <c r="DDM4" s="78"/>
      <c r="DDN4" s="78"/>
      <c r="DPQ4" s="59"/>
      <c r="DPR4" s="59"/>
      <c r="DPS4" s="59"/>
      <c r="DPT4" s="59"/>
      <c r="DPU4" s="59"/>
      <c r="DPV4" s="59"/>
      <c r="DSQ4" s="59"/>
      <c r="DSR4" s="59"/>
      <c r="DSS4" s="78"/>
      <c r="DST4" s="78"/>
      <c r="DSU4" s="78"/>
      <c r="DSV4" s="78"/>
      <c r="DSW4" s="78"/>
      <c r="DSX4" s="78"/>
      <c r="ELM4" s="454"/>
      <c r="ETF4" s="78"/>
      <c r="ETG4" s="78"/>
      <c r="ETH4" s="78"/>
      <c r="ETI4" s="78"/>
      <c r="ETJ4" s="78"/>
      <c r="ETK4" s="78"/>
      <c r="EUL4" s="78"/>
      <c r="EUM4" s="78"/>
      <c r="EUN4" s="78"/>
      <c r="EUO4" s="78"/>
      <c r="EUP4" s="78"/>
      <c r="EUQ4" s="78"/>
      <c r="EUT4" s="78"/>
      <c r="EUU4" s="78"/>
      <c r="EUV4" s="78"/>
      <c r="EUW4" s="78"/>
      <c r="EUX4" s="78"/>
      <c r="EUY4" s="78"/>
      <c r="EYD4" s="78"/>
      <c r="EYE4" s="78"/>
      <c r="EYF4" s="78"/>
      <c r="EYG4" s="78"/>
      <c r="EYH4" s="78"/>
      <c r="EYI4" s="78"/>
    </row>
    <row r="5" spans="1:4105" s="6" customFormat="1" ht="25.5" customHeight="1" thickBot="1" x14ac:dyDescent="0.25">
      <c r="A5" s="963" t="s">
        <v>248</v>
      </c>
      <c r="B5" s="957" t="s">
        <v>249</v>
      </c>
      <c r="C5" s="975" t="s">
        <v>250</v>
      </c>
      <c r="D5" s="963" t="s">
        <v>251</v>
      </c>
      <c r="E5" s="977" t="s">
        <v>232</v>
      </c>
      <c r="F5" s="978"/>
      <c r="G5" s="987" t="s">
        <v>233</v>
      </c>
      <c r="H5" s="988"/>
      <c r="I5" s="987" t="s">
        <v>234</v>
      </c>
      <c r="J5" s="988"/>
      <c r="K5" s="997" t="s">
        <v>235</v>
      </c>
      <c r="L5" s="998"/>
      <c r="M5" s="999"/>
      <c r="N5" s="957" t="s">
        <v>254</v>
      </c>
      <c r="O5" s="957" t="s">
        <v>253</v>
      </c>
      <c r="P5" s="1006" t="s">
        <v>256</v>
      </c>
      <c r="Q5" s="1006" t="s">
        <v>253</v>
      </c>
      <c r="R5" s="1008" t="s">
        <v>257</v>
      </c>
      <c r="S5" s="228"/>
      <c r="T5" s="1010" t="s">
        <v>258</v>
      </c>
      <c r="U5" s="955"/>
      <c r="V5" s="958"/>
      <c r="W5" s="961"/>
      <c r="X5" s="964"/>
      <c r="Y5" s="968" t="s">
        <v>10</v>
      </c>
      <c r="Z5" s="968" t="s">
        <v>11</v>
      </c>
      <c r="AA5" s="968" t="s">
        <v>12</v>
      </c>
      <c r="AB5" s="968" t="s">
        <v>18</v>
      </c>
      <c r="AC5" s="952"/>
      <c r="AK5" s="44">
        <v>6</v>
      </c>
      <c r="CH5" s="60"/>
      <c r="CI5" s="60"/>
      <c r="CJ5" s="60"/>
      <c r="CK5" s="60"/>
      <c r="CL5" s="60"/>
      <c r="CM5" s="60"/>
      <c r="HN5" s="79"/>
      <c r="HO5" s="79"/>
      <c r="HP5" s="79"/>
      <c r="HQ5" s="79"/>
      <c r="HR5" s="79"/>
      <c r="HS5" s="79"/>
      <c r="PE5" s="44">
        <v>6</v>
      </c>
      <c r="QC5" s="44">
        <v>6</v>
      </c>
      <c r="TV5" s="124"/>
      <c r="TW5" s="124"/>
      <c r="TX5" s="124"/>
      <c r="TY5" s="124"/>
      <c r="TZ5" s="124"/>
      <c r="UA5" s="124"/>
      <c r="UB5" s="124"/>
      <c r="UC5" s="124"/>
      <c r="WA5" s="97"/>
      <c r="WB5" s="97"/>
      <c r="WC5" s="97"/>
      <c r="WD5" s="97"/>
      <c r="WE5" s="97"/>
      <c r="WF5" s="97"/>
      <c r="WI5" s="32"/>
      <c r="WJ5" s="32"/>
      <c r="WK5" s="32"/>
      <c r="WL5" s="32"/>
      <c r="WM5" s="32"/>
      <c r="WN5" s="32"/>
      <c r="WO5" s="32"/>
      <c r="WP5" s="32"/>
      <c r="ZR5" s="32"/>
      <c r="ZS5" s="32"/>
      <c r="ZT5" s="32"/>
      <c r="ZU5" s="32"/>
      <c r="ZV5" s="32"/>
      <c r="ZW5" s="32"/>
      <c r="ZX5" s="32"/>
      <c r="ZY5" s="32"/>
      <c r="AAH5" s="44">
        <v>6</v>
      </c>
      <c r="ABP5" s="97"/>
      <c r="ABQ5" s="97"/>
      <c r="ABR5" s="97"/>
      <c r="ABS5" s="97"/>
      <c r="ABT5" s="97"/>
      <c r="ABU5" s="97"/>
      <c r="AEA5" s="44">
        <v>6</v>
      </c>
      <c r="AKV5" s="44">
        <v>6</v>
      </c>
      <c r="APU5" s="79"/>
      <c r="APV5" s="79"/>
      <c r="APW5" s="79"/>
      <c r="APX5" s="79"/>
      <c r="APY5" s="79"/>
      <c r="APZ5" s="79"/>
      <c r="ASW5" s="32"/>
      <c r="ASX5" s="32"/>
      <c r="ASY5" s="32"/>
      <c r="ASZ5" s="32"/>
      <c r="ATA5" s="32"/>
      <c r="ATB5" s="32"/>
      <c r="BAO5" s="79"/>
      <c r="BAP5" s="79"/>
      <c r="BAQ5" s="79"/>
      <c r="BAR5" s="79"/>
      <c r="BAS5" s="79"/>
      <c r="BAT5" s="79"/>
      <c r="BCS5" s="97"/>
      <c r="BCT5" s="97"/>
      <c r="BCU5" s="97"/>
      <c r="BCV5" s="97"/>
      <c r="BCW5" s="97"/>
      <c r="BCX5" s="97"/>
      <c r="BHA5" s="32"/>
      <c r="BHB5" s="32"/>
      <c r="BHC5" s="32"/>
      <c r="BHD5" s="32"/>
      <c r="BHE5" s="32"/>
      <c r="BHF5" s="32"/>
      <c r="BHQ5" s="32"/>
      <c r="BHR5" s="32"/>
      <c r="BHS5" s="32"/>
      <c r="BHT5" s="32"/>
      <c r="BHU5" s="32"/>
      <c r="BHV5" s="32"/>
      <c r="BHY5" s="32"/>
      <c r="BHZ5" s="32"/>
      <c r="BIA5" s="32"/>
      <c r="BIB5" s="32"/>
      <c r="BIC5" s="32"/>
      <c r="BID5" s="32"/>
      <c r="BKR5" s="44">
        <v>5</v>
      </c>
      <c r="BKZ5" s="44">
        <v>6</v>
      </c>
      <c r="BLH5" s="44">
        <v>6</v>
      </c>
      <c r="BLP5" s="44">
        <v>6</v>
      </c>
      <c r="BLX5" s="44">
        <v>6</v>
      </c>
      <c r="BMF5" s="44">
        <v>6</v>
      </c>
      <c r="BMN5" s="44">
        <v>6</v>
      </c>
      <c r="BMV5" s="44">
        <v>6</v>
      </c>
      <c r="BNL5" s="44">
        <v>6</v>
      </c>
      <c r="BOB5" s="44">
        <v>6</v>
      </c>
      <c r="BOJ5" s="44">
        <v>6</v>
      </c>
      <c r="BOZ5" s="44">
        <v>6</v>
      </c>
      <c r="BPH5" s="44">
        <v>6</v>
      </c>
      <c r="BPP5" s="44">
        <v>6</v>
      </c>
      <c r="BQF5" s="44">
        <v>6</v>
      </c>
      <c r="BQN5" s="44">
        <v>6</v>
      </c>
      <c r="BRD5" s="44">
        <v>6</v>
      </c>
      <c r="BRT5" s="44">
        <v>6</v>
      </c>
      <c r="BSB5" s="44">
        <v>6</v>
      </c>
      <c r="BSJ5" s="44">
        <v>6</v>
      </c>
      <c r="BSR5" s="44">
        <v>6</v>
      </c>
      <c r="BSZ5" s="44">
        <v>6</v>
      </c>
      <c r="BTH5" s="44">
        <v>6</v>
      </c>
      <c r="BTP5" s="44">
        <v>6</v>
      </c>
      <c r="BTX5" s="44">
        <v>6</v>
      </c>
      <c r="BUF5" s="44">
        <v>6</v>
      </c>
      <c r="BUN5" s="44">
        <v>6</v>
      </c>
      <c r="BUV5" s="44">
        <v>6</v>
      </c>
      <c r="BVD5" s="44">
        <v>6</v>
      </c>
      <c r="BVL5" s="44">
        <v>6</v>
      </c>
      <c r="BWB5" s="44">
        <v>6</v>
      </c>
      <c r="BWJ5" s="44">
        <v>6</v>
      </c>
      <c r="BWR5" s="44">
        <v>6</v>
      </c>
      <c r="BWZ5" s="44">
        <v>6</v>
      </c>
      <c r="BXH5" s="44">
        <v>6</v>
      </c>
      <c r="BXP5" s="44">
        <v>6</v>
      </c>
      <c r="BXX5" s="44">
        <v>6</v>
      </c>
      <c r="BYF5" s="44">
        <v>6</v>
      </c>
      <c r="BYN5" s="44">
        <v>6</v>
      </c>
      <c r="BYV5" s="44">
        <v>6</v>
      </c>
      <c r="BZD5" s="44">
        <v>6</v>
      </c>
      <c r="BZL5" s="44">
        <v>6</v>
      </c>
      <c r="BZT5" s="44">
        <v>6</v>
      </c>
      <c r="CAB5" s="44">
        <v>6</v>
      </c>
      <c r="CAJ5" s="44">
        <v>6</v>
      </c>
      <c r="CAR5" s="44">
        <v>6</v>
      </c>
      <c r="CAZ5" s="44">
        <v>6</v>
      </c>
      <c r="CBH5" s="44">
        <v>6</v>
      </c>
      <c r="CBP5" s="44">
        <v>6</v>
      </c>
      <c r="CBX5" s="44">
        <v>6</v>
      </c>
      <c r="CCF5" s="44">
        <v>6</v>
      </c>
      <c r="CCN5" s="96">
        <v>6</v>
      </c>
      <c r="CCV5" s="44">
        <v>6</v>
      </c>
      <c r="CDD5" s="44">
        <v>6</v>
      </c>
      <c r="CDL5" s="44">
        <v>6</v>
      </c>
      <c r="CDT5" s="44">
        <v>6</v>
      </c>
      <c r="CEB5" s="44">
        <v>6</v>
      </c>
      <c r="CEJ5" s="44">
        <v>6</v>
      </c>
      <c r="CER5" s="44">
        <v>6</v>
      </c>
      <c r="CEZ5" s="44">
        <v>6</v>
      </c>
      <c r="CFH5" s="44">
        <v>6</v>
      </c>
      <c r="CFP5" s="44">
        <v>6</v>
      </c>
      <c r="CFX5" s="167">
        <v>6</v>
      </c>
      <c r="CFY5" s="32"/>
      <c r="CFZ5" s="32"/>
      <c r="CGA5" s="32"/>
      <c r="CGB5" s="32"/>
      <c r="CGC5" s="32"/>
      <c r="CGD5" s="32"/>
      <c r="CGF5" s="44">
        <v>6</v>
      </c>
      <c r="CGN5" s="44">
        <v>6</v>
      </c>
      <c r="CGV5" s="44">
        <v>6</v>
      </c>
      <c r="CHD5" s="44">
        <v>6</v>
      </c>
      <c r="CHL5" s="44">
        <v>6</v>
      </c>
      <c r="CHT5" s="44">
        <v>6</v>
      </c>
      <c r="CIB5" s="44">
        <v>6</v>
      </c>
      <c r="CIJ5" s="44">
        <v>6</v>
      </c>
      <c r="CIR5" s="44">
        <v>6</v>
      </c>
      <c r="CIZ5" s="44">
        <v>6</v>
      </c>
      <c r="CJH5" s="44">
        <v>6</v>
      </c>
      <c r="CJP5" s="44">
        <v>6</v>
      </c>
      <c r="CJX5" s="44">
        <v>6</v>
      </c>
      <c r="CKF5" s="44">
        <v>6</v>
      </c>
      <c r="CKN5" s="44">
        <v>6</v>
      </c>
      <c r="CKV5" s="44">
        <v>6</v>
      </c>
      <c r="CLD5" s="44">
        <v>6</v>
      </c>
      <c r="CLL5" s="44">
        <v>6</v>
      </c>
      <c r="CLT5" s="44">
        <v>6</v>
      </c>
      <c r="CMB5" s="44">
        <v>6</v>
      </c>
      <c r="CMJ5" s="44">
        <v>6</v>
      </c>
      <c r="CMR5" s="44">
        <v>6</v>
      </c>
      <c r="CMZ5" s="44">
        <v>6</v>
      </c>
      <c r="CNH5" s="44">
        <v>6</v>
      </c>
      <c r="CNI5" s="97"/>
      <c r="CNJ5" s="97"/>
      <c r="CNK5" s="97"/>
      <c r="CNL5" s="97"/>
      <c r="CNM5" s="97"/>
      <c r="CNN5" s="97"/>
      <c r="CNP5" s="44">
        <v>6</v>
      </c>
      <c r="CNX5" s="44">
        <v>6</v>
      </c>
      <c r="COF5" s="44">
        <v>6</v>
      </c>
      <c r="CON5" s="44">
        <v>6</v>
      </c>
      <c r="COV5" s="44">
        <v>6</v>
      </c>
      <c r="CPD5" s="44">
        <v>6</v>
      </c>
      <c r="CPL5" s="44">
        <v>6</v>
      </c>
      <c r="CPT5" s="44">
        <v>6</v>
      </c>
      <c r="CQB5" s="44">
        <v>6</v>
      </c>
      <c r="CQJ5" s="44">
        <v>6</v>
      </c>
      <c r="CQK5" s="97"/>
      <c r="CQL5" s="97"/>
      <c r="CQM5" s="97"/>
      <c r="CQN5" s="97"/>
      <c r="CQO5" s="97"/>
      <c r="CQP5" s="97"/>
      <c r="CQR5" s="44">
        <v>6</v>
      </c>
      <c r="CQZ5" s="44">
        <v>6</v>
      </c>
      <c r="CRA5" s="79"/>
      <c r="CRB5" s="79"/>
      <c r="CRC5" s="79"/>
      <c r="CRD5" s="79"/>
      <c r="CRE5" s="79"/>
      <c r="CRF5" s="79"/>
      <c r="CRH5" s="44">
        <v>6</v>
      </c>
      <c r="CRP5" s="44">
        <v>6</v>
      </c>
      <c r="CRX5" s="44">
        <v>6</v>
      </c>
      <c r="CSF5" s="44">
        <v>6</v>
      </c>
      <c r="CSN5" s="44">
        <v>6</v>
      </c>
      <c r="CSV5" s="44">
        <v>6</v>
      </c>
      <c r="CTD5" s="44">
        <v>6</v>
      </c>
      <c r="CTT5" s="44">
        <v>6</v>
      </c>
      <c r="CUB5" s="44">
        <v>6</v>
      </c>
      <c r="CUJ5" s="44">
        <v>6</v>
      </c>
      <c r="CUR5" s="44">
        <v>6</v>
      </c>
      <c r="CUZ5" s="44">
        <v>6</v>
      </c>
      <c r="CVH5" s="44">
        <v>6</v>
      </c>
      <c r="CVP5" s="44">
        <v>6</v>
      </c>
      <c r="CWF5" s="44">
        <v>6</v>
      </c>
      <c r="CWN5" s="44">
        <v>6</v>
      </c>
      <c r="CXD5" s="44">
        <v>6</v>
      </c>
      <c r="CXL5" s="44">
        <v>6</v>
      </c>
      <c r="CYJ5" s="44">
        <v>6</v>
      </c>
      <c r="CYR5" s="44">
        <v>6</v>
      </c>
      <c r="CYZ5" s="44">
        <v>6</v>
      </c>
      <c r="CZH5" s="44">
        <v>6</v>
      </c>
      <c r="CZP5" s="44">
        <v>6</v>
      </c>
      <c r="CZX5" s="44">
        <v>6</v>
      </c>
      <c r="DAF5" s="44">
        <v>5</v>
      </c>
      <c r="DAN5" s="44">
        <v>6</v>
      </c>
      <c r="DBD5" s="44">
        <v>6</v>
      </c>
      <c r="DBL5" s="44">
        <v>6</v>
      </c>
      <c r="DCB5" s="44">
        <v>6</v>
      </c>
      <c r="DCJ5" s="44">
        <v>6</v>
      </c>
      <c r="DCR5" s="44">
        <v>6</v>
      </c>
      <c r="DCZ5" s="44">
        <v>6</v>
      </c>
      <c r="DDA5" s="97"/>
      <c r="DDB5" s="97"/>
      <c r="DDC5" s="97"/>
      <c r="DDD5" s="97"/>
      <c r="DDE5" s="97"/>
      <c r="DDF5" s="97"/>
      <c r="DDI5" s="79"/>
      <c r="DDJ5" s="79"/>
      <c r="DDK5" s="79"/>
      <c r="DDL5" s="79"/>
      <c r="DDM5" s="79"/>
      <c r="DDN5" s="79"/>
      <c r="DDX5" s="44">
        <v>6</v>
      </c>
      <c r="DEF5" s="44">
        <v>6</v>
      </c>
      <c r="DEN5" s="44">
        <v>6</v>
      </c>
      <c r="DEV5" s="44">
        <v>6</v>
      </c>
      <c r="DFD5" s="44">
        <v>6</v>
      </c>
      <c r="DFT5" s="44">
        <v>6</v>
      </c>
      <c r="DGB5" s="44">
        <v>6</v>
      </c>
      <c r="DGR5" s="44">
        <v>6</v>
      </c>
      <c r="DGZ5" s="44">
        <v>6</v>
      </c>
      <c r="DHG5" s="44">
        <v>6</v>
      </c>
      <c r="DHP5" s="44">
        <v>6</v>
      </c>
      <c r="DHX5" s="44">
        <v>6</v>
      </c>
      <c r="DIF5" s="44">
        <v>6</v>
      </c>
      <c r="DIN5" s="44">
        <v>6</v>
      </c>
      <c r="DIV5" s="44">
        <v>6</v>
      </c>
      <c r="DJD5" s="44">
        <v>6</v>
      </c>
      <c r="DJL5" s="44">
        <v>6</v>
      </c>
      <c r="DKB5" s="44">
        <v>6</v>
      </c>
      <c r="DKJ5" s="44">
        <v>6</v>
      </c>
      <c r="DKR5" s="44">
        <v>6</v>
      </c>
      <c r="DKZ5" s="44">
        <v>6</v>
      </c>
      <c r="DLP5" s="44">
        <v>6</v>
      </c>
      <c r="DLX5" s="44">
        <v>6</v>
      </c>
      <c r="DLY5" s="97"/>
      <c r="DLZ5" s="97"/>
      <c r="DMA5" s="97"/>
      <c r="DMB5" s="97"/>
      <c r="DMC5" s="97"/>
      <c r="DMD5" s="97"/>
      <c r="DMF5" s="44">
        <v>6</v>
      </c>
      <c r="DMN5" s="44">
        <v>6</v>
      </c>
      <c r="DMO5" s="97"/>
      <c r="DMP5" s="97"/>
      <c r="DMQ5" s="97"/>
      <c r="DMR5" s="97"/>
      <c r="DMS5" s="97"/>
      <c r="DMT5" s="97"/>
      <c r="DMV5" s="44">
        <v>6</v>
      </c>
      <c r="DND5" s="44">
        <v>6</v>
      </c>
      <c r="DNL5" s="44">
        <v>6</v>
      </c>
      <c r="DNT5" s="44">
        <v>6</v>
      </c>
      <c r="DOB5" s="44">
        <v>6</v>
      </c>
      <c r="DOJ5" s="96">
        <v>6</v>
      </c>
      <c r="DOR5" s="44">
        <v>6</v>
      </c>
      <c r="DOS5" s="97"/>
      <c r="DOT5" s="97"/>
      <c r="DOU5" s="97"/>
      <c r="DOV5" s="97"/>
      <c r="DOW5" s="97"/>
      <c r="DOX5" s="97"/>
      <c r="DOZ5" s="96">
        <v>6</v>
      </c>
      <c r="DPH5" s="44">
        <v>6</v>
      </c>
      <c r="DPP5" s="44">
        <v>6</v>
      </c>
      <c r="DPQ5" s="32"/>
      <c r="DPR5" s="32"/>
      <c r="DPS5" s="32"/>
      <c r="DPT5" s="32"/>
      <c r="DPU5" s="32"/>
      <c r="DPV5" s="32"/>
      <c r="DPX5" s="44">
        <v>6</v>
      </c>
      <c r="DQF5" s="44">
        <v>6</v>
      </c>
      <c r="DQN5" s="44">
        <v>6</v>
      </c>
      <c r="DQV5" s="44">
        <v>6</v>
      </c>
      <c r="DRD5" s="44">
        <v>6</v>
      </c>
      <c r="DRL5" s="44">
        <v>6</v>
      </c>
      <c r="DRT5" s="96">
        <v>6</v>
      </c>
      <c r="DSB5" s="44">
        <v>6</v>
      </c>
      <c r="DSJ5" s="44">
        <v>6</v>
      </c>
      <c r="DSQ5" s="32"/>
      <c r="DSR5" s="170">
        <v>6</v>
      </c>
      <c r="DSS5" s="79"/>
      <c r="DST5" s="79"/>
      <c r="DSU5" s="79"/>
      <c r="DSV5" s="79"/>
      <c r="DSW5" s="79"/>
      <c r="DSX5" s="79"/>
      <c r="DSZ5" s="44">
        <v>6</v>
      </c>
      <c r="DTH5" s="44">
        <v>6</v>
      </c>
      <c r="DTP5" s="44">
        <v>6</v>
      </c>
      <c r="DTX5" s="44">
        <v>6</v>
      </c>
      <c r="DUF5" s="44">
        <v>6</v>
      </c>
      <c r="DUN5" s="44">
        <v>6</v>
      </c>
      <c r="DUV5" s="44">
        <v>6</v>
      </c>
      <c r="DVD5" s="44">
        <v>6</v>
      </c>
      <c r="DVL5" s="44">
        <v>6</v>
      </c>
      <c r="DWB5" s="44">
        <v>6</v>
      </c>
      <c r="DWJ5" s="44">
        <v>6</v>
      </c>
      <c r="DWR5" s="44">
        <v>6</v>
      </c>
      <c r="DWZ5" s="44">
        <v>6</v>
      </c>
      <c r="DXH5" s="44">
        <v>6</v>
      </c>
      <c r="DXP5" s="44">
        <v>6</v>
      </c>
      <c r="DXX5" s="44">
        <v>6</v>
      </c>
      <c r="DYN5" s="44">
        <v>6</v>
      </c>
      <c r="DYV5" s="44">
        <v>6</v>
      </c>
      <c r="DZD5" s="44">
        <v>6</v>
      </c>
      <c r="DZL5" s="44">
        <v>6</v>
      </c>
      <c r="DZT5" s="44">
        <v>6</v>
      </c>
      <c r="EAB5" s="44">
        <v>6</v>
      </c>
      <c r="EAJ5" s="44">
        <v>6</v>
      </c>
      <c r="EAK5" s="97"/>
      <c r="EAL5" s="97"/>
      <c r="EAM5" s="97"/>
      <c r="EAN5" s="97"/>
      <c r="EAO5" s="97"/>
      <c r="EAP5" s="97"/>
      <c r="EAZ5" s="44">
        <v>6</v>
      </c>
      <c r="EBP5" s="44">
        <v>6</v>
      </c>
      <c r="EBX5" s="44">
        <v>6</v>
      </c>
      <c r="ECN5" s="44">
        <v>6</v>
      </c>
      <c r="ECV5" s="44">
        <v>6</v>
      </c>
      <c r="EDD5" s="44">
        <v>6</v>
      </c>
      <c r="EDL5" s="44">
        <v>6</v>
      </c>
      <c r="EDT5" s="44">
        <v>6</v>
      </c>
      <c r="EEB5" s="44">
        <v>6</v>
      </c>
      <c r="EEJ5" s="44">
        <v>6</v>
      </c>
      <c r="EER5" s="44">
        <v>6</v>
      </c>
      <c r="EEZ5" s="44">
        <v>6</v>
      </c>
      <c r="EFH5" s="44">
        <v>6</v>
      </c>
      <c r="EFP5" s="44">
        <v>6</v>
      </c>
      <c r="EGF5" s="44">
        <v>6</v>
      </c>
      <c r="EGN5" s="44">
        <v>6</v>
      </c>
      <c r="EGV5" s="44">
        <v>6</v>
      </c>
      <c r="EHD5" s="44">
        <v>6</v>
      </c>
      <c r="EHL5" s="44">
        <v>6</v>
      </c>
      <c r="EHT5" s="44">
        <v>6</v>
      </c>
      <c r="EIB5" s="44">
        <v>6</v>
      </c>
      <c r="EIJ5" s="44">
        <v>6</v>
      </c>
      <c r="EIR5" s="44">
        <v>6</v>
      </c>
      <c r="EIZ5" s="44">
        <v>6</v>
      </c>
      <c r="EJH5" s="44">
        <v>6</v>
      </c>
      <c r="EJP5" s="44">
        <v>6</v>
      </c>
      <c r="EJX5" s="44">
        <v>6</v>
      </c>
      <c r="EJY5" s="97"/>
      <c r="EJZ5" s="97"/>
      <c r="EKA5" s="97"/>
      <c r="EKB5" s="97"/>
      <c r="EKC5" s="97"/>
      <c r="EKD5" s="97"/>
      <c r="EKF5" s="44">
        <v>6</v>
      </c>
      <c r="EKN5" s="96">
        <v>6</v>
      </c>
      <c r="EKV5" s="44">
        <v>6</v>
      </c>
      <c r="EKW5" s="97"/>
      <c r="EKX5" s="97"/>
      <c r="EKY5" s="97"/>
      <c r="EKZ5" s="97"/>
      <c r="ELA5" s="97"/>
      <c r="ELB5" s="97"/>
      <c r="ELD5" s="646">
        <v>6</v>
      </c>
      <c r="ELL5" s="44">
        <v>6</v>
      </c>
      <c r="ELM5" s="167"/>
      <c r="ELU5" s="44">
        <v>6</v>
      </c>
      <c r="EMC5" s="44">
        <v>6</v>
      </c>
      <c r="EMK5" s="44">
        <v>6</v>
      </c>
      <c r="EMS5" s="44">
        <v>6</v>
      </c>
      <c r="ENA5" s="44">
        <v>6</v>
      </c>
      <c r="ENI5" s="44">
        <v>6</v>
      </c>
      <c r="ENQ5" s="44">
        <v>6</v>
      </c>
      <c r="ENY5" s="44">
        <v>6</v>
      </c>
      <c r="EOG5" s="96">
        <v>6</v>
      </c>
      <c r="EOW5" s="44">
        <v>6</v>
      </c>
      <c r="EPM5" s="44">
        <v>6</v>
      </c>
      <c r="EPU5" s="44">
        <v>6</v>
      </c>
      <c r="EQC5" s="44">
        <v>6</v>
      </c>
      <c r="EQK5" s="44">
        <v>6</v>
      </c>
      <c r="EQS5" s="44">
        <v>6</v>
      </c>
      <c r="ERA5" s="44">
        <v>6</v>
      </c>
      <c r="ERI5" s="44">
        <v>6</v>
      </c>
      <c r="ERQ5" s="44">
        <v>6</v>
      </c>
      <c r="ERY5" s="44">
        <v>6</v>
      </c>
      <c r="ESG5" s="44">
        <v>6</v>
      </c>
      <c r="ESO5" s="44">
        <v>6</v>
      </c>
      <c r="ESW5" s="44">
        <v>6</v>
      </c>
      <c r="ETE5" s="44">
        <v>6</v>
      </c>
      <c r="ETF5" s="79"/>
      <c r="ETG5" s="79"/>
      <c r="ETH5" s="79"/>
      <c r="ETI5" s="79"/>
      <c r="ETJ5" s="79"/>
      <c r="ETK5" s="79"/>
      <c r="ETM5" s="44">
        <v>6</v>
      </c>
      <c r="ETU5" s="44">
        <v>6</v>
      </c>
      <c r="EUC5" s="44">
        <v>6</v>
      </c>
      <c r="EUK5" s="44">
        <v>6</v>
      </c>
      <c r="EUL5" s="79"/>
      <c r="EUM5" s="79"/>
      <c r="EUN5" s="79"/>
      <c r="EUO5" s="79"/>
      <c r="EUP5" s="79"/>
      <c r="EUQ5" s="79"/>
      <c r="EUS5" s="44">
        <v>6</v>
      </c>
      <c r="EUT5" s="79"/>
      <c r="EUU5" s="79"/>
      <c r="EUV5" s="79"/>
      <c r="EUW5" s="79"/>
      <c r="EUX5" s="79"/>
      <c r="EUY5" s="79"/>
      <c r="EVA5" s="96">
        <v>6</v>
      </c>
      <c r="EVI5" s="44">
        <v>6</v>
      </c>
      <c r="EVJ5" s="97"/>
      <c r="EVK5" s="97"/>
      <c r="EVL5" s="97"/>
      <c r="EVM5" s="97"/>
      <c r="EVN5" s="97"/>
      <c r="EVO5" s="97"/>
      <c r="EVQ5" s="44">
        <v>6</v>
      </c>
      <c r="EVY5" s="44">
        <v>6</v>
      </c>
      <c r="EWG5" s="44">
        <v>6</v>
      </c>
      <c r="EWO5" s="44">
        <v>6</v>
      </c>
      <c r="EWW5" s="44">
        <v>6</v>
      </c>
      <c r="EXE5" s="44">
        <v>6</v>
      </c>
      <c r="EXM5" s="44">
        <v>6</v>
      </c>
      <c r="EXU5" s="44">
        <v>6</v>
      </c>
      <c r="EYC5" s="44">
        <v>6</v>
      </c>
      <c r="EYD5" s="79"/>
      <c r="EYE5" s="79"/>
      <c r="EYF5" s="79"/>
      <c r="EYG5" s="79"/>
      <c r="EYH5" s="79"/>
      <c r="EYI5" s="79"/>
      <c r="EYK5" s="44">
        <v>6</v>
      </c>
      <c r="EYS5" s="44">
        <v>6</v>
      </c>
      <c r="EZA5" s="44">
        <v>6</v>
      </c>
      <c r="EZI5" s="44">
        <v>6</v>
      </c>
      <c r="EZQ5" s="44">
        <v>6</v>
      </c>
      <c r="EZY5" s="44">
        <v>6</v>
      </c>
      <c r="FAG5" s="44">
        <v>6</v>
      </c>
      <c r="FAO5" s="44">
        <v>6</v>
      </c>
      <c r="FAW5" s="44">
        <v>6</v>
      </c>
    </row>
    <row r="6" spans="1:4105" s="6" customFormat="1" ht="51.75" thickBot="1" x14ac:dyDescent="0.25">
      <c r="A6" s="964"/>
      <c r="B6" s="979"/>
      <c r="C6" s="976"/>
      <c r="D6" s="964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59"/>
      <c r="O6" s="959"/>
      <c r="P6" s="1007"/>
      <c r="Q6" s="1007"/>
      <c r="R6" s="1009"/>
      <c r="S6" s="228"/>
      <c r="T6" s="1010"/>
      <c r="U6" s="956"/>
      <c r="V6" s="959"/>
      <c r="W6" s="962"/>
      <c r="X6" s="964"/>
      <c r="Y6" s="983"/>
      <c r="Z6" s="969"/>
      <c r="AA6" s="969"/>
      <c r="AB6" s="969"/>
      <c r="AC6" s="952"/>
      <c r="AD6" s="45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61">
        <v>11</v>
      </c>
      <c r="CI6" s="62">
        <v>13</v>
      </c>
      <c r="CJ6" s="62">
        <v>14</v>
      </c>
      <c r="CK6" s="62">
        <v>15</v>
      </c>
      <c r="CL6" s="62">
        <v>16</v>
      </c>
      <c r="CM6" s="62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1</v>
      </c>
      <c r="DD6" s="135" t="s">
        <v>22</v>
      </c>
      <c r="DE6" s="136" t="s">
        <v>23</v>
      </c>
      <c r="DF6" s="45">
        <v>4</v>
      </c>
      <c r="DG6" s="45">
        <v>5</v>
      </c>
      <c r="DH6" s="45">
        <v>6</v>
      </c>
      <c r="DI6" s="45">
        <v>7</v>
      </c>
      <c r="DJ6" s="45">
        <v>8</v>
      </c>
      <c r="DK6" s="45">
        <v>9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22</v>
      </c>
      <c r="EE6" s="46">
        <v>23</v>
      </c>
      <c r="EF6" s="46">
        <v>24</v>
      </c>
      <c r="EG6" s="46">
        <v>25</v>
      </c>
      <c r="EH6" s="46">
        <v>26</v>
      </c>
      <c r="EI6" s="46">
        <v>27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7</v>
      </c>
      <c r="EW6" s="46">
        <v>8</v>
      </c>
      <c r="EX6" s="46">
        <v>9</v>
      </c>
      <c r="EY6" s="46">
        <v>10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3</v>
      </c>
      <c r="IZ6" s="135" t="s">
        <v>22</v>
      </c>
      <c r="JA6" s="136" t="s">
        <v>23</v>
      </c>
      <c r="JB6" s="45">
        <v>7</v>
      </c>
      <c r="JC6" s="45">
        <v>8</v>
      </c>
      <c r="JD6" s="45">
        <v>9</v>
      </c>
      <c r="JE6" s="45">
        <v>10</v>
      </c>
      <c r="JF6" s="45">
        <v>11</v>
      </c>
      <c r="JG6" s="45">
        <v>12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45">
        <v>23</v>
      </c>
      <c r="KY6" s="46">
        <v>24</v>
      </c>
      <c r="KZ6" s="46">
        <v>25</v>
      </c>
      <c r="LA6" s="46">
        <v>26</v>
      </c>
      <c r="LB6" s="46">
        <v>27</v>
      </c>
      <c r="LC6" s="46">
        <v>28</v>
      </c>
      <c r="LD6" s="135" t="s">
        <v>22</v>
      </c>
      <c r="LE6" s="136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5">
        <v>25</v>
      </c>
      <c r="MN6" s="45">
        <v>26</v>
      </c>
      <c r="MO6" s="45">
        <v>27</v>
      </c>
      <c r="MP6" s="45">
        <v>28</v>
      </c>
      <c r="MQ6" s="45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45">
        <v>24</v>
      </c>
      <c r="PO6" s="46">
        <v>25</v>
      </c>
      <c r="PP6" s="46">
        <v>26</v>
      </c>
      <c r="PQ6" s="46">
        <v>27</v>
      </c>
      <c r="PR6" s="46">
        <v>28</v>
      </c>
      <c r="PS6" s="46">
        <v>29</v>
      </c>
      <c r="PT6" s="135" t="s">
        <v>22</v>
      </c>
      <c r="PU6" s="136" t="s">
        <v>23</v>
      </c>
      <c r="PV6" s="116">
        <v>30</v>
      </c>
      <c r="PW6" s="117">
        <v>1</v>
      </c>
      <c r="PX6" s="117">
        <v>2</v>
      </c>
      <c r="PY6" s="117">
        <v>3</v>
      </c>
      <c r="PZ6" s="117">
        <v>4</v>
      </c>
      <c r="QA6" s="117">
        <v>5</v>
      </c>
      <c r="QB6" s="141" t="s">
        <v>22</v>
      </c>
      <c r="QC6" s="154" t="s">
        <v>23</v>
      </c>
      <c r="QD6" s="114">
        <v>6</v>
      </c>
      <c r="QE6" s="115">
        <v>7</v>
      </c>
      <c r="QF6" s="115">
        <v>8</v>
      </c>
      <c r="QG6" s="115">
        <v>9</v>
      </c>
      <c r="QH6" s="115">
        <v>10</v>
      </c>
      <c r="QI6" s="115">
        <v>11</v>
      </c>
      <c r="QJ6" s="155" t="s">
        <v>22</v>
      </c>
      <c r="QK6" s="156" t="s">
        <v>23</v>
      </c>
      <c r="QL6" s="116">
        <v>12</v>
      </c>
      <c r="QM6" s="117">
        <v>13</v>
      </c>
      <c r="QN6" s="117">
        <v>14</v>
      </c>
      <c r="QO6" s="117">
        <v>15</v>
      </c>
      <c r="QP6" s="117">
        <v>16</v>
      </c>
      <c r="QQ6" s="117">
        <v>17</v>
      </c>
      <c r="QR6" s="141" t="s">
        <v>22</v>
      </c>
      <c r="QS6" s="142" t="s">
        <v>23</v>
      </c>
      <c r="QT6" s="45">
        <v>18</v>
      </c>
      <c r="QU6" s="46">
        <v>19</v>
      </c>
      <c r="QV6" s="46">
        <v>20</v>
      </c>
      <c r="QW6" s="46">
        <v>21</v>
      </c>
      <c r="QX6" s="46">
        <v>22</v>
      </c>
      <c r="QY6" s="46">
        <v>23</v>
      </c>
      <c r="QZ6" s="135" t="s">
        <v>22</v>
      </c>
      <c r="RA6" s="136" t="s">
        <v>23</v>
      </c>
      <c r="RB6" s="116">
        <v>24</v>
      </c>
      <c r="RC6" s="117">
        <v>25</v>
      </c>
      <c r="RD6" s="117">
        <v>26</v>
      </c>
      <c r="RE6" s="117">
        <v>27</v>
      </c>
      <c r="RF6" s="117">
        <v>28</v>
      </c>
      <c r="RG6" s="117">
        <v>29</v>
      </c>
      <c r="RH6" s="141" t="s">
        <v>22</v>
      </c>
      <c r="RI6" s="142" t="s">
        <v>23</v>
      </c>
      <c r="RJ6" s="116">
        <v>30</v>
      </c>
      <c r="RK6" s="117">
        <v>31</v>
      </c>
      <c r="RL6" s="117">
        <v>1</v>
      </c>
      <c r="RM6" s="117">
        <v>2</v>
      </c>
      <c r="RN6" s="117">
        <v>3</v>
      </c>
      <c r="RO6" s="117">
        <v>4</v>
      </c>
      <c r="RP6" s="141" t="s">
        <v>22</v>
      </c>
      <c r="RQ6" s="142" t="s">
        <v>23</v>
      </c>
      <c r="RR6" s="116">
        <v>5</v>
      </c>
      <c r="RS6" s="117">
        <v>6</v>
      </c>
      <c r="RT6" s="117">
        <v>7</v>
      </c>
      <c r="RU6" s="117">
        <v>8</v>
      </c>
      <c r="RV6" s="117">
        <v>9</v>
      </c>
      <c r="RW6" s="117">
        <v>10</v>
      </c>
      <c r="RX6" s="141" t="s">
        <v>22</v>
      </c>
      <c r="RY6" s="142" t="s">
        <v>23</v>
      </c>
      <c r="RZ6" s="116">
        <v>11</v>
      </c>
      <c r="SA6" s="117">
        <v>12</v>
      </c>
      <c r="SB6" s="117">
        <v>13</v>
      </c>
      <c r="SC6" s="117">
        <v>14</v>
      </c>
      <c r="SD6" s="117">
        <v>15</v>
      </c>
      <c r="SE6" s="117">
        <v>16</v>
      </c>
      <c r="SF6" s="141" t="s">
        <v>22</v>
      </c>
      <c r="SG6" s="142" t="s">
        <v>23</v>
      </c>
      <c r="SH6" s="116">
        <v>17</v>
      </c>
      <c r="SI6" s="117">
        <v>18</v>
      </c>
      <c r="SJ6" s="117">
        <v>19</v>
      </c>
      <c r="SK6" s="117">
        <v>20</v>
      </c>
      <c r="SL6" s="117">
        <v>21</v>
      </c>
      <c r="SM6" s="117">
        <v>22</v>
      </c>
      <c r="SN6" s="141" t="s">
        <v>22</v>
      </c>
      <c r="SO6" s="142" t="s">
        <v>23</v>
      </c>
      <c r="SP6" s="116">
        <v>23</v>
      </c>
      <c r="SQ6" s="117">
        <v>24</v>
      </c>
      <c r="SR6" s="117">
        <v>25</v>
      </c>
      <c r="SS6" s="117">
        <v>26</v>
      </c>
      <c r="ST6" s="117">
        <v>27</v>
      </c>
      <c r="SU6" s="117">
        <v>28</v>
      </c>
      <c r="SV6" s="141" t="s">
        <v>22</v>
      </c>
      <c r="SW6" s="142" t="s">
        <v>23</v>
      </c>
      <c r="SX6" s="116">
        <v>30</v>
      </c>
      <c r="SY6" s="117">
        <v>31</v>
      </c>
      <c r="SZ6" s="117">
        <v>1</v>
      </c>
      <c r="TA6" s="117">
        <v>2</v>
      </c>
      <c r="TB6" s="117">
        <v>3</v>
      </c>
      <c r="TC6" s="117">
        <v>4</v>
      </c>
      <c r="TD6" s="141" t="s">
        <v>22</v>
      </c>
      <c r="TE6" s="142" t="s">
        <v>23</v>
      </c>
      <c r="TF6" s="116">
        <v>5</v>
      </c>
      <c r="TG6" s="117">
        <v>6</v>
      </c>
      <c r="TH6" s="117">
        <v>7</v>
      </c>
      <c r="TI6" s="117">
        <v>8</v>
      </c>
      <c r="TJ6" s="117">
        <v>9</v>
      </c>
      <c r="TK6" s="117">
        <v>10</v>
      </c>
      <c r="TL6" s="141" t="s">
        <v>22</v>
      </c>
      <c r="TM6" s="142" t="s">
        <v>23</v>
      </c>
      <c r="TN6" s="45">
        <v>11</v>
      </c>
      <c r="TO6" s="45">
        <v>12</v>
      </c>
      <c r="TP6" s="45">
        <v>13</v>
      </c>
      <c r="TQ6" s="45">
        <v>14</v>
      </c>
      <c r="TR6" s="45">
        <v>19</v>
      </c>
      <c r="TS6" s="45">
        <v>20</v>
      </c>
      <c r="TT6" s="135" t="s">
        <v>22</v>
      </c>
      <c r="TU6" s="136" t="s">
        <v>23</v>
      </c>
      <c r="TV6" s="125">
        <v>21</v>
      </c>
      <c r="TW6" s="126">
        <v>22</v>
      </c>
      <c r="TX6" s="126">
        <v>23</v>
      </c>
      <c r="TY6" s="126">
        <v>24</v>
      </c>
      <c r="TZ6" s="126">
        <v>25</v>
      </c>
      <c r="UA6" s="126">
        <v>26</v>
      </c>
      <c r="UB6" s="135" t="s">
        <v>22</v>
      </c>
      <c r="UC6" s="136" t="s">
        <v>23</v>
      </c>
      <c r="UD6" s="116">
        <v>27</v>
      </c>
      <c r="UE6" s="117">
        <v>28</v>
      </c>
      <c r="UF6" s="117">
        <v>1</v>
      </c>
      <c r="UG6" s="117">
        <v>2</v>
      </c>
      <c r="UH6" s="117">
        <v>2</v>
      </c>
      <c r="UI6" s="117">
        <v>4</v>
      </c>
      <c r="UJ6" s="141" t="s">
        <v>22</v>
      </c>
      <c r="UK6" s="142" t="s">
        <v>23</v>
      </c>
      <c r="UL6" s="116">
        <v>5</v>
      </c>
      <c r="UM6" s="117">
        <v>6</v>
      </c>
      <c r="UN6" s="117">
        <v>7</v>
      </c>
      <c r="UO6" s="117">
        <v>8</v>
      </c>
      <c r="UP6" s="117">
        <v>9</v>
      </c>
      <c r="UQ6" s="117">
        <v>10</v>
      </c>
      <c r="UR6" s="145" t="s">
        <v>22</v>
      </c>
      <c r="US6" s="146" t="s">
        <v>23</v>
      </c>
      <c r="UT6" s="116">
        <v>12</v>
      </c>
      <c r="UU6" s="117">
        <v>13</v>
      </c>
      <c r="UV6" s="117">
        <v>14</v>
      </c>
      <c r="UW6" s="117">
        <v>15</v>
      </c>
      <c r="UX6" s="117">
        <v>16</v>
      </c>
      <c r="UY6" s="117">
        <v>17</v>
      </c>
      <c r="UZ6" s="117">
        <v>18</v>
      </c>
      <c r="VA6" s="145" t="s">
        <v>22</v>
      </c>
      <c r="VB6" s="146" t="s">
        <v>23</v>
      </c>
      <c r="VC6" s="116">
        <v>18</v>
      </c>
      <c r="VD6" s="117">
        <v>19</v>
      </c>
      <c r="VE6" s="117">
        <v>20</v>
      </c>
      <c r="VF6" s="117">
        <v>21</v>
      </c>
      <c r="VG6" s="117">
        <v>22</v>
      </c>
      <c r="VH6" s="117">
        <v>23</v>
      </c>
      <c r="VI6" s="145" t="s">
        <v>22</v>
      </c>
      <c r="VJ6" s="146" t="s">
        <v>23</v>
      </c>
      <c r="VK6" s="116">
        <v>25</v>
      </c>
      <c r="VL6" s="117">
        <v>26</v>
      </c>
      <c r="VM6" s="117">
        <v>27</v>
      </c>
      <c r="VN6" s="117">
        <v>28</v>
      </c>
      <c r="VO6" s="117">
        <v>29</v>
      </c>
      <c r="VP6" s="117">
        <v>30</v>
      </c>
      <c r="VQ6" s="145" t="s">
        <v>22</v>
      </c>
      <c r="VR6" s="146" t="s">
        <v>23</v>
      </c>
      <c r="VS6" s="45">
        <v>31</v>
      </c>
      <c r="VT6" s="46">
        <v>2</v>
      </c>
      <c r="VU6" s="46">
        <v>3</v>
      </c>
      <c r="VV6" s="46">
        <v>4</v>
      </c>
      <c r="VW6" s="46">
        <v>5</v>
      </c>
      <c r="VX6" s="46">
        <v>6</v>
      </c>
      <c r="VY6" s="165" t="s">
        <v>22</v>
      </c>
      <c r="VZ6" s="166" t="s">
        <v>23</v>
      </c>
      <c r="WA6" s="116">
        <v>7</v>
      </c>
      <c r="WB6" s="117">
        <v>8</v>
      </c>
      <c r="WC6" s="117">
        <v>9</v>
      </c>
      <c r="WD6" s="117">
        <v>10</v>
      </c>
      <c r="WE6" s="117">
        <v>11</v>
      </c>
      <c r="WF6" s="117">
        <v>12</v>
      </c>
      <c r="WG6" s="145" t="s">
        <v>22</v>
      </c>
      <c r="WH6" s="146" t="s">
        <v>23</v>
      </c>
      <c r="WI6" s="61">
        <v>13</v>
      </c>
      <c r="WJ6" s="62">
        <v>14</v>
      </c>
      <c r="WK6" s="62">
        <v>15</v>
      </c>
      <c r="WL6" s="62">
        <v>16</v>
      </c>
      <c r="WM6" s="62">
        <v>17</v>
      </c>
      <c r="WN6" s="62">
        <v>18</v>
      </c>
      <c r="WO6" s="137" t="s">
        <v>22</v>
      </c>
      <c r="WP6" s="138" t="s">
        <v>23</v>
      </c>
      <c r="WQ6" s="45">
        <v>19</v>
      </c>
      <c r="WR6" s="45">
        <v>20</v>
      </c>
      <c r="WS6" s="45">
        <v>21</v>
      </c>
      <c r="WT6" s="45">
        <v>22</v>
      </c>
      <c r="WU6" s="45">
        <v>23</v>
      </c>
      <c r="WV6" s="45">
        <v>24</v>
      </c>
      <c r="WW6" s="45">
        <v>25</v>
      </c>
      <c r="WX6" s="137" t="s">
        <v>22</v>
      </c>
      <c r="WY6" s="138" t="s">
        <v>23</v>
      </c>
      <c r="WZ6" s="45">
        <v>24</v>
      </c>
      <c r="XA6" s="46">
        <v>26</v>
      </c>
      <c r="XB6" s="46">
        <v>27</v>
      </c>
      <c r="XC6" s="46">
        <v>28</v>
      </c>
      <c r="XD6" s="46">
        <v>29</v>
      </c>
      <c r="XE6" s="46">
        <v>30</v>
      </c>
      <c r="XF6" s="46">
        <v>3</v>
      </c>
      <c r="XG6" s="137" t="s">
        <v>22</v>
      </c>
      <c r="XH6" s="138" t="s">
        <v>23</v>
      </c>
      <c r="XI6" s="45">
        <v>3</v>
      </c>
      <c r="XJ6" s="46">
        <v>4</v>
      </c>
      <c r="XK6" s="46">
        <v>5</v>
      </c>
      <c r="XL6" s="46">
        <v>6</v>
      </c>
      <c r="XM6" s="46">
        <v>7</v>
      </c>
      <c r="XN6" s="46">
        <v>8</v>
      </c>
      <c r="XO6" s="46">
        <v>9</v>
      </c>
      <c r="XP6" s="137" t="s">
        <v>22</v>
      </c>
      <c r="XQ6" s="138" t="s">
        <v>23</v>
      </c>
      <c r="XR6" s="45">
        <v>10</v>
      </c>
      <c r="XS6" s="46">
        <v>11</v>
      </c>
      <c r="XT6" s="46">
        <v>12</v>
      </c>
      <c r="XU6" s="46">
        <v>13</v>
      </c>
      <c r="XV6" s="46">
        <v>14</v>
      </c>
      <c r="XW6" s="46">
        <v>15</v>
      </c>
      <c r="XX6" s="46">
        <v>16</v>
      </c>
      <c r="XY6" s="137" t="s">
        <v>22</v>
      </c>
      <c r="XZ6" s="138" t="s">
        <v>23</v>
      </c>
      <c r="YA6" s="45">
        <v>17</v>
      </c>
      <c r="YB6" s="46">
        <v>18</v>
      </c>
      <c r="YC6" s="46">
        <v>19</v>
      </c>
      <c r="YD6" s="46">
        <v>20</v>
      </c>
      <c r="YE6" s="46">
        <v>21</v>
      </c>
      <c r="YF6" s="46">
        <v>22</v>
      </c>
      <c r="YG6" s="46">
        <v>23</v>
      </c>
      <c r="YH6" s="137" t="s">
        <v>22</v>
      </c>
      <c r="YI6" s="138" t="s">
        <v>23</v>
      </c>
      <c r="YJ6" s="45">
        <v>27</v>
      </c>
      <c r="YK6" s="46">
        <v>28</v>
      </c>
      <c r="YL6" s="46">
        <v>29</v>
      </c>
      <c r="YM6" s="46">
        <v>30</v>
      </c>
      <c r="YN6" s="46">
        <v>31</v>
      </c>
      <c r="YO6" s="46">
        <v>1</v>
      </c>
      <c r="YP6" s="46">
        <v>2</v>
      </c>
      <c r="YQ6" s="137" t="s">
        <v>22</v>
      </c>
      <c r="YR6" s="138" t="s">
        <v>23</v>
      </c>
      <c r="YS6" s="45">
        <v>4</v>
      </c>
      <c r="YT6" s="46">
        <v>5</v>
      </c>
      <c r="YU6" s="46">
        <v>6</v>
      </c>
      <c r="YV6" s="46">
        <v>7</v>
      </c>
      <c r="YW6" s="46">
        <v>8</v>
      </c>
      <c r="YX6" s="46">
        <v>10</v>
      </c>
      <c r="YY6" s="46">
        <v>9</v>
      </c>
      <c r="YZ6" s="137" t="s">
        <v>22</v>
      </c>
      <c r="ZA6" s="138" t="s">
        <v>23</v>
      </c>
      <c r="ZB6" s="45">
        <v>11</v>
      </c>
      <c r="ZC6" s="46">
        <v>12</v>
      </c>
      <c r="ZD6" s="46">
        <v>13</v>
      </c>
      <c r="ZE6" s="46">
        <v>14</v>
      </c>
      <c r="ZF6" s="46">
        <v>15</v>
      </c>
      <c r="ZG6" s="46">
        <v>16</v>
      </c>
      <c r="ZH6" s="137" t="s">
        <v>22</v>
      </c>
      <c r="ZI6" s="138" t="s">
        <v>23</v>
      </c>
      <c r="ZJ6" s="45">
        <v>18</v>
      </c>
      <c r="ZK6" s="46">
        <v>19</v>
      </c>
      <c r="ZL6" s="46">
        <v>20</v>
      </c>
      <c r="ZM6" s="46">
        <v>21</v>
      </c>
      <c r="ZN6" s="46">
        <v>22</v>
      </c>
      <c r="ZO6" s="46">
        <v>23</v>
      </c>
      <c r="ZP6" s="137" t="s">
        <v>22</v>
      </c>
      <c r="ZQ6" s="138" t="s">
        <v>23</v>
      </c>
      <c r="ZR6" s="61">
        <v>23</v>
      </c>
      <c r="ZS6" s="62">
        <v>24</v>
      </c>
      <c r="ZT6" s="62">
        <v>25</v>
      </c>
      <c r="ZU6" s="62">
        <v>26</v>
      </c>
      <c r="ZV6" s="62">
        <v>27</v>
      </c>
      <c r="ZW6" s="62">
        <v>28</v>
      </c>
      <c r="ZX6" s="137" t="s">
        <v>22</v>
      </c>
      <c r="ZY6" s="138" t="s">
        <v>23</v>
      </c>
      <c r="ZZ6" s="56">
        <v>29</v>
      </c>
      <c r="AAA6" s="57">
        <v>30</v>
      </c>
      <c r="AAB6" s="57">
        <v>2</v>
      </c>
      <c r="AAC6" s="57">
        <v>3</v>
      </c>
      <c r="AAD6" s="57">
        <v>4</v>
      </c>
      <c r="AAE6" s="57">
        <v>5</v>
      </c>
      <c r="AAF6" s="57">
        <v>6</v>
      </c>
      <c r="AAG6" s="137" t="s">
        <v>22</v>
      </c>
      <c r="AAH6" s="138" t="s">
        <v>23</v>
      </c>
      <c r="AAI6" s="45">
        <v>7</v>
      </c>
      <c r="AAJ6" s="46">
        <v>8</v>
      </c>
      <c r="AAK6" s="46">
        <v>9</v>
      </c>
      <c r="AAL6" s="46">
        <v>10</v>
      </c>
      <c r="AAM6" s="46">
        <v>11</v>
      </c>
      <c r="AAN6" s="46">
        <v>12</v>
      </c>
      <c r="AAO6" s="46">
        <v>13</v>
      </c>
      <c r="AAP6" s="137" t="s">
        <v>22</v>
      </c>
      <c r="AAQ6" s="138" t="s">
        <v>23</v>
      </c>
      <c r="AAR6" s="45">
        <v>14</v>
      </c>
      <c r="AAS6" s="46">
        <v>15</v>
      </c>
      <c r="AAT6" s="46">
        <v>16</v>
      </c>
      <c r="AAU6" s="46">
        <v>17</v>
      </c>
      <c r="AAV6" s="46">
        <v>18</v>
      </c>
      <c r="AAW6" s="46">
        <v>19</v>
      </c>
      <c r="AAX6" s="137" t="s">
        <v>22</v>
      </c>
      <c r="AAY6" s="138" t="s">
        <v>23</v>
      </c>
      <c r="AAZ6" s="45">
        <v>23</v>
      </c>
      <c r="ABA6" s="46">
        <v>24</v>
      </c>
      <c r="ABB6" s="46">
        <v>25</v>
      </c>
      <c r="ABC6" s="46">
        <v>26</v>
      </c>
      <c r="ABD6" s="46">
        <v>27</v>
      </c>
      <c r="ABE6" s="46">
        <v>28</v>
      </c>
      <c r="ABF6" s="137" t="s">
        <v>22</v>
      </c>
      <c r="ABG6" s="138" t="s">
        <v>23</v>
      </c>
      <c r="ABH6" s="45">
        <v>30</v>
      </c>
      <c r="ABI6" s="46">
        <v>31</v>
      </c>
      <c r="ABJ6" s="46">
        <v>1</v>
      </c>
      <c r="ABK6" s="46">
        <v>2</v>
      </c>
      <c r="ABL6" s="46">
        <v>3</v>
      </c>
      <c r="ABM6" s="46">
        <v>4</v>
      </c>
      <c r="ABN6" s="137" t="s">
        <v>22</v>
      </c>
      <c r="ABO6" s="138" t="s">
        <v>23</v>
      </c>
      <c r="ABP6" s="45">
        <v>6</v>
      </c>
      <c r="ABQ6" s="46">
        <v>7</v>
      </c>
      <c r="ABR6" s="46">
        <v>8</v>
      </c>
      <c r="ABS6" s="46">
        <v>9</v>
      </c>
      <c r="ABT6" s="46">
        <v>10</v>
      </c>
      <c r="ABU6" s="46">
        <v>11</v>
      </c>
      <c r="ABV6" s="137" t="s">
        <v>22</v>
      </c>
      <c r="ABW6" s="138" t="s">
        <v>23</v>
      </c>
      <c r="ABX6" s="45">
        <v>13</v>
      </c>
      <c r="ABY6" s="46">
        <v>14</v>
      </c>
      <c r="ABZ6" s="46">
        <v>15</v>
      </c>
      <c r="ACA6" s="46">
        <v>16</v>
      </c>
      <c r="ACB6" s="46">
        <v>17</v>
      </c>
      <c r="ACC6" s="46">
        <v>18</v>
      </c>
      <c r="ACD6" s="137" t="s">
        <v>22</v>
      </c>
      <c r="ACE6" s="138" t="s">
        <v>23</v>
      </c>
      <c r="ACF6" s="45">
        <v>20</v>
      </c>
      <c r="ACG6" s="46">
        <v>21</v>
      </c>
      <c r="ACH6" s="46">
        <v>22</v>
      </c>
      <c r="ACI6" s="46">
        <v>23</v>
      </c>
      <c r="ACJ6" s="46">
        <v>24</v>
      </c>
      <c r="ACK6" s="46">
        <v>25</v>
      </c>
      <c r="ACL6" s="137" t="s">
        <v>22</v>
      </c>
      <c r="ACM6" s="138" t="s">
        <v>23</v>
      </c>
      <c r="ACN6" s="45">
        <v>27</v>
      </c>
      <c r="ACO6" s="46">
        <v>28</v>
      </c>
      <c r="ACP6" s="46">
        <v>29</v>
      </c>
      <c r="ACQ6" s="46">
        <v>30</v>
      </c>
      <c r="ACR6" s="46">
        <v>31</v>
      </c>
      <c r="ACS6" s="46">
        <v>1</v>
      </c>
      <c r="ACT6" s="137" t="s">
        <v>22</v>
      </c>
      <c r="ACU6" s="138" t="s">
        <v>23</v>
      </c>
      <c r="ACV6" s="45">
        <v>4</v>
      </c>
      <c r="ACW6" s="46">
        <v>5</v>
      </c>
      <c r="ACX6" s="46">
        <v>6</v>
      </c>
      <c r="ACY6" s="46">
        <v>7</v>
      </c>
      <c r="ACZ6" s="46">
        <v>8</v>
      </c>
      <c r="ADA6" s="46">
        <v>9</v>
      </c>
      <c r="ADB6" s="137" t="s">
        <v>22</v>
      </c>
      <c r="ADC6" s="138" t="s">
        <v>23</v>
      </c>
      <c r="ADD6" s="45">
        <v>11</v>
      </c>
      <c r="ADE6" s="46">
        <v>12</v>
      </c>
      <c r="ADF6" s="46">
        <v>13</v>
      </c>
      <c r="ADG6" s="46">
        <v>14</v>
      </c>
      <c r="ADH6" s="46">
        <v>15</v>
      </c>
      <c r="ADI6" s="46">
        <v>16</v>
      </c>
      <c r="ADJ6" s="137" t="s">
        <v>22</v>
      </c>
      <c r="ADK6" s="138" t="s">
        <v>23</v>
      </c>
      <c r="ADL6" s="45">
        <v>18</v>
      </c>
      <c r="ADM6" s="46">
        <v>19</v>
      </c>
      <c r="ADN6" s="46">
        <v>20</v>
      </c>
      <c r="ADO6" s="46">
        <v>21</v>
      </c>
      <c r="ADP6" s="46">
        <v>22</v>
      </c>
      <c r="ADQ6" s="46">
        <v>23</v>
      </c>
      <c r="ADR6" s="137" t="s">
        <v>22</v>
      </c>
      <c r="ADS6" s="138" t="s">
        <v>23</v>
      </c>
      <c r="ADT6" s="45">
        <v>24</v>
      </c>
      <c r="ADU6" s="46">
        <v>25</v>
      </c>
      <c r="ADV6" s="46">
        <v>26</v>
      </c>
      <c r="ADW6" s="46">
        <v>27</v>
      </c>
      <c r="ADX6" s="46">
        <v>28</v>
      </c>
      <c r="ADY6" s="46">
        <v>29</v>
      </c>
      <c r="ADZ6" s="137" t="s">
        <v>22</v>
      </c>
      <c r="AEA6" s="138" t="s">
        <v>23</v>
      </c>
      <c r="AEB6" s="45">
        <v>1</v>
      </c>
      <c r="AEC6" s="46">
        <v>2</v>
      </c>
      <c r="AED6" s="46">
        <v>3</v>
      </c>
      <c r="AEE6" s="46">
        <v>4</v>
      </c>
      <c r="AEF6" s="46">
        <v>5</v>
      </c>
      <c r="AEG6" s="46">
        <v>6</v>
      </c>
      <c r="AEH6" s="137" t="s">
        <v>22</v>
      </c>
      <c r="AEI6" s="138" t="s">
        <v>23</v>
      </c>
      <c r="AEJ6" s="45">
        <v>7</v>
      </c>
      <c r="AEK6" s="45">
        <v>8</v>
      </c>
      <c r="AEL6" s="45">
        <v>9</v>
      </c>
      <c r="AEM6" s="45">
        <v>10</v>
      </c>
      <c r="AEN6" s="45">
        <v>11</v>
      </c>
      <c r="AEO6" s="45">
        <v>12</v>
      </c>
      <c r="AEP6" s="137" t="s">
        <v>22</v>
      </c>
      <c r="AEQ6" s="138" t="s">
        <v>23</v>
      </c>
      <c r="AER6" s="45">
        <v>15</v>
      </c>
      <c r="AES6" s="46">
        <v>16</v>
      </c>
      <c r="AET6" s="46">
        <v>17</v>
      </c>
      <c r="AEU6" s="46">
        <v>18</v>
      </c>
      <c r="AEV6" s="46">
        <v>19</v>
      </c>
      <c r="AEW6" s="46">
        <v>20</v>
      </c>
      <c r="AEX6" s="137" t="s">
        <v>22</v>
      </c>
      <c r="AEY6" s="138" t="s">
        <v>23</v>
      </c>
      <c r="AEZ6" s="45">
        <v>22</v>
      </c>
      <c r="AFA6" s="46">
        <v>23</v>
      </c>
      <c r="AFB6" s="46">
        <v>24</v>
      </c>
      <c r="AFC6" s="46">
        <v>25</v>
      </c>
      <c r="AFD6" s="46">
        <v>26</v>
      </c>
      <c r="AFE6" s="46">
        <v>27</v>
      </c>
      <c r="AFF6" s="137" t="s">
        <v>22</v>
      </c>
      <c r="AFG6" s="138" t="s">
        <v>23</v>
      </c>
      <c r="AFH6" s="45">
        <v>28</v>
      </c>
      <c r="AFI6" s="46">
        <v>29</v>
      </c>
      <c r="AFJ6" s="46">
        <v>30</v>
      </c>
      <c r="AFK6" s="46">
        <v>31</v>
      </c>
      <c r="AFL6" s="46">
        <v>2</v>
      </c>
      <c r="AFM6" s="46">
        <v>3</v>
      </c>
      <c r="AFN6" s="137" t="s">
        <v>22</v>
      </c>
      <c r="AFO6" s="138" t="s">
        <v>23</v>
      </c>
      <c r="AFP6" s="45">
        <v>3</v>
      </c>
      <c r="AFQ6" s="46">
        <v>4</v>
      </c>
      <c r="AFR6" s="46">
        <v>5</v>
      </c>
      <c r="AFS6" s="46">
        <v>6</v>
      </c>
      <c r="AFT6" s="46">
        <v>7</v>
      </c>
      <c r="AFU6" s="46">
        <v>8</v>
      </c>
      <c r="AFV6" s="137" t="s">
        <v>22</v>
      </c>
      <c r="AFW6" s="138" t="s">
        <v>23</v>
      </c>
      <c r="AFX6" s="45">
        <v>10</v>
      </c>
      <c r="AFY6" s="46">
        <v>11</v>
      </c>
      <c r="AFZ6" s="46">
        <v>12</v>
      </c>
      <c r="AGA6" s="46">
        <v>13</v>
      </c>
      <c r="AGB6" s="46">
        <v>14</v>
      </c>
      <c r="AGC6" s="46">
        <v>15</v>
      </c>
      <c r="AGD6" s="137" t="s">
        <v>22</v>
      </c>
      <c r="AGE6" s="138" t="s">
        <v>23</v>
      </c>
      <c r="AGF6" s="45">
        <v>16</v>
      </c>
      <c r="AGG6" s="46">
        <v>17</v>
      </c>
      <c r="AGH6" s="46">
        <v>20</v>
      </c>
      <c r="AGI6" s="46">
        <v>21</v>
      </c>
      <c r="AGJ6" s="46">
        <v>22</v>
      </c>
      <c r="AGK6" s="46">
        <v>23</v>
      </c>
      <c r="AGL6" s="137" t="s">
        <v>22</v>
      </c>
      <c r="AGM6" s="138" t="s">
        <v>23</v>
      </c>
      <c r="AGN6" s="45">
        <v>22</v>
      </c>
      <c r="AGO6" s="46">
        <v>23</v>
      </c>
      <c r="AGP6" s="46">
        <v>24</v>
      </c>
      <c r="AGQ6" s="46">
        <v>25</v>
      </c>
      <c r="AGR6" s="46">
        <v>26</v>
      </c>
      <c r="AGS6" s="46">
        <v>27</v>
      </c>
      <c r="AGT6" s="137" t="s">
        <v>22</v>
      </c>
      <c r="AGU6" s="138" t="s">
        <v>23</v>
      </c>
      <c r="AGV6" s="45">
        <v>27</v>
      </c>
      <c r="AGW6" s="46">
        <v>28</v>
      </c>
      <c r="AGX6" s="46">
        <v>29</v>
      </c>
      <c r="AGY6" s="46">
        <v>30</v>
      </c>
      <c r="AGZ6" s="46">
        <v>1</v>
      </c>
      <c r="AHA6" s="46">
        <v>2</v>
      </c>
      <c r="AHB6" s="46">
        <v>3</v>
      </c>
      <c r="AHC6" s="137" t="s">
        <v>22</v>
      </c>
      <c r="AHD6" s="138" t="s">
        <v>23</v>
      </c>
      <c r="AHE6" s="45">
        <v>4</v>
      </c>
      <c r="AHF6" s="46">
        <v>5</v>
      </c>
      <c r="AHG6" s="46">
        <v>6</v>
      </c>
      <c r="AHH6" s="46">
        <v>7</v>
      </c>
      <c r="AHI6" s="46">
        <v>8</v>
      </c>
      <c r="AHJ6" s="46">
        <v>9</v>
      </c>
      <c r="AHK6" s="137" t="s">
        <v>22</v>
      </c>
      <c r="AHL6" s="138" t="s">
        <v>23</v>
      </c>
      <c r="AHM6" s="45">
        <v>10</v>
      </c>
      <c r="AHN6" s="46">
        <v>11</v>
      </c>
      <c r="AHO6" s="46">
        <v>12</v>
      </c>
      <c r="AHP6" s="46">
        <v>13</v>
      </c>
      <c r="AHQ6" s="46">
        <v>14</v>
      </c>
      <c r="AHR6" s="46">
        <v>15</v>
      </c>
      <c r="AHS6" s="137" t="s">
        <v>22</v>
      </c>
      <c r="AHT6" s="138" t="s">
        <v>23</v>
      </c>
      <c r="AHU6" s="45">
        <v>17</v>
      </c>
      <c r="AHV6" s="46">
        <v>18</v>
      </c>
      <c r="AHW6" s="46">
        <v>19</v>
      </c>
      <c r="AHX6" s="46">
        <v>20</v>
      </c>
      <c r="AHY6" s="46">
        <v>21</v>
      </c>
      <c r="AHZ6" s="46">
        <v>22</v>
      </c>
      <c r="AIA6" s="137" t="s">
        <v>22</v>
      </c>
      <c r="AIB6" s="138" t="s">
        <v>23</v>
      </c>
      <c r="AIC6" s="45">
        <v>23</v>
      </c>
      <c r="AID6" s="46">
        <v>24</v>
      </c>
      <c r="AIE6" s="46">
        <v>25</v>
      </c>
      <c r="AIF6" s="46">
        <v>26</v>
      </c>
      <c r="AIG6" s="46">
        <v>27</v>
      </c>
      <c r="AIH6" s="46">
        <v>28</v>
      </c>
      <c r="AII6" s="137" t="s">
        <v>22</v>
      </c>
      <c r="AIJ6" s="138" t="s">
        <v>23</v>
      </c>
      <c r="AIK6" s="45">
        <v>29</v>
      </c>
      <c r="AIL6" s="46">
        <v>30</v>
      </c>
      <c r="AIM6" s="46">
        <v>31</v>
      </c>
      <c r="AIN6" s="46">
        <v>1</v>
      </c>
      <c r="AIO6" s="46">
        <v>2</v>
      </c>
      <c r="AIP6" s="46">
        <v>3</v>
      </c>
      <c r="AIQ6" s="137" t="s">
        <v>22</v>
      </c>
      <c r="AIR6" s="138" t="s">
        <v>23</v>
      </c>
      <c r="AIS6" s="45">
        <v>4</v>
      </c>
      <c r="AIT6" s="46">
        <v>5</v>
      </c>
      <c r="AIU6" s="46">
        <v>6</v>
      </c>
      <c r="AIV6" s="46">
        <v>7</v>
      </c>
      <c r="AIW6" s="46">
        <v>8</v>
      </c>
      <c r="AIX6" s="46">
        <v>9</v>
      </c>
      <c r="AIY6" s="137" t="s">
        <v>22</v>
      </c>
      <c r="AIZ6" s="138" t="s">
        <v>23</v>
      </c>
      <c r="AJA6" s="45">
        <v>10</v>
      </c>
      <c r="AJB6" s="46">
        <v>11</v>
      </c>
      <c r="AJC6" s="46">
        <v>12</v>
      </c>
      <c r="AJD6" s="46">
        <v>13</v>
      </c>
      <c r="AJE6" s="46">
        <v>14</v>
      </c>
      <c r="AJF6" s="46">
        <v>15</v>
      </c>
      <c r="AJG6" s="137" t="s">
        <v>22</v>
      </c>
      <c r="AJH6" s="138" t="s">
        <v>23</v>
      </c>
      <c r="AJI6" s="125">
        <v>16</v>
      </c>
      <c r="AJJ6" s="125">
        <v>17</v>
      </c>
      <c r="AJK6" s="125">
        <v>18</v>
      </c>
      <c r="AJL6" s="125">
        <v>19</v>
      </c>
      <c r="AJM6" s="125">
        <v>20</v>
      </c>
      <c r="AJN6" s="125">
        <v>21</v>
      </c>
      <c r="AJO6" s="135" t="s">
        <v>22</v>
      </c>
      <c r="AJP6" s="136" t="s">
        <v>23</v>
      </c>
      <c r="AJQ6" s="45">
        <v>22</v>
      </c>
      <c r="AJR6" s="46">
        <v>23</v>
      </c>
      <c r="AJS6" s="46">
        <v>24</v>
      </c>
      <c r="AJT6" s="46">
        <v>25</v>
      </c>
      <c r="AJU6" s="46">
        <v>26</v>
      </c>
      <c r="AJV6" s="46">
        <v>27</v>
      </c>
      <c r="AJW6" s="135" t="s">
        <v>22</v>
      </c>
      <c r="AJX6" s="136" t="s">
        <v>23</v>
      </c>
      <c r="AJY6" s="45">
        <v>29</v>
      </c>
      <c r="AJZ6" s="46">
        <v>30</v>
      </c>
      <c r="AKA6" s="46">
        <v>31</v>
      </c>
      <c r="AKB6" s="46">
        <v>1</v>
      </c>
      <c r="AKC6" s="46">
        <v>2</v>
      </c>
      <c r="AKD6" s="46">
        <v>3</v>
      </c>
      <c r="AKE6" s="135" t="s">
        <v>22</v>
      </c>
      <c r="AKF6" s="136" t="s">
        <v>23</v>
      </c>
      <c r="AKG6" s="45">
        <v>10</v>
      </c>
      <c r="AKH6" s="46">
        <v>11</v>
      </c>
      <c r="AKI6" s="46">
        <v>12</v>
      </c>
      <c r="AKJ6" s="46">
        <v>13</v>
      </c>
      <c r="AKK6" s="46">
        <v>14</v>
      </c>
      <c r="AKL6" s="46">
        <v>15</v>
      </c>
      <c r="AKM6" s="135" t="s">
        <v>22</v>
      </c>
      <c r="AKN6" s="136" t="s">
        <v>23</v>
      </c>
      <c r="AKO6" s="45">
        <v>16</v>
      </c>
      <c r="AKP6" s="46">
        <v>17</v>
      </c>
      <c r="AKQ6" s="46">
        <v>18</v>
      </c>
      <c r="AKR6" s="46">
        <v>19</v>
      </c>
      <c r="AKS6" s="46">
        <v>20</v>
      </c>
      <c r="AKT6" s="46">
        <v>21</v>
      </c>
      <c r="AKU6" s="135" t="s">
        <v>22</v>
      </c>
      <c r="AKV6" s="136" t="s">
        <v>23</v>
      </c>
      <c r="AKW6" s="45">
        <v>22</v>
      </c>
      <c r="AKX6" s="46">
        <v>23</v>
      </c>
      <c r="AKY6" s="46">
        <v>24</v>
      </c>
      <c r="AKZ6" s="46">
        <v>25</v>
      </c>
      <c r="ALA6" s="46">
        <v>26</v>
      </c>
      <c r="ALB6" s="46">
        <v>27</v>
      </c>
      <c r="ALC6" s="135" t="s">
        <v>22</v>
      </c>
      <c r="ALD6" s="136" t="s">
        <v>23</v>
      </c>
      <c r="ALE6" s="45">
        <v>28</v>
      </c>
      <c r="ALF6" s="46">
        <v>1</v>
      </c>
      <c r="ALG6" s="46">
        <v>2</v>
      </c>
      <c r="ALH6" s="46">
        <v>3</v>
      </c>
      <c r="ALI6" s="46">
        <v>4</v>
      </c>
      <c r="ALJ6" s="46">
        <v>5</v>
      </c>
      <c r="ALK6" s="135" t="s">
        <v>22</v>
      </c>
      <c r="ALL6" s="136" t="s">
        <v>23</v>
      </c>
      <c r="ALM6" s="125">
        <v>6</v>
      </c>
      <c r="ALN6" s="126">
        <v>7</v>
      </c>
      <c r="ALO6" s="126">
        <v>8</v>
      </c>
      <c r="ALP6" s="126">
        <v>9</v>
      </c>
      <c r="ALQ6" s="126">
        <v>10</v>
      </c>
      <c r="ALR6" s="126">
        <v>11</v>
      </c>
      <c r="ALS6" s="135" t="s">
        <v>22</v>
      </c>
      <c r="ALT6" s="136" t="s">
        <v>23</v>
      </c>
      <c r="ALU6" s="125">
        <v>12</v>
      </c>
      <c r="ALV6" s="126">
        <v>13</v>
      </c>
      <c r="ALW6" s="126">
        <v>14</v>
      </c>
      <c r="ALX6" s="126">
        <v>15</v>
      </c>
      <c r="ALY6" s="126">
        <v>16</v>
      </c>
      <c r="ALZ6" s="126">
        <v>17</v>
      </c>
      <c r="AMA6" s="135" t="s">
        <v>22</v>
      </c>
      <c r="AMB6" s="136" t="s">
        <v>23</v>
      </c>
      <c r="AMC6" s="45">
        <v>19</v>
      </c>
      <c r="AMD6" s="46">
        <v>20</v>
      </c>
      <c r="AME6" s="46">
        <v>21</v>
      </c>
      <c r="AMF6" s="46">
        <v>22</v>
      </c>
      <c r="AMG6" s="46">
        <v>23</v>
      </c>
      <c r="AMH6" s="46">
        <v>24</v>
      </c>
      <c r="AMI6" s="135" t="s">
        <v>22</v>
      </c>
      <c r="AMJ6" s="136" t="s">
        <v>23</v>
      </c>
      <c r="AMK6" s="45">
        <v>24</v>
      </c>
      <c r="AML6" s="46">
        <v>25</v>
      </c>
      <c r="AMM6" s="46">
        <v>26</v>
      </c>
      <c r="AMN6" s="46">
        <v>27</v>
      </c>
      <c r="AMO6" s="46">
        <v>28</v>
      </c>
      <c r="AMP6" s="46">
        <v>29</v>
      </c>
      <c r="AMQ6" s="165" t="s">
        <v>22</v>
      </c>
      <c r="AMR6" s="166" t="s">
        <v>23</v>
      </c>
      <c r="AMS6" s="45">
        <v>1</v>
      </c>
      <c r="AMT6" s="46">
        <v>2</v>
      </c>
      <c r="AMU6" s="46">
        <v>3</v>
      </c>
      <c r="AMV6" s="46">
        <v>4</v>
      </c>
      <c r="AMW6" s="46">
        <v>5</v>
      </c>
      <c r="AMX6" s="46">
        <v>6</v>
      </c>
      <c r="AMY6" s="165" t="s">
        <v>22</v>
      </c>
      <c r="AMZ6" s="166" t="s">
        <v>23</v>
      </c>
      <c r="ANA6" s="45">
        <v>7</v>
      </c>
      <c r="ANB6" s="46">
        <v>8</v>
      </c>
      <c r="ANC6" s="46">
        <v>9</v>
      </c>
      <c r="AND6" s="46">
        <v>10</v>
      </c>
      <c r="ANE6" s="46">
        <v>11</v>
      </c>
      <c r="ANF6" s="46">
        <v>12</v>
      </c>
      <c r="ANG6" s="165" t="s">
        <v>22</v>
      </c>
      <c r="ANH6" s="166" t="s">
        <v>23</v>
      </c>
      <c r="ANI6" s="45">
        <v>13</v>
      </c>
      <c r="ANJ6" s="46">
        <v>14</v>
      </c>
      <c r="ANK6" s="46">
        <v>15</v>
      </c>
      <c r="ANL6" s="46">
        <v>16</v>
      </c>
      <c r="ANM6" s="46">
        <v>17</v>
      </c>
      <c r="ANN6" s="46">
        <v>18</v>
      </c>
      <c r="ANO6" s="165" t="s">
        <v>22</v>
      </c>
      <c r="ANP6" s="166" t="s">
        <v>23</v>
      </c>
      <c r="ANQ6" s="45">
        <v>19</v>
      </c>
      <c r="ANR6" s="46">
        <v>20</v>
      </c>
      <c r="ANS6" s="46">
        <v>21</v>
      </c>
      <c r="ANT6" s="46">
        <v>22</v>
      </c>
      <c r="ANU6" s="46">
        <v>23</v>
      </c>
      <c r="ANV6" s="46">
        <v>24</v>
      </c>
      <c r="ANW6" s="165" t="s">
        <v>22</v>
      </c>
      <c r="ANX6" s="166" t="s">
        <v>23</v>
      </c>
      <c r="ANY6" s="71">
        <v>25</v>
      </c>
      <c r="ANZ6" s="103">
        <v>26</v>
      </c>
      <c r="AOA6" s="103">
        <v>27</v>
      </c>
      <c r="AOB6" s="103">
        <v>28</v>
      </c>
      <c r="AOC6" s="103">
        <v>29</v>
      </c>
      <c r="AOD6" s="103">
        <v>30</v>
      </c>
      <c r="AOE6" s="202" t="s">
        <v>22</v>
      </c>
      <c r="AOF6" s="203" t="s">
        <v>23</v>
      </c>
      <c r="AOG6" s="45">
        <v>1</v>
      </c>
      <c r="AOH6" s="46">
        <v>2</v>
      </c>
      <c r="AOI6" s="46">
        <v>3</v>
      </c>
      <c r="AOJ6" s="46">
        <v>4</v>
      </c>
      <c r="AOK6" s="46">
        <v>5</v>
      </c>
      <c r="AOL6" s="46">
        <v>6</v>
      </c>
      <c r="AOM6" s="165" t="s">
        <v>22</v>
      </c>
      <c r="AON6" s="166" t="s">
        <v>23</v>
      </c>
      <c r="AOO6" s="45">
        <v>7</v>
      </c>
      <c r="AOP6" s="46">
        <v>8</v>
      </c>
      <c r="AOQ6" s="46">
        <v>9</v>
      </c>
      <c r="AOR6" s="46">
        <v>10</v>
      </c>
      <c r="AOS6" s="46">
        <v>11</v>
      </c>
      <c r="AOT6" s="46">
        <v>12</v>
      </c>
      <c r="AOU6" s="165" t="s">
        <v>22</v>
      </c>
      <c r="AOV6" s="166" t="s">
        <v>23</v>
      </c>
      <c r="AOW6" s="45">
        <v>13</v>
      </c>
      <c r="AOX6" s="46">
        <v>14</v>
      </c>
      <c r="AOY6" s="46">
        <v>15</v>
      </c>
      <c r="AOZ6" s="46">
        <v>16</v>
      </c>
      <c r="APA6" s="46">
        <v>17</v>
      </c>
      <c r="APB6" s="46">
        <v>18</v>
      </c>
      <c r="APC6" s="165" t="s">
        <v>22</v>
      </c>
      <c r="APD6" s="166" t="s">
        <v>23</v>
      </c>
      <c r="APE6" s="45">
        <v>19</v>
      </c>
      <c r="APF6" s="46">
        <v>20</v>
      </c>
      <c r="APG6" s="46">
        <v>21</v>
      </c>
      <c r="APH6" s="46">
        <v>22</v>
      </c>
      <c r="API6" s="46">
        <v>23</v>
      </c>
      <c r="APJ6" s="46">
        <v>24</v>
      </c>
      <c r="APK6" s="165" t="s">
        <v>22</v>
      </c>
      <c r="APL6" s="166" t="s">
        <v>23</v>
      </c>
      <c r="APM6" s="61">
        <v>25</v>
      </c>
      <c r="APN6" s="62">
        <v>26</v>
      </c>
      <c r="APO6" s="62">
        <v>27</v>
      </c>
      <c r="APP6" s="62">
        <v>28</v>
      </c>
      <c r="APQ6" s="62">
        <v>29</v>
      </c>
      <c r="APR6" s="62">
        <v>30</v>
      </c>
      <c r="APS6" s="137" t="s">
        <v>22</v>
      </c>
      <c r="APT6" s="138" t="s">
        <v>23</v>
      </c>
      <c r="APU6" s="80">
        <v>31</v>
      </c>
      <c r="APV6" s="81">
        <v>1</v>
      </c>
      <c r="APW6" s="81">
        <v>2</v>
      </c>
      <c r="APX6" s="81">
        <v>3</v>
      </c>
      <c r="APY6" s="81">
        <v>4</v>
      </c>
      <c r="APZ6" s="81">
        <v>5</v>
      </c>
      <c r="AQA6" s="137" t="s">
        <v>22</v>
      </c>
      <c r="AQB6" s="205" t="s">
        <v>23</v>
      </c>
      <c r="AQC6" s="45">
        <v>6</v>
      </c>
      <c r="AQD6" s="46">
        <v>7</v>
      </c>
      <c r="AQE6" s="46">
        <v>8</v>
      </c>
      <c r="AQF6" s="46">
        <v>9</v>
      </c>
      <c r="AQG6" s="46">
        <v>10</v>
      </c>
      <c r="AQH6" s="46">
        <v>11</v>
      </c>
      <c r="AQI6" s="165" t="s">
        <v>22</v>
      </c>
      <c r="AQJ6" s="166" t="s">
        <v>23</v>
      </c>
      <c r="AQK6" s="45">
        <v>12</v>
      </c>
      <c r="AQL6" s="46">
        <v>13</v>
      </c>
      <c r="AQM6" s="46">
        <v>14</v>
      </c>
      <c r="AQN6" s="46">
        <v>15</v>
      </c>
      <c r="AQO6" s="46">
        <v>16</v>
      </c>
      <c r="AQP6" s="46">
        <v>17</v>
      </c>
      <c r="AQQ6" s="165" t="s">
        <v>22</v>
      </c>
      <c r="AQR6" s="166" t="s">
        <v>23</v>
      </c>
      <c r="AQS6" s="45">
        <v>18</v>
      </c>
      <c r="AQT6" s="46">
        <v>19</v>
      </c>
      <c r="AQU6" s="46">
        <v>20</v>
      </c>
      <c r="AQV6" s="46">
        <v>21</v>
      </c>
      <c r="AQW6" s="46">
        <v>22</v>
      </c>
      <c r="AQX6" s="46">
        <v>23</v>
      </c>
      <c r="AQY6" s="165" t="s">
        <v>22</v>
      </c>
      <c r="AQZ6" s="166" t="s">
        <v>23</v>
      </c>
      <c r="ARA6" s="45">
        <v>24</v>
      </c>
      <c r="ARB6" s="46">
        <v>25</v>
      </c>
      <c r="ARC6" s="46">
        <v>26</v>
      </c>
      <c r="ARD6" s="46">
        <v>27</v>
      </c>
      <c r="ARE6" s="46">
        <v>28</v>
      </c>
      <c r="ARF6" s="46">
        <v>29</v>
      </c>
      <c r="ARG6" s="165" t="s">
        <v>22</v>
      </c>
      <c r="ARH6" s="166" t="s">
        <v>23</v>
      </c>
      <c r="ARI6" s="45">
        <v>1</v>
      </c>
      <c r="ARJ6" s="46">
        <v>2</v>
      </c>
      <c r="ARK6" s="46">
        <v>3</v>
      </c>
      <c r="ARL6" s="46">
        <v>4</v>
      </c>
      <c r="ARM6" s="46">
        <v>5</v>
      </c>
      <c r="ARN6" s="46">
        <v>6</v>
      </c>
      <c r="ARO6" s="165" t="s">
        <v>22</v>
      </c>
      <c r="ARP6" s="166" t="s">
        <v>23</v>
      </c>
      <c r="ARQ6" s="45">
        <v>7</v>
      </c>
      <c r="ARR6" s="46">
        <v>8</v>
      </c>
      <c r="ARS6" s="46">
        <v>9</v>
      </c>
      <c r="ART6" s="46">
        <v>10</v>
      </c>
      <c r="ARU6" s="46">
        <v>11</v>
      </c>
      <c r="ARV6" s="46">
        <v>12</v>
      </c>
      <c r="ARW6" s="165" t="s">
        <v>22</v>
      </c>
      <c r="ARX6" s="166" t="s">
        <v>23</v>
      </c>
      <c r="ARY6" s="45">
        <v>14</v>
      </c>
      <c r="ARZ6" s="45">
        <v>15</v>
      </c>
      <c r="ASA6" s="45">
        <v>16</v>
      </c>
      <c r="ASB6" s="45">
        <v>17</v>
      </c>
      <c r="ASC6" s="45">
        <v>18</v>
      </c>
      <c r="ASD6" s="45">
        <v>19</v>
      </c>
      <c r="ASE6" s="165" t="s">
        <v>22</v>
      </c>
      <c r="ASF6" s="166" t="s">
        <v>23</v>
      </c>
      <c r="ASG6" s="45">
        <v>21</v>
      </c>
      <c r="ASH6" s="46">
        <v>22</v>
      </c>
      <c r="ASI6" s="46">
        <v>23</v>
      </c>
      <c r="ASJ6" s="46">
        <v>24</v>
      </c>
      <c r="ASK6" s="46">
        <v>25</v>
      </c>
      <c r="ASL6" s="46">
        <v>26</v>
      </c>
      <c r="ASM6" s="165" t="s">
        <v>22</v>
      </c>
      <c r="ASN6" s="166" t="s">
        <v>23</v>
      </c>
      <c r="ASO6" s="45">
        <v>1</v>
      </c>
      <c r="ASP6" s="46">
        <v>2</v>
      </c>
      <c r="ASQ6" s="46">
        <v>3</v>
      </c>
      <c r="ASR6" s="46">
        <v>4</v>
      </c>
      <c r="ASS6" s="46">
        <v>5</v>
      </c>
      <c r="AST6" s="46">
        <v>6</v>
      </c>
      <c r="ASU6" s="165" t="s">
        <v>22</v>
      </c>
      <c r="ASV6" s="166" t="s">
        <v>23</v>
      </c>
      <c r="ASW6" s="61">
        <v>7</v>
      </c>
      <c r="ASX6" s="62">
        <v>8</v>
      </c>
      <c r="ASY6" s="62">
        <v>9</v>
      </c>
      <c r="ASZ6" s="62">
        <v>10</v>
      </c>
      <c r="ATA6" s="62">
        <v>11</v>
      </c>
      <c r="ATB6" s="62">
        <v>12</v>
      </c>
      <c r="ATC6" s="206" t="s">
        <v>22</v>
      </c>
      <c r="ATD6" s="207" t="s">
        <v>23</v>
      </c>
      <c r="ATE6" s="45">
        <v>13</v>
      </c>
      <c r="ATF6" s="46">
        <v>14</v>
      </c>
      <c r="ATG6" s="46">
        <v>15</v>
      </c>
      <c r="ATH6" s="46">
        <v>16</v>
      </c>
      <c r="ATI6" s="46">
        <v>17</v>
      </c>
      <c r="ATJ6" s="46">
        <v>18</v>
      </c>
      <c r="ATK6" s="206" t="s">
        <v>22</v>
      </c>
      <c r="ATL6" s="207" t="s">
        <v>23</v>
      </c>
      <c r="ATM6" s="45">
        <v>19</v>
      </c>
      <c r="ATN6" s="46">
        <v>20</v>
      </c>
      <c r="ATO6" s="46">
        <v>21</v>
      </c>
      <c r="ATP6" s="46">
        <v>22</v>
      </c>
      <c r="ATQ6" s="46">
        <v>23</v>
      </c>
      <c r="ATR6" s="46">
        <v>24</v>
      </c>
      <c r="ATS6" s="206" t="s">
        <v>22</v>
      </c>
      <c r="ATT6" s="207" t="s">
        <v>23</v>
      </c>
      <c r="ATU6" s="45">
        <v>25</v>
      </c>
      <c r="ATV6" s="46">
        <v>26</v>
      </c>
      <c r="ATW6" s="46">
        <v>27</v>
      </c>
      <c r="ATX6" s="46">
        <v>28</v>
      </c>
      <c r="ATY6" s="46">
        <v>29</v>
      </c>
      <c r="ATZ6" s="46">
        <v>30</v>
      </c>
      <c r="AUA6" s="165" t="s">
        <v>22</v>
      </c>
      <c r="AUB6" s="166" t="s">
        <v>23</v>
      </c>
      <c r="AUC6" s="45">
        <v>31</v>
      </c>
      <c r="AUD6" s="46">
        <v>1</v>
      </c>
      <c r="AUE6" s="46">
        <v>2</v>
      </c>
      <c r="AUF6" s="46">
        <v>3</v>
      </c>
      <c r="AUG6" s="46">
        <v>4</v>
      </c>
      <c r="AUH6" s="46">
        <v>5</v>
      </c>
      <c r="AUI6" s="165" t="s">
        <v>22</v>
      </c>
      <c r="AUJ6" s="166" t="s">
        <v>23</v>
      </c>
      <c r="AUK6" s="45">
        <v>6</v>
      </c>
      <c r="AUL6" s="46">
        <v>7</v>
      </c>
      <c r="AUM6" s="46">
        <v>8</v>
      </c>
      <c r="AUN6" s="46">
        <v>9</v>
      </c>
      <c r="AUO6" s="46">
        <v>10</v>
      </c>
      <c r="AUP6" s="46">
        <v>11</v>
      </c>
      <c r="AUQ6" s="165" t="s">
        <v>22</v>
      </c>
      <c r="AUR6" s="166" t="s">
        <v>23</v>
      </c>
      <c r="AUS6" s="45">
        <v>12</v>
      </c>
      <c r="AUT6" s="46">
        <v>13</v>
      </c>
      <c r="AUU6" s="46">
        <v>14</v>
      </c>
      <c r="AUV6" s="46">
        <v>15</v>
      </c>
      <c r="AUW6" s="46">
        <v>16</v>
      </c>
      <c r="AUX6" s="46">
        <v>17</v>
      </c>
      <c r="AUY6" s="165" t="s">
        <v>22</v>
      </c>
      <c r="AUZ6" s="166" t="s">
        <v>23</v>
      </c>
      <c r="AVA6" s="125">
        <v>18</v>
      </c>
      <c r="AVB6" s="126">
        <v>19</v>
      </c>
      <c r="AVC6" s="126">
        <v>20</v>
      </c>
      <c r="AVD6" s="126">
        <v>21</v>
      </c>
      <c r="AVE6" s="126">
        <v>22</v>
      </c>
      <c r="AVF6" s="126">
        <v>23</v>
      </c>
      <c r="AVG6" s="135" t="s">
        <v>22</v>
      </c>
      <c r="AVH6" s="136" t="s">
        <v>23</v>
      </c>
      <c r="AVI6" s="45">
        <v>24</v>
      </c>
      <c r="AVJ6" s="46">
        <v>25</v>
      </c>
      <c r="AVK6" s="46">
        <v>26</v>
      </c>
      <c r="AVL6" s="46">
        <v>27</v>
      </c>
      <c r="AVM6" s="46">
        <v>28</v>
      </c>
      <c r="AVN6" s="46">
        <v>29</v>
      </c>
      <c r="AVO6" s="135" t="s">
        <v>22</v>
      </c>
      <c r="AVP6" s="136" t="s">
        <v>23</v>
      </c>
      <c r="AVQ6" s="45">
        <v>1</v>
      </c>
      <c r="AVR6" s="46">
        <v>2</v>
      </c>
      <c r="AVS6" s="46">
        <v>3</v>
      </c>
      <c r="AVT6" s="46">
        <v>4</v>
      </c>
      <c r="AVU6" s="46">
        <v>5</v>
      </c>
      <c r="AVV6" s="46">
        <v>6</v>
      </c>
      <c r="AVW6" s="135" t="s">
        <v>22</v>
      </c>
      <c r="AVX6" s="136" t="s">
        <v>23</v>
      </c>
      <c r="AVY6" s="45">
        <v>7</v>
      </c>
      <c r="AVZ6" s="46">
        <v>8</v>
      </c>
      <c r="AWA6" s="46">
        <v>9</v>
      </c>
      <c r="AWB6" s="46">
        <v>10</v>
      </c>
      <c r="AWC6" s="46">
        <v>11</v>
      </c>
      <c r="AWD6" s="46">
        <v>12</v>
      </c>
      <c r="AWE6" s="135" t="s">
        <v>22</v>
      </c>
      <c r="AWF6" s="136" t="s">
        <v>23</v>
      </c>
      <c r="AWG6" s="45">
        <v>16</v>
      </c>
      <c r="AWH6" s="46">
        <v>17</v>
      </c>
      <c r="AWI6" s="46">
        <v>18</v>
      </c>
      <c r="AWJ6" s="46">
        <v>19</v>
      </c>
      <c r="AWK6" s="46">
        <v>20</v>
      </c>
      <c r="AWL6" s="46">
        <v>21</v>
      </c>
      <c r="AWM6" s="135" t="s">
        <v>22</v>
      </c>
      <c r="AWN6" s="136" t="s">
        <v>23</v>
      </c>
      <c r="AWO6" s="45">
        <v>22</v>
      </c>
      <c r="AWP6" s="46">
        <v>23</v>
      </c>
      <c r="AWQ6" s="46">
        <v>24</v>
      </c>
      <c r="AWR6" s="46">
        <v>25</v>
      </c>
      <c r="AWS6" s="46">
        <v>26</v>
      </c>
      <c r="AWT6" s="46">
        <v>27</v>
      </c>
      <c r="AWU6" s="135" t="s">
        <v>22</v>
      </c>
      <c r="AWV6" s="136" t="s">
        <v>23</v>
      </c>
      <c r="AWW6" s="45">
        <v>29</v>
      </c>
      <c r="AWX6" s="46">
        <v>30</v>
      </c>
      <c r="AWY6" s="46">
        <v>31</v>
      </c>
      <c r="AWZ6" s="46">
        <v>1</v>
      </c>
      <c r="AXA6" s="46">
        <v>2</v>
      </c>
      <c r="AXB6" s="46">
        <v>3</v>
      </c>
      <c r="AXC6" s="135" t="s">
        <v>22</v>
      </c>
      <c r="AXD6" s="153" t="s">
        <v>23</v>
      </c>
      <c r="AXE6" s="191">
        <v>6</v>
      </c>
      <c r="AXF6" s="192">
        <v>7</v>
      </c>
      <c r="AXG6" s="192">
        <v>8</v>
      </c>
      <c r="AXH6" s="192">
        <v>9</v>
      </c>
      <c r="AXI6" s="192">
        <v>10</v>
      </c>
      <c r="AXJ6" s="192">
        <v>11</v>
      </c>
      <c r="AXK6" s="193" t="s">
        <v>22</v>
      </c>
      <c r="AXL6" s="213" t="s">
        <v>23</v>
      </c>
      <c r="AXM6" s="191">
        <v>12</v>
      </c>
      <c r="AXN6" s="192">
        <v>13</v>
      </c>
      <c r="AXO6" s="192">
        <v>14</v>
      </c>
      <c r="AXP6" s="192">
        <v>15</v>
      </c>
      <c r="AXQ6" s="192">
        <v>16</v>
      </c>
      <c r="AXR6" s="192">
        <v>17</v>
      </c>
      <c r="AXS6" s="193" t="s">
        <v>22</v>
      </c>
      <c r="AXT6" s="198" t="s">
        <v>23</v>
      </c>
      <c r="AXU6" s="191">
        <v>21</v>
      </c>
      <c r="AXV6" s="192">
        <v>22</v>
      </c>
      <c r="AXW6" s="192">
        <v>23</v>
      </c>
      <c r="AXX6" s="192">
        <v>24</v>
      </c>
      <c r="AXY6" s="192">
        <v>25</v>
      </c>
      <c r="AXZ6" s="192">
        <v>26</v>
      </c>
      <c r="AYA6" s="193" t="s">
        <v>22</v>
      </c>
      <c r="AYB6" s="198" t="s">
        <v>23</v>
      </c>
      <c r="AYC6" s="191">
        <v>27</v>
      </c>
      <c r="AYD6" s="192">
        <v>28</v>
      </c>
      <c r="AYE6" s="192">
        <v>29</v>
      </c>
      <c r="AYF6" s="192">
        <v>30</v>
      </c>
      <c r="AYG6" s="192">
        <v>1</v>
      </c>
      <c r="AYH6" s="192">
        <v>2</v>
      </c>
      <c r="AYI6" s="193" t="s">
        <v>22</v>
      </c>
      <c r="AYJ6" s="198" t="s">
        <v>23</v>
      </c>
      <c r="AYK6" s="191">
        <v>4</v>
      </c>
      <c r="AYL6" s="191">
        <v>5</v>
      </c>
      <c r="AYM6" s="191">
        <v>6</v>
      </c>
      <c r="AYN6" s="191">
        <v>7</v>
      </c>
      <c r="AYO6" s="191">
        <v>8</v>
      </c>
      <c r="AYP6" s="191">
        <v>9</v>
      </c>
      <c r="AYQ6" s="193" t="s">
        <v>22</v>
      </c>
      <c r="AYR6" s="213" t="s">
        <v>23</v>
      </c>
      <c r="AYS6" s="191">
        <v>12</v>
      </c>
      <c r="AYT6" s="192">
        <v>13</v>
      </c>
      <c r="AYU6" s="192">
        <v>14</v>
      </c>
      <c r="AYV6" s="192">
        <v>15</v>
      </c>
      <c r="AYW6" s="192">
        <v>16</v>
      </c>
      <c r="AYX6" s="192">
        <v>17</v>
      </c>
      <c r="AYY6" s="193" t="s">
        <v>22</v>
      </c>
      <c r="AYZ6" s="198" t="s">
        <v>23</v>
      </c>
      <c r="AZA6" s="191">
        <v>18</v>
      </c>
      <c r="AZB6" s="192">
        <v>19</v>
      </c>
      <c r="AZC6" s="192">
        <v>20</v>
      </c>
      <c r="AZD6" s="192">
        <v>21</v>
      </c>
      <c r="AZE6" s="192">
        <v>22</v>
      </c>
      <c r="AZF6" s="192">
        <v>23</v>
      </c>
      <c r="AZG6" s="193" t="s">
        <v>22</v>
      </c>
      <c r="AZH6" s="198" t="s">
        <v>23</v>
      </c>
      <c r="AZI6" s="45">
        <v>25</v>
      </c>
      <c r="AZJ6" s="46">
        <v>26</v>
      </c>
      <c r="AZK6" s="46">
        <v>27</v>
      </c>
      <c r="AZL6" s="46">
        <v>28</v>
      </c>
      <c r="AZM6" s="46">
        <v>29</v>
      </c>
      <c r="AZN6" s="46">
        <v>30</v>
      </c>
      <c r="AZO6" s="135" t="s">
        <v>22</v>
      </c>
      <c r="AZP6" s="136" t="s">
        <v>23</v>
      </c>
      <c r="AZQ6" s="45">
        <v>31</v>
      </c>
      <c r="AZR6" s="46">
        <v>2</v>
      </c>
      <c r="AZS6" s="46">
        <v>3</v>
      </c>
      <c r="AZT6" s="46">
        <v>4</v>
      </c>
      <c r="AZU6" s="46">
        <v>5</v>
      </c>
      <c r="AZV6" s="46">
        <v>6</v>
      </c>
      <c r="AZW6" s="135" t="s">
        <v>22</v>
      </c>
      <c r="AZX6" s="136" t="s">
        <v>23</v>
      </c>
      <c r="AZY6" s="45">
        <v>7</v>
      </c>
      <c r="AZZ6" s="46">
        <v>8</v>
      </c>
      <c r="BAA6" s="46">
        <v>9</v>
      </c>
      <c r="BAB6" s="46">
        <v>10</v>
      </c>
      <c r="BAC6" s="46">
        <v>11</v>
      </c>
      <c r="BAD6" s="46">
        <v>12</v>
      </c>
      <c r="BAE6" s="135" t="s">
        <v>22</v>
      </c>
      <c r="BAF6" s="136" t="s">
        <v>23</v>
      </c>
      <c r="BAG6" s="45">
        <v>13</v>
      </c>
      <c r="BAH6" s="46">
        <v>14</v>
      </c>
      <c r="BAI6" s="46">
        <v>15</v>
      </c>
      <c r="BAJ6" s="46">
        <v>16</v>
      </c>
      <c r="BAK6" s="46">
        <v>17</v>
      </c>
      <c r="BAL6" s="46">
        <v>18</v>
      </c>
      <c r="BAM6" s="135" t="s">
        <v>22</v>
      </c>
      <c r="BAN6" s="136" t="s">
        <v>23</v>
      </c>
      <c r="BAO6" s="80">
        <v>19</v>
      </c>
      <c r="BAP6" s="81">
        <v>20</v>
      </c>
      <c r="BAQ6" s="81">
        <v>21</v>
      </c>
      <c r="BAR6" s="81">
        <v>22</v>
      </c>
      <c r="BAS6" s="81">
        <v>23</v>
      </c>
      <c r="BAT6" s="81">
        <v>24</v>
      </c>
      <c r="BAU6" s="135" t="s">
        <v>22</v>
      </c>
      <c r="BAV6" s="136" t="s">
        <v>23</v>
      </c>
      <c r="BAW6" s="45">
        <v>29</v>
      </c>
      <c r="BAX6" s="46">
        <v>30</v>
      </c>
      <c r="BAY6" s="46">
        <v>31</v>
      </c>
      <c r="BAZ6" s="46">
        <v>1</v>
      </c>
      <c r="BBA6" s="46">
        <v>3</v>
      </c>
      <c r="BBB6" s="46">
        <v>4</v>
      </c>
      <c r="BBC6" s="135" t="s">
        <v>22</v>
      </c>
      <c r="BBD6" s="136" t="s">
        <v>23</v>
      </c>
      <c r="BBE6" s="45">
        <v>5</v>
      </c>
      <c r="BBF6" s="46">
        <v>6</v>
      </c>
      <c r="BBG6" s="46">
        <v>7</v>
      </c>
      <c r="BBH6" s="46">
        <v>8</v>
      </c>
      <c r="BBI6" s="46">
        <v>9</v>
      </c>
      <c r="BBJ6" s="46">
        <v>10</v>
      </c>
      <c r="BBK6" s="135" t="s">
        <v>22</v>
      </c>
      <c r="BBL6" s="136" t="s">
        <v>23</v>
      </c>
      <c r="BBM6" s="45">
        <v>12</v>
      </c>
      <c r="BBN6" s="46">
        <v>13</v>
      </c>
      <c r="BBO6" s="46">
        <v>14</v>
      </c>
      <c r="BBP6" s="46">
        <v>15</v>
      </c>
      <c r="BBQ6" s="46">
        <v>16</v>
      </c>
      <c r="BBR6" s="46">
        <v>17</v>
      </c>
      <c r="BBS6" s="135" t="s">
        <v>22</v>
      </c>
      <c r="BBT6" s="136" t="s">
        <v>23</v>
      </c>
      <c r="BBU6" s="45">
        <v>19</v>
      </c>
      <c r="BBV6" s="46">
        <v>20</v>
      </c>
      <c r="BBW6" s="46">
        <v>21</v>
      </c>
      <c r="BBX6" s="46">
        <v>22</v>
      </c>
      <c r="BBY6" s="46">
        <v>23</v>
      </c>
      <c r="BBZ6" s="46">
        <v>24</v>
      </c>
      <c r="BCA6" s="135" t="s">
        <v>22</v>
      </c>
      <c r="BCB6" s="136" t="s">
        <v>23</v>
      </c>
      <c r="BCC6" s="45">
        <v>27</v>
      </c>
      <c r="BCD6" s="46">
        <v>28</v>
      </c>
      <c r="BCE6" s="46">
        <v>29</v>
      </c>
      <c r="BCF6" s="46">
        <v>2</v>
      </c>
      <c r="BCG6" s="46">
        <v>3</v>
      </c>
      <c r="BCH6" s="46">
        <v>4</v>
      </c>
      <c r="BCI6" s="135" t="s">
        <v>22</v>
      </c>
      <c r="BCJ6" s="136" t="s">
        <v>23</v>
      </c>
      <c r="BCK6" s="45">
        <v>5</v>
      </c>
      <c r="BCL6" s="46">
        <v>6</v>
      </c>
      <c r="BCM6" s="46">
        <v>7</v>
      </c>
      <c r="BCN6" s="46">
        <v>8</v>
      </c>
      <c r="BCO6" s="46">
        <v>9</v>
      </c>
      <c r="BCP6" s="46">
        <v>10</v>
      </c>
      <c r="BCQ6" s="135" t="s">
        <v>22</v>
      </c>
      <c r="BCR6" s="136" t="s">
        <v>23</v>
      </c>
      <c r="BCS6" s="45">
        <v>12</v>
      </c>
      <c r="BCT6" s="46">
        <v>13</v>
      </c>
      <c r="BCU6" s="46">
        <v>14</v>
      </c>
      <c r="BCV6" s="46">
        <v>15</v>
      </c>
      <c r="BCW6" s="46">
        <v>16</v>
      </c>
      <c r="BCX6" s="46">
        <v>17</v>
      </c>
      <c r="BCY6" s="135" t="s">
        <v>22</v>
      </c>
      <c r="BCZ6" s="136" t="s">
        <v>23</v>
      </c>
      <c r="BDA6" s="45">
        <v>19</v>
      </c>
      <c r="BDB6" s="46">
        <v>20</v>
      </c>
      <c r="BDC6" s="46">
        <v>21</v>
      </c>
      <c r="BDD6" s="46">
        <v>22</v>
      </c>
      <c r="BDE6" s="46">
        <v>23</v>
      </c>
      <c r="BDF6" s="46">
        <v>24</v>
      </c>
      <c r="BDG6" s="135" t="s">
        <v>22</v>
      </c>
      <c r="BDH6" s="136" t="s">
        <v>23</v>
      </c>
      <c r="BDI6" s="45">
        <v>26</v>
      </c>
      <c r="BDJ6" s="46">
        <v>27</v>
      </c>
      <c r="BDK6" s="46">
        <v>28</v>
      </c>
      <c r="BDL6" s="46">
        <v>29</v>
      </c>
      <c r="BDM6" s="46">
        <v>30</v>
      </c>
      <c r="BDN6" s="46">
        <v>31</v>
      </c>
      <c r="BDO6" s="135" t="s">
        <v>22</v>
      </c>
      <c r="BDP6" s="136" t="s">
        <v>23</v>
      </c>
      <c r="BDQ6" s="45">
        <v>3</v>
      </c>
      <c r="BDR6" s="46">
        <v>4</v>
      </c>
      <c r="BDS6" s="46">
        <v>5</v>
      </c>
      <c r="BDT6" s="46">
        <v>6</v>
      </c>
      <c r="BDU6" s="46">
        <v>7</v>
      </c>
      <c r="BDV6" s="46">
        <v>8</v>
      </c>
      <c r="BDW6" s="135" t="s">
        <v>22</v>
      </c>
      <c r="BDX6" s="136" t="s">
        <v>23</v>
      </c>
      <c r="BDY6" s="45">
        <v>10</v>
      </c>
      <c r="BDZ6" s="46">
        <v>11</v>
      </c>
      <c r="BEA6" s="46">
        <v>12</v>
      </c>
      <c r="BEB6" s="46">
        <v>13</v>
      </c>
      <c r="BEC6" s="46">
        <v>14</v>
      </c>
      <c r="BED6" s="46">
        <v>15</v>
      </c>
      <c r="BEE6" s="135" t="s">
        <v>22</v>
      </c>
      <c r="BEF6" s="136" t="s">
        <v>23</v>
      </c>
      <c r="BEG6" s="45">
        <v>15</v>
      </c>
      <c r="BEH6" s="46">
        <v>16</v>
      </c>
      <c r="BEI6" s="46">
        <v>17</v>
      </c>
      <c r="BEJ6" s="46">
        <v>18</v>
      </c>
      <c r="BEK6" s="46">
        <v>19</v>
      </c>
      <c r="BEL6" s="46">
        <v>20</v>
      </c>
      <c r="BEM6" s="135" t="s">
        <v>22</v>
      </c>
      <c r="BEN6" s="136" t="s">
        <v>23</v>
      </c>
      <c r="BEO6" s="45">
        <v>23</v>
      </c>
      <c r="BEP6" s="46">
        <v>24</v>
      </c>
      <c r="BEQ6" s="46">
        <v>25</v>
      </c>
      <c r="BER6" s="46">
        <v>26</v>
      </c>
      <c r="BES6" s="46">
        <v>27</v>
      </c>
      <c r="BET6" s="46">
        <v>28</v>
      </c>
      <c r="BEU6" s="135" t="s">
        <v>22</v>
      </c>
      <c r="BEV6" s="136" t="s">
        <v>23</v>
      </c>
      <c r="BEW6" s="45">
        <v>2</v>
      </c>
      <c r="BEX6" s="46">
        <v>3</v>
      </c>
      <c r="BEY6" s="46">
        <v>4</v>
      </c>
      <c r="BEZ6" s="46">
        <v>5</v>
      </c>
      <c r="BFA6" s="46">
        <v>6</v>
      </c>
      <c r="BFB6" s="46">
        <v>7</v>
      </c>
      <c r="BFC6" s="135" t="s">
        <v>22</v>
      </c>
      <c r="BFD6" s="136" t="s">
        <v>23</v>
      </c>
      <c r="BFE6" s="45">
        <v>9</v>
      </c>
      <c r="BFF6" s="46">
        <v>10</v>
      </c>
      <c r="BFG6" s="46">
        <v>11</v>
      </c>
      <c r="BFH6" s="46">
        <v>12</v>
      </c>
      <c r="BFI6" s="46">
        <v>13</v>
      </c>
      <c r="BFJ6" s="46">
        <v>14</v>
      </c>
      <c r="BFK6" s="135" t="s">
        <v>22</v>
      </c>
      <c r="BFL6" s="136" t="s">
        <v>23</v>
      </c>
      <c r="BFM6" s="45">
        <v>15</v>
      </c>
      <c r="BFN6" s="46">
        <v>16</v>
      </c>
      <c r="BFO6" s="46">
        <v>17</v>
      </c>
      <c r="BFP6" s="46">
        <v>18</v>
      </c>
      <c r="BFQ6" s="46">
        <v>19</v>
      </c>
      <c r="BFR6" s="46">
        <v>20</v>
      </c>
      <c r="BFS6" s="135" t="s">
        <v>22</v>
      </c>
      <c r="BFT6" s="136" t="s">
        <v>23</v>
      </c>
      <c r="BFU6" s="45">
        <v>22</v>
      </c>
      <c r="BFV6" s="45">
        <v>23</v>
      </c>
      <c r="BFW6" s="45">
        <v>24</v>
      </c>
      <c r="BFX6" s="45">
        <v>25</v>
      </c>
      <c r="BFY6" s="45">
        <v>26</v>
      </c>
      <c r="BFZ6" s="45">
        <v>27</v>
      </c>
      <c r="BGA6" s="135" t="s">
        <v>22</v>
      </c>
      <c r="BGB6" s="136" t="s">
        <v>23</v>
      </c>
      <c r="BGC6" s="45">
        <v>28</v>
      </c>
      <c r="BGD6" s="46">
        <v>29</v>
      </c>
      <c r="BGE6" s="46">
        <v>30</v>
      </c>
      <c r="BGF6" s="46">
        <v>30</v>
      </c>
      <c r="BGG6" s="46">
        <v>1</v>
      </c>
      <c r="BGH6" s="46">
        <v>2</v>
      </c>
      <c r="BGI6" s="135" t="s">
        <v>22</v>
      </c>
      <c r="BGJ6" s="136" t="s">
        <v>23</v>
      </c>
      <c r="BGK6" s="45">
        <v>5</v>
      </c>
      <c r="BGL6" s="46">
        <v>6</v>
      </c>
      <c r="BGM6" s="46">
        <v>8</v>
      </c>
      <c r="BGN6" s="46">
        <v>9</v>
      </c>
      <c r="BGO6" s="46">
        <v>10</v>
      </c>
      <c r="BGP6" s="46">
        <v>11</v>
      </c>
      <c r="BGQ6" s="135" t="s">
        <v>22</v>
      </c>
      <c r="BGR6" s="136" t="s">
        <v>23</v>
      </c>
      <c r="BGS6" s="45">
        <v>12</v>
      </c>
      <c r="BGT6" s="46">
        <v>13</v>
      </c>
      <c r="BGU6" s="46">
        <v>14</v>
      </c>
      <c r="BGV6" s="46">
        <v>15</v>
      </c>
      <c r="BGW6" s="46">
        <v>16</v>
      </c>
      <c r="BGX6" s="46">
        <v>17</v>
      </c>
      <c r="BGY6" s="135" t="s">
        <v>22</v>
      </c>
      <c r="BGZ6" s="136" t="s">
        <v>23</v>
      </c>
      <c r="BHA6" s="61">
        <v>20</v>
      </c>
      <c r="BHB6" s="62">
        <v>21</v>
      </c>
      <c r="BHC6" s="62">
        <v>22</v>
      </c>
      <c r="BHD6" s="62">
        <v>23</v>
      </c>
      <c r="BHE6" s="62">
        <v>24</v>
      </c>
      <c r="BHF6" s="62">
        <v>25</v>
      </c>
      <c r="BHG6" s="135" t="s">
        <v>22</v>
      </c>
      <c r="BHH6" s="136" t="s">
        <v>23</v>
      </c>
      <c r="BHI6" s="45">
        <v>27</v>
      </c>
      <c r="BHJ6" s="46">
        <v>28</v>
      </c>
      <c r="BHK6" s="46">
        <v>29</v>
      </c>
      <c r="BHL6" s="46">
        <v>30</v>
      </c>
      <c r="BHM6" s="46">
        <v>31</v>
      </c>
      <c r="BHN6" s="46">
        <v>32</v>
      </c>
      <c r="BHO6" s="135" t="s">
        <v>22</v>
      </c>
      <c r="BHP6" s="153" t="s">
        <v>23</v>
      </c>
      <c r="BHQ6" s="242">
        <v>3</v>
      </c>
      <c r="BHR6" s="243">
        <v>4</v>
      </c>
      <c r="BHS6" s="243">
        <v>5</v>
      </c>
      <c r="BHT6" s="243">
        <v>6</v>
      </c>
      <c r="BHU6" s="243">
        <v>7</v>
      </c>
      <c r="BHV6" s="243">
        <v>8</v>
      </c>
      <c r="BHW6" s="193" t="s">
        <v>22</v>
      </c>
      <c r="BHX6" s="213" t="s">
        <v>23</v>
      </c>
      <c r="BHY6" s="242">
        <v>10</v>
      </c>
      <c r="BHZ6" s="243">
        <v>11</v>
      </c>
      <c r="BIA6" s="243">
        <v>13</v>
      </c>
      <c r="BIB6" s="243">
        <v>14</v>
      </c>
      <c r="BIC6" s="243">
        <v>15</v>
      </c>
      <c r="BID6" s="243">
        <v>16</v>
      </c>
      <c r="BIE6" s="193" t="s">
        <v>22</v>
      </c>
      <c r="BIF6" s="198" t="s">
        <v>23</v>
      </c>
      <c r="BIG6" s="191">
        <v>17</v>
      </c>
      <c r="BIH6" s="192">
        <v>18</v>
      </c>
      <c r="BII6" s="192">
        <v>19</v>
      </c>
      <c r="BIJ6" s="192">
        <v>20</v>
      </c>
      <c r="BIK6" s="192">
        <v>21</v>
      </c>
      <c r="BIL6" s="192">
        <v>22</v>
      </c>
      <c r="BIM6" s="193" t="s">
        <v>22</v>
      </c>
      <c r="BIN6" s="198" t="s">
        <v>23</v>
      </c>
      <c r="BIO6" s="191">
        <v>23</v>
      </c>
      <c r="BIP6" s="192">
        <v>24</v>
      </c>
      <c r="BIQ6" s="192">
        <v>25</v>
      </c>
      <c r="BIR6" s="192">
        <v>26</v>
      </c>
      <c r="BIS6" s="192">
        <v>27</v>
      </c>
      <c r="BIT6" s="192">
        <v>28</v>
      </c>
      <c r="BIU6" s="193" t="s">
        <v>22</v>
      </c>
      <c r="BIV6" s="213" t="s">
        <v>23</v>
      </c>
      <c r="BIW6" s="191">
        <v>30</v>
      </c>
      <c r="BIX6" s="192">
        <v>31</v>
      </c>
      <c r="BIY6" s="192">
        <v>1</v>
      </c>
      <c r="BIZ6" s="192">
        <v>2</v>
      </c>
      <c r="BJA6" s="192">
        <v>3</v>
      </c>
      <c r="BJB6" s="192">
        <v>4</v>
      </c>
      <c r="BJC6" s="193" t="s">
        <v>22</v>
      </c>
      <c r="BJD6" s="213" t="s">
        <v>23</v>
      </c>
      <c r="BJE6" s="191">
        <v>6</v>
      </c>
      <c r="BJF6" s="192">
        <v>7</v>
      </c>
      <c r="BJG6" s="192">
        <v>8</v>
      </c>
      <c r="BJH6" s="192">
        <v>9</v>
      </c>
      <c r="BJI6" s="192">
        <v>10</v>
      </c>
      <c r="BJJ6" s="192">
        <v>11</v>
      </c>
      <c r="BJK6" s="193" t="s">
        <v>22</v>
      </c>
      <c r="BJL6" s="213" t="s">
        <v>23</v>
      </c>
      <c r="BJM6" s="191">
        <v>12</v>
      </c>
      <c r="BJN6" s="192">
        <v>13</v>
      </c>
      <c r="BJO6" s="192">
        <v>14</v>
      </c>
      <c r="BJP6" s="192">
        <v>15</v>
      </c>
      <c r="BJQ6" s="192">
        <v>16</v>
      </c>
      <c r="BJR6" s="192">
        <v>17</v>
      </c>
      <c r="BJS6" s="193" t="s">
        <v>22</v>
      </c>
      <c r="BJT6" s="198" t="s">
        <v>23</v>
      </c>
      <c r="BJU6" s="191">
        <v>19</v>
      </c>
      <c r="BJV6" s="192">
        <v>20</v>
      </c>
      <c r="BJW6" s="192">
        <v>21</v>
      </c>
      <c r="BJX6" s="192">
        <v>22</v>
      </c>
      <c r="BJY6" s="192">
        <v>23</v>
      </c>
      <c r="BJZ6" s="192">
        <v>24</v>
      </c>
      <c r="BKA6" s="193" t="s">
        <v>22</v>
      </c>
      <c r="BKB6" s="198" t="s">
        <v>23</v>
      </c>
      <c r="BKC6" s="191">
        <v>25</v>
      </c>
      <c r="BKD6" s="192">
        <v>26</v>
      </c>
      <c r="BKE6" s="192">
        <v>27</v>
      </c>
      <c r="BKF6" s="192">
        <v>28</v>
      </c>
      <c r="BKG6" s="192">
        <v>29</v>
      </c>
      <c r="BKH6" s="192">
        <v>30</v>
      </c>
      <c r="BKI6" s="193" t="s">
        <v>22</v>
      </c>
      <c r="BKJ6" s="198" t="s">
        <v>23</v>
      </c>
      <c r="BKK6" s="191">
        <v>31</v>
      </c>
      <c r="BKL6" s="192">
        <v>1</v>
      </c>
      <c r="BKM6" s="192">
        <v>2</v>
      </c>
      <c r="BKN6" s="192">
        <v>3</v>
      </c>
      <c r="BKO6" s="192">
        <v>4</v>
      </c>
      <c r="BKP6" s="192">
        <v>5</v>
      </c>
      <c r="BKQ6" s="193" t="s">
        <v>22</v>
      </c>
      <c r="BKR6" s="198" t="s">
        <v>23</v>
      </c>
      <c r="BKS6" s="191">
        <v>6</v>
      </c>
      <c r="BKT6" s="192">
        <v>7</v>
      </c>
      <c r="BKU6" s="192">
        <v>8</v>
      </c>
      <c r="BKV6" s="192">
        <v>9</v>
      </c>
      <c r="BKW6" s="192">
        <v>10</v>
      </c>
      <c r="BKX6" s="192">
        <v>11</v>
      </c>
      <c r="BKY6" s="193" t="s">
        <v>22</v>
      </c>
      <c r="BKZ6" s="213" t="s">
        <v>23</v>
      </c>
      <c r="BLA6" s="191">
        <v>12</v>
      </c>
      <c r="BLB6" s="192">
        <v>13</v>
      </c>
      <c r="BLC6" s="192">
        <v>14</v>
      </c>
      <c r="BLD6" s="192">
        <v>15</v>
      </c>
      <c r="BLE6" s="192">
        <v>16</v>
      </c>
      <c r="BLF6" s="192">
        <v>17</v>
      </c>
      <c r="BLG6" s="193" t="s">
        <v>22</v>
      </c>
      <c r="BLH6" s="213" t="s">
        <v>23</v>
      </c>
      <c r="BLI6" s="191">
        <v>18</v>
      </c>
      <c r="BLJ6" s="192">
        <v>19</v>
      </c>
      <c r="BLK6" s="192">
        <v>20</v>
      </c>
      <c r="BLL6" s="192">
        <v>21</v>
      </c>
      <c r="BLM6" s="192">
        <v>22</v>
      </c>
      <c r="BLN6" s="192">
        <v>23</v>
      </c>
      <c r="BLO6" s="193" t="s">
        <v>22</v>
      </c>
      <c r="BLP6" s="198" t="s">
        <v>23</v>
      </c>
      <c r="BLQ6" s="191">
        <v>24</v>
      </c>
      <c r="BLR6" s="192">
        <v>25</v>
      </c>
      <c r="BLS6" s="192">
        <v>26</v>
      </c>
      <c r="BLT6" s="192">
        <v>27</v>
      </c>
      <c r="BLU6" s="192">
        <v>28</v>
      </c>
      <c r="BLV6" s="192">
        <v>29</v>
      </c>
      <c r="BLW6" s="193" t="s">
        <v>22</v>
      </c>
      <c r="BLX6" s="198" t="s">
        <v>23</v>
      </c>
      <c r="BLY6" s="45">
        <v>29</v>
      </c>
      <c r="BLZ6" s="46">
        <v>30</v>
      </c>
      <c r="BMA6" s="46">
        <v>1</v>
      </c>
      <c r="BMB6" s="46">
        <v>2</v>
      </c>
      <c r="BMC6" s="46">
        <v>3</v>
      </c>
      <c r="BMD6" s="46">
        <v>4</v>
      </c>
      <c r="BME6" s="135" t="s">
        <v>22</v>
      </c>
      <c r="BMF6" s="136" t="s">
        <v>23</v>
      </c>
      <c r="BMG6" s="45">
        <v>5</v>
      </c>
      <c r="BMH6" s="46">
        <v>6</v>
      </c>
      <c r="BMI6" s="46">
        <v>7</v>
      </c>
      <c r="BMJ6" s="46">
        <v>8</v>
      </c>
      <c r="BMK6" s="46">
        <v>9</v>
      </c>
      <c r="BML6" s="46">
        <v>10</v>
      </c>
      <c r="BMM6" s="135" t="s">
        <v>22</v>
      </c>
      <c r="BMN6" s="136" t="s">
        <v>23</v>
      </c>
      <c r="BMO6" s="45">
        <v>11</v>
      </c>
      <c r="BMP6" s="46">
        <v>12</v>
      </c>
      <c r="BMQ6" s="46">
        <v>13</v>
      </c>
      <c r="BMR6" s="46">
        <v>14</v>
      </c>
      <c r="BMS6" s="46">
        <v>15</v>
      </c>
      <c r="BMT6" s="46">
        <v>16</v>
      </c>
      <c r="BMU6" s="135" t="s">
        <v>22</v>
      </c>
      <c r="BMV6" s="136" t="s">
        <v>23</v>
      </c>
      <c r="BMW6" s="45">
        <v>17</v>
      </c>
      <c r="BMX6" s="45">
        <v>18</v>
      </c>
      <c r="BMY6" s="45">
        <v>19</v>
      </c>
      <c r="BMZ6" s="45">
        <v>20</v>
      </c>
      <c r="BNA6" s="45">
        <v>21</v>
      </c>
      <c r="BNB6" s="45">
        <v>22</v>
      </c>
      <c r="BNC6" s="135" t="s">
        <v>22</v>
      </c>
      <c r="BND6" s="136" t="s">
        <v>23</v>
      </c>
      <c r="BNE6" s="45">
        <v>23</v>
      </c>
      <c r="BNF6" s="46">
        <v>24</v>
      </c>
      <c r="BNG6" s="46">
        <v>25</v>
      </c>
      <c r="BNH6" s="46">
        <v>26</v>
      </c>
      <c r="BNI6" s="46">
        <v>27</v>
      </c>
      <c r="BNJ6" s="46">
        <v>28</v>
      </c>
      <c r="BNK6" s="135" t="s">
        <v>22</v>
      </c>
      <c r="BNL6" s="136" t="s">
        <v>23</v>
      </c>
      <c r="BNM6" s="45">
        <v>29</v>
      </c>
      <c r="BNN6" s="46">
        <v>30</v>
      </c>
      <c r="BNO6" s="46">
        <v>31</v>
      </c>
      <c r="BNP6" s="46">
        <v>1</v>
      </c>
      <c r="BNQ6" s="46">
        <v>2</v>
      </c>
      <c r="BNR6" s="46">
        <v>3</v>
      </c>
      <c r="BNS6" s="135" t="s">
        <v>22</v>
      </c>
      <c r="BNT6" s="136" t="s">
        <v>23</v>
      </c>
      <c r="BNU6" s="45">
        <v>4</v>
      </c>
      <c r="BNV6" s="46">
        <v>5</v>
      </c>
      <c r="BNW6" s="46">
        <v>6</v>
      </c>
      <c r="BNX6" s="46">
        <v>7</v>
      </c>
      <c r="BNY6" s="46">
        <v>8</v>
      </c>
      <c r="BNZ6" s="46">
        <v>9</v>
      </c>
      <c r="BOA6" s="135" t="s">
        <v>22</v>
      </c>
      <c r="BOB6" s="136" t="s">
        <v>23</v>
      </c>
      <c r="BOC6" s="45">
        <v>11</v>
      </c>
      <c r="BOD6" s="46">
        <v>12</v>
      </c>
      <c r="BOE6" s="46">
        <v>13</v>
      </c>
      <c r="BOF6" s="46">
        <v>14</v>
      </c>
      <c r="BOG6" s="46">
        <v>15</v>
      </c>
      <c r="BOH6" s="46">
        <v>16</v>
      </c>
      <c r="BOI6" s="135" t="s">
        <v>22</v>
      </c>
      <c r="BOJ6" s="153" t="s">
        <v>23</v>
      </c>
      <c r="BOK6" s="45">
        <v>17</v>
      </c>
      <c r="BOL6" s="46">
        <v>18</v>
      </c>
      <c r="BOM6" s="46">
        <v>19</v>
      </c>
      <c r="BON6" s="46">
        <v>20</v>
      </c>
      <c r="BOO6" s="46">
        <v>21</v>
      </c>
      <c r="BOP6" s="46">
        <v>22</v>
      </c>
      <c r="BOQ6" s="135" t="s">
        <v>22</v>
      </c>
      <c r="BOR6" s="136" t="s">
        <v>23</v>
      </c>
      <c r="BOS6" s="45">
        <v>23</v>
      </c>
      <c r="BOT6" s="46">
        <v>24</v>
      </c>
      <c r="BOU6" s="46">
        <v>25</v>
      </c>
      <c r="BOV6" s="46">
        <v>26</v>
      </c>
      <c r="BOW6" s="46">
        <v>27</v>
      </c>
      <c r="BOX6" s="46">
        <v>28</v>
      </c>
      <c r="BOY6" s="135" t="s">
        <v>22</v>
      </c>
      <c r="BOZ6" s="136" t="s">
        <v>23</v>
      </c>
      <c r="BPA6" s="45">
        <v>29</v>
      </c>
      <c r="BPB6" s="46">
        <v>30</v>
      </c>
      <c r="BPC6" s="46">
        <v>1</v>
      </c>
      <c r="BPD6" s="46">
        <v>2</v>
      </c>
      <c r="BPE6" s="46">
        <v>3</v>
      </c>
      <c r="BPF6" s="46">
        <v>4</v>
      </c>
      <c r="BPG6" s="135" t="s">
        <v>22</v>
      </c>
      <c r="BPH6" s="136" t="s">
        <v>23</v>
      </c>
      <c r="BPI6" s="45">
        <v>6</v>
      </c>
      <c r="BPJ6" s="46">
        <v>7</v>
      </c>
      <c r="BPK6" s="46">
        <v>8</v>
      </c>
      <c r="BPL6" s="46">
        <v>9</v>
      </c>
      <c r="BPM6" s="46">
        <v>10</v>
      </c>
      <c r="BPN6" s="46">
        <v>11</v>
      </c>
      <c r="BPO6" s="135" t="s">
        <v>22</v>
      </c>
      <c r="BPP6" s="136" t="s">
        <v>23</v>
      </c>
      <c r="BPQ6" s="45">
        <v>12</v>
      </c>
      <c r="BPR6" s="46">
        <v>13</v>
      </c>
      <c r="BPS6" s="46">
        <v>14</v>
      </c>
      <c r="BPT6" s="46">
        <v>15</v>
      </c>
      <c r="BPU6" s="46">
        <v>16</v>
      </c>
      <c r="BPV6" s="46">
        <v>17</v>
      </c>
      <c r="BPW6" s="135" t="s">
        <v>22</v>
      </c>
      <c r="BPX6" s="136" t="s">
        <v>23</v>
      </c>
      <c r="BPY6" s="45">
        <v>20</v>
      </c>
      <c r="BPZ6" s="46">
        <v>21</v>
      </c>
      <c r="BQA6" s="46">
        <v>22</v>
      </c>
      <c r="BQB6" s="46">
        <v>23</v>
      </c>
      <c r="BQC6" s="46">
        <v>24</v>
      </c>
      <c r="BQD6" s="46">
        <v>25</v>
      </c>
      <c r="BQE6" s="135" t="s">
        <v>22</v>
      </c>
      <c r="BQF6" s="136" t="s">
        <v>23</v>
      </c>
      <c r="BQG6" s="45">
        <v>26</v>
      </c>
      <c r="BQH6" s="46">
        <v>27</v>
      </c>
      <c r="BQI6" s="46">
        <v>28</v>
      </c>
      <c r="BQJ6" s="46">
        <v>29</v>
      </c>
      <c r="BQK6" s="46">
        <v>30</v>
      </c>
      <c r="BQL6" s="46">
        <v>31</v>
      </c>
      <c r="BQM6" s="135" t="s">
        <v>22</v>
      </c>
      <c r="BQN6" s="136" t="s">
        <v>23</v>
      </c>
      <c r="BQO6" s="45">
        <v>2</v>
      </c>
      <c r="BQP6" s="46">
        <v>3</v>
      </c>
      <c r="BQQ6" s="46">
        <v>4</v>
      </c>
      <c r="BQR6" s="46">
        <v>5</v>
      </c>
      <c r="BQS6" s="46">
        <v>6</v>
      </c>
      <c r="BQT6" s="46">
        <v>7</v>
      </c>
      <c r="BQU6" s="135" t="s">
        <v>22</v>
      </c>
      <c r="BQV6" s="136" t="s">
        <v>23</v>
      </c>
      <c r="BQW6" s="45">
        <v>8</v>
      </c>
      <c r="BQX6" s="46">
        <v>9</v>
      </c>
      <c r="BQY6" s="46">
        <v>10</v>
      </c>
      <c r="BQZ6" s="46">
        <v>11</v>
      </c>
      <c r="BRA6" s="46">
        <v>12</v>
      </c>
      <c r="BRB6" s="46">
        <v>13</v>
      </c>
      <c r="BRC6" s="135" t="s">
        <v>22</v>
      </c>
      <c r="BRD6" s="136" t="s">
        <v>23</v>
      </c>
      <c r="BRE6" s="45">
        <v>14</v>
      </c>
      <c r="BRF6" s="46">
        <v>15</v>
      </c>
      <c r="BRG6" s="46">
        <v>16</v>
      </c>
      <c r="BRH6" s="46">
        <v>17</v>
      </c>
      <c r="BRI6" s="46">
        <v>18</v>
      </c>
      <c r="BRJ6" s="46">
        <v>19</v>
      </c>
      <c r="BRK6" s="135" t="s">
        <v>22</v>
      </c>
      <c r="BRL6" s="136" t="s">
        <v>23</v>
      </c>
      <c r="BRM6" s="45">
        <v>20</v>
      </c>
      <c r="BRN6" s="46">
        <v>21</v>
      </c>
      <c r="BRO6" s="46">
        <v>22</v>
      </c>
      <c r="BRP6" s="46">
        <v>23</v>
      </c>
      <c r="BRQ6" s="46">
        <v>24</v>
      </c>
      <c r="BRR6" s="46">
        <v>25</v>
      </c>
      <c r="BRS6" s="135" t="s">
        <v>22</v>
      </c>
      <c r="BRT6" s="136" t="s">
        <v>23</v>
      </c>
      <c r="BRU6" s="45">
        <v>26</v>
      </c>
      <c r="BRV6" s="46">
        <v>27</v>
      </c>
      <c r="BRW6" s="46">
        <v>28</v>
      </c>
      <c r="BRX6" s="46">
        <v>29</v>
      </c>
      <c r="BRY6" s="46">
        <v>30</v>
      </c>
      <c r="BRZ6" s="46">
        <v>31</v>
      </c>
      <c r="BSA6" s="135" t="s">
        <v>22</v>
      </c>
      <c r="BSB6" s="136" t="s">
        <v>23</v>
      </c>
      <c r="BSC6" s="61">
        <v>1</v>
      </c>
      <c r="BSD6" s="62">
        <v>2</v>
      </c>
      <c r="BSE6" s="62">
        <v>3</v>
      </c>
      <c r="BSF6" s="62">
        <v>4</v>
      </c>
      <c r="BSG6" s="62">
        <v>5</v>
      </c>
      <c r="BSH6" s="62">
        <v>6</v>
      </c>
      <c r="BSI6" s="137" t="s">
        <v>22</v>
      </c>
      <c r="BSJ6" s="138" t="s">
        <v>23</v>
      </c>
      <c r="BSK6" s="45">
        <v>7</v>
      </c>
      <c r="BSL6" s="46">
        <v>8</v>
      </c>
      <c r="BSM6" s="46">
        <v>9</v>
      </c>
      <c r="BSN6" s="46">
        <v>10</v>
      </c>
      <c r="BSO6" s="46">
        <v>15</v>
      </c>
      <c r="BSP6" s="46">
        <v>16</v>
      </c>
      <c r="BSQ6" s="137" t="s">
        <v>22</v>
      </c>
      <c r="BSR6" s="138" t="s">
        <v>23</v>
      </c>
      <c r="BSS6" s="45">
        <v>17</v>
      </c>
      <c r="BST6" s="46">
        <v>18</v>
      </c>
      <c r="BSU6" s="46">
        <v>19</v>
      </c>
      <c r="BSV6" s="46">
        <v>20</v>
      </c>
      <c r="BSW6" s="46">
        <v>21</v>
      </c>
      <c r="BSX6" s="46">
        <v>22</v>
      </c>
      <c r="BSY6" s="137" t="s">
        <v>22</v>
      </c>
      <c r="BSZ6" s="138" t="s">
        <v>23</v>
      </c>
      <c r="BTA6" s="237">
        <v>23</v>
      </c>
      <c r="BTB6" s="238">
        <v>24</v>
      </c>
      <c r="BTC6" s="238">
        <v>25</v>
      </c>
      <c r="BTD6" s="238">
        <v>26</v>
      </c>
      <c r="BTE6" s="238">
        <v>27</v>
      </c>
      <c r="BTF6" s="238">
        <v>28</v>
      </c>
      <c r="BTG6" s="137" t="s">
        <v>22</v>
      </c>
      <c r="BTH6" s="138" t="s">
        <v>23</v>
      </c>
      <c r="BTI6" s="45">
        <v>2</v>
      </c>
      <c r="BTJ6" s="46">
        <v>3</v>
      </c>
      <c r="BTK6" s="46">
        <v>4</v>
      </c>
      <c r="BTL6" s="46">
        <v>5</v>
      </c>
      <c r="BTM6" s="46">
        <v>6</v>
      </c>
      <c r="BTN6" s="46">
        <v>7</v>
      </c>
      <c r="BTO6" s="137" t="s">
        <v>22</v>
      </c>
      <c r="BTP6" s="138" t="s">
        <v>23</v>
      </c>
      <c r="BTQ6" s="45">
        <v>9</v>
      </c>
      <c r="BTR6" s="46">
        <v>10</v>
      </c>
      <c r="BTS6" s="46">
        <v>11</v>
      </c>
      <c r="BTT6" s="46">
        <v>12</v>
      </c>
      <c r="BTU6" s="46">
        <v>13</v>
      </c>
      <c r="BTV6" s="46">
        <v>14</v>
      </c>
      <c r="BTW6" s="137" t="s">
        <v>22</v>
      </c>
      <c r="BTX6" s="183" t="s">
        <v>23</v>
      </c>
      <c r="BTY6" s="191">
        <v>15</v>
      </c>
      <c r="BTZ6" s="192">
        <v>16</v>
      </c>
      <c r="BUA6" s="192">
        <v>17</v>
      </c>
      <c r="BUB6" s="192">
        <v>18</v>
      </c>
      <c r="BUC6" s="192">
        <v>19</v>
      </c>
      <c r="BUD6" s="192">
        <v>20</v>
      </c>
      <c r="BUE6" s="267" t="s">
        <v>22</v>
      </c>
      <c r="BUF6" s="269" t="s">
        <v>23</v>
      </c>
      <c r="BUG6" s="191">
        <v>22</v>
      </c>
      <c r="BUH6" s="192">
        <v>23</v>
      </c>
      <c r="BUI6" s="192">
        <v>24</v>
      </c>
      <c r="BUJ6" s="192">
        <v>25</v>
      </c>
      <c r="BUK6" s="192">
        <v>26</v>
      </c>
      <c r="BUL6" s="192">
        <v>27</v>
      </c>
      <c r="BUM6" s="267" t="s">
        <v>22</v>
      </c>
      <c r="BUN6" s="268" t="s">
        <v>23</v>
      </c>
      <c r="BUO6" s="191">
        <v>29</v>
      </c>
      <c r="BUP6" s="192">
        <v>30</v>
      </c>
      <c r="BUQ6" s="192">
        <v>31</v>
      </c>
      <c r="BUR6" s="192">
        <v>1</v>
      </c>
      <c r="BUS6" s="192">
        <v>2</v>
      </c>
      <c r="BUT6" s="192">
        <v>3</v>
      </c>
      <c r="BUU6" s="267" t="s">
        <v>22</v>
      </c>
      <c r="BUV6" s="268" t="s">
        <v>23</v>
      </c>
      <c r="BUW6" s="191">
        <v>5</v>
      </c>
      <c r="BUX6" s="192">
        <v>6</v>
      </c>
      <c r="BUY6" s="192">
        <v>7</v>
      </c>
      <c r="BUZ6" s="192">
        <v>8</v>
      </c>
      <c r="BVA6" s="192">
        <v>9</v>
      </c>
      <c r="BVB6" s="192">
        <v>10</v>
      </c>
      <c r="BVC6" s="267" t="s">
        <v>22</v>
      </c>
      <c r="BVD6" s="268" t="s">
        <v>23</v>
      </c>
      <c r="BVE6" s="191">
        <v>11</v>
      </c>
      <c r="BVF6" s="192">
        <v>12</v>
      </c>
      <c r="BVG6" s="192">
        <v>13</v>
      </c>
      <c r="BVH6" s="192">
        <v>14</v>
      </c>
      <c r="BVI6" s="192">
        <v>15</v>
      </c>
      <c r="BVJ6" s="192">
        <v>16</v>
      </c>
      <c r="BVK6" s="267" t="s">
        <v>22</v>
      </c>
      <c r="BVL6" s="269" t="s">
        <v>23</v>
      </c>
      <c r="BVM6" s="191">
        <v>17</v>
      </c>
      <c r="BVN6" s="192">
        <v>18</v>
      </c>
      <c r="BVO6" s="192">
        <v>19</v>
      </c>
      <c r="BVP6" s="192">
        <v>20</v>
      </c>
      <c r="BVQ6" s="192">
        <v>21</v>
      </c>
      <c r="BVR6" s="192">
        <v>22</v>
      </c>
      <c r="BVS6" s="267" t="s">
        <v>22</v>
      </c>
      <c r="BVT6" s="268" t="s">
        <v>23</v>
      </c>
      <c r="BVU6" s="191">
        <v>24</v>
      </c>
      <c r="BVV6" s="192">
        <v>25</v>
      </c>
      <c r="BVW6" s="192">
        <v>26</v>
      </c>
      <c r="BVX6" s="192">
        <v>27</v>
      </c>
      <c r="BVY6" s="192">
        <v>28</v>
      </c>
      <c r="BVZ6" s="192">
        <v>29</v>
      </c>
      <c r="BWA6" s="267" t="s">
        <v>22</v>
      </c>
      <c r="BWB6" s="269" t="s">
        <v>23</v>
      </c>
      <c r="BWC6" s="191">
        <v>2</v>
      </c>
      <c r="BWD6" s="192">
        <v>3</v>
      </c>
      <c r="BWE6" s="192">
        <v>4</v>
      </c>
      <c r="BWF6" s="192">
        <v>5</v>
      </c>
      <c r="BWG6" s="192">
        <v>6</v>
      </c>
      <c r="BWH6" s="192">
        <v>7</v>
      </c>
      <c r="BWI6" s="267" t="s">
        <v>22</v>
      </c>
      <c r="BWJ6" s="269" t="s">
        <v>23</v>
      </c>
      <c r="BWK6" s="191">
        <v>8</v>
      </c>
      <c r="BWL6" s="192">
        <v>10</v>
      </c>
      <c r="BWM6" s="192">
        <v>11</v>
      </c>
      <c r="BWN6" s="192">
        <v>12</v>
      </c>
      <c r="BWO6" s="192">
        <v>13</v>
      </c>
      <c r="BWP6" s="192">
        <v>14</v>
      </c>
      <c r="BWQ6" s="267" t="s">
        <v>22</v>
      </c>
      <c r="BWR6" s="268" t="s">
        <v>23</v>
      </c>
      <c r="BWS6" s="191">
        <v>15</v>
      </c>
      <c r="BWT6" s="192">
        <v>16</v>
      </c>
      <c r="BWU6" s="192">
        <v>17</v>
      </c>
      <c r="BWV6" s="192">
        <v>18</v>
      </c>
      <c r="BWW6" s="192">
        <v>19</v>
      </c>
      <c r="BWX6" s="192">
        <v>20</v>
      </c>
      <c r="BWY6" s="267" t="s">
        <v>22</v>
      </c>
      <c r="BWZ6" s="268" t="s">
        <v>23</v>
      </c>
      <c r="BXA6" s="191">
        <v>21</v>
      </c>
      <c r="BXB6" s="192">
        <v>22</v>
      </c>
      <c r="BXC6" s="192">
        <v>24</v>
      </c>
      <c r="BXD6" s="192">
        <v>25</v>
      </c>
      <c r="BXE6" s="192">
        <v>26</v>
      </c>
      <c r="BXF6" s="192">
        <v>27</v>
      </c>
      <c r="BXG6" s="267" t="s">
        <v>22</v>
      </c>
      <c r="BXH6" s="268" t="s">
        <v>23</v>
      </c>
      <c r="BXI6" s="191">
        <v>28</v>
      </c>
      <c r="BXJ6" s="192">
        <v>29</v>
      </c>
      <c r="BXK6" s="192">
        <v>31</v>
      </c>
      <c r="BXL6" s="192">
        <v>1</v>
      </c>
      <c r="BXM6" s="192">
        <v>2</v>
      </c>
      <c r="BXN6" s="192">
        <v>3</v>
      </c>
      <c r="BXO6" s="267" t="s">
        <v>22</v>
      </c>
      <c r="BXP6" s="269" t="s">
        <v>23</v>
      </c>
      <c r="BXQ6" s="191">
        <v>4</v>
      </c>
      <c r="BXR6" s="192">
        <v>5</v>
      </c>
      <c r="BXS6" s="192">
        <v>7</v>
      </c>
      <c r="BXT6" s="192">
        <v>8</v>
      </c>
      <c r="BXU6" s="192">
        <v>9</v>
      </c>
      <c r="BXV6" s="192">
        <v>10</v>
      </c>
      <c r="BXW6" s="267" t="s">
        <v>22</v>
      </c>
      <c r="BXX6" s="269" t="s">
        <v>23</v>
      </c>
      <c r="BXY6" s="191">
        <v>11</v>
      </c>
      <c r="BXZ6" s="192">
        <v>12</v>
      </c>
      <c r="BYA6" s="192">
        <v>14</v>
      </c>
      <c r="BYB6" s="192">
        <v>15</v>
      </c>
      <c r="BYC6" s="192">
        <v>16</v>
      </c>
      <c r="BYD6" s="192">
        <v>17</v>
      </c>
      <c r="BYE6" s="267" t="s">
        <v>22</v>
      </c>
      <c r="BYF6" s="268" t="s">
        <v>23</v>
      </c>
      <c r="BYG6" s="191">
        <v>19</v>
      </c>
      <c r="BYH6" s="192">
        <v>20</v>
      </c>
      <c r="BYI6" s="192">
        <v>21</v>
      </c>
      <c r="BYJ6" s="192">
        <v>22</v>
      </c>
      <c r="BYK6" s="192">
        <v>23</v>
      </c>
      <c r="BYL6" s="192">
        <v>24</v>
      </c>
      <c r="BYM6" s="267" t="s">
        <v>22</v>
      </c>
      <c r="BYN6" s="269" t="s">
        <v>23</v>
      </c>
      <c r="BYO6" s="191">
        <v>25</v>
      </c>
      <c r="BYP6" s="192">
        <v>26</v>
      </c>
      <c r="BYQ6" s="192">
        <v>28</v>
      </c>
      <c r="BYR6" s="192">
        <v>29</v>
      </c>
      <c r="BYS6" s="192">
        <v>30</v>
      </c>
      <c r="BYT6" s="192">
        <v>31</v>
      </c>
      <c r="BYU6" s="267" t="s">
        <v>22</v>
      </c>
      <c r="BYV6" s="268" t="s">
        <v>23</v>
      </c>
      <c r="BYW6" s="191">
        <v>1</v>
      </c>
      <c r="BYX6" s="192">
        <v>2</v>
      </c>
      <c r="BYY6" s="192">
        <v>3</v>
      </c>
      <c r="BYZ6" s="192">
        <v>5</v>
      </c>
      <c r="BZA6" s="192">
        <v>6</v>
      </c>
      <c r="BZB6" s="192">
        <v>7</v>
      </c>
      <c r="BZC6" s="267" t="s">
        <v>22</v>
      </c>
      <c r="BZD6" s="269" t="s">
        <v>23</v>
      </c>
      <c r="BZE6" s="191">
        <v>8</v>
      </c>
      <c r="BZF6" s="192">
        <v>9</v>
      </c>
      <c r="BZG6" s="192">
        <v>10</v>
      </c>
      <c r="BZH6" s="192">
        <v>12</v>
      </c>
      <c r="BZI6" s="192">
        <v>13</v>
      </c>
      <c r="BZJ6" s="192">
        <v>14</v>
      </c>
      <c r="BZK6" s="267" t="s">
        <v>22</v>
      </c>
      <c r="BZL6" s="269" t="s">
        <v>23</v>
      </c>
      <c r="BZM6" s="45">
        <v>15</v>
      </c>
      <c r="BZN6" s="46">
        <v>16</v>
      </c>
      <c r="BZO6" s="46">
        <v>17</v>
      </c>
      <c r="BZP6" s="46">
        <v>18</v>
      </c>
      <c r="BZQ6" s="46">
        <v>19</v>
      </c>
      <c r="BZR6" s="46">
        <v>20</v>
      </c>
      <c r="BZS6" s="137" t="s">
        <v>22</v>
      </c>
      <c r="BZT6" s="138" t="s">
        <v>23</v>
      </c>
      <c r="BZU6" s="45">
        <v>21</v>
      </c>
      <c r="BZV6" s="46">
        <v>22</v>
      </c>
      <c r="BZW6" s="46">
        <v>23</v>
      </c>
      <c r="BZX6" s="46">
        <v>24</v>
      </c>
      <c r="BZY6" s="46">
        <v>25</v>
      </c>
      <c r="BZZ6" s="46">
        <v>26</v>
      </c>
      <c r="CAA6" s="137" t="s">
        <v>22</v>
      </c>
      <c r="CAB6" s="138" t="s">
        <v>23</v>
      </c>
      <c r="CAC6" s="45">
        <v>27</v>
      </c>
      <c r="CAD6" s="46">
        <v>28</v>
      </c>
      <c r="CAE6" s="46">
        <v>29</v>
      </c>
      <c r="CAF6" s="46">
        <v>30</v>
      </c>
      <c r="CAG6" s="46">
        <v>31</v>
      </c>
      <c r="CAH6" s="46">
        <v>1</v>
      </c>
      <c r="CAI6" s="137" t="s">
        <v>22</v>
      </c>
      <c r="CAJ6" s="138" t="s">
        <v>23</v>
      </c>
      <c r="CAK6" s="45">
        <v>2</v>
      </c>
      <c r="CAL6" s="46">
        <v>3</v>
      </c>
      <c r="CAM6" s="46">
        <v>4</v>
      </c>
      <c r="CAN6" s="46">
        <v>5</v>
      </c>
      <c r="CAO6" s="46">
        <v>6</v>
      </c>
      <c r="CAP6" s="46">
        <v>7</v>
      </c>
      <c r="CAQ6" s="137" t="s">
        <v>22</v>
      </c>
      <c r="CAR6" s="183" t="s">
        <v>23</v>
      </c>
      <c r="CAS6" s="191">
        <v>9</v>
      </c>
      <c r="CAT6" s="192">
        <v>10</v>
      </c>
      <c r="CAU6" s="192">
        <v>11</v>
      </c>
      <c r="CAV6" s="192">
        <v>12</v>
      </c>
      <c r="CAW6" s="192">
        <v>13</v>
      </c>
      <c r="CAX6" s="192">
        <v>14</v>
      </c>
      <c r="CAY6" s="267" t="s">
        <v>22</v>
      </c>
      <c r="CAZ6" s="268" t="s">
        <v>23</v>
      </c>
      <c r="CBA6" s="191">
        <v>16</v>
      </c>
      <c r="CBB6" s="192">
        <v>17</v>
      </c>
      <c r="CBC6" s="192">
        <v>18</v>
      </c>
      <c r="CBD6" s="192">
        <v>19</v>
      </c>
      <c r="CBE6" s="192">
        <v>20</v>
      </c>
      <c r="CBF6" s="192">
        <v>21</v>
      </c>
      <c r="CBG6" s="267" t="s">
        <v>22</v>
      </c>
      <c r="CBH6" s="268" t="s">
        <v>23</v>
      </c>
      <c r="CBI6" s="191">
        <v>23</v>
      </c>
      <c r="CBJ6" s="192">
        <v>24</v>
      </c>
      <c r="CBK6" s="192">
        <v>25</v>
      </c>
      <c r="CBL6" s="192">
        <v>26</v>
      </c>
      <c r="CBM6" s="192">
        <v>27</v>
      </c>
      <c r="CBN6" s="192">
        <v>28</v>
      </c>
      <c r="CBO6" s="267" t="s">
        <v>22</v>
      </c>
      <c r="CBP6" s="269" t="s">
        <v>23</v>
      </c>
      <c r="CBQ6" s="45">
        <v>29</v>
      </c>
      <c r="CBR6" s="46">
        <v>30</v>
      </c>
      <c r="CBS6" s="46">
        <v>31</v>
      </c>
      <c r="CBT6" s="46">
        <v>1</v>
      </c>
      <c r="CBU6" s="46">
        <v>2</v>
      </c>
      <c r="CBV6" s="46">
        <v>3</v>
      </c>
      <c r="CBW6" s="137" t="s">
        <v>22</v>
      </c>
      <c r="CBX6" s="138" t="s">
        <v>23</v>
      </c>
      <c r="CBY6" s="45">
        <v>4</v>
      </c>
      <c r="CBZ6" s="46">
        <v>5</v>
      </c>
      <c r="CCA6" s="46">
        <v>6</v>
      </c>
      <c r="CCB6" s="46">
        <v>7</v>
      </c>
      <c r="CCC6" s="46">
        <v>8</v>
      </c>
      <c r="CCD6" s="46">
        <v>9</v>
      </c>
      <c r="CCE6" s="137" t="s">
        <v>22</v>
      </c>
      <c r="CCF6" s="138" t="s">
        <v>23</v>
      </c>
      <c r="CCG6" s="45">
        <v>11</v>
      </c>
      <c r="CCH6" s="46">
        <v>12</v>
      </c>
      <c r="CCI6" s="46">
        <v>13</v>
      </c>
      <c r="CCJ6" s="46">
        <v>14</v>
      </c>
      <c r="CCK6" s="46">
        <v>15</v>
      </c>
      <c r="CCL6" s="46">
        <v>16</v>
      </c>
      <c r="CCM6" s="137" t="s">
        <v>22</v>
      </c>
      <c r="CCN6" s="138" t="s">
        <v>23</v>
      </c>
      <c r="CCO6" s="45">
        <v>17</v>
      </c>
      <c r="CCP6" s="46">
        <v>18</v>
      </c>
      <c r="CCQ6" s="46">
        <v>19</v>
      </c>
      <c r="CCR6" s="46">
        <v>20</v>
      </c>
      <c r="CCS6" s="46">
        <v>21</v>
      </c>
      <c r="CCT6" s="46">
        <v>22</v>
      </c>
      <c r="CCU6" s="137" t="s">
        <v>22</v>
      </c>
      <c r="CCV6" s="138" t="s">
        <v>23</v>
      </c>
      <c r="CCW6" s="61">
        <v>23</v>
      </c>
      <c r="CCX6" s="62">
        <v>24</v>
      </c>
      <c r="CCY6" s="62">
        <v>25</v>
      </c>
      <c r="CCZ6" s="62">
        <v>27</v>
      </c>
      <c r="CDA6" s="62">
        <v>28</v>
      </c>
      <c r="CDB6" s="62">
        <v>29</v>
      </c>
      <c r="CDC6" s="137" t="s">
        <v>22</v>
      </c>
      <c r="CDD6" s="138" t="s">
        <v>23</v>
      </c>
      <c r="CDE6" s="45">
        <v>30</v>
      </c>
      <c r="CDF6" s="46">
        <v>1</v>
      </c>
      <c r="CDG6" s="46">
        <v>2</v>
      </c>
      <c r="CDH6" s="46">
        <v>3</v>
      </c>
      <c r="CDI6" s="46">
        <v>4</v>
      </c>
      <c r="CDJ6" s="46">
        <v>5</v>
      </c>
      <c r="CDK6" s="137" t="s">
        <v>22</v>
      </c>
      <c r="CDL6" s="138" t="s">
        <v>23</v>
      </c>
      <c r="CDM6" s="45">
        <v>6</v>
      </c>
      <c r="CDN6" s="46">
        <v>7</v>
      </c>
      <c r="CDO6" s="46">
        <v>8</v>
      </c>
      <c r="CDP6" s="46">
        <v>9</v>
      </c>
      <c r="CDQ6" s="46">
        <v>10</v>
      </c>
      <c r="CDR6" s="46">
        <v>11</v>
      </c>
      <c r="CDS6" s="137" t="s">
        <v>22</v>
      </c>
      <c r="CDT6" s="138" t="s">
        <v>23</v>
      </c>
      <c r="CDU6" s="45">
        <v>11</v>
      </c>
      <c r="CDV6" s="46">
        <v>12</v>
      </c>
      <c r="CDW6" s="46">
        <v>13</v>
      </c>
      <c r="CDX6" s="46">
        <v>14</v>
      </c>
      <c r="CDY6" s="46">
        <v>15</v>
      </c>
      <c r="CDZ6" s="46">
        <v>16</v>
      </c>
      <c r="CEA6" s="137" t="s">
        <v>22</v>
      </c>
      <c r="CEB6" s="138" t="s">
        <v>23</v>
      </c>
      <c r="CEC6" s="45">
        <v>18</v>
      </c>
      <c r="CED6" s="46">
        <v>19</v>
      </c>
      <c r="CEE6" s="46">
        <v>20</v>
      </c>
      <c r="CEF6" s="46">
        <v>21</v>
      </c>
      <c r="CEG6" s="46">
        <v>22</v>
      </c>
      <c r="CEH6" s="46">
        <v>23</v>
      </c>
      <c r="CEI6" s="137" t="s">
        <v>22</v>
      </c>
      <c r="CEJ6" s="138" t="s">
        <v>23</v>
      </c>
      <c r="CEK6" s="61">
        <v>24</v>
      </c>
      <c r="CEL6" s="62">
        <v>25</v>
      </c>
      <c r="CEM6" s="62">
        <v>26</v>
      </c>
      <c r="CEN6" s="62">
        <v>27</v>
      </c>
      <c r="CEO6" s="62">
        <v>28</v>
      </c>
      <c r="CEP6" s="62">
        <v>29</v>
      </c>
      <c r="CEQ6" s="137" t="s">
        <v>22</v>
      </c>
      <c r="CER6" s="138" t="s">
        <v>23</v>
      </c>
      <c r="CES6" s="45">
        <v>30</v>
      </c>
      <c r="CET6" s="46">
        <v>31</v>
      </c>
      <c r="CEU6" s="46">
        <v>1</v>
      </c>
      <c r="CEV6" s="46">
        <v>2</v>
      </c>
      <c r="CEW6" s="46">
        <v>3</v>
      </c>
      <c r="CEX6" s="46">
        <v>4</v>
      </c>
      <c r="CEY6" s="137" t="s">
        <v>22</v>
      </c>
      <c r="CEZ6" s="138" t="s">
        <v>23</v>
      </c>
      <c r="CFA6" s="61">
        <v>5</v>
      </c>
      <c r="CFB6" s="62">
        <v>6</v>
      </c>
      <c r="CFC6" s="62">
        <v>7</v>
      </c>
      <c r="CFD6" s="62">
        <v>8</v>
      </c>
      <c r="CFE6" s="62">
        <v>9</v>
      </c>
      <c r="CFF6" s="62">
        <v>10</v>
      </c>
      <c r="CFG6" s="137" t="s">
        <v>22</v>
      </c>
      <c r="CFH6" s="138" t="s">
        <v>23</v>
      </c>
      <c r="CFI6" s="45">
        <v>11</v>
      </c>
      <c r="CFJ6" s="46">
        <v>12</v>
      </c>
      <c r="CFK6" s="46">
        <v>13</v>
      </c>
      <c r="CFL6" s="46">
        <v>15</v>
      </c>
      <c r="CFM6" s="46">
        <v>16</v>
      </c>
      <c r="CFN6" s="46">
        <v>17</v>
      </c>
      <c r="CFO6" s="137" t="s">
        <v>22</v>
      </c>
      <c r="CFP6" s="138" t="s">
        <v>23</v>
      </c>
      <c r="CFQ6" s="45">
        <v>19</v>
      </c>
      <c r="CFR6" s="46">
        <v>20</v>
      </c>
      <c r="CFS6" s="46">
        <v>21</v>
      </c>
      <c r="CFT6" s="46">
        <v>22</v>
      </c>
      <c r="CFU6" s="46">
        <v>23</v>
      </c>
      <c r="CFV6" s="46">
        <v>24</v>
      </c>
      <c r="CFW6" s="137" t="s">
        <v>22</v>
      </c>
      <c r="CFX6" s="138" t="s">
        <v>23</v>
      </c>
      <c r="CFY6" s="61">
        <v>25</v>
      </c>
      <c r="CFZ6" s="62">
        <v>26</v>
      </c>
      <c r="CGA6" s="62">
        <v>27</v>
      </c>
      <c r="CGB6" s="62">
        <v>28</v>
      </c>
      <c r="CGC6" s="62">
        <v>29</v>
      </c>
      <c r="CGD6" s="62">
        <v>30</v>
      </c>
      <c r="CGE6" s="137" t="s">
        <v>22</v>
      </c>
      <c r="CGF6" s="138" t="s">
        <v>23</v>
      </c>
      <c r="CGG6" s="45">
        <v>1</v>
      </c>
      <c r="CGH6" s="46">
        <v>2</v>
      </c>
      <c r="CGI6" s="46">
        <v>3</v>
      </c>
      <c r="CGJ6" s="46">
        <v>4</v>
      </c>
      <c r="CGK6" s="46">
        <v>6</v>
      </c>
      <c r="CGL6" s="46">
        <v>7</v>
      </c>
      <c r="CGM6" s="137" t="s">
        <v>22</v>
      </c>
      <c r="CGN6" s="138" t="s">
        <v>23</v>
      </c>
      <c r="CGO6" s="45">
        <v>8</v>
      </c>
      <c r="CGP6" s="46">
        <v>9</v>
      </c>
      <c r="CGQ6" s="46">
        <v>10</v>
      </c>
      <c r="CGR6" s="46">
        <v>11</v>
      </c>
      <c r="CGS6" s="46">
        <v>12</v>
      </c>
      <c r="CGT6" s="46">
        <v>13</v>
      </c>
      <c r="CGU6" s="137" t="s">
        <v>22</v>
      </c>
      <c r="CGV6" s="138" t="s">
        <v>23</v>
      </c>
      <c r="CGW6" s="45">
        <v>15</v>
      </c>
      <c r="CGX6" s="46">
        <v>16</v>
      </c>
      <c r="CGY6" s="46">
        <v>17</v>
      </c>
      <c r="CGZ6" s="46">
        <v>18</v>
      </c>
      <c r="CHA6" s="46">
        <v>19</v>
      </c>
      <c r="CHB6" s="46">
        <v>20</v>
      </c>
      <c r="CHC6" s="137" t="s">
        <v>22</v>
      </c>
      <c r="CHD6" s="138" t="s">
        <v>23</v>
      </c>
      <c r="CHE6" s="45">
        <v>21</v>
      </c>
      <c r="CHF6" s="46">
        <v>22</v>
      </c>
      <c r="CHG6" s="46">
        <v>23</v>
      </c>
      <c r="CHH6" s="46">
        <v>24</v>
      </c>
      <c r="CHI6" s="46">
        <v>25</v>
      </c>
      <c r="CHJ6" s="46">
        <v>26</v>
      </c>
      <c r="CHK6" s="137" t="s">
        <v>22</v>
      </c>
      <c r="CHL6" s="138" t="s">
        <v>23</v>
      </c>
      <c r="CHM6" s="61">
        <v>27</v>
      </c>
      <c r="CHN6" s="62">
        <v>28</v>
      </c>
      <c r="CHO6" s="62">
        <v>29</v>
      </c>
      <c r="CHP6" s="62">
        <v>30</v>
      </c>
      <c r="CHQ6" s="62">
        <v>31</v>
      </c>
      <c r="CHR6" s="62">
        <v>3</v>
      </c>
      <c r="CHS6" s="137" t="s">
        <v>22</v>
      </c>
      <c r="CHT6" s="138" t="s">
        <v>23</v>
      </c>
      <c r="CHU6" s="45">
        <v>3</v>
      </c>
      <c r="CHV6" s="46">
        <v>4</v>
      </c>
      <c r="CHW6" s="46">
        <v>5</v>
      </c>
      <c r="CHX6" s="46">
        <v>6</v>
      </c>
      <c r="CHY6" s="46">
        <v>7</v>
      </c>
      <c r="CHZ6" s="46">
        <v>8</v>
      </c>
      <c r="CIA6" s="137" t="s">
        <v>22</v>
      </c>
      <c r="CIB6" s="138" t="s">
        <v>23</v>
      </c>
      <c r="CIC6" s="45">
        <v>9</v>
      </c>
      <c r="CID6" s="46">
        <v>10</v>
      </c>
      <c r="CIE6" s="46">
        <v>11</v>
      </c>
      <c r="CIF6" s="46">
        <v>12</v>
      </c>
      <c r="CIG6" s="46">
        <v>13</v>
      </c>
      <c r="CIH6" s="46">
        <v>14</v>
      </c>
      <c r="CII6" s="137" t="s">
        <v>22</v>
      </c>
      <c r="CIJ6" s="138" t="s">
        <v>23</v>
      </c>
      <c r="CIK6" s="45">
        <v>15</v>
      </c>
      <c r="CIL6" s="46">
        <v>16</v>
      </c>
      <c r="CIM6" s="46">
        <v>17</v>
      </c>
      <c r="CIN6" s="46">
        <v>18</v>
      </c>
      <c r="CIO6" s="46">
        <v>19</v>
      </c>
      <c r="CIP6" s="46">
        <v>20</v>
      </c>
      <c r="CIQ6" s="137" t="s">
        <v>22</v>
      </c>
      <c r="CIR6" s="138" t="s">
        <v>23</v>
      </c>
      <c r="CIS6" s="61">
        <v>21</v>
      </c>
      <c r="CIT6" s="62">
        <v>22</v>
      </c>
      <c r="CIU6" s="62">
        <v>23</v>
      </c>
      <c r="CIV6" s="62">
        <v>24</v>
      </c>
      <c r="CIW6" s="62">
        <v>25</v>
      </c>
      <c r="CIX6" s="62">
        <v>26</v>
      </c>
      <c r="CIY6" s="137" t="s">
        <v>22</v>
      </c>
      <c r="CIZ6" s="138" t="s">
        <v>23</v>
      </c>
      <c r="CJA6" s="45">
        <v>27</v>
      </c>
      <c r="CJB6" s="46">
        <v>28</v>
      </c>
      <c r="CJC6" s="46">
        <v>29</v>
      </c>
      <c r="CJD6" s="46">
        <v>30</v>
      </c>
      <c r="CJE6" s="46">
        <v>4</v>
      </c>
      <c r="CJF6" s="46">
        <v>5</v>
      </c>
      <c r="CJG6" s="137" t="s">
        <v>22</v>
      </c>
      <c r="CJH6" s="138" t="s">
        <v>23</v>
      </c>
      <c r="CJI6" s="45">
        <v>7</v>
      </c>
      <c r="CJJ6" s="46">
        <v>8</v>
      </c>
      <c r="CJK6" s="46">
        <v>9</v>
      </c>
      <c r="CJL6" s="46">
        <v>10</v>
      </c>
      <c r="CJM6" s="46">
        <v>11</v>
      </c>
      <c r="CJN6" s="46">
        <v>12</v>
      </c>
      <c r="CJO6" s="137" t="s">
        <v>22</v>
      </c>
      <c r="CJP6" s="138" t="s">
        <v>23</v>
      </c>
      <c r="CJQ6" s="45">
        <v>14</v>
      </c>
      <c r="CJR6" s="46">
        <v>15</v>
      </c>
      <c r="CJS6" s="46">
        <v>16</v>
      </c>
      <c r="CJT6" s="46">
        <v>17</v>
      </c>
      <c r="CJU6" s="46">
        <v>18</v>
      </c>
      <c r="CJV6" s="46">
        <v>19</v>
      </c>
      <c r="CJW6" s="137" t="s">
        <v>22</v>
      </c>
      <c r="CJX6" s="138" t="s">
        <v>23</v>
      </c>
      <c r="CJY6" s="45">
        <v>20</v>
      </c>
      <c r="CJZ6" s="46">
        <v>21</v>
      </c>
      <c r="CKA6" s="46">
        <v>22</v>
      </c>
      <c r="CKB6" s="46">
        <v>23</v>
      </c>
      <c r="CKC6" s="46">
        <v>24</v>
      </c>
      <c r="CKD6" s="46">
        <v>25</v>
      </c>
      <c r="CKE6" s="137" t="s">
        <v>22</v>
      </c>
      <c r="CKF6" s="138" t="s">
        <v>23</v>
      </c>
      <c r="CKG6" s="61">
        <v>26</v>
      </c>
      <c r="CKH6" s="62">
        <v>28</v>
      </c>
      <c r="CKI6" s="62">
        <v>1</v>
      </c>
      <c r="CKJ6" s="62">
        <v>2</v>
      </c>
      <c r="CKK6" s="62">
        <v>3</v>
      </c>
      <c r="CKL6" s="62">
        <v>4</v>
      </c>
      <c r="CKM6" s="137" t="s">
        <v>22</v>
      </c>
      <c r="CKN6" s="138" t="s">
        <v>23</v>
      </c>
      <c r="CKO6" s="61">
        <v>5</v>
      </c>
      <c r="CKP6" s="62">
        <v>6</v>
      </c>
      <c r="CKQ6" s="62">
        <v>7</v>
      </c>
      <c r="CKR6" s="62">
        <v>8</v>
      </c>
      <c r="CKS6" s="62">
        <v>9</v>
      </c>
      <c r="CKT6" s="62">
        <v>10</v>
      </c>
      <c r="CKU6" s="137" t="s">
        <v>22</v>
      </c>
      <c r="CKV6" s="138" t="s">
        <v>23</v>
      </c>
      <c r="CKW6" s="45">
        <v>14</v>
      </c>
      <c r="CKX6" s="46">
        <v>15</v>
      </c>
      <c r="CKY6" s="46">
        <v>16</v>
      </c>
      <c r="CKZ6" s="46">
        <v>17</v>
      </c>
      <c r="CLA6" s="46">
        <v>18</v>
      </c>
      <c r="CLB6" s="46">
        <v>19</v>
      </c>
      <c r="CLC6" s="137" t="s">
        <v>22</v>
      </c>
      <c r="CLD6" s="138" t="s">
        <v>23</v>
      </c>
      <c r="CLE6" s="45">
        <v>19</v>
      </c>
      <c r="CLF6" s="46">
        <v>21</v>
      </c>
      <c r="CLG6" s="46">
        <v>22</v>
      </c>
      <c r="CLH6" s="46">
        <v>23</v>
      </c>
      <c r="CLI6" s="46">
        <v>24</v>
      </c>
      <c r="CLJ6" s="46">
        <v>25</v>
      </c>
      <c r="CLK6" s="137" t="s">
        <v>22</v>
      </c>
      <c r="CLL6" s="138" t="s">
        <v>23</v>
      </c>
      <c r="CLM6" s="45">
        <v>26</v>
      </c>
      <c r="CLN6" s="46">
        <v>27</v>
      </c>
      <c r="CLO6" s="46">
        <v>28</v>
      </c>
      <c r="CLP6" s="46">
        <v>29</v>
      </c>
      <c r="CLQ6" s="46">
        <v>30</v>
      </c>
      <c r="CLR6" s="46">
        <v>31</v>
      </c>
      <c r="CLS6" s="137" t="s">
        <v>22</v>
      </c>
      <c r="CLT6" s="138" t="s">
        <v>23</v>
      </c>
      <c r="CLU6" s="45">
        <v>1</v>
      </c>
      <c r="CLV6" s="46">
        <v>2</v>
      </c>
      <c r="CLW6" s="46">
        <v>3</v>
      </c>
      <c r="CLX6" s="46">
        <v>4</v>
      </c>
      <c r="CLY6" s="46">
        <v>5</v>
      </c>
      <c r="CLZ6" s="46">
        <v>6</v>
      </c>
      <c r="CMA6" s="137" t="s">
        <v>22</v>
      </c>
      <c r="CMB6" s="138" t="s">
        <v>23</v>
      </c>
      <c r="CMC6" s="45">
        <v>7</v>
      </c>
      <c r="CMD6" s="46">
        <v>8</v>
      </c>
      <c r="CME6" s="46">
        <v>9</v>
      </c>
      <c r="CMF6" s="46">
        <v>11</v>
      </c>
      <c r="CMG6" s="46">
        <v>12</v>
      </c>
      <c r="CMH6" s="46">
        <v>13</v>
      </c>
      <c r="CMI6" s="137" t="s">
        <v>22</v>
      </c>
      <c r="CMJ6" s="138" t="s">
        <v>23</v>
      </c>
      <c r="CMK6" s="45">
        <v>15</v>
      </c>
      <c r="CML6" s="46">
        <v>16</v>
      </c>
      <c r="CMM6" s="46">
        <v>17</v>
      </c>
      <c r="CMN6" s="46">
        <v>18</v>
      </c>
      <c r="CMO6" s="46">
        <v>19</v>
      </c>
      <c r="CMP6" s="46">
        <v>20</v>
      </c>
      <c r="CMQ6" s="137" t="s">
        <v>22</v>
      </c>
      <c r="CMR6" s="138" t="s">
        <v>23</v>
      </c>
      <c r="CMS6" s="45">
        <v>21</v>
      </c>
      <c r="CMT6" s="46">
        <v>22</v>
      </c>
      <c r="CMU6" s="46">
        <v>23</v>
      </c>
      <c r="CMV6" s="46">
        <v>24</v>
      </c>
      <c r="CMW6" s="46">
        <v>25</v>
      </c>
      <c r="CMX6" s="46">
        <v>26</v>
      </c>
      <c r="CMY6" s="137" t="s">
        <v>22</v>
      </c>
      <c r="CMZ6" s="138" t="s">
        <v>23</v>
      </c>
      <c r="CNA6" s="45">
        <v>27</v>
      </c>
      <c r="CNB6" s="46">
        <v>28</v>
      </c>
      <c r="CNC6" s="46">
        <v>29</v>
      </c>
      <c r="CND6" s="46">
        <v>2</v>
      </c>
      <c r="CNE6" s="46">
        <v>3</v>
      </c>
      <c r="CNF6" s="46">
        <v>4</v>
      </c>
      <c r="CNG6" s="137" t="s">
        <v>22</v>
      </c>
      <c r="CNH6" s="138" t="s">
        <v>23</v>
      </c>
      <c r="CNI6" s="45">
        <v>5</v>
      </c>
      <c r="CNJ6" s="46">
        <v>6</v>
      </c>
      <c r="CNK6" s="46">
        <v>7</v>
      </c>
      <c r="CNL6" s="46">
        <v>9</v>
      </c>
      <c r="CNM6" s="46">
        <v>10</v>
      </c>
      <c r="CNN6" s="46">
        <v>11</v>
      </c>
      <c r="CNO6" s="137" t="s">
        <v>22</v>
      </c>
      <c r="CNP6" s="138" t="s">
        <v>23</v>
      </c>
      <c r="CNQ6" s="45">
        <v>12</v>
      </c>
      <c r="CNR6" s="46">
        <v>13</v>
      </c>
      <c r="CNS6" s="46">
        <v>14</v>
      </c>
      <c r="CNT6" s="46">
        <v>16</v>
      </c>
      <c r="CNU6" s="46">
        <v>17</v>
      </c>
      <c r="CNV6" s="46">
        <v>18</v>
      </c>
      <c r="CNW6" s="137" t="s">
        <v>22</v>
      </c>
      <c r="CNX6" s="138" t="s">
        <v>23</v>
      </c>
      <c r="CNY6" s="45">
        <v>19</v>
      </c>
      <c r="CNZ6" s="46">
        <v>20</v>
      </c>
      <c r="COA6" s="46">
        <v>21</v>
      </c>
      <c r="COB6" s="46">
        <v>23</v>
      </c>
      <c r="COC6" s="46">
        <v>24</v>
      </c>
      <c r="COD6" s="46">
        <v>25</v>
      </c>
      <c r="COE6" s="137" t="s">
        <v>22</v>
      </c>
      <c r="COF6" s="138" t="s">
        <v>23</v>
      </c>
      <c r="COG6" s="45">
        <v>26</v>
      </c>
      <c r="COH6" s="46">
        <v>27</v>
      </c>
      <c r="COI6" s="46">
        <v>28</v>
      </c>
      <c r="COJ6" s="46">
        <v>30</v>
      </c>
      <c r="COK6" s="46">
        <v>31</v>
      </c>
      <c r="COL6" s="46">
        <v>1</v>
      </c>
      <c r="COM6" s="137" t="s">
        <v>22</v>
      </c>
      <c r="CON6" s="138" t="s">
        <v>23</v>
      </c>
      <c r="COO6" s="45">
        <v>2</v>
      </c>
      <c r="COP6" s="46">
        <v>3</v>
      </c>
      <c r="COQ6" s="46">
        <v>4</v>
      </c>
      <c r="COR6" s="46">
        <v>6</v>
      </c>
      <c r="COS6" s="46">
        <v>7</v>
      </c>
      <c r="COT6" s="46">
        <v>8</v>
      </c>
      <c r="COU6" s="137" t="s">
        <v>22</v>
      </c>
      <c r="COV6" s="138" t="s">
        <v>23</v>
      </c>
      <c r="COW6" s="324">
        <v>9</v>
      </c>
      <c r="COX6" s="325">
        <v>10</v>
      </c>
      <c r="COY6" s="325">
        <v>11</v>
      </c>
      <c r="COZ6" s="325">
        <v>13</v>
      </c>
      <c r="CPA6" s="325">
        <v>14</v>
      </c>
      <c r="CPB6" s="325">
        <v>15</v>
      </c>
      <c r="CPC6" s="137" t="s">
        <v>22</v>
      </c>
      <c r="CPD6" s="138" t="s">
        <v>23</v>
      </c>
      <c r="CPE6" s="45">
        <v>16</v>
      </c>
      <c r="CPF6" s="46">
        <v>17</v>
      </c>
      <c r="CPG6" s="46">
        <v>18</v>
      </c>
      <c r="CPH6" s="46">
        <v>20</v>
      </c>
      <c r="CPI6" s="46">
        <v>21</v>
      </c>
      <c r="CPJ6" s="46">
        <v>22</v>
      </c>
      <c r="CPK6" s="137" t="s">
        <v>22</v>
      </c>
      <c r="CPL6" s="138" t="s">
        <v>23</v>
      </c>
      <c r="CPM6" s="45">
        <v>23</v>
      </c>
      <c r="CPN6" s="46">
        <v>24</v>
      </c>
      <c r="CPO6" s="46">
        <v>25</v>
      </c>
      <c r="CPP6" s="46">
        <v>26</v>
      </c>
      <c r="CPQ6" s="46">
        <v>27</v>
      </c>
      <c r="CPR6" s="46">
        <v>28</v>
      </c>
      <c r="CPS6" s="137" t="s">
        <v>22</v>
      </c>
      <c r="CPT6" s="138" t="s">
        <v>23</v>
      </c>
      <c r="CPU6" s="324">
        <v>4</v>
      </c>
      <c r="CPV6" s="325">
        <v>5</v>
      </c>
      <c r="CPW6" s="325">
        <v>6</v>
      </c>
      <c r="CPX6" s="325">
        <v>7</v>
      </c>
      <c r="CPY6" s="325">
        <v>8</v>
      </c>
      <c r="CPZ6" s="325">
        <v>9</v>
      </c>
      <c r="CQA6" s="137" t="s">
        <v>22</v>
      </c>
      <c r="CQB6" s="138" t="s">
        <v>23</v>
      </c>
      <c r="CQC6" s="45">
        <v>10</v>
      </c>
      <c r="CQD6" s="46">
        <v>11</v>
      </c>
      <c r="CQE6" s="46">
        <v>12</v>
      </c>
      <c r="CQF6" s="46">
        <v>13</v>
      </c>
      <c r="CQG6" s="46">
        <v>14</v>
      </c>
      <c r="CQH6" s="46">
        <v>15</v>
      </c>
      <c r="CQI6" s="137" t="s">
        <v>22</v>
      </c>
      <c r="CQJ6" s="138" t="s">
        <v>23</v>
      </c>
      <c r="CQK6" s="45">
        <v>16</v>
      </c>
      <c r="CQL6" s="46">
        <v>18</v>
      </c>
      <c r="CQM6" s="46">
        <v>19</v>
      </c>
      <c r="CQN6" s="46">
        <v>20</v>
      </c>
      <c r="CQO6" s="46">
        <v>21</v>
      </c>
      <c r="CQP6" s="46">
        <v>22</v>
      </c>
      <c r="CQQ6" s="137" t="s">
        <v>22</v>
      </c>
      <c r="CQR6" s="138" t="s">
        <v>23</v>
      </c>
      <c r="CQS6" s="324">
        <v>25</v>
      </c>
      <c r="CQT6" s="325">
        <v>26</v>
      </c>
      <c r="CQU6" s="325">
        <v>27</v>
      </c>
      <c r="CQV6" s="325">
        <v>28</v>
      </c>
      <c r="CQW6" s="325">
        <v>29</v>
      </c>
      <c r="CQX6" s="325">
        <v>30</v>
      </c>
      <c r="CQY6" s="137" t="s">
        <v>22</v>
      </c>
      <c r="CQZ6" s="138" t="s">
        <v>23</v>
      </c>
      <c r="CRA6" s="335">
        <v>1</v>
      </c>
      <c r="CRB6" s="336">
        <v>2</v>
      </c>
      <c r="CRC6" s="336">
        <v>3</v>
      </c>
      <c r="CRD6" s="336">
        <v>4</v>
      </c>
      <c r="CRE6" s="336">
        <v>5</v>
      </c>
      <c r="CRF6" s="336">
        <v>6</v>
      </c>
      <c r="CRG6" s="137" t="s">
        <v>22</v>
      </c>
      <c r="CRH6" s="138" t="s">
        <v>23</v>
      </c>
      <c r="CRI6" s="333">
        <v>7</v>
      </c>
      <c r="CRJ6" s="334">
        <v>8</v>
      </c>
      <c r="CRK6" s="334">
        <v>9</v>
      </c>
      <c r="CRL6" s="334">
        <v>10</v>
      </c>
      <c r="CRM6" s="334">
        <v>11</v>
      </c>
      <c r="CRN6" s="334">
        <v>12</v>
      </c>
      <c r="CRO6" s="137" t="s">
        <v>22</v>
      </c>
      <c r="CRP6" s="138" t="s">
        <v>23</v>
      </c>
      <c r="CRQ6" s="61">
        <v>13</v>
      </c>
      <c r="CRR6" s="62">
        <v>14</v>
      </c>
      <c r="CRS6" s="62">
        <v>15</v>
      </c>
      <c r="CRT6" s="62">
        <v>16</v>
      </c>
      <c r="CRU6" s="62">
        <v>17</v>
      </c>
      <c r="CRV6" s="62">
        <v>18</v>
      </c>
      <c r="CRW6" s="137" t="s">
        <v>22</v>
      </c>
      <c r="CRX6" s="138" t="s">
        <v>23</v>
      </c>
      <c r="CRY6" s="45">
        <v>19</v>
      </c>
      <c r="CRZ6" s="46">
        <v>20</v>
      </c>
      <c r="CSA6" s="46">
        <v>21</v>
      </c>
      <c r="CSB6" s="46">
        <v>22</v>
      </c>
      <c r="CSC6" s="46">
        <v>23</v>
      </c>
      <c r="CSD6" s="46">
        <v>24</v>
      </c>
      <c r="CSE6" s="137" t="s">
        <v>22</v>
      </c>
      <c r="CSF6" s="138" t="s">
        <v>23</v>
      </c>
      <c r="CSG6" s="61">
        <v>25</v>
      </c>
      <c r="CSH6" s="62">
        <v>26</v>
      </c>
      <c r="CSI6" s="62">
        <v>27</v>
      </c>
      <c r="CSJ6" s="62">
        <v>28</v>
      </c>
      <c r="CSK6" s="62">
        <v>29</v>
      </c>
      <c r="CSL6" s="62">
        <v>30</v>
      </c>
      <c r="CSM6" s="137" t="s">
        <v>22</v>
      </c>
      <c r="CSN6" s="138" t="s">
        <v>23</v>
      </c>
      <c r="CSO6" s="324">
        <v>1</v>
      </c>
      <c r="CSP6" s="325">
        <v>3</v>
      </c>
      <c r="CSQ6" s="325">
        <v>4</v>
      </c>
      <c r="CSR6" s="325">
        <v>5</v>
      </c>
      <c r="CSS6" s="325">
        <v>6</v>
      </c>
      <c r="CST6" s="325">
        <v>7</v>
      </c>
      <c r="CSU6" s="137" t="s">
        <v>22</v>
      </c>
      <c r="CSV6" s="138" t="s">
        <v>23</v>
      </c>
      <c r="CSW6" s="61">
        <v>8</v>
      </c>
      <c r="CSX6" s="62">
        <v>9</v>
      </c>
      <c r="CSY6" s="62">
        <v>10</v>
      </c>
      <c r="CSZ6" s="62">
        <v>12</v>
      </c>
      <c r="CTA6" s="62">
        <v>13</v>
      </c>
      <c r="CTB6" s="62">
        <v>14</v>
      </c>
      <c r="CTC6" s="165" t="s">
        <v>22</v>
      </c>
      <c r="CTD6" s="166" t="s">
        <v>23</v>
      </c>
      <c r="CTE6" s="61">
        <v>15</v>
      </c>
      <c r="CTF6" s="62">
        <v>16</v>
      </c>
      <c r="CTG6" s="62">
        <v>17</v>
      </c>
      <c r="CTH6" s="62">
        <v>18</v>
      </c>
      <c r="CTI6" s="62">
        <v>19</v>
      </c>
      <c r="CTJ6" s="62">
        <v>20</v>
      </c>
      <c r="CTK6" s="137" t="s">
        <v>22</v>
      </c>
      <c r="CTL6" s="138" t="s">
        <v>23</v>
      </c>
      <c r="CTM6" s="45">
        <v>21</v>
      </c>
      <c r="CTN6" s="46">
        <v>22</v>
      </c>
      <c r="CTO6" s="46">
        <v>23</v>
      </c>
      <c r="CTP6" s="46">
        <v>24</v>
      </c>
      <c r="CTQ6" s="46">
        <v>25</v>
      </c>
      <c r="CTR6" s="46">
        <v>26</v>
      </c>
      <c r="CTS6" s="137" t="s">
        <v>22</v>
      </c>
      <c r="CTT6" s="138" t="s">
        <v>23</v>
      </c>
      <c r="CTU6" s="45">
        <v>27</v>
      </c>
      <c r="CTV6" s="46">
        <v>28</v>
      </c>
      <c r="CTW6" s="46">
        <v>29</v>
      </c>
      <c r="CTX6" s="46">
        <v>30</v>
      </c>
      <c r="CTY6" s="46">
        <v>1</v>
      </c>
      <c r="CTZ6" s="46">
        <v>2</v>
      </c>
      <c r="CUA6" s="137" t="s">
        <v>22</v>
      </c>
      <c r="CUB6" s="138" t="s">
        <v>23</v>
      </c>
      <c r="CUC6" s="45">
        <v>3</v>
      </c>
      <c r="CUD6" s="46">
        <v>4</v>
      </c>
      <c r="CUE6" s="46">
        <v>5</v>
      </c>
      <c r="CUF6" s="46">
        <v>6</v>
      </c>
      <c r="CUG6" s="46">
        <v>7</v>
      </c>
      <c r="CUH6" s="46">
        <v>8</v>
      </c>
      <c r="CUI6" s="137" t="s">
        <v>22</v>
      </c>
      <c r="CUJ6" s="138" t="s">
        <v>23</v>
      </c>
      <c r="CUK6" s="333">
        <v>10</v>
      </c>
      <c r="CUL6" s="334">
        <v>11</v>
      </c>
      <c r="CUM6" s="334">
        <v>12</v>
      </c>
      <c r="CUN6" s="334">
        <v>13</v>
      </c>
      <c r="CUO6" s="334">
        <v>14</v>
      </c>
      <c r="CUP6" s="334">
        <v>15</v>
      </c>
      <c r="CUQ6" s="137" t="s">
        <v>22</v>
      </c>
      <c r="CUR6" s="138" t="s">
        <v>23</v>
      </c>
      <c r="CUS6" s="324">
        <v>16</v>
      </c>
      <c r="CUT6" s="325">
        <v>17</v>
      </c>
      <c r="CUU6" s="325">
        <v>18</v>
      </c>
      <c r="CUV6" s="325">
        <v>19</v>
      </c>
      <c r="CUW6" s="325">
        <v>20</v>
      </c>
      <c r="CUX6" s="325">
        <v>21</v>
      </c>
      <c r="CUY6" s="137" t="s">
        <v>22</v>
      </c>
      <c r="CUZ6" s="138" t="s">
        <v>23</v>
      </c>
      <c r="CVA6" s="45">
        <v>22</v>
      </c>
      <c r="CVB6" s="46">
        <v>23</v>
      </c>
      <c r="CVC6" s="46">
        <v>24</v>
      </c>
      <c r="CVD6" s="46">
        <v>25</v>
      </c>
      <c r="CVE6" s="46">
        <v>26</v>
      </c>
      <c r="CVF6" s="46">
        <v>27</v>
      </c>
      <c r="CVG6" s="137" t="s">
        <v>22</v>
      </c>
      <c r="CVH6" s="138" t="s">
        <v>23</v>
      </c>
      <c r="CVI6" s="45">
        <v>28</v>
      </c>
      <c r="CVJ6" s="46">
        <v>29</v>
      </c>
      <c r="CVK6" s="46">
        <v>30</v>
      </c>
      <c r="CVL6" s="46">
        <v>31</v>
      </c>
      <c r="CVM6" s="46">
        <v>1</v>
      </c>
      <c r="CVN6" s="46">
        <v>2</v>
      </c>
      <c r="CVO6" s="137" t="s">
        <v>22</v>
      </c>
      <c r="CVP6" s="138" t="s">
        <v>23</v>
      </c>
      <c r="CVQ6" s="324">
        <v>3</v>
      </c>
      <c r="CVR6" s="325">
        <v>4</v>
      </c>
      <c r="CVS6" s="325">
        <v>5</v>
      </c>
      <c r="CVT6" s="325">
        <v>7</v>
      </c>
      <c r="CVU6" s="325">
        <v>8</v>
      </c>
      <c r="CVV6" s="325">
        <v>9</v>
      </c>
      <c r="CVW6" s="137" t="s">
        <v>22</v>
      </c>
      <c r="CVX6" s="138" t="s">
        <v>23</v>
      </c>
      <c r="CVY6" s="45">
        <v>10</v>
      </c>
      <c r="CVZ6" s="46">
        <v>11</v>
      </c>
      <c r="CWA6" s="46">
        <v>12</v>
      </c>
      <c r="CWB6" s="46">
        <v>14</v>
      </c>
      <c r="CWC6" s="46">
        <v>15</v>
      </c>
      <c r="CWD6" s="46">
        <v>16</v>
      </c>
      <c r="CWE6" s="137" t="s">
        <v>22</v>
      </c>
      <c r="CWF6" s="138" t="s">
        <v>23</v>
      </c>
      <c r="CWG6" s="45">
        <v>17</v>
      </c>
      <c r="CWH6" s="46">
        <v>18</v>
      </c>
      <c r="CWI6" s="46">
        <v>19</v>
      </c>
      <c r="CWJ6" s="46">
        <v>21</v>
      </c>
      <c r="CWK6" s="46">
        <v>22</v>
      </c>
      <c r="CWL6" s="46">
        <v>23</v>
      </c>
      <c r="CWM6" s="137" t="s">
        <v>22</v>
      </c>
      <c r="CWN6" s="138" t="s">
        <v>23</v>
      </c>
      <c r="CWO6" s="125">
        <v>24</v>
      </c>
      <c r="CWP6" s="126">
        <v>25</v>
      </c>
      <c r="CWQ6" s="126">
        <v>26</v>
      </c>
      <c r="CWR6" s="126">
        <v>28</v>
      </c>
      <c r="CWS6" s="126">
        <v>29</v>
      </c>
      <c r="CWT6" s="126">
        <v>30</v>
      </c>
      <c r="CWU6" s="135" t="s">
        <v>22</v>
      </c>
      <c r="CWV6" s="136" t="s">
        <v>23</v>
      </c>
      <c r="CWW6" s="324">
        <v>2</v>
      </c>
      <c r="CWX6" s="325">
        <v>3</v>
      </c>
      <c r="CWY6" s="325">
        <v>5</v>
      </c>
      <c r="CWZ6" s="325">
        <v>6</v>
      </c>
      <c r="CXA6" s="325">
        <v>7</v>
      </c>
      <c r="CXB6" s="325">
        <v>8</v>
      </c>
      <c r="CXC6" s="135" t="s">
        <v>22</v>
      </c>
      <c r="CXD6" s="136" t="s">
        <v>23</v>
      </c>
      <c r="CXE6" s="45">
        <v>10</v>
      </c>
      <c r="CXF6" s="46">
        <v>12</v>
      </c>
      <c r="CXG6" s="46">
        <v>13</v>
      </c>
      <c r="CXH6" s="46">
        <v>14</v>
      </c>
      <c r="CXI6" s="46">
        <v>15</v>
      </c>
      <c r="CXJ6" s="46">
        <v>16</v>
      </c>
      <c r="CXK6" s="135" t="s">
        <v>22</v>
      </c>
      <c r="CXL6" s="282" t="s">
        <v>23</v>
      </c>
      <c r="CXM6" s="45">
        <v>17</v>
      </c>
      <c r="CXN6" s="46">
        <v>19</v>
      </c>
      <c r="CXO6" s="46">
        <v>20</v>
      </c>
      <c r="CXP6" s="46">
        <v>21</v>
      </c>
      <c r="CXQ6" s="46">
        <v>22</v>
      </c>
      <c r="CXR6" s="46">
        <v>23</v>
      </c>
      <c r="CXS6" s="135" t="s">
        <v>22</v>
      </c>
      <c r="CXT6" s="282" t="s">
        <v>23</v>
      </c>
      <c r="CXU6" s="45">
        <v>24</v>
      </c>
      <c r="CXV6" s="46">
        <v>25</v>
      </c>
      <c r="CXW6" s="46">
        <v>26</v>
      </c>
      <c r="CXX6" s="46">
        <v>27</v>
      </c>
      <c r="CXY6" s="46">
        <v>28</v>
      </c>
      <c r="CXZ6" s="46">
        <v>29</v>
      </c>
      <c r="CYA6" s="135" t="s">
        <v>22</v>
      </c>
      <c r="CYB6" s="282" t="s">
        <v>23</v>
      </c>
      <c r="CYC6" s="45">
        <v>2</v>
      </c>
      <c r="CYD6" s="46">
        <v>3</v>
      </c>
      <c r="CYE6" s="46">
        <v>4</v>
      </c>
      <c r="CYF6" s="46">
        <v>5</v>
      </c>
      <c r="CYG6" s="46">
        <v>6</v>
      </c>
      <c r="CYH6" s="46">
        <v>7</v>
      </c>
      <c r="CYI6" s="135" t="s">
        <v>22</v>
      </c>
      <c r="CYJ6" s="282" t="s">
        <v>23</v>
      </c>
      <c r="CYK6" s="45">
        <v>9</v>
      </c>
      <c r="CYL6" s="46">
        <v>10</v>
      </c>
      <c r="CYM6" s="46">
        <v>11</v>
      </c>
      <c r="CYN6" s="46">
        <v>12</v>
      </c>
      <c r="CYO6" s="46">
        <v>13</v>
      </c>
      <c r="CYP6" s="46">
        <v>14</v>
      </c>
      <c r="CYQ6" s="135" t="s">
        <v>22</v>
      </c>
      <c r="CYR6" s="282" t="s">
        <v>23</v>
      </c>
      <c r="CYS6" s="45">
        <v>16</v>
      </c>
      <c r="CYT6" s="45">
        <v>17</v>
      </c>
      <c r="CYU6" s="45">
        <v>18</v>
      </c>
      <c r="CYV6" s="45">
        <v>19</v>
      </c>
      <c r="CYW6" s="45">
        <v>20</v>
      </c>
      <c r="CYX6" s="45">
        <v>25</v>
      </c>
      <c r="CYY6" s="135" t="s">
        <v>22</v>
      </c>
      <c r="CYZ6" s="282" t="s">
        <v>23</v>
      </c>
      <c r="CZA6" s="45">
        <v>26</v>
      </c>
      <c r="CZB6" s="46">
        <v>27</v>
      </c>
      <c r="CZC6" s="46">
        <v>28</v>
      </c>
      <c r="CZD6" s="46">
        <v>30</v>
      </c>
      <c r="CZE6" s="46">
        <v>31</v>
      </c>
      <c r="CZF6" s="46">
        <v>2</v>
      </c>
      <c r="CZG6" s="135" t="s">
        <v>22</v>
      </c>
      <c r="CZH6" s="282" t="s">
        <v>23</v>
      </c>
      <c r="CZI6" s="45">
        <v>2</v>
      </c>
      <c r="CZJ6" s="46">
        <v>3</v>
      </c>
      <c r="CZK6" s="46">
        <v>4</v>
      </c>
      <c r="CZL6" s="46">
        <v>6</v>
      </c>
      <c r="CZM6" s="46">
        <v>7</v>
      </c>
      <c r="CZN6" s="46">
        <v>8</v>
      </c>
      <c r="CZO6" s="135" t="s">
        <v>22</v>
      </c>
      <c r="CZP6" s="282" t="s">
        <v>23</v>
      </c>
      <c r="CZQ6" s="45">
        <v>9</v>
      </c>
      <c r="CZR6" s="46">
        <v>10</v>
      </c>
      <c r="CZS6" s="46">
        <v>11</v>
      </c>
      <c r="CZT6" s="46">
        <v>13</v>
      </c>
      <c r="CZU6" s="46">
        <v>14</v>
      </c>
      <c r="CZV6" s="46">
        <v>15</v>
      </c>
      <c r="CZW6" s="135" t="s">
        <v>22</v>
      </c>
      <c r="CZX6" s="282" t="s">
        <v>23</v>
      </c>
      <c r="CZY6" s="324">
        <v>16</v>
      </c>
      <c r="CZZ6" s="325">
        <v>17</v>
      </c>
      <c r="DAA6" s="325">
        <v>18</v>
      </c>
      <c r="DAB6" s="325">
        <v>20</v>
      </c>
      <c r="DAC6" s="325">
        <v>21</v>
      </c>
      <c r="DAD6" s="325">
        <v>22</v>
      </c>
      <c r="DAE6" s="135" t="s">
        <v>22</v>
      </c>
      <c r="DAF6" s="282" t="s">
        <v>23</v>
      </c>
      <c r="DAG6" s="324">
        <v>23</v>
      </c>
      <c r="DAH6" s="325">
        <v>24</v>
      </c>
      <c r="DAI6" s="325">
        <v>25</v>
      </c>
      <c r="DAJ6" s="325">
        <v>26</v>
      </c>
      <c r="DAK6" s="325">
        <v>27</v>
      </c>
      <c r="DAL6" s="325">
        <v>28</v>
      </c>
      <c r="DAM6" s="135" t="s">
        <v>22</v>
      </c>
      <c r="DAN6" s="282" t="s">
        <v>23</v>
      </c>
      <c r="DAO6" s="125">
        <v>1</v>
      </c>
      <c r="DAP6" s="126">
        <v>2</v>
      </c>
      <c r="DAQ6" s="126">
        <v>3</v>
      </c>
      <c r="DAR6" s="126">
        <v>4</v>
      </c>
      <c r="DAS6" s="126">
        <v>6</v>
      </c>
      <c r="DAT6" s="126">
        <v>7</v>
      </c>
      <c r="DAU6" s="206" t="s">
        <v>22</v>
      </c>
      <c r="DAV6" s="317" t="s">
        <v>23</v>
      </c>
      <c r="DAW6" s="324">
        <v>8</v>
      </c>
      <c r="DAX6" s="325">
        <v>9</v>
      </c>
      <c r="DAY6" s="325">
        <v>10</v>
      </c>
      <c r="DAZ6" s="325">
        <v>11</v>
      </c>
      <c r="DBA6" s="325">
        <v>12</v>
      </c>
      <c r="DBB6" s="325">
        <v>13</v>
      </c>
      <c r="DBC6" s="206" t="s">
        <v>22</v>
      </c>
      <c r="DBD6" s="317" t="s">
        <v>23</v>
      </c>
      <c r="DBE6" s="61">
        <v>14</v>
      </c>
      <c r="DBF6" s="62">
        <v>15</v>
      </c>
      <c r="DBG6" s="62">
        <v>16</v>
      </c>
      <c r="DBH6" s="62">
        <v>17</v>
      </c>
      <c r="DBI6" s="62">
        <v>18</v>
      </c>
      <c r="DBJ6" s="62">
        <v>19</v>
      </c>
      <c r="DBK6" s="137" t="s">
        <v>22</v>
      </c>
      <c r="DBL6" s="205" t="s">
        <v>23</v>
      </c>
      <c r="DBM6" s="324">
        <v>20</v>
      </c>
      <c r="DBN6" s="325">
        <v>21</v>
      </c>
      <c r="DBO6" s="325">
        <v>22</v>
      </c>
      <c r="DBP6" s="325">
        <v>23</v>
      </c>
      <c r="DBQ6" s="325">
        <v>24</v>
      </c>
      <c r="DBR6" s="325">
        <v>25</v>
      </c>
      <c r="DBS6" s="137" t="s">
        <v>22</v>
      </c>
      <c r="DBT6" s="205" t="s">
        <v>23</v>
      </c>
      <c r="DBU6" s="45">
        <v>26</v>
      </c>
      <c r="DBV6" s="46">
        <v>27</v>
      </c>
      <c r="DBW6" s="46">
        <v>28</v>
      </c>
      <c r="DBX6" s="46">
        <v>29</v>
      </c>
      <c r="DBY6" s="46">
        <v>30</v>
      </c>
      <c r="DBZ6" s="46">
        <v>31</v>
      </c>
      <c r="DCA6" s="137" t="s">
        <v>22</v>
      </c>
      <c r="DCB6" s="449" t="s">
        <v>23</v>
      </c>
      <c r="DCC6" s="191">
        <v>1</v>
      </c>
      <c r="DCD6" s="192">
        <v>2</v>
      </c>
      <c r="DCE6" s="192">
        <v>3</v>
      </c>
      <c r="DCF6" s="192">
        <v>4</v>
      </c>
      <c r="DCG6" s="192">
        <v>5</v>
      </c>
      <c r="DCH6" s="192">
        <v>6</v>
      </c>
      <c r="DCI6" s="267" t="s">
        <v>22</v>
      </c>
      <c r="DCJ6" s="289" t="s">
        <v>23</v>
      </c>
      <c r="DCK6" s="191">
        <v>8</v>
      </c>
      <c r="DCL6" s="192">
        <v>9</v>
      </c>
      <c r="DCM6" s="192">
        <v>10</v>
      </c>
      <c r="DCN6" s="192">
        <v>11</v>
      </c>
      <c r="DCO6" s="192">
        <v>12</v>
      </c>
      <c r="DCP6" s="192">
        <v>13</v>
      </c>
      <c r="DCQ6" s="267" t="s">
        <v>22</v>
      </c>
      <c r="DCR6" s="289" t="s">
        <v>23</v>
      </c>
      <c r="DCS6" s="191">
        <v>14</v>
      </c>
      <c r="DCT6" s="192">
        <v>15</v>
      </c>
      <c r="DCU6" s="192">
        <v>17</v>
      </c>
      <c r="DCV6" s="192">
        <v>18</v>
      </c>
      <c r="DCW6" s="192">
        <v>19</v>
      </c>
      <c r="DCX6" s="192">
        <v>20</v>
      </c>
      <c r="DCY6" s="267" t="s">
        <v>22</v>
      </c>
      <c r="DCZ6" s="290" t="s">
        <v>23</v>
      </c>
      <c r="DDA6" s="339">
        <v>21</v>
      </c>
      <c r="DDB6" s="340">
        <v>22</v>
      </c>
      <c r="DDC6" s="340">
        <v>23</v>
      </c>
      <c r="DDD6" s="340">
        <v>24</v>
      </c>
      <c r="DDE6" s="340">
        <v>25</v>
      </c>
      <c r="DDF6" s="340">
        <v>26</v>
      </c>
      <c r="DDG6" s="267" t="s">
        <v>22</v>
      </c>
      <c r="DDH6" s="289" t="s">
        <v>23</v>
      </c>
      <c r="DDI6" s="456">
        <v>27</v>
      </c>
      <c r="DDJ6" s="457">
        <v>28</v>
      </c>
      <c r="DDK6" s="457">
        <v>2</v>
      </c>
      <c r="DDL6" s="457">
        <v>3</v>
      </c>
      <c r="DDM6" s="457">
        <v>4</v>
      </c>
      <c r="DDN6" s="457">
        <v>5</v>
      </c>
      <c r="DDO6" s="267" t="s">
        <v>22</v>
      </c>
      <c r="DDP6" s="290" t="s">
        <v>23</v>
      </c>
      <c r="DDQ6" s="339">
        <v>6</v>
      </c>
      <c r="DDR6" s="340">
        <v>7</v>
      </c>
      <c r="DDS6" s="340">
        <v>8</v>
      </c>
      <c r="DDT6" s="340">
        <v>9</v>
      </c>
      <c r="DDU6" s="340">
        <v>10</v>
      </c>
      <c r="DDV6" s="340">
        <v>11</v>
      </c>
      <c r="DDW6" s="267" t="s">
        <v>22</v>
      </c>
      <c r="DDX6" s="289" t="s">
        <v>23</v>
      </c>
      <c r="DDY6" s="461">
        <v>12</v>
      </c>
      <c r="DDZ6" s="462">
        <v>13</v>
      </c>
      <c r="DEA6" s="462">
        <v>14</v>
      </c>
      <c r="DEB6" s="462">
        <v>15</v>
      </c>
      <c r="DEC6" s="462">
        <v>16</v>
      </c>
      <c r="DED6" s="462">
        <v>17</v>
      </c>
      <c r="DEE6" s="193" t="s">
        <v>22</v>
      </c>
      <c r="DEF6" s="463" t="s">
        <v>23</v>
      </c>
      <c r="DEG6" s="191">
        <v>18</v>
      </c>
      <c r="DEH6" s="192">
        <v>19</v>
      </c>
      <c r="DEI6" s="192">
        <v>20</v>
      </c>
      <c r="DEJ6" s="192">
        <v>21</v>
      </c>
      <c r="DEK6" s="192">
        <v>22</v>
      </c>
      <c r="DEL6" s="192">
        <v>23</v>
      </c>
      <c r="DEM6" s="193" t="s">
        <v>22</v>
      </c>
      <c r="DEN6" s="468" t="s">
        <v>23</v>
      </c>
      <c r="DEO6" s="339">
        <v>24</v>
      </c>
      <c r="DEP6" s="340">
        <v>25</v>
      </c>
      <c r="DEQ6" s="340">
        <v>26</v>
      </c>
      <c r="DER6" s="340">
        <v>27</v>
      </c>
      <c r="DES6" s="340">
        <v>28</v>
      </c>
      <c r="DET6" s="340">
        <v>29</v>
      </c>
      <c r="DEU6" s="193" t="s">
        <v>22</v>
      </c>
      <c r="DEV6" s="468" t="s">
        <v>23</v>
      </c>
      <c r="DEW6" s="324">
        <v>30</v>
      </c>
      <c r="DEX6" s="325">
        <v>31</v>
      </c>
      <c r="DEY6" s="325">
        <v>1</v>
      </c>
      <c r="DEZ6" s="325">
        <v>2</v>
      </c>
      <c r="DFA6" s="325">
        <v>3</v>
      </c>
      <c r="DFB6" s="325">
        <v>4</v>
      </c>
      <c r="DFC6" s="135" t="s">
        <v>22</v>
      </c>
      <c r="DFD6" s="282" t="s">
        <v>23</v>
      </c>
      <c r="DFE6" s="324">
        <v>5</v>
      </c>
      <c r="DFF6" s="325">
        <v>6</v>
      </c>
      <c r="DFG6" s="325">
        <v>7</v>
      </c>
      <c r="DFH6" s="325">
        <v>8</v>
      </c>
      <c r="DFI6" s="325">
        <v>9</v>
      </c>
      <c r="DFJ6" s="325">
        <v>10</v>
      </c>
      <c r="DFK6" s="135" t="s">
        <v>22</v>
      </c>
      <c r="DFL6" s="282" t="s">
        <v>23</v>
      </c>
      <c r="DFM6" s="45">
        <v>11</v>
      </c>
      <c r="DFN6" s="46">
        <v>12</v>
      </c>
      <c r="DFO6" s="46">
        <v>13</v>
      </c>
      <c r="DFP6" s="46">
        <v>14</v>
      </c>
      <c r="DFQ6" s="46">
        <v>15</v>
      </c>
      <c r="DFR6" s="46">
        <v>16</v>
      </c>
      <c r="DFS6" s="135" t="s">
        <v>22</v>
      </c>
      <c r="DFT6" s="282" t="s">
        <v>23</v>
      </c>
      <c r="DFU6" s="324">
        <v>17</v>
      </c>
      <c r="DFV6" s="325">
        <v>18</v>
      </c>
      <c r="DFW6" s="325">
        <v>19</v>
      </c>
      <c r="DFX6" s="325">
        <v>20</v>
      </c>
      <c r="DFY6" s="325">
        <v>21</v>
      </c>
      <c r="DFZ6" s="325">
        <v>22</v>
      </c>
      <c r="DGA6" s="135" t="s">
        <v>22</v>
      </c>
      <c r="DGB6" s="282" t="s">
        <v>23</v>
      </c>
      <c r="DGC6" s="324">
        <v>23</v>
      </c>
      <c r="DGD6" s="325">
        <v>24</v>
      </c>
      <c r="DGE6" s="325">
        <v>25</v>
      </c>
      <c r="DGF6" s="325">
        <v>26</v>
      </c>
      <c r="DGG6" s="325">
        <v>27</v>
      </c>
      <c r="DGH6" s="325">
        <v>28</v>
      </c>
      <c r="DGI6" s="135" t="s">
        <v>22</v>
      </c>
      <c r="DGJ6" s="282" t="s">
        <v>23</v>
      </c>
      <c r="DGK6" s="45">
        <v>29</v>
      </c>
      <c r="DGL6" s="46">
        <v>30</v>
      </c>
      <c r="DGM6" s="46">
        <v>1</v>
      </c>
      <c r="DGN6" s="46">
        <v>2</v>
      </c>
      <c r="DGO6" s="46">
        <v>3</v>
      </c>
      <c r="DGP6" s="46">
        <v>4</v>
      </c>
      <c r="DGQ6" s="135" t="s">
        <v>22</v>
      </c>
      <c r="DGR6" s="282" t="s">
        <v>23</v>
      </c>
      <c r="DGS6" s="45">
        <v>5</v>
      </c>
      <c r="DGT6" s="46">
        <v>6</v>
      </c>
      <c r="DGU6" s="46">
        <v>7</v>
      </c>
      <c r="DGV6" s="46">
        <v>8</v>
      </c>
      <c r="DGW6" s="46">
        <v>9</v>
      </c>
      <c r="DGX6" s="46">
        <v>10</v>
      </c>
      <c r="DGY6" s="135" t="s">
        <v>22</v>
      </c>
      <c r="DGZ6" s="282" t="s">
        <v>23</v>
      </c>
      <c r="DHA6" s="476">
        <v>11</v>
      </c>
      <c r="DHB6" s="477">
        <v>12</v>
      </c>
      <c r="DHC6" s="477">
        <v>13</v>
      </c>
      <c r="DHD6" s="477">
        <v>14</v>
      </c>
      <c r="DHE6" s="477">
        <v>15</v>
      </c>
      <c r="DHF6" s="477">
        <v>16</v>
      </c>
      <c r="DHG6" s="137" t="s">
        <v>22</v>
      </c>
      <c r="DHH6" s="205" t="s">
        <v>23</v>
      </c>
      <c r="DHI6" s="45">
        <v>17</v>
      </c>
      <c r="DHJ6" s="46">
        <v>18</v>
      </c>
      <c r="DHK6" s="46">
        <v>19</v>
      </c>
      <c r="DHL6" s="46">
        <v>20</v>
      </c>
      <c r="DHM6" s="46">
        <v>21</v>
      </c>
      <c r="DHN6" s="46">
        <v>22</v>
      </c>
      <c r="DHO6" s="137" t="s">
        <v>22</v>
      </c>
      <c r="DHP6" s="205" t="s">
        <v>23</v>
      </c>
      <c r="DHQ6" s="45">
        <v>24</v>
      </c>
      <c r="DHR6" s="46">
        <v>25</v>
      </c>
      <c r="DHS6" s="46">
        <v>26</v>
      </c>
      <c r="DHT6" s="46">
        <v>27</v>
      </c>
      <c r="DHU6" s="46">
        <v>28</v>
      </c>
      <c r="DHV6" s="46">
        <v>29</v>
      </c>
      <c r="DHW6" s="137" t="s">
        <v>22</v>
      </c>
      <c r="DHX6" s="205" t="s">
        <v>23</v>
      </c>
      <c r="DHY6" s="324">
        <v>30</v>
      </c>
      <c r="DHZ6" s="325">
        <v>31</v>
      </c>
      <c r="DIA6" s="325">
        <v>1</v>
      </c>
      <c r="DIB6" s="325">
        <v>2</v>
      </c>
      <c r="DIC6" s="325">
        <v>3</v>
      </c>
      <c r="DID6" s="325">
        <v>4</v>
      </c>
      <c r="DIE6" s="137" t="s">
        <v>22</v>
      </c>
      <c r="DIF6" s="205" t="s">
        <v>23</v>
      </c>
      <c r="DIG6" s="324">
        <v>6</v>
      </c>
      <c r="DIH6" s="325">
        <v>7</v>
      </c>
      <c r="DII6" s="325">
        <v>8</v>
      </c>
      <c r="DIJ6" s="325">
        <v>9</v>
      </c>
      <c r="DIK6" s="325">
        <v>10</v>
      </c>
      <c r="DIL6" s="325">
        <v>11</v>
      </c>
      <c r="DIM6" s="137" t="s">
        <v>22</v>
      </c>
      <c r="DIN6" s="205" t="s">
        <v>23</v>
      </c>
      <c r="DIO6" s="324">
        <v>12</v>
      </c>
      <c r="DIP6" s="325">
        <v>13</v>
      </c>
      <c r="DIQ6" s="325">
        <v>14</v>
      </c>
      <c r="DIR6" s="325">
        <v>15</v>
      </c>
      <c r="DIS6" s="325">
        <v>16</v>
      </c>
      <c r="DIT6" s="325">
        <v>17</v>
      </c>
      <c r="DIU6" s="137" t="s">
        <v>22</v>
      </c>
      <c r="DIV6" s="205" t="s">
        <v>23</v>
      </c>
      <c r="DIW6" s="45">
        <v>18</v>
      </c>
      <c r="DIX6" s="46">
        <v>19</v>
      </c>
      <c r="DIY6" s="46">
        <v>20</v>
      </c>
      <c r="DIZ6" s="46">
        <v>21</v>
      </c>
      <c r="DJA6" s="46">
        <v>22</v>
      </c>
      <c r="DJB6" s="46">
        <v>23</v>
      </c>
      <c r="DJC6" s="137" t="s">
        <v>22</v>
      </c>
      <c r="DJD6" s="205" t="s">
        <v>23</v>
      </c>
      <c r="DJE6" s="333">
        <v>23</v>
      </c>
      <c r="DJF6" s="334">
        <v>24</v>
      </c>
      <c r="DJG6" s="334">
        <v>25</v>
      </c>
      <c r="DJH6" s="334">
        <v>26</v>
      </c>
      <c r="DJI6" s="334">
        <v>27</v>
      </c>
      <c r="DJJ6" s="334">
        <v>28</v>
      </c>
      <c r="DJK6" s="137" t="s">
        <v>22</v>
      </c>
      <c r="DJL6" s="205" t="s">
        <v>23</v>
      </c>
      <c r="DJM6" s="324">
        <v>29</v>
      </c>
      <c r="DJN6" s="325">
        <v>30</v>
      </c>
      <c r="DJO6" s="325">
        <v>31</v>
      </c>
      <c r="DJP6" s="325">
        <v>1</v>
      </c>
      <c r="DJQ6" s="325">
        <v>3</v>
      </c>
      <c r="DJR6" s="325">
        <v>4</v>
      </c>
      <c r="DJS6" s="137" t="s">
        <v>22</v>
      </c>
      <c r="DJT6" s="205" t="s">
        <v>23</v>
      </c>
      <c r="DJU6" s="324">
        <v>5</v>
      </c>
      <c r="DJV6" s="325">
        <v>6</v>
      </c>
      <c r="DJW6" s="325">
        <v>7</v>
      </c>
      <c r="DJX6" s="325">
        <v>8</v>
      </c>
      <c r="DJY6" s="325">
        <v>9</v>
      </c>
      <c r="DJZ6" s="325">
        <v>10</v>
      </c>
      <c r="DKA6" s="137" t="s">
        <v>22</v>
      </c>
      <c r="DKB6" s="205" t="s">
        <v>23</v>
      </c>
      <c r="DKC6" s="45">
        <v>11</v>
      </c>
      <c r="DKD6" s="46">
        <v>12</v>
      </c>
      <c r="DKE6" s="46">
        <v>13</v>
      </c>
      <c r="DKF6" s="46">
        <v>14</v>
      </c>
      <c r="DKG6" s="46">
        <v>15</v>
      </c>
      <c r="DKH6" s="46">
        <v>16</v>
      </c>
      <c r="DKI6" s="137" t="s">
        <v>22</v>
      </c>
      <c r="DKJ6" s="205" t="s">
        <v>23</v>
      </c>
      <c r="DKK6" s="45">
        <v>18</v>
      </c>
      <c r="DKL6" s="45">
        <v>19</v>
      </c>
      <c r="DKM6" s="45">
        <v>20</v>
      </c>
      <c r="DKN6" s="45">
        <v>21</v>
      </c>
      <c r="DKO6" s="45">
        <v>22</v>
      </c>
      <c r="DKP6" s="45">
        <v>23</v>
      </c>
      <c r="DKQ6" s="137" t="s">
        <v>22</v>
      </c>
      <c r="DKR6" s="205" t="s">
        <v>23</v>
      </c>
      <c r="DKS6" s="45">
        <v>25</v>
      </c>
      <c r="DKT6" s="45">
        <v>26</v>
      </c>
      <c r="DKU6" s="45">
        <v>27</v>
      </c>
      <c r="DKV6" s="45">
        <v>28</v>
      </c>
      <c r="DKW6" s="45">
        <v>29</v>
      </c>
      <c r="DKX6" s="45">
        <v>30</v>
      </c>
      <c r="DKY6" s="137" t="s">
        <v>22</v>
      </c>
      <c r="DKZ6" s="205" t="s">
        <v>23</v>
      </c>
      <c r="DLA6" s="324">
        <v>2</v>
      </c>
      <c r="DLB6" s="325">
        <v>3</v>
      </c>
      <c r="DLC6" s="325">
        <v>4</v>
      </c>
      <c r="DLD6" s="325">
        <v>5</v>
      </c>
      <c r="DLE6" s="325">
        <v>6</v>
      </c>
      <c r="DLF6" s="325">
        <v>7</v>
      </c>
      <c r="DLG6" s="137" t="s">
        <v>22</v>
      </c>
      <c r="DLH6" s="205" t="s">
        <v>23</v>
      </c>
      <c r="DLI6" s="45">
        <v>9</v>
      </c>
      <c r="DLJ6" s="46">
        <v>10</v>
      </c>
      <c r="DLK6" s="46">
        <v>11</v>
      </c>
      <c r="DLL6" s="46">
        <v>12</v>
      </c>
      <c r="DLM6" s="46">
        <v>13</v>
      </c>
      <c r="DLN6" s="46">
        <v>14</v>
      </c>
      <c r="DLO6" s="137" t="s">
        <v>22</v>
      </c>
      <c r="DLP6" s="205" t="s">
        <v>23</v>
      </c>
      <c r="DLQ6" s="45">
        <v>16</v>
      </c>
      <c r="DLR6" s="46">
        <v>17</v>
      </c>
      <c r="DLS6" s="46">
        <v>18</v>
      </c>
      <c r="DLT6" s="46">
        <v>19</v>
      </c>
      <c r="DLU6" s="46">
        <v>20</v>
      </c>
      <c r="DLV6" s="46">
        <v>21</v>
      </c>
      <c r="DLW6" s="137" t="s">
        <v>22</v>
      </c>
      <c r="DLX6" s="205" t="s">
        <v>23</v>
      </c>
      <c r="DLY6" s="45">
        <v>22</v>
      </c>
      <c r="DLZ6" s="46">
        <v>23</v>
      </c>
      <c r="DMA6" s="46">
        <v>24</v>
      </c>
      <c r="DMB6" s="46">
        <v>25</v>
      </c>
      <c r="DMC6" s="46">
        <v>26</v>
      </c>
      <c r="DMD6" s="46">
        <v>27</v>
      </c>
      <c r="DME6" s="137" t="s">
        <v>22</v>
      </c>
      <c r="DMF6" s="205" t="s">
        <v>23</v>
      </c>
      <c r="DMG6" s="324">
        <v>28</v>
      </c>
      <c r="DMH6" s="325">
        <v>29</v>
      </c>
      <c r="DMI6" s="325">
        <v>30</v>
      </c>
      <c r="DMJ6" s="325">
        <v>31</v>
      </c>
      <c r="DMK6" s="325">
        <v>1</v>
      </c>
      <c r="DML6" s="325">
        <v>2</v>
      </c>
      <c r="DMM6" s="137" t="s">
        <v>22</v>
      </c>
      <c r="DMN6" s="205" t="s">
        <v>23</v>
      </c>
      <c r="DMO6" s="45">
        <v>3</v>
      </c>
      <c r="DMP6" s="46">
        <v>4</v>
      </c>
      <c r="DMQ6" s="46">
        <v>6</v>
      </c>
      <c r="DMR6" s="46">
        <v>7</v>
      </c>
      <c r="DMS6" s="46">
        <v>8</v>
      </c>
      <c r="DMT6" s="46">
        <v>9</v>
      </c>
      <c r="DMU6" s="137" t="s">
        <v>22</v>
      </c>
      <c r="DMV6" s="205" t="s">
        <v>23</v>
      </c>
      <c r="DMW6" s="324">
        <v>10</v>
      </c>
      <c r="DMX6" s="325">
        <v>11</v>
      </c>
      <c r="DMY6" s="325">
        <v>12</v>
      </c>
      <c r="DMZ6" s="325">
        <v>13</v>
      </c>
      <c r="DNA6" s="325">
        <v>14</v>
      </c>
      <c r="DNB6" s="325">
        <v>15</v>
      </c>
      <c r="DNC6" s="137" t="s">
        <v>22</v>
      </c>
      <c r="DND6" s="205" t="s">
        <v>23</v>
      </c>
      <c r="DNE6" s="45">
        <v>16</v>
      </c>
      <c r="DNF6" s="46">
        <v>17</v>
      </c>
      <c r="DNG6" s="46">
        <v>18</v>
      </c>
      <c r="DNH6" s="46">
        <v>20</v>
      </c>
      <c r="DNI6" s="46">
        <v>21</v>
      </c>
      <c r="DNJ6" s="46">
        <v>22</v>
      </c>
      <c r="DNK6" s="137" t="s">
        <v>22</v>
      </c>
      <c r="DNL6" s="205" t="s">
        <v>23</v>
      </c>
      <c r="DNM6" s="324">
        <v>23</v>
      </c>
      <c r="DNN6" s="325">
        <v>24</v>
      </c>
      <c r="DNO6" s="325">
        <v>25</v>
      </c>
      <c r="DNP6" s="325">
        <v>27</v>
      </c>
      <c r="DNQ6" s="325">
        <v>28</v>
      </c>
      <c r="DNR6" s="325">
        <v>29</v>
      </c>
      <c r="DNS6" s="137" t="s">
        <v>22</v>
      </c>
      <c r="DNT6" s="205" t="s">
        <v>23</v>
      </c>
      <c r="DNU6" s="45">
        <v>30</v>
      </c>
      <c r="DNV6" s="46">
        <v>1</v>
      </c>
      <c r="DNW6" s="46">
        <v>2</v>
      </c>
      <c r="DNX6" s="46">
        <v>3</v>
      </c>
      <c r="DNY6" s="46">
        <v>4</v>
      </c>
      <c r="DNZ6" s="46">
        <v>5</v>
      </c>
      <c r="DOA6" s="137" t="s">
        <v>22</v>
      </c>
      <c r="DOB6" s="205" t="s">
        <v>23</v>
      </c>
      <c r="DOC6" s="45">
        <v>7</v>
      </c>
      <c r="DOD6" s="46">
        <v>8</v>
      </c>
      <c r="DOE6" s="46">
        <v>9</v>
      </c>
      <c r="DOF6" s="46">
        <v>11</v>
      </c>
      <c r="DOG6" s="46">
        <v>12</v>
      </c>
      <c r="DOH6" s="46">
        <v>13</v>
      </c>
      <c r="DOI6" s="137" t="s">
        <v>22</v>
      </c>
      <c r="DOJ6" s="205" t="s">
        <v>23</v>
      </c>
      <c r="DOK6" s="324">
        <v>14</v>
      </c>
      <c r="DOL6" s="325">
        <v>15</v>
      </c>
      <c r="DOM6" s="325">
        <v>16</v>
      </c>
      <c r="DON6" s="325">
        <v>17</v>
      </c>
      <c r="DOO6" s="325">
        <v>18</v>
      </c>
      <c r="DOP6" s="325">
        <v>19</v>
      </c>
      <c r="DOQ6" s="137" t="s">
        <v>22</v>
      </c>
      <c r="DOR6" s="205" t="s">
        <v>23</v>
      </c>
      <c r="DOS6" s="61">
        <v>20</v>
      </c>
      <c r="DOT6" s="62">
        <v>21</v>
      </c>
      <c r="DOU6" s="62">
        <v>22</v>
      </c>
      <c r="DOV6" s="62">
        <v>23</v>
      </c>
      <c r="DOW6" s="62">
        <v>24</v>
      </c>
      <c r="DOX6" s="62">
        <v>25</v>
      </c>
      <c r="DOY6" s="490" t="s">
        <v>22</v>
      </c>
      <c r="DOZ6" s="138" t="s">
        <v>23</v>
      </c>
      <c r="DPA6" s="324">
        <v>27</v>
      </c>
      <c r="DPB6" s="325">
        <v>28</v>
      </c>
      <c r="DPC6" s="325">
        <v>29</v>
      </c>
      <c r="DPD6" s="325">
        <v>30</v>
      </c>
      <c r="DPE6" s="325">
        <v>31</v>
      </c>
      <c r="DPF6" s="325">
        <v>2</v>
      </c>
      <c r="DPG6" s="490" t="s">
        <v>22</v>
      </c>
      <c r="DPH6" s="138" t="s">
        <v>23</v>
      </c>
      <c r="DPI6" s="324">
        <v>3</v>
      </c>
      <c r="DPJ6" s="325">
        <v>4</v>
      </c>
      <c r="DPK6" s="325">
        <v>5</v>
      </c>
      <c r="DPL6" s="325">
        <v>6</v>
      </c>
      <c r="DPM6" s="325">
        <v>7</v>
      </c>
      <c r="DPN6" s="325">
        <v>8</v>
      </c>
      <c r="DPO6" s="490" t="s">
        <v>22</v>
      </c>
      <c r="DPP6" s="138" t="s">
        <v>23</v>
      </c>
      <c r="DPQ6" s="61">
        <v>9</v>
      </c>
      <c r="DPR6" s="62">
        <v>10</v>
      </c>
      <c r="DPS6" s="62">
        <v>11</v>
      </c>
      <c r="DPT6" s="62">
        <v>12</v>
      </c>
      <c r="DPU6" s="62">
        <v>13</v>
      </c>
      <c r="DPV6" s="62">
        <v>14</v>
      </c>
      <c r="DPW6" s="490" t="s">
        <v>22</v>
      </c>
      <c r="DPX6" s="138" t="s">
        <v>23</v>
      </c>
      <c r="DPY6" s="45">
        <v>16</v>
      </c>
      <c r="DPZ6" s="46">
        <v>17</v>
      </c>
      <c r="DQA6" s="46">
        <v>18</v>
      </c>
      <c r="DQB6" s="46">
        <v>19</v>
      </c>
      <c r="DQC6" s="46">
        <v>20</v>
      </c>
      <c r="DQD6" s="46">
        <v>21</v>
      </c>
      <c r="DQE6" s="490" t="s">
        <v>22</v>
      </c>
      <c r="DQF6" s="138" t="s">
        <v>23</v>
      </c>
      <c r="DQG6" s="45">
        <v>22</v>
      </c>
      <c r="DQH6" s="46">
        <v>23</v>
      </c>
      <c r="DQI6" s="46">
        <v>24</v>
      </c>
      <c r="DQJ6" s="46">
        <v>25</v>
      </c>
      <c r="DQK6" s="46">
        <v>26</v>
      </c>
      <c r="DQL6" s="46">
        <v>27</v>
      </c>
      <c r="DQM6" s="490" t="s">
        <v>22</v>
      </c>
      <c r="DQN6" s="138" t="s">
        <v>23</v>
      </c>
      <c r="DQO6" s="45">
        <v>28</v>
      </c>
      <c r="DQP6" s="46">
        <v>29</v>
      </c>
      <c r="DQQ6" s="46">
        <v>30</v>
      </c>
      <c r="DQR6" s="46">
        <v>31</v>
      </c>
      <c r="DQS6" s="46">
        <v>1</v>
      </c>
      <c r="DQT6" s="46">
        <v>2</v>
      </c>
      <c r="DQU6" s="490" t="s">
        <v>22</v>
      </c>
      <c r="DQV6" s="138" t="s">
        <v>23</v>
      </c>
      <c r="DQW6" s="324">
        <v>3</v>
      </c>
      <c r="DQX6" s="325">
        <v>4</v>
      </c>
      <c r="DQY6" s="325">
        <v>5</v>
      </c>
      <c r="DQZ6" s="325">
        <v>6</v>
      </c>
      <c r="DRA6" s="325">
        <v>7</v>
      </c>
      <c r="DRB6" s="325">
        <v>13</v>
      </c>
      <c r="DRC6" s="490" t="s">
        <v>22</v>
      </c>
      <c r="DRD6" s="138" t="s">
        <v>23</v>
      </c>
      <c r="DRE6" s="45">
        <v>14</v>
      </c>
      <c r="DRF6" s="46">
        <v>15</v>
      </c>
      <c r="DRG6" s="46">
        <v>16</v>
      </c>
      <c r="DRH6" s="46">
        <v>17</v>
      </c>
      <c r="DRI6" s="46">
        <v>19</v>
      </c>
      <c r="DRJ6" s="46">
        <v>20</v>
      </c>
      <c r="DRK6" s="490" t="s">
        <v>22</v>
      </c>
      <c r="DRL6" s="138" t="s">
        <v>23</v>
      </c>
      <c r="DRM6" s="45">
        <v>22</v>
      </c>
      <c r="DRN6" s="46">
        <v>23</v>
      </c>
      <c r="DRO6" s="46">
        <v>24</v>
      </c>
      <c r="DRP6" s="46">
        <v>26</v>
      </c>
      <c r="DRQ6" s="46">
        <v>27</v>
      </c>
      <c r="DRR6" s="46">
        <v>28</v>
      </c>
      <c r="DRS6" s="137" t="s">
        <v>22</v>
      </c>
      <c r="DRT6" s="205" t="s">
        <v>23</v>
      </c>
      <c r="DRU6" s="61">
        <v>1</v>
      </c>
      <c r="DRV6" s="62">
        <v>2</v>
      </c>
      <c r="DRW6" s="62">
        <v>3</v>
      </c>
      <c r="DRX6" s="62">
        <v>4</v>
      </c>
      <c r="DRY6" s="62">
        <v>5</v>
      </c>
      <c r="DRZ6" s="62">
        <v>6</v>
      </c>
      <c r="DSA6" s="137" t="s">
        <v>22</v>
      </c>
      <c r="DSB6" s="205" t="s">
        <v>23</v>
      </c>
      <c r="DSC6" s="45">
        <v>7</v>
      </c>
      <c r="DSD6" s="46">
        <v>8</v>
      </c>
      <c r="DSE6" s="46">
        <v>9</v>
      </c>
      <c r="DSF6" s="46">
        <v>11</v>
      </c>
      <c r="DSG6" s="46">
        <v>12</v>
      </c>
      <c r="DSH6" s="46">
        <v>13</v>
      </c>
      <c r="DSI6" s="137" t="s">
        <v>22</v>
      </c>
      <c r="DSJ6" s="205" t="s">
        <v>23</v>
      </c>
      <c r="DSK6" s="61">
        <v>14</v>
      </c>
      <c r="DSL6" s="62">
        <v>15</v>
      </c>
      <c r="DSM6" s="62">
        <v>16</v>
      </c>
      <c r="DSN6" s="62">
        <v>17</v>
      </c>
      <c r="DSO6" s="62">
        <v>18</v>
      </c>
      <c r="DSP6" s="62">
        <v>19</v>
      </c>
      <c r="DSQ6" s="137" t="s">
        <v>22</v>
      </c>
      <c r="DSR6" s="205" t="s">
        <v>23</v>
      </c>
      <c r="DSS6" s="80">
        <v>20</v>
      </c>
      <c r="DST6" s="81">
        <v>21</v>
      </c>
      <c r="DSU6" s="81">
        <v>22</v>
      </c>
      <c r="DSV6" s="81">
        <v>23</v>
      </c>
      <c r="DSW6" s="81">
        <v>25</v>
      </c>
      <c r="DSX6" s="81">
        <v>26</v>
      </c>
      <c r="DSY6" s="137" t="s">
        <v>22</v>
      </c>
      <c r="DSZ6" s="205" t="s">
        <v>23</v>
      </c>
      <c r="DTA6" s="324">
        <v>27</v>
      </c>
      <c r="DTB6" s="325">
        <v>28</v>
      </c>
      <c r="DTC6" s="325">
        <v>29</v>
      </c>
      <c r="DTD6" s="325">
        <v>30</v>
      </c>
      <c r="DTE6" s="325">
        <v>1</v>
      </c>
      <c r="DTF6" s="325">
        <v>2</v>
      </c>
      <c r="DTG6" s="137" t="s">
        <v>22</v>
      </c>
      <c r="DTH6" s="205" t="s">
        <v>23</v>
      </c>
      <c r="DTI6" s="45">
        <v>4</v>
      </c>
      <c r="DTJ6" s="46">
        <v>5</v>
      </c>
      <c r="DTK6" s="46">
        <v>6</v>
      </c>
      <c r="DTL6" s="46">
        <v>8</v>
      </c>
      <c r="DTM6" s="46">
        <v>9</v>
      </c>
      <c r="DTN6" s="46">
        <v>10</v>
      </c>
      <c r="DTO6" s="137" t="s">
        <v>22</v>
      </c>
      <c r="DTP6" s="205" t="s">
        <v>23</v>
      </c>
      <c r="DTQ6" s="45">
        <v>11</v>
      </c>
      <c r="DTR6" s="46">
        <v>12</v>
      </c>
      <c r="DTS6" s="46">
        <v>13</v>
      </c>
      <c r="DTT6" s="46">
        <v>15</v>
      </c>
      <c r="DTU6" s="46">
        <v>16</v>
      </c>
      <c r="DTV6" s="46">
        <v>17</v>
      </c>
      <c r="DTW6" s="137" t="s">
        <v>22</v>
      </c>
      <c r="DTX6" s="205" t="s">
        <v>23</v>
      </c>
      <c r="DTY6" s="45">
        <v>19</v>
      </c>
      <c r="DTZ6" s="46">
        <v>20</v>
      </c>
      <c r="DUA6" s="46">
        <v>22</v>
      </c>
      <c r="DUB6" s="46">
        <v>23</v>
      </c>
      <c r="DUC6" s="46">
        <v>24</v>
      </c>
      <c r="DUD6" s="46">
        <v>25</v>
      </c>
      <c r="DUE6" s="137" t="s">
        <v>22</v>
      </c>
      <c r="DUF6" s="205" t="s">
        <v>23</v>
      </c>
      <c r="DUG6" s="324">
        <v>26</v>
      </c>
      <c r="DUH6" s="325">
        <v>27</v>
      </c>
      <c r="DUI6" s="325">
        <v>28</v>
      </c>
      <c r="DUJ6" s="325">
        <v>29</v>
      </c>
      <c r="DUK6" s="325">
        <v>2</v>
      </c>
      <c r="DUL6" s="325">
        <v>3</v>
      </c>
      <c r="DUM6" s="137" t="s">
        <v>22</v>
      </c>
      <c r="DUN6" s="205" t="s">
        <v>23</v>
      </c>
      <c r="DUO6" s="45">
        <v>4</v>
      </c>
      <c r="DUP6" s="46">
        <v>6</v>
      </c>
      <c r="DUQ6" s="46">
        <v>7</v>
      </c>
      <c r="DUR6" s="46">
        <v>8</v>
      </c>
      <c r="DUS6" s="46">
        <v>9</v>
      </c>
      <c r="DUT6" s="46">
        <v>10</v>
      </c>
      <c r="DUU6" s="137" t="s">
        <v>22</v>
      </c>
      <c r="DUV6" s="205" t="s">
        <v>23</v>
      </c>
      <c r="DUW6" s="45">
        <v>11</v>
      </c>
      <c r="DUX6" s="46">
        <v>13</v>
      </c>
      <c r="DUY6" s="46">
        <v>14</v>
      </c>
      <c r="DUZ6" s="46">
        <v>15</v>
      </c>
      <c r="DVA6" s="46">
        <v>16</v>
      </c>
      <c r="DVB6" s="46">
        <v>17</v>
      </c>
      <c r="DVC6" s="137" t="s">
        <v>22</v>
      </c>
      <c r="DVD6" s="205" t="s">
        <v>23</v>
      </c>
      <c r="DVE6" s="324">
        <v>18</v>
      </c>
      <c r="DVF6" s="325">
        <v>20</v>
      </c>
      <c r="DVG6" s="325">
        <v>21</v>
      </c>
      <c r="DVH6" s="325">
        <v>22</v>
      </c>
      <c r="DVI6" s="325">
        <v>23</v>
      </c>
      <c r="DVJ6" s="325">
        <v>24</v>
      </c>
      <c r="DVK6" s="137" t="s">
        <v>22</v>
      </c>
      <c r="DVL6" s="205" t="s">
        <v>23</v>
      </c>
      <c r="DVM6" s="45">
        <v>25</v>
      </c>
      <c r="DVN6" s="46">
        <v>27</v>
      </c>
      <c r="DVO6" s="46">
        <v>28</v>
      </c>
      <c r="DVP6" s="46">
        <v>29</v>
      </c>
      <c r="DVQ6" s="46">
        <v>30</v>
      </c>
      <c r="DVR6" s="46">
        <v>31</v>
      </c>
      <c r="DVS6" s="137" t="s">
        <v>22</v>
      </c>
      <c r="DVT6" s="205" t="s">
        <v>23</v>
      </c>
      <c r="DVU6" s="61">
        <v>1</v>
      </c>
      <c r="DVV6" s="62">
        <v>3</v>
      </c>
      <c r="DVW6" s="62">
        <v>4</v>
      </c>
      <c r="DVX6" s="62">
        <v>5</v>
      </c>
      <c r="DVY6" s="62">
        <v>6</v>
      </c>
      <c r="DVZ6" s="62">
        <v>7</v>
      </c>
      <c r="DWA6" s="137" t="s">
        <v>22</v>
      </c>
      <c r="DWB6" s="205" t="s">
        <v>23</v>
      </c>
      <c r="DWC6" s="333">
        <v>8</v>
      </c>
      <c r="DWD6" s="334">
        <v>10</v>
      </c>
      <c r="DWE6" s="334">
        <v>11</v>
      </c>
      <c r="DWF6" s="334">
        <v>12</v>
      </c>
      <c r="DWG6" s="334">
        <v>13</v>
      </c>
      <c r="DWH6" s="334">
        <v>14</v>
      </c>
      <c r="DWI6" s="137" t="s">
        <v>22</v>
      </c>
      <c r="DWJ6" s="205" t="s">
        <v>23</v>
      </c>
      <c r="DWK6" s="45">
        <v>15</v>
      </c>
      <c r="DWL6" s="46">
        <v>17</v>
      </c>
      <c r="DWM6" s="46">
        <v>18</v>
      </c>
      <c r="DWN6" s="46">
        <v>19</v>
      </c>
      <c r="DWO6" s="46">
        <v>20</v>
      </c>
      <c r="DWP6" s="46">
        <v>21</v>
      </c>
      <c r="DWQ6" s="137" t="s">
        <v>22</v>
      </c>
      <c r="DWR6" s="205" t="s">
        <v>23</v>
      </c>
      <c r="DWS6" s="45">
        <v>22</v>
      </c>
      <c r="DWT6" s="46">
        <v>24</v>
      </c>
      <c r="DWU6" s="46">
        <v>25</v>
      </c>
      <c r="DWV6" s="46">
        <v>26</v>
      </c>
      <c r="DWW6" s="46">
        <v>27</v>
      </c>
      <c r="DWX6" s="46">
        <v>28</v>
      </c>
      <c r="DWY6" s="137" t="s">
        <v>22</v>
      </c>
      <c r="DWZ6" s="205" t="s">
        <v>23</v>
      </c>
      <c r="DXA6" s="45">
        <v>30</v>
      </c>
      <c r="DXB6" s="46">
        <v>1</v>
      </c>
      <c r="DXC6" s="46">
        <v>2</v>
      </c>
      <c r="DXD6" s="46">
        <v>3</v>
      </c>
      <c r="DXE6" s="46">
        <v>4</v>
      </c>
      <c r="DXF6" s="46">
        <v>5</v>
      </c>
      <c r="DXG6" s="137" t="s">
        <v>22</v>
      </c>
      <c r="DXH6" s="205" t="s">
        <v>23</v>
      </c>
      <c r="DXI6" s="45">
        <v>6</v>
      </c>
      <c r="DXJ6" s="46">
        <v>8</v>
      </c>
      <c r="DXK6" s="46">
        <v>9</v>
      </c>
      <c r="DXL6" s="46">
        <v>10</v>
      </c>
      <c r="DXM6" s="46">
        <v>11</v>
      </c>
      <c r="DXN6" s="46">
        <v>12</v>
      </c>
      <c r="DXO6" s="137" t="s">
        <v>22</v>
      </c>
      <c r="DXP6" s="205" t="s">
        <v>23</v>
      </c>
      <c r="DXQ6" s="324">
        <v>15</v>
      </c>
      <c r="DXR6" s="325">
        <v>16</v>
      </c>
      <c r="DXS6" s="325">
        <v>17</v>
      </c>
      <c r="DXT6" s="325">
        <v>18</v>
      </c>
      <c r="DXU6" s="325">
        <v>19</v>
      </c>
      <c r="DXV6" s="325">
        <v>20</v>
      </c>
      <c r="DXW6" s="137" t="s">
        <v>22</v>
      </c>
      <c r="DXX6" s="205" t="s">
        <v>23</v>
      </c>
      <c r="DXY6" s="324">
        <v>22</v>
      </c>
      <c r="DXZ6" s="325">
        <v>23</v>
      </c>
      <c r="DYA6" s="325">
        <v>24</v>
      </c>
      <c r="DYB6" s="325">
        <v>25</v>
      </c>
      <c r="DYC6" s="325">
        <v>26</v>
      </c>
      <c r="DYD6" s="325">
        <v>27</v>
      </c>
      <c r="DYE6" s="137" t="s">
        <v>22</v>
      </c>
      <c r="DYF6" s="205" t="s">
        <v>23</v>
      </c>
      <c r="DYG6" s="45">
        <v>29</v>
      </c>
      <c r="DYH6" s="46">
        <v>30</v>
      </c>
      <c r="DYI6" s="46">
        <v>31</v>
      </c>
      <c r="DYJ6" s="46">
        <v>1</v>
      </c>
      <c r="DYK6" s="46">
        <v>2</v>
      </c>
      <c r="DYL6" s="46">
        <v>3</v>
      </c>
      <c r="DYM6" s="606" t="s">
        <v>263</v>
      </c>
      <c r="DYN6" s="607" t="s">
        <v>264</v>
      </c>
      <c r="DYO6" s="45">
        <v>5</v>
      </c>
      <c r="DYP6" s="45">
        <v>6</v>
      </c>
      <c r="DYQ6" s="45">
        <v>7</v>
      </c>
      <c r="DYR6" s="45">
        <v>8</v>
      </c>
      <c r="DYS6" s="45">
        <v>9</v>
      </c>
      <c r="DYT6" s="45">
        <v>10</v>
      </c>
      <c r="DYU6" s="606" t="s">
        <v>263</v>
      </c>
      <c r="DYV6" s="607" t="s">
        <v>264</v>
      </c>
      <c r="DYW6" s="45">
        <v>13</v>
      </c>
      <c r="DYX6" s="46">
        <v>14</v>
      </c>
      <c r="DYY6" s="46">
        <v>15</v>
      </c>
      <c r="DYZ6" s="46">
        <v>16</v>
      </c>
      <c r="DZA6" s="46">
        <v>17</v>
      </c>
      <c r="DZB6" s="46">
        <v>18</v>
      </c>
      <c r="DZC6" s="606" t="s">
        <v>263</v>
      </c>
      <c r="DZD6" s="607" t="s">
        <v>264</v>
      </c>
      <c r="DZE6" s="324">
        <v>19</v>
      </c>
      <c r="DZF6" s="325">
        <v>20</v>
      </c>
      <c r="DZG6" s="325">
        <v>21</v>
      </c>
      <c r="DZH6" s="325">
        <v>22</v>
      </c>
      <c r="DZI6" s="325">
        <v>23</v>
      </c>
      <c r="DZJ6" s="325">
        <v>24</v>
      </c>
      <c r="DZK6" s="606" t="s">
        <v>263</v>
      </c>
      <c r="DZL6" s="607" t="s">
        <v>264</v>
      </c>
      <c r="DZM6" s="45">
        <v>26</v>
      </c>
      <c r="DZN6" s="46">
        <v>27</v>
      </c>
      <c r="DZO6" s="46">
        <v>28</v>
      </c>
      <c r="DZP6" s="46">
        <v>29</v>
      </c>
      <c r="DZQ6" s="46">
        <v>30</v>
      </c>
      <c r="DZR6" s="46">
        <v>31</v>
      </c>
      <c r="DZS6" s="606" t="s">
        <v>263</v>
      </c>
      <c r="DZT6" s="607" t="s">
        <v>264</v>
      </c>
      <c r="DZU6" s="45">
        <v>1</v>
      </c>
      <c r="DZV6" s="46">
        <v>4</v>
      </c>
      <c r="DZW6" s="46">
        <v>5</v>
      </c>
      <c r="DZX6" s="46">
        <v>6</v>
      </c>
      <c r="DZY6" s="46">
        <v>7</v>
      </c>
      <c r="DZZ6" s="46">
        <v>8</v>
      </c>
      <c r="EAA6" s="606" t="s">
        <v>263</v>
      </c>
      <c r="EAB6" s="607" t="s">
        <v>264</v>
      </c>
      <c r="EAC6" s="45">
        <v>10</v>
      </c>
      <c r="EAD6" s="46">
        <v>11</v>
      </c>
      <c r="EAE6" s="46">
        <v>12</v>
      </c>
      <c r="EAF6" s="46">
        <v>13</v>
      </c>
      <c r="EAG6" s="46">
        <v>14</v>
      </c>
      <c r="EAH6" s="46">
        <v>15</v>
      </c>
      <c r="EAI6" s="606" t="s">
        <v>263</v>
      </c>
      <c r="EAJ6" s="607" t="s">
        <v>264</v>
      </c>
      <c r="EAK6" s="45">
        <v>16</v>
      </c>
      <c r="EAL6" s="46">
        <v>17</v>
      </c>
      <c r="EAM6" s="46">
        <v>18</v>
      </c>
      <c r="EAN6" s="46">
        <v>19</v>
      </c>
      <c r="EAO6" s="46">
        <v>20</v>
      </c>
      <c r="EAP6" s="46">
        <v>21</v>
      </c>
      <c r="EAQ6" s="606" t="s">
        <v>263</v>
      </c>
      <c r="EAR6" s="607" t="s">
        <v>264</v>
      </c>
      <c r="EAS6" s="324">
        <v>22</v>
      </c>
      <c r="EAT6" s="325">
        <v>23</v>
      </c>
      <c r="EAU6" s="325">
        <v>24</v>
      </c>
      <c r="EAV6" s="325">
        <v>25</v>
      </c>
      <c r="EAW6" s="325">
        <v>26</v>
      </c>
      <c r="EAX6" s="325">
        <v>27</v>
      </c>
      <c r="EAY6" s="606" t="s">
        <v>263</v>
      </c>
      <c r="EAZ6" s="607" t="s">
        <v>264</v>
      </c>
      <c r="EBA6" s="45">
        <v>30</v>
      </c>
      <c r="EBB6" s="46">
        <v>1</v>
      </c>
      <c r="EBC6" s="46">
        <v>2</v>
      </c>
      <c r="EBD6" s="46">
        <v>3</v>
      </c>
      <c r="EBE6" s="46">
        <v>4</v>
      </c>
      <c r="EBF6" s="46">
        <v>5</v>
      </c>
      <c r="EBG6" s="606" t="s">
        <v>263</v>
      </c>
      <c r="EBH6" s="607" t="s">
        <v>264</v>
      </c>
      <c r="EBI6" s="45">
        <v>7</v>
      </c>
      <c r="EBJ6" s="46">
        <v>8</v>
      </c>
      <c r="EBK6" s="46">
        <v>9</v>
      </c>
      <c r="EBL6" s="46">
        <v>10</v>
      </c>
      <c r="EBM6" s="46">
        <v>11</v>
      </c>
      <c r="EBN6" s="46">
        <v>12</v>
      </c>
      <c r="EBO6" s="606" t="s">
        <v>263</v>
      </c>
      <c r="EBP6" s="607" t="s">
        <v>264</v>
      </c>
      <c r="EBQ6" s="45">
        <v>14</v>
      </c>
      <c r="EBR6" s="46">
        <v>15</v>
      </c>
      <c r="EBS6" s="46">
        <v>16</v>
      </c>
      <c r="EBT6" s="46">
        <v>17</v>
      </c>
      <c r="EBU6" s="46">
        <v>18</v>
      </c>
      <c r="EBV6" s="46">
        <v>19</v>
      </c>
      <c r="EBW6" s="606" t="s">
        <v>263</v>
      </c>
      <c r="EBX6" s="607" t="s">
        <v>264</v>
      </c>
      <c r="EBY6" s="324">
        <v>21</v>
      </c>
      <c r="EBZ6" s="325">
        <v>22</v>
      </c>
      <c r="ECA6" s="325">
        <v>23</v>
      </c>
      <c r="ECB6" s="325">
        <v>24</v>
      </c>
      <c r="ECC6" s="325">
        <v>25</v>
      </c>
      <c r="ECD6" s="325">
        <v>26</v>
      </c>
      <c r="ECE6" s="606" t="s">
        <v>263</v>
      </c>
      <c r="ECF6" s="607" t="s">
        <v>264</v>
      </c>
      <c r="ECG6" s="45">
        <v>28</v>
      </c>
      <c r="ECH6" s="46">
        <v>29</v>
      </c>
      <c r="ECI6" s="46">
        <v>30</v>
      </c>
      <c r="ECJ6" s="46">
        <v>31</v>
      </c>
      <c r="ECK6" s="46">
        <v>1</v>
      </c>
      <c r="ECL6" s="46">
        <v>2</v>
      </c>
      <c r="ECM6" s="606" t="s">
        <v>263</v>
      </c>
      <c r="ECN6" s="607" t="s">
        <v>264</v>
      </c>
      <c r="ECO6" s="45">
        <v>4</v>
      </c>
      <c r="ECP6" s="46">
        <v>5</v>
      </c>
      <c r="ECQ6" s="46">
        <v>6</v>
      </c>
      <c r="ECR6" s="46">
        <v>7</v>
      </c>
      <c r="ECS6" s="46">
        <v>8</v>
      </c>
      <c r="ECT6" s="46">
        <v>9</v>
      </c>
      <c r="ECU6" s="606" t="s">
        <v>263</v>
      </c>
      <c r="ECV6" s="607" t="s">
        <v>264</v>
      </c>
      <c r="ECW6" s="379">
        <v>11</v>
      </c>
      <c r="ECX6" s="380">
        <v>12</v>
      </c>
      <c r="ECY6" s="380">
        <v>13</v>
      </c>
      <c r="ECZ6" s="380">
        <v>14</v>
      </c>
      <c r="EDA6" s="380">
        <v>15</v>
      </c>
      <c r="EDB6" s="380">
        <v>16</v>
      </c>
      <c r="EDC6" s="606" t="s">
        <v>263</v>
      </c>
      <c r="EDD6" s="607" t="s">
        <v>264</v>
      </c>
      <c r="EDE6" s="45">
        <v>19</v>
      </c>
      <c r="EDF6" s="46">
        <v>20</v>
      </c>
      <c r="EDG6" s="46">
        <v>21</v>
      </c>
      <c r="EDH6" s="46">
        <v>22</v>
      </c>
      <c r="EDI6" s="46">
        <v>23</v>
      </c>
      <c r="EDJ6" s="46">
        <v>25</v>
      </c>
      <c r="EDK6" s="606" t="s">
        <v>263</v>
      </c>
      <c r="EDL6" s="607" t="s">
        <v>264</v>
      </c>
      <c r="EDM6" s="45">
        <v>26</v>
      </c>
      <c r="EDN6" s="46">
        <v>27</v>
      </c>
      <c r="EDO6" s="46">
        <v>28</v>
      </c>
      <c r="EDP6" s="46">
        <v>29</v>
      </c>
      <c r="EDQ6" s="46">
        <v>30</v>
      </c>
      <c r="EDR6" s="46">
        <v>2</v>
      </c>
      <c r="EDS6" s="606" t="s">
        <v>263</v>
      </c>
      <c r="EDT6" s="607" t="s">
        <v>264</v>
      </c>
      <c r="EDU6" s="324">
        <v>3</v>
      </c>
      <c r="EDV6" s="325">
        <v>4</v>
      </c>
      <c r="EDW6" s="325">
        <v>5</v>
      </c>
      <c r="EDX6" s="325">
        <v>6</v>
      </c>
      <c r="EDY6" s="325">
        <v>7</v>
      </c>
      <c r="EDZ6" s="325">
        <v>9</v>
      </c>
      <c r="EEA6" s="606" t="s">
        <v>263</v>
      </c>
      <c r="EEB6" s="607" t="s">
        <v>264</v>
      </c>
      <c r="EEC6" s="45">
        <v>10</v>
      </c>
      <c r="EED6" s="46">
        <v>11</v>
      </c>
      <c r="EEE6" s="46">
        <v>12</v>
      </c>
      <c r="EEF6" s="46">
        <v>13</v>
      </c>
      <c r="EEG6" s="46">
        <v>14</v>
      </c>
      <c r="EEH6" s="46">
        <v>16</v>
      </c>
      <c r="EEI6" s="606" t="s">
        <v>263</v>
      </c>
      <c r="EEJ6" s="607" t="s">
        <v>264</v>
      </c>
      <c r="EEK6" s="324">
        <v>17</v>
      </c>
      <c r="EEL6" s="325">
        <v>18</v>
      </c>
      <c r="EEM6" s="325">
        <v>19</v>
      </c>
      <c r="EEN6" s="325">
        <v>20</v>
      </c>
      <c r="EEO6" s="325">
        <v>21</v>
      </c>
      <c r="EEP6" s="325">
        <v>22</v>
      </c>
      <c r="EEQ6" s="606" t="s">
        <v>263</v>
      </c>
      <c r="EER6" s="607" t="s">
        <v>264</v>
      </c>
      <c r="EES6" s="45">
        <v>24</v>
      </c>
      <c r="EET6" s="46">
        <v>25</v>
      </c>
      <c r="EEU6" s="46">
        <v>26</v>
      </c>
      <c r="EEV6" s="46">
        <v>27</v>
      </c>
      <c r="EEW6" s="46">
        <v>28</v>
      </c>
      <c r="EEX6" s="46">
        <v>29</v>
      </c>
      <c r="EEY6" s="606" t="s">
        <v>263</v>
      </c>
      <c r="EEZ6" s="607" t="s">
        <v>264</v>
      </c>
      <c r="EFA6" s="324">
        <v>30</v>
      </c>
      <c r="EFB6" s="325">
        <v>31</v>
      </c>
      <c r="EFC6" s="325">
        <v>2</v>
      </c>
      <c r="EFD6" s="325">
        <v>3</v>
      </c>
      <c r="EFE6" s="325">
        <v>4</v>
      </c>
      <c r="EFF6" s="325">
        <v>5</v>
      </c>
      <c r="EFG6" s="606" t="s">
        <v>263</v>
      </c>
      <c r="EFH6" s="607" t="s">
        <v>264</v>
      </c>
      <c r="EFI6" s="324">
        <v>7</v>
      </c>
      <c r="EFJ6" s="325">
        <v>8</v>
      </c>
      <c r="EFK6" s="325">
        <v>9</v>
      </c>
      <c r="EFL6" s="325">
        <v>10</v>
      </c>
      <c r="EFM6" s="325">
        <v>11</v>
      </c>
      <c r="EFN6" s="325">
        <v>12</v>
      </c>
      <c r="EFO6" s="606" t="s">
        <v>263</v>
      </c>
      <c r="EFP6" s="607" t="s">
        <v>264</v>
      </c>
      <c r="EFQ6" s="45">
        <v>14</v>
      </c>
      <c r="EFR6" s="46">
        <v>15</v>
      </c>
      <c r="EFS6" s="46">
        <v>16</v>
      </c>
      <c r="EFT6" s="46">
        <v>17</v>
      </c>
      <c r="EFU6" s="46">
        <v>18</v>
      </c>
      <c r="EFV6" s="46">
        <v>19</v>
      </c>
      <c r="EFW6" s="606" t="s">
        <v>263</v>
      </c>
      <c r="EFX6" s="607" t="s">
        <v>264</v>
      </c>
      <c r="EFY6" s="324">
        <v>19</v>
      </c>
      <c r="EFZ6" s="325">
        <v>20</v>
      </c>
      <c r="EGA6" s="325">
        <v>21</v>
      </c>
      <c r="EGB6" s="325">
        <v>22</v>
      </c>
      <c r="EGC6" s="325">
        <v>23</v>
      </c>
      <c r="EGD6" s="325">
        <v>24</v>
      </c>
      <c r="EGE6" s="606" t="s">
        <v>263</v>
      </c>
      <c r="EGF6" s="607" t="s">
        <v>264</v>
      </c>
      <c r="EGG6" s="45">
        <v>25</v>
      </c>
      <c r="EGH6" s="46">
        <v>26</v>
      </c>
      <c r="EGI6" s="46">
        <v>1</v>
      </c>
      <c r="EGJ6" s="46">
        <v>3</v>
      </c>
      <c r="EGK6" s="46">
        <v>4</v>
      </c>
      <c r="EGL6" s="46">
        <v>5</v>
      </c>
      <c r="EGM6" s="606" t="s">
        <v>263</v>
      </c>
      <c r="EGN6" s="607" t="s">
        <v>264</v>
      </c>
      <c r="EGO6" s="45">
        <v>6</v>
      </c>
      <c r="EGP6" s="46">
        <v>7</v>
      </c>
      <c r="EGQ6" s="46">
        <v>8</v>
      </c>
      <c r="EGR6" s="46">
        <v>9</v>
      </c>
      <c r="EGS6" s="46">
        <v>10</v>
      </c>
      <c r="EGT6" s="46">
        <v>11</v>
      </c>
      <c r="EGU6" s="606" t="s">
        <v>263</v>
      </c>
      <c r="EGV6" s="607" t="s">
        <v>264</v>
      </c>
      <c r="EGW6" s="45">
        <v>13</v>
      </c>
      <c r="EGX6" s="46">
        <v>14</v>
      </c>
      <c r="EGY6" s="46">
        <v>15</v>
      </c>
      <c r="EGZ6" s="46">
        <v>17</v>
      </c>
      <c r="EHA6" s="46">
        <v>18</v>
      </c>
      <c r="EHB6" s="46">
        <v>19</v>
      </c>
      <c r="EHC6" s="606" t="s">
        <v>263</v>
      </c>
      <c r="EHD6" s="607" t="s">
        <v>264</v>
      </c>
      <c r="EHE6" s="45">
        <v>20</v>
      </c>
      <c r="EHF6" s="46">
        <v>21</v>
      </c>
      <c r="EHG6" s="46">
        <v>22</v>
      </c>
      <c r="EHH6" s="46">
        <v>24</v>
      </c>
      <c r="EHI6" s="46">
        <v>25</v>
      </c>
      <c r="EHJ6" s="46">
        <v>26</v>
      </c>
      <c r="EHK6" s="606" t="s">
        <v>263</v>
      </c>
      <c r="EHL6" s="607" t="s">
        <v>264</v>
      </c>
      <c r="EHM6" s="638">
        <v>27</v>
      </c>
      <c r="EHN6" s="639">
        <v>28</v>
      </c>
      <c r="EHO6" s="639">
        <v>1</v>
      </c>
      <c r="EHP6" s="639">
        <v>3</v>
      </c>
      <c r="EHQ6" s="639">
        <v>4</v>
      </c>
      <c r="EHR6" s="640">
        <v>5</v>
      </c>
      <c r="EHS6" s="637" t="s">
        <v>263</v>
      </c>
      <c r="EHT6" s="618" t="s">
        <v>264</v>
      </c>
      <c r="EHU6" s="324">
        <v>6</v>
      </c>
      <c r="EHV6" s="325">
        <v>7</v>
      </c>
      <c r="EHW6" s="325">
        <v>8</v>
      </c>
      <c r="EHX6" s="325">
        <v>10</v>
      </c>
      <c r="EHY6" s="325">
        <v>11</v>
      </c>
      <c r="EHZ6" s="325">
        <v>12</v>
      </c>
      <c r="EIA6" s="606" t="s">
        <v>263</v>
      </c>
      <c r="EIB6" s="607" t="s">
        <v>264</v>
      </c>
      <c r="EIC6" s="45">
        <v>13</v>
      </c>
      <c r="EID6" s="46">
        <v>14</v>
      </c>
      <c r="EIE6" s="46">
        <v>15</v>
      </c>
      <c r="EIF6" s="46">
        <v>17</v>
      </c>
      <c r="EIG6" s="46">
        <v>18</v>
      </c>
      <c r="EIH6" s="46">
        <v>19</v>
      </c>
      <c r="EII6" s="606" t="s">
        <v>263</v>
      </c>
      <c r="EIJ6" s="607" t="s">
        <v>264</v>
      </c>
      <c r="EIK6" s="337">
        <v>20</v>
      </c>
      <c r="EIL6" s="338">
        <v>21</v>
      </c>
      <c r="EIM6" s="338">
        <v>22</v>
      </c>
      <c r="EIN6" s="338">
        <v>24</v>
      </c>
      <c r="EIO6" s="338">
        <v>25</v>
      </c>
      <c r="EIP6" s="338">
        <v>26</v>
      </c>
      <c r="EIQ6" s="611" t="s">
        <v>263</v>
      </c>
      <c r="EIR6" s="618" t="s">
        <v>264</v>
      </c>
      <c r="EIS6" s="45">
        <v>27</v>
      </c>
      <c r="EIT6" s="46">
        <v>28</v>
      </c>
      <c r="EIU6" s="46">
        <v>29</v>
      </c>
      <c r="EIV6" s="46">
        <v>31</v>
      </c>
      <c r="EIW6" s="46">
        <v>1</v>
      </c>
      <c r="EIX6" s="46">
        <v>2</v>
      </c>
      <c r="EIY6" s="606" t="s">
        <v>263</v>
      </c>
      <c r="EIZ6" s="607" t="s">
        <v>264</v>
      </c>
      <c r="EJA6" s="638">
        <v>3</v>
      </c>
      <c r="EJB6" s="639">
        <v>4</v>
      </c>
      <c r="EJC6" s="639">
        <v>5</v>
      </c>
      <c r="EJD6" s="639">
        <v>8</v>
      </c>
      <c r="EJE6" s="639">
        <v>9</v>
      </c>
      <c r="EJF6" s="639">
        <v>10</v>
      </c>
      <c r="EJG6" s="644" t="s">
        <v>263</v>
      </c>
      <c r="EJH6" s="645" t="s">
        <v>264</v>
      </c>
      <c r="EJI6" s="45">
        <v>11</v>
      </c>
      <c r="EJJ6" s="46">
        <v>12</v>
      </c>
      <c r="EJK6" s="46">
        <v>14</v>
      </c>
      <c r="EJL6" s="46">
        <v>15</v>
      </c>
      <c r="EJM6" s="46">
        <v>16</v>
      </c>
      <c r="EJN6" s="46">
        <v>17</v>
      </c>
      <c r="EJO6" s="606" t="s">
        <v>263</v>
      </c>
      <c r="EJP6" s="607" t="s">
        <v>264</v>
      </c>
      <c r="EJQ6" s="45">
        <v>18</v>
      </c>
      <c r="EJR6" s="46">
        <v>19</v>
      </c>
      <c r="EJS6" s="46">
        <v>21</v>
      </c>
      <c r="EJT6" s="46">
        <v>22</v>
      </c>
      <c r="EJU6" s="46">
        <v>23</v>
      </c>
      <c r="EJV6" s="46">
        <v>24</v>
      </c>
      <c r="EJW6" s="606" t="s">
        <v>263</v>
      </c>
      <c r="EJX6" s="607" t="s">
        <v>264</v>
      </c>
      <c r="EJY6" s="337">
        <v>25</v>
      </c>
      <c r="EJZ6" s="338">
        <v>26</v>
      </c>
      <c r="EKA6" s="338">
        <v>27</v>
      </c>
      <c r="EKB6" s="338">
        <v>28</v>
      </c>
      <c r="EKC6" s="338">
        <v>29</v>
      </c>
      <c r="EKD6" s="338">
        <v>30</v>
      </c>
      <c r="EKE6" s="611" t="s">
        <v>263</v>
      </c>
      <c r="EKF6" s="618" t="s">
        <v>264</v>
      </c>
      <c r="EKG6" s="71">
        <v>5</v>
      </c>
      <c r="EKH6" s="103">
        <v>6</v>
      </c>
      <c r="EKI6" s="103">
        <v>7</v>
      </c>
      <c r="EKJ6" s="103">
        <v>8</v>
      </c>
      <c r="EKK6" s="103">
        <v>9</v>
      </c>
      <c r="EKL6" s="103">
        <v>10</v>
      </c>
      <c r="EKM6" s="611" t="s">
        <v>263</v>
      </c>
      <c r="EKN6" s="618" t="s">
        <v>264</v>
      </c>
      <c r="EKO6" s="337">
        <v>12</v>
      </c>
      <c r="EKP6" s="338">
        <v>13</v>
      </c>
      <c r="EKQ6" s="338">
        <v>14</v>
      </c>
      <c r="EKR6" s="338">
        <v>15</v>
      </c>
      <c r="EKS6" s="338">
        <v>16</v>
      </c>
      <c r="EKT6" s="338">
        <v>17</v>
      </c>
      <c r="EKU6" s="611" t="s">
        <v>263</v>
      </c>
      <c r="EKV6" s="618" t="s">
        <v>264</v>
      </c>
      <c r="EKW6" s="45">
        <v>19</v>
      </c>
      <c r="EKX6" s="46">
        <v>20</v>
      </c>
      <c r="EKY6" s="46">
        <v>21</v>
      </c>
      <c r="EKZ6" s="46">
        <v>22</v>
      </c>
      <c r="ELA6" s="46">
        <v>23</v>
      </c>
      <c r="ELB6" s="46">
        <v>24</v>
      </c>
      <c r="ELC6" s="606" t="s">
        <v>263</v>
      </c>
      <c r="ELD6" s="607" t="s">
        <v>264</v>
      </c>
      <c r="ELE6" s="45">
        <v>26</v>
      </c>
      <c r="ELF6" s="46">
        <v>27</v>
      </c>
      <c r="ELG6" s="46">
        <v>28</v>
      </c>
      <c r="ELH6" s="46">
        <v>29</v>
      </c>
      <c r="ELI6" s="46">
        <v>30</v>
      </c>
      <c r="ELJ6" s="46">
        <v>31</v>
      </c>
      <c r="ELK6" s="606" t="s">
        <v>263</v>
      </c>
      <c r="ELL6" s="623" t="s">
        <v>264</v>
      </c>
      <c r="ELM6" s="664"/>
      <c r="ELN6" s="673">
        <v>2</v>
      </c>
      <c r="ELO6" s="674">
        <v>3</v>
      </c>
      <c r="ELP6" s="674">
        <v>4</v>
      </c>
      <c r="ELQ6" s="674">
        <v>5</v>
      </c>
      <c r="ELR6" s="674">
        <v>6</v>
      </c>
      <c r="ELS6" s="674">
        <v>7</v>
      </c>
      <c r="ELT6" s="624" t="s">
        <v>263</v>
      </c>
      <c r="ELU6" s="666" t="s">
        <v>264</v>
      </c>
      <c r="ELV6" s="191">
        <v>10</v>
      </c>
      <c r="ELW6" s="192">
        <v>11</v>
      </c>
      <c r="ELX6" s="192">
        <v>12</v>
      </c>
      <c r="ELY6" s="192">
        <v>13</v>
      </c>
      <c r="ELZ6" s="192">
        <v>14</v>
      </c>
      <c r="EMA6" s="192">
        <v>15</v>
      </c>
      <c r="EMB6" s="624" t="s">
        <v>263</v>
      </c>
      <c r="EMC6" s="666" t="s">
        <v>264</v>
      </c>
      <c r="EMD6" s="680">
        <v>17</v>
      </c>
      <c r="EME6" s="681">
        <v>18</v>
      </c>
      <c r="EMF6" s="681">
        <v>19</v>
      </c>
      <c r="EMG6" s="681">
        <v>20</v>
      </c>
      <c r="EMH6" s="681">
        <v>21</v>
      </c>
      <c r="EMI6" s="681">
        <v>22</v>
      </c>
      <c r="EMJ6" s="675" t="s">
        <v>263</v>
      </c>
      <c r="EMK6" s="676" t="s">
        <v>264</v>
      </c>
      <c r="EML6" s="191">
        <v>24</v>
      </c>
      <c r="EMM6" s="192">
        <v>25</v>
      </c>
      <c r="EMN6" s="192">
        <v>26</v>
      </c>
      <c r="EMO6" s="192">
        <v>27</v>
      </c>
      <c r="EMP6" s="192">
        <v>28</v>
      </c>
      <c r="EMQ6" s="192">
        <v>29</v>
      </c>
      <c r="EMR6" s="624" t="s">
        <v>263</v>
      </c>
      <c r="EMS6" s="666" t="s">
        <v>264</v>
      </c>
      <c r="EMT6" s="673">
        <v>1</v>
      </c>
      <c r="EMU6" s="674">
        <v>2</v>
      </c>
      <c r="EMV6" s="674">
        <v>3</v>
      </c>
      <c r="EMW6" s="674">
        <v>4</v>
      </c>
      <c r="EMX6" s="674">
        <v>5</v>
      </c>
      <c r="EMY6" s="674">
        <v>6</v>
      </c>
      <c r="EMZ6" s="675" t="s">
        <v>263</v>
      </c>
      <c r="ENA6" s="676" t="s">
        <v>264</v>
      </c>
      <c r="ENB6" s="191">
        <v>8</v>
      </c>
      <c r="ENC6" s="192">
        <v>9</v>
      </c>
      <c r="END6" s="192">
        <v>10</v>
      </c>
      <c r="ENE6" s="192">
        <v>11</v>
      </c>
      <c r="ENF6" s="192">
        <v>12</v>
      </c>
      <c r="ENG6" s="192">
        <v>14</v>
      </c>
      <c r="ENH6" s="624" t="s">
        <v>263</v>
      </c>
      <c r="ENI6" s="666" t="s">
        <v>264</v>
      </c>
      <c r="ENJ6" s="191">
        <v>16</v>
      </c>
      <c r="ENK6" s="192">
        <v>17</v>
      </c>
      <c r="ENL6" s="192">
        <v>18</v>
      </c>
      <c r="ENM6" s="192">
        <v>19</v>
      </c>
      <c r="ENN6" s="192">
        <v>20</v>
      </c>
      <c r="ENO6" s="192">
        <v>21</v>
      </c>
      <c r="ENP6" s="624" t="s">
        <v>263</v>
      </c>
      <c r="ENQ6" s="666" t="s">
        <v>264</v>
      </c>
      <c r="ENR6" s="191">
        <v>25</v>
      </c>
      <c r="ENS6" s="192">
        <v>26</v>
      </c>
      <c r="ENT6" s="192">
        <v>27</v>
      </c>
      <c r="ENU6" s="192">
        <v>28</v>
      </c>
      <c r="ENV6" s="192">
        <v>29</v>
      </c>
      <c r="ENW6" s="192">
        <v>30</v>
      </c>
      <c r="ENX6" s="624" t="s">
        <v>263</v>
      </c>
      <c r="ENY6" s="666" t="s">
        <v>264</v>
      </c>
      <c r="ENZ6" s="191">
        <v>1</v>
      </c>
      <c r="EOA6" s="192">
        <v>2</v>
      </c>
      <c r="EOB6" s="192">
        <v>3</v>
      </c>
      <c r="EOC6" s="192">
        <v>4</v>
      </c>
      <c r="EOD6" s="192">
        <v>5</v>
      </c>
      <c r="EOE6" s="192">
        <v>7</v>
      </c>
      <c r="EOF6" s="624" t="s">
        <v>263</v>
      </c>
      <c r="EOG6" s="666" t="s">
        <v>264</v>
      </c>
      <c r="EOH6" s="191">
        <v>8</v>
      </c>
      <c r="EOI6" s="192">
        <v>9</v>
      </c>
      <c r="EOJ6" s="192">
        <v>11</v>
      </c>
      <c r="EOK6" s="192">
        <v>12</v>
      </c>
      <c r="EOL6" s="192">
        <v>13</v>
      </c>
      <c r="EOM6" s="192">
        <v>14</v>
      </c>
      <c r="EON6" s="624" t="s">
        <v>263</v>
      </c>
      <c r="EOO6" s="666" t="s">
        <v>264</v>
      </c>
      <c r="EOP6" s="191">
        <v>16</v>
      </c>
      <c r="EOQ6" s="192">
        <v>18</v>
      </c>
      <c r="EOR6" s="192">
        <v>19</v>
      </c>
      <c r="EOS6" s="192">
        <v>20</v>
      </c>
      <c r="EOT6" s="192">
        <v>21</v>
      </c>
      <c r="EOU6" s="192">
        <v>22</v>
      </c>
      <c r="EOV6" s="624" t="s">
        <v>263</v>
      </c>
      <c r="EOW6" s="666" t="s">
        <v>264</v>
      </c>
      <c r="EOX6" s="191">
        <v>22</v>
      </c>
      <c r="EOY6" s="192">
        <v>23</v>
      </c>
      <c r="EOZ6" s="192">
        <v>24</v>
      </c>
      <c r="EPA6" s="192">
        <v>25</v>
      </c>
      <c r="EPB6" s="192">
        <v>26</v>
      </c>
      <c r="EPC6" s="192">
        <v>27</v>
      </c>
      <c r="EPD6" s="624" t="s">
        <v>263</v>
      </c>
      <c r="EPE6" s="666" t="s">
        <v>264</v>
      </c>
      <c r="EPF6" s="191">
        <v>29</v>
      </c>
      <c r="EPG6" s="192">
        <v>30</v>
      </c>
      <c r="EPH6" s="192">
        <v>31</v>
      </c>
      <c r="EPI6" s="192">
        <v>3</v>
      </c>
      <c r="EPJ6" s="192">
        <v>4</v>
      </c>
      <c r="EPK6" s="192">
        <v>5</v>
      </c>
      <c r="EPL6" s="624" t="s">
        <v>263</v>
      </c>
      <c r="EPM6" s="666" t="s">
        <v>264</v>
      </c>
      <c r="EPN6" s="191">
        <v>6</v>
      </c>
      <c r="EPO6" s="192">
        <v>8</v>
      </c>
      <c r="EPP6" s="192">
        <v>9</v>
      </c>
      <c r="EPQ6" s="192">
        <v>10</v>
      </c>
      <c r="EPR6" s="192">
        <v>11</v>
      </c>
      <c r="EPS6" s="192">
        <v>12</v>
      </c>
      <c r="EPT6" s="624" t="s">
        <v>263</v>
      </c>
      <c r="EPU6" s="666" t="s">
        <v>264</v>
      </c>
      <c r="EPV6" s="680">
        <v>13</v>
      </c>
      <c r="EPW6" s="681">
        <v>15</v>
      </c>
      <c r="EPX6" s="681">
        <v>16</v>
      </c>
      <c r="EPY6" s="681">
        <v>17</v>
      </c>
      <c r="EPZ6" s="681">
        <v>18</v>
      </c>
      <c r="EQA6" s="681">
        <v>19</v>
      </c>
      <c r="EQB6" s="675" t="s">
        <v>263</v>
      </c>
      <c r="EQC6" s="676" t="s">
        <v>264</v>
      </c>
      <c r="EQD6" s="191">
        <v>20</v>
      </c>
      <c r="EQE6" s="192">
        <v>21</v>
      </c>
      <c r="EQF6" s="192">
        <v>22</v>
      </c>
      <c r="EQG6" s="192">
        <v>23</v>
      </c>
      <c r="EQH6" s="192">
        <v>24</v>
      </c>
      <c r="EQI6" s="192">
        <v>25</v>
      </c>
      <c r="EQJ6" s="624" t="s">
        <v>263</v>
      </c>
      <c r="EQK6" s="666" t="s">
        <v>264</v>
      </c>
      <c r="EQL6" s="673">
        <v>27</v>
      </c>
      <c r="EQM6" s="674">
        <v>29</v>
      </c>
      <c r="EQN6" s="674">
        <v>30</v>
      </c>
      <c r="EQO6" s="674">
        <v>1</v>
      </c>
      <c r="EQP6" s="674">
        <v>2</v>
      </c>
      <c r="EQQ6" s="674">
        <v>3</v>
      </c>
      <c r="EQR6" s="675" t="s">
        <v>263</v>
      </c>
      <c r="EQS6" s="676" t="s">
        <v>264</v>
      </c>
      <c r="EQT6" s="191">
        <v>4</v>
      </c>
      <c r="EQU6" s="192">
        <v>6</v>
      </c>
      <c r="EQV6" s="192">
        <v>7</v>
      </c>
      <c r="EQW6" s="192">
        <v>8</v>
      </c>
      <c r="EQX6" s="192">
        <v>9</v>
      </c>
      <c r="EQY6" s="192">
        <v>10</v>
      </c>
      <c r="EQZ6" s="624" t="s">
        <v>263</v>
      </c>
      <c r="ERA6" s="666" t="s">
        <v>264</v>
      </c>
      <c r="ERB6" s="680">
        <v>11</v>
      </c>
      <c r="ERC6" s="681">
        <v>13</v>
      </c>
      <c r="ERD6" s="681">
        <v>14</v>
      </c>
      <c r="ERE6" s="681">
        <v>15</v>
      </c>
      <c r="ERF6" s="681">
        <v>16</v>
      </c>
      <c r="ERG6" s="681">
        <v>17</v>
      </c>
      <c r="ERH6" s="675" t="s">
        <v>263</v>
      </c>
      <c r="ERI6" s="676" t="s">
        <v>264</v>
      </c>
      <c r="ERJ6" s="680">
        <v>18</v>
      </c>
      <c r="ERK6" s="681">
        <v>20</v>
      </c>
      <c r="ERL6" s="681">
        <v>21</v>
      </c>
      <c r="ERM6" s="681">
        <v>22</v>
      </c>
      <c r="ERN6" s="681">
        <v>23</v>
      </c>
      <c r="ERO6" s="681">
        <v>24</v>
      </c>
      <c r="ERP6" s="675" t="s">
        <v>263</v>
      </c>
      <c r="ERQ6" s="676" t="s">
        <v>264</v>
      </c>
      <c r="ERR6" s="680">
        <v>25</v>
      </c>
      <c r="ERS6" s="681">
        <v>27</v>
      </c>
      <c r="ERT6" s="681">
        <v>28</v>
      </c>
      <c r="ERU6" s="681">
        <v>29</v>
      </c>
      <c r="ERV6" s="681">
        <v>30</v>
      </c>
      <c r="ERW6" s="681">
        <v>31</v>
      </c>
      <c r="ERX6" s="675" t="s">
        <v>263</v>
      </c>
      <c r="ERY6" s="676" t="s">
        <v>264</v>
      </c>
      <c r="ERZ6" s="191">
        <v>1</v>
      </c>
      <c r="ESA6" s="192">
        <v>3</v>
      </c>
      <c r="ESB6" s="192">
        <v>4</v>
      </c>
      <c r="ESC6" s="192">
        <v>5</v>
      </c>
      <c r="ESD6" s="192">
        <v>6</v>
      </c>
      <c r="ESE6" s="192">
        <v>7</v>
      </c>
      <c r="ESF6" s="624" t="s">
        <v>263</v>
      </c>
      <c r="ESG6" s="666" t="s">
        <v>264</v>
      </c>
      <c r="ESH6" s="339">
        <v>8</v>
      </c>
      <c r="ESI6" s="340">
        <v>10</v>
      </c>
      <c r="ESJ6" s="340">
        <v>11</v>
      </c>
      <c r="ESK6" s="340">
        <v>12</v>
      </c>
      <c r="ESL6" s="340">
        <v>13</v>
      </c>
      <c r="ESM6" s="340">
        <v>14</v>
      </c>
      <c r="ESN6" s="624" t="s">
        <v>263</v>
      </c>
      <c r="ESO6" s="666" t="s">
        <v>264</v>
      </c>
      <c r="ESP6" s="680">
        <v>15</v>
      </c>
      <c r="ESQ6" s="681">
        <v>17</v>
      </c>
      <c r="ESR6" s="681">
        <v>18</v>
      </c>
      <c r="ESS6" s="681">
        <v>19</v>
      </c>
      <c r="EST6" s="681">
        <v>20</v>
      </c>
      <c r="ESU6" s="681">
        <v>21</v>
      </c>
      <c r="ESV6" s="675" t="s">
        <v>263</v>
      </c>
      <c r="ESW6" s="676" t="s">
        <v>264</v>
      </c>
      <c r="ESX6" s="731">
        <v>22</v>
      </c>
      <c r="ESY6" s="732">
        <v>23</v>
      </c>
      <c r="ESZ6" s="732">
        <v>24</v>
      </c>
      <c r="ETA6" s="732">
        <v>25</v>
      </c>
      <c r="ETB6" s="732">
        <v>26</v>
      </c>
      <c r="ETC6" s="732">
        <v>27</v>
      </c>
      <c r="ETD6" s="733" t="s">
        <v>263</v>
      </c>
      <c r="ETE6" s="734" t="s">
        <v>264</v>
      </c>
      <c r="ETF6" s="700">
        <v>28</v>
      </c>
      <c r="ETG6" s="701">
        <v>29</v>
      </c>
      <c r="ETH6" s="701">
        <v>30</v>
      </c>
      <c r="ETI6" s="701">
        <v>1</v>
      </c>
      <c r="ETJ6" s="701">
        <v>2</v>
      </c>
      <c r="ETK6" s="701">
        <v>3</v>
      </c>
      <c r="ETL6" s="675" t="s">
        <v>263</v>
      </c>
      <c r="ETM6" s="676" t="s">
        <v>264</v>
      </c>
      <c r="ETN6" s="818">
        <v>4</v>
      </c>
      <c r="ETO6" s="819">
        <v>5</v>
      </c>
      <c r="ETP6" s="819">
        <v>6</v>
      </c>
      <c r="ETQ6" s="819">
        <v>7</v>
      </c>
      <c r="ETR6" s="819">
        <v>8</v>
      </c>
      <c r="ETS6" s="819">
        <v>9</v>
      </c>
      <c r="ETT6" s="733" t="s">
        <v>263</v>
      </c>
      <c r="ETU6" s="676" t="s">
        <v>264</v>
      </c>
      <c r="ETV6" s="680">
        <v>11</v>
      </c>
      <c r="ETW6" s="681">
        <v>12</v>
      </c>
      <c r="ETX6" s="681">
        <v>13</v>
      </c>
      <c r="ETY6" s="681">
        <v>15</v>
      </c>
      <c r="ETZ6" s="681">
        <v>16</v>
      </c>
      <c r="EUA6" s="681">
        <v>17</v>
      </c>
      <c r="EUB6" s="733" t="s">
        <v>263</v>
      </c>
      <c r="EUC6" s="676" t="s">
        <v>264</v>
      </c>
      <c r="EUD6" s="680">
        <v>18</v>
      </c>
      <c r="EUE6" s="681">
        <v>19</v>
      </c>
      <c r="EUF6" s="681">
        <v>20</v>
      </c>
      <c r="EUG6" s="681">
        <v>22</v>
      </c>
      <c r="EUH6" s="681">
        <v>23</v>
      </c>
      <c r="EUI6" s="681">
        <v>24</v>
      </c>
      <c r="EUJ6" s="733" t="s">
        <v>263</v>
      </c>
      <c r="EUK6" s="676" t="s">
        <v>264</v>
      </c>
      <c r="EUL6" s="700">
        <v>25</v>
      </c>
      <c r="EUM6" s="701">
        <v>26</v>
      </c>
      <c r="EUN6" s="701">
        <v>27</v>
      </c>
      <c r="EUO6" s="701">
        <v>29</v>
      </c>
      <c r="EUP6" s="701">
        <v>30</v>
      </c>
      <c r="EUQ6" s="701">
        <v>31</v>
      </c>
      <c r="EUR6" s="733" t="s">
        <v>263</v>
      </c>
      <c r="EUS6" s="676" t="s">
        <v>264</v>
      </c>
      <c r="EUT6" s="456">
        <v>2</v>
      </c>
      <c r="EUU6" s="457">
        <v>3</v>
      </c>
      <c r="EUV6" s="457">
        <v>4</v>
      </c>
      <c r="EUW6" s="457">
        <v>5</v>
      </c>
      <c r="EUX6" s="457">
        <v>6</v>
      </c>
      <c r="EUY6" s="457">
        <v>7</v>
      </c>
      <c r="EUZ6" s="806" t="s">
        <v>263</v>
      </c>
      <c r="EVA6" s="666" t="s">
        <v>264</v>
      </c>
      <c r="EVB6" s="680">
        <v>8</v>
      </c>
      <c r="EVC6" s="681">
        <v>9</v>
      </c>
      <c r="EVD6" s="681">
        <v>10</v>
      </c>
      <c r="EVE6" s="681">
        <v>12</v>
      </c>
      <c r="EVF6" s="681">
        <v>13</v>
      </c>
      <c r="EVG6" s="681">
        <v>14</v>
      </c>
      <c r="EVH6" s="733" t="s">
        <v>263</v>
      </c>
      <c r="EVI6" s="676" t="s">
        <v>264</v>
      </c>
      <c r="EVJ6" s="673">
        <v>15</v>
      </c>
      <c r="EVK6" s="674">
        <v>16</v>
      </c>
      <c r="EVL6" s="674">
        <v>17</v>
      </c>
      <c r="EVM6" s="674">
        <v>19</v>
      </c>
      <c r="EVN6" s="674">
        <v>20</v>
      </c>
      <c r="EVO6" s="674">
        <v>21</v>
      </c>
      <c r="EVP6" s="733" t="s">
        <v>263</v>
      </c>
      <c r="EVQ6" s="676" t="s">
        <v>264</v>
      </c>
      <c r="EVR6" s="191">
        <v>22</v>
      </c>
      <c r="EVS6" s="192">
        <v>23</v>
      </c>
      <c r="EVT6" s="192">
        <v>24</v>
      </c>
      <c r="EVU6" s="192">
        <v>25</v>
      </c>
      <c r="EVV6" s="192">
        <v>26</v>
      </c>
      <c r="EVW6" s="192">
        <v>27</v>
      </c>
      <c r="EVX6" s="806" t="s">
        <v>263</v>
      </c>
      <c r="EVY6" s="666" t="s">
        <v>264</v>
      </c>
      <c r="EVZ6" s="191">
        <v>28</v>
      </c>
      <c r="EWA6" s="192">
        <v>29</v>
      </c>
      <c r="EWB6" s="192">
        <v>30</v>
      </c>
      <c r="EWC6" s="192">
        <v>31</v>
      </c>
      <c r="EWD6" s="192">
        <v>1</v>
      </c>
      <c r="EWE6" s="192">
        <v>2</v>
      </c>
      <c r="EWF6" s="806" t="s">
        <v>263</v>
      </c>
      <c r="EWG6" s="666" t="s">
        <v>264</v>
      </c>
      <c r="EWH6" s="680">
        <v>3</v>
      </c>
      <c r="EWI6" s="681">
        <v>4</v>
      </c>
      <c r="EWJ6" s="681">
        <v>5</v>
      </c>
      <c r="EWK6" s="681">
        <v>6</v>
      </c>
      <c r="EWL6" s="681">
        <v>7</v>
      </c>
      <c r="EWM6" s="681">
        <v>8</v>
      </c>
      <c r="EWN6" s="733" t="s">
        <v>263</v>
      </c>
      <c r="EWO6" s="676" t="s">
        <v>264</v>
      </c>
      <c r="EWP6" s="191">
        <v>9</v>
      </c>
      <c r="EWQ6" s="192">
        <v>10</v>
      </c>
      <c r="EWR6" s="192">
        <v>11</v>
      </c>
      <c r="EWS6" s="192">
        <v>12</v>
      </c>
      <c r="EWT6" s="192">
        <v>13</v>
      </c>
      <c r="EWU6" s="192">
        <v>14</v>
      </c>
      <c r="EWV6" s="806" t="s">
        <v>263</v>
      </c>
      <c r="EWW6" s="666" t="s">
        <v>264</v>
      </c>
      <c r="EWX6" s="191">
        <v>20</v>
      </c>
      <c r="EWY6" s="192">
        <v>21</v>
      </c>
      <c r="EWZ6" s="192">
        <v>22</v>
      </c>
      <c r="EXA6" s="192">
        <v>23</v>
      </c>
      <c r="EXB6" s="192">
        <v>24</v>
      </c>
      <c r="EXC6" s="192">
        <v>25</v>
      </c>
      <c r="EXD6" s="806" t="s">
        <v>263</v>
      </c>
      <c r="EXE6" s="666" t="s">
        <v>264</v>
      </c>
      <c r="EXF6" s="191">
        <v>26</v>
      </c>
      <c r="EXG6" s="192">
        <v>27</v>
      </c>
      <c r="EXH6" s="192">
        <v>28</v>
      </c>
      <c r="EXI6" s="192">
        <v>1</v>
      </c>
      <c r="EXJ6" s="192">
        <v>2</v>
      </c>
      <c r="EXK6" s="192">
        <v>3</v>
      </c>
      <c r="EXL6" s="806" t="s">
        <v>263</v>
      </c>
      <c r="EXM6" s="666" t="s">
        <v>264</v>
      </c>
      <c r="EXN6" s="191">
        <v>6</v>
      </c>
      <c r="EXO6" s="192">
        <v>7</v>
      </c>
      <c r="EXP6" s="192">
        <v>9</v>
      </c>
      <c r="EXQ6" s="192">
        <v>10</v>
      </c>
      <c r="EXR6" s="192">
        <v>11</v>
      </c>
      <c r="EXS6" s="192">
        <v>12</v>
      </c>
      <c r="EXT6" s="806" t="s">
        <v>263</v>
      </c>
      <c r="EXU6" s="666" t="s">
        <v>264</v>
      </c>
      <c r="EXV6" s="680">
        <v>12</v>
      </c>
      <c r="EXW6" s="681">
        <v>13</v>
      </c>
      <c r="EXX6" s="681">
        <v>14</v>
      </c>
      <c r="EXY6" s="681">
        <v>15</v>
      </c>
      <c r="EXZ6" s="681">
        <v>16</v>
      </c>
      <c r="EYA6" s="681">
        <v>17</v>
      </c>
      <c r="EYB6" s="733" t="s">
        <v>263</v>
      </c>
      <c r="EYC6" s="676" t="s">
        <v>264</v>
      </c>
      <c r="EYD6" s="456">
        <v>18</v>
      </c>
      <c r="EYE6" s="457">
        <v>19</v>
      </c>
      <c r="EYF6" s="457">
        <v>20</v>
      </c>
      <c r="EYG6" s="457">
        <v>21</v>
      </c>
      <c r="EYH6" s="457">
        <v>22</v>
      </c>
      <c r="EYI6" s="457">
        <v>23</v>
      </c>
      <c r="EYJ6" s="806" t="s">
        <v>263</v>
      </c>
      <c r="EYK6" s="666" t="s">
        <v>264</v>
      </c>
      <c r="EYL6" s="680">
        <v>24</v>
      </c>
      <c r="EYM6" s="681">
        <v>25</v>
      </c>
      <c r="EYN6" s="681">
        <v>26</v>
      </c>
      <c r="EYO6" s="681">
        <v>27</v>
      </c>
      <c r="EYP6" s="681">
        <v>28</v>
      </c>
      <c r="EYQ6" s="681">
        <v>29</v>
      </c>
      <c r="EYR6" s="733" t="s">
        <v>263</v>
      </c>
      <c r="EYS6" s="676" t="s">
        <v>264</v>
      </c>
      <c r="EYT6" s="680">
        <v>31</v>
      </c>
      <c r="EYU6" s="681">
        <v>1</v>
      </c>
      <c r="EYV6" s="681">
        <v>2</v>
      </c>
      <c r="EYW6" s="681">
        <v>3</v>
      </c>
      <c r="EYX6" s="681">
        <v>4</v>
      </c>
      <c r="EYY6" s="681">
        <v>5</v>
      </c>
      <c r="EYZ6" s="733" t="s">
        <v>263</v>
      </c>
      <c r="EZA6" s="676" t="s">
        <v>264</v>
      </c>
      <c r="EZB6" s="680">
        <v>7</v>
      </c>
      <c r="EZC6" s="681">
        <v>8</v>
      </c>
      <c r="EZD6" s="681">
        <v>9</v>
      </c>
      <c r="EZE6" s="681">
        <v>10</v>
      </c>
      <c r="EZF6" s="681">
        <v>11</v>
      </c>
      <c r="EZG6" s="681">
        <v>12</v>
      </c>
      <c r="EZH6" s="733" t="s">
        <v>263</v>
      </c>
      <c r="EZI6" s="676" t="s">
        <v>264</v>
      </c>
      <c r="EZJ6" s="680">
        <v>14</v>
      </c>
      <c r="EZK6" s="681">
        <v>15</v>
      </c>
      <c r="EZL6" s="681">
        <v>16</v>
      </c>
      <c r="EZM6" s="681">
        <v>17</v>
      </c>
      <c r="EZN6" s="681">
        <v>18</v>
      </c>
      <c r="EZO6" s="681">
        <v>19</v>
      </c>
      <c r="EZP6" s="874" t="s">
        <v>263</v>
      </c>
      <c r="EZQ6" s="875" t="s">
        <v>264</v>
      </c>
      <c r="EZR6" s="248">
        <v>20</v>
      </c>
      <c r="EZS6" s="248">
        <v>21</v>
      </c>
      <c r="EZT6" s="248">
        <v>22</v>
      </c>
      <c r="EZU6" s="248">
        <v>23</v>
      </c>
      <c r="EZV6" s="248">
        <v>24</v>
      </c>
      <c r="EZW6" s="248">
        <v>25</v>
      </c>
      <c r="EZX6" s="895" t="s">
        <v>263</v>
      </c>
      <c r="EZY6" s="896" t="s">
        <v>264</v>
      </c>
      <c r="EZZ6" s="191">
        <v>28</v>
      </c>
      <c r="FAA6" s="192">
        <v>29</v>
      </c>
      <c r="FAB6" s="192">
        <v>2</v>
      </c>
      <c r="FAC6" s="192">
        <v>3</v>
      </c>
      <c r="FAD6" s="192">
        <v>4</v>
      </c>
      <c r="FAE6" s="192">
        <v>5</v>
      </c>
      <c r="FAF6" s="870" t="s">
        <v>263</v>
      </c>
      <c r="FAG6" s="871" t="s">
        <v>264</v>
      </c>
      <c r="FAH6" s="680">
        <v>6</v>
      </c>
      <c r="FAI6" s="681">
        <v>7</v>
      </c>
      <c r="FAJ6" s="681">
        <v>8</v>
      </c>
      <c r="FAK6" s="681">
        <v>9</v>
      </c>
      <c r="FAL6" s="681">
        <v>10</v>
      </c>
      <c r="FAM6" s="681">
        <v>11</v>
      </c>
      <c r="FAN6" s="874" t="s">
        <v>263</v>
      </c>
      <c r="FAO6" s="875" t="s">
        <v>264</v>
      </c>
      <c r="FAP6" s="680">
        <v>12</v>
      </c>
      <c r="FAQ6" s="681">
        <v>13</v>
      </c>
      <c r="FAR6" s="681">
        <v>14</v>
      </c>
      <c r="FAS6" s="681">
        <v>15</v>
      </c>
      <c r="FAT6" s="681">
        <v>16</v>
      </c>
      <c r="FAU6" s="681">
        <v>17</v>
      </c>
      <c r="FAV6" s="874" t="s">
        <v>263</v>
      </c>
      <c r="FAW6" s="875" t="s">
        <v>264</v>
      </c>
    </row>
    <row r="7" spans="1:4105" s="8" customFormat="1" ht="15" customHeight="1" x14ac:dyDescent="0.2">
      <c r="A7" s="21">
        <v>1</v>
      </c>
      <c r="B7" s="21" t="s">
        <v>282</v>
      </c>
      <c r="C7" s="275" t="s">
        <v>280</v>
      </c>
      <c r="D7" s="21">
        <v>50</v>
      </c>
      <c r="E7" s="24">
        <v>0</v>
      </c>
      <c r="F7" s="24">
        <v>2592</v>
      </c>
      <c r="G7" s="24"/>
      <c r="H7" s="24"/>
      <c r="I7" s="24"/>
      <c r="J7" s="360">
        <f>SUMIF(SUMPK!$B:$B,$B:$B,SUMPK!$O:$O)</f>
        <v>0</v>
      </c>
      <c r="K7" s="24"/>
      <c r="L7" s="24">
        <f>F7+H7-J7</f>
        <v>2592</v>
      </c>
      <c r="M7" s="24">
        <f>K7+L7</f>
        <v>2592</v>
      </c>
      <c r="N7" s="15">
        <v>372.83333333333331</v>
      </c>
      <c r="O7" s="276">
        <f t="shared" ref="O7:O23" si="0">IF(N7=0,0,M7/N7)</f>
        <v>6.9521680822530181</v>
      </c>
      <c r="P7" s="15">
        <v>0</v>
      </c>
      <c r="Q7" s="276">
        <f>IF(P7=0,0,M7/P7*6)</f>
        <v>0</v>
      </c>
      <c r="R7" s="277">
        <f>S7/$S$3</f>
        <v>115.38461538461539</v>
      </c>
      <c r="S7" s="222">
        <v>3000</v>
      </c>
      <c r="T7" s="276">
        <f>IF(R7=0,0,M7/R7)</f>
        <v>22.463999999999999</v>
      </c>
      <c r="U7" s="278"/>
      <c r="V7" s="277">
        <f t="shared" ref="V7:V23" si="1">IF(R7=0,0,(M7+U7)/R7)</f>
        <v>22.463999999999999</v>
      </c>
      <c r="W7" s="279">
        <f t="shared" ref="W7:W11" si="2">F7/(E7+F7)</f>
        <v>1</v>
      </c>
      <c r="X7" s="299"/>
      <c r="Y7" s="280"/>
      <c r="Z7" s="280"/>
      <c r="AA7" s="280"/>
      <c r="AB7" s="280"/>
      <c r="AC7" s="662">
        <v>20</v>
      </c>
      <c r="AD7" s="648"/>
      <c r="AE7" s="49">
        <v>646</v>
      </c>
      <c r="AF7" s="49">
        <v>21</v>
      </c>
      <c r="AG7" s="49">
        <v>1533</v>
      </c>
      <c r="AH7" s="47">
        <v>98</v>
      </c>
      <c r="AI7" s="47"/>
      <c r="AJ7" s="42">
        <f t="shared" ref="AJ7:AJ23" si="3">SUM(AD7:AI7)</f>
        <v>2298</v>
      </c>
      <c r="AK7" s="43">
        <f t="shared" ref="AK7:AK23" si="4">AJ7/$AK$5</f>
        <v>383</v>
      </c>
      <c r="AL7" s="48">
        <v>932</v>
      </c>
      <c r="AM7" s="47"/>
      <c r="AN7" s="47">
        <v>520</v>
      </c>
      <c r="AO7" s="47">
        <v>2219</v>
      </c>
      <c r="AP7" s="47"/>
      <c r="AQ7" s="47"/>
      <c r="AR7" s="42">
        <f t="shared" ref="AR7:AR23" si="5">SUM(AL7:AQ7)</f>
        <v>3671</v>
      </c>
      <c r="AS7" s="43">
        <f t="shared" ref="AS7:AS23" si="6">AR7/$AK$5</f>
        <v>611.83333333333337</v>
      </c>
      <c r="AT7" s="48"/>
      <c r="AU7" s="49"/>
      <c r="AV7" s="49">
        <v>1559</v>
      </c>
      <c r="AW7" s="49">
        <v>1202</v>
      </c>
      <c r="AX7" s="49"/>
      <c r="AY7" s="49"/>
      <c r="AZ7" s="42">
        <f t="shared" ref="AZ7:AZ23" si="7">SUM(AT7:AY7)</f>
        <v>2761</v>
      </c>
      <c r="BA7" s="43">
        <f t="shared" ref="BA7:BA23" si="8">AZ7/$AK$5</f>
        <v>460.16666666666669</v>
      </c>
      <c r="BB7" s="48">
        <v>6</v>
      </c>
      <c r="BC7" s="49"/>
      <c r="BD7" s="49">
        <v>673</v>
      </c>
      <c r="BE7" s="49">
        <v>1518</v>
      </c>
      <c r="BF7" s="49">
        <v>1301</v>
      </c>
      <c r="BG7" s="49"/>
      <c r="BH7" s="42">
        <f t="shared" ref="BH7:BH23" si="9">SUM(BB7:BG7)</f>
        <v>3498</v>
      </c>
      <c r="BI7" s="43">
        <f t="shared" ref="BI7:BI23" si="10">BH7/$AK$5</f>
        <v>583</v>
      </c>
      <c r="BJ7" s="48"/>
      <c r="BK7" s="49"/>
      <c r="BL7" s="49"/>
      <c r="BM7" s="49">
        <v>929</v>
      </c>
      <c r="BN7" s="49">
        <v>8</v>
      </c>
      <c r="BO7" s="49"/>
      <c r="BP7" s="42">
        <f t="shared" ref="BP7:BP23" si="11">SUM(BJ7:BO7)</f>
        <v>937</v>
      </c>
      <c r="BQ7" s="43">
        <f t="shared" ref="BQ7:BQ23" si="12">BP7/$AK$5</f>
        <v>156.16666666666666</v>
      </c>
      <c r="BR7" s="48"/>
      <c r="BS7" s="49"/>
      <c r="BT7" s="49"/>
      <c r="BU7" s="49"/>
      <c r="BV7" s="49"/>
      <c r="BW7" s="49">
        <v>909</v>
      </c>
      <c r="BX7" s="42">
        <f t="shared" ref="BX7:BX23" si="13">SUM(BR7:BW7)</f>
        <v>909</v>
      </c>
      <c r="BY7" s="43">
        <f t="shared" ref="BY7:BY23" si="14">BX7/$AK$5</f>
        <v>151.5</v>
      </c>
      <c r="BZ7" s="48"/>
      <c r="CA7" s="49">
        <v>8</v>
      </c>
      <c r="CB7" s="49"/>
      <c r="CC7" s="49">
        <v>2162</v>
      </c>
      <c r="CD7" s="49">
        <v>2</v>
      </c>
      <c r="CE7" s="49">
        <v>925</v>
      </c>
      <c r="CF7" s="42">
        <f t="shared" ref="CF7:CF23" si="15">SUM(BZ7:CE7)</f>
        <v>3097</v>
      </c>
      <c r="CG7" s="43">
        <f t="shared" ref="CG7:CG23" si="16">CF7/$AK$5</f>
        <v>516.16666666666663</v>
      </c>
      <c r="CH7" s="63"/>
      <c r="CI7" s="64"/>
      <c r="CJ7" s="64">
        <v>2352</v>
      </c>
      <c r="CK7" s="64">
        <v>4</v>
      </c>
      <c r="CL7" s="64">
        <v>1287</v>
      </c>
      <c r="CM7" s="64"/>
      <c r="CN7" s="42">
        <f t="shared" ref="CN7:CN23" si="17">SUM(CH7:CM7)</f>
        <v>3643</v>
      </c>
      <c r="CO7" s="43">
        <f t="shared" ref="CO7:CO23" si="18">CN7/$AK$5</f>
        <v>607.16666666666663</v>
      </c>
      <c r="CP7" s="48"/>
      <c r="CQ7" s="49"/>
      <c r="CR7" s="49"/>
      <c r="CS7" s="49">
        <v>3342</v>
      </c>
      <c r="CT7" s="49">
        <v>81</v>
      </c>
      <c r="CU7" s="49"/>
      <c r="CV7" s="42">
        <f t="shared" ref="CV7:CV23" si="19">SUM(CP7:CU7)</f>
        <v>3423</v>
      </c>
      <c r="CW7" s="43">
        <f t="shared" ref="CW7:CW23" si="20">CV7/$AK$5</f>
        <v>570.5</v>
      </c>
      <c r="CX7" s="22">
        <v>3</v>
      </c>
      <c r="CY7" s="49"/>
      <c r="CZ7" s="49"/>
      <c r="DA7" s="49">
        <v>396</v>
      </c>
      <c r="DB7" s="49">
        <v>519</v>
      </c>
      <c r="DC7" s="49">
        <v>907</v>
      </c>
      <c r="DD7" s="42">
        <f t="shared" ref="DD7:DD23" si="21">SUM(CX7:DC7)</f>
        <v>1825</v>
      </c>
      <c r="DE7" s="43">
        <f t="shared" ref="DE7:DE23" si="22">DD7/$AK$5</f>
        <v>304.16666666666669</v>
      </c>
      <c r="DF7" s="48"/>
      <c r="DG7" s="49"/>
      <c r="DH7" s="49"/>
      <c r="DI7" s="49"/>
      <c r="DJ7" s="49"/>
      <c r="DK7" s="49">
        <f>1896+5</f>
        <v>1901</v>
      </c>
      <c r="DL7" s="42">
        <f t="shared" ref="DL7:DL23" si="23">SUM(DF7:DK7)</f>
        <v>1901</v>
      </c>
      <c r="DM7" s="43">
        <f t="shared" ref="DM7:DM23" si="24">DL7/$AK$5</f>
        <v>316.83333333333331</v>
      </c>
      <c r="DN7" s="48">
        <v>7</v>
      </c>
      <c r="DO7" s="49"/>
      <c r="DP7" s="49"/>
      <c r="DQ7" s="49"/>
      <c r="DR7" s="49">
        <v>6</v>
      </c>
      <c r="DS7" s="49">
        <v>1963</v>
      </c>
      <c r="DT7" s="42">
        <f t="shared" ref="DT7:DT23" si="25">SUM(DN7:DS7)</f>
        <v>1976</v>
      </c>
      <c r="DU7" s="43">
        <f t="shared" ref="DU7:DU23" si="26">DT7/$AK$5</f>
        <v>329.33333333333331</v>
      </c>
      <c r="DV7" s="48">
        <v>492</v>
      </c>
      <c r="DW7" s="49"/>
      <c r="DX7" s="49">
        <v>1473</v>
      </c>
      <c r="DY7" s="49"/>
      <c r="DZ7" s="49">
        <v>510</v>
      </c>
      <c r="EA7" s="49"/>
      <c r="EB7" s="42">
        <f t="shared" ref="EB7:EB23" si="27">SUM(DV7:EA7)</f>
        <v>2475</v>
      </c>
      <c r="EC7" s="43">
        <f t="shared" ref="EC7:EC23" si="28">EB7/$AK$5</f>
        <v>412.5</v>
      </c>
      <c r="ED7" s="48"/>
      <c r="EE7" s="49"/>
      <c r="EF7" s="49"/>
      <c r="EG7" s="49"/>
      <c r="EH7" s="49">
        <v>855</v>
      </c>
      <c r="EI7" s="49">
        <v>818</v>
      </c>
      <c r="EJ7" s="42">
        <f t="shared" ref="EJ7:EJ23" si="29">SUM(ED7:EI7)</f>
        <v>1673</v>
      </c>
      <c r="EK7" s="43">
        <f t="shared" ref="EK7:EK23" si="30">EJ7/$AK$5</f>
        <v>278.83333333333331</v>
      </c>
      <c r="EL7" s="48">
        <v>195</v>
      </c>
      <c r="EM7" s="49">
        <v>702</v>
      </c>
      <c r="EN7" s="49">
        <v>855</v>
      </c>
      <c r="EO7" s="49"/>
      <c r="EP7" s="49"/>
      <c r="EQ7" s="49">
        <v>210</v>
      </c>
      <c r="ER7" s="42">
        <f t="shared" ref="ER7:ER23" si="31">SUM(EL7:EQ7)</f>
        <v>1962</v>
      </c>
      <c r="ES7" s="43">
        <f t="shared" ref="ES7:ES23" si="32">ER7/$AK$5</f>
        <v>327</v>
      </c>
      <c r="ET7" s="48">
        <v>1007</v>
      </c>
      <c r="EU7" s="49">
        <v>10</v>
      </c>
      <c r="EV7" s="49"/>
      <c r="EW7" s="49"/>
      <c r="EX7" s="49"/>
      <c r="EY7" s="49"/>
      <c r="EZ7" s="42">
        <f t="shared" ref="EZ7:EZ23" si="33">SUM(ET7:EY7)</f>
        <v>1017</v>
      </c>
      <c r="FA7" s="43">
        <f t="shared" ref="FA7:FA23" si="34">EZ7/$AK$5</f>
        <v>169.5</v>
      </c>
      <c r="FB7" s="48">
        <v>1811</v>
      </c>
      <c r="FC7" s="49"/>
      <c r="FD7" s="49"/>
      <c r="FE7" s="49"/>
      <c r="FF7" s="49">
        <v>690</v>
      </c>
      <c r="FG7" s="49"/>
      <c r="FH7" s="42">
        <f t="shared" ref="FH7:FH23" si="35">SUM(FB7:FG7)</f>
        <v>2501</v>
      </c>
      <c r="FI7" s="43">
        <f t="shared" ref="FI7:FI23" si="36">FH7/$AK$5</f>
        <v>416.83333333333331</v>
      </c>
      <c r="FJ7" s="48">
        <v>1570</v>
      </c>
      <c r="FK7" s="49"/>
      <c r="FL7" s="49"/>
      <c r="FM7" s="49"/>
      <c r="FN7" s="49"/>
      <c r="FO7" s="49"/>
      <c r="FP7" s="42">
        <f t="shared" ref="FP7:FP23" si="37">SUM(FJ7:FO7)</f>
        <v>1570</v>
      </c>
      <c r="FQ7" s="43">
        <f t="shared" ref="FQ7:FQ23" si="38">FP7/$AK$5</f>
        <v>261.66666666666669</v>
      </c>
      <c r="FR7" s="48"/>
      <c r="FS7" s="49">
        <v>2316</v>
      </c>
      <c r="FT7" s="49">
        <v>995</v>
      </c>
      <c r="FU7" s="49">
        <v>199</v>
      </c>
      <c r="FV7" s="49"/>
      <c r="FW7" s="49"/>
      <c r="FX7" s="42">
        <f t="shared" ref="FX7:FX23" si="39">SUM(FR7:FW7)</f>
        <v>3510</v>
      </c>
      <c r="FY7" s="43">
        <f t="shared" ref="FY7:FY23" si="40">FX7/$AK$5</f>
        <v>585</v>
      </c>
      <c r="FZ7" s="48">
        <v>3503</v>
      </c>
      <c r="GA7" s="49">
        <v>1404</v>
      </c>
      <c r="GB7" s="49">
        <v>182</v>
      </c>
      <c r="GC7" s="49"/>
      <c r="GD7" s="49"/>
      <c r="GE7" s="49"/>
      <c r="GF7" s="42">
        <f t="shared" ref="GF7:GF23" si="41">SUM(FZ7:GE7)</f>
        <v>5089</v>
      </c>
      <c r="GG7" s="43">
        <f t="shared" ref="GG7:GG23" si="42">GF7/$AK$5</f>
        <v>848.16666666666663</v>
      </c>
      <c r="GH7" s="48"/>
      <c r="GI7" s="49">
        <v>626</v>
      </c>
      <c r="GJ7" s="49"/>
      <c r="GK7" s="49">
        <v>888</v>
      </c>
      <c r="GL7" s="49"/>
      <c r="GM7" s="49"/>
      <c r="GN7" s="42">
        <f t="shared" ref="GN7:GN23" si="43">SUM(GH7:GM7)</f>
        <v>1514</v>
      </c>
      <c r="GO7" s="43">
        <f t="shared" ref="GO7:GO23" si="44">GN7/$AK$5</f>
        <v>252.33333333333334</v>
      </c>
      <c r="GP7" s="48">
        <v>843</v>
      </c>
      <c r="GQ7" s="49"/>
      <c r="GR7" s="49"/>
      <c r="GS7" s="49">
        <v>2905</v>
      </c>
      <c r="GT7" s="49">
        <v>245</v>
      </c>
      <c r="GU7" s="49"/>
      <c r="GV7" s="42">
        <f t="shared" ref="GV7:GV23" si="45">SUM(GP7:GU7)</f>
        <v>3993</v>
      </c>
      <c r="GW7" s="43">
        <f t="shared" ref="GW7:GW23" si="46">GV7/$AK$5</f>
        <v>665.5</v>
      </c>
      <c r="GX7" s="48"/>
      <c r="GY7" s="49"/>
      <c r="GZ7" s="49"/>
      <c r="HA7" s="49">
        <v>2450</v>
      </c>
      <c r="HB7" s="49"/>
      <c r="HC7" s="49">
        <v>90</v>
      </c>
      <c r="HD7" s="42">
        <f t="shared" ref="HD7:HD23" si="47">SUM(GX7:HC7)</f>
        <v>2540</v>
      </c>
      <c r="HE7" s="43">
        <f t="shared" ref="HE7:HE23" si="48">HD7/$AK$5</f>
        <v>423.33333333333331</v>
      </c>
      <c r="HF7" s="48"/>
      <c r="HG7" s="49"/>
      <c r="HH7" s="49"/>
      <c r="HI7" s="49">
        <v>146</v>
      </c>
      <c r="HJ7" s="49"/>
      <c r="HK7" s="49">
        <v>1505</v>
      </c>
      <c r="HL7" s="42">
        <f t="shared" ref="HL7:HL23" si="49">SUM(HF7:HK7)</f>
        <v>1651</v>
      </c>
      <c r="HM7" s="43">
        <f t="shared" ref="HM7:HM23" si="50">HL7/$AK$5</f>
        <v>275.16666666666669</v>
      </c>
      <c r="HN7" s="82"/>
      <c r="HO7" s="83"/>
      <c r="HP7" s="83"/>
      <c r="HQ7" s="83"/>
      <c r="HR7" s="83">
        <v>1080</v>
      </c>
      <c r="HS7" s="83">
        <v>972</v>
      </c>
      <c r="HT7" s="42">
        <f t="shared" ref="HT7:HT23" si="51">SUM(HN7:HS7)</f>
        <v>2052</v>
      </c>
      <c r="HU7" s="43">
        <f t="shared" ref="HU7:HU23" si="52">HT7/$AK$5</f>
        <v>342</v>
      </c>
      <c r="HV7" s="48"/>
      <c r="HW7" s="49">
        <v>670</v>
      </c>
      <c r="HX7" s="49">
        <v>1877</v>
      </c>
      <c r="HY7" s="49"/>
      <c r="HZ7" s="49"/>
      <c r="IA7" s="49">
        <v>81</v>
      </c>
      <c r="IB7" s="42">
        <f t="shared" ref="IB7:IB23" si="53">SUM(HV7:IA7)</f>
        <v>2628</v>
      </c>
      <c r="IC7" s="43">
        <f t="shared" ref="IC7:IC23" si="54">IB7/$AK$5</f>
        <v>438</v>
      </c>
      <c r="ID7" s="48">
        <v>1397</v>
      </c>
      <c r="IE7" s="49"/>
      <c r="IF7" s="49"/>
      <c r="IG7" s="49"/>
      <c r="IH7" s="49"/>
      <c r="II7" s="49"/>
      <c r="IJ7" s="42">
        <f t="shared" ref="IJ7:IJ23" si="55">SUM(ID7:II7)</f>
        <v>1397</v>
      </c>
      <c r="IK7" s="43">
        <f t="shared" ref="IK7:IK23" si="56">IJ7/$AK$5</f>
        <v>232.83333333333334</v>
      </c>
      <c r="IL7" s="48">
        <v>668</v>
      </c>
      <c r="IM7" s="49"/>
      <c r="IN7" s="49"/>
      <c r="IO7" s="49"/>
      <c r="IP7" s="49"/>
      <c r="IQ7" s="49"/>
      <c r="IR7" s="42">
        <f t="shared" ref="IR7:IR23" si="57">SUM(IL7:IQ7)</f>
        <v>668</v>
      </c>
      <c r="IS7" s="43">
        <f t="shared" ref="IS7:IS23" si="58">IR7/$AK$5</f>
        <v>111.33333333333333</v>
      </c>
      <c r="IT7" s="48"/>
      <c r="IU7" s="49"/>
      <c r="IV7" s="49"/>
      <c r="IW7" s="49">
        <v>2343</v>
      </c>
      <c r="IX7" s="49"/>
      <c r="IY7" s="49">
        <v>986</v>
      </c>
      <c r="IZ7" s="42">
        <f t="shared" ref="IZ7:IZ23" si="59">SUM(IT7:IY7)</f>
        <v>3329</v>
      </c>
      <c r="JA7" s="43">
        <f t="shared" ref="JA7:JA23" si="60">IZ7/$AK$5</f>
        <v>554.83333333333337</v>
      </c>
      <c r="JB7" s="48"/>
      <c r="JC7" s="49"/>
      <c r="JD7" s="49"/>
      <c r="JE7" s="49"/>
      <c r="JF7" s="49"/>
      <c r="JG7" s="49">
        <v>432</v>
      </c>
      <c r="JH7" s="42">
        <f t="shared" ref="JH7:JH23" si="61">SUM(JB7:JG7)</f>
        <v>432</v>
      </c>
      <c r="JI7" s="43">
        <f t="shared" ref="JI7:JI23" si="62">JH7/$AK$5</f>
        <v>72</v>
      </c>
      <c r="JJ7" s="48">
        <v>818</v>
      </c>
      <c r="JK7" s="49"/>
      <c r="JL7" s="49">
        <f>750+1564</f>
        <v>2314</v>
      </c>
      <c r="JM7" s="49"/>
      <c r="JN7" s="49"/>
      <c r="JO7" s="49"/>
      <c r="JP7" s="42">
        <f t="shared" ref="JP7:JP23" si="63">SUM(JJ7:JO7)</f>
        <v>3132</v>
      </c>
      <c r="JQ7" s="43">
        <f t="shared" ref="JQ7:JQ23" si="64">JP7/$AK$5</f>
        <v>522</v>
      </c>
      <c r="JR7" s="48"/>
      <c r="JS7" s="49">
        <v>540</v>
      </c>
      <c r="JT7" s="49">
        <v>1128</v>
      </c>
      <c r="JU7" s="49"/>
      <c r="JV7" s="49"/>
      <c r="JW7" s="49"/>
      <c r="JX7" s="42">
        <f t="shared" ref="JX7:JX23" si="65">SUM(JR7:JW7)</f>
        <v>1668</v>
      </c>
      <c r="JY7" s="43">
        <f t="shared" ref="JY7:JY23" si="66">JX7/$AK$5</f>
        <v>278</v>
      </c>
      <c r="JZ7" s="48"/>
      <c r="KA7" s="49"/>
      <c r="KB7" s="49">
        <v>501</v>
      </c>
      <c r="KC7" s="49"/>
      <c r="KD7" s="49"/>
      <c r="KE7" s="49"/>
      <c r="KF7" s="42">
        <f t="shared" ref="KF7:KF23" si="67">SUM(JZ7:KE7)</f>
        <v>501</v>
      </c>
      <c r="KG7" s="43">
        <f t="shared" ref="KG7:KG23" si="68">KF7/$AK$5</f>
        <v>83.5</v>
      </c>
      <c r="KH7" s="48"/>
      <c r="KI7" s="49"/>
      <c r="KJ7" s="49"/>
      <c r="KK7" s="49"/>
      <c r="KL7" s="49">
        <v>812</v>
      </c>
      <c r="KM7" s="49">
        <v>75</v>
      </c>
      <c r="KN7" s="42">
        <f t="shared" ref="KN7:KN23" si="69">SUM(KH7:KM7)</f>
        <v>887</v>
      </c>
      <c r="KO7" s="43">
        <f t="shared" ref="KO7:KO23" si="70">KN7/$AK$5</f>
        <v>147.83333333333334</v>
      </c>
      <c r="KP7" s="48"/>
      <c r="KQ7" s="49">
        <v>1581</v>
      </c>
      <c r="KR7" s="49"/>
      <c r="KS7" s="49"/>
      <c r="KT7" s="49"/>
      <c r="KU7" s="49">
        <v>1174</v>
      </c>
      <c r="KV7" s="42">
        <f t="shared" ref="KV7:KV23" si="71">SUM(KP7:KU7)</f>
        <v>2755</v>
      </c>
      <c r="KW7" s="43">
        <f t="shared" ref="KW7:KW23" si="72">KV7/$AK$5</f>
        <v>459.16666666666669</v>
      </c>
      <c r="KX7" s="48">
        <v>50</v>
      </c>
      <c r="KY7" s="49"/>
      <c r="KZ7" s="49"/>
      <c r="LA7" s="49"/>
      <c r="LB7" s="49">
        <v>1147</v>
      </c>
      <c r="LC7" s="49">
        <v>65</v>
      </c>
      <c r="LD7" s="42">
        <f t="shared" ref="LD7:LD23" si="73">SUM(KX7:LC7)</f>
        <v>1262</v>
      </c>
      <c r="LE7" s="43">
        <f t="shared" ref="LE7:LE23" si="74">LD7/$AK$5</f>
        <v>210.33333333333334</v>
      </c>
      <c r="LF7" s="48"/>
      <c r="LG7" s="49"/>
      <c r="LH7" s="49"/>
      <c r="LI7" s="49"/>
      <c r="LJ7" s="49">
        <v>1873</v>
      </c>
      <c r="LK7" s="49"/>
      <c r="LL7" s="42">
        <f t="shared" ref="LL7:LL23" si="75">SUM(LF7:LK7)</f>
        <v>1873</v>
      </c>
      <c r="LM7" s="43">
        <f t="shared" ref="LM7:LM23" si="76">LL7/$AK$5</f>
        <v>312.16666666666669</v>
      </c>
      <c r="LN7" s="48"/>
      <c r="LO7" s="49"/>
      <c r="LP7" s="49"/>
      <c r="LQ7" s="49"/>
      <c r="LR7" s="49"/>
      <c r="LS7" s="49"/>
      <c r="LT7" s="42">
        <f t="shared" ref="LT7:LT23" si="77">SUM(LN7:LS7)</f>
        <v>0</v>
      </c>
      <c r="LU7" s="43">
        <f t="shared" ref="LU7:LU23" si="78">LT7/$AK$5</f>
        <v>0</v>
      </c>
      <c r="LV7" s="48">
        <v>1467</v>
      </c>
      <c r="LW7" s="49">
        <v>81</v>
      </c>
      <c r="LX7" s="49"/>
      <c r="LY7" s="49"/>
      <c r="LZ7" s="49"/>
      <c r="MA7" s="49"/>
      <c r="MB7" s="42">
        <f t="shared" ref="MB7:MB23" si="79">SUM(LV7:MA7)</f>
        <v>1548</v>
      </c>
      <c r="MC7" s="43">
        <f t="shared" ref="MC7:MC23" si="80">MB7/$AK$5</f>
        <v>258</v>
      </c>
      <c r="MD7" s="48">
        <v>1569</v>
      </c>
      <c r="ME7" s="49"/>
      <c r="MF7" s="49"/>
      <c r="MG7" s="49">
        <v>663</v>
      </c>
      <c r="MH7" s="49"/>
      <c r="MI7" s="49"/>
      <c r="MJ7" s="42">
        <f t="shared" ref="MJ7:MJ23" si="81">SUM(MD7:MI7)</f>
        <v>2232</v>
      </c>
      <c r="MK7" s="43">
        <f t="shared" ref="MK7:MK23" si="82">MJ7/$AK$5</f>
        <v>372</v>
      </c>
      <c r="ML7" s="48"/>
      <c r="MM7" s="49">
        <v>916</v>
      </c>
      <c r="MN7" s="49"/>
      <c r="MO7" s="49">
        <v>2334</v>
      </c>
      <c r="MP7" s="49"/>
      <c r="MQ7" s="49"/>
      <c r="MR7" s="42">
        <f t="shared" ref="MR7:MR23" si="83">SUM(ML7:MQ7)</f>
        <v>3250</v>
      </c>
      <c r="MS7" s="43">
        <f t="shared" ref="MS7:MS23" si="84">MR7/$AK$5</f>
        <v>541.66666666666663</v>
      </c>
      <c r="MT7" s="48"/>
      <c r="MU7" s="49"/>
      <c r="MV7" s="49">
        <v>1350</v>
      </c>
      <c r="MW7" s="49">
        <v>204</v>
      </c>
      <c r="MX7" s="49"/>
      <c r="MY7" s="49"/>
      <c r="MZ7" s="42">
        <f t="shared" ref="MZ7:MZ23" si="85">SUM(MT7:MY7)</f>
        <v>1554</v>
      </c>
      <c r="NA7" s="43">
        <f t="shared" ref="NA7:NA23" si="86">MZ7/$AK$5</f>
        <v>259</v>
      </c>
      <c r="NB7" s="48"/>
      <c r="NC7" s="49"/>
      <c r="ND7" s="49"/>
      <c r="NE7" s="49"/>
      <c r="NF7" s="49"/>
      <c r="NG7" s="49">
        <v>1212</v>
      </c>
      <c r="NH7" s="42">
        <f t="shared" ref="NH7:NH23" si="87">SUM(NB7:NG7)</f>
        <v>1212</v>
      </c>
      <c r="NI7" s="43">
        <f t="shared" ref="NI7:NI23" si="88">NH7/$AK$5</f>
        <v>202</v>
      </c>
      <c r="NJ7" s="48"/>
      <c r="NK7" s="49"/>
      <c r="NL7" s="49"/>
      <c r="NM7" s="49"/>
      <c r="NN7" s="49">
        <v>1025</v>
      </c>
      <c r="NO7" s="49"/>
      <c r="NP7" s="42">
        <f t="shared" ref="NP7:NP23" si="89">SUM(NJ7:NO7)</f>
        <v>1025</v>
      </c>
      <c r="NQ7" s="43">
        <f t="shared" ref="NQ7:NQ23" si="90">NP7/$AK$5</f>
        <v>170.83333333333334</v>
      </c>
      <c r="NR7" s="48"/>
      <c r="NS7" s="49"/>
      <c r="NT7" s="49"/>
      <c r="NU7" s="49">
        <v>1161</v>
      </c>
      <c r="NV7" s="49"/>
      <c r="NW7" s="49"/>
      <c r="NX7" s="42">
        <f t="shared" ref="NX7:NX23" si="91">SUM(NR7:NW7)</f>
        <v>1161</v>
      </c>
      <c r="NY7" s="43">
        <f t="shared" ref="NY7:NY23" si="92">NX7/$AK$5</f>
        <v>193.5</v>
      </c>
      <c r="NZ7" s="48"/>
      <c r="OA7" s="49">
        <v>1634</v>
      </c>
      <c r="OB7" s="49"/>
      <c r="OC7" s="49"/>
      <c r="OD7" s="49"/>
      <c r="OE7" s="49"/>
      <c r="OF7" s="42">
        <f t="shared" ref="OF7:OF23" si="93">SUM(NZ7:OE7)</f>
        <v>1634</v>
      </c>
      <c r="OG7" s="43">
        <f t="shared" ref="OG7:OG23" si="94">OF7/$AK$5</f>
        <v>272.33333333333331</v>
      </c>
      <c r="OH7" s="48">
        <v>1365</v>
      </c>
      <c r="OI7" s="49"/>
      <c r="OJ7" s="49">
        <v>2415</v>
      </c>
      <c r="OK7" s="49"/>
      <c r="OL7" s="49"/>
      <c r="OM7" s="49">
        <v>815</v>
      </c>
      <c r="ON7" s="42">
        <f t="shared" ref="ON7:ON23" si="95">SUM(OH7:OM7)</f>
        <v>4595</v>
      </c>
      <c r="OO7" s="43">
        <f t="shared" ref="OO7:OO23" si="96">ON7/$AK$5</f>
        <v>765.83333333333337</v>
      </c>
      <c r="OP7" s="48"/>
      <c r="OQ7" s="49"/>
      <c r="OR7" s="49"/>
      <c r="OS7" s="49"/>
      <c r="OT7" s="49">
        <v>1628</v>
      </c>
      <c r="OU7" s="49"/>
      <c r="OV7" s="42">
        <f t="shared" ref="OV7:OV23" si="97">SUM(OP7:OU7)</f>
        <v>1628</v>
      </c>
      <c r="OW7" s="43">
        <f t="shared" ref="OW7:OW23" si="98">OV7/$AK$5</f>
        <v>271.33333333333331</v>
      </c>
      <c r="OX7" s="48"/>
      <c r="OY7" s="49"/>
      <c r="OZ7" s="49"/>
      <c r="PA7" s="49"/>
      <c r="PB7" s="49"/>
      <c r="PC7" s="49">
        <v>180</v>
      </c>
      <c r="PD7" s="67">
        <f t="shared" ref="PD7:PD23" si="99">SUM(OX7:PC7)</f>
        <v>180</v>
      </c>
      <c r="PE7" s="68">
        <f t="shared" ref="PE7:PE23" si="100">PD7/$PE$5</f>
        <v>30</v>
      </c>
      <c r="PF7" s="48">
        <v>2836</v>
      </c>
      <c r="PG7" s="49"/>
      <c r="PH7" s="49"/>
      <c r="PI7" s="49"/>
      <c r="PJ7" s="49">
        <v>74</v>
      </c>
      <c r="PK7" s="49"/>
      <c r="PL7" s="67">
        <f t="shared" ref="PL7:PL23" si="101">SUM(PF7:PK7)</f>
        <v>2910</v>
      </c>
      <c r="PM7" s="68">
        <f t="shared" ref="PM7:PM23" si="102">PL7/$PE$5</f>
        <v>485</v>
      </c>
      <c r="PN7" s="48"/>
      <c r="PO7" s="49">
        <v>2294</v>
      </c>
      <c r="PP7" s="49"/>
      <c r="PQ7" s="49"/>
      <c r="PR7" s="49">
        <v>23</v>
      </c>
      <c r="PS7" s="49">
        <v>1134</v>
      </c>
      <c r="PT7" s="67">
        <f t="shared" ref="PT7:PT23" si="103">SUM(PN7:PS7)</f>
        <v>3451</v>
      </c>
      <c r="PU7" s="68">
        <f t="shared" ref="PU7:PU23" si="104">PT7/$PE$5</f>
        <v>575.16666666666663</v>
      </c>
      <c r="PV7" s="106"/>
      <c r="PW7" s="107"/>
      <c r="PX7" s="107">
        <v>2954</v>
      </c>
      <c r="PY7" s="107"/>
      <c r="PZ7" s="107"/>
      <c r="QA7" s="107"/>
      <c r="QB7" s="104">
        <f t="shared" ref="QB7:QB23" si="105">SUM(PV7:QA7)</f>
        <v>2954</v>
      </c>
      <c r="QC7" s="112">
        <f t="shared" ref="QC7:QC23" si="106">QB7/$QC$5</f>
        <v>492.33333333333331</v>
      </c>
      <c r="QD7" s="106"/>
      <c r="QE7" s="107"/>
      <c r="QF7" s="107"/>
      <c r="QG7" s="107"/>
      <c r="QH7" s="107"/>
      <c r="QI7" s="107"/>
      <c r="QJ7" s="104">
        <f t="shared" ref="QJ7:QJ23" si="107">SUM(QD7:QI7)</f>
        <v>0</v>
      </c>
      <c r="QK7" s="105">
        <f t="shared" ref="QK7:QK23" si="108">QJ7/$QC$5</f>
        <v>0</v>
      </c>
      <c r="QL7" s="106">
        <v>2470</v>
      </c>
      <c r="QM7" s="107"/>
      <c r="QN7" s="107"/>
      <c r="QO7" s="107"/>
      <c r="QP7" s="107"/>
      <c r="QQ7" s="107"/>
      <c r="QR7" s="104">
        <f t="shared" ref="QR7:QR23" si="109">SUM(QL7:QQ7)</f>
        <v>2470</v>
      </c>
      <c r="QS7" s="105">
        <f t="shared" ref="QS7:QS23" si="110">QR7/$QC$5</f>
        <v>411.66666666666669</v>
      </c>
      <c r="QT7" s="48"/>
      <c r="QU7" s="49"/>
      <c r="QV7" s="49">
        <v>1439</v>
      </c>
      <c r="QW7" s="49"/>
      <c r="QX7" s="49"/>
      <c r="QY7" s="49"/>
      <c r="QZ7" s="67">
        <f t="shared" ref="QZ7:QZ23" si="111">SUM(QT7:QY7)</f>
        <v>1439</v>
      </c>
      <c r="RA7" s="68">
        <f t="shared" ref="RA7:RA23" si="112">QZ7/$QC$5</f>
        <v>239.83333333333334</v>
      </c>
      <c r="RB7" s="106"/>
      <c r="RC7" s="107">
        <v>1620</v>
      </c>
      <c r="RD7" s="107">
        <v>565</v>
      </c>
      <c r="RE7" s="107"/>
      <c r="RF7" s="107"/>
      <c r="RG7" s="107"/>
      <c r="RH7" s="104">
        <f t="shared" ref="RH7:RH23" si="113">SUM(RB7:RG7)</f>
        <v>2185</v>
      </c>
      <c r="RI7" s="105">
        <f t="shared" ref="RI7:RI23" si="114">RH7/$QC$5</f>
        <v>364.16666666666669</v>
      </c>
      <c r="RJ7" s="106"/>
      <c r="RK7" s="107"/>
      <c r="RL7" s="107"/>
      <c r="RM7" s="107">
        <v>540</v>
      </c>
      <c r="RN7" s="107">
        <v>1090</v>
      </c>
      <c r="RO7" s="107"/>
      <c r="RP7" s="104">
        <f t="shared" ref="RP7:RP23" si="115">SUM(RJ7:RO7)</f>
        <v>1630</v>
      </c>
      <c r="RQ7" s="105">
        <f t="shared" ref="RQ7:RQ23" si="116">RP7/$QC$5</f>
        <v>271.66666666666669</v>
      </c>
      <c r="RR7" s="106"/>
      <c r="RS7" s="107"/>
      <c r="RT7" s="107"/>
      <c r="RU7" s="107"/>
      <c r="RV7" s="107"/>
      <c r="RW7" s="107"/>
      <c r="RX7" s="104">
        <f t="shared" ref="RX7:RX23" si="117">SUM(RR7:RW7)</f>
        <v>0</v>
      </c>
      <c r="RY7" s="105">
        <f t="shared" ref="RY7:RY23" si="118">RX7/$QC$5</f>
        <v>0</v>
      </c>
      <c r="RZ7" s="106"/>
      <c r="SA7" s="107"/>
      <c r="SB7" s="107"/>
      <c r="SC7" s="107"/>
      <c r="SD7" s="107"/>
      <c r="SE7" s="107"/>
      <c r="SF7" s="104">
        <f t="shared" ref="SF7:SF23" si="119">SUM(RZ7:SE7)</f>
        <v>0</v>
      </c>
      <c r="SG7" s="105">
        <f t="shared" ref="SG7:SG23" si="120">SF7/$QC$5</f>
        <v>0</v>
      </c>
      <c r="SH7" s="106">
        <v>1594</v>
      </c>
      <c r="SI7" s="107"/>
      <c r="SJ7" s="107"/>
      <c r="SK7" s="107"/>
      <c r="SL7" s="107">
        <v>531</v>
      </c>
      <c r="SM7" s="107"/>
      <c r="SN7" s="104">
        <f t="shared" ref="SN7:SN23" si="121">SUM(SH7:SM7)</f>
        <v>2125</v>
      </c>
      <c r="SO7" s="105">
        <f t="shared" ref="SO7:SO23" si="122">SN7/$QC$5</f>
        <v>354.16666666666669</v>
      </c>
      <c r="SP7" s="106"/>
      <c r="SQ7" s="107">
        <v>948</v>
      </c>
      <c r="SR7" s="107"/>
      <c r="SS7" s="107">
        <v>1692</v>
      </c>
      <c r="ST7" s="107"/>
      <c r="SU7" s="107">
        <v>500</v>
      </c>
      <c r="SV7" s="104">
        <f t="shared" ref="SV7:SV23" si="123">SUM(SP7:SU7)</f>
        <v>3140</v>
      </c>
      <c r="SW7" s="105">
        <f t="shared" ref="SW7:SW23" si="124">SV7/$QC$5</f>
        <v>523.33333333333337</v>
      </c>
      <c r="SX7" s="106">
        <v>1037</v>
      </c>
      <c r="SY7" s="107">
        <v>1002</v>
      </c>
      <c r="SZ7" s="107"/>
      <c r="TA7" s="107"/>
      <c r="TB7" s="107"/>
      <c r="TC7" s="107"/>
      <c r="TD7" s="104">
        <f t="shared" ref="TD7:TD23" si="125">SUM(SX7:TC7)</f>
        <v>2039</v>
      </c>
      <c r="TE7" s="105">
        <f t="shared" ref="TE7:TE23" si="126">TD7/$QC$5</f>
        <v>339.83333333333331</v>
      </c>
      <c r="TF7" s="106">
        <v>426</v>
      </c>
      <c r="TG7" s="107">
        <v>1692</v>
      </c>
      <c r="TH7" s="107">
        <v>268</v>
      </c>
      <c r="TI7" s="107"/>
      <c r="TJ7" s="107"/>
      <c r="TK7" s="107"/>
      <c r="TL7" s="104">
        <f t="shared" ref="TL7:TL23" si="127">SUM(TF7:TK7)</f>
        <v>2386</v>
      </c>
      <c r="TM7" s="105">
        <f t="shared" ref="TM7:TM23" si="128">TL7/$QC$5</f>
        <v>397.66666666666669</v>
      </c>
      <c r="TN7" s="48"/>
      <c r="TO7" s="49"/>
      <c r="TP7" s="49"/>
      <c r="TQ7" s="49"/>
      <c r="TR7" s="49"/>
      <c r="TS7" s="49"/>
      <c r="TT7" s="67">
        <f t="shared" ref="TT7:TT23" si="129">SUM(TN7:TS7)</f>
        <v>0</v>
      </c>
      <c r="TU7" s="68">
        <f t="shared" ref="TU7:TU23" si="130">TT7/$QC$5</f>
        <v>0</v>
      </c>
      <c r="TV7" s="54"/>
      <c r="TW7" s="127"/>
      <c r="TX7" s="127"/>
      <c r="TY7" s="127"/>
      <c r="TZ7" s="127"/>
      <c r="UA7" s="127">
        <v>224</v>
      </c>
      <c r="UB7" s="42">
        <f t="shared" ref="UB7:UB23" si="131">SUM(TV7:UA7)</f>
        <v>224</v>
      </c>
      <c r="UC7" s="43">
        <f t="shared" ref="UC7:UC23" si="132">UB7/$QC$5</f>
        <v>37.333333333333336</v>
      </c>
      <c r="UD7" s="106">
        <v>130</v>
      </c>
      <c r="UE7" s="107"/>
      <c r="UF7" s="107"/>
      <c r="UG7" s="107"/>
      <c r="UH7" s="107"/>
      <c r="UI7" s="107"/>
      <c r="UJ7" s="131">
        <f t="shared" ref="UJ7:UJ23" si="133">SUM(UD7:UI7)</f>
        <v>130</v>
      </c>
      <c r="UK7" s="132">
        <f t="shared" ref="UK7:UK23" si="134">UJ7/$QC$5</f>
        <v>21.666666666666668</v>
      </c>
      <c r="UL7" s="106"/>
      <c r="UM7" s="107"/>
      <c r="UN7" s="107"/>
      <c r="UO7" s="107"/>
      <c r="UP7" s="107"/>
      <c r="UQ7" s="107"/>
      <c r="UR7" s="131">
        <f t="shared" ref="UR7:UR23" si="135">SUM(UL7:UQ7)</f>
        <v>0</v>
      </c>
      <c r="US7" s="132">
        <f t="shared" ref="US7:US23" si="136">UR7/$QC$5</f>
        <v>0</v>
      </c>
      <c r="UT7" s="106"/>
      <c r="UU7" s="107"/>
      <c r="UV7" s="107"/>
      <c r="UW7" s="107"/>
      <c r="UX7" s="107"/>
      <c r="UY7" s="107"/>
      <c r="UZ7" s="107"/>
      <c r="VA7" s="104">
        <f t="shared" ref="VA7:VA23" si="137">SUM(UT7:UZ7)</f>
        <v>0</v>
      </c>
      <c r="VB7" s="105">
        <f t="shared" ref="VB7:VB23" si="138">VA7/$QC$5</f>
        <v>0</v>
      </c>
      <c r="VC7" s="106"/>
      <c r="VD7" s="107"/>
      <c r="VE7" s="107"/>
      <c r="VF7" s="107">
        <v>456</v>
      </c>
      <c r="VG7" s="107"/>
      <c r="VH7" s="107"/>
      <c r="VI7" s="104">
        <f t="shared" ref="VI7:VI23" si="139">SUM(VB7:VH7)</f>
        <v>456</v>
      </c>
      <c r="VJ7" s="105">
        <f t="shared" ref="VJ7:VJ23" si="140">VI7/$QC$5</f>
        <v>76</v>
      </c>
      <c r="VK7" s="106"/>
      <c r="VL7" s="107"/>
      <c r="VM7" s="107"/>
      <c r="VN7" s="107">
        <v>471</v>
      </c>
      <c r="VO7" s="107"/>
      <c r="VP7" s="107"/>
      <c r="VQ7" s="104">
        <f t="shared" ref="VQ7:VQ23" si="141">SUM(VK7:VP7)</f>
        <v>471</v>
      </c>
      <c r="VR7" s="105">
        <f t="shared" ref="VR7:VR23" si="142">VQ7/$QC$5</f>
        <v>78.5</v>
      </c>
      <c r="VS7" s="48"/>
      <c r="VT7" s="49">
        <v>2508</v>
      </c>
      <c r="VU7" s="49"/>
      <c r="VV7" s="49">
        <v>720</v>
      </c>
      <c r="VW7" s="49"/>
      <c r="VX7" s="49"/>
      <c r="VY7" s="67">
        <f t="shared" ref="VY7:VY23" si="143">SUM(VS7:VX7)</f>
        <v>3228</v>
      </c>
      <c r="VZ7" s="68">
        <f t="shared" ref="VZ7:VZ23" si="144">VY7/$QC$5</f>
        <v>538</v>
      </c>
      <c r="WA7" s="106"/>
      <c r="WB7" s="107">
        <v>1674</v>
      </c>
      <c r="WC7" s="107">
        <v>50</v>
      </c>
      <c r="WD7" s="107">
        <v>153</v>
      </c>
      <c r="WE7" s="107"/>
      <c r="WF7" s="107"/>
      <c r="WG7" s="104">
        <f t="shared" ref="WG7:WG23" si="145">SUM(WA7:WF7)</f>
        <v>1877</v>
      </c>
      <c r="WH7" s="105">
        <f t="shared" ref="WH7:WH23" si="146">WG7/$QC$5</f>
        <v>312.83333333333331</v>
      </c>
      <c r="WI7" s="63">
        <v>64</v>
      </c>
      <c r="WJ7" s="64"/>
      <c r="WK7" s="64"/>
      <c r="WL7" s="64"/>
      <c r="WM7" s="64">
        <v>2454</v>
      </c>
      <c r="WN7" s="64"/>
      <c r="WO7" s="67">
        <f t="shared" ref="WO7:WO23" si="147">SUM(WI7:WN7)</f>
        <v>2518</v>
      </c>
      <c r="WP7" s="68">
        <f t="shared" ref="WP7:WP23" si="148">WO7/$QC$5</f>
        <v>419.66666666666669</v>
      </c>
      <c r="WQ7" s="48"/>
      <c r="WR7" s="49"/>
      <c r="WS7" s="49">
        <v>1643</v>
      </c>
      <c r="WT7" s="49"/>
      <c r="WU7" s="49"/>
      <c r="WV7" s="49">
        <v>2358</v>
      </c>
      <c r="WW7" s="49"/>
      <c r="WX7" s="67">
        <f t="shared" ref="WX7:WX23" si="149">SUM(WQ7:WW7)</f>
        <v>4001</v>
      </c>
      <c r="WY7" s="68">
        <f t="shared" ref="WY7:WY23" si="150">WX7/$QC$5</f>
        <v>666.83333333333337</v>
      </c>
      <c r="WZ7" s="48"/>
      <c r="XA7" s="49">
        <v>75</v>
      </c>
      <c r="XB7" s="49"/>
      <c r="XC7" s="49">
        <v>573</v>
      </c>
      <c r="XD7" s="49"/>
      <c r="XE7" s="49"/>
      <c r="XF7" s="49"/>
      <c r="XG7" s="67">
        <f t="shared" ref="XG7:XG22" si="151">SUM(WZ7:XF7)</f>
        <v>648</v>
      </c>
      <c r="XH7" s="68">
        <f t="shared" ref="XH7:XH23" si="152">XG7/$QC$5</f>
        <v>108</v>
      </c>
      <c r="XI7" s="48">
        <v>2350</v>
      </c>
      <c r="XJ7" s="49">
        <v>205</v>
      </c>
      <c r="XK7" s="49"/>
      <c r="XL7" s="49"/>
      <c r="XM7" s="49"/>
      <c r="XN7" s="49"/>
      <c r="XO7" s="49">
        <v>931</v>
      </c>
      <c r="XP7" s="67">
        <f t="shared" ref="XP7:XP23" si="153">SUM(XI7:XO7)</f>
        <v>3486</v>
      </c>
      <c r="XQ7" s="68">
        <f t="shared" ref="XQ7:XQ23" si="154">XP7/$QC$5</f>
        <v>581</v>
      </c>
      <c r="XR7" s="48">
        <v>399</v>
      </c>
      <c r="XS7" s="49"/>
      <c r="XT7" s="49"/>
      <c r="XU7" s="49">
        <v>1171</v>
      </c>
      <c r="XV7" s="49"/>
      <c r="XW7" s="49"/>
      <c r="XX7" s="49">
        <v>1207</v>
      </c>
      <c r="XY7" s="67">
        <f t="shared" ref="XY7:XY23" si="155">SUM(XR7:XX7)</f>
        <v>2777</v>
      </c>
      <c r="XZ7" s="68">
        <f t="shared" ref="XZ7:XZ23" si="156">XY7/$QC$5</f>
        <v>462.83333333333331</v>
      </c>
      <c r="YA7" s="48">
        <v>97</v>
      </c>
      <c r="YB7" s="49"/>
      <c r="YC7" s="49"/>
      <c r="YD7" s="49"/>
      <c r="YE7" s="49">
        <v>2480</v>
      </c>
      <c r="YF7" s="49"/>
      <c r="YG7" s="49"/>
      <c r="YH7" s="67">
        <f t="shared" ref="YH7:YH23" si="157">SUM(YA7:YG7)</f>
        <v>2577</v>
      </c>
      <c r="YI7" s="68">
        <f t="shared" ref="YI7:YI23" si="158">YH7/$QC$5</f>
        <v>429.5</v>
      </c>
      <c r="YJ7" s="48"/>
      <c r="YK7" s="49">
        <v>344</v>
      </c>
      <c r="YL7" s="49">
        <v>140</v>
      </c>
      <c r="YM7" s="49">
        <v>466</v>
      </c>
      <c r="YN7" s="49"/>
      <c r="YO7" s="49">
        <v>3002</v>
      </c>
      <c r="YP7" s="49"/>
      <c r="YQ7" s="67">
        <f t="shared" ref="YQ7:YQ23" si="159">SUM(YJ7:YP7)</f>
        <v>3952</v>
      </c>
      <c r="YR7" s="68">
        <f t="shared" ref="YR7:YR23" si="160">YQ7/$QC$5</f>
        <v>658.66666666666663</v>
      </c>
      <c r="YS7" s="48"/>
      <c r="YT7" s="49">
        <v>918</v>
      </c>
      <c r="YU7" s="49">
        <v>395</v>
      </c>
      <c r="YV7" s="49">
        <v>603</v>
      </c>
      <c r="YW7" s="49"/>
      <c r="YX7" s="49"/>
      <c r="YY7" s="49"/>
      <c r="YZ7" s="67">
        <f t="shared" ref="YZ7:YZ23" si="161">SUM(YS7:YY7)</f>
        <v>1916</v>
      </c>
      <c r="ZA7" s="68">
        <f t="shared" ref="ZA7:ZA23" si="162">YZ7/$QC$5</f>
        <v>319.33333333333331</v>
      </c>
      <c r="ZB7" s="48">
        <v>226</v>
      </c>
      <c r="ZC7" s="49"/>
      <c r="ZD7" s="49">
        <v>1960</v>
      </c>
      <c r="ZE7" s="49">
        <v>1108</v>
      </c>
      <c r="ZF7" s="49"/>
      <c r="ZG7" s="49"/>
      <c r="ZH7" s="67">
        <f t="shared" ref="ZH7:ZH23" si="163">SUM(ZB7:ZG7)</f>
        <v>3294</v>
      </c>
      <c r="ZI7" s="68">
        <f t="shared" ref="ZI7:ZI23" si="164">ZH7/$QC$5</f>
        <v>549</v>
      </c>
      <c r="ZJ7" s="48"/>
      <c r="ZK7" s="49">
        <v>1310</v>
      </c>
      <c r="ZL7" s="49">
        <v>39</v>
      </c>
      <c r="ZM7" s="49">
        <v>1794</v>
      </c>
      <c r="ZN7" s="49">
        <v>81</v>
      </c>
      <c r="ZO7" s="49"/>
      <c r="ZP7" s="67">
        <f t="shared" ref="ZP7:ZP23" si="165">SUM(ZJ7:ZO7)</f>
        <v>3224</v>
      </c>
      <c r="ZQ7" s="68">
        <f t="shared" ref="ZQ7:ZQ23" si="166">ZP7/$QC$5</f>
        <v>537.33333333333337</v>
      </c>
      <c r="ZR7" s="63"/>
      <c r="ZS7" s="64"/>
      <c r="ZT7" s="64">
        <v>1110</v>
      </c>
      <c r="ZU7" s="22">
        <v>1691</v>
      </c>
      <c r="ZV7" s="22"/>
      <c r="ZW7" s="22"/>
      <c r="ZX7" s="67">
        <f t="shared" ref="ZX7:ZX23" si="167">SUM(ZR7:ZW7)</f>
        <v>2801</v>
      </c>
      <c r="ZY7" s="68">
        <f t="shared" ref="ZY7:ZY23" si="168">ZX7/$QC$5</f>
        <v>466.83333333333331</v>
      </c>
      <c r="ZZ7" s="48"/>
      <c r="AAA7" s="49">
        <v>451</v>
      </c>
      <c r="AAB7" s="49">
        <v>285</v>
      </c>
      <c r="AAC7" s="49">
        <v>1080</v>
      </c>
      <c r="AAD7" s="49">
        <v>181</v>
      </c>
      <c r="AAE7" s="49">
        <v>2434</v>
      </c>
      <c r="AAF7" s="49"/>
      <c r="AAG7" s="67">
        <f t="shared" ref="AAG7:AAG23" si="169">SUM(ZZ7:AAF7)</f>
        <v>4431</v>
      </c>
      <c r="AAH7" s="68">
        <f t="shared" ref="AAH7:AAH23" si="170">AAG7/$AAH$5</f>
        <v>738.5</v>
      </c>
      <c r="AAI7" s="48">
        <v>876</v>
      </c>
      <c r="AAJ7" s="49">
        <v>317</v>
      </c>
      <c r="AAK7" s="49"/>
      <c r="AAL7" s="49"/>
      <c r="AAM7" s="49"/>
      <c r="AAN7" s="49"/>
      <c r="AAO7" s="49">
        <v>1620</v>
      </c>
      <c r="AAP7" s="67">
        <f t="shared" ref="AAP7:AAP23" si="171">SUM(AAI7:AAO7)</f>
        <v>2813</v>
      </c>
      <c r="AAQ7" s="68">
        <f t="shared" ref="AAQ7:AAQ23" si="172">AAP7/$AAH$5</f>
        <v>468.83333333333331</v>
      </c>
      <c r="AAR7" s="48"/>
      <c r="AAS7" s="49"/>
      <c r="AAT7" s="49"/>
      <c r="AAU7" s="49"/>
      <c r="AAV7" s="49"/>
      <c r="AAW7" s="49">
        <v>959</v>
      </c>
      <c r="AAX7" s="67">
        <f t="shared" ref="AAX7:AAX23" si="173">SUM(AAR7:AAW7)</f>
        <v>959</v>
      </c>
      <c r="AAY7" s="68">
        <f t="shared" ref="AAY7:AAY23" si="174">AAX7/$AAH$5</f>
        <v>159.83333333333334</v>
      </c>
      <c r="AAZ7" s="48">
        <v>1256</v>
      </c>
      <c r="ABA7" s="49">
        <v>34</v>
      </c>
      <c r="ABB7" s="49">
        <v>1869</v>
      </c>
      <c r="ABC7" s="49"/>
      <c r="ABD7" s="49"/>
      <c r="ABE7" s="49"/>
      <c r="ABF7" s="67">
        <f t="shared" ref="ABF7:ABF23" si="175">SUM(AAZ7:ABE7)</f>
        <v>3159</v>
      </c>
      <c r="ABG7" s="68">
        <f t="shared" ref="ABG7:ABG23" si="176">ABF7/$AAH$5</f>
        <v>526.5</v>
      </c>
      <c r="ABH7" s="48">
        <v>167</v>
      </c>
      <c r="ABI7" s="49"/>
      <c r="ABJ7" s="49">
        <v>1572</v>
      </c>
      <c r="ABK7" s="49"/>
      <c r="ABL7" s="49"/>
      <c r="ABM7" s="49"/>
      <c r="ABN7" s="67">
        <f t="shared" ref="ABN7:ABN23" si="177">SUM(ABH7:ABM7)</f>
        <v>1739</v>
      </c>
      <c r="ABO7" s="68">
        <f t="shared" ref="ABO7:ABO23" si="178">ABN7/$AAH$5</f>
        <v>289.83333333333331</v>
      </c>
      <c r="ABP7" s="48"/>
      <c r="ABQ7" s="49"/>
      <c r="ABR7" s="49"/>
      <c r="ABS7" s="49"/>
      <c r="ABT7" s="49"/>
      <c r="ABU7" s="49"/>
      <c r="ABV7" s="67">
        <f t="shared" ref="ABV7:ABV23" si="179">SUM(ABP7:ABU7)</f>
        <v>0</v>
      </c>
      <c r="ABW7" s="68">
        <f t="shared" ref="ABW7:ABW23" si="180">ABV7/$AAH$5</f>
        <v>0</v>
      </c>
      <c r="ABX7" s="48">
        <v>40</v>
      </c>
      <c r="ABY7" s="49">
        <v>1480</v>
      </c>
      <c r="ABZ7" s="49"/>
      <c r="ACA7" s="49"/>
      <c r="ACB7" s="49"/>
      <c r="ACC7" s="49">
        <v>1896</v>
      </c>
      <c r="ACD7" s="67">
        <f t="shared" ref="ACD7:ACD23" si="181">SUM(ABX7:ACC7)</f>
        <v>3416</v>
      </c>
      <c r="ACE7" s="68">
        <f t="shared" ref="ACE7:ACE23" si="182">ACD7/$AAH$5</f>
        <v>569.33333333333337</v>
      </c>
      <c r="ACF7" s="48"/>
      <c r="ACG7" s="49"/>
      <c r="ACH7" s="49">
        <v>2100</v>
      </c>
      <c r="ACI7" s="49">
        <v>187</v>
      </c>
      <c r="ACJ7" s="49"/>
      <c r="ACK7" s="49"/>
      <c r="ACL7" s="67">
        <f t="shared" ref="ACL7:ACL23" si="183">SUM(ACF7:ACK7)</f>
        <v>2287</v>
      </c>
      <c r="ACM7" s="68">
        <f t="shared" ref="ACM7:ACM23" si="184">ACL7/$AAH$5</f>
        <v>381.16666666666669</v>
      </c>
      <c r="ACN7" s="48"/>
      <c r="ACO7" s="49">
        <v>58</v>
      </c>
      <c r="ACP7" s="49"/>
      <c r="ACQ7" s="49"/>
      <c r="ACR7" s="49">
        <v>810</v>
      </c>
      <c r="ACS7" s="49"/>
      <c r="ACT7" s="67">
        <f t="shared" ref="ACT7:ACT23" si="185">SUM(ACN7:ACS7)</f>
        <v>868</v>
      </c>
      <c r="ACU7" s="68">
        <f t="shared" ref="ACU7:ACU23" si="186">ACT7/$AAH$5</f>
        <v>144.66666666666666</v>
      </c>
      <c r="ACV7" s="48">
        <v>80</v>
      </c>
      <c r="ACW7" s="49"/>
      <c r="ACX7" s="49"/>
      <c r="ACY7" s="49"/>
      <c r="ACZ7" s="49"/>
      <c r="ADA7" s="49"/>
      <c r="ADB7" s="67">
        <f t="shared" ref="ADB7:ADB23" si="187">SUM(ACV7:ADA7)</f>
        <v>80</v>
      </c>
      <c r="ADC7" s="68">
        <f t="shared" ref="ADC7:ADC23" si="188">ADB7/$AAH$5</f>
        <v>13.333333333333334</v>
      </c>
      <c r="ADD7" s="48"/>
      <c r="ADE7" s="49"/>
      <c r="ADF7" s="49"/>
      <c r="ADG7" s="49"/>
      <c r="ADH7" s="49"/>
      <c r="ADI7" s="49"/>
      <c r="ADJ7" s="67">
        <f t="shared" ref="ADJ7:ADJ23" si="189">SUM(ADD7:ADI7)</f>
        <v>0</v>
      </c>
      <c r="ADK7" s="68">
        <f t="shared" ref="ADK7:ADK23" si="190">ADJ7/$AAH$5</f>
        <v>0</v>
      </c>
      <c r="ADL7" s="48"/>
      <c r="ADM7" s="49"/>
      <c r="ADN7" s="49">
        <v>1352</v>
      </c>
      <c r="ADO7" s="49"/>
      <c r="ADP7" s="49"/>
      <c r="ADQ7" s="49"/>
      <c r="ADR7" s="67">
        <f t="shared" ref="ADR7:ADR23" si="191">SUM(ADL7:ADQ7)</f>
        <v>1352</v>
      </c>
      <c r="ADS7" s="68">
        <f t="shared" ref="ADS7:ADS23" si="192">ADR7/$AAH$5</f>
        <v>225.33333333333334</v>
      </c>
      <c r="ADT7" s="48"/>
      <c r="ADU7" s="49">
        <v>1801</v>
      </c>
      <c r="ADV7" s="49"/>
      <c r="ADW7" s="49"/>
      <c r="ADX7" s="49"/>
      <c r="ADY7" s="49"/>
      <c r="ADZ7" s="67">
        <f t="shared" ref="ADZ7:ADZ23" si="193">SUM(ADT7:ADY7)</f>
        <v>1801</v>
      </c>
      <c r="AEA7" s="68">
        <f t="shared" ref="AEA7:AEA23" si="194">ADZ7/$AEA$5</f>
        <v>300.16666666666669</v>
      </c>
      <c r="AEB7" s="48"/>
      <c r="AEC7" s="49"/>
      <c r="AED7" s="49"/>
      <c r="AEE7" s="49"/>
      <c r="AEF7" s="49"/>
      <c r="AEG7" s="49"/>
      <c r="AEH7" s="67">
        <f t="shared" ref="AEH7:AEH23" si="195">SUM(AEB7:AEG7)</f>
        <v>0</v>
      </c>
      <c r="AEI7" s="68">
        <f t="shared" ref="AEI7:AEI23" si="196">AEH7/$AEA$5</f>
        <v>0</v>
      </c>
      <c r="AEJ7" s="48"/>
      <c r="AEK7" s="49"/>
      <c r="AEL7" s="49"/>
      <c r="AEM7" s="49"/>
      <c r="AEN7" s="49"/>
      <c r="AEO7" s="49"/>
      <c r="AEP7" s="67">
        <f t="shared" ref="AEP7:AEP23" si="197">SUM(AEJ7:AEO7)</f>
        <v>0</v>
      </c>
      <c r="AEQ7" s="68">
        <f t="shared" ref="AEQ7:AEQ23" si="198">AEP7/$AEA$5</f>
        <v>0</v>
      </c>
      <c r="AER7" s="48"/>
      <c r="AES7" s="49"/>
      <c r="AET7" s="49"/>
      <c r="AEU7" s="49"/>
      <c r="AEV7" s="49"/>
      <c r="AEW7" s="49"/>
      <c r="AEX7" s="67">
        <f t="shared" ref="AEX7:AEX23" si="199">SUM(AER7:AEW7)</f>
        <v>0</v>
      </c>
      <c r="AEY7" s="68">
        <f t="shared" ref="AEY7:AEY23" si="200">AEX7/$AEA$5</f>
        <v>0</v>
      </c>
      <c r="AEZ7" s="48">
        <v>1388</v>
      </c>
      <c r="AFA7" s="49"/>
      <c r="AFB7" s="49"/>
      <c r="AFC7" s="49">
        <v>918</v>
      </c>
      <c r="AFD7" s="49"/>
      <c r="AFE7" s="49"/>
      <c r="AFF7" s="67">
        <f t="shared" ref="AFF7:AFF23" si="201">SUM(AEZ7:AFE7)</f>
        <v>2306</v>
      </c>
      <c r="AFG7" s="68">
        <f t="shared" ref="AFG7:AFG23" si="202">AFF7/$AEA$5</f>
        <v>384.33333333333331</v>
      </c>
      <c r="AFH7" s="48"/>
      <c r="AFI7" s="49">
        <v>1485</v>
      </c>
      <c r="AFJ7" s="49"/>
      <c r="AFK7" s="49">
        <v>182</v>
      </c>
      <c r="AFL7" s="49">
        <v>958</v>
      </c>
      <c r="AFM7" s="49">
        <v>684</v>
      </c>
      <c r="AFN7" s="67">
        <f t="shared" ref="AFN7:AFN23" si="203">SUM(AFH7:AFM7)</f>
        <v>3309</v>
      </c>
      <c r="AFO7" s="68">
        <f t="shared" ref="AFO7:AFO23" si="204">AFN7/$AEA$5</f>
        <v>551.5</v>
      </c>
      <c r="AFP7" s="48"/>
      <c r="AFQ7" s="49"/>
      <c r="AFR7" s="49">
        <v>790</v>
      </c>
      <c r="AFS7" s="49">
        <v>63</v>
      </c>
      <c r="AFT7" s="49"/>
      <c r="AFU7" s="49"/>
      <c r="AFV7" s="67">
        <f t="shared" ref="AFV7:AFV23" si="205">SUM(AFP7:AFU7)</f>
        <v>853</v>
      </c>
      <c r="AFW7" s="68">
        <f t="shared" ref="AFW7:AFW23" si="206">AFV7/$AEA$5</f>
        <v>142.16666666666666</v>
      </c>
      <c r="AFX7" s="48"/>
      <c r="AFY7" s="49"/>
      <c r="AFZ7" s="49"/>
      <c r="AGA7" s="49">
        <v>1926</v>
      </c>
      <c r="AGB7" s="49"/>
      <c r="AGC7" s="49">
        <v>259</v>
      </c>
      <c r="AGD7" s="67">
        <f t="shared" ref="AGD7:AGD23" si="207">SUM(AFX7:AGC7)</f>
        <v>2185</v>
      </c>
      <c r="AGE7" s="68">
        <f t="shared" ref="AGE7:AGE23" si="208">AGD7/$AEA$5</f>
        <v>364.16666666666669</v>
      </c>
      <c r="AGF7" s="48"/>
      <c r="AGG7" s="49">
        <v>3293</v>
      </c>
      <c r="AGH7" s="49"/>
      <c r="AGI7" s="49"/>
      <c r="AGJ7" s="49"/>
      <c r="AGK7" s="49"/>
      <c r="AGL7" s="67">
        <f t="shared" ref="AGL7:AGL23" si="209">SUM(AGF7:AGK7)</f>
        <v>3293</v>
      </c>
      <c r="AGM7" s="68">
        <f t="shared" ref="AGM7:AGM23" si="210">AGL7/$AEA$5</f>
        <v>548.83333333333337</v>
      </c>
      <c r="AGN7" s="48">
        <v>774</v>
      </c>
      <c r="AGO7" s="49">
        <v>442</v>
      </c>
      <c r="AGP7" s="49"/>
      <c r="AGQ7" s="49"/>
      <c r="AGR7" s="49">
        <v>107</v>
      </c>
      <c r="AGS7" s="49"/>
      <c r="AGT7" s="67">
        <f t="shared" ref="AGT7:AGT23" si="211">SUM(AGN7:AGS7)</f>
        <v>1323</v>
      </c>
      <c r="AGU7" s="68">
        <f t="shared" ref="AGU7:AGU23" si="212">AGT7/$AEA$5</f>
        <v>220.5</v>
      </c>
      <c r="AGV7" s="48"/>
      <c r="AGW7" s="49">
        <v>439</v>
      </c>
      <c r="AGX7" s="49">
        <v>1460</v>
      </c>
      <c r="AGY7" s="49">
        <v>122</v>
      </c>
      <c r="AGZ7" s="49"/>
      <c r="AHA7" s="49"/>
      <c r="AHB7" s="49">
        <v>1450</v>
      </c>
      <c r="AHC7" s="67">
        <f t="shared" ref="AHC7:AHC23" si="213">SUM(AGW7:AHB7)</f>
        <v>3471</v>
      </c>
      <c r="AHD7" s="68">
        <f t="shared" ref="AHD7:AHD23" si="214">AHC7/$AEA$5</f>
        <v>578.5</v>
      </c>
      <c r="AHE7" s="48">
        <v>207</v>
      </c>
      <c r="AHF7" s="49"/>
      <c r="AHG7" s="49">
        <v>1232</v>
      </c>
      <c r="AHH7" s="49"/>
      <c r="AHI7" s="49"/>
      <c r="AHJ7" s="49"/>
      <c r="AHK7" s="67">
        <f t="shared" ref="AHK7:AHK23" si="215">SUM(AHE7:AHJ7)</f>
        <v>1439</v>
      </c>
      <c r="AHL7" s="68">
        <f t="shared" ref="AHL7:AHL23" si="216">AHK7/$AEA$5</f>
        <v>239.83333333333334</v>
      </c>
      <c r="AHM7" s="48">
        <v>648</v>
      </c>
      <c r="AHN7" s="49">
        <v>936</v>
      </c>
      <c r="AHO7" s="49"/>
      <c r="AHP7" s="49">
        <v>943</v>
      </c>
      <c r="AHQ7" s="49">
        <v>944</v>
      </c>
      <c r="AHR7" s="49">
        <v>1890</v>
      </c>
      <c r="AHS7" s="67">
        <f t="shared" ref="AHS7:AHS23" si="217">SUM(AHM7:AHR7)</f>
        <v>5361</v>
      </c>
      <c r="AHT7" s="68">
        <f t="shared" ref="AHT7:AHT23" si="218">AHS7/$AEA$5</f>
        <v>893.5</v>
      </c>
      <c r="AHU7" s="48">
        <v>566</v>
      </c>
      <c r="AHV7" s="49"/>
      <c r="AHW7" s="49"/>
      <c r="AHX7" s="49"/>
      <c r="AHY7" s="49">
        <v>1728</v>
      </c>
      <c r="AHZ7" s="49">
        <v>742</v>
      </c>
      <c r="AIA7" s="67">
        <f t="shared" ref="AIA7:AIA23" si="219">SUM(AHU7:AHZ7)</f>
        <v>3036</v>
      </c>
      <c r="AIB7" s="68">
        <f t="shared" ref="AIB7:AIB23" si="220">AIA7/$AEA$5</f>
        <v>506</v>
      </c>
      <c r="AIC7" s="48"/>
      <c r="AID7" s="49">
        <v>879</v>
      </c>
      <c r="AIE7" s="49"/>
      <c r="AIF7" s="49"/>
      <c r="AIG7" s="49"/>
      <c r="AIH7" s="22"/>
      <c r="AII7" s="67">
        <f t="shared" ref="AII7:AII23" si="221">SUM(AIC7:AIH7)</f>
        <v>879</v>
      </c>
      <c r="AIJ7" s="68">
        <f t="shared" ref="AIJ7:AIJ23" si="222">AII7/$AEZ$6</f>
        <v>39.954545454545453</v>
      </c>
      <c r="AIK7" s="48"/>
      <c r="AIL7" s="49"/>
      <c r="AIM7" s="49"/>
      <c r="AIN7" s="49"/>
      <c r="AIO7" s="49">
        <v>1289</v>
      </c>
      <c r="AIP7" s="49"/>
      <c r="AIQ7" s="67">
        <f t="shared" ref="AIQ7:AIQ23" si="223">SUM(AIK7:AIP7)</f>
        <v>1289</v>
      </c>
      <c r="AIR7" s="68">
        <f t="shared" ref="AIR7:AIR23" si="224">AIQ7/$AEZ$6</f>
        <v>58.590909090909093</v>
      </c>
      <c r="AIS7" s="48"/>
      <c r="AIT7" s="49"/>
      <c r="AIU7" s="49">
        <v>1242</v>
      </c>
      <c r="AIV7" s="49">
        <v>1980</v>
      </c>
      <c r="AIW7" s="49"/>
      <c r="AIX7" s="49"/>
      <c r="AIY7" s="67">
        <f t="shared" ref="AIY7:AIY23" si="225">SUM(AIS7:AIX7)</f>
        <v>3222</v>
      </c>
      <c r="AIZ7" s="68">
        <f t="shared" ref="AIZ7:AIZ23" si="226">AIY7/$AEZ$6</f>
        <v>146.45454545454547</v>
      </c>
      <c r="AJA7" s="48"/>
      <c r="AJB7" s="49"/>
      <c r="AJC7" s="49"/>
      <c r="AJD7" s="49"/>
      <c r="AJE7" s="49">
        <v>2293</v>
      </c>
      <c r="AJF7" s="49"/>
      <c r="AJG7" s="67">
        <f t="shared" ref="AJG7:AJG23" si="227">SUM(AJA7:AJF7)</f>
        <v>2293</v>
      </c>
      <c r="AJH7" s="68">
        <f t="shared" ref="AJH7:AJH23" si="228">AJG7/$AEZ$6</f>
        <v>104.22727272727273</v>
      </c>
      <c r="AJI7" s="54"/>
      <c r="AJJ7" s="127"/>
      <c r="AJK7" s="127"/>
      <c r="AJL7" s="127"/>
      <c r="AJM7" s="127"/>
      <c r="AJN7" s="127">
        <v>3037</v>
      </c>
      <c r="AJO7" s="42">
        <f t="shared" ref="AJO7:AJO23" si="229">SUM(AJI7:AJN7)</f>
        <v>3037</v>
      </c>
      <c r="AJP7" s="43">
        <f t="shared" ref="AJP7:AJP23" si="230">AJO7/$AEZ$6</f>
        <v>138.04545454545453</v>
      </c>
      <c r="AJQ7" s="48"/>
      <c r="AJR7" s="49"/>
      <c r="AJS7" s="49"/>
      <c r="AJT7" s="49"/>
      <c r="AJU7" s="49"/>
      <c r="AJV7" s="49">
        <v>324</v>
      </c>
      <c r="AJW7" s="42">
        <f t="shared" ref="AJW7:AJW23" si="231">SUM(AJQ7:AJV7)</f>
        <v>324</v>
      </c>
      <c r="AJX7" s="43">
        <f t="shared" ref="AJX7:AJX23" si="232">AJW7/$AEZ$6</f>
        <v>14.727272727272727</v>
      </c>
      <c r="AJY7" s="48">
        <v>917</v>
      </c>
      <c r="AJZ7" s="49"/>
      <c r="AKA7" s="49"/>
      <c r="AKB7" s="49">
        <v>1453</v>
      </c>
      <c r="AKC7" s="49"/>
      <c r="AKD7" s="49">
        <v>303</v>
      </c>
      <c r="AKE7" s="42">
        <f t="shared" ref="AKE7:AKE23" si="233">SUM(AJY7:AKD7)</f>
        <v>2673</v>
      </c>
      <c r="AKF7" s="43">
        <f t="shared" ref="AKF7:AKF23" si="234">AKE7/$AEZ$6</f>
        <v>121.5</v>
      </c>
      <c r="AKG7" s="48">
        <v>737</v>
      </c>
      <c r="AKH7" s="49"/>
      <c r="AKI7" s="49"/>
      <c r="AKJ7" s="49">
        <v>3236</v>
      </c>
      <c r="AKK7" s="49"/>
      <c r="AKL7" s="49"/>
      <c r="AKM7" s="67">
        <f t="shared" ref="AKM7:AKM23" si="235">SUM(AKG7:AKL7)</f>
        <v>3973</v>
      </c>
      <c r="AKN7" s="68">
        <f t="shared" ref="AKN7:AKN23" si="236">AKM7/$AEZ$6</f>
        <v>180.59090909090909</v>
      </c>
      <c r="AKO7" s="48"/>
      <c r="AKP7" s="49">
        <v>728</v>
      </c>
      <c r="AKQ7" s="49"/>
      <c r="AKR7" s="49">
        <v>73</v>
      </c>
      <c r="AKS7" s="49"/>
      <c r="AKT7" s="49">
        <v>1652</v>
      </c>
      <c r="AKU7" s="67">
        <f t="shared" ref="AKU7:AKU23" si="237">SUM(AKO7:AKT7)</f>
        <v>2453</v>
      </c>
      <c r="AKV7" s="68">
        <f t="shared" ref="AKV7:AKV23" si="238">AKU7/$AKV$5</f>
        <v>408.83333333333331</v>
      </c>
      <c r="AKW7" s="48"/>
      <c r="AKX7" s="49"/>
      <c r="AKY7" s="49"/>
      <c r="AKZ7" s="49">
        <v>664</v>
      </c>
      <c r="ALA7" s="49"/>
      <c r="ALB7" s="49"/>
      <c r="ALC7" s="67">
        <f t="shared" ref="ALC7:ALC23" si="239">SUM(AKW7:ALB7)</f>
        <v>664</v>
      </c>
      <c r="ALD7" s="68">
        <f t="shared" ref="ALD7:ALD23" si="240">ALC7/$AKV$5</f>
        <v>110.66666666666667</v>
      </c>
      <c r="ALE7" s="48">
        <v>216</v>
      </c>
      <c r="ALF7" s="49">
        <v>303</v>
      </c>
      <c r="ALG7" s="49"/>
      <c r="ALH7" s="49">
        <v>1302</v>
      </c>
      <c r="ALI7" s="49"/>
      <c r="ALJ7" s="49">
        <v>40</v>
      </c>
      <c r="ALK7" s="67">
        <f t="shared" ref="ALK7:ALK23" si="241">SUM(ALE7:ALJ7)</f>
        <v>1861</v>
      </c>
      <c r="ALL7" s="68">
        <f t="shared" ref="ALL7:ALL23" si="242">ALK7/$AKV$5</f>
        <v>310.16666666666669</v>
      </c>
      <c r="ALM7" s="54"/>
      <c r="ALN7" s="127">
        <v>2</v>
      </c>
      <c r="ALO7" s="127">
        <v>1362</v>
      </c>
      <c r="ALP7" s="127"/>
      <c r="ALQ7" s="127"/>
      <c r="ALR7" s="127">
        <v>2</v>
      </c>
      <c r="ALS7" s="42">
        <f t="shared" ref="ALS7:ALS23" si="243">SUM(ALM7:ALR7)</f>
        <v>1366</v>
      </c>
      <c r="ALT7" s="43">
        <f t="shared" ref="ALT7:ALT23" si="244">ALS7/$AKV$5</f>
        <v>227.66666666666666</v>
      </c>
      <c r="ALU7" s="54">
        <v>666</v>
      </c>
      <c r="ALV7" s="127"/>
      <c r="ALW7" s="127"/>
      <c r="ALX7" s="127">
        <v>506</v>
      </c>
      <c r="ALY7" s="127">
        <v>1435</v>
      </c>
      <c r="ALZ7" s="127"/>
      <c r="AMA7" s="42">
        <f t="shared" ref="AMA7:AMA23" si="245">SUM(ALU7:ALZ7)</f>
        <v>2607</v>
      </c>
      <c r="AMB7" s="43">
        <f t="shared" ref="AMB7:AMB23" si="246">AMA7/$AKV$5</f>
        <v>434.5</v>
      </c>
      <c r="AMC7" s="48">
        <v>578</v>
      </c>
      <c r="AMD7" s="49"/>
      <c r="AME7" s="49">
        <v>113</v>
      </c>
      <c r="AMF7" s="49">
        <v>59</v>
      </c>
      <c r="AMG7" s="49">
        <v>545</v>
      </c>
      <c r="AMH7" s="49"/>
      <c r="AMI7" s="42">
        <f t="shared" ref="AMI7:AMI23" si="247">SUM(AMC7:AMH7)</f>
        <v>1295</v>
      </c>
      <c r="AMJ7" s="43">
        <f t="shared" ref="AMJ7:AMJ23" si="248">AMI7/$AKV$5</f>
        <v>215.83333333333334</v>
      </c>
      <c r="AMK7" s="48">
        <v>216</v>
      </c>
      <c r="AML7" s="49">
        <v>576</v>
      </c>
      <c r="AMM7" s="49"/>
      <c r="AMN7" s="49">
        <v>614</v>
      </c>
      <c r="AMO7" s="49"/>
      <c r="AMP7" s="49">
        <v>785</v>
      </c>
      <c r="AMQ7" s="47">
        <f t="shared" ref="AMQ7:AMQ23" si="249">SUM(AMK7:AMP7)</f>
        <v>2191</v>
      </c>
      <c r="AMR7" s="43">
        <f t="shared" ref="AMR7:AMR23" si="250">AMQ7/$AKV$5</f>
        <v>365.16666666666669</v>
      </c>
      <c r="AMS7" s="48"/>
      <c r="AMT7" s="49">
        <v>706</v>
      </c>
      <c r="AMU7" s="49">
        <v>1634</v>
      </c>
      <c r="AMV7" s="49"/>
      <c r="AMW7" s="49">
        <v>903</v>
      </c>
      <c r="AMX7" s="49">
        <v>55</v>
      </c>
      <c r="AMY7" s="47">
        <f t="shared" ref="AMY7:AMY23" si="251">SUM(AMS7:AMX7)</f>
        <v>3298</v>
      </c>
      <c r="AMZ7" s="43">
        <f t="shared" ref="AMZ7:AMZ23" si="252">AMY7/$AKV$5</f>
        <v>549.66666666666663</v>
      </c>
      <c r="ANA7" s="48"/>
      <c r="ANB7" s="49"/>
      <c r="ANC7" s="49">
        <v>381</v>
      </c>
      <c r="AND7" s="49"/>
      <c r="ANE7" s="49">
        <v>900</v>
      </c>
      <c r="ANF7" s="49"/>
      <c r="ANG7" s="47">
        <f t="shared" ref="ANG7:ANG23" si="253">SUM(ANA7:ANF7)</f>
        <v>1281</v>
      </c>
      <c r="ANH7" s="43">
        <f t="shared" ref="ANH7:ANH23" si="254">ANG7/$AKV$5</f>
        <v>213.5</v>
      </c>
      <c r="ANI7" s="48">
        <v>112</v>
      </c>
      <c r="ANJ7" s="49"/>
      <c r="ANK7" s="49">
        <v>816</v>
      </c>
      <c r="ANL7" s="49">
        <v>1396</v>
      </c>
      <c r="ANM7" s="49">
        <v>432</v>
      </c>
      <c r="ANN7" s="49">
        <v>153</v>
      </c>
      <c r="ANO7" s="47">
        <f t="shared" ref="ANO7:ANO23" si="255">SUM(ANI7:ANN7)</f>
        <v>2909</v>
      </c>
      <c r="ANP7" s="43">
        <f t="shared" ref="ANP7:ANP23" si="256">ANO7/$AKV$5</f>
        <v>484.83333333333331</v>
      </c>
      <c r="ANQ7" s="48"/>
      <c r="ANR7" s="49">
        <v>1029</v>
      </c>
      <c r="ANS7" s="49">
        <v>1782</v>
      </c>
      <c r="ANT7" s="49">
        <v>57</v>
      </c>
      <c r="ANU7" s="49">
        <v>1160</v>
      </c>
      <c r="ANV7" s="49"/>
      <c r="ANW7" s="47">
        <f t="shared" ref="ANW7:ANW23" si="257">SUM(ANQ7:ANV7)</f>
        <v>4028</v>
      </c>
      <c r="ANX7" s="43">
        <f t="shared" ref="ANX7:ANX23" si="258">ANW7/$AKV$5</f>
        <v>671.33333333333337</v>
      </c>
      <c r="ANY7" s="48">
        <v>216</v>
      </c>
      <c r="ANZ7" s="49">
        <v>712</v>
      </c>
      <c r="AOA7" s="49">
        <v>1018</v>
      </c>
      <c r="AOB7" s="49"/>
      <c r="AOC7" s="49"/>
      <c r="AOD7" s="49"/>
      <c r="AOE7" s="47">
        <f t="shared" ref="AOE7:AOE23" si="259">SUM(ANY7:AOD7)</f>
        <v>1946</v>
      </c>
      <c r="AOF7" s="43">
        <f t="shared" ref="AOF7:AOF23" si="260">AOE7/$AKV$5</f>
        <v>324.33333333333331</v>
      </c>
      <c r="AOG7" s="48"/>
      <c r="AOH7" s="49"/>
      <c r="AOI7" s="49"/>
      <c r="AOJ7" s="49"/>
      <c r="AOK7" s="49"/>
      <c r="AOL7" s="49">
        <v>1258</v>
      </c>
      <c r="AOM7" s="47">
        <f t="shared" ref="AOM7:AOM23" si="261">SUM(AOG7:AOL7)</f>
        <v>1258</v>
      </c>
      <c r="AON7" s="43">
        <f t="shared" ref="AON7:AON23" si="262">AOM7/$AKV$5</f>
        <v>209.66666666666666</v>
      </c>
      <c r="AOO7" s="48">
        <v>150</v>
      </c>
      <c r="AOP7" s="49">
        <v>974</v>
      </c>
      <c r="AOQ7" s="49"/>
      <c r="AOR7" s="49"/>
      <c r="AOS7" s="49">
        <v>1786</v>
      </c>
      <c r="AOT7" s="49"/>
      <c r="AOU7" s="47">
        <f t="shared" ref="AOU7:AOU23" si="263">SUM(AOO7:AOT7)</f>
        <v>2910</v>
      </c>
      <c r="AOV7" s="43">
        <f t="shared" ref="AOV7:AOV23" si="264">AOU7/$AKV$5</f>
        <v>485</v>
      </c>
      <c r="AOW7" s="48"/>
      <c r="AOX7" s="49">
        <v>1422</v>
      </c>
      <c r="AOY7" s="49"/>
      <c r="AOZ7" s="49"/>
      <c r="APA7" s="49"/>
      <c r="APB7" s="49"/>
      <c r="APC7" s="47">
        <f t="shared" ref="APC7:APC23" si="265">SUM(AOW7:APB7)</f>
        <v>1422</v>
      </c>
      <c r="APD7" s="43">
        <f t="shared" ref="APD7:APD23" si="266">APC7/$AKV$5</f>
        <v>237</v>
      </c>
      <c r="APE7" s="48"/>
      <c r="APF7" s="49"/>
      <c r="APG7" s="49">
        <v>575</v>
      </c>
      <c r="APH7" s="49"/>
      <c r="API7" s="49"/>
      <c r="APJ7" s="49">
        <v>528</v>
      </c>
      <c r="APK7" s="47">
        <f t="shared" ref="APK7:APK23" si="267">SUM(APE7:APJ7)</f>
        <v>1103</v>
      </c>
      <c r="APL7" s="43">
        <f t="shared" ref="APL7:APL23" si="268">APK7/$AKV$5</f>
        <v>183.83333333333334</v>
      </c>
      <c r="APM7" s="63"/>
      <c r="APN7" s="64"/>
      <c r="APO7" s="64"/>
      <c r="APP7" s="64"/>
      <c r="APQ7" s="64">
        <v>615</v>
      </c>
      <c r="APR7" s="64">
        <v>97</v>
      </c>
      <c r="APS7" s="67">
        <f t="shared" ref="APS7:APS23" si="269">SUM(APM7:APR7)</f>
        <v>712</v>
      </c>
      <c r="APT7" s="68">
        <f t="shared" ref="APT7:APT23" si="270">APS7/$AKV$5</f>
        <v>118.66666666666667</v>
      </c>
      <c r="APU7" s="82">
        <v>1205</v>
      </c>
      <c r="APV7" s="83"/>
      <c r="APW7" s="83"/>
      <c r="APX7" s="83">
        <v>1428</v>
      </c>
      <c r="APY7" s="83"/>
      <c r="APZ7" s="83"/>
      <c r="AQA7" s="67">
        <f t="shared" ref="AQA7:AQA23" si="271">SUM(APU7:APZ7)</f>
        <v>2633</v>
      </c>
      <c r="AQB7" s="68">
        <f t="shared" ref="AQB7:AQB23" si="272">AQA7/$AKV$5</f>
        <v>438.83333333333331</v>
      </c>
      <c r="AQC7" s="48">
        <v>1055</v>
      </c>
      <c r="AQD7" s="49"/>
      <c r="AQE7" s="49">
        <v>1001</v>
      </c>
      <c r="AQF7" s="49"/>
      <c r="AQG7" s="49"/>
      <c r="AQH7" s="49">
        <v>197</v>
      </c>
      <c r="AQI7" s="67">
        <f t="shared" ref="AQI7:AQI23" si="273">SUM(AQC7:AQH7)</f>
        <v>2253</v>
      </c>
      <c r="AQJ7" s="68">
        <f t="shared" ref="AQJ7:AQJ23" si="274">AQI7/$AKV$5</f>
        <v>375.5</v>
      </c>
      <c r="AQK7" s="48">
        <v>1988</v>
      </c>
      <c r="AQL7" s="49"/>
      <c r="AQM7" s="49"/>
      <c r="AQN7" s="49"/>
      <c r="AQO7" s="49"/>
      <c r="AQP7" s="49"/>
      <c r="AQQ7" s="67">
        <f t="shared" ref="AQQ7:AQQ23" si="275">SUM(AQK7:AQP7)</f>
        <v>1988</v>
      </c>
      <c r="AQR7" s="68">
        <f t="shared" ref="AQR7:AQR23" si="276">AQQ7/$AKV$5</f>
        <v>331.33333333333331</v>
      </c>
      <c r="AQS7" s="48"/>
      <c r="AQT7" s="49"/>
      <c r="AQU7" s="49"/>
      <c r="AQV7" s="49"/>
      <c r="AQW7" s="49"/>
      <c r="AQX7" s="49"/>
      <c r="AQY7" s="67">
        <f t="shared" ref="AQY7:AQY23" si="277">SUM(AQS7:AQX7)</f>
        <v>0</v>
      </c>
      <c r="AQZ7" s="68">
        <f t="shared" ref="AQZ7:AQZ23" si="278">AQY7/$AKV$5</f>
        <v>0</v>
      </c>
      <c r="ARA7" s="48">
        <v>1212</v>
      </c>
      <c r="ARB7" s="49">
        <v>425</v>
      </c>
      <c r="ARC7" s="49"/>
      <c r="ARD7" s="49"/>
      <c r="ARE7" s="49">
        <v>50</v>
      </c>
      <c r="ARF7" s="49">
        <v>470</v>
      </c>
      <c r="ARG7" s="67">
        <f t="shared" ref="ARG7:ARG23" si="279">SUM(ARA7:ARF7)</f>
        <v>2157</v>
      </c>
      <c r="ARH7" s="68">
        <f t="shared" ref="ARH7:ARH23" si="280">ARG7/$AKV$5</f>
        <v>359.5</v>
      </c>
      <c r="ARI7" s="48"/>
      <c r="ARJ7" s="49"/>
      <c r="ARK7" s="49"/>
      <c r="ARL7" s="49"/>
      <c r="ARM7" s="49">
        <v>285</v>
      </c>
      <c r="ARN7" s="49">
        <v>1100</v>
      </c>
      <c r="ARO7" s="67">
        <f t="shared" ref="ARO7:ARO23" si="281">SUM(ARI7:ARN7)</f>
        <v>1385</v>
      </c>
      <c r="ARP7" s="68">
        <f t="shared" ref="ARP7:ARP23" si="282">ARO7/$AKV$5</f>
        <v>230.83333333333334</v>
      </c>
      <c r="ARQ7" s="48"/>
      <c r="ARR7" s="49"/>
      <c r="ARS7" s="49">
        <v>111</v>
      </c>
      <c r="ART7" s="49"/>
      <c r="ARU7" s="49"/>
      <c r="ARV7" s="49">
        <v>2434</v>
      </c>
      <c r="ARW7" s="67">
        <f t="shared" ref="ARW7:ARW23" si="283">SUM(ARQ7:ARV7)</f>
        <v>2545</v>
      </c>
      <c r="ARX7" s="68">
        <f t="shared" ref="ARX7:ARX23" si="284">ARW7/$AKV$5</f>
        <v>424.16666666666669</v>
      </c>
      <c r="ARY7" s="48"/>
      <c r="ARZ7" s="49"/>
      <c r="ASA7" s="49"/>
      <c r="ASB7" s="49"/>
      <c r="ASC7" s="49"/>
      <c r="ASD7" s="49"/>
      <c r="ASE7" s="67">
        <f t="shared" ref="ASE7:ASE23" si="285">SUM(ARY7:ASD7)</f>
        <v>0</v>
      </c>
      <c r="ASF7" s="68">
        <f t="shared" ref="ASF7:ASF23" si="286">ASE7/$AKV$5</f>
        <v>0</v>
      </c>
      <c r="ASG7" s="48"/>
      <c r="ASH7" s="49">
        <v>1222</v>
      </c>
      <c r="ASI7" s="49">
        <v>270</v>
      </c>
      <c r="ASJ7" s="49">
        <v>1633</v>
      </c>
      <c r="ASK7" s="49"/>
      <c r="ASL7" s="49"/>
      <c r="ASM7" s="67">
        <f t="shared" ref="ASM7:ASM23" si="287">SUM(ASG7:ASL7)</f>
        <v>3125</v>
      </c>
      <c r="ASN7" s="68">
        <f t="shared" ref="ASN7:ASN23" si="288">ASM7/$AKV$5</f>
        <v>520.83333333333337</v>
      </c>
      <c r="ASO7" s="48"/>
      <c r="ASP7" s="49"/>
      <c r="ASQ7" s="49"/>
      <c r="ASR7" s="49">
        <v>919</v>
      </c>
      <c r="ASS7" s="49"/>
      <c r="AST7" s="49">
        <v>1432</v>
      </c>
      <c r="ASU7" s="67">
        <f t="shared" ref="ASU7:ASU23" si="289">SUM(ASO7:AST7)</f>
        <v>2351</v>
      </c>
      <c r="ASV7" s="68">
        <f t="shared" ref="ASV7:ASV23" si="290">ASU7/$AKV$5</f>
        <v>391.83333333333331</v>
      </c>
      <c r="ASW7" s="63">
        <v>263</v>
      </c>
      <c r="ASX7" s="64">
        <v>1746</v>
      </c>
      <c r="ASY7" s="64">
        <v>594</v>
      </c>
      <c r="ASZ7" s="64">
        <v>434</v>
      </c>
      <c r="ATA7" s="64"/>
      <c r="ATB7" s="64">
        <v>576</v>
      </c>
      <c r="ATC7" s="67">
        <f t="shared" ref="ATC7:ATC23" si="291">SUM(ASW7:ATB7)</f>
        <v>3613</v>
      </c>
      <c r="ATD7" s="68">
        <f t="shared" ref="ATD7:ATD23" si="292">ATC7/$AKV$5</f>
        <v>602.16666666666663</v>
      </c>
      <c r="ATE7" s="48"/>
      <c r="ATF7" s="49"/>
      <c r="ATG7" s="49"/>
      <c r="ATH7" s="49">
        <v>1742</v>
      </c>
      <c r="ATI7" s="49">
        <v>162</v>
      </c>
      <c r="ATJ7" s="49">
        <v>198</v>
      </c>
      <c r="ATK7" s="67">
        <f t="shared" ref="ATK7:ATK23" si="293">SUM(ATE7:ATJ7)</f>
        <v>2102</v>
      </c>
      <c r="ATL7" s="68">
        <f t="shared" ref="ATL7:ATL23" si="294">ATK7/$AKV$5</f>
        <v>350.33333333333331</v>
      </c>
      <c r="ATM7" s="48">
        <v>4</v>
      </c>
      <c r="ATN7" s="49"/>
      <c r="ATO7" s="49"/>
      <c r="ATP7" s="49">
        <v>54</v>
      </c>
      <c r="ATQ7" s="49">
        <v>2197</v>
      </c>
      <c r="ATR7" s="49"/>
      <c r="ATS7" s="67">
        <f t="shared" ref="ATS7:ATS23" si="295">SUM(ATM7:ATR7)</f>
        <v>2255</v>
      </c>
      <c r="ATT7" s="68">
        <f t="shared" ref="ATT7:ATT23" si="296">ATS7/$AKV$5</f>
        <v>375.83333333333331</v>
      </c>
      <c r="ATU7" s="48"/>
      <c r="ATV7" s="49"/>
      <c r="ATW7" s="49"/>
      <c r="ATX7" s="49">
        <v>2152</v>
      </c>
      <c r="ATY7" s="49"/>
      <c r="ATZ7" s="49"/>
      <c r="AUA7" s="67">
        <f t="shared" ref="AUA7:AUA23" si="297">SUM(ATU7:ATZ7)</f>
        <v>2152</v>
      </c>
      <c r="AUB7" s="68">
        <f t="shared" ref="AUB7:AUB23" si="298">AUA7/$AKV$5</f>
        <v>358.66666666666669</v>
      </c>
      <c r="AUC7" s="48"/>
      <c r="AUD7" s="49">
        <v>2050</v>
      </c>
      <c r="AUE7" s="49"/>
      <c r="AUF7" s="49"/>
      <c r="AUG7" s="49">
        <v>963</v>
      </c>
      <c r="AUH7" s="49"/>
      <c r="AUI7" s="67">
        <f t="shared" ref="AUI7:AUI23" si="299">SUM(AUC7:AUH7)</f>
        <v>3013</v>
      </c>
      <c r="AUJ7" s="68">
        <f t="shared" ref="AUJ7:AUJ23" si="300">AUI7/$AKV$5</f>
        <v>502.16666666666669</v>
      </c>
      <c r="AUK7" s="48"/>
      <c r="AUL7" s="49"/>
      <c r="AUM7" s="49"/>
      <c r="AUN7" s="49"/>
      <c r="AUO7" s="49"/>
      <c r="AUP7" s="49"/>
      <c r="AUQ7" s="67">
        <f t="shared" ref="AUQ7:AUQ23" si="301">SUM(AUK7:AUP7)</f>
        <v>0</v>
      </c>
      <c r="AUR7" s="68">
        <f t="shared" ref="AUR7:AUR23" si="302">AUQ7/$AKV$5</f>
        <v>0</v>
      </c>
      <c r="AUS7" s="48"/>
      <c r="AUT7" s="49"/>
      <c r="AUU7" s="49">
        <v>418</v>
      </c>
      <c r="AUV7" s="49">
        <v>1061</v>
      </c>
      <c r="AUW7" s="49"/>
      <c r="AUX7" s="49"/>
      <c r="AUY7" s="67">
        <f t="shared" ref="AUY7:AUY23" si="303">SUM(AUS7:AUX7)</f>
        <v>1479</v>
      </c>
      <c r="AUZ7" s="68">
        <f t="shared" ref="AUZ7:AUZ23" si="304">AUY7/$AKV$5</f>
        <v>246.5</v>
      </c>
      <c r="AVA7" s="54">
        <v>1404</v>
      </c>
      <c r="AVB7" s="127">
        <v>276</v>
      </c>
      <c r="AVC7" s="127"/>
      <c r="AVD7" s="127"/>
      <c r="AVE7" s="127"/>
      <c r="AVF7" s="127"/>
      <c r="AVG7" s="42">
        <f t="shared" ref="AVG7:AVG23" si="305">SUM(AVA7:AVF7)</f>
        <v>1680</v>
      </c>
      <c r="AVH7" s="43">
        <f t="shared" ref="AVH7:AVH23" si="306">AVG7/$AKV$5</f>
        <v>280</v>
      </c>
      <c r="AVI7" s="48">
        <v>771</v>
      </c>
      <c r="AVJ7" s="49"/>
      <c r="AVK7" s="49">
        <v>321</v>
      </c>
      <c r="AVL7" s="49">
        <v>1368</v>
      </c>
      <c r="AVM7" s="49"/>
      <c r="AVN7" s="49"/>
      <c r="AVO7" s="42">
        <f t="shared" ref="AVO7:AVO23" si="307">SUM(AVI7:AVN7)</f>
        <v>2460</v>
      </c>
      <c r="AVP7" s="43">
        <f t="shared" ref="AVP7:AVP23" si="308">AVO7/$AKV$5</f>
        <v>410</v>
      </c>
      <c r="AVQ7" s="48"/>
      <c r="AVR7" s="49">
        <v>2363</v>
      </c>
      <c r="AVS7" s="49"/>
      <c r="AVT7" s="49"/>
      <c r="AVU7" s="49">
        <v>1406</v>
      </c>
      <c r="AVV7" s="49"/>
      <c r="AVW7" s="42">
        <f t="shared" ref="AVW7:AVW23" si="309">SUM(AVQ7:AVV7)</f>
        <v>3769</v>
      </c>
      <c r="AVX7" s="43">
        <f t="shared" ref="AVX7:AVX23" si="310">AVW7/$AKV$5</f>
        <v>628.16666666666663</v>
      </c>
      <c r="AVY7" s="48"/>
      <c r="AVZ7" s="49"/>
      <c r="AWA7" s="49">
        <v>1188</v>
      </c>
      <c r="AWB7" s="49"/>
      <c r="AWC7" s="49"/>
      <c r="AWD7" s="49"/>
      <c r="AWE7" s="42">
        <f t="shared" ref="AWE7:AWE23" si="311">SUM(AVY7:AWD7)</f>
        <v>1188</v>
      </c>
      <c r="AWF7" s="43">
        <f t="shared" ref="AWF7:AWF23" si="312">AWE7/$AKV$5</f>
        <v>198</v>
      </c>
      <c r="AWG7" s="48"/>
      <c r="AWH7" s="49"/>
      <c r="AWI7" s="49">
        <v>999</v>
      </c>
      <c r="AWJ7" s="49">
        <v>86</v>
      </c>
      <c r="AWK7" s="49"/>
      <c r="AWL7" s="49"/>
      <c r="AWM7" s="42">
        <f t="shared" ref="AWM7:AWM23" si="313">SUM(AWG7:AWL7)</f>
        <v>1085</v>
      </c>
      <c r="AWN7" s="43">
        <f t="shared" ref="AWN7:AWN23" si="314">AWM7/$AKV$5</f>
        <v>180.83333333333334</v>
      </c>
      <c r="AWO7" s="48">
        <v>1400</v>
      </c>
      <c r="AWP7" s="49"/>
      <c r="AWQ7" s="49"/>
      <c r="AWR7" s="49">
        <v>1601</v>
      </c>
      <c r="AWS7" s="49"/>
      <c r="AWT7" s="49"/>
      <c r="AWU7" s="42">
        <f t="shared" ref="AWU7:AWU23" si="315">SUM(AWO7:AWT7)</f>
        <v>3001</v>
      </c>
      <c r="AWV7" s="43">
        <f t="shared" ref="AWV7:AWV23" si="316">AWU7/$AKV$5</f>
        <v>500.16666666666669</v>
      </c>
      <c r="AWW7" s="48">
        <v>360</v>
      </c>
      <c r="AWX7" s="49"/>
      <c r="AWY7" s="49">
        <v>1968</v>
      </c>
      <c r="AWZ7" s="49"/>
      <c r="AXA7" s="49">
        <v>424</v>
      </c>
      <c r="AXB7" s="49"/>
      <c r="AXC7" s="42">
        <f t="shared" ref="AXC7:AXC23" si="317">SUM(AWW7:AXB7)</f>
        <v>2752</v>
      </c>
      <c r="AXD7" s="101">
        <f t="shared" ref="AXD7:AXD23" si="318">AXC7/$AKV$5</f>
        <v>458.66666666666669</v>
      </c>
      <c r="AXE7" s="195"/>
      <c r="AXF7" s="49"/>
      <c r="AXG7" s="49"/>
      <c r="AXH7" s="49">
        <v>933</v>
      </c>
      <c r="AXI7" s="49"/>
      <c r="AXJ7" s="49"/>
      <c r="AXK7" s="42">
        <f t="shared" ref="AXK7:AXK22" si="319">SUM(AXE7:AXJ7)</f>
        <v>933</v>
      </c>
      <c r="AXL7" s="214">
        <f t="shared" ref="AXL7:AXL23" si="320">AXK7/$AKV$5</f>
        <v>155.5</v>
      </c>
      <c r="AXM7" s="195">
        <v>1314</v>
      </c>
      <c r="AXN7" s="49">
        <v>761</v>
      </c>
      <c r="AXO7" s="49">
        <v>288</v>
      </c>
      <c r="AXP7" s="49">
        <v>288</v>
      </c>
      <c r="AXQ7" s="49">
        <v>997</v>
      </c>
      <c r="AXR7" s="49"/>
      <c r="AXS7" s="42">
        <f t="shared" ref="AXS7:AXS23" si="321">SUM(AXM7:AXR7)</f>
        <v>3648</v>
      </c>
      <c r="AXT7" s="101">
        <f t="shared" ref="AXT7:AXT23" si="322">AXS7/$AKV$5</f>
        <v>608</v>
      </c>
      <c r="AXU7" s="195">
        <v>726</v>
      </c>
      <c r="AXV7" s="49"/>
      <c r="AXW7" s="49">
        <v>1307</v>
      </c>
      <c r="AXX7" s="49"/>
      <c r="AXY7" s="49"/>
      <c r="AXZ7" s="49">
        <v>2455</v>
      </c>
      <c r="AYA7" s="42">
        <f t="shared" ref="AYA7:AYA23" si="323">SUM(AXU7:AXZ7)</f>
        <v>4488</v>
      </c>
      <c r="AYB7" s="101">
        <f t="shared" ref="AYB7:AYB23" si="324">AYA7/$AKV$5</f>
        <v>748</v>
      </c>
      <c r="AYC7" s="195"/>
      <c r="AYD7" s="49"/>
      <c r="AYE7" s="49">
        <v>297</v>
      </c>
      <c r="AYF7" s="49">
        <v>1256</v>
      </c>
      <c r="AYG7" s="49"/>
      <c r="AYH7" s="49"/>
      <c r="AYI7" s="42">
        <f t="shared" ref="AYI7:AYI23" si="325">SUM(AYC7:AYH7)</f>
        <v>1553</v>
      </c>
      <c r="AYJ7" s="101">
        <f t="shared" ref="AYJ7:AYJ23" si="326">AYI7/$AKV$5</f>
        <v>258.83333333333331</v>
      </c>
      <c r="AYK7" s="195">
        <v>17</v>
      </c>
      <c r="AYL7" s="49">
        <v>441</v>
      </c>
      <c r="AYM7" s="49">
        <v>284</v>
      </c>
      <c r="AYN7" s="49"/>
      <c r="AYO7" s="49">
        <v>1848</v>
      </c>
      <c r="AYP7" s="49"/>
      <c r="AYQ7" s="42">
        <f t="shared" ref="AYQ7:AYQ23" si="327">SUM(AYK7:AYP7)</f>
        <v>2590</v>
      </c>
      <c r="AYR7" s="214">
        <f t="shared" ref="AYR7:AYR23" si="328">AYQ7/$AKV$5</f>
        <v>431.66666666666669</v>
      </c>
      <c r="AYS7" s="195"/>
      <c r="AYT7" s="49"/>
      <c r="AYU7" s="49"/>
      <c r="AYV7" s="49">
        <v>551</v>
      </c>
      <c r="AYW7" s="49">
        <v>127</v>
      </c>
      <c r="AYX7" s="49"/>
      <c r="AYY7" s="42">
        <f t="shared" ref="AYY7:AYY23" si="329">SUM(AYS7:AYX7)</f>
        <v>678</v>
      </c>
      <c r="AYZ7" s="101">
        <f t="shared" ref="AYZ7:AYZ23" si="330">AYY7/$AKV$5</f>
        <v>113</v>
      </c>
      <c r="AZA7" s="195"/>
      <c r="AZB7" s="49">
        <v>1061</v>
      </c>
      <c r="AZC7" s="49"/>
      <c r="AZD7" s="49"/>
      <c r="AZE7" s="49"/>
      <c r="AZF7" s="49"/>
      <c r="AZG7" s="42">
        <f t="shared" ref="AZG7:AZG23" si="331">SUM(AZA7:AZF7)</f>
        <v>1061</v>
      </c>
      <c r="AZH7" s="101">
        <f t="shared" ref="AZH7:AZH23" si="332">AZG7/$AKV$5</f>
        <v>176.83333333333334</v>
      </c>
      <c r="AZI7" s="48">
        <v>105</v>
      </c>
      <c r="AZJ7" s="49">
        <v>2065</v>
      </c>
      <c r="AZK7" s="49"/>
      <c r="AZL7" s="49"/>
      <c r="AZM7" s="49">
        <v>1620</v>
      </c>
      <c r="AZN7" s="49">
        <v>1004</v>
      </c>
      <c r="AZO7" s="42">
        <f t="shared" ref="AZO7:AZO23" si="333">SUM(AZI7:AZN7)</f>
        <v>4794</v>
      </c>
      <c r="AZP7" s="43">
        <f t="shared" ref="AZP7:AZP23" si="334">AZO7/$AKV$5</f>
        <v>799</v>
      </c>
      <c r="AZQ7" s="48">
        <v>5</v>
      </c>
      <c r="AZR7" s="49"/>
      <c r="AZS7" s="49"/>
      <c r="AZT7" s="49"/>
      <c r="AZU7" s="49"/>
      <c r="AZV7" s="49"/>
      <c r="AZW7" s="42">
        <f t="shared" ref="AZW7:AZW23" si="335">SUM(AZQ7:AZV7)</f>
        <v>5</v>
      </c>
      <c r="AZX7" s="43">
        <f t="shared" ref="AZX7:AZX23" si="336">AZW7/$AKV$5</f>
        <v>0.83333333333333337</v>
      </c>
      <c r="AZY7" s="48"/>
      <c r="AZZ7" s="49">
        <v>648</v>
      </c>
      <c r="BAA7" s="49">
        <v>319</v>
      </c>
      <c r="BAB7" s="49">
        <v>756</v>
      </c>
      <c r="BAC7" s="49">
        <v>710</v>
      </c>
      <c r="BAD7" s="49">
        <v>1636</v>
      </c>
      <c r="BAE7" s="42">
        <f t="shared" ref="BAE7:BAE23" si="337">SUM(AZY7:BAD7)</f>
        <v>4069</v>
      </c>
      <c r="BAF7" s="43">
        <f t="shared" ref="BAF7:BAF23" si="338">BAE7/$AKV$5</f>
        <v>678.16666666666663</v>
      </c>
      <c r="BAG7" s="48"/>
      <c r="BAH7" s="49">
        <v>1474</v>
      </c>
      <c r="BAI7" s="49"/>
      <c r="BAJ7" s="49"/>
      <c r="BAK7" s="49"/>
      <c r="BAL7" s="49"/>
      <c r="BAM7" s="42">
        <f t="shared" ref="BAM7:BAM22" si="339">SUM(BAG7:BAL7)</f>
        <v>1474</v>
      </c>
      <c r="BAN7" s="43">
        <f t="shared" ref="BAN7:BAN23" si="340">BAM7/$AKV$5</f>
        <v>245.66666666666666</v>
      </c>
      <c r="BAO7" s="82">
        <v>486</v>
      </c>
      <c r="BAP7" s="83">
        <v>285</v>
      </c>
      <c r="BAQ7" s="83"/>
      <c r="BAR7" s="83"/>
      <c r="BAS7" s="83"/>
      <c r="BAT7" s="83"/>
      <c r="BAU7" s="42">
        <f t="shared" ref="BAU7" si="341">SUM(BAO7:BAT7)</f>
        <v>771</v>
      </c>
      <c r="BAV7" s="43">
        <f t="shared" ref="BAV7" si="342">BAU7/$AKV$5</f>
        <v>128.5</v>
      </c>
      <c r="BAW7" s="48">
        <v>737</v>
      </c>
      <c r="BAX7" s="49">
        <v>304</v>
      </c>
      <c r="BAY7" s="49">
        <v>1000</v>
      </c>
      <c r="BAZ7" s="49"/>
      <c r="BBA7" s="49">
        <v>903</v>
      </c>
      <c r="BBB7" s="49"/>
      <c r="BBC7" s="42">
        <f t="shared" ref="BBC7" si="343">SUM(BAW7:BBB7)</f>
        <v>2944</v>
      </c>
      <c r="BBD7" s="43">
        <f t="shared" ref="BBD7" si="344">BBC7/$AKV$5</f>
        <v>490.66666666666669</v>
      </c>
      <c r="BBE7" s="48"/>
      <c r="BBF7" s="49">
        <v>1328</v>
      </c>
      <c r="BBG7" s="49"/>
      <c r="BBH7" s="49"/>
      <c r="BBI7" s="49"/>
      <c r="BBJ7" s="49">
        <v>1621</v>
      </c>
      <c r="BBK7" s="42">
        <f t="shared" ref="BBK7" si="345">SUM(BBE7:BBJ7)</f>
        <v>2949</v>
      </c>
      <c r="BBL7" s="43">
        <f t="shared" ref="BBL7" si="346">BBK7/$AKV$5</f>
        <v>491.5</v>
      </c>
      <c r="BBM7" s="48"/>
      <c r="BBN7" s="49"/>
      <c r="BBO7" s="49"/>
      <c r="BBP7" s="49"/>
      <c r="BBQ7" s="49">
        <v>2469</v>
      </c>
      <c r="BBR7" s="49"/>
      <c r="BBS7" s="42">
        <f t="shared" ref="BBS7" si="347">SUM(BBM7:BBR7)</f>
        <v>2469</v>
      </c>
      <c r="BBT7" s="43">
        <f t="shared" ref="BBT7" si="348">BBS7/$AKV$5</f>
        <v>411.5</v>
      </c>
      <c r="BBU7" s="48"/>
      <c r="BBV7" s="49"/>
      <c r="BBW7" s="49"/>
      <c r="BBX7" s="49"/>
      <c r="BBY7" s="49"/>
      <c r="BBZ7" s="49">
        <v>1627</v>
      </c>
      <c r="BCA7" s="42">
        <f t="shared" ref="BCA7" si="349">SUM(BBU7:BBZ7)</f>
        <v>1627</v>
      </c>
      <c r="BCB7" s="43">
        <f t="shared" ref="BCB7" si="350">BCA7/$AKV$5</f>
        <v>271.16666666666669</v>
      </c>
      <c r="BCC7" s="49"/>
      <c r="BCD7" s="49">
        <v>2182</v>
      </c>
      <c r="BCE7" s="49">
        <v>1235</v>
      </c>
      <c r="BCF7" s="49"/>
      <c r="BCG7" s="49"/>
      <c r="BCH7" s="1"/>
      <c r="BCI7" s="42">
        <f t="shared" ref="BCI7:BCI23" si="351">SUM(BCC7:BCG7)</f>
        <v>3417</v>
      </c>
      <c r="BCJ7" s="43">
        <f t="shared" ref="BCJ7" si="352">BCI7/$AKV$5</f>
        <v>569.5</v>
      </c>
      <c r="BCK7" s="48">
        <v>2479</v>
      </c>
      <c r="BCL7" s="49"/>
      <c r="BCM7" s="49"/>
      <c r="BCN7" s="49"/>
      <c r="BCO7" s="49">
        <v>2500</v>
      </c>
      <c r="BCP7" s="49"/>
      <c r="BCQ7" s="42">
        <f t="shared" ref="BCQ7" si="353">SUM(BCK7:BCO7)</f>
        <v>4979</v>
      </c>
      <c r="BCR7" s="43">
        <f t="shared" ref="BCR7" si="354">BCQ7/$AKV$5</f>
        <v>829.83333333333337</v>
      </c>
      <c r="BCS7" s="48"/>
      <c r="BCT7" s="49"/>
      <c r="BCU7" s="49"/>
      <c r="BCV7" s="49"/>
      <c r="BCW7" s="49">
        <f>587+579</f>
        <v>1166</v>
      </c>
      <c r="BCX7" s="49"/>
      <c r="BCY7" s="42">
        <f t="shared" ref="BCY7" si="355">SUM(BCS7:BCW7)</f>
        <v>1166</v>
      </c>
      <c r="BCZ7" s="43">
        <f t="shared" ref="BCZ7" si="356">BCY7/$AKV$5</f>
        <v>194.33333333333334</v>
      </c>
      <c r="BDA7" s="48">
        <v>1647</v>
      </c>
      <c r="BDB7" s="49"/>
      <c r="BDC7" s="49"/>
      <c r="BDD7" s="49">
        <v>1361</v>
      </c>
      <c r="BDE7" s="49">
        <v>279</v>
      </c>
      <c r="BDF7" s="49"/>
      <c r="BDG7" s="42">
        <f t="shared" ref="BDG7" si="357">SUM(BDA7:BDE7)</f>
        <v>3287</v>
      </c>
      <c r="BDH7" s="43">
        <f t="shared" ref="BDH7" si="358">BDG7/$AKV$5</f>
        <v>547.83333333333337</v>
      </c>
      <c r="BDI7" s="48"/>
      <c r="BDJ7" s="49">
        <v>957</v>
      </c>
      <c r="BDK7" s="49">
        <v>108</v>
      </c>
      <c r="BDL7" s="49"/>
      <c r="BDM7" s="49"/>
      <c r="BDN7" s="49"/>
      <c r="BDO7" s="42">
        <f t="shared" ref="BDO7" si="359">SUM(BDI7:BDM7)</f>
        <v>1065</v>
      </c>
      <c r="BDP7" s="43">
        <f t="shared" ref="BDP7" si="360">BDO7/$AKV$5</f>
        <v>177.5</v>
      </c>
      <c r="BDQ7" s="48">
        <v>289</v>
      </c>
      <c r="BDR7" s="49"/>
      <c r="BDS7" s="49">
        <v>817</v>
      </c>
      <c r="BDT7" s="49">
        <v>538</v>
      </c>
      <c r="BDU7" s="49">
        <v>648</v>
      </c>
      <c r="BDV7" s="49"/>
      <c r="BDW7" s="42">
        <f t="shared" ref="BDW7" si="361">SUM(BDQ7:BDU7)</f>
        <v>2292</v>
      </c>
      <c r="BDX7" s="43">
        <f t="shared" ref="BDX7" si="362">BDW7/$AKV$5</f>
        <v>382</v>
      </c>
      <c r="BDY7" s="48">
        <v>841</v>
      </c>
      <c r="BDZ7" s="49"/>
      <c r="BEA7" s="49">
        <v>2906</v>
      </c>
      <c r="BEB7" s="49"/>
      <c r="BEC7" s="49"/>
      <c r="BED7" s="49"/>
      <c r="BEE7" s="42">
        <f t="shared" ref="BEE7" si="363">SUM(BDY7:BEC7)</f>
        <v>3747</v>
      </c>
      <c r="BEF7" s="43">
        <f t="shared" ref="BEF7" si="364">BEE7/$AKV$5</f>
        <v>624.5</v>
      </c>
      <c r="BEG7" s="48"/>
      <c r="BEH7" s="49"/>
      <c r="BEI7" s="49"/>
      <c r="BEJ7" s="49"/>
      <c r="BEK7" s="49"/>
      <c r="BEL7" s="49"/>
      <c r="BEM7" s="42">
        <f t="shared" ref="BEM7" si="365">SUM(BEG7:BEK7)</f>
        <v>0</v>
      </c>
      <c r="BEN7" s="43">
        <f t="shared" ref="BEN7" si="366">BEM7/$AKV$5</f>
        <v>0</v>
      </c>
      <c r="BEO7" s="48"/>
      <c r="BEP7" s="49"/>
      <c r="BEQ7" s="49"/>
      <c r="BER7" s="49"/>
      <c r="BES7" s="49">
        <v>2726</v>
      </c>
      <c r="BET7" s="49"/>
      <c r="BEU7" s="42">
        <f t="shared" ref="BEU7" si="367">SUM(BEO7:BES7)</f>
        <v>2726</v>
      </c>
      <c r="BEV7" s="43">
        <f t="shared" ref="BEV7" si="368">BEU7/$AKV$5</f>
        <v>454.33333333333331</v>
      </c>
      <c r="BEW7" s="48">
        <v>519</v>
      </c>
      <c r="BEX7" s="49"/>
      <c r="BEY7" s="49">
        <v>704</v>
      </c>
      <c r="BEZ7" s="49"/>
      <c r="BFA7" s="49">
        <v>5</v>
      </c>
      <c r="BFB7" s="49"/>
      <c r="BFC7" s="42">
        <f t="shared" ref="BFC7" si="369">SUM(BEW7:BFA7)</f>
        <v>1228</v>
      </c>
      <c r="BFD7" s="43">
        <f t="shared" ref="BFD7" si="370">BFC7/$AKV$5</f>
        <v>204.66666666666666</v>
      </c>
      <c r="BFE7" s="63"/>
      <c r="BFF7" s="64"/>
      <c r="BFG7" s="64"/>
      <c r="BFH7" s="64">
        <v>1391</v>
      </c>
      <c r="BFI7" s="64"/>
      <c r="BFJ7" s="64">
        <v>702</v>
      </c>
      <c r="BFK7" s="67">
        <f t="shared" ref="BFK7" si="371">SUM(BFE7:BFI7)</f>
        <v>1391</v>
      </c>
      <c r="BFL7" s="68">
        <f t="shared" ref="BFL7" si="372">BFK7/$AKV$5</f>
        <v>231.83333333333334</v>
      </c>
      <c r="BFM7" s="48">
        <v>960</v>
      </c>
      <c r="BFN7" s="49"/>
      <c r="BFO7" s="49"/>
      <c r="BFP7" s="49"/>
      <c r="BFQ7" s="49">
        <v>1666</v>
      </c>
      <c r="BFR7" s="49"/>
      <c r="BFS7" s="67">
        <f t="shared" ref="BFS7" si="373">SUM(BFM7:BFQ7)</f>
        <v>2626</v>
      </c>
      <c r="BFT7" s="68">
        <f t="shared" ref="BFT7" si="374">BFS7/$AKV$5</f>
        <v>437.66666666666669</v>
      </c>
      <c r="BFU7" s="48"/>
      <c r="BFV7" s="49">
        <v>76</v>
      </c>
      <c r="BFW7" s="49"/>
      <c r="BFX7" s="49"/>
      <c r="BFY7" s="49"/>
      <c r="BFZ7" s="49">
        <v>708</v>
      </c>
      <c r="BGA7" s="67">
        <f t="shared" ref="BGA7" si="375">SUM(BFU7:BFY7)</f>
        <v>76</v>
      </c>
      <c r="BGB7" s="68">
        <f t="shared" ref="BGB7" si="376">BGA7/$AKV$5</f>
        <v>12.666666666666666</v>
      </c>
      <c r="BGC7" s="48">
        <v>1143</v>
      </c>
      <c r="BGD7" s="49"/>
      <c r="BGE7" s="49">
        <v>140</v>
      </c>
      <c r="BGF7" s="49">
        <v>142</v>
      </c>
      <c r="BGG7" s="49">
        <v>1420</v>
      </c>
      <c r="BGH7" s="49">
        <v>1178</v>
      </c>
      <c r="BGI7" s="67">
        <f t="shared" ref="BGI7" si="377">SUM(BGC7:BGG7)</f>
        <v>2845</v>
      </c>
      <c r="BGJ7" s="68">
        <f t="shared" ref="BGJ7" si="378">BGI7/$AKV$5</f>
        <v>474.16666666666669</v>
      </c>
      <c r="BGK7" s="48">
        <v>1046</v>
      </c>
      <c r="BGL7" s="49"/>
      <c r="BGM7" s="49"/>
      <c r="BGN7" s="49">
        <v>225</v>
      </c>
      <c r="BGO7" s="49">
        <v>508</v>
      </c>
      <c r="BGP7" s="49"/>
      <c r="BGQ7" s="67">
        <f t="shared" ref="BGQ7" si="379">SUM(BGK7:BGO7)</f>
        <v>1779</v>
      </c>
      <c r="BGR7" s="68">
        <f t="shared" ref="BGR7" si="380">BGQ7/$AKV$5</f>
        <v>296.5</v>
      </c>
      <c r="BGS7" s="48">
        <v>432</v>
      </c>
      <c r="BGT7" s="49"/>
      <c r="BGU7" s="49"/>
      <c r="BGV7" s="49">
        <v>731</v>
      </c>
      <c r="BGW7" s="49">
        <v>43</v>
      </c>
      <c r="BGX7" s="49"/>
      <c r="BGY7" s="67">
        <f t="shared" ref="BGY7" si="381">SUM(BGS7:BGW7)</f>
        <v>1206</v>
      </c>
      <c r="BGZ7" s="68">
        <f t="shared" ref="BGZ7" si="382">BGY7/$AKV$5</f>
        <v>201</v>
      </c>
      <c r="BHA7" s="63">
        <v>1548</v>
      </c>
      <c r="BHB7" s="64">
        <v>5</v>
      </c>
      <c r="BHC7" s="64"/>
      <c r="BHD7" s="64">
        <v>2496</v>
      </c>
      <c r="BHE7" s="64"/>
      <c r="BHF7" s="64">
        <v>2485</v>
      </c>
      <c r="BHG7" s="67">
        <f t="shared" ref="BHG7" si="383">SUM(BHA7:BHE7)</f>
        <v>4049</v>
      </c>
      <c r="BHH7" s="68">
        <f t="shared" ref="BHH7" si="384">BHG7/$AKV$5</f>
        <v>674.83333333333337</v>
      </c>
      <c r="BHI7" s="48"/>
      <c r="BHJ7" s="49"/>
      <c r="BHK7" s="49"/>
      <c r="BHL7" s="49">
        <v>146</v>
      </c>
      <c r="BHM7" s="49"/>
      <c r="BHN7" s="49"/>
      <c r="BHO7" s="67">
        <f t="shared" ref="BHO7" si="385">SUM(BHI7:BHM7)</f>
        <v>146</v>
      </c>
      <c r="BHP7" s="184">
        <f t="shared" ref="BHP7" si="386">BHO7/$AKV$5</f>
        <v>24.333333333333332</v>
      </c>
      <c r="BHQ7" s="244">
        <v>1668</v>
      </c>
      <c r="BHR7" s="64"/>
      <c r="BHS7" s="64"/>
      <c r="BHT7" s="64"/>
      <c r="BHU7" s="64">
        <v>1658</v>
      </c>
      <c r="BHV7" s="64"/>
      <c r="BHW7" s="67">
        <f t="shared" ref="BHW7" si="387">SUM(BHQ7:BHU7)</f>
        <v>3326</v>
      </c>
      <c r="BHX7" s="211">
        <f t="shared" ref="BHX7" si="388">BHW7/$AKV$5</f>
        <v>554.33333333333337</v>
      </c>
      <c r="BHY7" s="244">
        <v>666</v>
      </c>
      <c r="BHZ7" s="64"/>
      <c r="BIA7" s="64"/>
      <c r="BIB7" s="64"/>
      <c r="BIC7" s="64"/>
      <c r="BID7" s="64"/>
      <c r="BIE7" s="67">
        <f t="shared" ref="BIE7" si="389">SUM(BHY7:BIC7)</f>
        <v>666</v>
      </c>
      <c r="BIF7" s="184">
        <f t="shared" ref="BIF7" si="390">BIE7/$AKV$5</f>
        <v>111</v>
      </c>
      <c r="BIG7" s="195">
        <v>970</v>
      </c>
      <c r="BIH7" s="49"/>
      <c r="BII7" s="49"/>
      <c r="BIJ7" s="49"/>
      <c r="BIK7" s="49">
        <v>2454</v>
      </c>
      <c r="BIL7" s="49">
        <v>5</v>
      </c>
      <c r="BIM7" s="67">
        <f t="shared" ref="BIM7" si="391">SUM(BIG7:BIK7)</f>
        <v>3424</v>
      </c>
      <c r="BIN7" s="184">
        <f t="shared" ref="BIN7" si="392">BIM7/$AKV$5</f>
        <v>570.66666666666663</v>
      </c>
      <c r="BIO7" s="195"/>
      <c r="BIP7" s="49">
        <v>1623</v>
      </c>
      <c r="BIQ7" s="49"/>
      <c r="BIR7" s="49"/>
      <c r="BIS7" s="49"/>
      <c r="BIT7" s="49">
        <v>2065</v>
      </c>
      <c r="BIU7" s="67">
        <f t="shared" ref="BIU7" si="393">SUM(BIO7:BIS7)</f>
        <v>1623</v>
      </c>
      <c r="BIV7" s="211">
        <f t="shared" ref="BIV7" si="394">BIU7/$AKV$5</f>
        <v>270.5</v>
      </c>
      <c r="BIW7" s="195">
        <v>93</v>
      </c>
      <c r="BIX7" s="49">
        <v>1915</v>
      </c>
      <c r="BIY7" s="49"/>
      <c r="BIZ7" s="49">
        <v>198</v>
      </c>
      <c r="BJA7" s="49">
        <v>6</v>
      </c>
      <c r="BJB7" s="49"/>
      <c r="BJC7" s="67">
        <f t="shared" ref="BJC7" si="395">SUM(BIW7:BJA7)</f>
        <v>2212</v>
      </c>
      <c r="BJD7" s="211">
        <f t="shared" ref="BJD7" si="396">BJC7/$AKV$5</f>
        <v>368.66666666666669</v>
      </c>
      <c r="BJE7" s="195">
        <v>681</v>
      </c>
      <c r="BJF7" s="49"/>
      <c r="BJG7" s="49"/>
      <c r="BJH7" s="49"/>
      <c r="BJI7" s="49"/>
      <c r="BJJ7" s="49"/>
      <c r="BJK7" s="67">
        <f t="shared" ref="BJK7" si="397">SUM(BJE7:BJI7)</f>
        <v>681</v>
      </c>
      <c r="BJL7" s="211">
        <f t="shared" ref="BJL7" si="398">BJK7/$AKV$5</f>
        <v>113.5</v>
      </c>
      <c r="BJM7" s="195"/>
      <c r="BJN7" s="49"/>
      <c r="BJO7" s="49"/>
      <c r="BJP7" s="49">
        <v>29</v>
      </c>
      <c r="BJQ7" s="49"/>
      <c r="BJR7" s="49"/>
      <c r="BJS7" s="67">
        <f t="shared" ref="BJS7" si="399">SUM(BJM7:BJQ7)</f>
        <v>29</v>
      </c>
      <c r="BJT7" s="184">
        <f t="shared" ref="BJT7" si="400">BJS7/$AKV$5</f>
        <v>4.833333333333333</v>
      </c>
      <c r="BJU7" s="195"/>
      <c r="BJV7" s="49"/>
      <c r="BJW7" s="49">
        <v>1350</v>
      </c>
      <c r="BJX7" s="49">
        <v>266</v>
      </c>
      <c r="BJY7" s="49"/>
      <c r="BJZ7" s="49">
        <v>1611</v>
      </c>
      <c r="BKA7" s="67">
        <f t="shared" ref="BKA7" si="401">SUM(BJU7:BJY7)</f>
        <v>1616</v>
      </c>
      <c r="BKB7" s="184">
        <f t="shared" ref="BKB7" si="402">BKA7/$AKV$5</f>
        <v>269.33333333333331</v>
      </c>
      <c r="BKC7" s="195"/>
      <c r="BKD7" s="49"/>
      <c r="BKE7" s="49"/>
      <c r="BKF7" s="49"/>
      <c r="BKG7" s="49"/>
      <c r="BKH7" s="49"/>
      <c r="BKI7" s="67">
        <f t="shared" ref="BKI7" si="403">SUM(BKC7:BKG7)</f>
        <v>0</v>
      </c>
      <c r="BKJ7" s="184">
        <f t="shared" ref="BKJ7" si="404">BKI7/$AKV$5</f>
        <v>0</v>
      </c>
      <c r="BKK7" s="244">
        <v>1617</v>
      </c>
      <c r="BKL7" s="64">
        <v>1649</v>
      </c>
      <c r="BKM7" s="64"/>
      <c r="BKN7" s="64"/>
      <c r="BKO7" s="64"/>
      <c r="BKP7" s="64"/>
      <c r="BKQ7" s="67">
        <f t="shared" ref="BKQ7" si="405">SUM(BKK7:BKO7)</f>
        <v>3266</v>
      </c>
      <c r="BKR7" s="184">
        <f>BKQ7/$BKR$5</f>
        <v>653.20000000000005</v>
      </c>
      <c r="BKS7" s="195"/>
      <c r="BKT7" s="49">
        <v>432</v>
      </c>
      <c r="BKU7" s="49">
        <v>2862</v>
      </c>
      <c r="BKV7" s="49"/>
      <c r="BKW7" s="49"/>
      <c r="BKX7" s="49"/>
      <c r="BKY7" s="67">
        <f t="shared" ref="BKY7" si="406">SUM(BKS7:BKW7)</f>
        <v>3294</v>
      </c>
      <c r="BKZ7" s="211">
        <f>BKY7/$BKZ$5</f>
        <v>549</v>
      </c>
      <c r="BLA7" s="244"/>
      <c r="BLB7" s="64"/>
      <c r="BLC7" s="64"/>
      <c r="BLD7" s="64">
        <v>58</v>
      </c>
      <c r="BLE7" s="64">
        <v>1504</v>
      </c>
      <c r="BLF7" s="64">
        <v>1030</v>
      </c>
      <c r="BLG7" s="67">
        <f t="shared" ref="BLG7" si="407">SUM(BLA7:BLE7)</f>
        <v>1562</v>
      </c>
      <c r="BLH7" s="211">
        <f>BLG7/$BLH$5</f>
        <v>260.33333333333331</v>
      </c>
      <c r="BLI7" s="244"/>
      <c r="BLJ7" s="64"/>
      <c r="BLK7" s="64"/>
      <c r="BLL7" s="64"/>
      <c r="BLM7" s="64"/>
      <c r="BLN7" s="64"/>
      <c r="BLO7" s="67">
        <f t="shared" ref="BLO7" si="408">SUM(BLI7:BLM7)</f>
        <v>0</v>
      </c>
      <c r="BLP7" s="184">
        <f>BLO7/$BLP$5</f>
        <v>0</v>
      </c>
      <c r="BLQ7" s="244"/>
      <c r="BLR7" s="64"/>
      <c r="BLS7" s="64"/>
      <c r="BLT7" s="64">
        <v>1650</v>
      </c>
      <c r="BLU7" s="64"/>
      <c r="BLV7" s="64"/>
      <c r="BLW7" s="67">
        <f t="shared" ref="BLW7" si="409">SUM(BLQ7:BLU7)</f>
        <v>1650</v>
      </c>
      <c r="BLX7" s="184">
        <f>BLW7/$BLX$5</f>
        <v>275</v>
      </c>
      <c r="BLY7" s="63"/>
      <c r="BLZ7" s="64"/>
      <c r="BMA7" s="64">
        <v>810</v>
      </c>
      <c r="BMB7" s="64">
        <v>610</v>
      </c>
      <c r="BMC7" s="64"/>
      <c r="BMD7" s="64"/>
      <c r="BME7" s="67">
        <f t="shared" ref="BME7" si="410">SUM(BLY7:BMC7)</f>
        <v>1420</v>
      </c>
      <c r="BMF7" s="68">
        <f>BME7/$BMF$5</f>
        <v>236.66666666666666</v>
      </c>
      <c r="BMG7" s="257"/>
      <c r="BMH7" s="258"/>
      <c r="BMI7" s="258"/>
      <c r="BMJ7" s="258"/>
      <c r="BMK7" s="258"/>
      <c r="BML7" s="258"/>
      <c r="BMM7" s="99">
        <f t="shared" ref="BMM7" si="411">SUM(BMG7:BMK7)</f>
        <v>0</v>
      </c>
      <c r="BMN7" s="100">
        <f>BMM7/$BMN$5</f>
        <v>0</v>
      </c>
      <c r="BMO7" s="63"/>
      <c r="BMP7" s="64">
        <v>1379</v>
      </c>
      <c r="BMQ7" s="64"/>
      <c r="BMR7" s="64"/>
      <c r="BMS7" s="64">
        <v>1625</v>
      </c>
      <c r="BMT7" s="64"/>
      <c r="BMU7" s="67">
        <f t="shared" ref="BMU7" si="412">SUM(BMO7:BMS7)</f>
        <v>3004</v>
      </c>
      <c r="BMV7" s="68">
        <f>BMU7/$BMV$5</f>
        <v>500.66666666666669</v>
      </c>
      <c r="BMW7" s="63"/>
      <c r="BMX7" s="64">
        <v>216</v>
      </c>
      <c r="BMY7" s="64">
        <v>554</v>
      </c>
      <c r="BMZ7" s="64">
        <v>293</v>
      </c>
      <c r="BNA7" s="64"/>
      <c r="BNB7" s="64"/>
      <c r="BNC7" s="67">
        <f t="shared" ref="BNC7" si="413">SUM(BMW7:BNA7)</f>
        <v>1063</v>
      </c>
      <c r="BND7" s="68">
        <f>BNC7/$BMV$5</f>
        <v>177.16666666666666</v>
      </c>
      <c r="BNE7" s="63">
        <v>1650</v>
      </c>
      <c r="BNF7" s="64"/>
      <c r="BNG7" s="64"/>
      <c r="BNH7" s="64">
        <v>495</v>
      </c>
      <c r="BNI7" s="64"/>
      <c r="BNJ7" s="64">
        <v>21</v>
      </c>
      <c r="BNK7" s="67">
        <f t="shared" ref="BNK7" si="414">SUM(BNE7:BNI7)</f>
        <v>2145</v>
      </c>
      <c r="BNL7" s="68">
        <f>BNK7/$BNL$5</f>
        <v>357.5</v>
      </c>
      <c r="BNM7" s="54"/>
      <c r="BNN7" s="127">
        <v>9</v>
      </c>
      <c r="BNO7" s="127"/>
      <c r="BNP7" s="127"/>
      <c r="BNQ7" s="127"/>
      <c r="BNR7" s="127">
        <v>1035</v>
      </c>
      <c r="BNS7" s="67">
        <f t="shared" ref="BNS7" si="415">SUM(BNM7:BNQ7)</f>
        <v>9</v>
      </c>
      <c r="BNT7" s="68">
        <f>BNS7/$BNL$5</f>
        <v>1.5</v>
      </c>
      <c r="BNU7" s="63"/>
      <c r="BNV7" s="64"/>
      <c r="BNW7" s="64">
        <v>1542</v>
      </c>
      <c r="BNX7" s="64"/>
      <c r="BNY7" s="64"/>
      <c r="BNZ7" s="64">
        <v>2603</v>
      </c>
      <c r="BOA7" s="67">
        <f t="shared" ref="BOA7" si="416">SUM(BNU7:BNY7)</f>
        <v>1542</v>
      </c>
      <c r="BOB7" s="184">
        <f>BOA7/$BOB$5</f>
        <v>257</v>
      </c>
      <c r="BOC7" s="259"/>
      <c r="BOD7" s="260"/>
      <c r="BOE7" s="260"/>
      <c r="BOF7" s="260"/>
      <c r="BOG7" s="260"/>
      <c r="BOH7" s="260"/>
      <c r="BOI7" s="261">
        <f t="shared" ref="BOI7" si="417">SUM(BOC7:BOG7)</f>
        <v>0</v>
      </c>
      <c r="BOJ7" s="263">
        <f>BOI7/$BOJ$5</f>
        <v>0</v>
      </c>
      <c r="BOK7" s="63"/>
      <c r="BOL7" s="64"/>
      <c r="BOM7" s="64">
        <v>1397</v>
      </c>
      <c r="BON7" s="64"/>
      <c r="BOO7" s="64"/>
      <c r="BOP7" s="64">
        <v>787</v>
      </c>
      <c r="BOQ7" s="67">
        <f t="shared" ref="BOQ7" si="418">SUM(BOK7:BOO7)</f>
        <v>1397</v>
      </c>
      <c r="BOR7" s="68">
        <f>BOQ7/$BOJ$5</f>
        <v>232.83333333333334</v>
      </c>
      <c r="BOS7" s="63"/>
      <c r="BOT7" s="64">
        <v>1612</v>
      </c>
      <c r="BOU7" s="64"/>
      <c r="BOV7" s="64"/>
      <c r="BOW7" s="64"/>
      <c r="BOX7" s="64"/>
      <c r="BOY7" s="67">
        <f t="shared" ref="BOY7" si="419">SUM(BOS7:BOW7)</f>
        <v>1612</v>
      </c>
      <c r="BOZ7" s="68">
        <f>BOY7/$BOZ$5</f>
        <v>268.66666666666669</v>
      </c>
      <c r="BPA7" s="63"/>
      <c r="BPB7" s="64">
        <v>2514</v>
      </c>
      <c r="BPC7" s="64"/>
      <c r="BPD7" s="64"/>
      <c r="BPE7" s="64"/>
      <c r="BPF7" s="64"/>
      <c r="BPG7" s="67">
        <f t="shared" ref="BPG7" si="420">SUM(BPA7:BPE7)</f>
        <v>2514</v>
      </c>
      <c r="BPH7" s="68">
        <f>BPG7/$BPH$5</f>
        <v>419</v>
      </c>
      <c r="BPI7" s="63"/>
      <c r="BPJ7" s="64"/>
      <c r="BPK7" s="64"/>
      <c r="BPL7" s="64"/>
      <c r="BPM7" s="64"/>
      <c r="BPN7" s="64"/>
      <c r="BPO7" s="67">
        <f t="shared" ref="BPO7" si="421">SUM(BPI7:BPM7)</f>
        <v>0</v>
      </c>
      <c r="BPP7" s="68">
        <f>BPO7/$BPP$5</f>
        <v>0</v>
      </c>
      <c r="BPQ7" s="63">
        <v>951</v>
      </c>
      <c r="BPR7" s="64"/>
      <c r="BPS7" s="64"/>
      <c r="BPT7" s="64">
        <v>1150</v>
      </c>
      <c r="BPU7" s="64"/>
      <c r="BPV7" s="64">
        <v>575</v>
      </c>
      <c r="BPW7" s="67">
        <f t="shared" ref="BPW7" si="422">SUM(BPQ7:BPU7)</f>
        <v>2101</v>
      </c>
      <c r="BPX7" s="68">
        <f>BPW7/$BPP$5</f>
        <v>350.16666666666669</v>
      </c>
      <c r="BPY7" s="63"/>
      <c r="BPZ7" s="64">
        <v>1619</v>
      </c>
      <c r="BQA7" s="64"/>
      <c r="BQB7" s="64"/>
      <c r="BQC7" s="64"/>
      <c r="BQD7" s="64"/>
      <c r="BQE7" s="67">
        <f t="shared" ref="BQE7" si="423">SUM(BPY7:BQC7)</f>
        <v>1619</v>
      </c>
      <c r="BQF7" s="68">
        <f>BQE7/$BQF$5</f>
        <v>269.83333333333331</v>
      </c>
      <c r="BQG7" s="63"/>
      <c r="BQH7" s="64"/>
      <c r="BQI7" s="64"/>
      <c r="BQJ7" s="64">
        <v>1525</v>
      </c>
      <c r="BQK7" s="64"/>
      <c r="BQL7" s="64"/>
      <c r="BQM7" s="67">
        <f t="shared" ref="BQM7" si="424">SUM(BQG7:BQK7)</f>
        <v>1525</v>
      </c>
      <c r="BQN7" s="68">
        <f>BQM7/$BQN$5</f>
        <v>254.16666666666666</v>
      </c>
      <c r="BQO7" s="63"/>
      <c r="BQP7" s="64"/>
      <c r="BQQ7" s="64"/>
      <c r="BQR7" s="64"/>
      <c r="BQS7" s="64">
        <v>1811</v>
      </c>
      <c r="BQT7" s="64"/>
      <c r="BQU7" s="67">
        <f t="shared" ref="BQU7" si="425">SUM(BQO7:BQS7)</f>
        <v>1811</v>
      </c>
      <c r="BQV7" s="68">
        <f>BQU7/$BQN$5</f>
        <v>301.83333333333331</v>
      </c>
      <c r="BQW7" s="63"/>
      <c r="BQX7" s="64">
        <v>1609</v>
      </c>
      <c r="BQY7" s="64"/>
      <c r="BQZ7" s="64"/>
      <c r="BRA7" s="64"/>
      <c r="BRB7" s="64"/>
      <c r="BRC7" s="67">
        <f t="shared" ref="BRC7" si="426">SUM(BQW7:BRA7)</f>
        <v>1609</v>
      </c>
      <c r="BRD7" s="68">
        <f>BRC7/$BRD$5</f>
        <v>268.16666666666669</v>
      </c>
      <c r="BRE7" s="63"/>
      <c r="BRF7" s="64"/>
      <c r="BRG7" s="64">
        <v>2469</v>
      </c>
      <c r="BRH7" s="64"/>
      <c r="BRI7" s="64"/>
      <c r="BRJ7" s="64">
        <v>5</v>
      </c>
      <c r="BRK7" s="67">
        <f t="shared" ref="BRK7" si="427">SUM(BRE7:BRI7)</f>
        <v>2469</v>
      </c>
      <c r="BRL7" s="68">
        <f>BRK7/$BRD$5</f>
        <v>411.5</v>
      </c>
      <c r="BRM7" s="63"/>
      <c r="BRN7" s="64">
        <v>1631</v>
      </c>
      <c r="BRO7" s="64"/>
      <c r="BRP7" s="64"/>
      <c r="BRQ7" s="64">
        <v>839</v>
      </c>
      <c r="BRR7" s="64"/>
      <c r="BRS7" s="67">
        <f t="shared" ref="BRS7" si="428">SUM(BRM7:BRQ7)</f>
        <v>2470</v>
      </c>
      <c r="BRT7" s="68">
        <f>BRS7/$BRT$5</f>
        <v>411.66666666666669</v>
      </c>
      <c r="BRU7" s="63">
        <v>2472</v>
      </c>
      <c r="BRV7" s="64"/>
      <c r="BRW7" s="64"/>
      <c r="BRX7" s="64"/>
      <c r="BRY7" s="64"/>
      <c r="BRZ7" s="64">
        <v>1644</v>
      </c>
      <c r="BSA7" s="67">
        <f t="shared" ref="BSA7" si="429">SUM(BRU7:BRY7)</f>
        <v>2472</v>
      </c>
      <c r="BSB7" s="68">
        <f>BSA7/$BSB$5</f>
        <v>412</v>
      </c>
      <c r="BSC7" s="63"/>
      <c r="BSD7" s="64"/>
      <c r="BSE7" s="64">
        <v>999</v>
      </c>
      <c r="BSF7" s="64">
        <v>35</v>
      </c>
      <c r="BSG7" s="64"/>
      <c r="BSH7" s="64">
        <v>56</v>
      </c>
      <c r="BSI7" s="67">
        <f t="shared" ref="BSI7" si="430">SUM(BSC7:BSG7)</f>
        <v>1034</v>
      </c>
      <c r="BSJ7" s="68">
        <f>BSI7/$BSJ$5</f>
        <v>172.33333333333334</v>
      </c>
      <c r="BSK7" s="257"/>
      <c r="BSL7" s="258">
        <v>170</v>
      </c>
      <c r="BSM7" s="258"/>
      <c r="BSN7" s="258"/>
      <c r="BSO7" s="258"/>
      <c r="BSP7" s="100"/>
      <c r="BSQ7" s="265">
        <f t="shared" ref="BSQ7" si="431">SUM(BSK7:BSO7)</f>
        <v>170</v>
      </c>
      <c r="BSR7" s="68">
        <f>BSQ7/$BSR$5</f>
        <v>28.333333333333332</v>
      </c>
      <c r="BSS7" s="63">
        <v>1646</v>
      </c>
      <c r="BST7" s="64"/>
      <c r="BSU7" s="64"/>
      <c r="BSV7" s="64">
        <v>2469</v>
      </c>
      <c r="BSW7" s="64"/>
      <c r="BSX7" s="64"/>
      <c r="BSY7" s="67">
        <f t="shared" ref="BSY7" si="432">SUM(BSS7:BSW7)</f>
        <v>4115</v>
      </c>
      <c r="BSZ7" s="68">
        <f>BSY7/$BSZ$5</f>
        <v>685.83333333333337</v>
      </c>
      <c r="BTA7" s="257"/>
      <c r="BTB7" s="258"/>
      <c r="BTC7" s="258"/>
      <c r="BTD7" s="258"/>
      <c r="BTE7" s="258"/>
      <c r="BTF7" s="258">
        <v>2515</v>
      </c>
      <c r="BTG7" s="99">
        <f t="shared" ref="BTG7" si="433">SUM(BTA7:BTE7)</f>
        <v>0</v>
      </c>
      <c r="BTH7" s="100">
        <f>BTG7/$BTH$5</f>
        <v>0</v>
      </c>
      <c r="BTI7" s="63"/>
      <c r="BTJ7" s="64"/>
      <c r="BTK7" s="64"/>
      <c r="BTL7" s="64"/>
      <c r="BTM7" s="64"/>
      <c r="BTN7" s="64"/>
      <c r="BTO7" s="67">
        <f t="shared" ref="BTO7" si="434">SUM(BTI7:BTM7)</f>
        <v>0</v>
      </c>
      <c r="BTP7" s="68">
        <f>BTO7/$BTP$5</f>
        <v>0</v>
      </c>
      <c r="BTQ7" s="63">
        <v>78</v>
      </c>
      <c r="BTR7" s="64"/>
      <c r="BTS7" s="64">
        <v>751</v>
      </c>
      <c r="BTT7" s="64">
        <v>964</v>
      </c>
      <c r="BTU7" s="64">
        <v>858</v>
      </c>
      <c r="BTV7" s="64"/>
      <c r="BTW7" s="67">
        <f t="shared" ref="BTW7" si="435">SUM(BTQ7:BTU7)</f>
        <v>2651</v>
      </c>
      <c r="BTX7" s="184">
        <f>BTW7/$BTX$5</f>
        <v>441.83333333333331</v>
      </c>
      <c r="BTY7" s="244"/>
      <c r="BTZ7" s="64">
        <v>1445</v>
      </c>
      <c r="BUA7" s="64"/>
      <c r="BUB7" s="64"/>
      <c r="BUC7" s="64"/>
      <c r="BUD7" s="64">
        <v>1630</v>
      </c>
      <c r="BUE7" s="67">
        <f t="shared" ref="BUE7" si="436">SUM(BTY7:BUC7)</f>
        <v>1445</v>
      </c>
      <c r="BUF7" s="184">
        <f>BUE7/$BUF$5</f>
        <v>240.83333333333334</v>
      </c>
      <c r="BUG7" s="244">
        <v>365</v>
      </c>
      <c r="BUH7" s="64"/>
      <c r="BUI7" s="64"/>
      <c r="BUJ7" s="64">
        <v>781</v>
      </c>
      <c r="BUK7" s="64"/>
      <c r="BUL7" s="64"/>
      <c r="BUM7" s="67">
        <f t="shared" ref="BUM7" si="437">SUM(BUG7:BUK7)</f>
        <v>1146</v>
      </c>
      <c r="BUN7" s="211">
        <f>BUM7/$BUN$5</f>
        <v>191</v>
      </c>
      <c r="BUO7" s="244">
        <v>2859</v>
      </c>
      <c r="BUP7" s="64"/>
      <c r="BUQ7" s="64"/>
      <c r="BUR7" s="64"/>
      <c r="BUS7" s="64"/>
      <c r="BUT7" s="64"/>
      <c r="BUU7" s="67">
        <f t="shared" ref="BUU7" si="438">SUM(BUO7:BUS7)</f>
        <v>2859</v>
      </c>
      <c r="BUV7" s="211">
        <f>BUU7/$BUV$5</f>
        <v>476.5</v>
      </c>
      <c r="BUW7" s="244">
        <v>1458</v>
      </c>
      <c r="BUX7" s="64">
        <v>176</v>
      </c>
      <c r="BUY7" s="64"/>
      <c r="BUZ7" s="64"/>
      <c r="BVA7" s="64"/>
      <c r="BVB7" s="64"/>
      <c r="BVC7" s="67">
        <f t="shared" ref="BVC7" si="439">SUM(BUW7:BVA7)</f>
        <v>1634</v>
      </c>
      <c r="BVD7" s="211">
        <f>BVC7/$BVD$5</f>
        <v>272.33333333333331</v>
      </c>
      <c r="BVE7" s="244"/>
      <c r="BVF7" s="64">
        <v>1461</v>
      </c>
      <c r="BVG7" s="64">
        <v>1652</v>
      </c>
      <c r="BVH7" s="64"/>
      <c r="BVI7" s="64"/>
      <c r="BVJ7" s="64"/>
      <c r="BVK7" s="67">
        <f t="shared" ref="BVK7" si="440">SUM(BVE7:BVI7)</f>
        <v>3113</v>
      </c>
      <c r="BVL7" s="184">
        <f>BVK7/$BVL$5</f>
        <v>518.83333333333337</v>
      </c>
      <c r="BVM7" s="244"/>
      <c r="BVN7" s="64"/>
      <c r="BVO7" s="64">
        <v>1168</v>
      </c>
      <c r="BVP7" s="64">
        <v>478</v>
      </c>
      <c r="BVQ7" s="64">
        <v>644</v>
      </c>
      <c r="BVR7" s="64"/>
      <c r="BVS7" s="67">
        <f t="shared" ref="BVS7" si="441">SUM(BVM7:BVQ7)</f>
        <v>2290</v>
      </c>
      <c r="BVT7" s="211">
        <f>BVS7/$BVL$5</f>
        <v>381.66666666666669</v>
      </c>
      <c r="BVU7" s="244">
        <v>2076</v>
      </c>
      <c r="BVV7" s="64">
        <v>406</v>
      </c>
      <c r="BVW7" s="64"/>
      <c r="BVX7" s="64"/>
      <c r="BVY7" s="64"/>
      <c r="BVZ7" s="64"/>
      <c r="BWA7" s="67">
        <f t="shared" ref="BWA7" si="442">SUM(BVU7:BVY7)</f>
        <v>2482</v>
      </c>
      <c r="BWB7" s="184">
        <f>BWA7/$BWB$5</f>
        <v>413.66666666666669</v>
      </c>
      <c r="BWC7" s="244"/>
      <c r="BWD7" s="64">
        <v>516</v>
      </c>
      <c r="BWE7" s="64">
        <v>602</v>
      </c>
      <c r="BWF7" s="64">
        <v>458</v>
      </c>
      <c r="BWG7" s="64"/>
      <c r="BWH7" s="64"/>
      <c r="BWI7" s="67">
        <f t="shared" ref="BWI7" si="443">SUM(BWC7:BWG7)</f>
        <v>1576</v>
      </c>
      <c r="BWJ7" s="184">
        <f>BWI7/$BWJ$5</f>
        <v>262.66666666666669</v>
      </c>
      <c r="BWK7" s="244">
        <v>6</v>
      </c>
      <c r="BWL7" s="64"/>
      <c r="BWM7" s="64"/>
      <c r="BWN7" s="64">
        <v>1535</v>
      </c>
      <c r="BWO7" s="64"/>
      <c r="BWP7" s="64"/>
      <c r="BWQ7" s="67">
        <f t="shared" ref="BWQ7" si="444">SUM(BWK7:BWO7)</f>
        <v>1541</v>
      </c>
      <c r="BWR7" s="211">
        <f>BWQ7/$BWR$5</f>
        <v>256.83333333333331</v>
      </c>
      <c r="BWS7" s="244"/>
      <c r="BWT7" s="64">
        <v>1161</v>
      </c>
      <c r="BWU7" s="64"/>
      <c r="BWV7" s="64"/>
      <c r="BWW7" s="64">
        <v>341</v>
      </c>
      <c r="BWX7" s="64">
        <v>444</v>
      </c>
      <c r="BWY7" s="67">
        <f t="shared" ref="BWY7" si="445">SUM(BWS7:BWW7)</f>
        <v>1502</v>
      </c>
      <c r="BWZ7" s="211">
        <f>BWY7/$BWZ$5</f>
        <v>250.33333333333334</v>
      </c>
      <c r="BXA7" s="244"/>
      <c r="BXB7" s="64">
        <v>293</v>
      </c>
      <c r="BXC7" s="64">
        <v>724</v>
      </c>
      <c r="BXD7" s="64">
        <v>949</v>
      </c>
      <c r="BXE7" s="64"/>
      <c r="BXF7" s="64">
        <v>1188</v>
      </c>
      <c r="BXG7" s="67">
        <f t="shared" ref="BXG7" si="446">SUM(BXA7:BXE7)</f>
        <v>1966</v>
      </c>
      <c r="BXH7" s="211">
        <f>BXG7/$BXH$5</f>
        <v>327.66666666666669</v>
      </c>
      <c r="BXI7" s="244">
        <v>463</v>
      </c>
      <c r="BXJ7" s="64"/>
      <c r="BXK7" s="64"/>
      <c r="BXL7" s="64">
        <v>2516</v>
      </c>
      <c r="BXM7" s="64"/>
      <c r="BXN7" s="64"/>
      <c r="BXO7" s="67">
        <f t="shared" ref="BXO7" si="447">SUM(BXI7:BXM7)</f>
        <v>2979</v>
      </c>
      <c r="BXP7" s="184">
        <f>BXO7/$BXP$5</f>
        <v>496.5</v>
      </c>
      <c r="BXQ7" s="244"/>
      <c r="BXR7" s="64">
        <v>1224</v>
      </c>
      <c r="BXS7" s="64">
        <v>432</v>
      </c>
      <c r="BXT7" s="64"/>
      <c r="BXU7" s="64"/>
      <c r="BXV7" s="64">
        <v>2482</v>
      </c>
      <c r="BXW7" s="67">
        <f t="shared" ref="BXW7" si="448">SUM(BXQ7:BXU7)</f>
        <v>1656</v>
      </c>
      <c r="BXX7" s="184">
        <f>BXW7/$BXX$5</f>
        <v>276</v>
      </c>
      <c r="BXY7" s="244"/>
      <c r="BXZ7" s="64"/>
      <c r="BYA7" s="64"/>
      <c r="BYB7" s="64"/>
      <c r="BYC7" s="64">
        <v>594</v>
      </c>
      <c r="BYD7" s="64">
        <v>1844</v>
      </c>
      <c r="BYE7" s="67">
        <f t="shared" ref="BYE7" si="449">SUM(BXY7:BYC7)</f>
        <v>594</v>
      </c>
      <c r="BYF7" s="211">
        <f>BYE7/$BXX$5</f>
        <v>99</v>
      </c>
      <c r="BYG7" s="244"/>
      <c r="BYH7" s="64"/>
      <c r="BYI7" s="64"/>
      <c r="BYJ7" s="64"/>
      <c r="BYK7" s="64"/>
      <c r="BYL7" s="64"/>
      <c r="BYM7" s="67">
        <f t="shared" ref="BYM7" si="450">SUM(BYG7:BYK7)</f>
        <v>0</v>
      </c>
      <c r="BYN7" s="184">
        <f>BYM7/$BYN$5</f>
        <v>0</v>
      </c>
      <c r="BYO7" s="244">
        <v>2440</v>
      </c>
      <c r="BYP7" s="64"/>
      <c r="BYQ7" s="64"/>
      <c r="BYR7" s="64"/>
      <c r="BYS7" s="64"/>
      <c r="BYT7" s="64"/>
      <c r="BYU7" s="67">
        <f t="shared" ref="BYU7" si="451">SUM(BYO7:BYS7)</f>
        <v>2440</v>
      </c>
      <c r="BYV7" s="211">
        <f>BYU7/$BYV$5</f>
        <v>406.66666666666669</v>
      </c>
      <c r="BYW7" s="244"/>
      <c r="BYX7" s="64"/>
      <c r="BYY7" s="64"/>
      <c r="BYZ7" s="64">
        <v>1247</v>
      </c>
      <c r="BZA7" s="64"/>
      <c r="BZB7" s="64">
        <v>702</v>
      </c>
      <c r="BZC7" s="67">
        <f t="shared" ref="BZC7" si="452">SUM(BYW7:BZA7)</f>
        <v>1247</v>
      </c>
      <c r="BZD7" s="184">
        <f>BZC7/$BZD$5</f>
        <v>207.83333333333334</v>
      </c>
      <c r="BZE7" s="244">
        <v>1262</v>
      </c>
      <c r="BZF7" s="64"/>
      <c r="BZG7" s="64">
        <v>1638</v>
      </c>
      <c r="BZH7" s="64"/>
      <c r="BZI7" s="64"/>
      <c r="BZJ7" s="64"/>
      <c r="BZK7" s="67">
        <f t="shared" ref="BZK7" si="453">SUM(BZE7:BZI7)</f>
        <v>2900</v>
      </c>
      <c r="BZL7" s="184">
        <f>BZK7/$BZL$5</f>
        <v>483.33333333333331</v>
      </c>
      <c r="BZM7" s="259"/>
      <c r="BZN7" s="260"/>
      <c r="BZO7" s="260">
        <v>1651</v>
      </c>
      <c r="BZP7" s="260"/>
      <c r="BZQ7" s="260"/>
      <c r="BZR7" s="271"/>
      <c r="BZS7" s="270">
        <f t="shared" ref="BZS7" si="454">SUM(BZM7:BZQ7)</f>
        <v>1651</v>
      </c>
      <c r="BZT7" s="100">
        <f>BZS7/$BZT$5</f>
        <v>275.16666666666669</v>
      </c>
      <c r="BZU7" s="63">
        <v>1654</v>
      </c>
      <c r="BZV7" s="64"/>
      <c r="BZW7" s="64"/>
      <c r="BZX7" s="64"/>
      <c r="BZY7" s="64"/>
      <c r="BZZ7" s="64"/>
      <c r="CAA7" s="67">
        <f t="shared" ref="CAA7" si="455">SUM(BZU7:BZY7)</f>
        <v>1654</v>
      </c>
      <c r="CAB7" s="68">
        <f>CAA7/$CAB$5</f>
        <v>275.66666666666669</v>
      </c>
      <c r="CAC7" s="63">
        <v>1631</v>
      </c>
      <c r="CAD7" s="64"/>
      <c r="CAE7" s="64"/>
      <c r="CAF7" s="64"/>
      <c r="CAG7" s="64">
        <v>1458</v>
      </c>
      <c r="CAH7" s="64">
        <v>179</v>
      </c>
      <c r="CAI7" s="67">
        <f t="shared" ref="CAI7" si="456">SUM(CAC7:CAG7)</f>
        <v>3089</v>
      </c>
      <c r="CAJ7" s="68">
        <f>CAI7/$CAJ$5</f>
        <v>514.83333333333337</v>
      </c>
      <c r="CAK7" s="48"/>
      <c r="CAL7" s="49"/>
      <c r="CAM7" s="49"/>
      <c r="CAN7" s="49"/>
      <c r="CAO7" s="49"/>
      <c r="CAP7" s="49"/>
      <c r="CAQ7" s="67">
        <f>SUM(CAK7:CAP7)</f>
        <v>0</v>
      </c>
      <c r="CAR7" s="184">
        <f>CAQ7/$CAR$5</f>
        <v>0</v>
      </c>
      <c r="CAS7" s="244"/>
      <c r="CAT7" s="64">
        <v>961</v>
      </c>
      <c r="CAU7" s="64"/>
      <c r="CAV7" s="64"/>
      <c r="CAW7" s="64"/>
      <c r="CAX7" s="64"/>
      <c r="CAY7" s="67">
        <f>SUM(CAS7:CAX7)</f>
        <v>961</v>
      </c>
      <c r="CAZ7" s="211">
        <f>CAY7/$CAZ$5</f>
        <v>160.16666666666666</v>
      </c>
      <c r="CBA7" s="244">
        <v>970</v>
      </c>
      <c r="CBB7" s="64"/>
      <c r="CBC7" s="64"/>
      <c r="CBD7" s="64"/>
      <c r="CBE7" s="64">
        <v>806</v>
      </c>
      <c r="CBF7" s="64"/>
      <c r="CBG7" s="67">
        <f>SUM(CBA7:CBF7)</f>
        <v>1776</v>
      </c>
      <c r="CBH7" s="211">
        <f>CBG7/$CBH$5</f>
        <v>296</v>
      </c>
      <c r="CBI7" s="244">
        <v>979</v>
      </c>
      <c r="CBJ7" s="64"/>
      <c r="CBK7" s="64"/>
      <c r="CBL7" s="64"/>
      <c r="CBM7" s="64"/>
      <c r="CBN7" s="64">
        <v>1026</v>
      </c>
      <c r="CBO7" s="67">
        <f>SUM(CBI7:CBN7)</f>
        <v>2005</v>
      </c>
      <c r="CBP7" s="184">
        <f>CBO7/$CBP$5</f>
        <v>334.16666666666669</v>
      </c>
      <c r="CBQ7" s="63"/>
      <c r="CBR7" s="64"/>
      <c r="CBS7" s="64"/>
      <c r="CBT7" s="64"/>
      <c r="CBU7" s="64"/>
      <c r="CBV7" s="64"/>
      <c r="CBW7" s="67">
        <f>SUM(CBQ7:CBV7)</f>
        <v>0</v>
      </c>
      <c r="CBX7" s="68">
        <f>CBW7/$CBX$5</f>
        <v>0</v>
      </c>
      <c r="CBY7" s="63">
        <v>1318</v>
      </c>
      <c r="CBZ7" s="64"/>
      <c r="CCA7" s="64"/>
      <c r="CCB7" s="64"/>
      <c r="CCC7" s="64"/>
      <c r="CCD7" s="64">
        <v>979</v>
      </c>
      <c r="CCE7" s="67">
        <f>SUM(CBY7:CCD7)</f>
        <v>2297</v>
      </c>
      <c r="CCF7" s="68">
        <f>CCE7/$CCF$5</f>
        <v>382.83333333333331</v>
      </c>
      <c r="CCG7" s="63"/>
      <c r="CCH7" s="64"/>
      <c r="CCI7" s="64">
        <v>1465</v>
      </c>
      <c r="CCJ7" s="64"/>
      <c r="CCK7" s="64"/>
      <c r="CCL7" s="64"/>
      <c r="CCM7" s="67">
        <f>SUM(CCG7:CCL7)</f>
        <v>1465</v>
      </c>
      <c r="CCN7" s="68">
        <f>CCM7/$CCN$5</f>
        <v>244.16666666666666</v>
      </c>
      <c r="CCO7" s="63"/>
      <c r="CCP7" s="64">
        <v>1691</v>
      </c>
      <c r="CCQ7" s="64">
        <v>248</v>
      </c>
      <c r="CCR7" s="64"/>
      <c r="CCS7" s="64"/>
      <c r="CCT7" s="64"/>
      <c r="CCU7" s="67">
        <f>SUM(CCO7:CCT7)</f>
        <v>1939</v>
      </c>
      <c r="CCV7" s="68">
        <f>CCU7/$CCV$5</f>
        <v>323.16666666666669</v>
      </c>
      <c r="CCW7" s="63"/>
      <c r="CCX7" s="64"/>
      <c r="CCY7" s="64"/>
      <c r="CCZ7" s="64"/>
      <c r="CDA7" s="64"/>
      <c r="CDB7" s="64"/>
      <c r="CDC7" s="67">
        <f>SUM(CCW7:CDB7)</f>
        <v>0</v>
      </c>
      <c r="CDD7" s="68">
        <f>CDC7/$CDD$5</f>
        <v>0</v>
      </c>
      <c r="CDE7" s="63"/>
      <c r="CDF7" s="64"/>
      <c r="CDG7" s="64">
        <v>1300</v>
      </c>
      <c r="CDH7" s="64"/>
      <c r="CDI7" s="64"/>
      <c r="CDJ7" s="64"/>
      <c r="CDK7" s="67">
        <f>SUM(CDE7:CDJ7)</f>
        <v>1300</v>
      </c>
      <c r="CDL7" s="68">
        <f>CDK7/$CDL$5</f>
        <v>216.66666666666666</v>
      </c>
      <c r="CDM7" s="63"/>
      <c r="CDN7" s="64"/>
      <c r="CDO7" s="64"/>
      <c r="CDP7" s="64"/>
      <c r="CDQ7" s="47"/>
      <c r="CDR7" s="64"/>
      <c r="CDS7" s="67">
        <f>SUM(CDM7:CDR7)</f>
        <v>0</v>
      </c>
      <c r="CDT7" s="68">
        <f>CDS7/$CDT$5</f>
        <v>0</v>
      </c>
      <c r="CDU7" s="63">
        <v>1461</v>
      </c>
      <c r="CDV7" s="64"/>
      <c r="CDW7" s="64"/>
      <c r="CDX7" s="64"/>
      <c r="CDY7" s="64"/>
      <c r="CDZ7" s="64">
        <v>2348</v>
      </c>
      <c r="CEA7" s="67">
        <f>SUM(CDU7:CDZ7)</f>
        <v>3809</v>
      </c>
      <c r="CEB7" s="68">
        <f>CEA7/$CEB$5</f>
        <v>634.83333333333337</v>
      </c>
      <c r="CEC7" s="63"/>
      <c r="CED7" s="64"/>
      <c r="CEE7" s="64">
        <v>1606</v>
      </c>
      <c r="CEF7" s="64"/>
      <c r="CEG7" s="64"/>
      <c r="CEH7" s="64"/>
      <c r="CEI7" s="67">
        <f>SUM(CEC7:CEH7)</f>
        <v>1606</v>
      </c>
      <c r="CEJ7" s="68">
        <f>CEI7/$CEJ$5</f>
        <v>267.66666666666669</v>
      </c>
      <c r="CEK7" s="63"/>
      <c r="CEL7" s="64"/>
      <c r="CEM7" s="64"/>
      <c r="CEN7" s="64">
        <v>1645</v>
      </c>
      <c r="CEO7" s="64"/>
      <c r="CEP7" s="64"/>
      <c r="CEQ7" s="67">
        <f>SUM(CEK7:CEP7)</f>
        <v>1645</v>
      </c>
      <c r="CER7" s="68">
        <f>CEQ7/$CER$5</f>
        <v>274.16666666666669</v>
      </c>
      <c r="CES7" s="63"/>
      <c r="CET7" s="64"/>
      <c r="CEU7" s="64"/>
      <c r="CEV7" s="64">
        <v>1969</v>
      </c>
      <c r="CEW7" s="64"/>
      <c r="CEX7" s="64"/>
      <c r="CEY7" s="67">
        <f>SUM(CES7:CEX7)</f>
        <v>1969</v>
      </c>
      <c r="CEZ7" s="68">
        <f>CEY7/$CEZ$5</f>
        <v>328.16666666666669</v>
      </c>
      <c r="CFA7" s="63"/>
      <c r="CFB7" s="64">
        <v>2024</v>
      </c>
      <c r="CFC7" s="64"/>
      <c r="CFD7" s="64"/>
      <c r="CFE7" s="64"/>
      <c r="CFF7" s="64">
        <v>1296</v>
      </c>
      <c r="CFG7" s="67">
        <f>SUM(CFA7:CFF7)</f>
        <v>3320</v>
      </c>
      <c r="CFH7" s="68">
        <f>CFG7/$CFH$5</f>
        <v>553.33333333333337</v>
      </c>
      <c r="CFI7" s="63">
        <v>282</v>
      </c>
      <c r="CFJ7" s="64"/>
      <c r="CFK7" s="64"/>
      <c r="CFL7" s="64"/>
      <c r="CFM7" s="64"/>
      <c r="CFN7" s="64"/>
      <c r="CFO7" s="67">
        <f>SUM(CFI7:CFN7)</f>
        <v>282</v>
      </c>
      <c r="CFP7" s="68">
        <f>CFO7/$CFP$5</f>
        <v>47</v>
      </c>
      <c r="CFQ7" s="63">
        <v>1633</v>
      </c>
      <c r="CFR7" s="64"/>
      <c r="CFS7" s="64"/>
      <c r="CFT7" s="64"/>
      <c r="CFU7" s="64">
        <v>540</v>
      </c>
      <c r="CFV7" s="64">
        <v>1355</v>
      </c>
      <c r="CFW7" s="67">
        <f>SUM(CFQ7:CFV7)</f>
        <v>3528</v>
      </c>
      <c r="CFX7" s="68">
        <f>CFW7/$CFX$5</f>
        <v>588</v>
      </c>
      <c r="CFY7" s="63"/>
      <c r="CFZ7" s="64"/>
      <c r="CGA7" s="64"/>
      <c r="CGB7" s="64"/>
      <c r="CGC7" s="64"/>
      <c r="CGD7" s="64">
        <v>1697</v>
      </c>
      <c r="CGE7" s="67">
        <f>SUM(CFY7:CGD7)</f>
        <v>1697</v>
      </c>
      <c r="CGF7" s="68">
        <f>CGE7/$CGF$5</f>
        <v>282.83333333333331</v>
      </c>
      <c r="CGG7" s="63"/>
      <c r="CGH7" s="64"/>
      <c r="CGI7" s="64"/>
      <c r="CGJ7" s="64"/>
      <c r="CGK7" s="64">
        <v>1188</v>
      </c>
      <c r="CGL7" s="64">
        <v>437</v>
      </c>
      <c r="CGM7" s="67">
        <f>SUM(CGG7:CGL7)</f>
        <v>1625</v>
      </c>
      <c r="CGN7" s="68">
        <f>CGM7/$CGN$5</f>
        <v>270.83333333333331</v>
      </c>
      <c r="CGO7" s="48"/>
      <c r="CGP7" s="49"/>
      <c r="CGQ7" s="49"/>
      <c r="CGR7" s="49"/>
      <c r="CGS7" s="49"/>
      <c r="CGT7" s="49">
        <v>1987</v>
      </c>
      <c r="CGU7" s="67">
        <f>SUM(CGO7:CGT7)</f>
        <v>1987</v>
      </c>
      <c r="CGV7" s="68">
        <f>CGU7/$CGV$5</f>
        <v>331.16666666666669</v>
      </c>
      <c r="CGW7" s="63"/>
      <c r="CGX7" s="64"/>
      <c r="CGY7" s="64">
        <v>1639</v>
      </c>
      <c r="CGZ7" s="64"/>
      <c r="CHA7" s="64"/>
      <c r="CHB7" s="64"/>
      <c r="CHC7" s="67">
        <f>SUM(CGW7:CHB7)</f>
        <v>1639</v>
      </c>
      <c r="CHD7" s="68">
        <f>CHC7/$CHD$5</f>
        <v>273.16666666666669</v>
      </c>
      <c r="CHE7" s="63"/>
      <c r="CHF7" s="64"/>
      <c r="CHG7" s="64">
        <v>1659</v>
      </c>
      <c r="CHH7" s="64"/>
      <c r="CHI7" s="64"/>
      <c r="CHJ7" s="64"/>
      <c r="CHK7" s="67">
        <f>SUM(CHE7:CHJ7)</f>
        <v>1659</v>
      </c>
      <c r="CHL7" s="68">
        <f>CHK7/CHL$5</f>
        <v>276.5</v>
      </c>
      <c r="CHM7" s="63"/>
      <c r="CHN7" s="64">
        <v>1611</v>
      </c>
      <c r="CHO7" s="64"/>
      <c r="CHP7" s="64"/>
      <c r="CHQ7" s="64"/>
      <c r="CHR7" s="64"/>
      <c r="CHS7" s="67">
        <f>SUM(CHM7:CHR7)</f>
        <v>1611</v>
      </c>
      <c r="CHT7" s="68">
        <f>CHS7/$CHT$5</f>
        <v>268.5</v>
      </c>
      <c r="CHU7" s="48">
        <v>17</v>
      </c>
      <c r="CHV7" s="49">
        <v>34</v>
      </c>
      <c r="CHW7" s="49"/>
      <c r="CHX7" s="49"/>
      <c r="CHY7" s="49"/>
      <c r="CHZ7" s="49">
        <v>1948</v>
      </c>
      <c r="CIA7" s="67">
        <f>SUM(CHU7:CHZ7)</f>
        <v>1999</v>
      </c>
      <c r="CIB7" s="68">
        <f>CIA7/$CIB$5</f>
        <v>333.16666666666669</v>
      </c>
      <c r="CIC7" s="48"/>
      <c r="CID7" s="49"/>
      <c r="CIE7" s="49"/>
      <c r="CIF7" s="49"/>
      <c r="CIG7" s="49"/>
      <c r="CIH7" s="49">
        <v>1134</v>
      </c>
      <c r="CII7" s="67">
        <f>SUM(CIC7:CIH7)</f>
        <v>1134</v>
      </c>
      <c r="CIJ7" s="68">
        <f>CII7/$CIJ$5</f>
        <v>189</v>
      </c>
      <c r="CIK7" s="63">
        <v>826</v>
      </c>
      <c r="CIL7" s="64"/>
      <c r="CIM7" s="64"/>
      <c r="CIN7" s="64"/>
      <c r="CIO7" s="64"/>
      <c r="CIP7" s="64">
        <v>378</v>
      </c>
      <c r="CIQ7" s="67">
        <f>SUM(CIK7:CIP7)</f>
        <v>1204</v>
      </c>
      <c r="CIR7" s="68">
        <f>CIQ7/$CIR$5</f>
        <v>200.66666666666666</v>
      </c>
      <c r="CIS7" s="63">
        <v>2935</v>
      </c>
      <c r="CIT7" s="64"/>
      <c r="CIU7" s="64"/>
      <c r="CIV7" s="64"/>
      <c r="CIW7" s="64"/>
      <c r="CIX7" s="64">
        <v>920</v>
      </c>
      <c r="CIY7" s="67">
        <f>SUM(CIS7:CIX7)</f>
        <v>3855</v>
      </c>
      <c r="CIZ7" s="68">
        <f>CIY7/$CIZ$5</f>
        <v>642.5</v>
      </c>
      <c r="CJA7" s="63">
        <v>702</v>
      </c>
      <c r="CJB7" s="64"/>
      <c r="CJC7" s="64"/>
      <c r="CJD7" s="64"/>
      <c r="CJE7" s="64"/>
      <c r="CJF7" s="64">
        <v>1277</v>
      </c>
      <c r="CJG7" s="67">
        <f>SUM(CJA7:CJF7)</f>
        <v>1979</v>
      </c>
      <c r="CJH7" s="68">
        <f>CJG7/$CJH$5</f>
        <v>329.83333333333331</v>
      </c>
      <c r="CJI7" s="63">
        <v>88</v>
      </c>
      <c r="CJJ7" s="64"/>
      <c r="CJK7" s="64"/>
      <c r="CJL7" s="64"/>
      <c r="CJM7" s="64"/>
      <c r="CJN7" s="64">
        <v>2666</v>
      </c>
      <c r="CJO7" s="67">
        <f>SUM(CJI7:CJN7)</f>
        <v>2754</v>
      </c>
      <c r="CJP7" s="68">
        <f>CJO7/$CJP$5</f>
        <v>459</v>
      </c>
      <c r="CJQ7" s="63">
        <v>532</v>
      </c>
      <c r="CJR7" s="64"/>
      <c r="CJS7" s="64"/>
      <c r="CJT7" s="64"/>
      <c r="CJU7" s="64"/>
      <c r="CJV7" s="64"/>
      <c r="CJW7" s="67">
        <f>SUM(CJQ7:CJV7)</f>
        <v>532</v>
      </c>
      <c r="CJX7" s="68">
        <f>CJW7/$CJX$5</f>
        <v>88.666666666666671</v>
      </c>
      <c r="CJY7" s="63"/>
      <c r="CJZ7" s="64"/>
      <c r="CKA7" s="64"/>
      <c r="CKB7" s="64"/>
      <c r="CKC7" s="64">
        <v>1523</v>
      </c>
      <c r="CKD7" s="64"/>
      <c r="CKE7" s="67">
        <f>SUM(CJY7:CKD7)</f>
        <v>1523</v>
      </c>
      <c r="CKF7" s="68">
        <f>CKE7/$CKF$5</f>
        <v>253.83333333333334</v>
      </c>
      <c r="CKG7" s="63"/>
      <c r="CKH7" s="64">
        <v>1270</v>
      </c>
      <c r="CKI7" s="64"/>
      <c r="CKJ7" s="64"/>
      <c r="CKK7" s="64">
        <v>1649</v>
      </c>
      <c r="CKL7" s="64"/>
      <c r="CKM7" s="67">
        <f>SUM(CKG7:CKL7)</f>
        <v>2919</v>
      </c>
      <c r="CKN7" s="68">
        <f>CKM7/$CKN$5</f>
        <v>486.5</v>
      </c>
      <c r="CKO7" s="63"/>
      <c r="CKP7" s="64"/>
      <c r="CKQ7" s="64"/>
      <c r="CKR7" s="64">
        <v>2493</v>
      </c>
      <c r="CKS7" s="64"/>
      <c r="CKT7" s="64"/>
      <c r="CKU7" s="67">
        <f>SUM(CKO7:CKT7)</f>
        <v>2493</v>
      </c>
      <c r="CKV7" s="68">
        <f>CKU7/$CKV$5</f>
        <v>415.5</v>
      </c>
      <c r="CKW7" s="63"/>
      <c r="CKX7" s="64"/>
      <c r="CKY7" s="64"/>
      <c r="CKZ7" s="64">
        <v>1951</v>
      </c>
      <c r="CLA7" s="64"/>
      <c r="CLB7" s="64"/>
      <c r="CLC7" s="67">
        <f>SUM(CKW7:CLB7)</f>
        <v>1951</v>
      </c>
      <c r="CLD7" s="68">
        <f>CLC7/$CLD$5</f>
        <v>325.16666666666669</v>
      </c>
      <c r="CLE7" s="63"/>
      <c r="CLF7" s="64"/>
      <c r="CLG7" s="64"/>
      <c r="CLH7" s="64">
        <v>1610</v>
      </c>
      <c r="CLI7" s="64"/>
      <c r="CLJ7" s="64">
        <v>54</v>
      </c>
      <c r="CLK7" s="67">
        <f>SUM(CLE7:CLJ7)</f>
        <v>1664</v>
      </c>
      <c r="CLL7" s="68">
        <f>CLK7/$CLL$5</f>
        <v>277.33333333333331</v>
      </c>
      <c r="CLM7" s="63"/>
      <c r="CLN7" s="64"/>
      <c r="CLO7" s="64"/>
      <c r="CLP7" s="64"/>
      <c r="CLQ7" s="64">
        <v>1635</v>
      </c>
      <c r="CLR7" s="64"/>
      <c r="CLS7" s="67">
        <f>SUM(CLM7:CLR7)</f>
        <v>1635</v>
      </c>
      <c r="CLT7" s="184">
        <f>CLS7/$CLT$5</f>
        <v>272.5</v>
      </c>
      <c r="CLU7" s="259"/>
      <c r="CLV7" s="260">
        <v>1627</v>
      </c>
      <c r="CLW7" s="260"/>
      <c r="CLX7" s="260"/>
      <c r="CLY7" s="260"/>
      <c r="CLZ7" s="271"/>
      <c r="CMA7" s="265">
        <f>SUM(CLU7:CLZ7)</f>
        <v>1627</v>
      </c>
      <c r="CMB7" s="68">
        <f>CMA7/$CMB$5</f>
        <v>271.16666666666669</v>
      </c>
      <c r="CMC7" s="63"/>
      <c r="CMD7" s="64">
        <v>1242</v>
      </c>
      <c r="CME7" s="64"/>
      <c r="CMF7" s="64"/>
      <c r="CMG7" s="64">
        <v>1641</v>
      </c>
      <c r="CMH7" s="64"/>
      <c r="CMI7" s="67">
        <f>SUM(CMC7:CMH7)</f>
        <v>2883</v>
      </c>
      <c r="CMJ7" s="68">
        <f>CMI7/$CMJ$5</f>
        <v>480.5</v>
      </c>
      <c r="CMK7" s="63"/>
      <c r="CML7" s="64">
        <v>1577</v>
      </c>
      <c r="CMM7" s="64">
        <v>114</v>
      </c>
      <c r="CMN7" s="64"/>
      <c r="CMO7" s="64"/>
      <c r="CMP7" s="64"/>
      <c r="CMQ7" s="67">
        <f>SUM(CMK7:CMP7)</f>
        <v>1691</v>
      </c>
      <c r="CMR7" s="68">
        <f>CMQ7/$CMR$5</f>
        <v>281.83333333333331</v>
      </c>
      <c r="CMS7" s="63"/>
      <c r="CMT7" s="64"/>
      <c r="CMU7" s="64"/>
      <c r="CMV7" s="64">
        <v>2493</v>
      </c>
      <c r="CMW7" s="64"/>
      <c r="CMX7" s="64"/>
      <c r="CMY7" s="67">
        <f>SUM(CMS7:CMX7)</f>
        <v>2493</v>
      </c>
      <c r="CMZ7" s="68">
        <f>CMY7/$CMZ$5</f>
        <v>415.5</v>
      </c>
      <c r="CNA7" s="63"/>
      <c r="CNB7" s="64"/>
      <c r="CNC7" s="64"/>
      <c r="CND7" s="64">
        <v>311</v>
      </c>
      <c r="CNE7" s="64">
        <v>1250</v>
      </c>
      <c r="CNF7" s="64"/>
      <c r="CNG7" s="67">
        <f>SUM(CNA7:CNF7)</f>
        <v>1561</v>
      </c>
      <c r="CNH7" s="68">
        <f>CNG7/$CNH$5</f>
        <v>260.16666666666669</v>
      </c>
      <c r="CNI7" s="63"/>
      <c r="CNJ7" s="64"/>
      <c r="CNK7" s="64"/>
      <c r="CNL7" s="64"/>
      <c r="CNM7" s="64"/>
      <c r="CNN7" s="64">
        <v>981</v>
      </c>
      <c r="CNO7" s="67">
        <f>SUM(CNI7:CNN7)</f>
        <v>981</v>
      </c>
      <c r="CNP7" s="68">
        <f>CNO7/$CNP$5</f>
        <v>163.5</v>
      </c>
      <c r="CNQ7" s="257"/>
      <c r="CNR7" s="258"/>
      <c r="CNS7" s="258"/>
      <c r="CNT7" s="258">
        <v>1652</v>
      </c>
      <c r="CNU7" s="258"/>
      <c r="CNV7" s="100"/>
      <c r="CNW7" s="265">
        <f>SUM(CNQ7:CNV7)</f>
        <v>1652</v>
      </c>
      <c r="CNX7" s="68">
        <f>CNW7/$CNX$5</f>
        <v>275.33333333333331</v>
      </c>
      <c r="CNY7" s="63"/>
      <c r="CNZ7" s="64"/>
      <c r="COA7" s="64"/>
      <c r="COB7" s="64">
        <v>2037</v>
      </c>
      <c r="COC7" s="64"/>
      <c r="COD7" s="64"/>
      <c r="COE7" s="67">
        <f>SUM(CNY7:COD7)</f>
        <v>2037</v>
      </c>
      <c r="COF7" s="68">
        <f>COE7/$COF$5</f>
        <v>339.5</v>
      </c>
      <c r="COG7" s="63">
        <v>1716</v>
      </c>
      <c r="COH7" s="64"/>
      <c r="COI7" s="64"/>
      <c r="COJ7" s="64"/>
      <c r="COK7" s="64"/>
      <c r="COL7" s="64">
        <v>1629</v>
      </c>
      <c r="COM7" s="67">
        <f>SUM(COG7:COL7)</f>
        <v>3345</v>
      </c>
      <c r="CON7" s="68">
        <f>COM7/$CON$5</f>
        <v>557.5</v>
      </c>
      <c r="COO7" s="63"/>
      <c r="COP7" s="64"/>
      <c r="COQ7" s="64"/>
      <c r="COR7" s="64"/>
      <c r="COS7" s="64">
        <v>1871</v>
      </c>
      <c r="COT7" s="64"/>
      <c r="COU7" s="67">
        <f>SUM(COO7:COT7)</f>
        <v>1871</v>
      </c>
      <c r="COV7" s="68">
        <f>COU7/$COV$5</f>
        <v>311.83333333333331</v>
      </c>
      <c r="COW7" s="63">
        <v>1458</v>
      </c>
      <c r="COX7" s="64">
        <v>984</v>
      </c>
      <c r="COY7" s="64"/>
      <c r="COZ7" s="64"/>
      <c r="CPA7" s="64"/>
      <c r="CPB7" s="64"/>
      <c r="CPC7" s="67">
        <f>SUM(COW7:CPB7)</f>
        <v>2442</v>
      </c>
      <c r="CPD7" s="68">
        <f>CPC7/$CPD$5</f>
        <v>407</v>
      </c>
      <c r="CPE7" s="63"/>
      <c r="CPF7" s="64"/>
      <c r="CPG7" s="64"/>
      <c r="CPH7" s="64"/>
      <c r="CPI7" s="64">
        <v>1615</v>
      </c>
      <c r="CPJ7" s="64"/>
      <c r="CPK7" s="67">
        <f>SUM(CPE7:CPJ7)</f>
        <v>1615</v>
      </c>
      <c r="CPL7" s="68">
        <f>CPK7/$CPL$5</f>
        <v>269.16666666666669</v>
      </c>
      <c r="CPM7" s="48">
        <v>1404</v>
      </c>
      <c r="CPN7" s="49">
        <v>2573</v>
      </c>
      <c r="CPO7" s="49"/>
      <c r="CPP7" s="49"/>
      <c r="CPQ7" s="49"/>
      <c r="CPR7" s="49">
        <v>1682</v>
      </c>
      <c r="CPS7" s="67">
        <f>SUM(CPM7:CPR7)</f>
        <v>5659</v>
      </c>
      <c r="CPT7" s="68">
        <f>CPS7/$CPT$5</f>
        <v>943.16666666666663</v>
      </c>
      <c r="CPU7" s="48">
        <v>0</v>
      </c>
      <c r="CPV7" s="49">
        <v>1055</v>
      </c>
      <c r="CPW7" s="49">
        <v>835</v>
      </c>
      <c r="CPX7" s="49">
        <v>0</v>
      </c>
      <c r="CPY7" s="49">
        <v>0</v>
      </c>
      <c r="CPZ7" s="49">
        <v>1470</v>
      </c>
      <c r="CQA7" s="67">
        <f>SUM(CPU7:CPZ7)</f>
        <v>3360</v>
      </c>
      <c r="CQB7" s="68">
        <f>CQA7/$CQB$5</f>
        <v>560</v>
      </c>
      <c r="CQC7" s="63">
        <v>0</v>
      </c>
      <c r="CQD7" s="64">
        <v>37</v>
      </c>
      <c r="CQE7" s="64">
        <v>0</v>
      </c>
      <c r="CQF7" s="64">
        <v>0</v>
      </c>
      <c r="CQG7" s="64">
        <v>1441</v>
      </c>
      <c r="CQH7" s="64">
        <v>0</v>
      </c>
      <c r="CQI7" s="67">
        <f>SUM(CQC7:CQH7)</f>
        <v>1478</v>
      </c>
      <c r="CQJ7" s="68">
        <f>CQI7/$CQJ$5</f>
        <v>246.33333333333334</v>
      </c>
      <c r="CQK7" s="63">
        <v>2381</v>
      </c>
      <c r="CQL7" s="64">
        <v>0</v>
      </c>
      <c r="CQM7" s="64">
        <v>0</v>
      </c>
      <c r="CQN7" s="64">
        <v>0</v>
      </c>
      <c r="CQO7" s="64">
        <v>1608</v>
      </c>
      <c r="CQP7" s="64">
        <v>0</v>
      </c>
      <c r="CQQ7" s="67">
        <f>SUM(CQK7:CQP7)</f>
        <v>3989</v>
      </c>
      <c r="CQR7" s="68">
        <f>CQQ7/$CQR$5</f>
        <v>664.83333333333337</v>
      </c>
      <c r="CQS7" s="48">
        <v>0</v>
      </c>
      <c r="CQT7" s="49">
        <v>0</v>
      </c>
      <c r="CQU7" s="49">
        <v>0</v>
      </c>
      <c r="CQV7" s="49">
        <v>1608</v>
      </c>
      <c r="CQW7" s="49">
        <f>SUMIF(SUMPK!$B:$B,$B:$B,SUMPK!$O:$O)</f>
        <v>0</v>
      </c>
      <c r="CQX7" s="49">
        <v>1652</v>
      </c>
      <c r="CQY7" s="67">
        <f>SUM(CQS7:CQX7)</f>
        <v>3260</v>
      </c>
      <c r="CQZ7" s="68">
        <f>CQY7/$CQZ$5</f>
        <v>543.33333333333337</v>
      </c>
      <c r="CRA7" s="82">
        <v>0</v>
      </c>
      <c r="CRB7" s="83">
        <v>0</v>
      </c>
      <c r="CRC7" s="83">
        <v>0</v>
      </c>
      <c r="CRD7" s="83">
        <v>0</v>
      </c>
      <c r="CRE7" s="83">
        <v>378</v>
      </c>
      <c r="CRF7" s="83">
        <v>1081</v>
      </c>
      <c r="CRG7" s="67">
        <f>SUM(CRA7:CRF7)</f>
        <v>1459</v>
      </c>
      <c r="CRH7" s="68">
        <f>CRG7/$CRH$5</f>
        <v>243.16666666666666</v>
      </c>
      <c r="CRI7" s="63">
        <v>0</v>
      </c>
      <c r="CRJ7" s="64">
        <v>594</v>
      </c>
      <c r="CRK7" s="64">
        <v>1366</v>
      </c>
      <c r="CRL7" s="64">
        <v>0</v>
      </c>
      <c r="CRM7" s="64">
        <v>0</v>
      </c>
      <c r="CRN7" s="64">
        <v>0</v>
      </c>
      <c r="CRO7" s="67">
        <f>SUM(CRI7:CRN7)</f>
        <v>1960</v>
      </c>
      <c r="CRP7" s="68">
        <f>CRO7/$CRP$5</f>
        <v>326.66666666666669</v>
      </c>
      <c r="CRQ7" s="63">
        <v>0</v>
      </c>
      <c r="CRR7" s="64">
        <v>0</v>
      </c>
      <c r="CRS7" s="64">
        <v>0</v>
      </c>
      <c r="CRT7" s="64">
        <v>1628</v>
      </c>
      <c r="CRU7" s="64">
        <v>0</v>
      </c>
      <c r="CRV7" s="64">
        <v>0</v>
      </c>
      <c r="CRW7" s="67">
        <f>SUM(CRQ7:CRV7)</f>
        <v>1628</v>
      </c>
      <c r="CRX7" s="68">
        <f>CRW7/$CRX$5</f>
        <v>271.33333333333331</v>
      </c>
      <c r="CRY7" s="63">
        <v>0</v>
      </c>
      <c r="CRZ7" s="64">
        <v>647</v>
      </c>
      <c r="CSA7" s="64">
        <v>0</v>
      </c>
      <c r="CSB7" s="64">
        <v>0</v>
      </c>
      <c r="CSC7" s="64">
        <v>1703</v>
      </c>
      <c r="CSD7" s="64">
        <v>0</v>
      </c>
      <c r="CSE7" s="67">
        <f>SUM(CRY7:CSD7)</f>
        <v>2350</v>
      </c>
      <c r="CSF7" s="68">
        <f>CSE7/$CSF$5</f>
        <v>391.66666666666669</v>
      </c>
      <c r="CSG7" s="63">
        <v>0</v>
      </c>
      <c r="CSH7" s="64">
        <v>4</v>
      </c>
      <c r="CSI7" s="64">
        <v>0</v>
      </c>
      <c r="CSJ7" s="64">
        <v>4075</v>
      </c>
      <c r="CSK7" s="64">
        <v>0</v>
      </c>
      <c r="CSL7" s="64">
        <v>0</v>
      </c>
      <c r="CSM7" s="67">
        <f>SUM(CSG7:CSL7)</f>
        <v>4079</v>
      </c>
      <c r="CSN7" s="68">
        <f>CSM7/$CSN$5</f>
        <v>679.83333333333337</v>
      </c>
      <c r="CSO7" s="63">
        <v>0</v>
      </c>
      <c r="CSP7" s="64">
        <v>0</v>
      </c>
      <c r="CSQ7" s="64">
        <v>1607</v>
      </c>
      <c r="CSR7" s="64">
        <v>0</v>
      </c>
      <c r="CSS7" s="64">
        <v>1621</v>
      </c>
      <c r="CST7" s="64">
        <v>0</v>
      </c>
      <c r="CSU7" s="67">
        <f>SUM(CSO7:CST7)</f>
        <v>3228</v>
      </c>
      <c r="CSV7" s="68">
        <f>CSU7/$CSN$5</f>
        <v>538</v>
      </c>
      <c r="CSW7" s="63">
        <v>0</v>
      </c>
      <c r="CSX7" s="64">
        <v>0</v>
      </c>
      <c r="CSY7" s="64">
        <v>0</v>
      </c>
      <c r="CSZ7" s="64">
        <v>0</v>
      </c>
      <c r="CTA7" s="64">
        <v>0</v>
      </c>
      <c r="CTB7" s="64">
        <v>1316</v>
      </c>
      <c r="CTC7" s="64">
        <f>SUM(CSW7:CTB7)</f>
        <v>1316</v>
      </c>
      <c r="CTD7" s="68">
        <f>CTC7/$CTD$5</f>
        <v>219.33333333333334</v>
      </c>
      <c r="CTE7" s="63">
        <v>0</v>
      </c>
      <c r="CTF7" s="64">
        <v>0</v>
      </c>
      <c r="CTG7" s="64">
        <v>0</v>
      </c>
      <c r="CTH7" s="64">
        <v>1441</v>
      </c>
      <c r="CTI7" s="64">
        <v>0</v>
      </c>
      <c r="CTJ7" s="64">
        <v>0</v>
      </c>
      <c r="CTK7" s="64">
        <f>SUM(CTE7:CTJ7)</f>
        <v>1441</v>
      </c>
      <c r="CTL7" s="68">
        <f>CTK7/$CTD$5</f>
        <v>240.16666666666666</v>
      </c>
      <c r="CTM7" s="63">
        <v>0</v>
      </c>
      <c r="CTN7" s="64">
        <v>0</v>
      </c>
      <c r="CTO7" s="64">
        <v>0</v>
      </c>
      <c r="CTP7" s="64">
        <v>0</v>
      </c>
      <c r="CTQ7" s="64">
        <v>0</v>
      </c>
      <c r="CTR7" s="64">
        <v>1832</v>
      </c>
      <c r="CTS7" s="64">
        <f>SUM(CTM7:CTR7)</f>
        <v>1832</v>
      </c>
      <c r="CTT7" s="68">
        <f>CTS7/$CTT$5</f>
        <v>305.33333333333331</v>
      </c>
      <c r="CTU7" s="63">
        <v>0</v>
      </c>
      <c r="CTV7" s="64">
        <v>0</v>
      </c>
      <c r="CTW7" s="64">
        <v>0</v>
      </c>
      <c r="CTX7" s="64">
        <v>0</v>
      </c>
      <c r="CTY7" s="64">
        <v>1928</v>
      </c>
      <c r="CTZ7" s="64">
        <v>0</v>
      </c>
      <c r="CUA7" s="64">
        <f>SUM(CTU7:CTZ7)</f>
        <v>1928</v>
      </c>
      <c r="CUB7" s="68">
        <f>CUA7/$CUB$5</f>
        <v>321.33333333333331</v>
      </c>
      <c r="CUC7" s="63">
        <v>0</v>
      </c>
      <c r="CUD7" s="64">
        <v>0</v>
      </c>
      <c r="CUE7" s="64">
        <v>0</v>
      </c>
      <c r="CUF7" s="64">
        <v>0</v>
      </c>
      <c r="CUG7" s="64">
        <v>1446</v>
      </c>
      <c r="CUH7" s="64">
        <v>0</v>
      </c>
      <c r="CUI7" s="64">
        <f>SUM(CUC7:CUH7)</f>
        <v>1446</v>
      </c>
      <c r="CUJ7" s="68">
        <f>CUI7/$CUJ$5</f>
        <v>241</v>
      </c>
      <c r="CUK7" s="48">
        <v>0</v>
      </c>
      <c r="CUL7" s="49">
        <v>216</v>
      </c>
      <c r="CUM7" s="49">
        <v>1650</v>
      </c>
      <c r="CUN7" s="49">
        <v>0</v>
      </c>
      <c r="CUO7" s="49">
        <v>887</v>
      </c>
      <c r="CUP7" s="49">
        <v>0</v>
      </c>
      <c r="CUQ7" s="64">
        <f>SUM(CUK7:CUP7)</f>
        <v>2753</v>
      </c>
      <c r="CUR7" s="68">
        <f>CUQ7/$CUR$5</f>
        <v>458.83333333333331</v>
      </c>
      <c r="CUS7" s="63">
        <v>0</v>
      </c>
      <c r="CUT7" s="64">
        <v>0</v>
      </c>
      <c r="CUU7" s="64">
        <v>2654</v>
      </c>
      <c r="CUV7" s="64">
        <v>67</v>
      </c>
      <c r="CUW7" s="64">
        <v>0</v>
      </c>
      <c r="CUX7" s="64">
        <v>0</v>
      </c>
      <c r="CUY7" s="64">
        <f>SUM(CUS7:CUX7)</f>
        <v>2721</v>
      </c>
      <c r="CUZ7" s="68">
        <f>CUY7/$CUZ$5</f>
        <v>453.5</v>
      </c>
      <c r="CVA7" s="48">
        <v>0</v>
      </c>
      <c r="CVB7" s="49">
        <v>0</v>
      </c>
      <c r="CVC7" s="49">
        <v>0</v>
      </c>
      <c r="CVD7" s="49">
        <v>1650</v>
      </c>
      <c r="CVE7" s="49">
        <v>0</v>
      </c>
      <c r="CVF7" s="49">
        <v>0</v>
      </c>
      <c r="CVG7" s="64">
        <f>SUM(CVA7:CVF7)</f>
        <v>1650</v>
      </c>
      <c r="CVH7" s="68">
        <f>CVG7/$CVH$5</f>
        <v>275</v>
      </c>
      <c r="CVI7" s="48">
        <v>0</v>
      </c>
      <c r="CVJ7" s="49">
        <f>SUMIF(SUMPK!$B:$B,$B:$B,SUMPK!$O:$O)</f>
        <v>0</v>
      </c>
      <c r="CVK7" s="49">
        <v>0</v>
      </c>
      <c r="CVL7" s="49">
        <v>0</v>
      </c>
      <c r="CVM7" s="49">
        <v>1272</v>
      </c>
      <c r="CVN7" s="49">
        <v>0</v>
      </c>
      <c r="CVO7" s="64">
        <f>SUM(CVI7:CVN7)</f>
        <v>1272</v>
      </c>
      <c r="CVP7" s="68">
        <f>CVO7/$CVP$5</f>
        <v>212</v>
      </c>
      <c r="CVQ7" s="48">
        <v>0</v>
      </c>
      <c r="CVR7" s="49">
        <v>0</v>
      </c>
      <c r="CVS7" s="49">
        <v>0</v>
      </c>
      <c r="CVT7" s="49">
        <v>890</v>
      </c>
      <c r="CVU7" s="49">
        <v>0</v>
      </c>
      <c r="CVV7" s="49">
        <v>0</v>
      </c>
      <c r="CVW7" s="64">
        <f>SUM(CVQ7:CVV7)</f>
        <v>890</v>
      </c>
      <c r="CVX7" s="68">
        <f>CVW7/$CVP$5</f>
        <v>148.33333333333334</v>
      </c>
      <c r="CVY7" s="48">
        <v>0</v>
      </c>
      <c r="CVZ7" s="49">
        <v>0</v>
      </c>
      <c r="CWA7" s="49">
        <v>1407</v>
      </c>
      <c r="CWB7" s="49">
        <v>0</v>
      </c>
      <c r="CWC7" s="49">
        <v>0</v>
      </c>
      <c r="CWD7" s="49">
        <v>0</v>
      </c>
      <c r="CWE7" s="64">
        <f>SUM(CVY7:CWD7)</f>
        <v>1407</v>
      </c>
      <c r="CWF7" s="68">
        <f>CWE7/$CWF$5</f>
        <v>234.5</v>
      </c>
      <c r="CWG7" s="48">
        <v>0</v>
      </c>
      <c r="CWH7" s="49">
        <v>0</v>
      </c>
      <c r="CWI7" s="49">
        <v>940</v>
      </c>
      <c r="CWJ7" s="49">
        <v>0</v>
      </c>
      <c r="CWK7" s="49">
        <v>0</v>
      </c>
      <c r="CWL7" s="49">
        <v>914</v>
      </c>
      <c r="CWM7" s="64">
        <f>SUM(CWG7:CWL7)</f>
        <v>1854</v>
      </c>
      <c r="CWN7" s="68">
        <f>CWM7/$CWN$5</f>
        <v>309</v>
      </c>
      <c r="CWO7" s="54">
        <v>0</v>
      </c>
      <c r="CWP7" s="127">
        <v>0</v>
      </c>
      <c r="CWQ7" s="127">
        <v>0</v>
      </c>
      <c r="CWR7" s="127">
        <v>1747</v>
      </c>
      <c r="CWS7" s="127">
        <v>0</v>
      </c>
      <c r="CWT7" s="127">
        <v>0</v>
      </c>
      <c r="CWU7" s="127">
        <f>SUM(CWO7:CWT7)</f>
        <v>1747</v>
      </c>
      <c r="CWV7" s="43">
        <f>CWU7/$CWN$5</f>
        <v>291.16666666666669</v>
      </c>
      <c r="CWW7" s="48">
        <v>0</v>
      </c>
      <c r="CWX7" s="49">
        <v>0</v>
      </c>
      <c r="CWY7" s="49">
        <v>922</v>
      </c>
      <c r="CWZ7" s="49">
        <v>0</v>
      </c>
      <c r="CXA7" s="49">
        <v>0</v>
      </c>
      <c r="CXB7" s="49">
        <v>0</v>
      </c>
      <c r="CXC7" s="127">
        <f>SUM(CWW7:CXB7)</f>
        <v>922</v>
      </c>
      <c r="CXD7" s="43">
        <f>CXC7/$CXD$5</f>
        <v>153.66666666666666</v>
      </c>
      <c r="CXE7" s="48">
        <v>1904</v>
      </c>
      <c r="CXF7" s="49">
        <v>0</v>
      </c>
      <c r="CXG7" s="49">
        <v>0</v>
      </c>
      <c r="CXH7" s="49">
        <v>0</v>
      </c>
      <c r="CXI7" s="49">
        <v>0</v>
      </c>
      <c r="CXJ7" s="49">
        <v>1620</v>
      </c>
      <c r="CXK7" s="127">
        <f>SUM(CXE7:CXJ7)</f>
        <v>3524</v>
      </c>
      <c r="CXL7" s="43">
        <f>CXK7/$CXL$5</f>
        <v>587.33333333333337</v>
      </c>
      <c r="CXM7" s="48">
        <v>0</v>
      </c>
      <c r="CXN7" s="49">
        <v>0</v>
      </c>
      <c r="CXO7" s="49">
        <v>0</v>
      </c>
      <c r="CXP7" s="49">
        <v>0</v>
      </c>
      <c r="CXQ7" s="49">
        <v>940</v>
      </c>
      <c r="CXR7" s="49">
        <v>0</v>
      </c>
      <c r="CXS7" s="127">
        <f>SUM(CXM7:CXR7)</f>
        <v>940</v>
      </c>
      <c r="CXT7" s="43">
        <f>CXS7/$CXL$5</f>
        <v>156.66666666666666</v>
      </c>
      <c r="CXU7" s="48">
        <v>1627</v>
      </c>
      <c r="CXV7" s="49">
        <v>0</v>
      </c>
      <c r="CXW7" s="49">
        <v>0</v>
      </c>
      <c r="CXX7" s="49">
        <v>2473</v>
      </c>
      <c r="CXY7" s="49">
        <v>0</v>
      </c>
      <c r="CXZ7" s="49">
        <v>0</v>
      </c>
      <c r="CYA7" s="127">
        <f>SUM(CXU7:CXZ7)</f>
        <v>4100</v>
      </c>
      <c r="CYB7" s="43">
        <f>CYA7/$CXL$5</f>
        <v>683.33333333333337</v>
      </c>
      <c r="CYC7" s="48">
        <v>531</v>
      </c>
      <c r="CYD7" s="49">
        <v>1096</v>
      </c>
      <c r="CYE7" s="49">
        <v>0</v>
      </c>
      <c r="CYF7" s="49">
        <v>0</v>
      </c>
      <c r="CYG7" s="49">
        <v>0</v>
      </c>
      <c r="CYH7" s="49">
        <v>0</v>
      </c>
      <c r="CYI7" s="127">
        <f>SUM(CYC7:CYH7)</f>
        <v>1627</v>
      </c>
      <c r="CYJ7" s="43">
        <f>CYI7/$CYJ$5</f>
        <v>271.16666666666669</v>
      </c>
      <c r="CYK7" s="48">
        <v>423</v>
      </c>
      <c r="CYL7" s="49">
        <v>0</v>
      </c>
      <c r="CYM7" s="49">
        <v>0</v>
      </c>
      <c r="CYN7" s="49">
        <v>0</v>
      </c>
      <c r="CYO7" s="49">
        <v>0</v>
      </c>
      <c r="CYP7" s="49">
        <v>0</v>
      </c>
      <c r="CYQ7" s="127">
        <f>SUM(CYK7:CYP7)</f>
        <v>423</v>
      </c>
      <c r="CYR7" s="43">
        <f>CYQ7/$CYR$5</f>
        <v>70.5</v>
      </c>
      <c r="CYS7" s="48">
        <v>935</v>
      </c>
      <c r="CYT7" s="49">
        <v>0</v>
      </c>
      <c r="CYU7" s="49">
        <v>0</v>
      </c>
      <c r="CYV7" s="49">
        <v>0</v>
      </c>
      <c r="CYW7" s="49">
        <v>0</v>
      </c>
      <c r="CYX7" s="49">
        <v>0</v>
      </c>
      <c r="CYY7" s="127">
        <f>SUM(CYS7:CYX7)</f>
        <v>935</v>
      </c>
      <c r="CYZ7" s="43">
        <f>CYY7/$CYZ$5</f>
        <v>155.83333333333334</v>
      </c>
      <c r="CZA7" s="48">
        <v>0</v>
      </c>
      <c r="CZB7" s="49">
        <v>0</v>
      </c>
      <c r="CZC7" s="49">
        <v>941</v>
      </c>
      <c r="CZD7" s="49">
        <v>0</v>
      </c>
      <c r="CZE7" s="49">
        <v>0</v>
      </c>
      <c r="CZF7" s="49">
        <v>0</v>
      </c>
      <c r="CZG7" s="127">
        <f>SUM(CZA7:CZF7)</f>
        <v>941</v>
      </c>
      <c r="CZH7" s="43">
        <f>CZG7/$CZH$5</f>
        <v>156.83333333333334</v>
      </c>
      <c r="CZI7" s="48">
        <v>0</v>
      </c>
      <c r="CZJ7" s="49">
        <v>0</v>
      </c>
      <c r="CZK7" s="49">
        <v>1382</v>
      </c>
      <c r="CZL7" s="49">
        <v>511</v>
      </c>
      <c r="CZM7" s="49">
        <v>757</v>
      </c>
      <c r="CZN7" s="49">
        <v>0</v>
      </c>
      <c r="CZO7" s="127">
        <f>SUM(CZI7:CZN7)</f>
        <v>2650</v>
      </c>
      <c r="CZP7" s="43">
        <f>CZO7/$CZP$5</f>
        <v>441.66666666666669</v>
      </c>
      <c r="CZQ7" s="63">
        <v>0</v>
      </c>
      <c r="CZR7" s="64">
        <v>0</v>
      </c>
      <c r="CZS7" s="64">
        <v>2133</v>
      </c>
      <c r="CZT7" s="64">
        <v>0</v>
      </c>
      <c r="CZU7" s="64">
        <v>0</v>
      </c>
      <c r="CZV7" s="64">
        <v>0</v>
      </c>
      <c r="CZW7" s="127">
        <f>SUM(CZQ7:CZV7)</f>
        <v>2133</v>
      </c>
      <c r="CZX7" s="43">
        <f>CZW7/$CZX$5</f>
        <v>355.5</v>
      </c>
      <c r="CZY7" s="48">
        <v>0</v>
      </c>
      <c r="CZZ7" s="49">
        <v>0</v>
      </c>
      <c r="DAA7" s="49">
        <v>0</v>
      </c>
      <c r="DAB7" s="49">
        <v>702</v>
      </c>
      <c r="DAC7" s="49">
        <v>1078</v>
      </c>
      <c r="DAD7" s="49">
        <v>0</v>
      </c>
      <c r="DAE7" s="127">
        <f>SUM(CZY7:DAD7)</f>
        <v>1780</v>
      </c>
      <c r="DAF7" s="43">
        <f>DAE7/$CZX$5</f>
        <v>296.66666666666669</v>
      </c>
      <c r="DAG7" s="48">
        <v>0</v>
      </c>
      <c r="DAH7" s="49">
        <v>0</v>
      </c>
      <c r="DAI7" s="49">
        <v>0</v>
      </c>
      <c r="DAJ7" s="49">
        <v>1314</v>
      </c>
      <c r="DAK7" s="49">
        <v>0</v>
      </c>
      <c r="DAL7" s="49">
        <v>0</v>
      </c>
      <c r="DAM7" s="127">
        <f>SUM(DAG7:DAL7)</f>
        <v>1314</v>
      </c>
      <c r="DAN7" s="43">
        <f>DAM7/$DAN$5</f>
        <v>219</v>
      </c>
      <c r="DAO7" s="63">
        <v>815</v>
      </c>
      <c r="DAP7" s="64">
        <v>0</v>
      </c>
      <c r="DAQ7" s="64">
        <v>0</v>
      </c>
      <c r="DAR7" s="64">
        <v>0</v>
      </c>
      <c r="DAS7" s="64">
        <v>0</v>
      </c>
      <c r="DAT7" s="64">
        <v>916</v>
      </c>
      <c r="DAU7" s="64">
        <f>SUM(DAO7:DAT7)</f>
        <v>1731</v>
      </c>
      <c r="DAV7" s="68">
        <f>DAU7/$DAN$5</f>
        <v>288.5</v>
      </c>
      <c r="DAW7" s="48">
        <v>0</v>
      </c>
      <c r="DAX7" s="49">
        <v>0</v>
      </c>
      <c r="DAY7" s="49">
        <v>0</v>
      </c>
      <c r="DAZ7" s="49">
        <v>0</v>
      </c>
      <c r="DBA7" s="49">
        <v>1080</v>
      </c>
      <c r="DBB7" s="49">
        <v>588</v>
      </c>
      <c r="DBC7" s="64">
        <f>SUM(DAW7:DBB7)</f>
        <v>1668</v>
      </c>
      <c r="DBD7" s="68">
        <f>DBC7/$DBD$5</f>
        <v>278</v>
      </c>
      <c r="DBE7" s="63">
        <v>0</v>
      </c>
      <c r="DBF7" s="64">
        <v>0</v>
      </c>
      <c r="DBG7" s="64">
        <v>0</v>
      </c>
      <c r="DBH7" s="64">
        <v>0</v>
      </c>
      <c r="DBI7" s="64">
        <v>1331</v>
      </c>
      <c r="DBJ7" s="64">
        <v>0</v>
      </c>
      <c r="DBK7" s="64">
        <f>SUM(DBE7:DBJ7)</f>
        <v>1331</v>
      </c>
      <c r="DBL7" s="68">
        <f>DBK7/$DBL$5</f>
        <v>221.83333333333334</v>
      </c>
      <c r="DBM7" s="48">
        <v>0</v>
      </c>
      <c r="DBN7" s="49">
        <v>0</v>
      </c>
      <c r="DBO7" s="49">
        <v>0</v>
      </c>
      <c r="DBP7" s="49">
        <v>0</v>
      </c>
      <c r="DBQ7" s="49">
        <v>0</v>
      </c>
      <c r="DBR7" s="49">
        <v>827</v>
      </c>
      <c r="DBS7" s="64">
        <f>SUM(DBM7:DBR7)</f>
        <v>827</v>
      </c>
      <c r="DBT7" s="68">
        <f>DBS7/$DBL$5</f>
        <v>137.83333333333334</v>
      </c>
      <c r="DBU7" s="48">
        <v>0</v>
      </c>
      <c r="DBV7" s="49">
        <v>0</v>
      </c>
      <c r="DBW7" s="49">
        <v>0</v>
      </c>
      <c r="DBX7" s="49">
        <v>0</v>
      </c>
      <c r="DBY7" s="49">
        <v>0</v>
      </c>
      <c r="DBZ7" s="49">
        <v>0</v>
      </c>
      <c r="DCA7" s="64">
        <f>SUM(DBU7:DBZ7)</f>
        <v>0</v>
      </c>
      <c r="DCB7" s="184">
        <f>DCA7/$DCB$5</f>
        <v>0</v>
      </c>
      <c r="DCC7" s="195">
        <v>1003</v>
      </c>
      <c r="DCD7" s="49">
        <v>0</v>
      </c>
      <c r="DCE7" s="49">
        <v>0</v>
      </c>
      <c r="DCF7" s="49">
        <v>0</v>
      </c>
      <c r="DCG7" s="49">
        <v>0</v>
      </c>
      <c r="DCH7" s="49">
        <v>947</v>
      </c>
      <c r="DCI7" s="64">
        <f>SUM(DCC7:DCH7)</f>
        <v>1950</v>
      </c>
      <c r="DCJ7" s="211">
        <f>DCI7/$DCJ$5</f>
        <v>325</v>
      </c>
      <c r="DCK7" s="195">
        <v>0</v>
      </c>
      <c r="DCL7" s="49">
        <v>0</v>
      </c>
      <c r="DCM7" s="49">
        <v>0</v>
      </c>
      <c r="DCN7" s="49">
        <v>0</v>
      </c>
      <c r="DCO7" s="49">
        <v>0</v>
      </c>
      <c r="DCP7" s="49">
        <v>0</v>
      </c>
      <c r="DCQ7" s="64">
        <f>SUM(DCK7:DCP7)</f>
        <v>0</v>
      </c>
      <c r="DCR7" s="211">
        <f>DCQ7/$DCR$5</f>
        <v>0</v>
      </c>
      <c r="DCS7" s="195">
        <v>0</v>
      </c>
      <c r="DCT7" s="49">
        <v>0</v>
      </c>
      <c r="DCU7" s="49">
        <v>801</v>
      </c>
      <c r="DCV7" s="49">
        <v>793</v>
      </c>
      <c r="DCW7" s="49">
        <v>0</v>
      </c>
      <c r="DCX7" s="49">
        <v>0</v>
      </c>
      <c r="DCY7" s="64">
        <f>SUM(DCS7:DCX7)</f>
        <v>1594</v>
      </c>
      <c r="DCZ7" s="184">
        <f>DCY7/$DCZ$5</f>
        <v>265.66666666666669</v>
      </c>
      <c r="DDA7" s="195">
        <v>0</v>
      </c>
      <c r="DDB7" s="49">
        <v>963</v>
      </c>
      <c r="DDC7" s="49">
        <v>0</v>
      </c>
      <c r="DDD7" s="49">
        <v>0</v>
      </c>
      <c r="DDE7" s="49">
        <v>0</v>
      </c>
      <c r="DDF7" s="49">
        <v>0</v>
      </c>
      <c r="DDG7" s="64">
        <f>SUM(DDA7:DDF7)</f>
        <v>963</v>
      </c>
      <c r="DDH7" s="211">
        <f>DDG7/$DCZ$5</f>
        <v>160.5</v>
      </c>
      <c r="DDI7" s="458">
        <v>0</v>
      </c>
      <c r="DDJ7" s="83">
        <v>1676</v>
      </c>
      <c r="DDK7" s="83">
        <v>0</v>
      </c>
      <c r="DDL7" s="83">
        <v>0</v>
      </c>
      <c r="DDM7" s="83">
        <v>0</v>
      </c>
      <c r="DDN7" s="83">
        <v>0</v>
      </c>
      <c r="DDO7" s="64">
        <f>SUM(DDI7:DDN7)</f>
        <v>1676</v>
      </c>
      <c r="DDP7" s="184">
        <f>DDO7/$DCZ$5</f>
        <v>279.33333333333331</v>
      </c>
      <c r="DDQ7" s="195">
        <v>0</v>
      </c>
      <c r="DDR7" s="49">
        <v>0</v>
      </c>
      <c r="DDS7" s="49">
        <v>0</v>
      </c>
      <c r="DDT7" s="49">
        <v>2206</v>
      </c>
      <c r="DDU7" s="49">
        <v>0</v>
      </c>
      <c r="DDV7" s="49">
        <v>0</v>
      </c>
      <c r="DDW7" s="64">
        <f>SUM(DDQ7:DDV7)</f>
        <v>2206</v>
      </c>
      <c r="DDX7" s="211">
        <f>DDW7/$DDX$5</f>
        <v>367.66666666666669</v>
      </c>
      <c r="DDY7" s="464">
        <v>0</v>
      </c>
      <c r="DDZ7" s="127">
        <v>1513</v>
      </c>
      <c r="DEA7" s="127">
        <v>0</v>
      </c>
      <c r="DEB7" s="127">
        <v>0</v>
      </c>
      <c r="DEC7" s="127">
        <v>0</v>
      </c>
      <c r="DED7" s="127">
        <v>0</v>
      </c>
      <c r="DEE7" s="127">
        <f>SUM(DDY7:DED7)</f>
        <v>1513</v>
      </c>
      <c r="DEF7" s="214">
        <f>DEE7/$DEF$5</f>
        <v>252.16666666666666</v>
      </c>
      <c r="DEG7" s="195">
        <v>0</v>
      </c>
      <c r="DEH7" s="49">
        <v>1188</v>
      </c>
      <c r="DEI7" s="49">
        <v>840</v>
      </c>
      <c r="DEJ7" s="49">
        <v>0</v>
      </c>
      <c r="DEK7" s="49">
        <v>0</v>
      </c>
      <c r="DEL7" s="49">
        <v>0</v>
      </c>
      <c r="DEM7" s="127">
        <f>SUM(DEG7:DEL7)</f>
        <v>2028</v>
      </c>
      <c r="DEN7" s="101">
        <f>DEM7/$DEN$5</f>
        <v>338</v>
      </c>
      <c r="DEO7" s="195">
        <v>0</v>
      </c>
      <c r="DEP7" s="49">
        <v>0</v>
      </c>
      <c r="DEQ7" s="49">
        <v>0</v>
      </c>
      <c r="DER7" s="49">
        <v>0</v>
      </c>
      <c r="DES7" s="49">
        <v>1524</v>
      </c>
      <c r="DET7" s="49">
        <v>0</v>
      </c>
      <c r="DEU7" s="127">
        <f>SUM(DEO7:DET7)</f>
        <v>1524</v>
      </c>
      <c r="DEV7" s="101">
        <f>DEU7/$DEV$5</f>
        <v>254</v>
      </c>
      <c r="DEW7" s="48">
        <v>0</v>
      </c>
      <c r="DEX7" s="49">
        <v>0</v>
      </c>
      <c r="DEY7" s="49">
        <v>0</v>
      </c>
      <c r="DEZ7" s="49">
        <v>0</v>
      </c>
      <c r="DFA7" s="49">
        <v>0</v>
      </c>
      <c r="DFB7" s="49">
        <v>1688</v>
      </c>
      <c r="DFC7" s="127">
        <f>SUM(DEW7:DFB7)</f>
        <v>1688</v>
      </c>
      <c r="DFD7" s="43">
        <f>DFC7/$DEV$5</f>
        <v>281.33333333333331</v>
      </c>
      <c r="DFE7" s="63">
        <v>0</v>
      </c>
      <c r="DFF7" s="64">
        <v>0</v>
      </c>
      <c r="DFG7" s="64">
        <v>0</v>
      </c>
      <c r="DFH7" s="64">
        <v>0</v>
      </c>
      <c r="DFI7" s="64">
        <v>0</v>
      </c>
      <c r="DFJ7" s="64">
        <v>0</v>
      </c>
      <c r="DFK7" s="127">
        <f>SUM(DFE7:DFJ7)</f>
        <v>0</v>
      </c>
      <c r="DFL7" s="43">
        <f>DFK7/$DEV$5</f>
        <v>0</v>
      </c>
      <c r="DFM7" s="48">
        <v>0</v>
      </c>
      <c r="DFN7" s="49">
        <v>0</v>
      </c>
      <c r="DFO7" s="49">
        <v>0</v>
      </c>
      <c r="DFP7" s="49">
        <v>0</v>
      </c>
      <c r="DFQ7" s="49">
        <v>0</v>
      </c>
      <c r="DFR7" s="49">
        <v>1002</v>
      </c>
      <c r="DFS7" s="127">
        <f>SUM(DFM7:DFR7)</f>
        <v>1002</v>
      </c>
      <c r="DFT7" s="43">
        <f>DFS7/$DFT$5</f>
        <v>167</v>
      </c>
      <c r="DFU7" s="48">
        <v>0</v>
      </c>
      <c r="DFV7" s="49">
        <v>1697</v>
      </c>
      <c r="DFW7" s="49">
        <v>0</v>
      </c>
      <c r="DFX7" s="49">
        <v>0</v>
      </c>
      <c r="DFY7" s="49">
        <v>0</v>
      </c>
      <c r="DFZ7" s="49">
        <v>0</v>
      </c>
      <c r="DGA7" s="127">
        <f>SUM(DFU7:DFZ7)</f>
        <v>1697</v>
      </c>
      <c r="DGB7" s="43">
        <f>DGA7/$DFT$5</f>
        <v>282.83333333333331</v>
      </c>
      <c r="DGC7" s="63">
        <v>0</v>
      </c>
      <c r="DGD7" s="64">
        <v>0</v>
      </c>
      <c r="DGE7" s="64">
        <v>0</v>
      </c>
      <c r="DGF7" s="64">
        <v>0</v>
      </c>
      <c r="DGG7" s="64">
        <v>0</v>
      </c>
      <c r="DGH7" s="64">
        <v>0</v>
      </c>
      <c r="DGI7" s="64">
        <f>SUM(DGC7:DGH7)</f>
        <v>0</v>
      </c>
      <c r="DGJ7" s="68">
        <f>DGI7/$DFT$5</f>
        <v>0</v>
      </c>
      <c r="DGK7" s="63">
        <v>0</v>
      </c>
      <c r="DGL7" s="64">
        <v>0</v>
      </c>
      <c r="DGM7" s="64">
        <v>1746</v>
      </c>
      <c r="DGN7" s="64">
        <v>0</v>
      </c>
      <c r="DGO7" s="64">
        <v>0</v>
      </c>
      <c r="DGP7" s="64">
        <v>0</v>
      </c>
      <c r="DGQ7" s="64">
        <f>SUM(DGK7:DGP7)</f>
        <v>1746</v>
      </c>
      <c r="DGR7" s="68">
        <f>DGQ7/$DGR$5</f>
        <v>291</v>
      </c>
      <c r="DGS7" s="63">
        <v>0</v>
      </c>
      <c r="DGT7" s="64">
        <v>7</v>
      </c>
      <c r="DGU7" s="64">
        <v>0</v>
      </c>
      <c r="DGV7" s="64">
        <v>0</v>
      </c>
      <c r="DGW7" s="64">
        <v>339</v>
      </c>
      <c r="DGX7" s="64">
        <v>1168</v>
      </c>
      <c r="DGY7" s="64">
        <f>SUM(DGS7:DGX7)</f>
        <v>1514</v>
      </c>
      <c r="DGZ7" s="68">
        <f>DGY7/$DGZ$5</f>
        <v>252.33333333333334</v>
      </c>
      <c r="DHA7" s="478">
        <v>0</v>
      </c>
      <c r="DHB7" s="58">
        <v>0</v>
      </c>
      <c r="DHC7" s="58">
        <v>0</v>
      </c>
      <c r="DHD7" s="58">
        <v>289</v>
      </c>
      <c r="DHE7" s="58">
        <v>1970</v>
      </c>
      <c r="DHF7" s="58">
        <v>0</v>
      </c>
      <c r="DHG7" s="64">
        <f>SUM(DHA7:DHF7)</f>
        <v>2259</v>
      </c>
      <c r="DHH7" s="68">
        <f>DHG7/$DGZ$5</f>
        <v>376.5</v>
      </c>
      <c r="DHI7" s="63">
        <v>0</v>
      </c>
      <c r="DHJ7" s="64">
        <v>0</v>
      </c>
      <c r="DHK7" s="64">
        <v>0</v>
      </c>
      <c r="DHL7" s="64">
        <v>0</v>
      </c>
      <c r="DHM7" s="64">
        <v>0</v>
      </c>
      <c r="DHN7" s="64">
        <v>0</v>
      </c>
      <c r="DHO7" s="64">
        <f>SUM(DHI7:DHN7)</f>
        <v>0</v>
      </c>
      <c r="DHP7" s="68">
        <f>DHO7/$DHP$5</f>
        <v>0</v>
      </c>
      <c r="DHQ7" s="63">
        <v>324</v>
      </c>
      <c r="DHR7" s="64">
        <v>819</v>
      </c>
      <c r="DHS7" s="64">
        <v>324</v>
      </c>
      <c r="DHT7" s="64">
        <v>64</v>
      </c>
      <c r="DHU7" s="64">
        <v>0</v>
      </c>
      <c r="DHV7" s="64">
        <v>216</v>
      </c>
      <c r="DHW7" s="64">
        <f>SUM(DHQ7:DHV7)</f>
        <v>1747</v>
      </c>
      <c r="DHX7" s="68">
        <f>DHW7/$DHX$5</f>
        <v>291.16666666666669</v>
      </c>
      <c r="DHY7" s="63">
        <v>0</v>
      </c>
      <c r="DHZ7" s="64">
        <v>0</v>
      </c>
      <c r="DIA7" s="64">
        <v>0</v>
      </c>
      <c r="DIB7" s="64">
        <v>0</v>
      </c>
      <c r="DIC7" s="64">
        <v>0</v>
      </c>
      <c r="DID7" s="64">
        <v>1369</v>
      </c>
      <c r="DIE7" s="64">
        <f>SUM(DHY7:DID7)</f>
        <v>1369</v>
      </c>
      <c r="DIF7" s="68">
        <f>DIE7/$DIF$5</f>
        <v>228.16666666666666</v>
      </c>
      <c r="DIG7" s="63">
        <v>1346</v>
      </c>
      <c r="DIH7" s="64">
        <v>0</v>
      </c>
      <c r="DII7" s="64">
        <v>7</v>
      </c>
      <c r="DIJ7" s="64">
        <v>5</v>
      </c>
      <c r="DIK7" s="64">
        <v>0</v>
      </c>
      <c r="DIL7" s="64">
        <v>0</v>
      </c>
      <c r="DIM7" s="64">
        <f>SUM(DIG7:DIL7)</f>
        <v>1358</v>
      </c>
      <c r="DIN7" s="68">
        <f>DIM7/$DIN$5</f>
        <v>226.33333333333334</v>
      </c>
      <c r="DIO7" s="63">
        <v>324</v>
      </c>
      <c r="DIP7" s="64">
        <v>192</v>
      </c>
      <c r="DIQ7" s="64">
        <v>0</v>
      </c>
      <c r="DIR7" s="64">
        <v>0</v>
      </c>
      <c r="DIS7" s="64">
        <v>1350</v>
      </c>
      <c r="DIT7" s="64">
        <v>0</v>
      </c>
      <c r="DIU7" s="64">
        <f>SUM(DIO7:DIT7)</f>
        <v>1866</v>
      </c>
      <c r="DIV7" s="68">
        <f>DIU7/$DIV$5</f>
        <v>311</v>
      </c>
      <c r="DIW7" s="63">
        <v>0</v>
      </c>
      <c r="DIX7" s="64">
        <v>1762</v>
      </c>
      <c r="DIY7" s="64">
        <v>0</v>
      </c>
      <c r="DIZ7" s="64">
        <v>0</v>
      </c>
      <c r="DJA7" s="64">
        <v>0</v>
      </c>
      <c r="DJB7" s="64"/>
      <c r="DJC7" s="64">
        <f>SUM(DIW7:DJB7)</f>
        <v>1762</v>
      </c>
      <c r="DJD7" s="68">
        <f>DJC7/$DJD$5</f>
        <v>293.66666666666669</v>
      </c>
      <c r="DJE7" s="63">
        <v>0</v>
      </c>
      <c r="DJF7" s="64">
        <v>0</v>
      </c>
      <c r="DJG7" s="64">
        <v>0</v>
      </c>
      <c r="DJH7" s="64">
        <v>0</v>
      </c>
      <c r="DJI7" s="64">
        <v>1660</v>
      </c>
      <c r="DJJ7" s="64">
        <v>0</v>
      </c>
      <c r="DJK7" s="64">
        <f>SUM(DJE7:DJJ7)</f>
        <v>1660</v>
      </c>
      <c r="DJL7" s="68">
        <f>DJK7/$DJL$5</f>
        <v>276.66666666666669</v>
      </c>
      <c r="DJM7" s="63">
        <v>0</v>
      </c>
      <c r="DJN7" s="64">
        <v>0</v>
      </c>
      <c r="DJO7" s="64">
        <v>0</v>
      </c>
      <c r="DJP7" s="64">
        <v>0</v>
      </c>
      <c r="DJQ7" s="64">
        <v>0</v>
      </c>
      <c r="DJR7" s="64">
        <v>1673</v>
      </c>
      <c r="DJS7" s="64">
        <f>SUM(DJM7:DJR7)</f>
        <v>1673</v>
      </c>
      <c r="DJT7" s="68">
        <f>DJS7/$DJL$5</f>
        <v>278.83333333333331</v>
      </c>
      <c r="DJU7" s="63">
        <v>0</v>
      </c>
      <c r="DJV7" s="64">
        <v>0</v>
      </c>
      <c r="DJW7" s="64">
        <v>0</v>
      </c>
      <c r="DJX7" s="64">
        <v>0</v>
      </c>
      <c r="DJY7" s="64">
        <v>1341</v>
      </c>
      <c r="DJZ7" s="64">
        <v>0</v>
      </c>
      <c r="DKA7" s="64">
        <f>SUM(DJU7:DJZ7)</f>
        <v>1341</v>
      </c>
      <c r="DKB7" s="68">
        <f>DKA7/$DKB$5</f>
        <v>223.5</v>
      </c>
      <c r="DKC7" s="54">
        <v>0</v>
      </c>
      <c r="DKD7" s="127">
        <v>0</v>
      </c>
      <c r="DKE7" s="127">
        <v>0</v>
      </c>
      <c r="DKF7" s="127">
        <v>0</v>
      </c>
      <c r="DKG7" s="127">
        <v>0</v>
      </c>
      <c r="DKH7" s="127">
        <v>0</v>
      </c>
      <c r="DKI7" s="64">
        <f>SUM(DKC7:DKH7)</f>
        <v>0</v>
      </c>
      <c r="DKJ7" s="68">
        <f>DKI7/$DKJ$5</f>
        <v>0</v>
      </c>
      <c r="DKK7" s="63">
        <v>0</v>
      </c>
      <c r="DKL7" s="64">
        <v>1980</v>
      </c>
      <c r="DKM7" s="64">
        <v>0</v>
      </c>
      <c r="DKN7" s="64">
        <v>2</v>
      </c>
      <c r="DKO7" s="64">
        <v>0</v>
      </c>
      <c r="DKP7" s="64">
        <v>0</v>
      </c>
      <c r="DKQ7" s="64">
        <f>SUM(DKK7:DKP7)</f>
        <v>1982</v>
      </c>
      <c r="DKR7" s="68">
        <f>DKQ7/$DKR$5</f>
        <v>330.33333333333331</v>
      </c>
      <c r="DKS7" s="48">
        <v>0</v>
      </c>
      <c r="DKT7" s="49">
        <v>0</v>
      </c>
      <c r="DKU7" s="49">
        <v>1671</v>
      </c>
      <c r="DKV7" s="49">
        <v>0</v>
      </c>
      <c r="DKW7" s="49">
        <v>0</v>
      </c>
      <c r="DKX7" s="49">
        <v>1892</v>
      </c>
      <c r="DKY7" s="64">
        <f>SUM(DKS7:DKX7)</f>
        <v>3563</v>
      </c>
      <c r="DKZ7" s="68">
        <f>DKY7/$DKZ$5</f>
        <v>593.83333333333337</v>
      </c>
      <c r="DLA7" s="63">
        <v>69</v>
      </c>
      <c r="DLB7" s="64">
        <v>0</v>
      </c>
      <c r="DLC7" s="64">
        <v>0</v>
      </c>
      <c r="DLD7" s="64">
        <v>0</v>
      </c>
      <c r="DLE7" s="64">
        <v>0</v>
      </c>
      <c r="DLF7" s="64">
        <v>0</v>
      </c>
      <c r="DLG7" s="64">
        <f>SUM(DLA7:DLF7)</f>
        <v>69</v>
      </c>
      <c r="DLH7" s="68">
        <f>DLG7/$DKZ$5</f>
        <v>11.5</v>
      </c>
      <c r="DLI7" s="48">
        <v>0</v>
      </c>
      <c r="DLJ7" s="49">
        <v>0</v>
      </c>
      <c r="DLK7" s="49">
        <v>0</v>
      </c>
      <c r="DLL7" s="49">
        <v>0</v>
      </c>
      <c r="DLM7" s="49">
        <v>1654</v>
      </c>
      <c r="DLN7" s="49">
        <v>0</v>
      </c>
      <c r="DLO7" s="64">
        <f>SUM(DLI7:DLN7)</f>
        <v>1654</v>
      </c>
      <c r="DLP7" s="68">
        <f>DLO7/$DLP$5</f>
        <v>275.66666666666669</v>
      </c>
      <c r="DLQ7" s="48">
        <v>0</v>
      </c>
      <c r="DLR7" s="49">
        <v>1667</v>
      </c>
      <c r="DLS7" s="49">
        <v>0</v>
      </c>
      <c r="DLT7" s="49">
        <v>0</v>
      </c>
      <c r="DLU7" s="49">
        <v>0</v>
      </c>
      <c r="DLV7" s="49">
        <v>0</v>
      </c>
      <c r="DLW7" s="64">
        <f>SUM(DLQ7:DLV7)</f>
        <v>1667</v>
      </c>
      <c r="DLX7" s="68">
        <f>DLW7/$DLX$5</f>
        <v>277.83333333333331</v>
      </c>
      <c r="DLY7" s="63">
        <v>0</v>
      </c>
      <c r="DLZ7" s="64">
        <v>4</v>
      </c>
      <c r="DMA7" s="64">
        <v>0</v>
      </c>
      <c r="DMB7" s="64">
        <v>0</v>
      </c>
      <c r="DMC7" s="64">
        <v>972</v>
      </c>
      <c r="DMD7" s="64">
        <v>1030</v>
      </c>
      <c r="DME7" s="64">
        <f>SUM(DLY7:DMD7)</f>
        <v>2006</v>
      </c>
      <c r="DMF7" s="68">
        <f>DME7/$DMF$5</f>
        <v>334.33333333333331</v>
      </c>
      <c r="DMG7" s="48">
        <v>0</v>
      </c>
      <c r="DMH7" s="49">
        <v>0</v>
      </c>
      <c r="DMI7" s="49">
        <v>0</v>
      </c>
      <c r="DMJ7" s="49">
        <v>0</v>
      </c>
      <c r="DMK7" s="49">
        <v>0</v>
      </c>
      <c r="DML7" s="49">
        <v>0</v>
      </c>
      <c r="DMM7" s="64">
        <f>SUM(DMG7:DML7)</f>
        <v>0</v>
      </c>
      <c r="DMN7" s="68">
        <f>DMM7/$DMN$5</f>
        <v>0</v>
      </c>
      <c r="DMO7" s="63">
        <v>324</v>
      </c>
      <c r="DMP7" s="64">
        <v>643</v>
      </c>
      <c r="DMQ7" s="64">
        <v>0</v>
      </c>
      <c r="DMR7" s="64">
        <v>0</v>
      </c>
      <c r="DMS7" s="64">
        <v>0</v>
      </c>
      <c r="DMT7" s="64">
        <v>0</v>
      </c>
      <c r="DMU7" s="64">
        <f>SUM(DMO7:DMT7)</f>
        <v>967</v>
      </c>
      <c r="DMV7" s="68">
        <f>DMU7/$DMV$5</f>
        <v>161.16666666666666</v>
      </c>
      <c r="DMW7" s="63">
        <v>1443</v>
      </c>
      <c r="DMX7" s="64">
        <v>0</v>
      </c>
      <c r="DMY7" s="64">
        <v>0</v>
      </c>
      <c r="DMZ7" s="64">
        <v>0</v>
      </c>
      <c r="DNA7" s="64">
        <v>0</v>
      </c>
      <c r="DNB7" s="64">
        <v>0</v>
      </c>
      <c r="DNC7" s="64">
        <f>SUM(DMW7:DNB7)</f>
        <v>1443</v>
      </c>
      <c r="DND7" s="68">
        <f>DNC7/$DND$5</f>
        <v>240.5</v>
      </c>
      <c r="DNE7" s="63">
        <v>0</v>
      </c>
      <c r="DNF7" s="64">
        <v>0</v>
      </c>
      <c r="DNG7" s="64">
        <v>1806</v>
      </c>
      <c r="DNH7" s="64">
        <v>143</v>
      </c>
      <c r="DNI7" s="64">
        <v>0</v>
      </c>
      <c r="DNJ7" s="64">
        <v>0</v>
      </c>
      <c r="DNK7" s="64">
        <f>SUM(DNE7:DNJ7)</f>
        <v>1949</v>
      </c>
      <c r="DNL7" s="68">
        <f>DNK7/$DNL$5</f>
        <v>324.83333333333331</v>
      </c>
      <c r="DNM7" s="63">
        <v>0</v>
      </c>
      <c r="DNN7" s="64">
        <v>1663</v>
      </c>
      <c r="DNO7" s="64">
        <v>0</v>
      </c>
      <c r="DNP7" s="64">
        <v>0</v>
      </c>
      <c r="DNQ7" s="64">
        <v>0</v>
      </c>
      <c r="DNR7" s="64">
        <v>0</v>
      </c>
      <c r="DNS7" s="64">
        <f>SUM(DNM7:DNR7)</f>
        <v>1663</v>
      </c>
      <c r="DNT7" s="68">
        <f>DNS7/$DNT$5</f>
        <v>277.16666666666669</v>
      </c>
      <c r="DNU7" s="257">
        <v>0</v>
      </c>
      <c r="DNV7" s="258">
        <v>2023</v>
      </c>
      <c r="DNW7" s="258">
        <v>5</v>
      </c>
      <c r="DNX7" s="258">
        <v>0</v>
      </c>
      <c r="DNY7" s="258">
        <v>0</v>
      </c>
      <c r="DNZ7" s="258">
        <v>0</v>
      </c>
      <c r="DOA7" s="258">
        <f>SUM(DNU7:DNZ7)</f>
        <v>2028</v>
      </c>
      <c r="DOB7" s="100">
        <f>DOA7/$DOB$5</f>
        <v>338</v>
      </c>
      <c r="DOC7" s="63">
        <v>0</v>
      </c>
      <c r="DOD7" s="64">
        <v>0</v>
      </c>
      <c r="DOE7" s="64">
        <v>0</v>
      </c>
      <c r="DOF7" s="64">
        <v>2038</v>
      </c>
      <c r="DOG7" s="64">
        <v>0</v>
      </c>
      <c r="DOH7" s="64">
        <v>0</v>
      </c>
      <c r="DOI7" s="64">
        <f>SUM(DOC7:DOH7)</f>
        <v>2038</v>
      </c>
      <c r="DOJ7" s="68">
        <f>DOI7/$DOJ$5</f>
        <v>339.66666666666669</v>
      </c>
      <c r="DOK7" s="63">
        <v>0</v>
      </c>
      <c r="DOL7" s="64">
        <v>0</v>
      </c>
      <c r="DOM7" s="64">
        <v>1687</v>
      </c>
      <c r="DON7" s="64">
        <v>0</v>
      </c>
      <c r="DOO7" s="64">
        <v>0</v>
      </c>
      <c r="DOP7" s="64">
        <v>0</v>
      </c>
      <c r="DOQ7" s="64">
        <f>SUM(DOK7:DOP7)</f>
        <v>1687</v>
      </c>
      <c r="DOR7" s="68">
        <f>DOQ7/$DOJ$5</f>
        <v>281.16666666666669</v>
      </c>
      <c r="DOS7" s="63">
        <v>0</v>
      </c>
      <c r="DOT7" s="64">
        <v>1514</v>
      </c>
      <c r="DOU7" s="64">
        <v>0</v>
      </c>
      <c r="DOV7" s="64">
        <v>0</v>
      </c>
      <c r="DOW7" s="64">
        <v>0</v>
      </c>
      <c r="DOX7" s="64">
        <v>0</v>
      </c>
      <c r="DOY7" s="64">
        <f>SUM(DOS7:DOX7)</f>
        <v>1514</v>
      </c>
      <c r="DOZ7" s="68">
        <f>DOY7/$DOJ$5</f>
        <v>252.33333333333334</v>
      </c>
      <c r="DPA7" s="63">
        <v>0</v>
      </c>
      <c r="DPB7" s="64">
        <v>0</v>
      </c>
      <c r="DPC7" s="64">
        <v>0</v>
      </c>
      <c r="DPD7" s="64">
        <v>0</v>
      </c>
      <c r="DPE7" s="64">
        <v>0</v>
      </c>
      <c r="DPF7" s="64">
        <v>0</v>
      </c>
      <c r="DPG7" s="64">
        <f>SUM(DPA7:DPF7)</f>
        <v>0</v>
      </c>
      <c r="DPH7" s="68">
        <f>DPG7/$DPH$5</f>
        <v>0</v>
      </c>
      <c r="DPI7" s="63">
        <v>1311</v>
      </c>
      <c r="DPJ7" s="64">
        <v>0</v>
      </c>
      <c r="DPK7" s="64">
        <v>0</v>
      </c>
      <c r="DPL7" s="64">
        <v>0</v>
      </c>
      <c r="DPM7" s="64">
        <v>1188</v>
      </c>
      <c r="DPN7" s="64">
        <v>274</v>
      </c>
      <c r="DPO7" s="64">
        <f>SUM(DPI7:DPN7)</f>
        <v>2773</v>
      </c>
      <c r="DPP7" s="68">
        <f>DPO7/$DPP$5</f>
        <v>462.16666666666669</v>
      </c>
      <c r="DPQ7" s="63">
        <v>2</v>
      </c>
      <c r="DPR7" s="64">
        <v>0</v>
      </c>
      <c r="DPS7" s="64">
        <v>0</v>
      </c>
      <c r="DPT7" s="64">
        <v>0</v>
      </c>
      <c r="DPU7" s="64">
        <v>0</v>
      </c>
      <c r="DPV7" s="64">
        <v>0</v>
      </c>
      <c r="DPW7" s="64">
        <f>SUM(DPQ7:DPV7)</f>
        <v>2</v>
      </c>
      <c r="DPX7" s="68">
        <f>DPW7/$DPX$5</f>
        <v>0.33333333333333331</v>
      </c>
      <c r="DPY7" s="63">
        <v>0</v>
      </c>
      <c r="DPZ7" s="64">
        <v>0</v>
      </c>
      <c r="DQA7" s="64">
        <f>SUMIF(SUMPK!$B:$B,$B:$B,SUMPK!$O:$O)</f>
        <v>0</v>
      </c>
      <c r="DQB7" s="64">
        <v>0</v>
      </c>
      <c r="DQC7" s="64">
        <v>1643</v>
      </c>
      <c r="DQD7" s="64">
        <v>0</v>
      </c>
      <c r="DQE7" s="64">
        <f>SUM(DPY7:DQD7)</f>
        <v>1643</v>
      </c>
      <c r="DQF7" s="68">
        <f>DQE7/$DQF$5</f>
        <v>273.83333333333331</v>
      </c>
      <c r="DQG7" s="63">
        <v>0</v>
      </c>
      <c r="DQH7" s="64">
        <v>0</v>
      </c>
      <c r="DQI7" s="64">
        <v>1965</v>
      </c>
      <c r="DQJ7" s="64">
        <v>0</v>
      </c>
      <c r="DQK7" s="64">
        <v>0</v>
      </c>
      <c r="DQL7" s="64">
        <v>0</v>
      </c>
      <c r="DQM7" s="64">
        <f>SUM(DQG7:DQL7)</f>
        <v>1965</v>
      </c>
      <c r="DQN7" s="68">
        <f>DQM7/$DQN$5</f>
        <v>327.5</v>
      </c>
      <c r="DQO7" s="48">
        <v>0</v>
      </c>
      <c r="DQP7" s="49">
        <v>0</v>
      </c>
      <c r="DQQ7" s="49">
        <v>0</v>
      </c>
      <c r="DQR7" s="49">
        <v>0</v>
      </c>
      <c r="DQS7" s="49">
        <v>0</v>
      </c>
      <c r="DQT7" s="49">
        <v>0</v>
      </c>
      <c r="DQU7" s="64">
        <f>SUM(DQO7:DQT7)</f>
        <v>0</v>
      </c>
      <c r="DQV7" s="68">
        <f>DQU7/$DQN$5</f>
        <v>0</v>
      </c>
      <c r="DQW7" s="63">
        <v>0</v>
      </c>
      <c r="DQX7" s="64">
        <v>0</v>
      </c>
      <c r="DQY7" s="64">
        <v>0</v>
      </c>
      <c r="DQZ7" s="64">
        <v>796</v>
      </c>
      <c r="DRA7" s="64">
        <v>0</v>
      </c>
      <c r="DRB7" s="64">
        <v>0</v>
      </c>
      <c r="DRC7" s="64">
        <f>SUM(DQW7:DRB7)</f>
        <v>796</v>
      </c>
      <c r="DRD7" s="68">
        <f>DRC7/$DRD$5</f>
        <v>132.66666666666666</v>
      </c>
      <c r="DRE7" s="63">
        <v>619</v>
      </c>
      <c r="DRF7" s="64">
        <v>358</v>
      </c>
      <c r="DRG7" s="64">
        <v>0</v>
      </c>
      <c r="DRH7" s="64">
        <v>1313</v>
      </c>
      <c r="DRI7" s="64">
        <v>0</v>
      </c>
      <c r="DRJ7" s="64">
        <v>0</v>
      </c>
      <c r="DRK7" s="64">
        <f>SUM(DRE7:DRJ7)</f>
        <v>2290</v>
      </c>
      <c r="DRL7" s="68">
        <f>DRK7/$DRL$5</f>
        <v>381.66666666666669</v>
      </c>
      <c r="DRM7" s="63">
        <v>0</v>
      </c>
      <c r="DRN7" s="64">
        <v>0</v>
      </c>
      <c r="DRO7" s="64">
        <v>0</v>
      </c>
      <c r="DRP7" s="64">
        <v>0</v>
      </c>
      <c r="DRQ7" s="64">
        <v>0</v>
      </c>
      <c r="DRR7" s="64">
        <v>994</v>
      </c>
      <c r="DRS7" s="64">
        <f>SUM(DRM7:DRR7)</f>
        <v>994</v>
      </c>
      <c r="DRT7" s="68">
        <f>DRS7/$DRT$5</f>
        <v>165.66666666666666</v>
      </c>
      <c r="DRU7" s="63">
        <v>0</v>
      </c>
      <c r="DRV7" s="64">
        <v>0</v>
      </c>
      <c r="DRW7" s="64">
        <v>0</v>
      </c>
      <c r="DRX7" s="64">
        <v>1159</v>
      </c>
      <c r="DRY7" s="64">
        <v>0</v>
      </c>
      <c r="DRZ7" s="64">
        <v>0</v>
      </c>
      <c r="DSA7" s="64">
        <f>SUM(DRU7:DRZ7)</f>
        <v>1159</v>
      </c>
      <c r="DSB7" s="68">
        <f>DSA7/$DSB$5</f>
        <v>193.16666666666666</v>
      </c>
      <c r="DSC7" s="48">
        <v>0</v>
      </c>
      <c r="DSD7" s="49">
        <v>0</v>
      </c>
      <c r="DSE7" s="49">
        <v>0</v>
      </c>
      <c r="DSF7" s="49">
        <v>702</v>
      </c>
      <c r="DSG7" s="49">
        <v>255</v>
      </c>
      <c r="DSH7" s="49">
        <v>0</v>
      </c>
      <c r="DSI7" s="64">
        <f>SUM(DSC7:DSH7)</f>
        <v>957</v>
      </c>
      <c r="DSJ7" s="68">
        <f>DSI7/$DSJ$5</f>
        <v>159.5</v>
      </c>
      <c r="DSK7" s="63">
        <v>0</v>
      </c>
      <c r="DSL7" s="64">
        <v>0</v>
      </c>
      <c r="DSM7" s="64">
        <v>5</v>
      </c>
      <c r="DSO7" s="64">
        <v>5</v>
      </c>
      <c r="DSP7" s="64">
        <v>993</v>
      </c>
      <c r="DSQ7" s="64">
        <f t="shared" ref="DSQ7:DSQ23" si="457">SUM(DSK7:DSP7)</f>
        <v>1003</v>
      </c>
      <c r="DSR7" s="68">
        <f>DSQ7/$DSR$5</f>
        <v>167.16666666666666</v>
      </c>
      <c r="DSS7" s="82">
        <v>0</v>
      </c>
      <c r="DST7" s="83">
        <v>0</v>
      </c>
      <c r="DSU7" s="83">
        <v>0</v>
      </c>
      <c r="DSV7" s="83">
        <v>0</v>
      </c>
      <c r="DSW7" s="83">
        <v>0</v>
      </c>
      <c r="DSX7" s="83">
        <v>1157</v>
      </c>
      <c r="DSY7" s="64">
        <f t="shared" ref="DSY7" si="458">SUM(DSS7:DSX7)</f>
        <v>1157</v>
      </c>
      <c r="DSZ7" s="68">
        <f>DSY7/$DSZ$5</f>
        <v>192.83333333333334</v>
      </c>
      <c r="DTA7" s="48">
        <v>0</v>
      </c>
      <c r="DTB7" s="49">
        <v>0</v>
      </c>
      <c r="DTC7" s="49">
        <v>0</v>
      </c>
      <c r="DTD7" s="49">
        <v>1310</v>
      </c>
      <c r="DTE7" s="49">
        <v>0</v>
      </c>
      <c r="DTF7" s="49">
        <v>0</v>
      </c>
      <c r="DTG7" s="64">
        <f t="shared" ref="DTG7" si="459">SUM(DTA7:DTF7)</f>
        <v>1310</v>
      </c>
      <c r="DTH7" s="68">
        <f>DTG7/$DTH$5</f>
        <v>218.33333333333334</v>
      </c>
      <c r="DTI7" s="48">
        <v>0</v>
      </c>
      <c r="DTJ7" s="49">
        <v>0</v>
      </c>
      <c r="DTK7" s="49">
        <v>0</v>
      </c>
      <c r="DTL7" s="49">
        <v>1608</v>
      </c>
      <c r="DTM7" s="49">
        <v>0</v>
      </c>
      <c r="DTN7" s="49">
        <v>0</v>
      </c>
      <c r="DTO7" s="64">
        <f t="shared" ref="DTO7" si="460">SUM(DTI7:DTN7)</f>
        <v>1608</v>
      </c>
      <c r="DTP7" s="68">
        <f>DTO7/$DTP$5</f>
        <v>268</v>
      </c>
      <c r="DTQ7" s="48">
        <v>1663</v>
      </c>
      <c r="DTR7" s="49">
        <v>0</v>
      </c>
      <c r="DTS7" s="49">
        <v>0</v>
      </c>
      <c r="DTT7" s="49">
        <v>0</v>
      </c>
      <c r="DTU7" s="49">
        <v>0</v>
      </c>
      <c r="DTV7" s="49">
        <v>818</v>
      </c>
      <c r="DTW7" s="64">
        <f t="shared" ref="DTW7" si="461">SUM(DTQ7:DTV7)</f>
        <v>2481</v>
      </c>
      <c r="DTX7" s="68">
        <f>DTW7/$DTX$5</f>
        <v>413.5</v>
      </c>
      <c r="DTY7" s="63">
        <v>1477</v>
      </c>
      <c r="DTZ7" s="64">
        <v>0</v>
      </c>
      <c r="DUA7" s="64">
        <v>0</v>
      </c>
      <c r="DUB7" s="64">
        <v>0</v>
      </c>
      <c r="DUC7" s="64">
        <v>0</v>
      </c>
      <c r="DUD7" s="64">
        <v>1000</v>
      </c>
      <c r="DUE7" s="64">
        <f t="shared" ref="DUE7" si="462">SUM(DTY7:DUD7)</f>
        <v>2477</v>
      </c>
      <c r="DUF7" s="68">
        <f>DUE7/$DUF$5</f>
        <v>412.83333333333331</v>
      </c>
      <c r="DUG7" s="48">
        <v>0</v>
      </c>
      <c r="DUH7" s="49">
        <v>1509</v>
      </c>
      <c r="DUI7" s="49">
        <v>0</v>
      </c>
      <c r="DUJ7" s="49">
        <v>0</v>
      </c>
      <c r="DUK7" s="49">
        <v>0</v>
      </c>
      <c r="DUL7" s="49">
        <v>0</v>
      </c>
      <c r="DUM7" s="64">
        <f t="shared" ref="DUM7" si="463">SUM(DUG7:DUL7)</f>
        <v>1509</v>
      </c>
      <c r="DUN7" s="68">
        <f>DUM7/$DUN$5</f>
        <v>251.5</v>
      </c>
      <c r="DUO7" s="63">
        <v>0</v>
      </c>
      <c r="DUP7" s="64">
        <v>0</v>
      </c>
      <c r="DUQ7" s="64">
        <v>1080</v>
      </c>
      <c r="DUR7" s="64">
        <v>422</v>
      </c>
      <c r="DUS7" s="64">
        <v>0</v>
      </c>
      <c r="DUT7" s="64">
        <v>0</v>
      </c>
      <c r="DUU7" s="64">
        <f t="shared" ref="DUU7" si="464">SUM(DUO7:DUT7)</f>
        <v>1502</v>
      </c>
      <c r="DUV7" s="68">
        <f>DUU7/$DUN$5</f>
        <v>250.33333333333334</v>
      </c>
      <c r="DUW7" s="48">
        <v>0</v>
      </c>
      <c r="DUX7" s="49">
        <v>0</v>
      </c>
      <c r="DUY7" s="49">
        <v>0</v>
      </c>
      <c r="DUZ7" s="49">
        <v>0</v>
      </c>
      <c r="DVA7" s="49">
        <v>0</v>
      </c>
      <c r="DVB7" s="49">
        <v>979</v>
      </c>
      <c r="DVC7" s="64">
        <f t="shared" ref="DVC7" si="465">SUM(DUW7:DVB7)</f>
        <v>979</v>
      </c>
      <c r="DVD7" s="68">
        <f>DVC7/$DVD$5</f>
        <v>163.16666666666666</v>
      </c>
      <c r="DVE7" s="239">
        <v>0</v>
      </c>
      <c r="DVF7" s="1">
        <v>0</v>
      </c>
      <c r="DVG7" s="1">
        <v>1689</v>
      </c>
      <c r="DVH7" s="1">
        <v>0</v>
      </c>
      <c r="DVI7" s="1">
        <v>0</v>
      </c>
      <c r="DVJ7" s="1">
        <v>0</v>
      </c>
      <c r="DVK7" s="64">
        <f t="shared" ref="DVK7" si="466">SUM(DVE7:DVJ7)</f>
        <v>1689</v>
      </c>
      <c r="DVL7" s="68">
        <f>DVK7/$DVL$5</f>
        <v>281.5</v>
      </c>
      <c r="DVM7" s="48">
        <v>0</v>
      </c>
      <c r="DVN7" s="49">
        <v>0</v>
      </c>
      <c r="DVO7" s="49">
        <v>1886</v>
      </c>
      <c r="DVP7" s="49">
        <v>92</v>
      </c>
      <c r="DVQ7" s="49">
        <v>0</v>
      </c>
      <c r="DVR7" s="49">
        <v>0</v>
      </c>
      <c r="DVS7" s="64">
        <f t="shared" ref="DVS7" si="467">SUM(DVM7:DVR7)</f>
        <v>1978</v>
      </c>
      <c r="DVT7" s="68">
        <f>DVS7/$DVL$5</f>
        <v>329.66666666666669</v>
      </c>
      <c r="DVU7" s="63">
        <v>0</v>
      </c>
      <c r="DVV7" s="64">
        <v>2</v>
      </c>
      <c r="DVW7" s="64">
        <v>0</v>
      </c>
      <c r="DVX7" s="64">
        <v>1636</v>
      </c>
      <c r="DVY7" s="64">
        <v>0</v>
      </c>
      <c r="DVZ7" s="64">
        <v>0</v>
      </c>
      <c r="DWA7" s="64">
        <f t="shared" ref="DWA7" si="468">SUM(DVU7:DVZ7)</f>
        <v>1638</v>
      </c>
      <c r="DWB7" s="68">
        <f>DWA7/$DWB$5</f>
        <v>273</v>
      </c>
      <c r="DWC7" s="48">
        <v>0</v>
      </c>
      <c r="DWD7" s="49">
        <v>0</v>
      </c>
      <c r="DWE7" s="49">
        <v>0</v>
      </c>
      <c r="DWF7" s="49">
        <v>0</v>
      </c>
      <c r="DWG7" s="49">
        <v>0</v>
      </c>
      <c r="DWH7" s="49">
        <v>1493</v>
      </c>
      <c r="DWI7" s="64">
        <f t="shared" ref="DWI7" si="469">SUM(DWC7:DWH7)</f>
        <v>1493</v>
      </c>
      <c r="DWJ7" s="68">
        <f>DWI7/$DWJ$5</f>
        <v>248.83333333333334</v>
      </c>
      <c r="DWK7" s="48">
        <v>3</v>
      </c>
      <c r="DWL7" s="49">
        <v>282</v>
      </c>
      <c r="DWM7" s="49">
        <v>0</v>
      </c>
      <c r="DWN7" s="49">
        <v>1490</v>
      </c>
      <c r="DWO7" s="49">
        <v>0</v>
      </c>
      <c r="DWP7" s="49">
        <v>0</v>
      </c>
      <c r="DWQ7" s="64">
        <f t="shared" ref="DWQ7" si="470">SUM(DWK7:DWP7)</f>
        <v>1775</v>
      </c>
      <c r="DWR7" s="68">
        <f>DWQ7/$DWR$5</f>
        <v>295.83333333333331</v>
      </c>
      <c r="DWS7" s="48">
        <v>0</v>
      </c>
      <c r="DWT7" s="49">
        <v>0</v>
      </c>
      <c r="DWU7" s="49">
        <v>0</v>
      </c>
      <c r="DWV7" s="49">
        <v>0</v>
      </c>
      <c r="DWW7" s="49">
        <v>0</v>
      </c>
      <c r="DWX7" s="49">
        <v>0</v>
      </c>
      <c r="DWY7" s="64">
        <f t="shared" ref="DWY7" si="471">SUM(DWS7:DWX7)</f>
        <v>0</v>
      </c>
      <c r="DWZ7" s="68">
        <f>DWY7/$DWZ$5</f>
        <v>0</v>
      </c>
      <c r="DXA7" s="48">
        <v>0</v>
      </c>
      <c r="DXB7" s="49">
        <v>927</v>
      </c>
      <c r="DXC7" s="49">
        <v>0</v>
      </c>
      <c r="DXD7" s="49">
        <v>0</v>
      </c>
      <c r="DXE7" s="49">
        <v>0</v>
      </c>
      <c r="DXF7" s="49">
        <v>2280</v>
      </c>
      <c r="DXG7" s="64">
        <f t="shared" ref="DXG7" si="472">SUM(DXA7:DXF7)</f>
        <v>3207</v>
      </c>
      <c r="DXH7" s="68">
        <f>DXG7/$DXH$5</f>
        <v>534.5</v>
      </c>
      <c r="DXI7" s="48">
        <v>0</v>
      </c>
      <c r="DXJ7" s="49">
        <v>0</v>
      </c>
      <c r="DXK7" s="49">
        <v>0</v>
      </c>
      <c r="DXL7" s="49">
        <v>0</v>
      </c>
      <c r="DXM7" s="49">
        <v>0</v>
      </c>
      <c r="DXN7" s="49">
        <v>0</v>
      </c>
      <c r="DXO7" s="64">
        <f t="shared" ref="DXO7" si="473">SUM(DXI7:DXN7)</f>
        <v>0</v>
      </c>
      <c r="DXP7" s="68">
        <f>DXO7/$DXP$5</f>
        <v>0</v>
      </c>
      <c r="DXQ7" s="48">
        <v>962</v>
      </c>
      <c r="DXR7" s="49">
        <v>0</v>
      </c>
      <c r="DXS7" s="49">
        <v>0</v>
      </c>
      <c r="DXT7" s="49">
        <v>0</v>
      </c>
      <c r="DXU7" s="49">
        <v>0</v>
      </c>
      <c r="DXV7" s="49">
        <v>0</v>
      </c>
      <c r="DXW7" s="64">
        <f t="shared" ref="DXW7" si="474">SUM(DXQ7:DXV7)</f>
        <v>962</v>
      </c>
      <c r="DXX7" s="68">
        <f>DXW7/$DXX$5</f>
        <v>160.33333333333334</v>
      </c>
      <c r="DXY7" s="48">
        <v>0</v>
      </c>
      <c r="DXZ7" s="49">
        <v>0</v>
      </c>
      <c r="DYA7" s="49">
        <v>917</v>
      </c>
      <c r="DYB7" s="49">
        <v>0</v>
      </c>
      <c r="DYC7" s="49">
        <v>0</v>
      </c>
      <c r="DYD7" s="49">
        <v>0</v>
      </c>
      <c r="DYE7" s="64">
        <f t="shared" ref="DYE7" si="475">SUM(DXY7:DYD7)</f>
        <v>917</v>
      </c>
      <c r="DYF7" s="68">
        <f>DYE7/$DXX$5</f>
        <v>152.83333333333334</v>
      </c>
      <c r="DYG7" s="48">
        <v>2529</v>
      </c>
      <c r="DYH7" s="49">
        <v>0</v>
      </c>
      <c r="DYI7" s="49">
        <v>0</v>
      </c>
      <c r="DYJ7" s="49">
        <v>0</v>
      </c>
      <c r="DYK7" s="49">
        <v>0</v>
      </c>
      <c r="DYL7" s="49">
        <v>0</v>
      </c>
      <c r="DYM7" s="64">
        <f t="shared" ref="DYM7" si="476">SUM(DYG7:DYL7)</f>
        <v>2529</v>
      </c>
      <c r="DYN7" s="68">
        <f>DYM7/DXX$5</f>
        <v>421.5</v>
      </c>
      <c r="DYO7" s="48">
        <v>1656</v>
      </c>
      <c r="DYP7" s="49">
        <v>0</v>
      </c>
      <c r="DYQ7" s="49">
        <v>0</v>
      </c>
      <c r="DYR7" s="49">
        <v>0</v>
      </c>
      <c r="DYS7" s="49">
        <v>0</v>
      </c>
      <c r="DYT7" s="49">
        <v>0</v>
      </c>
      <c r="DYU7" s="64">
        <f t="shared" ref="DYU7" si="477">SUM(DYO7:DYT7)</f>
        <v>1656</v>
      </c>
      <c r="DYV7" s="68">
        <f>DYU7/$DYV$5</f>
        <v>276</v>
      </c>
      <c r="DYW7" s="48">
        <v>848</v>
      </c>
      <c r="DYX7" s="49">
        <v>0</v>
      </c>
      <c r="DYY7" s="49">
        <v>0</v>
      </c>
      <c r="DYZ7" s="49">
        <v>0</v>
      </c>
      <c r="DZA7" s="49">
        <v>626</v>
      </c>
      <c r="DZB7" s="49">
        <v>0</v>
      </c>
      <c r="DZC7" s="64">
        <f t="shared" ref="DZC7" si="478">SUM(DYW7:DZB7)</f>
        <v>1474</v>
      </c>
      <c r="DZD7" s="68">
        <f>DZC7/$DZD$5</f>
        <v>245.66666666666666</v>
      </c>
      <c r="DZE7" s="48">
        <v>0</v>
      </c>
      <c r="DZF7" s="49">
        <v>0</v>
      </c>
      <c r="DZG7" s="49">
        <v>981</v>
      </c>
      <c r="DZH7" s="49">
        <v>0</v>
      </c>
      <c r="DZI7" s="49">
        <v>0</v>
      </c>
      <c r="DZJ7" s="49">
        <v>982</v>
      </c>
      <c r="DZK7" s="64">
        <f t="shared" ref="DZK7" si="479">SUM(DZE7:DZJ7)</f>
        <v>1963</v>
      </c>
      <c r="DZL7" s="68">
        <f>DZK7/$DZL$5</f>
        <v>327.16666666666669</v>
      </c>
      <c r="DZM7" s="48">
        <v>0</v>
      </c>
      <c r="DZN7" s="49">
        <v>1417</v>
      </c>
      <c r="DZO7" s="49">
        <v>0</v>
      </c>
      <c r="DZP7" s="49">
        <v>121</v>
      </c>
      <c r="DZQ7" s="49">
        <v>0</v>
      </c>
      <c r="DZR7" s="49">
        <v>976</v>
      </c>
      <c r="DZS7" s="64">
        <f t="shared" ref="DZS7" si="480">SUM(DZM7:DZR7)</f>
        <v>2514</v>
      </c>
      <c r="DZT7" s="68">
        <f>DZS7/$DZT$5</f>
        <v>419</v>
      </c>
      <c r="DZU7" s="63">
        <v>0</v>
      </c>
      <c r="DZV7" s="64">
        <v>0</v>
      </c>
      <c r="DZW7" s="64">
        <v>0</v>
      </c>
      <c r="DZX7" s="64">
        <v>943</v>
      </c>
      <c r="DZY7" s="64">
        <v>0</v>
      </c>
      <c r="DZZ7" s="64">
        <v>0</v>
      </c>
      <c r="EAA7" s="64">
        <f t="shared" ref="EAA7" si="481">SUM(DZU7:DZZ7)</f>
        <v>943</v>
      </c>
      <c r="EAB7" s="68">
        <f>EAA7/$EAB$5</f>
        <v>157.16666666666666</v>
      </c>
      <c r="EAC7" s="48">
        <v>0</v>
      </c>
      <c r="EAD7" s="49">
        <v>1495</v>
      </c>
      <c r="EAE7" s="49">
        <v>0</v>
      </c>
      <c r="EAF7" s="49">
        <v>0</v>
      </c>
      <c r="EAG7" s="49">
        <v>0</v>
      </c>
      <c r="EAH7" s="49">
        <v>0</v>
      </c>
      <c r="EAI7" s="64">
        <f t="shared" ref="EAI7" si="482">SUM(EAC7:EAH7)</f>
        <v>1495</v>
      </c>
      <c r="EAJ7" s="68">
        <f>EAI7/$EAJ$5</f>
        <v>249.16666666666666</v>
      </c>
      <c r="EAK7" s="48">
        <v>0</v>
      </c>
      <c r="EAL7" s="49">
        <v>432</v>
      </c>
      <c r="EAM7" s="49">
        <v>520</v>
      </c>
      <c r="EAN7" s="49">
        <v>0</v>
      </c>
      <c r="EAO7" s="49">
        <v>0</v>
      </c>
      <c r="EAP7" s="49">
        <v>0</v>
      </c>
      <c r="EAQ7" s="64">
        <f t="shared" ref="EAQ7" si="483">SUM(EAK7:EAP7)</f>
        <v>952</v>
      </c>
      <c r="EAR7" s="68">
        <f>EAQ7/$EAJ$5</f>
        <v>158.66666666666666</v>
      </c>
      <c r="EAS7" s="48">
        <v>0</v>
      </c>
      <c r="EAT7" s="49">
        <v>0</v>
      </c>
      <c r="EAU7" s="49">
        <v>0</v>
      </c>
      <c r="EAV7" s="49">
        <v>0</v>
      </c>
      <c r="EAW7" s="49">
        <v>1487</v>
      </c>
      <c r="EAX7" s="49">
        <v>0</v>
      </c>
      <c r="EAY7" s="64">
        <f t="shared" ref="EAY7" si="484">SUM(EAS7:EAX7)</f>
        <v>1487</v>
      </c>
      <c r="EAZ7" s="68">
        <f>EAY7/$EAZ$5</f>
        <v>247.83333333333334</v>
      </c>
      <c r="EBA7" s="48">
        <v>540</v>
      </c>
      <c r="EBB7" s="49">
        <v>1061</v>
      </c>
      <c r="EBC7" s="49">
        <v>0</v>
      </c>
      <c r="EBD7" s="49">
        <v>0</v>
      </c>
      <c r="EBE7" s="49">
        <v>0</v>
      </c>
      <c r="EBF7" s="49">
        <v>0</v>
      </c>
      <c r="EBG7" s="64">
        <f t="shared" ref="EBG7" si="485">SUM(EBA7:EBF7)</f>
        <v>1601</v>
      </c>
      <c r="EBH7" s="68">
        <f>EBG7/$EAZ$5</f>
        <v>266.83333333333331</v>
      </c>
      <c r="EBI7" s="48">
        <v>0</v>
      </c>
      <c r="EBJ7" s="49">
        <v>0</v>
      </c>
      <c r="EBK7" s="49">
        <v>0</v>
      </c>
      <c r="EBL7" s="49">
        <v>0</v>
      </c>
      <c r="EBM7" s="49">
        <v>0</v>
      </c>
      <c r="EBN7" s="49">
        <v>0</v>
      </c>
      <c r="EBO7" s="64">
        <f t="shared" ref="EBO7" si="486">SUM(EBI7:EBN7)</f>
        <v>0</v>
      </c>
      <c r="EBP7" s="68">
        <f>EBO7/$EBP$5</f>
        <v>0</v>
      </c>
      <c r="EBQ7" s="48">
        <v>0</v>
      </c>
      <c r="EBR7" s="49">
        <v>0</v>
      </c>
      <c r="EBS7" s="49">
        <v>0</v>
      </c>
      <c r="EBT7" s="49">
        <v>1466</v>
      </c>
      <c r="EBU7" s="49">
        <v>0</v>
      </c>
      <c r="EBV7" s="49">
        <v>0</v>
      </c>
      <c r="EBW7" s="64">
        <f t="shared" ref="EBW7" si="487">SUM(EBQ7:EBV7)</f>
        <v>1466</v>
      </c>
      <c r="EBX7" s="68">
        <f>EBW7/$EBX$5</f>
        <v>244.33333333333334</v>
      </c>
      <c r="EBY7" s="48">
        <v>0</v>
      </c>
      <c r="EBZ7" s="49">
        <v>0</v>
      </c>
      <c r="ECA7" s="49">
        <v>0</v>
      </c>
      <c r="ECB7" s="49">
        <v>1365</v>
      </c>
      <c r="ECC7" s="49">
        <v>0</v>
      </c>
      <c r="ECD7" s="49">
        <v>0</v>
      </c>
      <c r="ECE7" s="64">
        <f t="shared" ref="ECE7" si="488">SUM(EBY7:ECD7)</f>
        <v>1365</v>
      </c>
      <c r="ECF7" s="68">
        <f>ECE7/6</f>
        <v>227.5</v>
      </c>
      <c r="ECG7" s="48">
        <v>0</v>
      </c>
      <c r="ECH7" s="49">
        <v>1293</v>
      </c>
      <c r="ECI7" s="49">
        <v>0</v>
      </c>
      <c r="ECJ7" s="49">
        <v>0</v>
      </c>
      <c r="ECK7" s="49">
        <v>0</v>
      </c>
      <c r="ECL7" s="49">
        <v>0</v>
      </c>
      <c r="ECM7" s="64">
        <f t="shared" ref="ECM7" si="489">SUM(ECG7:ECL7)</f>
        <v>1293</v>
      </c>
      <c r="ECN7" s="68">
        <f>ECM7/$ECN$5</f>
        <v>215.5</v>
      </c>
      <c r="ECO7" s="48">
        <v>0</v>
      </c>
      <c r="ECP7" s="49">
        <v>1442</v>
      </c>
      <c r="ECQ7" s="49">
        <v>0</v>
      </c>
      <c r="ECR7" s="49">
        <v>0</v>
      </c>
      <c r="ECS7" s="49">
        <v>0</v>
      </c>
      <c r="ECT7" s="49">
        <v>0</v>
      </c>
      <c r="ECU7" s="64">
        <f t="shared" ref="ECU7" si="490">SUM(ECO7:ECT7)</f>
        <v>1442</v>
      </c>
      <c r="ECV7" s="68">
        <f>ECU7/$ECV$5</f>
        <v>240.33333333333334</v>
      </c>
      <c r="ECW7" s="48">
        <v>947</v>
      </c>
      <c r="ECX7" s="49">
        <v>0</v>
      </c>
      <c r="ECY7" s="49">
        <v>0</v>
      </c>
      <c r="ECZ7" s="49">
        <v>810</v>
      </c>
      <c r="EDA7" s="49">
        <v>157</v>
      </c>
      <c r="EDB7" s="49">
        <v>0</v>
      </c>
      <c r="EDC7" s="64">
        <f t="shared" ref="EDC7" si="491">SUM(ECW7:EDB7)</f>
        <v>1914</v>
      </c>
      <c r="EDD7" s="68">
        <f>EDC7/$EDD$5</f>
        <v>319</v>
      </c>
      <c r="EDE7" s="48">
        <v>0</v>
      </c>
      <c r="EDF7" s="49">
        <v>0</v>
      </c>
      <c r="EDG7" s="49">
        <v>0</v>
      </c>
      <c r="EDH7" s="49">
        <v>313</v>
      </c>
      <c r="EDI7" s="49">
        <v>0</v>
      </c>
      <c r="EDJ7" s="49">
        <v>574</v>
      </c>
      <c r="EDK7" s="64">
        <f t="shared" ref="EDK7" si="492">SUM(EDE7:EDJ7)</f>
        <v>887</v>
      </c>
      <c r="EDL7" s="68">
        <f>EDK7/$EDL$5</f>
        <v>147.83333333333334</v>
      </c>
      <c r="EDM7" s="48">
        <v>824</v>
      </c>
      <c r="EDN7" s="49">
        <v>0</v>
      </c>
      <c r="EDO7" s="49">
        <v>1265</v>
      </c>
      <c r="EDP7" s="49">
        <v>0</v>
      </c>
      <c r="EDQ7" s="49">
        <v>0</v>
      </c>
      <c r="EDR7" s="49">
        <v>0</v>
      </c>
      <c r="EDS7" s="64">
        <f t="shared" ref="EDS7" si="493">SUM(EDM7:EDR7)</f>
        <v>2089</v>
      </c>
      <c r="EDT7" s="68">
        <f>EDS7/$EDT$5</f>
        <v>348.16666666666669</v>
      </c>
      <c r="EDU7" s="63">
        <v>1705</v>
      </c>
      <c r="EDV7" s="64">
        <v>0</v>
      </c>
      <c r="EDW7" s="64">
        <v>0</v>
      </c>
      <c r="EDX7" s="64">
        <v>0</v>
      </c>
      <c r="EDY7" s="64">
        <v>0</v>
      </c>
      <c r="EDZ7" s="64">
        <v>0</v>
      </c>
      <c r="EEA7" s="64">
        <f t="shared" ref="EEA7" si="494">SUM(EDU7:EDZ7)</f>
        <v>1705</v>
      </c>
      <c r="EEB7" s="68">
        <f>EEA7/$EEB$5</f>
        <v>284.16666666666669</v>
      </c>
      <c r="EEC7" s="48">
        <v>638</v>
      </c>
      <c r="EED7" s="49">
        <v>0</v>
      </c>
      <c r="EEE7" s="49">
        <v>0</v>
      </c>
      <c r="EEF7" s="49">
        <v>0</v>
      </c>
      <c r="EEG7" s="49">
        <v>0</v>
      </c>
      <c r="EEH7" s="49">
        <v>0</v>
      </c>
      <c r="EEI7" s="64">
        <f t="shared" ref="EEI7" si="495">SUM(EEC7:EEH7)</f>
        <v>638</v>
      </c>
      <c r="EEJ7" s="68">
        <f>EEI7/$EEJ$5</f>
        <v>106.33333333333333</v>
      </c>
      <c r="EEK7" s="63">
        <v>1256</v>
      </c>
      <c r="EEL7" s="64">
        <v>0</v>
      </c>
      <c r="EEM7" s="64">
        <v>0</v>
      </c>
      <c r="EEN7" s="64">
        <v>295</v>
      </c>
      <c r="EEO7" s="64">
        <v>0</v>
      </c>
      <c r="EEP7" s="64">
        <v>1614</v>
      </c>
      <c r="EEQ7" s="64">
        <f t="shared" ref="EEQ7" si="496">SUM(EEK7:EEP7)</f>
        <v>3165</v>
      </c>
      <c r="EER7" s="68">
        <f>EEQ7/$EER$5</f>
        <v>527.5</v>
      </c>
      <c r="EES7" s="48">
        <v>0</v>
      </c>
      <c r="EET7" s="49">
        <v>0</v>
      </c>
      <c r="EEU7" s="49">
        <v>0</v>
      </c>
      <c r="EEV7" s="49">
        <v>0</v>
      </c>
      <c r="EEW7" s="49">
        <v>0</v>
      </c>
      <c r="EEX7" s="49">
        <v>0</v>
      </c>
      <c r="EEY7" s="64">
        <f t="shared" ref="EEY7" si="497">SUM(EES7:EEX7)</f>
        <v>0</v>
      </c>
      <c r="EEZ7" s="68">
        <f>EEY7/$EEZ$5</f>
        <v>0</v>
      </c>
      <c r="EFA7" s="63">
        <v>0</v>
      </c>
      <c r="EFB7" s="64">
        <v>983</v>
      </c>
      <c r="EFC7" s="64">
        <v>0</v>
      </c>
      <c r="EFD7" s="64">
        <v>0</v>
      </c>
      <c r="EFE7" s="64">
        <v>0</v>
      </c>
      <c r="EFF7" s="64">
        <v>432</v>
      </c>
      <c r="EFG7" s="64">
        <f t="shared" ref="EFG7" si="498">SUM(EFA7:EFF7)</f>
        <v>1415</v>
      </c>
      <c r="EFH7" s="68">
        <f>EFG7/$EEZ$5</f>
        <v>235.83333333333334</v>
      </c>
      <c r="EFI7" s="321">
        <v>544</v>
      </c>
      <c r="EFJ7" s="322">
        <v>0</v>
      </c>
      <c r="EFK7" s="322">
        <v>0</v>
      </c>
      <c r="EFL7" s="322">
        <v>0</v>
      </c>
      <c r="EFM7" s="322">
        <v>0</v>
      </c>
      <c r="EFN7" s="322">
        <v>0</v>
      </c>
      <c r="EFO7" s="64">
        <f t="shared" ref="EFO7" si="499">SUM(EFI7:EFN7)</f>
        <v>544</v>
      </c>
      <c r="EFP7" s="68">
        <f>EFO7/$EFP$5</f>
        <v>90.666666666666671</v>
      </c>
      <c r="EFQ7" s="48">
        <v>0</v>
      </c>
      <c r="EFR7" s="49">
        <v>988</v>
      </c>
      <c r="EFS7" s="49">
        <v>0</v>
      </c>
      <c r="EFT7" s="49">
        <v>308</v>
      </c>
      <c r="EFU7" s="49">
        <v>0</v>
      </c>
      <c r="EFV7" s="49">
        <v>0</v>
      </c>
      <c r="EFW7" s="64">
        <f t="shared" ref="EFW7" si="500">SUM(EFQ7:EFV7)</f>
        <v>1296</v>
      </c>
      <c r="EFX7" s="68">
        <f>EFW7/$EFP$5</f>
        <v>216</v>
      </c>
      <c r="EFY7" s="321">
        <v>0</v>
      </c>
      <c r="EFZ7" s="322">
        <v>1645</v>
      </c>
      <c r="EGA7" s="322">
        <v>644</v>
      </c>
      <c r="EGB7" s="322">
        <v>0</v>
      </c>
      <c r="EGC7" s="322">
        <v>0</v>
      </c>
      <c r="EGD7" s="322">
        <v>0</v>
      </c>
      <c r="EGE7" s="64">
        <f t="shared" ref="EGE7" si="501">SUM(EFY7:EGD7)</f>
        <v>2289</v>
      </c>
      <c r="EGF7" s="68">
        <f>EGE7/$EGF$5</f>
        <v>381.5</v>
      </c>
      <c r="EGG7" s="48">
        <v>0</v>
      </c>
      <c r="EGH7" s="49">
        <v>0</v>
      </c>
      <c r="EGI7" s="49">
        <v>528</v>
      </c>
      <c r="EGJ7" s="49">
        <v>0</v>
      </c>
      <c r="EGK7" s="49">
        <v>116</v>
      </c>
      <c r="EGL7" s="49">
        <v>0</v>
      </c>
      <c r="EGM7" s="64">
        <f t="shared" ref="EGM7" si="502">SUM(EGG7:EGL7)</f>
        <v>644</v>
      </c>
      <c r="EGN7" s="68">
        <f>EGM7/$EGN$5</f>
        <v>107.33333333333333</v>
      </c>
      <c r="EGO7" s="63">
        <v>955</v>
      </c>
      <c r="EGP7" s="64">
        <v>0</v>
      </c>
      <c r="EGQ7" s="64">
        <v>0</v>
      </c>
      <c r="EGR7" s="64">
        <v>0</v>
      </c>
      <c r="EGS7" s="64">
        <v>756</v>
      </c>
      <c r="EGT7" s="64">
        <v>880</v>
      </c>
      <c r="EGU7" s="64">
        <f t="shared" ref="EGU7" si="503">SUM(EGO7:EGT7)</f>
        <v>2591</v>
      </c>
      <c r="EGV7" s="68">
        <f>EGU7/$EGV$5</f>
        <v>431.83333333333331</v>
      </c>
      <c r="EGW7" s="63">
        <v>0</v>
      </c>
      <c r="EGX7" s="64">
        <v>0</v>
      </c>
      <c r="EGY7" s="64">
        <v>0</v>
      </c>
      <c r="EGZ7" s="64">
        <v>0</v>
      </c>
      <c r="EHA7" s="64">
        <v>1479</v>
      </c>
      <c r="EHB7" s="64">
        <v>113</v>
      </c>
      <c r="EHC7" s="64">
        <f t="shared" ref="EHC7" si="504">SUM(EGW7:EHB7)</f>
        <v>1592</v>
      </c>
      <c r="EHD7" s="68">
        <f>EHC7/$EHD$5</f>
        <v>265.33333333333331</v>
      </c>
      <c r="EHE7" s="63">
        <v>0</v>
      </c>
      <c r="EHF7" s="64">
        <v>0</v>
      </c>
      <c r="EHG7" s="64">
        <v>0</v>
      </c>
      <c r="EHH7" s="64">
        <v>0</v>
      </c>
      <c r="EHI7" s="64">
        <v>0</v>
      </c>
      <c r="EHJ7" s="64">
        <v>0</v>
      </c>
      <c r="EHK7" s="64">
        <f t="shared" ref="EHK7" si="505">SUM(EHE7:EHJ7)</f>
        <v>0</v>
      </c>
      <c r="EHL7" s="68">
        <f>EHK7/$EHL$5</f>
        <v>0</v>
      </c>
      <c r="EHM7" s="347">
        <v>0</v>
      </c>
      <c r="EHN7" s="348">
        <v>0</v>
      </c>
      <c r="EHO7" s="348">
        <v>0</v>
      </c>
      <c r="EHP7" s="348">
        <v>0</v>
      </c>
      <c r="EHQ7" s="348">
        <v>0</v>
      </c>
      <c r="EHR7" s="348">
        <v>953</v>
      </c>
      <c r="EHS7" s="258">
        <f t="shared" ref="EHS7" si="506">SUM(EHM7:EHR7)</f>
        <v>953</v>
      </c>
      <c r="EHT7" s="100">
        <f>EHS7/$EHT$5</f>
        <v>158.83333333333334</v>
      </c>
      <c r="EHU7" s="321">
        <v>0</v>
      </c>
      <c r="EHV7" s="322">
        <v>0</v>
      </c>
      <c r="EHW7" s="322">
        <v>0</v>
      </c>
      <c r="EHX7" s="322">
        <v>0</v>
      </c>
      <c r="EHY7" s="322">
        <v>970</v>
      </c>
      <c r="EHZ7" s="322">
        <v>0</v>
      </c>
      <c r="EIA7" s="64">
        <f t="shared" ref="EIA7" si="507">SUM(EHU7:EHZ7)</f>
        <v>970</v>
      </c>
      <c r="EIB7" s="68">
        <f>EIA7/$EIB$5</f>
        <v>161.66666666666666</v>
      </c>
      <c r="EIC7" s="48">
        <v>0</v>
      </c>
      <c r="EID7" s="49">
        <v>0</v>
      </c>
      <c r="EIE7" s="49">
        <v>0</v>
      </c>
      <c r="EIF7" s="49">
        <v>1453</v>
      </c>
      <c r="EIG7" s="49">
        <v>0</v>
      </c>
      <c r="EIH7" s="49">
        <v>0</v>
      </c>
      <c r="EII7" s="64">
        <f t="shared" ref="EII7" si="508">SUM(EIC7:EIH7)</f>
        <v>1453</v>
      </c>
      <c r="EIJ7" s="68">
        <f>EII7/$EIJ$5</f>
        <v>242.16666666666666</v>
      </c>
      <c r="EIK7" s="619">
        <v>0</v>
      </c>
      <c r="EIL7" s="620">
        <v>0</v>
      </c>
      <c r="EIM7" s="620">
        <v>0</v>
      </c>
      <c r="EIN7" s="620">
        <v>724</v>
      </c>
      <c r="EIO7" s="620">
        <v>203</v>
      </c>
      <c r="EIP7" s="620">
        <v>0</v>
      </c>
      <c r="EIQ7" s="258">
        <f t="shared" ref="EIQ7" si="509">SUM(EIK7:EIP7)</f>
        <v>927</v>
      </c>
      <c r="EIR7" s="100">
        <f>EIQ7/$EIR$5</f>
        <v>154.5</v>
      </c>
      <c r="EIS7" s="63">
        <v>0</v>
      </c>
      <c r="EIT7" s="64">
        <v>918</v>
      </c>
      <c r="EIU7" s="64">
        <v>62</v>
      </c>
      <c r="EIV7" s="64">
        <v>442</v>
      </c>
      <c r="EIW7" s="64">
        <v>1303</v>
      </c>
      <c r="EIX7" s="64">
        <v>0</v>
      </c>
      <c r="EIY7" s="64">
        <f t="shared" ref="EIY7" si="510">SUM(EIS7:EIX7)</f>
        <v>2725</v>
      </c>
      <c r="EIZ7" s="68">
        <f>EIY7/$EIZ$5</f>
        <v>454.16666666666669</v>
      </c>
      <c r="EJA7" s="619">
        <v>0</v>
      </c>
      <c r="EJB7" s="620">
        <v>0</v>
      </c>
      <c r="EJC7" s="620">
        <v>0</v>
      </c>
      <c r="EJD7" s="620">
        <v>426</v>
      </c>
      <c r="EJE7" s="620">
        <v>1080</v>
      </c>
      <c r="EJF7" s="620">
        <v>229</v>
      </c>
      <c r="EJG7" s="258">
        <f t="shared" ref="EJG7" si="511">SUM(EJA7:EJF7)</f>
        <v>1735</v>
      </c>
      <c r="EJH7" s="100">
        <f>EJG7/$EJH$5</f>
        <v>289.16666666666669</v>
      </c>
      <c r="EJI7" s="48">
        <v>0</v>
      </c>
      <c r="EJJ7" s="49">
        <v>794</v>
      </c>
      <c r="EJK7" s="49">
        <v>0</v>
      </c>
      <c r="EJL7" s="49">
        <v>0</v>
      </c>
      <c r="EJM7" s="49">
        <v>0</v>
      </c>
      <c r="EJN7" s="49">
        <v>0</v>
      </c>
      <c r="EJO7" s="64">
        <f t="shared" ref="EJO7" si="512">SUM(EJI7:EJN7)</f>
        <v>794</v>
      </c>
      <c r="EJP7" s="68">
        <f>EJO7/$EJP$5</f>
        <v>132.33333333333334</v>
      </c>
      <c r="EJQ7" s="63">
        <v>0</v>
      </c>
      <c r="EJR7" s="64">
        <v>202</v>
      </c>
      <c r="EJS7" s="64">
        <v>520</v>
      </c>
      <c r="EJT7" s="64">
        <v>312</v>
      </c>
      <c r="EJU7" s="64">
        <v>0</v>
      </c>
      <c r="EJV7" s="64">
        <v>1304</v>
      </c>
      <c r="EJW7" s="64">
        <f t="shared" ref="EJW7" si="513">SUM(EJQ7:EJV7)</f>
        <v>2338</v>
      </c>
      <c r="EJX7" s="68">
        <f>EJW7/$EJX$5</f>
        <v>389.66666666666669</v>
      </c>
      <c r="EJY7" s="347">
        <v>0</v>
      </c>
      <c r="EJZ7" s="348">
        <v>0</v>
      </c>
      <c r="EKA7" s="348">
        <v>286</v>
      </c>
      <c r="EKB7" s="348">
        <v>0</v>
      </c>
      <c r="EKC7" s="348">
        <v>0</v>
      </c>
      <c r="EKD7" s="348">
        <v>0</v>
      </c>
      <c r="EKE7" s="258">
        <f t="shared" ref="EKE7" si="514">SUM(EJY7:EKD7)</f>
        <v>286</v>
      </c>
      <c r="EKF7" s="100">
        <f>EKE7/$EKF$5</f>
        <v>47.666666666666664</v>
      </c>
      <c r="EKG7" s="72">
        <v>0</v>
      </c>
      <c r="EKH7" s="73">
        <v>0</v>
      </c>
      <c r="EKI7" s="73">
        <v>0</v>
      </c>
      <c r="EKJ7" s="73">
        <v>903</v>
      </c>
      <c r="EKK7" s="73">
        <v>0</v>
      </c>
      <c r="EKL7" s="73">
        <v>0</v>
      </c>
      <c r="EKM7" s="258">
        <f t="shared" ref="EKM7" si="515">SUM(EKG7:EKL7)</f>
        <v>903</v>
      </c>
      <c r="EKN7" s="100">
        <f>EKM7/$EKN$5</f>
        <v>150.5</v>
      </c>
      <c r="EKO7" s="347">
        <v>0</v>
      </c>
      <c r="EKP7" s="348">
        <v>0</v>
      </c>
      <c r="EKQ7" s="348">
        <v>0</v>
      </c>
      <c r="EKR7" s="348">
        <v>620</v>
      </c>
      <c r="EKS7" s="348">
        <v>0</v>
      </c>
      <c r="EKT7" s="348">
        <v>0</v>
      </c>
      <c r="EKU7" s="258">
        <f t="shared" ref="EKU7" si="516">SUM(EKO7:EKT7)</f>
        <v>620</v>
      </c>
      <c r="EKV7" s="100">
        <f>EKU7/$EKV$5</f>
        <v>103.33333333333333</v>
      </c>
      <c r="EKW7" s="48">
        <v>0</v>
      </c>
      <c r="EKX7" s="49">
        <v>1460</v>
      </c>
      <c r="EKY7" s="49">
        <v>0</v>
      </c>
      <c r="EKZ7" s="49">
        <v>0</v>
      </c>
      <c r="ELA7" s="49">
        <v>0</v>
      </c>
      <c r="ELB7" s="49">
        <v>0</v>
      </c>
      <c r="ELC7" s="64">
        <f t="shared" ref="ELC7" si="517">SUM(EKW7:ELB7)</f>
        <v>1460</v>
      </c>
      <c r="ELD7" s="68">
        <f>ELC7/$ELD$5</f>
        <v>243.33333333333334</v>
      </c>
      <c r="ELE7" s="63">
        <v>1245</v>
      </c>
      <c r="ELF7" s="64">
        <v>0</v>
      </c>
      <c r="ELG7" s="64">
        <v>0</v>
      </c>
      <c r="ELH7" s="64">
        <v>0</v>
      </c>
      <c r="ELI7" s="64">
        <v>0</v>
      </c>
      <c r="ELJ7" s="64">
        <v>1103</v>
      </c>
      <c r="ELK7" s="64">
        <f t="shared" ref="ELK7" si="518">SUM(ELE7:ELJ7)</f>
        <v>2348</v>
      </c>
      <c r="ELL7" s="184">
        <f>ELK7/$ELL$5</f>
        <v>391.33333333333331</v>
      </c>
      <c r="ELM7" s="665"/>
      <c r="ELN7" s="259">
        <v>161</v>
      </c>
      <c r="ELO7" s="260">
        <v>637</v>
      </c>
      <c r="ELP7" s="260">
        <v>0</v>
      </c>
      <c r="ELQ7" s="260">
        <v>0</v>
      </c>
      <c r="ELR7" s="260">
        <v>0</v>
      </c>
      <c r="ELS7" s="271">
        <v>956</v>
      </c>
      <c r="ELT7" s="671">
        <f t="shared" ref="ELT7" si="519">SUM(ELN7:ELS7)</f>
        <v>1754</v>
      </c>
      <c r="ELU7" s="211">
        <f>ELT7/$ELU$5</f>
        <v>292.33333333333331</v>
      </c>
      <c r="ELV7" s="244">
        <v>0</v>
      </c>
      <c r="ELW7" s="64">
        <v>0</v>
      </c>
      <c r="ELX7" s="64">
        <v>768</v>
      </c>
      <c r="ELY7" s="64">
        <v>0</v>
      </c>
      <c r="ELZ7" s="64">
        <v>0</v>
      </c>
      <c r="EMA7" s="64">
        <v>1222</v>
      </c>
      <c r="EMB7" s="64">
        <f t="shared" ref="EMB7" si="520">SUM(ELV7:EMA7)</f>
        <v>1990</v>
      </c>
      <c r="EMC7" s="211">
        <f>EMB7/$EMC$5</f>
        <v>331.66666666666669</v>
      </c>
      <c r="EMD7" s="685">
        <v>0</v>
      </c>
      <c r="EME7" s="686">
        <v>0</v>
      </c>
      <c r="EMF7" s="686">
        <v>0</v>
      </c>
      <c r="EMG7" s="686">
        <v>792</v>
      </c>
      <c r="EMH7" s="686">
        <v>0</v>
      </c>
      <c r="EMI7" s="686">
        <v>474</v>
      </c>
      <c r="EMJ7" s="260">
        <f t="shared" ref="EMJ7" si="521">SUM(EMD7:EMI7)</f>
        <v>1266</v>
      </c>
      <c r="EMK7" s="271">
        <f>EMJ7/$EMK$5</f>
        <v>211</v>
      </c>
      <c r="EML7" s="244">
        <v>804</v>
      </c>
      <c r="EMM7" s="64">
        <v>0</v>
      </c>
      <c r="EMN7" s="64">
        <v>0</v>
      </c>
      <c r="EMO7" s="64">
        <v>0</v>
      </c>
      <c r="EMP7" s="64">
        <v>970</v>
      </c>
      <c r="EMQ7" s="64">
        <v>0</v>
      </c>
      <c r="EMR7" s="64">
        <f t="shared" ref="EMR7" si="522">SUM(EML7:EMQ7)</f>
        <v>1774</v>
      </c>
      <c r="EMS7" s="211">
        <f>EMR7/$EMS$5</f>
        <v>295.66666666666669</v>
      </c>
      <c r="EMT7" s="251">
        <v>0</v>
      </c>
      <c r="EMU7" s="252">
        <v>0</v>
      </c>
      <c r="EMV7" s="252">
        <v>0</v>
      </c>
      <c r="EMW7" s="252">
        <v>0</v>
      </c>
      <c r="EMX7" s="252">
        <v>0</v>
      </c>
      <c r="EMY7" s="252">
        <v>1056</v>
      </c>
      <c r="EMZ7" s="260">
        <f t="shared" ref="EMZ7" si="523">SUM(EMT7:EMY7)</f>
        <v>1056</v>
      </c>
      <c r="ENA7" s="271">
        <f>EMZ7/$ENA$5</f>
        <v>176</v>
      </c>
      <c r="ENB7" s="244">
        <v>0</v>
      </c>
      <c r="ENC7" s="64">
        <v>0</v>
      </c>
      <c r="END7" s="64">
        <v>0</v>
      </c>
      <c r="ENE7" s="64">
        <v>0</v>
      </c>
      <c r="ENF7" s="64">
        <v>1300</v>
      </c>
      <c r="ENG7" s="64">
        <v>0</v>
      </c>
      <c r="ENH7" s="64">
        <f t="shared" ref="ENH7" si="524">SUM(ENB7:ENG7)</f>
        <v>1300</v>
      </c>
      <c r="ENI7" s="211">
        <f>ENH7/$ENI$5</f>
        <v>216.66666666666666</v>
      </c>
      <c r="ENJ7" s="195">
        <v>0</v>
      </c>
      <c r="ENK7" s="49">
        <v>0</v>
      </c>
      <c r="ENL7" s="49">
        <v>1319</v>
      </c>
      <c r="ENM7" s="49">
        <v>297</v>
      </c>
      <c r="ENN7" s="49">
        <v>0</v>
      </c>
      <c r="ENO7" s="49">
        <v>0</v>
      </c>
      <c r="ENP7" s="64">
        <f t="shared" ref="ENP7" si="525">SUM(ENJ7:ENO7)</f>
        <v>1616</v>
      </c>
      <c r="ENQ7" s="211">
        <f>ENP7/$ENQ$5</f>
        <v>269.33333333333331</v>
      </c>
      <c r="ENR7" s="244">
        <v>0</v>
      </c>
      <c r="ENS7" s="64">
        <v>785</v>
      </c>
      <c r="ENT7" s="64">
        <v>0</v>
      </c>
      <c r="ENU7" s="64">
        <v>0</v>
      </c>
      <c r="ENV7" s="64">
        <v>0</v>
      </c>
      <c r="ENW7" s="64">
        <v>0</v>
      </c>
      <c r="ENX7" s="64">
        <f t="shared" ref="ENX7" si="526">SUM(ENR7:ENW7)</f>
        <v>785</v>
      </c>
      <c r="ENY7" s="211">
        <f>ENX7/$ENY$5</f>
        <v>130.83333333333334</v>
      </c>
      <c r="ENZ7" s="244">
        <f>SUMIF(SUMPK!$B:$B,$B:$B,SUMPK!$O:$O)</f>
        <v>0</v>
      </c>
      <c r="EOA7" s="64">
        <v>1419</v>
      </c>
      <c r="EOB7" s="64">
        <v>0</v>
      </c>
      <c r="EOC7" s="64">
        <v>0</v>
      </c>
      <c r="EOD7" s="64">
        <v>0</v>
      </c>
      <c r="EOE7" s="64">
        <v>0</v>
      </c>
      <c r="EOF7" s="64">
        <f t="shared" ref="EOF7" si="527">SUM(ENZ7:EOE7)</f>
        <v>1419</v>
      </c>
      <c r="EOG7" s="211">
        <f>EOF7/$EOG$5</f>
        <v>236.5</v>
      </c>
      <c r="EOH7" s="244">
        <v>0</v>
      </c>
      <c r="EOI7" s="64">
        <v>1294</v>
      </c>
      <c r="EOJ7" s="64">
        <v>447</v>
      </c>
      <c r="EOK7" s="64">
        <v>0</v>
      </c>
      <c r="EOL7" s="64">
        <v>0</v>
      </c>
      <c r="EOM7" s="64">
        <v>0</v>
      </c>
      <c r="EON7" s="64">
        <f t="shared" ref="EON7" si="528">SUM(EOH7:EOM7)</f>
        <v>1741</v>
      </c>
      <c r="EOO7" s="211">
        <f>EON7/$EOG$5</f>
        <v>290.16666666666669</v>
      </c>
      <c r="EOP7" s="244">
        <v>948</v>
      </c>
      <c r="EOQ7" s="64">
        <v>0</v>
      </c>
      <c r="EOR7" s="64">
        <v>608</v>
      </c>
      <c r="EOS7" s="64">
        <v>0</v>
      </c>
      <c r="EOT7" s="64">
        <v>0</v>
      </c>
      <c r="EOU7" s="64"/>
      <c r="EOV7" s="64">
        <f t="shared" ref="EOV7" si="529">SUM(EOP7:EOU7)</f>
        <v>1556</v>
      </c>
      <c r="EOW7" s="211">
        <f>EOV7/$EOW$5</f>
        <v>259.33333333333331</v>
      </c>
      <c r="EOX7" s="244">
        <v>0</v>
      </c>
      <c r="EOY7" s="64">
        <v>0</v>
      </c>
      <c r="EOZ7" s="64">
        <v>969</v>
      </c>
      <c r="EPA7" s="64">
        <v>0</v>
      </c>
      <c r="EPB7" s="64">
        <v>0</v>
      </c>
      <c r="EPC7" s="64">
        <v>0</v>
      </c>
      <c r="EPD7" s="64">
        <f t="shared" ref="EPD7" si="530">SUM(EOX7:EPC7)</f>
        <v>969</v>
      </c>
      <c r="EPE7" s="211">
        <f>EPD7/$EOW$5</f>
        <v>161.5</v>
      </c>
      <c r="EPF7" s="244">
        <v>973</v>
      </c>
      <c r="EPG7" s="64">
        <v>0</v>
      </c>
      <c r="EPH7" s="64">
        <v>0</v>
      </c>
      <c r="EPI7" s="64">
        <v>445</v>
      </c>
      <c r="EPJ7" s="64">
        <v>324</v>
      </c>
      <c r="EPK7" s="64">
        <v>306</v>
      </c>
      <c r="EPL7" s="64">
        <f t="shared" ref="EPL7" si="531">SUM(EPF7:EPK7)</f>
        <v>2048</v>
      </c>
      <c r="EPM7" s="211">
        <f>EPL7/$EPM$5</f>
        <v>341.33333333333331</v>
      </c>
      <c r="EPN7" s="195">
        <v>0</v>
      </c>
      <c r="EPO7" s="49">
        <v>0</v>
      </c>
      <c r="EPP7" s="49">
        <v>0</v>
      </c>
      <c r="EPQ7" s="49">
        <v>1277</v>
      </c>
      <c r="EPR7" s="49">
        <v>0</v>
      </c>
      <c r="EPS7" s="49">
        <v>0</v>
      </c>
      <c r="EPT7" s="64">
        <f t="shared" ref="EPT7" si="532">SUM(EPN7:EPS7)</f>
        <v>1277</v>
      </c>
      <c r="EPU7" s="211">
        <f>EPT7/$EPU$5</f>
        <v>212.83333333333334</v>
      </c>
      <c r="EPV7" s="685">
        <v>442</v>
      </c>
      <c r="EPW7" s="686">
        <v>0</v>
      </c>
      <c r="EPX7" s="686">
        <v>0</v>
      </c>
      <c r="EPY7" s="686">
        <v>0</v>
      </c>
      <c r="EPZ7" s="686">
        <v>781</v>
      </c>
      <c r="EQA7" s="686">
        <v>0</v>
      </c>
      <c r="EQB7" s="260">
        <f t="shared" ref="EQB7" si="533">SUM(EPV7:EQA7)</f>
        <v>1223</v>
      </c>
      <c r="EQC7" s="271">
        <f>EQB7/$EQC$5</f>
        <v>203.83333333333334</v>
      </c>
      <c r="EQD7" s="195">
        <v>447</v>
      </c>
      <c r="EQE7" s="49">
        <v>779</v>
      </c>
      <c r="EQF7" s="49">
        <v>0</v>
      </c>
      <c r="EQG7" s="49">
        <v>0</v>
      </c>
      <c r="EQH7" s="49">
        <v>0</v>
      </c>
      <c r="EQI7" s="49">
        <v>0</v>
      </c>
      <c r="EQJ7" s="64">
        <f t="shared" ref="EQJ7" si="534">SUM(EQD7:EQI7)</f>
        <v>1226</v>
      </c>
      <c r="EQK7" s="211">
        <f>EQJ7/$EQK$5</f>
        <v>204.33333333333334</v>
      </c>
      <c r="EQL7" s="259">
        <v>1390</v>
      </c>
      <c r="EQM7" s="260">
        <v>0</v>
      </c>
      <c r="EQN7" s="260">
        <v>0</v>
      </c>
      <c r="EQO7" s="260">
        <v>0</v>
      </c>
      <c r="EQP7" s="260">
        <v>0</v>
      </c>
      <c r="EQQ7" s="260">
        <v>0</v>
      </c>
      <c r="EQR7" s="260">
        <f t="shared" ref="EQR7" si="535">SUM(EQL7:EQQ7)</f>
        <v>1390</v>
      </c>
      <c r="EQS7" s="271">
        <f>EQR7/$EQS$5</f>
        <v>231.66666666666666</v>
      </c>
      <c r="EQT7" s="244">
        <v>0</v>
      </c>
      <c r="EQU7" s="64">
        <v>0</v>
      </c>
      <c r="EQV7" s="64">
        <v>610</v>
      </c>
      <c r="EQW7" s="64">
        <v>0</v>
      </c>
      <c r="EQX7" s="64">
        <v>0</v>
      </c>
      <c r="EQY7" s="64">
        <v>797</v>
      </c>
      <c r="EQZ7" s="64">
        <f t="shared" ref="EQZ7" si="536">SUM(EQT7:EQY7)</f>
        <v>1407</v>
      </c>
      <c r="ERA7" s="211">
        <f>EQZ7/$ERA$5</f>
        <v>234.5</v>
      </c>
      <c r="ERB7" s="683">
        <v>0</v>
      </c>
      <c r="ERC7" s="684">
        <v>0</v>
      </c>
      <c r="ERD7" s="684">
        <v>0</v>
      </c>
      <c r="ERE7" s="684">
        <v>937</v>
      </c>
      <c r="ERF7" s="684">
        <v>0</v>
      </c>
      <c r="ERG7" s="684">
        <v>0</v>
      </c>
      <c r="ERH7" s="260">
        <f t="shared" ref="ERH7" si="537">SUM(ERB7:ERG7)</f>
        <v>937</v>
      </c>
      <c r="ERI7" s="271">
        <f>ERH7/$ERI$5</f>
        <v>156.16666666666666</v>
      </c>
      <c r="ERJ7" s="683">
        <v>0</v>
      </c>
      <c r="ERK7" s="684">
        <v>0</v>
      </c>
      <c r="ERL7" s="684">
        <v>292</v>
      </c>
      <c r="ERM7" s="684">
        <v>108</v>
      </c>
      <c r="ERN7" s="684">
        <v>838</v>
      </c>
      <c r="ERO7" s="684">
        <v>0</v>
      </c>
      <c r="ERP7" s="260">
        <f t="shared" ref="ERP7" si="538">SUM(ERJ7:ERO7)</f>
        <v>1238</v>
      </c>
      <c r="ERQ7" s="271">
        <f>ERP7/$ERQ$5</f>
        <v>206.33333333333334</v>
      </c>
      <c r="ERR7" s="683">
        <v>0</v>
      </c>
      <c r="ERS7" s="684">
        <v>0</v>
      </c>
      <c r="ERT7" s="684">
        <v>1065</v>
      </c>
      <c r="ERU7" s="684">
        <v>0</v>
      </c>
      <c r="ERV7" s="684">
        <v>0</v>
      </c>
      <c r="ERW7" s="684">
        <v>0</v>
      </c>
      <c r="ERX7" s="260">
        <f t="shared" ref="ERX7" si="539">SUM(ERR7:ERW7)</f>
        <v>1065</v>
      </c>
      <c r="ERY7" s="271">
        <f>ERX7/$ERY$5</f>
        <v>177.5</v>
      </c>
      <c r="ERZ7" s="195">
        <v>0</v>
      </c>
      <c r="ESA7" s="49">
        <v>0</v>
      </c>
      <c r="ESB7" s="49">
        <v>0</v>
      </c>
      <c r="ESC7" s="49">
        <v>973</v>
      </c>
      <c r="ESD7" s="49">
        <v>0</v>
      </c>
      <c r="ESE7" s="49">
        <v>795</v>
      </c>
      <c r="ESF7" s="64">
        <f t="shared" ref="ESF7" si="540">SUM(ERZ7:ESE7)</f>
        <v>1768</v>
      </c>
      <c r="ESG7" s="211">
        <f>ESF7/$ESG$5</f>
        <v>294.66666666666669</v>
      </c>
      <c r="ESH7" s="346">
        <v>0</v>
      </c>
      <c r="ESI7" s="343">
        <v>0</v>
      </c>
      <c r="ESJ7" s="343">
        <v>295</v>
      </c>
      <c r="ESK7" s="343">
        <v>0</v>
      </c>
      <c r="ESL7" s="343">
        <v>0</v>
      </c>
      <c r="ESM7" s="343">
        <v>0</v>
      </c>
      <c r="ESN7" s="64">
        <f t="shared" ref="ESN7" si="541">SUM(ESH7:ESM7)</f>
        <v>295</v>
      </c>
      <c r="ESO7" s="211">
        <f>ESN7/$ESO$5</f>
        <v>49.166666666666664</v>
      </c>
      <c r="ESP7" s="683">
        <v>1075</v>
      </c>
      <c r="ESQ7" s="684">
        <v>689</v>
      </c>
      <c r="ESR7" s="684">
        <v>0</v>
      </c>
      <c r="ESS7" s="684">
        <v>0</v>
      </c>
      <c r="EST7" s="684">
        <v>0</v>
      </c>
      <c r="ESU7" s="684">
        <v>0</v>
      </c>
      <c r="ESV7" s="260">
        <f t="shared" ref="ESV7" si="542">SUM(ESP7:ESU7)</f>
        <v>1764</v>
      </c>
      <c r="ESW7" s="271">
        <f>ESV7/$ESW$5</f>
        <v>294</v>
      </c>
      <c r="ESX7" s="683">
        <v>0</v>
      </c>
      <c r="ESY7" s="684">
        <v>0</v>
      </c>
      <c r="ESZ7" s="684">
        <v>965</v>
      </c>
      <c r="ETA7" s="684">
        <v>464</v>
      </c>
      <c r="ETB7" s="684">
        <v>0</v>
      </c>
      <c r="ETC7" s="684">
        <v>0</v>
      </c>
      <c r="ETD7" s="686">
        <f t="shared" ref="ETD7" si="543">SUM(ESX7:ETC7)</f>
        <v>1429</v>
      </c>
      <c r="ETE7" s="735">
        <f>ETD7/$ETE$5</f>
        <v>238.16666666666666</v>
      </c>
      <c r="ETF7" s="702">
        <v>1328</v>
      </c>
      <c r="ETG7" s="703">
        <v>0</v>
      </c>
      <c r="ETH7" s="703">
        <v>0</v>
      </c>
      <c r="ETI7" s="703">
        <v>0</v>
      </c>
      <c r="ETJ7" s="703">
        <v>1242</v>
      </c>
      <c r="ETK7" s="703">
        <v>911</v>
      </c>
      <c r="ETL7" s="260">
        <f t="shared" ref="ETL7" si="544">SUM(ETF7:ETK7)</f>
        <v>3481</v>
      </c>
      <c r="ETM7" s="271">
        <f>ETL7/$ETM$5</f>
        <v>580.16666666666663</v>
      </c>
      <c r="ETN7" s="821">
        <v>0</v>
      </c>
      <c r="ETO7" s="822">
        <v>0</v>
      </c>
      <c r="ETP7" s="822">
        <v>0</v>
      </c>
      <c r="ETQ7" s="822">
        <v>300</v>
      </c>
      <c r="ETR7" s="822">
        <v>0</v>
      </c>
      <c r="ETS7" s="822">
        <v>0</v>
      </c>
      <c r="ETT7" s="820">
        <f t="shared" ref="ETT7" si="545">SUM(ETN7:ETS7)</f>
        <v>300</v>
      </c>
      <c r="ETU7" s="271">
        <f>ETT7/$ETU$5</f>
        <v>50</v>
      </c>
      <c r="ETV7" s="683">
        <v>0</v>
      </c>
      <c r="ETW7" s="684">
        <v>482</v>
      </c>
      <c r="ETX7" s="684">
        <v>0</v>
      </c>
      <c r="ETY7" s="684">
        <v>648</v>
      </c>
      <c r="ETZ7" s="684">
        <v>226</v>
      </c>
      <c r="EUA7" s="684">
        <v>0</v>
      </c>
      <c r="EUB7" s="820">
        <f t="shared" ref="EUB7" si="546">SUM(ETV7:EUA7)</f>
        <v>1356</v>
      </c>
      <c r="EUC7" s="271">
        <f>EUB7/$EUC$5</f>
        <v>226</v>
      </c>
      <c r="EUD7" s="828">
        <v>27</v>
      </c>
      <c r="EUE7" s="684">
        <v>227</v>
      </c>
      <c r="EUF7" s="684">
        <v>0</v>
      </c>
      <c r="EUG7" s="684">
        <v>0</v>
      </c>
      <c r="EUH7" s="684">
        <v>1314</v>
      </c>
      <c r="EUI7" s="842">
        <v>0</v>
      </c>
      <c r="EUJ7" s="825">
        <f t="shared" ref="EUJ7" si="547">SUM(EUD7:EUI7)</f>
        <v>1568</v>
      </c>
      <c r="EUK7" s="271">
        <f>EUJ7/$EUK$5</f>
        <v>261.33333333333331</v>
      </c>
      <c r="EUL7" s="702">
        <v>0</v>
      </c>
      <c r="EUM7" s="703">
        <v>0</v>
      </c>
      <c r="EUN7" s="703">
        <v>947</v>
      </c>
      <c r="EUO7" s="703">
        <v>0</v>
      </c>
      <c r="EUP7" s="703">
        <v>0</v>
      </c>
      <c r="EUQ7" s="703">
        <v>0</v>
      </c>
      <c r="EUR7" s="820">
        <f t="shared" ref="EUR7" si="548">SUM(EUL7:EUQ7)</f>
        <v>947</v>
      </c>
      <c r="EUS7" s="271">
        <f>EUR7/$EUS$5</f>
        <v>157.83333333333334</v>
      </c>
      <c r="EUT7" s="458">
        <v>0</v>
      </c>
      <c r="EUU7" s="83">
        <v>0</v>
      </c>
      <c r="EUV7" s="83">
        <v>0</v>
      </c>
      <c r="EUW7" s="83">
        <v>0</v>
      </c>
      <c r="EUX7" s="83">
        <v>0</v>
      </c>
      <c r="EUY7" s="83">
        <v>540</v>
      </c>
      <c r="EUZ7" s="808">
        <f t="shared" ref="EUZ7" si="549">SUM(EUT7:EUY7)</f>
        <v>540</v>
      </c>
      <c r="EVA7" s="211">
        <f>EUZ7/$EVA$5</f>
        <v>90</v>
      </c>
      <c r="EVB7" s="683">
        <v>231</v>
      </c>
      <c r="EVC7" s="684">
        <v>0</v>
      </c>
      <c r="EVD7" s="684">
        <v>0</v>
      </c>
      <c r="EVE7" s="684">
        <v>795</v>
      </c>
      <c r="EVF7" s="684">
        <v>0</v>
      </c>
      <c r="EVG7" s="684">
        <v>0</v>
      </c>
      <c r="EVH7" s="820">
        <f t="shared" ref="EVH7" si="550">SUM(EVB7:EVG7)</f>
        <v>1026</v>
      </c>
      <c r="EVI7" s="271">
        <f>EVH7/$EVI$5</f>
        <v>171</v>
      </c>
      <c r="EVJ7" s="251">
        <v>0</v>
      </c>
      <c r="EVK7" s="252">
        <v>0</v>
      </c>
      <c r="EVL7" s="252">
        <v>730</v>
      </c>
      <c r="EVM7" s="252">
        <v>0</v>
      </c>
      <c r="EVN7" s="252">
        <v>0</v>
      </c>
      <c r="EVO7" s="252">
        <v>0</v>
      </c>
      <c r="EVP7" s="820">
        <f t="shared" ref="EVP7" si="551">SUM(EVJ7:EVO7)</f>
        <v>730</v>
      </c>
      <c r="EVQ7" s="271">
        <f>EVP7/$EVQ$5</f>
        <v>121.66666666666667</v>
      </c>
      <c r="EVR7" s="195">
        <v>0</v>
      </c>
      <c r="EVS7" s="49">
        <v>0</v>
      </c>
      <c r="EVT7" s="49">
        <v>878</v>
      </c>
      <c r="EVU7" s="49">
        <v>0</v>
      </c>
      <c r="EVV7" s="49">
        <v>0</v>
      </c>
      <c r="EVW7" s="49">
        <v>0</v>
      </c>
      <c r="EVX7" s="808">
        <f t="shared" ref="EVX7" si="552">SUM(EVR7:EVW7)</f>
        <v>878</v>
      </c>
      <c r="EVY7" s="211">
        <f>EVX7/$EVY$5</f>
        <v>146.33333333333334</v>
      </c>
      <c r="EVZ7" s="195">
        <v>976</v>
      </c>
      <c r="EWA7" s="49">
        <v>0</v>
      </c>
      <c r="EWB7" s="49">
        <v>0</v>
      </c>
      <c r="EWC7" s="49">
        <v>0</v>
      </c>
      <c r="EWD7" s="49">
        <v>0</v>
      </c>
      <c r="EWE7" s="49">
        <v>0</v>
      </c>
      <c r="EWF7" s="808">
        <f t="shared" ref="EWF7" si="553">SUM(EVZ7:EWE7)</f>
        <v>976</v>
      </c>
      <c r="EWG7" s="211">
        <f>EWF7/$EWG$5</f>
        <v>162.66666666666666</v>
      </c>
      <c r="EWH7" s="683">
        <v>0</v>
      </c>
      <c r="EWI7" s="684">
        <v>974</v>
      </c>
      <c r="EWJ7" s="684">
        <v>0</v>
      </c>
      <c r="EWK7" s="684">
        <v>0</v>
      </c>
      <c r="EWL7" s="684">
        <v>976</v>
      </c>
      <c r="EWM7" s="684">
        <v>0</v>
      </c>
      <c r="EWN7" s="820">
        <f t="shared" ref="EWN7" si="554">SUM(EWH7:EWM7)</f>
        <v>1950</v>
      </c>
      <c r="EWO7" s="271">
        <f>EWN7/$EWO$5</f>
        <v>325</v>
      </c>
      <c r="EWP7" s="195">
        <v>0</v>
      </c>
      <c r="EWQ7" s="49">
        <v>0</v>
      </c>
      <c r="EWR7" s="49">
        <v>974</v>
      </c>
      <c r="EWS7" s="49">
        <v>0</v>
      </c>
      <c r="EWT7" s="49">
        <v>0</v>
      </c>
      <c r="EWU7" s="49">
        <v>0</v>
      </c>
      <c r="EWV7" s="808">
        <f t="shared" ref="EWV7" si="555">SUM(EWP7:EWU7)</f>
        <v>974</v>
      </c>
      <c r="EWW7" s="211">
        <f>EWV7/$EWW$5</f>
        <v>162.33333333333334</v>
      </c>
      <c r="EWX7" s="244">
        <v>0</v>
      </c>
      <c r="EWY7" s="64">
        <v>0</v>
      </c>
      <c r="EWZ7" s="64">
        <v>0</v>
      </c>
      <c r="EXA7" s="64">
        <v>0</v>
      </c>
      <c r="EXB7" s="64">
        <v>0</v>
      </c>
      <c r="EXC7" s="64">
        <v>0</v>
      </c>
      <c r="EXD7" s="808">
        <f t="shared" ref="EXD7" si="556">SUM(EWX7:EXC7)</f>
        <v>0</v>
      </c>
      <c r="EXE7" s="211">
        <f>EXD7/$EXE$5</f>
        <v>0</v>
      </c>
      <c r="EXF7" s="195">
        <v>817</v>
      </c>
      <c r="EXG7" s="49">
        <v>0</v>
      </c>
      <c r="EXH7" s="49">
        <v>0</v>
      </c>
      <c r="EXI7" s="49">
        <v>959</v>
      </c>
      <c r="EXJ7" s="49">
        <v>0</v>
      </c>
      <c r="EXK7" s="49">
        <v>0</v>
      </c>
      <c r="EXL7" s="808">
        <f t="shared" ref="EXL7" si="557">SUM(EXF7:EXK7)</f>
        <v>1776</v>
      </c>
      <c r="EXM7" s="211">
        <f>EXL7/$EXM$5</f>
        <v>296</v>
      </c>
      <c r="EXN7" s="244">
        <v>0</v>
      </c>
      <c r="EXO7" s="64">
        <v>0</v>
      </c>
      <c r="EXP7" s="64">
        <v>0</v>
      </c>
      <c r="EXQ7" s="64">
        <v>0</v>
      </c>
      <c r="EXR7" s="64">
        <v>0</v>
      </c>
      <c r="EXS7" s="64"/>
      <c r="EXT7" s="808">
        <f t="shared" ref="EXT7" si="558">SUM(EXN7:EXS7)</f>
        <v>0</v>
      </c>
      <c r="EXU7" s="211">
        <f>EXT7/$EXU$5</f>
        <v>0</v>
      </c>
      <c r="EXV7" s="683">
        <v>1457</v>
      </c>
      <c r="EXW7" s="684">
        <v>0</v>
      </c>
      <c r="EXX7" s="684">
        <v>0</v>
      </c>
      <c r="EXY7" s="684">
        <v>0</v>
      </c>
      <c r="EXZ7" s="684">
        <v>0</v>
      </c>
      <c r="EYA7" s="684">
        <v>0</v>
      </c>
      <c r="EYB7" s="820">
        <f t="shared" ref="EYB7" si="559">SUM(EXV7:EYA7)</f>
        <v>1457</v>
      </c>
      <c r="EYC7" s="271">
        <f>EYB7/$EYC$5</f>
        <v>242.83333333333334</v>
      </c>
      <c r="EYD7" s="458">
        <v>0</v>
      </c>
      <c r="EYE7" s="83">
        <v>0</v>
      </c>
      <c r="EYF7" s="83">
        <v>0</v>
      </c>
      <c r="EYG7" s="83">
        <v>0</v>
      </c>
      <c r="EYH7" s="83">
        <v>0</v>
      </c>
      <c r="EYI7" s="83">
        <v>0</v>
      </c>
      <c r="EYJ7" s="808">
        <f t="shared" ref="EYJ7" si="560">SUM(EYD7:EYI7)</f>
        <v>0</v>
      </c>
      <c r="EYK7" s="211">
        <f>EYJ7/$EYK$5</f>
        <v>0</v>
      </c>
      <c r="EYL7" s="683">
        <v>0</v>
      </c>
      <c r="EYM7" s="684">
        <v>0</v>
      </c>
      <c r="EYN7" s="684">
        <v>378</v>
      </c>
      <c r="EYO7" s="684">
        <v>230</v>
      </c>
      <c r="EYP7" s="684">
        <v>0</v>
      </c>
      <c r="EYQ7" s="684">
        <v>0</v>
      </c>
      <c r="EYR7" s="820">
        <f t="shared" ref="EYR7" si="561">SUM(EYL7:EYQ7)</f>
        <v>608</v>
      </c>
      <c r="EYS7" s="271">
        <f>EYR7/$EYS$5</f>
        <v>101.33333333333333</v>
      </c>
      <c r="EYT7" s="683">
        <v>0</v>
      </c>
      <c r="EYU7" s="684">
        <v>0</v>
      </c>
      <c r="EYV7" s="684">
        <v>0</v>
      </c>
      <c r="EYW7" s="684">
        <v>0</v>
      </c>
      <c r="EYX7" s="684">
        <v>923</v>
      </c>
      <c r="EYY7" s="684">
        <v>0</v>
      </c>
      <c r="EYZ7" s="820">
        <f t="shared" ref="EYZ7" si="562">SUM(EYT7:EYY7)</f>
        <v>923</v>
      </c>
      <c r="EZA7" s="271">
        <f>EYZ7/$EZA$5</f>
        <v>153.83333333333334</v>
      </c>
      <c r="EZB7" s="683">
        <v>0</v>
      </c>
      <c r="EZC7" s="684">
        <v>972</v>
      </c>
      <c r="EZD7" s="684">
        <v>437</v>
      </c>
      <c r="EZE7" s="684">
        <v>0</v>
      </c>
      <c r="EZF7" s="684">
        <v>0</v>
      </c>
      <c r="EZG7" s="684">
        <v>0</v>
      </c>
      <c r="EZH7" s="820">
        <f t="shared" ref="EZH7" si="563">SUM(EZB7:EZG7)</f>
        <v>1409</v>
      </c>
      <c r="EZI7" s="271">
        <f>EZH7/$EZI$5</f>
        <v>234.83333333333334</v>
      </c>
      <c r="EZJ7" s="683">
        <v>0</v>
      </c>
      <c r="EZK7" s="684">
        <v>0</v>
      </c>
      <c r="EZL7" s="684">
        <v>0</v>
      </c>
      <c r="EZM7" s="684">
        <v>0</v>
      </c>
      <c r="EZN7" s="684">
        <v>0</v>
      </c>
      <c r="EZO7" s="684">
        <v>0</v>
      </c>
      <c r="EZP7" s="876">
        <f t="shared" ref="EZP7" si="564">SUM(EZJ7:EZO7)</f>
        <v>0</v>
      </c>
      <c r="EZQ7" s="877">
        <f>EZP7/$EZQ$5</f>
        <v>0</v>
      </c>
      <c r="EZR7" s="251">
        <v>924</v>
      </c>
      <c r="EZS7" s="252">
        <v>0</v>
      </c>
      <c r="EZT7" s="252">
        <v>0</v>
      </c>
      <c r="EZU7" s="252">
        <v>0</v>
      </c>
      <c r="EZV7" s="252">
        <v>942</v>
      </c>
      <c r="EZW7" s="252">
        <v>0</v>
      </c>
      <c r="EZX7" s="876">
        <f t="shared" ref="EZX7" si="565">SUM(EZR7:EZW7)</f>
        <v>1866</v>
      </c>
      <c r="EZY7" s="877">
        <f>EZX7/$EZY$5</f>
        <v>311</v>
      </c>
      <c r="EZZ7" s="195">
        <v>0</v>
      </c>
      <c r="FAA7" s="49">
        <v>0</v>
      </c>
      <c r="FAB7" s="49">
        <v>0</v>
      </c>
      <c r="FAC7" s="49">
        <v>0</v>
      </c>
      <c r="FAD7" s="49">
        <v>0</v>
      </c>
      <c r="FAE7" s="49">
        <v>0</v>
      </c>
      <c r="FAF7" s="872">
        <f t="shared" ref="FAF7" si="566">SUM(EZZ7:FAE7)</f>
        <v>0</v>
      </c>
      <c r="FAG7" s="873">
        <f>FAF7/$FAG$5</f>
        <v>0</v>
      </c>
      <c r="FAH7" s="683">
        <v>0</v>
      </c>
      <c r="FAI7" s="684">
        <v>731</v>
      </c>
      <c r="FAJ7" s="684">
        <v>0</v>
      </c>
      <c r="FAK7" s="684">
        <v>0</v>
      </c>
      <c r="FAL7" s="684">
        <v>1506</v>
      </c>
      <c r="FAM7" s="684">
        <v>0</v>
      </c>
      <c r="FAN7" s="876">
        <f t="shared" ref="FAN7" si="567">SUM(FAH7:FAM7)</f>
        <v>2237</v>
      </c>
      <c r="FAO7" s="877">
        <f>FAN7/$FAO$5</f>
        <v>372.83333333333331</v>
      </c>
      <c r="FAP7" s="683">
        <v>0</v>
      </c>
      <c r="FAQ7" s="684">
        <v>0</v>
      </c>
      <c r="FAR7" s="684">
        <v>0</v>
      </c>
      <c r="FAS7" s="684">
        <v>216</v>
      </c>
      <c r="FAT7" s="684">
        <v>703</v>
      </c>
      <c r="FAU7" s="684"/>
      <c r="FAV7" s="876">
        <f t="shared" ref="FAV7" si="568">SUM(FAP7:FAU7)</f>
        <v>919</v>
      </c>
      <c r="FAW7" s="877">
        <f>FAV7/$FAW$5</f>
        <v>153.16666666666666</v>
      </c>
    </row>
    <row r="8" spans="1:4105" s="8" customFormat="1" ht="15" customHeight="1" x14ac:dyDescent="0.2">
      <c r="A8" s="21">
        <v>2</v>
      </c>
      <c r="B8" s="21" t="s">
        <v>283</v>
      </c>
      <c r="C8" s="275" t="s">
        <v>281</v>
      </c>
      <c r="D8" s="21">
        <v>50</v>
      </c>
      <c r="E8" s="24">
        <v>0</v>
      </c>
      <c r="F8" s="24">
        <v>3673</v>
      </c>
      <c r="G8" s="24"/>
      <c r="H8" s="24"/>
      <c r="I8" s="24"/>
      <c r="J8" s="360">
        <f>SUMIF(SUMPK!$B:$B,$B:$B,SUMPK!$O:$O)</f>
        <v>0</v>
      </c>
      <c r="K8" s="24"/>
      <c r="L8" s="24">
        <f t="shared" ref="L8:L23" si="569">F8+H8-J8</f>
        <v>3673</v>
      </c>
      <c r="M8" s="24">
        <f t="shared" ref="M8:M23" si="570">K8+L8</f>
        <v>3673</v>
      </c>
      <c r="N8" s="15">
        <v>260</v>
      </c>
      <c r="O8" s="276">
        <f t="shared" si="0"/>
        <v>14.126923076923077</v>
      </c>
      <c r="P8" s="15">
        <v>0</v>
      </c>
      <c r="Q8" s="276">
        <f t="shared" ref="Q8:Q21" si="571">IF(P8=0,0,M8/P8*6)</f>
        <v>0</v>
      </c>
      <c r="R8" s="277">
        <f t="shared" ref="R8:R23" si="572">S8/$S$3</f>
        <v>184.61538461538461</v>
      </c>
      <c r="S8" s="222">
        <v>4800</v>
      </c>
      <c r="T8" s="276">
        <f t="shared" ref="T8:T23" si="573">IF(R8=0,0,M8/R8)</f>
        <v>19.895416666666666</v>
      </c>
      <c r="U8" s="278"/>
      <c r="V8" s="277">
        <f t="shared" si="1"/>
        <v>19.895416666666666</v>
      </c>
      <c r="W8" s="279">
        <f t="shared" si="2"/>
        <v>1</v>
      </c>
      <c r="X8" s="299"/>
      <c r="Y8" s="280"/>
      <c r="Z8" s="280"/>
      <c r="AA8" s="280"/>
      <c r="AB8" s="280"/>
      <c r="AC8" s="662">
        <v>19</v>
      </c>
      <c r="AD8" s="648"/>
      <c r="AE8" s="49"/>
      <c r="AF8" s="49"/>
      <c r="AG8" s="49"/>
      <c r="AH8" s="47"/>
      <c r="AI8" s="47"/>
      <c r="AJ8" s="42">
        <f t="shared" si="3"/>
        <v>0</v>
      </c>
      <c r="AK8" s="43">
        <f t="shared" si="4"/>
        <v>0</v>
      </c>
      <c r="AL8" s="48">
        <v>108</v>
      </c>
      <c r="AM8" s="47">
        <v>1478</v>
      </c>
      <c r="AN8" s="47"/>
      <c r="AO8" s="47"/>
      <c r="AP8" s="47">
        <v>2754</v>
      </c>
      <c r="AQ8" s="47">
        <v>3684</v>
      </c>
      <c r="AR8" s="42">
        <f t="shared" si="5"/>
        <v>8024</v>
      </c>
      <c r="AS8" s="43">
        <f t="shared" si="6"/>
        <v>1337.3333333333333</v>
      </c>
      <c r="AT8" s="48"/>
      <c r="AU8" s="49"/>
      <c r="AV8" s="49">
        <v>1648</v>
      </c>
      <c r="AW8" s="49"/>
      <c r="AX8" s="49"/>
      <c r="AY8" s="49"/>
      <c r="AZ8" s="42">
        <f t="shared" si="7"/>
        <v>1648</v>
      </c>
      <c r="BA8" s="43">
        <f t="shared" si="8"/>
        <v>274.66666666666669</v>
      </c>
      <c r="BB8" s="48"/>
      <c r="BC8" s="49"/>
      <c r="BD8" s="49"/>
      <c r="BE8" s="49">
        <v>1</v>
      </c>
      <c r="BF8" s="49">
        <v>1168</v>
      </c>
      <c r="BG8" s="49">
        <v>874</v>
      </c>
      <c r="BH8" s="42">
        <f t="shared" si="9"/>
        <v>2043</v>
      </c>
      <c r="BI8" s="43">
        <f t="shared" si="10"/>
        <v>340.5</v>
      </c>
      <c r="BJ8" s="48"/>
      <c r="BK8" s="49"/>
      <c r="BL8" s="49"/>
      <c r="BM8" s="49">
        <v>1463</v>
      </c>
      <c r="BN8" s="49"/>
      <c r="BO8" s="49"/>
      <c r="BP8" s="42">
        <f t="shared" si="11"/>
        <v>1463</v>
      </c>
      <c r="BQ8" s="43">
        <f t="shared" si="12"/>
        <v>243.83333333333334</v>
      </c>
      <c r="BR8" s="48">
        <v>1173</v>
      </c>
      <c r="BS8" s="49">
        <v>464</v>
      </c>
      <c r="BT8" s="49">
        <v>458</v>
      </c>
      <c r="BU8" s="49"/>
      <c r="BV8" s="49">
        <v>2822</v>
      </c>
      <c r="BW8" s="49">
        <v>891</v>
      </c>
      <c r="BX8" s="42">
        <f t="shared" si="13"/>
        <v>5808</v>
      </c>
      <c r="BY8" s="43">
        <f t="shared" si="14"/>
        <v>968</v>
      </c>
      <c r="BZ8" s="48"/>
      <c r="CA8" s="49"/>
      <c r="CB8" s="49">
        <v>1512</v>
      </c>
      <c r="CC8" s="49">
        <v>82</v>
      </c>
      <c r="CD8" s="49"/>
      <c r="CE8" s="49"/>
      <c r="CF8" s="42">
        <f t="shared" si="15"/>
        <v>1594</v>
      </c>
      <c r="CG8" s="43">
        <f t="shared" si="16"/>
        <v>265.66666666666669</v>
      </c>
      <c r="CH8" s="63"/>
      <c r="CI8" s="64"/>
      <c r="CJ8" s="64"/>
      <c r="CK8" s="64"/>
      <c r="CL8" s="64">
        <v>4330</v>
      </c>
      <c r="CM8" s="64">
        <v>1013</v>
      </c>
      <c r="CN8" s="42">
        <f t="shared" si="17"/>
        <v>5343</v>
      </c>
      <c r="CO8" s="43">
        <f t="shared" si="18"/>
        <v>890.5</v>
      </c>
      <c r="CP8" s="48"/>
      <c r="CQ8" s="49"/>
      <c r="CR8" s="49"/>
      <c r="CS8" s="49"/>
      <c r="CT8" s="49">
        <v>589</v>
      </c>
      <c r="CU8" s="49">
        <v>1964</v>
      </c>
      <c r="CV8" s="42">
        <f t="shared" si="19"/>
        <v>2553</v>
      </c>
      <c r="CW8" s="43">
        <f t="shared" si="20"/>
        <v>425.5</v>
      </c>
      <c r="CX8" s="22">
        <v>2357</v>
      </c>
      <c r="CY8" s="49"/>
      <c r="CZ8" s="49"/>
      <c r="DA8" s="49">
        <v>1857</v>
      </c>
      <c r="DB8" s="49"/>
      <c r="DC8" s="49">
        <v>3109</v>
      </c>
      <c r="DD8" s="42">
        <f t="shared" si="21"/>
        <v>7323</v>
      </c>
      <c r="DE8" s="43">
        <f t="shared" si="22"/>
        <v>1220.5</v>
      </c>
      <c r="DF8" s="48"/>
      <c r="DG8" s="49"/>
      <c r="DH8" s="49"/>
      <c r="DI8" s="49">
        <v>23</v>
      </c>
      <c r="DJ8" s="49">
        <v>1467</v>
      </c>
      <c r="DK8" s="49">
        <f>206+5+2375</f>
        <v>2586</v>
      </c>
      <c r="DL8" s="42">
        <f t="shared" si="23"/>
        <v>4076</v>
      </c>
      <c r="DM8" s="43">
        <f t="shared" si="24"/>
        <v>679.33333333333337</v>
      </c>
      <c r="DN8" s="48">
        <v>2</v>
      </c>
      <c r="DO8" s="49"/>
      <c r="DP8" s="49"/>
      <c r="DQ8" s="49">
        <v>1986</v>
      </c>
      <c r="DR8" s="49"/>
      <c r="DS8" s="49">
        <v>530</v>
      </c>
      <c r="DT8" s="42">
        <f t="shared" si="25"/>
        <v>2518</v>
      </c>
      <c r="DU8" s="43">
        <f t="shared" si="26"/>
        <v>419.66666666666669</v>
      </c>
      <c r="DV8" s="48"/>
      <c r="DW8" s="49">
        <v>6</v>
      </c>
      <c r="DX8" s="49">
        <v>229</v>
      </c>
      <c r="DY8" s="49">
        <v>1863</v>
      </c>
      <c r="DZ8" s="49">
        <v>233</v>
      </c>
      <c r="EA8" s="49"/>
      <c r="EB8" s="42">
        <f t="shared" si="27"/>
        <v>2331</v>
      </c>
      <c r="EC8" s="43">
        <f t="shared" si="28"/>
        <v>388.5</v>
      </c>
      <c r="ED8" s="48"/>
      <c r="EE8" s="49"/>
      <c r="EF8" s="49"/>
      <c r="EG8" s="49"/>
      <c r="EH8" s="49">
        <v>1383</v>
      </c>
      <c r="EI8" s="49"/>
      <c r="EJ8" s="42">
        <f t="shared" si="29"/>
        <v>1383</v>
      </c>
      <c r="EK8" s="43">
        <f t="shared" si="30"/>
        <v>230.5</v>
      </c>
      <c r="EL8" s="48">
        <v>3029</v>
      </c>
      <c r="EM8" s="49">
        <v>79</v>
      </c>
      <c r="EN8" s="49"/>
      <c r="EO8" s="49">
        <v>940</v>
      </c>
      <c r="EP8" s="49"/>
      <c r="EQ8" s="49"/>
      <c r="ER8" s="42">
        <f t="shared" si="31"/>
        <v>4048</v>
      </c>
      <c r="ES8" s="43">
        <f t="shared" si="32"/>
        <v>674.66666666666663</v>
      </c>
      <c r="ET8" s="48"/>
      <c r="EU8" s="49"/>
      <c r="EV8" s="49"/>
      <c r="EW8" s="49"/>
      <c r="EX8" s="49"/>
      <c r="EY8" s="49"/>
      <c r="EZ8" s="42">
        <f t="shared" si="33"/>
        <v>0</v>
      </c>
      <c r="FA8" s="43">
        <f t="shared" si="34"/>
        <v>0</v>
      </c>
      <c r="FB8" s="48"/>
      <c r="FC8" s="49">
        <v>1457</v>
      </c>
      <c r="FD8" s="49"/>
      <c r="FE8" s="49"/>
      <c r="FF8" s="49"/>
      <c r="FG8" s="49">
        <v>1629</v>
      </c>
      <c r="FH8" s="42">
        <f t="shared" si="35"/>
        <v>3086</v>
      </c>
      <c r="FI8" s="43">
        <f t="shared" si="36"/>
        <v>514.33333333333337</v>
      </c>
      <c r="FJ8" s="48"/>
      <c r="FK8" s="49">
        <v>906</v>
      </c>
      <c r="FL8" s="49"/>
      <c r="FM8" s="49"/>
      <c r="FN8" s="49"/>
      <c r="FO8" s="49"/>
      <c r="FP8" s="42">
        <f t="shared" si="37"/>
        <v>906</v>
      </c>
      <c r="FQ8" s="43">
        <f t="shared" si="38"/>
        <v>151</v>
      </c>
      <c r="FR8" s="48">
        <v>1242</v>
      </c>
      <c r="FS8" s="49">
        <v>2574</v>
      </c>
      <c r="FT8" s="49"/>
      <c r="FU8" s="49"/>
      <c r="FV8" s="49">
        <v>2386</v>
      </c>
      <c r="FW8" s="49"/>
      <c r="FX8" s="42">
        <f t="shared" si="39"/>
        <v>6202</v>
      </c>
      <c r="FY8" s="43">
        <f t="shared" si="40"/>
        <v>1033.6666666666667</v>
      </c>
      <c r="FZ8" s="48"/>
      <c r="GA8" s="49"/>
      <c r="GB8" s="49">
        <v>1416</v>
      </c>
      <c r="GC8" s="49"/>
      <c r="GD8" s="49"/>
      <c r="GE8" s="49"/>
      <c r="GF8" s="42">
        <f t="shared" si="41"/>
        <v>1416</v>
      </c>
      <c r="GG8" s="43">
        <f t="shared" si="42"/>
        <v>236</v>
      </c>
      <c r="GH8" s="48"/>
      <c r="GI8" s="49">
        <v>335</v>
      </c>
      <c r="GJ8" s="49">
        <v>29</v>
      </c>
      <c r="GK8" s="49"/>
      <c r="GL8" s="49"/>
      <c r="GM8" s="49"/>
      <c r="GN8" s="42">
        <f t="shared" si="43"/>
        <v>364</v>
      </c>
      <c r="GO8" s="43">
        <f t="shared" si="44"/>
        <v>60.666666666666664</v>
      </c>
      <c r="GP8" s="48">
        <v>1396</v>
      </c>
      <c r="GQ8" s="49"/>
      <c r="GR8" s="49"/>
      <c r="GS8" s="49">
        <v>3218</v>
      </c>
      <c r="GT8" s="49"/>
      <c r="GU8" s="49">
        <v>216</v>
      </c>
      <c r="GV8" s="42">
        <f t="shared" si="45"/>
        <v>4830</v>
      </c>
      <c r="GW8" s="43">
        <f t="shared" si="46"/>
        <v>805</v>
      </c>
      <c r="GX8" s="48">
        <v>2406</v>
      </c>
      <c r="GY8" s="49"/>
      <c r="GZ8" s="49"/>
      <c r="HA8" s="49">
        <v>1194</v>
      </c>
      <c r="HB8" s="49"/>
      <c r="HC8" s="49"/>
      <c r="HD8" s="42">
        <f t="shared" si="47"/>
        <v>3600</v>
      </c>
      <c r="HE8" s="43">
        <f t="shared" si="48"/>
        <v>600</v>
      </c>
      <c r="HF8" s="48"/>
      <c r="HG8" s="49">
        <v>1525</v>
      </c>
      <c r="HH8" s="49"/>
      <c r="HI8" s="49">
        <v>1244</v>
      </c>
      <c r="HJ8" s="49"/>
      <c r="HK8" s="49">
        <v>324</v>
      </c>
      <c r="HL8" s="42">
        <f t="shared" si="49"/>
        <v>3093</v>
      </c>
      <c r="HM8" s="43">
        <f t="shared" si="50"/>
        <v>515.5</v>
      </c>
      <c r="HN8" s="82">
        <v>862</v>
      </c>
      <c r="HO8" s="83">
        <v>834</v>
      </c>
      <c r="HP8" s="83">
        <v>95</v>
      </c>
      <c r="HQ8" s="83">
        <v>1638</v>
      </c>
      <c r="HR8" s="83">
        <v>998</v>
      </c>
      <c r="HS8" s="83">
        <v>432</v>
      </c>
      <c r="HT8" s="42">
        <f t="shared" si="51"/>
        <v>4859</v>
      </c>
      <c r="HU8" s="43">
        <f t="shared" si="52"/>
        <v>809.83333333333337</v>
      </c>
      <c r="HV8" s="48">
        <v>1131</v>
      </c>
      <c r="HW8" s="49">
        <v>1765</v>
      </c>
      <c r="HX8" s="49">
        <v>112</v>
      </c>
      <c r="HY8" s="49"/>
      <c r="HZ8" s="49"/>
      <c r="IA8" s="49"/>
      <c r="IB8" s="42">
        <f t="shared" si="53"/>
        <v>3008</v>
      </c>
      <c r="IC8" s="43">
        <f t="shared" si="54"/>
        <v>501.33333333333331</v>
      </c>
      <c r="ID8" s="48">
        <v>451</v>
      </c>
      <c r="IE8" s="49"/>
      <c r="IF8" s="49"/>
      <c r="IG8" s="49"/>
      <c r="IH8" s="49"/>
      <c r="II8" s="49"/>
      <c r="IJ8" s="42">
        <f t="shared" si="55"/>
        <v>451</v>
      </c>
      <c r="IK8" s="43">
        <f t="shared" si="56"/>
        <v>75.166666666666671</v>
      </c>
      <c r="IL8" s="48">
        <v>616</v>
      </c>
      <c r="IM8" s="49">
        <v>1202</v>
      </c>
      <c r="IN8" s="49"/>
      <c r="IO8" s="49">
        <v>59</v>
      </c>
      <c r="IP8" s="49">
        <v>25</v>
      </c>
      <c r="IQ8" s="49"/>
      <c r="IR8" s="42">
        <f t="shared" si="57"/>
        <v>1902</v>
      </c>
      <c r="IS8" s="43">
        <f t="shared" si="58"/>
        <v>317</v>
      </c>
      <c r="IT8" s="48">
        <v>2159</v>
      </c>
      <c r="IU8" s="49"/>
      <c r="IV8" s="49"/>
      <c r="IW8" s="49"/>
      <c r="IX8" s="49">
        <v>398</v>
      </c>
      <c r="IY8" s="49"/>
      <c r="IZ8" s="42">
        <f t="shared" si="59"/>
        <v>2557</v>
      </c>
      <c r="JA8" s="43">
        <f t="shared" si="60"/>
        <v>426.16666666666669</v>
      </c>
      <c r="JB8" s="48"/>
      <c r="JC8" s="49"/>
      <c r="JD8" s="49">
        <v>172</v>
      </c>
      <c r="JE8" s="49">
        <v>1091</v>
      </c>
      <c r="JF8" s="49"/>
      <c r="JG8" s="49">
        <v>785</v>
      </c>
      <c r="JH8" s="42">
        <f t="shared" si="61"/>
        <v>2048</v>
      </c>
      <c r="JI8" s="43">
        <f t="shared" si="62"/>
        <v>341.33333333333331</v>
      </c>
      <c r="JJ8" s="48"/>
      <c r="JK8" s="49">
        <v>204</v>
      </c>
      <c r="JL8" s="49"/>
      <c r="JM8" s="49"/>
      <c r="JN8" s="49">
        <v>544</v>
      </c>
      <c r="JO8" s="49"/>
      <c r="JP8" s="42">
        <f t="shared" si="63"/>
        <v>748</v>
      </c>
      <c r="JQ8" s="43">
        <f t="shared" si="64"/>
        <v>124.66666666666667</v>
      </c>
      <c r="JR8" s="48"/>
      <c r="JS8" s="49">
        <v>1366</v>
      </c>
      <c r="JT8" s="49">
        <v>355</v>
      </c>
      <c r="JU8" s="49"/>
      <c r="JV8" s="49"/>
      <c r="JW8" s="49"/>
      <c r="JX8" s="42">
        <f t="shared" si="65"/>
        <v>1721</v>
      </c>
      <c r="JY8" s="43">
        <f t="shared" si="66"/>
        <v>286.83333333333331</v>
      </c>
      <c r="JZ8" s="48"/>
      <c r="KA8" s="49"/>
      <c r="KB8" s="49"/>
      <c r="KC8" s="49"/>
      <c r="KD8" s="49"/>
      <c r="KE8" s="49">
        <v>344</v>
      </c>
      <c r="KF8" s="42">
        <f t="shared" si="67"/>
        <v>344</v>
      </c>
      <c r="KG8" s="43">
        <f t="shared" si="68"/>
        <v>57.333333333333336</v>
      </c>
      <c r="KH8" s="48"/>
      <c r="KI8" s="49">
        <v>1437</v>
      </c>
      <c r="KJ8" s="49"/>
      <c r="KK8" s="49"/>
      <c r="KL8" s="49"/>
      <c r="KM8" s="49"/>
      <c r="KN8" s="42">
        <f t="shared" si="69"/>
        <v>1437</v>
      </c>
      <c r="KO8" s="43">
        <f t="shared" si="70"/>
        <v>239.5</v>
      </c>
      <c r="KP8" s="48">
        <v>634</v>
      </c>
      <c r="KQ8" s="49"/>
      <c r="KR8" s="49">
        <v>10</v>
      </c>
      <c r="KS8" s="49">
        <v>867</v>
      </c>
      <c r="KT8" s="49"/>
      <c r="KU8" s="49"/>
      <c r="KV8" s="42">
        <f t="shared" si="71"/>
        <v>1511</v>
      </c>
      <c r="KW8" s="43">
        <f t="shared" si="72"/>
        <v>251.83333333333334</v>
      </c>
      <c r="KX8" s="48"/>
      <c r="KY8" s="49">
        <v>452</v>
      </c>
      <c r="KZ8" s="49">
        <v>1384</v>
      </c>
      <c r="LA8" s="49">
        <v>229</v>
      </c>
      <c r="LB8" s="49"/>
      <c r="LC8" s="49">
        <v>2714</v>
      </c>
      <c r="LD8" s="42">
        <f t="shared" si="73"/>
        <v>4779</v>
      </c>
      <c r="LE8" s="43">
        <f t="shared" si="74"/>
        <v>796.5</v>
      </c>
      <c r="LF8" s="48"/>
      <c r="LG8" s="49"/>
      <c r="LH8" s="49">
        <v>326</v>
      </c>
      <c r="LI8" s="49"/>
      <c r="LJ8" s="49"/>
      <c r="LK8" s="49"/>
      <c r="LL8" s="42">
        <f t="shared" si="75"/>
        <v>326</v>
      </c>
      <c r="LM8" s="43">
        <f t="shared" si="76"/>
        <v>54.333333333333336</v>
      </c>
      <c r="LN8" s="48"/>
      <c r="LO8" s="49"/>
      <c r="LP8" s="49">
        <v>56</v>
      </c>
      <c r="LQ8" s="49"/>
      <c r="LR8" s="49"/>
      <c r="LS8" s="49"/>
      <c r="LT8" s="42">
        <f t="shared" si="77"/>
        <v>56</v>
      </c>
      <c r="LU8" s="43">
        <f t="shared" si="78"/>
        <v>9.3333333333333339</v>
      </c>
      <c r="LV8" s="48">
        <v>1051</v>
      </c>
      <c r="LW8" s="49">
        <v>186</v>
      </c>
      <c r="LX8" s="49">
        <v>76</v>
      </c>
      <c r="LY8" s="49"/>
      <c r="LZ8" s="49"/>
      <c r="MA8" s="49">
        <v>616</v>
      </c>
      <c r="MB8" s="42">
        <f t="shared" si="79"/>
        <v>1929</v>
      </c>
      <c r="MC8" s="43">
        <f t="shared" si="80"/>
        <v>321.5</v>
      </c>
      <c r="MD8" s="48"/>
      <c r="ME8" s="49"/>
      <c r="MF8" s="49"/>
      <c r="MG8" s="49">
        <v>1678</v>
      </c>
      <c r="MH8" s="49"/>
      <c r="MI8" s="49"/>
      <c r="MJ8" s="42">
        <f t="shared" si="81"/>
        <v>1678</v>
      </c>
      <c r="MK8" s="43">
        <f t="shared" si="82"/>
        <v>279.66666666666669</v>
      </c>
      <c r="ML8" s="48"/>
      <c r="MM8" s="49">
        <v>756</v>
      </c>
      <c r="MN8" s="49">
        <v>662</v>
      </c>
      <c r="MO8" s="49"/>
      <c r="MP8" s="49">
        <v>702</v>
      </c>
      <c r="MQ8" s="49">
        <v>591</v>
      </c>
      <c r="MR8" s="42">
        <f t="shared" si="83"/>
        <v>2711</v>
      </c>
      <c r="MS8" s="43">
        <f t="shared" si="84"/>
        <v>451.83333333333331</v>
      </c>
      <c r="MT8" s="48"/>
      <c r="MU8" s="49"/>
      <c r="MV8" s="49">
        <v>608</v>
      </c>
      <c r="MW8" s="49"/>
      <c r="MX8" s="49">
        <v>92</v>
      </c>
      <c r="MY8" s="49"/>
      <c r="MZ8" s="42">
        <f t="shared" si="85"/>
        <v>700</v>
      </c>
      <c r="NA8" s="43">
        <f t="shared" si="86"/>
        <v>116.66666666666667</v>
      </c>
      <c r="NB8" s="48"/>
      <c r="NC8" s="49"/>
      <c r="ND8" s="49"/>
      <c r="NE8" s="49">
        <v>1568</v>
      </c>
      <c r="NF8" s="49"/>
      <c r="NG8" s="49"/>
      <c r="NH8" s="42">
        <f t="shared" si="87"/>
        <v>1568</v>
      </c>
      <c r="NI8" s="43">
        <f t="shared" si="88"/>
        <v>261.33333333333331</v>
      </c>
      <c r="NJ8" s="48">
        <v>709</v>
      </c>
      <c r="NK8" s="49">
        <v>847</v>
      </c>
      <c r="NL8" s="49"/>
      <c r="NM8" s="49"/>
      <c r="NN8" s="49">
        <v>1022</v>
      </c>
      <c r="NO8" s="49">
        <v>247</v>
      </c>
      <c r="NP8" s="42">
        <f t="shared" si="89"/>
        <v>2825</v>
      </c>
      <c r="NQ8" s="43">
        <f t="shared" si="90"/>
        <v>470.83333333333331</v>
      </c>
      <c r="NR8" s="48"/>
      <c r="NS8" s="49">
        <v>1210</v>
      </c>
      <c r="NT8" s="49"/>
      <c r="NU8" s="49"/>
      <c r="NV8" s="49">
        <v>378</v>
      </c>
      <c r="NW8" s="49">
        <v>740</v>
      </c>
      <c r="NX8" s="42">
        <f t="shared" si="91"/>
        <v>2328</v>
      </c>
      <c r="NY8" s="43">
        <f t="shared" si="92"/>
        <v>388</v>
      </c>
      <c r="NZ8" s="48">
        <v>17</v>
      </c>
      <c r="OA8" s="49"/>
      <c r="OB8" s="49">
        <v>438</v>
      </c>
      <c r="OC8" s="49">
        <v>60</v>
      </c>
      <c r="OD8" s="49">
        <v>2447</v>
      </c>
      <c r="OE8" s="49"/>
      <c r="OF8" s="42">
        <f t="shared" si="93"/>
        <v>2962</v>
      </c>
      <c r="OG8" s="43">
        <f t="shared" si="94"/>
        <v>493.66666666666669</v>
      </c>
      <c r="OH8" s="48">
        <v>318</v>
      </c>
      <c r="OI8" s="49"/>
      <c r="OJ8" s="49">
        <v>2445</v>
      </c>
      <c r="OK8" s="49"/>
      <c r="OL8" s="49"/>
      <c r="OM8" s="49"/>
      <c r="ON8" s="42">
        <f t="shared" si="95"/>
        <v>2763</v>
      </c>
      <c r="OO8" s="43">
        <f t="shared" si="96"/>
        <v>460.5</v>
      </c>
      <c r="OP8" s="48"/>
      <c r="OQ8" s="49"/>
      <c r="OR8" s="49"/>
      <c r="OS8" s="49"/>
      <c r="OT8" s="49"/>
      <c r="OU8" s="49">
        <v>640</v>
      </c>
      <c r="OV8" s="42">
        <f t="shared" si="97"/>
        <v>640</v>
      </c>
      <c r="OW8" s="43">
        <f t="shared" si="98"/>
        <v>106.66666666666667</v>
      </c>
      <c r="OX8" s="48"/>
      <c r="OY8" s="49">
        <v>270</v>
      </c>
      <c r="OZ8" s="49">
        <v>115</v>
      </c>
      <c r="PA8" s="49">
        <v>281</v>
      </c>
      <c r="PB8" s="49"/>
      <c r="PC8" s="49">
        <v>1292</v>
      </c>
      <c r="PD8" s="67">
        <f t="shared" si="99"/>
        <v>1958</v>
      </c>
      <c r="PE8" s="68">
        <f t="shared" si="100"/>
        <v>326.33333333333331</v>
      </c>
      <c r="PF8" s="48"/>
      <c r="PG8" s="49">
        <v>2484</v>
      </c>
      <c r="PH8" s="49">
        <v>1242</v>
      </c>
      <c r="PI8" s="49">
        <v>529</v>
      </c>
      <c r="PJ8" s="49"/>
      <c r="PK8" s="49">
        <v>535</v>
      </c>
      <c r="PL8" s="67">
        <f t="shared" si="101"/>
        <v>4790</v>
      </c>
      <c r="PM8" s="68">
        <f t="shared" si="102"/>
        <v>798.33333333333337</v>
      </c>
      <c r="PN8" s="48"/>
      <c r="PO8" s="49">
        <v>31</v>
      </c>
      <c r="PP8" s="49"/>
      <c r="PQ8" s="49">
        <v>1216</v>
      </c>
      <c r="PR8" s="49"/>
      <c r="PS8" s="49"/>
      <c r="PT8" s="67">
        <f t="shared" si="103"/>
        <v>1247</v>
      </c>
      <c r="PU8" s="68">
        <f t="shared" si="104"/>
        <v>207.83333333333334</v>
      </c>
      <c r="PV8" s="106">
        <v>1148</v>
      </c>
      <c r="PW8" s="107">
        <v>2896</v>
      </c>
      <c r="PX8" s="107">
        <v>182</v>
      </c>
      <c r="PY8" s="107"/>
      <c r="PZ8" s="107"/>
      <c r="QA8" s="107">
        <v>2767</v>
      </c>
      <c r="QB8" s="104">
        <f t="shared" si="105"/>
        <v>6993</v>
      </c>
      <c r="QC8" s="112">
        <f t="shared" si="106"/>
        <v>1165.5</v>
      </c>
      <c r="QD8" s="106"/>
      <c r="QE8" s="107">
        <v>1606</v>
      </c>
      <c r="QF8" s="107"/>
      <c r="QG8" s="107"/>
      <c r="QH8" s="107">
        <v>1272</v>
      </c>
      <c r="QI8" s="107"/>
      <c r="QJ8" s="104">
        <f t="shared" si="107"/>
        <v>2878</v>
      </c>
      <c r="QK8" s="105">
        <f t="shared" si="108"/>
        <v>479.66666666666669</v>
      </c>
      <c r="QL8" s="106"/>
      <c r="QM8" s="107">
        <v>1095</v>
      </c>
      <c r="QN8" s="107"/>
      <c r="QO8" s="107">
        <v>1464</v>
      </c>
      <c r="QP8" s="107"/>
      <c r="QQ8" s="107"/>
      <c r="QR8" s="104">
        <f t="shared" si="109"/>
        <v>2559</v>
      </c>
      <c r="QS8" s="105">
        <f t="shared" si="110"/>
        <v>426.5</v>
      </c>
      <c r="QT8" s="48"/>
      <c r="QU8" s="49">
        <v>2282</v>
      </c>
      <c r="QV8" s="49"/>
      <c r="QW8" s="49"/>
      <c r="QX8" s="49"/>
      <c r="QY8" s="49"/>
      <c r="QZ8" s="67">
        <f t="shared" si="111"/>
        <v>2282</v>
      </c>
      <c r="RA8" s="68">
        <f t="shared" si="112"/>
        <v>380.33333333333331</v>
      </c>
      <c r="RB8" s="106"/>
      <c r="RC8" s="107"/>
      <c r="RD8" s="107">
        <v>1626</v>
      </c>
      <c r="RE8" s="107"/>
      <c r="RF8" s="107"/>
      <c r="RG8" s="107"/>
      <c r="RH8" s="104">
        <f t="shared" si="113"/>
        <v>1626</v>
      </c>
      <c r="RI8" s="105">
        <f t="shared" si="114"/>
        <v>271</v>
      </c>
      <c r="RJ8" s="106"/>
      <c r="RK8" s="107"/>
      <c r="RL8" s="107"/>
      <c r="RM8" s="107">
        <v>3740</v>
      </c>
      <c r="RN8" s="107">
        <v>305</v>
      </c>
      <c r="RO8" s="107"/>
      <c r="RP8" s="104">
        <f t="shared" si="115"/>
        <v>4045</v>
      </c>
      <c r="RQ8" s="105">
        <f t="shared" si="116"/>
        <v>674.16666666666663</v>
      </c>
      <c r="RR8" s="106">
        <v>658</v>
      </c>
      <c r="RS8" s="107"/>
      <c r="RT8" s="107"/>
      <c r="RU8" s="107">
        <v>840</v>
      </c>
      <c r="RV8" s="107"/>
      <c r="RW8" s="107"/>
      <c r="RX8" s="104">
        <f t="shared" si="117"/>
        <v>1498</v>
      </c>
      <c r="RY8" s="105">
        <f t="shared" si="118"/>
        <v>249.66666666666666</v>
      </c>
      <c r="RZ8" s="106"/>
      <c r="SA8" s="107"/>
      <c r="SB8" s="107"/>
      <c r="SC8" s="107"/>
      <c r="SD8" s="107"/>
      <c r="SE8" s="107">
        <v>2267</v>
      </c>
      <c r="SF8" s="104">
        <f t="shared" si="119"/>
        <v>2267</v>
      </c>
      <c r="SG8" s="105">
        <f t="shared" si="120"/>
        <v>377.83333333333331</v>
      </c>
      <c r="SH8" s="106"/>
      <c r="SI8" s="107"/>
      <c r="SJ8" s="107"/>
      <c r="SK8" s="107"/>
      <c r="SL8" s="107">
        <v>523</v>
      </c>
      <c r="SM8" s="107"/>
      <c r="SN8" s="104">
        <f t="shared" si="121"/>
        <v>523</v>
      </c>
      <c r="SO8" s="105">
        <f t="shared" si="122"/>
        <v>87.166666666666671</v>
      </c>
      <c r="SP8" s="106"/>
      <c r="SQ8" s="107">
        <v>2475</v>
      </c>
      <c r="SR8" s="107"/>
      <c r="SS8" s="107">
        <v>453</v>
      </c>
      <c r="ST8" s="107"/>
      <c r="SU8" s="107"/>
      <c r="SV8" s="104">
        <f t="shared" si="123"/>
        <v>2928</v>
      </c>
      <c r="SW8" s="105">
        <f t="shared" si="124"/>
        <v>488</v>
      </c>
      <c r="SX8" s="106">
        <v>62</v>
      </c>
      <c r="SY8" s="107"/>
      <c r="SZ8" s="107">
        <v>1620</v>
      </c>
      <c r="TA8" s="107"/>
      <c r="TB8" s="107"/>
      <c r="TC8" s="107"/>
      <c r="TD8" s="104">
        <f t="shared" si="125"/>
        <v>1682</v>
      </c>
      <c r="TE8" s="105">
        <f t="shared" si="126"/>
        <v>280.33333333333331</v>
      </c>
      <c r="TF8" s="106">
        <v>700</v>
      </c>
      <c r="TG8" s="107"/>
      <c r="TH8" s="107"/>
      <c r="TI8" s="107"/>
      <c r="TJ8" s="107"/>
      <c r="TK8" s="107"/>
      <c r="TL8" s="104">
        <f t="shared" si="127"/>
        <v>700</v>
      </c>
      <c r="TM8" s="105">
        <f t="shared" si="128"/>
        <v>116.66666666666667</v>
      </c>
      <c r="TN8" s="48">
        <v>1019</v>
      </c>
      <c r="TO8" s="49"/>
      <c r="TP8" s="49"/>
      <c r="TQ8" s="49">
        <v>287</v>
      </c>
      <c r="TR8" s="49"/>
      <c r="TS8" s="49">
        <v>1211</v>
      </c>
      <c r="TT8" s="67">
        <f t="shared" si="129"/>
        <v>2517</v>
      </c>
      <c r="TU8" s="68">
        <f t="shared" si="130"/>
        <v>419.5</v>
      </c>
      <c r="TV8" s="54"/>
      <c r="TW8" s="127"/>
      <c r="TX8" s="127"/>
      <c r="TY8" s="127"/>
      <c r="TZ8" s="127"/>
      <c r="UA8" s="127">
        <v>96</v>
      </c>
      <c r="UB8" s="42">
        <f t="shared" si="131"/>
        <v>96</v>
      </c>
      <c r="UC8" s="43">
        <f t="shared" si="132"/>
        <v>16</v>
      </c>
      <c r="UD8" s="106"/>
      <c r="UE8" s="107"/>
      <c r="UF8" s="107">
        <v>1304</v>
      </c>
      <c r="UG8" s="107"/>
      <c r="UH8" s="107"/>
      <c r="UI8" s="107"/>
      <c r="UJ8" s="131">
        <f t="shared" si="133"/>
        <v>1304</v>
      </c>
      <c r="UK8" s="132">
        <f t="shared" si="134"/>
        <v>217.33333333333334</v>
      </c>
      <c r="UL8" s="106">
        <v>1774</v>
      </c>
      <c r="UM8" s="107"/>
      <c r="UN8" s="107"/>
      <c r="UO8" s="107"/>
      <c r="UP8" s="107"/>
      <c r="UQ8" s="107"/>
      <c r="UR8" s="131">
        <f t="shared" si="135"/>
        <v>1774</v>
      </c>
      <c r="US8" s="132">
        <f t="shared" si="136"/>
        <v>295.66666666666669</v>
      </c>
      <c r="UT8" s="106"/>
      <c r="UU8" s="107"/>
      <c r="UV8" s="107"/>
      <c r="UW8" s="107"/>
      <c r="UX8" s="107"/>
      <c r="UY8" s="107"/>
      <c r="UZ8" s="107"/>
      <c r="VA8" s="104">
        <f t="shared" si="137"/>
        <v>0</v>
      </c>
      <c r="VB8" s="105">
        <f t="shared" si="138"/>
        <v>0</v>
      </c>
      <c r="VC8" s="106"/>
      <c r="VD8" s="107"/>
      <c r="VE8" s="107"/>
      <c r="VF8" s="107"/>
      <c r="VG8" s="107"/>
      <c r="VH8" s="107"/>
      <c r="VI8" s="104">
        <f t="shared" si="139"/>
        <v>0</v>
      </c>
      <c r="VJ8" s="105">
        <f t="shared" si="140"/>
        <v>0</v>
      </c>
      <c r="VK8" s="106"/>
      <c r="VL8" s="107"/>
      <c r="VM8" s="107"/>
      <c r="VN8" s="107"/>
      <c r="VO8" s="107"/>
      <c r="VP8" s="107"/>
      <c r="VQ8" s="104">
        <f t="shared" si="141"/>
        <v>0</v>
      </c>
      <c r="VR8" s="105">
        <f t="shared" si="142"/>
        <v>0</v>
      </c>
      <c r="VS8" s="48"/>
      <c r="VT8" s="49">
        <v>1216</v>
      </c>
      <c r="VU8" s="49"/>
      <c r="VV8" s="49"/>
      <c r="VW8" s="49">
        <v>97</v>
      </c>
      <c r="VX8" s="49">
        <v>1044</v>
      </c>
      <c r="VY8" s="67">
        <f t="shared" si="143"/>
        <v>2357</v>
      </c>
      <c r="VZ8" s="68">
        <f t="shared" si="144"/>
        <v>392.83333333333331</v>
      </c>
      <c r="WA8" s="106"/>
      <c r="WB8" s="107"/>
      <c r="WC8" s="107"/>
      <c r="WD8" s="107">
        <v>286</v>
      </c>
      <c r="WE8" s="107">
        <v>718</v>
      </c>
      <c r="WF8" s="107"/>
      <c r="WG8" s="104">
        <f t="shared" si="145"/>
        <v>1004</v>
      </c>
      <c r="WH8" s="105">
        <f t="shared" si="146"/>
        <v>167.33333333333334</v>
      </c>
      <c r="WI8" s="63"/>
      <c r="WJ8" s="64">
        <v>121</v>
      </c>
      <c r="WK8" s="64"/>
      <c r="WL8" s="64">
        <v>2206</v>
      </c>
      <c r="WM8" s="64"/>
      <c r="WN8" s="64"/>
      <c r="WO8" s="67">
        <f t="shared" si="147"/>
        <v>2327</v>
      </c>
      <c r="WP8" s="68">
        <f t="shared" si="148"/>
        <v>387.83333333333331</v>
      </c>
      <c r="WQ8" s="48">
        <v>875</v>
      </c>
      <c r="WR8" s="49"/>
      <c r="WS8" s="49"/>
      <c r="WT8" s="49"/>
      <c r="WU8" s="49"/>
      <c r="WV8" s="49">
        <v>652</v>
      </c>
      <c r="WW8" s="49"/>
      <c r="WX8" s="67">
        <f t="shared" si="149"/>
        <v>1527</v>
      </c>
      <c r="WY8" s="68">
        <f t="shared" si="150"/>
        <v>254.5</v>
      </c>
      <c r="WZ8" s="48"/>
      <c r="XA8" s="49">
        <v>3282</v>
      </c>
      <c r="XB8" s="49">
        <v>313</v>
      </c>
      <c r="XC8" s="49">
        <v>205</v>
      </c>
      <c r="XD8" s="49"/>
      <c r="XE8" s="49"/>
      <c r="XF8" s="49"/>
      <c r="XG8" s="67">
        <f t="shared" si="151"/>
        <v>3800</v>
      </c>
      <c r="XH8" s="68">
        <f t="shared" si="152"/>
        <v>633.33333333333337</v>
      </c>
      <c r="XI8" s="48"/>
      <c r="XJ8" s="49">
        <v>1636</v>
      </c>
      <c r="XK8" s="49">
        <v>1383</v>
      </c>
      <c r="XL8" s="49">
        <v>2294</v>
      </c>
      <c r="XM8" s="49"/>
      <c r="XN8" s="49">
        <v>1157</v>
      </c>
      <c r="XO8" s="49"/>
      <c r="XP8" s="67">
        <f t="shared" si="153"/>
        <v>6470</v>
      </c>
      <c r="XQ8" s="68">
        <f t="shared" si="154"/>
        <v>1078.3333333333333</v>
      </c>
      <c r="XR8" s="48"/>
      <c r="XS8" s="49"/>
      <c r="XT8" s="49">
        <v>1028</v>
      </c>
      <c r="XU8" s="49"/>
      <c r="XV8" s="49"/>
      <c r="XW8" s="49">
        <v>2347</v>
      </c>
      <c r="XX8" s="49">
        <v>1096</v>
      </c>
      <c r="XY8" s="67">
        <f t="shared" si="155"/>
        <v>4471</v>
      </c>
      <c r="XZ8" s="68">
        <f t="shared" si="156"/>
        <v>745.16666666666663</v>
      </c>
      <c r="YA8" s="48"/>
      <c r="YB8" s="49"/>
      <c r="YC8" s="49">
        <v>51</v>
      </c>
      <c r="YD8" s="49"/>
      <c r="YE8" s="49">
        <v>123</v>
      </c>
      <c r="YF8" s="49"/>
      <c r="YG8" s="49"/>
      <c r="YH8" s="67">
        <f t="shared" si="157"/>
        <v>174</v>
      </c>
      <c r="YI8" s="68">
        <f t="shared" si="158"/>
        <v>29</v>
      </c>
      <c r="YJ8" s="48"/>
      <c r="YK8" s="49">
        <v>1370</v>
      </c>
      <c r="YL8" s="49">
        <v>2376</v>
      </c>
      <c r="YM8" s="49">
        <v>572</v>
      </c>
      <c r="YN8" s="49">
        <v>125</v>
      </c>
      <c r="YO8" s="49"/>
      <c r="YP8" s="49">
        <v>1124</v>
      </c>
      <c r="YQ8" s="67">
        <f t="shared" si="159"/>
        <v>5567</v>
      </c>
      <c r="YR8" s="68">
        <f t="shared" si="160"/>
        <v>927.83333333333337</v>
      </c>
      <c r="YS8" s="48"/>
      <c r="YT8" s="49"/>
      <c r="YU8" s="49">
        <v>648</v>
      </c>
      <c r="YV8" s="49">
        <v>2255</v>
      </c>
      <c r="YW8" s="49"/>
      <c r="YX8" s="49"/>
      <c r="YY8" s="49">
        <v>728</v>
      </c>
      <c r="YZ8" s="67">
        <f t="shared" si="161"/>
        <v>3631</v>
      </c>
      <c r="ZA8" s="68">
        <f t="shared" si="162"/>
        <v>605.16666666666663</v>
      </c>
      <c r="ZB8" s="48">
        <v>81</v>
      </c>
      <c r="ZC8" s="49"/>
      <c r="ZD8" s="49">
        <v>144</v>
      </c>
      <c r="ZE8" s="49"/>
      <c r="ZF8" s="49">
        <v>1831</v>
      </c>
      <c r="ZG8" s="49">
        <v>626</v>
      </c>
      <c r="ZH8" s="67">
        <f t="shared" si="163"/>
        <v>2682</v>
      </c>
      <c r="ZI8" s="68">
        <f t="shared" si="164"/>
        <v>447</v>
      </c>
      <c r="ZJ8" s="48"/>
      <c r="ZK8" s="49"/>
      <c r="ZL8" s="49">
        <v>303</v>
      </c>
      <c r="ZM8" s="49"/>
      <c r="ZN8" s="49">
        <v>2137</v>
      </c>
      <c r="ZO8" s="49"/>
      <c r="ZP8" s="67">
        <f t="shared" si="165"/>
        <v>2440</v>
      </c>
      <c r="ZQ8" s="68">
        <f t="shared" si="166"/>
        <v>406.66666666666669</v>
      </c>
      <c r="ZR8" s="63"/>
      <c r="ZS8" s="64">
        <v>539</v>
      </c>
      <c r="ZT8" s="64"/>
      <c r="ZU8" s="22">
        <v>1184</v>
      </c>
      <c r="ZV8" s="22"/>
      <c r="ZW8" s="22"/>
      <c r="ZX8" s="67">
        <f t="shared" si="167"/>
        <v>1723</v>
      </c>
      <c r="ZY8" s="68">
        <f t="shared" si="168"/>
        <v>287.16666666666669</v>
      </c>
      <c r="ZZ8" s="48">
        <v>88</v>
      </c>
      <c r="AAA8" s="49">
        <v>1464</v>
      </c>
      <c r="AAB8" s="49">
        <v>304</v>
      </c>
      <c r="AAC8" s="49">
        <v>3054</v>
      </c>
      <c r="AAD8" s="49">
        <v>830</v>
      </c>
      <c r="AAE8" s="49"/>
      <c r="AAF8" s="49"/>
      <c r="AAG8" s="67">
        <f t="shared" si="169"/>
        <v>5740</v>
      </c>
      <c r="AAH8" s="68">
        <f t="shared" si="170"/>
        <v>956.66666666666663</v>
      </c>
      <c r="AAI8" s="48">
        <v>1426</v>
      </c>
      <c r="AAJ8" s="49"/>
      <c r="AAK8" s="49"/>
      <c r="AAL8" s="49">
        <v>359</v>
      </c>
      <c r="AAM8" s="49">
        <v>1925</v>
      </c>
      <c r="AAN8" s="49"/>
      <c r="AAO8" s="49">
        <v>1370</v>
      </c>
      <c r="AAP8" s="67">
        <f t="shared" si="171"/>
        <v>5080</v>
      </c>
      <c r="AAQ8" s="68">
        <f t="shared" si="172"/>
        <v>846.66666666666663</v>
      </c>
      <c r="AAR8" s="48"/>
      <c r="AAS8" s="49">
        <v>1329</v>
      </c>
      <c r="AAT8" s="49"/>
      <c r="AAU8" s="49">
        <v>332</v>
      </c>
      <c r="AAV8" s="49"/>
      <c r="AAW8" s="49">
        <v>64</v>
      </c>
      <c r="AAX8" s="67">
        <f t="shared" si="173"/>
        <v>1725</v>
      </c>
      <c r="AAY8" s="68">
        <f t="shared" si="174"/>
        <v>287.5</v>
      </c>
      <c r="AAZ8" s="48"/>
      <c r="ABA8" s="49">
        <v>872</v>
      </c>
      <c r="ABB8" s="49"/>
      <c r="ABC8" s="49">
        <v>1248</v>
      </c>
      <c r="ABD8" s="49">
        <v>339</v>
      </c>
      <c r="ABE8" s="49"/>
      <c r="ABF8" s="67">
        <f t="shared" si="175"/>
        <v>2459</v>
      </c>
      <c r="ABG8" s="68">
        <f t="shared" si="176"/>
        <v>409.83333333333331</v>
      </c>
      <c r="ABH8" s="48">
        <v>1273</v>
      </c>
      <c r="ABI8" s="49">
        <v>2085</v>
      </c>
      <c r="ABJ8" s="49"/>
      <c r="ABK8" s="49"/>
      <c r="ABL8" s="49"/>
      <c r="ABM8" s="49"/>
      <c r="ABN8" s="67">
        <f t="shared" si="177"/>
        <v>3358</v>
      </c>
      <c r="ABO8" s="68">
        <f t="shared" si="178"/>
        <v>559.66666666666663</v>
      </c>
      <c r="ABP8" s="48"/>
      <c r="ABQ8" s="49"/>
      <c r="ABR8" s="49"/>
      <c r="ABS8" s="49"/>
      <c r="ABT8" s="49">
        <v>90</v>
      </c>
      <c r="ABU8" s="49"/>
      <c r="ABV8" s="67">
        <f t="shared" si="179"/>
        <v>90</v>
      </c>
      <c r="ABW8" s="68">
        <f t="shared" si="180"/>
        <v>15</v>
      </c>
      <c r="ABX8" s="48">
        <v>241</v>
      </c>
      <c r="ABY8" s="49">
        <v>1276</v>
      </c>
      <c r="ABZ8" s="49"/>
      <c r="ACA8" s="49">
        <v>702</v>
      </c>
      <c r="ACB8" s="49">
        <v>1485</v>
      </c>
      <c r="ACC8" s="49"/>
      <c r="ACD8" s="67">
        <f t="shared" si="181"/>
        <v>3704</v>
      </c>
      <c r="ACE8" s="68">
        <f t="shared" si="182"/>
        <v>617.33333333333337</v>
      </c>
      <c r="ACF8" s="48"/>
      <c r="ACG8" s="49">
        <v>643</v>
      </c>
      <c r="ACH8" s="49">
        <v>1577</v>
      </c>
      <c r="ACI8" s="49">
        <v>2226</v>
      </c>
      <c r="ACJ8" s="49">
        <v>1950</v>
      </c>
      <c r="ACK8" s="49"/>
      <c r="ACL8" s="67">
        <f t="shared" si="183"/>
        <v>6396</v>
      </c>
      <c r="ACM8" s="68">
        <f t="shared" si="184"/>
        <v>1066</v>
      </c>
      <c r="ACN8" s="48">
        <v>62</v>
      </c>
      <c r="ACO8" s="49">
        <v>1289</v>
      </c>
      <c r="ACP8" s="49"/>
      <c r="ACQ8" s="49">
        <v>1365</v>
      </c>
      <c r="ACR8" s="49"/>
      <c r="ACS8" s="49"/>
      <c r="ACT8" s="67">
        <f t="shared" si="185"/>
        <v>2716</v>
      </c>
      <c r="ACU8" s="68">
        <f t="shared" si="186"/>
        <v>452.66666666666669</v>
      </c>
      <c r="ACV8" s="48">
        <v>7</v>
      </c>
      <c r="ACW8" s="49">
        <v>164</v>
      </c>
      <c r="ACX8" s="49"/>
      <c r="ACY8" s="49"/>
      <c r="ACZ8" s="49">
        <v>631</v>
      </c>
      <c r="ADA8" s="49">
        <v>991</v>
      </c>
      <c r="ADB8" s="67">
        <f t="shared" si="187"/>
        <v>1793</v>
      </c>
      <c r="ADC8" s="68">
        <f t="shared" si="188"/>
        <v>298.83333333333331</v>
      </c>
      <c r="ADD8" s="48"/>
      <c r="ADE8" s="49">
        <v>950</v>
      </c>
      <c r="ADF8" s="49">
        <v>64</v>
      </c>
      <c r="ADG8" s="49"/>
      <c r="ADH8" s="49"/>
      <c r="ADI8" s="49"/>
      <c r="ADJ8" s="67">
        <f t="shared" si="189"/>
        <v>1014</v>
      </c>
      <c r="ADK8" s="68">
        <f t="shared" si="190"/>
        <v>169</v>
      </c>
      <c r="ADL8" s="48"/>
      <c r="ADM8" s="49"/>
      <c r="ADN8" s="49">
        <v>1180</v>
      </c>
      <c r="ADO8" s="49"/>
      <c r="ADP8" s="49"/>
      <c r="ADQ8" s="49">
        <v>964</v>
      </c>
      <c r="ADR8" s="67">
        <f t="shared" si="191"/>
        <v>2144</v>
      </c>
      <c r="ADS8" s="68">
        <f t="shared" si="192"/>
        <v>357.33333333333331</v>
      </c>
      <c r="ADT8" s="48">
        <v>426</v>
      </c>
      <c r="ADU8" s="49"/>
      <c r="ADV8" s="49"/>
      <c r="ADW8" s="49"/>
      <c r="ADX8" s="49"/>
      <c r="ADY8" s="49">
        <v>854</v>
      </c>
      <c r="ADZ8" s="67">
        <f t="shared" si="193"/>
        <v>1280</v>
      </c>
      <c r="AEA8" s="68">
        <f t="shared" si="194"/>
        <v>213.33333333333334</v>
      </c>
      <c r="AEB8" s="48"/>
      <c r="AEC8" s="49"/>
      <c r="AED8" s="49"/>
      <c r="AEE8" s="49"/>
      <c r="AEF8" s="49"/>
      <c r="AEG8" s="49"/>
      <c r="AEH8" s="67">
        <f t="shared" si="195"/>
        <v>0</v>
      </c>
      <c r="AEI8" s="68">
        <f t="shared" si="196"/>
        <v>0</v>
      </c>
      <c r="AEJ8" s="48"/>
      <c r="AEK8" s="49"/>
      <c r="AEL8" s="49"/>
      <c r="AEM8" s="49"/>
      <c r="AEN8" s="49"/>
      <c r="AEO8" s="49"/>
      <c r="AEP8" s="67">
        <f t="shared" si="197"/>
        <v>0</v>
      </c>
      <c r="AEQ8" s="68">
        <f t="shared" si="198"/>
        <v>0</v>
      </c>
      <c r="AER8" s="48"/>
      <c r="AES8" s="49"/>
      <c r="AET8" s="49"/>
      <c r="AEU8" s="49"/>
      <c r="AEV8" s="49"/>
      <c r="AEW8" s="49"/>
      <c r="AEX8" s="67">
        <f t="shared" si="199"/>
        <v>0</v>
      </c>
      <c r="AEY8" s="68">
        <f t="shared" si="200"/>
        <v>0</v>
      </c>
      <c r="AEZ8" s="48">
        <v>284</v>
      </c>
      <c r="AFA8" s="49"/>
      <c r="AFB8" s="49"/>
      <c r="AFC8" s="49"/>
      <c r="AFD8" s="49"/>
      <c r="AFE8" s="49"/>
      <c r="AFF8" s="67">
        <f t="shared" si="201"/>
        <v>284</v>
      </c>
      <c r="AFG8" s="68">
        <f t="shared" si="202"/>
        <v>47.333333333333336</v>
      </c>
      <c r="AFH8" s="48"/>
      <c r="AFI8" s="49">
        <v>672</v>
      </c>
      <c r="AFJ8" s="49"/>
      <c r="AFK8" s="49">
        <v>540</v>
      </c>
      <c r="AFL8" s="49">
        <v>320</v>
      </c>
      <c r="AFM8" s="49"/>
      <c r="AFN8" s="67">
        <f t="shared" si="203"/>
        <v>1532</v>
      </c>
      <c r="AFO8" s="68">
        <f t="shared" si="204"/>
        <v>255.33333333333334</v>
      </c>
      <c r="AFP8" s="48">
        <v>767</v>
      </c>
      <c r="AFQ8" s="49"/>
      <c r="AFR8" s="49">
        <v>1139</v>
      </c>
      <c r="AFS8" s="49"/>
      <c r="AFT8" s="49"/>
      <c r="AFU8" s="49"/>
      <c r="AFV8" s="67">
        <f t="shared" si="205"/>
        <v>1906</v>
      </c>
      <c r="AFW8" s="68">
        <f t="shared" si="206"/>
        <v>317.66666666666669</v>
      </c>
      <c r="AFX8" s="48"/>
      <c r="AFY8" s="49">
        <v>358</v>
      </c>
      <c r="AFZ8" s="49"/>
      <c r="AGA8" s="49"/>
      <c r="AGB8" s="49">
        <v>1663</v>
      </c>
      <c r="AGC8" s="49">
        <v>1318</v>
      </c>
      <c r="AGD8" s="67">
        <f t="shared" si="207"/>
        <v>3339</v>
      </c>
      <c r="AGE8" s="68">
        <f t="shared" si="208"/>
        <v>556.5</v>
      </c>
      <c r="AGF8" s="48"/>
      <c r="AGG8" s="49"/>
      <c r="AGH8" s="49">
        <v>288</v>
      </c>
      <c r="AGI8" s="49"/>
      <c r="AGJ8" s="49"/>
      <c r="AGK8" s="49">
        <v>54</v>
      </c>
      <c r="AGL8" s="67">
        <f t="shared" si="209"/>
        <v>342</v>
      </c>
      <c r="AGM8" s="68">
        <f t="shared" si="210"/>
        <v>57</v>
      </c>
      <c r="AGN8" s="48"/>
      <c r="AGO8" s="49"/>
      <c r="AGP8" s="49">
        <v>1209</v>
      </c>
      <c r="AGQ8" s="49"/>
      <c r="AGR8" s="49">
        <v>246</v>
      </c>
      <c r="AGS8" s="49">
        <v>93</v>
      </c>
      <c r="AGT8" s="67">
        <f t="shared" si="211"/>
        <v>1548</v>
      </c>
      <c r="AGU8" s="68">
        <f t="shared" si="212"/>
        <v>258</v>
      </c>
      <c r="AGV8" s="48">
        <v>93</v>
      </c>
      <c r="AGW8" s="49">
        <v>261</v>
      </c>
      <c r="AGX8" s="49">
        <v>1230</v>
      </c>
      <c r="AGY8" s="49"/>
      <c r="AGZ8" s="49"/>
      <c r="AHA8" s="49"/>
      <c r="AHB8" s="49">
        <v>1240</v>
      </c>
      <c r="AHC8" s="67">
        <f t="shared" si="213"/>
        <v>2731</v>
      </c>
      <c r="AHD8" s="68">
        <f t="shared" si="214"/>
        <v>455.16666666666669</v>
      </c>
      <c r="AHE8" s="48">
        <v>659</v>
      </c>
      <c r="AHF8" s="49">
        <v>1025</v>
      </c>
      <c r="AHG8" s="49">
        <v>1080</v>
      </c>
      <c r="AHH8" s="49">
        <v>433</v>
      </c>
      <c r="AHI8" s="49"/>
      <c r="AHJ8" s="49"/>
      <c r="AHK8" s="67">
        <f t="shared" si="215"/>
        <v>3197</v>
      </c>
      <c r="AHL8" s="68">
        <f t="shared" si="216"/>
        <v>532.83333333333337</v>
      </c>
      <c r="AHM8" s="48">
        <v>2006</v>
      </c>
      <c r="AHN8" s="49"/>
      <c r="AHO8" s="49"/>
      <c r="AHP8" s="49">
        <v>620</v>
      </c>
      <c r="AHQ8" s="49">
        <v>648</v>
      </c>
      <c r="AHR8" s="49">
        <v>1605</v>
      </c>
      <c r="AHS8" s="67">
        <f t="shared" si="217"/>
        <v>4879</v>
      </c>
      <c r="AHT8" s="68">
        <f t="shared" si="218"/>
        <v>813.16666666666663</v>
      </c>
      <c r="AHU8" s="48"/>
      <c r="AHV8" s="49"/>
      <c r="AHW8" s="49">
        <v>1355</v>
      </c>
      <c r="AHX8" s="49"/>
      <c r="AHY8" s="49"/>
      <c r="AHZ8" s="49">
        <v>1139</v>
      </c>
      <c r="AIA8" s="67">
        <f t="shared" si="219"/>
        <v>2494</v>
      </c>
      <c r="AIB8" s="68">
        <f t="shared" si="220"/>
        <v>415.66666666666669</v>
      </c>
      <c r="AIC8" s="48">
        <v>3065</v>
      </c>
      <c r="AID8" s="49"/>
      <c r="AIE8" s="49"/>
      <c r="AIF8" s="49">
        <v>2053</v>
      </c>
      <c r="AIG8" s="49">
        <v>629</v>
      </c>
      <c r="AIH8" s="22"/>
      <c r="AII8" s="67">
        <f t="shared" si="221"/>
        <v>5747</v>
      </c>
      <c r="AIJ8" s="68">
        <f t="shared" si="222"/>
        <v>261.22727272727275</v>
      </c>
      <c r="AIK8" s="48">
        <v>63</v>
      </c>
      <c r="AIL8" s="49">
        <v>471</v>
      </c>
      <c r="AIM8" s="49"/>
      <c r="AIN8" s="49"/>
      <c r="AIO8" s="49">
        <v>324</v>
      </c>
      <c r="AIP8" s="49">
        <v>1519</v>
      </c>
      <c r="AIQ8" s="67">
        <f t="shared" si="223"/>
        <v>2377</v>
      </c>
      <c r="AIR8" s="68">
        <f t="shared" si="224"/>
        <v>108.04545454545455</v>
      </c>
      <c r="AIS8" s="48"/>
      <c r="AIT8" s="49"/>
      <c r="AIU8" s="49"/>
      <c r="AIV8" s="49">
        <v>915</v>
      </c>
      <c r="AIW8" s="49"/>
      <c r="AIX8" s="49"/>
      <c r="AIY8" s="67">
        <f t="shared" si="225"/>
        <v>915</v>
      </c>
      <c r="AIZ8" s="68">
        <f t="shared" si="226"/>
        <v>41.590909090909093</v>
      </c>
      <c r="AJA8" s="48"/>
      <c r="AJB8" s="49"/>
      <c r="AJC8" s="49"/>
      <c r="AJD8" s="49"/>
      <c r="AJE8" s="49"/>
      <c r="AJF8" s="49"/>
      <c r="AJG8" s="67">
        <f t="shared" si="227"/>
        <v>0</v>
      </c>
      <c r="AJH8" s="68">
        <f t="shared" si="228"/>
        <v>0</v>
      </c>
      <c r="AJI8" s="54">
        <v>1080</v>
      </c>
      <c r="AJJ8" s="127">
        <v>1019</v>
      </c>
      <c r="AJK8" s="127"/>
      <c r="AJL8" s="127">
        <v>478</v>
      </c>
      <c r="AJM8" s="127"/>
      <c r="AJN8" s="127">
        <v>3355</v>
      </c>
      <c r="AJO8" s="42">
        <f t="shared" si="229"/>
        <v>5932</v>
      </c>
      <c r="AJP8" s="43">
        <f t="shared" si="230"/>
        <v>269.63636363636363</v>
      </c>
      <c r="AJQ8" s="48"/>
      <c r="AJR8" s="49"/>
      <c r="AJS8" s="49"/>
      <c r="AJT8" s="49">
        <v>2223</v>
      </c>
      <c r="AJU8" s="49"/>
      <c r="AJV8" s="49"/>
      <c r="AJW8" s="42">
        <f t="shared" si="231"/>
        <v>2223</v>
      </c>
      <c r="AJX8" s="43">
        <f t="shared" si="232"/>
        <v>101.04545454545455</v>
      </c>
      <c r="AJY8" s="48">
        <v>1881</v>
      </c>
      <c r="AJZ8" s="49">
        <v>1803</v>
      </c>
      <c r="AKA8" s="49">
        <v>989</v>
      </c>
      <c r="AKB8" s="49"/>
      <c r="AKC8" s="49"/>
      <c r="AKD8" s="49"/>
      <c r="AKE8" s="42">
        <f t="shared" si="233"/>
        <v>4673</v>
      </c>
      <c r="AKF8" s="43">
        <f t="shared" si="234"/>
        <v>212.40909090909091</v>
      </c>
      <c r="AKG8" s="48"/>
      <c r="AKH8" s="49"/>
      <c r="AKI8" s="49"/>
      <c r="AKJ8" s="49">
        <v>2667</v>
      </c>
      <c r="AKK8" s="49">
        <v>273</v>
      </c>
      <c r="AKL8" s="49">
        <v>2110</v>
      </c>
      <c r="AKM8" s="67">
        <f t="shared" si="235"/>
        <v>5050</v>
      </c>
      <c r="AKN8" s="68">
        <f t="shared" si="236"/>
        <v>229.54545454545453</v>
      </c>
      <c r="AKO8" s="48"/>
      <c r="AKP8" s="49"/>
      <c r="AKQ8" s="49"/>
      <c r="AKR8" s="49">
        <v>1251</v>
      </c>
      <c r="AKS8" s="49"/>
      <c r="AKT8" s="49">
        <v>324</v>
      </c>
      <c r="AKU8" s="67">
        <f t="shared" si="237"/>
        <v>1575</v>
      </c>
      <c r="AKV8" s="68">
        <f t="shared" si="238"/>
        <v>262.5</v>
      </c>
      <c r="AKW8" s="48">
        <v>1250</v>
      </c>
      <c r="AKX8" s="49"/>
      <c r="AKY8" s="49"/>
      <c r="AKZ8" s="49"/>
      <c r="ALA8" s="49">
        <v>509</v>
      </c>
      <c r="ALB8" s="49">
        <v>464</v>
      </c>
      <c r="ALC8" s="67">
        <f t="shared" si="239"/>
        <v>2223</v>
      </c>
      <c r="ALD8" s="68">
        <f t="shared" si="240"/>
        <v>370.5</v>
      </c>
      <c r="ALE8" s="48">
        <v>1493</v>
      </c>
      <c r="ALF8" s="49"/>
      <c r="ALG8" s="49"/>
      <c r="ALH8" s="49">
        <v>752</v>
      </c>
      <c r="ALI8" s="49">
        <v>2758</v>
      </c>
      <c r="ALJ8" s="49">
        <v>564</v>
      </c>
      <c r="ALK8" s="67">
        <f t="shared" si="241"/>
        <v>5567</v>
      </c>
      <c r="ALL8" s="68">
        <f t="shared" si="242"/>
        <v>927.83333333333337</v>
      </c>
      <c r="ALM8" s="54">
        <v>178</v>
      </c>
      <c r="ALN8" s="127"/>
      <c r="ALO8" s="127">
        <v>3</v>
      </c>
      <c r="ALP8" s="127"/>
      <c r="ALQ8" s="127"/>
      <c r="ALR8" s="127">
        <v>216</v>
      </c>
      <c r="ALS8" s="42">
        <f t="shared" si="243"/>
        <v>397</v>
      </c>
      <c r="ALT8" s="43">
        <f t="shared" si="244"/>
        <v>66.166666666666671</v>
      </c>
      <c r="ALU8" s="54">
        <v>223</v>
      </c>
      <c r="ALV8" s="127"/>
      <c r="ALW8" s="127"/>
      <c r="ALX8" s="127">
        <v>1557</v>
      </c>
      <c r="ALY8" s="127">
        <v>802</v>
      </c>
      <c r="ALZ8" s="127"/>
      <c r="AMA8" s="42">
        <f t="shared" si="245"/>
        <v>2582</v>
      </c>
      <c r="AMB8" s="43">
        <f t="shared" si="246"/>
        <v>430.33333333333331</v>
      </c>
      <c r="AMC8" s="48">
        <v>54</v>
      </c>
      <c r="AMD8" s="49"/>
      <c r="AME8" s="49">
        <v>346</v>
      </c>
      <c r="AMF8" s="49"/>
      <c r="AMG8" s="49"/>
      <c r="AMH8" s="49">
        <v>301</v>
      </c>
      <c r="AMI8" s="42">
        <f t="shared" si="247"/>
        <v>701</v>
      </c>
      <c r="AMJ8" s="43">
        <f t="shared" si="248"/>
        <v>116.83333333333333</v>
      </c>
      <c r="AMK8" s="48">
        <v>1222</v>
      </c>
      <c r="AML8" s="49"/>
      <c r="AMM8" s="49"/>
      <c r="AMN8" s="49">
        <v>1417</v>
      </c>
      <c r="AMO8" s="49"/>
      <c r="AMP8" s="49"/>
      <c r="AMQ8" s="47">
        <f t="shared" si="249"/>
        <v>2639</v>
      </c>
      <c r="AMR8" s="43">
        <f t="shared" si="250"/>
        <v>439.83333333333331</v>
      </c>
      <c r="AMS8" s="48"/>
      <c r="AMT8" s="49"/>
      <c r="AMU8" s="49"/>
      <c r="AMV8" s="49"/>
      <c r="AMW8" s="49"/>
      <c r="AMX8" s="49">
        <v>465</v>
      </c>
      <c r="AMY8" s="47">
        <f t="shared" si="251"/>
        <v>465</v>
      </c>
      <c r="AMZ8" s="43">
        <f t="shared" si="252"/>
        <v>77.5</v>
      </c>
      <c r="ANA8" s="48">
        <v>94</v>
      </c>
      <c r="ANB8" s="49">
        <v>891</v>
      </c>
      <c r="ANC8" s="49"/>
      <c r="AND8" s="49"/>
      <c r="ANE8" s="49"/>
      <c r="ANF8" s="49"/>
      <c r="ANG8" s="47">
        <f t="shared" si="253"/>
        <v>985</v>
      </c>
      <c r="ANH8" s="43">
        <f t="shared" si="254"/>
        <v>164.16666666666666</v>
      </c>
      <c r="ANI8" s="48"/>
      <c r="ANJ8" s="49">
        <v>1416</v>
      </c>
      <c r="ANK8" s="49">
        <v>236</v>
      </c>
      <c r="ANL8" s="49"/>
      <c r="ANM8" s="49">
        <v>3</v>
      </c>
      <c r="ANN8" s="49"/>
      <c r="ANO8" s="47">
        <f t="shared" si="255"/>
        <v>1655</v>
      </c>
      <c r="ANP8" s="43">
        <f t="shared" si="256"/>
        <v>275.83333333333331</v>
      </c>
      <c r="ANQ8" s="48"/>
      <c r="ANR8" s="49"/>
      <c r="ANS8" s="49"/>
      <c r="ANT8" s="49"/>
      <c r="ANU8" s="49"/>
      <c r="ANV8" s="49"/>
      <c r="ANW8" s="47">
        <f t="shared" si="257"/>
        <v>0</v>
      </c>
      <c r="ANX8" s="43">
        <f t="shared" si="258"/>
        <v>0</v>
      </c>
      <c r="ANY8" s="48"/>
      <c r="ANZ8" s="49">
        <v>1296</v>
      </c>
      <c r="AOA8" s="49">
        <v>291</v>
      </c>
      <c r="AOB8" s="49"/>
      <c r="AOC8" s="49"/>
      <c r="AOD8" s="49"/>
      <c r="AOE8" s="47">
        <f t="shared" si="259"/>
        <v>1587</v>
      </c>
      <c r="AOF8" s="43">
        <f t="shared" si="260"/>
        <v>264.5</v>
      </c>
      <c r="AOG8" s="48">
        <v>1350</v>
      </c>
      <c r="AOH8" s="49"/>
      <c r="AOI8" s="49"/>
      <c r="AOJ8" s="49"/>
      <c r="AOK8" s="49"/>
      <c r="AOL8" s="49"/>
      <c r="AOM8" s="47">
        <f t="shared" si="261"/>
        <v>1350</v>
      </c>
      <c r="AON8" s="43">
        <f t="shared" si="262"/>
        <v>225</v>
      </c>
      <c r="AOO8" s="48"/>
      <c r="AOP8" s="49">
        <v>1606</v>
      </c>
      <c r="AOQ8" s="49">
        <v>162</v>
      </c>
      <c r="AOR8" s="49">
        <v>1806</v>
      </c>
      <c r="AOS8" s="49"/>
      <c r="AOT8" s="49"/>
      <c r="AOU8" s="47">
        <f t="shared" si="263"/>
        <v>3574</v>
      </c>
      <c r="AOV8" s="43">
        <f t="shared" si="264"/>
        <v>595.66666666666663</v>
      </c>
      <c r="AOW8" s="48"/>
      <c r="AOX8" s="49">
        <v>1933</v>
      </c>
      <c r="AOY8" s="49"/>
      <c r="AOZ8" s="49"/>
      <c r="APA8" s="49"/>
      <c r="APB8" s="49"/>
      <c r="APC8" s="47">
        <f t="shared" si="265"/>
        <v>1933</v>
      </c>
      <c r="APD8" s="43">
        <f t="shared" si="266"/>
        <v>322.16666666666669</v>
      </c>
      <c r="APE8" s="48"/>
      <c r="APF8" s="49"/>
      <c r="APG8" s="49"/>
      <c r="APH8" s="49"/>
      <c r="API8" s="49"/>
      <c r="APJ8" s="49">
        <v>1597</v>
      </c>
      <c r="APK8" s="47">
        <f t="shared" si="267"/>
        <v>1597</v>
      </c>
      <c r="APL8" s="43">
        <f t="shared" si="268"/>
        <v>266.16666666666669</v>
      </c>
      <c r="APM8" s="63"/>
      <c r="APN8" s="64"/>
      <c r="APO8" s="64"/>
      <c r="APP8" s="64">
        <v>4</v>
      </c>
      <c r="APQ8" s="64"/>
      <c r="APR8" s="64"/>
      <c r="APS8" s="67">
        <f t="shared" si="269"/>
        <v>4</v>
      </c>
      <c r="APT8" s="68">
        <f t="shared" si="270"/>
        <v>0.66666666666666663</v>
      </c>
      <c r="APU8" s="82">
        <v>1231</v>
      </c>
      <c r="APV8" s="83">
        <v>238</v>
      </c>
      <c r="APW8" s="83"/>
      <c r="APX8" s="83"/>
      <c r="APY8" s="83"/>
      <c r="APZ8" s="83">
        <v>942</v>
      </c>
      <c r="AQA8" s="67">
        <f t="shared" si="271"/>
        <v>2411</v>
      </c>
      <c r="AQB8" s="68">
        <f t="shared" si="272"/>
        <v>401.83333333333331</v>
      </c>
      <c r="AQC8" s="48"/>
      <c r="AQD8" s="49"/>
      <c r="AQE8" s="49"/>
      <c r="AQF8" s="49"/>
      <c r="AQG8" s="49"/>
      <c r="AQH8" s="49">
        <v>313</v>
      </c>
      <c r="AQI8" s="67">
        <f t="shared" si="273"/>
        <v>313</v>
      </c>
      <c r="AQJ8" s="68">
        <f t="shared" si="274"/>
        <v>52.166666666666664</v>
      </c>
      <c r="AQK8" s="48"/>
      <c r="AQL8" s="49"/>
      <c r="AQM8" s="49"/>
      <c r="AQN8" s="49"/>
      <c r="AQO8" s="49">
        <v>2298</v>
      </c>
      <c r="AQP8" s="49"/>
      <c r="AQQ8" s="67">
        <f t="shared" si="275"/>
        <v>2298</v>
      </c>
      <c r="AQR8" s="68">
        <f t="shared" si="276"/>
        <v>383</v>
      </c>
      <c r="AQS8" s="48">
        <v>474</v>
      </c>
      <c r="AQT8" s="49"/>
      <c r="AQU8" s="49"/>
      <c r="AQV8" s="49"/>
      <c r="AQW8" s="49"/>
      <c r="AQX8" s="49"/>
      <c r="AQY8" s="67">
        <f t="shared" si="277"/>
        <v>474</v>
      </c>
      <c r="AQZ8" s="68">
        <f t="shared" si="278"/>
        <v>79</v>
      </c>
      <c r="ARA8" s="48"/>
      <c r="ARB8" s="49"/>
      <c r="ARC8" s="49">
        <v>1421</v>
      </c>
      <c r="ARD8" s="49"/>
      <c r="ARE8" s="49"/>
      <c r="ARF8" s="49">
        <v>1047</v>
      </c>
      <c r="ARG8" s="67">
        <f t="shared" si="279"/>
        <v>2468</v>
      </c>
      <c r="ARH8" s="68">
        <f t="shared" si="280"/>
        <v>411.33333333333331</v>
      </c>
      <c r="ARI8" s="48"/>
      <c r="ARJ8" s="49"/>
      <c r="ARK8" s="49"/>
      <c r="ARL8" s="49">
        <v>896</v>
      </c>
      <c r="ARM8" s="49"/>
      <c r="ARN8" s="49"/>
      <c r="ARO8" s="67">
        <f t="shared" si="281"/>
        <v>896</v>
      </c>
      <c r="ARP8" s="68">
        <f t="shared" si="282"/>
        <v>149.33333333333334</v>
      </c>
      <c r="ARQ8" s="48"/>
      <c r="ARR8" s="49"/>
      <c r="ARS8" s="49"/>
      <c r="ART8" s="49"/>
      <c r="ARU8" s="49"/>
      <c r="ARV8" s="49"/>
      <c r="ARW8" s="67">
        <f t="shared" si="283"/>
        <v>0</v>
      </c>
      <c r="ARX8" s="68">
        <f t="shared" si="284"/>
        <v>0</v>
      </c>
      <c r="ARY8" s="48"/>
      <c r="ARZ8" s="49"/>
      <c r="ASA8" s="49">
        <v>767</v>
      </c>
      <c r="ASB8" s="49"/>
      <c r="ASC8" s="49"/>
      <c r="ASD8" s="49"/>
      <c r="ASE8" s="67">
        <f t="shared" si="285"/>
        <v>767</v>
      </c>
      <c r="ASF8" s="68">
        <f t="shared" si="286"/>
        <v>127.83333333333333</v>
      </c>
      <c r="ASG8" s="48"/>
      <c r="ASH8" s="49"/>
      <c r="ASI8" s="49">
        <v>217</v>
      </c>
      <c r="ASJ8" s="49">
        <v>1059</v>
      </c>
      <c r="ASK8" s="49"/>
      <c r="ASL8" s="49"/>
      <c r="ASM8" s="67">
        <f t="shared" si="287"/>
        <v>1276</v>
      </c>
      <c r="ASN8" s="68">
        <f t="shared" si="288"/>
        <v>212.66666666666666</v>
      </c>
      <c r="ASO8" s="48"/>
      <c r="ASP8" s="49"/>
      <c r="ASQ8" s="49"/>
      <c r="ASR8" s="49"/>
      <c r="ASS8" s="49">
        <v>1650</v>
      </c>
      <c r="AST8" s="49"/>
      <c r="ASU8" s="67">
        <f t="shared" si="289"/>
        <v>1650</v>
      </c>
      <c r="ASV8" s="68">
        <f t="shared" si="290"/>
        <v>275</v>
      </c>
      <c r="ASW8" s="63">
        <v>887</v>
      </c>
      <c r="ASX8" s="64"/>
      <c r="ASY8" s="64"/>
      <c r="ASZ8" s="64"/>
      <c r="ATA8" s="64"/>
      <c r="ATB8" s="64"/>
      <c r="ATC8" s="67">
        <f t="shared" si="291"/>
        <v>887</v>
      </c>
      <c r="ATD8" s="68">
        <f t="shared" si="292"/>
        <v>147.83333333333334</v>
      </c>
      <c r="ATE8" s="48"/>
      <c r="ATF8" s="49">
        <v>800</v>
      </c>
      <c r="ATG8" s="49"/>
      <c r="ATH8" s="49">
        <v>1452</v>
      </c>
      <c r="ATI8" s="49">
        <v>349</v>
      </c>
      <c r="ATJ8" s="49"/>
      <c r="ATK8" s="67">
        <f t="shared" si="293"/>
        <v>2601</v>
      </c>
      <c r="ATL8" s="68">
        <f t="shared" si="294"/>
        <v>433.5</v>
      </c>
      <c r="ATM8" s="48"/>
      <c r="ATN8" s="49">
        <v>508</v>
      </c>
      <c r="ATO8" s="49"/>
      <c r="ATP8" s="49">
        <v>708</v>
      </c>
      <c r="ATQ8" s="49"/>
      <c r="ATR8" s="49">
        <v>801</v>
      </c>
      <c r="ATS8" s="67">
        <f t="shared" si="295"/>
        <v>2017</v>
      </c>
      <c r="ATT8" s="68">
        <f t="shared" si="296"/>
        <v>336.16666666666669</v>
      </c>
      <c r="ATU8" s="48"/>
      <c r="ATV8" s="49"/>
      <c r="ATW8" s="49"/>
      <c r="ATX8" s="49">
        <v>1115</v>
      </c>
      <c r="ATY8" s="49"/>
      <c r="ATZ8" s="49">
        <v>216</v>
      </c>
      <c r="AUA8" s="67">
        <f t="shared" si="297"/>
        <v>1331</v>
      </c>
      <c r="AUB8" s="68">
        <f t="shared" si="298"/>
        <v>221.83333333333334</v>
      </c>
      <c r="AUC8" s="48">
        <v>544</v>
      </c>
      <c r="AUD8" s="49"/>
      <c r="AUE8" s="49"/>
      <c r="AUF8" s="49">
        <v>1959</v>
      </c>
      <c r="AUG8" s="49"/>
      <c r="AUH8" s="49"/>
      <c r="AUI8" s="67">
        <f t="shared" si="299"/>
        <v>2503</v>
      </c>
      <c r="AUJ8" s="68">
        <f t="shared" si="300"/>
        <v>417.16666666666669</v>
      </c>
      <c r="AUK8" s="48"/>
      <c r="AUL8" s="49"/>
      <c r="AUM8" s="49"/>
      <c r="AUN8" s="49">
        <v>2047</v>
      </c>
      <c r="AUO8" s="49"/>
      <c r="AUP8" s="49"/>
      <c r="AUQ8" s="67">
        <f t="shared" si="301"/>
        <v>2047</v>
      </c>
      <c r="AUR8" s="68">
        <f t="shared" si="302"/>
        <v>341.16666666666669</v>
      </c>
      <c r="AUS8" s="48"/>
      <c r="AUT8" s="49">
        <v>4</v>
      </c>
      <c r="AUU8" s="49"/>
      <c r="AUV8" s="49"/>
      <c r="AUW8" s="49"/>
      <c r="AUX8" s="49">
        <v>698</v>
      </c>
      <c r="AUY8" s="67">
        <f t="shared" si="303"/>
        <v>702</v>
      </c>
      <c r="AUZ8" s="68">
        <f t="shared" si="304"/>
        <v>117</v>
      </c>
      <c r="AVA8" s="54"/>
      <c r="AVB8" s="127"/>
      <c r="AVC8" s="127"/>
      <c r="AVD8" s="127">
        <v>1763</v>
      </c>
      <c r="AVE8" s="127"/>
      <c r="AVF8" s="127"/>
      <c r="AVG8" s="42">
        <f t="shared" si="305"/>
        <v>1763</v>
      </c>
      <c r="AVH8" s="43">
        <f t="shared" si="306"/>
        <v>293.83333333333331</v>
      </c>
      <c r="AVI8" s="48">
        <v>302</v>
      </c>
      <c r="AVJ8" s="49"/>
      <c r="AVK8" s="49">
        <v>50</v>
      </c>
      <c r="AVL8" s="49"/>
      <c r="AVM8" s="49"/>
      <c r="AVN8" s="49"/>
      <c r="AVO8" s="42">
        <f t="shared" si="307"/>
        <v>352</v>
      </c>
      <c r="AVP8" s="43">
        <f t="shared" si="308"/>
        <v>58.666666666666664</v>
      </c>
      <c r="AVQ8" s="48"/>
      <c r="AVR8" s="49">
        <v>470</v>
      </c>
      <c r="AVS8" s="49">
        <v>23</v>
      </c>
      <c r="AVT8" s="49"/>
      <c r="AVU8" s="49"/>
      <c r="AVV8" s="49"/>
      <c r="AVW8" s="42">
        <f t="shared" si="309"/>
        <v>493</v>
      </c>
      <c r="AVX8" s="43">
        <f t="shared" si="310"/>
        <v>82.166666666666671</v>
      </c>
      <c r="AVY8" s="48">
        <v>1757</v>
      </c>
      <c r="AVZ8" s="49"/>
      <c r="AWA8" s="49"/>
      <c r="AWB8" s="49">
        <v>1853</v>
      </c>
      <c r="AWC8" s="49"/>
      <c r="AWD8" s="49"/>
      <c r="AWE8" s="42">
        <f t="shared" si="311"/>
        <v>3610</v>
      </c>
      <c r="AWF8" s="43">
        <f t="shared" si="312"/>
        <v>601.66666666666663</v>
      </c>
      <c r="AWG8" s="48"/>
      <c r="AWH8" s="49"/>
      <c r="AWI8" s="49"/>
      <c r="AWJ8" s="49"/>
      <c r="AWK8" s="49"/>
      <c r="AWL8" s="49"/>
      <c r="AWM8" s="42">
        <f t="shared" si="313"/>
        <v>0</v>
      </c>
      <c r="AWN8" s="43">
        <f t="shared" si="314"/>
        <v>0</v>
      </c>
      <c r="AWO8" s="48"/>
      <c r="AWP8" s="49">
        <v>1296</v>
      </c>
      <c r="AWQ8" s="49"/>
      <c r="AWR8" s="49">
        <v>232</v>
      </c>
      <c r="AWS8" s="49">
        <v>1398</v>
      </c>
      <c r="AWT8" s="49"/>
      <c r="AWU8" s="42">
        <f t="shared" si="315"/>
        <v>2926</v>
      </c>
      <c r="AWV8" s="43">
        <f t="shared" si="316"/>
        <v>487.66666666666669</v>
      </c>
      <c r="AWW8" s="48"/>
      <c r="AWX8" s="49">
        <v>1331</v>
      </c>
      <c r="AWY8" s="49"/>
      <c r="AWZ8" s="49"/>
      <c r="AXA8" s="49"/>
      <c r="AXB8" s="49">
        <v>671</v>
      </c>
      <c r="AXC8" s="42">
        <f t="shared" si="317"/>
        <v>2002</v>
      </c>
      <c r="AXD8" s="101">
        <f t="shared" si="318"/>
        <v>333.66666666666669</v>
      </c>
      <c r="AXE8" s="195"/>
      <c r="AXF8" s="49"/>
      <c r="AXG8" s="49">
        <v>1698</v>
      </c>
      <c r="AXH8" s="49"/>
      <c r="AXI8" s="49"/>
      <c r="AXJ8" s="49"/>
      <c r="AXK8" s="42">
        <f t="shared" si="319"/>
        <v>1698</v>
      </c>
      <c r="AXL8" s="214">
        <f t="shared" si="320"/>
        <v>283</v>
      </c>
      <c r="AXM8" s="195"/>
      <c r="AXN8" s="49"/>
      <c r="AXO8" s="49"/>
      <c r="AXP8" s="49">
        <v>843</v>
      </c>
      <c r="AXQ8" s="49"/>
      <c r="AXR8" s="49">
        <v>562</v>
      </c>
      <c r="AXS8" s="42">
        <f t="shared" si="321"/>
        <v>1405</v>
      </c>
      <c r="AXT8" s="101">
        <f t="shared" si="322"/>
        <v>234.16666666666666</v>
      </c>
      <c r="AXU8" s="195"/>
      <c r="AXV8" s="49">
        <v>85</v>
      </c>
      <c r="AXW8" s="49">
        <v>450</v>
      </c>
      <c r="AXX8" s="49"/>
      <c r="AXY8" s="49"/>
      <c r="AXZ8" s="49">
        <v>1678</v>
      </c>
      <c r="AYA8" s="42">
        <f t="shared" si="323"/>
        <v>2213</v>
      </c>
      <c r="AYB8" s="101">
        <f t="shared" si="324"/>
        <v>368.83333333333331</v>
      </c>
      <c r="AYC8" s="195"/>
      <c r="AYD8" s="49"/>
      <c r="AYE8" s="49"/>
      <c r="AYF8" s="49"/>
      <c r="AYG8" s="49"/>
      <c r="AYH8" s="49">
        <v>2035</v>
      </c>
      <c r="AYI8" s="42">
        <f t="shared" si="325"/>
        <v>2035</v>
      </c>
      <c r="AYJ8" s="101">
        <f t="shared" si="326"/>
        <v>339.16666666666669</v>
      </c>
      <c r="AYK8" s="195"/>
      <c r="AYL8" s="49">
        <v>756</v>
      </c>
      <c r="AYM8" s="49">
        <v>80</v>
      </c>
      <c r="AYN8" s="49"/>
      <c r="AYO8" s="49">
        <v>108</v>
      </c>
      <c r="AYP8" s="49">
        <v>662</v>
      </c>
      <c r="AYQ8" s="42">
        <f t="shared" si="327"/>
        <v>1606</v>
      </c>
      <c r="AYR8" s="214">
        <f t="shared" si="328"/>
        <v>267.66666666666669</v>
      </c>
      <c r="AYS8" s="195">
        <v>6</v>
      </c>
      <c r="AYT8" s="49"/>
      <c r="AYU8" s="49"/>
      <c r="AYV8" s="49">
        <v>904</v>
      </c>
      <c r="AYW8" s="49">
        <v>4</v>
      </c>
      <c r="AYX8" s="49">
        <v>1714</v>
      </c>
      <c r="AYY8" s="42">
        <f t="shared" si="329"/>
        <v>2628</v>
      </c>
      <c r="AYZ8" s="101">
        <f t="shared" si="330"/>
        <v>438</v>
      </c>
      <c r="AZA8" s="195">
        <v>5</v>
      </c>
      <c r="AZB8" s="49">
        <v>1559</v>
      </c>
      <c r="AZC8" s="49">
        <v>83</v>
      </c>
      <c r="AZD8" s="49"/>
      <c r="AZE8" s="49">
        <v>811</v>
      </c>
      <c r="AZF8" s="49">
        <v>5</v>
      </c>
      <c r="AZG8" s="42">
        <f t="shared" si="331"/>
        <v>2463</v>
      </c>
      <c r="AZH8" s="101">
        <f t="shared" si="332"/>
        <v>410.5</v>
      </c>
      <c r="AZI8" s="48">
        <v>1322</v>
      </c>
      <c r="AZJ8" s="49">
        <v>54</v>
      </c>
      <c r="AZK8" s="49"/>
      <c r="AZL8" s="49">
        <v>519</v>
      </c>
      <c r="AZM8" s="49">
        <v>479</v>
      </c>
      <c r="AZN8" s="49">
        <v>5</v>
      </c>
      <c r="AZO8" s="42">
        <f t="shared" si="333"/>
        <v>2379</v>
      </c>
      <c r="AZP8" s="43">
        <f t="shared" si="334"/>
        <v>396.5</v>
      </c>
      <c r="AZQ8" s="48">
        <v>286</v>
      </c>
      <c r="AZR8" s="49">
        <v>362</v>
      </c>
      <c r="AZS8" s="49"/>
      <c r="AZT8" s="49"/>
      <c r="AZU8" s="49"/>
      <c r="AZV8" s="49">
        <v>24</v>
      </c>
      <c r="AZW8" s="42">
        <f t="shared" si="335"/>
        <v>672</v>
      </c>
      <c r="AZX8" s="43">
        <f t="shared" si="336"/>
        <v>112</v>
      </c>
      <c r="AZY8" s="48"/>
      <c r="AZZ8" s="49"/>
      <c r="BAA8" s="49"/>
      <c r="BAB8" s="49"/>
      <c r="BAC8" s="49">
        <v>88</v>
      </c>
      <c r="BAD8" s="49">
        <v>1706</v>
      </c>
      <c r="BAE8" s="42">
        <f t="shared" si="337"/>
        <v>1794</v>
      </c>
      <c r="BAF8" s="43">
        <f t="shared" si="338"/>
        <v>299</v>
      </c>
      <c r="BAG8" s="48"/>
      <c r="BAH8" s="49"/>
      <c r="BAI8" s="49">
        <v>1093</v>
      </c>
      <c r="BAJ8" s="49"/>
      <c r="BAK8" s="49">
        <v>1071</v>
      </c>
      <c r="BAL8" s="49"/>
      <c r="BAM8" s="42">
        <f t="shared" si="339"/>
        <v>2164</v>
      </c>
      <c r="BAN8" s="43">
        <f t="shared" si="340"/>
        <v>360.66666666666669</v>
      </c>
      <c r="BAO8" s="82"/>
      <c r="BAP8" s="83"/>
      <c r="BAQ8" s="83">
        <v>960</v>
      </c>
      <c r="BAR8" s="83"/>
      <c r="BAS8" s="83"/>
      <c r="BAT8" s="83"/>
      <c r="BAU8" s="42">
        <f t="shared" ref="BAU8:BAU23" si="574">SUM(BAO8:BAT8)</f>
        <v>960</v>
      </c>
      <c r="BAV8" s="43">
        <f t="shared" ref="BAV8:BAV23" si="575">BAU8/$AKV$5</f>
        <v>160</v>
      </c>
      <c r="BAW8" s="48"/>
      <c r="BAX8" s="49"/>
      <c r="BAY8" s="49"/>
      <c r="BAZ8" s="49">
        <v>314</v>
      </c>
      <c r="BBA8" s="49"/>
      <c r="BBB8" s="49">
        <v>1357</v>
      </c>
      <c r="BBC8" s="42">
        <f t="shared" ref="BBC8:BBC23" si="576">SUM(BAW8:BBB8)</f>
        <v>1671</v>
      </c>
      <c r="BBD8" s="43">
        <f t="shared" ref="BBD8:BBD23" si="577">BBC8/$AKV$5</f>
        <v>278.5</v>
      </c>
      <c r="BBE8" s="48"/>
      <c r="BBF8" s="49">
        <v>1631</v>
      </c>
      <c r="BBG8" s="49">
        <v>651</v>
      </c>
      <c r="BBH8" s="49"/>
      <c r="BBI8" s="49">
        <v>150</v>
      </c>
      <c r="BBJ8" s="49"/>
      <c r="BBK8" s="42">
        <f t="shared" ref="BBK8:BBK23" si="578">SUM(BBE8:BBJ8)</f>
        <v>2432</v>
      </c>
      <c r="BBL8" s="43">
        <f t="shared" ref="BBL8:BBL23" si="579">BBK8/$AKV$5</f>
        <v>405.33333333333331</v>
      </c>
      <c r="BBM8" s="48"/>
      <c r="BBN8" s="49"/>
      <c r="BBO8" s="49">
        <v>999</v>
      </c>
      <c r="BBP8" s="49">
        <v>411</v>
      </c>
      <c r="BBQ8" s="49">
        <v>337</v>
      </c>
      <c r="BBR8" s="49"/>
      <c r="BBS8" s="42">
        <f t="shared" ref="BBS8:BBS23" si="580">SUM(BBM8:BBR8)</f>
        <v>1747</v>
      </c>
      <c r="BBT8" s="43">
        <f t="shared" ref="BBT8:BBT23" si="581">BBS8/$AKV$5</f>
        <v>291.16666666666669</v>
      </c>
      <c r="BBU8" s="48"/>
      <c r="BBV8" s="49"/>
      <c r="BBW8" s="49">
        <v>265</v>
      </c>
      <c r="BBX8" s="49"/>
      <c r="BBY8" s="49"/>
      <c r="BBZ8" s="49"/>
      <c r="BCA8" s="42">
        <f t="shared" ref="BCA8:BCA23" si="582">SUM(BBU8:BBZ8)</f>
        <v>265</v>
      </c>
      <c r="BCB8" s="43">
        <f t="shared" ref="BCB8:BCB23" si="583">BCA8/$AKV$5</f>
        <v>44.166666666666664</v>
      </c>
      <c r="BCC8" s="49"/>
      <c r="BCD8" s="49"/>
      <c r="BCE8" s="49">
        <v>37</v>
      </c>
      <c r="BCF8" s="49"/>
      <c r="BCG8" s="49"/>
      <c r="BCH8" s="1"/>
      <c r="BCI8" s="42">
        <f t="shared" si="351"/>
        <v>37</v>
      </c>
      <c r="BCJ8" s="43">
        <f t="shared" ref="BCJ8:BCJ23" si="584">BCI8/$AKV$5</f>
        <v>6.166666666666667</v>
      </c>
      <c r="BCK8" s="48">
        <v>1373</v>
      </c>
      <c r="BCL8" s="49"/>
      <c r="BCM8" s="49"/>
      <c r="BCN8" s="49"/>
      <c r="BCO8" s="49">
        <v>2114</v>
      </c>
      <c r="BCP8" s="49">
        <v>502</v>
      </c>
      <c r="BCQ8" s="42">
        <f t="shared" ref="BCQ8:BCQ23" si="585">SUM(BCK8:BCO8)</f>
        <v>3487</v>
      </c>
      <c r="BCR8" s="43">
        <f t="shared" ref="BCR8:BCR23" si="586">BCQ8/$AKV$5</f>
        <v>581.16666666666663</v>
      </c>
      <c r="BCS8" s="48"/>
      <c r="BCT8" s="49"/>
      <c r="BCU8" s="49"/>
      <c r="BCV8" s="49">
        <v>786</v>
      </c>
      <c r="BCW8" s="49">
        <v>427</v>
      </c>
      <c r="BCX8" s="49">
        <v>324</v>
      </c>
      <c r="BCY8" s="42">
        <f t="shared" ref="BCY8:BCY23" si="587">SUM(BCS8:BCW8)</f>
        <v>1213</v>
      </c>
      <c r="BCZ8" s="43">
        <f t="shared" ref="BCZ8:BCZ23" si="588">BCY8/$AKV$5</f>
        <v>202.16666666666666</v>
      </c>
      <c r="BDA8" s="48">
        <v>661</v>
      </c>
      <c r="BDB8" s="49">
        <v>1155</v>
      </c>
      <c r="BDC8" s="49"/>
      <c r="BDD8" s="49">
        <v>27</v>
      </c>
      <c r="BDE8" s="49">
        <v>789</v>
      </c>
      <c r="BDF8" s="49">
        <v>100</v>
      </c>
      <c r="BDG8" s="42">
        <f t="shared" ref="BDG8:BDG23" si="589">SUM(BDA8:BDE8)</f>
        <v>2632</v>
      </c>
      <c r="BDH8" s="43">
        <f t="shared" ref="BDH8:BDH23" si="590">BDG8/$AKV$5</f>
        <v>438.66666666666669</v>
      </c>
      <c r="BDI8" s="48"/>
      <c r="BDJ8" s="49">
        <v>2493</v>
      </c>
      <c r="BDK8" s="49"/>
      <c r="BDL8" s="49"/>
      <c r="BDM8" s="49"/>
      <c r="BDN8" s="49"/>
      <c r="BDO8" s="42">
        <f t="shared" ref="BDO8:BDO23" si="591">SUM(BDI8:BDM8)</f>
        <v>2493</v>
      </c>
      <c r="BDP8" s="43">
        <f t="shared" ref="BDP8:BDP23" si="592">BDO8/$AKV$5</f>
        <v>415.5</v>
      </c>
      <c r="BDQ8" s="48"/>
      <c r="BDR8" s="49"/>
      <c r="BDS8" s="49"/>
      <c r="BDT8" s="49"/>
      <c r="BDU8" s="49">
        <v>44</v>
      </c>
      <c r="BDV8" s="49"/>
      <c r="BDW8" s="42">
        <f t="shared" ref="BDW8:BDW23" si="593">SUM(BDQ8:BDU8)</f>
        <v>44</v>
      </c>
      <c r="BDX8" s="43">
        <f t="shared" ref="BDX8:BDX23" si="594">BDW8/$AKV$5</f>
        <v>7.333333333333333</v>
      </c>
      <c r="BDY8" s="48"/>
      <c r="BDZ8" s="49"/>
      <c r="BEA8" s="49">
        <v>135</v>
      </c>
      <c r="BEB8" s="49">
        <v>2852</v>
      </c>
      <c r="BEC8" s="49"/>
      <c r="BED8" s="49"/>
      <c r="BEE8" s="42">
        <f t="shared" ref="BEE8:BEE23" si="595">SUM(BDY8:BEC8)</f>
        <v>2987</v>
      </c>
      <c r="BEF8" s="43">
        <f t="shared" ref="BEF8:BEF23" si="596">BEE8/$AKV$5</f>
        <v>497.83333333333331</v>
      </c>
      <c r="BEG8" s="48"/>
      <c r="BEH8" s="49"/>
      <c r="BEI8" s="49"/>
      <c r="BEJ8" s="49"/>
      <c r="BEK8" s="49"/>
      <c r="BEL8" s="49">
        <v>3146</v>
      </c>
      <c r="BEM8" s="42">
        <f t="shared" ref="BEM8:BEM23" si="597">SUM(BEG8:BEK8)</f>
        <v>0</v>
      </c>
      <c r="BEN8" s="43">
        <f t="shared" ref="BEN8:BEN23" si="598">BEM8/$AKV$5</f>
        <v>0</v>
      </c>
      <c r="BEO8" s="48"/>
      <c r="BEP8" s="49"/>
      <c r="BEQ8" s="49"/>
      <c r="BER8" s="49">
        <v>204</v>
      </c>
      <c r="BES8" s="49"/>
      <c r="BET8" s="49"/>
      <c r="BEU8" s="42">
        <f t="shared" ref="BEU8:BEU23" si="599">SUM(BEO8:BES8)</f>
        <v>204</v>
      </c>
      <c r="BEV8" s="43">
        <f t="shared" ref="BEV8:BEV23" si="600">BEU8/$AKV$5</f>
        <v>34</v>
      </c>
      <c r="BEW8" s="48">
        <v>1225</v>
      </c>
      <c r="BEX8" s="49"/>
      <c r="BEY8" s="49"/>
      <c r="BEZ8" s="49">
        <v>440</v>
      </c>
      <c r="BFA8" s="49"/>
      <c r="BFB8" s="49"/>
      <c r="BFC8" s="42">
        <f t="shared" ref="BFC8:BFC23" si="601">SUM(BEW8:BFA8)</f>
        <v>1665</v>
      </c>
      <c r="BFD8" s="43">
        <f t="shared" ref="BFD8:BFD23" si="602">BFC8/$AKV$5</f>
        <v>277.5</v>
      </c>
      <c r="BFE8" s="63">
        <v>1977</v>
      </c>
      <c r="BFF8" s="64"/>
      <c r="BFG8" s="64"/>
      <c r="BFH8" s="64"/>
      <c r="BFI8" s="64"/>
      <c r="BFJ8" s="64"/>
      <c r="BFK8" s="67">
        <f t="shared" ref="BFK8:BFK23" si="603">SUM(BFE8:BFI8)</f>
        <v>1977</v>
      </c>
      <c r="BFL8" s="68">
        <f t="shared" ref="BFL8:BFL23" si="604">BFK8/$AKV$5</f>
        <v>329.5</v>
      </c>
      <c r="BFM8" s="48">
        <v>1207</v>
      </c>
      <c r="BFN8" s="49"/>
      <c r="BFO8" s="49"/>
      <c r="BFP8" s="49"/>
      <c r="BFQ8" s="49"/>
      <c r="BFR8" s="49"/>
      <c r="BFS8" s="67">
        <f t="shared" ref="BFS8:BFS23" si="605">SUM(BFM8:BFQ8)</f>
        <v>1207</v>
      </c>
      <c r="BFT8" s="68">
        <f t="shared" ref="BFT8:BFT23" si="606">BFS8/$AKV$5</f>
        <v>201.16666666666666</v>
      </c>
      <c r="BFU8" s="48"/>
      <c r="BFV8" s="49">
        <v>100</v>
      </c>
      <c r="BFW8" s="49"/>
      <c r="BFX8" s="49"/>
      <c r="BFY8" s="49">
        <v>210</v>
      </c>
      <c r="BFZ8" s="49">
        <v>1897</v>
      </c>
      <c r="BGA8" s="67">
        <f t="shared" ref="BGA8:BGA23" si="607">SUM(BFU8:BFY8)</f>
        <v>310</v>
      </c>
      <c r="BGB8" s="68">
        <f t="shared" ref="BGB8:BGB23" si="608">BGA8/$AKV$5</f>
        <v>51.666666666666664</v>
      </c>
      <c r="BGC8" s="48"/>
      <c r="BGD8" s="49">
        <v>93</v>
      </c>
      <c r="BGE8" s="49"/>
      <c r="BGF8" s="49"/>
      <c r="BGG8" s="49"/>
      <c r="BGH8" s="49"/>
      <c r="BGI8" s="67">
        <f t="shared" ref="BGI8:BGI23" si="609">SUM(BGC8:BGG8)</f>
        <v>93</v>
      </c>
      <c r="BGJ8" s="68">
        <f t="shared" ref="BGJ8:BGJ23" si="610">BGI8/$AKV$5</f>
        <v>15.5</v>
      </c>
      <c r="BGK8" s="48"/>
      <c r="BGL8" s="49"/>
      <c r="BGM8" s="49">
        <v>472</v>
      </c>
      <c r="BGN8" s="49">
        <v>845</v>
      </c>
      <c r="BGO8" s="49">
        <v>649</v>
      </c>
      <c r="BGP8" s="49">
        <v>760</v>
      </c>
      <c r="BGQ8" s="67">
        <f t="shared" ref="BGQ8:BGQ23" si="611">SUM(BGK8:BGO8)</f>
        <v>1966</v>
      </c>
      <c r="BGR8" s="68">
        <f t="shared" ref="BGR8:BGR23" si="612">BGQ8/$AKV$5</f>
        <v>327.66666666666669</v>
      </c>
      <c r="BGS8" s="48">
        <v>1218</v>
      </c>
      <c r="BGT8" s="49"/>
      <c r="BGU8" s="49"/>
      <c r="BGV8" s="49"/>
      <c r="BGW8" s="49">
        <v>281</v>
      </c>
      <c r="BGX8" s="49"/>
      <c r="BGY8" s="67">
        <f t="shared" ref="BGY8:BGY23" si="613">SUM(BGS8:BGW8)</f>
        <v>1499</v>
      </c>
      <c r="BGZ8" s="68">
        <f t="shared" ref="BGZ8:BGZ23" si="614">BGY8/$AKV$5</f>
        <v>249.83333333333334</v>
      </c>
      <c r="BHA8" s="63">
        <v>1136</v>
      </c>
      <c r="BHB8" s="64"/>
      <c r="BHC8" s="64"/>
      <c r="BHD8" s="64"/>
      <c r="BHE8" s="64">
        <v>893</v>
      </c>
      <c r="BHF8" s="64">
        <v>386</v>
      </c>
      <c r="BHG8" s="67">
        <f t="shared" ref="BHG8:BHG23" si="615">SUM(BHA8:BHE8)</f>
        <v>2029</v>
      </c>
      <c r="BHH8" s="68">
        <f t="shared" ref="BHH8:BHH23" si="616">BHG8/$AKV$5</f>
        <v>338.16666666666669</v>
      </c>
      <c r="BHI8" s="48"/>
      <c r="BHJ8" s="49"/>
      <c r="BHK8" s="49">
        <v>3029</v>
      </c>
      <c r="BHL8" s="49"/>
      <c r="BHM8" s="49"/>
      <c r="BHN8" s="49"/>
      <c r="BHO8" s="67">
        <f t="shared" ref="BHO8:BHO23" si="617">SUM(BHI8:BHM8)</f>
        <v>3029</v>
      </c>
      <c r="BHP8" s="184">
        <f t="shared" ref="BHP8:BHP23" si="618">BHO8/$AKV$5</f>
        <v>504.83333333333331</v>
      </c>
      <c r="BHQ8" s="244"/>
      <c r="BHR8" s="64">
        <v>1991</v>
      </c>
      <c r="BHS8" s="64"/>
      <c r="BHT8" s="64"/>
      <c r="BHU8" s="64"/>
      <c r="BHV8" s="64"/>
      <c r="BHW8" s="67">
        <f t="shared" ref="BHW8:BHW22" si="619">SUM(BHQ8:BHU8)</f>
        <v>1991</v>
      </c>
      <c r="BHX8" s="211">
        <f t="shared" ref="BHX8:BHX23" si="620">BHW8/$AKV$5</f>
        <v>331.83333333333331</v>
      </c>
      <c r="BHY8" s="244"/>
      <c r="BHZ8" s="64"/>
      <c r="BIA8" s="64"/>
      <c r="BIB8" s="64"/>
      <c r="BIC8" s="64"/>
      <c r="BID8" s="64"/>
      <c r="BIE8" s="67">
        <f t="shared" ref="BIE8:BIE23" si="621">SUM(BHY8:BIC8)</f>
        <v>0</v>
      </c>
      <c r="BIF8" s="184">
        <f t="shared" ref="BIF8:BIF23" si="622">BIE8/$AKV$5</f>
        <v>0</v>
      </c>
      <c r="BIG8" s="195"/>
      <c r="BIH8" s="49"/>
      <c r="BII8" s="49"/>
      <c r="BIJ8" s="49">
        <v>904</v>
      </c>
      <c r="BIK8" s="49"/>
      <c r="BIL8" s="49"/>
      <c r="BIM8" s="67">
        <f t="shared" ref="BIM8:BIM23" si="623">SUM(BIG8:BIK8)</f>
        <v>904</v>
      </c>
      <c r="BIN8" s="184">
        <f t="shared" ref="BIN8:BIN23" si="624">BIM8/$AKV$5</f>
        <v>150.66666666666666</v>
      </c>
      <c r="BIO8" s="195"/>
      <c r="BIP8" s="49"/>
      <c r="BIQ8" s="49">
        <v>1325</v>
      </c>
      <c r="BIR8" s="49">
        <v>373</v>
      </c>
      <c r="BIS8" s="49"/>
      <c r="BIT8" s="49"/>
      <c r="BIU8" s="67">
        <f t="shared" ref="BIU8:BIU23" si="625">SUM(BIO8:BIS8)</f>
        <v>1698</v>
      </c>
      <c r="BIV8" s="211">
        <f t="shared" ref="BIV8:BIV23" si="626">BIU8/$AKV$5</f>
        <v>283</v>
      </c>
      <c r="BIW8" s="195"/>
      <c r="BIX8" s="49">
        <v>2503</v>
      </c>
      <c r="BIY8" s="49"/>
      <c r="BIZ8" s="49"/>
      <c r="BJA8" s="49"/>
      <c r="BJB8" s="49"/>
      <c r="BJC8" s="67">
        <f t="shared" ref="BJC8:BJC23" si="627">SUM(BIW8:BJA8)</f>
        <v>2503</v>
      </c>
      <c r="BJD8" s="211">
        <f t="shared" ref="BJD8:BJD23" si="628">BJC8/$AKV$5</f>
        <v>417.16666666666669</v>
      </c>
      <c r="BJE8" s="195"/>
      <c r="BJF8" s="49">
        <v>432</v>
      </c>
      <c r="BJG8" s="49">
        <v>616</v>
      </c>
      <c r="BJH8" s="49">
        <v>98</v>
      </c>
      <c r="BJI8" s="49"/>
      <c r="BJJ8" s="49"/>
      <c r="BJK8" s="67">
        <f t="shared" ref="BJK8:BJK23" si="629">SUM(BJE8:BJI8)</f>
        <v>1146</v>
      </c>
      <c r="BJL8" s="211">
        <f t="shared" ref="BJL8:BJL23" si="630">BJK8/$AKV$5</f>
        <v>191</v>
      </c>
      <c r="BJM8" s="195">
        <v>537</v>
      </c>
      <c r="BJN8" s="49">
        <v>6</v>
      </c>
      <c r="BJO8" s="49"/>
      <c r="BJP8" s="49">
        <v>1188</v>
      </c>
      <c r="BJQ8" s="49">
        <v>433</v>
      </c>
      <c r="BJR8" s="49"/>
      <c r="BJS8" s="67">
        <f t="shared" ref="BJS8:BJS23" si="631">SUM(BJM8:BJQ8)</f>
        <v>2164</v>
      </c>
      <c r="BJT8" s="184">
        <f t="shared" ref="BJT8:BJT23" si="632">BJS8/$AKV$5</f>
        <v>360.66666666666669</v>
      </c>
      <c r="BJU8" s="195">
        <v>300</v>
      </c>
      <c r="BJV8" s="49"/>
      <c r="BJW8" s="49"/>
      <c r="BJX8" s="49"/>
      <c r="BJY8" s="49">
        <v>102</v>
      </c>
      <c r="BJZ8" s="49">
        <v>556</v>
      </c>
      <c r="BKA8" s="67">
        <f t="shared" ref="BKA8:BKA23" si="633">SUM(BJU8:BJY8)</f>
        <v>402</v>
      </c>
      <c r="BKB8" s="184">
        <f t="shared" ref="BKB8:BKB23" si="634">BKA8/$AKV$5</f>
        <v>67</v>
      </c>
      <c r="BKC8" s="195"/>
      <c r="BKD8" s="49"/>
      <c r="BKE8" s="49"/>
      <c r="BKF8" s="49"/>
      <c r="BKG8" s="49"/>
      <c r="BKH8" s="49"/>
      <c r="BKI8" s="67">
        <f t="shared" ref="BKI8:BKI23" si="635">SUM(BKC8:BKG8)</f>
        <v>0</v>
      </c>
      <c r="BKJ8" s="184">
        <f t="shared" ref="BKJ8:BKJ23" si="636">BKI8/$AKV$5</f>
        <v>0</v>
      </c>
      <c r="BKK8" s="244"/>
      <c r="BKL8" s="64">
        <v>863</v>
      </c>
      <c r="BKM8" s="64"/>
      <c r="BKN8" s="64">
        <v>1170</v>
      </c>
      <c r="BKO8" s="64"/>
      <c r="BKP8" s="64"/>
      <c r="BKQ8" s="67">
        <f t="shared" ref="BKQ8:BKQ23" si="637">SUM(BKK8:BKO8)</f>
        <v>2033</v>
      </c>
      <c r="BKR8" s="184">
        <f t="shared" ref="BKR8:BKR23" si="638">BKQ8/$BKR$5</f>
        <v>406.6</v>
      </c>
      <c r="BKS8" s="195"/>
      <c r="BKT8" s="49"/>
      <c r="BKU8" s="49"/>
      <c r="BKV8" s="49">
        <v>1957</v>
      </c>
      <c r="BKW8" s="49"/>
      <c r="BKX8" s="49"/>
      <c r="BKY8" s="67">
        <f t="shared" ref="BKY8:BKY23" si="639">SUM(BKS8:BKW8)</f>
        <v>1957</v>
      </c>
      <c r="BKZ8" s="211">
        <f t="shared" ref="BKZ8:BKZ23" si="640">BKY8/$BKZ$5</f>
        <v>326.16666666666669</v>
      </c>
      <c r="BLA8" s="244"/>
      <c r="BLB8" s="64"/>
      <c r="BLC8" s="64"/>
      <c r="BLD8" s="64">
        <v>1662</v>
      </c>
      <c r="BLE8" s="64"/>
      <c r="BLF8" s="64"/>
      <c r="BLG8" s="67">
        <f t="shared" ref="BLG8:BLG22" si="641">SUM(BLA8:BLE8)</f>
        <v>1662</v>
      </c>
      <c r="BLH8" s="211">
        <f t="shared" ref="BLH8:BLH23" si="642">BLG8/$BLH$5</f>
        <v>277</v>
      </c>
      <c r="BLI8" s="244"/>
      <c r="BLJ8" s="64"/>
      <c r="BLK8" s="64"/>
      <c r="BLL8" s="64"/>
      <c r="BLM8" s="64"/>
      <c r="BLN8" s="64"/>
      <c r="BLO8" s="67">
        <f t="shared" ref="BLO8:BLO23" si="643">SUM(BLI8:BLM8)</f>
        <v>0</v>
      </c>
      <c r="BLP8" s="184">
        <f t="shared" ref="BLP8:BLP23" si="644">BLO8/$BLP$5</f>
        <v>0</v>
      </c>
      <c r="BLQ8" s="244">
        <v>807</v>
      </c>
      <c r="BLR8" s="64"/>
      <c r="BLS8" s="64"/>
      <c r="BLT8" s="64">
        <v>1660</v>
      </c>
      <c r="BLU8" s="64"/>
      <c r="BLV8" s="64"/>
      <c r="BLW8" s="67">
        <f t="shared" ref="BLW8:BLW23" si="645">SUM(BLQ8:BLU8)</f>
        <v>2467</v>
      </c>
      <c r="BLX8" s="184">
        <f t="shared" ref="BLX8:BLX23" si="646">BLW8/$BLX$5</f>
        <v>411.16666666666669</v>
      </c>
      <c r="BLY8" s="63"/>
      <c r="BLZ8" s="64"/>
      <c r="BMA8" s="64"/>
      <c r="BMB8" s="64">
        <v>78</v>
      </c>
      <c r="BMC8" s="64">
        <v>1232</v>
      </c>
      <c r="BMD8" s="64">
        <v>917</v>
      </c>
      <c r="BME8" s="67">
        <f t="shared" ref="BME8:BME23" si="647">SUM(BLY8:BMC8)</f>
        <v>1310</v>
      </c>
      <c r="BMF8" s="68">
        <f t="shared" ref="BMF8:BMF23" si="648">BME8/$BMF$5</f>
        <v>218.33333333333334</v>
      </c>
      <c r="BMG8" s="63"/>
      <c r="BMH8" s="64"/>
      <c r="BMI8" s="64"/>
      <c r="BMJ8" s="64"/>
      <c r="BMK8" s="64"/>
      <c r="BML8" s="64">
        <v>1743</v>
      </c>
      <c r="BMM8" s="67">
        <f t="shared" ref="BMM8:BMM23" si="649">SUM(BMG8:BMK8)</f>
        <v>0</v>
      </c>
      <c r="BMN8" s="68">
        <f t="shared" ref="BMN8:BMN23" si="650">BMM8/$BMN$5</f>
        <v>0</v>
      </c>
      <c r="BMO8" s="63"/>
      <c r="BMP8" s="64">
        <v>1067</v>
      </c>
      <c r="BMQ8" s="64"/>
      <c r="BMR8" s="64"/>
      <c r="BMS8" s="64"/>
      <c r="BMT8" s="64">
        <v>26</v>
      </c>
      <c r="BMU8" s="67">
        <f t="shared" ref="BMU8:BMU23" si="651">SUM(BMO8:BMS8)</f>
        <v>1067</v>
      </c>
      <c r="BMV8" s="68">
        <f t="shared" ref="BMV8:BMV23" si="652">BMU8/$BMV$5</f>
        <v>177.83333333333334</v>
      </c>
      <c r="BMW8" s="63"/>
      <c r="BMX8" s="64"/>
      <c r="BMY8" s="64">
        <v>116</v>
      </c>
      <c r="BMZ8" s="64"/>
      <c r="BNA8" s="64"/>
      <c r="BNB8" s="64"/>
      <c r="BNC8" s="67">
        <f t="shared" ref="BNC8:BNC23" si="653">SUM(BMW8:BNA8)</f>
        <v>116</v>
      </c>
      <c r="BND8" s="68">
        <f t="shared" ref="BND8:BND23" si="654">BNC8/$BMV$5</f>
        <v>19.333333333333332</v>
      </c>
      <c r="BNE8" s="63"/>
      <c r="BNF8" s="64"/>
      <c r="BNG8" s="64"/>
      <c r="BNH8" s="64"/>
      <c r="BNI8" s="64"/>
      <c r="BNJ8" s="64"/>
      <c r="BNK8" s="67">
        <f t="shared" ref="BNK8:BNK23" si="655">SUM(BNE8:BNI8)</f>
        <v>0</v>
      </c>
      <c r="BNL8" s="68">
        <f t="shared" ref="BNL8:BNL23" si="656">BNK8/$BNL$5</f>
        <v>0</v>
      </c>
      <c r="BNM8" s="54"/>
      <c r="BNN8" s="127"/>
      <c r="BNO8" s="127"/>
      <c r="BNP8" s="127"/>
      <c r="BNQ8" s="127">
        <v>1350</v>
      </c>
      <c r="BNR8" s="127"/>
      <c r="BNS8" s="67">
        <f t="shared" ref="BNS8:BNS23" si="657">SUM(BNM8:BNQ8)</f>
        <v>1350</v>
      </c>
      <c r="BNT8" s="68">
        <f t="shared" ref="BNT8:BNT23" si="658">BNS8/$BNL$5</f>
        <v>225</v>
      </c>
      <c r="BNU8" s="63"/>
      <c r="BNV8" s="64"/>
      <c r="BNW8" s="64">
        <v>1123</v>
      </c>
      <c r="BNX8" s="64"/>
      <c r="BNY8" s="64"/>
      <c r="BNZ8" s="64">
        <v>119</v>
      </c>
      <c r="BOA8" s="67">
        <f t="shared" ref="BOA8:BOA23" si="659">SUM(BNU8:BNY8)</f>
        <v>1123</v>
      </c>
      <c r="BOB8" s="184">
        <f t="shared" ref="BOB8:BOB23" si="660">BOA8/$BOB$5</f>
        <v>187.16666666666666</v>
      </c>
      <c r="BOC8" s="244">
        <v>648</v>
      </c>
      <c r="BOD8" s="64">
        <v>290</v>
      </c>
      <c r="BOE8" s="64"/>
      <c r="BOF8" s="64"/>
      <c r="BOG8" s="64"/>
      <c r="BOH8" s="64"/>
      <c r="BOI8" s="67">
        <f t="shared" ref="BOI8:BOI22" si="661">SUM(BOC8:BOG8)</f>
        <v>938</v>
      </c>
      <c r="BOJ8" s="184">
        <f t="shared" ref="BOJ8:BOJ23" si="662">BOI8/$BOJ$5</f>
        <v>156.33333333333334</v>
      </c>
      <c r="BOK8" s="63">
        <v>358</v>
      </c>
      <c r="BOL8" s="64">
        <v>166</v>
      </c>
      <c r="BOM8" s="64"/>
      <c r="BON8" s="64"/>
      <c r="BOO8" s="64">
        <v>216</v>
      </c>
      <c r="BOP8" s="64">
        <v>1670</v>
      </c>
      <c r="BOQ8" s="67">
        <f t="shared" ref="BOQ8:BOQ23" si="663">SUM(BOK8:BOO8)</f>
        <v>740</v>
      </c>
      <c r="BOR8" s="68">
        <f t="shared" ref="BOR8:BOR23" si="664">BOQ8/$BOJ$5</f>
        <v>123.33333333333333</v>
      </c>
      <c r="BOS8" s="63"/>
      <c r="BOT8" s="64">
        <v>324</v>
      </c>
      <c r="BOU8" s="64">
        <v>1320</v>
      </c>
      <c r="BOV8" s="64"/>
      <c r="BOW8" s="64"/>
      <c r="BOX8" s="64"/>
      <c r="BOY8" s="67">
        <f t="shared" ref="BOY8:BOY23" si="665">SUM(BOS8:BOW8)</f>
        <v>1644</v>
      </c>
      <c r="BOZ8" s="68">
        <f t="shared" ref="BOZ8:BOZ23" si="666">BOY8/$BOZ$5</f>
        <v>274</v>
      </c>
      <c r="BPA8" s="63"/>
      <c r="BPB8" s="64"/>
      <c r="BPC8" s="64"/>
      <c r="BPD8" s="64"/>
      <c r="BPE8" s="64">
        <v>955</v>
      </c>
      <c r="BPF8" s="64"/>
      <c r="BPG8" s="67">
        <f t="shared" ref="BPG8:BPG23" si="667">SUM(BPA8:BPE8)</f>
        <v>955</v>
      </c>
      <c r="BPH8" s="68">
        <f t="shared" ref="BPH8:BPH23" si="668">BPG8/$BPH$5</f>
        <v>159.16666666666666</v>
      </c>
      <c r="BPI8" s="63"/>
      <c r="BPJ8" s="64"/>
      <c r="BPK8" s="64"/>
      <c r="BPL8" s="64"/>
      <c r="BPM8" s="64"/>
      <c r="BPN8" s="64">
        <v>996</v>
      </c>
      <c r="BPO8" s="67">
        <f t="shared" ref="BPO8:BPO23" si="669">SUM(BPI8:BPM8)</f>
        <v>0</v>
      </c>
      <c r="BPP8" s="68">
        <f t="shared" ref="BPP8:BPP23" si="670">BPO8/$BPP$5</f>
        <v>0</v>
      </c>
      <c r="BPQ8" s="63">
        <v>108</v>
      </c>
      <c r="BPR8" s="64">
        <v>803</v>
      </c>
      <c r="BPS8" s="64"/>
      <c r="BPT8" s="64">
        <v>629</v>
      </c>
      <c r="BPU8" s="64"/>
      <c r="BPV8" s="64"/>
      <c r="BPW8" s="67">
        <f t="shared" ref="BPW8:BPW23" si="671">SUM(BPQ8:BPU8)</f>
        <v>1540</v>
      </c>
      <c r="BPX8" s="68">
        <f t="shared" ref="BPX8:BPX23" si="672">BPW8/$BPP$5</f>
        <v>256.66666666666669</v>
      </c>
      <c r="BPY8" s="63"/>
      <c r="BPZ8" s="64">
        <v>788</v>
      </c>
      <c r="BQA8" s="64"/>
      <c r="BQB8" s="64"/>
      <c r="BQC8" s="64">
        <v>602</v>
      </c>
      <c r="BQD8" s="64"/>
      <c r="BQE8" s="67">
        <f t="shared" ref="BQE8:BQE23" si="673">SUM(BPY8:BQC8)</f>
        <v>1390</v>
      </c>
      <c r="BQF8" s="68">
        <f t="shared" ref="BQF8:BQF23" si="674">BQE8/$BQF$5</f>
        <v>231.66666666666666</v>
      </c>
      <c r="BQG8" s="63"/>
      <c r="BQH8" s="64">
        <v>345</v>
      </c>
      <c r="BQI8" s="64">
        <v>614</v>
      </c>
      <c r="BQJ8" s="64">
        <v>462</v>
      </c>
      <c r="BQK8" s="64"/>
      <c r="BQL8" s="64"/>
      <c r="BQM8" s="67">
        <f t="shared" ref="BQM8:BQM23" si="675">SUM(BQG8:BQK8)</f>
        <v>1421</v>
      </c>
      <c r="BQN8" s="68">
        <f t="shared" ref="BQN8:BQN23" si="676">BQM8/$BQN$5</f>
        <v>236.83333333333334</v>
      </c>
      <c r="BQO8" s="63">
        <v>1628</v>
      </c>
      <c r="BQP8" s="64"/>
      <c r="BQQ8" s="64"/>
      <c r="BQR8" s="64"/>
      <c r="BQS8" s="64"/>
      <c r="BQT8" s="64"/>
      <c r="BQU8" s="67">
        <f t="shared" ref="BQU8:BQU23" si="677">SUM(BQO8:BQS8)</f>
        <v>1628</v>
      </c>
      <c r="BQV8" s="68">
        <f t="shared" ref="BQV8:BQV23" si="678">BQU8/$BQN$5</f>
        <v>271.33333333333331</v>
      </c>
      <c r="BQW8" s="63"/>
      <c r="BQX8" s="64"/>
      <c r="BQY8" s="64"/>
      <c r="BQZ8" s="64">
        <v>1720</v>
      </c>
      <c r="BRA8" s="64"/>
      <c r="BRB8" s="64">
        <v>1624</v>
      </c>
      <c r="BRC8" s="67">
        <f t="shared" ref="BRC8:BRC23" si="679">SUM(BQW8:BRA8)</f>
        <v>1720</v>
      </c>
      <c r="BRD8" s="68">
        <f t="shared" ref="BRD8:BRD23" si="680">BRC8/$BRD$5</f>
        <v>286.66666666666669</v>
      </c>
      <c r="BRE8" s="63"/>
      <c r="BRF8" s="64"/>
      <c r="BRG8" s="64"/>
      <c r="BRH8" s="64">
        <v>1967</v>
      </c>
      <c r="BRI8" s="64"/>
      <c r="BRJ8" s="64"/>
      <c r="BRK8" s="67">
        <f t="shared" ref="BRK8:BRK23" si="681">SUM(BRE8:BRI8)</f>
        <v>1967</v>
      </c>
      <c r="BRL8" s="68">
        <f t="shared" ref="BRL8:BRL23" si="682">BRK8/$BRD$5</f>
        <v>327.83333333333331</v>
      </c>
      <c r="BRM8" s="63"/>
      <c r="BRN8" s="64"/>
      <c r="BRO8" s="64"/>
      <c r="BRP8" s="64"/>
      <c r="BRQ8" s="64">
        <v>2030</v>
      </c>
      <c r="BRR8" s="64">
        <v>409</v>
      </c>
      <c r="BRS8" s="67">
        <f t="shared" ref="BRS8:BRS23" si="683">SUM(BRM8:BRQ8)</f>
        <v>2030</v>
      </c>
      <c r="BRT8" s="68">
        <f t="shared" ref="BRT8:BRT23" si="684">BRS8/$BRT$5</f>
        <v>338.33333333333331</v>
      </c>
      <c r="BRU8" s="63">
        <v>1477</v>
      </c>
      <c r="BRV8" s="64"/>
      <c r="BRW8" s="64"/>
      <c r="BRX8" s="64"/>
      <c r="BRY8" s="64">
        <v>810</v>
      </c>
      <c r="BRZ8" s="64">
        <v>2515</v>
      </c>
      <c r="BSA8" s="67">
        <f t="shared" ref="BSA8:BSA23" si="685">SUM(BRU8:BRY8)</f>
        <v>2287</v>
      </c>
      <c r="BSB8" s="68">
        <f t="shared" ref="BSB8:BSB23" si="686">BSA8/$BSB$5</f>
        <v>381.16666666666669</v>
      </c>
      <c r="BSC8" s="63"/>
      <c r="BSD8" s="64"/>
      <c r="BSE8" s="64"/>
      <c r="BSF8" s="64"/>
      <c r="BSG8" s="64"/>
      <c r="BSH8" s="64"/>
      <c r="BSI8" s="67">
        <f t="shared" ref="BSI8:BSI23" si="687">SUM(BSC8:BSG8)</f>
        <v>0</v>
      </c>
      <c r="BSJ8" s="68">
        <f t="shared" ref="BSJ8:BSJ23" si="688">BSI8/$BSJ$5</f>
        <v>0</v>
      </c>
      <c r="BSK8" s="63"/>
      <c r="BSL8" s="64"/>
      <c r="BSM8" s="64"/>
      <c r="BSN8" s="64"/>
      <c r="BSO8" s="64"/>
      <c r="BSP8" s="68"/>
      <c r="BSQ8" s="265">
        <f t="shared" ref="BSQ8:BSQ23" si="689">SUM(BSK8:BSO8)</f>
        <v>0</v>
      </c>
      <c r="BSR8" s="68">
        <f t="shared" ref="BSR8:BSR23" si="690">BSQ8/$BSR$5</f>
        <v>0</v>
      </c>
      <c r="BSS8" s="63">
        <v>1370</v>
      </c>
      <c r="BST8" s="64"/>
      <c r="BSU8" s="64"/>
      <c r="BSV8" s="64">
        <v>558</v>
      </c>
      <c r="BSW8" s="64"/>
      <c r="BSX8" s="64"/>
      <c r="BSY8" s="67">
        <f t="shared" ref="BSY8:BSY23" si="691">SUM(BSS8:BSW8)</f>
        <v>1928</v>
      </c>
      <c r="BSZ8" s="68">
        <f t="shared" ref="BSZ8:BSZ23" si="692">BSY8/$BSZ$5</f>
        <v>321.33333333333331</v>
      </c>
      <c r="BTA8" s="63"/>
      <c r="BTB8" s="64"/>
      <c r="BTC8" s="64"/>
      <c r="BTD8" s="64"/>
      <c r="BTE8" s="64">
        <v>253</v>
      </c>
      <c r="BTF8" s="64"/>
      <c r="BTG8" s="67">
        <f t="shared" ref="BTG8:BTG23" si="693">SUM(BTA8:BTE8)</f>
        <v>253</v>
      </c>
      <c r="BTH8" s="68">
        <f t="shared" ref="BTH8:BTH23" si="694">BTG8/$BTH$5</f>
        <v>42.166666666666664</v>
      </c>
      <c r="BTI8" s="63"/>
      <c r="BTJ8" s="64"/>
      <c r="BTK8" s="64"/>
      <c r="BTL8" s="64"/>
      <c r="BTM8" s="64">
        <v>925</v>
      </c>
      <c r="BTN8" s="64">
        <v>46</v>
      </c>
      <c r="BTO8" s="67">
        <f t="shared" ref="BTO8:BTO23" si="695">SUM(BTI8:BTM8)</f>
        <v>925</v>
      </c>
      <c r="BTP8" s="68">
        <f t="shared" ref="BTP8:BTP23" si="696">BTO8/$BTP$5</f>
        <v>154.16666666666666</v>
      </c>
      <c r="BTQ8" s="63"/>
      <c r="BTR8" s="64"/>
      <c r="BTS8" s="64"/>
      <c r="BTT8" s="64"/>
      <c r="BTU8" s="64"/>
      <c r="BTV8" s="64">
        <v>1688</v>
      </c>
      <c r="BTW8" s="67">
        <f t="shared" ref="BTW8:BTW23" si="697">SUM(BTQ8:BTU8)</f>
        <v>0</v>
      </c>
      <c r="BTX8" s="184">
        <f t="shared" ref="BTX8:BTX23" si="698">BTW8/$BTX$5</f>
        <v>0</v>
      </c>
      <c r="BTY8" s="244"/>
      <c r="BTZ8" s="64"/>
      <c r="BUA8" s="64">
        <v>336</v>
      </c>
      <c r="BUB8" s="64"/>
      <c r="BUC8" s="64"/>
      <c r="BUD8" s="64">
        <v>1248</v>
      </c>
      <c r="BUE8" s="67">
        <f t="shared" ref="BUE8:BUE23" si="699">SUM(BTY8:BUC8)</f>
        <v>336</v>
      </c>
      <c r="BUF8" s="184">
        <f t="shared" ref="BUF8:BUF23" si="700">BUE8/$BUF$5</f>
        <v>56</v>
      </c>
      <c r="BUG8" s="244"/>
      <c r="BUH8" s="64"/>
      <c r="BUI8" s="64"/>
      <c r="BUJ8" s="64"/>
      <c r="BUK8" s="64">
        <v>1758</v>
      </c>
      <c r="BUL8" s="64"/>
      <c r="BUM8" s="67">
        <f t="shared" ref="BUM8:BUM23" si="701">SUM(BUG8:BUK8)</f>
        <v>1758</v>
      </c>
      <c r="BUN8" s="211">
        <f t="shared" ref="BUN8:BUN23" si="702">BUM8/$BUN$5</f>
        <v>293</v>
      </c>
      <c r="BUO8" s="244">
        <v>168</v>
      </c>
      <c r="BUP8" s="64"/>
      <c r="BUQ8" s="64"/>
      <c r="BUR8" s="64"/>
      <c r="BUS8" s="64"/>
      <c r="BUT8" s="64">
        <v>1826</v>
      </c>
      <c r="BUU8" s="67">
        <f t="shared" ref="BUU8:BUU23" si="703">SUM(BUO8:BUS8)</f>
        <v>168</v>
      </c>
      <c r="BUV8" s="211">
        <f t="shared" ref="BUV8:BUV23" si="704">BUU8/$BUV$5</f>
        <v>28</v>
      </c>
      <c r="BUW8" s="244"/>
      <c r="BUX8" s="64"/>
      <c r="BUY8" s="64">
        <v>483</v>
      </c>
      <c r="BUZ8" s="64"/>
      <c r="BVA8" s="64"/>
      <c r="BVB8" s="64">
        <v>833</v>
      </c>
      <c r="BVC8" s="67">
        <f t="shared" ref="BVC8:BVC23" si="705">SUM(BUW8:BVA8)</f>
        <v>483</v>
      </c>
      <c r="BVD8" s="211">
        <f t="shared" ref="BVD8:BVD23" si="706">BVC8/$BVD$5</f>
        <v>80.5</v>
      </c>
      <c r="BVE8" s="244">
        <v>649</v>
      </c>
      <c r="BVF8" s="64">
        <v>1134</v>
      </c>
      <c r="BVG8" s="64">
        <v>375</v>
      </c>
      <c r="BVH8" s="64">
        <v>2027</v>
      </c>
      <c r="BVI8" s="64"/>
      <c r="BVJ8" s="64"/>
      <c r="BVK8" s="67">
        <f t="shared" ref="BVK8:BVK23" si="707">SUM(BVE8:BVI8)</f>
        <v>4185</v>
      </c>
      <c r="BVL8" s="184">
        <f t="shared" ref="BVL8:BVL23" si="708">BVK8/$BVL$5</f>
        <v>697.5</v>
      </c>
      <c r="BVM8" s="244">
        <v>1934</v>
      </c>
      <c r="BVN8" s="64"/>
      <c r="BVO8" s="64"/>
      <c r="BVP8" s="64"/>
      <c r="BVQ8" s="64"/>
      <c r="BVR8" s="64"/>
      <c r="BVS8" s="67">
        <f t="shared" ref="BVS8:BVS23" si="709">SUM(BVM8:BVQ8)</f>
        <v>1934</v>
      </c>
      <c r="BVT8" s="211">
        <f t="shared" ref="BVT8:BVT23" si="710">BVS8/$BVL$5</f>
        <v>322.33333333333331</v>
      </c>
      <c r="BVU8" s="244"/>
      <c r="BVV8" s="64"/>
      <c r="BVW8" s="64"/>
      <c r="BVX8" s="64">
        <v>649</v>
      </c>
      <c r="BVY8" s="64"/>
      <c r="BVZ8" s="64">
        <v>68</v>
      </c>
      <c r="BWA8" s="67">
        <f t="shared" ref="BWA8:BWA23" si="711">SUM(BVU8:BVY8)</f>
        <v>649</v>
      </c>
      <c r="BWB8" s="184">
        <f t="shared" ref="BWB8:BWB23" si="712">BWA8/$BWB$5</f>
        <v>108.16666666666667</v>
      </c>
      <c r="BWC8" s="244">
        <v>241</v>
      </c>
      <c r="BWD8" s="64">
        <v>1428</v>
      </c>
      <c r="BWE8" s="64">
        <v>268</v>
      </c>
      <c r="BWF8" s="64"/>
      <c r="BWG8" s="64"/>
      <c r="BWH8" s="64"/>
      <c r="BWI8" s="67">
        <f t="shared" ref="BWI8:BWI23" si="713">SUM(BWC8:BWG8)</f>
        <v>1937</v>
      </c>
      <c r="BWJ8" s="184">
        <f t="shared" ref="BWJ8:BWJ23" si="714">BWI8/$BWJ$5</f>
        <v>322.83333333333331</v>
      </c>
      <c r="BWK8" s="244"/>
      <c r="BWL8" s="64">
        <v>648</v>
      </c>
      <c r="BWM8" s="64">
        <v>860</v>
      </c>
      <c r="BWN8" s="64"/>
      <c r="BWO8" s="64"/>
      <c r="BWP8" s="64"/>
      <c r="BWQ8" s="67">
        <f t="shared" ref="BWQ8:BWQ23" si="715">SUM(BWK8:BWO8)</f>
        <v>1508</v>
      </c>
      <c r="BWR8" s="211">
        <f t="shared" ref="BWR8:BWR23" si="716">BWQ8/$BWR$5</f>
        <v>251.33333333333334</v>
      </c>
      <c r="BWS8" s="244"/>
      <c r="BWT8" s="64">
        <v>1244</v>
      </c>
      <c r="BWU8" s="64"/>
      <c r="BWV8" s="64"/>
      <c r="BWW8" s="64"/>
      <c r="BWX8" s="64"/>
      <c r="BWY8" s="67">
        <f t="shared" ref="BWY8:BWY23" si="717">SUM(BWS8:BWW8)</f>
        <v>1244</v>
      </c>
      <c r="BWZ8" s="211">
        <f t="shared" ref="BWZ8:BWZ23" si="718">BWY8/$BWZ$5</f>
        <v>207.33333333333334</v>
      </c>
      <c r="BXA8" s="244"/>
      <c r="BXB8" s="64"/>
      <c r="BXC8" s="64">
        <v>1517</v>
      </c>
      <c r="BXD8" s="64">
        <v>271</v>
      </c>
      <c r="BXE8" s="64"/>
      <c r="BXF8" s="64">
        <v>645</v>
      </c>
      <c r="BXG8" s="67">
        <f t="shared" ref="BXG8:BXG23" si="719">SUM(BXA8:BXE8)</f>
        <v>1788</v>
      </c>
      <c r="BXH8" s="211">
        <f t="shared" ref="BXH8:BXH23" si="720">BXG8/$BXH$5</f>
        <v>298</v>
      </c>
      <c r="BXI8" s="244"/>
      <c r="BXJ8" s="64">
        <v>778</v>
      </c>
      <c r="BXK8" s="64"/>
      <c r="BXL8" s="64"/>
      <c r="BXM8" s="64"/>
      <c r="BXN8" s="64"/>
      <c r="BXO8" s="67">
        <f t="shared" ref="BXO8:BXO23" si="721">SUM(BXI8:BXM8)</f>
        <v>778</v>
      </c>
      <c r="BXP8" s="184">
        <f t="shared" ref="BXP8:BXP23" si="722">BXO8/$BXP$5</f>
        <v>129.66666666666666</v>
      </c>
      <c r="BXQ8" s="244">
        <v>1197</v>
      </c>
      <c r="BXR8" s="64"/>
      <c r="BXS8" s="64"/>
      <c r="BXT8" s="64">
        <v>113</v>
      </c>
      <c r="BXU8" s="64"/>
      <c r="BXV8" s="64"/>
      <c r="BXW8" s="67">
        <f t="shared" ref="BXW8:BXW23" si="723">SUM(BXQ8:BXU8)</f>
        <v>1310</v>
      </c>
      <c r="BXX8" s="184">
        <f t="shared" ref="BXX8:BXX23" si="724">BXW8/$BXX$5</f>
        <v>218.33333333333334</v>
      </c>
      <c r="BXY8" s="244"/>
      <c r="BXZ8" s="64"/>
      <c r="BYA8" s="64"/>
      <c r="BYB8" s="64">
        <v>1668</v>
      </c>
      <c r="BYC8" s="64"/>
      <c r="BYD8" s="64"/>
      <c r="BYE8" s="67">
        <f t="shared" ref="BYE8:BYE23" si="725">SUM(BXY8:BYC8)</f>
        <v>1668</v>
      </c>
      <c r="BYF8" s="211">
        <f t="shared" ref="BYF8:BYF23" si="726">BYE8/$BXX$5</f>
        <v>278</v>
      </c>
      <c r="BYG8" s="244"/>
      <c r="BYH8" s="64">
        <v>1404</v>
      </c>
      <c r="BYI8" s="64">
        <v>587</v>
      </c>
      <c r="BYJ8" s="64"/>
      <c r="BYK8" s="64"/>
      <c r="BYL8" s="64">
        <v>163</v>
      </c>
      <c r="BYM8" s="67">
        <f t="shared" ref="BYM8:BYM23" si="727">SUM(BYG8:BYK8)</f>
        <v>1991</v>
      </c>
      <c r="BYN8" s="184">
        <f t="shared" ref="BYN8:BYN23" si="728">BYM8/$BYN$5</f>
        <v>331.83333333333331</v>
      </c>
      <c r="BYO8" s="244"/>
      <c r="BYP8" s="64">
        <v>1196</v>
      </c>
      <c r="BYQ8" s="64"/>
      <c r="BYR8" s="64">
        <v>1404</v>
      </c>
      <c r="BYS8" s="64">
        <v>179</v>
      </c>
      <c r="BYT8" s="64"/>
      <c r="BYU8" s="67">
        <f t="shared" ref="BYU8:BYU23" si="729">SUM(BYO8:BYS8)</f>
        <v>2779</v>
      </c>
      <c r="BYV8" s="211">
        <f t="shared" ref="BYV8:BYV23" si="730">BYU8/$BYV$5</f>
        <v>463.16666666666669</v>
      </c>
      <c r="BYW8" s="244"/>
      <c r="BYX8" s="64"/>
      <c r="BYY8" s="64">
        <v>1652</v>
      </c>
      <c r="BYZ8" s="64">
        <v>235</v>
      </c>
      <c r="BZA8" s="64"/>
      <c r="BZB8" s="64"/>
      <c r="BZC8" s="67">
        <f t="shared" ref="BZC8:BZC23" si="731">SUM(BYW8:BZA8)</f>
        <v>1887</v>
      </c>
      <c r="BZD8" s="184">
        <f t="shared" ref="BZD8:BZD23" si="732">BZC8/$BZD$5</f>
        <v>314.5</v>
      </c>
      <c r="BZE8" s="244"/>
      <c r="BZF8" s="64"/>
      <c r="BZG8" s="64">
        <v>1306</v>
      </c>
      <c r="BZH8" s="64"/>
      <c r="BZI8" s="64"/>
      <c r="BZJ8" s="64"/>
      <c r="BZK8" s="67">
        <f t="shared" ref="BZK8:BZK23" si="733">SUM(BZE8:BZI8)</f>
        <v>1306</v>
      </c>
      <c r="BZL8" s="184">
        <f t="shared" ref="BZL8:BZL23" si="734">BZK8/$BZL$5</f>
        <v>217.66666666666666</v>
      </c>
      <c r="BZM8" s="244"/>
      <c r="BZN8" s="64"/>
      <c r="BZO8" s="64">
        <v>1669</v>
      </c>
      <c r="BZP8" s="64"/>
      <c r="BZQ8" s="64"/>
      <c r="BZR8" s="211"/>
      <c r="BZS8" s="265">
        <f t="shared" ref="BZS8:BZS23" si="735">SUM(BZM8:BZQ8)</f>
        <v>1669</v>
      </c>
      <c r="BZT8" s="68">
        <f t="shared" ref="BZT8:BZT23" si="736">BZS8/$BZT$5</f>
        <v>278.16666666666669</v>
      </c>
      <c r="BZU8" s="63"/>
      <c r="BZV8" s="64"/>
      <c r="BZW8" s="64"/>
      <c r="BZX8" s="64"/>
      <c r="BZY8" s="64">
        <v>1942</v>
      </c>
      <c r="BZZ8" s="64"/>
      <c r="CAA8" s="67">
        <f t="shared" ref="CAA8:CAA23" si="737">SUM(BZU8:BZY8)</f>
        <v>1942</v>
      </c>
      <c r="CAB8" s="68">
        <f t="shared" ref="CAB8:CAB23" si="738">CAA8/$CAB$5</f>
        <v>323.66666666666669</v>
      </c>
      <c r="CAC8" s="63"/>
      <c r="CAD8" s="64"/>
      <c r="CAE8" s="64"/>
      <c r="CAF8" s="64"/>
      <c r="CAG8" s="64">
        <v>1969</v>
      </c>
      <c r="CAH8" s="64"/>
      <c r="CAI8" s="67">
        <f t="shared" ref="CAI8:CAI23" si="739">SUM(CAC8:CAG8)</f>
        <v>1969</v>
      </c>
      <c r="CAJ8" s="68">
        <f t="shared" ref="CAJ8:CAJ23" si="740">CAI8/$CAJ$5</f>
        <v>328.16666666666669</v>
      </c>
      <c r="CAK8" s="48"/>
      <c r="CAL8" s="49"/>
      <c r="CAM8" s="49">
        <v>648</v>
      </c>
      <c r="CAN8" s="49">
        <v>991</v>
      </c>
      <c r="CAO8" s="49"/>
      <c r="CAP8" s="49">
        <v>694</v>
      </c>
      <c r="CAQ8" s="67">
        <f t="shared" ref="CAQ8:CAQ23" si="741">SUM(CAK8:CAP8)</f>
        <v>2333</v>
      </c>
      <c r="CAR8" s="184">
        <f t="shared" ref="CAR8:CAR23" si="742">CAQ8/$CAR$5</f>
        <v>388.83333333333331</v>
      </c>
      <c r="CAS8" s="244">
        <v>564</v>
      </c>
      <c r="CAT8" s="64"/>
      <c r="CAU8" s="64"/>
      <c r="CAV8" s="64"/>
      <c r="CAW8" s="64"/>
      <c r="CAX8" s="64"/>
      <c r="CAY8" s="67">
        <f t="shared" ref="CAY8:CAY23" si="743">SUM(CAS8:CAX8)</f>
        <v>564</v>
      </c>
      <c r="CAZ8" s="211">
        <f t="shared" ref="CAZ8:CAZ23" si="744">CAY8/$CAZ$5</f>
        <v>94</v>
      </c>
      <c r="CBA8" s="244">
        <v>1668</v>
      </c>
      <c r="CBB8" s="64"/>
      <c r="CBC8" s="64"/>
      <c r="CBD8" s="64"/>
      <c r="CBE8" s="64"/>
      <c r="CBF8" s="64"/>
      <c r="CBG8" s="67">
        <f t="shared" ref="CBG8:CBG23" si="745">SUM(CBA8:CBF8)</f>
        <v>1668</v>
      </c>
      <c r="CBH8" s="211">
        <f t="shared" ref="CBH8:CBH23" si="746">CBG8/$CBH$5</f>
        <v>278</v>
      </c>
      <c r="CBI8" s="244"/>
      <c r="CBJ8" s="64"/>
      <c r="CBK8" s="64"/>
      <c r="CBL8" s="64"/>
      <c r="CBM8" s="64"/>
      <c r="CBN8" s="64"/>
      <c r="CBO8" s="67">
        <f t="shared" ref="CBO8:CBO23" si="747">SUM(CBI8:CBN8)</f>
        <v>0</v>
      </c>
      <c r="CBP8" s="184">
        <f t="shared" ref="CBP8:CBP23" si="748">CBO8/$CBP$5</f>
        <v>0</v>
      </c>
      <c r="CBQ8" s="63"/>
      <c r="CBR8" s="64">
        <v>804</v>
      </c>
      <c r="CBS8" s="64"/>
      <c r="CBT8" s="64"/>
      <c r="CBU8" s="64"/>
      <c r="CBV8" s="64"/>
      <c r="CBW8" s="67">
        <f t="shared" ref="CBW8:CBW23" si="749">SUM(CBQ8:CBV8)</f>
        <v>804</v>
      </c>
      <c r="CBX8" s="68">
        <f t="shared" ref="CBX8:CBX23" si="750">CBW8/$CBX$5</f>
        <v>134</v>
      </c>
      <c r="CBY8" s="63">
        <v>972</v>
      </c>
      <c r="CBZ8" s="64"/>
      <c r="CCA8" s="64"/>
      <c r="CCB8" s="64"/>
      <c r="CCC8" s="64"/>
      <c r="CCD8" s="64"/>
      <c r="CCE8" s="67">
        <f t="shared" ref="CCE8:CCE23" si="751">SUM(CBY8:CCD8)</f>
        <v>972</v>
      </c>
      <c r="CCF8" s="68">
        <f t="shared" ref="CCF8:CCF23" si="752">CCE8/$CCF$5</f>
        <v>162</v>
      </c>
      <c r="CCG8" s="63"/>
      <c r="CCH8" s="64"/>
      <c r="CCI8" s="64">
        <v>216</v>
      </c>
      <c r="CCJ8" s="64">
        <v>607</v>
      </c>
      <c r="CCK8" s="64"/>
      <c r="CCL8" s="64"/>
      <c r="CCM8" s="67">
        <f t="shared" ref="CCM8:CCM23" si="753">SUM(CCG8:CCL8)</f>
        <v>823</v>
      </c>
      <c r="CCN8" s="68">
        <f t="shared" ref="CCN8:CCN23" si="754">CCM8/$CCN$5</f>
        <v>137.16666666666666</v>
      </c>
      <c r="CCO8" s="63"/>
      <c r="CCP8" s="64"/>
      <c r="CCQ8" s="64">
        <v>1636</v>
      </c>
      <c r="CCR8" s="64">
        <v>614</v>
      </c>
      <c r="CCS8" s="64"/>
      <c r="CCT8" s="64"/>
      <c r="CCU8" s="67">
        <f t="shared" ref="CCU8:CCU23" si="755">SUM(CCO8:CCT8)</f>
        <v>2250</v>
      </c>
      <c r="CCV8" s="68">
        <f t="shared" ref="CCV8:CCV23" si="756">CCU8/$CCV$5</f>
        <v>375</v>
      </c>
      <c r="CCW8" s="63"/>
      <c r="CCX8" s="64"/>
      <c r="CCY8" s="64">
        <v>962</v>
      </c>
      <c r="CCZ8" s="64"/>
      <c r="CDA8" s="64"/>
      <c r="CDB8" s="64"/>
      <c r="CDC8" s="67">
        <f t="shared" ref="CDC8:CDC23" si="757">SUM(CCW8:CDB8)</f>
        <v>962</v>
      </c>
      <c r="CDD8" s="68">
        <f t="shared" ref="CDD8:CDD23" si="758">CDC8/$CDD$5</f>
        <v>160.33333333333334</v>
      </c>
      <c r="CDE8" s="63"/>
      <c r="CDF8" s="64"/>
      <c r="CDG8" s="64"/>
      <c r="CDH8" s="64"/>
      <c r="CDI8" s="64"/>
      <c r="CDJ8" s="64"/>
      <c r="CDK8" s="67">
        <f t="shared" ref="CDK8:CDK23" si="759">SUM(CDE8:CDJ8)</f>
        <v>0</v>
      </c>
      <c r="CDL8" s="68">
        <f t="shared" ref="CDL8:CDL23" si="760">CDK8/$CDL$5</f>
        <v>0</v>
      </c>
      <c r="CDM8" s="63"/>
      <c r="CDN8" s="64"/>
      <c r="CDO8" s="64"/>
      <c r="CDP8" s="64"/>
      <c r="CDQ8" s="47"/>
      <c r="CDR8" s="64"/>
      <c r="CDS8" s="67">
        <f t="shared" ref="CDS8:CDS23" si="761">SUM(CDM8:CDR8)</f>
        <v>0</v>
      </c>
      <c r="CDT8" s="68">
        <f t="shared" ref="CDT8:CDT23" si="762">CDS8/$CDT$5</f>
        <v>0</v>
      </c>
      <c r="CDU8" s="63"/>
      <c r="CDV8" s="64"/>
      <c r="CDW8" s="64">
        <v>283</v>
      </c>
      <c r="CDX8" s="64"/>
      <c r="CDY8" s="64"/>
      <c r="CDZ8" s="64">
        <v>1748</v>
      </c>
      <c r="CEA8" s="67">
        <f t="shared" ref="CEA8:CEA23" si="763">SUM(CDU8:CDZ8)</f>
        <v>2031</v>
      </c>
      <c r="CEB8" s="68">
        <f t="shared" ref="CEB8:CEB23" si="764">CEA8/$CEB$5</f>
        <v>338.5</v>
      </c>
      <c r="CEC8" s="63"/>
      <c r="CED8" s="64"/>
      <c r="CEE8" s="64"/>
      <c r="CEF8" s="64"/>
      <c r="CEG8" s="64"/>
      <c r="CEH8" s="64">
        <v>1635</v>
      </c>
      <c r="CEI8" s="67">
        <f t="shared" ref="CEI8:CEI23" si="765">SUM(CEC8:CEH8)</f>
        <v>1635</v>
      </c>
      <c r="CEJ8" s="68">
        <f t="shared" ref="CEJ8:CEJ23" si="766">CEI8/$CEJ$5</f>
        <v>272.5</v>
      </c>
      <c r="CEK8" s="63"/>
      <c r="CEL8" s="64"/>
      <c r="CEM8" s="64"/>
      <c r="CEN8" s="64">
        <v>1469</v>
      </c>
      <c r="CEO8" s="64"/>
      <c r="CEP8" s="64"/>
      <c r="CEQ8" s="67">
        <f t="shared" ref="CEQ8:CEQ23" si="767">SUM(CEK8:CEP8)</f>
        <v>1469</v>
      </c>
      <c r="CER8" s="68">
        <f t="shared" ref="CER8:CER23" si="768">CEQ8/$CER$5</f>
        <v>244.83333333333334</v>
      </c>
      <c r="CES8" s="63"/>
      <c r="CET8" s="64">
        <v>1983</v>
      </c>
      <c r="CEU8" s="64"/>
      <c r="CEV8" s="64"/>
      <c r="CEW8" s="64"/>
      <c r="CEX8" s="64"/>
      <c r="CEY8" s="67">
        <f t="shared" ref="CEY8:CEY23" si="769">SUM(CES8:CEX8)</f>
        <v>1983</v>
      </c>
      <c r="CEZ8" s="68">
        <f t="shared" ref="CEZ8:CEZ23" si="770">CEY8/$CEZ$5</f>
        <v>330.5</v>
      </c>
      <c r="CFA8" s="63"/>
      <c r="CFB8" s="64"/>
      <c r="CFC8" s="64"/>
      <c r="CFD8" s="64">
        <v>1284</v>
      </c>
      <c r="CFE8" s="64"/>
      <c r="CFF8" s="64"/>
      <c r="CFG8" s="67">
        <f t="shared" ref="CFG8:CFG23" si="771">SUM(CFA8:CFF8)</f>
        <v>1284</v>
      </c>
      <c r="CFH8" s="68">
        <f t="shared" ref="CFH8:CFH23" si="772">CFG8/$CFH$5</f>
        <v>214</v>
      </c>
      <c r="CFI8" s="63"/>
      <c r="CFJ8" s="64"/>
      <c r="CFK8" s="64">
        <v>1643</v>
      </c>
      <c r="CFL8" s="64"/>
      <c r="CFM8" s="64"/>
      <c r="CFN8" s="64"/>
      <c r="CFO8" s="67">
        <f t="shared" ref="CFO8:CFO23" si="773">SUM(CFI8:CFN8)</f>
        <v>1643</v>
      </c>
      <c r="CFP8" s="68">
        <f t="shared" ref="CFP8:CFP23" si="774">CFO8/$CFP$5</f>
        <v>273.83333333333331</v>
      </c>
      <c r="CFQ8" s="63"/>
      <c r="CFR8" s="64"/>
      <c r="CFS8" s="64">
        <v>1643</v>
      </c>
      <c r="CFT8" s="64"/>
      <c r="CFU8" s="64"/>
      <c r="CFV8" s="64"/>
      <c r="CFW8" s="67">
        <f t="shared" ref="CFW8:CFW23" si="775">SUM(CFQ8:CFV8)</f>
        <v>1643</v>
      </c>
      <c r="CFX8" s="68">
        <f t="shared" ref="CFX8:CFX23" si="776">CFW8/$CFX$5</f>
        <v>273.83333333333331</v>
      </c>
      <c r="CFY8" s="63"/>
      <c r="CFZ8" s="64"/>
      <c r="CGA8" s="64">
        <v>1630</v>
      </c>
      <c r="CGB8" s="64"/>
      <c r="CGC8" s="64"/>
      <c r="CGD8" s="64"/>
      <c r="CGE8" s="67">
        <f t="shared" ref="CGE8:CGE23" si="777">SUM(CFY8:CGD8)</f>
        <v>1630</v>
      </c>
      <c r="CGF8" s="68">
        <f t="shared" ref="CGF8:CGF23" si="778">CGE8/$CGF$5</f>
        <v>271.66666666666669</v>
      </c>
      <c r="CGG8" s="63"/>
      <c r="CGH8" s="64"/>
      <c r="CGI8" s="64">
        <v>1596</v>
      </c>
      <c r="CGJ8" s="64"/>
      <c r="CGK8" s="64"/>
      <c r="CGL8" s="64">
        <v>1968</v>
      </c>
      <c r="CGM8" s="67">
        <f t="shared" ref="CGM8:CGM23" si="779">SUM(CGG8:CGL8)</f>
        <v>3564</v>
      </c>
      <c r="CGN8" s="68">
        <f t="shared" ref="CGN8:CGN23" si="780">CGM8/$CGN$5</f>
        <v>594</v>
      </c>
      <c r="CGO8" s="48"/>
      <c r="CGP8" s="49"/>
      <c r="CGQ8" s="49"/>
      <c r="CGR8" s="49">
        <v>1790</v>
      </c>
      <c r="CGS8" s="49"/>
      <c r="CGT8" s="49"/>
      <c r="CGU8" s="67">
        <f t="shared" ref="CGU8:CGU23" si="781">SUM(CGO8:CGT8)</f>
        <v>1790</v>
      </c>
      <c r="CGV8" s="68">
        <f t="shared" ref="CGV8:CGV23" si="782">CGU8/$CGV$5</f>
        <v>298.33333333333331</v>
      </c>
      <c r="CGW8" s="63"/>
      <c r="CGX8" s="64"/>
      <c r="CGY8" s="64"/>
      <c r="CGZ8" s="64"/>
      <c r="CHA8" s="64"/>
      <c r="CHB8" s="64"/>
      <c r="CHC8" s="67">
        <f t="shared" ref="CHC8:CHC23" si="783">SUM(CGW8:CHB8)</f>
        <v>0</v>
      </c>
      <c r="CHD8" s="68">
        <f t="shared" ref="CHD8:CHD23" si="784">CHC8/$CHD$5</f>
        <v>0</v>
      </c>
      <c r="CHE8" s="63"/>
      <c r="CHF8" s="64"/>
      <c r="CHG8" s="64"/>
      <c r="CHH8" s="64"/>
      <c r="CHI8" s="64">
        <v>1425</v>
      </c>
      <c r="CHJ8" s="64">
        <v>378</v>
      </c>
      <c r="CHK8" s="67">
        <f t="shared" ref="CHK8:CHK23" si="785">SUM(CHE8:CHJ8)</f>
        <v>1803</v>
      </c>
      <c r="CHL8" s="68">
        <f t="shared" ref="CHL8:CHL23" si="786">CHK8/$CHL$5</f>
        <v>300.5</v>
      </c>
      <c r="CHM8" s="63">
        <v>100</v>
      </c>
      <c r="CHN8" s="64"/>
      <c r="CHO8" s="64"/>
      <c r="CHP8" s="64"/>
      <c r="CHQ8" s="64"/>
      <c r="CHR8" s="64"/>
      <c r="CHS8" s="67">
        <f t="shared" ref="CHS8:CHS23" si="787">SUM(CHM8:CHR8)</f>
        <v>100</v>
      </c>
      <c r="CHT8" s="68">
        <f t="shared" ref="CHT8:CHT23" si="788">CHS8/$CHT$5</f>
        <v>16.666666666666668</v>
      </c>
      <c r="CHU8" s="48">
        <v>1464</v>
      </c>
      <c r="CHV8" s="49"/>
      <c r="CHW8" s="49"/>
      <c r="CHX8" s="49"/>
      <c r="CHY8" s="49"/>
      <c r="CHZ8" s="49"/>
      <c r="CIA8" s="67">
        <f t="shared" ref="CIA8:CIA23" si="789">SUM(CHU8:CHZ8)</f>
        <v>1464</v>
      </c>
      <c r="CIB8" s="68">
        <f t="shared" ref="CIB8:CIB23" si="790">CIA8/$CIB$5</f>
        <v>244</v>
      </c>
      <c r="CIC8" s="48">
        <v>540</v>
      </c>
      <c r="CID8" s="49">
        <v>1003</v>
      </c>
      <c r="CIE8" s="49">
        <v>108</v>
      </c>
      <c r="CIF8" s="49"/>
      <c r="CIG8" s="49"/>
      <c r="CIH8" s="49"/>
      <c r="CII8" s="67">
        <f t="shared" ref="CII8:CII23" si="791">SUM(CIC8:CIH8)</f>
        <v>1651</v>
      </c>
      <c r="CIJ8" s="68">
        <f t="shared" ref="CIJ8:CIJ23" si="792">CII8/$CIJ$5</f>
        <v>275.16666666666669</v>
      </c>
      <c r="CIK8" s="63">
        <v>2458</v>
      </c>
      <c r="CIL8" s="64"/>
      <c r="CIM8" s="64"/>
      <c r="CIN8" s="64"/>
      <c r="CIO8" s="64"/>
      <c r="CIP8" s="64"/>
      <c r="CIQ8" s="67">
        <f t="shared" ref="CIQ8:CIQ23" si="793">SUM(CIK8:CIP8)</f>
        <v>2458</v>
      </c>
      <c r="CIR8" s="68">
        <f t="shared" ref="CIR8:CIR23" si="794">CIQ8/$CIR$5</f>
        <v>409.66666666666669</v>
      </c>
      <c r="CIS8" s="63"/>
      <c r="CIT8" s="64">
        <v>972</v>
      </c>
      <c r="CIU8" s="64">
        <v>1468</v>
      </c>
      <c r="CIV8" s="64"/>
      <c r="CIW8" s="64"/>
      <c r="CIX8" s="64">
        <v>1404</v>
      </c>
      <c r="CIY8" s="67">
        <f t="shared" ref="CIY8:CIY23" si="795">SUM(CIS8:CIX8)</f>
        <v>3844</v>
      </c>
      <c r="CIZ8" s="68">
        <f t="shared" ref="CIZ8:CIZ23" si="796">CIY8/$CIZ$5</f>
        <v>640.66666666666663</v>
      </c>
      <c r="CJA8" s="63">
        <v>54</v>
      </c>
      <c r="CJB8" s="64"/>
      <c r="CJC8" s="64"/>
      <c r="CJD8" s="64"/>
      <c r="CJE8" s="64"/>
      <c r="CJF8" s="64">
        <v>1607</v>
      </c>
      <c r="CJG8" s="67">
        <f t="shared" ref="CJG8:CJG23" si="797">SUM(CJA8:CJF8)</f>
        <v>1661</v>
      </c>
      <c r="CJH8" s="68">
        <f t="shared" ref="CJH8:CJH23" si="798">CJG8/$CJH$5</f>
        <v>276.83333333333331</v>
      </c>
      <c r="CJI8" s="63"/>
      <c r="CJJ8" s="64"/>
      <c r="CJK8" s="64"/>
      <c r="CJL8" s="64"/>
      <c r="CJM8" s="64"/>
      <c r="CJN8" s="64"/>
      <c r="CJO8" s="67">
        <f t="shared" ref="CJO8:CJO23" si="799">SUM(CJI8:CJN8)</f>
        <v>0</v>
      </c>
      <c r="CJP8" s="68">
        <f t="shared" ref="CJP8:CJP23" si="800">CJO8/$CJP$5</f>
        <v>0</v>
      </c>
      <c r="CJQ8" s="63">
        <v>1296</v>
      </c>
      <c r="CJR8" s="64"/>
      <c r="CJS8" s="64"/>
      <c r="CJT8" s="64"/>
      <c r="CJU8" s="64"/>
      <c r="CJV8" s="64"/>
      <c r="CJW8" s="67">
        <f t="shared" ref="CJW8:CJW23" si="801">SUM(CJQ8:CJV8)</f>
        <v>1296</v>
      </c>
      <c r="CJX8" s="68">
        <f t="shared" ref="CJX8:CJX23" si="802">CJW8/$CJX$5</f>
        <v>216</v>
      </c>
      <c r="CJY8" s="63">
        <v>780</v>
      </c>
      <c r="CJZ8" s="64"/>
      <c r="CKA8" s="64"/>
      <c r="CKB8" s="64"/>
      <c r="CKC8" s="64"/>
      <c r="CKD8" s="64"/>
      <c r="CKE8" s="67">
        <f t="shared" ref="CKE8:CKE23" si="803">SUM(CJY8:CKD8)</f>
        <v>780</v>
      </c>
      <c r="CKF8" s="68">
        <f t="shared" ref="CKF8:CKF23" si="804">CKE8/$CKF$5</f>
        <v>130</v>
      </c>
      <c r="CKG8" s="63"/>
      <c r="CKH8" s="64">
        <v>1610</v>
      </c>
      <c r="CKI8" s="64"/>
      <c r="CKJ8" s="64"/>
      <c r="CKK8" s="64"/>
      <c r="CKL8" s="64"/>
      <c r="CKM8" s="67">
        <f t="shared" ref="CKM8:CKM23" si="805">SUM(CKG8:CKL8)</f>
        <v>1610</v>
      </c>
      <c r="CKN8" s="68">
        <f t="shared" ref="CKN8:CKN23" si="806">CKM8/$CKN$5</f>
        <v>268.33333333333331</v>
      </c>
      <c r="CKO8" s="63">
        <v>1748</v>
      </c>
      <c r="CKP8" s="64">
        <v>2</v>
      </c>
      <c r="CKQ8" s="64"/>
      <c r="CKR8" s="64"/>
      <c r="CKS8" s="64">
        <v>82</v>
      </c>
      <c r="CKT8" s="64">
        <v>2775</v>
      </c>
      <c r="CKU8" s="67">
        <f t="shared" ref="CKU8:CKU23" si="807">SUM(CKO8:CKT8)</f>
        <v>4607</v>
      </c>
      <c r="CKV8" s="68">
        <f t="shared" ref="CKV8:CKV23" si="808">CKU8/$CKV$5</f>
        <v>767.83333333333337</v>
      </c>
      <c r="CKW8" s="63"/>
      <c r="CKX8" s="64"/>
      <c r="CKY8" s="64">
        <v>1</v>
      </c>
      <c r="CKZ8" s="64"/>
      <c r="CLA8" s="64"/>
      <c r="CLB8" s="64"/>
      <c r="CLC8" s="67">
        <f t="shared" ref="CLC8:CLC23" si="809">SUM(CKW8:CLB8)</f>
        <v>1</v>
      </c>
      <c r="CLD8" s="68">
        <f t="shared" ref="CLD8:CLD23" si="810">CLC8/$CLD$5</f>
        <v>0.16666666666666666</v>
      </c>
      <c r="CLE8" s="63"/>
      <c r="CLF8" s="64"/>
      <c r="CLG8" s="64">
        <v>1575</v>
      </c>
      <c r="CLH8" s="64"/>
      <c r="CLI8" s="64"/>
      <c r="CLJ8" s="64"/>
      <c r="CLK8" s="67">
        <f t="shared" ref="CLK8:CLK23" si="811">SUM(CLE8:CLJ8)</f>
        <v>1575</v>
      </c>
      <c r="CLL8" s="68">
        <f t="shared" ref="CLL8:CLL23" si="812">CLK8/$CLL$5</f>
        <v>262.5</v>
      </c>
      <c r="CLM8" s="63"/>
      <c r="CLN8" s="64"/>
      <c r="CLO8" s="64">
        <v>1636</v>
      </c>
      <c r="CLP8" s="64"/>
      <c r="CLQ8" s="64"/>
      <c r="CLR8" s="64"/>
      <c r="CLS8" s="67">
        <f t="shared" ref="CLS8:CLS23" si="813">SUM(CLM8:CLR8)</f>
        <v>1636</v>
      </c>
      <c r="CLT8" s="184">
        <f t="shared" ref="CLT8:CLT23" si="814">CLS8/$CLT$5</f>
        <v>272.66666666666669</v>
      </c>
      <c r="CLU8" s="244"/>
      <c r="CLV8" s="64"/>
      <c r="CLW8" s="64"/>
      <c r="CLX8" s="64"/>
      <c r="CLY8" s="64">
        <v>2457</v>
      </c>
      <c r="CLZ8" s="211"/>
      <c r="CMA8" s="265">
        <f t="shared" ref="CMA8:CMA23" si="815">SUM(CLU8:CLZ8)</f>
        <v>2457</v>
      </c>
      <c r="CMB8" s="68">
        <f t="shared" ref="CMB8:CMB23" si="816">CMA8/$CMB$5</f>
        <v>409.5</v>
      </c>
      <c r="CMC8" s="63"/>
      <c r="CMD8" s="64"/>
      <c r="CME8" s="64">
        <v>1098</v>
      </c>
      <c r="CMF8" s="64"/>
      <c r="CMG8" s="64"/>
      <c r="CMH8" s="64"/>
      <c r="CMI8" s="67">
        <f t="shared" ref="CMI8:CMI23" si="817">SUM(CMC8:CMH8)</f>
        <v>1098</v>
      </c>
      <c r="CMJ8" s="68">
        <f t="shared" ref="CMJ8:CMJ23" si="818">CMI8/$CMJ$5</f>
        <v>183</v>
      </c>
      <c r="CMK8" s="63"/>
      <c r="CML8" s="64"/>
      <c r="CMM8" s="64">
        <v>2080</v>
      </c>
      <c r="CMN8" s="64"/>
      <c r="CMO8" s="64"/>
      <c r="CMP8" s="64"/>
      <c r="CMQ8" s="67">
        <f t="shared" ref="CMQ8:CMQ23" si="819">SUM(CMK8:CMP8)</f>
        <v>2080</v>
      </c>
      <c r="CMR8" s="68">
        <f t="shared" ref="CMR8:CMR23" si="820">CMQ8/$CMR$5</f>
        <v>346.66666666666669</v>
      </c>
      <c r="CMS8" s="63"/>
      <c r="CMT8" s="64"/>
      <c r="CMU8" s="64">
        <v>1607</v>
      </c>
      <c r="CMV8" s="64">
        <v>778</v>
      </c>
      <c r="CMW8" s="64"/>
      <c r="CMX8" s="64"/>
      <c r="CMY8" s="67">
        <f t="shared" ref="CMY8:CMY23" si="821">SUM(CMS8:CMX8)</f>
        <v>2385</v>
      </c>
      <c r="CMZ8" s="68">
        <f t="shared" ref="CMZ8:CMZ23" si="822">CMY8/$CMZ$5</f>
        <v>397.5</v>
      </c>
      <c r="CNA8" s="63"/>
      <c r="CNB8" s="64"/>
      <c r="CNC8" s="64"/>
      <c r="CND8" s="64"/>
      <c r="CNE8" s="64"/>
      <c r="CNF8" s="64">
        <v>945</v>
      </c>
      <c r="CNG8" s="67">
        <f t="shared" ref="CNG8:CNG23" si="823">SUM(CNA8:CNF8)</f>
        <v>945</v>
      </c>
      <c r="CNH8" s="68">
        <f t="shared" ref="CNH8:CNH23" si="824">CNG8/$CNH$5</f>
        <v>157.5</v>
      </c>
      <c r="CNI8" s="63"/>
      <c r="CNJ8" s="64"/>
      <c r="CNK8" s="64">
        <v>940</v>
      </c>
      <c r="CNL8" s="64"/>
      <c r="CNM8" s="64"/>
      <c r="CNN8" s="64"/>
      <c r="CNO8" s="67">
        <f t="shared" ref="CNO8:CNO23" si="825">SUM(CNI8:CNN8)</f>
        <v>940</v>
      </c>
      <c r="CNP8" s="68">
        <f t="shared" ref="CNP8:CNP23" si="826">CNO8/$CNP$5</f>
        <v>156.66666666666666</v>
      </c>
      <c r="CNQ8" s="63"/>
      <c r="CNR8" s="64"/>
      <c r="CNS8" s="64">
        <v>445</v>
      </c>
      <c r="CNT8" s="64">
        <v>939</v>
      </c>
      <c r="CNU8" s="64"/>
      <c r="CNV8" s="68"/>
      <c r="CNW8" s="265">
        <f t="shared" ref="CNW8:CNW23" si="827">SUM(CNQ8:CNV8)</f>
        <v>1384</v>
      </c>
      <c r="CNX8" s="68">
        <f t="shared" ref="CNX8:CNX23" si="828">CNW8/$CNX$5</f>
        <v>230.66666666666666</v>
      </c>
      <c r="CNY8" s="63"/>
      <c r="CNZ8" s="64">
        <v>864</v>
      </c>
      <c r="COA8" s="64">
        <v>767</v>
      </c>
      <c r="COB8" s="64"/>
      <c r="COC8" s="64"/>
      <c r="COD8" s="64"/>
      <c r="COE8" s="67">
        <f t="shared" ref="COE8:COE23" si="829">SUM(CNY8:COD8)</f>
        <v>1631</v>
      </c>
      <c r="COF8" s="68">
        <f t="shared" ref="COF8:COF23" si="830">COE8/$COF$5</f>
        <v>271.83333333333331</v>
      </c>
      <c r="COG8" s="63">
        <v>1652</v>
      </c>
      <c r="COH8" s="64"/>
      <c r="COI8" s="64">
        <v>2082</v>
      </c>
      <c r="COJ8" s="64">
        <v>261</v>
      </c>
      <c r="COK8" s="64"/>
      <c r="COL8" s="64"/>
      <c r="COM8" s="67">
        <f t="shared" ref="COM8:COM23" si="831">SUM(COG8:COL8)</f>
        <v>3995</v>
      </c>
      <c r="CON8" s="68">
        <f t="shared" ref="CON8:CON23" si="832">COM8/$CON$5</f>
        <v>665.83333333333337</v>
      </c>
      <c r="COO8" s="63"/>
      <c r="COP8" s="64"/>
      <c r="COQ8" s="64"/>
      <c r="COR8" s="64"/>
      <c r="COS8" s="64"/>
      <c r="COT8" s="64"/>
      <c r="COU8" s="67">
        <f t="shared" ref="COU8:COU23" si="833">SUM(COO8:COT8)</f>
        <v>0</v>
      </c>
      <c r="COV8" s="68">
        <f t="shared" ref="COV8:COV23" si="834">COU8/$COV$5</f>
        <v>0</v>
      </c>
      <c r="COW8" s="63">
        <v>1607</v>
      </c>
      <c r="COX8" s="64">
        <v>2107</v>
      </c>
      <c r="COY8" s="64"/>
      <c r="COZ8" s="64"/>
      <c r="CPA8" s="64"/>
      <c r="CPB8" s="64"/>
      <c r="CPC8" s="67">
        <f t="shared" ref="CPC8:CPC23" si="835">SUM(COW8:CPB8)</f>
        <v>3714</v>
      </c>
      <c r="CPD8" s="68">
        <f t="shared" ref="CPD8:CPD23" si="836">CPC8/$CPD$5</f>
        <v>619</v>
      </c>
      <c r="CPE8" s="63"/>
      <c r="CPF8" s="64"/>
      <c r="CPG8" s="64"/>
      <c r="CPH8" s="64"/>
      <c r="CPI8" s="64"/>
      <c r="CPJ8" s="64"/>
      <c r="CPK8" s="67">
        <f t="shared" ref="CPK8:CPK23" si="837">SUM(CPE8:CPJ8)</f>
        <v>0</v>
      </c>
      <c r="CPL8" s="68">
        <f t="shared" ref="CPL8:CPL23" si="838">CPK8/$CPL$5</f>
        <v>0</v>
      </c>
      <c r="CPM8" s="48"/>
      <c r="CPN8" s="49">
        <v>625</v>
      </c>
      <c r="CPO8" s="49">
        <v>2296</v>
      </c>
      <c r="CPP8" s="49"/>
      <c r="CPQ8" s="49"/>
      <c r="CPR8" s="49">
        <v>1662</v>
      </c>
      <c r="CPS8" s="67">
        <f t="shared" ref="CPS8:CPS23" si="839">SUM(CPM8:CPR8)</f>
        <v>4583</v>
      </c>
      <c r="CPT8" s="68">
        <f t="shared" ref="CPT8:CPT23" si="840">CPS8/$CPT$5</f>
        <v>763.83333333333337</v>
      </c>
      <c r="CPU8" s="48">
        <v>0</v>
      </c>
      <c r="CPV8" s="49">
        <v>3583</v>
      </c>
      <c r="CPW8" s="49">
        <v>0</v>
      </c>
      <c r="CPX8" s="49">
        <v>0</v>
      </c>
      <c r="CPY8" s="49">
        <v>0</v>
      </c>
      <c r="CPZ8" s="49">
        <v>0</v>
      </c>
      <c r="CQA8" s="67">
        <f t="shared" ref="CQA8:CQA23" si="841">SUM(CPU8:CPZ8)</f>
        <v>3583</v>
      </c>
      <c r="CQB8" s="68">
        <f t="shared" ref="CQB8:CQB23" si="842">CQA8/$CQB$5</f>
        <v>597.16666666666663</v>
      </c>
      <c r="CQC8" s="63">
        <v>1408</v>
      </c>
      <c r="CQD8" s="64">
        <v>0</v>
      </c>
      <c r="CQE8" s="64">
        <v>0</v>
      </c>
      <c r="CQF8" s="64">
        <v>0</v>
      </c>
      <c r="CQG8" s="64">
        <v>0</v>
      </c>
      <c r="CQH8" s="64">
        <v>0</v>
      </c>
      <c r="CQI8" s="67">
        <f t="shared" ref="CQI8:CQI23" si="843">SUM(CQC8:CQH8)</f>
        <v>1408</v>
      </c>
      <c r="CQJ8" s="68">
        <f t="shared" ref="CQJ8:CQJ23" si="844">CQI8/$CQJ$5</f>
        <v>234.66666666666666</v>
      </c>
      <c r="CQK8" s="63">
        <v>1273</v>
      </c>
      <c r="CQL8" s="64">
        <v>0</v>
      </c>
      <c r="CQM8" s="64">
        <v>0</v>
      </c>
      <c r="CQN8" s="64">
        <v>0</v>
      </c>
      <c r="CQO8" s="64">
        <v>0</v>
      </c>
      <c r="CQP8" s="64">
        <v>1974</v>
      </c>
      <c r="CQQ8" s="67">
        <f t="shared" ref="CQQ8:CQQ23" si="845">SUM(CQK8:CQP8)</f>
        <v>3247</v>
      </c>
      <c r="CQR8" s="68">
        <f t="shared" ref="CQR8:CQR23" si="846">CQQ8/$CQR$5</f>
        <v>541.16666666666663</v>
      </c>
      <c r="CQS8" s="48">
        <v>437</v>
      </c>
      <c r="CQT8" s="49">
        <v>0</v>
      </c>
      <c r="CQU8" s="49">
        <v>0</v>
      </c>
      <c r="CQV8" s="49">
        <v>0</v>
      </c>
      <c r="CQW8" s="49">
        <f>SUMIF(SUMPK!$B:$B,$B:$B,SUMPK!$O:$O)</f>
        <v>0</v>
      </c>
      <c r="CQX8" s="49">
        <v>566</v>
      </c>
      <c r="CQY8" s="67">
        <f t="shared" ref="CQY8:CQY23" si="847">SUM(CQS8:CQX8)</f>
        <v>1003</v>
      </c>
      <c r="CQZ8" s="68">
        <f t="shared" ref="CQZ8:CQZ23" si="848">CQY8/$CQZ$5</f>
        <v>167.16666666666666</v>
      </c>
      <c r="CRA8" s="82">
        <v>0</v>
      </c>
      <c r="CRB8" s="83">
        <v>0</v>
      </c>
      <c r="CRC8" s="83">
        <v>0</v>
      </c>
      <c r="CRD8" s="83">
        <v>0</v>
      </c>
      <c r="CRE8" s="83">
        <v>0</v>
      </c>
      <c r="CRF8" s="83">
        <v>0</v>
      </c>
      <c r="CRG8" s="67">
        <f t="shared" ref="CRG8:CRG23" si="849">SUM(CRA8:CRF8)</f>
        <v>0</v>
      </c>
      <c r="CRH8" s="68">
        <f t="shared" ref="CRH8:CRH23" si="850">CRG8/$CRH$5</f>
        <v>0</v>
      </c>
      <c r="CRI8" s="63">
        <v>594</v>
      </c>
      <c r="CRJ8" s="64">
        <v>1050</v>
      </c>
      <c r="CRK8" s="64">
        <v>0</v>
      </c>
      <c r="CRL8" s="64">
        <v>0</v>
      </c>
      <c r="CRM8" s="64">
        <v>0</v>
      </c>
      <c r="CRN8" s="64">
        <v>654</v>
      </c>
      <c r="CRO8" s="67">
        <f t="shared" ref="CRO8:CRO23" si="851">SUM(CRI8:CRN8)</f>
        <v>2298</v>
      </c>
      <c r="CRP8" s="68">
        <f t="shared" ref="CRP8:CRP23" si="852">CRO8/$CRP$5</f>
        <v>383</v>
      </c>
      <c r="CRQ8" s="63">
        <v>0</v>
      </c>
      <c r="CRR8" s="64">
        <v>0</v>
      </c>
      <c r="CRS8" s="64">
        <v>1108</v>
      </c>
      <c r="CRT8" s="64">
        <v>0</v>
      </c>
      <c r="CRU8" s="64">
        <v>0</v>
      </c>
      <c r="CRV8" s="64">
        <v>0</v>
      </c>
      <c r="CRW8" s="67">
        <f t="shared" ref="CRW8:CRW23" si="853">SUM(CRQ8:CRV8)</f>
        <v>1108</v>
      </c>
      <c r="CRX8" s="68">
        <f t="shared" ref="CRX8:CRX23" si="854">CRW8/$CRX$5</f>
        <v>184.66666666666666</v>
      </c>
      <c r="CRY8" s="63">
        <v>0</v>
      </c>
      <c r="CRZ8" s="64">
        <v>2376</v>
      </c>
      <c r="CSA8" s="64">
        <v>190</v>
      </c>
      <c r="CSB8" s="64">
        <v>0</v>
      </c>
      <c r="CSC8" s="64">
        <v>0</v>
      </c>
      <c r="CSD8" s="64">
        <v>0</v>
      </c>
      <c r="CSE8" s="67">
        <f t="shared" ref="CSE8:CSE10" si="855">SUM(CRY8:CSD8)</f>
        <v>2566</v>
      </c>
      <c r="CSF8" s="68">
        <f t="shared" ref="CSF8:CSF10" si="856">CSE8/$CSF$5</f>
        <v>427.66666666666669</v>
      </c>
      <c r="CSG8" s="63">
        <v>35</v>
      </c>
      <c r="CSH8" s="64">
        <v>0</v>
      </c>
      <c r="CSI8" s="64">
        <v>3294</v>
      </c>
      <c r="CSJ8" s="64">
        <v>794</v>
      </c>
      <c r="CSK8" s="64">
        <v>0</v>
      </c>
      <c r="CSL8" s="64">
        <v>0</v>
      </c>
      <c r="CSM8" s="67">
        <f t="shared" ref="CSM8:CSM23" si="857">SUM(CSG8:CSL8)</f>
        <v>4123</v>
      </c>
      <c r="CSN8" s="68">
        <f t="shared" ref="CSN8:CSN23" si="858">CSM8/$CSN$5</f>
        <v>687.16666666666663</v>
      </c>
      <c r="CSO8" s="63">
        <v>0</v>
      </c>
      <c r="CSP8" s="64">
        <v>0</v>
      </c>
      <c r="CSQ8" s="64">
        <v>1802</v>
      </c>
      <c r="CSR8" s="64">
        <v>0</v>
      </c>
      <c r="CSS8" s="64">
        <v>0</v>
      </c>
      <c r="CST8" s="64">
        <v>2456</v>
      </c>
      <c r="CSU8" s="67">
        <f t="shared" ref="CSU8:CSU23" si="859">SUM(CSO8:CST8)</f>
        <v>4258</v>
      </c>
      <c r="CSV8" s="68">
        <f t="shared" ref="CSV8:CSV23" si="860">CSU8/$CSN$5</f>
        <v>709.66666666666663</v>
      </c>
      <c r="CSW8" s="63">
        <v>0</v>
      </c>
      <c r="CSX8" s="64">
        <v>0</v>
      </c>
      <c r="CSY8" s="64">
        <v>1315</v>
      </c>
      <c r="CSZ8" s="64">
        <v>0</v>
      </c>
      <c r="CTA8" s="64">
        <v>0</v>
      </c>
      <c r="CTB8" s="64">
        <v>1466</v>
      </c>
      <c r="CTC8" s="64">
        <f t="shared" ref="CTC8:CTC23" si="861">SUM(CSW8:CTB8)</f>
        <v>2781</v>
      </c>
      <c r="CTD8" s="68">
        <f t="shared" ref="CTD8:CTD23" si="862">CTC8/$CTD$5</f>
        <v>463.5</v>
      </c>
      <c r="CTE8" s="63">
        <v>0</v>
      </c>
      <c r="CTF8" s="64">
        <v>0</v>
      </c>
      <c r="CTG8" s="64">
        <v>808</v>
      </c>
      <c r="CTH8" s="64">
        <v>756</v>
      </c>
      <c r="CTI8" s="64">
        <v>0</v>
      </c>
      <c r="CTJ8" s="64">
        <v>317</v>
      </c>
      <c r="CTK8" s="64">
        <f t="shared" ref="CTK8:CTK23" si="863">SUM(CTE8:CTJ8)</f>
        <v>1881</v>
      </c>
      <c r="CTL8" s="68">
        <f t="shared" ref="CTL8:CTL23" si="864">CTK8/$CTD$5</f>
        <v>313.5</v>
      </c>
      <c r="CTM8" s="63">
        <v>0</v>
      </c>
      <c r="CTN8" s="64">
        <v>0</v>
      </c>
      <c r="CTO8" s="64">
        <v>0</v>
      </c>
      <c r="CTP8" s="64">
        <v>0</v>
      </c>
      <c r="CTQ8" s="64">
        <v>0</v>
      </c>
      <c r="CTR8" s="64">
        <v>0</v>
      </c>
      <c r="CTS8" s="64">
        <f t="shared" ref="CTS8:CTS23" si="865">SUM(CTM8:CTR8)</f>
        <v>0</v>
      </c>
      <c r="CTT8" s="68">
        <f t="shared" ref="CTT8:CTT23" si="866">CTS8/$CTT$5</f>
        <v>0</v>
      </c>
      <c r="CTU8" s="63">
        <v>0</v>
      </c>
      <c r="CTV8" s="64">
        <v>0</v>
      </c>
      <c r="CTW8" s="64">
        <v>0</v>
      </c>
      <c r="CTX8" s="64">
        <v>0</v>
      </c>
      <c r="CTY8" s="64">
        <v>651</v>
      </c>
      <c r="CTZ8" s="64">
        <v>126</v>
      </c>
      <c r="CUA8" s="64">
        <f t="shared" ref="CUA8:CUA23" si="867">SUM(CTU8:CTZ8)</f>
        <v>777</v>
      </c>
      <c r="CUB8" s="68">
        <f t="shared" ref="CUB8:CUB23" si="868">CUA8/$CUB$5</f>
        <v>129.5</v>
      </c>
      <c r="CUC8" s="63">
        <v>0</v>
      </c>
      <c r="CUD8" s="64">
        <v>0</v>
      </c>
      <c r="CUE8" s="64">
        <v>0</v>
      </c>
      <c r="CUF8" s="64">
        <v>0</v>
      </c>
      <c r="CUG8" s="64">
        <v>0</v>
      </c>
      <c r="CUH8" s="64">
        <v>89</v>
      </c>
      <c r="CUI8" s="64">
        <f t="shared" ref="CUI8:CUI23" si="869">SUM(CUC8:CUH8)</f>
        <v>89</v>
      </c>
      <c r="CUJ8" s="68">
        <f t="shared" ref="CUJ8:CUJ23" si="870">CUI8/$CUJ$5</f>
        <v>14.833333333333334</v>
      </c>
      <c r="CUK8" s="48">
        <v>1607</v>
      </c>
      <c r="CUL8" s="49">
        <v>0</v>
      </c>
      <c r="CUM8" s="49">
        <v>314</v>
      </c>
      <c r="CUN8" s="49">
        <v>0</v>
      </c>
      <c r="CUO8" s="49">
        <v>0</v>
      </c>
      <c r="CUP8" s="49">
        <v>0</v>
      </c>
      <c r="CUQ8" s="64">
        <f t="shared" ref="CUQ8:CUQ23" si="871">SUM(CUK8:CUP8)</f>
        <v>1921</v>
      </c>
      <c r="CUR8" s="68">
        <f t="shared" ref="CUR8:CUR23" si="872">CUQ8/$CUR$5</f>
        <v>320.16666666666669</v>
      </c>
      <c r="CUS8" s="63">
        <v>0</v>
      </c>
      <c r="CUT8" s="64">
        <v>1188</v>
      </c>
      <c r="CUU8" s="64">
        <v>801</v>
      </c>
      <c r="CUV8" s="64">
        <v>0</v>
      </c>
      <c r="CUW8" s="64">
        <v>154</v>
      </c>
      <c r="CUX8" s="64">
        <v>0</v>
      </c>
      <c r="CUY8" s="64">
        <f t="shared" ref="CUY8:CUY23" si="873">SUM(CUS8:CUX8)</f>
        <v>2143</v>
      </c>
      <c r="CUZ8" s="68">
        <f t="shared" ref="CUZ8:CUZ23" si="874">CUY8/$CUZ$5</f>
        <v>357.16666666666669</v>
      </c>
      <c r="CVA8" s="48">
        <v>2906</v>
      </c>
      <c r="CVB8" s="49">
        <v>160</v>
      </c>
      <c r="CVC8" s="49">
        <v>0</v>
      </c>
      <c r="CVD8" s="49">
        <v>0</v>
      </c>
      <c r="CVE8" s="49">
        <v>0</v>
      </c>
      <c r="CVF8" s="49">
        <v>0</v>
      </c>
      <c r="CVG8" s="64">
        <f t="shared" ref="CVG8:CVG23" si="875">SUM(CVA8:CVF8)</f>
        <v>3066</v>
      </c>
      <c r="CVH8" s="68">
        <f t="shared" ref="CVH8:CVH23" si="876">CVG8/$CVH$5</f>
        <v>511</v>
      </c>
      <c r="CVI8" s="48">
        <v>559</v>
      </c>
      <c r="CVJ8" s="49">
        <f>SUMIF(SUMPK!$B:$B,$B:$B,SUMPK!$O:$O)</f>
        <v>0</v>
      </c>
      <c r="CVK8" s="49">
        <v>0</v>
      </c>
      <c r="CVL8" s="49">
        <v>0</v>
      </c>
      <c r="CVM8" s="49">
        <v>0</v>
      </c>
      <c r="CVN8" s="49">
        <v>0</v>
      </c>
      <c r="CVO8" s="64">
        <f t="shared" ref="CVO8:CVO23" si="877">SUM(CVI8:CVN8)</f>
        <v>559</v>
      </c>
      <c r="CVP8" s="68">
        <f t="shared" ref="CVP8:CVP23" si="878">CVO8/$CVP$5</f>
        <v>93.166666666666671</v>
      </c>
      <c r="CVQ8" s="48">
        <v>0</v>
      </c>
      <c r="CVR8" s="49">
        <v>0</v>
      </c>
      <c r="CVS8" s="49">
        <v>1662</v>
      </c>
      <c r="CVT8" s="49">
        <v>421</v>
      </c>
      <c r="CVU8" s="49">
        <v>0</v>
      </c>
      <c r="CVV8" s="49">
        <v>0</v>
      </c>
      <c r="CVW8" s="64">
        <f t="shared" ref="CVW8:CVW23" si="879">SUM(CVQ8:CVV8)</f>
        <v>2083</v>
      </c>
      <c r="CVX8" s="68">
        <f t="shared" ref="CVX8:CVX23" si="880">CVW8/$CVP$5</f>
        <v>347.16666666666669</v>
      </c>
      <c r="CVY8" s="48">
        <v>0</v>
      </c>
      <c r="CVZ8" s="49">
        <v>0</v>
      </c>
      <c r="CWA8" s="49">
        <v>1036</v>
      </c>
      <c r="CWB8" s="49">
        <v>375</v>
      </c>
      <c r="CWC8" s="49">
        <v>0</v>
      </c>
      <c r="CWD8" s="49">
        <v>0</v>
      </c>
      <c r="CWE8" s="64">
        <f t="shared" ref="CWE8:CWE23" si="881">SUM(CVY8:CWD8)</f>
        <v>1411</v>
      </c>
      <c r="CWF8" s="68">
        <f t="shared" ref="CWF8:CWF23" si="882">CWE8/$CWF$5</f>
        <v>235.16666666666666</v>
      </c>
      <c r="CWG8" s="48">
        <v>0</v>
      </c>
      <c r="CWH8" s="49">
        <v>0</v>
      </c>
      <c r="CWI8" s="49">
        <v>952</v>
      </c>
      <c r="CWJ8" s="49">
        <v>0</v>
      </c>
      <c r="CWK8" s="49">
        <v>0</v>
      </c>
      <c r="CWL8" s="49">
        <v>0</v>
      </c>
      <c r="CWM8" s="64">
        <f t="shared" ref="CWM8:CWM23" si="883">SUM(CWG8:CWL8)</f>
        <v>952</v>
      </c>
      <c r="CWN8" s="68">
        <f t="shared" ref="CWN8:CWN23" si="884">CWM8/$CWN$5</f>
        <v>158.66666666666666</v>
      </c>
      <c r="CWO8" s="54">
        <v>0</v>
      </c>
      <c r="CWP8" s="127">
        <v>0</v>
      </c>
      <c r="CWQ8" s="127">
        <v>0</v>
      </c>
      <c r="CWR8" s="127">
        <v>1108</v>
      </c>
      <c r="CWS8" s="127">
        <v>0</v>
      </c>
      <c r="CWT8" s="127">
        <v>0</v>
      </c>
      <c r="CWU8" s="127">
        <f t="shared" ref="CWU8:CWU23" si="885">SUM(CWO8:CWT8)</f>
        <v>1108</v>
      </c>
      <c r="CWV8" s="43">
        <f t="shared" ref="CWV8:CWV23" si="886">CWU8/$CWN$5</f>
        <v>184.66666666666666</v>
      </c>
      <c r="CWW8" s="48">
        <v>0</v>
      </c>
      <c r="CWX8" s="49">
        <v>0</v>
      </c>
      <c r="CWY8" s="49">
        <v>749</v>
      </c>
      <c r="CWZ8" s="49">
        <v>0</v>
      </c>
      <c r="CXA8" s="49">
        <v>0</v>
      </c>
      <c r="CXB8" s="49">
        <v>0</v>
      </c>
      <c r="CXC8" s="127">
        <f t="shared" ref="CXC8:CXC23" si="887">SUM(CWW8:CXB8)</f>
        <v>749</v>
      </c>
      <c r="CXD8" s="43">
        <f t="shared" ref="CXD8:CXD23" si="888">CXC8/$CXD$5</f>
        <v>124.83333333333333</v>
      </c>
      <c r="CXE8" s="48">
        <v>1416</v>
      </c>
      <c r="CXF8" s="49">
        <v>0</v>
      </c>
      <c r="CXG8" s="49">
        <v>0</v>
      </c>
      <c r="CXH8" s="49">
        <v>0</v>
      </c>
      <c r="CXI8" s="49">
        <v>0</v>
      </c>
      <c r="CXJ8" s="49">
        <v>0</v>
      </c>
      <c r="CXK8" s="127">
        <f t="shared" ref="CXK8:CXK23" si="889">SUM(CXE8:CXJ8)</f>
        <v>1416</v>
      </c>
      <c r="CXL8" s="43">
        <f t="shared" ref="CXL8:CXL23" si="890">CXK8/$CXL$5</f>
        <v>236</v>
      </c>
      <c r="CXM8" s="48">
        <v>1790</v>
      </c>
      <c r="CXN8" s="49">
        <v>0</v>
      </c>
      <c r="CXO8" s="49">
        <v>0</v>
      </c>
      <c r="CXP8" s="49">
        <v>0</v>
      </c>
      <c r="CXQ8" s="49">
        <v>450</v>
      </c>
      <c r="CXR8" s="49">
        <v>785</v>
      </c>
      <c r="CXS8" s="127">
        <f t="shared" ref="CXS8:CXS23" si="891">SUM(CXM8:CXR8)</f>
        <v>3025</v>
      </c>
      <c r="CXT8" s="43">
        <f t="shared" ref="CXT8:CXT23" si="892">CXS8/$CXL$5</f>
        <v>504.16666666666669</v>
      </c>
      <c r="CXU8" s="48">
        <v>1636</v>
      </c>
      <c r="CXV8" s="49">
        <v>791</v>
      </c>
      <c r="CXW8" s="49">
        <v>0</v>
      </c>
      <c r="CXX8" s="49">
        <v>0</v>
      </c>
      <c r="CXY8" s="49">
        <v>0</v>
      </c>
      <c r="CXZ8" s="49">
        <v>0</v>
      </c>
      <c r="CYA8" s="127">
        <f t="shared" ref="CYA8:CYA23" si="893">SUM(CXU8:CXZ8)</f>
        <v>2427</v>
      </c>
      <c r="CYB8" s="43">
        <f t="shared" ref="CYB8:CYB23" si="894">CYA8/$CXL$5</f>
        <v>404.5</v>
      </c>
      <c r="CYC8" s="48">
        <v>2124</v>
      </c>
      <c r="CYD8" s="49">
        <v>0</v>
      </c>
      <c r="CYE8" s="49">
        <v>50</v>
      </c>
      <c r="CYF8" s="49">
        <v>0</v>
      </c>
      <c r="CYG8" s="49">
        <v>0</v>
      </c>
      <c r="CYH8" s="49">
        <v>0</v>
      </c>
      <c r="CYI8" s="127">
        <f t="shared" ref="CYI8:CYI23" si="895">SUM(CYC8:CYH8)</f>
        <v>2174</v>
      </c>
      <c r="CYJ8" s="43">
        <f t="shared" ref="CYJ8:CYJ23" si="896">CYI8/$CYJ$5</f>
        <v>362.33333333333331</v>
      </c>
      <c r="CYK8" s="48">
        <v>1990</v>
      </c>
      <c r="CYL8" s="49">
        <v>0</v>
      </c>
      <c r="CYM8" s="49">
        <v>1027</v>
      </c>
      <c r="CYN8" s="49">
        <v>0</v>
      </c>
      <c r="CYO8" s="49">
        <v>0</v>
      </c>
      <c r="CYP8" s="49">
        <v>0</v>
      </c>
      <c r="CYQ8" s="127">
        <f t="shared" ref="CYQ8:CYQ23" si="897">SUM(CYK8:CYP8)</f>
        <v>3017</v>
      </c>
      <c r="CYR8" s="43">
        <f t="shared" ref="CYR8:CYR23" si="898">CYQ8/$CYR$5</f>
        <v>502.83333333333331</v>
      </c>
      <c r="CYS8" s="48">
        <v>910</v>
      </c>
      <c r="CYT8" s="49">
        <v>0</v>
      </c>
      <c r="CYU8" s="49">
        <v>774</v>
      </c>
      <c r="CYV8" s="49">
        <v>0</v>
      </c>
      <c r="CYW8" s="49">
        <v>0</v>
      </c>
      <c r="CYX8" s="49">
        <v>0</v>
      </c>
      <c r="CYY8" s="127">
        <f t="shared" ref="CYY8:CYY23" si="899">SUM(CYS8:CYX8)</f>
        <v>1684</v>
      </c>
      <c r="CYZ8" s="43">
        <f t="shared" ref="CYZ8:CYZ23" si="900">CYY8/$CYZ$5</f>
        <v>280.66666666666669</v>
      </c>
      <c r="CZA8" s="48">
        <v>1262</v>
      </c>
      <c r="CZB8" s="49">
        <v>0</v>
      </c>
      <c r="CZC8" s="49">
        <v>39</v>
      </c>
      <c r="CZD8" s="49">
        <v>0</v>
      </c>
      <c r="CZE8" s="49">
        <v>0</v>
      </c>
      <c r="CZF8" s="49">
        <v>0</v>
      </c>
      <c r="CZG8" s="127">
        <f t="shared" ref="CZG8:CZG23" si="901">SUM(CZA8:CZF8)</f>
        <v>1301</v>
      </c>
      <c r="CZH8" s="43">
        <f t="shared" ref="CZH8:CZH23" si="902">CZG8/$CZH$5</f>
        <v>216.83333333333334</v>
      </c>
      <c r="CZI8" s="48">
        <v>0</v>
      </c>
      <c r="CZJ8" s="49">
        <v>0</v>
      </c>
      <c r="CZK8" s="49">
        <v>0</v>
      </c>
      <c r="CZL8" s="49">
        <v>810</v>
      </c>
      <c r="CZM8" s="49">
        <v>0</v>
      </c>
      <c r="CZN8" s="49">
        <v>0</v>
      </c>
      <c r="CZO8" s="127">
        <f t="shared" ref="CZO8:CZO23" si="903">SUM(CZI8:CZN8)</f>
        <v>810</v>
      </c>
      <c r="CZP8" s="43">
        <f t="shared" ref="CZP8:CZP23" si="904">CZO8/$CZP$5</f>
        <v>135</v>
      </c>
      <c r="CZQ8" s="63">
        <v>0</v>
      </c>
      <c r="CZR8" s="64">
        <v>0</v>
      </c>
      <c r="CZS8" s="64">
        <v>0</v>
      </c>
      <c r="CZT8" s="64">
        <v>704</v>
      </c>
      <c r="CZU8" s="64">
        <v>0</v>
      </c>
      <c r="CZV8" s="64">
        <v>0</v>
      </c>
      <c r="CZW8" s="127">
        <f t="shared" ref="CZW8:CZW23" si="905">SUM(CZQ8:CZV8)</f>
        <v>704</v>
      </c>
      <c r="CZX8" s="43">
        <f t="shared" ref="CZX8:CZX23" si="906">CZW8/$CZX$5</f>
        <v>117.33333333333333</v>
      </c>
      <c r="CZY8" s="48">
        <v>1080</v>
      </c>
      <c r="CZZ8" s="49">
        <v>0</v>
      </c>
      <c r="DAA8" s="49">
        <v>0</v>
      </c>
      <c r="DAB8" s="49">
        <v>1887</v>
      </c>
      <c r="DAC8" s="49">
        <v>0</v>
      </c>
      <c r="DAD8" s="49">
        <v>0</v>
      </c>
      <c r="DAE8" s="127">
        <f t="shared" ref="DAE8:DAE23" si="907">SUM(CZY8:DAD8)</f>
        <v>2967</v>
      </c>
      <c r="DAF8" s="43">
        <f t="shared" ref="DAF8:DAF23" si="908">DAE8/$CZX$5</f>
        <v>494.5</v>
      </c>
      <c r="DAG8" s="48">
        <v>0</v>
      </c>
      <c r="DAH8" s="49">
        <v>0</v>
      </c>
      <c r="DAI8" s="49">
        <v>0</v>
      </c>
      <c r="DAJ8" s="49">
        <v>1973</v>
      </c>
      <c r="DAK8" s="49">
        <v>0</v>
      </c>
      <c r="DAL8" s="49">
        <v>0</v>
      </c>
      <c r="DAM8" s="127">
        <f t="shared" ref="DAM8:DAM23" si="909">SUM(DAG8:DAL8)</f>
        <v>1973</v>
      </c>
      <c r="DAN8" s="43">
        <f t="shared" ref="DAN8:DAN23" si="910">DAM8/$DAN$5</f>
        <v>328.83333333333331</v>
      </c>
      <c r="DAO8" s="63">
        <v>0</v>
      </c>
      <c r="DAP8" s="64">
        <v>0</v>
      </c>
      <c r="DAQ8" s="64">
        <v>0</v>
      </c>
      <c r="DAR8" s="64">
        <v>0</v>
      </c>
      <c r="DAS8" s="64">
        <v>3</v>
      </c>
      <c r="DAT8" s="64">
        <v>1236</v>
      </c>
      <c r="DAU8" s="64">
        <f t="shared" ref="DAU8:DAU23" si="911">SUM(DAO8:DAT8)</f>
        <v>1239</v>
      </c>
      <c r="DAV8" s="68">
        <f t="shared" ref="DAV8:DAV23" si="912">DAU8/$DAN$5</f>
        <v>206.5</v>
      </c>
      <c r="DAW8" s="48">
        <v>0</v>
      </c>
      <c r="DAX8" s="49">
        <v>0</v>
      </c>
      <c r="DAY8" s="49">
        <v>1656</v>
      </c>
      <c r="DAZ8" s="49">
        <v>1</v>
      </c>
      <c r="DBA8" s="49">
        <v>1320</v>
      </c>
      <c r="DBB8" s="49">
        <v>171</v>
      </c>
      <c r="DBC8" s="64">
        <f t="shared" ref="DBC8:DBC23" si="913">SUM(DAW8:DBB8)</f>
        <v>3148</v>
      </c>
      <c r="DBD8" s="68">
        <f t="shared" ref="DBD8:DBD23" si="914">DBC8/$DBD$5</f>
        <v>524.66666666666663</v>
      </c>
      <c r="DBE8" s="63">
        <v>0</v>
      </c>
      <c r="DBF8" s="64">
        <v>0</v>
      </c>
      <c r="DBG8" s="64">
        <v>0</v>
      </c>
      <c r="DBH8" s="64">
        <v>0</v>
      </c>
      <c r="DBI8" s="64">
        <v>825</v>
      </c>
      <c r="DBJ8" s="64">
        <v>0</v>
      </c>
      <c r="DBK8" s="64">
        <f t="shared" ref="DBK8:DBK23" si="915">SUM(DBE8:DBJ8)</f>
        <v>825</v>
      </c>
      <c r="DBL8" s="68">
        <f t="shared" ref="DBL8:DBL23" si="916">DBK8/$DBL$5</f>
        <v>137.5</v>
      </c>
      <c r="DBM8" s="48">
        <v>0</v>
      </c>
      <c r="DBN8" s="49">
        <v>0</v>
      </c>
      <c r="DBO8" s="49">
        <v>0</v>
      </c>
      <c r="DBP8" s="49">
        <v>0</v>
      </c>
      <c r="DBQ8" s="49">
        <v>0</v>
      </c>
      <c r="DBR8" s="49">
        <v>1010</v>
      </c>
      <c r="DBS8" s="64">
        <f t="shared" ref="DBS8:DBS23" si="917">SUM(DBM8:DBR8)</f>
        <v>1010</v>
      </c>
      <c r="DBT8" s="68">
        <f t="shared" ref="DBT8:DBT23" si="918">DBS8/$DBL$5</f>
        <v>168.33333333333334</v>
      </c>
      <c r="DBU8" s="48">
        <v>0</v>
      </c>
      <c r="DBV8" s="49">
        <v>0</v>
      </c>
      <c r="DBW8" s="49">
        <v>0</v>
      </c>
      <c r="DBX8" s="49">
        <v>0</v>
      </c>
      <c r="DBY8" s="49">
        <v>0</v>
      </c>
      <c r="DBZ8" s="49">
        <v>0</v>
      </c>
      <c r="DCA8" s="64">
        <f t="shared" ref="DCA8:DCA23" si="919">SUM(DBU8:DBZ8)</f>
        <v>0</v>
      </c>
      <c r="DCB8" s="184">
        <f t="shared" ref="DCB8:DCB23" si="920">DCA8/$DCB$5</f>
        <v>0</v>
      </c>
      <c r="DCC8" s="195">
        <v>659</v>
      </c>
      <c r="DCD8" s="49">
        <v>0</v>
      </c>
      <c r="DCE8" s="49">
        <v>0</v>
      </c>
      <c r="DCF8" s="49">
        <v>0</v>
      </c>
      <c r="DCG8" s="49">
        <v>0</v>
      </c>
      <c r="DCH8" s="49">
        <v>0</v>
      </c>
      <c r="DCI8" s="64">
        <f t="shared" ref="DCI8:DCI23" si="921">SUM(DCC8:DCH8)</f>
        <v>659</v>
      </c>
      <c r="DCJ8" s="211">
        <f t="shared" ref="DCJ8:DCJ23" si="922">DCI8/$DCJ$5</f>
        <v>109.83333333333333</v>
      </c>
      <c r="DCK8" s="195">
        <v>847</v>
      </c>
      <c r="DCL8" s="49">
        <v>0</v>
      </c>
      <c r="DCM8" s="49">
        <v>0</v>
      </c>
      <c r="DCN8" s="49">
        <v>0</v>
      </c>
      <c r="DCO8" s="49">
        <v>0</v>
      </c>
      <c r="DCP8" s="49">
        <v>0</v>
      </c>
      <c r="DCQ8" s="64">
        <f t="shared" ref="DCQ8:DCQ23" si="923">SUM(DCK8:DCP8)</f>
        <v>847</v>
      </c>
      <c r="DCR8" s="211">
        <f t="shared" ref="DCR8:DCR23" si="924">DCQ8/$DCR$5</f>
        <v>141.16666666666666</v>
      </c>
      <c r="DCS8" s="195">
        <v>0</v>
      </c>
      <c r="DCT8" s="49">
        <v>0</v>
      </c>
      <c r="DCU8" s="49">
        <v>328</v>
      </c>
      <c r="DCV8" s="49">
        <v>0</v>
      </c>
      <c r="DCW8" s="49">
        <v>0</v>
      </c>
      <c r="DCX8" s="49">
        <v>0</v>
      </c>
      <c r="DCY8" s="64">
        <f t="shared" ref="DCY8:DCY23" si="925">SUM(DCS8:DCX8)</f>
        <v>328</v>
      </c>
      <c r="DCZ8" s="184">
        <f t="shared" ref="DCZ8:DCZ23" si="926">DCY8/$DCZ$5</f>
        <v>54.666666666666664</v>
      </c>
      <c r="DDA8" s="195">
        <v>0</v>
      </c>
      <c r="DDB8" s="49">
        <v>195</v>
      </c>
      <c r="DDC8" s="49">
        <v>0</v>
      </c>
      <c r="DDD8" s="49">
        <v>0</v>
      </c>
      <c r="DDE8" s="49">
        <v>2053</v>
      </c>
      <c r="DDF8" s="49">
        <v>0</v>
      </c>
      <c r="DDG8" s="64">
        <f t="shared" ref="DDG8:DDG23" si="927">SUM(DDA8:DDF8)</f>
        <v>2248</v>
      </c>
      <c r="DDH8" s="211">
        <f t="shared" ref="DDH8:DDH23" si="928">DDG8/$DCZ$5</f>
        <v>374.66666666666669</v>
      </c>
      <c r="DDI8" s="458">
        <v>0</v>
      </c>
      <c r="DDJ8" s="83">
        <v>0</v>
      </c>
      <c r="DDK8" s="83">
        <v>0</v>
      </c>
      <c r="DDL8" s="83">
        <v>1015</v>
      </c>
      <c r="DDM8" s="83">
        <v>0</v>
      </c>
      <c r="DDN8" s="83">
        <v>0</v>
      </c>
      <c r="DDO8" s="64">
        <f t="shared" ref="DDO8:DDO23" si="929">SUM(DDI8:DDN8)</f>
        <v>1015</v>
      </c>
      <c r="DDP8" s="184">
        <f t="shared" ref="DDP8:DDP23" si="930">DDO8/$DCZ$5</f>
        <v>169.16666666666666</v>
      </c>
      <c r="DDQ8" s="195">
        <v>0</v>
      </c>
      <c r="DDR8" s="49">
        <v>1345</v>
      </c>
      <c r="DDS8" s="49">
        <v>6</v>
      </c>
      <c r="DDT8" s="49">
        <v>8</v>
      </c>
      <c r="DDU8" s="49">
        <v>0</v>
      </c>
      <c r="DDV8" s="49">
        <v>0</v>
      </c>
      <c r="DDW8" s="64">
        <f t="shared" ref="DDW8:DDW23" si="931">SUM(DDQ8:DDV8)</f>
        <v>1359</v>
      </c>
      <c r="DDX8" s="211">
        <f t="shared" ref="DDX8:DDX23" si="932">DDW8/$DDX$5</f>
        <v>226.5</v>
      </c>
      <c r="DDY8" s="464">
        <v>0</v>
      </c>
      <c r="DDZ8" s="127">
        <v>1639</v>
      </c>
      <c r="DEA8" s="127">
        <v>0</v>
      </c>
      <c r="DEB8" s="127">
        <v>0</v>
      </c>
      <c r="DEC8" s="127">
        <v>0</v>
      </c>
      <c r="DED8" s="127">
        <v>0</v>
      </c>
      <c r="DEE8" s="127">
        <f t="shared" ref="DEE8:DEE23" si="933">SUM(DDY8:DED8)</f>
        <v>1639</v>
      </c>
      <c r="DEF8" s="214">
        <f t="shared" ref="DEF8:DEF23" si="934">DEE8/$DEF$5</f>
        <v>273.16666666666669</v>
      </c>
      <c r="DEG8" s="195">
        <v>6</v>
      </c>
      <c r="DEH8" s="49">
        <v>0</v>
      </c>
      <c r="DEI8" s="49">
        <v>0</v>
      </c>
      <c r="DEJ8" s="49">
        <v>0</v>
      </c>
      <c r="DEK8" s="49">
        <v>8</v>
      </c>
      <c r="DEL8" s="49">
        <v>1080</v>
      </c>
      <c r="DEM8" s="127">
        <f t="shared" ref="DEM8:DEM23" si="935">SUM(DEG8:DEL8)</f>
        <v>1094</v>
      </c>
      <c r="DEN8" s="101">
        <f t="shared" ref="DEN8:DEN23" si="936">DEM8/$DEN$5</f>
        <v>182.33333333333334</v>
      </c>
      <c r="DEO8" s="195">
        <v>595</v>
      </c>
      <c r="DEP8" s="49">
        <v>8</v>
      </c>
      <c r="DEQ8" s="49">
        <v>0</v>
      </c>
      <c r="DER8" s="49">
        <v>0</v>
      </c>
      <c r="DES8" s="49">
        <v>1379</v>
      </c>
      <c r="DET8" s="49">
        <v>0</v>
      </c>
      <c r="DEU8" s="127">
        <f t="shared" ref="DEU8:DEU23" si="937">SUM(DEO8:DET8)</f>
        <v>1982</v>
      </c>
      <c r="DEV8" s="101">
        <f t="shared" ref="DEV8:DEV23" si="938">DEU8/$DEV$5</f>
        <v>330.33333333333331</v>
      </c>
      <c r="DEW8" s="48">
        <v>0</v>
      </c>
      <c r="DEX8" s="49">
        <v>0</v>
      </c>
      <c r="DEY8" s="49">
        <v>0</v>
      </c>
      <c r="DEZ8" s="49">
        <v>6</v>
      </c>
      <c r="DFA8" s="49">
        <v>5</v>
      </c>
      <c r="DFB8" s="49">
        <v>1728</v>
      </c>
      <c r="DFC8" s="127">
        <f t="shared" ref="DFC8:DFC23" si="939">SUM(DEW8:DFB8)</f>
        <v>1739</v>
      </c>
      <c r="DFD8" s="43">
        <f t="shared" ref="DFD8:DFD23" si="940">DFC8/$DEV$5</f>
        <v>289.83333333333331</v>
      </c>
      <c r="DFE8" s="63">
        <v>6</v>
      </c>
      <c r="DFF8" s="64">
        <v>0</v>
      </c>
      <c r="DFG8" s="64">
        <v>6</v>
      </c>
      <c r="DFH8" s="64">
        <v>5</v>
      </c>
      <c r="DFI8" s="64">
        <v>0</v>
      </c>
      <c r="DFJ8" s="64">
        <v>0</v>
      </c>
      <c r="DFK8" s="127">
        <f t="shared" ref="DFK8:DFK23" si="941">SUM(DFE8:DFJ8)</f>
        <v>17</v>
      </c>
      <c r="DFL8" s="43">
        <f t="shared" ref="DFL8:DFL23" si="942">DFK8/$DEV$5</f>
        <v>2.8333333333333335</v>
      </c>
      <c r="DFM8" s="48">
        <v>1944</v>
      </c>
      <c r="DFN8" s="49">
        <v>90</v>
      </c>
      <c r="DFO8" s="49">
        <v>0</v>
      </c>
      <c r="DFP8" s="49">
        <v>0</v>
      </c>
      <c r="DFQ8" s="49">
        <v>0</v>
      </c>
      <c r="DFR8" s="49">
        <v>0</v>
      </c>
      <c r="DFS8" s="127">
        <f t="shared" ref="DFS8:DFS23" si="943">SUM(DFM8:DFR8)</f>
        <v>2034</v>
      </c>
      <c r="DFT8" s="43">
        <f t="shared" ref="DFT8:DFT23" si="944">DFS8/$DFT$5</f>
        <v>339</v>
      </c>
      <c r="DFU8" s="48">
        <v>0</v>
      </c>
      <c r="DFV8" s="49">
        <v>1692</v>
      </c>
      <c r="DFW8" s="49">
        <v>0</v>
      </c>
      <c r="DFX8" s="49">
        <v>6</v>
      </c>
      <c r="DFY8" s="49">
        <v>0</v>
      </c>
      <c r="DFZ8" s="49">
        <v>0</v>
      </c>
      <c r="DGA8" s="127">
        <f t="shared" ref="DGA8:DGA23" si="945">SUM(DFU8:DFZ8)</f>
        <v>1698</v>
      </c>
      <c r="DGB8" s="43">
        <f t="shared" ref="DGB8:DGB23" si="946">DGA8/$DFT$5</f>
        <v>283</v>
      </c>
      <c r="DGC8" s="63">
        <v>0</v>
      </c>
      <c r="DGD8" s="64">
        <v>0</v>
      </c>
      <c r="DGE8" s="64">
        <v>0</v>
      </c>
      <c r="DGF8" s="64">
        <v>0</v>
      </c>
      <c r="DGG8" s="64">
        <v>0</v>
      </c>
      <c r="DGH8" s="64">
        <v>1696</v>
      </c>
      <c r="DGI8" s="64">
        <f t="shared" ref="DGI8:DGI23" si="947">SUM(DGC8:DGH8)</f>
        <v>1696</v>
      </c>
      <c r="DGJ8" s="68">
        <f t="shared" ref="DGJ8:DGJ23" si="948">DGI8/$DFT$5</f>
        <v>282.66666666666669</v>
      </c>
      <c r="DGK8" s="63">
        <v>5</v>
      </c>
      <c r="DGL8" s="64">
        <v>0</v>
      </c>
      <c r="DGM8" s="64">
        <v>0</v>
      </c>
      <c r="DGN8" s="64">
        <v>1688</v>
      </c>
      <c r="DGO8" s="64">
        <v>5</v>
      </c>
      <c r="DGP8" s="64">
        <v>5</v>
      </c>
      <c r="DGQ8" s="64">
        <f t="shared" ref="DGQ8:DGQ23" si="949">SUM(DGK8:DGP8)</f>
        <v>1703</v>
      </c>
      <c r="DGR8" s="68">
        <f t="shared" ref="DGR8:DGR23" si="950">DGQ8/$DGR$5</f>
        <v>283.83333333333331</v>
      </c>
      <c r="DGS8" s="63">
        <v>0</v>
      </c>
      <c r="DGT8" s="64">
        <v>5</v>
      </c>
      <c r="DGU8" s="64">
        <v>0</v>
      </c>
      <c r="DGV8" s="64">
        <v>0</v>
      </c>
      <c r="DGW8" s="64">
        <v>499</v>
      </c>
      <c r="DGX8" s="64">
        <v>0</v>
      </c>
      <c r="DGY8" s="64">
        <f t="shared" ref="DGY8:DGY23" si="951">SUM(DGS8:DGX8)</f>
        <v>504</v>
      </c>
      <c r="DGZ8" s="68">
        <f t="shared" ref="DGZ8:DGZ23" si="952">DGY8/$DGZ$5</f>
        <v>84</v>
      </c>
      <c r="DHA8" s="478">
        <v>0</v>
      </c>
      <c r="DHB8" s="58">
        <v>0</v>
      </c>
      <c r="DHC8" s="58">
        <v>0</v>
      </c>
      <c r="DHD8" s="58">
        <v>6</v>
      </c>
      <c r="DHE8" s="58">
        <v>1366</v>
      </c>
      <c r="DHF8" s="58">
        <v>0</v>
      </c>
      <c r="DHG8" s="64">
        <f t="shared" ref="DHG8:DHG23" si="953">SUM(DHA8:DHF8)</f>
        <v>1372</v>
      </c>
      <c r="DHH8" s="68">
        <f t="shared" ref="DHH8:DHH23" si="954">DHG8/$DGZ$5</f>
        <v>228.66666666666666</v>
      </c>
      <c r="DHI8" s="63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v>0</v>
      </c>
      <c r="DHO8" s="64">
        <f t="shared" ref="DHO8:DHO23" si="955">SUM(DHI8:DHN8)</f>
        <v>0</v>
      </c>
      <c r="DHP8" s="68">
        <f t="shared" ref="DHP8:DHP23" si="956">DHO8/$DHP$5</f>
        <v>0</v>
      </c>
      <c r="DHQ8" s="63">
        <v>0</v>
      </c>
      <c r="DHR8" s="64">
        <v>381</v>
      </c>
      <c r="DHS8" s="64">
        <v>0</v>
      </c>
      <c r="DHT8" s="64">
        <v>0</v>
      </c>
      <c r="DHU8" s="64">
        <v>0</v>
      </c>
      <c r="DHV8" s="64">
        <v>989</v>
      </c>
      <c r="DHW8" s="64">
        <f t="shared" ref="DHW8:DHW23" si="957">SUM(DHQ8:DHV8)</f>
        <v>1370</v>
      </c>
      <c r="DHX8" s="68">
        <f t="shared" ref="DHX8:DHX23" si="958">DHW8/$DHX$5</f>
        <v>228.33333333333334</v>
      </c>
      <c r="DHY8" s="63">
        <v>0</v>
      </c>
      <c r="DHZ8" s="64">
        <v>5</v>
      </c>
      <c r="DIA8" s="64">
        <v>5</v>
      </c>
      <c r="DIB8" s="64">
        <v>91</v>
      </c>
      <c r="DIC8" s="64">
        <v>0</v>
      </c>
      <c r="DID8" s="64">
        <v>7</v>
      </c>
      <c r="DIE8" s="64">
        <f t="shared" ref="DIE8:DIE23" si="959">SUM(DHY8:DID8)</f>
        <v>108</v>
      </c>
      <c r="DIF8" s="68">
        <f t="shared" ref="DIF8:DIF23" si="960">DIE8/$DIF$5</f>
        <v>18</v>
      </c>
      <c r="DIG8" s="63">
        <v>701</v>
      </c>
      <c r="DIH8" s="64">
        <v>5</v>
      </c>
      <c r="DII8" s="64">
        <v>149</v>
      </c>
      <c r="DIJ8" s="64">
        <v>0</v>
      </c>
      <c r="DIK8" s="64">
        <v>0</v>
      </c>
      <c r="DIL8" s="64">
        <v>0</v>
      </c>
      <c r="DIM8" s="64">
        <f t="shared" ref="DIM8:DIM23" si="961">SUM(DIG8:DIL8)</f>
        <v>855</v>
      </c>
      <c r="DIN8" s="68">
        <f t="shared" ref="DIN8:DIN23" si="962">DIM8/$DIN$5</f>
        <v>142.5</v>
      </c>
      <c r="DIO8" s="63">
        <v>0</v>
      </c>
      <c r="DIP8" s="64">
        <v>0</v>
      </c>
      <c r="DIQ8" s="64">
        <v>1522</v>
      </c>
      <c r="DIR8" s="64">
        <v>0</v>
      </c>
      <c r="DIS8" s="64">
        <v>0</v>
      </c>
      <c r="DIT8" s="64">
        <v>1006</v>
      </c>
      <c r="DIU8" s="64">
        <f t="shared" ref="DIU8:DIU23" si="963">SUM(DIO8:DIT8)</f>
        <v>2528</v>
      </c>
      <c r="DIV8" s="68">
        <f t="shared" ref="DIV8:DIV23" si="964">DIU8/$DIV$5</f>
        <v>421.33333333333331</v>
      </c>
      <c r="DIW8" s="63">
        <v>0</v>
      </c>
      <c r="DIX8" s="64">
        <v>1305</v>
      </c>
      <c r="DIY8" s="64">
        <v>379</v>
      </c>
      <c r="DIZ8" s="64">
        <v>0</v>
      </c>
      <c r="DJA8" s="64">
        <v>0</v>
      </c>
      <c r="DJB8" s="64"/>
      <c r="DJC8" s="64">
        <f t="shared" ref="DJC8:DJC23" si="965">SUM(DIW8:DJB8)</f>
        <v>1684</v>
      </c>
      <c r="DJD8" s="68">
        <f t="shared" ref="DJD8:DJD23" si="966">DJC8/$DJD$5</f>
        <v>280.66666666666669</v>
      </c>
      <c r="DJE8" s="63">
        <v>0</v>
      </c>
      <c r="DJF8" s="64">
        <v>5</v>
      </c>
      <c r="DJG8" s="64">
        <v>0</v>
      </c>
      <c r="DJH8" s="64">
        <v>0</v>
      </c>
      <c r="DJI8" s="64">
        <v>1611</v>
      </c>
      <c r="DJJ8" s="64">
        <v>97</v>
      </c>
      <c r="DJK8" s="64">
        <f t="shared" ref="DJK8:DJK23" si="967">SUM(DJE8:DJJ8)</f>
        <v>1713</v>
      </c>
      <c r="DJL8" s="68">
        <f t="shared" ref="DJL8:DJL23" si="968">DJK8/$DJL$5</f>
        <v>285.5</v>
      </c>
      <c r="DJM8" s="63">
        <v>0</v>
      </c>
      <c r="DJN8" s="64">
        <v>0</v>
      </c>
      <c r="DJO8" s="64">
        <v>0</v>
      </c>
      <c r="DJP8" s="64">
        <v>0</v>
      </c>
      <c r="DJQ8" s="64">
        <v>1709</v>
      </c>
      <c r="DJR8" s="64">
        <v>0</v>
      </c>
      <c r="DJS8" s="64">
        <f t="shared" ref="DJS8:DJS23" si="969">SUM(DJM8:DJR8)</f>
        <v>1709</v>
      </c>
      <c r="DJT8" s="68">
        <f t="shared" ref="DJT8:DJT23" si="970">DJS8/$DJL$5</f>
        <v>284.83333333333331</v>
      </c>
      <c r="DJU8" s="63">
        <v>0</v>
      </c>
      <c r="DJV8" s="64">
        <v>0</v>
      </c>
      <c r="DJW8" s="64">
        <v>0</v>
      </c>
      <c r="DJX8" s="64">
        <v>5</v>
      </c>
      <c r="DJY8" s="64">
        <v>1325</v>
      </c>
      <c r="DJZ8" s="64">
        <v>0</v>
      </c>
      <c r="DKA8" s="64">
        <f t="shared" ref="DKA8:DKA23" si="971">SUM(DJU8:DJZ8)</f>
        <v>1330</v>
      </c>
      <c r="DKB8" s="68">
        <f t="shared" ref="DKB8:DKB23" si="972">DKA8/$DKB$5</f>
        <v>221.66666666666666</v>
      </c>
      <c r="DKC8" s="54">
        <v>0</v>
      </c>
      <c r="DKD8" s="127">
        <v>0</v>
      </c>
      <c r="DKE8" s="127">
        <v>0</v>
      </c>
      <c r="DKF8" s="127">
        <v>0</v>
      </c>
      <c r="DKG8" s="127">
        <v>0</v>
      </c>
      <c r="DKH8" s="127">
        <v>0</v>
      </c>
      <c r="DKI8" s="64">
        <f t="shared" ref="DKI8:DKI23" si="973">SUM(DKC8:DKH8)</f>
        <v>0</v>
      </c>
      <c r="DKJ8" s="68">
        <f t="shared" ref="DKJ8:DKJ23" si="974">DKI8/$DKJ$5</f>
        <v>0</v>
      </c>
      <c r="DKK8" s="63">
        <v>0</v>
      </c>
      <c r="DKL8" s="64">
        <v>0</v>
      </c>
      <c r="DKM8" s="64">
        <v>1274</v>
      </c>
      <c r="DKN8" s="64">
        <v>0</v>
      </c>
      <c r="DKO8" s="64">
        <v>0</v>
      </c>
      <c r="DKP8" s="64">
        <v>0</v>
      </c>
      <c r="DKQ8" s="64">
        <f t="shared" ref="DKQ8:DKQ23" si="975">SUM(DKK8:DKP8)</f>
        <v>1274</v>
      </c>
      <c r="DKR8" s="68">
        <f t="shared" ref="DKR8:DKR23" si="976">DKQ8/$DKR$5</f>
        <v>212.33333333333334</v>
      </c>
      <c r="DKS8" s="48">
        <v>0</v>
      </c>
      <c r="DKT8" s="49">
        <v>1647</v>
      </c>
      <c r="DKU8" s="49">
        <v>0</v>
      </c>
      <c r="DKV8" s="49">
        <v>0</v>
      </c>
      <c r="DKW8" s="49">
        <v>0</v>
      </c>
      <c r="DKX8" s="49">
        <v>424</v>
      </c>
      <c r="DKY8" s="64">
        <f t="shared" ref="DKY8:DKY23" si="977">SUM(DKS8:DKX8)</f>
        <v>2071</v>
      </c>
      <c r="DKZ8" s="68">
        <f t="shared" ref="DKZ8:DKZ23" si="978">DKY8/$DKZ$5</f>
        <v>345.16666666666669</v>
      </c>
      <c r="DLA8" s="63">
        <v>288</v>
      </c>
      <c r="DLB8" s="64">
        <v>213</v>
      </c>
      <c r="DLC8" s="64">
        <v>0</v>
      </c>
      <c r="DLD8" s="64">
        <v>0</v>
      </c>
      <c r="DLE8" s="64">
        <v>0</v>
      </c>
      <c r="DLF8" s="64">
        <v>2032</v>
      </c>
      <c r="DLG8" s="64">
        <f t="shared" ref="DLG8:DLG23" si="979">SUM(DLA8:DLF8)</f>
        <v>2533</v>
      </c>
      <c r="DLH8" s="68">
        <f t="shared" ref="DLH8:DLH23" si="980">DLG8/$DKZ$5</f>
        <v>422.16666666666669</v>
      </c>
      <c r="DLI8" s="48">
        <v>493</v>
      </c>
      <c r="DLJ8" s="49">
        <v>0</v>
      </c>
      <c r="DLK8" s="49">
        <v>5</v>
      </c>
      <c r="DLL8" s="49">
        <v>0</v>
      </c>
      <c r="DLM8" s="49">
        <v>0</v>
      </c>
      <c r="DLN8" s="49">
        <v>0</v>
      </c>
      <c r="DLO8" s="64">
        <f t="shared" ref="DLO8:DLO23" si="981">SUM(DLI8:DLN8)</f>
        <v>498</v>
      </c>
      <c r="DLP8" s="68">
        <f t="shared" ref="DLP8:DLP23" si="982">DLO8/$DLP$5</f>
        <v>83</v>
      </c>
      <c r="DLQ8" s="48">
        <v>0</v>
      </c>
      <c r="DLR8" s="49">
        <v>1170</v>
      </c>
      <c r="DLS8" s="49">
        <v>0</v>
      </c>
      <c r="DLT8" s="49">
        <v>0</v>
      </c>
      <c r="DLU8" s="49">
        <v>0</v>
      </c>
      <c r="DLV8" s="49">
        <v>0</v>
      </c>
      <c r="DLW8" s="64">
        <f t="shared" ref="DLW8:DLW23" si="983">SUM(DLQ8:DLV8)</f>
        <v>1170</v>
      </c>
      <c r="DLX8" s="68">
        <f t="shared" ref="DLX8:DLX23" si="984">DLW8/$DLX$5</f>
        <v>195</v>
      </c>
      <c r="DLY8" s="63">
        <v>0</v>
      </c>
      <c r="DLZ8" s="64">
        <v>0</v>
      </c>
      <c r="DMA8" s="64">
        <v>0</v>
      </c>
      <c r="DMB8" s="64">
        <v>0</v>
      </c>
      <c r="DMC8" s="64">
        <v>1863</v>
      </c>
      <c r="DMD8" s="64">
        <v>0</v>
      </c>
      <c r="DME8" s="64">
        <f t="shared" ref="DME8:DME23" si="985">SUM(DLY8:DMD8)</f>
        <v>1863</v>
      </c>
      <c r="DMF8" s="68">
        <f t="shared" ref="DMF8:DMF23" si="986">DME8/$DMF$5</f>
        <v>310.5</v>
      </c>
      <c r="DMG8" s="48">
        <v>0</v>
      </c>
      <c r="DMH8" s="49">
        <v>0</v>
      </c>
      <c r="DMI8" s="49">
        <v>0</v>
      </c>
      <c r="DMJ8" s="49">
        <v>810</v>
      </c>
      <c r="DMK8" s="49">
        <v>164</v>
      </c>
      <c r="DML8" s="49">
        <v>0</v>
      </c>
      <c r="DMM8" s="64">
        <f t="shared" ref="DMM8:DMM23" si="987">SUM(DMG8:DML8)</f>
        <v>974</v>
      </c>
      <c r="DMN8" s="68">
        <f t="shared" ref="DMN8:DMN23" si="988">DMM8/$DMN$5</f>
        <v>162.33333333333334</v>
      </c>
      <c r="DMO8" s="63">
        <v>0</v>
      </c>
      <c r="DMP8" s="64">
        <v>462</v>
      </c>
      <c r="DMQ8" s="64">
        <v>0</v>
      </c>
      <c r="DMR8" s="64">
        <v>967</v>
      </c>
      <c r="DMS8" s="64">
        <v>0</v>
      </c>
      <c r="DMT8" s="64">
        <v>0</v>
      </c>
      <c r="DMU8" s="64">
        <f t="shared" ref="DMU8:DMU23" si="989">SUM(DMO8:DMT8)</f>
        <v>1429</v>
      </c>
      <c r="DMV8" s="68">
        <f t="shared" ref="DMV8:DMV23" si="990">DMU8/$DMV$5</f>
        <v>238.16666666666666</v>
      </c>
      <c r="DMW8" s="63">
        <v>702</v>
      </c>
      <c r="DMX8" s="64">
        <v>576</v>
      </c>
      <c r="DMY8" s="64">
        <v>0</v>
      </c>
      <c r="DMZ8" s="64">
        <v>0</v>
      </c>
      <c r="DNA8" s="64">
        <v>0</v>
      </c>
      <c r="DNB8" s="64">
        <v>0</v>
      </c>
      <c r="DNC8" s="64">
        <f t="shared" ref="DNC8:DNC23" si="991">SUM(DMW8:DNB8)</f>
        <v>1278</v>
      </c>
      <c r="DND8" s="68">
        <f t="shared" ref="DND8:DND23" si="992">DNC8/$DND$5</f>
        <v>213</v>
      </c>
      <c r="DNE8" s="63">
        <v>0</v>
      </c>
      <c r="DNF8" s="64">
        <v>1487</v>
      </c>
      <c r="DNG8" s="64">
        <v>0</v>
      </c>
      <c r="DNH8" s="64">
        <v>0</v>
      </c>
      <c r="DNI8" s="64">
        <v>0</v>
      </c>
      <c r="DNJ8" s="64">
        <v>0</v>
      </c>
      <c r="DNK8" s="64">
        <f t="shared" ref="DNK8:DNK23" si="993">SUM(DNE8:DNJ8)</f>
        <v>1487</v>
      </c>
      <c r="DNL8" s="68">
        <f t="shared" ref="DNL8:DNL23" si="994">DNK8/$DNL$5</f>
        <v>247.83333333333334</v>
      </c>
      <c r="DNM8" s="63">
        <v>0</v>
      </c>
      <c r="DNN8" s="64">
        <v>0</v>
      </c>
      <c r="DNO8" s="64">
        <v>0</v>
      </c>
      <c r="DNP8" s="64">
        <v>0</v>
      </c>
      <c r="DNQ8" s="64">
        <v>0</v>
      </c>
      <c r="DNR8" s="64">
        <v>0</v>
      </c>
      <c r="DNS8" s="64">
        <f t="shared" ref="DNS8:DNS23" si="995">SUM(DNM8:DNR8)</f>
        <v>0</v>
      </c>
      <c r="DNT8" s="68">
        <f t="shared" ref="DNT8:DNT23" si="996">DNS8/$DNT$5</f>
        <v>0</v>
      </c>
      <c r="DNU8" s="63">
        <v>1181</v>
      </c>
      <c r="DNV8" s="64">
        <v>0</v>
      </c>
      <c r="DNW8" s="64">
        <v>0</v>
      </c>
      <c r="DNX8" s="64">
        <v>0</v>
      </c>
      <c r="DNY8" s="64">
        <v>1536</v>
      </c>
      <c r="DNZ8" s="64">
        <v>0</v>
      </c>
      <c r="DOA8" s="64">
        <f t="shared" ref="DOA8:DOA23" si="997">SUM(DNU8:DNZ8)</f>
        <v>2717</v>
      </c>
      <c r="DOB8" s="68">
        <f t="shared" ref="DOB8:DOB23" si="998">DOA8/$DOB$5</f>
        <v>452.83333333333331</v>
      </c>
      <c r="DOC8" s="63">
        <v>0</v>
      </c>
      <c r="DOD8" s="64">
        <v>0</v>
      </c>
      <c r="DOE8" s="64">
        <v>0</v>
      </c>
      <c r="DOF8" s="64">
        <v>0</v>
      </c>
      <c r="DOG8" s="64">
        <v>1674</v>
      </c>
      <c r="DOH8" s="64">
        <v>385</v>
      </c>
      <c r="DOI8" s="64">
        <f t="shared" ref="DOI8:DOI23" si="999">SUM(DOC8:DOH8)</f>
        <v>2059</v>
      </c>
      <c r="DOJ8" s="68">
        <f t="shared" ref="DOJ8:DOJ23" si="1000">DOI8/$DOJ$5</f>
        <v>343.16666666666669</v>
      </c>
      <c r="DOK8" s="63">
        <v>0</v>
      </c>
      <c r="DOL8" s="64">
        <v>0</v>
      </c>
      <c r="DOM8" s="64">
        <v>1617</v>
      </c>
      <c r="DON8" s="64">
        <v>83</v>
      </c>
      <c r="DOO8" s="64">
        <v>8</v>
      </c>
      <c r="DOP8" s="64">
        <v>0</v>
      </c>
      <c r="DOQ8" s="64">
        <f t="shared" ref="DOQ8:DOQ23" si="1001">SUM(DOK8:DOP8)</f>
        <v>1708</v>
      </c>
      <c r="DOR8" s="68">
        <f t="shared" ref="DOR8:DOR23" si="1002">DOQ8/$DOJ$5</f>
        <v>284.66666666666669</v>
      </c>
      <c r="DOS8" s="63">
        <v>0</v>
      </c>
      <c r="DOT8" s="64">
        <v>0</v>
      </c>
      <c r="DOU8" s="64">
        <v>0</v>
      </c>
      <c r="DOV8" s="64">
        <v>0</v>
      </c>
      <c r="DOW8" s="64">
        <v>0</v>
      </c>
      <c r="DOX8" s="64">
        <v>1343</v>
      </c>
      <c r="DOY8" s="64">
        <f t="shared" ref="DOY8:DOY23" si="1003">SUM(DOS8:DOX8)</f>
        <v>1343</v>
      </c>
      <c r="DOZ8" s="68">
        <f t="shared" ref="DOZ8:DOZ23" si="1004">DOY8/$DOJ$5</f>
        <v>223.83333333333334</v>
      </c>
      <c r="DPA8" s="63">
        <v>0</v>
      </c>
      <c r="DPB8" s="64">
        <v>0</v>
      </c>
      <c r="DPC8" s="64">
        <v>0</v>
      </c>
      <c r="DPD8" s="64">
        <v>0</v>
      </c>
      <c r="DPE8" s="64">
        <v>0</v>
      </c>
      <c r="DPF8" s="64">
        <v>0</v>
      </c>
      <c r="DPG8" s="64">
        <f t="shared" ref="DPG8:DPG23" si="1005">SUM(DPA8:DPF8)</f>
        <v>0</v>
      </c>
      <c r="DPH8" s="68">
        <f t="shared" ref="DPH8:DPH23" si="1006">DPG8/$DPH$5</f>
        <v>0</v>
      </c>
      <c r="DPI8" s="63">
        <v>810</v>
      </c>
      <c r="DPJ8" s="64">
        <v>523</v>
      </c>
      <c r="DPK8" s="64">
        <v>0</v>
      </c>
      <c r="DPL8" s="64">
        <v>0</v>
      </c>
      <c r="DPM8" s="64">
        <v>0</v>
      </c>
      <c r="DPN8" s="64">
        <v>0</v>
      </c>
      <c r="DPO8" s="64">
        <f t="shared" ref="DPO8:DPO23" si="1007">SUM(DPI8:DPN8)</f>
        <v>1333</v>
      </c>
      <c r="DPP8" s="68">
        <f t="shared" ref="DPP8:DPP23" si="1008">DPO8/$DPP$5</f>
        <v>222.16666666666666</v>
      </c>
      <c r="DPQ8" s="63">
        <v>1654</v>
      </c>
      <c r="DPR8" s="64">
        <v>0</v>
      </c>
      <c r="DPS8" s="64">
        <v>0</v>
      </c>
      <c r="DPT8" s="64">
        <v>0</v>
      </c>
      <c r="DPU8" s="64">
        <v>0</v>
      </c>
      <c r="DPV8" s="64">
        <v>0</v>
      </c>
      <c r="DPW8" s="64">
        <f t="shared" ref="DPW8:DPW23" si="1009">SUM(DPQ8:DPV8)</f>
        <v>1654</v>
      </c>
      <c r="DPX8" s="68">
        <f t="shared" ref="DPX8:DPX23" si="1010">DPW8/$DPX$5</f>
        <v>275.66666666666669</v>
      </c>
      <c r="DPY8" s="63">
        <v>5</v>
      </c>
      <c r="DPZ8" s="64">
        <v>0</v>
      </c>
      <c r="DQA8" s="64">
        <f>SUMIF(SUMPK!$B:$B,$B:$B,SUMPK!$O:$O)</f>
        <v>0</v>
      </c>
      <c r="DQB8" s="64">
        <v>0</v>
      </c>
      <c r="DQC8" s="64">
        <v>0</v>
      </c>
      <c r="DQD8" s="64">
        <v>0</v>
      </c>
      <c r="DQE8" s="64">
        <f t="shared" ref="DQE8:DQE23" si="1011">SUM(DPY8:DQD8)</f>
        <v>5</v>
      </c>
      <c r="DQF8" s="68">
        <f t="shared" ref="DQF8:DQF23" si="1012">DQE8/$DQF$5</f>
        <v>0.83333333333333337</v>
      </c>
      <c r="DQG8" s="63">
        <v>0</v>
      </c>
      <c r="DQH8" s="64">
        <v>0</v>
      </c>
      <c r="DQI8" s="64">
        <v>0</v>
      </c>
      <c r="DQJ8" s="64">
        <v>1648</v>
      </c>
      <c r="DQK8" s="64">
        <v>6</v>
      </c>
      <c r="DQL8" s="64">
        <v>0</v>
      </c>
      <c r="DQM8" s="64">
        <f t="shared" ref="DQM8:DQM23" si="1013">SUM(DQG8:DQL8)</f>
        <v>1654</v>
      </c>
      <c r="DQN8" s="68">
        <f t="shared" ref="DQN8:DQN23" si="1014">DQM8/$DQN$5</f>
        <v>275.66666666666669</v>
      </c>
      <c r="DQO8" s="48">
        <v>0</v>
      </c>
      <c r="DQP8" s="49">
        <v>0</v>
      </c>
      <c r="DQQ8" s="49">
        <v>0</v>
      </c>
      <c r="DQR8" s="49">
        <v>0</v>
      </c>
      <c r="DQS8" s="49">
        <v>1653</v>
      </c>
      <c r="DQT8" s="49">
        <v>0</v>
      </c>
      <c r="DQU8" s="64">
        <f t="shared" ref="DQU8:DQU23" si="1015">SUM(DQO8:DQT8)</f>
        <v>1653</v>
      </c>
      <c r="DQV8" s="68">
        <f t="shared" ref="DQV8:DQV23" si="1016">DQU8/$DQN$5</f>
        <v>275.5</v>
      </c>
      <c r="DQW8" s="63">
        <v>0</v>
      </c>
      <c r="DQX8" s="64">
        <v>0</v>
      </c>
      <c r="DQY8" s="64">
        <v>0</v>
      </c>
      <c r="DQZ8" s="64">
        <v>0</v>
      </c>
      <c r="DRA8" s="64">
        <v>0</v>
      </c>
      <c r="DRB8" s="64">
        <v>0</v>
      </c>
      <c r="DRC8" s="64">
        <f t="shared" ref="DRC8:DRC23" si="1017">SUM(DQW8:DRB8)</f>
        <v>0</v>
      </c>
      <c r="DRD8" s="68">
        <f t="shared" ref="DRD8:DRD23" si="1018">DRC8/$DRD$5</f>
        <v>0</v>
      </c>
      <c r="DRE8" s="63">
        <v>0</v>
      </c>
      <c r="DRF8" s="64">
        <v>474</v>
      </c>
      <c r="DRG8" s="64">
        <v>0</v>
      </c>
      <c r="DRH8" s="64">
        <v>0</v>
      </c>
      <c r="DRI8" s="64">
        <v>0</v>
      </c>
      <c r="DRJ8" s="64">
        <v>0</v>
      </c>
      <c r="DRK8" s="64">
        <f t="shared" ref="DRK8:DRK23" si="1019">SUM(DRE8:DRJ8)</f>
        <v>474</v>
      </c>
      <c r="DRL8" s="68">
        <f t="shared" ref="DRL8:DRL23" si="1020">DRK8/$DRL$5</f>
        <v>79</v>
      </c>
      <c r="DRM8" s="63">
        <v>0</v>
      </c>
      <c r="DRN8" s="64">
        <v>0</v>
      </c>
      <c r="DRO8" s="64">
        <v>0</v>
      </c>
      <c r="DRP8" s="64">
        <v>0</v>
      </c>
      <c r="DRQ8" s="64">
        <v>0</v>
      </c>
      <c r="DRR8" s="64">
        <v>0</v>
      </c>
      <c r="DRS8" s="64">
        <f t="shared" ref="DRS8:DRS23" si="1021">SUM(DRM8:DRR8)</f>
        <v>0</v>
      </c>
      <c r="DRT8" s="68">
        <f t="shared" ref="DRT8:DRT23" si="1022">DRS8/$DRT$5</f>
        <v>0</v>
      </c>
      <c r="DRU8" s="63">
        <v>1311</v>
      </c>
      <c r="DRV8" s="64">
        <v>6</v>
      </c>
      <c r="DRW8" s="64">
        <v>0</v>
      </c>
      <c r="DRX8" s="64">
        <v>0</v>
      </c>
      <c r="DRY8" s="64">
        <v>0</v>
      </c>
      <c r="DRZ8" s="64">
        <v>0</v>
      </c>
      <c r="DSA8" s="64">
        <f t="shared" ref="DSA8:DSA23" si="1023">SUM(DRU8:DRZ8)</f>
        <v>1317</v>
      </c>
      <c r="DSB8" s="68">
        <f t="shared" ref="DSB8:DSB23" si="1024">DSA8/$DSB$5</f>
        <v>219.5</v>
      </c>
      <c r="DSC8" s="48">
        <v>0</v>
      </c>
      <c r="DSD8" s="49">
        <v>991</v>
      </c>
      <c r="DSE8" s="49">
        <v>0</v>
      </c>
      <c r="DSF8" s="49">
        <v>0</v>
      </c>
      <c r="DSG8" s="49">
        <v>0</v>
      </c>
      <c r="DSH8" s="49">
        <v>1661</v>
      </c>
      <c r="DSI8" s="64">
        <f t="shared" ref="DSI8:DSI23" si="1025">SUM(DSC8:DSH8)</f>
        <v>2652</v>
      </c>
      <c r="DSJ8" s="68">
        <f t="shared" ref="DSJ8:DSJ23" si="1026">DSI8/$DSJ$5</f>
        <v>442</v>
      </c>
      <c r="DSK8" s="63">
        <v>0</v>
      </c>
      <c r="DSL8" s="64">
        <v>0</v>
      </c>
      <c r="DSM8" s="64">
        <v>0</v>
      </c>
      <c r="DSO8" s="64">
        <v>0</v>
      </c>
      <c r="DSP8" s="64">
        <v>0</v>
      </c>
      <c r="DSQ8" s="64">
        <f t="shared" si="457"/>
        <v>0</v>
      </c>
      <c r="DSR8" s="68">
        <f t="shared" ref="DSR8:DSR23" si="1027">DSQ8/$DSR$5</f>
        <v>0</v>
      </c>
      <c r="DSS8" s="82">
        <v>0</v>
      </c>
      <c r="DST8" s="83">
        <v>970</v>
      </c>
      <c r="DSU8" s="83">
        <v>0</v>
      </c>
      <c r="DSV8" s="83">
        <v>0</v>
      </c>
      <c r="DSW8" s="83">
        <v>0</v>
      </c>
      <c r="DSX8" s="83">
        <v>0</v>
      </c>
      <c r="DSY8" s="64">
        <f t="shared" ref="DSY8:DSY23" si="1028">SUM(DSS8:DSX8)</f>
        <v>970</v>
      </c>
      <c r="DSZ8" s="68">
        <f t="shared" ref="DSZ8:DSZ23" si="1029">DSY8/$DSZ$5</f>
        <v>161.66666666666666</v>
      </c>
      <c r="DTA8" s="48">
        <v>0</v>
      </c>
      <c r="DTB8" s="49">
        <v>0</v>
      </c>
      <c r="DTC8" s="49">
        <v>778</v>
      </c>
      <c r="DTD8" s="49">
        <v>0</v>
      </c>
      <c r="DTE8" s="49">
        <v>0</v>
      </c>
      <c r="DTF8" s="49">
        <v>0</v>
      </c>
      <c r="DTG8" s="64">
        <f t="shared" ref="DTG8:DTG23" si="1030">SUM(DTA8:DTF8)</f>
        <v>778</v>
      </c>
      <c r="DTH8" s="68">
        <f t="shared" ref="DTH8:DTH23" si="1031">DTG8/$DTH$5</f>
        <v>129.66666666666666</v>
      </c>
      <c r="DTI8" s="48">
        <v>1028</v>
      </c>
      <c r="DTJ8" s="49">
        <v>0</v>
      </c>
      <c r="DTK8" s="49">
        <v>0</v>
      </c>
      <c r="DTL8" s="49">
        <v>0</v>
      </c>
      <c r="DTM8" s="49">
        <v>0</v>
      </c>
      <c r="DTN8" s="49">
        <v>0</v>
      </c>
      <c r="DTO8" s="64">
        <f t="shared" ref="DTO8:DTO23" si="1032">SUM(DTI8:DTN8)</f>
        <v>1028</v>
      </c>
      <c r="DTP8" s="68">
        <f t="shared" ref="DTP8:DTP23" si="1033">DTO8/$DTP$5</f>
        <v>171.33333333333334</v>
      </c>
      <c r="DTQ8" s="48">
        <v>638</v>
      </c>
      <c r="DTR8" s="49">
        <v>0</v>
      </c>
      <c r="DTS8" s="49">
        <v>0</v>
      </c>
      <c r="DTT8" s="49">
        <v>1512</v>
      </c>
      <c r="DTU8" s="49">
        <v>166</v>
      </c>
      <c r="DTV8" s="49">
        <v>0</v>
      </c>
      <c r="DTW8" s="64">
        <f t="shared" ref="DTW8:DTW23" si="1034">SUM(DTQ8:DTV8)</f>
        <v>2316</v>
      </c>
      <c r="DTX8" s="68">
        <f t="shared" ref="DTX8:DTX23" si="1035">DTW8/$DTX$5</f>
        <v>386</v>
      </c>
      <c r="DTY8" s="63">
        <v>0</v>
      </c>
      <c r="DTZ8" s="64">
        <v>1588</v>
      </c>
      <c r="DUA8" s="64">
        <v>0</v>
      </c>
      <c r="DUB8" s="64">
        <v>0</v>
      </c>
      <c r="DUC8" s="64">
        <v>0</v>
      </c>
      <c r="DUD8" s="64">
        <v>982</v>
      </c>
      <c r="DUE8" s="64">
        <f t="shared" ref="DUE8:DUE23" si="1036">SUM(DTY8:DUD8)</f>
        <v>2570</v>
      </c>
      <c r="DUF8" s="68">
        <f t="shared" ref="DUF8:DUF23" si="1037">DUE8/$DUF$5</f>
        <v>428.33333333333331</v>
      </c>
      <c r="DUG8" s="48">
        <v>0</v>
      </c>
      <c r="DUH8" s="49">
        <v>0</v>
      </c>
      <c r="DUI8" s="49">
        <v>0</v>
      </c>
      <c r="DUJ8" s="49">
        <v>1499</v>
      </c>
      <c r="DUK8" s="49">
        <v>0</v>
      </c>
      <c r="DUL8" s="49">
        <v>0</v>
      </c>
      <c r="DUM8" s="64">
        <f t="shared" ref="DUM8:DUM23" si="1038">SUM(DUG8:DUL8)</f>
        <v>1499</v>
      </c>
      <c r="DUN8" s="68">
        <f t="shared" ref="DUN8:DUN23" si="1039">DUM8/$DUN$5</f>
        <v>249.83333333333334</v>
      </c>
      <c r="DUO8" s="63">
        <v>0</v>
      </c>
      <c r="DUP8" s="64">
        <v>0</v>
      </c>
      <c r="DUQ8" s="64">
        <v>1545</v>
      </c>
      <c r="DUR8" s="64">
        <v>0</v>
      </c>
      <c r="DUS8" s="64">
        <v>0</v>
      </c>
      <c r="DUT8" s="64">
        <v>0</v>
      </c>
      <c r="DUU8" s="64">
        <f t="shared" ref="DUU8:DUU23" si="1040">SUM(DUO8:DUT8)</f>
        <v>1545</v>
      </c>
      <c r="DUV8" s="68">
        <f t="shared" ref="DUV8:DUV23" si="1041">DUU8/$DUN$5</f>
        <v>257.5</v>
      </c>
      <c r="DUW8" s="48">
        <v>0</v>
      </c>
      <c r="DUX8" s="49">
        <v>0</v>
      </c>
      <c r="DUY8" s="49">
        <v>0</v>
      </c>
      <c r="DUZ8" s="49">
        <v>0</v>
      </c>
      <c r="DVA8" s="49">
        <v>0</v>
      </c>
      <c r="DVB8" s="49">
        <v>1341</v>
      </c>
      <c r="DVC8" s="64">
        <f t="shared" ref="DVC8:DVC23" si="1042">SUM(DUW8:DVB8)</f>
        <v>1341</v>
      </c>
      <c r="DVD8" s="68">
        <f t="shared" ref="DVD8:DVD23" si="1043">DVC8/$DVD$5</f>
        <v>223.5</v>
      </c>
      <c r="DVE8" s="239">
        <v>5</v>
      </c>
      <c r="DVF8" s="1">
        <v>0</v>
      </c>
      <c r="DVG8" s="1">
        <v>974</v>
      </c>
      <c r="DVH8" s="1">
        <v>5</v>
      </c>
      <c r="DVI8" s="1">
        <v>0</v>
      </c>
      <c r="DVJ8" s="1">
        <v>0</v>
      </c>
      <c r="DVK8" s="64">
        <f t="shared" ref="DVK8:DVK23" si="1044">SUM(DVE8:DVJ8)</f>
        <v>984</v>
      </c>
      <c r="DVL8" s="68">
        <f t="shared" ref="DVL8:DVL23" si="1045">DVK8/$DVL$5</f>
        <v>164</v>
      </c>
      <c r="DVM8" s="48">
        <v>0</v>
      </c>
      <c r="DVN8" s="49">
        <v>0</v>
      </c>
      <c r="DVO8" s="49">
        <v>0</v>
      </c>
      <c r="DVP8" s="49">
        <v>307</v>
      </c>
      <c r="DVQ8" s="49">
        <v>1158</v>
      </c>
      <c r="DVR8" s="49">
        <v>0</v>
      </c>
      <c r="DVS8" s="64">
        <f t="shared" ref="DVS8:DVS23" si="1046">SUM(DVM8:DVR8)</f>
        <v>1465</v>
      </c>
      <c r="DVT8" s="68">
        <f t="shared" ref="DVT8:DVT23" si="1047">DVS8/$DVL$5</f>
        <v>244.16666666666666</v>
      </c>
      <c r="DVU8" s="63">
        <v>0</v>
      </c>
      <c r="DVV8" s="64">
        <v>1</v>
      </c>
      <c r="DVW8" s="64">
        <v>0</v>
      </c>
      <c r="DVX8" s="64">
        <v>0</v>
      </c>
      <c r="DVY8" s="64">
        <v>702</v>
      </c>
      <c r="DVZ8" s="64">
        <v>303</v>
      </c>
      <c r="DWA8" s="64">
        <f t="shared" ref="DWA8:DWA23" si="1048">SUM(DVU8:DVZ8)</f>
        <v>1006</v>
      </c>
      <c r="DWB8" s="68">
        <f t="shared" ref="DWB8:DWB23" si="1049">DWA8/$DWB$5</f>
        <v>167.66666666666666</v>
      </c>
      <c r="DWC8" s="48">
        <v>0</v>
      </c>
      <c r="DWD8" s="49">
        <v>0</v>
      </c>
      <c r="DWE8" s="49">
        <v>2419</v>
      </c>
      <c r="DWF8" s="49">
        <v>0</v>
      </c>
      <c r="DWG8" s="49">
        <v>0</v>
      </c>
      <c r="DWH8" s="49">
        <v>0</v>
      </c>
      <c r="DWI8" s="64">
        <f t="shared" ref="DWI8:DWI23" si="1050">SUM(DWC8:DWH8)</f>
        <v>2419</v>
      </c>
      <c r="DWJ8" s="68">
        <f t="shared" ref="DWJ8:DWJ23" si="1051">DWI8/$DWJ$5</f>
        <v>403.16666666666669</v>
      </c>
      <c r="DWK8" s="48">
        <v>0</v>
      </c>
      <c r="DWL8" s="49">
        <v>0</v>
      </c>
      <c r="DWM8" s="49">
        <v>0</v>
      </c>
      <c r="DWN8" s="49">
        <v>2502</v>
      </c>
      <c r="DWO8" s="49">
        <v>0</v>
      </c>
      <c r="DWP8" s="49">
        <v>0</v>
      </c>
      <c r="DWQ8" s="64">
        <f t="shared" ref="DWQ8:DWQ23" si="1052">SUM(DWK8:DWP8)</f>
        <v>2502</v>
      </c>
      <c r="DWR8" s="68">
        <f t="shared" ref="DWR8:DWR23" si="1053">DWQ8/$DWR$5</f>
        <v>417</v>
      </c>
      <c r="DWS8" s="48">
        <v>0</v>
      </c>
      <c r="DWT8" s="49">
        <v>0</v>
      </c>
      <c r="DWU8" s="49">
        <v>0</v>
      </c>
      <c r="DWV8" s="49">
        <v>0</v>
      </c>
      <c r="DWW8" s="49">
        <v>542</v>
      </c>
      <c r="DWX8" s="49">
        <v>0</v>
      </c>
      <c r="DWY8" s="64">
        <f t="shared" ref="DWY8:DWY23" si="1054">SUM(DWS8:DWX8)</f>
        <v>542</v>
      </c>
      <c r="DWZ8" s="68">
        <f t="shared" ref="DWZ8:DWZ23" si="1055">DWY8/$DWZ$5</f>
        <v>90.333333333333329</v>
      </c>
      <c r="DXA8" s="48">
        <v>0</v>
      </c>
      <c r="DXB8" s="49">
        <v>0</v>
      </c>
      <c r="DXC8" s="49">
        <v>0</v>
      </c>
      <c r="DXD8" s="49">
        <v>929</v>
      </c>
      <c r="DXE8" s="49">
        <v>0</v>
      </c>
      <c r="DXF8" s="49">
        <v>0</v>
      </c>
      <c r="DXG8" s="64">
        <f t="shared" ref="DXG8:DXG23" si="1056">SUM(DXA8:DXF8)</f>
        <v>929</v>
      </c>
      <c r="DXH8" s="68">
        <f t="shared" ref="DXH8:DXH23" si="1057">DXG8/$DXH$5</f>
        <v>154.83333333333334</v>
      </c>
      <c r="DXI8" s="48">
        <v>0</v>
      </c>
      <c r="DXJ8" s="49">
        <v>0</v>
      </c>
      <c r="DXK8" s="49">
        <v>0</v>
      </c>
      <c r="DXL8" s="49">
        <v>0</v>
      </c>
      <c r="DXM8" s="49">
        <v>0</v>
      </c>
      <c r="DXN8" s="49">
        <v>0</v>
      </c>
      <c r="DXO8" s="64">
        <f t="shared" ref="DXO8:DXO23" si="1058">SUM(DXI8:DXN8)</f>
        <v>0</v>
      </c>
      <c r="DXP8" s="68">
        <f t="shared" ref="DXP8:DXP23" si="1059">DXO8/$DXP$5</f>
        <v>0</v>
      </c>
      <c r="DXQ8" s="48">
        <v>1478</v>
      </c>
      <c r="DXR8" s="49">
        <v>0</v>
      </c>
      <c r="DXS8" s="49">
        <v>0</v>
      </c>
      <c r="DXT8" s="49">
        <v>3</v>
      </c>
      <c r="DXU8" s="49">
        <v>1720</v>
      </c>
      <c r="DXV8" s="49">
        <v>0</v>
      </c>
      <c r="DXW8" s="64">
        <f t="shared" ref="DXW8:DXW23" si="1060">SUM(DXQ8:DXV8)</f>
        <v>3201</v>
      </c>
      <c r="DXX8" s="68">
        <f t="shared" ref="DXX8:DXX23" si="1061">DXW8/$DXX$5</f>
        <v>533.5</v>
      </c>
      <c r="DXY8" s="48">
        <v>0</v>
      </c>
      <c r="DXZ8" s="49">
        <v>0</v>
      </c>
      <c r="DYA8" s="49">
        <v>0</v>
      </c>
      <c r="DYB8" s="49">
        <v>0</v>
      </c>
      <c r="DYC8" s="49">
        <v>0</v>
      </c>
      <c r="DYD8" s="49">
        <v>0</v>
      </c>
      <c r="DYE8" s="64">
        <f t="shared" ref="DYE8:DYE23" si="1062">SUM(DXY8:DYD8)</f>
        <v>0</v>
      </c>
      <c r="DYF8" s="68">
        <f t="shared" ref="DYF8:DYF23" si="1063">DYE8/$DXX$5</f>
        <v>0</v>
      </c>
      <c r="DYG8" s="48">
        <v>1460</v>
      </c>
      <c r="DYH8" s="49">
        <v>0</v>
      </c>
      <c r="DYI8" s="49">
        <v>0</v>
      </c>
      <c r="DYJ8" s="49">
        <v>0</v>
      </c>
      <c r="DYK8" s="49">
        <v>0</v>
      </c>
      <c r="DYL8" s="49">
        <v>1573</v>
      </c>
      <c r="DYM8" s="64">
        <f t="shared" ref="DYM8:DYM23" si="1064">SUM(DYG8:DYL8)</f>
        <v>3033</v>
      </c>
      <c r="DYN8" s="68">
        <f t="shared" ref="DYN8:DYN23" si="1065">DYM8/DXX$5</f>
        <v>505.5</v>
      </c>
      <c r="DYO8" s="48">
        <v>0</v>
      </c>
      <c r="DYP8" s="49">
        <v>0</v>
      </c>
      <c r="DYQ8" s="49">
        <v>0</v>
      </c>
      <c r="DYR8" s="49">
        <v>0</v>
      </c>
      <c r="DYS8" s="49">
        <v>0</v>
      </c>
      <c r="DYT8" s="49">
        <v>0</v>
      </c>
      <c r="DYU8" s="64">
        <f t="shared" ref="DYU8:DYU23" si="1066">SUM(DYO8:DYT8)</f>
        <v>0</v>
      </c>
      <c r="DYV8" s="68">
        <f t="shared" ref="DYV8:DYV23" si="1067">DYU8/$DYV$5</f>
        <v>0</v>
      </c>
      <c r="DYW8" s="48">
        <v>2106</v>
      </c>
      <c r="DYX8" s="49">
        <v>0</v>
      </c>
      <c r="DYY8" s="49">
        <v>0</v>
      </c>
      <c r="DYZ8" s="49">
        <v>0</v>
      </c>
      <c r="DZA8" s="49">
        <v>0</v>
      </c>
      <c r="DZB8" s="49">
        <v>0</v>
      </c>
      <c r="DZC8" s="64">
        <f t="shared" ref="DZC8:DZC23" si="1068">SUM(DYW8:DZB8)</f>
        <v>2106</v>
      </c>
      <c r="DZD8" s="68">
        <f t="shared" ref="DZD8:DZD23" si="1069">DZC8/$DZD$5</f>
        <v>351</v>
      </c>
      <c r="DZE8" s="48">
        <v>0</v>
      </c>
      <c r="DZF8" s="49">
        <v>0</v>
      </c>
      <c r="DZG8" s="49">
        <v>1454</v>
      </c>
      <c r="DZH8" s="49">
        <v>0</v>
      </c>
      <c r="DZI8" s="49">
        <v>0</v>
      </c>
      <c r="DZJ8" s="49">
        <v>983</v>
      </c>
      <c r="DZK8" s="64">
        <f t="shared" ref="DZK8:DZK23" si="1070">SUM(DZE8:DZJ8)</f>
        <v>2437</v>
      </c>
      <c r="DZL8" s="68">
        <f t="shared" ref="DZL8:DZL23" si="1071">DZK8/$DZL$5</f>
        <v>406.16666666666669</v>
      </c>
      <c r="DZM8" s="48">
        <v>216</v>
      </c>
      <c r="DZN8" s="49">
        <v>803</v>
      </c>
      <c r="DZO8" s="49">
        <v>0</v>
      </c>
      <c r="DZP8" s="49">
        <v>0</v>
      </c>
      <c r="DZQ8" s="49">
        <v>0</v>
      </c>
      <c r="DZR8" s="49">
        <v>540</v>
      </c>
      <c r="DZS8" s="64">
        <f t="shared" ref="DZS8:DZS23" si="1072">SUM(DZM8:DZR8)</f>
        <v>1559</v>
      </c>
      <c r="DZT8" s="68">
        <f t="shared" ref="DZT8:DZT23" si="1073">DZS8/$DZT$5</f>
        <v>259.83333333333331</v>
      </c>
      <c r="DZU8" s="63">
        <v>428</v>
      </c>
      <c r="DZV8" s="64">
        <v>0</v>
      </c>
      <c r="DZW8" s="64">
        <v>468</v>
      </c>
      <c r="DZX8" s="64">
        <v>0</v>
      </c>
      <c r="DZY8" s="64">
        <v>799</v>
      </c>
      <c r="DZZ8" s="64">
        <v>0</v>
      </c>
      <c r="EAA8" s="64">
        <f t="shared" ref="EAA8:EAA23" si="1074">SUM(DZU8:DZZ8)</f>
        <v>1695</v>
      </c>
      <c r="EAB8" s="68">
        <f t="shared" ref="EAB8:EAB23" si="1075">EAA8/$EAB$5</f>
        <v>282.5</v>
      </c>
      <c r="EAC8" s="48">
        <v>0</v>
      </c>
      <c r="EAD8" s="49">
        <v>0</v>
      </c>
      <c r="EAE8" s="49">
        <v>0</v>
      </c>
      <c r="EAF8" s="49">
        <v>0</v>
      </c>
      <c r="EAG8" s="49">
        <v>0</v>
      </c>
      <c r="EAH8" s="49">
        <v>0</v>
      </c>
      <c r="EAI8" s="64">
        <f t="shared" ref="EAI8:EAI23" si="1076">SUM(EAC8:EAH8)</f>
        <v>0</v>
      </c>
      <c r="EAJ8" s="68">
        <f t="shared" ref="EAJ8:EAJ23" si="1077">EAI8/$EAJ$5</f>
        <v>0</v>
      </c>
      <c r="EAK8" s="48">
        <v>324</v>
      </c>
      <c r="EAL8" s="49">
        <v>654</v>
      </c>
      <c r="EAM8" s="49">
        <v>0</v>
      </c>
      <c r="EAN8" s="49">
        <v>0</v>
      </c>
      <c r="EAO8" s="49">
        <v>975</v>
      </c>
      <c r="EAP8" s="49">
        <v>0</v>
      </c>
      <c r="EAQ8" s="64">
        <f t="shared" ref="EAQ8:EAQ23" si="1078">SUM(EAK8:EAP8)</f>
        <v>1953</v>
      </c>
      <c r="EAR8" s="68">
        <f t="shared" ref="EAR8:EAR23" si="1079">EAQ8/$EAJ$5</f>
        <v>325.5</v>
      </c>
      <c r="EAS8" s="48">
        <v>0</v>
      </c>
      <c r="EAT8" s="49">
        <v>1497</v>
      </c>
      <c r="EAU8" s="49">
        <v>0</v>
      </c>
      <c r="EAV8" s="49">
        <v>0</v>
      </c>
      <c r="EAW8" s="49">
        <v>0</v>
      </c>
      <c r="EAX8" s="49">
        <v>0</v>
      </c>
      <c r="EAY8" s="64">
        <f t="shared" ref="EAY8:EAY23" si="1080">SUM(EAS8:EAX8)</f>
        <v>1497</v>
      </c>
      <c r="EAZ8" s="68">
        <f t="shared" ref="EAZ8:EAZ23" si="1081">EAY8/$EAZ$5</f>
        <v>249.5</v>
      </c>
      <c r="EBA8" s="48">
        <v>0</v>
      </c>
      <c r="EBB8" s="49">
        <v>300</v>
      </c>
      <c r="EBC8" s="49">
        <v>0</v>
      </c>
      <c r="EBD8" s="49">
        <v>3</v>
      </c>
      <c r="EBE8" s="49">
        <v>0</v>
      </c>
      <c r="EBF8" s="49">
        <v>973</v>
      </c>
      <c r="EBG8" s="64">
        <f t="shared" ref="EBG8:EBG23" si="1082">SUM(EBA8:EBF8)</f>
        <v>1276</v>
      </c>
      <c r="EBH8" s="68">
        <f t="shared" ref="EBH8:EBH23" si="1083">EBG8/$EAZ$5</f>
        <v>212.66666666666666</v>
      </c>
      <c r="EBI8" s="48">
        <v>0</v>
      </c>
      <c r="EBJ8" s="49">
        <v>0</v>
      </c>
      <c r="EBK8" s="49">
        <v>0</v>
      </c>
      <c r="EBL8" s="49">
        <v>1667</v>
      </c>
      <c r="EBM8" s="49">
        <v>0</v>
      </c>
      <c r="EBN8" s="49">
        <v>0</v>
      </c>
      <c r="EBO8" s="64">
        <f t="shared" ref="EBO8:EBO23" si="1084">SUM(EBI8:EBN8)</f>
        <v>1667</v>
      </c>
      <c r="EBP8" s="68">
        <f t="shared" ref="EBP8:EBP23" si="1085">EBO8/$EBP$5</f>
        <v>277.83333333333331</v>
      </c>
      <c r="EBQ8" s="48">
        <v>0</v>
      </c>
      <c r="EBR8" s="49">
        <v>0</v>
      </c>
      <c r="EBS8" s="49">
        <v>470</v>
      </c>
      <c r="EBT8" s="49">
        <v>0</v>
      </c>
      <c r="EBU8" s="49">
        <v>0</v>
      </c>
      <c r="EBV8" s="49">
        <v>979</v>
      </c>
      <c r="EBW8" s="64">
        <f t="shared" ref="EBW8:EBW23" si="1086">SUM(EBQ8:EBV8)</f>
        <v>1449</v>
      </c>
      <c r="EBX8" s="68">
        <f t="shared" ref="EBX8:EBX23" si="1087">EBW8/$EBX$5</f>
        <v>241.5</v>
      </c>
      <c r="EBY8" s="48">
        <v>0</v>
      </c>
      <c r="EBZ8" s="49">
        <v>0</v>
      </c>
      <c r="ECA8" s="49">
        <v>0</v>
      </c>
      <c r="ECB8" s="49">
        <v>0</v>
      </c>
      <c r="ECC8" s="49">
        <v>0</v>
      </c>
      <c r="ECD8" s="49">
        <v>0</v>
      </c>
      <c r="ECE8" s="64">
        <f t="shared" ref="ECE8:ECE23" si="1088">SUM(EBY8:ECD8)</f>
        <v>0</v>
      </c>
      <c r="ECF8" s="68">
        <f t="shared" ref="ECF8:ECF23" si="1089">ECE8/6</f>
        <v>0</v>
      </c>
      <c r="ECG8" s="48">
        <v>0</v>
      </c>
      <c r="ECH8" s="49">
        <v>486</v>
      </c>
      <c r="ECI8" s="49">
        <v>822</v>
      </c>
      <c r="ECJ8" s="49">
        <v>0</v>
      </c>
      <c r="ECK8" s="49">
        <v>0</v>
      </c>
      <c r="ECL8" s="49">
        <v>809</v>
      </c>
      <c r="ECM8" s="64">
        <f t="shared" ref="ECM8:ECM23" si="1090">SUM(ECG8:ECL8)</f>
        <v>2117</v>
      </c>
      <c r="ECN8" s="68">
        <f t="shared" ref="ECN8:ECN23" si="1091">ECM8/$ECN$5</f>
        <v>352.83333333333331</v>
      </c>
      <c r="ECO8" s="48">
        <v>0</v>
      </c>
      <c r="ECP8" s="49">
        <v>0</v>
      </c>
      <c r="ECQ8" s="49">
        <v>0</v>
      </c>
      <c r="ECR8" s="49">
        <v>0</v>
      </c>
      <c r="ECS8" s="49">
        <v>956</v>
      </c>
      <c r="ECT8" s="49">
        <v>0</v>
      </c>
      <c r="ECU8" s="64">
        <f t="shared" ref="ECU8:ECU23" si="1092">SUM(ECO8:ECT8)</f>
        <v>956</v>
      </c>
      <c r="ECV8" s="68">
        <f t="shared" ref="ECV8:ECV23" si="1093">ECU8/$ECV$5</f>
        <v>159.33333333333334</v>
      </c>
      <c r="ECW8" s="48">
        <v>108</v>
      </c>
      <c r="ECX8" s="49">
        <v>691</v>
      </c>
      <c r="ECY8" s="49">
        <v>0</v>
      </c>
      <c r="ECZ8" s="49">
        <v>0</v>
      </c>
      <c r="EDA8" s="49">
        <v>0</v>
      </c>
      <c r="EDB8" s="49">
        <v>1491</v>
      </c>
      <c r="EDC8" s="64">
        <f t="shared" ref="EDC8:EDC23" si="1094">SUM(ECW8:EDB8)</f>
        <v>2290</v>
      </c>
      <c r="EDD8" s="68">
        <f t="shared" ref="EDD8:EDD23" si="1095">EDC8/$EDD$5</f>
        <v>381.66666666666669</v>
      </c>
      <c r="EDE8" s="48">
        <v>0</v>
      </c>
      <c r="EDF8" s="49">
        <v>0</v>
      </c>
      <c r="EDG8" s="49">
        <v>0</v>
      </c>
      <c r="EDH8" s="49">
        <v>0</v>
      </c>
      <c r="EDI8" s="49">
        <v>0</v>
      </c>
      <c r="EDJ8" s="49">
        <v>1657</v>
      </c>
      <c r="EDK8" s="64">
        <f t="shared" ref="EDK8:EDK23" si="1096">SUM(EDE8:EDJ8)</f>
        <v>1657</v>
      </c>
      <c r="EDL8" s="68">
        <f t="shared" ref="EDL8:EDL23" si="1097">EDK8/$EDL$5</f>
        <v>276.16666666666669</v>
      </c>
      <c r="EDM8" s="48">
        <v>0</v>
      </c>
      <c r="EDN8" s="49">
        <v>0</v>
      </c>
      <c r="EDO8" s="49">
        <v>648</v>
      </c>
      <c r="EDP8" s="49">
        <v>1006</v>
      </c>
      <c r="EDQ8" s="49">
        <v>0</v>
      </c>
      <c r="EDR8" s="49">
        <v>0</v>
      </c>
      <c r="EDS8" s="64">
        <f t="shared" ref="EDS8:EDS23" si="1098">SUM(EDM8:EDR8)</f>
        <v>1654</v>
      </c>
      <c r="EDT8" s="68">
        <f t="shared" ref="EDT8:EDT23" si="1099">EDS8/$EDT$5</f>
        <v>275.66666666666669</v>
      </c>
      <c r="EDU8" s="63">
        <v>918</v>
      </c>
      <c r="EDV8" s="64">
        <v>572</v>
      </c>
      <c r="EDW8" s="64">
        <v>0</v>
      </c>
      <c r="EDX8" s="64">
        <v>464</v>
      </c>
      <c r="EDY8" s="64">
        <v>0</v>
      </c>
      <c r="EDZ8" s="64">
        <v>0</v>
      </c>
      <c r="EEA8" s="64">
        <f t="shared" ref="EEA8:EEA23" si="1100">SUM(EDU8:EDZ8)</f>
        <v>1954</v>
      </c>
      <c r="EEB8" s="68">
        <f t="shared" ref="EEB8:EEB23" si="1101">EEA8/$EEB$5</f>
        <v>325.66666666666669</v>
      </c>
      <c r="EEC8" s="48">
        <v>0</v>
      </c>
      <c r="EED8" s="49">
        <v>0</v>
      </c>
      <c r="EEE8" s="49">
        <v>0</v>
      </c>
      <c r="EEF8" s="49">
        <v>0</v>
      </c>
      <c r="EEG8" s="49">
        <v>0</v>
      </c>
      <c r="EEH8" s="49">
        <v>1234</v>
      </c>
      <c r="EEI8" s="64">
        <f t="shared" ref="EEI8:EEI23" si="1102">SUM(EEC8:EEH8)</f>
        <v>1234</v>
      </c>
      <c r="EEJ8" s="68">
        <f t="shared" ref="EEJ8:EEJ23" si="1103">EEI8/$EEJ$5</f>
        <v>205.66666666666666</v>
      </c>
      <c r="EEK8" s="63">
        <v>0</v>
      </c>
      <c r="EEL8" s="64">
        <v>0</v>
      </c>
      <c r="EEM8" s="64">
        <v>0</v>
      </c>
      <c r="EEN8" s="64">
        <v>797</v>
      </c>
      <c r="EEO8" s="64">
        <v>0</v>
      </c>
      <c r="EEP8" s="64">
        <v>0</v>
      </c>
      <c r="EEQ8" s="64">
        <f t="shared" ref="EEQ8:EEQ23" si="1104">SUM(EEK8:EEP8)</f>
        <v>797</v>
      </c>
      <c r="EER8" s="68">
        <f t="shared" ref="EER8:EER23" si="1105">EEQ8/$EER$5</f>
        <v>132.83333333333334</v>
      </c>
      <c r="EES8" s="48">
        <v>1477</v>
      </c>
      <c r="EET8" s="49">
        <v>0</v>
      </c>
      <c r="EEU8" s="49">
        <v>0</v>
      </c>
      <c r="EEV8" s="49">
        <v>442</v>
      </c>
      <c r="EEW8" s="49">
        <v>0</v>
      </c>
      <c r="EEX8" s="49">
        <v>0</v>
      </c>
      <c r="EEY8" s="64">
        <f t="shared" ref="EEY8:EEY23" si="1106">SUM(EES8:EEX8)</f>
        <v>1919</v>
      </c>
      <c r="EEZ8" s="68">
        <f t="shared" ref="EEZ8:EEZ23" si="1107">EEY8/$EEZ$5</f>
        <v>319.83333333333331</v>
      </c>
      <c r="EFA8" s="63">
        <v>0</v>
      </c>
      <c r="EFB8" s="64">
        <v>1500</v>
      </c>
      <c r="EFC8" s="64">
        <v>0</v>
      </c>
      <c r="EFD8" s="64">
        <v>0</v>
      </c>
      <c r="EFE8" s="64">
        <v>0</v>
      </c>
      <c r="EFF8" s="64">
        <v>0</v>
      </c>
      <c r="EFG8" s="64">
        <f t="shared" ref="EFG8:EFG23" si="1108">SUM(EFA8:EFF8)</f>
        <v>1500</v>
      </c>
      <c r="EFH8" s="68">
        <f t="shared" ref="EFH8:EFH23" si="1109">EFG8/$EEZ$5</f>
        <v>250</v>
      </c>
      <c r="EFI8" s="63">
        <v>0</v>
      </c>
      <c r="EFJ8" s="64">
        <v>969</v>
      </c>
      <c r="EFK8" s="64">
        <v>0</v>
      </c>
      <c r="EFL8" s="64">
        <v>0</v>
      </c>
      <c r="EFM8" s="64">
        <v>0</v>
      </c>
      <c r="EFN8" s="64">
        <v>0</v>
      </c>
      <c r="EFO8" s="64">
        <f t="shared" ref="EFO8:EFO23" si="1110">SUM(EFI8:EFN8)</f>
        <v>969</v>
      </c>
      <c r="EFP8" s="68">
        <f t="shared" ref="EFP8:EFP23" si="1111">EFO8/$EFP$5</f>
        <v>161.5</v>
      </c>
      <c r="EFQ8" s="48">
        <v>0</v>
      </c>
      <c r="EFR8" s="49">
        <v>0</v>
      </c>
      <c r="EFS8" s="49">
        <v>864</v>
      </c>
      <c r="EFT8" s="49">
        <v>119</v>
      </c>
      <c r="EFU8" s="49">
        <v>0</v>
      </c>
      <c r="EFV8" s="49">
        <v>0</v>
      </c>
      <c r="EFW8" s="64">
        <f t="shared" ref="EFW8:EFW23" si="1112">SUM(EFQ8:EFV8)</f>
        <v>983</v>
      </c>
      <c r="EFX8" s="68">
        <f t="shared" ref="EFX8:EFX23" si="1113">EFW8/$EFP$5</f>
        <v>163.83333333333334</v>
      </c>
      <c r="EFY8" s="63">
        <v>0</v>
      </c>
      <c r="EFZ8" s="64">
        <v>108</v>
      </c>
      <c r="EGA8" s="64">
        <v>2372</v>
      </c>
      <c r="EGB8" s="64">
        <v>0</v>
      </c>
      <c r="EGC8" s="64">
        <v>0</v>
      </c>
      <c r="EGD8" s="64">
        <v>0</v>
      </c>
      <c r="EGE8" s="64">
        <f t="shared" ref="EGE8:EGE23" si="1114">SUM(EFY8:EGD8)</f>
        <v>2480</v>
      </c>
      <c r="EGF8" s="68">
        <f t="shared" ref="EGF8:EGF23" si="1115">EGE8/$EGF$5</f>
        <v>413.33333333333331</v>
      </c>
      <c r="EGG8" s="48">
        <v>0</v>
      </c>
      <c r="EGH8" s="49">
        <v>0</v>
      </c>
      <c r="EGI8" s="49">
        <v>1660</v>
      </c>
      <c r="EGJ8" s="49">
        <v>637</v>
      </c>
      <c r="EGK8" s="49">
        <v>0</v>
      </c>
      <c r="EGL8" s="49">
        <v>0</v>
      </c>
      <c r="EGM8" s="64">
        <f t="shared" ref="EGM8:EGM23" si="1116">SUM(EGG8:EGL8)</f>
        <v>2297</v>
      </c>
      <c r="EGN8" s="68">
        <f t="shared" ref="EGN8:EGN23" si="1117">EGM8/$EGN$5</f>
        <v>382.83333333333331</v>
      </c>
      <c r="EGO8" s="63">
        <v>0</v>
      </c>
      <c r="EGP8" s="64">
        <v>0</v>
      </c>
      <c r="EGQ8" s="64">
        <v>0</v>
      </c>
      <c r="EGR8" s="64">
        <v>0</v>
      </c>
      <c r="EGS8" s="64">
        <v>268</v>
      </c>
      <c r="EGT8" s="64">
        <v>0</v>
      </c>
      <c r="EGU8" s="64">
        <f t="shared" ref="EGU8:EGU23" si="1118">SUM(EGO8:EGT8)</f>
        <v>268</v>
      </c>
      <c r="EGV8" s="68">
        <f t="shared" ref="EGV8:EGV23" si="1119">EGU8/$EGV$5</f>
        <v>44.666666666666664</v>
      </c>
      <c r="EGW8" s="63">
        <v>0</v>
      </c>
      <c r="EGX8" s="64">
        <v>0</v>
      </c>
      <c r="EGY8" s="64">
        <v>0</v>
      </c>
      <c r="EGZ8" s="64">
        <v>820</v>
      </c>
      <c r="EHA8" s="64">
        <v>0</v>
      </c>
      <c r="EHB8" s="64">
        <v>0</v>
      </c>
      <c r="EHC8" s="64">
        <f t="shared" ref="EHC8:EHC23" si="1120">SUM(EGW8:EHB8)</f>
        <v>820</v>
      </c>
      <c r="EHD8" s="68">
        <f t="shared" ref="EHD8:EHD23" si="1121">EHC8/$EHD$5</f>
        <v>136.66666666666666</v>
      </c>
      <c r="EHE8" s="63">
        <v>0</v>
      </c>
      <c r="EHF8" s="64">
        <v>794</v>
      </c>
      <c r="EHG8" s="64">
        <v>0</v>
      </c>
      <c r="EHH8" s="64">
        <v>292</v>
      </c>
      <c r="EHI8" s="64">
        <v>1304</v>
      </c>
      <c r="EHJ8" s="64">
        <v>0</v>
      </c>
      <c r="EHK8" s="64">
        <f t="shared" ref="EHK8:EHK23" si="1122">SUM(EHE8:EHJ8)</f>
        <v>2390</v>
      </c>
      <c r="EHL8" s="68">
        <f t="shared" ref="EHL8:EHL23" si="1123">EHK8/$EHL$5</f>
        <v>398.33333333333331</v>
      </c>
      <c r="EHM8" s="63">
        <v>0</v>
      </c>
      <c r="EHN8" s="64">
        <v>0</v>
      </c>
      <c r="EHO8" s="64">
        <v>0</v>
      </c>
      <c r="EHP8" s="64">
        <v>0</v>
      </c>
      <c r="EHQ8" s="64">
        <v>1290</v>
      </c>
      <c r="EHR8" s="64">
        <v>0</v>
      </c>
      <c r="EHS8" s="64">
        <f t="shared" ref="EHS8:EHS23" si="1124">SUM(EHM8:EHR8)</f>
        <v>1290</v>
      </c>
      <c r="EHT8" s="68">
        <f t="shared" ref="EHT8:EHT23" si="1125">EHS8/$EHT$5</f>
        <v>215</v>
      </c>
      <c r="EHU8" s="63">
        <v>0</v>
      </c>
      <c r="EHV8" s="64">
        <v>0</v>
      </c>
      <c r="EHW8" s="64">
        <v>0</v>
      </c>
      <c r="EHX8" s="64">
        <v>918</v>
      </c>
      <c r="EHY8" s="64">
        <v>536</v>
      </c>
      <c r="EHZ8" s="64">
        <v>0</v>
      </c>
      <c r="EIA8" s="64">
        <f t="shared" ref="EIA8:EIA23" si="1126">SUM(EHU8:EHZ8)</f>
        <v>1454</v>
      </c>
      <c r="EIB8" s="68">
        <f t="shared" ref="EIB8:EIB23" si="1127">EIA8/$EIB$5</f>
        <v>242.33333333333334</v>
      </c>
      <c r="EIC8" s="48">
        <v>0</v>
      </c>
      <c r="EID8" s="49">
        <v>990</v>
      </c>
      <c r="EIE8" s="49">
        <v>0</v>
      </c>
      <c r="EIF8" s="49">
        <v>0</v>
      </c>
      <c r="EIG8" s="49">
        <v>0</v>
      </c>
      <c r="EIH8" s="49">
        <v>0</v>
      </c>
      <c r="EII8" s="64">
        <f t="shared" ref="EII8:EII23" si="1128">SUM(EIC8:EIH8)</f>
        <v>990</v>
      </c>
      <c r="EIJ8" s="68">
        <f t="shared" ref="EIJ8:EIJ23" si="1129">EII8/$EIJ$5</f>
        <v>165</v>
      </c>
      <c r="EIK8" s="48">
        <v>0</v>
      </c>
      <c r="EIL8" s="49">
        <v>0</v>
      </c>
      <c r="EIM8" s="49">
        <v>0</v>
      </c>
      <c r="EIN8" s="49">
        <v>0</v>
      </c>
      <c r="EIO8" s="49">
        <v>1149</v>
      </c>
      <c r="EIP8" s="49">
        <v>0</v>
      </c>
      <c r="EIQ8" s="64">
        <f t="shared" ref="EIQ8:EIQ23" si="1130">SUM(EIK8:EIP8)</f>
        <v>1149</v>
      </c>
      <c r="EIR8" s="68">
        <f t="shared" ref="EIR8:EIR23" si="1131">EIQ8/$EIR$5</f>
        <v>191.5</v>
      </c>
      <c r="EIS8" s="63">
        <v>0</v>
      </c>
      <c r="EIT8" s="64">
        <v>0</v>
      </c>
      <c r="EIU8" s="64">
        <v>0</v>
      </c>
      <c r="EIV8" s="64">
        <v>1500</v>
      </c>
      <c r="EIW8" s="64">
        <v>0</v>
      </c>
      <c r="EIX8" s="64">
        <v>0</v>
      </c>
      <c r="EIY8" s="64">
        <f t="shared" ref="EIY8:EIY23" si="1132">SUM(EIS8:EIX8)</f>
        <v>1500</v>
      </c>
      <c r="EIZ8" s="68">
        <f t="shared" ref="EIZ8:EIZ23" si="1133">EIY8/$EIZ$5</f>
        <v>250</v>
      </c>
      <c r="EJA8" s="48">
        <v>0</v>
      </c>
      <c r="EJB8" s="49">
        <v>0</v>
      </c>
      <c r="EJC8" s="49">
        <v>0</v>
      </c>
      <c r="EJD8" s="49">
        <v>1188</v>
      </c>
      <c r="EJE8" s="49">
        <v>306</v>
      </c>
      <c r="EJF8" s="49">
        <v>274</v>
      </c>
      <c r="EJG8" s="64">
        <f t="shared" ref="EJG8:EJG23" si="1134">SUM(EJA8:EJF8)</f>
        <v>1768</v>
      </c>
      <c r="EJH8" s="68">
        <f t="shared" ref="EJH8:EJH23" si="1135">EJG8/$EJH$5</f>
        <v>294.66666666666669</v>
      </c>
      <c r="EJI8" s="48">
        <v>0</v>
      </c>
      <c r="EJJ8" s="49">
        <v>450</v>
      </c>
      <c r="EJK8" s="49">
        <v>975</v>
      </c>
      <c r="EJL8" s="49">
        <v>0</v>
      </c>
      <c r="EJM8" s="49">
        <v>0</v>
      </c>
      <c r="EJN8" s="49">
        <v>0</v>
      </c>
      <c r="EJO8" s="64">
        <f t="shared" ref="EJO8:EJO23" si="1136">SUM(EJI8:EJN8)</f>
        <v>1425</v>
      </c>
      <c r="EJP8" s="68">
        <f t="shared" ref="EJP8:EJP23" si="1137">EJO8/$EJP$5</f>
        <v>237.5</v>
      </c>
      <c r="EJQ8" s="63">
        <v>0</v>
      </c>
      <c r="EJR8" s="64">
        <v>0</v>
      </c>
      <c r="EJS8" s="64">
        <v>1672</v>
      </c>
      <c r="EJT8" s="64">
        <v>0</v>
      </c>
      <c r="EJU8" s="64">
        <v>636</v>
      </c>
      <c r="EJV8" s="64">
        <v>0</v>
      </c>
      <c r="EJW8" s="64">
        <f t="shared" ref="EJW8:EJW23" si="1138">SUM(EJQ8:EJV8)</f>
        <v>2308</v>
      </c>
      <c r="EJX8" s="68">
        <f t="shared" ref="EJX8:EJX23" si="1139">EJW8/$EJX$5</f>
        <v>384.66666666666669</v>
      </c>
      <c r="EJY8" s="63">
        <v>0</v>
      </c>
      <c r="EJZ8" s="64">
        <v>1676</v>
      </c>
      <c r="EKA8" s="64">
        <v>0</v>
      </c>
      <c r="EKB8" s="64">
        <v>0</v>
      </c>
      <c r="EKC8" s="64">
        <v>0</v>
      </c>
      <c r="EKD8" s="64">
        <v>0</v>
      </c>
      <c r="EKE8" s="64">
        <f t="shared" ref="EKE8:EKE23" si="1140">SUM(EJY8:EKD8)</f>
        <v>1676</v>
      </c>
      <c r="EKF8" s="68">
        <f t="shared" ref="EKF8:EKF23" si="1141">EKE8/$EKF$5</f>
        <v>279.33333333333331</v>
      </c>
      <c r="EKG8" s="48">
        <v>458</v>
      </c>
      <c r="EKH8" s="49">
        <v>0</v>
      </c>
      <c r="EKI8" s="49">
        <v>0</v>
      </c>
      <c r="EKJ8" s="49">
        <v>756</v>
      </c>
      <c r="EKK8" s="49">
        <v>229</v>
      </c>
      <c r="EKL8" s="49">
        <v>0</v>
      </c>
      <c r="EKM8" s="64">
        <f t="shared" ref="EKM8:EKM23" si="1142">SUM(EKG8:EKL8)</f>
        <v>1443</v>
      </c>
      <c r="EKN8" s="68">
        <f t="shared" ref="EKN8:EKN23" si="1143">EKM8/$EKN$5</f>
        <v>240.5</v>
      </c>
      <c r="EKO8" s="63">
        <v>0</v>
      </c>
      <c r="EKP8" s="64">
        <v>0</v>
      </c>
      <c r="EKQ8" s="64">
        <v>0</v>
      </c>
      <c r="EKR8" s="64">
        <v>1296</v>
      </c>
      <c r="EKS8" s="64">
        <v>0</v>
      </c>
      <c r="EKT8" s="64">
        <v>0</v>
      </c>
      <c r="EKU8" s="64">
        <f t="shared" ref="EKU8:EKU23" si="1144">SUM(EKO8:EKT8)</f>
        <v>1296</v>
      </c>
      <c r="EKV8" s="68">
        <f t="shared" ref="EKV8:EKV23" si="1145">EKU8/$EKV$5</f>
        <v>216</v>
      </c>
      <c r="EKW8" s="48">
        <v>0</v>
      </c>
      <c r="EKX8" s="49">
        <v>0</v>
      </c>
      <c r="EKY8" s="49">
        <v>0</v>
      </c>
      <c r="EKZ8" s="49">
        <v>0</v>
      </c>
      <c r="ELA8" s="49">
        <v>0</v>
      </c>
      <c r="ELB8" s="49">
        <v>0</v>
      </c>
      <c r="ELC8" s="64">
        <f t="shared" ref="ELC8:ELC23" si="1146">SUM(EKW8:ELB8)</f>
        <v>0</v>
      </c>
      <c r="ELD8" s="68">
        <f t="shared" ref="ELD8:ELD23" si="1147">ELC8/$ELD$5</f>
        <v>0</v>
      </c>
      <c r="ELE8" s="63">
        <v>0</v>
      </c>
      <c r="ELF8" s="64">
        <v>0</v>
      </c>
      <c r="ELG8" s="64">
        <v>0</v>
      </c>
      <c r="ELH8" s="64">
        <v>0</v>
      </c>
      <c r="ELI8" s="64">
        <v>761</v>
      </c>
      <c r="ELJ8" s="64">
        <v>0</v>
      </c>
      <c r="ELK8" s="64">
        <f t="shared" ref="ELK8:ELK23" si="1148">SUM(ELE8:ELJ8)</f>
        <v>761</v>
      </c>
      <c r="ELL8" s="184">
        <f t="shared" ref="ELL8:ELL23" si="1149">ELK8/$ELL$5</f>
        <v>126.83333333333333</v>
      </c>
      <c r="ELM8" s="665"/>
      <c r="ELN8" s="244">
        <v>0</v>
      </c>
      <c r="ELO8" s="64">
        <v>1472</v>
      </c>
      <c r="ELP8" s="64">
        <v>0</v>
      </c>
      <c r="ELQ8" s="64">
        <v>0</v>
      </c>
      <c r="ELR8" s="64">
        <v>0</v>
      </c>
      <c r="ELS8" s="211">
        <v>1628</v>
      </c>
      <c r="ELT8" s="671">
        <f t="shared" ref="ELT8:ELT23" si="1150">SUM(ELN8:ELS8)</f>
        <v>3100</v>
      </c>
      <c r="ELU8" s="211">
        <f t="shared" ref="ELU8:ELU23" si="1151">ELT8/$ELU$5</f>
        <v>516.66666666666663</v>
      </c>
      <c r="ELV8" s="244">
        <v>0</v>
      </c>
      <c r="ELW8" s="64">
        <v>0</v>
      </c>
      <c r="ELX8" s="64">
        <v>0</v>
      </c>
      <c r="ELY8" s="64">
        <v>0</v>
      </c>
      <c r="ELZ8" s="64">
        <v>0</v>
      </c>
      <c r="EMA8" s="64">
        <v>1495</v>
      </c>
      <c r="EMB8" s="64">
        <f t="shared" ref="EMB8:EMB23" si="1152">SUM(ELV8:EMA8)</f>
        <v>1495</v>
      </c>
      <c r="EMC8" s="211">
        <f t="shared" ref="EMC8:EMC23" si="1153">EMB8/$EMC$5</f>
        <v>249.16666666666666</v>
      </c>
      <c r="EMD8" s="244">
        <v>296</v>
      </c>
      <c r="EME8" s="64">
        <v>0</v>
      </c>
      <c r="EMF8" s="64">
        <v>0</v>
      </c>
      <c r="EMG8" s="64">
        <v>0</v>
      </c>
      <c r="EMH8" s="64">
        <v>0</v>
      </c>
      <c r="EMI8" s="64">
        <v>1166</v>
      </c>
      <c r="EMJ8" s="64">
        <f t="shared" ref="EMJ8:EMJ23" si="1154">SUM(EMD8:EMI8)</f>
        <v>1462</v>
      </c>
      <c r="EMK8" s="211">
        <f t="shared" ref="EMK8:EMK23" si="1155">EMJ8/$EMK$5</f>
        <v>243.66666666666666</v>
      </c>
      <c r="EML8" s="244">
        <v>819</v>
      </c>
      <c r="EMM8" s="64">
        <v>0</v>
      </c>
      <c r="EMN8" s="64">
        <v>0</v>
      </c>
      <c r="EMO8" s="64">
        <v>0</v>
      </c>
      <c r="EMP8" s="64">
        <v>0</v>
      </c>
      <c r="EMQ8" s="64">
        <v>1319</v>
      </c>
      <c r="EMR8" s="64">
        <f t="shared" ref="EMR8:EMR23" si="1156">SUM(EML8:EMQ8)</f>
        <v>2138</v>
      </c>
      <c r="EMS8" s="211">
        <f t="shared" ref="EMS8:EMS23" si="1157">EMR8/$EMS$5</f>
        <v>356.33333333333331</v>
      </c>
      <c r="EMT8" s="195">
        <v>0</v>
      </c>
      <c r="EMU8" s="49">
        <v>0</v>
      </c>
      <c r="EMV8" s="49">
        <v>0</v>
      </c>
      <c r="EMW8" s="49">
        <v>0</v>
      </c>
      <c r="EMX8" s="49">
        <v>0</v>
      </c>
      <c r="EMY8" s="49">
        <v>0</v>
      </c>
      <c r="EMZ8" s="64">
        <f t="shared" ref="EMZ8:EMZ23" si="1158">SUM(EMT8:EMY8)</f>
        <v>0</v>
      </c>
      <c r="ENA8" s="211">
        <f t="shared" ref="ENA8:ENA23" si="1159">EMZ8/$ENA$5</f>
        <v>0</v>
      </c>
      <c r="ENB8" s="244">
        <v>702</v>
      </c>
      <c r="ENC8" s="64">
        <v>937</v>
      </c>
      <c r="END8" s="64">
        <v>0</v>
      </c>
      <c r="ENE8" s="64">
        <v>0</v>
      </c>
      <c r="ENF8" s="64">
        <v>1471</v>
      </c>
      <c r="ENG8" s="64">
        <v>0</v>
      </c>
      <c r="ENH8" s="64">
        <f t="shared" ref="ENH8:ENH23" si="1160">SUM(ENB8:ENG8)</f>
        <v>3110</v>
      </c>
      <c r="ENI8" s="211">
        <f t="shared" ref="ENI8:ENI23" si="1161">ENH8/$ENI$5</f>
        <v>518.33333333333337</v>
      </c>
      <c r="ENJ8" s="195">
        <v>0</v>
      </c>
      <c r="ENK8" s="49">
        <v>0</v>
      </c>
      <c r="ENL8" s="49">
        <v>0</v>
      </c>
      <c r="ENM8" s="49">
        <v>0</v>
      </c>
      <c r="ENN8" s="49">
        <v>0</v>
      </c>
      <c r="ENO8" s="49">
        <v>0</v>
      </c>
      <c r="ENP8" s="64">
        <f t="shared" ref="ENP8:ENP23" si="1162">SUM(ENJ8:ENO8)</f>
        <v>0</v>
      </c>
      <c r="ENQ8" s="211">
        <f t="shared" ref="ENQ8:ENQ23" si="1163">ENP8/$ENQ$5</f>
        <v>0</v>
      </c>
      <c r="ENR8" s="244">
        <v>0</v>
      </c>
      <c r="ENS8" s="64">
        <v>0</v>
      </c>
      <c r="ENT8" s="64">
        <v>1661</v>
      </c>
      <c r="ENU8" s="64">
        <v>0</v>
      </c>
      <c r="ENV8" s="64">
        <v>0</v>
      </c>
      <c r="ENW8" s="64">
        <v>0</v>
      </c>
      <c r="ENX8" s="64">
        <f t="shared" ref="ENX8:ENX23" si="1164">SUM(ENR8:ENW8)</f>
        <v>1661</v>
      </c>
      <c r="ENY8" s="211">
        <f t="shared" ref="ENY8:ENY23" si="1165">ENX8/$ENY$5</f>
        <v>276.83333333333331</v>
      </c>
      <c r="ENZ8" s="244">
        <f>SUMIF(SUMPK!$B:$B,$B:$B,SUMPK!$O:$O)</f>
        <v>0</v>
      </c>
      <c r="EOA8" s="64">
        <v>1426</v>
      </c>
      <c r="EOB8" s="64">
        <v>233</v>
      </c>
      <c r="EOC8" s="64">
        <v>283</v>
      </c>
      <c r="EOD8" s="64">
        <v>0</v>
      </c>
      <c r="EOE8" s="64">
        <v>0</v>
      </c>
      <c r="EOF8" s="64">
        <f t="shared" ref="EOF8:EOF23" si="1166">SUM(ENZ8:EOE8)</f>
        <v>1942</v>
      </c>
      <c r="EOG8" s="211">
        <f t="shared" ref="EOG8:EOG23" si="1167">EOF8/$EOG$5</f>
        <v>323.66666666666669</v>
      </c>
      <c r="EOH8" s="244">
        <v>0</v>
      </c>
      <c r="EOI8" s="64">
        <v>0</v>
      </c>
      <c r="EOJ8" s="64">
        <v>284</v>
      </c>
      <c r="EOK8" s="64">
        <v>0</v>
      </c>
      <c r="EOL8" s="64">
        <v>0</v>
      </c>
      <c r="EOM8" s="64">
        <v>996</v>
      </c>
      <c r="EON8" s="64">
        <f t="shared" ref="EON8:EON23" si="1168">SUM(EOH8:EOM8)</f>
        <v>1280</v>
      </c>
      <c r="EOO8" s="211">
        <f t="shared" ref="EOO8:EOO23" si="1169">EON8/$EOG$5</f>
        <v>213.33333333333334</v>
      </c>
      <c r="EOP8" s="244">
        <v>0</v>
      </c>
      <c r="EOQ8" s="64">
        <v>962</v>
      </c>
      <c r="EOR8" s="64">
        <v>293</v>
      </c>
      <c r="EOS8" s="64">
        <v>0</v>
      </c>
      <c r="EOT8" s="64">
        <v>0</v>
      </c>
      <c r="EOU8" s="64"/>
      <c r="EOV8" s="64">
        <f t="shared" ref="EOV8:EOV23" si="1170">SUM(EOP8:EOU8)</f>
        <v>1255</v>
      </c>
      <c r="EOW8" s="211">
        <f t="shared" ref="EOW8:EOW23" si="1171">EOV8/$EOW$5</f>
        <v>209.16666666666666</v>
      </c>
      <c r="EOX8" s="244">
        <v>0</v>
      </c>
      <c r="EOY8" s="64">
        <v>0</v>
      </c>
      <c r="EOZ8" s="64">
        <v>961</v>
      </c>
      <c r="EPA8" s="64">
        <v>0</v>
      </c>
      <c r="EPB8" s="64">
        <v>413</v>
      </c>
      <c r="EPC8" s="64">
        <v>0</v>
      </c>
      <c r="EPD8" s="64">
        <f t="shared" ref="EPD8:EPD23" si="1172">SUM(EOX8:EPC8)</f>
        <v>1374</v>
      </c>
      <c r="EPE8" s="211">
        <f t="shared" ref="EPE8:EPE23" si="1173">EPD8/$EOW$5</f>
        <v>229</v>
      </c>
      <c r="EPF8" s="244">
        <v>779</v>
      </c>
      <c r="EPG8" s="64">
        <v>0</v>
      </c>
      <c r="EPH8" s="64">
        <v>0</v>
      </c>
      <c r="EPI8" s="64">
        <v>0</v>
      </c>
      <c r="EPJ8" s="64">
        <v>0</v>
      </c>
      <c r="EPK8" s="64">
        <v>0</v>
      </c>
      <c r="EPL8" s="64">
        <f t="shared" ref="EPL8:EPL23" si="1174">SUM(EPF8:EPK8)</f>
        <v>779</v>
      </c>
      <c r="EPM8" s="211">
        <f t="shared" ref="EPM8:EPM23" si="1175">EPL8/$EPM$5</f>
        <v>129.83333333333334</v>
      </c>
      <c r="EPN8" s="195">
        <v>0</v>
      </c>
      <c r="EPO8" s="49">
        <v>0</v>
      </c>
      <c r="EPP8" s="49">
        <v>949</v>
      </c>
      <c r="EPQ8" s="49">
        <v>458</v>
      </c>
      <c r="EPR8" s="49">
        <v>0</v>
      </c>
      <c r="EPS8" s="49">
        <v>977</v>
      </c>
      <c r="EPT8" s="64">
        <f t="shared" ref="EPT8:EPT23" si="1176">SUM(EPN8:EPS8)</f>
        <v>2384</v>
      </c>
      <c r="EPU8" s="211">
        <f t="shared" ref="EPU8:EPU23" si="1177">EPT8/$EPU$5</f>
        <v>397.33333333333331</v>
      </c>
      <c r="EPV8" s="244">
        <v>106</v>
      </c>
      <c r="EPW8" s="64">
        <v>0</v>
      </c>
      <c r="EPX8" s="64">
        <v>0</v>
      </c>
      <c r="EPY8" s="64">
        <v>1285</v>
      </c>
      <c r="EPZ8" s="64">
        <v>0</v>
      </c>
      <c r="EQA8" s="64">
        <v>0</v>
      </c>
      <c r="EQB8" s="64">
        <f t="shared" ref="EQB8:EQB23" si="1178">SUM(EPV8:EQA8)</f>
        <v>1391</v>
      </c>
      <c r="EQC8" s="211">
        <f t="shared" ref="EQC8:EQC23" si="1179">EQB8/$EQC$5</f>
        <v>231.83333333333334</v>
      </c>
      <c r="EQD8" s="195">
        <v>0</v>
      </c>
      <c r="EQE8" s="49">
        <v>635</v>
      </c>
      <c r="EQF8" s="49">
        <v>0</v>
      </c>
      <c r="EQG8" s="49">
        <v>0</v>
      </c>
      <c r="EQH8" s="49">
        <v>0</v>
      </c>
      <c r="EQI8" s="49">
        <v>0</v>
      </c>
      <c r="EQJ8" s="64">
        <f t="shared" ref="EQJ8:EQJ23" si="1180">SUM(EQD8:EQI8)</f>
        <v>635</v>
      </c>
      <c r="EQK8" s="211">
        <f t="shared" ref="EQK8:EQK23" si="1181">EQJ8/$EQK$5</f>
        <v>105.83333333333333</v>
      </c>
      <c r="EQL8" s="244">
        <v>0</v>
      </c>
      <c r="EQM8" s="64">
        <v>599</v>
      </c>
      <c r="EQN8" s="64">
        <v>0</v>
      </c>
      <c r="EQO8" s="64">
        <v>0</v>
      </c>
      <c r="EQP8" s="64">
        <v>0</v>
      </c>
      <c r="EQQ8" s="64">
        <v>0</v>
      </c>
      <c r="EQR8" s="64">
        <f t="shared" ref="EQR8:EQR23" si="1182">SUM(EQL8:EQQ8)</f>
        <v>599</v>
      </c>
      <c r="EQS8" s="211">
        <f t="shared" ref="EQS8:EQS23" si="1183">EQR8/$EQS$5</f>
        <v>99.833333333333329</v>
      </c>
      <c r="EQT8" s="244">
        <v>0</v>
      </c>
      <c r="EQU8" s="64">
        <v>0</v>
      </c>
      <c r="EQV8" s="64">
        <v>427</v>
      </c>
      <c r="EQW8" s="64">
        <v>590</v>
      </c>
      <c r="EQX8" s="64">
        <v>0</v>
      </c>
      <c r="EQY8" s="64">
        <v>0</v>
      </c>
      <c r="EQZ8" s="64">
        <f t="shared" ref="EQZ8:EQZ23" si="1184">SUM(EQT8:EQY8)</f>
        <v>1017</v>
      </c>
      <c r="ERA8" s="211">
        <f t="shared" ref="ERA8:ERA23" si="1185">EQZ8/$ERA$5</f>
        <v>169.5</v>
      </c>
      <c r="ERB8" s="195">
        <v>0</v>
      </c>
      <c r="ERC8" s="49">
        <v>620</v>
      </c>
      <c r="ERD8" s="49">
        <v>0</v>
      </c>
      <c r="ERE8" s="49">
        <v>0</v>
      </c>
      <c r="ERF8" s="49">
        <v>0</v>
      </c>
      <c r="ERG8" s="49">
        <v>632</v>
      </c>
      <c r="ERH8" s="64">
        <f t="shared" ref="ERH8:ERH23" si="1186">SUM(ERB8:ERG8)</f>
        <v>1252</v>
      </c>
      <c r="ERI8" s="211">
        <f t="shared" ref="ERI8:ERI23" si="1187">ERH8/$ERI$5</f>
        <v>208.66666666666666</v>
      </c>
      <c r="ERJ8" s="195">
        <v>1120</v>
      </c>
      <c r="ERK8" s="49">
        <v>0</v>
      </c>
      <c r="ERL8" s="49">
        <v>0</v>
      </c>
      <c r="ERM8" s="49">
        <v>0</v>
      </c>
      <c r="ERN8" s="49">
        <v>0</v>
      </c>
      <c r="ERO8" s="49">
        <v>1054</v>
      </c>
      <c r="ERP8" s="64">
        <f t="shared" ref="ERP8:ERP23" si="1188">SUM(ERJ8:ERO8)</f>
        <v>2174</v>
      </c>
      <c r="ERQ8" s="211">
        <f t="shared" ref="ERQ8:ERQ23" si="1189">ERP8/$ERQ$5</f>
        <v>362.33333333333331</v>
      </c>
      <c r="ERR8" s="195">
        <v>0</v>
      </c>
      <c r="ERS8" s="49">
        <v>0</v>
      </c>
      <c r="ERT8" s="49">
        <v>0</v>
      </c>
      <c r="ERU8" s="49">
        <v>0</v>
      </c>
      <c r="ERV8" s="49">
        <v>814</v>
      </c>
      <c r="ERW8" s="49">
        <v>159</v>
      </c>
      <c r="ERX8" s="64">
        <f t="shared" ref="ERX8:ERX23" si="1190">SUM(ERR8:ERW8)</f>
        <v>973</v>
      </c>
      <c r="ERY8" s="211">
        <f t="shared" ref="ERY8:ERY23" si="1191">ERX8/$ERY$5</f>
        <v>162.16666666666666</v>
      </c>
      <c r="ERZ8" s="195">
        <v>0</v>
      </c>
      <c r="ESA8" s="49">
        <v>458</v>
      </c>
      <c r="ESB8" s="49">
        <v>432</v>
      </c>
      <c r="ESC8" s="49">
        <v>1051</v>
      </c>
      <c r="ESD8" s="49">
        <v>0</v>
      </c>
      <c r="ESE8" s="49">
        <v>463</v>
      </c>
      <c r="ESF8" s="64">
        <f t="shared" ref="ESF8:ESF23" si="1192">SUM(ERZ8:ESE8)</f>
        <v>2404</v>
      </c>
      <c r="ESG8" s="211">
        <f t="shared" ref="ESG8:ESG23" si="1193">ESF8/$ESG$5</f>
        <v>400.66666666666669</v>
      </c>
      <c r="ESH8" s="195">
        <v>0</v>
      </c>
      <c r="ESI8" s="49">
        <v>0</v>
      </c>
      <c r="ESJ8" s="49">
        <v>0</v>
      </c>
      <c r="ESK8" s="49">
        <v>0</v>
      </c>
      <c r="ESL8" s="49">
        <v>0</v>
      </c>
      <c r="ESM8" s="49">
        <v>779</v>
      </c>
      <c r="ESN8" s="64">
        <f t="shared" ref="ESN8:ESN23" si="1194">SUM(ESH8:ESM8)</f>
        <v>779</v>
      </c>
      <c r="ESO8" s="211">
        <f t="shared" ref="ESO8:ESO23" si="1195">ESN8/$ESO$5</f>
        <v>129.83333333333334</v>
      </c>
      <c r="ESP8" s="195">
        <v>0</v>
      </c>
      <c r="ESQ8" s="49">
        <v>0</v>
      </c>
      <c r="ESR8" s="49">
        <v>918</v>
      </c>
      <c r="ESS8" s="49">
        <v>1400</v>
      </c>
      <c r="EST8" s="49">
        <v>0</v>
      </c>
      <c r="ESU8" s="49">
        <v>0</v>
      </c>
      <c r="ESV8" s="64">
        <f t="shared" ref="ESV8:ESV23" si="1196">SUM(ESP8:ESU8)</f>
        <v>2318</v>
      </c>
      <c r="ESW8" s="211">
        <f t="shared" ref="ESW8:ESW23" si="1197">ESV8/$ESW$5</f>
        <v>386.33333333333331</v>
      </c>
      <c r="ESX8" s="346">
        <v>477</v>
      </c>
      <c r="ESY8" s="343">
        <v>0</v>
      </c>
      <c r="ESZ8" s="343">
        <v>0</v>
      </c>
      <c r="ETA8" s="343">
        <v>0</v>
      </c>
      <c r="ETB8" s="343">
        <v>0</v>
      </c>
      <c r="ETC8" s="343">
        <v>1669</v>
      </c>
      <c r="ETD8" s="322">
        <f t="shared" ref="ETD8:ETD23" si="1198">SUM(ESX8:ETC8)</f>
        <v>2146</v>
      </c>
      <c r="ETE8" s="736">
        <f t="shared" ref="ETE8:ETE23" si="1199">ETD8/$ETE$5</f>
        <v>357.66666666666669</v>
      </c>
      <c r="ETF8" s="458">
        <v>0</v>
      </c>
      <c r="ETG8" s="83">
        <v>0</v>
      </c>
      <c r="ETH8" s="83">
        <v>0</v>
      </c>
      <c r="ETI8" s="83">
        <v>0</v>
      </c>
      <c r="ETJ8" s="83">
        <v>0</v>
      </c>
      <c r="ETK8" s="83">
        <v>1327</v>
      </c>
      <c r="ETL8" s="64">
        <f t="shared" ref="ETL8:ETL23" si="1200">SUM(ETF8:ETK8)</f>
        <v>1327</v>
      </c>
      <c r="ETM8" s="211">
        <f t="shared" ref="ETM8:ETM23" si="1201">ETL8/$ETM$5</f>
        <v>221.16666666666666</v>
      </c>
      <c r="ETN8" s="195">
        <v>0</v>
      </c>
      <c r="ETO8" s="49">
        <v>0</v>
      </c>
      <c r="ETP8" s="49">
        <v>0</v>
      </c>
      <c r="ETQ8" s="49">
        <v>0</v>
      </c>
      <c r="ETR8" s="49">
        <v>0</v>
      </c>
      <c r="ETS8" s="49">
        <v>1753</v>
      </c>
      <c r="ETT8" s="808">
        <f t="shared" ref="ETT8:ETT23" si="1202">SUM(ETN8:ETS8)</f>
        <v>1753</v>
      </c>
      <c r="ETU8" s="211">
        <f t="shared" ref="ETU8:ETU23" si="1203">ETT8/$ETU$5</f>
        <v>292.16666666666669</v>
      </c>
      <c r="ETV8" s="195">
        <v>0</v>
      </c>
      <c r="ETW8" s="49">
        <v>0</v>
      </c>
      <c r="ETX8" s="49">
        <v>1198</v>
      </c>
      <c r="ETY8" s="49">
        <v>0</v>
      </c>
      <c r="ETZ8" s="49">
        <v>1413</v>
      </c>
      <c r="EUA8" s="49">
        <v>0</v>
      </c>
      <c r="EUB8" s="808">
        <f t="shared" ref="EUB8:EUB23" si="1204">SUM(ETV8:EUA8)</f>
        <v>2611</v>
      </c>
      <c r="EUC8" s="211">
        <f t="shared" ref="EUC8:EUC23" si="1205">EUB8/$EUC$5</f>
        <v>435.16666666666669</v>
      </c>
      <c r="EUD8" s="829">
        <v>0</v>
      </c>
      <c r="EUE8" s="49">
        <v>0</v>
      </c>
      <c r="EUF8" s="49">
        <v>0</v>
      </c>
      <c r="EUG8" s="49">
        <v>0</v>
      </c>
      <c r="EUH8" s="49">
        <v>1117</v>
      </c>
      <c r="EUI8" s="830">
        <v>0</v>
      </c>
      <c r="EUJ8" s="826">
        <f t="shared" ref="EUJ8:EUJ23" si="1206">SUM(EUD8:EUI8)</f>
        <v>1117</v>
      </c>
      <c r="EUK8" s="211">
        <f t="shared" ref="EUK8:EUK23" si="1207">EUJ8/$EUK$5</f>
        <v>186.16666666666666</v>
      </c>
      <c r="EUL8" s="458">
        <v>0</v>
      </c>
      <c r="EUM8" s="83">
        <v>474</v>
      </c>
      <c r="EUN8" s="83">
        <v>0</v>
      </c>
      <c r="EUO8" s="83">
        <v>807</v>
      </c>
      <c r="EUP8" s="83">
        <v>0</v>
      </c>
      <c r="EUQ8" s="83">
        <v>0</v>
      </c>
      <c r="EUR8" s="808">
        <f t="shared" ref="EUR8:EUR23" si="1208">SUM(EUL8:EUQ8)</f>
        <v>1281</v>
      </c>
      <c r="EUS8" s="211">
        <f t="shared" ref="EUS8:EUS23" si="1209">EUR8/$EUS$5</f>
        <v>213.5</v>
      </c>
      <c r="EUT8" s="458">
        <v>0</v>
      </c>
      <c r="EUU8" s="83">
        <v>0</v>
      </c>
      <c r="EUV8" s="83">
        <v>0</v>
      </c>
      <c r="EUW8" s="83">
        <v>0</v>
      </c>
      <c r="EUX8" s="83">
        <v>0</v>
      </c>
      <c r="EUY8" s="83">
        <v>0</v>
      </c>
      <c r="EUZ8" s="808">
        <f t="shared" ref="EUZ8:EUZ23" si="1210">SUM(EUT8:EUY8)</f>
        <v>0</v>
      </c>
      <c r="EVA8" s="211">
        <f t="shared" ref="EVA8:EVA23" si="1211">EUZ8/$EVA$5</f>
        <v>0</v>
      </c>
      <c r="EVB8" s="195">
        <v>810</v>
      </c>
      <c r="EVC8" s="49">
        <v>0</v>
      </c>
      <c r="EVD8" s="49">
        <v>0</v>
      </c>
      <c r="EVE8" s="49">
        <v>0</v>
      </c>
      <c r="EVF8" s="49">
        <v>597</v>
      </c>
      <c r="EVG8" s="49">
        <v>0</v>
      </c>
      <c r="EVH8" s="808">
        <f t="shared" ref="EVH8:EVH23" si="1212">SUM(EVB8:EVG8)</f>
        <v>1407</v>
      </c>
      <c r="EVI8" s="211">
        <f t="shared" ref="EVI8:EVI23" si="1213">EVH8/$EVI$5</f>
        <v>234.5</v>
      </c>
      <c r="EVJ8" s="195">
        <v>0</v>
      </c>
      <c r="EVK8" s="49">
        <v>736</v>
      </c>
      <c r="EVL8" s="49">
        <v>0</v>
      </c>
      <c r="EVM8" s="49">
        <v>0</v>
      </c>
      <c r="EVN8" s="49">
        <v>0</v>
      </c>
      <c r="EVO8" s="49">
        <v>0</v>
      </c>
      <c r="EVP8" s="808">
        <f t="shared" ref="EVP8:EVP23" si="1214">SUM(EVJ8:EVO8)</f>
        <v>736</v>
      </c>
      <c r="EVQ8" s="211">
        <f t="shared" ref="EVQ8:EVQ23" si="1215">EVP8/$EVQ$5</f>
        <v>122.66666666666667</v>
      </c>
      <c r="EVR8" s="195">
        <v>0</v>
      </c>
      <c r="EVS8" s="49">
        <v>0</v>
      </c>
      <c r="EVT8" s="49">
        <v>962</v>
      </c>
      <c r="EVU8" s="49">
        <v>0</v>
      </c>
      <c r="EVV8" s="49">
        <v>0</v>
      </c>
      <c r="EVW8" s="49">
        <v>0</v>
      </c>
      <c r="EVX8" s="808">
        <f t="shared" ref="EVX8:EVX23" si="1216">SUM(EVR8:EVW8)</f>
        <v>962</v>
      </c>
      <c r="EVY8" s="211">
        <f t="shared" ref="EVY8:EVY23" si="1217">EVX8/$EVY$5</f>
        <v>160.33333333333334</v>
      </c>
      <c r="EVZ8" s="195">
        <v>0</v>
      </c>
      <c r="EWA8" s="49">
        <v>0</v>
      </c>
      <c r="EWB8" s="49">
        <v>989</v>
      </c>
      <c r="EWC8" s="49">
        <v>0</v>
      </c>
      <c r="EWD8" s="49">
        <v>0</v>
      </c>
      <c r="EWE8" s="49">
        <v>0</v>
      </c>
      <c r="EWF8" s="808">
        <f t="shared" ref="EWF8:EWF23" si="1218">SUM(EVZ8:EWE8)</f>
        <v>989</v>
      </c>
      <c r="EWG8" s="211">
        <f t="shared" ref="EWG8:EWG23" si="1219">EWF8/$EWG$5</f>
        <v>164.83333333333334</v>
      </c>
      <c r="EWH8" s="195">
        <v>0</v>
      </c>
      <c r="EWI8" s="49">
        <v>216</v>
      </c>
      <c r="EWJ8" s="49">
        <v>610</v>
      </c>
      <c r="EWK8" s="49">
        <v>0</v>
      </c>
      <c r="EWL8" s="49">
        <v>162</v>
      </c>
      <c r="EWM8" s="49">
        <v>1341</v>
      </c>
      <c r="EWN8" s="808">
        <f t="shared" ref="EWN8:EWN23" si="1220">SUM(EWH8:EWM8)</f>
        <v>2329</v>
      </c>
      <c r="EWO8" s="211">
        <f t="shared" ref="EWO8:EWO23" si="1221">EWN8/$EWO$5</f>
        <v>388.16666666666669</v>
      </c>
      <c r="EWP8" s="195">
        <v>0</v>
      </c>
      <c r="EWQ8" s="49">
        <v>0</v>
      </c>
      <c r="EWR8" s="49">
        <v>324</v>
      </c>
      <c r="EWS8" s="49">
        <v>1161</v>
      </c>
      <c r="EWT8" s="49">
        <v>0</v>
      </c>
      <c r="EWU8" s="49">
        <v>0</v>
      </c>
      <c r="EWV8" s="808">
        <f t="shared" ref="EWV8:EWV23" si="1222">SUM(EWP8:EWU8)</f>
        <v>1485</v>
      </c>
      <c r="EWW8" s="211">
        <f t="shared" ref="EWW8:EWW23" si="1223">EWV8/$EWW$5</f>
        <v>247.5</v>
      </c>
      <c r="EWX8" s="244">
        <v>0</v>
      </c>
      <c r="EWY8" s="64">
        <v>0</v>
      </c>
      <c r="EWZ8" s="64">
        <v>0</v>
      </c>
      <c r="EXA8" s="64">
        <v>0</v>
      </c>
      <c r="EXB8" s="64">
        <v>0</v>
      </c>
      <c r="EXC8" s="64">
        <v>0</v>
      </c>
      <c r="EXD8" s="808">
        <f t="shared" ref="EXD8:EXD23" si="1224">SUM(EWX8:EXC8)</f>
        <v>0</v>
      </c>
      <c r="EXE8" s="211">
        <f t="shared" ref="EXE8:EXE23" si="1225">EXD8/$EXE$5</f>
        <v>0</v>
      </c>
      <c r="EXF8" s="195">
        <v>928</v>
      </c>
      <c r="EXG8" s="49">
        <v>0</v>
      </c>
      <c r="EXH8" s="49">
        <v>0</v>
      </c>
      <c r="EXI8" s="49">
        <v>540</v>
      </c>
      <c r="EXJ8" s="49">
        <v>425</v>
      </c>
      <c r="EXK8" s="49">
        <v>0</v>
      </c>
      <c r="EXL8" s="808">
        <f t="shared" ref="EXL8:EXL23" si="1226">SUM(EXF8:EXK8)</f>
        <v>1893</v>
      </c>
      <c r="EXM8" s="211">
        <f t="shared" ref="EXM8:EXM23" si="1227">EXL8/$EXM$5</f>
        <v>315.5</v>
      </c>
      <c r="EXN8" s="244">
        <v>0</v>
      </c>
      <c r="EXO8" s="64">
        <v>0</v>
      </c>
      <c r="EXP8" s="64">
        <v>0</v>
      </c>
      <c r="EXQ8" s="64">
        <v>0</v>
      </c>
      <c r="EXR8" s="64">
        <v>0</v>
      </c>
      <c r="EXS8" s="64"/>
      <c r="EXT8" s="808">
        <f t="shared" ref="EXT8:EXT23" si="1228">SUM(EXN8:EXS8)</f>
        <v>0</v>
      </c>
      <c r="EXU8" s="211">
        <f t="shared" ref="EXU8:EXU23" si="1229">EXT8/$EXU$5</f>
        <v>0</v>
      </c>
      <c r="EXV8" s="195">
        <v>432</v>
      </c>
      <c r="EXW8" s="49">
        <v>1040</v>
      </c>
      <c r="EXX8" s="49">
        <v>0</v>
      </c>
      <c r="EXY8" s="49">
        <v>0</v>
      </c>
      <c r="EXZ8" s="49">
        <v>0</v>
      </c>
      <c r="EYA8" s="49">
        <v>0</v>
      </c>
      <c r="EYB8" s="808">
        <f t="shared" ref="EYB8:EYB23" si="1230">SUM(EXV8:EYA8)</f>
        <v>1472</v>
      </c>
      <c r="EYC8" s="211">
        <f t="shared" ref="EYC8:EYC23" si="1231">EYB8/$EYC$5</f>
        <v>245.33333333333334</v>
      </c>
      <c r="EYD8" s="458">
        <v>0</v>
      </c>
      <c r="EYE8" s="83">
        <v>0</v>
      </c>
      <c r="EYF8" s="83">
        <v>1306</v>
      </c>
      <c r="EYG8" s="83">
        <v>0</v>
      </c>
      <c r="EYH8" s="83">
        <v>0</v>
      </c>
      <c r="EYI8" s="83">
        <v>0</v>
      </c>
      <c r="EYJ8" s="808">
        <f t="shared" ref="EYJ8:EYJ23" si="1232">SUM(EYD8:EYI8)</f>
        <v>1306</v>
      </c>
      <c r="EYK8" s="211">
        <f t="shared" ref="EYK8:EYK23" si="1233">EYJ8/$EYK$5</f>
        <v>217.66666666666666</v>
      </c>
      <c r="EYL8" s="195">
        <v>0</v>
      </c>
      <c r="EYM8" s="49">
        <v>0</v>
      </c>
      <c r="EYN8" s="49">
        <v>977</v>
      </c>
      <c r="EYO8" s="49">
        <v>0</v>
      </c>
      <c r="EYP8" s="49">
        <v>0</v>
      </c>
      <c r="EYQ8" s="49">
        <v>0</v>
      </c>
      <c r="EYR8" s="808">
        <f t="shared" ref="EYR8:EYR23" si="1234">SUM(EYL8:EYQ8)</f>
        <v>977</v>
      </c>
      <c r="EYS8" s="211">
        <f t="shared" ref="EYS8:EYS23" si="1235">EYR8/$EYS$5</f>
        <v>162.83333333333334</v>
      </c>
      <c r="EYT8" s="195">
        <v>0</v>
      </c>
      <c r="EYU8" s="49">
        <v>0</v>
      </c>
      <c r="EYV8" s="49">
        <v>0</v>
      </c>
      <c r="EYW8" s="49">
        <v>0</v>
      </c>
      <c r="EYX8" s="49">
        <v>798</v>
      </c>
      <c r="EYY8" s="49">
        <v>0</v>
      </c>
      <c r="EYZ8" s="808">
        <f t="shared" ref="EYZ8:EYZ23" si="1236">SUM(EYT8:EYY8)</f>
        <v>798</v>
      </c>
      <c r="EZA8" s="211">
        <f t="shared" ref="EZA8:EZA23" si="1237">EYZ8/$EZA$5</f>
        <v>133</v>
      </c>
      <c r="EZB8" s="195">
        <v>0</v>
      </c>
      <c r="EZC8" s="49">
        <v>0</v>
      </c>
      <c r="EZD8" s="49">
        <v>0</v>
      </c>
      <c r="EZE8" s="49">
        <v>0</v>
      </c>
      <c r="EZF8" s="49">
        <v>0</v>
      </c>
      <c r="EZG8" s="49">
        <v>0</v>
      </c>
      <c r="EZH8" s="808">
        <f t="shared" ref="EZH8:EZH23" si="1238">SUM(EZB8:EZG8)</f>
        <v>0</v>
      </c>
      <c r="EZI8" s="211">
        <f t="shared" ref="EZI8:EZI23" si="1239">EZH8/$EZI$5</f>
        <v>0</v>
      </c>
      <c r="EZJ8" s="195">
        <v>0</v>
      </c>
      <c r="EZK8" s="49">
        <v>968</v>
      </c>
      <c r="EZL8" s="49">
        <v>0</v>
      </c>
      <c r="EZM8" s="49">
        <v>0</v>
      </c>
      <c r="EZN8" s="49">
        <v>0</v>
      </c>
      <c r="EZO8" s="49">
        <v>1295</v>
      </c>
      <c r="EZP8" s="872">
        <f t="shared" ref="EZP8:EZP23" si="1240">SUM(EZJ8:EZO8)</f>
        <v>2263</v>
      </c>
      <c r="EZQ8" s="873">
        <f t="shared" ref="EZQ8:EZQ23" si="1241">EZP8/$EZQ$5</f>
        <v>377.16666666666669</v>
      </c>
      <c r="EZR8" s="195">
        <v>0</v>
      </c>
      <c r="EZS8" s="49">
        <v>0</v>
      </c>
      <c r="EZT8" s="49">
        <v>0</v>
      </c>
      <c r="EZU8" s="49">
        <v>0</v>
      </c>
      <c r="EZV8" s="49">
        <v>941</v>
      </c>
      <c r="EZW8" s="49">
        <v>0</v>
      </c>
      <c r="EZX8" s="872">
        <f t="shared" ref="EZX8:EZX23" si="1242">SUM(EZR8:EZW8)</f>
        <v>941</v>
      </c>
      <c r="EZY8" s="873">
        <f t="shared" ref="EZY8:EZY23" si="1243">EZX8/$EZY$5</f>
        <v>156.83333333333334</v>
      </c>
      <c r="EZZ8" s="195">
        <v>0</v>
      </c>
      <c r="FAA8" s="49">
        <v>0</v>
      </c>
      <c r="FAB8" s="49">
        <v>0</v>
      </c>
      <c r="FAC8" s="49">
        <v>0</v>
      </c>
      <c r="FAD8" s="49">
        <v>0</v>
      </c>
      <c r="FAE8" s="49">
        <v>0</v>
      </c>
      <c r="FAF8" s="872">
        <f t="shared" ref="FAF8:FAF23" si="1244">SUM(EZZ8:FAE8)</f>
        <v>0</v>
      </c>
      <c r="FAG8" s="873">
        <f t="shared" ref="FAG8:FAG23" si="1245">FAF8/$FAG$5</f>
        <v>0</v>
      </c>
      <c r="FAH8" s="195">
        <v>622</v>
      </c>
      <c r="FAI8" s="49">
        <v>0</v>
      </c>
      <c r="FAJ8" s="49">
        <v>0</v>
      </c>
      <c r="FAK8" s="49">
        <v>0</v>
      </c>
      <c r="FAL8" s="49">
        <v>938</v>
      </c>
      <c r="FAM8" s="49">
        <v>0</v>
      </c>
      <c r="FAN8" s="872">
        <f t="shared" ref="FAN8:FAN23" si="1246">SUM(FAH8:FAM8)</f>
        <v>1560</v>
      </c>
      <c r="FAO8" s="873">
        <f t="shared" ref="FAO8:FAO23" si="1247">FAN8/$FAO$5</f>
        <v>260</v>
      </c>
      <c r="FAP8" s="195">
        <v>0</v>
      </c>
      <c r="FAQ8" s="49">
        <v>0</v>
      </c>
      <c r="FAR8" s="49">
        <v>918</v>
      </c>
      <c r="FAS8" s="49">
        <v>34</v>
      </c>
      <c r="FAT8" s="49">
        <v>0</v>
      </c>
      <c r="FAU8" s="49"/>
      <c r="FAV8" s="872">
        <f t="shared" ref="FAV8:FAV23" si="1248">SUM(FAP8:FAU8)</f>
        <v>952</v>
      </c>
      <c r="FAW8" s="873">
        <f t="shared" ref="FAW8:FAW23" si="1249">FAV8/$FAW$5</f>
        <v>158.66666666666666</v>
      </c>
    </row>
    <row r="9" spans="1:4105" s="8" customFormat="1" ht="15" customHeight="1" x14ac:dyDescent="0.2">
      <c r="A9" s="21">
        <v>3</v>
      </c>
      <c r="B9" s="21" t="s">
        <v>211</v>
      </c>
      <c r="C9" s="275" t="s">
        <v>214</v>
      </c>
      <c r="D9" s="21">
        <v>50</v>
      </c>
      <c r="E9" s="24">
        <v>0</v>
      </c>
      <c r="F9" s="24">
        <v>17500</v>
      </c>
      <c r="G9" s="24"/>
      <c r="H9" s="24"/>
      <c r="I9" s="24"/>
      <c r="J9" s="360">
        <f>SUMIF(SUMPK!$B:$B,$B:$B,SUMPK!$O:$O)</f>
        <v>756</v>
      </c>
      <c r="K9" s="24"/>
      <c r="L9" s="24">
        <f t="shared" si="569"/>
        <v>16744</v>
      </c>
      <c r="M9" s="24">
        <f t="shared" si="570"/>
        <v>16744</v>
      </c>
      <c r="N9" s="15">
        <v>0</v>
      </c>
      <c r="O9" s="276">
        <f t="shared" si="0"/>
        <v>0</v>
      </c>
      <c r="P9" s="15">
        <v>454.16666666666669</v>
      </c>
      <c r="Q9" s="276">
        <f t="shared" si="571"/>
        <v>221.2051376146789</v>
      </c>
      <c r="R9" s="277">
        <f t="shared" si="572"/>
        <v>453.84615384615387</v>
      </c>
      <c r="S9" s="222">
        <v>11800</v>
      </c>
      <c r="T9" s="276">
        <f t="shared" si="573"/>
        <v>36.893559322033894</v>
      </c>
      <c r="U9" s="278"/>
      <c r="V9" s="277">
        <f t="shared" si="1"/>
        <v>36.893559322033894</v>
      </c>
      <c r="W9" s="279">
        <f t="shared" si="2"/>
        <v>1</v>
      </c>
      <c r="X9" s="299"/>
      <c r="Y9" s="280"/>
      <c r="Z9" s="280"/>
      <c r="AA9" s="280"/>
      <c r="AB9" s="280"/>
      <c r="AC9" s="662">
        <v>18</v>
      </c>
      <c r="AD9" s="648">
        <v>48</v>
      </c>
      <c r="AE9" s="49"/>
      <c r="AF9" s="49">
        <v>220</v>
      </c>
      <c r="AG9" s="49">
        <v>4598</v>
      </c>
      <c r="AH9" s="47">
        <v>5031</v>
      </c>
      <c r="AI9" s="47">
        <v>1485</v>
      </c>
      <c r="AJ9" s="42">
        <f t="shared" si="3"/>
        <v>11382</v>
      </c>
      <c r="AK9" s="43">
        <f t="shared" si="4"/>
        <v>1897</v>
      </c>
      <c r="AL9" s="48">
        <v>3630</v>
      </c>
      <c r="AM9" s="47">
        <v>1113</v>
      </c>
      <c r="AN9" s="47"/>
      <c r="AO9" s="47">
        <v>5</v>
      </c>
      <c r="AP9" s="47">
        <v>4</v>
      </c>
      <c r="AQ9" s="47">
        <v>2322</v>
      </c>
      <c r="AR9" s="42">
        <f t="shared" si="5"/>
        <v>7074</v>
      </c>
      <c r="AS9" s="43">
        <f t="shared" si="6"/>
        <v>1179</v>
      </c>
      <c r="AT9" s="48">
        <f>310+2177</f>
        <v>2487</v>
      </c>
      <c r="AU9" s="49"/>
      <c r="AV9" s="49"/>
      <c r="AW9" s="49"/>
      <c r="AX9" s="49">
        <v>9</v>
      </c>
      <c r="AY9" s="49">
        <v>4484</v>
      </c>
      <c r="AZ9" s="42">
        <f t="shared" si="7"/>
        <v>6980</v>
      </c>
      <c r="BA9" s="43">
        <f t="shared" si="8"/>
        <v>1163.3333333333333</v>
      </c>
      <c r="BB9" s="48">
        <v>10</v>
      </c>
      <c r="BC9" s="49">
        <v>309</v>
      </c>
      <c r="BD9" s="49">
        <v>1870</v>
      </c>
      <c r="BE9" s="49"/>
      <c r="BF9" s="49">
        <v>2856</v>
      </c>
      <c r="BG9" s="49"/>
      <c r="BH9" s="42">
        <f t="shared" si="9"/>
        <v>5045</v>
      </c>
      <c r="BI9" s="43">
        <f t="shared" si="10"/>
        <v>840.83333333333337</v>
      </c>
      <c r="BJ9" s="48">
        <v>5307</v>
      </c>
      <c r="BK9" s="49">
        <v>909</v>
      </c>
      <c r="BL9" s="49">
        <v>4705</v>
      </c>
      <c r="BM9" s="49">
        <v>489</v>
      </c>
      <c r="BN9" s="49">
        <v>4293</v>
      </c>
      <c r="BO9" s="49"/>
      <c r="BP9" s="42">
        <f t="shared" si="11"/>
        <v>15703</v>
      </c>
      <c r="BQ9" s="43">
        <f t="shared" si="12"/>
        <v>2617.1666666666665</v>
      </c>
      <c r="BR9" s="48">
        <v>3108</v>
      </c>
      <c r="BS9" s="49">
        <v>727</v>
      </c>
      <c r="BT9" s="49"/>
      <c r="BU9" s="49">
        <v>871</v>
      </c>
      <c r="BV9" s="49"/>
      <c r="BW9" s="49"/>
      <c r="BX9" s="42">
        <f t="shared" si="13"/>
        <v>4706</v>
      </c>
      <c r="BY9" s="43">
        <f t="shared" si="14"/>
        <v>784.33333333333337</v>
      </c>
      <c r="BZ9" s="48">
        <v>31</v>
      </c>
      <c r="CA9" s="49">
        <v>4</v>
      </c>
      <c r="CB9" s="49">
        <f>2121+2774</f>
        <v>4895</v>
      </c>
      <c r="CC9" s="49">
        <v>726</v>
      </c>
      <c r="CD9" s="49">
        <v>701</v>
      </c>
      <c r="CE9" s="49"/>
      <c r="CF9" s="42">
        <f t="shared" si="15"/>
        <v>6357</v>
      </c>
      <c r="CG9" s="43">
        <f t="shared" si="16"/>
        <v>1059.5</v>
      </c>
      <c r="CH9" s="63">
        <f>760+2406+5</f>
        <v>3171</v>
      </c>
      <c r="CI9" s="64">
        <v>2732</v>
      </c>
      <c r="CJ9" s="64">
        <v>3789</v>
      </c>
      <c r="CK9" s="64">
        <v>3682</v>
      </c>
      <c r="CL9" s="64">
        <v>1164</v>
      </c>
      <c r="CM9" s="64"/>
      <c r="CN9" s="42">
        <f t="shared" si="17"/>
        <v>14538</v>
      </c>
      <c r="CO9" s="43">
        <f t="shared" si="18"/>
        <v>2423</v>
      </c>
      <c r="CP9" s="48">
        <v>1615</v>
      </c>
      <c r="CQ9" s="49"/>
      <c r="CR9" s="49"/>
      <c r="CS9" s="49">
        <v>4539</v>
      </c>
      <c r="CT9" s="49"/>
      <c r="CU9" s="49">
        <f>432+272</f>
        <v>704</v>
      </c>
      <c r="CV9" s="42">
        <f t="shared" si="19"/>
        <v>6858</v>
      </c>
      <c r="CW9" s="43">
        <f t="shared" si="20"/>
        <v>1143</v>
      </c>
      <c r="CX9" s="22">
        <f>4+624</f>
        <v>628</v>
      </c>
      <c r="CY9" s="49"/>
      <c r="CZ9" s="49"/>
      <c r="DA9" s="49">
        <v>743</v>
      </c>
      <c r="DB9" s="49"/>
      <c r="DC9" s="49">
        <v>3684</v>
      </c>
      <c r="DD9" s="42">
        <f t="shared" si="21"/>
        <v>5055</v>
      </c>
      <c r="DE9" s="43">
        <f t="shared" si="22"/>
        <v>842.5</v>
      </c>
      <c r="DF9" s="48">
        <v>3230</v>
      </c>
      <c r="DG9" s="49"/>
      <c r="DH9" s="49"/>
      <c r="DI9" s="49">
        <v>2094</v>
      </c>
      <c r="DJ9" s="49"/>
      <c r="DK9" s="49"/>
      <c r="DL9" s="42">
        <f t="shared" si="23"/>
        <v>5324</v>
      </c>
      <c r="DM9" s="43">
        <f t="shared" si="24"/>
        <v>887.33333333333337</v>
      </c>
      <c r="DN9" s="48">
        <v>1574</v>
      </c>
      <c r="DO9" s="49"/>
      <c r="DP9" s="49"/>
      <c r="DQ9" s="49"/>
      <c r="DR9" s="49">
        <v>5436</v>
      </c>
      <c r="DS9" s="49">
        <v>2646</v>
      </c>
      <c r="DT9" s="42">
        <f t="shared" si="25"/>
        <v>9656</v>
      </c>
      <c r="DU9" s="43">
        <f t="shared" si="26"/>
        <v>1609.3333333333333</v>
      </c>
      <c r="DV9" s="48">
        <f>4228+5</f>
        <v>4233</v>
      </c>
      <c r="DW9" s="49">
        <v>2</v>
      </c>
      <c r="DX9" s="49"/>
      <c r="DY9" s="49">
        <v>1728</v>
      </c>
      <c r="DZ9" s="49">
        <v>2370</v>
      </c>
      <c r="EA9" s="49">
        <v>5082</v>
      </c>
      <c r="EB9" s="42">
        <f t="shared" si="27"/>
        <v>13415</v>
      </c>
      <c r="EC9" s="43">
        <f t="shared" si="28"/>
        <v>2235.8333333333335</v>
      </c>
      <c r="ED9" s="48"/>
      <c r="EE9" s="49"/>
      <c r="EF9" s="49">
        <v>4427</v>
      </c>
      <c r="EG9" s="49"/>
      <c r="EH9" s="49"/>
      <c r="EI9" s="49">
        <v>3186</v>
      </c>
      <c r="EJ9" s="42">
        <f t="shared" si="29"/>
        <v>7613</v>
      </c>
      <c r="EK9" s="43">
        <f t="shared" si="30"/>
        <v>1268.8333333333333</v>
      </c>
      <c r="EL9" s="48"/>
      <c r="EM9" s="49"/>
      <c r="EN9" s="49">
        <v>3</v>
      </c>
      <c r="EO9" s="49">
        <v>4783</v>
      </c>
      <c r="EP9" s="49"/>
      <c r="EQ9" s="49"/>
      <c r="ER9" s="42">
        <f t="shared" si="31"/>
        <v>4786</v>
      </c>
      <c r="ES9" s="43">
        <f t="shared" si="32"/>
        <v>797.66666666666663</v>
      </c>
      <c r="ET9" s="48">
        <v>3428</v>
      </c>
      <c r="EU9" s="49"/>
      <c r="EV9" s="49">
        <v>2354</v>
      </c>
      <c r="EW9" s="49"/>
      <c r="EX9" s="49"/>
      <c r="EY9" s="49">
        <v>1809</v>
      </c>
      <c r="EZ9" s="42">
        <f t="shared" si="33"/>
        <v>7591</v>
      </c>
      <c r="FA9" s="43">
        <f t="shared" si="34"/>
        <v>1265.1666666666667</v>
      </c>
      <c r="FB9" s="48">
        <v>2</v>
      </c>
      <c r="FC9" s="49">
        <v>2</v>
      </c>
      <c r="FD9" s="49">
        <v>544</v>
      </c>
      <c r="FE9" s="49"/>
      <c r="FF9" s="49">
        <v>986</v>
      </c>
      <c r="FG9" s="49">
        <v>2067</v>
      </c>
      <c r="FH9" s="42">
        <f t="shared" si="35"/>
        <v>3601</v>
      </c>
      <c r="FI9" s="43">
        <f t="shared" si="36"/>
        <v>600.16666666666663</v>
      </c>
      <c r="FJ9" s="48">
        <v>7</v>
      </c>
      <c r="FK9" s="49">
        <v>1370</v>
      </c>
      <c r="FL9" s="49">
        <v>6</v>
      </c>
      <c r="FM9" s="49"/>
      <c r="FN9" s="49"/>
      <c r="FO9" s="49">
        <v>1294</v>
      </c>
      <c r="FP9" s="42">
        <f t="shared" si="37"/>
        <v>2677</v>
      </c>
      <c r="FQ9" s="43">
        <f t="shared" si="38"/>
        <v>446.16666666666669</v>
      </c>
      <c r="FR9" s="48">
        <v>119</v>
      </c>
      <c r="FS9" s="49">
        <v>3730</v>
      </c>
      <c r="FT9" s="49"/>
      <c r="FU9" s="49">
        <v>1363</v>
      </c>
      <c r="FV9" s="49">
        <v>1080</v>
      </c>
      <c r="FW9" s="49">
        <v>1028</v>
      </c>
      <c r="FX9" s="42">
        <f t="shared" si="39"/>
        <v>7320</v>
      </c>
      <c r="FY9" s="43">
        <f t="shared" si="40"/>
        <v>1220</v>
      </c>
      <c r="FZ9" s="48"/>
      <c r="GA9" s="49"/>
      <c r="GB9" s="49"/>
      <c r="GC9" s="49">
        <v>2247</v>
      </c>
      <c r="GD9" s="49"/>
      <c r="GE9" s="49">
        <v>1554</v>
      </c>
      <c r="GF9" s="42">
        <f t="shared" si="41"/>
        <v>3801</v>
      </c>
      <c r="GG9" s="43">
        <f t="shared" si="42"/>
        <v>633.5</v>
      </c>
      <c r="GH9" s="48">
        <v>25</v>
      </c>
      <c r="GI9" s="49">
        <v>648</v>
      </c>
      <c r="GJ9" s="49">
        <v>950</v>
      </c>
      <c r="GK9" s="49"/>
      <c r="GL9" s="49">
        <v>1842</v>
      </c>
      <c r="GM9" s="49">
        <v>1296</v>
      </c>
      <c r="GN9" s="42">
        <f t="shared" si="43"/>
        <v>4761</v>
      </c>
      <c r="GO9" s="43">
        <f t="shared" si="44"/>
        <v>793.5</v>
      </c>
      <c r="GP9" s="48">
        <v>968</v>
      </c>
      <c r="GQ9" s="49"/>
      <c r="GR9" s="49">
        <v>1188</v>
      </c>
      <c r="GS9" s="49">
        <v>1739</v>
      </c>
      <c r="GT9" s="49">
        <v>3423</v>
      </c>
      <c r="GU9" s="49"/>
      <c r="GV9" s="42">
        <f t="shared" si="45"/>
        <v>7318</v>
      </c>
      <c r="GW9" s="43">
        <f t="shared" si="46"/>
        <v>1219.6666666666667</v>
      </c>
      <c r="GX9" s="48"/>
      <c r="GY9" s="49">
        <v>2156</v>
      </c>
      <c r="GZ9" s="49"/>
      <c r="HA9" s="49">
        <v>837</v>
      </c>
      <c r="HB9" s="49"/>
      <c r="HC9" s="49">
        <v>4905</v>
      </c>
      <c r="HD9" s="42">
        <f t="shared" si="47"/>
        <v>7898</v>
      </c>
      <c r="HE9" s="43">
        <f t="shared" si="48"/>
        <v>1316.3333333333333</v>
      </c>
      <c r="HF9" s="48">
        <v>2650</v>
      </c>
      <c r="HG9" s="49"/>
      <c r="HH9" s="49">
        <v>815</v>
      </c>
      <c r="HI9" s="49">
        <v>1341</v>
      </c>
      <c r="HJ9" s="49"/>
      <c r="HK9" s="49">
        <v>3647</v>
      </c>
      <c r="HL9" s="42">
        <f t="shared" si="49"/>
        <v>8453</v>
      </c>
      <c r="HM9" s="43">
        <f t="shared" si="50"/>
        <v>1408.8333333333333</v>
      </c>
      <c r="HN9" s="82">
        <v>3073</v>
      </c>
      <c r="HO9" s="83">
        <v>2117</v>
      </c>
      <c r="HP9" s="83"/>
      <c r="HQ9" s="83">
        <v>2910</v>
      </c>
      <c r="HR9" s="83"/>
      <c r="HS9" s="83">
        <v>2235</v>
      </c>
      <c r="HT9" s="42">
        <f t="shared" si="51"/>
        <v>10335</v>
      </c>
      <c r="HU9" s="43">
        <f t="shared" si="52"/>
        <v>1722.5</v>
      </c>
      <c r="HV9" s="48">
        <v>261</v>
      </c>
      <c r="HW9" s="49">
        <v>14</v>
      </c>
      <c r="HX9" s="49">
        <v>2781</v>
      </c>
      <c r="HY9" s="49"/>
      <c r="HZ9" s="49">
        <v>705</v>
      </c>
      <c r="IA9" s="49">
        <v>837</v>
      </c>
      <c r="IB9" s="42">
        <f t="shared" si="53"/>
        <v>4598</v>
      </c>
      <c r="IC9" s="43">
        <f t="shared" si="54"/>
        <v>766.33333333333337</v>
      </c>
      <c r="ID9" s="48"/>
      <c r="IE9" s="49"/>
      <c r="IF9" s="49">
        <v>880</v>
      </c>
      <c r="IG9" s="49">
        <v>810</v>
      </c>
      <c r="IH9" s="49">
        <v>1465</v>
      </c>
      <c r="II9" s="49"/>
      <c r="IJ9" s="42">
        <f t="shared" si="55"/>
        <v>3155</v>
      </c>
      <c r="IK9" s="43">
        <f t="shared" si="56"/>
        <v>525.83333333333337</v>
      </c>
      <c r="IL9" s="48">
        <v>4360</v>
      </c>
      <c r="IM9" s="49">
        <v>1524</v>
      </c>
      <c r="IN9" s="49">
        <v>1022</v>
      </c>
      <c r="IO9" s="49"/>
      <c r="IP9" s="49">
        <v>973</v>
      </c>
      <c r="IQ9" s="49"/>
      <c r="IR9" s="42">
        <f t="shared" si="57"/>
        <v>7879</v>
      </c>
      <c r="IS9" s="43">
        <f t="shared" si="58"/>
        <v>1313.1666666666667</v>
      </c>
      <c r="IT9" s="48"/>
      <c r="IU9" s="49">
        <v>439</v>
      </c>
      <c r="IV9" s="49">
        <v>74</v>
      </c>
      <c r="IW9" s="49"/>
      <c r="IX9" s="49"/>
      <c r="IY9" s="49">
        <v>1918</v>
      </c>
      <c r="IZ9" s="42">
        <f t="shared" si="59"/>
        <v>2431</v>
      </c>
      <c r="JA9" s="43">
        <f t="shared" si="60"/>
        <v>405.16666666666669</v>
      </c>
      <c r="JB9" s="48"/>
      <c r="JC9" s="49"/>
      <c r="JD9" s="49"/>
      <c r="JE9" s="49"/>
      <c r="JF9" s="49">
        <f>744+2349</f>
        <v>3093</v>
      </c>
      <c r="JG9" s="49"/>
      <c r="JH9" s="42">
        <f t="shared" si="61"/>
        <v>3093</v>
      </c>
      <c r="JI9" s="43">
        <f t="shared" si="62"/>
        <v>515.5</v>
      </c>
      <c r="JJ9" s="48"/>
      <c r="JK9" s="49"/>
      <c r="JL9" s="49"/>
      <c r="JM9" s="49"/>
      <c r="JN9" s="49">
        <v>3159</v>
      </c>
      <c r="JO9" s="49"/>
      <c r="JP9" s="42">
        <f t="shared" si="63"/>
        <v>3159</v>
      </c>
      <c r="JQ9" s="43">
        <f t="shared" si="64"/>
        <v>526.5</v>
      </c>
      <c r="JR9" s="48"/>
      <c r="JS9" s="49">
        <v>1579</v>
      </c>
      <c r="JT9" s="49"/>
      <c r="JU9" s="49"/>
      <c r="JV9" s="49"/>
      <c r="JW9" s="49"/>
      <c r="JX9" s="42">
        <f t="shared" si="65"/>
        <v>1579</v>
      </c>
      <c r="JY9" s="43">
        <f t="shared" si="66"/>
        <v>263.16666666666669</v>
      </c>
      <c r="JZ9" s="48"/>
      <c r="KA9" s="49">
        <v>1855</v>
      </c>
      <c r="KB9" s="49">
        <v>23</v>
      </c>
      <c r="KC9" s="49">
        <v>2106</v>
      </c>
      <c r="KD9" s="49">
        <v>1676</v>
      </c>
      <c r="KE9" s="49"/>
      <c r="KF9" s="42">
        <f t="shared" si="67"/>
        <v>5660</v>
      </c>
      <c r="KG9" s="43">
        <f t="shared" si="68"/>
        <v>943.33333333333337</v>
      </c>
      <c r="KH9" s="48"/>
      <c r="KI9" s="49">
        <v>904</v>
      </c>
      <c r="KJ9" s="49"/>
      <c r="KK9" s="49"/>
      <c r="KL9" s="49">
        <v>105</v>
      </c>
      <c r="KM9" s="49"/>
      <c r="KN9" s="42">
        <f t="shared" si="69"/>
        <v>1009</v>
      </c>
      <c r="KO9" s="43">
        <f t="shared" si="70"/>
        <v>168.16666666666666</v>
      </c>
      <c r="KP9" s="48"/>
      <c r="KQ9" s="49"/>
      <c r="KR9" s="49">
        <v>877</v>
      </c>
      <c r="KS9" s="49">
        <v>1188</v>
      </c>
      <c r="KT9" s="49">
        <v>968</v>
      </c>
      <c r="KU9" s="49"/>
      <c r="KV9" s="42">
        <f t="shared" si="71"/>
        <v>3033</v>
      </c>
      <c r="KW9" s="43">
        <f t="shared" si="72"/>
        <v>505.5</v>
      </c>
      <c r="KX9" s="48"/>
      <c r="KY9" s="49">
        <v>1418</v>
      </c>
      <c r="KZ9" s="49">
        <v>2698</v>
      </c>
      <c r="LA9" s="49"/>
      <c r="LB9" s="49"/>
      <c r="LC9" s="49">
        <v>800</v>
      </c>
      <c r="LD9" s="42">
        <f t="shared" si="73"/>
        <v>4916</v>
      </c>
      <c r="LE9" s="43">
        <f t="shared" si="74"/>
        <v>819.33333333333337</v>
      </c>
      <c r="LF9" s="48">
        <v>4843</v>
      </c>
      <c r="LG9" s="49">
        <v>31</v>
      </c>
      <c r="LH9" s="49">
        <v>2603</v>
      </c>
      <c r="LI9" s="49"/>
      <c r="LJ9" s="49">
        <v>273</v>
      </c>
      <c r="LK9" s="49">
        <v>693</v>
      </c>
      <c r="LL9" s="42">
        <f t="shared" si="75"/>
        <v>8443</v>
      </c>
      <c r="LM9" s="43">
        <f t="shared" si="76"/>
        <v>1407.1666666666667</v>
      </c>
      <c r="LN9" s="48">
        <v>425</v>
      </c>
      <c r="LO9" s="49"/>
      <c r="LP9" s="49">
        <v>1380</v>
      </c>
      <c r="LQ9" s="49">
        <v>2748</v>
      </c>
      <c r="LR9" s="49"/>
      <c r="LS9" s="49">
        <v>317</v>
      </c>
      <c r="LT9" s="42">
        <f t="shared" si="77"/>
        <v>4870</v>
      </c>
      <c r="LU9" s="43">
        <f t="shared" si="78"/>
        <v>811.66666666666663</v>
      </c>
      <c r="LV9" s="48">
        <v>594</v>
      </c>
      <c r="LW9" s="49">
        <v>1408</v>
      </c>
      <c r="LX9" s="49">
        <v>1489</v>
      </c>
      <c r="LY9" s="49">
        <v>1050</v>
      </c>
      <c r="LZ9" s="49"/>
      <c r="MA9" s="49">
        <v>1894</v>
      </c>
      <c r="MB9" s="42">
        <f t="shared" si="79"/>
        <v>6435</v>
      </c>
      <c r="MC9" s="43">
        <f t="shared" si="80"/>
        <v>1072.5</v>
      </c>
      <c r="MD9" s="48">
        <v>25</v>
      </c>
      <c r="ME9" s="49">
        <v>629</v>
      </c>
      <c r="MF9" s="49"/>
      <c r="MG9" s="49">
        <v>3961</v>
      </c>
      <c r="MH9" s="49"/>
      <c r="MI9" s="49"/>
      <c r="MJ9" s="42">
        <f t="shared" si="81"/>
        <v>4615</v>
      </c>
      <c r="MK9" s="43">
        <f t="shared" si="82"/>
        <v>769.16666666666663</v>
      </c>
      <c r="ML9" s="48">
        <v>1209</v>
      </c>
      <c r="MM9" s="49">
        <v>3144</v>
      </c>
      <c r="MN9" s="49"/>
      <c r="MO9" s="49">
        <v>492</v>
      </c>
      <c r="MP9" s="49">
        <v>1118</v>
      </c>
      <c r="MQ9" s="49">
        <v>1950</v>
      </c>
      <c r="MR9" s="42">
        <f t="shared" si="83"/>
        <v>7913</v>
      </c>
      <c r="MS9" s="43">
        <f t="shared" si="84"/>
        <v>1318.8333333333333</v>
      </c>
      <c r="MT9" s="48"/>
      <c r="MU9" s="49"/>
      <c r="MV9" s="49">
        <v>4883</v>
      </c>
      <c r="MW9" s="49">
        <v>197</v>
      </c>
      <c r="MX9" s="49">
        <v>1560</v>
      </c>
      <c r="MY9" s="49">
        <v>1077</v>
      </c>
      <c r="MZ9" s="42">
        <f t="shared" si="85"/>
        <v>7717</v>
      </c>
      <c r="NA9" s="43">
        <f t="shared" si="86"/>
        <v>1286.1666666666667</v>
      </c>
      <c r="NB9" s="48"/>
      <c r="NC9" s="49"/>
      <c r="ND9" s="49"/>
      <c r="NE9" s="49">
        <v>1096</v>
      </c>
      <c r="NF9" s="49"/>
      <c r="NG9" s="49">
        <v>186</v>
      </c>
      <c r="NH9" s="42">
        <f t="shared" si="87"/>
        <v>1282</v>
      </c>
      <c r="NI9" s="43">
        <f t="shared" si="88"/>
        <v>213.66666666666666</v>
      </c>
      <c r="NJ9" s="48"/>
      <c r="NK9" s="49">
        <v>425</v>
      </c>
      <c r="NL9" s="49"/>
      <c r="NM9" s="49"/>
      <c r="NN9" s="49">
        <v>146</v>
      </c>
      <c r="NO9" s="49"/>
      <c r="NP9" s="42">
        <f t="shared" si="89"/>
        <v>571</v>
      </c>
      <c r="NQ9" s="43">
        <f t="shared" si="90"/>
        <v>95.166666666666671</v>
      </c>
      <c r="NR9" s="48">
        <v>1107</v>
      </c>
      <c r="NS9" s="49">
        <v>805</v>
      </c>
      <c r="NT9" s="49">
        <v>1786</v>
      </c>
      <c r="NU9" s="49">
        <v>1150</v>
      </c>
      <c r="NV9" s="49">
        <v>1589</v>
      </c>
      <c r="NW9" s="49">
        <v>660</v>
      </c>
      <c r="NX9" s="42">
        <f t="shared" si="91"/>
        <v>7097</v>
      </c>
      <c r="NY9" s="43">
        <f t="shared" si="92"/>
        <v>1182.8333333333333</v>
      </c>
      <c r="NZ9" s="48"/>
      <c r="OA9" s="49">
        <v>206</v>
      </c>
      <c r="OB9" s="49">
        <v>6956</v>
      </c>
      <c r="OC9" s="49">
        <v>354</v>
      </c>
      <c r="OD9" s="49">
        <v>3132</v>
      </c>
      <c r="OE9" s="49"/>
      <c r="OF9" s="42">
        <f t="shared" si="93"/>
        <v>10648</v>
      </c>
      <c r="OG9" s="43">
        <f t="shared" si="94"/>
        <v>1774.6666666666667</v>
      </c>
      <c r="OH9" s="48">
        <v>156</v>
      </c>
      <c r="OI9" s="49">
        <v>3159</v>
      </c>
      <c r="OJ9" s="49">
        <v>1650</v>
      </c>
      <c r="OK9" s="49">
        <v>1146</v>
      </c>
      <c r="OL9" s="49">
        <v>5034</v>
      </c>
      <c r="OM9" s="49">
        <v>2662</v>
      </c>
      <c r="ON9" s="42">
        <f t="shared" si="95"/>
        <v>13807</v>
      </c>
      <c r="OO9" s="43">
        <f t="shared" si="96"/>
        <v>2301.1666666666665</v>
      </c>
      <c r="OP9" s="48"/>
      <c r="OQ9" s="49">
        <v>1186</v>
      </c>
      <c r="OR9" s="49"/>
      <c r="OS9" s="49">
        <v>898</v>
      </c>
      <c r="OT9" s="49">
        <v>1603</v>
      </c>
      <c r="OU9" s="49"/>
      <c r="OV9" s="42">
        <f t="shared" si="97"/>
        <v>3687</v>
      </c>
      <c r="OW9" s="43">
        <f t="shared" si="98"/>
        <v>614.5</v>
      </c>
      <c r="OX9" s="48"/>
      <c r="OY9" s="49">
        <v>81</v>
      </c>
      <c r="OZ9" s="49">
        <v>653</v>
      </c>
      <c r="PA9" s="49">
        <v>1463</v>
      </c>
      <c r="PB9" s="49">
        <v>845</v>
      </c>
      <c r="PC9" s="49"/>
      <c r="PD9" s="67">
        <f t="shared" si="99"/>
        <v>3042</v>
      </c>
      <c r="PE9" s="68">
        <f t="shared" si="100"/>
        <v>507</v>
      </c>
      <c r="PF9" s="48">
        <v>2561</v>
      </c>
      <c r="PG9" s="49">
        <v>3654</v>
      </c>
      <c r="PH9" s="49">
        <v>311</v>
      </c>
      <c r="PI9" s="49"/>
      <c r="PJ9" s="49">
        <v>2273</v>
      </c>
      <c r="PK9" s="49">
        <v>233</v>
      </c>
      <c r="PL9" s="67">
        <f t="shared" si="101"/>
        <v>9032</v>
      </c>
      <c r="PM9" s="68">
        <f t="shared" si="102"/>
        <v>1505.3333333333333</v>
      </c>
      <c r="PN9" s="48">
        <v>2646</v>
      </c>
      <c r="PO9" s="49">
        <v>42</v>
      </c>
      <c r="PP9" s="49">
        <v>3408</v>
      </c>
      <c r="PQ9" s="49">
        <v>189</v>
      </c>
      <c r="PR9" s="49">
        <v>437</v>
      </c>
      <c r="PS9" s="49">
        <v>1730</v>
      </c>
      <c r="PT9" s="67">
        <f t="shared" si="103"/>
        <v>8452</v>
      </c>
      <c r="PU9" s="68">
        <f t="shared" si="104"/>
        <v>1408.6666666666667</v>
      </c>
      <c r="PV9" s="106">
        <v>1084</v>
      </c>
      <c r="PW9" s="107">
        <v>3025</v>
      </c>
      <c r="PX9" s="107">
        <v>540</v>
      </c>
      <c r="PY9" s="107">
        <v>4699</v>
      </c>
      <c r="PZ9" s="107"/>
      <c r="QA9" s="107">
        <v>2626</v>
      </c>
      <c r="QB9" s="104">
        <f t="shared" si="105"/>
        <v>11974</v>
      </c>
      <c r="QC9" s="112">
        <f t="shared" si="106"/>
        <v>1995.6666666666667</v>
      </c>
      <c r="QD9" s="106">
        <v>827</v>
      </c>
      <c r="QE9" s="107"/>
      <c r="QF9" s="107">
        <v>2428</v>
      </c>
      <c r="QG9" s="107">
        <v>186</v>
      </c>
      <c r="QH9" s="107"/>
      <c r="QI9" s="107"/>
      <c r="QJ9" s="104">
        <f t="shared" si="107"/>
        <v>3441</v>
      </c>
      <c r="QK9" s="105">
        <f t="shared" si="108"/>
        <v>573.5</v>
      </c>
      <c r="QL9" s="106">
        <v>2768</v>
      </c>
      <c r="QM9" s="107">
        <v>3261</v>
      </c>
      <c r="QN9" s="107"/>
      <c r="QO9" s="107">
        <v>1840</v>
      </c>
      <c r="QP9" s="107">
        <v>4941</v>
      </c>
      <c r="QQ9" s="107"/>
      <c r="QR9" s="104">
        <f t="shared" si="109"/>
        <v>12810</v>
      </c>
      <c r="QS9" s="105">
        <f t="shared" si="110"/>
        <v>2135</v>
      </c>
      <c r="QT9" s="48">
        <v>5888</v>
      </c>
      <c r="QU9" s="49"/>
      <c r="QV9" s="49">
        <v>2700</v>
      </c>
      <c r="QW9" s="49">
        <v>243</v>
      </c>
      <c r="QX9" s="49"/>
      <c r="QY9" s="49">
        <v>3051</v>
      </c>
      <c r="QZ9" s="67">
        <f t="shared" si="111"/>
        <v>11882</v>
      </c>
      <c r="RA9" s="68">
        <f t="shared" si="112"/>
        <v>1980.3333333333333</v>
      </c>
      <c r="RB9" s="106"/>
      <c r="RC9" s="107"/>
      <c r="RD9" s="107"/>
      <c r="RE9" s="107">
        <v>2396</v>
      </c>
      <c r="RF9" s="107">
        <v>618</v>
      </c>
      <c r="RG9" s="107"/>
      <c r="RH9" s="104">
        <f t="shared" si="113"/>
        <v>3014</v>
      </c>
      <c r="RI9" s="105">
        <f t="shared" si="114"/>
        <v>502.33333333333331</v>
      </c>
      <c r="RJ9" s="106">
        <v>2876</v>
      </c>
      <c r="RK9" s="107">
        <v>119</v>
      </c>
      <c r="RL9" s="107"/>
      <c r="RM9" s="107">
        <v>2178</v>
      </c>
      <c r="RN9" s="107"/>
      <c r="RO9" s="107">
        <v>3177</v>
      </c>
      <c r="RP9" s="104">
        <f t="shared" si="115"/>
        <v>8350</v>
      </c>
      <c r="RQ9" s="105">
        <f t="shared" si="116"/>
        <v>1391.6666666666667</v>
      </c>
      <c r="RR9" s="106">
        <v>1355</v>
      </c>
      <c r="RS9" s="107"/>
      <c r="RT9" s="107"/>
      <c r="RU9" s="107">
        <v>867</v>
      </c>
      <c r="RV9" s="107">
        <v>1546</v>
      </c>
      <c r="RW9" s="107">
        <v>2964</v>
      </c>
      <c r="RX9" s="104">
        <f t="shared" si="117"/>
        <v>6732</v>
      </c>
      <c r="RY9" s="105">
        <f t="shared" si="118"/>
        <v>1122</v>
      </c>
      <c r="RZ9" s="106"/>
      <c r="SA9" s="107"/>
      <c r="SB9" s="107">
        <v>1124</v>
      </c>
      <c r="SC9" s="107">
        <v>4158</v>
      </c>
      <c r="SD9" s="107">
        <v>471</v>
      </c>
      <c r="SE9" s="107"/>
      <c r="SF9" s="104">
        <f t="shared" si="119"/>
        <v>5753</v>
      </c>
      <c r="SG9" s="105">
        <f t="shared" si="120"/>
        <v>958.83333333333337</v>
      </c>
      <c r="SH9" s="106"/>
      <c r="SI9" s="107">
        <v>1182</v>
      </c>
      <c r="SJ9" s="107"/>
      <c r="SK9" s="107">
        <v>57</v>
      </c>
      <c r="SL9" s="107"/>
      <c r="SM9" s="107">
        <v>1519</v>
      </c>
      <c r="SN9" s="104">
        <f t="shared" si="121"/>
        <v>2758</v>
      </c>
      <c r="SO9" s="105">
        <f t="shared" si="122"/>
        <v>459.66666666666669</v>
      </c>
      <c r="SP9" s="106"/>
      <c r="SQ9" s="107">
        <v>216</v>
      </c>
      <c r="SR9" s="107">
        <v>1103</v>
      </c>
      <c r="SS9" s="107">
        <v>213</v>
      </c>
      <c r="ST9" s="107"/>
      <c r="SU9" s="107"/>
      <c r="SV9" s="104">
        <f t="shared" si="123"/>
        <v>1532</v>
      </c>
      <c r="SW9" s="105">
        <f t="shared" si="124"/>
        <v>255.33333333333334</v>
      </c>
      <c r="SX9" s="106">
        <v>1326</v>
      </c>
      <c r="SY9" s="107"/>
      <c r="SZ9" s="107"/>
      <c r="TA9" s="107">
        <v>65</v>
      </c>
      <c r="TB9" s="107"/>
      <c r="TC9" s="107"/>
      <c r="TD9" s="104">
        <f t="shared" si="125"/>
        <v>1391</v>
      </c>
      <c r="TE9" s="105">
        <f t="shared" si="126"/>
        <v>231.83333333333334</v>
      </c>
      <c r="TF9" s="106">
        <v>2105</v>
      </c>
      <c r="TG9" s="107">
        <v>1247</v>
      </c>
      <c r="TH9" s="107">
        <v>996</v>
      </c>
      <c r="TI9" s="107"/>
      <c r="TJ9" s="107">
        <v>3441</v>
      </c>
      <c r="TK9" s="107">
        <v>147</v>
      </c>
      <c r="TL9" s="104">
        <f t="shared" si="127"/>
        <v>7936</v>
      </c>
      <c r="TM9" s="105">
        <f t="shared" si="128"/>
        <v>1322.6666666666667</v>
      </c>
      <c r="TN9" s="48"/>
      <c r="TO9" s="49"/>
      <c r="TP9" s="49">
        <v>2836</v>
      </c>
      <c r="TQ9" s="49">
        <v>2576</v>
      </c>
      <c r="TR9" s="49"/>
      <c r="TS9" s="49">
        <v>3355</v>
      </c>
      <c r="TT9" s="67">
        <f t="shared" si="129"/>
        <v>8767</v>
      </c>
      <c r="TU9" s="68">
        <f t="shared" si="130"/>
        <v>1461.1666666666667</v>
      </c>
      <c r="TV9" s="54"/>
      <c r="TW9" s="127"/>
      <c r="TX9" s="127"/>
      <c r="TY9" s="127"/>
      <c r="TZ9" s="127"/>
      <c r="UA9" s="127">
        <v>1675</v>
      </c>
      <c r="UB9" s="42">
        <f t="shared" si="131"/>
        <v>1675</v>
      </c>
      <c r="UC9" s="43">
        <f t="shared" si="132"/>
        <v>279.16666666666669</v>
      </c>
      <c r="UD9" s="106"/>
      <c r="UE9" s="107"/>
      <c r="UF9" s="107"/>
      <c r="UG9" s="107"/>
      <c r="UH9" s="107"/>
      <c r="UI9" s="107"/>
      <c r="UJ9" s="131">
        <f t="shared" si="133"/>
        <v>0</v>
      </c>
      <c r="UK9" s="132">
        <f t="shared" si="134"/>
        <v>0</v>
      </c>
      <c r="UL9" s="106"/>
      <c r="UM9" s="107">
        <v>1667</v>
      </c>
      <c r="UN9" s="107"/>
      <c r="UO9" s="107">
        <v>2653</v>
      </c>
      <c r="UP9" s="107">
        <v>26</v>
      </c>
      <c r="UQ9" s="107"/>
      <c r="UR9" s="131">
        <f t="shared" si="135"/>
        <v>4346</v>
      </c>
      <c r="US9" s="132">
        <f t="shared" si="136"/>
        <v>724.33333333333337</v>
      </c>
      <c r="UT9" s="106"/>
      <c r="UU9" s="107"/>
      <c r="UV9" s="107"/>
      <c r="UW9" s="107"/>
      <c r="UX9" s="107"/>
      <c r="UY9" s="107"/>
      <c r="UZ9" s="107"/>
      <c r="VA9" s="104">
        <f t="shared" si="137"/>
        <v>0</v>
      </c>
      <c r="VB9" s="105">
        <f t="shared" si="138"/>
        <v>0</v>
      </c>
      <c r="VC9" s="106"/>
      <c r="VD9" s="107"/>
      <c r="VE9" s="107"/>
      <c r="VF9" s="107"/>
      <c r="VG9" s="107"/>
      <c r="VH9" s="107"/>
      <c r="VI9" s="104">
        <f t="shared" si="139"/>
        <v>0</v>
      </c>
      <c r="VJ9" s="105">
        <f t="shared" si="140"/>
        <v>0</v>
      </c>
      <c r="VK9" s="106"/>
      <c r="VL9" s="107"/>
      <c r="VM9" s="107"/>
      <c r="VN9" s="107"/>
      <c r="VO9" s="107"/>
      <c r="VP9" s="107"/>
      <c r="VQ9" s="104">
        <f t="shared" si="141"/>
        <v>0</v>
      </c>
      <c r="VR9" s="105">
        <f t="shared" si="142"/>
        <v>0</v>
      </c>
      <c r="VS9" s="48"/>
      <c r="VT9" s="49"/>
      <c r="VU9" s="49"/>
      <c r="VV9" s="49"/>
      <c r="VW9" s="49"/>
      <c r="VX9" s="49"/>
      <c r="VY9" s="67">
        <f t="shared" si="143"/>
        <v>0</v>
      </c>
      <c r="VZ9" s="68">
        <f t="shared" si="144"/>
        <v>0</v>
      </c>
      <c r="WA9" s="106"/>
      <c r="WB9" s="107"/>
      <c r="WC9" s="107">
        <v>650</v>
      </c>
      <c r="WD9" s="107">
        <v>1470</v>
      </c>
      <c r="WE9" s="107"/>
      <c r="WF9" s="107"/>
      <c r="WG9" s="104">
        <f t="shared" si="145"/>
        <v>2120</v>
      </c>
      <c r="WH9" s="105">
        <f t="shared" si="146"/>
        <v>353.33333333333331</v>
      </c>
      <c r="WI9" s="63"/>
      <c r="WJ9" s="64"/>
      <c r="WK9" s="64"/>
      <c r="WL9" s="64">
        <v>2449</v>
      </c>
      <c r="WM9" s="64">
        <v>2388</v>
      </c>
      <c r="WN9" s="64">
        <v>448</v>
      </c>
      <c r="WO9" s="67">
        <f t="shared" si="147"/>
        <v>5285</v>
      </c>
      <c r="WP9" s="68">
        <f t="shared" si="148"/>
        <v>880.83333333333337</v>
      </c>
      <c r="WQ9" s="48">
        <v>1015</v>
      </c>
      <c r="WR9" s="49">
        <v>951</v>
      </c>
      <c r="WS9" s="49">
        <v>921</v>
      </c>
      <c r="WT9" s="49"/>
      <c r="WU9" s="49">
        <v>1836</v>
      </c>
      <c r="WV9" s="49">
        <v>1417</v>
      </c>
      <c r="WW9" s="49"/>
      <c r="WX9" s="67">
        <f t="shared" si="149"/>
        <v>6140</v>
      </c>
      <c r="WY9" s="68">
        <f t="shared" si="150"/>
        <v>1023.3333333333334</v>
      </c>
      <c r="WZ9" s="48"/>
      <c r="XA9" s="49"/>
      <c r="XB9" s="49"/>
      <c r="XC9" s="49">
        <v>1993</v>
      </c>
      <c r="XD9" s="49">
        <v>1760</v>
      </c>
      <c r="XE9" s="49">
        <v>3038</v>
      </c>
      <c r="XF9" s="49"/>
      <c r="XG9" s="67">
        <f t="shared" si="151"/>
        <v>6791</v>
      </c>
      <c r="XH9" s="68">
        <f t="shared" si="152"/>
        <v>1131.8333333333333</v>
      </c>
      <c r="XI9" s="48"/>
      <c r="XJ9" s="49">
        <v>1621</v>
      </c>
      <c r="XK9" s="49">
        <v>613</v>
      </c>
      <c r="XL9" s="49">
        <v>1461</v>
      </c>
      <c r="XM9" s="49">
        <v>1191</v>
      </c>
      <c r="XN9" s="49">
        <v>2422</v>
      </c>
      <c r="XO9" s="49"/>
      <c r="XP9" s="67">
        <f t="shared" si="153"/>
        <v>7308</v>
      </c>
      <c r="XQ9" s="68">
        <f t="shared" si="154"/>
        <v>1218</v>
      </c>
      <c r="XR9" s="48">
        <v>5087</v>
      </c>
      <c r="XS9" s="49">
        <v>3430</v>
      </c>
      <c r="XT9" s="49">
        <v>153</v>
      </c>
      <c r="XU9" s="49"/>
      <c r="XV9" s="49">
        <v>3057</v>
      </c>
      <c r="XW9" s="49"/>
      <c r="XX9" s="49">
        <v>3819</v>
      </c>
      <c r="XY9" s="67">
        <f t="shared" si="155"/>
        <v>15546</v>
      </c>
      <c r="XZ9" s="68">
        <f t="shared" si="156"/>
        <v>2591</v>
      </c>
      <c r="YA9" s="48">
        <v>875</v>
      </c>
      <c r="YB9" s="49">
        <v>3155</v>
      </c>
      <c r="YC9" s="49">
        <v>2300</v>
      </c>
      <c r="YD9" s="49"/>
      <c r="YE9" s="49">
        <v>2258</v>
      </c>
      <c r="YF9" s="49">
        <v>2884</v>
      </c>
      <c r="YG9" s="49">
        <v>160</v>
      </c>
      <c r="YH9" s="67">
        <f t="shared" si="157"/>
        <v>11632</v>
      </c>
      <c r="YI9" s="68">
        <f t="shared" si="158"/>
        <v>1938.6666666666667</v>
      </c>
      <c r="YJ9" s="48"/>
      <c r="YK9" s="49">
        <v>615</v>
      </c>
      <c r="YL9" s="49">
        <v>33</v>
      </c>
      <c r="YM9" s="49">
        <v>1733</v>
      </c>
      <c r="YN9" s="49">
        <v>174</v>
      </c>
      <c r="YO9" s="49">
        <v>1716</v>
      </c>
      <c r="YP9" s="49">
        <v>1628</v>
      </c>
      <c r="YQ9" s="67">
        <f t="shared" si="159"/>
        <v>5899</v>
      </c>
      <c r="YR9" s="68">
        <f t="shared" si="160"/>
        <v>983.16666666666663</v>
      </c>
      <c r="YS9" s="48">
        <v>413</v>
      </c>
      <c r="YT9" s="49">
        <v>982</v>
      </c>
      <c r="YU9" s="49">
        <v>3490</v>
      </c>
      <c r="YV9" s="49"/>
      <c r="YW9" s="49"/>
      <c r="YX9" s="49">
        <v>1801</v>
      </c>
      <c r="YY9" s="49">
        <v>589</v>
      </c>
      <c r="YZ9" s="67">
        <f t="shared" si="161"/>
        <v>7275</v>
      </c>
      <c r="ZA9" s="68">
        <f t="shared" si="162"/>
        <v>1212.5</v>
      </c>
      <c r="ZB9" s="48">
        <v>4006</v>
      </c>
      <c r="ZC9" s="49"/>
      <c r="ZD9" s="49">
        <v>1981</v>
      </c>
      <c r="ZE9" s="49">
        <v>2418</v>
      </c>
      <c r="ZF9" s="49">
        <v>1516</v>
      </c>
      <c r="ZG9" s="49">
        <v>2341</v>
      </c>
      <c r="ZH9" s="67">
        <f t="shared" si="163"/>
        <v>12262</v>
      </c>
      <c r="ZI9" s="68">
        <f t="shared" si="164"/>
        <v>2043.6666666666667</v>
      </c>
      <c r="ZJ9" s="48">
        <v>972</v>
      </c>
      <c r="ZK9" s="49">
        <v>672</v>
      </c>
      <c r="ZL9" s="49">
        <v>715</v>
      </c>
      <c r="ZM9" s="49">
        <v>540</v>
      </c>
      <c r="ZN9" s="49">
        <v>2602</v>
      </c>
      <c r="ZO9" s="49">
        <v>1546</v>
      </c>
      <c r="ZP9" s="67">
        <f t="shared" si="165"/>
        <v>7047</v>
      </c>
      <c r="ZQ9" s="68">
        <f t="shared" si="166"/>
        <v>1174.5</v>
      </c>
      <c r="ZR9" s="63">
        <v>1205</v>
      </c>
      <c r="ZS9" s="64">
        <v>2408</v>
      </c>
      <c r="ZT9" s="64">
        <v>3281</v>
      </c>
      <c r="ZU9" s="22"/>
      <c r="ZV9" s="22"/>
      <c r="ZW9" s="22">
        <v>1411</v>
      </c>
      <c r="ZX9" s="67">
        <f t="shared" si="167"/>
        <v>8305</v>
      </c>
      <c r="ZY9" s="68">
        <f t="shared" si="168"/>
        <v>1384.1666666666667</v>
      </c>
      <c r="ZZ9" s="48">
        <v>1665</v>
      </c>
      <c r="AAA9" s="49">
        <v>3567</v>
      </c>
      <c r="AAB9" s="49">
        <v>1764</v>
      </c>
      <c r="AAC9" s="49"/>
      <c r="AAD9" s="49">
        <v>1991</v>
      </c>
      <c r="AAE9" s="49"/>
      <c r="AAF9" s="49">
        <v>2524</v>
      </c>
      <c r="AAG9" s="67">
        <f t="shared" si="169"/>
        <v>11511</v>
      </c>
      <c r="AAH9" s="68">
        <f t="shared" si="170"/>
        <v>1918.5</v>
      </c>
      <c r="AAI9" s="48">
        <v>2775</v>
      </c>
      <c r="AAJ9" s="49">
        <v>3327</v>
      </c>
      <c r="AAK9" s="49">
        <v>3405</v>
      </c>
      <c r="AAL9" s="49">
        <v>2558</v>
      </c>
      <c r="AAM9" s="49">
        <v>2807</v>
      </c>
      <c r="AAN9" s="49">
        <v>2153</v>
      </c>
      <c r="AAO9" s="49">
        <v>1048</v>
      </c>
      <c r="AAP9" s="67">
        <f t="shared" si="171"/>
        <v>18073</v>
      </c>
      <c r="AAQ9" s="68">
        <f t="shared" si="172"/>
        <v>3012.1666666666665</v>
      </c>
      <c r="AAR9" s="48">
        <v>1284</v>
      </c>
      <c r="AAS9" s="49">
        <v>1319</v>
      </c>
      <c r="AAT9" s="49">
        <v>4547</v>
      </c>
      <c r="AAU9" s="49">
        <v>5359</v>
      </c>
      <c r="AAV9" s="49">
        <v>2116</v>
      </c>
      <c r="AAW9" s="49"/>
      <c r="AAX9" s="67">
        <f t="shared" si="173"/>
        <v>14625</v>
      </c>
      <c r="AAY9" s="68">
        <f t="shared" si="174"/>
        <v>2437.5</v>
      </c>
      <c r="AAZ9" s="48"/>
      <c r="ABA9" s="49"/>
      <c r="ABB9" s="49"/>
      <c r="ABC9" s="49">
        <v>162</v>
      </c>
      <c r="ABD9" s="49">
        <v>5031</v>
      </c>
      <c r="ABE9" s="49">
        <v>3092</v>
      </c>
      <c r="ABF9" s="67">
        <f t="shared" si="175"/>
        <v>8285</v>
      </c>
      <c r="ABG9" s="68">
        <f t="shared" si="176"/>
        <v>1380.8333333333333</v>
      </c>
      <c r="ABH9" s="48">
        <v>162</v>
      </c>
      <c r="ABI9" s="49"/>
      <c r="ABJ9" s="49"/>
      <c r="ABK9" s="49"/>
      <c r="ABL9" s="49">
        <v>702</v>
      </c>
      <c r="ABM9" s="49"/>
      <c r="ABN9" s="67">
        <f t="shared" si="177"/>
        <v>864</v>
      </c>
      <c r="ABO9" s="68">
        <f t="shared" si="178"/>
        <v>144</v>
      </c>
      <c r="ABP9" s="48"/>
      <c r="ABQ9" s="49">
        <v>10</v>
      </c>
      <c r="ABR9" s="49">
        <v>2522</v>
      </c>
      <c r="ABS9" s="49">
        <v>15</v>
      </c>
      <c r="ABT9" s="49">
        <v>2291</v>
      </c>
      <c r="ABU9" s="49">
        <v>46</v>
      </c>
      <c r="ABV9" s="67">
        <f t="shared" si="179"/>
        <v>4884</v>
      </c>
      <c r="ABW9" s="68">
        <f t="shared" si="180"/>
        <v>814</v>
      </c>
      <c r="ABX9" s="48">
        <v>1767</v>
      </c>
      <c r="ABY9" s="49">
        <v>1371</v>
      </c>
      <c r="ABZ9" s="49">
        <v>2558</v>
      </c>
      <c r="ACA9" s="49"/>
      <c r="ACB9" s="49">
        <v>1478</v>
      </c>
      <c r="ACC9" s="49">
        <v>861</v>
      </c>
      <c r="ACD9" s="67">
        <f t="shared" si="181"/>
        <v>8035</v>
      </c>
      <c r="ACE9" s="68">
        <f t="shared" si="182"/>
        <v>1339.1666666666667</v>
      </c>
      <c r="ACF9" s="48"/>
      <c r="ACG9" s="49">
        <v>1242</v>
      </c>
      <c r="ACH9" s="49">
        <v>955</v>
      </c>
      <c r="ACI9" s="49">
        <v>1782</v>
      </c>
      <c r="ACJ9" s="49">
        <v>2542</v>
      </c>
      <c r="ACK9" s="49">
        <v>688</v>
      </c>
      <c r="ACL9" s="67">
        <f t="shared" si="183"/>
        <v>7209</v>
      </c>
      <c r="ACM9" s="68">
        <f t="shared" si="184"/>
        <v>1201.5</v>
      </c>
      <c r="ACN9" s="48">
        <v>4204</v>
      </c>
      <c r="ACO9" s="49">
        <v>1010</v>
      </c>
      <c r="ACP9" s="49">
        <v>77</v>
      </c>
      <c r="ACQ9" s="49">
        <v>4744</v>
      </c>
      <c r="ACR9" s="49">
        <v>45</v>
      </c>
      <c r="ACS9" s="49">
        <v>1063</v>
      </c>
      <c r="ACT9" s="67">
        <f t="shared" si="185"/>
        <v>11143</v>
      </c>
      <c r="ACU9" s="68">
        <f t="shared" si="186"/>
        <v>1857.1666666666667</v>
      </c>
      <c r="ACV9" s="48"/>
      <c r="ACW9" s="49">
        <v>2592</v>
      </c>
      <c r="ACX9" s="49">
        <v>711</v>
      </c>
      <c r="ACY9" s="49">
        <v>3197</v>
      </c>
      <c r="ACZ9" s="49">
        <v>28</v>
      </c>
      <c r="ADA9" s="49">
        <v>2695</v>
      </c>
      <c r="ADB9" s="67">
        <f t="shared" si="187"/>
        <v>9223</v>
      </c>
      <c r="ADC9" s="68">
        <f t="shared" si="188"/>
        <v>1537.1666666666667</v>
      </c>
      <c r="ADD9" s="48">
        <v>2592</v>
      </c>
      <c r="ADE9" s="49">
        <v>2910</v>
      </c>
      <c r="ADF9" s="49">
        <v>560</v>
      </c>
      <c r="ADG9" s="49">
        <v>2557</v>
      </c>
      <c r="ADH9" s="49">
        <v>733</v>
      </c>
      <c r="ADI9" s="49"/>
      <c r="ADJ9" s="67">
        <f t="shared" si="189"/>
        <v>9352</v>
      </c>
      <c r="ADK9" s="68">
        <f t="shared" si="190"/>
        <v>1558.6666666666667</v>
      </c>
      <c r="ADL9" s="48">
        <v>648</v>
      </c>
      <c r="ADM9" s="49">
        <v>1574</v>
      </c>
      <c r="ADN9" s="49"/>
      <c r="ADO9" s="49"/>
      <c r="ADP9" s="49"/>
      <c r="ADQ9" s="49">
        <v>641</v>
      </c>
      <c r="ADR9" s="67">
        <f t="shared" si="191"/>
        <v>2863</v>
      </c>
      <c r="ADS9" s="68">
        <f t="shared" si="192"/>
        <v>477.16666666666669</v>
      </c>
      <c r="ADT9" s="48">
        <v>1680</v>
      </c>
      <c r="ADU9" s="49">
        <v>12</v>
      </c>
      <c r="ADV9" s="49"/>
      <c r="ADW9" s="49">
        <v>3004</v>
      </c>
      <c r="ADX9" s="49"/>
      <c r="ADY9" s="49"/>
      <c r="ADZ9" s="67">
        <f t="shared" si="193"/>
        <v>4696</v>
      </c>
      <c r="AEA9" s="68">
        <f t="shared" si="194"/>
        <v>782.66666666666663</v>
      </c>
      <c r="AEB9" s="48">
        <v>880</v>
      </c>
      <c r="AEC9" s="49">
        <v>40</v>
      </c>
      <c r="AED9" s="49"/>
      <c r="AEE9" s="49"/>
      <c r="AEF9" s="49"/>
      <c r="AEG9" s="49"/>
      <c r="AEH9" s="67">
        <f t="shared" si="195"/>
        <v>920</v>
      </c>
      <c r="AEI9" s="68">
        <f t="shared" si="196"/>
        <v>153.33333333333334</v>
      </c>
      <c r="AEJ9" s="48"/>
      <c r="AEK9" s="49"/>
      <c r="AEL9" s="49"/>
      <c r="AEM9" s="49"/>
      <c r="AEN9" s="49"/>
      <c r="AEO9" s="49"/>
      <c r="AEP9" s="67">
        <f t="shared" si="197"/>
        <v>0</v>
      </c>
      <c r="AEQ9" s="68">
        <f t="shared" si="198"/>
        <v>0</v>
      </c>
      <c r="AER9" s="48"/>
      <c r="AES9" s="49"/>
      <c r="AET9" s="49"/>
      <c r="AEU9" s="49"/>
      <c r="AEV9" s="49"/>
      <c r="AEW9" s="49"/>
      <c r="AEX9" s="67">
        <f t="shared" si="199"/>
        <v>0</v>
      </c>
      <c r="AEY9" s="68">
        <f t="shared" si="200"/>
        <v>0</v>
      </c>
      <c r="AEZ9" s="48"/>
      <c r="AFA9" s="49"/>
      <c r="AFB9" s="49">
        <v>817</v>
      </c>
      <c r="AFC9" s="49"/>
      <c r="AFD9" s="49"/>
      <c r="AFE9" s="49"/>
      <c r="AFF9" s="67">
        <f t="shared" si="201"/>
        <v>817</v>
      </c>
      <c r="AFG9" s="68">
        <f t="shared" si="202"/>
        <v>136.16666666666666</v>
      </c>
      <c r="AFH9" s="48">
        <v>802</v>
      </c>
      <c r="AFI9" s="49">
        <v>1481</v>
      </c>
      <c r="AFJ9" s="49"/>
      <c r="AFK9" s="49"/>
      <c r="AFL9" s="49"/>
      <c r="AFM9" s="49"/>
      <c r="AFN9" s="67">
        <f t="shared" si="203"/>
        <v>2283</v>
      </c>
      <c r="AFO9" s="68">
        <f t="shared" si="204"/>
        <v>380.5</v>
      </c>
      <c r="AFP9" s="48">
        <v>1329</v>
      </c>
      <c r="AFQ9" s="49"/>
      <c r="AFR9" s="49"/>
      <c r="AFS9" s="49">
        <v>852</v>
      </c>
      <c r="AFT9" s="49"/>
      <c r="AFU9" s="49"/>
      <c r="AFV9" s="67">
        <f t="shared" si="205"/>
        <v>2181</v>
      </c>
      <c r="AFW9" s="68">
        <f t="shared" si="206"/>
        <v>363.5</v>
      </c>
      <c r="AFX9" s="48">
        <v>1975</v>
      </c>
      <c r="AFY9" s="49">
        <v>1981</v>
      </c>
      <c r="AFZ9" s="49"/>
      <c r="AGA9" s="49"/>
      <c r="AGB9" s="49"/>
      <c r="AGC9" s="49">
        <v>1461</v>
      </c>
      <c r="AGD9" s="67">
        <f t="shared" si="207"/>
        <v>5417</v>
      </c>
      <c r="AGE9" s="68">
        <f t="shared" si="208"/>
        <v>902.83333333333337</v>
      </c>
      <c r="AGF9" s="48"/>
      <c r="AGG9" s="49">
        <v>1590</v>
      </c>
      <c r="AGH9" s="49">
        <v>1780</v>
      </c>
      <c r="AGI9" s="49"/>
      <c r="AGJ9" s="49"/>
      <c r="AGK9" s="49">
        <v>807</v>
      </c>
      <c r="AGL9" s="67">
        <f t="shared" si="209"/>
        <v>4177</v>
      </c>
      <c r="AGM9" s="68">
        <f t="shared" si="210"/>
        <v>696.16666666666663</v>
      </c>
      <c r="AGN9" s="48">
        <v>569</v>
      </c>
      <c r="AGO9" s="49">
        <v>35</v>
      </c>
      <c r="AGP9" s="49">
        <v>670</v>
      </c>
      <c r="AGQ9" s="49"/>
      <c r="AGR9" s="49">
        <v>3591</v>
      </c>
      <c r="AGS9" s="49">
        <v>69</v>
      </c>
      <c r="AGT9" s="67">
        <f t="shared" si="211"/>
        <v>4934</v>
      </c>
      <c r="AGU9" s="68">
        <f t="shared" si="212"/>
        <v>822.33333333333337</v>
      </c>
      <c r="AGV9" s="48">
        <v>69</v>
      </c>
      <c r="AGW9" s="49"/>
      <c r="AGX9" s="49">
        <v>742</v>
      </c>
      <c r="AGY9" s="49"/>
      <c r="AGZ9" s="49"/>
      <c r="AHA9" s="49"/>
      <c r="AHB9" s="49"/>
      <c r="AHC9" s="67">
        <f t="shared" si="213"/>
        <v>742</v>
      </c>
      <c r="AHD9" s="68">
        <f t="shared" si="214"/>
        <v>123.66666666666667</v>
      </c>
      <c r="AHE9" s="48"/>
      <c r="AHF9" s="49">
        <v>1084</v>
      </c>
      <c r="AHG9" s="49">
        <v>1130</v>
      </c>
      <c r="AHH9" s="49"/>
      <c r="AHI9" s="49"/>
      <c r="AHJ9" s="49"/>
      <c r="AHK9" s="67">
        <f t="shared" si="215"/>
        <v>2214</v>
      </c>
      <c r="AHL9" s="68">
        <f t="shared" si="216"/>
        <v>369</v>
      </c>
      <c r="AHM9" s="48"/>
      <c r="AHN9" s="49">
        <v>23</v>
      </c>
      <c r="AHO9" s="49">
        <v>2283</v>
      </c>
      <c r="AHP9" s="49"/>
      <c r="AHQ9" s="49">
        <v>2397</v>
      </c>
      <c r="AHR9" s="49">
        <v>3480</v>
      </c>
      <c r="AHS9" s="67">
        <f t="shared" si="217"/>
        <v>8183</v>
      </c>
      <c r="AHT9" s="68">
        <f t="shared" si="218"/>
        <v>1363.8333333333333</v>
      </c>
      <c r="AHU9" s="48">
        <v>2440</v>
      </c>
      <c r="AHV9" s="49">
        <v>1529</v>
      </c>
      <c r="AHW9" s="49">
        <v>1747</v>
      </c>
      <c r="AHX9" s="49">
        <v>292</v>
      </c>
      <c r="AHY9" s="49">
        <v>539</v>
      </c>
      <c r="AHZ9" s="49">
        <v>3103</v>
      </c>
      <c r="AIA9" s="67">
        <f t="shared" si="219"/>
        <v>9650</v>
      </c>
      <c r="AIB9" s="68">
        <f t="shared" si="220"/>
        <v>1608.3333333333333</v>
      </c>
      <c r="AIC9" s="48">
        <v>776</v>
      </c>
      <c r="AID9" s="49"/>
      <c r="AIE9" s="49">
        <v>792</v>
      </c>
      <c r="AIF9" s="49">
        <v>3490</v>
      </c>
      <c r="AIG9" s="49"/>
      <c r="AIH9" s="190">
        <v>1206</v>
      </c>
      <c r="AII9" s="67">
        <f t="shared" si="221"/>
        <v>6264</v>
      </c>
      <c r="AIJ9" s="68">
        <f t="shared" si="222"/>
        <v>284.72727272727275</v>
      </c>
      <c r="AIK9" s="48">
        <v>2440</v>
      </c>
      <c r="AIL9" s="49">
        <v>1731</v>
      </c>
      <c r="AIM9" s="49"/>
      <c r="AIN9" s="49">
        <v>2052</v>
      </c>
      <c r="AIO9" s="49">
        <v>3924</v>
      </c>
      <c r="AIP9" s="49">
        <v>10</v>
      </c>
      <c r="AIQ9" s="67">
        <f t="shared" si="223"/>
        <v>10157</v>
      </c>
      <c r="AIR9" s="68">
        <f t="shared" si="224"/>
        <v>461.68181818181819</v>
      </c>
      <c r="AIS9" s="48">
        <v>1741</v>
      </c>
      <c r="AIT9" s="49">
        <v>138</v>
      </c>
      <c r="AIU9" s="49">
        <v>871</v>
      </c>
      <c r="AIV9" s="49">
        <v>1684</v>
      </c>
      <c r="AIW9" s="49"/>
      <c r="AIX9" s="49">
        <v>3017</v>
      </c>
      <c r="AIY9" s="67">
        <f t="shared" si="225"/>
        <v>7451</v>
      </c>
      <c r="AIZ9" s="68">
        <f t="shared" si="226"/>
        <v>338.68181818181819</v>
      </c>
      <c r="AJA9" s="48">
        <v>659</v>
      </c>
      <c r="AJB9" s="49"/>
      <c r="AJC9" s="49">
        <v>235</v>
      </c>
      <c r="AJD9" s="49">
        <v>454</v>
      </c>
      <c r="AJE9" s="49">
        <v>2999</v>
      </c>
      <c r="AJF9" s="49">
        <v>4458</v>
      </c>
      <c r="AJG9" s="67">
        <f t="shared" si="227"/>
        <v>8805</v>
      </c>
      <c r="AJH9" s="68">
        <f t="shared" si="228"/>
        <v>400.22727272727275</v>
      </c>
      <c r="AJI9" s="54"/>
      <c r="AJJ9" s="127"/>
      <c r="AJK9" s="127"/>
      <c r="AJL9" s="127"/>
      <c r="AJM9" s="127">
        <v>513</v>
      </c>
      <c r="AJN9" s="127">
        <v>201</v>
      </c>
      <c r="AJO9" s="42">
        <f t="shared" si="229"/>
        <v>714</v>
      </c>
      <c r="AJP9" s="43">
        <f t="shared" si="230"/>
        <v>32.454545454545453</v>
      </c>
      <c r="AJQ9" s="48">
        <v>2964</v>
      </c>
      <c r="AJR9" s="49">
        <v>424</v>
      </c>
      <c r="AJS9" s="49"/>
      <c r="AJT9" s="49">
        <v>1948</v>
      </c>
      <c r="AJU9" s="49">
        <v>561</v>
      </c>
      <c r="AJV9" s="49">
        <v>2285</v>
      </c>
      <c r="AJW9" s="42">
        <f t="shared" si="231"/>
        <v>8182</v>
      </c>
      <c r="AJX9" s="43">
        <f t="shared" si="232"/>
        <v>371.90909090909093</v>
      </c>
      <c r="AJY9" s="48">
        <v>153</v>
      </c>
      <c r="AJZ9" s="49">
        <v>2893</v>
      </c>
      <c r="AKA9" s="49">
        <v>467</v>
      </c>
      <c r="AKB9" s="49">
        <v>158</v>
      </c>
      <c r="AKC9" s="49">
        <v>1603</v>
      </c>
      <c r="AKD9" s="49">
        <v>2293</v>
      </c>
      <c r="AKE9" s="42">
        <f t="shared" si="233"/>
        <v>7567</v>
      </c>
      <c r="AKF9" s="43">
        <f t="shared" si="234"/>
        <v>343.95454545454544</v>
      </c>
      <c r="AKG9" s="48"/>
      <c r="AKH9" s="49">
        <v>4224</v>
      </c>
      <c r="AKI9" s="49">
        <v>2142</v>
      </c>
      <c r="AKJ9" s="49"/>
      <c r="AKK9" s="49"/>
      <c r="AKL9" s="49"/>
      <c r="AKM9" s="67">
        <f t="shared" si="235"/>
        <v>6366</v>
      </c>
      <c r="AKN9" s="68">
        <f t="shared" si="236"/>
        <v>289.36363636363637</v>
      </c>
      <c r="AKO9" s="48">
        <v>2850</v>
      </c>
      <c r="AKP9" s="49"/>
      <c r="AKQ9" s="49">
        <v>864</v>
      </c>
      <c r="AKR9" s="49">
        <v>1633</v>
      </c>
      <c r="AKS9" s="49">
        <v>2163</v>
      </c>
      <c r="AKT9" s="49"/>
      <c r="AKU9" s="67">
        <f t="shared" si="237"/>
        <v>7510</v>
      </c>
      <c r="AKV9" s="68">
        <f t="shared" si="238"/>
        <v>1251.6666666666667</v>
      </c>
      <c r="AKW9" s="48">
        <v>3128</v>
      </c>
      <c r="AKX9" s="49">
        <v>2422</v>
      </c>
      <c r="AKY9" s="49"/>
      <c r="AKZ9" s="49"/>
      <c r="ALA9" s="49">
        <v>919</v>
      </c>
      <c r="ALB9" s="49">
        <v>1</v>
      </c>
      <c r="ALC9" s="67">
        <f t="shared" si="239"/>
        <v>6470</v>
      </c>
      <c r="ALD9" s="68">
        <f t="shared" si="240"/>
        <v>1078.3333333333333</v>
      </c>
      <c r="ALE9" s="48">
        <v>2616</v>
      </c>
      <c r="ALF9" s="49">
        <v>233</v>
      </c>
      <c r="ALG9" s="49">
        <v>934</v>
      </c>
      <c r="ALH9" s="49"/>
      <c r="ALI9" s="49">
        <v>2063</v>
      </c>
      <c r="ALJ9" s="49">
        <v>1862</v>
      </c>
      <c r="ALK9" s="67">
        <f t="shared" si="241"/>
        <v>7708</v>
      </c>
      <c r="ALL9" s="68">
        <f t="shared" si="242"/>
        <v>1284.6666666666667</v>
      </c>
      <c r="ALM9" s="54">
        <v>883</v>
      </c>
      <c r="ALN9" s="127">
        <v>195</v>
      </c>
      <c r="ALO9" s="127">
        <v>1517</v>
      </c>
      <c r="ALP9" s="127"/>
      <c r="ALQ9" s="127">
        <v>432</v>
      </c>
      <c r="ALR9" s="127">
        <v>1602</v>
      </c>
      <c r="ALS9" s="42">
        <f t="shared" si="243"/>
        <v>4629</v>
      </c>
      <c r="ALT9" s="43">
        <f t="shared" si="244"/>
        <v>771.5</v>
      </c>
      <c r="ALU9" s="54">
        <v>2586</v>
      </c>
      <c r="ALV9" s="127"/>
      <c r="ALW9" s="127">
        <v>108</v>
      </c>
      <c r="ALX9" s="127">
        <v>3594</v>
      </c>
      <c r="ALY9" s="127">
        <v>4040</v>
      </c>
      <c r="ALZ9" s="127"/>
      <c r="AMA9" s="42">
        <f t="shared" si="245"/>
        <v>10328</v>
      </c>
      <c r="AMB9" s="43">
        <f t="shared" si="246"/>
        <v>1721.3333333333333</v>
      </c>
      <c r="AMC9" s="48">
        <v>538</v>
      </c>
      <c r="AMD9" s="49"/>
      <c r="AME9" s="49"/>
      <c r="AMF9" s="49"/>
      <c r="AMG9" s="49"/>
      <c r="AMH9" s="49"/>
      <c r="AMI9" s="42">
        <f t="shared" si="247"/>
        <v>538</v>
      </c>
      <c r="AMJ9" s="43">
        <f t="shared" si="248"/>
        <v>89.666666666666671</v>
      </c>
      <c r="AMK9" s="48">
        <v>944</v>
      </c>
      <c r="AML9" s="49">
        <v>1782</v>
      </c>
      <c r="AMM9" s="49">
        <v>419</v>
      </c>
      <c r="AMN9" s="49">
        <v>40</v>
      </c>
      <c r="AMO9" s="49">
        <v>1253</v>
      </c>
      <c r="AMP9" s="49">
        <v>1325</v>
      </c>
      <c r="AMQ9" s="47">
        <f t="shared" si="249"/>
        <v>5763</v>
      </c>
      <c r="AMR9" s="43">
        <f t="shared" si="250"/>
        <v>960.5</v>
      </c>
      <c r="AMS9" s="48">
        <v>253</v>
      </c>
      <c r="AMT9" s="49"/>
      <c r="AMU9" s="49">
        <v>12</v>
      </c>
      <c r="AMV9" s="49">
        <v>419</v>
      </c>
      <c r="AMW9" s="49"/>
      <c r="AMX9" s="49">
        <v>540</v>
      </c>
      <c r="AMY9" s="47">
        <f t="shared" si="251"/>
        <v>1224</v>
      </c>
      <c r="AMZ9" s="43">
        <f t="shared" si="252"/>
        <v>204</v>
      </c>
      <c r="ANA9" s="48">
        <v>195</v>
      </c>
      <c r="ANB9" s="49">
        <v>62</v>
      </c>
      <c r="ANC9" s="49">
        <v>1407</v>
      </c>
      <c r="AND9" s="49"/>
      <c r="ANE9" s="49"/>
      <c r="ANF9" s="49">
        <v>545</v>
      </c>
      <c r="ANG9" s="47">
        <f t="shared" si="253"/>
        <v>2209</v>
      </c>
      <c r="ANH9" s="43">
        <f t="shared" si="254"/>
        <v>368.16666666666669</v>
      </c>
      <c r="ANI9" s="48">
        <v>232</v>
      </c>
      <c r="ANJ9" s="49">
        <v>4391</v>
      </c>
      <c r="ANK9" s="49">
        <v>1611</v>
      </c>
      <c r="ANL9" s="49">
        <v>226</v>
      </c>
      <c r="ANM9" s="49">
        <v>107</v>
      </c>
      <c r="ANN9" s="49">
        <v>4</v>
      </c>
      <c r="ANO9" s="47">
        <f t="shared" si="255"/>
        <v>6571</v>
      </c>
      <c r="ANP9" s="43">
        <f t="shared" si="256"/>
        <v>1095.1666666666667</v>
      </c>
      <c r="ANQ9" s="48">
        <v>1296</v>
      </c>
      <c r="ANR9" s="49">
        <v>609</v>
      </c>
      <c r="ANS9" s="49">
        <v>354</v>
      </c>
      <c r="ANT9" s="49"/>
      <c r="ANU9" s="49"/>
      <c r="ANV9" s="49">
        <v>594</v>
      </c>
      <c r="ANW9" s="47">
        <f t="shared" si="257"/>
        <v>2853</v>
      </c>
      <c r="ANX9" s="43">
        <f t="shared" si="258"/>
        <v>475.5</v>
      </c>
      <c r="ANY9" s="48"/>
      <c r="ANZ9" s="49">
        <v>1890</v>
      </c>
      <c r="AOA9" s="49">
        <v>1145</v>
      </c>
      <c r="AOB9" s="49">
        <v>324</v>
      </c>
      <c r="AOC9" s="49">
        <v>324</v>
      </c>
      <c r="AOD9" s="49">
        <v>1046</v>
      </c>
      <c r="AOE9" s="47">
        <f t="shared" si="259"/>
        <v>4729</v>
      </c>
      <c r="AOF9" s="43">
        <f t="shared" si="260"/>
        <v>788.16666666666663</v>
      </c>
      <c r="AOG9" s="48"/>
      <c r="AOH9" s="49">
        <v>1224</v>
      </c>
      <c r="AOI9" s="49"/>
      <c r="AOJ9" s="49">
        <v>1028</v>
      </c>
      <c r="AOK9" s="49">
        <v>1696</v>
      </c>
      <c r="AOL9" s="49"/>
      <c r="AOM9" s="47">
        <f t="shared" si="261"/>
        <v>3948</v>
      </c>
      <c r="AON9" s="43">
        <f t="shared" si="262"/>
        <v>658</v>
      </c>
      <c r="AOO9" s="48">
        <v>1048</v>
      </c>
      <c r="AOP9" s="49">
        <v>607</v>
      </c>
      <c r="AOQ9" s="49">
        <v>1416</v>
      </c>
      <c r="AOR9" s="49">
        <v>408</v>
      </c>
      <c r="AOS9" s="49">
        <v>1988</v>
      </c>
      <c r="AOT9" s="49">
        <v>404</v>
      </c>
      <c r="AOU9" s="47">
        <f t="shared" si="263"/>
        <v>5871</v>
      </c>
      <c r="AOV9" s="43">
        <f t="shared" si="264"/>
        <v>978.5</v>
      </c>
      <c r="AOW9" s="48">
        <v>536</v>
      </c>
      <c r="AOX9" s="49">
        <v>1404</v>
      </c>
      <c r="AOY9" s="49">
        <v>701</v>
      </c>
      <c r="AOZ9" s="49"/>
      <c r="APA9" s="49">
        <v>1083</v>
      </c>
      <c r="APB9" s="49">
        <v>531</v>
      </c>
      <c r="APC9" s="47">
        <f t="shared" si="265"/>
        <v>4255</v>
      </c>
      <c r="APD9" s="43">
        <f t="shared" si="266"/>
        <v>709.16666666666663</v>
      </c>
      <c r="APE9" s="48">
        <v>1153</v>
      </c>
      <c r="APF9" s="49"/>
      <c r="APG9" s="49">
        <v>1836</v>
      </c>
      <c r="APH9" s="49">
        <v>1034</v>
      </c>
      <c r="API9" s="49">
        <v>1600</v>
      </c>
      <c r="APJ9" s="49"/>
      <c r="APK9" s="47">
        <f t="shared" si="267"/>
        <v>5623</v>
      </c>
      <c r="APL9" s="43">
        <f t="shared" si="268"/>
        <v>937.16666666666663</v>
      </c>
      <c r="APM9" s="63"/>
      <c r="APN9" s="64"/>
      <c r="APO9" s="64"/>
      <c r="APP9" s="64">
        <v>1533</v>
      </c>
      <c r="APQ9" s="64">
        <v>98</v>
      </c>
      <c r="APR9" s="64">
        <v>1123</v>
      </c>
      <c r="APS9" s="67">
        <f t="shared" si="269"/>
        <v>2754</v>
      </c>
      <c r="APT9" s="68">
        <f t="shared" si="270"/>
        <v>459</v>
      </c>
      <c r="APU9" s="82"/>
      <c r="APV9" s="83">
        <v>1239</v>
      </c>
      <c r="APW9" s="83"/>
      <c r="APX9" s="83">
        <v>324</v>
      </c>
      <c r="APY9" s="83">
        <v>524</v>
      </c>
      <c r="APZ9" s="83"/>
      <c r="AQA9" s="67">
        <f t="shared" si="271"/>
        <v>2087</v>
      </c>
      <c r="AQB9" s="68">
        <f t="shared" si="272"/>
        <v>347.83333333333331</v>
      </c>
      <c r="AQC9" s="48"/>
      <c r="AQD9" s="49"/>
      <c r="AQE9" s="49">
        <v>2337</v>
      </c>
      <c r="AQF9" s="49"/>
      <c r="AQG9" s="49"/>
      <c r="AQH9" s="49">
        <v>648</v>
      </c>
      <c r="AQI9" s="67">
        <f t="shared" si="273"/>
        <v>2985</v>
      </c>
      <c r="AQJ9" s="68">
        <f t="shared" si="274"/>
        <v>497.5</v>
      </c>
      <c r="AQK9" s="48">
        <v>393</v>
      </c>
      <c r="AQL9" s="49">
        <v>1051</v>
      </c>
      <c r="AQM9" s="49">
        <v>2544</v>
      </c>
      <c r="AQN9" s="49">
        <v>132</v>
      </c>
      <c r="AQO9" s="49"/>
      <c r="AQP9" s="49"/>
      <c r="AQQ9" s="67">
        <f t="shared" si="275"/>
        <v>4120</v>
      </c>
      <c r="AQR9" s="68">
        <f t="shared" si="276"/>
        <v>686.66666666666663</v>
      </c>
      <c r="AQS9" s="48"/>
      <c r="AQT9" s="49"/>
      <c r="AQU9" s="49"/>
      <c r="AQV9" s="49">
        <v>2006</v>
      </c>
      <c r="AQW9" s="49">
        <v>147</v>
      </c>
      <c r="AQX9" s="49">
        <v>2375</v>
      </c>
      <c r="AQY9" s="67">
        <f t="shared" si="277"/>
        <v>4528</v>
      </c>
      <c r="AQZ9" s="68">
        <f t="shared" si="278"/>
        <v>754.66666666666663</v>
      </c>
      <c r="ARA9" s="48">
        <v>450</v>
      </c>
      <c r="ARB9" s="49">
        <v>905</v>
      </c>
      <c r="ARC9" s="49">
        <v>298</v>
      </c>
      <c r="ARD9" s="49"/>
      <c r="ARE9" s="49">
        <v>263</v>
      </c>
      <c r="ARF9" s="49">
        <v>383</v>
      </c>
      <c r="ARG9" s="67">
        <f t="shared" si="279"/>
        <v>2299</v>
      </c>
      <c r="ARH9" s="68">
        <f t="shared" si="280"/>
        <v>383.16666666666669</v>
      </c>
      <c r="ARI9" s="48"/>
      <c r="ARJ9" s="49">
        <v>108</v>
      </c>
      <c r="ARK9" s="49">
        <v>1326</v>
      </c>
      <c r="ARL9" s="49">
        <v>79</v>
      </c>
      <c r="ARM9" s="49">
        <v>1036</v>
      </c>
      <c r="ARN9" s="49">
        <v>311</v>
      </c>
      <c r="ARO9" s="67">
        <f t="shared" si="281"/>
        <v>2860</v>
      </c>
      <c r="ARP9" s="68">
        <f t="shared" si="282"/>
        <v>476.66666666666669</v>
      </c>
      <c r="ARQ9" s="48"/>
      <c r="ARR9" s="49"/>
      <c r="ARS9" s="49">
        <v>527</v>
      </c>
      <c r="ART9" s="49">
        <v>389</v>
      </c>
      <c r="ARU9" s="49">
        <v>4</v>
      </c>
      <c r="ARV9" s="49"/>
      <c r="ARW9" s="67">
        <f t="shared" si="283"/>
        <v>920</v>
      </c>
      <c r="ARX9" s="68">
        <f t="shared" si="284"/>
        <v>153.33333333333334</v>
      </c>
      <c r="ARY9" s="48">
        <v>213</v>
      </c>
      <c r="ARZ9" s="49">
        <v>86</v>
      </c>
      <c r="ASA9" s="49">
        <v>719</v>
      </c>
      <c r="ASB9" s="49">
        <v>324</v>
      </c>
      <c r="ASC9" s="49">
        <v>337</v>
      </c>
      <c r="ASD9" s="49"/>
      <c r="ASE9" s="67">
        <f t="shared" si="285"/>
        <v>1679</v>
      </c>
      <c r="ASF9" s="68">
        <f t="shared" si="286"/>
        <v>279.83333333333331</v>
      </c>
      <c r="ASG9" s="48">
        <v>626</v>
      </c>
      <c r="ASH9" s="49"/>
      <c r="ASI9" s="49">
        <v>154</v>
      </c>
      <c r="ASJ9" s="49">
        <v>622</v>
      </c>
      <c r="ASK9" s="49"/>
      <c r="ASL9" s="49"/>
      <c r="ASM9" s="67">
        <f t="shared" si="287"/>
        <v>1402</v>
      </c>
      <c r="ASN9" s="68">
        <f t="shared" si="288"/>
        <v>233.66666666666666</v>
      </c>
      <c r="ASO9" s="48">
        <v>86</v>
      </c>
      <c r="ASP9" s="49"/>
      <c r="ASQ9" s="49"/>
      <c r="ASR9" s="49">
        <v>168</v>
      </c>
      <c r="ASS9" s="49">
        <v>603</v>
      </c>
      <c r="AST9" s="49"/>
      <c r="ASU9" s="67">
        <f t="shared" si="289"/>
        <v>857</v>
      </c>
      <c r="ASV9" s="68">
        <f t="shared" si="290"/>
        <v>142.83333333333334</v>
      </c>
      <c r="ASW9" s="63">
        <v>1801</v>
      </c>
      <c r="ASX9" s="64"/>
      <c r="ASY9" s="64">
        <v>2588</v>
      </c>
      <c r="ASZ9" s="64"/>
      <c r="ATA9" s="64"/>
      <c r="ATB9" s="64"/>
      <c r="ATC9" s="67">
        <f t="shared" si="291"/>
        <v>4389</v>
      </c>
      <c r="ATD9" s="68">
        <f t="shared" si="292"/>
        <v>731.5</v>
      </c>
      <c r="ATE9" s="48"/>
      <c r="ATF9" s="49">
        <v>121</v>
      </c>
      <c r="ATG9" s="49">
        <v>1530</v>
      </c>
      <c r="ATH9" s="49">
        <v>265</v>
      </c>
      <c r="ATI9" s="49">
        <v>1079</v>
      </c>
      <c r="ATJ9" s="49"/>
      <c r="ATK9" s="67">
        <f t="shared" si="293"/>
        <v>2995</v>
      </c>
      <c r="ATL9" s="68">
        <f t="shared" si="294"/>
        <v>499.16666666666669</v>
      </c>
      <c r="ATM9" s="48">
        <v>2609</v>
      </c>
      <c r="ATN9" s="49">
        <v>454</v>
      </c>
      <c r="ATO9" s="49"/>
      <c r="ATP9" s="49">
        <v>273</v>
      </c>
      <c r="ATQ9" s="49">
        <v>2002</v>
      </c>
      <c r="ATR9" s="49"/>
      <c r="ATS9" s="67">
        <f t="shared" si="295"/>
        <v>5338</v>
      </c>
      <c r="ATT9" s="68">
        <f t="shared" si="296"/>
        <v>889.66666666666663</v>
      </c>
      <c r="ATU9" s="48"/>
      <c r="ATV9" s="49"/>
      <c r="ATW9" s="49">
        <v>1215</v>
      </c>
      <c r="ATX9" s="49">
        <v>2616</v>
      </c>
      <c r="ATY9" s="49"/>
      <c r="ATZ9" s="49">
        <v>467</v>
      </c>
      <c r="AUA9" s="67">
        <f t="shared" si="297"/>
        <v>4298</v>
      </c>
      <c r="AUB9" s="68">
        <f t="shared" si="298"/>
        <v>716.33333333333337</v>
      </c>
      <c r="AUC9" s="48">
        <v>128</v>
      </c>
      <c r="AUD9" s="49"/>
      <c r="AUE9" s="49"/>
      <c r="AUF9" s="49">
        <v>577</v>
      </c>
      <c r="AUG9" s="49"/>
      <c r="AUH9" s="49">
        <v>64</v>
      </c>
      <c r="AUI9" s="67">
        <f t="shared" si="299"/>
        <v>769</v>
      </c>
      <c r="AUJ9" s="68">
        <f t="shared" si="300"/>
        <v>128.16666666666666</v>
      </c>
      <c r="AUK9" s="48">
        <v>1264</v>
      </c>
      <c r="AUL9" s="49">
        <v>2329</v>
      </c>
      <c r="AUM9" s="49"/>
      <c r="AUN9" s="49">
        <v>1633</v>
      </c>
      <c r="AUO9" s="49"/>
      <c r="AUP9" s="49">
        <v>1944</v>
      </c>
      <c r="AUQ9" s="67">
        <f t="shared" si="301"/>
        <v>7170</v>
      </c>
      <c r="AUR9" s="68">
        <f t="shared" si="302"/>
        <v>1195</v>
      </c>
      <c r="AUS9" s="48">
        <v>1944</v>
      </c>
      <c r="AUT9" s="49"/>
      <c r="AUU9" s="49">
        <v>1961</v>
      </c>
      <c r="AUV9" s="49"/>
      <c r="AUW9" s="49"/>
      <c r="AUX9" s="49"/>
      <c r="AUY9" s="67">
        <f t="shared" si="303"/>
        <v>3905</v>
      </c>
      <c r="AUZ9" s="68">
        <f t="shared" si="304"/>
        <v>650.83333333333337</v>
      </c>
      <c r="AVA9" s="54"/>
      <c r="AVB9" s="127">
        <v>2454</v>
      </c>
      <c r="AVC9" s="127"/>
      <c r="AVD9" s="127">
        <v>2844</v>
      </c>
      <c r="AVE9" s="127"/>
      <c r="AVF9" s="127">
        <v>387</v>
      </c>
      <c r="AVG9" s="42">
        <f t="shared" si="305"/>
        <v>5685</v>
      </c>
      <c r="AVH9" s="43">
        <f t="shared" si="306"/>
        <v>947.5</v>
      </c>
      <c r="AVI9" s="48"/>
      <c r="AVJ9" s="49"/>
      <c r="AVK9" s="49">
        <v>168</v>
      </c>
      <c r="AVL9" s="49">
        <v>256</v>
      </c>
      <c r="AVM9" s="49"/>
      <c r="AVN9" s="49">
        <v>1325</v>
      </c>
      <c r="AVO9" s="42">
        <f t="shared" si="307"/>
        <v>1749</v>
      </c>
      <c r="AVP9" s="43">
        <f t="shared" si="308"/>
        <v>291.5</v>
      </c>
      <c r="AVQ9" s="48">
        <v>754</v>
      </c>
      <c r="AVR9" s="49"/>
      <c r="AVS9" s="49">
        <v>1082</v>
      </c>
      <c r="AVT9" s="49">
        <v>740</v>
      </c>
      <c r="AVU9" s="49">
        <v>168</v>
      </c>
      <c r="AVV9" s="49"/>
      <c r="AVW9" s="42">
        <f t="shared" si="309"/>
        <v>2744</v>
      </c>
      <c r="AVX9" s="43">
        <f t="shared" si="310"/>
        <v>457.33333333333331</v>
      </c>
      <c r="AVY9" s="48"/>
      <c r="AVZ9" s="49">
        <v>432</v>
      </c>
      <c r="AWA9" s="49">
        <v>679</v>
      </c>
      <c r="AWB9" s="49">
        <v>103</v>
      </c>
      <c r="AWC9" s="49">
        <v>2055</v>
      </c>
      <c r="AWD9" s="49"/>
      <c r="AWE9" s="42">
        <f t="shared" si="311"/>
        <v>3269</v>
      </c>
      <c r="AWF9" s="43">
        <f t="shared" si="312"/>
        <v>544.83333333333337</v>
      </c>
      <c r="AWG9" s="48">
        <v>189</v>
      </c>
      <c r="AWH9" s="49"/>
      <c r="AWI9" s="49">
        <v>1503</v>
      </c>
      <c r="AWJ9" s="49">
        <v>1004</v>
      </c>
      <c r="AWK9" s="49">
        <v>1392</v>
      </c>
      <c r="AWL9" s="49"/>
      <c r="AWM9" s="42">
        <f t="shared" si="313"/>
        <v>4088</v>
      </c>
      <c r="AWN9" s="43">
        <f t="shared" si="314"/>
        <v>681.33333333333337</v>
      </c>
      <c r="AWO9" s="48">
        <v>166</v>
      </c>
      <c r="AWP9" s="49">
        <v>2209</v>
      </c>
      <c r="AWQ9" s="49">
        <v>1370</v>
      </c>
      <c r="AWR9" s="49">
        <v>838</v>
      </c>
      <c r="AWS9" s="49"/>
      <c r="AWT9" s="49"/>
      <c r="AWU9" s="42">
        <f t="shared" si="315"/>
        <v>4583</v>
      </c>
      <c r="AWV9" s="43">
        <f t="shared" si="316"/>
        <v>763.83333333333337</v>
      </c>
      <c r="AWW9" s="48">
        <v>816</v>
      </c>
      <c r="AWX9" s="49"/>
      <c r="AWY9" s="49"/>
      <c r="AWZ9" s="49">
        <v>1024</v>
      </c>
      <c r="AXA9" s="49">
        <v>882</v>
      </c>
      <c r="AXB9" s="49">
        <v>359</v>
      </c>
      <c r="AXC9" s="42">
        <f t="shared" si="317"/>
        <v>3081</v>
      </c>
      <c r="AXD9" s="101">
        <f t="shared" si="318"/>
        <v>513.5</v>
      </c>
      <c r="AXE9" s="195">
        <v>2203</v>
      </c>
      <c r="AXF9" s="49">
        <v>344</v>
      </c>
      <c r="AXG9" s="49"/>
      <c r="AXH9" s="49">
        <v>1165</v>
      </c>
      <c r="AXI9" s="49">
        <v>394</v>
      </c>
      <c r="AXJ9" s="49">
        <v>480</v>
      </c>
      <c r="AXK9" s="42">
        <f t="shared" si="319"/>
        <v>4586</v>
      </c>
      <c r="AXL9" s="214">
        <f t="shared" si="320"/>
        <v>764.33333333333337</v>
      </c>
      <c r="AXM9" s="195"/>
      <c r="AXN9" s="49">
        <v>478</v>
      </c>
      <c r="AXO9" s="49"/>
      <c r="AXP9" s="49"/>
      <c r="AXQ9" s="49"/>
      <c r="AXR9" s="49"/>
      <c r="AXS9" s="42">
        <f t="shared" si="321"/>
        <v>478</v>
      </c>
      <c r="AXT9" s="101">
        <f t="shared" si="322"/>
        <v>79.666666666666671</v>
      </c>
      <c r="AXU9" s="195">
        <v>3393</v>
      </c>
      <c r="AXV9" s="49"/>
      <c r="AXW9" s="49"/>
      <c r="AXX9" s="49">
        <v>31</v>
      </c>
      <c r="AXY9" s="49">
        <v>1546</v>
      </c>
      <c r="AXZ9" s="49">
        <v>746</v>
      </c>
      <c r="AYA9" s="42">
        <f t="shared" si="323"/>
        <v>5716</v>
      </c>
      <c r="AYB9" s="101">
        <f t="shared" si="324"/>
        <v>952.66666666666663</v>
      </c>
      <c r="AYC9" s="195">
        <v>5</v>
      </c>
      <c r="AYD9" s="49">
        <v>5</v>
      </c>
      <c r="AYE9" s="49">
        <v>1370</v>
      </c>
      <c r="AYF9" s="49">
        <v>345</v>
      </c>
      <c r="AYG9" s="49">
        <v>92</v>
      </c>
      <c r="AYH9" s="49"/>
      <c r="AYI9" s="42">
        <f t="shared" si="325"/>
        <v>1817</v>
      </c>
      <c r="AYJ9" s="101">
        <f t="shared" si="326"/>
        <v>302.83333333333331</v>
      </c>
      <c r="AYK9" s="195"/>
      <c r="AYL9" s="49">
        <v>465</v>
      </c>
      <c r="AYM9" s="49">
        <v>46</v>
      </c>
      <c r="AYN9" s="49">
        <v>5</v>
      </c>
      <c r="AYO9" s="49">
        <v>2673</v>
      </c>
      <c r="AYP9" s="49">
        <v>187</v>
      </c>
      <c r="AYQ9" s="42">
        <f t="shared" si="327"/>
        <v>3376</v>
      </c>
      <c r="AYR9" s="214">
        <f t="shared" si="328"/>
        <v>562.66666666666663</v>
      </c>
      <c r="AYS9" s="195"/>
      <c r="AYT9" s="49">
        <v>170</v>
      </c>
      <c r="AYU9" s="49">
        <v>104</v>
      </c>
      <c r="AYV9" s="49">
        <v>915</v>
      </c>
      <c r="AYW9" s="49">
        <v>124</v>
      </c>
      <c r="AYX9" s="49">
        <v>346</v>
      </c>
      <c r="AYY9" s="42">
        <f t="shared" si="329"/>
        <v>1659</v>
      </c>
      <c r="AYZ9" s="101">
        <f t="shared" si="330"/>
        <v>276.5</v>
      </c>
      <c r="AZA9" s="195">
        <v>2555</v>
      </c>
      <c r="AZB9" s="49">
        <v>128</v>
      </c>
      <c r="AZC9" s="49">
        <v>1546</v>
      </c>
      <c r="AZD9" s="49">
        <v>1433</v>
      </c>
      <c r="AZE9" s="49"/>
      <c r="AZF9" s="49"/>
      <c r="AZG9" s="42">
        <f t="shared" si="331"/>
        <v>5662</v>
      </c>
      <c r="AZH9" s="101">
        <f t="shared" si="332"/>
        <v>943.66666666666663</v>
      </c>
      <c r="AZI9" s="48">
        <v>202</v>
      </c>
      <c r="AZJ9" s="49">
        <v>288</v>
      </c>
      <c r="AZK9" s="49">
        <v>866</v>
      </c>
      <c r="AZL9" s="49">
        <v>1657</v>
      </c>
      <c r="AZM9" s="49">
        <v>165</v>
      </c>
      <c r="AZN9" s="49">
        <v>210</v>
      </c>
      <c r="AZO9" s="42">
        <f t="shared" si="333"/>
        <v>3388</v>
      </c>
      <c r="AZP9" s="43">
        <f t="shared" si="334"/>
        <v>564.66666666666663</v>
      </c>
      <c r="AZQ9" s="48">
        <v>525</v>
      </c>
      <c r="AZR9" s="49">
        <v>469</v>
      </c>
      <c r="AZS9" s="49"/>
      <c r="AZT9" s="49">
        <v>174</v>
      </c>
      <c r="AZU9" s="49"/>
      <c r="AZV9" s="49">
        <v>1654</v>
      </c>
      <c r="AZW9" s="42">
        <f t="shared" si="335"/>
        <v>2822</v>
      </c>
      <c r="AZX9" s="43">
        <f t="shared" si="336"/>
        <v>470.33333333333331</v>
      </c>
      <c r="AZY9" s="48"/>
      <c r="AZZ9" s="49">
        <v>717</v>
      </c>
      <c r="BAA9" s="49">
        <v>614</v>
      </c>
      <c r="BAB9" s="49">
        <v>1602</v>
      </c>
      <c r="BAC9" s="49">
        <v>1056</v>
      </c>
      <c r="BAD9" s="49">
        <v>1481</v>
      </c>
      <c r="BAE9" s="42">
        <f t="shared" si="337"/>
        <v>5470</v>
      </c>
      <c r="BAF9" s="43">
        <f t="shared" si="338"/>
        <v>911.66666666666663</v>
      </c>
      <c r="BAG9" s="48"/>
      <c r="BAH9" s="49">
        <v>1280</v>
      </c>
      <c r="BAI9" s="49">
        <v>480</v>
      </c>
      <c r="BAJ9" s="49">
        <v>3268</v>
      </c>
      <c r="BAK9" s="49"/>
      <c r="BAL9" s="49"/>
      <c r="BAM9" s="42">
        <f t="shared" si="339"/>
        <v>5028</v>
      </c>
      <c r="BAN9" s="43">
        <f t="shared" si="340"/>
        <v>838</v>
      </c>
      <c r="BAO9" s="82">
        <v>1808</v>
      </c>
      <c r="BAP9" s="83"/>
      <c r="BAQ9" s="83">
        <v>1044</v>
      </c>
      <c r="BAR9" s="83">
        <v>1527</v>
      </c>
      <c r="BAS9" s="83"/>
      <c r="BAT9" s="83"/>
      <c r="BAU9" s="42">
        <f t="shared" si="574"/>
        <v>4379</v>
      </c>
      <c r="BAV9" s="43">
        <f t="shared" si="575"/>
        <v>729.83333333333337</v>
      </c>
      <c r="BAW9" s="48">
        <v>830</v>
      </c>
      <c r="BAX9" s="49">
        <v>1897</v>
      </c>
      <c r="BAY9" s="49">
        <v>1133</v>
      </c>
      <c r="BAZ9" s="49"/>
      <c r="BBA9" s="49">
        <v>648</v>
      </c>
      <c r="BBB9" s="49">
        <v>1198</v>
      </c>
      <c r="BBC9" s="42">
        <f t="shared" si="576"/>
        <v>5706</v>
      </c>
      <c r="BBD9" s="43">
        <f t="shared" si="577"/>
        <v>951</v>
      </c>
      <c r="BBE9" s="48">
        <v>62</v>
      </c>
      <c r="BBF9" s="49"/>
      <c r="BBG9" s="49">
        <v>1405</v>
      </c>
      <c r="BBH9" s="49">
        <v>315</v>
      </c>
      <c r="BBI9" s="49">
        <v>1813</v>
      </c>
      <c r="BBJ9" s="49"/>
      <c r="BBK9" s="42">
        <f t="shared" si="578"/>
        <v>3595</v>
      </c>
      <c r="BBL9" s="43">
        <f t="shared" si="579"/>
        <v>599.16666666666663</v>
      </c>
      <c r="BBM9" s="48">
        <v>2476</v>
      </c>
      <c r="BBN9" s="49">
        <v>162</v>
      </c>
      <c r="BBO9" s="49"/>
      <c r="BBP9" s="49"/>
      <c r="BBQ9" s="49"/>
      <c r="BBR9" s="49">
        <v>644</v>
      </c>
      <c r="BBS9" s="42">
        <f t="shared" si="580"/>
        <v>3282</v>
      </c>
      <c r="BBT9" s="43">
        <f t="shared" si="581"/>
        <v>547</v>
      </c>
      <c r="BBU9" s="48">
        <v>864</v>
      </c>
      <c r="BBV9" s="49">
        <v>37</v>
      </c>
      <c r="BBW9" s="49">
        <v>324</v>
      </c>
      <c r="BBX9" s="49">
        <v>212</v>
      </c>
      <c r="BBY9" s="49">
        <v>1156</v>
      </c>
      <c r="BBZ9" s="49"/>
      <c r="BCA9" s="42">
        <f t="shared" si="582"/>
        <v>2593</v>
      </c>
      <c r="BCB9" s="43">
        <f t="shared" si="583"/>
        <v>432.16666666666669</v>
      </c>
      <c r="BCC9" s="49">
        <v>1345</v>
      </c>
      <c r="BCD9" s="49">
        <v>134</v>
      </c>
      <c r="BCE9" s="49">
        <v>463</v>
      </c>
      <c r="BCF9" s="49"/>
      <c r="BCG9" s="49">
        <v>1008</v>
      </c>
      <c r="BCH9" s="1">
        <v>1196</v>
      </c>
      <c r="BCI9" s="42">
        <f t="shared" si="351"/>
        <v>2950</v>
      </c>
      <c r="BCJ9" s="43">
        <f t="shared" si="584"/>
        <v>491.66666666666669</v>
      </c>
      <c r="BCK9" s="48"/>
      <c r="BCL9" s="49"/>
      <c r="BCM9" s="49">
        <v>641</v>
      </c>
      <c r="BCN9" s="49">
        <v>1818</v>
      </c>
      <c r="BCO9" s="49">
        <v>1680</v>
      </c>
      <c r="BCP9" s="49">
        <v>2398</v>
      </c>
      <c r="BCQ9" s="42">
        <f t="shared" si="585"/>
        <v>4139</v>
      </c>
      <c r="BCR9" s="43">
        <f t="shared" si="586"/>
        <v>689.83333333333337</v>
      </c>
      <c r="BCS9" s="48">
        <v>102</v>
      </c>
      <c r="BCT9" s="49"/>
      <c r="BCU9" s="49">
        <v>525</v>
      </c>
      <c r="BCV9" s="49">
        <v>872</v>
      </c>
      <c r="BCW9" s="49">
        <v>696</v>
      </c>
      <c r="BCX9" s="49">
        <v>695</v>
      </c>
      <c r="BCY9" s="42">
        <f t="shared" si="587"/>
        <v>2195</v>
      </c>
      <c r="BCZ9" s="43">
        <f t="shared" si="588"/>
        <v>365.83333333333331</v>
      </c>
      <c r="BDA9" s="48">
        <v>2209</v>
      </c>
      <c r="BDB9" s="49">
        <f>493+1034</f>
        <v>1527</v>
      </c>
      <c r="BDC9" s="49"/>
      <c r="BDD9" s="49"/>
      <c r="BDE9" s="49"/>
      <c r="BDF9" s="49">
        <v>432</v>
      </c>
      <c r="BDG9" s="42">
        <f t="shared" si="589"/>
        <v>3736</v>
      </c>
      <c r="BDH9" s="43">
        <f t="shared" si="590"/>
        <v>622.66666666666663</v>
      </c>
      <c r="BDI9" s="48">
        <v>2936</v>
      </c>
      <c r="BDJ9" s="49">
        <v>2538</v>
      </c>
      <c r="BDK9" s="49"/>
      <c r="BDL9" s="49"/>
      <c r="BDM9" s="49">
        <v>1875</v>
      </c>
      <c r="BDN9" s="49">
        <v>294</v>
      </c>
      <c r="BDO9" s="42">
        <f>SUM(BDI9:BDN9)</f>
        <v>7643</v>
      </c>
      <c r="BDP9" s="43">
        <f t="shared" si="592"/>
        <v>1273.8333333333333</v>
      </c>
      <c r="BDQ9" s="48">
        <v>648</v>
      </c>
      <c r="BDR9" s="49">
        <v>2607</v>
      </c>
      <c r="BDS9" s="49">
        <v>1122</v>
      </c>
      <c r="BDT9" s="49">
        <v>1616</v>
      </c>
      <c r="BDU9" s="49">
        <v>1093</v>
      </c>
      <c r="BDV9" s="49"/>
      <c r="BDW9" s="42">
        <f t="shared" si="593"/>
        <v>7086</v>
      </c>
      <c r="BDX9" s="43">
        <f t="shared" si="594"/>
        <v>1181</v>
      </c>
      <c r="BDY9" s="48">
        <v>2499</v>
      </c>
      <c r="BDZ9" s="49">
        <v>684</v>
      </c>
      <c r="BEA9" s="49"/>
      <c r="BEB9" s="49"/>
      <c r="BEC9" s="49"/>
      <c r="BED9" s="49"/>
      <c r="BEE9" s="42">
        <f t="shared" si="595"/>
        <v>3183</v>
      </c>
      <c r="BEF9" s="43">
        <f t="shared" si="596"/>
        <v>530.5</v>
      </c>
      <c r="BEG9" s="48">
        <v>283</v>
      </c>
      <c r="BEH9" s="49">
        <v>171</v>
      </c>
      <c r="BEI9" s="49">
        <v>1209</v>
      </c>
      <c r="BEJ9" s="49">
        <v>1973</v>
      </c>
      <c r="BEK9" s="49"/>
      <c r="BEL9" s="49"/>
      <c r="BEM9" s="42">
        <f t="shared" si="597"/>
        <v>3636</v>
      </c>
      <c r="BEN9" s="43">
        <f t="shared" si="598"/>
        <v>606</v>
      </c>
      <c r="BEO9" s="48"/>
      <c r="BEP9" s="49">
        <v>1161</v>
      </c>
      <c r="BEQ9" s="49">
        <v>1601</v>
      </c>
      <c r="BER9" s="49"/>
      <c r="BES9" s="49">
        <v>1347</v>
      </c>
      <c r="BET9" s="49"/>
      <c r="BEU9" s="42">
        <f t="shared" si="599"/>
        <v>4109</v>
      </c>
      <c r="BEV9" s="43">
        <f t="shared" si="600"/>
        <v>684.83333333333337</v>
      </c>
      <c r="BEW9" s="48">
        <v>767</v>
      </c>
      <c r="BEX9" s="49"/>
      <c r="BEY9" s="49"/>
      <c r="BEZ9" s="49">
        <v>1688</v>
      </c>
      <c r="BFA9" s="49">
        <v>1025</v>
      </c>
      <c r="BFB9" s="49">
        <v>828</v>
      </c>
      <c r="BFC9" s="42">
        <f>SUM(BEW9:BFB9)</f>
        <v>4308</v>
      </c>
      <c r="BFD9" s="43">
        <f t="shared" si="602"/>
        <v>718</v>
      </c>
      <c r="BFE9" s="63">
        <v>2522</v>
      </c>
      <c r="BFF9" s="64">
        <v>209</v>
      </c>
      <c r="BFG9" s="64">
        <v>3294</v>
      </c>
      <c r="BFH9" s="64">
        <v>90</v>
      </c>
      <c r="BFI9" s="64">
        <v>2524</v>
      </c>
      <c r="BFJ9" s="64"/>
      <c r="BFK9" s="67">
        <f t="shared" si="603"/>
        <v>8639</v>
      </c>
      <c r="BFL9" s="68">
        <f t="shared" si="604"/>
        <v>1439.8333333333333</v>
      </c>
      <c r="BFM9" s="48"/>
      <c r="BFN9" s="49"/>
      <c r="BFO9" s="49">
        <v>4698</v>
      </c>
      <c r="BFP9" s="49">
        <v>52</v>
      </c>
      <c r="BFQ9" s="49">
        <v>177</v>
      </c>
      <c r="BFR9" s="49"/>
      <c r="BFS9" s="67">
        <f t="shared" si="605"/>
        <v>4927</v>
      </c>
      <c r="BFT9" s="68">
        <f t="shared" si="606"/>
        <v>821.16666666666663</v>
      </c>
      <c r="BFU9" s="48">
        <v>2197</v>
      </c>
      <c r="BFV9" s="49">
        <v>2489</v>
      </c>
      <c r="BFW9" s="49"/>
      <c r="BFX9" s="49">
        <v>245</v>
      </c>
      <c r="BFY9" s="49"/>
      <c r="BFZ9" s="49"/>
      <c r="BGA9" s="67">
        <f t="shared" si="607"/>
        <v>4931</v>
      </c>
      <c r="BGB9" s="68">
        <f t="shared" si="608"/>
        <v>821.83333333333337</v>
      </c>
      <c r="BGC9" s="48">
        <v>1257</v>
      </c>
      <c r="BGD9" s="49">
        <v>485</v>
      </c>
      <c r="BGE9" s="49">
        <v>278</v>
      </c>
      <c r="BGF9" s="49"/>
      <c r="BGG9" s="49"/>
      <c r="BGH9" s="49">
        <v>2507</v>
      </c>
      <c r="BGI9" s="67">
        <f t="shared" si="609"/>
        <v>2020</v>
      </c>
      <c r="BGJ9" s="68">
        <f t="shared" si="610"/>
        <v>336.66666666666669</v>
      </c>
      <c r="BGK9" s="48">
        <v>1646</v>
      </c>
      <c r="BGL9" s="49"/>
      <c r="BGM9" s="49">
        <v>1665</v>
      </c>
      <c r="BGN9" s="49">
        <v>834</v>
      </c>
      <c r="BGO9" s="49"/>
      <c r="BGP9" s="49">
        <v>751</v>
      </c>
      <c r="BGQ9" s="67">
        <f t="shared" si="611"/>
        <v>4145</v>
      </c>
      <c r="BGR9" s="68">
        <f t="shared" si="612"/>
        <v>690.83333333333337</v>
      </c>
      <c r="BGS9" s="48"/>
      <c r="BGT9" s="49"/>
      <c r="BGU9" s="49">
        <v>59</v>
      </c>
      <c r="BGV9" s="49">
        <v>2326</v>
      </c>
      <c r="BGW9" s="49"/>
      <c r="BGX9" s="49"/>
      <c r="BGY9" s="67">
        <f t="shared" si="613"/>
        <v>2385</v>
      </c>
      <c r="BGZ9" s="68">
        <f t="shared" si="614"/>
        <v>397.5</v>
      </c>
      <c r="BHA9" s="63">
        <v>721</v>
      </c>
      <c r="BHB9" s="64">
        <v>3177</v>
      </c>
      <c r="BHC9" s="64"/>
      <c r="BHD9" s="64"/>
      <c r="BHE9" s="64"/>
      <c r="BHF9" s="64">
        <v>432</v>
      </c>
      <c r="BHG9" s="67">
        <f t="shared" si="615"/>
        <v>3898</v>
      </c>
      <c r="BHH9" s="68">
        <f t="shared" si="616"/>
        <v>649.66666666666663</v>
      </c>
      <c r="BHI9" s="48">
        <v>1606</v>
      </c>
      <c r="BHJ9" s="49">
        <v>1512</v>
      </c>
      <c r="BHK9" s="49">
        <v>462</v>
      </c>
      <c r="BHL9" s="49"/>
      <c r="BHM9" s="49"/>
      <c r="BHN9" s="49"/>
      <c r="BHO9" s="67">
        <f t="shared" si="617"/>
        <v>3580</v>
      </c>
      <c r="BHP9" s="184">
        <f t="shared" si="618"/>
        <v>596.66666666666663</v>
      </c>
      <c r="BHQ9" s="244">
        <v>986</v>
      </c>
      <c r="BHR9" s="64"/>
      <c r="BHS9" s="64"/>
      <c r="BHT9" s="64">
        <v>2523</v>
      </c>
      <c r="BHU9" s="64"/>
      <c r="BHV9" s="64"/>
      <c r="BHW9" s="67">
        <f t="shared" si="619"/>
        <v>3509</v>
      </c>
      <c r="BHX9" s="211">
        <f t="shared" si="620"/>
        <v>584.83333333333337</v>
      </c>
      <c r="BHY9" s="244">
        <v>3155</v>
      </c>
      <c r="BHZ9" s="64">
        <v>153</v>
      </c>
      <c r="BIA9" s="64">
        <v>1242</v>
      </c>
      <c r="BIB9" s="64">
        <v>1254</v>
      </c>
      <c r="BIC9" s="64">
        <v>1134</v>
      </c>
      <c r="BID9" s="64">
        <v>870</v>
      </c>
      <c r="BIE9" s="67">
        <f t="shared" si="621"/>
        <v>6938</v>
      </c>
      <c r="BIF9" s="184">
        <f t="shared" si="622"/>
        <v>1156.3333333333333</v>
      </c>
      <c r="BIG9" s="195"/>
      <c r="BIH9" s="49"/>
      <c r="BII9" s="49"/>
      <c r="BIJ9" s="49"/>
      <c r="BIK9" s="49">
        <v>1989</v>
      </c>
      <c r="BIL9" s="49"/>
      <c r="BIM9" s="67">
        <f t="shared" si="623"/>
        <v>1989</v>
      </c>
      <c r="BIN9" s="184">
        <f t="shared" si="624"/>
        <v>331.5</v>
      </c>
      <c r="BIO9" s="195">
        <v>3332</v>
      </c>
      <c r="BIP9" s="49"/>
      <c r="BIQ9" s="49">
        <v>529</v>
      </c>
      <c r="BIR9" s="49">
        <v>134</v>
      </c>
      <c r="BIS9" s="49">
        <v>332</v>
      </c>
      <c r="BIT9" s="49"/>
      <c r="BIU9" s="67">
        <f t="shared" si="625"/>
        <v>4327</v>
      </c>
      <c r="BIV9" s="211">
        <f t="shared" si="626"/>
        <v>721.16666666666663</v>
      </c>
      <c r="BIW9" s="195">
        <v>1083</v>
      </c>
      <c r="BIX9" s="49">
        <v>387</v>
      </c>
      <c r="BIY9" s="49">
        <v>1675</v>
      </c>
      <c r="BIZ9" s="49"/>
      <c r="BJA9" s="49">
        <v>358</v>
      </c>
      <c r="BJB9" s="49"/>
      <c r="BJC9" s="67">
        <f t="shared" si="627"/>
        <v>3503</v>
      </c>
      <c r="BJD9" s="211">
        <f t="shared" si="628"/>
        <v>583.83333333333337</v>
      </c>
      <c r="BJE9" s="195"/>
      <c r="BJF9" s="49"/>
      <c r="BJG9" s="49">
        <v>1065</v>
      </c>
      <c r="BJH9" s="49">
        <v>1188</v>
      </c>
      <c r="BJI9" s="49">
        <v>1874</v>
      </c>
      <c r="BJJ9" s="49">
        <v>1017</v>
      </c>
      <c r="BJK9" s="67">
        <f t="shared" si="629"/>
        <v>4127</v>
      </c>
      <c r="BJL9" s="211">
        <f t="shared" si="630"/>
        <v>687.83333333333337</v>
      </c>
      <c r="BJM9" s="195">
        <v>1740</v>
      </c>
      <c r="BJN9" s="49">
        <v>1661</v>
      </c>
      <c r="BJO9" s="49"/>
      <c r="BJP9" s="49">
        <v>1162</v>
      </c>
      <c r="BJQ9" s="49">
        <v>2127</v>
      </c>
      <c r="BJR9" s="49"/>
      <c r="BJS9" s="67">
        <f t="shared" si="631"/>
        <v>6690</v>
      </c>
      <c r="BJT9" s="184">
        <f t="shared" si="632"/>
        <v>1115</v>
      </c>
      <c r="BJU9" s="195"/>
      <c r="BJV9" s="49"/>
      <c r="BJW9" s="49">
        <v>979</v>
      </c>
      <c r="BJX9" s="49">
        <v>1806</v>
      </c>
      <c r="BJY9" s="49">
        <v>180</v>
      </c>
      <c r="BJZ9" s="49"/>
      <c r="BKA9" s="67">
        <f t="shared" si="633"/>
        <v>2965</v>
      </c>
      <c r="BKB9" s="184">
        <f t="shared" si="634"/>
        <v>494.16666666666669</v>
      </c>
      <c r="BKC9" s="195">
        <v>546</v>
      </c>
      <c r="BKD9" s="49">
        <v>653</v>
      </c>
      <c r="BKE9" s="49">
        <v>410</v>
      </c>
      <c r="BKF9" s="49">
        <v>1659</v>
      </c>
      <c r="BKG9" s="49">
        <v>39</v>
      </c>
      <c r="BKH9" s="49"/>
      <c r="BKI9" s="67">
        <f t="shared" si="635"/>
        <v>3307</v>
      </c>
      <c r="BKJ9" s="184">
        <f t="shared" si="636"/>
        <v>551.16666666666663</v>
      </c>
      <c r="BKK9" s="244">
        <v>306</v>
      </c>
      <c r="BKL9" s="64"/>
      <c r="BKM9" s="64"/>
      <c r="BKN9" s="64"/>
      <c r="BKO9" s="64"/>
      <c r="BKP9" s="64"/>
      <c r="BKQ9" s="67">
        <f t="shared" si="637"/>
        <v>306</v>
      </c>
      <c r="BKR9" s="184">
        <f t="shared" si="638"/>
        <v>61.2</v>
      </c>
      <c r="BKS9" s="195">
        <v>1387</v>
      </c>
      <c r="BKT9" s="49"/>
      <c r="BKU9" s="49">
        <v>2930</v>
      </c>
      <c r="BKV9" s="49"/>
      <c r="BKW9" s="49"/>
      <c r="BKX9" s="49">
        <v>1667</v>
      </c>
      <c r="BKY9" s="67">
        <f t="shared" si="639"/>
        <v>4317</v>
      </c>
      <c r="BKZ9" s="211">
        <f t="shared" si="640"/>
        <v>719.5</v>
      </c>
      <c r="BLA9" s="244"/>
      <c r="BLB9" s="64"/>
      <c r="BLC9" s="64">
        <v>2355</v>
      </c>
      <c r="BLD9" s="64"/>
      <c r="BLE9" s="64"/>
      <c r="BLF9" s="64"/>
      <c r="BLG9" s="67">
        <f t="shared" si="641"/>
        <v>2355</v>
      </c>
      <c r="BLH9" s="211">
        <f t="shared" si="642"/>
        <v>392.5</v>
      </c>
      <c r="BLI9" s="244"/>
      <c r="BLJ9" s="64">
        <v>662</v>
      </c>
      <c r="BLK9" s="64"/>
      <c r="BLL9" s="64">
        <v>1509</v>
      </c>
      <c r="BLM9" s="64">
        <v>2339</v>
      </c>
      <c r="BLN9" s="64">
        <v>485</v>
      </c>
      <c r="BLO9" s="67">
        <f t="shared" si="643"/>
        <v>4510</v>
      </c>
      <c r="BLP9" s="184">
        <f t="shared" si="644"/>
        <v>751.66666666666663</v>
      </c>
      <c r="BLQ9" s="244">
        <v>3484</v>
      </c>
      <c r="BLR9" s="64">
        <v>918</v>
      </c>
      <c r="BLS9" s="64">
        <v>993</v>
      </c>
      <c r="BLT9" s="64"/>
      <c r="BLU9" s="64">
        <v>284</v>
      </c>
      <c r="BLV9" s="64">
        <v>533</v>
      </c>
      <c r="BLW9" s="67">
        <f t="shared" si="645"/>
        <v>5679</v>
      </c>
      <c r="BLX9" s="184">
        <f t="shared" si="646"/>
        <v>946.5</v>
      </c>
      <c r="BLY9" s="63">
        <v>533</v>
      </c>
      <c r="BLZ9" s="64"/>
      <c r="BMA9" s="64">
        <v>2036</v>
      </c>
      <c r="BMB9" s="64">
        <v>162</v>
      </c>
      <c r="BMC9" s="64">
        <v>267</v>
      </c>
      <c r="BMD9" s="64">
        <v>3763</v>
      </c>
      <c r="BME9" s="67">
        <f t="shared" si="647"/>
        <v>2998</v>
      </c>
      <c r="BMF9" s="68">
        <f t="shared" si="648"/>
        <v>499.66666666666669</v>
      </c>
      <c r="BMG9" s="63"/>
      <c r="BMH9" s="64"/>
      <c r="BMI9" s="64"/>
      <c r="BMJ9" s="64">
        <v>3583</v>
      </c>
      <c r="BMK9" s="64"/>
      <c r="BML9" s="64"/>
      <c r="BMM9" s="67">
        <f t="shared" si="649"/>
        <v>3583</v>
      </c>
      <c r="BMN9" s="68">
        <f t="shared" si="650"/>
        <v>597.16666666666663</v>
      </c>
      <c r="BMO9" s="63"/>
      <c r="BMP9" s="64">
        <v>2974</v>
      </c>
      <c r="BMQ9" s="64">
        <v>280</v>
      </c>
      <c r="BMR9" s="64"/>
      <c r="BMS9" s="64">
        <v>2415</v>
      </c>
      <c r="BMT9" s="64"/>
      <c r="BMU9" s="67">
        <f t="shared" si="651"/>
        <v>5669</v>
      </c>
      <c r="BMV9" s="68">
        <f t="shared" si="652"/>
        <v>944.83333333333337</v>
      </c>
      <c r="BMW9" s="63"/>
      <c r="BMX9" s="64">
        <v>3272</v>
      </c>
      <c r="BMY9" s="64"/>
      <c r="BMZ9" s="64"/>
      <c r="BNA9" s="64"/>
      <c r="BNB9" s="64">
        <v>1400</v>
      </c>
      <c r="BNC9" s="67">
        <f t="shared" si="653"/>
        <v>3272</v>
      </c>
      <c r="BND9" s="68">
        <f t="shared" si="654"/>
        <v>545.33333333333337</v>
      </c>
      <c r="BNE9" s="63">
        <v>207</v>
      </c>
      <c r="BNF9" s="64"/>
      <c r="BNG9" s="64"/>
      <c r="BNH9" s="64"/>
      <c r="BNI9" s="64">
        <v>108</v>
      </c>
      <c r="BNJ9" s="64">
        <v>689</v>
      </c>
      <c r="BNK9" s="67">
        <f t="shared" si="655"/>
        <v>315</v>
      </c>
      <c r="BNL9" s="68">
        <f t="shared" si="656"/>
        <v>52.5</v>
      </c>
      <c r="BNM9" s="54"/>
      <c r="BNN9" s="127"/>
      <c r="BNO9" s="127"/>
      <c r="BNP9" s="127"/>
      <c r="BNQ9" s="127"/>
      <c r="BNR9" s="127">
        <v>147</v>
      </c>
      <c r="BNS9" s="67">
        <f t="shared" si="657"/>
        <v>0</v>
      </c>
      <c r="BNT9" s="68">
        <f t="shared" si="658"/>
        <v>0</v>
      </c>
      <c r="BNU9" s="63"/>
      <c r="BNV9" s="64">
        <v>1316</v>
      </c>
      <c r="BNW9" s="64"/>
      <c r="BNX9" s="64">
        <v>1388</v>
      </c>
      <c r="BNY9" s="64">
        <v>290</v>
      </c>
      <c r="BNZ9" s="64">
        <v>202</v>
      </c>
      <c r="BOA9" s="67">
        <f t="shared" si="659"/>
        <v>2994</v>
      </c>
      <c r="BOB9" s="184">
        <f t="shared" si="660"/>
        <v>499</v>
      </c>
      <c r="BOC9" s="244">
        <v>2532</v>
      </c>
      <c r="BOD9" s="64"/>
      <c r="BOE9" s="64"/>
      <c r="BOF9" s="64"/>
      <c r="BOG9" s="64"/>
      <c r="BOH9" s="64">
        <v>1305</v>
      </c>
      <c r="BOI9" s="67">
        <f t="shared" si="661"/>
        <v>2532</v>
      </c>
      <c r="BOJ9" s="184">
        <f t="shared" si="662"/>
        <v>422</v>
      </c>
      <c r="BOK9" s="63">
        <v>492</v>
      </c>
      <c r="BOL9" s="64"/>
      <c r="BOM9" s="64">
        <v>2322</v>
      </c>
      <c r="BON9" s="64">
        <v>959</v>
      </c>
      <c r="BOO9" s="64">
        <v>53</v>
      </c>
      <c r="BOP9" s="64">
        <v>177</v>
      </c>
      <c r="BOQ9" s="67">
        <f t="shared" si="663"/>
        <v>3826</v>
      </c>
      <c r="BOR9" s="68">
        <f t="shared" si="664"/>
        <v>637.66666666666663</v>
      </c>
      <c r="BOS9" s="63">
        <v>2347</v>
      </c>
      <c r="BOT9" s="64"/>
      <c r="BOU9" s="64"/>
      <c r="BOV9" s="64">
        <v>4245</v>
      </c>
      <c r="BOW9" s="64"/>
      <c r="BOX9" s="64"/>
      <c r="BOY9" s="67">
        <f t="shared" si="665"/>
        <v>6592</v>
      </c>
      <c r="BOZ9" s="68">
        <f t="shared" si="666"/>
        <v>1098.6666666666667</v>
      </c>
      <c r="BPA9" s="63"/>
      <c r="BPB9" s="64">
        <v>1744</v>
      </c>
      <c r="BPC9" s="64"/>
      <c r="BPD9" s="64"/>
      <c r="BPE9" s="64">
        <v>2327</v>
      </c>
      <c r="BPF9" s="64">
        <v>1709</v>
      </c>
      <c r="BPG9" s="67">
        <f t="shared" si="667"/>
        <v>4071</v>
      </c>
      <c r="BPH9" s="68">
        <f t="shared" si="668"/>
        <v>678.5</v>
      </c>
      <c r="BPI9" s="63"/>
      <c r="BPJ9" s="64"/>
      <c r="BPK9" s="64">
        <v>3822</v>
      </c>
      <c r="BPL9" s="64"/>
      <c r="BPM9" s="64">
        <v>332</v>
      </c>
      <c r="BPN9" s="64"/>
      <c r="BPO9" s="67">
        <f t="shared" si="669"/>
        <v>4154</v>
      </c>
      <c r="BPP9" s="68">
        <f t="shared" si="670"/>
        <v>692.33333333333337</v>
      </c>
      <c r="BPQ9" s="63"/>
      <c r="BPR9" s="64"/>
      <c r="BPS9" s="64">
        <v>1679</v>
      </c>
      <c r="BPT9" s="64"/>
      <c r="BPU9" s="64"/>
      <c r="BPV9" s="64"/>
      <c r="BPW9" s="67">
        <f t="shared" si="671"/>
        <v>1679</v>
      </c>
      <c r="BPX9" s="68">
        <f t="shared" si="672"/>
        <v>279.83333333333331</v>
      </c>
      <c r="BPY9" s="63">
        <v>2514</v>
      </c>
      <c r="BPZ9" s="64"/>
      <c r="BQA9" s="64"/>
      <c r="BQB9" s="64">
        <v>285</v>
      </c>
      <c r="BQC9" s="64">
        <v>604</v>
      </c>
      <c r="BQD9" s="64"/>
      <c r="BQE9" s="67">
        <f t="shared" si="673"/>
        <v>3403</v>
      </c>
      <c r="BQF9" s="68">
        <f t="shared" si="674"/>
        <v>567.16666666666663</v>
      </c>
      <c r="BQG9" s="63">
        <v>183</v>
      </c>
      <c r="BQH9" s="64"/>
      <c r="BQI9" s="64"/>
      <c r="BQJ9" s="64"/>
      <c r="BQK9" s="64"/>
      <c r="BQL9" s="64">
        <v>124</v>
      </c>
      <c r="BQM9" s="67">
        <f t="shared" si="675"/>
        <v>183</v>
      </c>
      <c r="BQN9" s="68">
        <f t="shared" si="676"/>
        <v>30.5</v>
      </c>
      <c r="BQO9" s="63">
        <v>1731</v>
      </c>
      <c r="BQP9" s="64"/>
      <c r="BQQ9" s="64"/>
      <c r="BQR9" s="64"/>
      <c r="BQS9" s="64">
        <v>3367</v>
      </c>
      <c r="BQT9" s="64"/>
      <c r="BQU9" s="67">
        <f t="shared" si="677"/>
        <v>5098</v>
      </c>
      <c r="BQV9" s="68">
        <f t="shared" si="678"/>
        <v>849.66666666666663</v>
      </c>
      <c r="BQW9" s="63"/>
      <c r="BQX9" s="64">
        <v>702</v>
      </c>
      <c r="BQY9" s="64">
        <v>1036</v>
      </c>
      <c r="BQZ9" s="64">
        <v>2026</v>
      </c>
      <c r="BRA9" s="64"/>
      <c r="BRB9" s="64">
        <v>2529</v>
      </c>
      <c r="BRC9" s="67">
        <f t="shared" si="679"/>
        <v>3764</v>
      </c>
      <c r="BRD9" s="68">
        <f t="shared" si="680"/>
        <v>627.33333333333337</v>
      </c>
      <c r="BRE9" s="63"/>
      <c r="BRF9" s="64">
        <v>1688</v>
      </c>
      <c r="BRG9" s="64">
        <v>1188</v>
      </c>
      <c r="BRH9" s="64">
        <v>493</v>
      </c>
      <c r="BRI9" s="64"/>
      <c r="BRJ9" s="64">
        <v>1510</v>
      </c>
      <c r="BRK9" s="67">
        <f t="shared" si="681"/>
        <v>3369</v>
      </c>
      <c r="BRL9" s="68">
        <f t="shared" si="682"/>
        <v>561.5</v>
      </c>
      <c r="BRM9" s="63">
        <v>1686</v>
      </c>
      <c r="BRN9" s="64"/>
      <c r="BRO9" s="64"/>
      <c r="BRP9" s="64"/>
      <c r="BRQ9" s="64"/>
      <c r="BRR9" s="64">
        <v>826</v>
      </c>
      <c r="BRS9" s="67">
        <f t="shared" si="683"/>
        <v>1686</v>
      </c>
      <c r="BRT9" s="68">
        <f t="shared" si="684"/>
        <v>281</v>
      </c>
      <c r="BRU9" s="63"/>
      <c r="BRV9" s="64">
        <v>3078</v>
      </c>
      <c r="BRW9" s="64">
        <v>345</v>
      </c>
      <c r="BRX9" s="64"/>
      <c r="BRY9" s="64"/>
      <c r="BRZ9" s="64">
        <v>3371</v>
      </c>
      <c r="BSA9" s="67">
        <f t="shared" si="685"/>
        <v>3423</v>
      </c>
      <c r="BSB9" s="68">
        <f t="shared" si="686"/>
        <v>570.5</v>
      </c>
      <c r="BSC9" s="63"/>
      <c r="BSD9" s="64">
        <v>993</v>
      </c>
      <c r="BSE9" s="64">
        <v>2754</v>
      </c>
      <c r="BSF9" s="64">
        <v>607</v>
      </c>
      <c r="BSG9" s="64">
        <v>613</v>
      </c>
      <c r="BSH9" s="64">
        <v>2017</v>
      </c>
      <c r="BSI9" s="67">
        <f t="shared" si="687"/>
        <v>4967</v>
      </c>
      <c r="BSJ9" s="68">
        <f t="shared" si="688"/>
        <v>827.83333333333337</v>
      </c>
      <c r="BSK9" s="63"/>
      <c r="BSL9" s="64"/>
      <c r="BSM9" s="64"/>
      <c r="BSN9" s="64"/>
      <c r="BSO9" s="64"/>
      <c r="BSP9" s="68">
        <v>702</v>
      </c>
      <c r="BSQ9" s="265">
        <f t="shared" si="689"/>
        <v>0</v>
      </c>
      <c r="BSR9" s="68">
        <f t="shared" si="690"/>
        <v>0</v>
      </c>
      <c r="BSS9" s="63">
        <v>1327</v>
      </c>
      <c r="BST9" s="64"/>
      <c r="BSU9" s="64"/>
      <c r="BSV9" s="64">
        <v>972</v>
      </c>
      <c r="BSW9" s="64">
        <v>1884</v>
      </c>
      <c r="BSX9" s="64"/>
      <c r="BSY9" s="67">
        <f t="shared" si="691"/>
        <v>4183</v>
      </c>
      <c r="BSZ9" s="68">
        <f t="shared" si="692"/>
        <v>697.16666666666663</v>
      </c>
      <c r="BTA9" s="63"/>
      <c r="BTB9" s="64">
        <v>1845</v>
      </c>
      <c r="BTC9" s="64"/>
      <c r="BTD9" s="64">
        <v>2524</v>
      </c>
      <c r="BTE9" s="64"/>
      <c r="BTF9" s="64"/>
      <c r="BTG9" s="67">
        <f t="shared" si="693"/>
        <v>4369</v>
      </c>
      <c r="BTH9" s="68">
        <f t="shared" si="694"/>
        <v>728.16666666666663</v>
      </c>
      <c r="BTI9" s="63">
        <v>413</v>
      </c>
      <c r="BTJ9" s="64">
        <v>181</v>
      </c>
      <c r="BTK9" s="64">
        <v>432</v>
      </c>
      <c r="BTL9" s="64">
        <v>929</v>
      </c>
      <c r="BTM9" s="64">
        <v>582</v>
      </c>
      <c r="BTN9" s="64">
        <v>1045</v>
      </c>
      <c r="BTO9" s="67">
        <f t="shared" si="695"/>
        <v>2537</v>
      </c>
      <c r="BTP9" s="68">
        <f t="shared" si="696"/>
        <v>422.83333333333331</v>
      </c>
      <c r="BTQ9" s="63">
        <v>195</v>
      </c>
      <c r="BTR9" s="64"/>
      <c r="BTS9" s="64">
        <v>687</v>
      </c>
      <c r="BTT9" s="64"/>
      <c r="BTU9" s="64">
        <v>3448</v>
      </c>
      <c r="BTV9" s="64">
        <v>162</v>
      </c>
      <c r="BTW9" s="67">
        <f t="shared" si="697"/>
        <v>4330</v>
      </c>
      <c r="BTX9" s="184">
        <f t="shared" si="698"/>
        <v>721.66666666666663</v>
      </c>
      <c r="BTY9" s="244"/>
      <c r="BTZ9" s="64">
        <v>139</v>
      </c>
      <c r="BUA9" s="64">
        <v>1906</v>
      </c>
      <c r="BUB9" s="64"/>
      <c r="BUC9" s="64">
        <v>123</v>
      </c>
      <c r="BUD9" s="64">
        <v>238</v>
      </c>
      <c r="BUE9" s="67">
        <f t="shared" si="699"/>
        <v>2168</v>
      </c>
      <c r="BUF9" s="184">
        <f t="shared" si="700"/>
        <v>361.33333333333331</v>
      </c>
      <c r="BUG9" s="244">
        <v>626</v>
      </c>
      <c r="BUH9" s="64"/>
      <c r="BUI9" s="64">
        <v>685</v>
      </c>
      <c r="BUJ9" s="64">
        <v>949</v>
      </c>
      <c r="BUK9" s="64"/>
      <c r="BUL9" s="64">
        <v>250</v>
      </c>
      <c r="BUM9" s="67">
        <f t="shared" si="701"/>
        <v>2260</v>
      </c>
      <c r="BUN9" s="211">
        <f t="shared" si="702"/>
        <v>376.66666666666669</v>
      </c>
      <c r="BUO9" s="244"/>
      <c r="BUP9" s="64"/>
      <c r="BUQ9" s="64">
        <v>2339</v>
      </c>
      <c r="BUR9" s="64"/>
      <c r="BUS9" s="64">
        <v>450</v>
      </c>
      <c r="BUT9" s="64">
        <v>1696</v>
      </c>
      <c r="BUU9" s="67">
        <f t="shared" si="703"/>
        <v>2789</v>
      </c>
      <c r="BUV9" s="211">
        <f t="shared" si="704"/>
        <v>464.83333333333331</v>
      </c>
      <c r="BUW9" s="244">
        <v>1128</v>
      </c>
      <c r="BUX9" s="64"/>
      <c r="BUY9" s="64">
        <v>1649</v>
      </c>
      <c r="BUZ9" s="64"/>
      <c r="BVA9" s="64"/>
      <c r="BVB9" s="64">
        <v>1740</v>
      </c>
      <c r="BVC9" s="67">
        <f t="shared" si="705"/>
        <v>2777</v>
      </c>
      <c r="BVD9" s="211">
        <f t="shared" si="706"/>
        <v>462.83333333333331</v>
      </c>
      <c r="BVE9" s="244">
        <v>462</v>
      </c>
      <c r="BVF9" s="64">
        <v>191</v>
      </c>
      <c r="BVG9" s="64"/>
      <c r="BVH9" s="64">
        <v>1217</v>
      </c>
      <c r="BVI9" s="64"/>
      <c r="BVJ9" s="64">
        <v>740</v>
      </c>
      <c r="BVK9" s="67">
        <f t="shared" si="707"/>
        <v>1870</v>
      </c>
      <c r="BVL9" s="184">
        <f t="shared" si="708"/>
        <v>311.66666666666669</v>
      </c>
      <c r="BVM9" s="244">
        <v>453</v>
      </c>
      <c r="BVN9" s="64">
        <v>275</v>
      </c>
      <c r="BVO9" s="64">
        <v>1811</v>
      </c>
      <c r="BVP9" s="64">
        <v>768</v>
      </c>
      <c r="BVQ9" s="64">
        <v>1493</v>
      </c>
      <c r="BVR9" s="64">
        <v>3289</v>
      </c>
      <c r="BVS9" s="67">
        <f t="shared" si="709"/>
        <v>4800</v>
      </c>
      <c r="BVT9" s="211">
        <f t="shared" si="710"/>
        <v>800</v>
      </c>
      <c r="BVU9" s="244">
        <v>611</v>
      </c>
      <c r="BVV9" s="64">
        <v>2333</v>
      </c>
      <c r="BVW9" s="64">
        <v>136</v>
      </c>
      <c r="BVX9" s="64">
        <v>1161</v>
      </c>
      <c r="BVY9" s="64"/>
      <c r="BVZ9" s="64">
        <v>2021</v>
      </c>
      <c r="BWA9" s="67">
        <f t="shared" si="711"/>
        <v>4241</v>
      </c>
      <c r="BWB9" s="184">
        <f t="shared" si="712"/>
        <v>706.83333333333337</v>
      </c>
      <c r="BWC9" s="244">
        <v>229</v>
      </c>
      <c r="BWD9" s="64">
        <v>921</v>
      </c>
      <c r="BWE9" s="64"/>
      <c r="BWF9" s="64">
        <v>1117</v>
      </c>
      <c r="BWG9" s="64"/>
      <c r="BWH9" s="64"/>
      <c r="BWI9" s="67">
        <f t="shared" si="713"/>
        <v>2267</v>
      </c>
      <c r="BWJ9" s="184">
        <f t="shared" si="714"/>
        <v>377.83333333333331</v>
      </c>
      <c r="BWK9" s="244">
        <v>31</v>
      </c>
      <c r="BWL9" s="64">
        <v>1431</v>
      </c>
      <c r="BWM9" s="64"/>
      <c r="BWN9" s="64">
        <v>2126</v>
      </c>
      <c r="BWO9" s="64"/>
      <c r="BWP9" s="64"/>
      <c r="BWQ9" s="67">
        <f t="shared" si="715"/>
        <v>3588</v>
      </c>
      <c r="BWR9" s="211">
        <f t="shared" si="716"/>
        <v>598</v>
      </c>
      <c r="BWS9" s="244">
        <v>2472</v>
      </c>
      <c r="BWT9" s="64"/>
      <c r="BWU9" s="64"/>
      <c r="BWV9" s="64">
        <v>2686</v>
      </c>
      <c r="BWW9" s="64"/>
      <c r="BWX9" s="64"/>
      <c r="BWY9" s="67">
        <f t="shared" si="717"/>
        <v>5158</v>
      </c>
      <c r="BWZ9" s="211">
        <f t="shared" si="718"/>
        <v>859.66666666666663</v>
      </c>
      <c r="BXA9" s="244"/>
      <c r="BXB9" s="64"/>
      <c r="BXC9" s="64">
        <v>1172</v>
      </c>
      <c r="BXD9" s="64"/>
      <c r="BXE9" s="64"/>
      <c r="BXF9" s="64">
        <v>2865</v>
      </c>
      <c r="BXG9" s="67">
        <f t="shared" si="719"/>
        <v>1172</v>
      </c>
      <c r="BXH9" s="211">
        <f t="shared" si="720"/>
        <v>195.33333333333334</v>
      </c>
      <c r="BXI9" s="244"/>
      <c r="BXJ9" s="64">
        <v>2498</v>
      </c>
      <c r="BXK9" s="64"/>
      <c r="BXL9" s="64"/>
      <c r="BXM9" s="64">
        <v>167</v>
      </c>
      <c r="BXN9" s="64"/>
      <c r="BXO9" s="67">
        <f t="shared" si="721"/>
        <v>2665</v>
      </c>
      <c r="BXP9" s="184">
        <f t="shared" si="722"/>
        <v>444.16666666666669</v>
      </c>
      <c r="BXQ9" s="244"/>
      <c r="BXR9" s="64">
        <v>105</v>
      </c>
      <c r="BXS9" s="64"/>
      <c r="BXT9" s="64">
        <v>2382</v>
      </c>
      <c r="BXU9" s="64"/>
      <c r="BXV9" s="64">
        <v>227</v>
      </c>
      <c r="BXW9" s="67">
        <f t="shared" si="723"/>
        <v>2487</v>
      </c>
      <c r="BXX9" s="184">
        <f t="shared" si="724"/>
        <v>414.5</v>
      </c>
      <c r="BXY9" s="244">
        <v>2376</v>
      </c>
      <c r="BXZ9" s="64">
        <v>267</v>
      </c>
      <c r="BYA9" s="64"/>
      <c r="BYB9" s="64">
        <v>76</v>
      </c>
      <c r="BYC9" s="64">
        <v>1634</v>
      </c>
      <c r="BYD9" s="64"/>
      <c r="BYE9" s="67">
        <f t="shared" si="725"/>
        <v>4353</v>
      </c>
      <c r="BYF9" s="211">
        <f t="shared" si="726"/>
        <v>725.5</v>
      </c>
      <c r="BYG9" s="244">
        <v>2834</v>
      </c>
      <c r="BYH9" s="64"/>
      <c r="BYI9" s="64"/>
      <c r="BYJ9" s="64"/>
      <c r="BYK9" s="64">
        <v>2650</v>
      </c>
      <c r="BYL9" s="64">
        <v>723</v>
      </c>
      <c r="BYM9" s="67">
        <f t="shared" si="727"/>
        <v>5484</v>
      </c>
      <c r="BYN9" s="184">
        <f t="shared" si="728"/>
        <v>914</v>
      </c>
      <c r="BYO9" s="244"/>
      <c r="BYP9" s="64"/>
      <c r="BYQ9" s="64"/>
      <c r="BYR9" s="64">
        <v>75</v>
      </c>
      <c r="BYS9" s="64">
        <v>1868</v>
      </c>
      <c r="BYT9" s="64"/>
      <c r="BYU9" s="67">
        <f t="shared" si="729"/>
        <v>1943</v>
      </c>
      <c r="BYV9" s="211">
        <f t="shared" si="730"/>
        <v>323.83333333333331</v>
      </c>
      <c r="BYW9" s="244"/>
      <c r="BYX9" s="64"/>
      <c r="BYY9" s="64">
        <v>3400</v>
      </c>
      <c r="BYZ9" s="64"/>
      <c r="BZA9" s="64"/>
      <c r="BZB9" s="64"/>
      <c r="BZC9" s="67">
        <f t="shared" si="731"/>
        <v>3400</v>
      </c>
      <c r="BZD9" s="184">
        <f t="shared" si="732"/>
        <v>566.66666666666663</v>
      </c>
      <c r="BZE9" s="244"/>
      <c r="BZF9" s="64"/>
      <c r="BZG9" s="64"/>
      <c r="BZH9" s="64"/>
      <c r="BZI9" s="64">
        <v>2522</v>
      </c>
      <c r="BZJ9" s="64"/>
      <c r="BZK9" s="67">
        <f t="shared" si="733"/>
        <v>2522</v>
      </c>
      <c r="BZL9" s="184">
        <f t="shared" si="734"/>
        <v>420.33333333333331</v>
      </c>
      <c r="BZM9" s="244"/>
      <c r="BZN9" s="64"/>
      <c r="BZO9" s="64"/>
      <c r="BZP9" s="64"/>
      <c r="BZQ9" s="64"/>
      <c r="BZR9" s="211">
        <v>1676</v>
      </c>
      <c r="BZS9" s="265">
        <f t="shared" si="735"/>
        <v>0</v>
      </c>
      <c r="BZT9" s="68">
        <f t="shared" si="736"/>
        <v>0</v>
      </c>
      <c r="BZU9" s="63"/>
      <c r="BZV9" s="64"/>
      <c r="BZW9" s="64">
        <v>2532</v>
      </c>
      <c r="BZX9" s="64"/>
      <c r="BZY9" s="64"/>
      <c r="BZZ9" s="64">
        <v>216</v>
      </c>
      <c r="CAA9" s="67">
        <f t="shared" si="737"/>
        <v>2532</v>
      </c>
      <c r="CAB9" s="68">
        <f t="shared" si="738"/>
        <v>422</v>
      </c>
      <c r="CAC9" s="63">
        <v>1458</v>
      </c>
      <c r="CAD9" s="64">
        <v>1188</v>
      </c>
      <c r="CAE9" s="64">
        <v>1655</v>
      </c>
      <c r="CAF9" s="64"/>
      <c r="CAG9" s="64"/>
      <c r="CAH9" s="64"/>
      <c r="CAI9" s="67">
        <f t="shared" si="739"/>
        <v>4301</v>
      </c>
      <c r="CAJ9" s="68">
        <f t="shared" si="740"/>
        <v>716.83333333333337</v>
      </c>
      <c r="CAK9" s="48"/>
      <c r="CAL9" s="49">
        <v>3351</v>
      </c>
      <c r="CAM9" s="49"/>
      <c r="CAN9" s="49"/>
      <c r="CAO9" s="49"/>
      <c r="CAP9" s="49"/>
      <c r="CAQ9" s="67">
        <f t="shared" si="741"/>
        <v>3351</v>
      </c>
      <c r="CAR9" s="184">
        <f t="shared" si="742"/>
        <v>558.5</v>
      </c>
      <c r="CAS9" s="244">
        <v>1673</v>
      </c>
      <c r="CAT9" s="64">
        <v>1685</v>
      </c>
      <c r="CAU9" s="64"/>
      <c r="CAV9" s="64"/>
      <c r="CAW9" s="64"/>
      <c r="CAX9" s="64"/>
      <c r="CAY9" s="67">
        <f t="shared" si="743"/>
        <v>3358</v>
      </c>
      <c r="CAZ9" s="211">
        <f t="shared" si="744"/>
        <v>559.66666666666663</v>
      </c>
      <c r="CBA9" s="244">
        <v>2718</v>
      </c>
      <c r="CBB9" s="64"/>
      <c r="CBC9" s="64"/>
      <c r="CBD9" s="64">
        <f>880+805</f>
        <v>1685</v>
      </c>
      <c r="CBE9" s="64"/>
      <c r="CBF9" s="64">
        <v>428</v>
      </c>
      <c r="CBG9" s="67">
        <f t="shared" si="745"/>
        <v>4831</v>
      </c>
      <c r="CBH9" s="211">
        <f t="shared" si="746"/>
        <v>805.16666666666663</v>
      </c>
      <c r="CBI9" s="244">
        <v>1562</v>
      </c>
      <c r="CBJ9" s="64"/>
      <c r="CBK9" s="64"/>
      <c r="CBL9" s="64">
        <v>2153</v>
      </c>
      <c r="CBM9" s="64"/>
      <c r="CBN9" s="64">
        <v>4373</v>
      </c>
      <c r="CBO9" s="67">
        <f t="shared" si="747"/>
        <v>8088</v>
      </c>
      <c r="CBP9" s="184">
        <f t="shared" si="748"/>
        <v>1348</v>
      </c>
      <c r="CBQ9" s="63"/>
      <c r="CBR9" s="64">
        <v>210</v>
      </c>
      <c r="CBS9" s="64"/>
      <c r="CBT9" s="64"/>
      <c r="CBU9" s="64"/>
      <c r="CBV9" s="64"/>
      <c r="CBW9" s="67">
        <f t="shared" si="749"/>
        <v>210</v>
      </c>
      <c r="CBX9" s="68">
        <f t="shared" si="750"/>
        <v>35</v>
      </c>
      <c r="CBY9" s="63">
        <v>1839</v>
      </c>
      <c r="CBZ9" s="64"/>
      <c r="CCA9" s="64"/>
      <c r="CCB9" s="64">
        <v>1670</v>
      </c>
      <c r="CCC9" s="64"/>
      <c r="CCD9" s="64"/>
      <c r="CCE9" s="67">
        <f t="shared" si="751"/>
        <v>3509</v>
      </c>
      <c r="CCF9" s="68">
        <f t="shared" si="752"/>
        <v>584.83333333333337</v>
      </c>
      <c r="CCG9" s="63"/>
      <c r="CCH9" s="64"/>
      <c r="CCI9" s="64"/>
      <c r="CCJ9" s="64">
        <v>1303</v>
      </c>
      <c r="CCK9" s="64"/>
      <c r="CCL9" s="64"/>
      <c r="CCM9" s="67">
        <f t="shared" si="753"/>
        <v>1303</v>
      </c>
      <c r="CCN9" s="68">
        <f t="shared" si="754"/>
        <v>217.16666666666666</v>
      </c>
      <c r="CCO9" s="63"/>
      <c r="CCP9" s="64"/>
      <c r="CCQ9" s="64"/>
      <c r="CCR9" s="64"/>
      <c r="CCS9" s="64"/>
      <c r="CCT9" s="64"/>
      <c r="CCU9" s="67">
        <f t="shared" si="755"/>
        <v>0</v>
      </c>
      <c r="CCV9" s="68">
        <f t="shared" si="756"/>
        <v>0</v>
      </c>
      <c r="CCW9" s="63"/>
      <c r="CCX9" s="64"/>
      <c r="CCY9" s="64">
        <v>1642</v>
      </c>
      <c r="CCZ9" s="64"/>
      <c r="CDA9" s="64"/>
      <c r="CDB9" s="64"/>
      <c r="CDC9" s="67">
        <f t="shared" si="757"/>
        <v>1642</v>
      </c>
      <c r="CDD9" s="68">
        <f t="shared" si="758"/>
        <v>273.66666666666669</v>
      </c>
      <c r="CDE9" s="63"/>
      <c r="CDF9" s="64">
        <v>825</v>
      </c>
      <c r="CDG9" s="64">
        <v>3328</v>
      </c>
      <c r="CDH9" s="64"/>
      <c r="CDI9" s="64">
        <v>730</v>
      </c>
      <c r="CDJ9" s="64"/>
      <c r="CDK9" s="67">
        <f t="shared" si="759"/>
        <v>4883</v>
      </c>
      <c r="CDL9" s="68">
        <f t="shared" si="760"/>
        <v>813.83333333333337</v>
      </c>
      <c r="CDM9" s="63"/>
      <c r="CDN9" s="64"/>
      <c r="CDO9" s="64"/>
      <c r="CDP9" s="64"/>
      <c r="CDQ9" s="47"/>
      <c r="CDR9" s="64"/>
      <c r="CDS9" s="67">
        <f t="shared" si="761"/>
        <v>0</v>
      </c>
      <c r="CDT9" s="68">
        <f t="shared" si="762"/>
        <v>0</v>
      </c>
      <c r="CDU9" s="63">
        <v>2028</v>
      </c>
      <c r="CDV9" s="64"/>
      <c r="CDW9" s="64"/>
      <c r="CDX9" s="64"/>
      <c r="CDY9" s="64"/>
      <c r="CDZ9" s="64">
        <v>1882</v>
      </c>
      <c r="CEA9" s="67">
        <f t="shared" si="763"/>
        <v>3910</v>
      </c>
      <c r="CEB9" s="68">
        <f t="shared" si="764"/>
        <v>651.66666666666663</v>
      </c>
      <c r="CEC9" s="63"/>
      <c r="CED9" s="64"/>
      <c r="CEE9" s="64"/>
      <c r="CEF9" s="64"/>
      <c r="CEG9" s="64"/>
      <c r="CEH9" s="64"/>
      <c r="CEI9" s="67">
        <f t="shared" si="765"/>
        <v>0</v>
      </c>
      <c r="CEJ9" s="68">
        <f t="shared" si="766"/>
        <v>0</v>
      </c>
      <c r="CEK9" s="63"/>
      <c r="CEL9" s="64">
        <v>3432</v>
      </c>
      <c r="CEM9" s="64"/>
      <c r="CEN9" s="64"/>
      <c r="CEO9" s="64"/>
      <c r="CEP9" s="64"/>
      <c r="CEQ9" s="67">
        <f t="shared" si="767"/>
        <v>3432</v>
      </c>
      <c r="CER9" s="68">
        <f t="shared" si="768"/>
        <v>572</v>
      </c>
      <c r="CES9" s="63"/>
      <c r="CET9" s="64"/>
      <c r="CEU9" s="64"/>
      <c r="CEV9" s="64"/>
      <c r="CEW9" s="64"/>
      <c r="CEX9" s="64"/>
      <c r="CEY9" s="67">
        <f t="shared" si="769"/>
        <v>0</v>
      </c>
      <c r="CEZ9" s="68">
        <f t="shared" si="770"/>
        <v>0</v>
      </c>
      <c r="CFA9" s="63">
        <v>1538</v>
      </c>
      <c r="CFB9" s="64">
        <v>2183</v>
      </c>
      <c r="CFC9" s="64"/>
      <c r="CFD9" s="64"/>
      <c r="CFE9" s="64"/>
      <c r="CFF9" s="64"/>
      <c r="CFG9" s="67">
        <f t="shared" si="771"/>
        <v>3721</v>
      </c>
      <c r="CFH9" s="68">
        <f t="shared" si="772"/>
        <v>620.16666666666663</v>
      </c>
      <c r="CFI9" s="63"/>
      <c r="CFJ9" s="64">
        <v>1666</v>
      </c>
      <c r="CFK9" s="64">
        <v>2503</v>
      </c>
      <c r="CFL9" s="64"/>
      <c r="CFM9" s="64"/>
      <c r="CFN9" s="64">
        <v>1404</v>
      </c>
      <c r="CFO9" s="67">
        <f t="shared" si="773"/>
        <v>5573</v>
      </c>
      <c r="CFP9" s="68">
        <f t="shared" si="774"/>
        <v>928.83333333333337</v>
      </c>
      <c r="CFQ9" s="63">
        <v>277</v>
      </c>
      <c r="CFR9" s="64"/>
      <c r="CFS9" s="64">
        <v>1890</v>
      </c>
      <c r="CFT9" s="64"/>
      <c r="CFU9" s="64">
        <v>1107</v>
      </c>
      <c r="CFV9" s="64"/>
      <c r="CFW9" s="67">
        <f t="shared" si="775"/>
        <v>3274</v>
      </c>
      <c r="CFX9" s="68">
        <f t="shared" si="776"/>
        <v>545.66666666666663</v>
      </c>
      <c r="CFY9" s="63"/>
      <c r="CFZ9" s="64"/>
      <c r="CGA9" s="64"/>
      <c r="CGB9" s="64">
        <v>2808</v>
      </c>
      <c r="CGC9" s="64">
        <v>1048</v>
      </c>
      <c r="CGD9" s="64"/>
      <c r="CGE9" s="67">
        <f t="shared" si="777"/>
        <v>3856</v>
      </c>
      <c r="CGF9" s="68">
        <f t="shared" si="778"/>
        <v>642.66666666666663</v>
      </c>
      <c r="CGG9" s="63"/>
      <c r="CGH9" s="64"/>
      <c r="CGI9" s="64"/>
      <c r="CGJ9" s="64">
        <v>2468</v>
      </c>
      <c r="CGK9" s="64"/>
      <c r="CGL9" s="64">
        <v>2214</v>
      </c>
      <c r="CGM9" s="67">
        <f t="shared" si="779"/>
        <v>4682</v>
      </c>
      <c r="CGN9" s="68">
        <f t="shared" si="780"/>
        <v>780.33333333333337</v>
      </c>
      <c r="CGO9" s="48">
        <v>310</v>
      </c>
      <c r="CGP9" s="49"/>
      <c r="CGQ9" s="49"/>
      <c r="CGR9" s="49">
        <v>1675</v>
      </c>
      <c r="CGS9" s="49"/>
      <c r="CGT9" s="49"/>
      <c r="CGU9" s="67">
        <f t="shared" si="781"/>
        <v>1985</v>
      </c>
      <c r="CGV9" s="68">
        <f t="shared" si="782"/>
        <v>330.83333333333331</v>
      </c>
      <c r="CGW9" s="63">
        <v>1502</v>
      </c>
      <c r="CGX9" s="64"/>
      <c r="CGY9" s="64"/>
      <c r="CGZ9" s="64">
        <v>165</v>
      </c>
      <c r="CHA9" s="64"/>
      <c r="CHB9" s="64">
        <v>2508</v>
      </c>
      <c r="CHC9" s="67">
        <f t="shared" si="783"/>
        <v>4175</v>
      </c>
      <c r="CHD9" s="68">
        <f t="shared" si="784"/>
        <v>695.83333333333337</v>
      </c>
      <c r="CHE9" s="63"/>
      <c r="CHF9" s="64"/>
      <c r="CHG9" s="64"/>
      <c r="CHH9" s="64"/>
      <c r="CHI9" s="64"/>
      <c r="CHJ9" s="64">
        <v>2488</v>
      </c>
      <c r="CHK9" s="67">
        <f t="shared" si="785"/>
        <v>2488</v>
      </c>
      <c r="CHL9" s="68">
        <f t="shared" si="786"/>
        <v>414.66666666666669</v>
      </c>
      <c r="CHM9" s="63"/>
      <c r="CHN9" s="64"/>
      <c r="CHO9" s="64"/>
      <c r="CHP9" s="64"/>
      <c r="CHQ9" s="64">
        <v>1253</v>
      </c>
      <c r="CHR9" s="64">
        <v>1226</v>
      </c>
      <c r="CHS9" s="67">
        <f t="shared" si="787"/>
        <v>2479</v>
      </c>
      <c r="CHT9" s="68">
        <f t="shared" si="788"/>
        <v>413.16666666666669</v>
      </c>
      <c r="CHU9" s="48"/>
      <c r="CHV9" s="49"/>
      <c r="CHW9" s="49"/>
      <c r="CHX9" s="49">
        <v>3514</v>
      </c>
      <c r="CHY9" s="49"/>
      <c r="CHZ9" s="49">
        <v>810</v>
      </c>
      <c r="CIA9" s="67">
        <f t="shared" si="789"/>
        <v>4324</v>
      </c>
      <c r="CIB9" s="68">
        <f t="shared" si="790"/>
        <v>720.66666666666663</v>
      </c>
      <c r="CIC9" s="48">
        <v>866</v>
      </c>
      <c r="CID9" s="49"/>
      <c r="CIE9" s="49">
        <v>864</v>
      </c>
      <c r="CIF9" s="49">
        <v>132</v>
      </c>
      <c r="CIG9" s="49"/>
      <c r="CIH9" s="49"/>
      <c r="CII9" s="67">
        <f t="shared" si="791"/>
        <v>1862</v>
      </c>
      <c r="CIJ9" s="68">
        <f t="shared" si="792"/>
        <v>310.33333333333331</v>
      </c>
      <c r="CIK9" s="63"/>
      <c r="CIL9" s="64"/>
      <c r="CIM9" s="64">
        <v>1955</v>
      </c>
      <c r="CIN9" s="64"/>
      <c r="CIO9" s="64">
        <v>2495</v>
      </c>
      <c r="CIP9" s="64"/>
      <c r="CIQ9" s="67">
        <f t="shared" si="793"/>
        <v>4450</v>
      </c>
      <c r="CIR9" s="68">
        <f t="shared" si="794"/>
        <v>741.66666666666663</v>
      </c>
      <c r="CIS9" s="63"/>
      <c r="CIT9" s="64"/>
      <c r="CIU9" s="64">
        <v>825</v>
      </c>
      <c r="CIV9" s="64">
        <v>2511</v>
      </c>
      <c r="CIW9" s="64"/>
      <c r="CIX9" s="64">
        <v>2408</v>
      </c>
      <c r="CIY9" s="67">
        <f t="shared" si="795"/>
        <v>5744</v>
      </c>
      <c r="CIZ9" s="68">
        <f t="shared" si="796"/>
        <v>957.33333333333337</v>
      </c>
      <c r="CJA9" s="63"/>
      <c r="CJB9" s="64">
        <v>3118</v>
      </c>
      <c r="CJC9" s="64">
        <v>676</v>
      </c>
      <c r="CJD9" s="64"/>
      <c r="CJE9" s="64"/>
      <c r="CJF9" s="64"/>
      <c r="CJG9" s="67">
        <f t="shared" si="797"/>
        <v>3794</v>
      </c>
      <c r="CJH9" s="68">
        <f t="shared" si="798"/>
        <v>632.33333333333337</v>
      </c>
      <c r="CJI9" s="63">
        <v>4794</v>
      </c>
      <c r="CJJ9" s="64"/>
      <c r="CJK9" s="64"/>
      <c r="CJL9" s="64">
        <v>3541</v>
      </c>
      <c r="CJM9" s="64"/>
      <c r="CJN9" s="64"/>
      <c r="CJO9" s="67">
        <f t="shared" si="799"/>
        <v>8335</v>
      </c>
      <c r="CJP9" s="68">
        <f t="shared" si="800"/>
        <v>1389.1666666666667</v>
      </c>
      <c r="CJQ9" s="63">
        <v>3396</v>
      </c>
      <c r="CJR9" s="64"/>
      <c r="CJS9" s="64"/>
      <c r="CJT9" s="64"/>
      <c r="CJU9" s="64"/>
      <c r="CJV9" s="64"/>
      <c r="CJW9" s="67">
        <f t="shared" si="801"/>
        <v>3396</v>
      </c>
      <c r="CJX9" s="68">
        <f t="shared" si="802"/>
        <v>566</v>
      </c>
      <c r="CJY9" s="63">
        <v>5010</v>
      </c>
      <c r="CJZ9" s="64"/>
      <c r="CKA9" s="64"/>
      <c r="CKB9" s="64"/>
      <c r="CKC9" s="64">
        <v>378</v>
      </c>
      <c r="CKD9" s="64">
        <v>1098</v>
      </c>
      <c r="CKE9" s="67">
        <f t="shared" si="803"/>
        <v>6486</v>
      </c>
      <c r="CKF9" s="68">
        <f t="shared" si="804"/>
        <v>1081</v>
      </c>
      <c r="CKG9" s="63">
        <v>1536</v>
      </c>
      <c r="CKH9" s="64">
        <v>1737</v>
      </c>
      <c r="CKI9" s="64"/>
      <c r="CKJ9" s="64"/>
      <c r="CKK9" s="64">
        <v>1678</v>
      </c>
      <c r="CKL9" s="64"/>
      <c r="CKM9" s="67">
        <f t="shared" si="805"/>
        <v>4951</v>
      </c>
      <c r="CKN9" s="68">
        <f t="shared" si="806"/>
        <v>825.16666666666663</v>
      </c>
      <c r="CKO9" s="63">
        <v>59</v>
      </c>
      <c r="CKP9" s="64">
        <v>3206</v>
      </c>
      <c r="CKQ9" s="64"/>
      <c r="CKR9" s="64"/>
      <c r="CKS9" s="64"/>
      <c r="CKT9" s="64"/>
      <c r="CKU9" s="67">
        <f t="shared" si="807"/>
        <v>3265</v>
      </c>
      <c r="CKV9" s="68">
        <f t="shared" si="808"/>
        <v>544.16666666666663</v>
      </c>
      <c r="CKW9" s="63"/>
      <c r="CKX9" s="64"/>
      <c r="CKY9" s="64"/>
      <c r="CKZ9" s="64"/>
      <c r="CLA9" s="64"/>
      <c r="CLB9" s="64">
        <v>816</v>
      </c>
      <c r="CLC9" s="67">
        <f t="shared" si="809"/>
        <v>816</v>
      </c>
      <c r="CLD9" s="68">
        <f t="shared" si="810"/>
        <v>136</v>
      </c>
      <c r="CLE9" s="63"/>
      <c r="CLF9" s="64">
        <v>2499</v>
      </c>
      <c r="CLG9" s="64"/>
      <c r="CLH9" s="64">
        <v>1016</v>
      </c>
      <c r="CLI9" s="64"/>
      <c r="CLJ9" s="64"/>
      <c r="CLK9" s="67">
        <f t="shared" si="811"/>
        <v>3515</v>
      </c>
      <c r="CLL9" s="68">
        <f t="shared" si="812"/>
        <v>585.83333333333337</v>
      </c>
      <c r="CLM9" s="63">
        <v>3448</v>
      </c>
      <c r="CLN9" s="64"/>
      <c r="CLO9" s="64"/>
      <c r="CLP9" s="64"/>
      <c r="CLQ9" s="64"/>
      <c r="CLR9" s="64"/>
      <c r="CLS9" s="67">
        <f t="shared" si="813"/>
        <v>3448</v>
      </c>
      <c r="CLT9" s="184">
        <f t="shared" si="814"/>
        <v>574.66666666666663</v>
      </c>
      <c r="CLU9" s="244">
        <v>4716</v>
      </c>
      <c r="CLV9" s="64"/>
      <c r="CLW9" s="64"/>
      <c r="CLX9" s="64"/>
      <c r="CLY9" s="64"/>
      <c r="CLZ9" s="211">
        <v>2492</v>
      </c>
      <c r="CMA9" s="265">
        <f t="shared" si="815"/>
        <v>7208</v>
      </c>
      <c r="CMB9" s="68">
        <f t="shared" si="816"/>
        <v>1201.3333333333333</v>
      </c>
      <c r="CMC9" s="63"/>
      <c r="CMD9" s="64"/>
      <c r="CME9" s="64"/>
      <c r="CMF9" s="64">
        <v>3407</v>
      </c>
      <c r="CMG9" s="64"/>
      <c r="CMH9" s="64"/>
      <c r="CMI9" s="67">
        <f t="shared" si="817"/>
        <v>3407</v>
      </c>
      <c r="CMJ9" s="68">
        <f t="shared" si="818"/>
        <v>567.83333333333337</v>
      </c>
      <c r="CMK9" s="63">
        <v>1531</v>
      </c>
      <c r="CML9" s="64"/>
      <c r="CMM9" s="64">
        <v>1691</v>
      </c>
      <c r="CMN9" s="64">
        <v>471</v>
      </c>
      <c r="CMO9" s="64"/>
      <c r="CMP9" s="64"/>
      <c r="CMQ9" s="67">
        <f t="shared" si="819"/>
        <v>3693</v>
      </c>
      <c r="CMR9" s="68">
        <f t="shared" si="820"/>
        <v>615.5</v>
      </c>
      <c r="CMS9" s="63">
        <v>1345</v>
      </c>
      <c r="CMT9" s="64"/>
      <c r="CMU9" s="64"/>
      <c r="CMV9" s="64">
        <v>1620</v>
      </c>
      <c r="CMW9" s="64">
        <v>949</v>
      </c>
      <c r="CMX9" s="64"/>
      <c r="CMY9" s="67">
        <f t="shared" si="821"/>
        <v>3914</v>
      </c>
      <c r="CMZ9" s="68">
        <f t="shared" si="822"/>
        <v>652.33333333333337</v>
      </c>
      <c r="CNA9" s="63"/>
      <c r="CNB9" s="64"/>
      <c r="CNC9" s="64">
        <v>2343</v>
      </c>
      <c r="CND9" s="64"/>
      <c r="CNE9" s="64"/>
      <c r="CNF9" s="64">
        <v>1637</v>
      </c>
      <c r="CNG9" s="67">
        <f t="shared" si="823"/>
        <v>3980</v>
      </c>
      <c r="CNH9" s="68">
        <f t="shared" si="824"/>
        <v>663.33333333333337</v>
      </c>
      <c r="CNI9" s="63"/>
      <c r="CNJ9" s="64"/>
      <c r="CNK9" s="64">
        <v>3529</v>
      </c>
      <c r="CNL9" s="64"/>
      <c r="CNM9" s="64">
        <v>739</v>
      </c>
      <c r="CNN9" s="64"/>
      <c r="CNO9" s="67">
        <f t="shared" si="825"/>
        <v>4268</v>
      </c>
      <c r="CNP9" s="68">
        <f t="shared" si="826"/>
        <v>711.33333333333337</v>
      </c>
      <c r="CNQ9" s="63"/>
      <c r="CNR9" s="64"/>
      <c r="CNS9" s="64">
        <v>1628</v>
      </c>
      <c r="CNT9" s="64"/>
      <c r="CNU9" s="64"/>
      <c r="CNV9" s="68">
        <v>1566</v>
      </c>
      <c r="CNW9" s="265">
        <f t="shared" si="827"/>
        <v>3194</v>
      </c>
      <c r="CNX9" s="68">
        <f t="shared" si="828"/>
        <v>532.33333333333337</v>
      </c>
      <c r="CNY9" s="63"/>
      <c r="CNZ9" s="64">
        <v>1000</v>
      </c>
      <c r="COA9" s="64">
        <v>2277</v>
      </c>
      <c r="COB9" s="64">
        <v>1186</v>
      </c>
      <c r="COC9" s="64"/>
      <c r="COD9" s="64"/>
      <c r="COE9" s="67">
        <f t="shared" si="829"/>
        <v>4463</v>
      </c>
      <c r="COF9" s="68">
        <f t="shared" si="830"/>
        <v>743.83333333333337</v>
      </c>
      <c r="COG9" s="63"/>
      <c r="COH9" s="64">
        <v>3057</v>
      </c>
      <c r="COI9" s="64"/>
      <c r="COJ9" s="64"/>
      <c r="COK9" s="64">
        <v>170</v>
      </c>
      <c r="COL9" s="64"/>
      <c r="COM9" s="67">
        <f t="shared" si="831"/>
        <v>3227</v>
      </c>
      <c r="CON9" s="68">
        <f t="shared" si="832"/>
        <v>537.83333333333337</v>
      </c>
      <c r="COO9" s="63"/>
      <c r="COP9" s="64">
        <v>952</v>
      </c>
      <c r="COQ9" s="64"/>
      <c r="COR9" s="64">
        <v>3321</v>
      </c>
      <c r="COS9" s="64"/>
      <c r="COT9" s="64">
        <v>1296</v>
      </c>
      <c r="COU9" s="67">
        <f t="shared" si="833"/>
        <v>5569</v>
      </c>
      <c r="COV9" s="68">
        <f t="shared" si="834"/>
        <v>928.16666666666663</v>
      </c>
      <c r="COW9" s="63">
        <v>1166</v>
      </c>
      <c r="COX9" s="64">
        <v>264</v>
      </c>
      <c r="COY9" s="64"/>
      <c r="COZ9" s="64">
        <v>805</v>
      </c>
      <c r="CPA9" s="64">
        <v>2735</v>
      </c>
      <c r="CPB9" s="64"/>
      <c r="CPC9" s="67">
        <f t="shared" si="835"/>
        <v>4970</v>
      </c>
      <c r="CPD9" s="68">
        <f t="shared" si="836"/>
        <v>828.33333333333337</v>
      </c>
      <c r="CPE9" s="63"/>
      <c r="CPF9" s="64"/>
      <c r="CPG9" s="64">
        <v>2482</v>
      </c>
      <c r="CPH9" s="64"/>
      <c r="CPI9" s="64"/>
      <c r="CPJ9" s="64"/>
      <c r="CPK9" s="67">
        <f t="shared" si="837"/>
        <v>2482</v>
      </c>
      <c r="CPL9" s="68">
        <f t="shared" si="838"/>
        <v>413.66666666666669</v>
      </c>
      <c r="CPM9" s="48">
        <v>4798</v>
      </c>
      <c r="CPN9" s="49">
        <v>810</v>
      </c>
      <c r="CPO9" s="49">
        <v>2423</v>
      </c>
      <c r="CPP9" s="49">
        <v>2747</v>
      </c>
      <c r="CPQ9" s="49"/>
      <c r="CPR9" s="49">
        <v>0</v>
      </c>
      <c r="CPS9" s="67">
        <f t="shared" si="839"/>
        <v>10778</v>
      </c>
      <c r="CPT9" s="68">
        <f t="shared" si="840"/>
        <v>1796.3333333333333</v>
      </c>
      <c r="CPU9" s="48">
        <v>0</v>
      </c>
      <c r="CPV9" s="49">
        <v>0</v>
      </c>
      <c r="CPW9" s="49">
        <v>0</v>
      </c>
      <c r="CPX9" s="49">
        <v>0</v>
      </c>
      <c r="CPY9" s="49">
        <v>2831</v>
      </c>
      <c r="CPZ9" s="49">
        <v>1355</v>
      </c>
      <c r="CQA9" s="67">
        <f t="shared" si="841"/>
        <v>4186</v>
      </c>
      <c r="CQB9" s="68">
        <f t="shared" si="842"/>
        <v>697.66666666666663</v>
      </c>
      <c r="CQC9" s="63">
        <v>1674</v>
      </c>
      <c r="CQD9" s="64">
        <v>1927</v>
      </c>
      <c r="CQE9" s="64">
        <v>0</v>
      </c>
      <c r="CQF9" s="64">
        <v>4844</v>
      </c>
      <c r="CQG9" s="64">
        <v>504</v>
      </c>
      <c r="CQH9" s="64">
        <v>1821</v>
      </c>
      <c r="CQI9" s="67">
        <f t="shared" si="843"/>
        <v>10770</v>
      </c>
      <c r="CQJ9" s="68">
        <f t="shared" si="844"/>
        <v>1795</v>
      </c>
      <c r="CQK9" s="63">
        <v>0</v>
      </c>
      <c r="CQL9" s="64">
        <v>2453</v>
      </c>
      <c r="CQM9" s="64">
        <v>0</v>
      </c>
      <c r="CQN9" s="64">
        <v>0</v>
      </c>
      <c r="CQO9" s="64">
        <v>0</v>
      </c>
      <c r="CQP9" s="64">
        <v>0</v>
      </c>
      <c r="CQQ9" s="67">
        <f t="shared" si="845"/>
        <v>2453</v>
      </c>
      <c r="CQR9" s="68">
        <f t="shared" si="846"/>
        <v>408.83333333333331</v>
      </c>
      <c r="CQS9" s="48">
        <v>0</v>
      </c>
      <c r="CQT9" s="49">
        <v>0</v>
      </c>
      <c r="CQU9" s="49">
        <v>0</v>
      </c>
      <c r="CQV9" s="49">
        <v>0</v>
      </c>
      <c r="CQW9" s="49">
        <f>SUMIF(SUMPK!$B:$B,$B:$B,SUMPK!$O:$O)</f>
        <v>756</v>
      </c>
      <c r="CQX9" s="49">
        <v>3516</v>
      </c>
      <c r="CQY9" s="67">
        <f t="shared" si="847"/>
        <v>4272</v>
      </c>
      <c r="CQZ9" s="68">
        <f t="shared" si="848"/>
        <v>712</v>
      </c>
      <c r="CRA9" s="82">
        <v>2046</v>
      </c>
      <c r="CRB9" s="83">
        <v>0</v>
      </c>
      <c r="CRC9" s="83">
        <v>0</v>
      </c>
      <c r="CRD9" s="83">
        <v>0</v>
      </c>
      <c r="CRE9" s="83">
        <v>0</v>
      </c>
      <c r="CRF9" s="83">
        <v>848</v>
      </c>
      <c r="CRG9" s="67">
        <f t="shared" si="849"/>
        <v>2894</v>
      </c>
      <c r="CRH9" s="68">
        <f t="shared" si="850"/>
        <v>482.33333333333331</v>
      </c>
      <c r="CRI9" s="63">
        <v>0</v>
      </c>
      <c r="CRJ9" s="64">
        <v>4201</v>
      </c>
      <c r="CRK9" s="64">
        <v>0</v>
      </c>
      <c r="CRL9" s="64">
        <v>0</v>
      </c>
      <c r="CRM9" s="64">
        <v>0</v>
      </c>
      <c r="CRN9" s="64">
        <v>0</v>
      </c>
      <c r="CRO9" s="67">
        <f t="shared" si="851"/>
        <v>4201</v>
      </c>
      <c r="CRP9" s="68">
        <f t="shared" si="852"/>
        <v>700.16666666666663</v>
      </c>
      <c r="CRQ9" s="63">
        <v>2592</v>
      </c>
      <c r="CRR9" s="64">
        <v>262</v>
      </c>
      <c r="CRS9" s="64">
        <v>0</v>
      </c>
      <c r="CRT9" s="64">
        <v>324</v>
      </c>
      <c r="CRU9" s="64">
        <v>1166</v>
      </c>
      <c r="CRV9" s="64">
        <v>0</v>
      </c>
      <c r="CRW9" s="67">
        <f t="shared" si="853"/>
        <v>4344</v>
      </c>
      <c r="CRX9" s="68">
        <f t="shared" si="854"/>
        <v>724</v>
      </c>
      <c r="CRY9" s="63">
        <v>0</v>
      </c>
      <c r="CRZ9" s="64">
        <v>327</v>
      </c>
      <c r="CSA9" s="64">
        <v>3359</v>
      </c>
      <c r="CSB9" s="64">
        <v>0</v>
      </c>
      <c r="CSC9" s="64">
        <v>1672</v>
      </c>
      <c r="CSD9" s="64">
        <v>0</v>
      </c>
      <c r="CSE9" s="67">
        <f t="shared" si="855"/>
        <v>5358</v>
      </c>
      <c r="CSF9" s="68">
        <f t="shared" si="856"/>
        <v>893</v>
      </c>
      <c r="CSG9" s="63">
        <v>0</v>
      </c>
      <c r="CSH9" s="64">
        <v>0</v>
      </c>
      <c r="CSI9" s="64"/>
      <c r="CSJ9" s="64">
        <v>2194</v>
      </c>
      <c r="CSK9" s="64">
        <v>2108</v>
      </c>
      <c r="CSL9" s="64">
        <v>1762</v>
      </c>
      <c r="CSM9" s="67">
        <f t="shared" si="857"/>
        <v>6064</v>
      </c>
      <c r="CSN9" s="68">
        <f t="shared" si="858"/>
        <v>1010.6666666666666</v>
      </c>
      <c r="CSO9" s="63">
        <v>2152</v>
      </c>
      <c r="CSP9" s="64">
        <v>0</v>
      </c>
      <c r="CSQ9" s="64">
        <v>2268</v>
      </c>
      <c r="CSR9" s="64">
        <v>266</v>
      </c>
      <c r="CSS9" s="64">
        <v>3377</v>
      </c>
      <c r="CST9" s="64">
        <v>0</v>
      </c>
      <c r="CSU9" s="67">
        <f t="shared" si="859"/>
        <v>8063</v>
      </c>
      <c r="CSV9" s="68">
        <f t="shared" si="860"/>
        <v>1343.8333333333333</v>
      </c>
      <c r="CSW9" s="63">
        <v>0</v>
      </c>
      <c r="CSX9" s="64">
        <v>2486</v>
      </c>
      <c r="CSY9" s="64">
        <v>2596</v>
      </c>
      <c r="CSZ9" s="64">
        <v>787</v>
      </c>
      <c r="CTA9" s="64">
        <v>2511</v>
      </c>
      <c r="CTB9" s="64">
        <v>0</v>
      </c>
      <c r="CTC9" s="64">
        <f t="shared" si="861"/>
        <v>8380</v>
      </c>
      <c r="CTD9" s="68">
        <f t="shared" si="862"/>
        <v>1396.6666666666667</v>
      </c>
      <c r="CTE9" s="63">
        <v>0</v>
      </c>
      <c r="CTF9" s="64">
        <v>0</v>
      </c>
      <c r="CTG9" s="64">
        <v>0</v>
      </c>
      <c r="CTH9" s="64">
        <v>1242</v>
      </c>
      <c r="CTI9" s="64">
        <v>2112</v>
      </c>
      <c r="CTJ9" s="64">
        <v>0</v>
      </c>
      <c r="CTK9" s="64">
        <f t="shared" si="863"/>
        <v>3354</v>
      </c>
      <c r="CTL9" s="68">
        <f t="shared" si="864"/>
        <v>559</v>
      </c>
      <c r="CTM9" s="63">
        <v>0</v>
      </c>
      <c r="CTN9" s="64">
        <v>0</v>
      </c>
      <c r="CTO9" s="64">
        <v>0</v>
      </c>
      <c r="CTP9" s="64">
        <v>0</v>
      </c>
      <c r="CTQ9" s="64">
        <v>0</v>
      </c>
      <c r="CTR9" s="64">
        <v>1512</v>
      </c>
      <c r="CTS9" s="64">
        <f t="shared" si="865"/>
        <v>1512</v>
      </c>
      <c r="CTT9" s="68">
        <f t="shared" si="866"/>
        <v>252</v>
      </c>
      <c r="CTU9" s="63">
        <v>1001</v>
      </c>
      <c r="CTV9" s="64">
        <v>0</v>
      </c>
      <c r="CTW9" s="64">
        <v>0</v>
      </c>
      <c r="CTX9" s="64">
        <v>0</v>
      </c>
      <c r="CTY9" s="64">
        <v>0</v>
      </c>
      <c r="CTZ9" s="64">
        <v>0</v>
      </c>
      <c r="CUA9" s="64">
        <f t="shared" si="867"/>
        <v>1001</v>
      </c>
      <c r="CUB9" s="68">
        <f t="shared" si="868"/>
        <v>166.83333333333334</v>
      </c>
      <c r="CUC9" s="63">
        <v>1620</v>
      </c>
      <c r="CUD9" s="64">
        <v>1393</v>
      </c>
      <c r="CUE9" s="64">
        <v>0</v>
      </c>
      <c r="CUF9" s="64">
        <v>0</v>
      </c>
      <c r="CUG9" s="64">
        <v>1157</v>
      </c>
      <c r="CUH9" s="64">
        <v>0</v>
      </c>
      <c r="CUI9" s="64">
        <f t="shared" si="869"/>
        <v>4170</v>
      </c>
      <c r="CUJ9" s="68">
        <f t="shared" si="870"/>
        <v>695</v>
      </c>
      <c r="CUK9" s="48">
        <v>1242</v>
      </c>
      <c r="CUL9" s="49">
        <v>2099</v>
      </c>
      <c r="CUM9" s="49">
        <v>0</v>
      </c>
      <c r="CUN9" s="49">
        <v>0</v>
      </c>
      <c r="CUO9" s="49">
        <v>0</v>
      </c>
      <c r="CUP9" s="49">
        <v>0</v>
      </c>
      <c r="CUQ9" s="64">
        <f t="shared" si="871"/>
        <v>3341</v>
      </c>
      <c r="CUR9" s="68">
        <f t="shared" si="872"/>
        <v>556.83333333333337</v>
      </c>
      <c r="CUS9" s="63">
        <v>1333</v>
      </c>
      <c r="CUT9" s="64">
        <v>0</v>
      </c>
      <c r="CUU9" s="64">
        <v>0</v>
      </c>
      <c r="CUV9" s="64">
        <v>0</v>
      </c>
      <c r="CUW9" s="64">
        <v>2497</v>
      </c>
      <c r="CUX9" s="64">
        <v>0</v>
      </c>
      <c r="CUY9" s="64">
        <f t="shared" si="873"/>
        <v>3830</v>
      </c>
      <c r="CUZ9" s="68">
        <f t="shared" si="874"/>
        <v>638.33333333333337</v>
      </c>
      <c r="CVA9" s="48">
        <v>0</v>
      </c>
      <c r="CVB9" s="49">
        <v>1512</v>
      </c>
      <c r="CVC9" s="49">
        <v>2558</v>
      </c>
      <c r="CVD9" s="49">
        <v>2256</v>
      </c>
      <c r="CVE9" s="49">
        <v>0</v>
      </c>
      <c r="CVF9" s="49">
        <v>0</v>
      </c>
      <c r="CVG9" s="64">
        <f t="shared" si="875"/>
        <v>6326</v>
      </c>
      <c r="CVH9" s="68">
        <f t="shared" si="876"/>
        <v>1054.3333333333333</v>
      </c>
      <c r="CVI9" s="48">
        <v>0</v>
      </c>
      <c r="CVJ9" s="49">
        <f>SUMIF(SUMPK!$B:$B,$B:$B,SUMPK!$O:$O)</f>
        <v>756</v>
      </c>
      <c r="CVK9" s="49">
        <v>0</v>
      </c>
      <c r="CVL9" s="49">
        <v>1404</v>
      </c>
      <c r="CVM9" s="49">
        <v>576</v>
      </c>
      <c r="CVN9" s="49">
        <v>0</v>
      </c>
      <c r="CVO9" s="64">
        <f t="shared" si="877"/>
        <v>2736</v>
      </c>
      <c r="CVP9" s="68">
        <f t="shared" si="878"/>
        <v>456</v>
      </c>
      <c r="CVQ9" s="48">
        <v>3298</v>
      </c>
      <c r="CVR9" s="49">
        <v>0</v>
      </c>
      <c r="CVS9" s="49">
        <v>2441</v>
      </c>
      <c r="CVT9" s="49">
        <v>444</v>
      </c>
      <c r="CVU9" s="49">
        <v>0</v>
      </c>
      <c r="CVV9" s="49">
        <v>0</v>
      </c>
      <c r="CVW9" s="64">
        <f t="shared" si="879"/>
        <v>6183</v>
      </c>
      <c r="CVX9" s="68">
        <f t="shared" si="880"/>
        <v>1030.5</v>
      </c>
      <c r="CVY9" s="48">
        <v>3327</v>
      </c>
      <c r="CVZ9" s="49">
        <v>1313</v>
      </c>
      <c r="CWA9" s="49">
        <v>0</v>
      </c>
      <c r="CWB9" s="49">
        <v>0</v>
      </c>
      <c r="CWC9" s="49">
        <v>0</v>
      </c>
      <c r="CWD9" s="49">
        <v>3325</v>
      </c>
      <c r="CWE9" s="64">
        <f t="shared" si="881"/>
        <v>7965</v>
      </c>
      <c r="CWF9" s="68">
        <f t="shared" si="882"/>
        <v>1327.5</v>
      </c>
      <c r="CWG9" s="48">
        <v>0</v>
      </c>
      <c r="CWH9" s="49">
        <v>2209</v>
      </c>
      <c r="CWI9" s="49">
        <v>279</v>
      </c>
      <c r="CWJ9" s="49">
        <v>456</v>
      </c>
      <c r="CWK9" s="49">
        <v>0</v>
      </c>
      <c r="CWL9" s="49">
        <v>0</v>
      </c>
      <c r="CWM9" s="64">
        <f t="shared" si="883"/>
        <v>2944</v>
      </c>
      <c r="CWN9" s="68">
        <f t="shared" si="884"/>
        <v>490.66666666666669</v>
      </c>
      <c r="CWO9" s="54">
        <v>0</v>
      </c>
      <c r="CWP9" s="127">
        <v>1747</v>
      </c>
      <c r="CWQ9" s="127">
        <v>0</v>
      </c>
      <c r="CWR9" s="127">
        <v>0</v>
      </c>
      <c r="CWS9" s="127">
        <v>0</v>
      </c>
      <c r="CWT9" s="127">
        <v>1589</v>
      </c>
      <c r="CWU9" s="127">
        <f t="shared" si="885"/>
        <v>3336</v>
      </c>
      <c r="CWV9" s="43">
        <f t="shared" si="886"/>
        <v>556</v>
      </c>
      <c r="CWW9" s="48">
        <v>0</v>
      </c>
      <c r="CWX9" s="49">
        <v>0</v>
      </c>
      <c r="CWY9" s="49">
        <v>0</v>
      </c>
      <c r="CWZ9" s="49">
        <v>0</v>
      </c>
      <c r="CXA9" s="49">
        <v>1658</v>
      </c>
      <c r="CXB9" s="49">
        <v>0</v>
      </c>
      <c r="CXC9" s="127">
        <f t="shared" si="887"/>
        <v>1658</v>
      </c>
      <c r="CXD9" s="43">
        <f t="shared" si="888"/>
        <v>276.33333333333331</v>
      </c>
      <c r="CXE9" s="48">
        <v>0</v>
      </c>
      <c r="CXF9" s="49">
        <v>0</v>
      </c>
      <c r="CXG9" s="49">
        <v>1638</v>
      </c>
      <c r="CXH9" s="49">
        <v>0</v>
      </c>
      <c r="CXI9" s="49">
        <v>0</v>
      </c>
      <c r="CXJ9" s="49">
        <v>0</v>
      </c>
      <c r="CXK9" s="127">
        <f t="shared" si="889"/>
        <v>1638</v>
      </c>
      <c r="CXL9" s="43">
        <f t="shared" si="890"/>
        <v>273</v>
      </c>
      <c r="CXM9" s="48">
        <v>4011</v>
      </c>
      <c r="CXN9" s="49">
        <v>0</v>
      </c>
      <c r="CXO9" s="49">
        <v>0</v>
      </c>
      <c r="CXP9" s="49">
        <v>0</v>
      </c>
      <c r="CXQ9" s="49">
        <v>0</v>
      </c>
      <c r="CXR9" s="49">
        <v>0</v>
      </c>
      <c r="CXS9" s="127">
        <f t="shared" si="891"/>
        <v>4011</v>
      </c>
      <c r="CXT9" s="43">
        <f t="shared" si="892"/>
        <v>668.5</v>
      </c>
      <c r="CXU9" s="48">
        <v>0</v>
      </c>
      <c r="CXV9" s="49">
        <v>0</v>
      </c>
      <c r="CXW9" s="49">
        <v>632</v>
      </c>
      <c r="CXX9" s="49">
        <v>684</v>
      </c>
      <c r="CXY9" s="49">
        <v>2209</v>
      </c>
      <c r="CXZ9" s="49">
        <v>448</v>
      </c>
      <c r="CYA9" s="127">
        <f t="shared" si="893"/>
        <v>3973</v>
      </c>
      <c r="CYB9" s="43">
        <f t="shared" si="894"/>
        <v>662.16666666666663</v>
      </c>
      <c r="CYC9" s="48">
        <v>0</v>
      </c>
      <c r="CYD9" s="49">
        <v>0</v>
      </c>
      <c r="CYE9" s="49">
        <v>0</v>
      </c>
      <c r="CYF9" s="49">
        <v>0</v>
      </c>
      <c r="CYG9" s="49">
        <v>0</v>
      </c>
      <c r="CYH9" s="49">
        <v>0</v>
      </c>
      <c r="CYI9" s="127">
        <f t="shared" si="895"/>
        <v>0</v>
      </c>
      <c r="CYJ9" s="43">
        <f t="shared" si="896"/>
        <v>0</v>
      </c>
      <c r="CYK9" s="48">
        <v>3459</v>
      </c>
      <c r="CYL9" s="49">
        <v>0</v>
      </c>
      <c r="CYM9" s="49">
        <v>0</v>
      </c>
      <c r="CYN9" s="49">
        <v>0</v>
      </c>
      <c r="CYO9" s="49">
        <v>1371</v>
      </c>
      <c r="CYP9" s="49">
        <v>2355</v>
      </c>
      <c r="CYQ9" s="127">
        <f t="shared" si="897"/>
        <v>7185</v>
      </c>
      <c r="CYR9" s="43">
        <f t="shared" si="898"/>
        <v>1197.5</v>
      </c>
      <c r="CYS9" s="48">
        <v>2826</v>
      </c>
      <c r="CYT9" s="49">
        <v>1408</v>
      </c>
      <c r="CYU9" s="49">
        <v>0</v>
      </c>
      <c r="CYV9" s="49">
        <v>0</v>
      </c>
      <c r="CYW9" s="49">
        <v>1351</v>
      </c>
      <c r="CYX9" s="49">
        <v>0</v>
      </c>
      <c r="CYY9" s="127">
        <f t="shared" si="899"/>
        <v>5585</v>
      </c>
      <c r="CYZ9" s="43">
        <f t="shared" si="900"/>
        <v>930.83333333333337</v>
      </c>
      <c r="CZA9" s="48">
        <v>610</v>
      </c>
      <c r="CZB9" s="49">
        <v>508</v>
      </c>
      <c r="CZC9" s="49">
        <v>3574</v>
      </c>
      <c r="CZD9" s="49">
        <v>4574</v>
      </c>
      <c r="CZE9" s="49">
        <v>0</v>
      </c>
      <c r="CZF9" s="49">
        <v>391</v>
      </c>
      <c r="CZG9" s="127">
        <f t="shared" si="901"/>
        <v>9657</v>
      </c>
      <c r="CZH9" s="43">
        <f t="shared" si="902"/>
        <v>1609.5</v>
      </c>
      <c r="CZI9" s="48">
        <v>0</v>
      </c>
      <c r="CZJ9" s="49">
        <v>0</v>
      </c>
      <c r="CZK9" s="49">
        <v>0</v>
      </c>
      <c r="CZL9" s="49">
        <v>0</v>
      </c>
      <c r="CZM9" s="49">
        <v>1152</v>
      </c>
      <c r="CZN9" s="49">
        <v>690</v>
      </c>
      <c r="CZO9" s="127">
        <f t="shared" si="903"/>
        <v>1842</v>
      </c>
      <c r="CZP9" s="43">
        <f t="shared" si="904"/>
        <v>307</v>
      </c>
      <c r="CZQ9" s="63">
        <v>0</v>
      </c>
      <c r="CZR9" s="64">
        <v>2844</v>
      </c>
      <c r="CZS9" s="64">
        <v>1213</v>
      </c>
      <c r="CZT9" s="64">
        <v>0</v>
      </c>
      <c r="CZU9" s="64">
        <v>0</v>
      </c>
      <c r="CZV9" s="64">
        <v>0</v>
      </c>
      <c r="CZW9" s="127">
        <f t="shared" si="905"/>
        <v>4057</v>
      </c>
      <c r="CZX9" s="43">
        <f t="shared" si="906"/>
        <v>676.16666666666663</v>
      </c>
      <c r="CZY9" s="48">
        <v>0</v>
      </c>
      <c r="CZZ9" s="49">
        <v>3642</v>
      </c>
      <c r="DAA9" s="49">
        <v>2920</v>
      </c>
      <c r="DAB9" s="49">
        <v>0</v>
      </c>
      <c r="DAC9" s="49">
        <v>0</v>
      </c>
      <c r="DAD9" s="49">
        <v>0</v>
      </c>
      <c r="DAE9" s="127">
        <f t="shared" si="907"/>
        <v>6562</v>
      </c>
      <c r="DAF9" s="43">
        <f t="shared" si="908"/>
        <v>1093.6666666666667</v>
      </c>
      <c r="DAG9" s="48">
        <v>0</v>
      </c>
      <c r="DAH9" s="49">
        <v>0</v>
      </c>
      <c r="DAI9" s="49">
        <v>0</v>
      </c>
      <c r="DAJ9" s="49">
        <v>337</v>
      </c>
      <c r="DAK9" s="49">
        <v>0</v>
      </c>
      <c r="DAL9" s="49">
        <v>0</v>
      </c>
      <c r="DAM9" s="127">
        <f t="shared" si="909"/>
        <v>337</v>
      </c>
      <c r="DAN9" s="43">
        <f t="shared" si="910"/>
        <v>56.166666666666664</v>
      </c>
      <c r="DAO9" s="63">
        <v>0</v>
      </c>
      <c r="DAP9" s="64">
        <v>0</v>
      </c>
      <c r="DAQ9" s="64">
        <v>4942</v>
      </c>
      <c r="DAR9" s="64">
        <v>1836</v>
      </c>
      <c r="DAS9" s="64">
        <v>0</v>
      </c>
      <c r="DAT9" s="64">
        <v>0</v>
      </c>
      <c r="DAU9" s="64">
        <f t="shared" si="911"/>
        <v>6778</v>
      </c>
      <c r="DAV9" s="68">
        <f t="shared" si="912"/>
        <v>1129.6666666666667</v>
      </c>
      <c r="DAW9" s="48">
        <v>0</v>
      </c>
      <c r="DAX9" s="49">
        <v>0</v>
      </c>
      <c r="DAY9" s="49">
        <v>0</v>
      </c>
      <c r="DAZ9" s="49">
        <v>2916</v>
      </c>
      <c r="DBA9" s="49">
        <v>406</v>
      </c>
      <c r="DBB9" s="49">
        <v>0</v>
      </c>
      <c r="DBC9" s="64">
        <f t="shared" si="913"/>
        <v>3322</v>
      </c>
      <c r="DBD9" s="68">
        <f t="shared" si="914"/>
        <v>553.66666666666663</v>
      </c>
      <c r="DBE9" s="63">
        <v>0</v>
      </c>
      <c r="DBF9" s="64">
        <v>0</v>
      </c>
      <c r="DBG9" s="64">
        <v>2430</v>
      </c>
      <c r="DBH9" s="64">
        <v>2533</v>
      </c>
      <c r="DBI9" s="64">
        <v>0</v>
      </c>
      <c r="DBJ9" s="64">
        <v>0</v>
      </c>
      <c r="DBK9" s="64">
        <f t="shared" si="915"/>
        <v>4963</v>
      </c>
      <c r="DBL9" s="68">
        <f t="shared" si="916"/>
        <v>827.16666666666663</v>
      </c>
      <c r="DBM9" s="48">
        <v>0</v>
      </c>
      <c r="DBN9" s="49">
        <v>0</v>
      </c>
      <c r="DBO9" s="49">
        <v>0</v>
      </c>
      <c r="DBP9" s="49">
        <v>0</v>
      </c>
      <c r="DBQ9" s="49">
        <v>0</v>
      </c>
      <c r="DBR9" s="49">
        <v>959</v>
      </c>
      <c r="DBS9" s="64">
        <f t="shared" si="917"/>
        <v>959</v>
      </c>
      <c r="DBT9" s="68">
        <f t="shared" si="918"/>
        <v>159.83333333333334</v>
      </c>
      <c r="DBU9" s="48">
        <v>816</v>
      </c>
      <c r="DBV9" s="49">
        <v>412</v>
      </c>
      <c r="DBW9" s="49">
        <v>0</v>
      </c>
      <c r="DBX9" s="49">
        <v>768</v>
      </c>
      <c r="DBY9" s="49">
        <v>1296</v>
      </c>
      <c r="DBZ9" s="49">
        <v>121</v>
      </c>
      <c r="DCA9" s="64">
        <f t="shared" si="919"/>
        <v>3413</v>
      </c>
      <c r="DCB9" s="184">
        <f t="shared" si="920"/>
        <v>568.83333333333337</v>
      </c>
      <c r="DCC9" s="195">
        <v>0</v>
      </c>
      <c r="DCD9" s="49">
        <v>433</v>
      </c>
      <c r="DCE9" s="49">
        <v>1106</v>
      </c>
      <c r="DCF9" s="49">
        <v>1107</v>
      </c>
      <c r="DCG9" s="49">
        <v>711</v>
      </c>
      <c r="DCH9" s="49">
        <v>525</v>
      </c>
      <c r="DCI9" s="64">
        <f t="shared" si="921"/>
        <v>3882</v>
      </c>
      <c r="DCJ9" s="211">
        <f t="shared" si="922"/>
        <v>647</v>
      </c>
      <c r="DCK9" s="195">
        <v>146</v>
      </c>
      <c r="DCL9" s="49">
        <v>0</v>
      </c>
      <c r="DCM9" s="49">
        <v>0</v>
      </c>
      <c r="DCN9" s="49">
        <v>0</v>
      </c>
      <c r="DCO9" s="49">
        <v>4427</v>
      </c>
      <c r="DCP9" s="49">
        <v>248</v>
      </c>
      <c r="DCQ9" s="64">
        <f t="shared" si="923"/>
        <v>4821</v>
      </c>
      <c r="DCR9" s="211">
        <f t="shared" si="924"/>
        <v>803.5</v>
      </c>
      <c r="DCS9" s="195">
        <v>0</v>
      </c>
      <c r="DCT9" s="49">
        <v>0</v>
      </c>
      <c r="DCU9" s="49">
        <v>0</v>
      </c>
      <c r="DCV9" s="49">
        <v>0</v>
      </c>
      <c r="DCW9" s="49">
        <v>0</v>
      </c>
      <c r="DCX9" s="49">
        <v>1102</v>
      </c>
      <c r="DCY9" s="64">
        <f t="shared" si="925"/>
        <v>1102</v>
      </c>
      <c r="DCZ9" s="184">
        <f t="shared" si="926"/>
        <v>183.66666666666666</v>
      </c>
      <c r="DDA9" s="195">
        <v>292</v>
      </c>
      <c r="DDB9" s="49">
        <v>48</v>
      </c>
      <c r="DDC9" s="49">
        <v>1510</v>
      </c>
      <c r="DDD9" s="49">
        <v>0</v>
      </c>
      <c r="DDE9" s="49">
        <v>0</v>
      </c>
      <c r="DDF9" s="49">
        <v>0</v>
      </c>
      <c r="DDG9" s="64">
        <f t="shared" si="927"/>
        <v>1850</v>
      </c>
      <c r="DDH9" s="211">
        <f t="shared" si="928"/>
        <v>308.33333333333331</v>
      </c>
      <c r="DDI9" s="458">
        <v>0</v>
      </c>
      <c r="DDJ9" s="83">
        <v>0</v>
      </c>
      <c r="DDK9" s="83">
        <v>433</v>
      </c>
      <c r="DDL9" s="83">
        <v>609</v>
      </c>
      <c r="DDM9" s="83">
        <v>1212</v>
      </c>
      <c r="DDN9" s="83">
        <v>306</v>
      </c>
      <c r="DDO9" s="64">
        <f t="shared" si="929"/>
        <v>2560</v>
      </c>
      <c r="DDP9" s="184">
        <f t="shared" si="930"/>
        <v>426.66666666666669</v>
      </c>
      <c r="DDQ9" s="195">
        <v>0</v>
      </c>
      <c r="DDR9" s="49">
        <v>0</v>
      </c>
      <c r="DDS9" s="49">
        <v>0</v>
      </c>
      <c r="DDT9" s="49">
        <v>0</v>
      </c>
      <c r="DDU9" s="49">
        <v>0</v>
      </c>
      <c r="DDV9" s="49">
        <v>0</v>
      </c>
      <c r="DDW9" s="64">
        <f t="shared" si="931"/>
        <v>0</v>
      </c>
      <c r="DDX9" s="211">
        <f t="shared" si="932"/>
        <v>0</v>
      </c>
      <c r="DDY9" s="464">
        <v>260</v>
      </c>
      <c r="DDZ9" s="127">
        <v>6338</v>
      </c>
      <c r="DEA9" s="127">
        <v>665</v>
      </c>
      <c r="DEB9" s="127">
        <v>186</v>
      </c>
      <c r="DEC9" s="127">
        <v>0</v>
      </c>
      <c r="DED9" s="127">
        <v>0</v>
      </c>
      <c r="DEE9" s="127">
        <f t="shared" si="933"/>
        <v>7449</v>
      </c>
      <c r="DEF9" s="214">
        <f t="shared" si="934"/>
        <v>1241.5</v>
      </c>
      <c r="DEG9" s="195">
        <v>0</v>
      </c>
      <c r="DEH9" s="49">
        <v>0</v>
      </c>
      <c r="DEI9" s="49">
        <v>0</v>
      </c>
      <c r="DEJ9" s="49">
        <v>0</v>
      </c>
      <c r="DEK9" s="49">
        <v>1890</v>
      </c>
      <c r="DEL9" s="49">
        <v>3513</v>
      </c>
      <c r="DEM9" s="127">
        <f t="shared" si="935"/>
        <v>5403</v>
      </c>
      <c r="DEN9" s="101">
        <f t="shared" si="936"/>
        <v>900.5</v>
      </c>
      <c r="DEO9" s="195">
        <v>676</v>
      </c>
      <c r="DEP9" s="49">
        <v>6</v>
      </c>
      <c r="DEQ9" s="49">
        <v>0</v>
      </c>
      <c r="DER9" s="49">
        <v>0</v>
      </c>
      <c r="DES9" s="49">
        <v>0</v>
      </c>
      <c r="DET9" s="49">
        <v>0</v>
      </c>
      <c r="DEU9" s="127">
        <f t="shared" si="937"/>
        <v>682</v>
      </c>
      <c r="DEV9" s="101">
        <f t="shared" si="938"/>
        <v>113.66666666666667</v>
      </c>
      <c r="DEW9" s="48">
        <v>0</v>
      </c>
      <c r="DEX9" s="49">
        <v>0</v>
      </c>
      <c r="DEY9" s="49">
        <v>0</v>
      </c>
      <c r="DEZ9" s="49">
        <v>5</v>
      </c>
      <c r="DFA9" s="49">
        <v>4</v>
      </c>
      <c r="DFB9" s="49">
        <v>0</v>
      </c>
      <c r="DFC9" s="127">
        <f t="shared" si="939"/>
        <v>9</v>
      </c>
      <c r="DFD9" s="43">
        <f t="shared" si="940"/>
        <v>1.5</v>
      </c>
      <c r="DFE9" s="63">
        <v>3150</v>
      </c>
      <c r="DFF9" s="64">
        <v>446</v>
      </c>
      <c r="DFG9" s="64">
        <v>0</v>
      </c>
      <c r="DFH9" s="64">
        <v>7</v>
      </c>
      <c r="DFI9" s="64">
        <v>1095</v>
      </c>
      <c r="DFJ9" s="64">
        <v>579</v>
      </c>
      <c r="DFK9" s="127">
        <f t="shared" si="941"/>
        <v>5277</v>
      </c>
      <c r="DFL9" s="43">
        <f t="shared" si="942"/>
        <v>879.5</v>
      </c>
      <c r="DFM9" s="48">
        <v>674</v>
      </c>
      <c r="DFN9" s="49">
        <v>187</v>
      </c>
      <c r="DFO9" s="49">
        <v>4961</v>
      </c>
      <c r="DFP9" s="49">
        <v>403</v>
      </c>
      <c r="DFQ9" s="49">
        <v>0</v>
      </c>
      <c r="DFR9" s="49">
        <v>0</v>
      </c>
      <c r="DFS9" s="127">
        <f t="shared" si="943"/>
        <v>6225</v>
      </c>
      <c r="DFT9" s="43">
        <f t="shared" si="944"/>
        <v>1037.5</v>
      </c>
      <c r="DFU9" s="48">
        <v>0</v>
      </c>
      <c r="DFV9" s="49">
        <v>0</v>
      </c>
      <c r="DFW9" s="49">
        <v>0</v>
      </c>
      <c r="DFX9" s="49">
        <v>2003</v>
      </c>
      <c r="DFY9" s="49">
        <v>1369</v>
      </c>
      <c r="DFZ9" s="49">
        <v>0</v>
      </c>
      <c r="DGA9" s="127">
        <f t="shared" si="945"/>
        <v>3372</v>
      </c>
      <c r="DGB9" s="43">
        <f t="shared" si="946"/>
        <v>562</v>
      </c>
      <c r="DGC9" s="63">
        <v>0</v>
      </c>
      <c r="DGD9" s="64">
        <v>0</v>
      </c>
      <c r="DGE9" s="64">
        <v>2619</v>
      </c>
      <c r="DGF9" s="64">
        <v>0</v>
      </c>
      <c r="DGG9" s="64">
        <v>0</v>
      </c>
      <c r="DGH9" s="64">
        <v>4</v>
      </c>
      <c r="DGI9" s="64">
        <f t="shared" si="947"/>
        <v>2623</v>
      </c>
      <c r="DGJ9" s="68">
        <f t="shared" si="948"/>
        <v>437.16666666666669</v>
      </c>
      <c r="DGK9" s="63">
        <v>6</v>
      </c>
      <c r="DGL9" s="64">
        <v>0</v>
      </c>
      <c r="DGM9" s="64">
        <v>0</v>
      </c>
      <c r="DGN9" s="64">
        <v>810</v>
      </c>
      <c r="DGO9" s="64">
        <v>3094</v>
      </c>
      <c r="DGP9" s="64">
        <v>6</v>
      </c>
      <c r="DGQ9" s="64">
        <f t="shared" si="949"/>
        <v>3916</v>
      </c>
      <c r="DGR9" s="68">
        <f t="shared" si="950"/>
        <v>652.66666666666663</v>
      </c>
      <c r="DGS9" s="63">
        <v>0</v>
      </c>
      <c r="DGT9" s="64">
        <v>0</v>
      </c>
      <c r="DGU9" s="64">
        <v>0</v>
      </c>
      <c r="DGV9" s="64">
        <v>3685</v>
      </c>
      <c r="DGW9" s="64">
        <v>285</v>
      </c>
      <c r="DGX9" s="64">
        <v>0</v>
      </c>
      <c r="DGY9" s="64">
        <f t="shared" si="951"/>
        <v>3970</v>
      </c>
      <c r="DGZ9" s="68">
        <f t="shared" si="952"/>
        <v>661.66666666666663</v>
      </c>
      <c r="DHA9" s="478">
        <v>0</v>
      </c>
      <c r="DHB9" s="58">
        <v>0</v>
      </c>
      <c r="DHC9" s="58">
        <v>0</v>
      </c>
      <c r="DHD9" s="58">
        <v>5</v>
      </c>
      <c r="DHE9" s="58">
        <v>2323</v>
      </c>
      <c r="DHF9" s="58">
        <v>81</v>
      </c>
      <c r="DHG9" s="64">
        <f t="shared" si="953"/>
        <v>2409</v>
      </c>
      <c r="DHH9" s="68">
        <f t="shared" si="954"/>
        <v>401.5</v>
      </c>
      <c r="DHI9" s="63">
        <v>0</v>
      </c>
      <c r="DHJ9" s="64">
        <v>0</v>
      </c>
      <c r="DHK9" s="64">
        <v>0</v>
      </c>
      <c r="DHL9" s="64">
        <v>0</v>
      </c>
      <c r="DHM9" s="64">
        <v>0</v>
      </c>
      <c r="DHN9" s="64">
        <v>0</v>
      </c>
      <c r="DHO9" s="64">
        <f t="shared" si="955"/>
        <v>0</v>
      </c>
      <c r="DHP9" s="68">
        <f t="shared" si="956"/>
        <v>0</v>
      </c>
      <c r="DHQ9" s="63">
        <v>2522</v>
      </c>
      <c r="DHR9" s="64">
        <v>0</v>
      </c>
      <c r="DHS9" s="64">
        <v>0</v>
      </c>
      <c r="DHT9" s="64">
        <v>0</v>
      </c>
      <c r="DHU9" s="64">
        <v>0</v>
      </c>
      <c r="DHV9" s="64">
        <v>1154</v>
      </c>
      <c r="DHW9" s="64">
        <f t="shared" si="957"/>
        <v>3676</v>
      </c>
      <c r="DHX9" s="68">
        <f t="shared" si="958"/>
        <v>612.66666666666663</v>
      </c>
      <c r="DHY9" s="63">
        <v>958</v>
      </c>
      <c r="DHZ9" s="64">
        <v>6</v>
      </c>
      <c r="DIA9" s="64">
        <v>815</v>
      </c>
      <c r="DIB9" s="64">
        <v>1025</v>
      </c>
      <c r="DIC9" s="64">
        <v>0</v>
      </c>
      <c r="DID9" s="64">
        <v>830</v>
      </c>
      <c r="DIE9" s="64">
        <f t="shared" si="959"/>
        <v>3634</v>
      </c>
      <c r="DIF9" s="68">
        <f t="shared" si="960"/>
        <v>605.66666666666663</v>
      </c>
      <c r="DIG9" s="63">
        <v>0</v>
      </c>
      <c r="DIH9" s="64">
        <v>0</v>
      </c>
      <c r="DII9" s="64">
        <v>72</v>
      </c>
      <c r="DIJ9" s="64">
        <v>239</v>
      </c>
      <c r="DIK9" s="64">
        <v>0</v>
      </c>
      <c r="DIL9" s="64">
        <v>0</v>
      </c>
      <c r="DIM9" s="64">
        <f t="shared" si="961"/>
        <v>311</v>
      </c>
      <c r="DIN9" s="68">
        <f t="shared" si="962"/>
        <v>51.833333333333336</v>
      </c>
      <c r="DIO9" s="63">
        <v>0</v>
      </c>
      <c r="DIP9" s="64">
        <v>3001</v>
      </c>
      <c r="DIQ9" s="64">
        <v>0</v>
      </c>
      <c r="DIR9" s="64">
        <v>570</v>
      </c>
      <c r="DIS9" s="64">
        <v>1026</v>
      </c>
      <c r="DIT9" s="64">
        <v>633</v>
      </c>
      <c r="DIU9" s="64">
        <f t="shared" si="963"/>
        <v>5230</v>
      </c>
      <c r="DIV9" s="68">
        <f t="shared" si="964"/>
        <v>871.66666666666663</v>
      </c>
      <c r="DIW9" s="63">
        <v>420</v>
      </c>
      <c r="DIX9" s="64">
        <v>0</v>
      </c>
      <c r="DIY9" s="64">
        <v>0</v>
      </c>
      <c r="DIZ9" s="64">
        <v>3433</v>
      </c>
      <c r="DJA9" s="64">
        <v>0</v>
      </c>
      <c r="DJB9" s="64"/>
      <c r="DJC9" s="64">
        <f t="shared" si="965"/>
        <v>3853</v>
      </c>
      <c r="DJD9" s="68">
        <f t="shared" si="966"/>
        <v>642.16666666666663</v>
      </c>
      <c r="DJE9" s="63">
        <v>0</v>
      </c>
      <c r="DJF9" s="64">
        <v>0</v>
      </c>
      <c r="DJG9" s="64">
        <v>1816</v>
      </c>
      <c r="DJH9" s="64">
        <v>0</v>
      </c>
      <c r="DJI9" s="64">
        <v>2538</v>
      </c>
      <c r="DJJ9" s="64">
        <v>907</v>
      </c>
      <c r="DJK9" s="64">
        <f t="shared" si="967"/>
        <v>5261</v>
      </c>
      <c r="DJL9" s="68">
        <f t="shared" si="968"/>
        <v>876.83333333333337</v>
      </c>
      <c r="DJM9" s="63">
        <v>0</v>
      </c>
      <c r="DJN9" s="64">
        <v>0</v>
      </c>
      <c r="DJO9" s="64">
        <v>0</v>
      </c>
      <c r="DJP9" s="64">
        <v>0</v>
      </c>
      <c r="DJQ9" s="64">
        <v>3490</v>
      </c>
      <c r="DJR9" s="64">
        <v>497</v>
      </c>
      <c r="DJS9" s="64">
        <f t="shared" si="969"/>
        <v>3987</v>
      </c>
      <c r="DJT9" s="68">
        <f t="shared" si="970"/>
        <v>664.5</v>
      </c>
      <c r="DJU9" s="63">
        <v>1204</v>
      </c>
      <c r="DJV9" s="64">
        <v>6</v>
      </c>
      <c r="DJW9" s="64">
        <v>1698</v>
      </c>
      <c r="DJX9" s="64">
        <v>0</v>
      </c>
      <c r="DJY9" s="64">
        <v>0</v>
      </c>
      <c r="DJZ9" s="64">
        <v>0</v>
      </c>
      <c r="DKA9" s="64">
        <f t="shared" si="971"/>
        <v>2908</v>
      </c>
      <c r="DKB9" s="68">
        <f t="shared" si="972"/>
        <v>484.66666666666669</v>
      </c>
      <c r="DKC9" s="54">
        <v>5076</v>
      </c>
      <c r="DKD9" s="127">
        <v>0</v>
      </c>
      <c r="DKE9" s="127">
        <v>0</v>
      </c>
      <c r="DKF9" s="127">
        <v>0</v>
      </c>
      <c r="DKG9" s="127">
        <v>0</v>
      </c>
      <c r="DKH9" s="127">
        <v>0</v>
      </c>
      <c r="DKI9" s="64">
        <f t="shared" si="973"/>
        <v>5076</v>
      </c>
      <c r="DKJ9" s="68">
        <f t="shared" si="974"/>
        <v>846</v>
      </c>
      <c r="DKK9" s="63">
        <v>1890</v>
      </c>
      <c r="DKL9" s="64">
        <v>1941</v>
      </c>
      <c r="DKM9" s="64">
        <v>1300</v>
      </c>
      <c r="DKN9" s="64">
        <v>0</v>
      </c>
      <c r="DKO9" s="64">
        <v>0</v>
      </c>
      <c r="DKP9" s="64">
        <v>0</v>
      </c>
      <c r="DKQ9" s="64">
        <f t="shared" si="975"/>
        <v>5131</v>
      </c>
      <c r="DKR9" s="68">
        <f t="shared" si="976"/>
        <v>855.16666666666663</v>
      </c>
      <c r="DKS9" s="48">
        <v>5078</v>
      </c>
      <c r="DKT9" s="49">
        <v>0</v>
      </c>
      <c r="DKU9" s="49">
        <v>0</v>
      </c>
      <c r="DKV9" s="49">
        <v>0</v>
      </c>
      <c r="DKW9" s="49">
        <v>1675</v>
      </c>
      <c r="DKX9" s="49">
        <v>0</v>
      </c>
      <c r="DKY9" s="64">
        <f t="shared" si="977"/>
        <v>6753</v>
      </c>
      <c r="DKZ9" s="68">
        <f t="shared" si="978"/>
        <v>1125.5</v>
      </c>
      <c r="DLA9" s="63">
        <v>0</v>
      </c>
      <c r="DLB9" s="64">
        <v>1296</v>
      </c>
      <c r="DLC9" s="64">
        <v>4027</v>
      </c>
      <c r="DLD9" s="64">
        <v>0</v>
      </c>
      <c r="DLE9" s="64">
        <v>0</v>
      </c>
      <c r="DLF9" s="64">
        <v>0</v>
      </c>
      <c r="DLG9" s="64">
        <f t="shared" si="979"/>
        <v>5323</v>
      </c>
      <c r="DLH9" s="68">
        <f t="shared" si="980"/>
        <v>887.16666666666663</v>
      </c>
      <c r="DLI9" s="48">
        <v>0</v>
      </c>
      <c r="DLJ9" s="49">
        <v>1930</v>
      </c>
      <c r="DLK9" s="49">
        <v>1731</v>
      </c>
      <c r="DLL9" s="49">
        <v>0</v>
      </c>
      <c r="DLM9" s="49">
        <v>0</v>
      </c>
      <c r="DLN9" s="49">
        <v>1066</v>
      </c>
      <c r="DLO9" s="64">
        <f t="shared" si="981"/>
        <v>4727</v>
      </c>
      <c r="DLP9" s="68">
        <f t="shared" si="982"/>
        <v>787.83333333333337</v>
      </c>
      <c r="DLQ9" s="48">
        <v>1519</v>
      </c>
      <c r="DLR9" s="49">
        <v>0</v>
      </c>
      <c r="DLS9" s="49">
        <v>8</v>
      </c>
      <c r="DLT9" s="49">
        <v>2358</v>
      </c>
      <c r="DLU9" s="49">
        <v>0</v>
      </c>
      <c r="DLV9" s="49">
        <v>0</v>
      </c>
      <c r="DLW9" s="64">
        <f t="shared" si="983"/>
        <v>3885</v>
      </c>
      <c r="DLX9" s="68">
        <f t="shared" si="984"/>
        <v>647.5</v>
      </c>
      <c r="DLY9" s="63">
        <v>0</v>
      </c>
      <c r="DLZ9" s="64">
        <v>3672</v>
      </c>
      <c r="DMA9" s="64">
        <v>1715</v>
      </c>
      <c r="DMB9" s="64">
        <v>0</v>
      </c>
      <c r="DMC9" s="64">
        <v>2</v>
      </c>
      <c r="DMD9" s="64">
        <v>0</v>
      </c>
      <c r="DME9" s="64">
        <f t="shared" si="985"/>
        <v>5389</v>
      </c>
      <c r="DMF9" s="68">
        <f t="shared" si="986"/>
        <v>898.16666666666663</v>
      </c>
      <c r="DMG9" s="48">
        <v>0</v>
      </c>
      <c r="DMH9" s="49">
        <v>1674</v>
      </c>
      <c r="DMI9" s="49">
        <v>1713</v>
      </c>
      <c r="DMJ9" s="49">
        <v>0</v>
      </c>
      <c r="DMK9" s="49">
        <v>0</v>
      </c>
      <c r="DML9" s="49">
        <v>162</v>
      </c>
      <c r="DMM9" s="64">
        <f t="shared" si="987"/>
        <v>3549</v>
      </c>
      <c r="DMN9" s="68">
        <f t="shared" si="988"/>
        <v>591.5</v>
      </c>
      <c r="DMO9" s="63">
        <v>2356</v>
      </c>
      <c r="DMP9" s="64">
        <v>989</v>
      </c>
      <c r="DMQ9" s="64">
        <v>0</v>
      </c>
      <c r="DMR9" s="64">
        <v>3356</v>
      </c>
      <c r="DMS9" s="64">
        <v>0</v>
      </c>
      <c r="DMT9" s="64">
        <v>0</v>
      </c>
      <c r="DMU9" s="64">
        <f t="shared" si="989"/>
        <v>6701</v>
      </c>
      <c r="DMV9" s="68">
        <f t="shared" si="990"/>
        <v>1116.8333333333333</v>
      </c>
      <c r="DMW9" s="63">
        <v>0</v>
      </c>
      <c r="DMX9" s="64">
        <v>1024</v>
      </c>
      <c r="DMY9" s="64">
        <v>1753</v>
      </c>
      <c r="DMZ9" s="64">
        <v>0</v>
      </c>
      <c r="DNA9" s="64">
        <v>0</v>
      </c>
      <c r="DNB9" s="64">
        <v>1728</v>
      </c>
      <c r="DNC9" s="64">
        <f t="shared" si="991"/>
        <v>4505</v>
      </c>
      <c r="DND9" s="68">
        <f t="shared" si="992"/>
        <v>750.83333333333337</v>
      </c>
      <c r="DNE9" s="63">
        <v>783</v>
      </c>
      <c r="DNF9" s="64">
        <v>0</v>
      </c>
      <c r="DNG9" s="64">
        <v>972</v>
      </c>
      <c r="DNH9" s="64">
        <v>2352</v>
      </c>
      <c r="DNI9" s="64">
        <v>1767</v>
      </c>
      <c r="DNJ9" s="64">
        <v>2123</v>
      </c>
      <c r="DNK9" s="64">
        <f t="shared" si="993"/>
        <v>7997</v>
      </c>
      <c r="DNL9" s="68">
        <f t="shared" si="994"/>
        <v>1332.8333333333333</v>
      </c>
      <c r="DNM9" s="63">
        <v>442</v>
      </c>
      <c r="DNN9" s="64">
        <v>528</v>
      </c>
      <c r="DNO9" s="64">
        <v>1669</v>
      </c>
      <c r="DNP9" s="64">
        <v>177</v>
      </c>
      <c r="DNQ9" s="64">
        <v>0</v>
      </c>
      <c r="DNR9" s="64">
        <v>6</v>
      </c>
      <c r="DNS9" s="64">
        <f t="shared" si="995"/>
        <v>2822</v>
      </c>
      <c r="DNT9" s="68">
        <f t="shared" si="996"/>
        <v>470.33333333333331</v>
      </c>
      <c r="DNU9" s="63">
        <v>0</v>
      </c>
      <c r="DNV9" s="64">
        <v>0</v>
      </c>
      <c r="DNW9" s="64">
        <v>0</v>
      </c>
      <c r="DNX9" s="64">
        <v>1630</v>
      </c>
      <c r="DNY9" s="64">
        <v>92</v>
      </c>
      <c r="DNZ9" s="64">
        <v>0</v>
      </c>
      <c r="DOA9" s="64">
        <f t="shared" si="997"/>
        <v>1722</v>
      </c>
      <c r="DOB9" s="68">
        <f t="shared" si="998"/>
        <v>287</v>
      </c>
      <c r="DOC9" s="63">
        <v>0</v>
      </c>
      <c r="DOD9" s="64">
        <v>0</v>
      </c>
      <c r="DOE9" s="64">
        <v>0</v>
      </c>
      <c r="DOF9" s="64">
        <v>0</v>
      </c>
      <c r="DOG9" s="64">
        <v>2994</v>
      </c>
      <c r="DOH9" s="64">
        <v>0</v>
      </c>
      <c r="DOI9" s="64">
        <f t="shared" si="999"/>
        <v>2994</v>
      </c>
      <c r="DOJ9" s="68">
        <f t="shared" si="1000"/>
        <v>499</v>
      </c>
      <c r="DOK9" s="63">
        <v>1066</v>
      </c>
      <c r="DOL9" s="64">
        <v>219</v>
      </c>
      <c r="DOM9" s="64">
        <v>2198</v>
      </c>
      <c r="DON9" s="64">
        <v>722</v>
      </c>
      <c r="DOO9" s="64">
        <v>2257</v>
      </c>
      <c r="DOP9" s="64">
        <v>253</v>
      </c>
      <c r="DOQ9" s="64">
        <f t="shared" si="1001"/>
        <v>6715</v>
      </c>
      <c r="DOR9" s="68">
        <f t="shared" si="1002"/>
        <v>1119.1666666666667</v>
      </c>
      <c r="DOS9" s="63">
        <v>96</v>
      </c>
      <c r="DOT9" s="64">
        <v>0</v>
      </c>
      <c r="DOU9" s="64">
        <v>0</v>
      </c>
      <c r="DOV9" s="64">
        <v>0</v>
      </c>
      <c r="DOW9" s="64">
        <v>0</v>
      </c>
      <c r="DOX9" s="64">
        <v>1410</v>
      </c>
      <c r="DOY9" s="64">
        <f t="shared" si="1003"/>
        <v>1506</v>
      </c>
      <c r="DOZ9" s="68">
        <f t="shared" si="1004"/>
        <v>251</v>
      </c>
      <c r="DPA9" s="63">
        <v>1812</v>
      </c>
      <c r="DPB9" s="64">
        <v>791</v>
      </c>
      <c r="DPC9" s="64">
        <v>2099</v>
      </c>
      <c r="DPD9" s="64">
        <v>576</v>
      </c>
      <c r="DPE9" s="64">
        <v>1153</v>
      </c>
      <c r="DPF9" s="64">
        <v>353</v>
      </c>
      <c r="DPG9" s="64">
        <f t="shared" si="1005"/>
        <v>6784</v>
      </c>
      <c r="DPH9" s="68">
        <f t="shared" si="1006"/>
        <v>1130.6666666666667</v>
      </c>
      <c r="DPI9" s="63">
        <v>0</v>
      </c>
      <c r="DPJ9" s="64">
        <v>6</v>
      </c>
      <c r="DPK9" s="64">
        <v>0</v>
      </c>
      <c r="DPL9" s="64">
        <v>2928</v>
      </c>
      <c r="DPM9" s="64">
        <v>1681</v>
      </c>
      <c r="DPN9" s="64">
        <v>2900</v>
      </c>
      <c r="DPO9" s="64">
        <f t="shared" si="1007"/>
        <v>7515</v>
      </c>
      <c r="DPP9" s="68">
        <f t="shared" si="1008"/>
        <v>1252.5</v>
      </c>
      <c r="DPQ9" s="63">
        <v>427</v>
      </c>
      <c r="DPR9" s="64">
        <v>0</v>
      </c>
      <c r="DPS9" s="64">
        <v>0</v>
      </c>
      <c r="DPT9" s="64">
        <v>0</v>
      </c>
      <c r="DPU9" s="64">
        <v>824</v>
      </c>
      <c r="DPV9" s="64">
        <v>1130</v>
      </c>
      <c r="DPW9" s="64">
        <f t="shared" si="1009"/>
        <v>2381</v>
      </c>
      <c r="DPX9" s="68">
        <f t="shared" si="1010"/>
        <v>396.83333333333331</v>
      </c>
      <c r="DPY9" s="63">
        <v>2450</v>
      </c>
      <c r="DPZ9" s="64">
        <v>1917</v>
      </c>
      <c r="DQA9" s="64">
        <f>SUMIF(SUMPK!$B:$B,$B:$B,SUMPK!$O:$O)</f>
        <v>756</v>
      </c>
      <c r="DQB9" s="64">
        <v>0</v>
      </c>
      <c r="DQC9" s="64">
        <v>0</v>
      </c>
      <c r="DQD9" s="64">
        <v>1825</v>
      </c>
      <c r="DQE9" s="64">
        <f t="shared" si="1011"/>
        <v>6948</v>
      </c>
      <c r="DQF9" s="68">
        <f t="shared" si="1012"/>
        <v>1158</v>
      </c>
      <c r="DQG9" s="63">
        <v>2066</v>
      </c>
      <c r="DQH9" s="64">
        <v>672</v>
      </c>
      <c r="DQI9" s="64">
        <v>5</v>
      </c>
      <c r="DQJ9" s="64">
        <v>0</v>
      </c>
      <c r="DQK9" s="64">
        <v>5</v>
      </c>
      <c r="DQL9" s="64">
        <v>0</v>
      </c>
      <c r="DQM9" s="64">
        <f t="shared" si="1013"/>
        <v>2748</v>
      </c>
      <c r="DQN9" s="68">
        <f t="shared" si="1014"/>
        <v>458</v>
      </c>
      <c r="DQO9" s="48">
        <v>0</v>
      </c>
      <c r="DQP9" s="49">
        <v>670</v>
      </c>
      <c r="DQQ9" s="49">
        <v>2500</v>
      </c>
      <c r="DQR9" s="49">
        <v>2800</v>
      </c>
      <c r="DQS9" s="49">
        <v>2658</v>
      </c>
      <c r="DQT9" s="49">
        <v>2715</v>
      </c>
      <c r="DQU9" s="64">
        <f t="shared" si="1015"/>
        <v>11343</v>
      </c>
      <c r="DQV9" s="68">
        <f t="shared" si="1016"/>
        <v>1890.5</v>
      </c>
      <c r="DQW9" s="63">
        <v>2397</v>
      </c>
      <c r="DQX9" s="64">
        <v>972</v>
      </c>
      <c r="DQY9" s="64">
        <v>0</v>
      </c>
      <c r="DQZ9" s="64">
        <v>0</v>
      </c>
      <c r="DRA9" s="64">
        <v>0</v>
      </c>
      <c r="DRB9" s="64">
        <v>0</v>
      </c>
      <c r="DRC9" s="64">
        <f t="shared" si="1017"/>
        <v>3369</v>
      </c>
      <c r="DRD9" s="68">
        <f t="shared" si="1018"/>
        <v>561.5</v>
      </c>
      <c r="DRE9" s="63">
        <v>0</v>
      </c>
      <c r="DRF9" s="64">
        <v>0</v>
      </c>
      <c r="DRG9" s="64">
        <v>0</v>
      </c>
      <c r="DRH9" s="64">
        <v>0</v>
      </c>
      <c r="DRI9" s="64">
        <v>0</v>
      </c>
      <c r="DRJ9" s="64">
        <v>0</v>
      </c>
      <c r="DRK9" s="64">
        <f t="shared" si="1019"/>
        <v>0</v>
      </c>
      <c r="DRL9" s="68">
        <f t="shared" si="1020"/>
        <v>0</v>
      </c>
      <c r="DRM9" s="63">
        <v>0</v>
      </c>
      <c r="DRN9" s="64">
        <v>0</v>
      </c>
      <c r="DRO9" s="64">
        <v>0</v>
      </c>
      <c r="DRP9" s="64">
        <v>0</v>
      </c>
      <c r="DRQ9" s="64">
        <v>0</v>
      </c>
      <c r="DRR9" s="64">
        <v>0</v>
      </c>
      <c r="DRS9" s="64">
        <f t="shared" si="1021"/>
        <v>0</v>
      </c>
      <c r="DRT9" s="68">
        <f t="shared" si="1022"/>
        <v>0</v>
      </c>
      <c r="DRU9" s="63">
        <v>0</v>
      </c>
      <c r="DRV9" s="64">
        <v>1695</v>
      </c>
      <c r="DRW9" s="64">
        <v>0</v>
      </c>
      <c r="DRX9" s="64">
        <v>0</v>
      </c>
      <c r="DRY9" s="64">
        <v>0</v>
      </c>
      <c r="DRZ9" s="64">
        <v>0</v>
      </c>
      <c r="DSA9" s="64">
        <f t="shared" si="1023"/>
        <v>1695</v>
      </c>
      <c r="DSB9" s="68">
        <f t="shared" si="1024"/>
        <v>282.5</v>
      </c>
      <c r="DSC9" s="48">
        <v>0</v>
      </c>
      <c r="DSD9" s="49">
        <v>0</v>
      </c>
      <c r="DSE9" s="49">
        <v>2178</v>
      </c>
      <c r="DSF9" s="49">
        <v>487</v>
      </c>
      <c r="DSG9" s="49">
        <v>0</v>
      </c>
      <c r="DSH9" s="49">
        <v>1680</v>
      </c>
      <c r="DSI9" s="64">
        <f t="shared" si="1025"/>
        <v>4345</v>
      </c>
      <c r="DSJ9" s="68">
        <f t="shared" si="1026"/>
        <v>724.16666666666663</v>
      </c>
      <c r="DSK9" s="63">
        <v>2840</v>
      </c>
      <c r="DSL9" s="64">
        <v>419</v>
      </c>
      <c r="DSM9" s="64">
        <v>0</v>
      </c>
      <c r="DSO9" s="64">
        <v>577</v>
      </c>
      <c r="DSP9" s="64">
        <v>1475</v>
      </c>
      <c r="DSQ9" s="64">
        <f t="shared" si="457"/>
        <v>5311</v>
      </c>
      <c r="DSR9" s="68">
        <f t="shared" si="1027"/>
        <v>885.16666666666663</v>
      </c>
      <c r="DSS9" s="82">
        <v>1683</v>
      </c>
      <c r="DST9" s="83">
        <v>685</v>
      </c>
      <c r="DSU9" s="83">
        <v>0</v>
      </c>
      <c r="DSV9" s="83">
        <v>2</v>
      </c>
      <c r="DSW9" s="83">
        <v>0</v>
      </c>
      <c r="DSX9" s="83">
        <v>0</v>
      </c>
      <c r="DSY9" s="64">
        <f t="shared" si="1028"/>
        <v>2370</v>
      </c>
      <c r="DSZ9" s="68">
        <f t="shared" si="1029"/>
        <v>395</v>
      </c>
      <c r="DTA9" s="48">
        <v>0</v>
      </c>
      <c r="DTB9" s="49">
        <v>0</v>
      </c>
      <c r="DTC9" s="49">
        <v>0</v>
      </c>
      <c r="DTD9" s="49">
        <v>0</v>
      </c>
      <c r="DTE9" s="49">
        <v>1990</v>
      </c>
      <c r="DTF9" s="49">
        <v>0</v>
      </c>
      <c r="DTG9" s="64">
        <f t="shared" si="1030"/>
        <v>1990</v>
      </c>
      <c r="DTH9" s="68">
        <f t="shared" si="1031"/>
        <v>331.66666666666669</v>
      </c>
      <c r="DTI9" s="48">
        <v>0</v>
      </c>
      <c r="DTJ9" s="49">
        <v>1583</v>
      </c>
      <c r="DTK9" s="49">
        <v>1589</v>
      </c>
      <c r="DTL9" s="49">
        <v>0</v>
      </c>
      <c r="DTM9" s="49">
        <v>0</v>
      </c>
      <c r="DTN9" s="49">
        <v>0</v>
      </c>
      <c r="DTO9" s="64">
        <f t="shared" si="1032"/>
        <v>3172</v>
      </c>
      <c r="DTP9" s="68">
        <f t="shared" si="1033"/>
        <v>528.66666666666663</v>
      </c>
      <c r="DTQ9" s="48">
        <v>0</v>
      </c>
      <c r="DTR9" s="49">
        <v>0</v>
      </c>
      <c r="DTS9" s="49">
        <v>0</v>
      </c>
      <c r="DTT9" s="49">
        <v>0</v>
      </c>
      <c r="DTU9" s="49">
        <v>0</v>
      </c>
      <c r="DTV9" s="49">
        <v>0</v>
      </c>
      <c r="DTW9" s="64">
        <f t="shared" si="1034"/>
        <v>0</v>
      </c>
      <c r="DTX9" s="68">
        <f t="shared" si="1035"/>
        <v>0</v>
      </c>
      <c r="DTY9" s="63">
        <v>529</v>
      </c>
      <c r="DTZ9" s="64">
        <v>2227</v>
      </c>
      <c r="DUA9" s="64">
        <v>1623</v>
      </c>
      <c r="DUB9" s="64">
        <v>0</v>
      </c>
      <c r="DUC9" s="64">
        <v>0</v>
      </c>
      <c r="DUD9" s="64">
        <v>579</v>
      </c>
      <c r="DUE9" s="64">
        <f t="shared" si="1036"/>
        <v>4958</v>
      </c>
      <c r="DUF9" s="68">
        <f t="shared" si="1037"/>
        <v>826.33333333333337</v>
      </c>
      <c r="DUG9" s="48">
        <v>1269</v>
      </c>
      <c r="DUH9" s="49">
        <v>0</v>
      </c>
      <c r="DUI9" s="49">
        <v>0</v>
      </c>
      <c r="DUJ9" s="49">
        <v>1</v>
      </c>
      <c r="DUK9" s="49">
        <v>6</v>
      </c>
      <c r="DUL9" s="49">
        <v>0</v>
      </c>
      <c r="DUM9" s="64">
        <f t="shared" si="1038"/>
        <v>1276</v>
      </c>
      <c r="DUN9" s="68">
        <f t="shared" si="1039"/>
        <v>212.66666666666666</v>
      </c>
      <c r="DUO9" s="63">
        <v>0</v>
      </c>
      <c r="DUP9" s="64">
        <v>0</v>
      </c>
      <c r="DUQ9" s="64">
        <v>0</v>
      </c>
      <c r="DUR9" s="64">
        <v>2313</v>
      </c>
      <c r="DUS9" s="64">
        <v>480</v>
      </c>
      <c r="DUT9" s="64">
        <v>0</v>
      </c>
      <c r="DUU9" s="64">
        <f t="shared" si="1040"/>
        <v>2793</v>
      </c>
      <c r="DUV9" s="68">
        <f t="shared" si="1041"/>
        <v>465.5</v>
      </c>
      <c r="DUW9" s="48">
        <v>0</v>
      </c>
      <c r="DUX9" s="49">
        <v>2503</v>
      </c>
      <c r="DUY9" s="49">
        <v>0</v>
      </c>
      <c r="DUZ9" s="49">
        <v>0</v>
      </c>
      <c r="DVA9" s="49">
        <v>0</v>
      </c>
      <c r="DVB9" s="49">
        <v>6</v>
      </c>
      <c r="DVC9" s="64">
        <f t="shared" si="1042"/>
        <v>2509</v>
      </c>
      <c r="DVD9" s="68">
        <f t="shared" si="1043"/>
        <v>418.16666666666669</v>
      </c>
      <c r="DVE9" s="239">
        <v>1704</v>
      </c>
      <c r="DVF9" s="1">
        <v>5151</v>
      </c>
      <c r="DVG9" s="1">
        <v>0</v>
      </c>
      <c r="DVH9" s="1">
        <v>0</v>
      </c>
      <c r="DVI9" s="1">
        <v>0</v>
      </c>
      <c r="DVJ9" s="1">
        <v>0</v>
      </c>
      <c r="DVK9" s="64">
        <f t="shared" si="1044"/>
        <v>6855</v>
      </c>
      <c r="DVL9" s="68">
        <f t="shared" si="1045"/>
        <v>1142.5</v>
      </c>
      <c r="DVM9" s="48">
        <v>0</v>
      </c>
      <c r="DVN9" s="49">
        <v>0</v>
      </c>
      <c r="DVO9" s="49">
        <v>0</v>
      </c>
      <c r="DVP9" s="49">
        <v>0</v>
      </c>
      <c r="DVQ9" s="49">
        <v>2</v>
      </c>
      <c r="DVR9" s="49">
        <v>346</v>
      </c>
      <c r="DVS9" s="64">
        <f t="shared" si="1046"/>
        <v>348</v>
      </c>
      <c r="DVT9" s="68">
        <f t="shared" si="1047"/>
        <v>58</v>
      </c>
      <c r="DVU9" s="63">
        <v>0</v>
      </c>
      <c r="DVV9" s="64">
        <v>0</v>
      </c>
      <c r="DVW9" s="64">
        <v>1</v>
      </c>
      <c r="DVX9" s="64">
        <v>3456</v>
      </c>
      <c r="DVY9" s="64">
        <v>1550</v>
      </c>
      <c r="DVZ9" s="64">
        <v>981</v>
      </c>
      <c r="DWA9" s="64">
        <f t="shared" si="1048"/>
        <v>5988</v>
      </c>
      <c r="DWB9" s="68">
        <f t="shared" si="1049"/>
        <v>998</v>
      </c>
      <c r="DWC9" s="48">
        <v>0</v>
      </c>
      <c r="DWD9" s="49">
        <v>0</v>
      </c>
      <c r="DWE9" s="49">
        <v>0</v>
      </c>
      <c r="DWF9" s="49">
        <v>1181</v>
      </c>
      <c r="DWG9" s="49">
        <v>0</v>
      </c>
      <c r="DWH9" s="49">
        <v>240</v>
      </c>
      <c r="DWI9" s="64">
        <f t="shared" si="1050"/>
        <v>1421</v>
      </c>
      <c r="DWJ9" s="68">
        <f t="shared" si="1051"/>
        <v>236.83333333333334</v>
      </c>
      <c r="DWK9" s="48">
        <v>2874</v>
      </c>
      <c r="DWL9" s="49">
        <v>355</v>
      </c>
      <c r="DWM9" s="49">
        <v>0</v>
      </c>
      <c r="DWN9" s="49">
        <v>0</v>
      </c>
      <c r="DWO9" s="49">
        <v>0</v>
      </c>
      <c r="DWP9" s="49">
        <v>4864</v>
      </c>
      <c r="DWQ9" s="64">
        <f t="shared" si="1052"/>
        <v>8093</v>
      </c>
      <c r="DWR9" s="68">
        <f t="shared" si="1053"/>
        <v>1348.8333333333333</v>
      </c>
      <c r="DWS9" s="48">
        <v>0</v>
      </c>
      <c r="DWT9" s="49">
        <v>0</v>
      </c>
      <c r="DWU9" s="49">
        <v>0</v>
      </c>
      <c r="DWV9" s="49">
        <v>0</v>
      </c>
      <c r="DWW9" s="49">
        <v>0</v>
      </c>
      <c r="DWX9" s="49">
        <v>0</v>
      </c>
      <c r="DWY9" s="64">
        <f t="shared" si="1054"/>
        <v>0</v>
      </c>
      <c r="DWZ9" s="68">
        <f t="shared" si="1055"/>
        <v>0</v>
      </c>
      <c r="DXA9" s="48">
        <v>0</v>
      </c>
      <c r="DXB9" s="49">
        <v>2</v>
      </c>
      <c r="DXC9" s="49">
        <v>436</v>
      </c>
      <c r="DXD9" s="49">
        <v>1900</v>
      </c>
      <c r="DXE9" s="49">
        <v>2318</v>
      </c>
      <c r="DXF9" s="49">
        <v>416</v>
      </c>
      <c r="DXG9" s="64">
        <f t="shared" si="1056"/>
        <v>5072</v>
      </c>
      <c r="DXH9" s="68">
        <f t="shared" si="1057"/>
        <v>845.33333333333337</v>
      </c>
      <c r="DXI9" s="48">
        <v>144</v>
      </c>
      <c r="DXJ9" s="49">
        <v>0</v>
      </c>
      <c r="DXK9" s="49">
        <v>0</v>
      </c>
      <c r="DXL9" s="49">
        <v>0</v>
      </c>
      <c r="DXM9" s="49">
        <v>0</v>
      </c>
      <c r="DXN9" s="49">
        <v>0</v>
      </c>
      <c r="DXO9" s="64">
        <f t="shared" si="1058"/>
        <v>144</v>
      </c>
      <c r="DXP9" s="68">
        <f t="shared" si="1059"/>
        <v>24</v>
      </c>
      <c r="DXQ9" s="48">
        <v>1889</v>
      </c>
      <c r="DXR9" s="49">
        <v>1191</v>
      </c>
      <c r="DXS9" s="49">
        <v>0</v>
      </c>
      <c r="DXT9" s="49">
        <v>0</v>
      </c>
      <c r="DXU9" s="49">
        <v>0</v>
      </c>
      <c r="DXV9" s="49">
        <v>0</v>
      </c>
      <c r="DXW9" s="64">
        <f t="shared" si="1060"/>
        <v>3080</v>
      </c>
      <c r="DXX9" s="68">
        <f t="shared" si="1061"/>
        <v>513.33333333333337</v>
      </c>
      <c r="DXY9" s="48">
        <v>0</v>
      </c>
      <c r="DXZ9" s="49">
        <v>2862</v>
      </c>
      <c r="DYA9" s="49">
        <v>475</v>
      </c>
      <c r="DYB9" s="49">
        <v>864</v>
      </c>
      <c r="DYC9" s="49">
        <v>1775</v>
      </c>
      <c r="DYD9" s="49">
        <v>0</v>
      </c>
      <c r="DYE9" s="64">
        <f t="shared" si="1062"/>
        <v>5976</v>
      </c>
      <c r="DYF9" s="68">
        <f t="shared" si="1063"/>
        <v>996</v>
      </c>
      <c r="DYG9" s="48">
        <v>0</v>
      </c>
      <c r="DYH9" s="49">
        <v>137</v>
      </c>
      <c r="DYI9" s="49">
        <v>509</v>
      </c>
      <c r="DYJ9" s="49">
        <v>0</v>
      </c>
      <c r="DYK9" s="49">
        <v>1501</v>
      </c>
      <c r="DYL9" s="49">
        <v>0</v>
      </c>
      <c r="DYM9" s="64">
        <f t="shared" si="1064"/>
        <v>2147</v>
      </c>
      <c r="DYN9" s="68">
        <f t="shared" si="1065"/>
        <v>357.83333333333331</v>
      </c>
      <c r="DYO9" s="48">
        <v>0</v>
      </c>
      <c r="DYP9" s="49">
        <v>2511</v>
      </c>
      <c r="DYQ9" s="49">
        <v>0</v>
      </c>
      <c r="DYR9" s="49">
        <v>1134</v>
      </c>
      <c r="DYS9" s="49">
        <v>509</v>
      </c>
      <c r="DYT9" s="49">
        <v>0</v>
      </c>
      <c r="DYU9" s="64">
        <f t="shared" si="1066"/>
        <v>4154</v>
      </c>
      <c r="DYV9" s="68">
        <f t="shared" si="1067"/>
        <v>692.33333333333337</v>
      </c>
      <c r="DYW9" s="48">
        <v>1400</v>
      </c>
      <c r="DYX9" s="49">
        <v>0</v>
      </c>
      <c r="DYY9" s="49">
        <v>0</v>
      </c>
      <c r="DYZ9" s="49">
        <v>0</v>
      </c>
      <c r="DZA9" s="49">
        <v>0</v>
      </c>
      <c r="DZB9" s="49">
        <v>0</v>
      </c>
      <c r="DZC9" s="64">
        <f t="shared" si="1068"/>
        <v>1400</v>
      </c>
      <c r="DZD9" s="68">
        <f t="shared" si="1069"/>
        <v>233.33333333333334</v>
      </c>
      <c r="DZE9" s="48">
        <v>1134</v>
      </c>
      <c r="DZF9" s="49">
        <v>1709</v>
      </c>
      <c r="DZG9" s="49">
        <v>0</v>
      </c>
      <c r="DZH9" s="49">
        <v>489</v>
      </c>
      <c r="DZI9" s="49">
        <v>0</v>
      </c>
      <c r="DZJ9" s="49">
        <v>0</v>
      </c>
      <c r="DZK9" s="64">
        <f t="shared" si="1070"/>
        <v>3332</v>
      </c>
      <c r="DZL9" s="68">
        <f t="shared" si="1071"/>
        <v>555.33333333333337</v>
      </c>
      <c r="DZM9" s="48">
        <v>900</v>
      </c>
      <c r="DZN9" s="49">
        <v>1804</v>
      </c>
      <c r="DZO9" s="49">
        <v>0</v>
      </c>
      <c r="DZP9" s="49">
        <v>0</v>
      </c>
      <c r="DZQ9" s="49">
        <v>0</v>
      </c>
      <c r="DZR9" s="49">
        <v>1498</v>
      </c>
      <c r="DZS9" s="64">
        <f t="shared" si="1072"/>
        <v>4202</v>
      </c>
      <c r="DZT9" s="68">
        <f t="shared" si="1073"/>
        <v>700.33333333333337</v>
      </c>
      <c r="DZU9" s="63">
        <v>3107</v>
      </c>
      <c r="DZV9" s="64">
        <v>109</v>
      </c>
      <c r="DZW9" s="64">
        <v>0</v>
      </c>
      <c r="DZX9" s="64">
        <v>702</v>
      </c>
      <c r="DZY9" s="64">
        <v>1606</v>
      </c>
      <c r="DZZ9" s="64">
        <v>0</v>
      </c>
      <c r="EAA9" s="64">
        <f t="shared" si="1074"/>
        <v>5524</v>
      </c>
      <c r="EAB9" s="68">
        <f t="shared" si="1075"/>
        <v>920.66666666666663</v>
      </c>
      <c r="EAC9" s="48">
        <v>2492</v>
      </c>
      <c r="EAD9" s="49">
        <v>0</v>
      </c>
      <c r="EAE9" s="49">
        <v>0</v>
      </c>
      <c r="EAF9" s="49">
        <v>0</v>
      </c>
      <c r="EAG9" s="49">
        <v>635</v>
      </c>
      <c r="EAH9" s="49">
        <v>0</v>
      </c>
      <c r="EAI9" s="64">
        <f t="shared" si="1076"/>
        <v>3127</v>
      </c>
      <c r="EAJ9" s="68">
        <f t="shared" si="1077"/>
        <v>521.16666666666663</v>
      </c>
      <c r="EAK9" s="48">
        <v>0</v>
      </c>
      <c r="EAL9" s="49">
        <v>702</v>
      </c>
      <c r="EAM9" s="49">
        <v>4789</v>
      </c>
      <c r="EAN9" s="49">
        <v>2</v>
      </c>
      <c r="EAO9" s="49">
        <v>0</v>
      </c>
      <c r="EAP9" s="49">
        <v>282</v>
      </c>
      <c r="EAQ9" s="64">
        <f t="shared" si="1078"/>
        <v>5775</v>
      </c>
      <c r="EAR9" s="68">
        <f t="shared" si="1079"/>
        <v>962.5</v>
      </c>
      <c r="EAS9" s="48">
        <v>1697</v>
      </c>
      <c r="EAT9" s="49">
        <v>0</v>
      </c>
      <c r="EAU9" s="49">
        <v>0</v>
      </c>
      <c r="EAV9" s="49">
        <v>1134</v>
      </c>
      <c r="EAW9" s="49">
        <v>525</v>
      </c>
      <c r="EAX9" s="49">
        <v>0</v>
      </c>
      <c r="EAY9" s="64">
        <f t="shared" si="1080"/>
        <v>3356</v>
      </c>
      <c r="EAZ9" s="68">
        <f t="shared" si="1081"/>
        <v>559.33333333333337</v>
      </c>
      <c r="EBA9" s="48">
        <v>0</v>
      </c>
      <c r="EBB9" s="49">
        <v>2052</v>
      </c>
      <c r="EBC9" s="49">
        <v>550</v>
      </c>
      <c r="EBD9" s="49">
        <v>3</v>
      </c>
      <c r="EBE9" s="49">
        <v>0</v>
      </c>
      <c r="EBF9" s="49">
        <v>0</v>
      </c>
      <c r="EBG9" s="64">
        <f t="shared" si="1082"/>
        <v>2605</v>
      </c>
      <c r="EBH9" s="68">
        <f t="shared" si="1083"/>
        <v>434.16666666666669</v>
      </c>
      <c r="EBI9" s="48">
        <v>1949</v>
      </c>
      <c r="EBJ9" s="49">
        <v>0</v>
      </c>
      <c r="EBK9" s="49">
        <v>0</v>
      </c>
      <c r="EBL9" s="49">
        <v>0</v>
      </c>
      <c r="EBM9" s="49">
        <v>0</v>
      </c>
      <c r="EBN9" s="49">
        <v>1362</v>
      </c>
      <c r="EBO9" s="64">
        <f t="shared" si="1084"/>
        <v>3311</v>
      </c>
      <c r="EBP9" s="68">
        <f t="shared" si="1085"/>
        <v>551.83333333333337</v>
      </c>
      <c r="EBQ9" s="48">
        <v>1136</v>
      </c>
      <c r="EBR9" s="49">
        <v>2378</v>
      </c>
      <c r="EBS9" s="49">
        <v>922</v>
      </c>
      <c r="EBT9" s="49">
        <v>0</v>
      </c>
      <c r="EBU9" s="49">
        <v>1331</v>
      </c>
      <c r="EBV9" s="49">
        <v>0</v>
      </c>
      <c r="EBW9" s="64">
        <f t="shared" si="1086"/>
        <v>5767</v>
      </c>
      <c r="EBX9" s="68">
        <f t="shared" si="1087"/>
        <v>961.16666666666663</v>
      </c>
      <c r="EBY9" s="48">
        <v>0</v>
      </c>
      <c r="EBZ9" s="49">
        <v>820</v>
      </c>
      <c r="ECA9" s="49">
        <v>0</v>
      </c>
      <c r="ECB9" s="49">
        <v>0</v>
      </c>
      <c r="ECC9" s="49">
        <v>0</v>
      </c>
      <c r="ECD9" s="49">
        <v>1594</v>
      </c>
      <c r="ECE9" s="64">
        <f t="shared" si="1088"/>
        <v>2414</v>
      </c>
      <c r="ECF9" s="68">
        <f t="shared" si="1089"/>
        <v>402.33333333333331</v>
      </c>
      <c r="ECG9" s="48">
        <v>3072</v>
      </c>
      <c r="ECH9" s="49">
        <v>0</v>
      </c>
      <c r="ECI9" s="49">
        <v>0</v>
      </c>
      <c r="ECJ9" s="49">
        <v>0</v>
      </c>
      <c r="ECK9" s="49">
        <v>0</v>
      </c>
      <c r="ECL9" s="49">
        <v>0</v>
      </c>
      <c r="ECM9" s="64">
        <f t="shared" si="1090"/>
        <v>3072</v>
      </c>
      <c r="ECN9" s="68">
        <f t="shared" si="1091"/>
        <v>512</v>
      </c>
      <c r="ECO9" s="48">
        <v>3402</v>
      </c>
      <c r="ECP9" s="49">
        <v>788</v>
      </c>
      <c r="ECQ9" s="49">
        <v>0</v>
      </c>
      <c r="ECR9" s="49">
        <v>0</v>
      </c>
      <c r="ECS9" s="49">
        <v>1458</v>
      </c>
      <c r="ECT9" s="49">
        <v>1826</v>
      </c>
      <c r="ECU9" s="64">
        <f t="shared" si="1092"/>
        <v>7474</v>
      </c>
      <c r="ECV9" s="68">
        <f t="shared" si="1093"/>
        <v>1245.6666666666667</v>
      </c>
      <c r="ECW9" s="48">
        <v>381</v>
      </c>
      <c r="ECX9" s="49">
        <v>0</v>
      </c>
      <c r="ECY9" s="49">
        <v>0</v>
      </c>
      <c r="ECZ9" s="49">
        <v>1512</v>
      </c>
      <c r="EDA9" s="49">
        <v>962</v>
      </c>
      <c r="EDB9" s="49">
        <v>0</v>
      </c>
      <c r="EDC9" s="64">
        <f t="shared" si="1094"/>
        <v>2855</v>
      </c>
      <c r="EDD9" s="68">
        <f t="shared" si="1095"/>
        <v>475.83333333333331</v>
      </c>
      <c r="EDE9" s="48">
        <v>0</v>
      </c>
      <c r="EDF9" s="49">
        <v>0</v>
      </c>
      <c r="EDG9" s="49">
        <v>0</v>
      </c>
      <c r="EDH9" s="49">
        <v>0</v>
      </c>
      <c r="EDI9" s="49">
        <v>0</v>
      </c>
      <c r="EDJ9" s="49">
        <v>0</v>
      </c>
      <c r="EDK9" s="64">
        <f t="shared" si="1096"/>
        <v>0</v>
      </c>
      <c r="EDL9" s="68">
        <f t="shared" si="1097"/>
        <v>0</v>
      </c>
      <c r="EDM9" s="48">
        <v>0</v>
      </c>
      <c r="EDN9" s="49">
        <v>0</v>
      </c>
      <c r="EDO9" s="49">
        <v>2980</v>
      </c>
      <c r="EDP9" s="49">
        <v>2896</v>
      </c>
      <c r="EDQ9" s="49">
        <v>1510</v>
      </c>
      <c r="EDR9" s="49">
        <v>69</v>
      </c>
      <c r="EDS9" s="64">
        <f t="shared" si="1098"/>
        <v>7455</v>
      </c>
      <c r="EDT9" s="68">
        <f t="shared" si="1099"/>
        <v>1242.5</v>
      </c>
      <c r="EDU9" s="63">
        <v>0</v>
      </c>
      <c r="EDV9" s="64">
        <v>0</v>
      </c>
      <c r="EDW9" s="64">
        <v>970</v>
      </c>
      <c r="EDX9" s="64">
        <v>791</v>
      </c>
      <c r="EDY9" s="64">
        <v>0</v>
      </c>
      <c r="EDZ9" s="64">
        <v>826</v>
      </c>
      <c r="EEA9" s="64">
        <f t="shared" si="1100"/>
        <v>2587</v>
      </c>
      <c r="EEB9" s="68">
        <f t="shared" si="1101"/>
        <v>431.16666666666669</v>
      </c>
      <c r="EEC9" s="48">
        <v>2720</v>
      </c>
      <c r="EED9" s="49">
        <v>181</v>
      </c>
      <c r="EEE9" s="49">
        <v>0</v>
      </c>
      <c r="EEF9" s="49">
        <v>0</v>
      </c>
      <c r="EEG9" s="49">
        <v>0</v>
      </c>
      <c r="EEH9" s="49">
        <v>200</v>
      </c>
      <c r="EEI9" s="64">
        <f t="shared" si="1102"/>
        <v>3101</v>
      </c>
      <c r="EEJ9" s="68">
        <f t="shared" si="1103"/>
        <v>516.83333333333337</v>
      </c>
      <c r="EEK9" s="63">
        <v>2644</v>
      </c>
      <c r="EEL9" s="64">
        <v>2665</v>
      </c>
      <c r="EEM9" s="64">
        <v>934</v>
      </c>
      <c r="EEN9" s="64">
        <v>844</v>
      </c>
      <c r="EEO9" s="64">
        <v>1152</v>
      </c>
      <c r="EEP9" s="64">
        <v>2040</v>
      </c>
      <c r="EEQ9" s="64">
        <f t="shared" si="1104"/>
        <v>10279</v>
      </c>
      <c r="EER9" s="68">
        <f t="shared" si="1105"/>
        <v>1713.1666666666667</v>
      </c>
      <c r="EES9" s="48">
        <v>1881</v>
      </c>
      <c r="EET9" s="49">
        <v>0</v>
      </c>
      <c r="EEU9" s="49">
        <v>0</v>
      </c>
      <c r="EEV9" s="49">
        <v>0</v>
      </c>
      <c r="EEW9" s="49">
        <v>0</v>
      </c>
      <c r="EEX9" s="49">
        <v>0</v>
      </c>
      <c r="EEY9" s="64">
        <f t="shared" si="1106"/>
        <v>1881</v>
      </c>
      <c r="EEZ9" s="68">
        <f t="shared" si="1107"/>
        <v>313.5</v>
      </c>
      <c r="EFA9" s="63">
        <v>973</v>
      </c>
      <c r="EFB9" s="64">
        <v>961</v>
      </c>
      <c r="EFC9" s="64">
        <v>1154</v>
      </c>
      <c r="EFD9" s="64">
        <v>0</v>
      </c>
      <c r="EFE9" s="64">
        <v>0</v>
      </c>
      <c r="EFF9" s="64">
        <v>240</v>
      </c>
      <c r="EFG9" s="64">
        <f t="shared" si="1108"/>
        <v>3328</v>
      </c>
      <c r="EFH9" s="68">
        <f t="shared" si="1109"/>
        <v>554.66666666666663</v>
      </c>
      <c r="EFI9" s="63">
        <v>2711</v>
      </c>
      <c r="EFJ9" s="64">
        <v>2064</v>
      </c>
      <c r="EFK9" s="64">
        <v>2544</v>
      </c>
      <c r="EFL9" s="64">
        <v>0</v>
      </c>
      <c r="EFM9" s="64">
        <v>0</v>
      </c>
      <c r="EFN9" s="64">
        <v>0</v>
      </c>
      <c r="EFO9" s="64">
        <f t="shared" si="1110"/>
        <v>7319</v>
      </c>
      <c r="EFP9" s="68">
        <f t="shared" si="1111"/>
        <v>1219.8333333333333</v>
      </c>
      <c r="EFQ9" s="48">
        <v>0</v>
      </c>
      <c r="EFR9" s="49">
        <v>0</v>
      </c>
      <c r="EFS9" s="49">
        <v>0</v>
      </c>
      <c r="EFT9" s="49">
        <v>0</v>
      </c>
      <c r="EFU9" s="49">
        <v>0</v>
      </c>
      <c r="EFV9" s="49">
        <v>0</v>
      </c>
      <c r="EFW9" s="64">
        <f t="shared" si="1112"/>
        <v>0</v>
      </c>
      <c r="EFX9" s="68">
        <f t="shared" si="1113"/>
        <v>0</v>
      </c>
      <c r="EFY9" s="63">
        <v>0</v>
      </c>
      <c r="EFZ9" s="64">
        <v>0</v>
      </c>
      <c r="EGA9" s="64">
        <v>0</v>
      </c>
      <c r="EGB9" s="64">
        <v>1860</v>
      </c>
      <c r="EGC9" s="64">
        <v>4510</v>
      </c>
      <c r="EGD9" s="64">
        <v>0</v>
      </c>
      <c r="EGE9" s="64">
        <f t="shared" si="1114"/>
        <v>6370</v>
      </c>
      <c r="EGF9" s="68">
        <f t="shared" si="1115"/>
        <v>1061.6666666666667</v>
      </c>
      <c r="EGG9" s="48">
        <v>0</v>
      </c>
      <c r="EGH9" s="49">
        <v>2813</v>
      </c>
      <c r="EGI9" s="49">
        <v>0</v>
      </c>
      <c r="EGJ9" s="49">
        <v>0</v>
      </c>
      <c r="EGK9" s="49">
        <v>309</v>
      </c>
      <c r="EGL9" s="49">
        <v>0</v>
      </c>
      <c r="EGM9" s="64">
        <f t="shared" si="1116"/>
        <v>3122</v>
      </c>
      <c r="EGN9" s="68">
        <f t="shared" si="1117"/>
        <v>520.33333333333337</v>
      </c>
      <c r="EGO9" s="63">
        <v>835</v>
      </c>
      <c r="EGP9" s="64">
        <v>1458</v>
      </c>
      <c r="EGQ9" s="64">
        <v>0</v>
      </c>
      <c r="EGR9" s="64">
        <v>0</v>
      </c>
      <c r="EGS9" s="64">
        <v>4708</v>
      </c>
      <c r="EGT9" s="64">
        <v>0</v>
      </c>
      <c r="EGU9" s="64">
        <f t="shared" si="1118"/>
        <v>7001</v>
      </c>
      <c r="EGV9" s="68">
        <f t="shared" si="1119"/>
        <v>1166.8333333333333</v>
      </c>
      <c r="EGW9" s="63">
        <v>0</v>
      </c>
      <c r="EGX9" s="64">
        <v>0</v>
      </c>
      <c r="EGY9" s="64">
        <v>338</v>
      </c>
      <c r="EGZ9" s="64">
        <v>1847</v>
      </c>
      <c r="EHA9" s="64">
        <v>0</v>
      </c>
      <c r="EHB9" s="64">
        <v>295</v>
      </c>
      <c r="EHC9" s="64">
        <f t="shared" si="1120"/>
        <v>2480</v>
      </c>
      <c r="EHD9" s="68">
        <f t="shared" si="1121"/>
        <v>413.33333333333331</v>
      </c>
      <c r="EHE9" s="63">
        <v>0</v>
      </c>
      <c r="EHF9" s="64">
        <v>0</v>
      </c>
      <c r="EHG9" s="64">
        <v>0</v>
      </c>
      <c r="EHH9" s="64">
        <v>1484</v>
      </c>
      <c r="EHI9" s="64">
        <v>903</v>
      </c>
      <c r="EHJ9" s="64">
        <v>0</v>
      </c>
      <c r="EHK9" s="64">
        <f t="shared" si="1122"/>
        <v>2387</v>
      </c>
      <c r="EHL9" s="68">
        <f t="shared" si="1123"/>
        <v>397.83333333333331</v>
      </c>
      <c r="EHM9" s="63">
        <v>0</v>
      </c>
      <c r="EHN9" s="64">
        <v>0</v>
      </c>
      <c r="EHO9" s="64">
        <v>0</v>
      </c>
      <c r="EHP9" s="64">
        <v>0</v>
      </c>
      <c r="EHQ9" s="64">
        <v>502</v>
      </c>
      <c r="EHR9" s="64">
        <v>3425</v>
      </c>
      <c r="EHS9" s="64">
        <f t="shared" si="1124"/>
        <v>3927</v>
      </c>
      <c r="EHT9" s="68">
        <f t="shared" si="1125"/>
        <v>654.5</v>
      </c>
      <c r="EHU9" s="63">
        <v>0</v>
      </c>
      <c r="EHV9" s="64">
        <v>2307</v>
      </c>
      <c r="EHW9" s="64">
        <v>813</v>
      </c>
      <c r="EHX9" s="64">
        <v>353</v>
      </c>
      <c r="EHY9" s="64">
        <v>0</v>
      </c>
      <c r="EHZ9" s="64">
        <v>0</v>
      </c>
      <c r="EIA9" s="64">
        <f t="shared" si="1126"/>
        <v>3473</v>
      </c>
      <c r="EIB9" s="68">
        <f t="shared" si="1127"/>
        <v>578.83333333333337</v>
      </c>
      <c r="EIC9" s="48">
        <v>0</v>
      </c>
      <c r="EID9" s="49">
        <v>432</v>
      </c>
      <c r="EIE9" s="49">
        <v>34</v>
      </c>
      <c r="EIF9" s="49">
        <v>0</v>
      </c>
      <c r="EIG9" s="49">
        <v>2508</v>
      </c>
      <c r="EIH9" s="49">
        <v>1114</v>
      </c>
      <c r="EII9" s="64">
        <f t="shared" si="1128"/>
        <v>4088</v>
      </c>
      <c r="EIJ9" s="68">
        <f t="shared" si="1129"/>
        <v>681.33333333333337</v>
      </c>
      <c r="EIK9" s="48">
        <v>0</v>
      </c>
      <c r="EIL9" s="49">
        <v>0</v>
      </c>
      <c r="EIM9" s="49">
        <v>0</v>
      </c>
      <c r="EIN9" s="49">
        <v>0</v>
      </c>
      <c r="EIO9" s="49">
        <v>1388</v>
      </c>
      <c r="EIP9" s="49">
        <v>750</v>
      </c>
      <c r="EIQ9" s="64">
        <f t="shared" si="1130"/>
        <v>2138</v>
      </c>
      <c r="EIR9" s="68">
        <f t="shared" si="1131"/>
        <v>356.33333333333331</v>
      </c>
      <c r="EIS9" s="63">
        <v>2198</v>
      </c>
      <c r="EIT9" s="64">
        <v>0</v>
      </c>
      <c r="EIU9" s="64">
        <v>0</v>
      </c>
      <c r="EIV9" s="64">
        <v>900</v>
      </c>
      <c r="EIW9" s="64">
        <v>1543</v>
      </c>
      <c r="EIX9" s="64">
        <v>0</v>
      </c>
      <c r="EIY9" s="64">
        <f t="shared" si="1132"/>
        <v>4641</v>
      </c>
      <c r="EIZ9" s="68">
        <f t="shared" si="1133"/>
        <v>773.5</v>
      </c>
      <c r="EJA9" s="48">
        <v>1328</v>
      </c>
      <c r="EJB9" s="49">
        <v>0</v>
      </c>
      <c r="EJC9" s="49">
        <v>0</v>
      </c>
      <c r="EJD9" s="49">
        <v>732</v>
      </c>
      <c r="EJE9" s="49">
        <v>1696</v>
      </c>
      <c r="EJF9" s="49">
        <v>0</v>
      </c>
      <c r="EJG9" s="64">
        <f t="shared" si="1134"/>
        <v>3756</v>
      </c>
      <c r="EJH9" s="68">
        <f t="shared" si="1135"/>
        <v>626</v>
      </c>
      <c r="EJI9" s="48">
        <v>1572</v>
      </c>
      <c r="EJJ9" s="49">
        <v>1032</v>
      </c>
      <c r="EJK9" s="49">
        <v>1053</v>
      </c>
      <c r="EJL9" s="49">
        <v>0</v>
      </c>
      <c r="EJM9" s="49">
        <v>525</v>
      </c>
      <c r="EJN9" s="49">
        <v>1874</v>
      </c>
      <c r="EJO9" s="64">
        <f t="shared" si="1136"/>
        <v>6056</v>
      </c>
      <c r="EJP9" s="68">
        <f t="shared" si="1137"/>
        <v>1009.3333333333334</v>
      </c>
      <c r="EJQ9" s="63">
        <v>277</v>
      </c>
      <c r="EJR9" s="64">
        <v>1969</v>
      </c>
      <c r="EJS9" s="64">
        <v>0</v>
      </c>
      <c r="EJT9" s="64">
        <v>0</v>
      </c>
      <c r="EJU9" s="64">
        <v>0</v>
      </c>
      <c r="EJV9" s="64">
        <v>0</v>
      </c>
      <c r="EJW9" s="64">
        <f t="shared" si="1138"/>
        <v>2246</v>
      </c>
      <c r="EJX9" s="68">
        <f t="shared" si="1139"/>
        <v>374.33333333333331</v>
      </c>
      <c r="EJY9" s="63">
        <v>0</v>
      </c>
      <c r="EJZ9" s="64">
        <v>2205</v>
      </c>
      <c r="EKA9" s="64">
        <v>1339</v>
      </c>
      <c r="EKB9" s="64">
        <v>2234</v>
      </c>
      <c r="EKC9" s="64">
        <v>0</v>
      </c>
      <c r="EKD9" s="64">
        <v>0</v>
      </c>
      <c r="EKE9" s="64">
        <f t="shared" si="1140"/>
        <v>5778</v>
      </c>
      <c r="EKF9" s="68">
        <f t="shared" si="1141"/>
        <v>963</v>
      </c>
      <c r="EKG9" s="48">
        <v>648</v>
      </c>
      <c r="EKH9" s="49">
        <v>979</v>
      </c>
      <c r="EKI9" s="49">
        <v>1280</v>
      </c>
      <c r="EKJ9" s="49">
        <v>760</v>
      </c>
      <c r="EKK9" s="49">
        <v>0</v>
      </c>
      <c r="EKL9" s="49">
        <v>85</v>
      </c>
      <c r="EKM9" s="64">
        <f t="shared" si="1142"/>
        <v>3752</v>
      </c>
      <c r="EKN9" s="68">
        <f t="shared" si="1143"/>
        <v>625.33333333333337</v>
      </c>
      <c r="EKO9" s="63">
        <v>771</v>
      </c>
      <c r="EKP9" s="64">
        <v>2503</v>
      </c>
      <c r="EKQ9" s="64">
        <v>988</v>
      </c>
      <c r="EKR9" s="64">
        <v>1509</v>
      </c>
      <c r="EKS9" s="64">
        <v>1297</v>
      </c>
      <c r="EKT9" s="64">
        <v>960</v>
      </c>
      <c r="EKU9" s="64">
        <f t="shared" si="1144"/>
        <v>8028</v>
      </c>
      <c r="EKV9" s="68">
        <f t="shared" si="1145"/>
        <v>1338</v>
      </c>
      <c r="EKW9" s="48">
        <v>536</v>
      </c>
      <c r="EKX9" s="49">
        <v>0</v>
      </c>
      <c r="EKY9" s="49">
        <v>972</v>
      </c>
      <c r="EKZ9" s="49">
        <v>1542</v>
      </c>
      <c r="ELA9" s="49">
        <v>0</v>
      </c>
      <c r="ELB9" s="49">
        <v>0</v>
      </c>
      <c r="ELC9" s="64">
        <f t="shared" si="1146"/>
        <v>3050</v>
      </c>
      <c r="ELD9" s="68">
        <f t="shared" si="1147"/>
        <v>508.33333333333331</v>
      </c>
      <c r="ELE9" s="63">
        <v>0</v>
      </c>
      <c r="ELF9" s="64">
        <v>0</v>
      </c>
      <c r="ELG9" s="64">
        <v>0</v>
      </c>
      <c r="ELH9" s="64">
        <v>0</v>
      </c>
      <c r="ELI9" s="64">
        <v>192</v>
      </c>
      <c r="ELJ9" s="64">
        <v>874</v>
      </c>
      <c r="ELK9" s="64">
        <f t="shared" si="1148"/>
        <v>1066</v>
      </c>
      <c r="ELL9" s="184">
        <f t="shared" si="1149"/>
        <v>177.66666666666666</v>
      </c>
      <c r="ELM9" s="665"/>
      <c r="ELN9" s="244">
        <v>0</v>
      </c>
      <c r="ELO9" s="64">
        <v>0</v>
      </c>
      <c r="ELP9" s="64">
        <v>0</v>
      </c>
      <c r="ELQ9" s="64">
        <v>0</v>
      </c>
      <c r="ELR9" s="64">
        <v>0</v>
      </c>
      <c r="ELS9" s="211">
        <v>0</v>
      </c>
      <c r="ELT9" s="671">
        <f t="shared" si="1150"/>
        <v>0</v>
      </c>
      <c r="ELU9" s="211">
        <f t="shared" si="1151"/>
        <v>0</v>
      </c>
      <c r="ELV9" s="244">
        <v>0</v>
      </c>
      <c r="ELW9" s="64">
        <v>373</v>
      </c>
      <c r="ELX9" s="64">
        <v>540</v>
      </c>
      <c r="ELY9" s="64">
        <v>598</v>
      </c>
      <c r="ELZ9" s="64">
        <v>0</v>
      </c>
      <c r="EMA9" s="64">
        <v>521</v>
      </c>
      <c r="EMB9" s="64">
        <f t="shared" si="1152"/>
        <v>2032</v>
      </c>
      <c r="EMC9" s="211">
        <f t="shared" si="1153"/>
        <v>338.66666666666669</v>
      </c>
      <c r="EMD9" s="244">
        <v>1640</v>
      </c>
      <c r="EME9" s="64">
        <v>385</v>
      </c>
      <c r="EMF9" s="64">
        <v>804</v>
      </c>
      <c r="EMG9" s="64">
        <v>0</v>
      </c>
      <c r="EMH9" s="64">
        <v>0</v>
      </c>
      <c r="EMI9" s="64">
        <v>0</v>
      </c>
      <c r="EMJ9" s="64">
        <f t="shared" si="1154"/>
        <v>2829</v>
      </c>
      <c r="EMK9" s="211">
        <f t="shared" si="1155"/>
        <v>471.5</v>
      </c>
      <c r="EML9" s="244">
        <v>0</v>
      </c>
      <c r="EMM9" s="64">
        <v>1919</v>
      </c>
      <c r="EMN9" s="64">
        <v>1580</v>
      </c>
      <c r="EMO9" s="64">
        <v>0</v>
      </c>
      <c r="EMP9" s="64">
        <v>481</v>
      </c>
      <c r="EMQ9" s="64">
        <v>1014</v>
      </c>
      <c r="EMR9" s="64">
        <f t="shared" si="1156"/>
        <v>4994</v>
      </c>
      <c r="EMS9" s="211">
        <f t="shared" si="1157"/>
        <v>832.33333333333337</v>
      </c>
      <c r="EMT9" s="195">
        <v>71</v>
      </c>
      <c r="EMU9" s="49">
        <v>0</v>
      </c>
      <c r="EMV9" s="49">
        <v>2014</v>
      </c>
      <c r="EMW9" s="49">
        <v>28</v>
      </c>
      <c r="EMX9" s="49">
        <v>0</v>
      </c>
      <c r="EMY9" s="49">
        <v>0</v>
      </c>
      <c r="EMZ9" s="64">
        <f t="shared" si="1158"/>
        <v>2113</v>
      </c>
      <c r="ENA9" s="211">
        <f t="shared" si="1159"/>
        <v>352.16666666666669</v>
      </c>
      <c r="ENB9" s="244">
        <v>320</v>
      </c>
      <c r="ENC9" s="64">
        <v>2584</v>
      </c>
      <c r="END9" s="64">
        <v>1617</v>
      </c>
      <c r="ENE9" s="64">
        <v>0</v>
      </c>
      <c r="ENF9" s="64">
        <v>0</v>
      </c>
      <c r="ENG9" s="64">
        <v>0</v>
      </c>
      <c r="ENH9" s="64">
        <f t="shared" si="1160"/>
        <v>4521</v>
      </c>
      <c r="ENI9" s="211">
        <f t="shared" si="1161"/>
        <v>753.5</v>
      </c>
      <c r="ENJ9" s="195">
        <v>2667</v>
      </c>
      <c r="ENK9" s="49">
        <v>661</v>
      </c>
      <c r="ENL9" s="49">
        <v>0</v>
      </c>
      <c r="ENM9" s="49">
        <v>0</v>
      </c>
      <c r="ENN9" s="49">
        <v>676</v>
      </c>
      <c r="ENO9" s="49">
        <v>487</v>
      </c>
      <c r="ENP9" s="64">
        <f t="shared" si="1162"/>
        <v>4491</v>
      </c>
      <c r="ENQ9" s="211">
        <f t="shared" si="1163"/>
        <v>748.5</v>
      </c>
      <c r="ENR9" s="244">
        <v>0</v>
      </c>
      <c r="ENS9" s="64">
        <v>0</v>
      </c>
      <c r="ENT9" s="64">
        <v>953</v>
      </c>
      <c r="ENU9" s="64">
        <v>1944</v>
      </c>
      <c r="ENV9" s="64">
        <v>2255</v>
      </c>
      <c r="ENW9" s="64">
        <v>2995</v>
      </c>
      <c r="ENX9" s="64">
        <f t="shared" si="1164"/>
        <v>8147</v>
      </c>
      <c r="ENY9" s="211">
        <f t="shared" si="1165"/>
        <v>1357.8333333333333</v>
      </c>
      <c r="ENZ9" s="244">
        <f>SUMIF(SUMPK!$B:$B,$B:$B,SUMPK!$O:$O)</f>
        <v>756</v>
      </c>
      <c r="EOA9" s="64">
        <v>0</v>
      </c>
      <c r="EOB9" s="64">
        <v>0</v>
      </c>
      <c r="EOC9" s="64">
        <v>1019</v>
      </c>
      <c r="EOD9" s="64">
        <v>0</v>
      </c>
      <c r="EOE9" s="64">
        <v>0</v>
      </c>
      <c r="EOF9" s="64">
        <f t="shared" si="1166"/>
        <v>1775</v>
      </c>
      <c r="EOG9" s="211">
        <f t="shared" si="1167"/>
        <v>295.83333333333331</v>
      </c>
      <c r="EOH9" s="244">
        <v>0</v>
      </c>
      <c r="EOI9" s="64">
        <v>2</v>
      </c>
      <c r="EOJ9" s="64">
        <v>0</v>
      </c>
      <c r="EOK9" s="64">
        <v>0</v>
      </c>
      <c r="EOL9" s="64">
        <v>0</v>
      </c>
      <c r="EOM9" s="64">
        <v>0</v>
      </c>
      <c r="EON9" s="64">
        <f t="shared" si="1168"/>
        <v>2</v>
      </c>
      <c r="EOO9" s="211">
        <f t="shared" si="1169"/>
        <v>0.33333333333333331</v>
      </c>
      <c r="EOP9" s="244">
        <v>624</v>
      </c>
      <c r="EOQ9" s="64">
        <v>1638</v>
      </c>
      <c r="EOR9" s="64">
        <v>1624</v>
      </c>
      <c r="EOS9" s="64">
        <v>0</v>
      </c>
      <c r="EOT9" s="64">
        <v>0</v>
      </c>
      <c r="EOU9" s="64"/>
      <c r="EOV9" s="64">
        <f t="shared" si="1170"/>
        <v>3886</v>
      </c>
      <c r="EOW9" s="211">
        <f t="shared" si="1171"/>
        <v>647.66666666666663</v>
      </c>
      <c r="EOX9" s="244">
        <v>0</v>
      </c>
      <c r="EOY9" s="64">
        <v>0</v>
      </c>
      <c r="EOZ9" s="64">
        <v>0</v>
      </c>
      <c r="EPA9" s="64">
        <v>0</v>
      </c>
      <c r="EPB9" s="64">
        <v>384</v>
      </c>
      <c r="EPC9" s="64">
        <v>2371</v>
      </c>
      <c r="EPD9" s="64">
        <f t="shared" si="1172"/>
        <v>2755</v>
      </c>
      <c r="EPE9" s="211">
        <f t="shared" si="1173"/>
        <v>459.16666666666669</v>
      </c>
      <c r="EPF9" s="244">
        <v>2280</v>
      </c>
      <c r="EPG9" s="64">
        <v>1497</v>
      </c>
      <c r="EPH9" s="64">
        <v>0</v>
      </c>
      <c r="EPI9" s="64">
        <v>0</v>
      </c>
      <c r="EPJ9" s="64">
        <v>0</v>
      </c>
      <c r="EPK9" s="64">
        <v>0</v>
      </c>
      <c r="EPL9" s="64">
        <f t="shared" si="1174"/>
        <v>3777</v>
      </c>
      <c r="EPM9" s="211">
        <f t="shared" si="1175"/>
        <v>629.5</v>
      </c>
      <c r="EPN9" s="195">
        <v>1249</v>
      </c>
      <c r="EPO9" s="49">
        <v>0</v>
      </c>
      <c r="EPP9" s="49">
        <v>0</v>
      </c>
      <c r="EPQ9" s="49">
        <v>0</v>
      </c>
      <c r="EPR9" s="49">
        <v>2832</v>
      </c>
      <c r="EPS9" s="49">
        <v>2239</v>
      </c>
      <c r="EPT9" s="64">
        <f t="shared" si="1176"/>
        <v>6320</v>
      </c>
      <c r="EPU9" s="211">
        <f t="shared" si="1177"/>
        <v>1053.3333333333333</v>
      </c>
      <c r="EPV9" s="244">
        <v>216</v>
      </c>
      <c r="EPW9" s="64">
        <v>0</v>
      </c>
      <c r="EPX9" s="64">
        <v>0</v>
      </c>
      <c r="EPY9" s="64">
        <v>0</v>
      </c>
      <c r="EPZ9" s="64">
        <v>0</v>
      </c>
      <c r="EQA9" s="64">
        <v>0</v>
      </c>
      <c r="EQB9" s="64">
        <f t="shared" si="1178"/>
        <v>216</v>
      </c>
      <c r="EQC9" s="211">
        <f t="shared" si="1179"/>
        <v>36</v>
      </c>
      <c r="EQD9" s="195">
        <v>0</v>
      </c>
      <c r="EQE9" s="49">
        <v>0</v>
      </c>
      <c r="EQF9" s="49">
        <v>960</v>
      </c>
      <c r="EQG9" s="49">
        <v>1041</v>
      </c>
      <c r="EQH9" s="49">
        <v>1430</v>
      </c>
      <c r="EQI9" s="49">
        <v>0</v>
      </c>
      <c r="EQJ9" s="64">
        <f t="shared" si="1180"/>
        <v>3431</v>
      </c>
      <c r="EQK9" s="211">
        <f t="shared" si="1181"/>
        <v>571.83333333333337</v>
      </c>
      <c r="EQL9" s="244">
        <v>0</v>
      </c>
      <c r="EQM9" s="64">
        <v>0</v>
      </c>
      <c r="EQN9" s="64">
        <v>0</v>
      </c>
      <c r="EQO9" s="64">
        <v>942</v>
      </c>
      <c r="EQP9" s="64">
        <v>2396</v>
      </c>
      <c r="EQQ9" s="64">
        <v>1278</v>
      </c>
      <c r="EQR9" s="64">
        <f t="shared" si="1182"/>
        <v>4616</v>
      </c>
      <c r="EQS9" s="211">
        <f t="shared" si="1183"/>
        <v>769.33333333333337</v>
      </c>
      <c r="EQT9" s="244">
        <v>0</v>
      </c>
      <c r="EQU9" s="64">
        <v>192</v>
      </c>
      <c r="EQV9" s="64">
        <v>679</v>
      </c>
      <c r="EQW9" s="64">
        <v>0</v>
      </c>
      <c r="EQX9" s="64">
        <v>864</v>
      </c>
      <c r="EQY9" s="64">
        <v>863</v>
      </c>
      <c r="EQZ9" s="64">
        <f t="shared" si="1184"/>
        <v>2598</v>
      </c>
      <c r="ERA9" s="211">
        <f t="shared" si="1185"/>
        <v>433</v>
      </c>
      <c r="ERB9" s="195">
        <v>0</v>
      </c>
      <c r="ERC9" s="49">
        <v>0</v>
      </c>
      <c r="ERD9" s="49">
        <v>1713</v>
      </c>
      <c r="ERE9" s="49">
        <v>432</v>
      </c>
      <c r="ERF9" s="49">
        <v>0</v>
      </c>
      <c r="ERG9" s="49">
        <v>2180</v>
      </c>
      <c r="ERH9" s="64">
        <f t="shared" si="1186"/>
        <v>4325</v>
      </c>
      <c r="ERI9" s="211">
        <f t="shared" si="1187"/>
        <v>720.83333333333337</v>
      </c>
      <c r="ERJ9" s="195">
        <v>1149</v>
      </c>
      <c r="ERK9" s="49">
        <v>0</v>
      </c>
      <c r="ERL9" s="49">
        <v>0</v>
      </c>
      <c r="ERM9" s="49">
        <v>0</v>
      </c>
      <c r="ERN9" s="49">
        <v>0</v>
      </c>
      <c r="ERO9" s="49">
        <v>0</v>
      </c>
      <c r="ERP9" s="64">
        <f t="shared" si="1188"/>
        <v>1149</v>
      </c>
      <c r="ERQ9" s="211">
        <f t="shared" si="1189"/>
        <v>191.5</v>
      </c>
      <c r="ERR9" s="195">
        <v>0</v>
      </c>
      <c r="ERS9" s="49">
        <v>0</v>
      </c>
      <c r="ERT9" s="49">
        <v>222</v>
      </c>
      <c r="ERU9" s="49">
        <v>1467</v>
      </c>
      <c r="ERV9" s="49">
        <v>0</v>
      </c>
      <c r="ERW9" s="49">
        <v>0</v>
      </c>
      <c r="ERX9" s="64">
        <f t="shared" si="1190"/>
        <v>1689</v>
      </c>
      <c r="ERY9" s="211">
        <f t="shared" si="1191"/>
        <v>281.5</v>
      </c>
      <c r="ERZ9" s="195">
        <v>1161</v>
      </c>
      <c r="ESA9" s="49">
        <v>708</v>
      </c>
      <c r="ESB9" s="49">
        <v>1016</v>
      </c>
      <c r="ESC9" s="49">
        <v>0</v>
      </c>
      <c r="ESD9" s="49">
        <v>0</v>
      </c>
      <c r="ESE9" s="49">
        <v>0</v>
      </c>
      <c r="ESF9" s="64">
        <f t="shared" si="1192"/>
        <v>2885</v>
      </c>
      <c r="ESG9" s="211">
        <f t="shared" si="1193"/>
        <v>480.83333333333331</v>
      </c>
      <c r="ESH9" s="195">
        <v>0</v>
      </c>
      <c r="ESI9" s="49">
        <v>0</v>
      </c>
      <c r="ESJ9" s="49">
        <v>1266</v>
      </c>
      <c r="ESK9" s="49">
        <v>1847</v>
      </c>
      <c r="ESL9" s="49">
        <v>2429</v>
      </c>
      <c r="ESM9" s="49">
        <v>0</v>
      </c>
      <c r="ESN9" s="64">
        <f t="shared" si="1194"/>
        <v>5542</v>
      </c>
      <c r="ESO9" s="211">
        <f t="shared" si="1195"/>
        <v>923.66666666666663</v>
      </c>
      <c r="ESP9" s="195">
        <v>776</v>
      </c>
      <c r="ESQ9" s="49">
        <v>1982</v>
      </c>
      <c r="ESR9" s="49">
        <v>0</v>
      </c>
      <c r="ESS9" s="49">
        <v>0</v>
      </c>
      <c r="EST9" s="49">
        <v>0</v>
      </c>
      <c r="ESU9" s="49">
        <v>0</v>
      </c>
      <c r="ESV9" s="64">
        <f t="shared" si="1196"/>
        <v>2758</v>
      </c>
      <c r="ESW9" s="211">
        <f t="shared" si="1197"/>
        <v>459.66666666666669</v>
      </c>
      <c r="ESX9" s="346">
        <v>0</v>
      </c>
      <c r="ESY9" s="343">
        <v>0</v>
      </c>
      <c r="ESZ9" s="343">
        <v>265</v>
      </c>
      <c r="ETA9" s="343">
        <v>2023</v>
      </c>
      <c r="ETB9" s="343">
        <v>0</v>
      </c>
      <c r="ETC9" s="343">
        <v>0</v>
      </c>
      <c r="ETD9" s="322">
        <f t="shared" si="1198"/>
        <v>2288</v>
      </c>
      <c r="ETE9" s="736">
        <f t="shared" si="1199"/>
        <v>381.33333333333331</v>
      </c>
      <c r="ETF9" s="458">
        <v>1456</v>
      </c>
      <c r="ETG9" s="83">
        <v>1068</v>
      </c>
      <c r="ETH9" s="83">
        <v>0</v>
      </c>
      <c r="ETI9" s="83">
        <v>0</v>
      </c>
      <c r="ETJ9" s="83">
        <v>0</v>
      </c>
      <c r="ETK9" s="83">
        <v>0</v>
      </c>
      <c r="ETL9" s="64">
        <f t="shared" si="1200"/>
        <v>2524</v>
      </c>
      <c r="ETM9" s="211">
        <f t="shared" si="1201"/>
        <v>420.66666666666669</v>
      </c>
      <c r="ETN9" s="195">
        <v>829</v>
      </c>
      <c r="ETO9" s="49">
        <v>0</v>
      </c>
      <c r="ETP9" s="49">
        <v>0</v>
      </c>
      <c r="ETQ9" s="49">
        <v>1419</v>
      </c>
      <c r="ETR9" s="49">
        <v>1638</v>
      </c>
      <c r="ETS9" s="49">
        <v>0</v>
      </c>
      <c r="ETT9" s="808">
        <f t="shared" si="1202"/>
        <v>3886</v>
      </c>
      <c r="ETU9" s="211">
        <f t="shared" si="1203"/>
        <v>647.66666666666663</v>
      </c>
      <c r="ETV9" s="195">
        <v>0</v>
      </c>
      <c r="ETW9" s="49">
        <v>0</v>
      </c>
      <c r="ETX9" s="49">
        <v>1014</v>
      </c>
      <c r="ETY9" s="49">
        <v>2324</v>
      </c>
      <c r="ETZ9" s="49">
        <v>1548</v>
      </c>
      <c r="EUA9" s="49">
        <v>0</v>
      </c>
      <c r="EUB9" s="808">
        <f t="shared" si="1204"/>
        <v>4886</v>
      </c>
      <c r="EUC9" s="211">
        <f t="shared" si="1205"/>
        <v>814.33333333333337</v>
      </c>
      <c r="EUD9" s="829">
        <v>1920</v>
      </c>
      <c r="EUE9" s="49">
        <v>1233</v>
      </c>
      <c r="EUF9" s="49">
        <v>0</v>
      </c>
      <c r="EUG9" s="49">
        <v>192</v>
      </c>
      <c r="EUH9" s="49">
        <v>2215</v>
      </c>
      <c r="EUI9" s="830">
        <v>103</v>
      </c>
      <c r="EUJ9" s="826">
        <f t="shared" si="1206"/>
        <v>5663</v>
      </c>
      <c r="EUK9" s="211">
        <f t="shared" si="1207"/>
        <v>943.83333333333337</v>
      </c>
      <c r="EUL9" s="458">
        <v>516</v>
      </c>
      <c r="EUM9" s="83">
        <v>0</v>
      </c>
      <c r="EUN9" s="83">
        <v>0</v>
      </c>
      <c r="EUO9" s="83">
        <v>0</v>
      </c>
      <c r="EUP9" s="83">
        <v>1521</v>
      </c>
      <c r="EUQ9" s="83">
        <v>1082</v>
      </c>
      <c r="EUR9" s="808">
        <f t="shared" si="1208"/>
        <v>3119</v>
      </c>
      <c r="EUS9" s="211">
        <f t="shared" si="1209"/>
        <v>519.83333333333337</v>
      </c>
      <c r="EUT9" s="458">
        <v>0</v>
      </c>
      <c r="EUU9" s="83">
        <v>844</v>
      </c>
      <c r="EUV9" s="83">
        <v>857</v>
      </c>
      <c r="EUW9" s="83">
        <v>2284</v>
      </c>
      <c r="EUX9" s="83">
        <v>141</v>
      </c>
      <c r="EUY9" s="83">
        <v>0</v>
      </c>
      <c r="EUZ9" s="808">
        <f t="shared" si="1210"/>
        <v>4126</v>
      </c>
      <c r="EVA9" s="211">
        <f t="shared" si="1211"/>
        <v>687.66666666666663</v>
      </c>
      <c r="EVB9" s="195">
        <v>0</v>
      </c>
      <c r="EVC9" s="49">
        <v>0</v>
      </c>
      <c r="EVD9" s="49">
        <v>0</v>
      </c>
      <c r="EVE9" s="49">
        <v>625</v>
      </c>
      <c r="EVF9" s="49">
        <v>2212</v>
      </c>
      <c r="EVG9" s="49">
        <v>0</v>
      </c>
      <c r="EVH9" s="808">
        <f t="shared" si="1212"/>
        <v>2837</v>
      </c>
      <c r="EVI9" s="211">
        <f t="shared" si="1213"/>
        <v>472.83333333333331</v>
      </c>
      <c r="EVJ9" s="195">
        <v>0</v>
      </c>
      <c r="EVK9" s="49">
        <v>0</v>
      </c>
      <c r="EVL9" s="49">
        <v>864</v>
      </c>
      <c r="EVM9" s="49">
        <v>1495</v>
      </c>
      <c r="EVN9" s="49">
        <v>0</v>
      </c>
      <c r="EVO9" s="49">
        <v>1305</v>
      </c>
      <c r="EVP9" s="808">
        <f t="shared" si="1214"/>
        <v>3664</v>
      </c>
      <c r="EVQ9" s="211">
        <f t="shared" si="1215"/>
        <v>610.66666666666663</v>
      </c>
      <c r="EVR9" s="195">
        <v>0</v>
      </c>
      <c r="EVS9" s="49">
        <v>0</v>
      </c>
      <c r="EVT9" s="49">
        <v>0</v>
      </c>
      <c r="EVU9" s="49">
        <v>0</v>
      </c>
      <c r="EVV9" s="49">
        <v>0</v>
      </c>
      <c r="EVW9" s="49">
        <v>1242</v>
      </c>
      <c r="EVX9" s="808">
        <f t="shared" si="1216"/>
        <v>1242</v>
      </c>
      <c r="EVY9" s="211">
        <f t="shared" si="1217"/>
        <v>207</v>
      </c>
      <c r="EVZ9" s="195">
        <v>1565</v>
      </c>
      <c r="EWA9" s="49">
        <v>20</v>
      </c>
      <c r="EWB9" s="49">
        <v>0</v>
      </c>
      <c r="EWC9" s="49">
        <v>757</v>
      </c>
      <c r="EWD9" s="49">
        <v>0</v>
      </c>
      <c r="EWE9" s="49">
        <v>2841</v>
      </c>
      <c r="EWF9" s="808">
        <f t="shared" si="1218"/>
        <v>5183</v>
      </c>
      <c r="EWG9" s="211">
        <f t="shared" si="1219"/>
        <v>863.83333333333337</v>
      </c>
      <c r="EWH9" s="195">
        <v>279</v>
      </c>
      <c r="EWI9" s="49">
        <v>0</v>
      </c>
      <c r="EWJ9" s="49">
        <v>1335</v>
      </c>
      <c r="EWK9" s="49">
        <v>0</v>
      </c>
      <c r="EWL9" s="49">
        <v>0</v>
      </c>
      <c r="EWM9" s="49">
        <v>0</v>
      </c>
      <c r="EWN9" s="808">
        <f t="shared" si="1220"/>
        <v>1614</v>
      </c>
      <c r="EWO9" s="211">
        <f t="shared" si="1221"/>
        <v>269</v>
      </c>
      <c r="EWP9" s="195">
        <v>0</v>
      </c>
      <c r="EWQ9" s="49">
        <v>0</v>
      </c>
      <c r="EWR9" s="49">
        <v>0</v>
      </c>
      <c r="EWS9" s="49">
        <v>0</v>
      </c>
      <c r="EWT9" s="49">
        <v>686</v>
      </c>
      <c r="EWU9" s="49">
        <v>0</v>
      </c>
      <c r="EWV9" s="808">
        <f t="shared" si="1222"/>
        <v>686</v>
      </c>
      <c r="EWW9" s="211">
        <f t="shared" si="1223"/>
        <v>114.33333333333333</v>
      </c>
      <c r="EWX9" s="244">
        <v>0</v>
      </c>
      <c r="EWY9" s="64">
        <v>0</v>
      </c>
      <c r="EWZ9" s="64">
        <v>3956</v>
      </c>
      <c r="EXA9" s="64">
        <v>3956</v>
      </c>
      <c r="EXB9" s="64">
        <v>501</v>
      </c>
      <c r="EXC9" s="64">
        <v>0</v>
      </c>
      <c r="EXD9" s="808">
        <f t="shared" si="1224"/>
        <v>8413</v>
      </c>
      <c r="EXE9" s="211">
        <f t="shared" si="1225"/>
        <v>1402.1666666666667</v>
      </c>
      <c r="EXF9" s="195">
        <v>0</v>
      </c>
      <c r="EXG9" s="49">
        <v>0</v>
      </c>
      <c r="EXH9" s="49">
        <v>0</v>
      </c>
      <c r="EXI9" s="49">
        <v>0</v>
      </c>
      <c r="EXJ9" s="49">
        <v>1639</v>
      </c>
      <c r="EXK9" s="49">
        <v>0</v>
      </c>
      <c r="EXL9" s="808">
        <f t="shared" si="1226"/>
        <v>1639</v>
      </c>
      <c r="EXM9" s="211">
        <f t="shared" si="1227"/>
        <v>273.16666666666669</v>
      </c>
      <c r="EXN9" s="244">
        <v>625</v>
      </c>
      <c r="EXO9" s="64">
        <v>2012</v>
      </c>
      <c r="EXP9" s="64">
        <v>540</v>
      </c>
      <c r="EXQ9" s="64">
        <v>2784</v>
      </c>
      <c r="EXR9" s="64">
        <v>1057</v>
      </c>
      <c r="EXS9" s="64"/>
      <c r="EXT9" s="808">
        <f t="shared" si="1228"/>
        <v>7018</v>
      </c>
      <c r="EXU9" s="211">
        <f t="shared" si="1229"/>
        <v>1169.6666666666667</v>
      </c>
      <c r="EXV9" s="195">
        <v>0</v>
      </c>
      <c r="EXW9" s="49">
        <v>0</v>
      </c>
      <c r="EXX9" s="49">
        <v>0</v>
      </c>
      <c r="EXY9" s="49">
        <v>0</v>
      </c>
      <c r="EXZ9" s="49">
        <v>0</v>
      </c>
      <c r="EYA9" s="49">
        <v>0</v>
      </c>
      <c r="EYB9" s="808">
        <f t="shared" si="1230"/>
        <v>0</v>
      </c>
      <c r="EYC9" s="211">
        <f t="shared" si="1231"/>
        <v>0</v>
      </c>
      <c r="EYD9" s="458">
        <v>0</v>
      </c>
      <c r="EYE9" s="83">
        <v>0</v>
      </c>
      <c r="EYF9" s="83">
        <v>0</v>
      </c>
      <c r="EYG9" s="83">
        <v>0</v>
      </c>
      <c r="EYH9" s="83">
        <v>0</v>
      </c>
      <c r="EYI9" s="83">
        <v>0</v>
      </c>
      <c r="EYJ9" s="808">
        <f t="shared" si="1232"/>
        <v>0</v>
      </c>
      <c r="EYK9" s="211">
        <f t="shared" si="1233"/>
        <v>0</v>
      </c>
      <c r="EYL9" s="195">
        <v>0</v>
      </c>
      <c r="EYM9" s="49">
        <v>906</v>
      </c>
      <c r="EYN9" s="49">
        <v>0</v>
      </c>
      <c r="EYO9" s="49">
        <v>1242</v>
      </c>
      <c r="EYP9" s="49">
        <v>1027</v>
      </c>
      <c r="EYQ9" s="49">
        <v>164</v>
      </c>
      <c r="EYR9" s="808">
        <f t="shared" si="1234"/>
        <v>3339</v>
      </c>
      <c r="EYS9" s="211">
        <f t="shared" si="1235"/>
        <v>556.5</v>
      </c>
      <c r="EYT9" s="195">
        <v>3239</v>
      </c>
      <c r="EYU9" s="49">
        <v>1462</v>
      </c>
      <c r="EYV9" s="49">
        <v>0</v>
      </c>
      <c r="EYW9" s="49">
        <v>0</v>
      </c>
      <c r="EYX9" s="49">
        <v>0</v>
      </c>
      <c r="EYY9" s="49">
        <v>0</v>
      </c>
      <c r="EYZ9" s="808">
        <f t="shared" si="1236"/>
        <v>4701</v>
      </c>
      <c r="EZA9" s="211">
        <f t="shared" si="1237"/>
        <v>783.5</v>
      </c>
      <c r="EZB9" s="195">
        <v>0</v>
      </c>
      <c r="EZC9" s="49">
        <v>1890</v>
      </c>
      <c r="EZD9" s="49">
        <v>1237</v>
      </c>
      <c r="EZE9" s="49">
        <v>0</v>
      </c>
      <c r="EZF9" s="49">
        <v>0</v>
      </c>
      <c r="EZG9" s="49">
        <v>0</v>
      </c>
      <c r="EZH9" s="808">
        <f t="shared" si="1238"/>
        <v>3127</v>
      </c>
      <c r="EZI9" s="211">
        <f t="shared" si="1239"/>
        <v>521.16666666666663</v>
      </c>
      <c r="EZJ9" s="195">
        <v>0</v>
      </c>
      <c r="EZK9" s="49">
        <v>1526</v>
      </c>
      <c r="EZL9" s="49">
        <v>0</v>
      </c>
      <c r="EZM9" s="49">
        <v>0</v>
      </c>
      <c r="EZN9" s="49">
        <v>854</v>
      </c>
      <c r="EZO9" s="49">
        <v>0</v>
      </c>
      <c r="EZP9" s="872">
        <f t="shared" si="1240"/>
        <v>2380</v>
      </c>
      <c r="EZQ9" s="873">
        <f t="shared" si="1241"/>
        <v>396.66666666666669</v>
      </c>
      <c r="EZR9" s="195">
        <v>0</v>
      </c>
      <c r="EZS9" s="49">
        <v>0</v>
      </c>
      <c r="EZT9" s="49">
        <v>0</v>
      </c>
      <c r="EZU9" s="49">
        <v>0</v>
      </c>
      <c r="EZV9" s="49">
        <v>0</v>
      </c>
      <c r="EZW9" s="49">
        <v>498</v>
      </c>
      <c r="EZX9" s="872">
        <f t="shared" si="1242"/>
        <v>498</v>
      </c>
      <c r="EZY9" s="873">
        <f t="shared" si="1243"/>
        <v>83</v>
      </c>
      <c r="EZZ9" s="195">
        <v>2533</v>
      </c>
      <c r="FAA9" s="49">
        <v>192</v>
      </c>
      <c r="FAB9" s="49">
        <v>0</v>
      </c>
      <c r="FAC9" s="49">
        <v>0</v>
      </c>
      <c r="FAD9" s="49">
        <v>0</v>
      </c>
      <c r="FAE9" s="49">
        <v>0</v>
      </c>
      <c r="FAF9" s="872">
        <f t="shared" si="1244"/>
        <v>2725</v>
      </c>
      <c r="FAG9" s="873">
        <f t="shared" si="1245"/>
        <v>454.16666666666669</v>
      </c>
      <c r="FAH9" s="195">
        <v>0</v>
      </c>
      <c r="FAI9" s="49">
        <v>0</v>
      </c>
      <c r="FAJ9" s="49">
        <v>0</v>
      </c>
      <c r="FAK9" s="49">
        <v>0</v>
      </c>
      <c r="FAL9" s="49">
        <v>0</v>
      </c>
      <c r="FAM9" s="49">
        <v>0</v>
      </c>
      <c r="FAN9" s="872">
        <f t="shared" si="1246"/>
        <v>0</v>
      </c>
      <c r="FAO9" s="873">
        <f t="shared" si="1247"/>
        <v>0</v>
      </c>
      <c r="FAP9" s="195">
        <v>2432</v>
      </c>
      <c r="FAQ9" s="49">
        <v>146</v>
      </c>
      <c r="FAR9" s="49">
        <v>0</v>
      </c>
      <c r="FAS9" s="49">
        <v>0</v>
      </c>
      <c r="FAT9" s="49">
        <v>0</v>
      </c>
      <c r="FAU9" s="49"/>
      <c r="FAV9" s="872">
        <f t="shared" si="1248"/>
        <v>2578</v>
      </c>
      <c r="FAW9" s="873">
        <f t="shared" si="1249"/>
        <v>429.66666666666669</v>
      </c>
    </row>
    <row r="10" spans="1:4105" s="8" customFormat="1" ht="15" customHeight="1" x14ac:dyDescent="0.2">
      <c r="A10" s="21">
        <v>4</v>
      </c>
      <c r="B10" s="21" t="s">
        <v>213</v>
      </c>
      <c r="C10" s="275" t="s">
        <v>215</v>
      </c>
      <c r="D10" s="21">
        <v>50</v>
      </c>
      <c r="E10" s="24">
        <v>0</v>
      </c>
      <c r="F10" s="24">
        <v>8035</v>
      </c>
      <c r="G10" s="24"/>
      <c r="H10" s="24"/>
      <c r="I10" s="24"/>
      <c r="J10" s="360">
        <f>SUMIF(SUMPK!$B:$B,$B:$B,SUMPK!$O:$O)</f>
        <v>0</v>
      </c>
      <c r="K10" s="24"/>
      <c r="L10" s="24">
        <f t="shared" si="569"/>
        <v>8035</v>
      </c>
      <c r="M10" s="24">
        <f t="shared" si="570"/>
        <v>8035</v>
      </c>
      <c r="N10" s="15">
        <v>690.16666666666663</v>
      </c>
      <c r="O10" s="276">
        <f t="shared" si="0"/>
        <v>11.642115431055302</v>
      </c>
      <c r="P10" s="15">
        <v>0</v>
      </c>
      <c r="Q10" s="276">
        <f t="shared" si="571"/>
        <v>0</v>
      </c>
      <c r="R10" s="277">
        <f t="shared" si="572"/>
        <v>476.92307692307691</v>
      </c>
      <c r="S10" s="222">
        <v>12400</v>
      </c>
      <c r="T10" s="276">
        <f t="shared" si="573"/>
        <v>16.84758064516129</v>
      </c>
      <c r="U10" s="278"/>
      <c r="V10" s="277">
        <f t="shared" si="1"/>
        <v>16.84758064516129</v>
      </c>
      <c r="W10" s="279">
        <f t="shared" si="2"/>
        <v>1</v>
      </c>
      <c r="X10" s="299"/>
      <c r="Y10" s="280"/>
      <c r="Z10" s="280"/>
      <c r="AA10" s="280"/>
      <c r="AB10" s="280"/>
      <c r="AC10" s="662">
        <v>17</v>
      </c>
      <c r="AD10" s="648"/>
      <c r="AE10" s="49"/>
      <c r="AF10" s="49"/>
      <c r="AG10" s="49"/>
      <c r="AH10" s="47"/>
      <c r="AI10" s="47">
        <v>6412</v>
      </c>
      <c r="AJ10" s="42">
        <f t="shared" si="3"/>
        <v>6412</v>
      </c>
      <c r="AK10" s="43">
        <f t="shared" si="4"/>
        <v>1068.6666666666667</v>
      </c>
      <c r="AL10" s="48"/>
      <c r="AM10" s="47"/>
      <c r="AN10" s="47">
        <v>3983</v>
      </c>
      <c r="AO10" s="47"/>
      <c r="AP10" s="47">
        <v>3977</v>
      </c>
      <c r="AQ10" s="47"/>
      <c r="AR10" s="42">
        <f t="shared" si="5"/>
        <v>7960</v>
      </c>
      <c r="AS10" s="43">
        <f t="shared" si="6"/>
        <v>1326.6666666666667</v>
      </c>
      <c r="AT10" s="48"/>
      <c r="AU10" s="49">
        <v>2957</v>
      </c>
      <c r="AV10" s="49">
        <v>95</v>
      </c>
      <c r="AW10" s="49">
        <v>554</v>
      </c>
      <c r="AX10" s="49"/>
      <c r="AY10" s="49">
        <v>162</v>
      </c>
      <c r="AZ10" s="42">
        <f t="shared" si="7"/>
        <v>3768</v>
      </c>
      <c r="BA10" s="43">
        <f t="shared" si="8"/>
        <v>628</v>
      </c>
      <c r="BB10" s="48"/>
      <c r="BC10" s="49"/>
      <c r="BD10" s="49">
        <v>1670</v>
      </c>
      <c r="BE10" s="49"/>
      <c r="BF10" s="49">
        <v>4727</v>
      </c>
      <c r="BG10" s="49"/>
      <c r="BH10" s="42">
        <f t="shared" si="9"/>
        <v>6397</v>
      </c>
      <c r="BI10" s="43">
        <f t="shared" si="10"/>
        <v>1066.1666666666667</v>
      </c>
      <c r="BJ10" s="48">
        <v>4589</v>
      </c>
      <c r="BK10" s="49"/>
      <c r="BL10" s="49"/>
      <c r="BM10" s="49">
        <v>6565</v>
      </c>
      <c r="BN10" s="49"/>
      <c r="BO10" s="49"/>
      <c r="BP10" s="42">
        <f t="shared" si="11"/>
        <v>11154</v>
      </c>
      <c r="BQ10" s="43">
        <f t="shared" si="12"/>
        <v>1859</v>
      </c>
      <c r="BR10" s="48">
        <v>4361</v>
      </c>
      <c r="BS10" s="49"/>
      <c r="BT10" s="49">
        <v>4535</v>
      </c>
      <c r="BU10" s="49">
        <v>4119</v>
      </c>
      <c r="BV10" s="49">
        <v>393</v>
      </c>
      <c r="BW10" s="49"/>
      <c r="BX10" s="42">
        <f t="shared" si="13"/>
        <v>13408</v>
      </c>
      <c r="BY10" s="43">
        <f t="shared" si="14"/>
        <v>2234.6666666666665</v>
      </c>
      <c r="BZ10" s="48">
        <v>3186</v>
      </c>
      <c r="CA10" s="49">
        <v>5023</v>
      </c>
      <c r="CB10" s="49"/>
      <c r="CC10" s="49">
        <v>2235</v>
      </c>
      <c r="CD10" s="49"/>
      <c r="CE10" s="49">
        <v>270</v>
      </c>
      <c r="CF10" s="42">
        <f t="shared" si="15"/>
        <v>10714</v>
      </c>
      <c r="CG10" s="43">
        <f t="shared" si="16"/>
        <v>1785.6666666666667</v>
      </c>
      <c r="CH10" s="63">
        <v>7380</v>
      </c>
      <c r="CI10" s="64">
        <v>3557</v>
      </c>
      <c r="CJ10" s="64"/>
      <c r="CK10" s="64">
        <v>2689</v>
      </c>
      <c r="CL10" s="64"/>
      <c r="CM10" s="64"/>
      <c r="CN10" s="42">
        <f t="shared" si="17"/>
        <v>13626</v>
      </c>
      <c r="CO10" s="43">
        <f t="shared" si="18"/>
        <v>2271</v>
      </c>
      <c r="CP10" s="48">
        <v>7213</v>
      </c>
      <c r="CQ10" s="49"/>
      <c r="CR10" s="49">
        <v>264</v>
      </c>
      <c r="CS10" s="49">
        <v>246</v>
      </c>
      <c r="CT10" s="49">
        <v>6203</v>
      </c>
      <c r="CU10" s="49">
        <v>3863</v>
      </c>
      <c r="CV10" s="42">
        <f t="shared" si="19"/>
        <v>17789</v>
      </c>
      <c r="CW10" s="43">
        <f t="shared" si="20"/>
        <v>2964.8333333333335</v>
      </c>
      <c r="CX10" s="22"/>
      <c r="CY10" s="49"/>
      <c r="CZ10" s="49">
        <v>1130</v>
      </c>
      <c r="DA10" s="49">
        <v>3386</v>
      </c>
      <c r="DB10" s="49"/>
      <c r="DC10" s="49"/>
      <c r="DD10" s="42">
        <f t="shared" si="21"/>
        <v>4516</v>
      </c>
      <c r="DE10" s="43">
        <f t="shared" si="22"/>
        <v>752.66666666666663</v>
      </c>
      <c r="DF10" s="48"/>
      <c r="DG10" s="49"/>
      <c r="DH10" s="49"/>
      <c r="DI10" s="49"/>
      <c r="DJ10" s="49">
        <v>873</v>
      </c>
      <c r="DK10" s="49">
        <v>1027</v>
      </c>
      <c r="DL10" s="42">
        <f t="shared" si="23"/>
        <v>1900</v>
      </c>
      <c r="DM10" s="43">
        <f t="shared" si="24"/>
        <v>316.66666666666669</v>
      </c>
      <c r="DN10" s="48">
        <v>6244</v>
      </c>
      <c r="DO10" s="49"/>
      <c r="DP10" s="49"/>
      <c r="DQ10" s="49">
        <v>1313</v>
      </c>
      <c r="DR10" s="49">
        <v>2594</v>
      </c>
      <c r="DS10" s="49">
        <v>3930</v>
      </c>
      <c r="DT10" s="42">
        <f t="shared" si="25"/>
        <v>14081</v>
      </c>
      <c r="DU10" s="43">
        <f t="shared" si="26"/>
        <v>2346.8333333333335</v>
      </c>
      <c r="DV10" s="48">
        <v>1188</v>
      </c>
      <c r="DW10" s="49">
        <v>4788</v>
      </c>
      <c r="DX10" s="49"/>
      <c r="DY10" s="49"/>
      <c r="DZ10" s="49">
        <v>2555</v>
      </c>
      <c r="EA10" s="49"/>
      <c r="EB10" s="42">
        <f t="shared" si="27"/>
        <v>8531</v>
      </c>
      <c r="EC10" s="43">
        <f t="shared" si="28"/>
        <v>1421.8333333333333</v>
      </c>
      <c r="ED10" s="48">
        <v>521</v>
      </c>
      <c r="EE10" s="49">
        <v>5187</v>
      </c>
      <c r="EF10" s="49">
        <v>113</v>
      </c>
      <c r="EG10" s="49">
        <v>3181</v>
      </c>
      <c r="EH10" s="49">
        <v>1625</v>
      </c>
      <c r="EI10" s="49">
        <v>2227</v>
      </c>
      <c r="EJ10" s="42">
        <f t="shared" si="29"/>
        <v>12854</v>
      </c>
      <c r="EK10" s="43">
        <f t="shared" si="30"/>
        <v>2142.3333333333335</v>
      </c>
      <c r="EL10" s="48">
        <v>467</v>
      </c>
      <c r="EM10" s="49"/>
      <c r="EN10" s="49">
        <v>3564</v>
      </c>
      <c r="EO10" s="49">
        <v>4312</v>
      </c>
      <c r="EP10" s="49"/>
      <c r="EQ10" s="49">
        <v>126</v>
      </c>
      <c r="ER10" s="42">
        <f t="shared" si="31"/>
        <v>8469</v>
      </c>
      <c r="ES10" s="43">
        <f t="shared" si="32"/>
        <v>1411.5</v>
      </c>
      <c r="ET10" s="48"/>
      <c r="EU10" s="49">
        <v>3567</v>
      </c>
      <c r="EV10" s="49"/>
      <c r="EW10" s="49">
        <v>4552</v>
      </c>
      <c r="EX10" s="49"/>
      <c r="EY10" s="49"/>
      <c r="EZ10" s="42">
        <f t="shared" si="33"/>
        <v>8119</v>
      </c>
      <c r="FA10" s="43">
        <f t="shared" si="34"/>
        <v>1353.1666666666667</v>
      </c>
      <c r="FB10" s="48">
        <v>6624</v>
      </c>
      <c r="FC10" s="49"/>
      <c r="FD10" s="49"/>
      <c r="FE10" s="49">
        <v>5388</v>
      </c>
      <c r="FF10" s="49">
        <v>391</v>
      </c>
      <c r="FG10" s="49"/>
      <c r="FH10" s="42">
        <f t="shared" si="35"/>
        <v>12403</v>
      </c>
      <c r="FI10" s="43">
        <f t="shared" si="36"/>
        <v>2067.1666666666665</v>
      </c>
      <c r="FJ10" s="48">
        <v>2264</v>
      </c>
      <c r="FK10" s="49"/>
      <c r="FL10" s="49">
        <v>1274</v>
      </c>
      <c r="FM10" s="49"/>
      <c r="FN10" s="49"/>
      <c r="FO10" s="49">
        <v>3300</v>
      </c>
      <c r="FP10" s="42">
        <f t="shared" si="37"/>
        <v>6838</v>
      </c>
      <c r="FQ10" s="43">
        <f t="shared" si="38"/>
        <v>1139.6666666666667</v>
      </c>
      <c r="FR10" s="48"/>
      <c r="FS10" s="49">
        <v>159</v>
      </c>
      <c r="FT10" s="49"/>
      <c r="FU10" s="49">
        <v>2985</v>
      </c>
      <c r="FV10" s="49"/>
      <c r="FW10" s="49">
        <v>3943</v>
      </c>
      <c r="FX10" s="42">
        <f t="shared" si="39"/>
        <v>7087</v>
      </c>
      <c r="FY10" s="43">
        <f t="shared" si="40"/>
        <v>1181.1666666666667</v>
      </c>
      <c r="FZ10" s="48"/>
      <c r="GA10" s="49"/>
      <c r="GB10" s="49">
        <v>540</v>
      </c>
      <c r="GC10" s="49">
        <v>2892</v>
      </c>
      <c r="GD10" s="49"/>
      <c r="GE10" s="49"/>
      <c r="GF10" s="42">
        <f t="shared" si="41"/>
        <v>3432</v>
      </c>
      <c r="GG10" s="43">
        <f t="shared" si="42"/>
        <v>572</v>
      </c>
      <c r="GH10" s="48">
        <v>5189</v>
      </c>
      <c r="GI10" s="49"/>
      <c r="GJ10" s="49">
        <v>633</v>
      </c>
      <c r="GK10" s="49"/>
      <c r="GL10" s="49"/>
      <c r="GM10" s="49"/>
      <c r="GN10" s="42">
        <f t="shared" si="43"/>
        <v>5822</v>
      </c>
      <c r="GO10" s="43">
        <f t="shared" si="44"/>
        <v>970.33333333333337</v>
      </c>
      <c r="GP10" s="48"/>
      <c r="GQ10" s="49">
        <v>4211</v>
      </c>
      <c r="GR10" s="49">
        <v>296</v>
      </c>
      <c r="GS10" s="49">
        <v>1655</v>
      </c>
      <c r="GT10" s="49">
        <v>1</v>
      </c>
      <c r="GU10" s="49">
        <v>3938</v>
      </c>
      <c r="GV10" s="42">
        <f t="shared" si="45"/>
        <v>10101</v>
      </c>
      <c r="GW10" s="43">
        <f t="shared" si="46"/>
        <v>1683.5</v>
      </c>
      <c r="GX10" s="48"/>
      <c r="GY10" s="49">
        <v>4674</v>
      </c>
      <c r="GZ10" s="49"/>
      <c r="HA10" s="49">
        <v>1177</v>
      </c>
      <c r="HB10" s="49">
        <v>2613</v>
      </c>
      <c r="HC10" s="49">
        <v>4167</v>
      </c>
      <c r="HD10" s="42">
        <f t="shared" si="47"/>
        <v>12631</v>
      </c>
      <c r="HE10" s="43">
        <f t="shared" si="48"/>
        <v>2105.1666666666665</v>
      </c>
      <c r="HF10" s="48">
        <v>2965</v>
      </c>
      <c r="HG10" s="49">
        <v>819</v>
      </c>
      <c r="HH10" s="49"/>
      <c r="HI10" s="49">
        <v>372</v>
      </c>
      <c r="HJ10" s="49">
        <v>722</v>
      </c>
      <c r="HK10" s="49">
        <v>162</v>
      </c>
      <c r="HL10" s="42">
        <f t="shared" si="49"/>
        <v>5040</v>
      </c>
      <c r="HM10" s="43">
        <f t="shared" si="50"/>
        <v>840</v>
      </c>
      <c r="HN10" s="82">
        <v>398</v>
      </c>
      <c r="HO10" s="83">
        <v>868</v>
      </c>
      <c r="HP10" s="83">
        <v>3086</v>
      </c>
      <c r="HQ10" s="83"/>
      <c r="HR10" s="83">
        <v>4842</v>
      </c>
      <c r="HS10" s="83">
        <v>3121</v>
      </c>
      <c r="HT10" s="42">
        <f t="shared" si="51"/>
        <v>12315</v>
      </c>
      <c r="HU10" s="43">
        <f t="shared" si="52"/>
        <v>2052.5</v>
      </c>
      <c r="HV10" s="48"/>
      <c r="HW10" s="49"/>
      <c r="HX10" s="49">
        <v>407</v>
      </c>
      <c r="HY10" s="49">
        <v>348</v>
      </c>
      <c r="HZ10" s="49">
        <v>194</v>
      </c>
      <c r="IA10" s="49">
        <v>3408</v>
      </c>
      <c r="IB10" s="42">
        <f t="shared" si="53"/>
        <v>4357</v>
      </c>
      <c r="IC10" s="43">
        <f t="shared" si="54"/>
        <v>726.16666666666663</v>
      </c>
      <c r="ID10" s="48"/>
      <c r="IE10" s="49">
        <v>5952</v>
      </c>
      <c r="IF10" s="49">
        <v>2202</v>
      </c>
      <c r="IG10" s="49">
        <v>4</v>
      </c>
      <c r="IH10" s="49">
        <v>4461</v>
      </c>
      <c r="II10" s="49"/>
      <c r="IJ10" s="42">
        <f t="shared" si="55"/>
        <v>12619</v>
      </c>
      <c r="IK10" s="43">
        <f t="shared" si="56"/>
        <v>2103.1666666666665</v>
      </c>
      <c r="IL10" s="48">
        <v>1982</v>
      </c>
      <c r="IM10" s="49">
        <v>2065</v>
      </c>
      <c r="IN10" s="49">
        <v>5609</v>
      </c>
      <c r="IO10" s="49">
        <v>946</v>
      </c>
      <c r="IP10" s="49"/>
      <c r="IQ10" s="49"/>
      <c r="IR10" s="42">
        <f t="shared" si="57"/>
        <v>10602</v>
      </c>
      <c r="IS10" s="43">
        <f t="shared" si="58"/>
        <v>1767</v>
      </c>
      <c r="IT10" s="48">
        <f>552+1973</f>
        <v>2525</v>
      </c>
      <c r="IU10" s="49"/>
      <c r="IV10" s="49">
        <v>1658</v>
      </c>
      <c r="IW10" s="49">
        <v>434</v>
      </c>
      <c r="IX10" s="49">
        <v>2130</v>
      </c>
      <c r="IY10" s="49">
        <v>918</v>
      </c>
      <c r="IZ10" s="42">
        <f t="shared" si="59"/>
        <v>7665</v>
      </c>
      <c r="JA10" s="43">
        <f t="shared" si="60"/>
        <v>1277.5</v>
      </c>
      <c r="JB10" s="48">
        <v>2183</v>
      </c>
      <c r="JC10" s="49">
        <v>250</v>
      </c>
      <c r="JD10" s="49">
        <v>2224</v>
      </c>
      <c r="JE10" s="49"/>
      <c r="JF10" s="49">
        <v>451</v>
      </c>
      <c r="JG10" s="49"/>
      <c r="JH10" s="42">
        <f t="shared" si="61"/>
        <v>5108</v>
      </c>
      <c r="JI10" s="43">
        <f t="shared" si="62"/>
        <v>851.33333333333337</v>
      </c>
      <c r="JJ10" s="48">
        <v>2077</v>
      </c>
      <c r="JK10" s="49">
        <v>3530</v>
      </c>
      <c r="JL10" s="49"/>
      <c r="JM10" s="49"/>
      <c r="JN10" s="49">
        <v>1990</v>
      </c>
      <c r="JO10" s="49">
        <v>2318</v>
      </c>
      <c r="JP10" s="42">
        <f t="shared" si="63"/>
        <v>9915</v>
      </c>
      <c r="JQ10" s="43">
        <f t="shared" si="64"/>
        <v>1652.5</v>
      </c>
      <c r="JR10" s="48">
        <v>345</v>
      </c>
      <c r="JS10" s="49"/>
      <c r="JT10" s="49">
        <v>1526</v>
      </c>
      <c r="JU10" s="49"/>
      <c r="JV10" s="49">
        <v>4790</v>
      </c>
      <c r="JW10" s="49">
        <v>1115</v>
      </c>
      <c r="JX10" s="42">
        <f t="shared" si="65"/>
        <v>7776</v>
      </c>
      <c r="JY10" s="43">
        <f t="shared" si="66"/>
        <v>1296</v>
      </c>
      <c r="JZ10" s="48"/>
      <c r="KA10" s="49">
        <v>1062</v>
      </c>
      <c r="KB10" s="49">
        <v>4289</v>
      </c>
      <c r="KC10" s="49">
        <v>2292</v>
      </c>
      <c r="KD10" s="49"/>
      <c r="KE10" s="49">
        <v>4034</v>
      </c>
      <c r="KF10" s="42">
        <f t="shared" si="67"/>
        <v>11677</v>
      </c>
      <c r="KG10" s="43">
        <f t="shared" si="68"/>
        <v>1946.1666666666667</v>
      </c>
      <c r="KH10" s="48"/>
      <c r="KI10" s="49">
        <v>4449</v>
      </c>
      <c r="KJ10" s="49"/>
      <c r="KK10" s="49">
        <v>1188</v>
      </c>
      <c r="KL10" s="49">
        <v>3620</v>
      </c>
      <c r="KM10" s="49">
        <v>1134</v>
      </c>
      <c r="KN10" s="42">
        <f t="shared" si="69"/>
        <v>10391</v>
      </c>
      <c r="KO10" s="43">
        <f t="shared" si="70"/>
        <v>1731.8333333333333</v>
      </c>
      <c r="KP10" s="48">
        <v>1519</v>
      </c>
      <c r="KQ10" s="49"/>
      <c r="KR10" s="49"/>
      <c r="KS10" s="49">
        <v>1460</v>
      </c>
      <c r="KT10" s="49"/>
      <c r="KU10" s="49">
        <v>203</v>
      </c>
      <c r="KV10" s="42">
        <f t="shared" si="71"/>
        <v>3182</v>
      </c>
      <c r="KW10" s="43">
        <f t="shared" si="72"/>
        <v>530.33333333333337</v>
      </c>
      <c r="KX10" s="48"/>
      <c r="KY10" s="49">
        <v>2025</v>
      </c>
      <c r="KZ10" s="49"/>
      <c r="LA10" s="49">
        <v>1579</v>
      </c>
      <c r="LB10" s="49"/>
      <c r="LC10" s="49"/>
      <c r="LD10" s="42">
        <f t="shared" si="73"/>
        <v>3604</v>
      </c>
      <c r="LE10" s="43">
        <f t="shared" si="74"/>
        <v>600.66666666666663</v>
      </c>
      <c r="LF10" s="48">
        <v>2754</v>
      </c>
      <c r="LG10" s="49">
        <v>1227</v>
      </c>
      <c r="LH10" s="49"/>
      <c r="LI10" s="49">
        <v>816</v>
      </c>
      <c r="LJ10" s="49">
        <v>2143</v>
      </c>
      <c r="LK10" s="49"/>
      <c r="LL10" s="42">
        <f t="shared" si="75"/>
        <v>6940</v>
      </c>
      <c r="LM10" s="43">
        <f t="shared" si="76"/>
        <v>1156.6666666666667</v>
      </c>
      <c r="LN10" s="48"/>
      <c r="LO10" s="49">
        <v>1642</v>
      </c>
      <c r="LP10" s="49">
        <v>1871</v>
      </c>
      <c r="LQ10" s="49"/>
      <c r="LR10" s="49">
        <v>1836</v>
      </c>
      <c r="LS10" s="49">
        <v>1876</v>
      </c>
      <c r="LT10" s="42">
        <f t="shared" si="77"/>
        <v>7225</v>
      </c>
      <c r="LU10" s="43">
        <f t="shared" si="78"/>
        <v>1204.1666666666667</v>
      </c>
      <c r="LV10" s="48">
        <v>437</v>
      </c>
      <c r="LW10" s="49"/>
      <c r="LX10" s="49">
        <v>2166</v>
      </c>
      <c r="LY10" s="49">
        <v>1117</v>
      </c>
      <c r="LZ10" s="49">
        <v>2140</v>
      </c>
      <c r="MA10" s="49">
        <v>4795</v>
      </c>
      <c r="MB10" s="42">
        <f t="shared" si="79"/>
        <v>10655</v>
      </c>
      <c r="MC10" s="43">
        <f t="shared" si="80"/>
        <v>1775.8333333333333</v>
      </c>
      <c r="MD10" s="48"/>
      <c r="ME10" s="49">
        <v>1194</v>
      </c>
      <c r="MF10" s="49">
        <v>1699</v>
      </c>
      <c r="MG10" s="49">
        <v>1492</v>
      </c>
      <c r="MH10" s="49"/>
      <c r="MI10" s="49">
        <v>3739</v>
      </c>
      <c r="MJ10" s="42">
        <f t="shared" si="81"/>
        <v>8124</v>
      </c>
      <c r="MK10" s="43">
        <f t="shared" si="82"/>
        <v>1354</v>
      </c>
      <c r="ML10" s="48">
        <v>4445</v>
      </c>
      <c r="MM10" s="49">
        <v>1444</v>
      </c>
      <c r="MN10" s="49">
        <v>1337</v>
      </c>
      <c r="MO10" s="49">
        <v>2398</v>
      </c>
      <c r="MP10" s="49"/>
      <c r="MQ10" s="49"/>
      <c r="MR10" s="42">
        <f t="shared" si="83"/>
        <v>9624</v>
      </c>
      <c r="MS10" s="43">
        <f t="shared" si="84"/>
        <v>1604</v>
      </c>
      <c r="MT10" s="48">
        <v>443</v>
      </c>
      <c r="MU10" s="49">
        <v>1134</v>
      </c>
      <c r="MV10" s="49">
        <v>1142</v>
      </c>
      <c r="MW10" s="49"/>
      <c r="MX10" s="49">
        <v>2943</v>
      </c>
      <c r="MY10" s="49"/>
      <c r="MZ10" s="42">
        <f t="shared" si="85"/>
        <v>5662</v>
      </c>
      <c r="NA10" s="43">
        <f t="shared" si="86"/>
        <v>943.66666666666663</v>
      </c>
      <c r="NB10" s="48">
        <v>654</v>
      </c>
      <c r="NC10" s="49"/>
      <c r="ND10" s="49"/>
      <c r="NE10" s="49">
        <v>3138</v>
      </c>
      <c r="NF10" s="49"/>
      <c r="NG10" s="49">
        <v>2973</v>
      </c>
      <c r="NH10" s="42">
        <f t="shared" si="87"/>
        <v>6765</v>
      </c>
      <c r="NI10" s="43">
        <f t="shared" si="88"/>
        <v>1127.5</v>
      </c>
      <c r="NJ10" s="48"/>
      <c r="NK10" s="49"/>
      <c r="NL10" s="49">
        <v>2217</v>
      </c>
      <c r="NM10" s="49"/>
      <c r="NN10" s="49">
        <v>491</v>
      </c>
      <c r="NO10" s="49">
        <v>2449</v>
      </c>
      <c r="NP10" s="42">
        <f t="shared" si="89"/>
        <v>5157</v>
      </c>
      <c r="NQ10" s="43">
        <f t="shared" si="90"/>
        <v>859.5</v>
      </c>
      <c r="NR10" s="48"/>
      <c r="NS10" s="49">
        <v>3479</v>
      </c>
      <c r="NT10" s="49">
        <v>3459</v>
      </c>
      <c r="NU10" s="49">
        <v>4396</v>
      </c>
      <c r="NV10" s="49"/>
      <c r="NW10" s="49">
        <v>2765</v>
      </c>
      <c r="NX10" s="42">
        <f t="shared" si="91"/>
        <v>14099</v>
      </c>
      <c r="NY10" s="43">
        <f t="shared" si="92"/>
        <v>2349.8333333333335</v>
      </c>
      <c r="NZ10" s="48">
        <v>1661</v>
      </c>
      <c r="OA10" s="49">
        <v>1660</v>
      </c>
      <c r="OB10" s="49">
        <v>469</v>
      </c>
      <c r="OC10" s="49">
        <v>6511</v>
      </c>
      <c r="OD10" s="49">
        <v>871</v>
      </c>
      <c r="OE10" s="49"/>
      <c r="OF10" s="42">
        <f t="shared" si="93"/>
        <v>11172</v>
      </c>
      <c r="OG10" s="43">
        <f t="shared" si="94"/>
        <v>1862</v>
      </c>
      <c r="OH10" s="48">
        <v>662</v>
      </c>
      <c r="OI10" s="49">
        <v>1389</v>
      </c>
      <c r="OJ10" s="49"/>
      <c r="OK10" s="49">
        <v>569</v>
      </c>
      <c r="OL10" s="49">
        <v>4636</v>
      </c>
      <c r="OM10" s="49">
        <v>121</v>
      </c>
      <c r="ON10" s="42">
        <f t="shared" si="95"/>
        <v>7377</v>
      </c>
      <c r="OO10" s="43">
        <f t="shared" si="96"/>
        <v>1229.5</v>
      </c>
      <c r="OP10" s="48">
        <v>1766</v>
      </c>
      <c r="OQ10" s="49">
        <v>818</v>
      </c>
      <c r="OR10" s="49"/>
      <c r="OS10" s="49">
        <v>1881</v>
      </c>
      <c r="OT10" s="49">
        <v>1384</v>
      </c>
      <c r="OU10" s="49">
        <v>1791</v>
      </c>
      <c r="OV10" s="42">
        <f t="shared" si="97"/>
        <v>7640</v>
      </c>
      <c r="OW10" s="43">
        <f t="shared" si="98"/>
        <v>1273.3333333333333</v>
      </c>
      <c r="OX10" s="48"/>
      <c r="OY10" s="49">
        <v>1218</v>
      </c>
      <c r="OZ10" s="49"/>
      <c r="PA10" s="49"/>
      <c r="PB10" s="49">
        <v>1434</v>
      </c>
      <c r="PC10" s="49">
        <v>525</v>
      </c>
      <c r="PD10" s="67">
        <f t="shared" si="99"/>
        <v>3177</v>
      </c>
      <c r="PE10" s="68">
        <f t="shared" si="100"/>
        <v>529.5</v>
      </c>
      <c r="PF10" s="48">
        <v>1731</v>
      </c>
      <c r="PG10" s="49">
        <v>1684</v>
      </c>
      <c r="PH10" s="49">
        <v>2179</v>
      </c>
      <c r="PI10" s="49"/>
      <c r="PJ10" s="49"/>
      <c r="PK10" s="49">
        <v>1618</v>
      </c>
      <c r="PL10" s="67">
        <f t="shared" si="101"/>
        <v>7212</v>
      </c>
      <c r="PM10" s="68">
        <f t="shared" si="102"/>
        <v>1202</v>
      </c>
      <c r="PN10" s="48">
        <v>1323</v>
      </c>
      <c r="PO10" s="49">
        <v>1546</v>
      </c>
      <c r="PP10" s="49"/>
      <c r="PQ10" s="49">
        <v>864</v>
      </c>
      <c r="PR10" s="49">
        <v>2018</v>
      </c>
      <c r="PS10" s="49"/>
      <c r="PT10" s="67">
        <f t="shared" si="103"/>
        <v>5751</v>
      </c>
      <c r="PU10" s="68">
        <f t="shared" si="104"/>
        <v>958.5</v>
      </c>
      <c r="PV10" s="106">
        <v>1533</v>
      </c>
      <c r="PW10" s="107">
        <v>815</v>
      </c>
      <c r="PX10" s="107">
        <v>2044</v>
      </c>
      <c r="PY10" s="107"/>
      <c r="PZ10" s="107">
        <v>3946</v>
      </c>
      <c r="QA10" s="107"/>
      <c r="QB10" s="104">
        <f t="shared" si="105"/>
        <v>8338</v>
      </c>
      <c r="QC10" s="112">
        <f t="shared" si="106"/>
        <v>1389.6666666666667</v>
      </c>
      <c r="QD10" s="106">
        <v>1916</v>
      </c>
      <c r="QE10" s="107"/>
      <c r="QF10" s="107">
        <v>1702</v>
      </c>
      <c r="QG10" s="107">
        <v>1167</v>
      </c>
      <c r="QH10" s="107"/>
      <c r="QI10" s="107"/>
      <c r="QJ10" s="104">
        <f t="shared" si="107"/>
        <v>4785</v>
      </c>
      <c r="QK10" s="105">
        <f t="shared" si="108"/>
        <v>797.5</v>
      </c>
      <c r="QL10" s="106"/>
      <c r="QM10" s="107"/>
      <c r="QN10" s="107">
        <v>608</v>
      </c>
      <c r="QO10" s="107"/>
      <c r="QP10" s="107"/>
      <c r="QQ10" s="107">
        <v>108</v>
      </c>
      <c r="QR10" s="104">
        <f t="shared" si="109"/>
        <v>716</v>
      </c>
      <c r="QS10" s="105">
        <f t="shared" si="110"/>
        <v>119.33333333333333</v>
      </c>
      <c r="QT10" s="48"/>
      <c r="QU10" s="49"/>
      <c r="QV10" s="49"/>
      <c r="QW10" s="49"/>
      <c r="QX10" s="49">
        <v>30</v>
      </c>
      <c r="QY10" s="49">
        <v>1043</v>
      </c>
      <c r="QZ10" s="67">
        <f t="shared" si="111"/>
        <v>1073</v>
      </c>
      <c r="RA10" s="68">
        <f t="shared" si="112"/>
        <v>178.83333333333334</v>
      </c>
      <c r="RB10" s="106"/>
      <c r="RC10" s="107"/>
      <c r="RD10" s="107"/>
      <c r="RE10" s="107">
        <v>2858</v>
      </c>
      <c r="RF10" s="107">
        <v>3959</v>
      </c>
      <c r="RG10" s="107">
        <v>258</v>
      </c>
      <c r="RH10" s="104">
        <f t="shared" si="113"/>
        <v>7075</v>
      </c>
      <c r="RI10" s="105">
        <f t="shared" si="114"/>
        <v>1179.1666666666667</v>
      </c>
      <c r="RJ10" s="106">
        <v>2808</v>
      </c>
      <c r="RK10" s="107">
        <v>1236</v>
      </c>
      <c r="RL10" s="107"/>
      <c r="RM10" s="107"/>
      <c r="RN10" s="107">
        <v>2095</v>
      </c>
      <c r="RO10" s="107"/>
      <c r="RP10" s="104">
        <f t="shared" si="115"/>
        <v>6139</v>
      </c>
      <c r="RQ10" s="105">
        <f t="shared" si="116"/>
        <v>1023.1666666666666</v>
      </c>
      <c r="RR10" s="106">
        <v>3544</v>
      </c>
      <c r="RS10" s="107"/>
      <c r="RT10" s="107">
        <v>2794</v>
      </c>
      <c r="RU10" s="107"/>
      <c r="RV10" s="107">
        <v>510</v>
      </c>
      <c r="RW10" s="107">
        <v>4536</v>
      </c>
      <c r="RX10" s="104">
        <f t="shared" si="117"/>
        <v>11384</v>
      </c>
      <c r="RY10" s="105">
        <f t="shared" si="118"/>
        <v>1897.3333333333333</v>
      </c>
      <c r="RZ10" s="106"/>
      <c r="SA10" s="107">
        <v>2404</v>
      </c>
      <c r="SB10" s="107">
        <v>138</v>
      </c>
      <c r="SC10" s="107">
        <v>3294</v>
      </c>
      <c r="SD10" s="107">
        <v>914</v>
      </c>
      <c r="SE10" s="107"/>
      <c r="SF10" s="104">
        <f t="shared" si="119"/>
        <v>6750</v>
      </c>
      <c r="SG10" s="105">
        <f t="shared" si="120"/>
        <v>1125</v>
      </c>
      <c r="SH10" s="106"/>
      <c r="SI10" s="107">
        <v>977</v>
      </c>
      <c r="SJ10" s="107">
        <v>1907</v>
      </c>
      <c r="SK10" s="107">
        <v>116</v>
      </c>
      <c r="SL10" s="107"/>
      <c r="SM10" s="107"/>
      <c r="SN10" s="104">
        <f t="shared" si="121"/>
        <v>3000</v>
      </c>
      <c r="SO10" s="105">
        <f t="shared" si="122"/>
        <v>500</v>
      </c>
      <c r="SP10" s="106">
        <v>540</v>
      </c>
      <c r="SQ10" s="107">
        <v>1257</v>
      </c>
      <c r="SR10" s="107"/>
      <c r="SS10" s="107">
        <v>1134</v>
      </c>
      <c r="ST10" s="107">
        <v>2044</v>
      </c>
      <c r="SU10" s="107"/>
      <c r="SV10" s="104">
        <f t="shared" si="123"/>
        <v>4975</v>
      </c>
      <c r="SW10" s="105">
        <f t="shared" si="124"/>
        <v>829.16666666666663</v>
      </c>
      <c r="SX10" s="106"/>
      <c r="SY10" s="107"/>
      <c r="SZ10" s="107">
        <v>1342</v>
      </c>
      <c r="TA10" s="107"/>
      <c r="TB10" s="107"/>
      <c r="TC10" s="107"/>
      <c r="TD10" s="104">
        <f t="shared" si="125"/>
        <v>1342</v>
      </c>
      <c r="TE10" s="105">
        <f t="shared" si="126"/>
        <v>223.66666666666666</v>
      </c>
      <c r="TF10" s="106">
        <v>1026</v>
      </c>
      <c r="TG10" s="107">
        <v>1457</v>
      </c>
      <c r="TH10" s="107">
        <v>1674</v>
      </c>
      <c r="TI10" s="107">
        <v>2215</v>
      </c>
      <c r="TJ10" s="107">
        <v>486</v>
      </c>
      <c r="TK10" s="107">
        <v>2854</v>
      </c>
      <c r="TL10" s="104">
        <f t="shared" si="127"/>
        <v>9712</v>
      </c>
      <c r="TM10" s="105">
        <f t="shared" si="128"/>
        <v>1618.6666666666667</v>
      </c>
      <c r="TN10" s="48">
        <v>1296</v>
      </c>
      <c r="TO10" s="49">
        <v>2086</v>
      </c>
      <c r="TP10" s="49">
        <v>2322</v>
      </c>
      <c r="TQ10" s="49">
        <v>693</v>
      </c>
      <c r="TR10" s="49">
        <v>2644</v>
      </c>
      <c r="TS10" s="49"/>
      <c r="TT10" s="67">
        <f t="shared" si="129"/>
        <v>9041</v>
      </c>
      <c r="TU10" s="68">
        <f t="shared" si="130"/>
        <v>1506.8333333333333</v>
      </c>
      <c r="TV10" s="54">
        <v>216</v>
      </c>
      <c r="TW10" s="127">
        <v>1884</v>
      </c>
      <c r="TX10" s="127">
        <v>632</v>
      </c>
      <c r="TY10" s="127"/>
      <c r="TZ10" s="127">
        <v>1674</v>
      </c>
      <c r="UA10" s="127">
        <v>1598</v>
      </c>
      <c r="UB10" s="42">
        <f t="shared" si="131"/>
        <v>6004</v>
      </c>
      <c r="UC10" s="43">
        <f t="shared" si="132"/>
        <v>1000.6666666666666</v>
      </c>
      <c r="UD10" s="106">
        <v>2453</v>
      </c>
      <c r="UE10" s="107"/>
      <c r="UF10" s="107">
        <v>1243</v>
      </c>
      <c r="UG10" s="107">
        <v>1188</v>
      </c>
      <c r="UH10" s="107">
        <v>894</v>
      </c>
      <c r="UI10" s="107"/>
      <c r="UJ10" s="131">
        <f t="shared" si="133"/>
        <v>5778</v>
      </c>
      <c r="UK10" s="132">
        <f t="shared" si="134"/>
        <v>963</v>
      </c>
      <c r="UL10" s="106"/>
      <c r="UM10" s="107">
        <v>3752</v>
      </c>
      <c r="UN10" s="107">
        <v>3713</v>
      </c>
      <c r="UO10" s="107">
        <v>3850</v>
      </c>
      <c r="UP10" s="107">
        <v>5019</v>
      </c>
      <c r="UQ10" s="107">
        <v>591</v>
      </c>
      <c r="UR10" s="131">
        <f t="shared" si="135"/>
        <v>16925</v>
      </c>
      <c r="US10" s="132">
        <f t="shared" si="136"/>
        <v>2820.8333333333335</v>
      </c>
      <c r="UT10" s="106">
        <v>2862</v>
      </c>
      <c r="UU10" s="107">
        <v>539</v>
      </c>
      <c r="UV10" s="107"/>
      <c r="UW10" s="107">
        <v>893</v>
      </c>
      <c r="UX10" s="107"/>
      <c r="UY10" s="107"/>
      <c r="UZ10" s="107">
        <v>702</v>
      </c>
      <c r="VA10" s="104">
        <f t="shared" si="137"/>
        <v>4996</v>
      </c>
      <c r="VB10" s="105">
        <f t="shared" si="138"/>
        <v>832.66666666666663</v>
      </c>
      <c r="VC10" s="106"/>
      <c r="VD10" s="107"/>
      <c r="VE10" s="107">
        <v>2108</v>
      </c>
      <c r="VF10" s="107">
        <v>147</v>
      </c>
      <c r="VG10" s="107">
        <v>4774</v>
      </c>
      <c r="VH10" s="107"/>
      <c r="VI10" s="104">
        <f t="shared" si="139"/>
        <v>7861.6666666666661</v>
      </c>
      <c r="VJ10" s="105">
        <f t="shared" si="140"/>
        <v>1310.2777777777776</v>
      </c>
      <c r="VK10" s="106">
        <v>1536</v>
      </c>
      <c r="VL10" s="107">
        <v>3341</v>
      </c>
      <c r="VM10" s="107">
        <v>1859</v>
      </c>
      <c r="VN10" s="107"/>
      <c r="VO10" s="107"/>
      <c r="VP10" s="107">
        <v>1176</v>
      </c>
      <c r="VQ10" s="104">
        <f t="shared" si="141"/>
        <v>7912</v>
      </c>
      <c r="VR10" s="105">
        <f t="shared" si="142"/>
        <v>1318.6666666666667</v>
      </c>
      <c r="VS10" s="48">
        <v>1470</v>
      </c>
      <c r="VT10" s="49">
        <v>1234</v>
      </c>
      <c r="VU10" s="49"/>
      <c r="VV10" s="49"/>
      <c r="VW10" s="49"/>
      <c r="VX10" s="49"/>
      <c r="VY10" s="67">
        <f t="shared" si="143"/>
        <v>2704</v>
      </c>
      <c r="VZ10" s="68">
        <f t="shared" si="144"/>
        <v>450.66666666666669</v>
      </c>
      <c r="WA10" s="106">
        <v>1749</v>
      </c>
      <c r="WB10" s="107">
        <v>1776</v>
      </c>
      <c r="WC10" s="107">
        <v>3217</v>
      </c>
      <c r="WD10" s="107">
        <v>3219</v>
      </c>
      <c r="WE10" s="107">
        <v>1630</v>
      </c>
      <c r="WF10" s="107">
        <v>1647</v>
      </c>
      <c r="WG10" s="104">
        <f t="shared" si="145"/>
        <v>13238</v>
      </c>
      <c r="WH10" s="105">
        <f t="shared" si="146"/>
        <v>2206.3333333333335</v>
      </c>
      <c r="WI10" s="63"/>
      <c r="WJ10" s="64"/>
      <c r="WK10" s="64">
        <v>864</v>
      </c>
      <c r="WL10" s="64">
        <v>2201</v>
      </c>
      <c r="WM10" s="64"/>
      <c r="WN10" s="64"/>
      <c r="WO10" s="67">
        <f t="shared" si="147"/>
        <v>3065</v>
      </c>
      <c r="WP10" s="68">
        <f t="shared" si="148"/>
        <v>510.83333333333331</v>
      </c>
      <c r="WQ10" s="48">
        <v>1075</v>
      </c>
      <c r="WR10" s="49">
        <v>483</v>
      </c>
      <c r="WS10" s="49">
        <v>633</v>
      </c>
      <c r="WT10" s="49"/>
      <c r="WU10" s="49"/>
      <c r="WV10" s="49"/>
      <c r="WW10" s="49"/>
      <c r="WX10" s="67">
        <f t="shared" si="149"/>
        <v>2191</v>
      </c>
      <c r="WY10" s="68">
        <f t="shared" si="150"/>
        <v>365.16666666666669</v>
      </c>
      <c r="WZ10" s="48"/>
      <c r="XA10" s="49"/>
      <c r="XB10" s="49">
        <v>2735</v>
      </c>
      <c r="XC10" s="49">
        <v>3270</v>
      </c>
      <c r="XD10" s="49">
        <v>3148</v>
      </c>
      <c r="XE10" s="49"/>
      <c r="XF10" s="49">
        <v>3030</v>
      </c>
      <c r="XG10" s="67">
        <f t="shared" si="151"/>
        <v>12183</v>
      </c>
      <c r="XH10" s="68">
        <f t="shared" si="152"/>
        <v>2030.5</v>
      </c>
      <c r="XI10" s="48">
        <v>1692</v>
      </c>
      <c r="XJ10" s="49">
        <v>1895</v>
      </c>
      <c r="XK10" s="49">
        <v>388</v>
      </c>
      <c r="XL10" s="49">
        <v>182</v>
      </c>
      <c r="XM10" s="49">
        <v>722</v>
      </c>
      <c r="XN10" s="49">
        <v>432</v>
      </c>
      <c r="XO10" s="49">
        <v>89</v>
      </c>
      <c r="XP10" s="67">
        <f t="shared" si="153"/>
        <v>5400</v>
      </c>
      <c r="XQ10" s="68">
        <f t="shared" si="154"/>
        <v>900</v>
      </c>
      <c r="XR10" s="48">
        <v>257</v>
      </c>
      <c r="XS10" s="49">
        <v>1089</v>
      </c>
      <c r="XT10" s="49">
        <v>1167</v>
      </c>
      <c r="XU10" s="49"/>
      <c r="XV10" s="49">
        <v>137</v>
      </c>
      <c r="XW10" s="49">
        <v>315</v>
      </c>
      <c r="XX10" s="49">
        <v>878</v>
      </c>
      <c r="XY10" s="67">
        <f t="shared" si="155"/>
        <v>3843</v>
      </c>
      <c r="XZ10" s="68">
        <f t="shared" si="156"/>
        <v>640.5</v>
      </c>
      <c r="YA10" s="48">
        <v>2904</v>
      </c>
      <c r="YB10" s="49">
        <v>2585</v>
      </c>
      <c r="YC10" s="49">
        <v>2650</v>
      </c>
      <c r="YD10" s="49"/>
      <c r="YE10" s="49">
        <v>108</v>
      </c>
      <c r="YF10" s="49">
        <v>3229</v>
      </c>
      <c r="YG10" s="49"/>
      <c r="YH10" s="67">
        <f t="shared" si="157"/>
        <v>11476</v>
      </c>
      <c r="YI10" s="68">
        <f t="shared" si="158"/>
        <v>1912.6666666666667</v>
      </c>
      <c r="YJ10" s="48">
        <v>247</v>
      </c>
      <c r="YK10" s="49"/>
      <c r="YL10" s="49">
        <v>1091</v>
      </c>
      <c r="YM10" s="49">
        <v>2801</v>
      </c>
      <c r="YN10" s="49">
        <v>3672</v>
      </c>
      <c r="YO10" s="49">
        <v>530</v>
      </c>
      <c r="YP10" s="49">
        <v>262</v>
      </c>
      <c r="YQ10" s="67">
        <f t="shared" si="159"/>
        <v>8603</v>
      </c>
      <c r="YR10" s="68">
        <f t="shared" si="160"/>
        <v>1433.8333333333333</v>
      </c>
      <c r="YS10" s="48">
        <v>1188</v>
      </c>
      <c r="YT10" s="49">
        <v>2154</v>
      </c>
      <c r="YU10" s="49">
        <v>2336</v>
      </c>
      <c r="YV10" s="49">
        <v>2892</v>
      </c>
      <c r="YW10" s="49"/>
      <c r="YX10" s="49">
        <v>401</v>
      </c>
      <c r="YY10" s="49">
        <v>164</v>
      </c>
      <c r="YZ10" s="67">
        <f t="shared" si="161"/>
        <v>9135</v>
      </c>
      <c r="ZA10" s="68">
        <f t="shared" si="162"/>
        <v>1522.5</v>
      </c>
      <c r="ZB10" s="48">
        <v>643</v>
      </c>
      <c r="ZC10" s="49">
        <v>4824</v>
      </c>
      <c r="ZD10" s="49">
        <v>1106</v>
      </c>
      <c r="ZE10" s="49">
        <v>614</v>
      </c>
      <c r="ZF10" s="49">
        <v>3515</v>
      </c>
      <c r="ZG10" s="49">
        <v>213</v>
      </c>
      <c r="ZH10" s="67">
        <f t="shared" si="163"/>
        <v>10915</v>
      </c>
      <c r="ZI10" s="68">
        <f t="shared" si="164"/>
        <v>1819.1666666666667</v>
      </c>
      <c r="ZJ10" s="48"/>
      <c r="ZK10" s="49"/>
      <c r="ZL10" s="49">
        <v>857</v>
      </c>
      <c r="ZM10" s="49">
        <v>3018</v>
      </c>
      <c r="ZN10" s="49">
        <v>674</v>
      </c>
      <c r="ZO10" s="49">
        <v>1284</v>
      </c>
      <c r="ZP10" s="67">
        <f t="shared" si="165"/>
        <v>5833</v>
      </c>
      <c r="ZQ10" s="68">
        <f t="shared" si="166"/>
        <v>972.16666666666663</v>
      </c>
      <c r="ZR10" s="63">
        <v>1211</v>
      </c>
      <c r="ZS10" s="64">
        <v>1080</v>
      </c>
      <c r="ZT10" s="64">
        <v>2951</v>
      </c>
      <c r="ZU10" s="22">
        <v>1433</v>
      </c>
      <c r="ZV10" s="22"/>
      <c r="ZW10" s="22">
        <v>979</v>
      </c>
      <c r="ZX10" s="67">
        <f t="shared" si="167"/>
        <v>7654</v>
      </c>
      <c r="ZY10" s="68">
        <f t="shared" si="168"/>
        <v>1275.6666666666667</v>
      </c>
      <c r="ZZ10" s="48">
        <v>704</v>
      </c>
      <c r="AAA10" s="49">
        <v>2571</v>
      </c>
      <c r="AAB10" s="49"/>
      <c r="AAC10" s="49">
        <v>590</v>
      </c>
      <c r="AAD10" s="49">
        <v>2999</v>
      </c>
      <c r="AAE10" s="49">
        <v>50</v>
      </c>
      <c r="AAF10" s="49">
        <v>2143</v>
      </c>
      <c r="AAG10" s="67">
        <f t="shared" si="169"/>
        <v>9057</v>
      </c>
      <c r="AAH10" s="68">
        <f t="shared" si="170"/>
        <v>1509.5</v>
      </c>
      <c r="AAI10" s="48"/>
      <c r="AAJ10" s="49"/>
      <c r="AAK10" s="49">
        <v>1242</v>
      </c>
      <c r="AAL10" s="49">
        <v>972</v>
      </c>
      <c r="AAM10" s="49">
        <v>3896</v>
      </c>
      <c r="AAN10" s="49">
        <v>3029</v>
      </c>
      <c r="AAO10" s="49">
        <v>2588</v>
      </c>
      <c r="AAP10" s="67">
        <f t="shared" si="171"/>
        <v>11727</v>
      </c>
      <c r="AAQ10" s="68">
        <f t="shared" si="172"/>
        <v>1954.5</v>
      </c>
      <c r="AAR10" s="48">
        <v>861</v>
      </c>
      <c r="AAS10" s="49">
        <v>1218</v>
      </c>
      <c r="AAT10" s="49">
        <v>86</v>
      </c>
      <c r="AAU10" s="49">
        <v>1552</v>
      </c>
      <c r="AAV10" s="49">
        <v>36</v>
      </c>
      <c r="AAW10" s="49">
        <v>621</v>
      </c>
      <c r="AAX10" s="67">
        <f t="shared" si="173"/>
        <v>4374</v>
      </c>
      <c r="AAY10" s="68">
        <f t="shared" si="174"/>
        <v>729</v>
      </c>
      <c r="AAZ10" s="48"/>
      <c r="ABA10" s="49">
        <v>4099</v>
      </c>
      <c r="ABB10" s="49"/>
      <c r="ABC10" s="49">
        <v>6037</v>
      </c>
      <c r="ABD10" s="49"/>
      <c r="ABE10" s="49">
        <v>2260</v>
      </c>
      <c r="ABF10" s="67">
        <f t="shared" si="175"/>
        <v>12396</v>
      </c>
      <c r="ABG10" s="68">
        <f t="shared" si="176"/>
        <v>2066</v>
      </c>
      <c r="ABH10" s="48">
        <v>297</v>
      </c>
      <c r="ABI10" s="49">
        <v>28</v>
      </c>
      <c r="ABJ10" s="49">
        <v>3212</v>
      </c>
      <c r="ABK10" s="49">
        <v>123</v>
      </c>
      <c r="ABL10" s="49">
        <v>2834</v>
      </c>
      <c r="ABM10" s="49">
        <v>355</v>
      </c>
      <c r="ABN10" s="67">
        <f t="shared" si="177"/>
        <v>6849</v>
      </c>
      <c r="ABO10" s="68">
        <f t="shared" si="178"/>
        <v>1141.5</v>
      </c>
      <c r="ABP10" s="48">
        <v>2777</v>
      </c>
      <c r="ABQ10" s="49">
        <v>839</v>
      </c>
      <c r="ABR10" s="49">
        <v>3281</v>
      </c>
      <c r="ABS10" s="49">
        <v>3585</v>
      </c>
      <c r="ABT10" s="49">
        <v>120</v>
      </c>
      <c r="ABU10" s="49">
        <v>588</v>
      </c>
      <c r="ABV10" s="67">
        <f t="shared" si="179"/>
        <v>11190</v>
      </c>
      <c r="ABW10" s="68">
        <f t="shared" si="180"/>
        <v>1865</v>
      </c>
      <c r="ABX10" s="48">
        <v>2474</v>
      </c>
      <c r="ABY10" s="49">
        <v>810</v>
      </c>
      <c r="ABZ10" s="49"/>
      <c r="ACA10" s="49"/>
      <c r="ACB10" s="49">
        <v>414</v>
      </c>
      <c r="ACC10" s="49">
        <v>564</v>
      </c>
      <c r="ACD10" s="67">
        <f t="shared" si="181"/>
        <v>4262</v>
      </c>
      <c r="ACE10" s="68">
        <f t="shared" si="182"/>
        <v>710.33333333333337</v>
      </c>
      <c r="ACF10" s="48"/>
      <c r="ACG10" s="49">
        <v>1375</v>
      </c>
      <c r="ACH10" s="49">
        <v>5666</v>
      </c>
      <c r="ACI10" s="49">
        <v>624</v>
      </c>
      <c r="ACJ10" s="49">
        <v>1925</v>
      </c>
      <c r="ACK10" s="49">
        <v>4091</v>
      </c>
      <c r="ACL10" s="67">
        <f t="shared" si="183"/>
        <v>13681</v>
      </c>
      <c r="ACM10" s="68">
        <f t="shared" si="184"/>
        <v>2280.1666666666665</v>
      </c>
      <c r="ACN10" s="48"/>
      <c r="ACO10" s="49">
        <v>1956</v>
      </c>
      <c r="ACP10" s="49">
        <v>1481</v>
      </c>
      <c r="ACQ10" s="49">
        <v>3165</v>
      </c>
      <c r="ACR10" s="49">
        <v>5058</v>
      </c>
      <c r="ACS10" s="49">
        <v>3334</v>
      </c>
      <c r="ACT10" s="67">
        <f t="shared" si="185"/>
        <v>14994</v>
      </c>
      <c r="ACU10" s="68">
        <f t="shared" si="186"/>
        <v>2499</v>
      </c>
      <c r="ACV10" s="48">
        <v>16</v>
      </c>
      <c r="ACW10" s="49">
        <v>1764</v>
      </c>
      <c r="ACX10" s="49">
        <v>175</v>
      </c>
      <c r="ACY10" s="49">
        <v>4308</v>
      </c>
      <c r="ACZ10" s="49"/>
      <c r="ADA10" s="49">
        <v>2684</v>
      </c>
      <c r="ADB10" s="67">
        <f t="shared" si="187"/>
        <v>8947</v>
      </c>
      <c r="ADC10" s="68">
        <f t="shared" si="188"/>
        <v>1491.1666666666667</v>
      </c>
      <c r="ADD10" s="48">
        <v>4124</v>
      </c>
      <c r="ADE10" s="49">
        <v>124</v>
      </c>
      <c r="ADF10" s="49">
        <v>917</v>
      </c>
      <c r="ADG10" s="49"/>
      <c r="ADH10" s="49">
        <v>3257</v>
      </c>
      <c r="ADI10" s="49">
        <v>2372</v>
      </c>
      <c r="ADJ10" s="67">
        <f t="shared" si="189"/>
        <v>10794</v>
      </c>
      <c r="ADK10" s="68">
        <f t="shared" si="190"/>
        <v>1799</v>
      </c>
      <c r="ADL10" s="48"/>
      <c r="ADM10" s="49">
        <v>1963</v>
      </c>
      <c r="ADN10" s="49">
        <v>1717</v>
      </c>
      <c r="ADO10" s="49">
        <v>326</v>
      </c>
      <c r="ADP10" s="49">
        <v>4806</v>
      </c>
      <c r="ADQ10" s="49">
        <v>1998</v>
      </c>
      <c r="ADR10" s="67">
        <f t="shared" si="191"/>
        <v>10810</v>
      </c>
      <c r="ADS10" s="68">
        <f t="shared" si="192"/>
        <v>1801.6666666666667</v>
      </c>
      <c r="ADT10" s="48">
        <v>1172</v>
      </c>
      <c r="ADU10" s="49"/>
      <c r="ADV10" s="49">
        <v>2656</v>
      </c>
      <c r="ADW10" s="49"/>
      <c r="ADX10" s="49">
        <v>834</v>
      </c>
      <c r="ADY10" s="49">
        <v>1231</v>
      </c>
      <c r="ADZ10" s="67">
        <f t="shared" si="193"/>
        <v>5893</v>
      </c>
      <c r="AEA10" s="68">
        <f t="shared" si="194"/>
        <v>982.16666666666663</v>
      </c>
      <c r="AEB10" s="48">
        <v>3481</v>
      </c>
      <c r="AEC10" s="49">
        <v>1943</v>
      </c>
      <c r="AED10" s="49">
        <v>4401</v>
      </c>
      <c r="AEE10" s="49">
        <v>711</v>
      </c>
      <c r="AEF10" s="49">
        <v>735</v>
      </c>
      <c r="AEG10" s="49">
        <v>118</v>
      </c>
      <c r="AEH10" s="67">
        <f t="shared" si="195"/>
        <v>11389</v>
      </c>
      <c r="AEI10" s="68">
        <f t="shared" si="196"/>
        <v>1898.1666666666667</v>
      </c>
      <c r="AEJ10" s="48">
        <v>2087</v>
      </c>
      <c r="AEK10" s="49">
        <v>93</v>
      </c>
      <c r="AEL10" s="49">
        <v>338</v>
      </c>
      <c r="AEM10" s="49">
        <v>558</v>
      </c>
      <c r="AEN10" s="49">
        <v>12</v>
      </c>
      <c r="AEO10" s="49">
        <v>2923</v>
      </c>
      <c r="AEP10" s="67">
        <f t="shared" si="197"/>
        <v>6011</v>
      </c>
      <c r="AEQ10" s="68">
        <f t="shared" si="198"/>
        <v>1001.8333333333334</v>
      </c>
      <c r="AER10" s="48">
        <v>2159</v>
      </c>
      <c r="AES10" s="49">
        <v>130</v>
      </c>
      <c r="AET10" s="49">
        <v>1597</v>
      </c>
      <c r="AEU10" s="49">
        <v>918</v>
      </c>
      <c r="AEV10" s="49">
        <v>1320</v>
      </c>
      <c r="AEW10" s="49">
        <v>2055</v>
      </c>
      <c r="AEX10" s="67">
        <f t="shared" si="199"/>
        <v>8179</v>
      </c>
      <c r="AEY10" s="68">
        <f t="shared" si="200"/>
        <v>1363.1666666666667</v>
      </c>
      <c r="AEZ10" s="48">
        <v>2028</v>
      </c>
      <c r="AFA10" s="49"/>
      <c r="AFB10" s="49">
        <v>4423</v>
      </c>
      <c r="AFC10" s="49">
        <v>1105</v>
      </c>
      <c r="AFD10" s="49">
        <v>1270</v>
      </c>
      <c r="AFE10" s="49">
        <v>1277</v>
      </c>
      <c r="AFF10" s="67">
        <f t="shared" si="201"/>
        <v>10103</v>
      </c>
      <c r="AFG10" s="68">
        <f t="shared" si="202"/>
        <v>1683.8333333333333</v>
      </c>
      <c r="AFH10" s="48"/>
      <c r="AFI10" s="49">
        <v>2930</v>
      </c>
      <c r="AFJ10" s="49">
        <v>264</v>
      </c>
      <c r="AFK10" s="49">
        <v>1443</v>
      </c>
      <c r="AFL10" s="49">
        <v>499</v>
      </c>
      <c r="AFM10" s="49"/>
      <c r="AFN10" s="67">
        <f t="shared" si="203"/>
        <v>5136</v>
      </c>
      <c r="AFO10" s="68">
        <f t="shared" si="204"/>
        <v>856</v>
      </c>
      <c r="AFP10" s="48">
        <v>449</v>
      </c>
      <c r="AFQ10" s="49"/>
      <c r="AFR10" s="49">
        <v>5996</v>
      </c>
      <c r="AFS10" s="49">
        <v>715</v>
      </c>
      <c r="AFT10" s="49">
        <v>788</v>
      </c>
      <c r="AFU10" s="49">
        <v>3076</v>
      </c>
      <c r="AFV10" s="67">
        <f t="shared" si="205"/>
        <v>11024</v>
      </c>
      <c r="AFW10" s="68">
        <f t="shared" si="206"/>
        <v>1837.3333333333333</v>
      </c>
      <c r="AFX10" s="48">
        <v>2018</v>
      </c>
      <c r="AFY10" s="49">
        <v>1626</v>
      </c>
      <c r="AFZ10" s="49"/>
      <c r="AGA10" s="49">
        <v>2610</v>
      </c>
      <c r="AGB10" s="49"/>
      <c r="AGC10" s="49">
        <v>756</v>
      </c>
      <c r="AGD10" s="67">
        <f t="shared" si="207"/>
        <v>7010</v>
      </c>
      <c r="AGE10" s="68">
        <f t="shared" si="208"/>
        <v>1168.3333333333333</v>
      </c>
      <c r="AGF10" s="48">
        <v>2920</v>
      </c>
      <c r="AGG10" s="49">
        <v>1275</v>
      </c>
      <c r="AGH10" s="49">
        <v>3214</v>
      </c>
      <c r="AGI10" s="49">
        <v>2113</v>
      </c>
      <c r="AGJ10" s="49">
        <v>124</v>
      </c>
      <c r="AGK10" s="49">
        <v>1404</v>
      </c>
      <c r="AGL10" s="67">
        <f t="shared" si="209"/>
        <v>11050</v>
      </c>
      <c r="AGM10" s="68">
        <f t="shared" si="210"/>
        <v>1841.6666666666667</v>
      </c>
      <c r="AGN10" s="48">
        <v>1942</v>
      </c>
      <c r="AGO10" s="49"/>
      <c r="AGP10" s="49">
        <v>1278</v>
      </c>
      <c r="AGQ10" s="49">
        <v>3024</v>
      </c>
      <c r="AGR10" s="49">
        <v>1692</v>
      </c>
      <c r="AGS10" s="49">
        <v>1330</v>
      </c>
      <c r="AGT10" s="67">
        <f t="shared" si="211"/>
        <v>9266</v>
      </c>
      <c r="AGU10" s="68">
        <f t="shared" si="212"/>
        <v>1544.3333333333333</v>
      </c>
      <c r="AGV10" s="48">
        <v>1330</v>
      </c>
      <c r="AGW10" s="49"/>
      <c r="AGX10" s="49">
        <v>1433</v>
      </c>
      <c r="AGY10" s="49"/>
      <c r="AGZ10" s="49"/>
      <c r="AHA10" s="49"/>
      <c r="AHB10" s="49">
        <v>2228</v>
      </c>
      <c r="AHC10" s="67">
        <f t="shared" si="213"/>
        <v>3661</v>
      </c>
      <c r="AHD10" s="68">
        <f t="shared" si="214"/>
        <v>610.16666666666663</v>
      </c>
      <c r="AHE10" s="48">
        <v>1448</v>
      </c>
      <c r="AHF10" s="49">
        <v>1114</v>
      </c>
      <c r="AHG10" s="49">
        <v>734</v>
      </c>
      <c r="AHH10" s="49">
        <v>14</v>
      </c>
      <c r="AHI10" s="49"/>
      <c r="AHJ10" s="49"/>
      <c r="AHK10" s="67">
        <f t="shared" si="215"/>
        <v>3310</v>
      </c>
      <c r="AHL10" s="68">
        <f t="shared" si="216"/>
        <v>551.66666666666663</v>
      </c>
      <c r="AHM10" s="48">
        <v>112</v>
      </c>
      <c r="AHN10" s="49"/>
      <c r="AHO10" s="49">
        <v>3298</v>
      </c>
      <c r="AHP10" s="49">
        <v>1626</v>
      </c>
      <c r="AHQ10" s="49">
        <v>2446</v>
      </c>
      <c r="AHR10" s="49">
        <v>267</v>
      </c>
      <c r="AHS10" s="67">
        <f t="shared" si="217"/>
        <v>7749</v>
      </c>
      <c r="AHT10" s="68">
        <f t="shared" si="218"/>
        <v>1291.5</v>
      </c>
      <c r="AHU10" s="48">
        <v>1836</v>
      </c>
      <c r="AHV10" s="49">
        <v>2027</v>
      </c>
      <c r="AHW10" s="49"/>
      <c r="AHX10" s="49">
        <v>2308</v>
      </c>
      <c r="AHY10" s="49">
        <v>1331</v>
      </c>
      <c r="AHZ10" s="49"/>
      <c r="AIA10" s="67">
        <f t="shared" si="219"/>
        <v>7502</v>
      </c>
      <c r="AIB10" s="68">
        <f t="shared" si="220"/>
        <v>1250.3333333333333</v>
      </c>
      <c r="AIC10" s="48"/>
      <c r="AID10" s="49"/>
      <c r="AIE10" s="49">
        <v>2230</v>
      </c>
      <c r="AIF10" s="49">
        <v>131</v>
      </c>
      <c r="AIG10" s="49">
        <v>14</v>
      </c>
      <c r="AIH10" s="49">
        <v>1620</v>
      </c>
      <c r="AII10" s="67">
        <f t="shared" si="221"/>
        <v>3995</v>
      </c>
      <c r="AIJ10" s="68">
        <f t="shared" si="222"/>
        <v>181.59090909090909</v>
      </c>
      <c r="AIK10" s="48">
        <v>139</v>
      </c>
      <c r="AIL10" s="49">
        <v>710</v>
      </c>
      <c r="AIM10" s="49">
        <v>2166</v>
      </c>
      <c r="AIN10" s="49">
        <v>2927</v>
      </c>
      <c r="AIO10" s="49">
        <v>89</v>
      </c>
      <c r="AIP10" s="49"/>
      <c r="AIQ10" s="67">
        <f t="shared" si="223"/>
        <v>6031</v>
      </c>
      <c r="AIR10" s="68">
        <f t="shared" si="224"/>
        <v>274.13636363636363</v>
      </c>
      <c r="AIS10" s="48">
        <v>440</v>
      </c>
      <c r="AIT10" s="49">
        <v>1264</v>
      </c>
      <c r="AIU10" s="49">
        <v>2409</v>
      </c>
      <c r="AIV10" s="49"/>
      <c r="AIW10" s="49">
        <v>1971</v>
      </c>
      <c r="AIX10" s="49"/>
      <c r="AIY10" s="67">
        <f t="shared" si="225"/>
        <v>6084</v>
      </c>
      <c r="AIZ10" s="68">
        <f t="shared" si="226"/>
        <v>276.54545454545456</v>
      </c>
      <c r="AJA10" s="48">
        <v>240</v>
      </c>
      <c r="AJB10" s="49">
        <v>515</v>
      </c>
      <c r="AJC10" s="49"/>
      <c r="AJD10" s="49"/>
      <c r="AJE10" s="49"/>
      <c r="AJF10" s="49">
        <v>1350</v>
      </c>
      <c r="AJG10" s="67">
        <f t="shared" si="227"/>
        <v>2105</v>
      </c>
      <c r="AJH10" s="68">
        <f t="shared" si="228"/>
        <v>95.681818181818187</v>
      </c>
      <c r="AJI10" s="54">
        <v>1235</v>
      </c>
      <c r="AJJ10" s="127"/>
      <c r="AJK10" s="127"/>
      <c r="AJL10" s="127"/>
      <c r="AJM10" s="127">
        <v>3364</v>
      </c>
      <c r="AJN10" s="127"/>
      <c r="AJO10" s="42">
        <f t="shared" si="229"/>
        <v>4599</v>
      </c>
      <c r="AJP10" s="43">
        <f t="shared" si="230"/>
        <v>209.04545454545453</v>
      </c>
      <c r="AJQ10" s="48">
        <v>214</v>
      </c>
      <c r="AJR10" s="49"/>
      <c r="AJS10" s="49"/>
      <c r="AJT10" s="49"/>
      <c r="AJU10" s="49"/>
      <c r="AJV10" s="49">
        <v>2178</v>
      </c>
      <c r="AJW10" s="42">
        <f t="shared" si="231"/>
        <v>2392</v>
      </c>
      <c r="AJX10" s="43">
        <f t="shared" si="232"/>
        <v>108.72727272727273</v>
      </c>
      <c r="AJY10" s="48">
        <v>378</v>
      </c>
      <c r="AJZ10" s="49">
        <v>3156</v>
      </c>
      <c r="AKA10" s="49">
        <v>1126</v>
      </c>
      <c r="AKB10" s="49">
        <v>82</v>
      </c>
      <c r="AKC10" s="49">
        <v>569</v>
      </c>
      <c r="AKD10" s="49"/>
      <c r="AKE10" s="42">
        <f t="shared" si="233"/>
        <v>5311</v>
      </c>
      <c r="AKF10" s="43">
        <f t="shared" si="234"/>
        <v>241.40909090909091</v>
      </c>
      <c r="AKG10" s="48"/>
      <c r="AKH10" s="49"/>
      <c r="AKI10" s="49">
        <v>1363</v>
      </c>
      <c r="AKJ10" s="49"/>
      <c r="AKK10" s="49"/>
      <c r="AKL10" s="49">
        <v>677</v>
      </c>
      <c r="AKM10" s="67">
        <f t="shared" si="235"/>
        <v>2040</v>
      </c>
      <c r="AKN10" s="68">
        <f t="shared" si="236"/>
        <v>92.727272727272734</v>
      </c>
      <c r="AKO10" s="48">
        <v>2353</v>
      </c>
      <c r="AKP10" s="49"/>
      <c r="AKQ10" s="49">
        <v>121</v>
      </c>
      <c r="AKR10" s="49">
        <v>1780</v>
      </c>
      <c r="AKS10" s="49">
        <v>2831</v>
      </c>
      <c r="AKT10" s="49"/>
      <c r="AKU10" s="67">
        <f t="shared" si="237"/>
        <v>7085</v>
      </c>
      <c r="AKV10" s="68">
        <f t="shared" si="238"/>
        <v>1180.8333333333333</v>
      </c>
      <c r="AKW10" s="48"/>
      <c r="AKX10" s="49">
        <v>4901</v>
      </c>
      <c r="AKY10" s="49"/>
      <c r="AKZ10" s="49"/>
      <c r="ALA10" s="49"/>
      <c r="ALB10" s="49">
        <v>468</v>
      </c>
      <c r="ALC10" s="67">
        <f t="shared" si="239"/>
        <v>5369</v>
      </c>
      <c r="ALD10" s="68">
        <f t="shared" si="240"/>
        <v>894.83333333333337</v>
      </c>
      <c r="ALE10" s="48"/>
      <c r="ALF10" s="49">
        <v>1135</v>
      </c>
      <c r="ALG10" s="49">
        <v>1294</v>
      </c>
      <c r="ALH10" s="49"/>
      <c r="ALI10" s="49">
        <v>2268</v>
      </c>
      <c r="ALJ10" s="49">
        <v>2168</v>
      </c>
      <c r="ALK10" s="67">
        <f t="shared" si="241"/>
        <v>6865</v>
      </c>
      <c r="ALL10" s="68">
        <f t="shared" si="242"/>
        <v>1144.1666666666667</v>
      </c>
      <c r="ALM10" s="54"/>
      <c r="ALN10" s="127">
        <v>216</v>
      </c>
      <c r="ALO10" s="127">
        <v>535</v>
      </c>
      <c r="ALP10" s="127">
        <v>1255</v>
      </c>
      <c r="ALQ10" s="127"/>
      <c r="ALR10" s="127"/>
      <c r="ALS10" s="42">
        <f t="shared" si="243"/>
        <v>2006</v>
      </c>
      <c r="ALT10" s="43">
        <f t="shared" si="244"/>
        <v>334.33333333333331</v>
      </c>
      <c r="ALU10" s="54">
        <v>1111</v>
      </c>
      <c r="ALV10" s="127">
        <v>1509</v>
      </c>
      <c r="ALW10" s="127">
        <v>788</v>
      </c>
      <c r="ALX10" s="127">
        <v>230</v>
      </c>
      <c r="ALY10" s="127"/>
      <c r="ALZ10" s="127">
        <v>1219</v>
      </c>
      <c r="AMA10" s="42">
        <f t="shared" si="245"/>
        <v>4857</v>
      </c>
      <c r="AMB10" s="43">
        <f t="shared" si="246"/>
        <v>809.5</v>
      </c>
      <c r="AMC10" s="48">
        <v>975</v>
      </c>
      <c r="AMD10" s="49">
        <v>1438</v>
      </c>
      <c r="AME10" s="49"/>
      <c r="AMF10" s="49">
        <v>5</v>
      </c>
      <c r="AMG10" s="49">
        <v>4</v>
      </c>
      <c r="AMH10" s="49">
        <v>24</v>
      </c>
      <c r="AMI10" s="42">
        <f t="shared" si="247"/>
        <v>2446</v>
      </c>
      <c r="AMJ10" s="43">
        <f t="shared" si="248"/>
        <v>407.66666666666669</v>
      </c>
      <c r="AMK10" s="48">
        <v>432</v>
      </c>
      <c r="AML10" s="49"/>
      <c r="AMM10" s="49">
        <v>1855</v>
      </c>
      <c r="AMN10" s="49"/>
      <c r="AMO10" s="49"/>
      <c r="AMP10" s="49"/>
      <c r="AMQ10" s="47">
        <f t="shared" si="249"/>
        <v>2287</v>
      </c>
      <c r="AMR10" s="43">
        <f t="shared" si="250"/>
        <v>381.16666666666669</v>
      </c>
      <c r="AMS10" s="48"/>
      <c r="AMT10" s="49"/>
      <c r="AMU10" s="49">
        <v>4</v>
      </c>
      <c r="AMV10" s="49"/>
      <c r="AMW10" s="49"/>
      <c r="AMX10" s="49">
        <v>1127</v>
      </c>
      <c r="AMY10" s="47">
        <f t="shared" si="251"/>
        <v>1131</v>
      </c>
      <c r="AMZ10" s="43">
        <f t="shared" si="252"/>
        <v>188.5</v>
      </c>
      <c r="ANA10" s="48">
        <v>1026</v>
      </c>
      <c r="ANB10" s="49">
        <v>1645</v>
      </c>
      <c r="ANC10" s="49"/>
      <c r="AND10" s="49"/>
      <c r="ANE10" s="49"/>
      <c r="ANF10" s="49">
        <v>840</v>
      </c>
      <c r="ANG10" s="47">
        <f t="shared" si="253"/>
        <v>3511</v>
      </c>
      <c r="ANH10" s="43">
        <f t="shared" si="254"/>
        <v>585.16666666666663</v>
      </c>
      <c r="ANI10" s="48">
        <v>375</v>
      </c>
      <c r="ANJ10" s="49">
        <v>4163</v>
      </c>
      <c r="ANK10" s="49"/>
      <c r="ANL10" s="49">
        <v>124</v>
      </c>
      <c r="ANM10" s="49">
        <v>4</v>
      </c>
      <c r="ANN10" s="49"/>
      <c r="ANO10" s="47">
        <f t="shared" si="255"/>
        <v>4666</v>
      </c>
      <c r="ANP10" s="43">
        <f t="shared" si="256"/>
        <v>777.66666666666663</v>
      </c>
      <c r="ANQ10" s="48">
        <v>543</v>
      </c>
      <c r="ANR10" s="49"/>
      <c r="ANS10" s="49"/>
      <c r="ANT10" s="49">
        <v>230</v>
      </c>
      <c r="ANU10" s="49">
        <v>432</v>
      </c>
      <c r="ANV10" s="49">
        <v>1122</v>
      </c>
      <c r="ANW10" s="47">
        <f t="shared" si="257"/>
        <v>2327</v>
      </c>
      <c r="ANX10" s="43">
        <f t="shared" si="258"/>
        <v>387.83333333333331</v>
      </c>
      <c r="ANY10" s="48"/>
      <c r="ANZ10" s="49">
        <v>4</v>
      </c>
      <c r="AOA10" s="49"/>
      <c r="AOB10" s="49"/>
      <c r="AOC10" s="49"/>
      <c r="AOD10" s="49">
        <v>1020</v>
      </c>
      <c r="AOE10" s="47">
        <f t="shared" si="259"/>
        <v>1024</v>
      </c>
      <c r="AOF10" s="43">
        <f t="shared" si="260"/>
        <v>170.66666666666666</v>
      </c>
      <c r="AOG10" s="48">
        <v>1887</v>
      </c>
      <c r="AOH10" s="49"/>
      <c r="AOI10" s="49">
        <v>1674</v>
      </c>
      <c r="AOJ10" s="49">
        <v>869</v>
      </c>
      <c r="AOK10" s="49">
        <v>61</v>
      </c>
      <c r="AOL10" s="49">
        <v>927</v>
      </c>
      <c r="AOM10" s="47">
        <f t="shared" si="261"/>
        <v>5418</v>
      </c>
      <c r="AON10" s="43">
        <f t="shared" si="262"/>
        <v>903</v>
      </c>
      <c r="AOO10" s="48">
        <v>470</v>
      </c>
      <c r="AOP10" s="49">
        <v>1363</v>
      </c>
      <c r="AOQ10" s="49">
        <v>484</v>
      </c>
      <c r="AOR10" s="49">
        <v>1503</v>
      </c>
      <c r="AOS10" s="49">
        <v>1656</v>
      </c>
      <c r="AOT10" s="49">
        <v>1493</v>
      </c>
      <c r="AOU10" s="47">
        <f t="shared" si="263"/>
        <v>6969</v>
      </c>
      <c r="AOV10" s="43">
        <f t="shared" si="264"/>
        <v>1161.5</v>
      </c>
      <c r="AOW10" s="48">
        <v>1782</v>
      </c>
      <c r="AOX10" s="49">
        <v>2407</v>
      </c>
      <c r="AOY10" s="49">
        <v>4</v>
      </c>
      <c r="AOZ10" s="49">
        <v>999</v>
      </c>
      <c r="APA10" s="49">
        <v>165</v>
      </c>
      <c r="APB10" s="49">
        <v>1400</v>
      </c>
      <c r="APC10" s="47">
        <f t="shared" si="265"/>
        <v>6757</v>
      </c>
      <c r="APD10" s="43">
        <f t="shared" si="266"/>
        <v>1126.1666666666667</v>
      </c>
      <c r="APE10" s="48">
        <v>1421</v>
      </c>
      <c r="APF10" s="49">
        <v>1923</v>
      </c>
      <c r="APG10" s="49">
        <v>59</v>
      </c>
      <c r="APH10" s="49">
        <v>689</v>
      </c>
      <c r="API10" s="49"/>
      <c r="APJ10" s="49"/>
      <c r="APK10" s="47">
        <f t="shared" si="267"/>
        <v>4092</v>
      </c>
      <c r="APL10" s="43">
        <f t="shared" si="268"/>
        <v>682</v>
      </c>
      <c r="APM10" s="63">
        <v>1151</v>
      </c>
      <c r="APN10" s="64">
        <v>1490</v>
      </c>
      <c r="APO10" s="64">
        <v>1296</v>
      </c>
      <c r="APP10" s="64">
        <v>599</v>
      </c>
      <c r="APQ10" s="64">
        <v>64</v>
      </c>
      <c r="APR10" s="64"/>
      <c r="APS10" s="67">
        <f t="shared" si="269"/>
        <v>4600</v>
      </c>
      <c r="APT10" s="68">
        <f t="shared" si="270"/>
        <v>766.66666666666663</v>
      </c>
      <c r="APU10" s="82">
        <v>918</v>
      </c>
      <c r="APV10" s="83">
        <v>1497</v>
      </c>
      <c r="APW10" s="83"/>
      <c r="APX10" s="83"/>
      <c r="APY10" s="83">
        <v>1057</v>
      </c>
      <c r="APZ10" s="83"/>
      <c r="AQA10" s="67">
        <f t="shared" si="271"/>
        <v>3472</v>
      </c>
      <c r="AQB10" s="68">
        <f t="shared" si="272"/>
        <v>578.66666666666663</v>
      </c>
      <c r="AQC10" s="48">
        <v>1815</v>
      </c>
      <c r="AQD10" s="49">
        <v>1329</v>
      </c>
      <c r="AQE10" s="49">
        <v>477</v>
      </c>
      <c r="AQF10" s="49">
        <v>3253</v>
      </c>
      <c r="AQG10" s="49">
        <v>89</v>
      </c>
      <c r="AQH10" s="49">
        <v>1406</v>
      </c>
      <c r="AQI10" s="67">
        <f t="shared" si="273"/>
        <v>8369</v>
      </c>
      <c r="AQJ10" s="68">
        <f t="shared" si="274"/>
        <v>1394.8333333333333</v>
      </c>
      <c r="AQK10" s="48"/>
      <c r="AQL10" s="49">
        <v>407</v>
      </c>
      <c r="AQM10" s="49">
        <v>304</v>
      </c>
      <c r="AQN10" s="49"/>
      <c r="AQO10" s="49"/>
      <c r="AQP10" s="49">
        <v>914</v>
      </c>
      <c r="AQQ10" s="67">
        <f t="shared" si="275"/>
        <v>1625</v>
      </c>
      <c r="AQR10" s="68">
        <f t="shared" si="276"/>
        <v>270.83333333333331</v>
      </c>
      <c r="AQS10" s="48"/>
      <c r="AQT10" s="49"/>
      <c r="AQU10" s="49">
        <v>1008</v>
      </c>
      <c r="AQV10" s="49"/>
      <c r="AQW10" s="49">
        <v>8</v>
      </c>
      <c r="AQX10" s="49"/>
      <c r="AQY10" s="67">
        <f t="shared" si="277"/>
        <v>1016</v>
      </c>
      <c r="AQZ10" s="68">
        <f t="shared" si="278"/>
        <v>169.33333333333334</v>
      </c>
      <c r="ARA10" s="48">
        <v>311</v>
      </c>
      <c r="ARB10" s="49"/>
      <c r="ARC10" s="49">
        <v>566</v>
      </c>
      <c r="ARD10" s="49">
        <v>3</v>
      </c>
      <c r="ARE10" s="49"/>
      <c r="ARF10" s="49"/>
      <c r="ARG10" s="67">
        <f t="shared" si="279"/>
        <v>880</v>
      </c>
      <c r="ARH10" s="68">
        <f t="shared" si="280"/>
        <v>146.66666666666666</v>
      </c>
      <c r="ARI10" s="48">
        <v>2095</v>
      </c>
      <c r="ARJ10" s="49">
        <v>217</v>
      </c>
      <c r="ARK10" s="49"/>
      <c r="ARL10" s="49"/>
      <c r="ARM10" s="49"/>
      <c r="ARN10" s="49"/>
      <c r="ARO10" s="67">
        <f t="shared" si="281"/>
        <v>2312</v>
      </c>
      <c r="ARP10" s="68">
        <f t="shared" si="282"/>
        <v>385.33333333333331</v>
      </c>
      <c r="ARQ10" s="48"/>
      <c r="ARR10" s="49">
        <v>1469</v>
      </c>
      <c r="ARS10" s="49"/>
      <c r="ART10" s="49">
        <v>1891</v>
      </c>
      <c r="ARU10" s="49">
        <v>352</v>
      </c>
      <c r="ARV10" s="49"/>
      <c r="ARW10" s="67">
        <f t="shared" si="283"/>
        <v>3712</v>
      </c>
      <c r="ARX10" s="68">
        <f t="shared" si="284"/>
        <v>618.66666666666663</v>
      </c>
      <c r="ARY10" s="48">
        <v>2652</v>
      </c>
      <c r="ARZ10" s="49">
        <v>236</v>
      </c>
      <c r="ASA10" s="49"/>
      <c r="ASB10" s="49"/>
      <c r="ASC10" s="49">
        <v>346</v>
      </c>
      <c r="ASD10" s="49">
        <v>1627</v>
      </c>
      <c r="ASE10" s="67">
        <f t="shared" si="285"/>
        <v>4861</v>
      </c>
      <c r="ASF10" s="68">
        <f t="shared" si="286"/>
        <v>810.16666666666663</v>
      </c>
      <c r="ASG10" s="48"/>
      <c r="ASH10" s="49"/>
      <c r="ASI10" s="49">
        <v>853</v>
      </c>
      <c r="ASJ10" s="49">
        <v>7</v>
      </c>
      <c r="ASK10" s="49"/>
      <c r="ASL10" s="49"/>
      <c r="ASM10" s="67">
        <f t="shared" si="287"/>
        <v>860</v>
      </c>
      <c r="ASN10" s="68">
        <f t="shared" si="288"/>
        <v>143.33333333333334</v>
      </c>
      <c r="ASO10" s="48"/>
      <c r="ASP10" s="49"/>
      <c r="ASQ10" s="49"/>
      <c r="ASR10" s="49">
        <v>76</v>
      </c>
      <c r="ASS10" s="49"/>
      <c r="AST10" s="49">
        <v>561</v>
      </c>
      <c r="ASU10" s="67">
        <f t="shared" si="289"/>
        <v>637</v>
      </c>
      <c r="ASV10" s="68">
        <f t="shared" si="290"/>
        <v>106.16666666666667</v>
      </c>
      <c r="ASW10" s="63">
        <v>62</v>
      </c>
      <c r="ASX10" s="64">
        <v>1516</v>
      </c>
      <c r="ASY10" s="64"/>
      <c r="ASZ10" s="64"/>
      <c r="ATA10" s="64"/>
      <c r="ATB10" s="64">
        <v>401</v>
      </c>
      <c r="ATC10" s="67">
        <f t="shared" si="291"/>
        <v>1979</v>
      </c>
      <c r="ATD10" s="68">
        <f t="shared" si="292"/>
        <v>329.83333333333331</v>
      </c>
      <c r="ATE10" s="48"/>
      <c r="ATF10" s="49">
        <v>1395</v>
      </c>
      <c r="ATG10" s="49">
        <v>894</v>
      </c>
      <c r="ATH10" s="49">
        <v>1401</v>
      </c>
      <c r="ATI10" s="49">
        <v>889</v>
      </c>
      <c r="ATJ10" s="49"/>
      <c r="ATK10" s="67">
        <f t="shared" si="293"/>
        <v>4579</v>
      </c>
      <c r="ATL10" s="68">
        <f t="shared" si="294"/>
        <v>763.16666666666663</v>
      </c>
      <c r="ATM10" s="48">
        <v>1277</v>
      </c>
      <c r="ATN10" s="49">
        <v>689</v>
      </c>
      <c r="ATO10" s="49"/>
      <c r="ATP10" s="49">
        <v>171</v>
      </c>
      <c r="ATQ10" s="49">
        <v>2365</v>
      </c>
      <c r="ATR10" s="49"/>
      <c r="ATS10" s="67">
        <f t="shared" si="295"/>
        <v>4502</v>
      </c>
      <c r="ATT10" s="68">
        <f t="shared" si="296"/>
        <v>750.33333333333337</v>
      </c>
      <c r="ATU10" s="48"/>
      <c r="ATV10" s="49"/>
      <c r="ATW10" s="49">
        <v>3222</v>
      </c>
      <c r="ATX10" s="49">
        <v>1242</v>
      </c>
      <c r="ATY10" s="49">
        <v>282</v>
      </c>
      <c r="ATZ10" s="49"/>
      <c r="AUA10" s="67">
        <f t="shared" si="297"/>
        <v>4746</v>
      </c>
      <c r="AUB10" s="68">
        <f t="shared" si="298"/>
        <v>791</v>
      </c>
      <c r="AUC10" s="48">
        <v>2656</v>
      </c>
      <c r="AUD10" s="49">
        <v>2070</v>
      </c>
      <c r="AUE10" s="49">
        <v>113</v>
      </c>
      <c r="AUF10" s="49">
        <v>1154</v>
      </c>
      <c r="AUG10" s="49">
        <v>938</v>
      </c>
      <c r="AUH10" s="49">
        <v>2101</v>
      </c>
      <c r="AUI10" s="67">
        <f t="shared" si="299"/>
        <v>9032</v>
      </c>
      <c r="AUJ10" s="68">
        <f t="shared" si="300"/>
        <v>1505.3333333333333</v>
      </c>
      <c r="AUK10" s="48"/>
      <c r="AUL10" s="49">
        <v>1078</v>
      </c>
      <c r="AUM10" s="49">
        <v>2734</v>
      </c>
      <c r="AUN10" s="49"/>
      <c r="AUO10" s="49">
        <v>2350</v>
      </c>
      <c r="AUP10" s="49">
        <v>1673</v>
      </c>
      <c r="AUQ10" s="67">
        <f t="shared" si="301"/>
        <v>7835</v>
      </c>
      <c r="AUR10" s="68">
        <f t="shared" si="302"/>
        <v>1305.8333333333333</v>
      </c>
      <c r="AUS10" s="48">
        <v>1673</v>
      </c>
      <c r="AUT10" s="49">
        <v>3186</v>
      </c>
      <c r="AUU10" s="49">
        <v>312</v>
      </c>
      <c r="AUV10" s="49">
        <v>1664</v>
      </c>
      <c r="AUW10" s="49"/>
      <c r="AUX10" s="49">
        <v>1652</v>
      </c>
      <c r="AUY10" s="67">
        <f t="shared" si="303"/>
        <v>8487</v>
      </c>
      <c r="AUZ10" s="68">
        <f t="shared" si="304"/>
        <v>1414.5</v>
      </c>
      <c r="AVA10" s="54">
        <v>2240</v>
      </c>
      <c r="AVB10" s="127"/>
      <c r="AVC10" s="127">
        <v>1156</v>
      </c>
      <c r="AVD10" s="127">
        <v>834</v>
      </c>
      <c r="AVE10" s="127">
        <v>599</v>
      </c>
      <c r="AVF10" s="127">
        <v>281</v>
      </c>
      <c r="AVG10" s="42">
        <f t="shared" si="305"/>
        <v>5110</v>
      </c>
      <c r="AVH10" s="43">
        <f t="shared" si="306"/>
        <v>851.66666666666663</v>
      </c>
      <c r="AVI10" s="48">
        <v>4047</v>
      </c>
      <c r="AVJ10" s="49">
        <v>2756</v>
      </c>
      <c r="AVK10" s="49">
        <v>530</v>
      </c>
      <c r="AVL10" s="49">
        <v>3212</v>
      </c>
      <c r="AVM10" s="49">
        <v>235</v>
      </c>
      <c r="AVN10" s="49"/>
      <c r="AVO10" s="42">
        <f t="shared" si="307"/>
        <v>10780</v>
      </c>
      <c r="AVP10" s="43">
        <f t="shared" si="308"/>
        <v>1796.6666666666667</v>
      </c>
      <c r="AVQ10" s="48">
        <v>249</v>
      </c>
      <c r="AVR10" s="49">
        <v>503</v>
      </c>
      <c r="AVS10" s="49">
        <v>1654</v>
      </c>
      <c r="AVT10" s="49">
        <v>653</v>
      </c>
      <c r="AVU10" s="49">
        <v>1721</v>
      </c>
      <c r="AVV10" s="49"/>
      <c r="AVW10" s="42">
        <f t="shared" si="309"/>
        <v>4780</v>
      </c>
      <c r="AVX10" s="43">
        <f t="shared" si="310"/>
        <v>796.66666666666663</v>
      </c>
      <c r="AVY10" s="48">
        <v>626</v>
      </c>
      <c r="AVZ10" s="49">
        <v>629</v>
      </c>
      <c r="AWA10" s="49">
        <v>3414</v>
      </c>
      <c r="AWB10" s="49">
        <v>149</v>
      </c>
      <c r="AWC10" s="49"/>
      <c r="AWD10" s="49">
        <v>1791</v>
      </c>
      <c r="AWE10" s="42">
        <f t="shared" si="311"/>
        <v>6609</v>
      </c>
      <c r="AWF10" s="43">
        <f t="shared" si="312"/>
        <v>1101.5</v>
      </c>
      <c r="AWG10" s="48">
        <v>512</v>
      </c>
      <c r="AWH10" s="49"/>
      <c r="AWI10" s="49"/>
      <c r="AWJ10" s="49">
        <v>20</v>
      </c>
      <c r="AWK10" s="49"/>
      <c r="AWL10" s="49">
        <v>987</v>
      </c>
      <c r="AWM10" s="42">
        <f t="shared" si="313"/>
        <v>1519</v>
      </c>
      <c r="AWN10" s="43">
        <f t="shared" si="314"/>
        <v>253.16666666666666</v>
      </c>
      <c r="AWO10" s="48">
        <v>1855</v>
      </c>
      <c r="AWP10" s="49"/>
      <c r="AWQ10" s="49">
        <v>1273</v>
      </c>
      <c r="AWR10" s="49"/>
      <c r="AWS10" s="49">
        <v>1416</v>
      </c>
      <c r="AWT10" s="49">
        <v>1602</v>
      </c>
      <c r="AWU10" s="42">
        <f t="shared" si="315"/>
        <v>6146</v>
      </c>
      <c r="AWV10" s="43">
        <f t="shared" si="316"/>
        <v>1024.3333333333333</v>
      </c>
      <c r="AWW10" s="48"/>
      <c r="AWX10" s="49">
        <v>1744</v>
      </c>
      <c r="AWY10" s="49">
        <v>1203</v>
      </c>
      <c r="AWZ10" s="49">
        <v>2102</v>
      </c>
      <c r="AXA10" s="49">
        <v>2661</v>
      </c>
      <c r="AXB10" s="49">
        <v>248</v>
      </c>
      <c r="AXC10" s="42">
        <f t="shared" si="317"/>
        <v>7958</v>
      </c>
      <c r="AXD10" s="101">
        <f t="shared" si="318"/>
        <v>1326.3333333333333</v>
      </c>
      <c r="AXE10" s="195"/>
      <c r="AXF10" s="49">
        <v>3082</v>
      </c>
      <c r="AXG10" s="49">
        <v>924</v>
      </c>
      <c r="AXH10" s="49">
        <v>294</v>
      </c>
      <c r="AXI10" s="49">
        <v>73</v>
      </c>
      <c r="AXJ10" s="49"/>
      <c r="AXK10" s="42">
        <f t="shared" si="319"/>
        <v>4373</v>
      </c>
      <c r="AXL10" s="214">
        <f t="shared" si="320"/>
        <v>728.83333333333337</v>
      </c>
      <c r="AXM10" s="195">
        <v>102</v>
      </c>
      <c r="AXN10" s="49">
        <v>2185</v>
      </c>
      <c r="AXO10" s="49"/>
      <c r="AXP10" s="49">
        <v>2449</v>
      </c>
      <c r="AXQ10" s="49"/>
      <c r="AXR10" s="49"/>
      <c r="AXS10" s="42">
        <f t="shared" si="321"/>
        <v>4736</v>
      </c>
      <c r="AXT10" s="101">
        <f t="shared" si="322"/>
        <v>789.33333333333337</v>
      </c>
      <c r="AXU10" s="195"/>
      <c r="AXV10" s="49"/>
      <c r="AXW10" s="49">
        <v>1375</v>
      </c>
      <c r="AXX10" s="49">
        <v>2357</v>
      </c>
      <c r="AXY10" s="49">
        <v>420</v>
      </c>
      <c r="AXZ10" s="49"/>
      <c r="AYA10" s="42">
        <f t="shared" si="323"/>
        <v>4152</v>
      </c>
      <c r="AYB10" s="101">
        <f t="shared" si="324"/>
        <v>692</v>
      </c>
      <c r="AYC10" s="195"/>
      <c r="AYD10" s="49">
        <v>1566</v>
      </c>
      <c r="AYE10" s="49">
        <v>1328</v>
      </c>
      <c r="AYF10" s="49"/>
      <c r="AYG10" s="49"/>
      <c r="AYH10" s="49">
        <v>216</v>
      </c>
      <c r="AYI10" s="42">
        <f t="shared" si="325"/>
        <v>3110</v>
      </c>
      <c r="AYJ10" s="101">
        <f t="shared" si="326"/>
        <v>518.33333333333337</v>
      </c>
      <c r="AYK10" s="195">
        <v>4710</v>
      </c>
      <c r="AYL10" s="49">
        <v>1049</v>
      </c>
      <c r="AYM10" s="49"/>
      <c r="AYN10" s="49">
        <v>414</v>
      </c>
      <c r="AYO10" s="49"/>
      <c r="AYP10" s="49">
        <v>90</v>
      </c>
      <c r="AYQ10" s="42">
        <f t="shared" si="327"/>
        <v>6263</v>
      </c>
      <c r="AYR10" s="214">
        <f t="shared" si="328"/>
        <v>1043.8333333333333</v>
      </c>
      <c r="AYS10" s="195"/>
      <c r="AYT10" s="49"/>
      <c r="AYU10" s="49"/>
      <c r="AYV10" s="49"/>
      <c r="AYW10" s="49">
        <v>104</v>
      </c>
      <c r="AYX10" s="49"/>
      <c r="AYY10" s="42">
        <f t="shared" si="329"/>
        <v>104</v>
      </c>
      <c r="AYZ10" s="101">
        <f t="shared" si="330"/>
        <v>17.333333333333332</v>
      </c>
      <c r="AZA10" s="195">
        <v>1780</v>
      </c>
      <c r="AZB10" s="49"/>
      <c r="AZC10" s="49">
        <v>1096</v>
      </c>
      <c r="AZD10" s="49">
        <v>247</v>
      </c>
      <c r="AZE10" s="49">
        <v>683</v>
      </c>
      <c r="AZF10" s="49">
        <v>587</v>
      </c>
      <c r="AZG10" s="42">
        <f t="shared" si="331"/>
        <v>4393</v>
      </c>
      <c r="AZH10" s="101">
        <f t="shared" si="332"/>
        <v>732.16666666666663</v>
      </c>
      <c r="AZI10" s="48">
        <v>961</v>
      </c>
      <c r="AZJ10" s="49"/>
      <c r="AZK10" s="49">
        <v>143</v>
      </c>
      <c r="AZL10" s="49"/>
      <c r="AZM10" s="49"/>
      <c r="AZN10" s="49">
        <v>1834</v>
      </c>
      <c r="AZO10" s="42">
        <f t="shared" si="333"/>
        <v>2938</v>
      </c>
      <c r="AZP10" s="43">
        <f t="shared" si="334"/>
        <v>489.66666666666669</v>
      </c>
      <c r="AZQ10" s="48">
        <v>232</v>
      </c>
      <c r="AZR10" s="49">
        <v>1286</v>
      </c>
      <c r="AZS10" s="49">
        <v>141</v>
      </c>
      <c r="AZT10" s="49"/>
      <c r="AZU10" s="49">
        <v>4219</v>
      </c>
      <c r="AZV10" s="49"/>
      <c r="AZW10" s="42">
        <f t="shared" si="335"/>
        <v>5878</v>
      </c>
      <c r="AZX10" s="43">
        <f t="shared" si="336"/>
        <v>979.66666666666663</v>
      </c>
      <c r="AZY10" s="48">
        <v>1011</v>
      </c>
      <c r="AZZ10" s="49"/>
      <c r="BAA10" s="49">
        <v>1353</v>
      </c>
      <c r="BAB10" s="49">
        <v>2689</v>
      </c>
      <c r="BAC10" s="49">
        <v>1</v>
      </c>
      <c r="BAD10" s="49">
        <v>1253</v>
      </c>
      <c r="BAE10" s="42">
        <f t="shared" si="337"/>
        <v>6307</v>
      </c>
      <c r="BAF10" s="43">
        <f t="shared" si="338"/>
        <v>1051.1666666666667</v>
      </c>
      <c r="BAG10" s="48">
        <v>448</v>
      </c>
      <c r="BAH10" s="49"/>
      <c r="BAI10" s="49">
        <v>5512</v>
      </c>
      <c r="BAJ10" s="49">
        <v>239</v>
      </c>
      <c r="BAK10" s="49">
        <v>3906</v>
      </c>
      <c r="BAL10" s="49">
        <v>139</v>
      </c>
      <c r="BAM10" s="42">
        <f t="shared" si="339"/>
        <v>10244</v>
      </c>
      <c r="BAN10" s="43">
        <f t="shared" si="340"/>
        <v>1707.3333333333333</v>
      </c>
      <c r="BAO10" s="82"/>
      <c r="BAP10" s="83">
        <v>1545</v>
      </c>
      <c r="BAQ10" s="83">
        <v>124</v>
      </c>
      <c r="BAR10" s="83">
        <v>2149</v>
      </c>
      <c r="BAS10" s="83"/>
      <c r="BAT10" s="83"/>
      <c r="BAU10" s="42">
        <f t="shared" si="574"/>
        <v>3818</v>
      </c>
      <c r="BAV10" s="43">
        <f t="shared" si="575"/>
        <v>636.33333333333337</v>
      </c>
      <c r="BAW10" s="48"/>
      <c r="BAX10" s="49">
        <v>2502</v>
      </c>
      <c r="BAY10" s="49"/>
      <c r="BAZ10" s="49"/>
      <c r="BBA10" s="49"/>
      <c r="BBB10" s="49">
        <v>31</v>
      </c>
      <c r="BBC10" s="42">
        <f t="shared" si="576"/>
        <v>2533</v>
      </c>
      <c r="BBD10" s="43">
        <f t="shared" si="577"/>
        <v>422.16666666666669</v>
      </c>
      <c r="BBE10" s="48">
        <v>646</v>
      </c>
      <c r="BBF10" s="49">
        <v>2678</v>
      </c>
      <c r="BBG10" s="49"/>
      <c r="BBH10" s="49"/>
      <c r="BBI10" s="49"/>
      <c r="BBJ10" s="49">
        <v>2681</v>
      </c>
      <c r="BBK10" s="42">
        <f t="shared" si="578"/>
        <v>6005</v>
      </c>
      <c r="BBL10" s="43">
        <f t="shared" si="579"/>
        <v>1000.8333333333334</v>
      </c>
      <c r="BBM10" s="48"/>
      <c r="BBN10" s="49">
        <v>1668</v>
      </c>
      <c r="BBO10" s="49">
        <v>652</v>
      </c>
      <c r="BBP10" s="49">
        <v>1071</v>
      </c>
      <c r="BBQ10" s="49"/>
      <c r="BBR10" s="49">
        <v>1466</v>
      </c>
      <c r="BBS10" s="42">
        <f t="shared" si="580"/>
        <v>4857</v>
      </c>
      <c r="BBT10" s="43">
        <f t="shared" si="581"/>
        <v>809.5</v>
      </c>
      <c r="BBU10" s="48"/>
      <c r="BBV10" s="49">
        <v>1807</v>
      </c>
      <c r="BBW10" s="49">
        <v>293</v>
      </c>
      <c r="BBX10" s="49">
        <v>2358</v>
      </c>
      <c r="BBY10" s="49">
        <v>1993</v>
      </c>
      <c r="BBZ10" s="49">
        <v>591</v>
      </c>
      <c r="BCA10" s="42">
        <f t="shared" si="582"/>
        <v>7042</v>
      </c>
      <c r="BCB10" s="43">
        <f t="shared" si="583"/>
        <v>1173.6666666666667</v>
      </c>
      <c r="BCC10" s="49"/>
      <c r="BCD10" s="49">
        <v>1988</v>
      </c>
      <c r="BCE10" s="49"/>
      <c r="BCF10" s="49"/>
      <c r="BCG10" s="49">
        <v>1192</v>
      </c>
      <c r="BCH10" s="1">
        <v>1506</v>
      </c>
      <c r="BCI10" s="42">
        <f t="shared" si="351"/>
        <v>3180</v>
      </c>
      <c r="BCJ10" s="43">
        <f t="shared" si="584"/>
        <v>530</v>
      </c>
      <c r="BCK10" s="48"/>
      <c r="BCL10" s="49"/>
      <c r="BCM10" s="49"/>
      <c r="BCN10" s="49">
        <v>2140</v>
      </c>
      <c r="BCO10" s="49">
        <v>166</v>
      </c>
      <c r="BCP10" s="49"/>
      <c r="BCQ10" s="42">
        <f t="shared" si="585"/>
        <v>2306</v>
      </c>
      <c r="BCR10" s="43">
        <f t="shared" si="586"/>
        <v>384.33333333333331</v>
      </c>
      <c r="BCS10" s="48"/>
      <c r="BCT10" s="49">
        <v>650</v>
      </c>
      <c r="BCU10" s="49"/>
      <c r="BCV10" s="49">
        <v>2754</v>
      </c>
      <c r="BCW10" s="49">
        <v>474</v>
      </c>
      <c r="BCX10" s="49"/>
      <c r="BCY10" s="42">
        <f t="shared" si="587"/>
        <v>3878</v>
      </c>
      <c r="BCZ10" s="43">
        <f t="shared" si="588"/>
        <v>646.33333333333337</v>
      </c>
      <c r="BDA10" s="48"/>
      <c r="BDB10" s="49">
        <v>540</v>
      </c>
      <c r="BDC10" s="49">
        <v>1562</v>
      </c>
      <c r="BDD10" s="49">
        <v>471</v>
      </c>
      <c r="BDE10" s="49">
        <v>435</v>
      </c>
      <c r="BDF10" s="49">
        <v>2526</v>
      </c>
      <c r="BDG10" s="42">
        <f t="shared" si="589"/>
        <v>3008</v>
      </c>
      <c r="BDH10" s="43">
        <f t="shared" si="590"/>
        <v>501.33333333333331</v>
      </c>
      <c r="BDI10" s="48"/>
      <c r="BDJ10" s="49"/>
      <c r="BDK10" s="49"/>
      <c r="BDL10" s="49">
        <v>4368</v>
      </c>
      <c r="BDM10" s="49"/>
      <c r="BDN10" s="49">
        <v>1374</v>
      </c>
      <c r="BDO10" s="42">
        <f t="shared" si="591"/>
        <v>4368</v>
      </c>
      <c r="BDP10" s="43">
        <f t="shared" si="592"/>
        <v>728</v>
      </c>
      <c r="BDQ10" s="48">
        <v>2550</v>
      </c>
      <c r="BDR10" s="49">
        <v>505</v>
      </c>
      <c r="BDS10" s="49"/>
      <c r="BDT10" s="49">
        <v>2592</v>
      </c>
      <c r="BDU10" s="49">
        <v>796</v>
      </c>
      <c r="BDV10" s="49">
        <v>2304</v>
      </c>
      <c r="BDW10" s="42">
        <f t="shared" si="593"/>
        <v>6443</v>
      </c>
      <c r="BDX10" s="43">
        <f t="shared" si="594"/>
        <v>1073.8333333333333</v>
      </c>
      <c r="BDY10" s="48"/>
      <c r="BDZ10" s="49"/>
      <c r="BEA10" s="49">
        <v>2572</v>
      </c>
      <c r="BEB10" s="49"/>
      <c r="BEC10" s="49"/>
      <c r="BED10" s="49"/>
      <c r="BEE10" s="42">
        <f t="shared" si="595"/>
        <v>2572</v>
      </c>
      <c r="BEF10" s="43">
        <f t="shared" si="596"/>
        <v>428.66666666666669</v>
      </c>
      <c r="BEG10" s="48"/>
      <c r="BEH10" s="49"/>
      <c r="BEI10" s="49"/>
      <c r="BEJ10" s="49"/>
      <c r="BEK10" s="49"/>
      <c r="BEL10" s="49"/>
      <c r="BEM10" s="42">
        <f t="shared" si="597"/>
        <v>0</v>
      </c>
      <c r="BEN10" s="43">
        <f t="shared" si="598"/>
        <v>0</v>
      </c>
      <c r="BEO10" s="48">
        <v>550</v>
      </c>
      <c r="BEP10" s="49">
        <v>316</v>
      </c>
      <c r="BEQ10" s="49"/>
      <c r="BER10" s="49">
        <v>782</v>
      </c>
      <c r="BES10" s="49">
        <v>2576</v>
      </c>
      <c r="BET10" s="49"/>
      <c r="BEU10" s="42">
        <f t="shared" si="599"/>
        <v>4224</v>
      </c>
      <c r="BEV10" s="43">
        <f t="shared" si="600"/>
        <v>704</v>
      </c>
      <c r="BEW10" s="48"/>
      <c r="BEX10" s="49"/>
      <c r="BEY10" s="49">
        <v>1095</v>
      </c>
      <c r="BEZ10" s="49">
        <v>1328</v>
      </c>
      <c r="BFA10" s="49"/>
      <c r="BFB10" s="49">
        <v>1570</v>
      </c>
      <c r="BFC10" s="42">
        <f t="shared" si="601"/>
        <v>2423</v>
      </c>
      <c r="BFD10" s="43">
        <f t="shared" si="602"/>
        <v>403.83333333333331</v>
      </c>
      <c r="BFE10" s="63"/>
      <c r="BFF10" s="64"/>
      <c r="BFG10" s="64">
        <v>247</v>
      </c>
      <c r="BFH10" s="64"/>
      <c r="BFI10" s="64">
        <v>501</v>
      </c>
      <c r="BFJ10" s="64"/>
      <c r="BFK10" s="67">
        <f t="shared" si="603"/>
        <v>748</v>
      </c>
      <c r="BFL10" s="68">
        <f t="shared" si="604"/>
        <v>124.66666666666667</v>
      </c>
      <c r="BFM10" s="48">
        <v>3320</v>
      </c>
      <c r="BFN10" s="49"/>
      <c r="BFO10" s="49"/>
      <c r="BFP10" s="49">
        <v>563</v>
      </c>
      <c r="BFQ10" s="49">
        <v>2700</v>
      </c>
      <c r="BFR10" s="49">
        <v>699</v>
      </c>
      <c r="BFS10" s="67">
        <f t="shared" si="605"/>
        <v>6583</v>
      </c>
      <c r="BFT10" s="68">
        <f t="shared" si="606"/>
        <v>1097.1666666666667</v>
      </c>
      <c r="BFU10" s="48"/>
      <c r="BFV10" s="49">
        <v>2978</v>
      </c>
      <c r="BFW10" s="49">
        <v>2098</v>
      </c>
      <c r="BFX10" s="49"/>
      <c r="BFY10" s="49">
        <v>967</v>
      </c>
      <c r="BFZ10" s="49"/>
      <c r="BGA10" s="67">
        <f t="shared" si="607"/>
        <v>6043</v>
      </c>
      <c r="BGB10" s="68">
        <f t="shared" si="608"/>
        <v>1007.1666666666666</v>
      </c>
      <c r="BGC10" s="48"/>
      <c r="BGD10" s="49">
        <v>2998</v>
      </c>
      <c r="BGE10" s="49">
        <v>392</v>
      </c>
      <c r="BGF10" s="49"/>
      <c r="BGG10" s="49"/>
      <c r="BGH10" s="49"/>
      <c r="BGI10" s="67">
        <f t="shared" si="609"/>
        <v>3390</v>
      </c>
      <c r="BGJ10" s="68">
        <f t="shared" si="610"/>
        <v>565</v>
      </c>
      <c r="BGK10" s="48">
        <v>2981</v>
      </c>
      <c r="BGL10" s="49"/>
      <c r="BGM10" s="49"/>
      <c r="BGN10" s="49">
        <v>2535</v>
      </c>
      <c r="BGO10" s="49"/>
      <c r="BGP10" s="49"/>
      <c r="BGQ10" s="67">
        <f t="shared" si="611"/>
        <v>5516</v>
      </c>
      <c r="BGR10" s="68">
        <f t="shared" si="612"/>
        <v>919.33333333333337</v>
      </c>
      <c r="BGS10" s="48"/>
      <c r="BGT10" s="49"/>
      <c r="BGU10" s="49"/>
      <c r="BGV10" s="49">
        <v>2168</v>
      </c>
      <c r="BGW10" s="49"/>
      <c r="BGX10" s="49"/>
      <c r="BGY10" s="67">
        <f t="shared" si="613"/>
        <v>2168</v>
      </c>
      <c r="BGZ10" s="68">
        <f t="shared" si="614"/>
        <v>361.33333333333331</v>
      </c>
      <c r="BHA10" s="63">
        <v>36</v>
      </c>
      <c r="BHB10" s="64">
        <v>324</v>
      </c>
      <c r="BHC10" s="64">
        <v>1646</v>
      </c>
      <c r="BHD10" s="64"/>
      <c r="BHE10" s="64"/>
      <c r="BHF10" s="64">
        <v>1138</v>
      </c>
      <c r="BHG10" s="67">
        <f t="shared" si="615"/>
        <v>2006</v>
      </c>
      <c r="BHH10" s="68">
        <f t="shared" si="616"/>
        <v>334.33333333333331</v>
      </c>
      <c r="BHI10" s="48"/>
      <c r="BHJ10" s="49">
        <v>2216</v>
      </c>
      <c r="BHK10" s="49"/>
      <c r="BHL10" s="49"/>
      <c r="BHM10" s="49">
        <v>287</v>
      </c>
      <c r="BHN10" s="49">
        <v>1711</v>
      </c>
      <c r="BHO10" s="67">
        <f t="shared" si="617"/>
        <v>2503</v>
      </c>
      <c r="BHP10" s="184">
        <f t="shared" si="618"/>
        <v>417.16666666666669</v>
      </c>
      <c r="BHQ10" s="244"/>
      <c r="BHR10" s="64"/>
      <c r="BHS10" s="64">
        <v>2253</v>
      </c>
      <c r="BHT10" s="64"/>
      <c r="BHU10" s="64">
        <v>1166</v>
      </c>
      <c r="BHV10" s="64"/>
      <c r="BHW10" s="67">
        <f t="shared" si="619"/>
        <v>3419</v>
      </c>
      <c r="BHX10" s="211">
        <f t="shared" si="620"/>
        <v>569.83333333333337</v>
      </c>
      <c r="BHY10" s="244"/>
      <c r="BHZ10" s="64"/>
      <c r="BIA10" s="64">
        <v>2513</v>
      </c>
      <c r="BIB10" s="64"/>
      <c r="BIC10" s="64">
        <v>2148</v>
      </c>
      <c r="BID10" s="64">
        <v>1122</v>
      </c>
      <c r="BIE10" s="67">
        <f t="shared" si="621"/>
        <v>4661</v>
      </c>
      <c r="BIF10" s="184">
        <f t="shared" si="622"/>
        <v>776.83333333333337</v>
      </c>
      <c r="BIG10" s="195">
        <v>130</v>
      </c>
      <c r="BIH10" s="49"/>
      <c r="BII10" s="49"/>
      <c r="BIJ10" s="49"/>
      <c r="BIK10" s="49">
        <f>497+2365</f>
        <v>2862</v>
      </c>
      <c r="BIL10" s="49">
        <v>451</v>
      </c>
      <c r="BIM10" s="67">
        <f t="shared" si="623"/>
        <v>2992</v>
      </c>
      <c r="BIN10" s="184">
        <f t="shared" si="624"/>
        <v>498.66666666666669</v>
      </c>
      <c r="BIO10" s="195"/>
      <c r="BIP10" s="49"/>
      <c r="BIQ10" s="49">
        <v>2536</v>
      </c>
      <c r="BIR10" s="49">
        <v>3223</v>
      </c>
      <c r="BIS10" s="49"/>
      <c r="BIT10" s="49">
        <v>3524</v>
      </c>
      <c r="BIU10" s="67">
        <f t="shared" si="625"/>
        <v>5759</v>
      </c>
      <c r="BIV10" s="211">
        <f t="shared" si="626"/>
        <v>959.83333333333337</v>
      </c>
      <c r="BIW10" s="195">
        <v>1350</v>
      </c>
      <c r="BIX10" s="49">
        <v>3573</v>
      </c>
      <c r="BIY10" s="49">
        <v>833</v>
      </c>
      <c r="BIZ10" s="49"/>
      <c r="BJA10" s="49"/>
      <c r="BJB10" s="49">
        <v>756</v>
      </c>
      <c r="BJC10" s="67">
        <f t="shared" si="627"/>
        <v>5756</v>
      </c>
      <c r="BJD10" s="211">
        <f t="shared" si="628"/>
        <v>959.33333333333337</v>
      </c>
      <c r="BJE10" s="195">
        <v>1075</v>
      </c>
      <c r="BJF10" s="49"/>
      <c r="BJG10" s="49">
        <v>3126</v>
      </c>
      <c r="BJH10" s="49"/>
      <c r="BJI10" s="49"/>
      <c r="BJJ10" s="49">
        <v>1807</v>
      </c>
      <c r="BJK10" s="67">
        <f t="shared" si="629"/>
        <v>4201</v>
      </c>
      <c r="BJL10" s="211">
        <f t="shared" si="630"/>
        <v>700.16666666666663</v>
      </c>
      <c r="BJM10" s="195">
        <v>197</v>
      </c>
      <c r="BJN10" s="49">
        <v>648</v>
      </c>
      <c r="BJO10" s="49">
        <v>3423</v>
      </c>
      <c r="BJP10" s="49"/>
      <c r="BJQ10" s="49">
        <v>1234</v>
      </c>
      <c r="BJR10" s="49">
        <v>28</v>
      </c>
      <c r="BJS10" s="67">
        <f t="shared" si="631"/>
        <v>5502</v>
      </c>
      <c r="BJT10" s="184">
        <f t="shared" si="632"/>
        <v>917</v>
      </c>
      <c r="BJU10" s="195">
        <v>2726</v>
      </c>
      <c r="BJV10" s="49">
        <v>294</v>
      </c>
      <c r="BJW10" s="49">
        <v>1764</v>
      </c>
      <c r="BJX10" s="49">
        <v>1348</v>
      </c>
      <c r="BJY10" s="49"/>
      <c r="BJZ10" s="49"/>
      <c r="BKA10" s="67">
        <f t="shared" si="633"/>
        <v>6132</v>
      </c>
      <c r="BKB10" s="184">
        <f t="shared" si="634"/>
        <v>1022</v>
      </c>
      <c r="BKC10" s="195">
        <v>2430</v>
      </c>
      <c r="BKD10" s="49">
        <v>1019</v>
      </c>
      <c r="BKE10" s="49">
        <v>2430</v>
      </c>
      <c r="BKF10" s="49">
        <v>112</v>
      </c>
      <c r="BKG10" s="49"/>
      <c r="BKH10" s="49"/>
      <c r="BKI10" s="67">
        <f t="shared" si="635"/>
        <v>5991</v>
      </c>
      <c r="BKJ10" s="184">
        <f t="shared" si="636"/>
        <v>998.5</v>
      </c>
      <c r="BKK10" s="244">
        <v>1728</v>
      </c>
      <c r="BKL10" s="64">
        <v>1148</v>
      </c>
      <c r="BKM10" s="64"/>
      <c r="BKN10" s="64"/>
      <c r="BKO10" s="64"/>
      <c r="BKP10" s="64"/>
      <c r="BKQ10" s="67">
        <f t="shared" si="637"/>
        <v>2876</v>
      </c>
      <c r="BKR10" s="184">
        <f t="shared" si="638"/>
        <v>575.20000000000005</v>
      </c>
      <c r="BKS10" s="195">
        <v>2989</v>
      </c>
      <c r="BKT10" s="49"/>
      <c r="BKU10" s="49">
        <v>120</v>
      </c>
      <c r="BKV10" s="49">
        <v>554</v>
      </c>
      <c r="BKW10" s="49">
        <v>64</v>
      </c>
      <c r="BKX10" s="49"/>
      <c r="BKY10" s="67">
        <f t="shared" si="639"/>
        <v>3727</v>
      </c>
      <c r="BKZ10" s="211">
        <f t="shared" si="640"/>
        <v>621.16666666666663</v>
      </c>
      <c r="BLA10" s="244"/>
      <c r="BLB10" s="64">
        <v>702</v>
      </c>
      <c r="BLC10" s="64">
        <v>1791</v>
      </c>
      <c r="BLD10" s="64">
        <v>1114</v>
      </c>
      <c r="BLE10" s="64"/>
      <c r="BLF10" s="64"/>
      <c r="BLG10" s="67">
        <f t="shared" si="641"/>
        <v>3607</v>
      </c>
      <c r="BLH10" s="211">
        <f t="shared" si="642"/>
        <v>601.16666666666663</v>
      </c>
      <c r="BLI10" s="244"/>
      <c r="BLJ10" s="64">
        <v>216</v>
      </c>
      <c r="BLK10" s="64">
        <v>3700</v>
      </c>
      <c r="BLL10" s="64">
        <v>282</v>
      </c>
      <c r="BLM10" s="64"/>
      <c r="BLN10" s="64"/>
      <c r="BLO10" s="67">
        <f t="shared" si="643"/>
        <v>4198</v>
      </c>
      <c r="BLP10" s="184">
        <f t="shared" si="644"/>
        <v>699.66666666666663</v>
      </c>
      <c r="BLQ10" s="244">
        <v>1646</v>
      </c>
      <c r="BLR10" s="64">
        <v>3407</v>
      </c>
      <c r="BLS10" s="64"/>
      <c r="BLT10" s="64"/>
      <c r="BLU10" s="64">
        <v>601</v>
      </c>
      <c r="BLV10" s="64"/>
      <c r="BLW10" s="67">
        <f t="shared" si="645"/>
        <v>5654</v>
      </c>
      <c r="BLX10" s="184">
        <f t="shared" si="646"/>
        <v>942.33333333333337</v>
      </c>
      <c r="BLY10" s="63"/>
      <c r="BLZ10" s="64"/>
      <c r="BMA10" s="64"/>
      <c r="BMB10" s="64"/>
      <c r="BMC10" s="64"/>
      <c r="BMD10" s="64"/>
      <c r="BME10" s="67">
        <f t="shared" si="647"/>
        <v>0</v>
      </c>
      <c r="BMF10" s="68">
        <f t="shared" si="648"/>
        <v>0</v>
      </c>
      <c r="BMG10" s="63">
        <v>5083</v>
      </c>
      <c r="BMH10" s="64"/>
      <c r="BMI10" s="64"/>
      <c r="BMJ10" s="64"/>
      <c r="BMK10" s="64">
        <v>2538</v>
      </c>
      <c r="BML10" s="64">
        <v>1065</v>
      </c>
      <c r="BMM10" s="67">
        <f t="shared" si="649"/>
        <v>7621</v>
      </c>
      <c r="BMN10" s="68">
        <f t="shared" si="650"/>
        <v>1270.1666666666667</v>
      </c>
      <c r="BMO10" s="63"/>
      <c r="BMP10" s="64"/>
      <c r="BMQ10" s="64"/>
      <c r="BMR10" s="64"/>
      <c r="BMS10" s="64"/>
      <c r="BMT10" s="64"/>
      <c r="BMU10" s="67">
        <f t="shared" si="651"/>
        <v>0</v>
      </c>
      <c r="BMV10" s="68">
        <f t="shared" si="652"/>
        <v>0</v>
      </c>
      <c r="BMW10" s="63">
        <v>3508</v>
      </c>
      <c r="BMX10" s="64">
        <v>1890</v>
      </c>
      <c r="BMY10" s="64">
        <v>2525</v>
      </c>
      <c r="BMZ10" s="64"/>
      <c r="BNA10" s="64"/>
      <c r="BNB10" s="64"/>
      <c r="BNC10" s="67">
        <f t="shared" si="653"/>
        <v>7923</v>
      </c>
      <c r="BND10" s="68">
        <f t="shared" si="654"/>
        <v>1320.5</v>
      </c>
      <c r="BNE10" s="63">
        <v>2530</v>
      </c>
      <c r="BNF10" s="64"/>
      <c r="BNG10" s="64"/>
      <c r="BNH10" s="64"/>
      <c r="BNI10" s="64"/>
      <c r="BNJ10" s="64">
        <v>2016</v>
      </c>
      <c r="BNK10" s="67">
        <f t="shared" si="655"/>
        <v>2530</v>
      </c>
      <c r="BNL10" s="68">
        <f t="shared" si="656"/>
        <v>421.66666666666669</v>
      </c>
      <c r="BNM10" s="54"/>
      <c r="BNN10" s="127"/>
      <c r="BNO10" s="127">
        <v>1496</v>
      </c>
      <c r="BNP10" s="127"/>
      <c r="BNQ10" s="127">
        <v>3470</v>
      </c>
      <c r="BNR10" s="127"/>
      <c r="BNS10" s="67">
        <f t="shared" si="657"/>
        <v>4966</v>
      </c>
      <c r="BNT10" s="68">
        <f t="shared" si="658"/>
        <v>827.66666666666663</v>
      </c>
      <c r="BNU10" s="63"/>
      <c r="BNV10" s="64"/>
      <c r="BNW10" s="64"/>
      <c r="BNX10" s="64">
        <v>1932</v>
      </c>
      <c r="BNY10" s="64"/>
      <c r="BNZ10" s="64">
        <v>2584</v>
      </c>
      <c r="BOA10" s="67">
        <f t="shared" si="659"/>
        <v>1932</v>
      </c>
      <c r="BOB10" s="184">
        <f t="shared" si="660"/>
        <v>322</v>
      </c>
      <c r="BOC10" s="244"/>
      <c r="BOD10" s="64">
        <v>217</v>
      </c>
      <c r="BOE10" s="64"/>
      <c r="BOF10" s="64"/>
      <c r="BOG10" s="64">
        <v>1058</v>
      </c>
      <c r="BOH10" s="64"/>
      <c r="BOI10" s="67">
        <f t="shared" si="661"/>
        <v>1275</v>
      </c>
      <c r="BOJ10" s="184">
        <f t="shared" si="662"/>
        <v>212.5</v>
      </c>
      <c r="BOK10" s="63"/>
      <c r="BOL10" s="64">
        <v>1657</v>
      </c>
      <c r="BOM10" s="64">
        <v>300</v>
      </c>
      <c r="BON10" s="64">
        <v>3132</v>
      </c>
      <c r="BOO10" s="64">
        <v>1283</v>
      </c>
      <c r="BOP10" s="64"/>
      <c r="BOQ10" s="67">
        <f t="shared" si="663"/>
        <v>6372</v>
      </c>
      <c r="BOR10" s="68">
        <f t="shared" si="664"/>
        <v>1062</v>
      </c>
      <c r="BOS10" s="63"/>
      <c r="BOT10" s="64"/>
      <c r="BOU10" s="64"/>
      <c r="BOV10" s="64"/>
      <c r="BOW10" s="64"/>
      <c r="BOX10" s="64"/>
      <c r="BOY10" s="67">
        <f t="shared" si="665"/>
        <v>0</v>
      </c>
      <c r="BOZ10" s="68">
        <f t="shared" si="666"/>
        <v>0</v>
      </c>
      <c r="BPA10" s="63"/>
      <c r="BPB10" s="64">
        <v>1296</v>
      </c>
      <c r="BPC10" s="64">
        <v>2070</v>
      </c>
      <c r="BPD10" s="64"/>
      <c r="BPE10" s="64"/>
      <c r="BPF10" s="64">
        <v>1419</v>
      </c>
      <c r="BPG10" s="67">
        <f t="shared" si="667"/>
        <v>3366</v>
      </c>
      <c r="BPH10" s="68">
        <f t="shared" si="668"/>
        <v>561</v>
      </c>
      <c r="BPI10" s="63"/>
      <c r="BPJ10" s="64"/>
      <c r="BPK10" s="64">
        <v>829</v>
      </c>
      <c r="BPL10" s="64">
        <v>475</v>
      </c>
      <c r="BPM10" s="64">
        <v>2951</v>
      </c>
      <c r="BPN10" s="64"/>
      <c r="BPO10" s="67">
        <f t="shared" si="669"/>
        <v>4255</v>
      </c>
      <c r="BPP10" s="68">
        <f t="shared" si="670"/>
        <v>709.16666666666663</v>
      </c>
      <c r="BPQ10" s="63">
        <v>861</v>
      </c>
      <c r="BPR10" s="64">
        <v>2240</v>
      </c>
      <c r="BPS10" s="64"/>
      <c r="BPT10" s="64"/>
      <c r="BPU10" s="64">
        <v>3867</v>
      </c>
      <c r="BPV10" s="64"/>
      <c r="BPW10" s="67">
        <f t="shared" si="671"/>
        <v>6968</v>
      </c>
      <c r="BPX10" s="68">
        <f t="shared" si="672"/>
        <v>1161.3333333333333</v>
      </c>
      <c r="BPY10" s="63">
        <v>873</v>
      </c>
      <c r="BPZ10" s="64">
        <v>540</v>
      </c>
      <c r="BQA10" s="64">
        <v>642</v>
      </c>
      <c r="BQB10" s="64"/>
      <c r="BQC10" s="64">
        <v>1500</v>
      </c>
      <c r="BQD10" s="64"/>
      <c r="BQE10" s="67">
        <f t="shared" si="673"/>
        <v>3555</v>
      </c>
      <c r="BQF10" s="68">
        <f t="shared" si="674"/>
        <v>592.5</v>
      </c>
      <c r="BQG10" s="63">
        <v>1801</v>
      </c>
      <c r="BQH10" s="64">
        <v>844</v>
      </c>
      <c r="BQI10" s="64"/>
      <c r="BQJ10" s="64"/>
      <c r="BQK10" s="64">
        <v>2498</v>
      </c>
      <c r="BQL10" s="64">
        <v>3132</v>
      </c>
      <c r="BQM10" s="67">
        <f t="shared" si="675"/>
        <v>5143</v>
      </c>
      <c r="BQN10" s="68">
        <f t="shared" si="676"/>
        <v>857.16666666666663</v>
      </c>
      <c r="BQO10" s="63"/>
      <c r="BQP10" s="64"/>
      <c r="BQQ10" s="64"/>
      <c r="BQR10" s="64"/>
      <c r="BQS10" s="64"/>
      <c r="BQT10" s="64"/>
      <c r="BQU10" s="67">
        <f t="shared" si="677"/>
        <v>0</v>
      </c>
      <c r="BQV10" s="68">
        <f t="shared" si="678"/>
        <v>0</v>
      </c>
      <c r="BQW10" s="63"/>
      <c r="BQX10" s="64"/>
      <c r="BQY10" s="64"/>
      <c r="BQZ10" s="64"/>
      <c r="BRA10" s="64"/>
      <c r="BRB10" s="64"/>
      <c r="BRC10" s="67">
        <f t="shared" si="679"/>
        <v>0</v>
      </c>
      <c r="BRD10" s="68">
        <f t="shared" si="680"/>
        <v>0</v>
      </c>
      <c r="BRE10" s="63">
        <v>4037</v>
      </c>
      <c r="BRF10" s="64"/>
      <c r="BRG10" s="64"/>
      <c r="BRH10" s="64">
        <v>965</v>
      </c>
      <c r="BRI10" s="64"/>
      <c r="BRJ10" s="64"/>
      <c r="BRK10" s="67">
        <f t="shared" si="681"/>
        <v>5002</v>
      </c>
      <c r="BRL10" s="68">
        <f t="shared" si="682"/>
        <v>833.66666666666663</v>
      </c>
      <c r="BRM10" s="63"/>
      <c r="BRN10" s="64"/>
      <c r="BRO10" s="64"/>
      <c r="BRP10" s="64"/>
      <c r="BRQ10" s="64">
        <v>2531</v>
      </c>
      <c r="BRR10" s="64">
        <v>238</v>
      </c>
      <c r="BRS10" s="67">
        <f t="shared" si="683"/>
        <v>2531</v>
      </c>
      <c r="BRT10" s="68">
        <f t="shared" si="684"/>
        <v>421.83333333333331</v>
      </c>
      <c r="BRU10" s="63"/>
      <c r="BRV10" s="64"/>
      <c r="BRW10" s="64">
        <v>2657</v>
      </c>
      <c r="BRX10" s="64"/>
      <c r="BRY10" s="64"/>
      <c r="BRZ10" s="64">
        <v>432</v>
      </c>
      <c r="BSA10" s="67">
        <f t="shared" si="685"/>
        <v>2657</v>
      </c>
      <c r="BSB10" s="68">
        <f t="shared" si="686"/>
        <v>442.83333333333331</v>
      </c>
      <c r="BSC10" s="63">
        <v>4548</v>
      </c>
      <c r="BSD10" s="64"/>
      <c r="BSE10" s="64"/>
      <c r="BSF10" s="64"/>
      <c r="BSG10" s="64"/>
      <c r="BSH10" s="64">
        <v>2933</v>
      </c>
      <c r="BSI10" s="67">
        <f t="shared" si="687"/>
        <v>4548</v>
      </c>
      <c r="BSJ10" s="68">
        <f t="shared" si="688"/>
        <v>758</v>
      </c>
      <c r="BSK10" s="63">
        <v>2943</v>
      </c>
      <c r="BSL10" s="64">
        <v>905</v>
      </c>
      <c r="BSM10" s="64">
        <v>1013</v>
      </c>
      <c r="BSN10" s="64"/>
      <c r="BSO10" s="64"/>
      <c r="BSP10" s="68">
        <v>1682</v>
      </c>
      <c r="BSQ10" s="265">
        <f t="shared" si="689"/>
        <v>4861</v>
      </c>
      <c r="BSR10" s="68">
        <f t="shared" si="690"/>
        <v>810.16666666666663</v>
      </c>
      <c r="BSS10" s="63"/>
      <c r="BST10" s="64"/>
      <c r="BSU10" s="64"/>
      <c r="BSV10" s="64"/>
      <c r="BSW10" s="64"/>
      <c r="BSX10" s="64"/>
      <c r="BSY10" s="67">
        <f t="shared" si="691"/>
        <v>0</v>
      </c>
      <c r="BSZ10" s="68">
        <f t="shared" si="692"/>
        <v>0</v>
      </c>
      <c r="BTA10" s="63"/>
      <c r="BTB10" s="64"/>
      <c r="BTC10" s="64"/>
      <c r="BTD10" s="64"/>
      <c r="BTE10" s="64">
        <v>1512</v>
      </c>
      <c r="BTF10" s="64">
        <v>1199</v>
      </c>
      <c r="BTG10" s="67">
        <f t="shared" si="693"/>
        <v>1512</v>
      </c>
      <c r="BTH10" s="68">
        <f t="shared" si="694"/>
        <v>252</v>
      </c>
      <c r="BTI10" s="63"/>
      <c r="BTJ10" s="64">
        <v>3128</v>
      </c>
      <c r="BTK10" s="64"/>
      <c r="BTL10" s="64"/>
      <c r="BTM10" s="64"/>
      <c r="BTN10" s="64">
        <v>670</v>
      </c>
      <c r="BTO10" s="67">
        <f t="shared" si="695"/>
        <v>3128</v>
      </c>
      <c r="BTP10" s="68">
        <f t="shared" si="696"/>
        <v>521.33333333333337</v>
      </c>
      <c r="BTQ10" s="63">
        <v>3636</v>
      </c>
      <c r="BTR10" s="64">
        <v>808</v>
      </c>
      <c r="BTS10" s="64"/>
      <c r="BTT10" s="64"/>
      <c r="BTU10" s="64">
        <v>68</v>
      </c>
      <c r="BTV10" s="64"/>
      <c r="BTW10" s="67">
        <f t="shared" si="697"/>
        <v>4512</v>
      </c>
      <c r="BTX10" s="184">
        <f t="shared" si="698"/>
        <v>752</v>
      </c>
      <c r="BTY10" s="244">
        <v>3079</v>
      </c>
      <c r="BTZ10" s="64">
        <v>291</v>
      </c>
      <c r="BUA10" s="64"/>
      <c r="BUB10" s="64"/>
      <c r="BUC10" s="64">
        <v>1346</v>
      </c>
      <c r="BUD10" s="64">
        <v>662</v>
      </c>
      <c r="BUE10" s="67">
        <f t="shared" si="699"/>
        <v>4716</v>
      </c>
      <c r="BUF10" s="184">
        <f t="shared" si="700"/>
        <v>786</v>
      </c>
      <c r="BUG10" s="244">
        <v>404</v>
      </c>
      <c r="BUH10" s="64">
        <v>1512</v>
      </c>
      <c r="BUI10" s="64">
        <v>1572</v>
      </c>
      <c r="BUJ10" s="64"/>
      <c r="BUK10" s="64">
        <v>919</v>
      </c>
      <c r="BUL10" s="64"/>
      <c r="BUM10" s="67">
        <f t="shared" si="701"/>
        <v>4407</v>
      </c>
      <c r="BUN10" s="211">
        <f t="shared" si="702"/>
        <v>734.5</v>
      </c>
      <c r="BUO10" s="244">
        <v>648</v>
      </c>
      <c r="BUP10" s="64">
        <v>1632</v>
      </c>
      <c r="BUQ10" s="64">
        <v>756</v>
      </c>
      <c r="BUR10" s="64">
        <v>1894</v>
      </c>
      <c r="BUS10" s="64">
        <v>2348</v>
      </c>
      <c r="BUT10" s="64"/>
      <c r="BUU10" s="67">
        <f t="shared" si="703"/>
        <v>7278</v>
      </c>
      <c r="BUV10" s="211">
        <f t="shared" si="704"/>
        <v>1213</v>
      </c>
      <c r="BUW10" s="244"/>
      <c r="BUX10" s="64">
        <v>436</v>
      </c>
      <c r="BUY10" s="64"/>
      <c r="BUZ10" s="64">
        <v>1508</v>
      </c>
      <c r="BVA10" s="64"/>
      <c r="BVB10" s="64">
        <v>77</v>
      </c>
      <c r="BVC10" s="67">
        <f t="shared" si="705"/>
        <v>1944</v>
      </c>
      <c r="BVD10" s="211">
        <f t="shared" si="706"/>
        <v>324</v>
      </c>
      <c r="BVE10" s="244"/>
      <c r="BVF10" s="64">
        <v>206</v>
      </c>
      <c r="BVG10" s="64">
        <v>926</v>
      </c>
      <c r="BVH10" s="64"/>
      <c r="BVI10" s="64"/>
      <c r="BVJ10" s="64">
        <v>241</v>
      </c>
      <c r="BVK10" s="67">
        <f t="shared" si="707"/>
        <v>1132</v>
      </c>
      <c r="BVL10" s="184">
        <f t="shared" si="708"/>
        <v>188.66666666666666</v>
      </c>
      <c r="BVM10" s="244">
        <v>7905</v>
      </c>
      <c r="BVN10" s="64"/>
      <c r="BVO10" s="64">
        <v>78</v>
      </c>
      <c r="BVP10" s="64"/>
      <c r="BVQ10" s="64">
        <v>1044</v>
      </c>
      <c r="BVR10" s="64">
        <v>273</v>
      </c>
      <c r="BVS10" s="67">
        <f t="shared" si="709"/>
        <v>9027</v>
      </c>
      <c r="BVT10" s="211">
        <f t="shared" si="710"/>
        <v>1504.5</v>
      </c>
      <c r="BVU10" s="244">
        <v>2558</v>
      </c>
      <c r="BVV10" s="64"/>
      <c r="BVW10" s="64"/>
      <c r="BVX10" s="64"/>
      <c r="BVY10" s="64">
        <v>1590</v>
      </c>
      <c r="BVZ10" s="64">
        <v>3387</v>
      </c>
      <c r="BWA10" s="67">
        <f t="shared" si="711"/>
        <v>4148</v>
      </c>
      <c r="BWB10" s="184">
        <f t="shared" si="712"/>
        <v>691.33333333333337</v>
      </c>
      <c r="BWC10" s="244"/>
      <c r="BWD10" s="64">
        <v>2542</v>
      </c>
      <c r="BWE10" s="64">
        <v>997</v>
      </c>
      <c r="BWF10" s="64">
        <v>1374</v>
      </c>
      <c r="BWG10" s="64"/>
      <c r="BWH10" s="64">
        <v>985</v>
      </c>
      <c r="BWI10" s="67">
        <f t="shared" si="713"/>
        <v>4913</v>
      </c>
      <c r="BWJ10" s="184">
        <f t="shared" si="714"/>
        <v>818.83333333333337</v>
      </c>
      <c r="BWK10" s="244"/>
      <c r="BWL10" s="64">
        <v>1940</v>
      </c>
      <c r="BWM10" s="64">
        <v>2754</v>
      </c>
      <c r="BWN10" s="64">
        <v>1836</v>
      </c>
      <c r="BWO10" s="64">
        <v>2579</v>
      </c>
      <c r="BWP10" s="64"/>
      <c r="BWQ10" s="67">
        <f t="shared" si="715"/>
        <v>9109</v>
      </c>
      <c r="BWR10" s="211">
        <f t="shared" si="716"/>
        <v>1518.1666666666667</v>
      </c>
      <c r="BWS10" s="244">
        <v>1188</v>
      </c>
      <c r="BWT10" s="64"/>
      <c r="BWU10" s="64"/>
      <c r="BWV10" s="64"/>
      <c r="BWW10" s="64">
        <v>2776</v>
      </c>
      <c r="BWX10" s="64"/>
      <c r="BWY10" s="67">
        <f t="shared" si="717"/>
        <v>3964</v>
      </c>
      <c r="BWZ10" s="211">
        <f t="shared" si="718"/>
        <v>660.66666666666663</v>
      </c>
      <c r="BXA10" s="244"/>
      <c r="BXB10" s="64"/>
      <c r="BXC10" s="64"/>
      <c r="BXD10" s="64">
        <v>3409</v>
      </c>
      <c r="BXE10" s="64"/>
      <c r="BXF10" s="64">
        <v>1629</v>
      </c>
      <c r="BXG10" s="67">
        <f t="shared" si="719"/>
        <v>3409</v>
      </c>
      <c r="BXH10" s="211">
        <f t="shared" si="720"/>
        <v>568.16666666666663</v>
      </c>
      <c r="BXI10" s="244"/>
      <c r="BXJ10" s="64"/>
      <c r="BXK10" s="64">
        <v>2874</v>
      </c>
      <c r="BXL10" s="64">
        <v>810</v>
      </c>
      <c r="BXM10" s="64">
        <v>2310</v>
      </c>
      <c r="BXN10" s="64"/>
      <c r="BXO10" s="67">
        <f t="shared" si="721"/>
        <v>5994</v>
      </c>
      <c r="BXP10" s="184">
        <f t="shared" si="722"/>
        <v>999</v>
      </c>
      <c r="BXQ10" s="244">
        <v>2892</v>
      </c>
      <c r="BXR10" s="64"/>
      <c r="BXS10" s="64">
        <v>2072</v>
      </c>
      <c r="BXT10" s="64">
        <v>914</v>
      </c>
      <c r="BXU10" s="64">
        <v>1692</v>
      </c>
      <c r="BXV10" s="64"/>
      <c r="BXW10" s="67">
        <f t="shared" si="723"/>
        <v>7570</v>
      </c>
      <c r="BXX10" s="184">
        <f t="shared" si="724"/>
        <v>1261.6666666666667</v>
      </c>
      <c r="BXY10" s="244"/>
      <c r="BXZ10" s="64">
        <v>509</v>
      </c>
      <c r="BYA10" s="64"/>
      <c r="BYB10" s="64">
        <v>2672</v>
      </c>
      <c r="BYC10" s="64"/>
      <c r="BYD10" s="64"/>
      <c r="BYE10" s="67">
        <f t="shared" si="725"/>
        <v>3181</v>
      </c>
      <c r="BYF10" s="211">
        <f t="shared" si="726"/>
        <v>530.16666666666663</v>
      </c>
      <c r="BYG10" s="244"/>
      <c r="BYH10" s="64">
        <v>226</v>
      </c>
      <c r="BYI10" s="64"/>
      <c r="BYJ10" s="64"/>
      <c r="BYK10" s="64">
        <v>1760</v>
      </c>
      <c r="BYL10" s="64"/>
      <c r="BYM10" s="67">
        <f t="shared" si="727"/>
        <v>1986</v>
      </c>
      <c r="BYN10" s="184">
        <f t="shared" si="728"/>
        <v>331</v>
      </c>
      <c r="BYO10" s="244">
        <v>2418</v>
      </c>
      <c r="BYP10" s="64">
        <v>377</v>
      </c>
      <c r="BYQ10" s="64"/>
      <c r="BYR10" s="64"/>
      <c r="BYS10" s="64">
        <v>1404</v>
      </c>
      <c r="BYT10" s="64"/>
      <c r="BYU10" s="67">
        <f t="shared" si="729"/>
        <v>4199</v>
      </c>
      <c r="BYV10" s="211">
        <f t="shared" si="730"/>
        <v>699.83333333333337</v>
      </c>
      <c r="BYW10" s="244">
        <v>271</v>
      </c>
      <c r="BYX10" s="64">
        <v>493</v>
      </c>
      <c r="BYY10" s="64"/>
      <c r="BYZ10" s="64">
        <v>75</v>
      </c>
      <c r="BZA10" s="64">
        <v>1483</v>
      </c>
      <c r="BZB10" s="64"/>
      <c r="BZC10" s="67">
        <f t="shared" si="731"/>
        <v>2322</v>
      </c>
      <c r="BZD10" s="184">
        <f t="shared" si="732"/>
        <v>387</v>
      </c>
      <c r="BZE10" s="244">
        <v>2579</v>
      </c>
      <c r="BZF10" s="64"/>
      <c r="BZG10" s="64">
        <v>2485</v>
      </c>
      <c r="BZH10" s="64"/>
      <c r="BZI10" s="64"/>
      <c r="BZJ10" s="64"/>
      <c r="BZK10" s="67">
        <f t="shared" si="733"/>
        <v>5064</v>
      </c>
      <c r="BZL10" s="184">
        <f t="shared" si="734"/>
        <v>844</v>
      </c>
      <c r="BZM10" s="244">
        <v>3358</v>
      </c>
      <c r="BZN10" s="64"/>
      <c r="BZO10" s="64">
        <v>1087</v>
      </c>
      <c r="BZP10" s="64">
        <v>3093</v>
      </c>
      <c r="BZQ10" s="64"/>
      <c r="BZR10" s="211"/>
      <c r="BZS10" s="265">
        <f t="shared" si="735"/>
        <v>7538</v>
      </c>
      <c r="BZT10" s="68">
        <f t="shared" si="736"/>
        <v>1256.3333333333333</v>
      </c>
      <c r="BZU10" s="63">
        <v>3355</v>
      </c>
      <c r="BZV10" s="64"/>
      <c r="BZW10" s="64"/>
      <c r="BZX10" s="64">
        <v>4482</v>
      </c>
      <c r="BZY10" s="64">
        <v>476</v>
      </c>
      <c r="BZZ10" s="64"/>
      <c r="CAA10" s="67">
        <f t="shared" si="737"/>
        <v>8313</v>
      </c>
      <c r="CAB10" s="68">
        <f t="shared" si="738"/>
        <v>1385.5</v>
      </c>
      <c r="CAC10" s="63">
        <v>2017</v>
      </c>
      <c r="CAD10" s="64"/>
      <c r="CAE10" s="64"/>
      <c r="CAF10" s="64"/>
      <c r="CAG10" s="64">
        <v>4919</v>
      </c>
      <c r="CAH10" s="64">
        <v>1543</v>
      </c>
      <c r="CAI10" s="67">
        <f t="shared" si="739"/>
        <v>6936</v>
      </c>
      <c r="CAJ10" s="68">
        <f t="shared" si="740"/>
        <v>1156</v>
      </c>
      <c r="CAK10" s="48">
        <v>109</v>
      </c>
      <c r="CAL10" s="49">
        <v>3326</v>
      </c>
      <c r="CAM10" s="49"/>
      <c r="CAN10" s="49">
        <v>3265</v>
      </c>
      <c r="CAO10" s="49"/>
      <c r="CAP10" s="49">
        <v>16</v>
      </c>
      <c r="CAQ10" s="67">
        <f t="shared" si="741"/>
        <v>6716</v>
      </c>
      <c r="CAR10" s="184">
        <f t="shared" si="742"/>
        <v>1119.3333333333333</v>
      </c>
      <c r="CAS10" s="244">
        <v>3384</v>
      </c>
      <c r="CAT10" s="64">
        <v>1621</v>
      </c>
      <c r="CAU10" s="64">
        <v>1757</v>
      </c>
      <c r="CAV10" s="64">
        <v>3369</v>
      </c>
      <c r="CAW10" s="64"/>
      <c r="CAX10" s="64"/>
      <c r="CAY10" s="67">
        <f t="shared" si="743"/>
        <v>10131</v>
      </c>
      <c r="CAZ10" s="211">
        <f t="shared" si="744"/>
        <v>1688.5</v>
      </c>
      <c r="CBA10" s="244">
        <v>2268</v>
      </c>
      <c r="CBB10" s="64">
        <v>1097</v>
      </c>
      <c r="CBC10" s="64">
        <v>3389</v>
      </c>
      <c r="CBD10" s="64"/>
      <c r="CBE10" s="64">
        <v>972</v>
      </c>
      <c r="CBF10" s="64">
        <v>688</v>
      </c>
      <c r="CBG10" s="67">
        <f t="shared" si="745"/>
        <v>8414</v>
      </c>
      <c r="CBH10" s="211">
        <f t="shared" si="746"/>
        <v>1402.3333333333333</v>
      </c>
      <c r="CBI10" s="244"/>
      <c r="CBJ10" s="64"/>
      <c r="CBK10" s="64"/>
      <c r="CBL10" s="64">
        <v>3364</v>
      </c>
      <c r="CBM10" s="64"/>
      <c r="CBN10" s="64"/>
      <c r="CBO10" s="67">
        <f t="shared" si="747"/>
        <v>3364</v>
      </c>
      <c r="CBP10" s="184">
        <f t="shared" si="748"/>
        <v>560.66666666666663</v>
      </c>
      <c r="CBQ10" s="63"/>
      <c r="CBR10" s="64">
        <v>4931</v>
      </c>
      <c r="CBS10" s="64"/>
      <c r="CBT10" s="64"/>
      <c r="CBU10" s="64"/>
      <c r="CBV10" s="64">
        <v>3672</v>
      </c>
      <c r="CBW10" s="67">
        <f t="shared" si="749"/>
        <v>8603</v>
      </c>
      <c r="CBX10" s="68">
        <f t="shared" si="750"/>
        <v>1433.8333333333333</v>
      </c>
      <c r="CBY10" s="63">
        <v>1353</v>
      </c>
      <c r="CBZ10" s="64">
        <v>594</v>
      </c>
      <c r="CCA10" s="64">
        <v>1904</v>
      </c>
      <c r="CCB10" s="64">
        <v>974</v>
      </c>
      <c r="CCC10" s="64">
        <v>540</v>
      </c>
      <c r="CCD10" s="64">
        <v>2829</v>
      </c>
      <c r="CCE10" s="67">
        <f t="shared" si="751"/>
        <v>8194</v>
      </c>
      <c r="CCF10" s="68">
        <f t="shared" si="752"/>
        <v>1365.6666666666667</v>
      </c>
      <c r="CCG10" s="63"/>
      <c r="CCH10" s="64"/>
      <c r="CCI10" s="64">
        <v>3354</v>
      </c>
      <c r="CCJ10" s="64"/>
      <c r="CCK10" s="64">
        <v>2620</v>
      </c>
      <c r="CCL10" s="64"/>
      <c r="CCM10" s="67">
        <f t="shared" si="753"/>
        <v>5974</v>
      </c>
      <c r="CCN10" s="68">
        <f t="shared" si="754"/>
        <v>995.66666666666663</v>
      </c>
      <c r="CCO10" s="63"/>
      <c r="CCP10" s="64"/>
      <c r="CCQ10" s="64"/>
      <c r="CCR10" s="64"/>
      <c r="CCS10" s="64">
        <v>3350</v>
      </c>
      <c r="CCT10" s="64"/>
      <c r="CCU10" s="67">
        <f t="shared" si="755"/>
        <v>3350</v>
      </c>
      <c r="CCV10" s="68">
        <f t="shared" si="756"/>
        <v>558.33333333333337</v>
      </c>
      <c r="CCW10" s="63"/>
      <c r="CCX10" s="64">
        <v>4931</v>
      </c>
      <c r="CCY10" s="64">
        <v>2297</v>
      </c>
      <c r="CCZ10" s="64">
        <v>197</v>
      </c>
      <c r="CDA10" s="64"/>
      <c r="CDB10" s="64"/>
      <c r="CDC10" s="67">
        <f t="shared" si="757"/>
        <v>7425</v>
      </c>
      <c r="CDD10" s="68">
        <f t="shared" si="758"/>
        <v>1237.5</v>
      </c>
      <c r="CDE10" s="63"/>
      <c r="CDF10" s="64">
        <v>3341</v>
      </c>
      <c r="CDG10" s="64"/>
      <c r="CDH10" s="64"/>
      <c r="CDI10" s="64"/>
      <c r="CDJ10" s="64"/>
      <c r="CDK10" s="67">
        <f t="shared" si="759"/>
        <v>3341</v>
      </c>
      <c r="CDL10" s="68">
        <f t="shared" si="760"/>
        <v>556.83333333333337</v>
      </c>
      <c r="CDM10" s="63">
        <v>2516</v>
      </c>
      <c r="CDN10" s="64"/>
      <c r="CDO10" s="64"/>
      <c r="CDP10" s="64"/>
      <c r="CDQ10" s="47"/>
      <c r="CDR10" s="64"/>
      <c r="CDS10" s="67">
        <f t="shared" si="761"/>
        <v>2516</v>
      </c>
      <c r="CDT10" s="68">
        <f t="shared" si="762"/>
        <v>419.33333333333331</v>
      </c>
      <c r="CDU10" s="63"/>
      <c r="CDV10" s="64"/>
      <c r="CDW10" s="64">
        <v>3294</v>
      </c>
      <c r="CDX10" s="64">
        <v>97</v>
      </c>
      <c r="CDY10" s="64"/>
      <c r="CDZ10" s="64"/>
      <c r="CEA10" s="67">
        <f t="shared" si="763"/>
        <v>3391</v>
      </c>
      <c r="CEB10" s="68">
        <f t="shared" si="764"/>
        <v>565.16666666666663</v>
      </c>
      <c r="CEC10" s="63"/>
      <c r="CED10" s="64"/>
      <c r="CEE10" s="64"/>
      <c r="CEF10" s="64"/>
      <c r="CEG10" s="64"/>
      <c r="CEH10" s="64"/>
      <c r="CEI10" s="67">
        <f t="shared" si="765"/>
        <v>0</v>
      </c>
      <c r="CEJ10" s="68">
        <f t="shared" si="766"/>
        <v>0</v>
      </c>
      <c r="CEK10" s="63"/>
      <c r="CEL10" s="64"/>
      <c r="CEM10" s="64"/>
      <c r="CEN10" s="64"/>
      <c r="CEO10" s="64"/>
      <c r="CEP10" s="64">
        <v>3370</v>
      </c>
      <c r="CEQ10" s="67">
        <f t="shared" si="767"/>
        <v>3370</v>
      </c>
      <c r="CER10" s="68">
        <f t="shared" si="768"/>
        <v>561.66666666666663</v>
      </c>
      <c r="CES10" s="63"/>
      <c r="CET10" s="64"/>
      <c r="CEU10" s="64"/>
      <c r="CEV10" s="64"/>
      <c r="CEW10" s="64"/>
      <c r="CEX10" s="64"/>
      <c r="CEY10" s="67">
        <f t="shared" si="769"/>
        <v>0</v>
      </c>
      <c r="CEZ10" s="68">
        <f t="shared" si="770"/>
        <v>0</v>
      </c>
      <c r="CFA10" s="63">
        <v>1471</v>
      </c>
      <c r="CFB10" s="64"/>
      <c r="CFC10" s="64"/>
      <c r="CFD10" s="64"/>
      <c r="CFE10" s="64">
        <v>959</v>
      </c>
      <c r="CFF10" s="64"/>
      <c r="CFG10" s="67">
        <f t="shared" si="771"/>
        <v>2430</v>
      </c>
      <c r="CFH10" s="68">
        <f t="shared" si="772"/>
        <v>405</v>
      </c>
      <c r="CFI10" s="63">
        <v>2305</v>
      </c>
      <c r="CFJ10" s="64"/>
      <c r="CFK10" s="64">
        <v>1317</v>
      </c>
      <c r="CFL10" s="64"/>
      <c r="CFM10" s="64"/>
      <c r="CFN10" s="64">
        <v>3351</v>
      </c>
      <c r="CFO10" s="67">
        <f t="shared" si="773"/>
        <v>6973</v>
      </c>
      <c r="CFP10" s="68">
        <f t="shared" si="774"/>
        <v>1162.1666666666667</v>
      </c>
      <c r="CFQ10" s="63"/>
      <c r="CFR10" s="64"/>
      <c r="CFS10" s="64"/>
      <c r="CFT10" s="64"/>
      <c r="CFU10" s="64">
        <v>3352</v>
      </c>
      <c r="CFV10" s="64"/>
      <c r="CFW10" s="67">
        <f t="shared" si="775"/>
        <v>3352</v>
      </c>
      <c r="CFX10" s="68">
        <f t="shared" si="776"/>
        <v>558.66666666666663</v>
      </c>
      <c r="CFY10" s="63"/>
      <c r="CFZ10" s="64"/>
      <c r="CGA10" s="64"/>
      <c r="CGB10" s="64">
        <v>1977</v>
      </c>
      <c r="CGC10" s="64"/>
      <c r="CGD10" s="64"/>
      <c r="CGE10" s="67">
        <f t="shared" si="777"/>
        <v>1977</v>
      </c>
      <c r="CGF10" s="68">
        <f t="shared" si="778"/>
        <v>329.5</v>
      </c>
      <c r="CGG10" s="63"/>
      <c r="CGH10" s="64">
        <v>1752</v>
      </c>
      <c r="CGI10" s="64"/>
      <c r="CGJ10" s="64">
        <v>1462</v>
      </c>
      <c r="CGK10" s="64"/>
      <c r="CGL10" s="64"/>
      <c r="CGM10" s="67">
        <f t="shared" si="779"/>
        <v>3214</v>
      </c>
      <c r="CGN10" s="68">
        <f t="shared" si="780"/>
        <v>535.66666666666663</v>
      </c>
      <c r="CGO10" s="48">
        <v>4</v>
      </c>
      <c r="CGP10" s="49"/>
      <c r="CGQ10" s="49">
        <v>3419</v>
      </c>
      <c r="CGR10" s="49"/>
      <c r="CGS10" s="49"/>
      <c r="CGT10" s="49">
        <v>3318</v>
      </c>
      <c r="CGU10" s="67">
        <f t="shared" si="781"/>
        <v>6741</v>
      </c>
      <c r="CGV10" s="68">
        <f t="shared" si="782"/>
        <v>1123.5</v>
      </c>
      <c r="CGW10" s="63"/>
      <c r="CGX10" s="64">
        <v>486</v>
      </c>
      <c r="CGY10" s="64">
        <v>2839</v>
      </c>
      <c r="CGZ10" s="64"/>
      <c r="CHA10" s="64"/>
      <c r="CHB10" s="64">
        <v>3359</v>
      </c>
      <c r="CHC10" s="67">
        <f t="shared" si="783"/>
        <v>6684</v>
      </c>
      <c r="CHD10" s="68">
        <f t="shared" si="784"/>
        <v>1114</v>
      </c>
      <c r="CHE10" s="63"/>
      <c r="CHF10" s="64">
        <v>6</v>
      </c>
      <c r="CHG10" s="64">
        <v>706</v>
      </c>
      <c r="CHH10" s="64"/>
      <c r="CHI10" s="64"/>
      <c r="CHJ10" s="64"/>
      <c r="CHK10" s="67">
        <f t="shared" si="785"/>
        <v>712</v>
      </c>
      <c r="CHL10" s="68">
        <f t="shared" si="786"/>
        <v>118.66666666666667</v>
      </c>
      <c r="CHM10" s="63">
        <v>1949</v>
      </c>
      <c r="CHN10" s="64"/>
      <c r="CHO10" s="64"/>
      <c r="CHP10" s="64"/>
      <c r="CHQ10" s="64"/>
      <c r="CHR10" s="64">
        <v>3186</v>
      </c>
      <c r="CHS10" s="67">
        <f t="shared" si="787"/>
        <v>5135</v>
      </c>
      <c r="CHT10" s="68">
        <f t="shared" si="788"/>
        <v>855.83333333333337</v>
      </c>
      <c r="CHU10" s="48"/>
      <c r="CHV10" s="49"/>
      <c r="CHW10" s="49"/>
      <c r="CHX10" s="49">
        <v>1757</v>
      </c>
      <c r="CHY10" s="49">
        <v>420</v>
      </c>
      <c r="CHZ10" s="49"/>
      <c r="CIA10" s="67">
        <f t="shared" si="789"/>
        <v>2177</v>
      </c>
      <c r="CIB10" s="68">
        <f t="shared" si="790"/>
        <v>362.83333333333331</v>
      </c>
      <c r="CIC10" s="48"/>
      <c r="CID10" s="49"/>
      <c r="CIE10" s="49">
        <v>2484</v>
      </c>
      <c r="CIF10" s="49"/>
      <c r="CIG10" s="49">
        <v>2382</v>
      </c>
      <c r="CIH10" s="49">
        <v>1909</v>
      </c>
      <c r="CII10" s="67">
        <f t="shared" si="791"/>
        <v>6775</v>
      </c>
      <c r="CIJ10" s="68">
        <f t="shared" si="792"/>
        <v>1129.1666666666667</v>
      </c>
      <c r="CIK10" s="63"/>
      <c r="CIL10" s="64"/>
      <c r="CIM10" s="64"/>
      <c r="CIN10" s="64">
        <v>6</v>
      </c>
      <c r="CIO10" s="64"/>
      <c r="CIP10" s="64"/>
      <c r="CIQ10" s="67">
        <f t="shared" si="793"/>
        <v>6</v>
      </c>
      <c r="CIR10" s="68">
        <f t="shared" si="794"/>
        <v>1</v>
      </c>
      <c r="CIS10" s="63"/>
      <c r="CIT10" s="64"/>
      <c r="CIU10" s="64"/>
      <c r="CIV10" s="64">
        <v>2606</v>
      </c>
      <c r="CIW10" s="64"/>
      <c r="CIX10" s="64">
        <v>1489</v>
      </c>
      <c r="CIY10" s="67">
        <f t="shared" si="795"/>
        <v>4095</v>
      </c>
      <c r="CIZ10" s="68">
        <f t="shared" si="796"/>
        <v>682.5</v>
      </c>
      <c r="CJA10" s="63"/>
      <c r="CJB10" s="64">
        <v>4081</v>
      </c>
      <c r="CJC10" s="64"/>
      <c r="CJD10" s="64"/>
      <c r="CJE10" s="64"/>
      <c r="CJF10" s="64"/>
      <c r="CJG10" s="67">
        <f t="shared" si="797"/>
        <v>4081</v>
      </c>
      <c r="CJH10" s="68">
        <f t="shared" si="798"/>
        <v>680.16666666666663</v>
      </c>
      <c r="CJI10" s="63">
        <v>1163</v>
      </c>
      <c r="CJJ10" s="64"/>
      <c r="CJK10" s="64">
        <v>302</v>
      </c>
      <c r="CJL10" s="64">
        <v>1642</v>
      </c>
      <c r="CJM10" s="64"/>
      <c r="CJN10" s="64"/>
      <c r="CJO10" s="67">
        <f t="shared" si="799"/>
        <v>3107</v>
      </c>
      <c r="CJP10" s="68">
        <f t="shared" si="800"/>
        <v>517.83333333333337</v>
      </c>
      <c r="CJQ10" s="63"/>
      <c r="CJR10" s="64"/>
      <c r="CJS10" s="64"/>
      <c r="CJT10" s="64"/>
      <c r="CJU10" s="64">
        <v>2499</v>
      </c>
      <c r="CJV10" s="64"/>
      <c r="CJW10" s="67">
        <f t="shared" si="801"/>
        <v>2499</v>
      </c>
      <c r="CJX10" s="68">
        <f t="shared" si="802"/>
        <v>416.5</v>
      </c>
      <c r="CJY10" s="63"/>
      <c r="CJZ10" s="64">
        <v>3907</v>
      </c>
      <c r="CKA10" s="64"/>
      <c r="CKB10" s="64"/>
      <c r="CKC10" s="64">
        <v>3372</v>
      </c>
      <c r="CKD10" s="64">
        <v>808</v>
      </c>
      <c r="CKE10" s="67">
        <f t="shared" si="803"/>
        <v>8087</v>
      </c>
      <c r="CKF10" s="68">
        <f t="shared" si="804"/>
        <v>1347.8333333333333</v>
      </c>
      <c r="CKG10" s="63"/>
      <c r="CKH10" s="64"/>
      <c r="CKI10" s="64"/>
      <c r="CKJ10" s="64">
        <v>3</v>
      </c>
      <c r="CKK10" s="64"/>
      <c r="CKL10" s="64"/>
      <c r="CKM10" s="67">
        <f t="shared" si="805"/>
        <v>3</v>
      </c>
      <c r="CKN10" s="68">
        <f t="shared" si="806"/>
        <v>0.5</v>
      </c>
      <c r="CKO10" s="63">
        <v>3321</v>
      </c>
      <c r="CKP10" s="64"/>
      <c r="CKQ10" s="64">
        <v>2474</v>
      </c>
      <c r="CKR10" s="64"/>
      <c r="CKS10" s="64">
        <v>4192</v>
      </c>
      <c r="CKT10" s="64"/>
      <c r="CKU10" s="67">
        <f t="shared" si="807"/>
        <v>9987</v>
      </c>
      <c r="CKV10" s="68">
        <f t="shared" si="808"/>
        <v>1664.5</v>
      </c>
      <c r="CKW10" s="63"/>
      <c r="CKX10" s="64">
        <v>1179</v>
      </c>
      <c r="CKY10" s="64"/>
      <c r="CKZ10" s="64">
        <v>317</v>
      </c>
      <c r="CLA10" s="64"/>
      <c r="CLB10" s="64">
        <v>3834</v>
      </c>
      <c r="CLC10" s="67">
        <f t="shared" si="809"/>
        <v>5330</v>
      </c>
      <c r="CLD10" s="68">
        <f t="shared" si="810"/>
        <v>888.33333333333337</v>
      </c>
      <c r="CLE10" s="63">
        <v>550</v>
      </c>
      <c r="CLF10" s="64"/>
      <c r="CLG10" s="64"/>
      <c r="CLH10" s="64"/>
      <c r="CLI10" s="64">
        <v>2970</v>
      </c>
      <c r="CLJ10" s="64">
        <v>558</v>
      </c>
      <c r="CLK10" s="67">
        <f t="shared" si="811"/>
        <v>4078</v>
      </c>
      <c r="CLL10" s="68">
        <f t="shared" si="812"/>
        <v>679.66666666666663</v>
      </c>
      <c r="CLM10" s="63"/>
      <c r="CLN10" s="64">
        <v>1007</v>
      </c>
      <c r="CLO10" s="64">
        <v>1630</v>
      </c>
      <c r="CLP10" s="64"/>
      <c r="CLQ10" s="64"/>
      <c r="CLR10" s="64"/>
      <c r="CLS10" s="67">
        <f t="shared" si="813"/>
        <v>2637</v>
      </c>
      <c r="CLT10" s="184">
        <f t="shared" si="814"/>
        <v>439.5</v>
      </c>
      <c r="CLU10" s="244"/>
      <c r="CLV10" s="64"/>
      <c r="CLW10" s="64"/>
      <c r="CLX10" s="64"/>
      <c r="CLY10" s="64"/>
      <c r="CLZ10" s="211">
        <v>3402</v>
      </c>
      <c r="CMA10" s="265">
        <f t="shared" si="815"/>
        <v>3402</v>
      </c>
      <c r="CMB10" s="68">
        <f t="shared" si="816"/>
        <v>567</v>
      </c>
      <c r="CMC10" s="63"/>
      <c r="CMD10" s="64"/>
      <c r="CME10" s="64"/>
      <c r="CMF10" s="64"/>
      <c r="CMG10" s="64"/>
      <c r="CMH10" s="64"/>
      <c r="CMI10" s="67">
        <f t="shared" si="817"/>
        <v>0</v>
      </c>
      <c r="CMJ10" s="68">
        <f t="shared" si="818"/>
        <v>0</v>
      </c>
      <c r="CMK10" s="63">
        <v>378</v>
      </c>
      <c r="CML10" s="64">
        <v>2724</v>
      </c>
      <c r="CMM10" s="64">
        <v>271</v>
      </c>
      <c r="CMN10" s="64"/>
      <c r="CMO10" s="64"/>
      <c r="CMP10" s="64"/>
      <c r="CMQ10" s="67">
        <f t="shared" si="819"/>
        <v>3373</v>
      </c>
      <c r="CMR10" s="68">
        <f t="shared" si="820"/>
        <v>562.16666666666663</v>
      </c>
      <c r="CMS10" s="63"/>
      <c r="CMT10" s="64"/>
      <c r="CMU10" s="64"/>
      <c r="CMV10" s="64"/>
      <c r="CMW10" s="64"/>
      <c r="CMX10" s="64">
        <v>3343</v>
      </c>
      <c r="CMY10" s="67">
        <f t="shared" si="821"/>
        <v>3343</v>
      </c>
      <c r="CMZ10" s="68">
        <f t="shared" si="822"/>
        <v>557.16666666666663</v>
      </c>
      <c r="CNA10" s="63"/>
      <c r="CNB10" s="64"/>
      <c r="CNC10" s="64">
        <v>3450</v>
      </c>
      <c r="CND10" s="64"/>
      <c r="CNE10" s="64"/>
      <c r="CNF10" s="64">
        <v>1342</v>
      </c>
      <c r="CNG10" s="67">
        <f t="shared" si="823"/>
        <v>4792</v>
      </c>
      <c r="CNH10" s="68">
        <f t="shared" si="824"/>
        <v>798.66666666666663</v>
      </c>
      <c r="CNI10" s="63"/>
      <c r="CNJ10" s="64">
        <v>3375</v>
      </c>
      <c r="CNK10" s="64"/>
      <c r="CNL10" s="64">
        <v>1350</v>
      </c>
      <c r="CNM10" s="64">
        <v>2040</v>
      </c>
      <c r="CNN10" s="64"/>
      <c r="CNO10" s="67">
        <f t="shared" si="825"/>
        <v>6765</v>
      </c>
      <c r="CNP10" s="68">
        <f t="shared" si="826"/>
        <v>1127.5</v>
      </c>
      <c r="CNQ10" s="63">
        <v>2420</v>
      </c>
      <c r="CNR10" s="64"/>
      <c r="CNS10" s="64"/>
      <c r="CNT10" s="64"/>
      <c r="CNU10" s="64"/>
      <c r="CNV10" s="68">
        <v>2579</v>
      </c>
      <c r="CNW10" s="265">
        <f t="shared" si="827"/>
        <v>4999</v>
      </c>
      <c r="CNX10" s="68">
        <f t="shared" si="828"/>
        <v>833.16666666666663</v>
      </c>
      <c r="CNY10" s="63"/>
      <c r="CNZ10" s="64"/>
      <c r="COA10" s="64"/>
      <c r="COB10" s="64"/>
      <c r="COC10" s="64">
        <v>3424</v>
      </c>
      <c r="COD10" s="64"/>
      <c r="COE10" s="67">
        <f t="shared" si="829"/>
        <v>3424</v>
      </c>
      <c r="COF10" s="68">
        <f t="shared" si="830"/>
        <v>570.66666666666663</v>
      </c>
      <c r="COG10" s="63"/>
      <c r="COH10" s="64">
        <v>2564</v>
      </c>
      <c r="COI10" s="64"/>
      <c r="COJ10" s="64"/>
      <c r="COK10" s="64"/>
      <c r="COL10" s="64">
        <v>3409</v>
      </c>
      <c r="COM10" s="67">
        <f t="shared" si="831"/>
        <v>5973</v>
      </c>
      <c r="CON10" s="68">
        <f t="shared" si="832"/>
        <v>995.5</v>
      </c>
      <c r="COO10" s="63"/>
      <c r="COP10" s="64"/>
      <c r="COQ10" s="64">
        <v>856</v>
      </c>
      <c r="COR10" s="64">
        <v>1735</v>
      </c>
      <c r="COS10" s="64">
        <v>2710</v>
      </c>
      <c r="COT10" s="64"/>
      <c r="COU10" s="67">
        <f t="shared" si="833"/>
        <v>5301</v>
      </c>
      <c r="COV10" s="68">
        <f t="shared" si="834"/>
        <v>883.5</v>
      </c>
      <c r="COW10" s="63"/>
      <c r="COX10" s="64">
        <v>1515</v>
      </c>
      <c r="COY10" s="64"/>
      <c r="COZ10" s="64"/>
      <c r="CPA10" s="64">
        <v>109</v>
      </c>
      <c r="CPB10" s="64">
        <v>1674</v>
      </c>
      <c r="CPC10" s="67">
        <f t="shared" si="835"/>
        <v>3298</v>
      </c>
      <c r="CPD10" s="68">
        <f t="shared" si="836"/>
        <v>549.66666666666663</v>
      </c>
      <c r="CPE10" s="63">
        <v>1643</v>
      </c>
      <c r="CPF10" s="64"/>
      <c r="CPG10" s="64">
        <v>2882</v>
      </c>
      <c r="CPH10" s="64"/>
      <c r="CPI10" s="64">
        <v>2484</v>
      </c>
      <c r="CPJ10" s="64">
        <v>838</v>
      </c>
      <c r="CPK10" s="67">
        <f t="shared" si="837"/>
        <v>7847</v>
      </c>
      <c r="CPL10" s="68">
        <f t="shared" si="838"/>
        <v>1307.8333333333333</v>
      </c>
      <c r="CPM10" s="48"/>
      <c r="CPN10" s="49">
        <v>3327</v>
      </c>
      <c r="CPO10" s="49"/>
      <c r="CPP10" s="49"/>
      <c r="CPQ10" s="49"/>
      <c r="CPR10" s="49">
        <v>0</v>
      </c>
      <c r="CPS10" s="67">
        <f t="shared" si="839"/>
        <v>3327</v>
      </c>
      <c r="CPT10" s="68">
        <f t="shared" si="840"/>
        <v>554.5</v>
      </c>
      <c r="CPU10" s="48">
        <v>1784</v>
      </c>
      <c r="CPV10" s="49">
        <v>8</v>
      </c>
      <c r="CPW10" s="49">
        <v>4984</v>
      </c>
      <c r="CPX10" s="49">
        <v>6</v>
      </c>
      <c r="CPY10" s="49">
        <v>0</v>
      </c>
      <c r="CPZ10" s="49">
        <v>1647</v>
      </c>
      <c r="CQA10" s="67">
        <f t="shared" si="841"/>
        <v>8429</v>
      </c>
      <c r="CQB10" s="68">
        <f t="shared" si="842"/>
        <v>1404.8333333333333</v>
      </c>
      <c r="CQC10" s="63">
        <v>0</v>
      </c>
      <c r="CQD10" s="64">
        <v>0</v>
      </c>
      <c r="CQE10" s="64">
        <v>3328</v>
      </c>
      <c r="CQF10" s="64">
        <v>0</v>
      </c>
      <c r="CQG10" s="64">
        <v>2976</v>
      </c>
      <c r="CQH10" s="64">
        <v>315</v>
      </c>
      <c r="CQI10" s="67">
        <f t="shared" si="843"/>
        <v>6619</v>
      </c>
      <c r="CQJ10" s="68">
        <f t="shared" si="844"/>
        <v>1103.1666666666667</v>
      </c>
      <c r="CQK10" s="63">
        <v>0</v>
      </c>
      <c r="CQL10" s="64">
        <v>0</v>
      </c>
      <c r="CQM10" s="64">
        <v>2325</v>
      </c>
      <c r="CQN10" s="64">
        <v>2980</v>
      </c>
      <c r="CQO10" s="64">
        <v>1686</v>
      </c>
      <c r="CQP10" s="64">
        <v>0</v>
      </c>
      <c r="CQQ10" s="67">
        <f t="shared" si="845"/>
        <v>6991</v>
      </c>
      <c r="CQR10" s="68">
        <f t="shared" si="846"/>
        <v>1165.1666666666667</v>
      </c>
      <c r="CQS10" s="48">
        <v>0</v>
      </c>
      <c r="CQT10" s="49">
        <v>2511</v>
      </c>
      <c r="CQU10" s="49">
        <v>0</v>
      </c>
      <c r="CQV10" s="49">
        <v>0</v>
      </c>
      <c r="CQW10" s="49">
        <f>SUMIF(SUMPK!$B:$B,$B:$B,SUMPK!$O:$O)</f>
        <v>0</v>
      </c>
      <c r="CQX10" s="49">
        <v>0</v>
      </c>
      <c r="CQY10" s="67">
        <f t="shared" si="847"/>
        <v>2511</v>
      </c>
      <c r="CQZ10" s="68">
        <f t="shared" si="848"/>
        <v>418.5</v>
      </c>
      <c r="CRA10" s="82">
        <v>324</v>
      </c>
      <c r="CRB10" s="83">
        <v>2553</v>
      </c>
      <c r="CRC10" s="83">
        <v>0</v>
      </c>
      <c r="CRD10" s="83">
        <v>0</v>
      </c>
      <c r="CRE10" s="83">
        <v>0</v>
      </c>
      <c r="CRF10" s="83">
        <v>7</v>
      </c>
      <c r="CRG10" s="67">
        <f t="shared" si="849"/>
        <v>2884</v>
      </c>
      <c r="CRH10" s="68">
        <f t="shared" si="850"/>
        <v>480.66666666666669</v>
      </c>
      <c r="CRI10" s="63">
        <v>0</v>
      </c>
      <c r="CRJ10" s="64">
        <v>0</v>
      </c>
      <c r="CRK10" s="64">
        <v>0</v>
      </c>
      <c r="CRL10" s="64">
        <v>1968</v>
      </c>
      <c r="CRM10" s="64">
        <v>0</v>
      </c>
      <c r="CRN10" s="64">
        <v>0</v>
      </c>
      <c r="CRO10" s="67">
        <f t="shared" si="851"/>
        <v>1968</v>
      </c>
      <c r="CRP10" s="68">
        <f t="shared" si="852"/>
        <v>328</v>
      </c>
      <c r="CRQ10" s="63">
        <v>0</v>
      </c>
      <c r="CRR10" s="64">
        <v>3348</v>
      </c>
      <c r="CRS10" s="64">
        <v>0</v>
      </c>
      <c r="CRT10" s="64">
        <v>0</v>
      </c>
      <c r="CRU10" s="64">
        <v>1571</v>
      </c>
      <c r="CRV10" s="64">
        <v>732</v>
      </c>
      <c r="CRW10" s="67">
        <f t="shared" si="853"/>
        <v>5651</v>
      </c>
      <c r="CRX10" s="68">
        <f t="shared" si="854"/>
        <v>941.83333333333337</v>
      </c>
      <c r="CRY10" s="63">
        <v>0</v>
      </c>
      <c r="CRZ10" s="64">
        <v>355</v>
      </c>
      <c r="CSA10" s="64">
        <v>270</v>
      </c>
      <c r="CSB10" s="64">
        <v>1816</v>
      </c>
      <c r="CSC10" s="64">
        <v>0</v>
      </c>
      <c r="CSD10" s="64">
        <v>3</v>
      </c>
      <c r="CSE10" s="67">
        <f t="shared" si="855"/>
        <v>2444</v>
      </c>
      <c r="CSF10" s="68">
        <f t="shared" si="856"/>
        <v>407.33333333333331</v>
      </c>
      <c r="CSG10" s="63">
        <v>3322</v>
      </c>
      <c r="CSH10" s="64">
        <v>3318</v>
      </c>
      <c r="CSI10" s="64">
        <v>0</v>
      </c>
      <c r="CSJ10" s="64">
        <v>0</v>
      </c>
      <c r="CSK10" s="64">
        <v>4008</v>
      </c>
      <c r="CSL10" s="64">
        <v>2050</v>
      </c>
      <c r="CSM10" s="67">
        <f t="shared" si="857"/>
        <v>12698</v>
      </c>
      <c r="CSN10" s="68">
        <f t="shared" si="858"/>
        <v>2116.3333333333335</v>
      </c>
      <c r="CSO10" s="63">
        <v>2044</v>
      </c>
      <c r="CSP10" s="64">
        <v>4735</v>
      </c>
      <c r="CSQ10" s="64">
        <v>0</v>
      </c>
      <c r="CSR10" s="64">
        <v>1</v>
      </c>
      <c r="CSS10" s="64">
        <v>702</v>
      </c>
      <c r="CST10" s="64">
        <v>2341</v>
      </c>
      <c r="CSU10" s="67">
        <f t="shared" si="859"/>
        <v>9823</v>
      </c>
      <c r="CSV10" s="68">
        <f t="shared" si="860"/>
        <v>1637.1666666666667</v>
      </c>
      <c r="CSW10" s="63">
        <v>7</v>
      </c>
      <c r="CSX10" s="64">
        <v>3071</v>
      </c>
      <c r="CSY10" s="64">
        <v>0</v>
      </c>
      <c r="CSZ10" s="64">
        <v>808</v>
      </c>
      <c r="CTA10" s="64">
        <v>5044</v>
      </c>
      <c r="CTB10" s="64">
        <v>0</v>
      </c>
      <c r="CTC10" s="64">
        <f t="shared" si="861"/>
        <v>8930</v>
      </c>
      <c r="CTD10" s="68">
        <f t="shared" si="862"/>
        <v>1488.3333333333333</v>
      </c>
      <c r="CTE10" s="63">
        <v>1080</v>
      </c>
      <c r="CTF10" s="64">
        <v>4128</v>
      </c>
      <c r="CTG10" s="64">
        <v>432</v>
      </c>
      <c r="CTH10" s="64">
        <v>0</v>
      </c>
      <c r="CTI10" s="64">
        <v>149</v>
      </c>
      <c r="CTJ10" s="64">
        <v>4181</v>
      </c>
      <c r="CTK10" s="64">
        <f t="shared" si="863"/>
        <v>9970</v>
      </c>
      <c r="CTL10" s="68">
        <f t="shared" si="864"/>
        <v>1661.6666666666667</v>
      </c>
      <c r="CTM10" s="63">
        <v>0</v>
      </c>
      <c r="CTN10" s="64">
        <v>0</v>
      </c>
      <c r="CTO10" s="64">
        <v>10</v>
      </c>
      <c r="CTP10" s="64">
        <v>2091</v>
      </c>
      <c r="CTQ10" s="64">
        <v>3986</v>
      </c>
      <c r="CTR10" s="64">
        <v>846</v>
      </c>
      <c r="CTS10" s="64">
        <f t="shared" si="865"/>
        <v>6933</v>
      </c>
      <c r="CTT10" s="68">
        <f t="shared" si="866"/>
        <v>1155.5</v>
      </c>
      <c r="CTU10" s="63">
        <v>0</v>
      </c>
      <c r="CTV10" s="64">
        <v>0</v>
      </c>
      <c r="CTW10" s="64">
        <v>0</v>
      </c>
      <c r="CTX10" s="64">
        <v>1</v>
      </c>
      <c r="CTY10" s="64">
        <v>2045</v>
      </c>
      <c r="CTZ10" s="64">
        <v>0</v>
      </c>
      <c r="CUA10" s="64">
        <f t="shared" si="867"/>
        <v>2046</v>
      </c>
      <c r="CUB10" s="68">
        <f t="shared" si="868"/>
        <v>341</v>
      </c>
      <c r="CUC10" s="63">
        <v>2440</v>
      </c>
      <c r="CUD10" s="64">
        <v>11</v>
      </c>
      <c r="CUE10" s="64">
        <v>79</v>
      </c>
      <c r="CUF10" s="64">
        <v>8</v>
      </c>
      <c r="CUG10" s="64">
        <v>7</v>
      </c>
      <c r="CUH10" s="64">
        <v>5008</v>
      </c>
      <c r="CUI10" s="64">
        <f t="shared" si="869"/>
        <v>7553</v>
      </c>
      <c r="CUJ10" s="68">
        <f t="shared" si="870"/>
        <v>1258.8333333333333</v>
      </c>
      <c r="CUK10" s="48">
        <v>0</v>
      </c>
      <c r="CUL10" s="49">
        <v>6</v>
      </c>
      <c r="CUM10" s="49">
        <v>0</v>
      </c>
      <c r="CUN10" s="49">
        <v>0</v>
      </c>
      <c r="CUO10" s="49">
        <v>11</v>
      </c>
      <c r="CUP10" s="49">
        <v>1006</v>
      </c>
      <c r="CUQ10" s="64">
        <f t="shared" si="871"/>
        <v>1023</v>
      </c>
      <c r="CUR10" s="68">
        <f t="shared" si="872"/>
        <v>170.5</v>
      </c>
      <c r="CUS10" s="63">
        <v>3399</v>
      </c>
      <c r="CUT10" s="64">
        <v>0</v>
      </c>
      <c r="CUU10" s="64">
        <v>0</v>
      </c>
      <c r="CUV10" s="64">
        <v>0</v>
      </c>
      <c r="CUW10" s="64">
        <v>1805</v>
      </c>
      <c r="CUX10" s="64">
        <v>0</v>
      </c>
      <c r="CUY10" s="64">
        <f t="shared" si="873"/>
        <v>5204</v>
      </c>
      <c r="CUZ10" s="68">
        <f t="shared" si="874"/>
        <v>867.33333333333337</v>
      </c>
      <c r="CVA10" s="48">
        <v>0</v>
      </c>
      <c r="CVB10" s="49">
        <v>0</v>
      </c>
      <c r="CVC10" s="49">
        <v>4076</v>
      </c>
      <c r="CVD10" s="49">
        <v>0</v>
      </c>
      <c r="CVE10" s="49">
        <v>0</v>
      </c>
      <c r="CVF10" s="49">
        <v>1620</v>
      </c>
      <c r="CVG10" s="64">
        <f t="shared" si="875"/>
        <v>5696</v>
      </c>
      <c r="CVH10" s="68">
        <f t="shared" si="876"/>
        <v>949.33333333333337</v>
      </c>
      <c r="CVI10" s="48">
        <v>1729</v>
      </c>
      <c r="CVJ10" s="49">
        <f>SUMIF(SUMPK!$B:$B,$B:$B,SUMPK!$O:$O)</f>
        <v>0</v>
      </c>
      <c r="CVK10" s="49">
        <v>1273</v>
      </c>
      <c r="CVL10" s="49">
        <v>2480</v>
      </c>
      <c r="CVM10" s="49">
        <v>10</v>
      </c>
      <c r="CVN10" s="49">
        <v>4655</v>
      </c>
      <c r="CVO10" s="64">
        <f t="shared" si="877"/>
        <v>10147</v>
      </c>
      <c r="CVP10" s="68">
        <f t="shared" si="878"/>
        <v>1691.1666666666667</v>
      </c>
      <c r="CVQ10" s="48">
        <v>1404</v>
      </c>
      <c r="CVR10" s="49">
        <v>586</v>
      </c>
      <c r="CVS10" s="49">
        <v>2519</v>
      </c>
      <c r="CVT10" s="49">
        <v>467</v>
      </c>
      <c r="CVU10" s="49">
        <v>0</v>
      </c>
      <c r="CVV10" s="49">
        <v>1651</v>
      </c>
      <c r="CVW10" s="64">
        <f t="shared" si="879"/>
        <v>6627</v>
      </c>
      <c r="CVX10" s="68">
        <f t="shared" si="880"/>
        <v>1104.5</v>
      </c>
      <c r="CVY10" s="48">
        <v>2859</v>
      </c>
      <c r="CVZ10" s="49">
        <v>2723</v>
      </c>
      <c r="CWA10" s="49">
        <v>194</v>
      </c>
      <c r="CWB10" s="49">
        <v>4373</v>
      </c>
      <c r="CWC10" s="49">
        <v>0</v>
      </c>
      <c r="CWD10" s="49">
        <v>278</v>
      </c>
      <c r="CWE10" s="64">
        <f t="shared" si="881"/>
        <v>10427</v>
      </c>
      <c r="CWF10" s="68">
        <f t="shared" si="882"/>
        <v>1737.8333333333333</v>
      </c>
      <c r="CWG10" s="48">
        <v>724</v>
      </c>
      <c r="CWH10" s="49">
        <v>1063</v>
      </c>
      <c r="CWI10" s="49">
        <v>0</v>
      </c>
      <c r="CWJ10" s="49">
        <v>1520</v>
      </c>
      <c r="CWK10" s="49">
        <v>802</v>
      </c>
      <c r="CWL10" s="49">
        <v>3761</v>
      </c>
      <c r="CWM10" s="64">
        <f t="shared" si="883"/>
        <v>7870</v>
      </c>
      <c r="CWN10" s="68">
        <f t="shared" si="884"/>
        <v>1311.6666666666667</v>
      </c>
      <c r="CWO10" s="54">
        <v>539</v>
      </c>
      <c r="CWP10" s="127">
        <v>0</v>
      </c>
      <c r="CWQ10" s="127">
        <v>0</v>
      </c>
      <c r="CWR10" s="127">
        <v>0</v>
      </c>
      <c r="CWS10" s="127">
        <v>850</v>
      </c>
      <c r="CWT10" s="127">
        <v>0</v>
      </c>
      <c r="CWU10" s="127">
        <f t="shared" si="885"/>
        <v>1389</v>
      </c>
      <c r="CWV10" s="43">
        <f t="shared" si="886"/>
        <v>231.5</v>
      </c>
      <c r="CWW10" s="48">
        <v>0</v>
      </c>
      <c r="CWX10" s="49">
        <v>356</v>
      </c>
      <c r="CWY10" s="49">
        <v>0</v>
      </c>
      <c r="CWZ10" s="49">
        <v>2310</v>
      </c>
      <c r="CXA10" s="49">
        <v>181</v>
      </c>
      <c r="CXB10" s="49">
        <v>1646</v>
      </c>
      <c r="CXC10" s="127">
        <f t="shared" si="887"/>
        <v>4493</v>
      </c>
      <c r="CXD10" s="43">
        <f t="shared" si="888"/>
        <v>748.83333333333337</v>
      </c>
      <c r="CXE10" s="48">
        <v>0</v>
      </c>
      <c r="CXF10" s="49">
        <v>2322</v>
      </c>
      <c r="CXG10" s="49">
        <v>158</v>
      </c>
      <c r="CXH10" s="49">
        <v>0</v>
      </c>
      <c r="CXI10" s="49">
        <v>1296</v>
      </c>
      <c r="CXJ10" s="49">
        <v>1192</v>
      </c>
      <c r="CXK10" s="127">
        <f t="shared" si="889"/>
        <v>4968</v>
      </c>
      <c r="CXL10" s="43">
        <f t="shared" si="890"/>
        <v>828</v>
      </c>
      <c r="CXM10" s="48">
        <v>1694</v>
      </c>
      <c r="CXN10" s="49">
        <v>1759</v>
      </c>
      <c r="CXO10" s="49">
        <v>0</v>
      </c>
      <c r="CXP10" s="49">
        <v>0</v>
      </c>
      <c r="CXQ10" s="49">
        <v>1983</v>
      </c>
      <c r="CXR10" s="49">
        <v>0</v>
      </c>
      <c r="CXS10" s="127">
        <f t="shared" si="891"/>
        <v>5436</v>
      </c>
      <c r="CXT10" s="43">
        <f t="shared" si="892"/>
        <v>906</v>
      </c>
      <c r="CXU10" s="48">
        <v>0</v>
      </c>
      <c r="CXV10" s="49">
        <v>1656</v>
      </c>
      <c r="CXW10" s="49">
        <v>3589</v>
      </c>
      <c r="CXX10" s="49">
        <v>1645</v>
      </c>
      <c r="CXY10" s="49">
        <v>0</v>
      </c>
      <c r="CXZ10" s="49">
        <v>3354</v>
      </c>
      <c r="CYA10" s="127">
        <f t="shared" si="893"/>
        <v>10244</v>
      </c>
      <c r="CYB10" s="43">
        <f t="shared" si="894"/>
        <v>1707.3333333333333</v>
      </c>
      <c r="CYC10" s="48">
        <v>2437</v>
      </c>
      <c r="CYD10" s="49">
        <v>0</v>
      </c>
      <c r="CYE10" s="49">
        <v>0</v>
      </c>
      <c r="CYF10" s="49">
        <v>3382</v>
      </c>
      <c r="CYG10" s="49">
        <v>0</v>
      </c>
      <c r="CYH10" s="49">
        <v>324</v>
      </c>
      <c r="CYI10" s="127">
        <f t="shared" si="895"/>
        <v>6143</v>
      </c>
      <c r="CYJ10" s="43">
        <f t="shared" si="896"/>
        <v>1023.8333333333334</v>
      </c>
      <c r="CYK10" s="48">
        <v>6</v>
      </c>
      <c r="CYL10" s="49">
        <v>466</v>
      </c>
      <c r="CYM10" s="49">
        <v>2165</v>
      </c>
      <c r="CYN10" s="49">
        <v>216</v>
      </c>
      <c r="CYO10" s="49">
        <v>2228</v>
      </c>
      <c r="CYP10" s="49">
        <v>1728</v>
      </c>
      <c r="CYQ10" s="127">
        <f t="shared" si="897"/>
        <v>6809</v>
      </c>
      <c r="CYR10" s="43">
        <f t="shared" si="898"/>
        <v>1134.8333333333333</v>
      </c>
      <c r="CYS10" s="48">
        <v>265</v>
      </c>
      <c r="CYT10" s="49">
        <v>0</v>
      </c>
      <c r="CYU10" s="49">
        <v>2511</v>
      </c>
      <c r="CYV10" s="49">
        <v>0</v>
      </c>
      <c r="CYW10" s="49">
        <v>4944</v>
      </c>
      <c r="CYX10" s="49">
        <v>0</v>
      </c>
      <c r="CYY10" s="127">
        <f t="shared" si="899"/>
        <v>7720</v>
      </c>
      <c r="CYZ10" s="43">
        <f t="shared" si="900"/>
        <v>1286.6666666666667</v>
      </c>
      <c r="CZA10" s="48">
        <v>0</v>
      </c>
      <c r="CZB10" s="49">
        <v>0</v>
      </c>
      <c r="CZC10" s="49">
        <v>0</v>
      </c>
      <c r="CZD10" s="49">
        <v>0</v>
      </c>
      <c r="CZE10" s="49">
        <v>0</v>
      </c>
      <c r="CZF10" s="49">
        <v>0</v>
      </c>
      <c r="CZG10" s="127">
        <f t="shared" si="901"/>
        <v>0</v>
      </c>
      <c r="CZH10" s="43">
        <f t="shared" si="902"/>
        <v>0</v>
      </c>
      <c r="CZI10" s="48">
        <v>6</v>
      </c>
      <c r="CZJ10" s="49">
        <v>6</v>
      </c>
      <c r="CZK10" s="49">
        <v>5129</v>
      </c>
      <c r="CZL10" s="49">
        <v>0</v>
      </c>
      <c r="CZM10" s="49">
        <v>0</v>
      </c>
      <c r="CZN10" s="49">
        <v>0</v>
      </c>
      <c r="CZO10" s="127">
        <f t="shared" si="903"/>
        <v>5141</v>
      </c>
      <c r="CZP10" s="43">
        <f t="shared" si="904"/>
        <v>856.83333333333337</v>
      </c>
      <c r="CZQ10" s="63">
        <v>0</v>
      </c>
      <c r="CZR10" s="64">
        <v>540</v>
      </c>
      <c r="CZS10" s="64">
        <v>4231</v>
      </c>
      <c r="CZT10" s="64">
        <v>0</v>
      </c>
      <c r="CZU10" s="64">
        <v>0</v>
      </c>
      <c r="CZV10" s="64">
        <v>0</v>
      </c>
      <c r="CZW10" s="127">
        <f t="shared" si="905"/>
        <v>4771</v>
      </c>
      <c r="CZX10" s="43">
        <f t="shared" si="906"/>
        <v>795.16666666666663</v>
      </c>
      <c r="CZY10" s="48">
        <v>2390</v>
      </c>
      <c r="CZZ10" s="49">
        <v>5</v>
      </c>
      <c r="DAA10" s="49">
        <v>5</v>
      </c>
      <c r="DAB10" s="49">
        <v>3384</v>
      </c>
      <c r="DAC10" s="49">
        <v>0</v>
      </c>
      <c r="DAD10" s="49">
        <v>2971</v>
      </c>
      <c r="DAE10" s="127">
        <f t="shared" si="907"/>
        <v>8755</v>
      </c>
      <c r="DAF10" s="43">
        <f t="shared" si="908"/>
        <v>1459.1666666666667</v>
      </c>
      <c r="DAG10" s="48">
        <v>0</v>
      </c>
      <c r="DAH10" s="49">
        <v>3384</v>
      </c>
      <c r="DAI10" s="49">
        <v>0</v>
      </c>
      <c r="DAJ10" s="49">
        <v>1944</v>
      </c>
      <c r="DAK10" s="49">
        <v>1486</v>
      </c>
      <c r="DAL10" s="49">
        <v>1836</v>
      </c>
      <c r="DAM10" s="127">
        <f t="shared" si="909"/>
        <v>8650</v>
      </c>
      <c r="DAN10" s="43">
        <f t="shared" si="910"/>
        <v>1441.6666666666667</v>
      </c>
      <c r="DAO10" s="63">
        <v>1179</v>
      </c>
      <c r="DAP10" s="64">
        <v>0</v>
      </c>
      <c r="DAQ10" s="64">
        <v>0</v>
      </c>
      <c r="DAR10" s="64">
        <v>3373</v>
      </c>
      <c r="DAS10" s="64">
        <v>0</v>
      </c>
      <c r="DAT10" s="64">
        <v>1404</v>
      </c>
      <c r="DAU10" s="64">
        <f t="shared" si="911"/>
        <v>5956</v>
      </c>
      <c r="DAV10" s="68">
        <f t="shared" si="912"/>
        <v>992.66666666666663</v>
      </c>
      <c r="DAW10" s="48">
        <v>1469</v>
      </c>
      <c r="DAX10" s="49">
        <v>0</v>
      </c>
      <c r="DAY10" s="49">
        <v>1828</v>
      </c>
      <c r="DAZ10" s="49">
        <v>2498</v>
      </c>
      <c r="DBA10" s="49">
        <v>0</v>
      </c>
      <c r="DBB10" s="49">
        <v>0</v>
      </c>
      <c r="DBC10" s="64">
        <f t="shared" si="913"/>
        <v>5795</v>
      </c>
      <c r="DBD10" s="68">
        <f t="shared" si="914"/>
        <v>965.83333333333337</v>
      </c>
      <c r="DBE10" s="63">
        <v>0</v>
      </c>
      <c r="DBF10" s="64">
        <v>2661</v>
      </c>
      <c r="DBG10" s="64">
        <v>0</v>
      </c>
      <c r="DBH10" s="64">
        <v>2512</v>
      </c>
      <c r="DBI10" s="64">
        <v>2857</v>
      </c>
      <c r="DBJ10" s="64">
        <v>0</v>
      </c>
      <c r="DBK10" s="64">
        <f t="shared" si="915"/>
        <v>8030</v>
      </c>
      <c r="DBL10" s="68">
        <f t="shared" si="916"/>
        <v>1338.3333333333333</v>
      </c>
      <c r="DBM10" s="48">
        <v>0</v>
      </c>
      <c r="DBN10" s="49">
        <v>3642</v>
      </c>
      <c r="DBO10" s="49">
        <v>767</v>
      </c>
      <c r="DBP10" s="49">
        <v>3452</v>
      </c>
      <c r="DBQ10" s="49">
        <v>3875</v>
      </c>
      <c r="DBR10" s="49">
        <v>2376</v>
      </c>
      <c r="DBS10" s="64">
        <f t="shared" si="917"/>
        <v>14112</v>
      </c>
      <c r="DBT10" s="68">
        <f t="shared" si="918"/>
        <v>2352</v>
      </c>
      <c r="DBU10" s="48">
        <v>0</v>
      </c>
      <c r="DBV10" s="49">
        <v>3556</v>
      </c>
      <c r="DBW10" s="49">
        <v>0</v>
      </c>
      <c r="DBX10" s="49">
        <v>0</v>
      </c>
      <c r="DBY10" s="49">
        <v>0</v>
      </c>
      <c r="DBZ10" s="49">
        <v>0</v>
      </c>
      <c r="DCA10" s="64">
        <f t="shared" si="919"/>
        <v>3556</v>
      </c>
      <c r="DCB10" s="184">
        <f t="shared" si="920"/>
        <v>592.66666666666663</v>
      </c>
      <c r="DCC10" s="195">
        <v>1977</v>
      </c>
      <c r="DCD10" s="49">
        <v>0</v>
      </c>
      <c r="DCE10" s="49">
        <v>5</v>
      </c>
      <c r="DCF10" s="49">
        <v>270</v>
      </c>
      <c r="DCG10" s="49">
        <v>2417</v>
      </c>
      <c r="DCH10" s="49">
        <v>3132</v>
      </c>
      <c r="DCI10" s="64">
        <f t="shared" si="921"/>
        <v>7801</v>
      </c>
      <c r="DCJ10" s="211">
        <f t="shared" si="922"/>
        <v>1300.1666666666667</v>
      </c>
      <c r="DCK10" s="195">
        <v>1911</v>
      </c>
      <c r="DCL10" s="49">
        <v>231</v>
      </c>
      <c r="DCM10" s="49">
        <v>0</v>
      </c>
      <c r="DCN10" s="49">
        <v>2970</v>
      </c>
      <c r="DCO10" s="49">
        <v>2341</v>
      </c>
      <c r="DCP10" s="49">
        <v>0</v>
      </c>
      <c r="DCQ10" s="64">
        <f t="shared" si="923"/>
        <v>7453</v>
      </c>
      <c r="DCR10" s="211">
        <f t="shared" si="924"/>
        <v>1242.1666666666667</v>
      </c>
      <c r="DCS10" s="195">
        <v>0</v>
      </c>
      <c r="DCT10" s="49">
        <v>1501</v>
      </c>
      <c r="DCU10" s="49">
        <v>1319</v>
      </c>
      <c r="DCV10" s="49">
        <v>0</v>
      </c>
      <c r="DCW10" s="49">
        <v>0</v>
      </c>
      <c r="DCX10" s="49">
        <v>0</v>
      </c>
      <c r="DCY10" s="64">
        <f t="shared" si="925"/>
        <v>2820</v>
      </c>
      <c r="DCZ10" s="184">
        <f t="shared" si="926"/>
        <v>470</v>
      </c>
      <c r="DDA10" s="195">
        <v>2013</v>
      </c>
      <c r="DDB10" s="49">
        <v>0</v>
      </c>
      <c r="DDC10" s="49">
        <v>0</v>
      </c>
      <c r="DDD10" s="49">
        <v>0</v>
      </c>
      <c r="DDE10" s="49">
        <v>0</v>
      </c>
      <c r="DDF10" s="49">
        <v>96</v>
      </c>
      <c r="DDG10" s="64">
        <f t="shared" si="927"/>
        <v>2109</v>
      </c>
      <c r="DDH10" s="211">
        <f t="shared" si="928"/>
        <v>351.5</v>
      </c>
      <c r="DDI10" s="458">
        <v>1543</v>
      </c>
      <c r="DDJ10" s="83">
        <v>0</v>
      </c>
      <c r="DDK10" s="83">
        <v>0</v>
      </c>
      <c r="DDL10" s="83">
        <v>0</v>
      </c>
      <c r="DDM10" s="83">
        <v>0</v>
      </c>
      <c r="DDN10" s="83">
        <v>0</v>
      </c>
      <c r="DDO10" s="64">
        <f t="shared" si="929"/>
        <v>1543</v>
      </c>
      <c r="DDP10" s="184">
        <f t="shared" si="930"/>
        <v>257.16666666666669</v>
      </c>
      <c r="DDQ10" s="195">
        <v>0</v>
      </c>
      <c r="DDR10" s="49">
        <v>0</v>
      </c>
      <c r="DDS10" s="49">
        <v>0</v>
      </c>
      <c r="DDT10" s="49">
        <v>0</v>
      </c>
      <c r="DDU10" s="49">
        <v>0</v>
      </c>
      <c r="DDV10" s="49">
        <v>0</v>
      </c>
      <c r="DDW10" s="64">
        <f t="shared" si="931"/>
        <v>0</v>
      </c>
      <c r="DDX10" s="211">
        <f t="shared" si="932"/>
        <v>0</v>
      </c>
      <c r="DDY10" s="464">
        <v>0</v>
      </c>
      <c r="DDZ10" s="127">
        <v>0</v>
      </c>
      <c r="DEA10" s="127">
        <v>0</v>
      </c>
      <c r="DEB10" s="127">
        <v>3330</v>
      </c>
      <c r="DEC10" s="127">
        <v>0</v>
      </c>
      <c r="DED10" s="127">
        <v>0</v>
      </c>
      <c r="DEE10" s="127">
        <f t="shared" si="933"/>
        <v>3330</v>
      </c>
      <c r="DEF10" s="214">
        <f t="shared" si="934"/>
        <v>555</v>
      </c>
      <c r="DEG10" s="195">
        <v>0</v>
      </c>
      <c r="DEH10" s="49">
        <v>0</v>
      </c>
      <c r="DEI10" s="49">
        <v>0</v>
      </c>
      <c r="DEJ10" s="49">
        <v>0</v>
      </c>
      <c r="DEK10" s="49">
        <v>0</v>
      </c>
      <c r="DEL10" s="49">
        <v>0</v>
      </c>
      <c r="DEM10" s="127">
        <f t="shared" si="935"/>
        <v>0</v>
      </c>
      <c r="DEN10" s="101">
        <f t="shared" si="936"/>
        <v>0</v>
      </c>
      <c r="DEO10" s="195">
        <v>0</v>
      </c>
      <c r="DEP10" s="49">
        <v>0</v>
      </c>
      <c r="DEQ10" s="49">
        <v>0</v>
      </c>
      <c r="DER10" s="49">
        <v>0</v>
      </c>
      <c r="DES10" s="49">
        <v>216</v>
      </c>
      <c r="DET10" s="49">
        <v>2059</v>
      </c>
      <c r="DEU10" s="127">
        <f t="shared" si="937"/>
        <v>2275</v>
      </c>
      <c r="DEV10" s="101">
        <f t="shared" si="938"/>
        <v>379.16666666666669</v>
      </c>
      <c r="DEW10" s="48">
        <v>8</v>
      </c>
      <c r="DEX10" s="49">
        <v>0</v>
      </c>
      <c r="DEY10" s="49">
        <v>0</v>
      </c>
      <c r="DEZ10" s="49">
        <v>0</v>
      </c>
      <c r="DFA10" s="49">
        <v>1685</v>
      </c>
      <c r="DFB10" s="49">
        <v>0</v>
      </c>
      <c r="DFC10" s="127">
        <f t="shared" si="939"/>
        <v>1693</v>
      </c>
      <c r="DFD10" s="43">
        <f t="shared" si="940"/>
        <v>282.16666666666669</v>
      </c>
      <c r="DFE10" s="63">
        <v>0</v>
      </c>
      <c r="DFF10" s="64">
        <v>1866</v>
      </c>
      <c r="DFG10" s="64">
        <v>191</v>
      </c>
      <c r="DFH10" s="64">
        <v>5</v>
      </c>
      <c r="DFI10" s="64">
        <v>0</v>
      </c>
      <c r="DFJ10" s="64">
        <v>0</v>
      </c>
      <c r="DFK10" s="127">
        <f t="shared" si="941"/>
        <v>2062</v>
      </c>
      <c r="DFL10" s="43">
        <f t="shared" si="942"/>
        <v>343.66666666666669</v>
      </c>
      <c r="DFM10" s="48">
        <v>0</v>
      </c>
      <c r="DFN10" s="49">
        <v>1307</v>
      </c>
      <c r="DFO10" s="49">
        <v>3</v>
      </c>
      <c r="DFP10" s="49">
        <v>162</v>
      </c>
      <c r="DFQ10" s="49">
        <v>2177</v>
      </c>
      <c r="DFR10" s="49">
        <v>0</v>
      </c>
      <c r="DFS10" s="127">
        <f t="shared" si="943"/>
        <v>3649</v>
      </c>
      <c r="DFT10" s="43">
        <f t="shared" si="944"/>
        <v>608.16666666666663</v>
      </c>
      <c r="DFU10" s="48">
        <v>0</v>
      </c>
      <c r="DFV10" s="49">
        <v>0</v>
      </c>
      <c r="DFW10" s="49">
        <v>0</v>
      </c>
      <c r="DFX10" s="49">
        <v>0</v>
      </c>
      <c r="DFY10" s="49">
        <v>2176</v>
      </c>
      <c r="DFZ10" s="49">
        <v>0</v>
      </c>
      <c r="DGA10" s="127">
        <f t="shared" si="945"/>
        <v>2176</v>
      </c>
      <c r="DGB10" s="43">
        <f t="shared" si="946"/>
        <v>362.66666666666669</v>
      </c>
      <c r="DGC10" s="63">
        <v>0</v>
      </c>
      <c r="DGD10" s="64">
        <v>4739</v>
      </c>
      <c r="DGE10" s="64">
        <v>501</v>
      </c>
      <c r="DGF10" s="64">
        <v>0</v>
      </c>
      <c r="DGG10" s="64">
        <v>0</v>
      </c>
      <c r="DGH10" s="64">
        <v>0</v>
      </c>
      <c r="DGI10" s="64">
        <f t="shared" si="947"/>
        <v>5240</v>
      </c>
      <c r="DGJ10" s="68">
        <f t="shared" si="948"/>
        <v>873.33333333333337</v>
      </c>
      <c r="DGK10" s="63">
        <v>0</v>
      </c>
      <c r="DGL10" s="64">
        <v>0</v>
      </c>
      <c r="DGM10" s="64">
        <v>0</v>
      </c>
      <c r="DGN10" s="64">
        <v>0</v>
      </c>
      <c r="DGO10" s="64">
        <v>0</v>
      </c>
      <c r="DGP10" s="64">
        <v>0</v>
      </c>
      <c r="DGQ10" s="64">
        <f t="shared" si="949"/>
        <v>0</v>
      </c>
      <c r="DGR10" s="68">
        <f t="shared" si="950"/>
        <v>0</v>
      </c>
      <c r="DGS10" s="63">
        <v>2101</v>
      </c>
      <c r="DGT10" s="64">
        <v>0</v>
      </c>
      <c r="DGU10" s="64">
        <v>0</v>
      </c>
      <c r="DGV10" s="64">
        <v>432</v>
      </c>
      <c r="DGW10" s="64">
        <v>2914</v>
      </c>
      <c r="DGX10" s="64">
        <v>0</v>
      </c>
      <c r="DGY10" s="64">
        <f t="shared" si="951"/>
        <v>5447</v>
      </c>
      <c r="DGZ10" s="68">
        <f t="shared" si="952"/>
        <v>907.83333333333337</v>
      </c>
      <c r="DHA10" s="478">
        <v>0</v>
      </c>
      <c r="DHB10" s="58">
        <v>0</v>
      </c>
      <c r="DHC10" s="58">
        <v>0</v>
      </c>
      <c r="DHD10" s="58">
        <v>0</v>
      </c>
      <c r="DHE10" s="58">
        <v>0</v>
      </c>
      <c r="DHF10" s="58">
        <v>0</v>
      </c>
      <c r="DHG10" s="64">
        <f t="shared" si="953"/>
        <v>0</v>
      </c>
      <c r="DHH10" s="68">
        <f t="shared" si="954"/>
        <v>0</v>
      </c>
      <c r="DHI10" s="63">
        <v>0</v>
      </c>
      <c r="DHJ10" s="64">
        <v>0</v>
      </c>
      <c r="DHK10" s="64">
        <v>0</v>
      </c>
      <c r="DHL10" s="64">
        <v>0</v>
      </c>
      <c r="DHM10" s="64">
        <v>1890</v>
      </c>
      <c r="DHN10" s="64">
        <v>1484</v>
      </c>
      <c r="DHO10" s="64">
        <f t="shared" si="955"/>
        <v>3374</v>
      </c>
      <c r="DHP10" s="68">
        <f t="shared" si="956"/>
        <v>562.33333333333337</v>
      </c>
      <c r="DHQ10" s="63">
        <v>0</v>
      </c>
      <c r="DHR10" s="64">
        <v>0</v>
      </c>
      <c r="DHS10" s="64">
        <v>0</v>
      </c>
      <c r="DHT10" s="64">
        <v>0</v>
      </c>
      <c r="DHU10" s="64">
        <v>0</v>
      </c>
      <c r="DHV10" s="64">
        <v>993</v>
      </c>
      <c r="DHW10" s="64">
        <f t="shared" si="957"/>
        <v>993</v>
      </c>
      <c r="DHX10" s="68">
        <f t="shared" si="958"/>
        <v>165.5</v>
      </c>
      <c r="DHY10" s="63">
        <v>2268</v>
      </c>
      <c r="DHZ10" s="64">
        <v>97</v>
      </c>
      <c r="DIA10" s="64">
        <v>0</v>
      </c>
      <c r="DIB10" s="64">
        <v>1512</v>
      </c>
      <c r="DIC10" s="64">
        <v>1045</v>
      </c>
      <c r="DID10" s="64">
        <v>0</v>
      </c>
      <c r="DIE10" s="64">
        <f t="shared" si="959"/>
        <v>4922</v>
      </c>
      <c r="DIF10" s="68">
        <f t="shared" si="960"/>
        <v>820.33333333333337</v>
      </c>
      <c r="DIG10" s="63">
        <v>3286</v>
      </c>
      <c r="DIH10" s="64">
        <v>0</v>
      </c>
      <c r="DII10" s="64">
        <v>0</v>
      </c>
      <c r="DIJ10" s="64">
        <v>0</v>
      </c>
      <c r="DIK10" s="64">
        <v>0</v>
      </c>
      <c r="DIL10" s="64">
        <v>0</v>
      </c>
      <c r="DIM10" s="64">
        <f t="shared" si="961"/>
        <v>3286</v>
      </c>
      <c r="DIN10" s="68">
        <f t="shared" si="962"/>
        <v>547.66666666666663</v>
      </c>
      <c r="DIO10" s="63">
        <v>2034</v>
      </c>
      <c r="DIP10" s="64">
        <v>0</v>
      </c>
      <c r="DIQ10" s="64">
        <v>1</v>
      </c>
      <c r="DIR10" s="64">
        <v>91</v>
      </c>
      <c r="DIS10" s="64">
        <v>0</v>
      </c>
      <c r="DIT10" s="64">
        <v>1161</v>
      </c>
      <c r="DIU10" s="64">
        <f t="shared" si="963"/>
        <v>3287</v>
      </c>
      <c r="DIV10" s="68">
        <f t="shared" si="964"/>
        <v>547.83333333333337</v>
      </c>
      <c r="DIW10" s="63">
        <v>864</v>
      </c>
      <c r="DIX10" s="64">
        <v>344</v>
      </c>
      <c r="DIY10" s="64">
        <v>0</v>
      </c>
      <c r="DIZ10" s="64">
        <v>3369</v>
      </c>
      <c r="DJA10" s="64">
        <v>0</v>
      </c>
      <c r="DJB10" s="64"/>
      <c r="DJC10" s="64">
        <f t="shared" si="965"/>
        <v>4577</v>
      </c>
      <c r="DJD10" s="68">
        <f t="shared" si="966"/>
        <v>762.83333333333337</v>
      </c>
      <c r="DJE10" s="63">
        <v>1271</v>
      </c>
      <c r="DJF10" s="64">
        <v>2560</v>
      </c>
      <c r="DJG10" s="64">
        <v>924</v>
      </c>
      <c r="DJH10" s="64">
        <v>134</v>
      </c>
      <c r="DJI10" s="64">
        <v>288</v>
      </c>
      <c r="DJJ10" s="64">
        <v>0</v>
      </c>
      <c r="DJK10" s="64">
        <f t="shared" si="967"/>
        <v>5177</v>
      </c>
      <c r="DJL10" s="68">
        <f t="shared" si="968"/>
        <v>862.83333333333337</v>
      </c>
      <c r="DJM10" s="63">
        <v>1862</v>
      </c>
      <c r="DJN10" s="64">
        <v>929</v>
      </c>
      <c r="DJO10" s="64">
        <v>229</v>
      </c>
      <c r="DJP10" s="64">
        <v>4535</v>
      </c>
      <c r="DJQ10" s="64">
        <v>925</v>
      </c>
      <c r="DJR10" s="64">
        <v>706</v>
      </c>
      <c r="DJS10" s="64">
        <f t="shared" si="969"/>
        <v>9186</v>
      </c>
      <c r="DJT10" s="68">
        <f t="shared" si="970"/>
        <v>1531</v>
      </c>
      <c r="DJU10" s="63">
        <v>1566</v>
      </c>
      <c r="DJV10" s="64">
        <v>1128</v>
      </c>
      <c r="DJW10" s="64">
        <v>0</v>
      </c>
      <c r="DJX10" s="64">
        <v>0</v>
      </c>
      <c r="DJY10" s="64">
        <v>0</v>
      </c>
      <c r="DJZ10" s="64">
        <v>0</v>
      </c>
      <c r="DKA10" s="64">
        <f t="shared" si="971"/>
        <v>2694</v>
      </c>
      <c r="DKB10" s="68">
        <f t="shared" si="972"/>
        <v>449</v>
      </c>
      <c r="DKC10" s="54">
        <v>540</v>
      </c>
      <c r="DKD10" s="127">
        <v>2423</v>
      </c>
      <c r="DKE10" s="127">
        <v>0</v>
      </c>
      <c r="DKF10" s="127">
        <v>2492</v>
      </c>
      <c r="DKG10" s="127">
        <v>0</v>
      </c>
      <c r="DKH10" s="127">
        <v>0</v>
      </c>
      <c r="DKI10" s="64">
        <f t="shared" si="973"/>
        <v>5455</v>
      </c>
      <c r="DKJ10" s="68">
        <f t="shared" si="974"/>
        <v>909.16666666666663</v>
      </c>
      <c r="DKK10" s="63">
        <v>0</v>
      </c>
      <c r="DKL10" s="64">
        <v>0</v>
      </c>
      <c r="DKM10" s="64">
        <v>0</v>
      </c>
      <c r="DKN10" s="64">
        <v>0</v>
      </c>
      <c r="DKO10" s="64">
        <v>1004</v>
      </c>
      <c r="DKP10" s="64">
        <v>496</v>
      </c>
      <c r="DKQ10" s="64">
        <f t="shared" si="975"/>
        <v>1500</v>
      </c>
      <c r="DKR10" s="68">
        <f t="shared" si="976"/>
        <v>250</v>
      </c>
      <c r="DKS10" s="48">
        <v>0</v>
      </c>
      <c r="DKT10" s="49">
        <v>2376</v>
      </c>
      <c r="DKU10" s="49">
        <v>1573</v>
      </c>
      <c r="DKV10" s="49">
        <v>0</v>
      </c>
      <c r="DKW10" s="49">
        <v>378</v>
      </c>
      <c r="DKX10" s="49">
        <v>1248</v>
      </c>
      <c r="DKY10" s="64">
        <f t="shared" si="977"/>
        <v>5575</v>
      </c>
      <c r="DKZ10" s="68">
        <f t="shared" si="978"/>
        <v>929.16666666666663</v>
      </c>
      <c r="DLA10" s="63">
        <v>0</v>
      </c>
      <c r="DLB10" s="64">
        <v>0</v>
      </c>
      <c r="DLC10" s="64">
        <v>0</v>
      </c>
      <c r="DLD10" s="64">
        <v>1202</v>
      </c>
      <c r="DLE10" s="64">
        <v>432</v>
      </c>
      <c r="DLF10" s="64">
        <v>2807</v>
      </c>
      <c r="DLG10" s="64">
        <f t="shared" si="979"/>
        <v>4441</v>
      </c>
      <c r="DLH10" s="68">
        <f t="shared" si="980"/>
        <v>740.16666666666663</v>
      </c>
      <c r="DLI10" s="48">
        <v>0</v>
      </c>
      <c r="DLJ10" s="49">
        <v>0</v>
      </c>
      <c r="DLK10" s="49">
        <v>6</v>
      </c>
      <c r="DLL10" s="49">
        <v>648</v>
      </c>
      <c r="DLM10" s="49">
        <v>193</v>
      </c>
      <c r="DLN10" s="49">
        <v>0</v>
      </c>
      <c r="DLO10" s="64">
        <f t="shared" si="981"/>
        <v>847</v>
      </c>
      <c r="DLP10" s="68">
        <f t="shared" si="982"/>
        <v>141.16666666666666</v>
      </c>
      <c r="DLQ10" s="48">
        <v>0</v>
      </c>
      <c r="DLR10" s="49">
        <v>5</v>
      </c>
      <c r="DLS10" s="49">
        <v>0</v>
      </c>
      <c r="DLT10" s="49">
        <v>0</v>
      </c>
      <c r="DLU10" s="49">
        <v>581</v>
      </c>
      <c r="DLV10" s="49">
        <v>1188</v>
      </c>
      <c r="DLW10" s="64">
        <f t="shared" si="983"/>
        <v>1774</v>
      </c>
      <c r="DLX10" s="68">
        <f t="shared" si="984"/>
        <v>295.66666666666669</v>
      </c>
      <c r="DLY10" s="63">
        <v>0</v>
      </c>
      <c r="DLZ10" s="64">
        <v>0</v>
      </c>
      <c r="DMA10" s="64">
        <v>0</v>
      </c>
      <c r="DMB10" s="64">
        <v>0</v>
      </c>
      <c r="DMC10" s="64">
        <v>0</v>
      </c>
      <c r="DMD10" s="64">
        <v>1274</v>
      </c>
      <c r="DME10" s="64">
        <f t="shared" si="985"/>
        <v>1274</v>
      </c>
      <c r="DMF10" s="68">
        <f t="shared" si="986"/>
        <v>212.33333333333334</v>
      </c>
      <c r="DMG10" s="48">
        <v>2605</v>
      </c>
      <c r="DMH10" s="49">
        <v>743</v>
      </c>
      <c r="DMI10" s="49">
        <v>0</v>
      </c>
      <c r="DMJ10" s="49">
        <v>0</v>
      </c>
      <c r="DMK10" s="49">
        <v>0</v>
      </c>
      <c r="DML10" s="49">
        <v>3444</v>
      </c>
      <c r="DMM10" s="64">
        <f t="shared" si="987"/>
        <v>6792</v>
      </c>
      <c r="DMN10" s="68">
        <f t="shared" si="988"/>
        <v>1132</v>
      </c>
      <c r="DMO10" s="63">
        <v>43</v>
      </c>
      <c r="DMP10" s="64">
        <v>0</v>
      </c>
      <c r="DMQ10" s="64">
        <v>1674</v>
      </c>
      <c r="DMR10" s="64">
        <v>328</v>
      </c>
      <c r="DMS10" s="64">
        <v>0</v>
      </c>
      <c r="DMT10" s="64">
        <v>0</v>
      </c>
      <c r="DMU10" s="64">
        <f t="shared" si="989"/>
        <v>2045</v>
      </c>
      <c r="DMV10" s="68">
        <f t="shared" si="990"/>
        <v>340.83333333333331</v>
      </c>
      <c r="DMW10" s="63">
        <v>1903</v>
      </c>
      <c r="DMX10" s="64">
        <v>3974</v>
      </c>
      <c r="DMY10" s="64">
        <v>0</v>
      </c>
      <c r="DMZ10" s="64">
        <v>0</v>
      </c>
      <c r="DNA10" s="64">
        <v>0</v>
      </c>
      <c r="DNB10" s="64">
        <v>0</v>
      </c>
      <c r="DNC10" s="64">
        <f t="shared" si="991"/>
        <v>5877</v>
      </c>
      <c r="DND10" s="68">
        <f t="shared" si="992"/>
        <v>979.5</v>
      </c>
      <c r="DNE10" s="63">
        <v>1176</v>
      </c>
      <c r="DNF10" s="64">
        <v>933</v>
      </c>
      <c r="DNG10" s="64">
        <v>0</v>
      </c>
      <c r="DNH10" s="64">
        <v>1913</v>
      </c>
      <c r="DNI10" s="64">
        <v>1242</v>
      </c>
      <c r="DNJ10" s="64">
        <v>2123</v>
      </c>
      <c r="DNK10" s="64">
        <f t="shared" si="993"/>
        <v>7387</v>
      </c>
      <c r="DNL10" s="68">
        <f t="shared" si="994"/>
        <v>1231.1666666666667</v>
      </c>
      <c r="DNM10" s="63">
        <v>0</v>
      </c>
      <c r="DNN10" s="64">
        <v>0</v>
      </c>
      <c r="DNO10" s="64">
        <v>0</v>
      </c>
      <c r="DNP10" s="64">
        <v>1134</v>
      </c>
      <c r="DNQ10" s="64">
        <v>3230</v>
      </c>
      <c r="DNR10" s="64">
        <v>523</v>
      </c>
      <c r="DNS10" s="64">
        <f t="shared" si="995"/>
        <v>4887</v>
      </c>
      <c r="DNT10" s="68">
        <f t="shared" si="996"/>
        <v>814.5</v>
      </c>
      <c r="DNU10" s="63">
        <v>0</v>
      </c>
      <c r="DNV10" s="64">
        <v>5</v>
      </c>
      <c r="DNW10" s="64">
        <v>1577</v>
      </c>
      <c r="DNX10" s="64">
        <v>1477</v>
      </c>
      <c r="DNY10" s="64">
        <v>930</v>
      </c>
      <c r="DNZ10" s="64">
        <v>0</v>
      </c>
      <c r="DOA10" s="64">
        <f t="shared" si="997"/>
        <v>3989</v>
      </c>
      <c r="DOB10" s="68">
        <f t="shared" si="998"/>
        <v>664.83333333333337</v>
      </c>
      <c r="DOC10" s="63">
        <v>0</v>
      </c>
      <c r="DOD10" s="64">
        <v>0</v>
      </c>
      <c r="DOE10" s="64">
        <v>0</v>
      </c>
      <c r="DOF10" s="64">
        <v>0</v>
      </c>
      <c r="DOG10" s="64">
        <v>0</v>
      </c>
      <c r="DOH10" s="64">
        <v>1591</v>
      </c>
      <c r="DOI10" s="64">
        <f t="shared" si="999"/>
        <v>1591</v>
      </c>
      <c r="DOJ10" s="68">
        <f t="shared" si="1000"/>
        <v>265.16666666666669</v>
      </c>
      <c r="DOK10" s="63">
        <v>2052</v>
      </c>
      <c r="DOL10" s="64">
        <v>0</v>
      </c>
      <c r="DOM10" s="64">
        <v>0</v>
      </c>
      <c r="DON10" s="64">
        <v>0</v>
      </c>
      <c r="DOO10" s="64">
        <v>1404</v>
      </c>
      <c r="DOP10" s="64">
        <v>4040</v>
      </c>
      <c r="DOQ10" s="64">
        <f t="shared" si="1001"/>
        <v>7496</v>
      </c>
      <c r="DOR10" s="68">
        <f t="shared" si="1002"/>
        <v>1249.3333333333333</v>
      </c>
      <c r="DOS10" s="63">
        <v>0</v>
      </c>
      <c r="DOT10" s="64">
        <v>0</v>
      </c>
      <c r="DOU10" s="64">
        <v>2052</v>
      </c>
      <c r="DOV10" s="64">
        <v>1390</v>
      </c>
      <c r="DOW10" s="64">
        <v>0</v>
      </c>
      <c r="DOX10" s="64">
        <v>0</v>
      </c>
      <c r="DOY10" s="64">
        <f t="shared" si="1003"/>
        <v>3442</v>
      </c>
      <c r="DOZ10" s="68">
        <f t="shared" si="1004"/>
        <v>573.66666666666663</v>
      </c>
      <c r="DPA10" s="63">
        <v>0</v>
      </c>
      <c r="DPB10" s="64">
        <v>0</v>
      </c>
      <c r="DPC10" s="64">
        <v>0</v>
      </c>
      <c r="DPD10" s="64">
        <v>2484</v>
      </c>
      <c r="DPE10" s="64">
        <v>911</v>
      </c>
      <c r="DPF10" s="64">
        <v>2541</v>
      </c>
      <c r="DPG10" s="64">
        <f t="shared" si="1005"/>
        <v>5936</v>
      </c>
      <c r="DPH10" s="68">
        <f t="shared" si="1006"/>
        <v>989.33333333333337</v>
      </c>
      <c r="DPI10" s="63">
        <v>0</v>
      </c>
      <c r="DPJ10" s="64">
        <v>0</v>
      </c>
      <c r="DPK10" s="64">
        <v>0</v>
      </c>
      <c r="DPL10" s="64">
        <v>5</v>
      </c>
      <c r="DPM10" s="64">
        <v>0</v>
      </c>
      <c r="DPN10" s="64">
        <v>0</v>
      </c>
      <c r="DPO10" s="64">
        <f t="shared" si="1007"/>
        <v>5</v>
      </c>
      <c r="DPP10" s="68">
        <f t="shared" si="1008"/>
        <v>0.83333333333333337</v>
      </c>
      <c r="DPQ10" s="63">
        <v>0</v>
      </c>
      <c r="DPR10" s="64">
        <v>0</v>
      </c>
      <c r="DPS10" s="64">
        <v>0</v>
      </c>
      <c r="DPT10" s="64">
        <v>0</v>
      </c>
      <c r="DPU10" s="64">
        <v>2296</v>
      </c>
      <c r="DPV10" s="64">
        <v>324</v>
      </c>
      <c r="DPW10" s="64">
        <f t="shared" si="1009"/>
        <v>2620</v>
      </c>
      <c r="DPX10" s="68">
        <f t="shared" si="1010"/>
        <v>436.66666666666669</v>
      </c>
      <c r="DPY10" s="63">
        <v>2032</v>
      </c>
      <c r="DPZ10" s="64">
        <v>0</v>
      </c>
      <c r="DQA10" s="64">
        <f>SUMIF(SUMPK!$B:$B,$B:$B,SUMPK!$O:$O)</f>
        <v>0</v>
      </c>
      <c r="DQB10" s="64">
        <v>0</v>
      </c>
      <c r="DQC10" s="64">
        <v>0</v>
      </c>
      <c r="DQD10" s="64">
        <v>0</v>
      </c>
      <c r="DQE10" s="64">
        <f t="shared" si="1011"/>
        <v>2032</v>
      </c>
      <c r="DQF10" s="68">
        <f t="shared" si="1012"/>
        <v>338.66666666666669</v>
      </c>
      <c r="DQG10" s="63">
        <v>3094</v>
      </c>
      <c r="DQH10" s="64">
        <v>821</v>
      </c>
      <c r="DQI10" s="64">
        <v>0</v>
      </c>
      <c r="DQJ10" s="64">
        <v>0</v>
      </c>
      <c r="DQK10" s="64">
        <v>0</v>
      </c>
      <c r="DQL10" s="64">
        <v>0</v>
      </c>
      <c r="DQM10" s="64">
        <f t="shared" si="1013"/>
        <v>3915</v>
      </c>
      <c r="DQN10" s="68">
        <f t="shared" si="1014"/>
        <v>652.5</v>
      </c>
      <c r="DQO10" s="48">
        <v>3540</v>
      </c>
      <c r="DQP10" s="49">
        <v>0</v>
      </c>
      <c r="DQQ10" s="49">
        <v>0</v>
      </c>
      <c r="DQR10" s="49">
        <v>0</v>
      </c>
      <c r="DQS10" s="49">
        <v>1671</v>
      </c>
      <c r="DQT10" s="49">
        <v>0</v>
      </c>
      <c r="DQU10" s="64">
        <f t="shared" si="1015"/>
        <v>5211</v>
      </c>
      <c r="DQV10" s="68">
        <f t="shared" si="1016"/>
        <v>868.5</v>
      </c>
      <c r="DQW10" s="63">
        <v>0</v>
      </c>
      <c r="DQX10" s="64">
        <v>2052</v>
      </c>
      <c r="DQY10" s="64">
        <v>1307</v>
      </c>
      <c r="DQZ10" s="64">
        <v>0</v>
      </c>
      <c r="DRA10" s="64">
        <v>2013</v>
      </c>
      <c r="DRB10" s="64">
        <v>3056</v>
      </c>
      <c r="DRC10" s="64">
        <f t="shared" si="1017"/>
        <v>8428</v>
      </c>
      <c r="DRD10" s="68">
        <f t="shared" si="1018"/>
        <v>1404.6666666666667</v>
      </c>
      <c r="DRE10" s="63">
        <v>0</v>
      </c>
      <c r="DRF10" s="64">
        <v>0</v>
      </c>
      <c r="DRG10" s="64">
        <v>0</v>
      </c>
      <c r="DRH10" s="64">
        <v>0</v>
      </c>
      <c r="DRI10" s="64">
        <v>378</v>
      </c>
      <c r="DRJ10" s="64">
        <v>2213</v>
      </c>
      <c r="DRK10" s="64">
        <f t="shared" si="1019"/>
        <v>2591</v>
      </c>
      <c r="DRL10" s="68">
        <f t="shared" si="1020"/>
        <v>431.83333333333331</v>
      </c>
      <c r="DRM10" s="63">
        <v>0</v>
      </c>
      <c r="DRN10" s="64">
        <v>0</v>
      </c>
      <c r="DRO10" s="64">
        <v>0</v>
      </c>
      <c r="DRP10" s="64">
        <v>0</v>
      </c>
      <c r="DRQ10" s="64">
        <v>0</v>
      </c>
      <c r="DRR10" s="64">
        <v>0</v>
      </c>
      <c r="DRS10" s="64">
        <f t="shared" si="1021"/>
        <v>0</v>
      </c>
      <c r="DRT10" s="68">
        <f t="shared" si="1022"/>
        <v>0</v>
      </c>
      <c r="DRU10" s="63">
        <v>0</v>
      </c>
      <c r="DRV10" s="64">
        <v>0</v>
      </c>
      <c r="DRW10" s="64">
        <v>0</v>
      </c>
      <c r="DRX10" s="64">
        <v>0</v>
      </c>
      <c r="DRY10" s="64">
        <v>0</v>
      </c>
      <c r="DRZ10" s="64">
        <v>0</v>
      </c>
      <c r="DSA10" s="64">
        <f t="shared" si="1023"/>
        <v>0</v>
      </c>
      <c r="DSB10" s="68">
        <f t="shared" si="1024"/>
        <v>0</v>
      </c>
      <c r="DSC10" s="48">
        <v>3</v>
      </c>
      <c r="DSD10" s="49">
        <v>0</v>
      </c>
      <c r="DSE10" s="49">
        <v>5</v>
      </c>
      <c r="DSF10" s="49">
        <v>4246</v>
      </c>
      <c r="DSG10" s="49">
        <v>0</v>
      </c>
      <c r="DSH10" s="49">
        <v>0</v>
      </c>
      <c r="DSI10" s="64">
        <f t="shared" si="1025"/>
        <v>4254</v>
      </c>
      <c r="DSJ10" s="68">
        <f t="shared" si="1026"/>
        <v>709</v>
      </c>
      <c r="DSK10" s="63">
        <v>0</v>
      </c>
      <c r="DSL10" s="64">
        <v>377</v>
      </c>
      <c r="DSM10" s="64">
        <v>0</v>
      </c>
      <c r="DSO10" s="64">
        <v>0</v>
      </c>
      <c r="DSP10" s="64">
        <v>0</v>
      </c>
      <c r="DSQ10" s="64">
        <f t="shared" si="457"/>
        <v>377</v>
      </c>
      <c r="DSR10" s="68">
        <f t="shared" si="1027"/>
        <v>62.833333333333336</v>
      </c>
      <c r="DSS10" s="82">
        <v>0</v>
      </c>
      <c r="DST10" s="83">
        <v>2534</v>
      </c>
      <c r="DSU10" s="83">
        <v>0</v>
      </c>
      <c r="DSV10" s="83">
        <v>0</v>
      </c>
      <c r="DSW10" s="83">
        <v>0</v>
      </c>
      <c r="DSX10" s="83">
        <v>0</v>
      </c>
      <c r="DSY10" s="64">
        <f t="shared" si="1028"/>
        <v>2534</v>
      </c>
      <c r="DSZ10" s="68">
        <f t="shared" si="1029"/>
        <v>422.33333333333331</v>
      </c>
      <c r="DTA10" s="48">
        <v>0</v>
      </c>
      <c r="DTB10" s="49">
        <v>0</v>
      </c>
      <c r="DTC10" s="49">
        <v>0</v>
      </c>
      <c r="DTD10" s="49">
        <v>0</v>
      </c>
      <c r="DTE10" s="49">
        <v>3392</v>
      </c>
      <c r="DTF10" s="49">
        <v>0</v>
      </c>
      <c r="DTG10" s="64">
        <f t="shared" si="1030"/>
        <v>3392</v>
      </c>
      <c r="DTH10" s="68">
        <f t="shared" si="1031"/>
        <v>565.33333333333337</v>
      </c>
      <c r="DTI10" s="48">
        <v>0</v>
      </c>
      <c r="DTJ10" s="49">
        <v>0</v>
      </c>
      <c r="DTK10" s="49">
        <v>0</v>
      </c>
      <c r="DTL10" s="49">
        <v>0</v>
      </c>
      <c r="DTM10" s="49">
        <v>702</v>
      </c>
      <c r="DTN10" s="49">
        <v>2010</v>
      </c>
      <c r="DTO10" s="64">
        <f t="shared" si="1032"/>
        <v>2712</v>
      </c>
      <c r="DTP10" s="68">
        <f t="shared" si="1033"/>
        <v>452</v>
      </c>
      <c r="DTQ10" s="48">
        <v>0</v>
      </c>
      <c r="DTR10" s="49">
        <v>0</v>
      </c>
      <c r="DTS10" s="49">
        <v>0</v>
      </c>
      <c r="DTT10" s="49">
        <v>0</v>
      </c>
      <c r="DTU10" s="49">
        <v>5</v>
      </c>
      <c r="DTV10" s="49">
        <v>0</v>
      </c>
      <c r="DTW10" s="64">
        <f t="shared" si="1034"/>
        <v>5</v>
      </c>
      <c r="DTX10" s="68">
        <f t="shared" si="1035"/>
        <v>0.83333333333333337</v>
      </c>
      <c r="DTY10" s="63">
        <v>0</v>
      </c>
      <c r="DTZ10" s="64">
        <v>0</v>
      </c>
      <c r="DUA10" s="64">
        <v>2536</v>
      </c>
      <c r="DUB10" s="64">
        <v>0</v>
      </c>
      <c r="DUC10" s="64">
        <v>0</v>
      </c>
      <c r="DUD10" s="64">
        <v>371</v>
      </c>
      <c r="DUE10" s="64">
        <f t="shared" si="1036"/>
        <v>2907</v>
      </c>
      <c r="DUF10" s="68">
        <f t="shared" si="1037"/>
        <v>484.5</v>
      </c>
      <c r="DUG10" s="48">
        <v>0</v>
      </c>
      <c r="DUH10" s="49">
        <v>0</v>
      </c>
      <c r="DUI10" s="49">
        <v>0</v>
      </c>
      <c r="DUJ10" s="49">
        <v>0</v>
      </c>
      <c r="DUK10" s="49">
        <v>0</v>
      </c>
      <c r="DUL10" s="49">
        <v>0</v>
      </c>
      <c r="DUM10" s="64">
        <f t="shared" si="1038"/>
        <v>0</v>
      </c>
      <c r="DUN10" s="68">
        <f t="shared" si="1039"/>
        <v>0</v>
      </c>
      <c r="DUO10" s="63">
        <v>0</v>
      </c>
      <c r="DUP10" s="64">
        <v>1689</v>
      </c>
      <c r="DUQ10" s="64">
        <v>0</v>
      </c>
      <c r="DUR10" s="64">
        <v>1803</v>
      </c>
      <c r="DUS10" s="64">
        <v>0</v>
      </c>
      <c r="DUT10" s="64">
        <v>0</v>
      </c>
      <c r="DUU10" s="64">
        <f t="shared" si="1040"/>
        <v>3492</v>
      </c>
      <c r="DUV10" s="68">
        <f t="shared" si="1041"/>
        <v>582</v>
      </c>
      <c r="DUW10" s="48">
        <v>0</v>
      </c>
      <c r="DUX10" s="49">
        <v>0</v>
      </c>
      <c r="DUY10" s="49">
        <v>0</v>
      </c>
      <c r="DUZ10" s="49">
        <v>3381</v>
      </c>
      <c r="DVA10" s="49">
        <v>0</v>
      </c>
      <c r="DVB10" s="49">
        <v>232</v>
      </c>
      <c r="DVC10" s="64">
        <f t="shared" si="1042"/>
        <v>3613</v>
      </c>
      <c r="DVD10" s="68">
        <f t="shared" si="1043"/>
        <v>602.16666666666663</v>
      </c>
      <c r="DVE10" s="239">
        <v>1420</v>
      </c>
      <c r="DVF10" s="1">
        <v>0</v>
      </c>
      <c r="DVG10" s="1">
        <v>0</v>
      </c>
      <c r="DVH10" s="1">
        <v>2487</v>
      </c>
      <c r="DVI10" s="1">
        <v>0</v>
      </c>
      <c r="DVJ10" s="1">
        <v>458</v>
      </c>
      <c r="DVK10" s="64">
        <f t="shared" si="1044"/>
        <v>4365</v>
      </c>
      <c r="DVL10" s="68">
        <f t="shared" si="1045"/>
        <v>727.5</v>
      </c>
      <c r="DVM10" s="48">
        <v>840</v>
      </c>
      <c r="DVN10" s="49">
        <v>16</v>
      </c>
      <c r="DVO10" s="49">
        <v>0</v>
      </c>
      <c r="DVP10" s="49">
        <v>0</v>
      </c>
      <c r="DVQ10" s="49">
        <v>2538</v>
      </c>
      <c r="DVR10" s="49">
        <v>2</v>
      </c>
      <c r="DVS10" s="64">
        <f t="shared" si="1046"/>
        <v>3396</v>
      </c>
      <c r="DVT10" s="68">
        <f t="shared" si="1047"/>
        <v>566</v>
      </c>
      <c r="DVU10" s="63">
        <v>0</v>
      </c>
      <c r="DVV10" s="64">
        <v>0</v>
      </c>
      <c r="DVW10" s="64">
        <v>3337</v>
      </c>
      <c r="DVX10" s="64">
        <v>0</v>
      </c>
      <c r="DVY10" s="64">
        <v>0</v>
      </c>
      <c r="DVZ10" s="64">
        <v>475</v>
      </c>
      <c r="DWA10" s="64">
        <f t="shared" si="1048"/>
        <v>3812</v>
      </c>
      <c r="DWB10" s="68">
        <f t="shared" si="1049"/>
        <v>635.33333333333337</v>
      </c>
      <c r="DWC10" s="48">
        <v>1686</v>
      </c>
      <c r="DWD10" s="49">
        <v>0</v>
      </c>
      <c r="DWE10" s="49">
        <v>0</v>
      </c>
      <c r="DWF10" s="49">
        <v>0</v>
      </c>
      <c r="DWG10" s="49">
        <v>0</v>
      </c>
      <c r="DWH10" s="49">
        <v>0</v>
      </c>
      <c r="DWI10" s="64">
        <f t="shared" si="1050"/>
        <v>1686</v>
      </c>
      <c r="DWJ10" s="68">
        <f t="shared" si="1051"/>
        <v>281</v>
      </c>
      <c r="DWK10" s="48">
        <v>0</v>
      </c>
      <c r="DWL10" s="49">
        <v>4232</v>
      </c>
      <c r="DWM10" s="49">
        <v>3</v>
      </c>
      <c r="DWN10" s="49">
        <v>0</v>
      </c>
      <c r="DWO10" s="49">
        <v>0</v>
      </c>
      <c r="DWP10" s="49">
        <v>0</v>
      </c>
      <c r="DWQ10" s="64">
        <f t="shared" si="1052"/>
        <v>4235</v>
      </c>
      <c r="DWR10" s="68">
        <f t="shared" si="1053"/>
        <v>705.83333333333337</v>
      </c>
      <c r="DWS10" s="48">
        <v>3630</v>
      </c>
      <c r="DWT10" s="49">
        <v>1409</v>
      </c>
      <c r="DWU10" s="49">
        <v>0</v>
      </c>
      <c r="DWV10" s="49">
        <v>0</v>
      </c>
      <c r="DWW10" s="49">
        <v>0</v>
      </c>
      <c r="DWX10" s="49">
        <v>0</v>
      </c>
      <c r="DWY10" s="64">
        <f t="shared" si="1054"/>
        <v>5039</v>
      </c>
      <c r="DWZ10" s="68">
        <f t="shared" si="1055"/>
        <v>839.83333333333337</v>
      </c>
      <c r="DXA10" s="48">
        <v>0</v>
      </c>
      <c r="DXB10" s="49">
        <v>0</v>
      </c>
      <c r="DXC10" s="49">
        <v>0</v>
      </c>
      <c r="DXD10" s="49">
        <v>3053</v>
      </c>
      <c r="DXE10" s="49">
        <v>0</v>
      </c>
      <c r="DXF10" s="49">
        <v>0</v>
      </c>
      <c r="DXG10" s="64">
        <f t="shared" si="1056"/>
        <v>3053</v>
      </c>
      <c r="DXH10" s="68">
        <f t="shared" si="1057"/>
        <v>508.83333333333331</v>
      </c>
      <c r="DXI10" s="48">
        <v>0</v>
      </c>
      <c r="DXJ10" s="49">
        <v>1545</v>
      </c>
      <c r="DXK10" s="49">
        <v>0</v>
      </c>
      <c r="DXL10" s="49">
        <v>0</v>
      </c>
      <c r="DXM10" s="49">
        <v>0</v>
      </c>
      <c r="DXN10" s="49">
        <v>2379</v>
      </c>
      <c r="DXO10" s="64">
        <f t="shared" si="1058"/>
        <v>3924</v>
      </c>
      <c r="DXP10" s="68">
        <f t="shared" si="1059"/>
        <v>654</v>
      </c>
      <c r="DXQ10" s="48">
        <v>1483</v>
      </c>
      <c r="DXR10" s="49">
        <v>6</v>
      </c>
      <c r="DXS10" s="49">
        <v>3294</v>
      </c>
      <c r="DXT10" s="49">
        <v>0</v>
      </c>
      <c r="DXU10" s="49">
        <v>0</v>
      </c>
      <c r="DXV10" s="49">
        <v>0</v>
      </c>
      <c r="DXW10" s="64">
        <f t="shared" si="1060"/>
        <v>4783</v>
      </c>
      <c r="DXX10" s="68">
        <f t="shared" si="1061"/>
        <v>797.16666666666663</v>
      </c>
      <c r="DXY10" s="48">
        <v>0</v>
      </c>
      <c r="DXZ10" s="49">
        <v>0</v>
      </c>
      <c r="DYA10" s="49">
        <v>784</v>
      </c>
      <c r="DYB10" s="49">
        <v>0</v>
      </c>
      <c r="DYC10" s="49">
        <v>64</v>
      </c>
      <c r="DYD10" s="49">
        <v>0</v>
      </c>
      <c r="DYE10" s="64">
        <f t="shared" si="1062"/>
        <v>848</v>
      </c>
      <c r="DYF10" s="68">
        <f t="shared" si="1063"/>
        <v>141.33333333333334</v>
      </c>
      <c r="DYG10" s="48">
        <v>1645</v>
      </c>
      <c r="DYH10" s="49">
        <v>0</v>
      </c>
      <c r="DYI10" s="49">
        <v>0</v>
      </c>
      <c r="DYJ10" s="49">
        <v>0</v>
      </c>
      <c r="DYK10" s="49">
        <v>868</v>
      </c>
      <c r="DYL10" s="49">
        <v>0</v>
      </c>
      <c r="DYM10" s="64">
        <f t="shared" si="1064"/>
        <v>2513</v>
      </c>
      <c r="DYN10" s="68">
        <f t="shared" si="1065"/>
        <v>418.83333333333331</v>
      </c>
      <c r="DYO10" s="48">
        <v>3383</v>
      </c>
      <c r="DYP10" s="49">
        <v>0</v>
      </c>
      <c r="DYQ10" s="49">
        <v>0</v>
      </c>
      <c r="DYR10" s="49">
        <v>540</v>
      </c>
      <c r="DYS10" s="49">
        <v>2830</v>
      </c>
      <c r="DYT10" s="49">
        <v>0</v>
      </c>
      <c r="DYU10" s="64">
        <f t="shared" si="1066"/>
        <v>6753</v>
      </c>
      <c r="DYV10" s="68">
        <f t="shared" si="1067"/>
        <v>1125.5</v>
      </c>
      <c r="DYW10" s="48">
        <v>0</v>
      </c>
      <c r="DYX10" s="49">
        <v>3533</v>
      </c>
      <c r="DYY10" s="49">
        <v>0</v>
      </c>
      <c r="DYZ10" s="49">
        <v>0</v>
      </c>
      <c r="DZA10" s="49">
        <v>0</v>
      </c>
      <c r="DZB10" s="49">
        <v>0</v>
      </c>
      <c r="DZC10" s="64">
        <f t="shared" si="1068"/>
        <v>3533</v>
      </c>
      <c r="DZD10" s="68">
        <f t="shared" si="1069"/>
        <v>588.83333333333337</v>
      </c>
      <c r="DZE10" s="48">
        <v>1289</v>
      </c>
      <c r="DZF10" s="49">
        <v>1600</v>
      </c>
      <c r="DZG10" s="49">
        <v>1525</v>
      </c>
      <c r="DZH10" s="49">
        <v>0</v>
      </c>
      <c r="DZI10" s="49">
        <v>0</v>
      </c>
      <c r="DZJ10" s="49">
        <v>0</v>
      </c>
      <c r="DZK10" s="64">
        <f t="shared" si="1070"/>
        <v>4414</v>
      </c>
      <c r="DZL10" s="68">
        <f t="shared" si="1071"/>
        <v>735.66666666666663</v>
      </c>
      <c r="DZM10" s="48">
        <v>0</v>
      </c>
      <c r="DZN10" s="49">
        <v>0</v>
      </c>
      <c r="DZO10" s="49">
        <v>1961</v>
      </c>
      <c r="DZP10" s="49">
        <v>1306</v>
      </c>
      <c r="DZQ10" s="49">
        <v>1512</v>
      </c>
      <c r="DZR10" s="49">
        <v>0</v>
      </c>
      <c r="DZS10" s="64">
        <f t="shared" si="1072"/>
        <v>4779</v>
      </c>
      <c r="DZT10" s="68">
        <f t="shared" si="1073"/>
        <v>796.5</v>
      </c>
      <c r="DZU10" s="63">
        <v>165</v>
      </c>
      <c r="DZV10" s="64">
        <v>1452</v>
      </c>
      <c r="DZW10" s="64">
        <v>0</v>
      </c>
      <c r="DZX10" s="64">
        <v>864</v>
      </c>
      <c r="DZY10" s="64">
        <v>2325</v>
      </c>
      <c r="DZZ10" s="64">
        <v>986</v>
      </c>
      <c r="EAA10" s="64">
        <f t="shared" si="1074"/>
        <v>5792</v>
      </c>
      <c r="EAB10" s="68">
        <f t="shared" si="1075"/>
        <v>965.33333333333337</v>
      </c>
      <c r="EAC10" s="48">
        <v>3928</v>
      </c>
      <c r="EAD10" s="49">
        <v>0</v>
      </c>
      <c r="EAE10" s="49">
        <v>0</v>
      </c>
      <c r="EAF10" s="49">
        <v>0</v>
      </c>
      <c r="EAG10" s="49">
        <v>0</v>
      </c>
      <c r="EAH10" s="49">
        <v>0</v>
      </c>
      <c r="EAI10" s="64">
        <f t="shared" si="1076"/>
        <v>3928</v>
      </c>
      <c r="EAJ10" s="68">
        <f t="shared" si="1077"/>
        <v>654.66666666666663</v>
      </c>
      <c r="EAK10" s="48">
        <v>0</v>
      </c>
      <c r="EAL10" s="49">
        <v>0</v>
      </c>
      <c r="EAM10" s="49">
        <v>3823</v>
      </c>
      <c r="EAN10" s="49">
        <v>0</v>
      </c>
      <c r="EAO10" s="49">
        <v>0</v>
      </c>
      <c r="EAP10" s="49">
        <v>2362</v>
      </c>
      <c r="EAQ10" s="64">
        <f t="shared" si="1078"/>
        <v>6185</v>
      </c>
      <c r="EAR10" s="68">
        <f t="shared" si="1079"/>
        <v>1030.8333333333333</v>
      </c>
      <c r="EAS10" s="48">
        <v>970</v>
      </c>
      <c r="EAT10" s="49">
        <v>833</v>
      </c>
      <c r="EAU10" s="49">
        <v>0</v>
      </c>
      <c r="EAV10" s="49">
        <v>3364</v>
      </c>
      <c r="EAW10" s="49">
        <v>0</v>
      </c>
      <c r="EAX10" s="49">
        <v>0</v>
      </c>
      <c r="EAY10" s="64">
        <f t="shared" si="1080"/>
        <v>5167</v>
      </c>
      <c r="EAZ10" s="68">
        <f t="shared" si="1081"/>
        <v>861.16666666666663</v>
      </c>
      <c r="EBA10" s="48">
        <v>0</v>
      </c>
      <c r="EBB10" s="49">
        <v>0</v>
      </c>
      <c r="EBC10" s="49">
        <v>1513</v>
      </c>
      <c r="EBD10" s="49">
        <v>3</v>
      </c>
      <c r="EBE10" s="49">
        <v>2511</v>
      </c>
      <c r="EBF10" s="49">
        <v>0</v>
      </c>
      <c r="EBG10" s="64">
        <f t="shared" si="1082"/>
        <v>4027</v>
      </c>
      <c r="EBH10" s="68">
        <f t="shared" si="1083"/>
        <v>671.16666666666663</v>
      </c>
      <c r="EBI10" s="48">
        <v>0</v>
      </c>
      <c r="EBJ10" s="49">
        <v>3587</v>
      </c>
      <c r="EBK10" s="49">
        <v>160</v>
      </c>
      <c r="EBL10" s="49">
        <v>0</v>
      </c>
      <c r="EBM10" s="49">
        <v>0</v>
      </c>
      <c r="EBN10" s="49">
        <v>0</v>
      </c>
      <c r="EBO10" s="64">
        <f t="shared" si="1084"/>
        <v>3747</v>
      </c>
      <c r="EBP10" s="68">
        <f t="shared" si="1085"/>
        <v>624.5</v>
      </c>
      <c r="EBQ10" s="48">
        <v>323</v>
      </c>
      <c r="EBR10" s="49">
        <v>1782</v>
      </c>
      <c r="EBS10" s="49">
        <v>1239</v>
      </c>
      <c r="EBT10" s="49">
        <v>0</v>
      </c>
      <c r="EBU10" s="49">
        <v>350</v>
      </c>
      <c r="EBV10" s="49">
        <v>291</v>
      </c>
      <c r="EBW10" s="64">
        <f t="shared" si="1086"/>
        <v>3985</v>
      </c>
      <c r="EBX10" s="68">
        <f t="shared" si="1087"/>
        <v>664.16666666666663</v>
      </c>
      <c r="EBY10" s="48">
        <v>0</v>
      </c>
      <c r="EBZ10" s="49">
        <v>0</v>
      </c>
      <c r="ECA10" s="49">
        <v>0</v>
      </c>
      <c r="ECB10" s="49">
        <v>0</v>
      </c>
      <c r="ECC10" s="49">
        <v>0</v>
      </c>
      <c r="ECD10" s="49">
        <v>0</v>
      </c>
      <c r="ECE10" s="64">
        <f t="shared" si="1088"/>
        <v>0</v>
      </c>
      <c r="ECF10" s="68">
        <f t="shared" si="1089"/>
        <v>0</v>
      </c>
      <c r="ECG10" s="48">
        <v>0</v>
      </c>
      <c r="ECH10" s="49">
        <v>0</v>
      </c>
      <c r="ECI10" s="49">
        <v>0</v>
      </c>
      <c r="ECJ10" s="49">
        <v>0</v>
      </c>
      <c r="ECK10" s="49">
        <v>0</v>
      </c>
      <c r="ECL10" s="49">
        <v>0</v>
      </c>
      <c r="ECM10" s="64">
        <f t="shared" si="1090"/>
        <v>0</v>
      </c>
      <c r="ECN10" s="68">
        <f t="shared" si="1091"/>
        <v>0</v>
      </c>
      <c r="ECO10" s="48">
        <v>0</v>
      </c>
      <c r="ECP10" s="49">
        <v>1350</v>
      </c>
      <c r="ECQ10" s="49">
        <v>1163</v>
      </c>
      <c r="ECR10" s="49">
        <v>0</v>
      </c>
      <c r="ECS10" s="49">
        <v>0</v>
      </c>
      <c r="ECT10" s="49">
        <v>836</v>
      </c>
      <c r="ECU10" s="64">
        <f t="shared" si="1092"/>
        <v>3349</v>
      </c>
      <c r="ECV10" s="68">
        <f t="shared" si="1093"/>
        <v>558.16666666666663</v>
      </c>
      <c r="ECW10" s="48">
        <v>0</v>
      </c>
      <c r="ECX10" s="49">
        <v>0</v>
      </c>
      <c r="ECY10" s="49">
        <v>0</v>
      </c>
      <c r="ECZ10" s="49">
        <v>0</v>
      </c>
      <c r="EDA10" s="49">
        <v>998</v>
      </c>
      <c r="EDB10" s="49">
        <v>1998</v>
      </c>
      <c r="EDC10" s="64">
        <f t="shared" si="1094"/>
        <v>2996</v>
      </c>
      <c r="EDD10" s="68">
        <f t="shared" si="1095"/>
        <v>499.33333333333331</v>
      </c>
      <c r="EDE10" s="48">
        <v>1328</v>
      </c>
      <c r="EDF10" s="49">
        <v>0</v>
      </c>
      <c r="EDG10" s="49">
        <v>0</v>
      </c>
      <c r="EDH10" s="49">
        <v>0</v>
      </c>
      <c r="EDI10" s="49">
        <v>0</v>
      </c>
      <c r="EDJ10" s="49">
        <v>0</v>
      </c>
      <c r="EDK10" s="64">
        <f t="shared" si="1096"/>
        <v>1328</v>
      </c>
      <c r="EDL10" s="68">
        <f t="shared" si="1097"/>
        <v>221.33333333333334</v>
      </c>
      <c r="EDM10" s="48">
        <v>0</v>
      </c>
      <c r="EDN10" s="49">
        <v>0</v>
      </c>
      <c r="EDO10" s="49">
        <v>0</v>
      </c>
      <c r="EDP10" s="49">
        <v>0</v>
      </c>
      <c r="EDQ10" s="49">
        <v>0</v>
      </c>
      <c r="EDR10" s="49">
        <v>1354</v>
      </c>
      <c r="EDS10" s="64">
        <f t="shared" si="1098"/>
        <v>1354</v>
      </c>
      <c r="EDT10" s="68">
        <f t="shared" si="1099"/>
        <v>225.66666666666666</v>
      </c>
      <c r="EDU10" s="63">
        <v>384</v>
      </c>
      <c r="EDV10" s="64">
        <v>0</v>
      </c>
      <c r="EDW10" s="64">
        <v>0</v>
      </c>
      <c r="EDX10" s="64">
        <v>0</v>
      </c>
      <c r="EDY10" s="64">
        <v>0</v>
      </c>
      <c r="EDZ10" s="64">
        <v>0</v>
      </c>
      <c r="EEA10" s="64">
        <f t="shared" si="1100"/>
        <v>384</v>
      </c>
      <c r="EEB10" s="68">
        <f t="shared" si="1101"/>
        <v>64</v>
      </c>
      <c r="EEC10" s="48">
        <v>0</v>
      </c>
      <c r="EED10" s="49">
        <v>0</v>
      </c>
      <c r="EEE10" s="49">
        <v>0</v>
      </c>
      <c r="EEF10" s="49">
        <v>1986</v>
      </c>
      <c r="EEG10" s="49">
        <v>0</v>
      </c>
      <c r="EEH10" s="49">
        <v>0</v>
      </c>
      <c r="EEI10" s="64">
        <f t="shared" si="1102"/>
        <v>1986</v>
      </c>
      <c r="EEJ10" s="68">
        <f t="shared" si="1103"/>
        <v>331</v>
      </c>
      <c r="EEK10" s="63">
        <v>0</v>
      </c>
      <c r="EEL10" s="64">
        <v>0</v>
      </c>
      <c r="EEM10" s="64">
        <v>839</v>
      </c>
      <c r="EEN10" s="64">
        <v>0</v>
      </c>
      <c r="EEO10" s="64">
        <v>162</v>
      </c>
      <c r="EEP10" s="64">
        <v>0</v>
      </c>
      <c r="EEQ10" s="64">
        <f t="shared" si="1104"/>
        <v>1001</v>
      </c>
      <c r="EER10" s="68">
        <f t="shared" si="1105"/>
        <v>166.83333333333334</v>
      </c>
      <c r="EES10" s="48">
        <v>0</v>
      </c>
      <c r="EET10" s="49">
        <v>1080</v>
      </c>
      <c r="EEU10" s="49">
        <v>443</v>
      </c>
      <c r="EEV10" s="49">
        <v>0</v>
      </c>
      <c r="EEW10" s="49">
        <v>1192</v>
      </c>
      <c r="EEX10" s="49">
        <v>825</v>
      </c>
      <c r="EEY10" s="64">
        <f t="shared" si="1106"/>
        <v>3540</v>
      </c>
      <c r="EEZ10" s="68">
        <f t="shared" si="1107"/>
        <v>590</v>
      </c>
      <c r="EFA10" s="63">
        <v>0</v>
      </c>
      <c r="EFB10" s="64">
        <v>1978</v>
      </c>
      <c r="EFC10" s="64">
        <v>0</v>
      </c>
      <c r="EFD10" s="64">
        <v>1163</v>
      </c>
      <c r="EFE10" s="64">
        <v>3963</v>
      </c>
      <c r="EFF10" s="64">
        <v>433</v>
      </c>
      <c r="EFG10" s="64">
        <f t="shared" si="1108"/>
        <v>7537</v>
      </c>
      <c r="EFH10" s="68">
        <f t="shared" si="1109"/>
        <v>1256.1666666666667</v>
      </c>
      <c r="EFI10" s="63">
        <v>1664</v>
      </c>
      <c r="EFJ10" s="64">
        <v>0</v>
      </c>
      <c r="EFK10" s="64">
        <v>0</v>
      </c>
      <c r="EFL10" s="64">
        <v>0</v>
      </c>
      <c r="EFM10" s="64">
        <v>1625</v>
      </c>
      <c r="EFN10" s="64">
        <v>300</v>
      </c>
      <c r="EFO10" s="64">
        <f t="shared" si="1110"/>
        <v>3589</v>
      </c>
      <c r="EFP10" s="68">
        <f t="shared" si="1111"/>
        <v>598.16666666666663</v>
      </c>
      <c r="EFQ10" s="48">
        <v>2300</v>
      </c>
      <c r="EFR10" s="49">
        <v>1647</v>
      </c>
      <c r="EFS10" s="49">
        <v>0</v>
      </c>
      <c r="EFT10" s="49">
        <v>0</v>
      </c>
      <c r="EFU10" s="49">
        <v>0</v>
      </c>
      <c r="EFV10" s="49">
        <v>0</v>
      </c>
      <c r="EFW10" s="64">
        <f t="shared" si="1112"/>
        <v>3947</v>
      </c>
      <c r="EFX10" s="68">
        <f t="shared" si="1113"/>
        <v>657.83333333333337</v>
      </c>
      <c r="EFY10" s="63">
        <v>0</v>
      </c>
      <c r="EFZ10" s="64">
        <v>1322</v>
      </c>
      <c r="EGA10" s="64">
        <v>2419</v>
      </c>
      <c r="EGB10" s="64">
        <v>2862</v>
      </c>
      <c r="EGC10" s="64">
        <v>1473</v>
      </c>
      <c r="EGD10" s="64">
        <v>0</v>
      </c>
      <c r="EGE10" s="64">
        <f t="shared" si="1114"/>
        <v>8076</v>
      </c>
      <c r="EGF10" s="68">
        <f t="shared" si="1115"/>
        <v>1346</v>
      </c>
      <c r="EGG10" s="48">
        <v>1836</v>
      </c>
      <c r="EGH10" s="49">
        <v>1503</v>
      </c>
      <c r="EGI10" s="49">
        <v>0</v>
      </c>
      <c r="EGJ10" s="49">
        <v>0</v>
      </c>
      <c r="EGK10" s="49">
        <v>0</v>
      </c>
      <c r="EGL10" s="49">
        <v>0</v>
      </c>
      <c r="EGM10" s="64">
        <f t="shared" si="1116"/>
        <v>3339</v>
      </c>
      <c r="EGN10" s="68">
        <f t="shared" si="1117"/>
        <v>556.5</v>
      </c>
      <c r="EGO10" s="63">
        <v>0</v>
      </c>
      <c r="EGP10" s="64">
        <v>1451</v>
      </c>
      <c r="EGQ10" s="64">
        <v>0</v>
      </c>
      <c r="EGR10" s="64">
        <v>0</v>
      </c>
      <c r="EGS10" s="64">
        <v>0</v>
      </c>
      <c r="EGT10" s="64">
        <v>2361</v>
      </c>
      <c r="EGU10" s="64">
        <f t="shared" si="1118"/>
        <v>3812</v>
      </c>
      <c r="EGV10" s="68">
        <f t="shared" si="1119"/>
        <v>635.33333333333337</v>
      </c>
      <c r="EGW10" s="63">
        <v>0</v>
      </c>
      <c r="EGX10" s="64">
        <v>2453</v>
      </c>
      <c r="EGY10" s="64">
        <v>1233</v>
      </c>
      <c r="EGZ10" s="64">
        <v>0</v>
      </c>
      <c r="EHA10" s="64">
        <v>0</v>
      </c>
      <c r="EHB10" s="64">
        <v>0</v>
      </c>
      <c r="EHC10" s="64">
        <f t="shared" si="1120"/>
        <v>3686</v>
      </c>
      <c r="EHD10" s="68">
        <f t="shared" si="1121"/>
        <v>614.33333333333337</v>
      </c>
      <c r="EHE10" s="63">
        <v>0</v>
      </c>
      <c r="EHF10" s="64">
        <v>770</v>
      </c>
      <c r="EHG10" s="64">
        <v>0</v>
      </c>
      <c r="EHH10" s="64">
        <v>262</v>
      </c>
      <c r="EHI10" s="64">
        <v>0</v>
      </c>
      <c r="EHJ10" s="64">
        <v>0</v>
      </c>
      <c r="EHK10" s="64">
        <f t="shared" si="1122"/>
        <v>1032</v>
      </c>
      <c r="EHL10" s="68">
        <f t="shared" si="1123"/>
        <v>172</v>
      </c>
      <c r="EHM10" s="63">
        <v>0</v>
      </c>
      <c r="EHN10" s="64">
        <v>0</v>
      </c>
      <c r="EHO10" s="64">
        <v>0</v>
      </c>
      <c r="EHP10" s="64">
        <v>1572</v>
      </c>
      <c r="EHQ10" s="64">
        <v>108</v>
      </c>
      <c r="EHR10" s="64">
        <v>1301</v>
      </c>
      <c r="EHS10" s="64">
        <f t="shared" si="1124"/>
        <v>2981</v>
      </c>
      <c r="EHT10" s="68">
        <f t="shared" si="1125"/>
        <v>496.83333333333331</v>
      </c>
      <c r="EHU10" s="63">
        <v>0</v>
      </c>
      <c r="EHV10" s="64">
        <v>3497</v>
      </c>
      <c r="EHW10" s="64">
        <v>0</v>
      </c>
      <c r="EHX10" s="64">
        <v>2170</v>
      </c>
      <c r="EHY10" s="64">
        <v>0</v>
      </c>
      <c r="EHZ10" s="64">
        <v>0</v>
      </c>
      <c r="EIA10" s="64">
        <f t="shared" si="1126"/>
        <v>5667</v>
      </c>
      <c r="EIB10" s="68">
        <f t="shared" si="1127"/>
        <v>944.5</v>
      </c>
      <c r="EIC10" s="48">
        <v>0</v>
      </c>
      <c r="EID10" s="49">
        <v>0</v>
      </c>
      <c r="EIE10" s="49">
        <v>0</v>
      </c>
      <c r="EIF10" s="49">
        <v>0</v>
      </c>
      <c r="EIG10" s="49">
        <v>0</v>
      </c>
      <c r="EIH10" s="49">
        <v>0</v>
      </c>
      <c r="EII10" s="64">
        <f t="shared" si="1128"/>
        <v>0</v>
      </c>
      <c r="EIJ10" s="68">
        <f t="shared" si="1129"/>
        <v>0</v>
      </c>
      <c r="EIK10" s="48">
        <v>1060</v>
      </c>
      <c r="EIL10" s="49">
        <v>0</v>
      </c>
      <c r="EIM10" s="49">
        <v>0</v>
      </c>
      <c r="EIN10" s="49">
        <v>0</v>
      </c>
      <c r="EIO10" s="49">
        <v>0</v>
      </c>
      <c r="EIP10" s="49">
        <v>1726</v>
      </c>
      <c r="EIQ10" s="64">
        <f t="shared" si="1130"/>
        <v>2786</v>
      </c>
      <c r="EIR10" s="68">
        <f t="shared" si="1131"/>
        <v>464.33333333333331</v>
      </c>
      <c r="EIS10" s="63">
        <v>0</v>
      </c>
      <c r="EIT10" s="64">
        <v>0</v>
      </c>
      <c r="EIU10" s="64">
        <v>0</v>
      </c>
      <c r="EIV10" s="64">
        <v>1032</v>
      </c>
      <c r="EIW10" s="64">
        <v>0</v>
      </c>
      <c r="EIX10" s="64">
        <v>0</v>
      </c>
      <c r="EIY10" s="64">
        <f t="shared" si="1132"/>
        <v>1032</v>
      </c>
      <c r="EIZ10" s="68">
        <f t="shared" si="1133"/>
        <v>172</v>
      </c>
      <c r="EJA10" s="48">
        <v>0</v>
      </c>
      <c r="EJB10" s="49">
        <v>0</v>
      </c>
      <c r="EJC10" s="49">
        <v>1028</v>
      </c>
      <c r="EJD10" s="49">
        <v>0</v>
      </c>
      <c r="EJE10" s="49">
        <v>0</v>
      </c>
      <c r="EJF10" s="49">
        <v>1512</v>
      </c>
      <c r="EJG10" s="64">
        <f t="shared" si="1134"/>
        <v>2540</v>
      </c>
      <c r="EJH10" s="68">
        <f t="shared" si="1135"/>
        <v>423.33333333333331</v>
      </c>
      <c r="EJI10" s="48">
        <v>200</v>
      </c>
      <c r="EJJ10" s="49">
        <v>0</v>
      </c>
      <c r="EJK10" s="49">
        <v>0</v>
      </c>
      <c r="EJL10" s="49">
        <v>1332</v>
      </c>
      <c r="EJM10" s="49">
        <v>0</v>
      </c>
      <c r="EJN10" s="49">
        <v>0</v>
      </c>
      <c r="EJO10" s="64">
        <f t="shared" si="1136"/>
        <v>1532</v>
      </c>
      <c r="EJP10" s="68">
        <f t="shared" si="1137"/>
        <v>255.33333333333334</v>
      </c>
      <c r="EJQ10" s="63">
        <v>0</v>
      </c>
      <c r="EJR10" s="64">
        <v>311</v>
      </c>
      <c r="EJS10" s="64">
        <v>0</v>
      </c>
      <c r="EJT10" s="64">
        <v>1695</v>
      </c>
      <c r="EJU10" s="64">
        <v>0</v>
      </c>
      <c r="EJV10" s="64">
        <v>1008</v>
      </c>
      <c r="EJW10" s="64">
        <f t="shared" si="1138"/>
        <v>3014</v>
      </c>
      <c r="EJX10" s="68">
        <f t="shared" si="1139"/>
        <v>502.33333333333331</v>
      </c>
      <c r="EJY10" s="63">
        <v>2376</v>
      </c>
      <c r="EJZ10" s="64">
        <v>308</v>
      </c>
      <c r="EKA10" s="64">
        <v>859</v>
      </c>
      <c r="EKB10" s="64">
        <v>0</v>
      </c>
      <c r="EKC10" s="64">
        <v>1134</v>
      </c>
      <c r="EKD10" s="64">
        <v>916</v>
      </c>
      <c r="EKE10" s="64">
        <f t="shared" si="1140"/>
        <v>5593</v>
      </c>
      <c r="EKF10" s="68">
        <f t="shared" si="1141"/>
        <v>932.16666666666663</v>
      </c>
      <c r="EKG10" s="48">
        <v>1296</v>
      </c>
      <c r="EKH10" s="49">
        <v>3158</v>
      </c>
      <c r="EKI10" s="49">
        <v>0</v>
      </c>
      <c r="EKJ10" s="49">
        <v>0</v>
      </c>
      <c r="EKK10" s="49">
        <v>0</v>
      </c>
      <c r="EKL10" s="49">
        <v>3818</v>
      </c>
      <c r="EKM10" s="64">
        <f t="shared" si="1142"/>
        <v>8272</v>
      </c>
      <c r="EKN10" s="68">
        <f t="shared" si="1143"/>
        <v>1378.6666666666667</v>
      </c>
      <c r="EKO10" s="63">
        <v>851</v>
      </c>
      <c r="EKP10" s="64">
        <v>1512</v>
      </c>
      <c r="EKQ10" s="64">
        <v>315</v>
      </c>
      <c r="EKR10" s="64">
        <v>1080</v>
      </c>
      <c r="EKS10" s="64">
        <v>2295</v>
      </c>
      <c r="EKT10" s="64">
        <v>0</v>
      </c>
      <c r="EKU10" s="64">
        <f t="shared" si="1144"/>
        <v>6053</v>
      </c>
      <c r="EKV10" s="68">
        <f t="shared" si="1145"/>
        <v>1008.8333333333334</v>
      </c>
      <c r="EKW10" s="48">
        <v>0</v>
      </c>
      <c r="EKX10" s="49">
        <v>0</v>
      </c>
      <c r="EKY10" s="49">
        <v>0</v>
      </c>
      <c r="EKZ10" s="49">
        <v>0</v>
      </c>
      <c r="ELA10" s="49">
        <v>644</v>
      </c>
      <c r="ELB10" s="49">
        <v>941</v>
      </c>
      <c r="ELC10" s="64">
        <f t="shared" si="1146"/>
        <v>1585</v>
      </c>
      <c r="ELD10" s="68">
        <f t="shared" si="1147"/>
        <v>264.16666666666669</v>
      </c>
      <c r="ELE10" s="63">
        <v>61</v>
      </c>
      <c r="ELF10" s="64">
        <v>1296</v>
      </c>
      <c r="ELG10" s="64">
        <v>1343</v>
      </c>
      <c r="ELH10" s="64">
        <v>967</v>
      </c>
      <c r="ELI10" s="64">
        <v>1097</v>
      </c>
      <c r="ELJ10" s="64">
        <v>710</v>
      </c>
      <c r="ELK10" s="64">
        <f t="shared" si="1148"/>
        <v>5474</v>
      </c>
      <c r="ELL10" s="184">
        <f t="shared" si="1149"/>
        <v>912.33333333333337</v>
      </c>
      <c r="ELM10" s="665"/>
      <c r="ELN10" s="244">
        <v>0</v>
      </c>
      <c r="ELO10" s="64">
        <v>1566</v>
      </c>
      <c r="ELP10" s="64">
        <v>980</v>
      </c>
      <c r="ELQ10" s="64">
        <v>2214</v>
      </c>
      <c r="ELR10" s="64">
        <v>0</v>
      </c>
      <c r="ELS10" s="211">
        <v>0</v>
      </c>
      <c r="ELT10" s="671">
        <f t="shared" si="1150"/>
        <v>4760</v>
      </c>
      <c r="ELU10" s="211">
        <f t="shared" si="1151"/>
        <v>793.33333333333337</v>
      </c>
      <c r="ELV10" s="244">
        <v>0</v>
      </c>
      <c r="ELW10" s="64">
        <v>0</v>
      </c>
      <c r="ELX10" s="64">
        <v>1502</v>
      </c>
      <c r="ELY10" s="64">
        <v>0</v>
      </c>
      <c r="ELZ10" s="64">
        <v>0</v>
      </c>
      <c r="EMA10" s="64">
        <v>309</v>
      </c>
      <c r="EMB10" s="64">
        <f t="shared" si="1152"/>
        <v>1811</v>
      </c>
      <c r="EMC10" s="211">
        <f t="shared" si="1153"/>
        <v>301.83333333333331</v>
      </c>
      <c r="EMD10" s="244">
        <v>1242</v>
      </c>
      <c r="EME10" s="64">
        <v>2155</v>
      </c>
      <c r="EMF10" s="64">
        <v>0</v>
      </c>
      <c r="EMG10" s="64">
        <v>1661</v>
      </c>
      <c r="EMH10" s="64">
        <v>0</v>
      </c>
      <c r="EMI10" s="64">
        <v>0</v>
      </c>
      <c r="EMJ10" s="64">
        <f t="shared" si="1154"/>
        <v>5058</v>
      </c>
      <c r="EMK10" s="211">
        <f t="shared" si="1155"/>
        <v>843</v>
      </c>
      <c r="EML10" s="244">
        <v>0</v>
      </c>
      <c r="EMM10" s="64">
        <v>646</v>
      </c>
      <c r="EMN10" s="64">
        <v>0</v>
      </c>
      <c r="EMO10" s="64">
        <v>0</v>
      </c>
      <c r="EMP10" s="64">
        <v>0</v>
      </c>
      <c r="EMQ10" s="64">
        <v>477</v>
      </c>
      <c r="EMR10" s="64">
        <f t="shared" si="1156"/>
        <v>1123</v>
      </c>
      <c r="EMS10" s="211">
        <f t="shared" si="1157"/>
        <v>187.16666666666666</v>
      </c>
      <c r="EMT10" s="195">
        <v>1404</v>
      </c>
      <c r="EMU10" s="49">
        <v>594</v>
      </c>
      <c r="EMV10" s="49">
        <v>0</v>
      </c>
      <c r="EMW10" s="49">
        <v>0</v>
      </c>
      <c r="EMX10" s="49">
        <v>0</v>
      </c>
      <c r="EMY10" s="49">
        <v>660</v>
      </c>
      <c r="EMZ10" s="64">
        <f t="shared" si="1158"/>
        <v>2658</v>
      </c>
      <c r="ENA10" s="211">
        <f t="shared" si="1159"/>
        <v>443</v>
      </c>
      <c r="ENB10" s="244">
        <v>1610</v>
      </c>
      <c r="ENC10" s="64">
        <v>327</v>
      </c>
      <c r="END10" s="64">
        <v>0</v>
      </c>
      <c r="ENE10" s="64">
        <v>0</v>
      </c>
      <c r="ENF10" s="64">
        <v>1335</v>
      </c>
      <c r="ENG10" s="64">
        <v>0</v>
      </c>
      <c r="ENH10" s="64">
        <f t="shared" si="1160"/>
        <v>3272</v>
      </c>
      <c r="ENI10" s="211">
        <f t="shared" si="1161"/>
        <v>545.33333333333337</v>
      </c>
      <c r="ENJ10" s="195">
        <v>0</v>
      </c>
      <c r="ENK10" s="49">
        <v>0</v>
      </c>
      <c r="ENL10" s="49">
        <v>0</v>
      </c>
      <c r="ENM10" s="49">
        <v>1709</v>
      </c>
      <c r="ENN10" s="49">
        <v>0</v>
      </c>
      <c r="ENO10" s="49">
        <v>0</v>
      </c>
      <c r="ENP10" s="64">
        <f t="shared" si="1162"/>
        <v>1709</v>
      </c>
      <c r="ENQ10" s="211">
        <f t="shared" si="1163"/>
        <v>284.83333333333331</v>
      </c>
      <c r="ENR10" s="244">
        <v>0</v>
      </c>
      <c r="ENS10" s="64">
        <v>0</v>
      </c>
      <c r="ENT10" s="64">
        <v>0</v>
      </c>
      <c r="ENU10" s="64">
        <v>1695</v>
      </c>
      <c r="ENV10" s="64">
        <v>0</v>
      </c>
      <c r="ENW10" s="64">
        <v>0</v>
      </c>
      <c r="ENX10" s="64">
        <f t="shared" si="1164"/>
        <v>1695</v>
      </c>
      <c r="ENY10" s="211">
        <f t="shared" si="1165"/>
        <v>282.5</v>
      </c>
      <c r="ENZ10" s="244">
        <f>SUMIF(SUMPK!$B:$B,$B:$B,SUMPK!$O:$O)</f>
        <v>0</v>
      </c>
      <c r="EOA10" s="64">
        <v>0</v>
      </c>
      <c r="EOB10" s="64">
        <v>0</v>
      </c>
      <c r="EOC10" s="64">
        <v>1458</v>
      </c>
      <c r="EOD10" s="64">
        <v>1643</v>
      </c>
      <c r="EOE10" s="64">
        <v>1566</v>
      </c>
      <c r="EOF10" s="64">
        <f t="shared" si="1166"/>
        <v>4667</v>
      </c>
      <c r="EOG10" s="211">
        <f t="shared" si="1167"/>
        <v>777.83333333333337</v>
      </c>
      <c r="EOH10" s="244">
        <v>1294</v>
      </c>
      <c r="EOI10" s="64">
        <v>483</v>
      </c>
      <c r="EOJ10" s="64">
        <v>0</v>
      </c>
      <c r="EOK10" s="64">
        <v>0</v>
      </c>
      <c r="EOL10" s="64">
        <v>0</v>
      </c>
      <c r="EOM10" s="64">
        <v>0</v>
      </c>
      <c r="EON10" s="64">
        <f t="shared" si="1168"/>
        <v>1777</v>
      </c>
      <c r="EOO10" s="211">
        <f t="shared" si="1169"/>
        <v>296.16666666666669</v>
      </c>
      <c r="EOP10" s="244">
        <v>0</v>
      </c>
      <c r="EOQ10" s="64">
        <v>0</v>
      </c>
      <c r="EOR10" s="64">
        <v>1448</v>
      </c>
      <c r="EOS10" s="64">
        <v>0</v>
      </c>
      <c r="EOT10" s="64">
        <v>0</v>
      </c>
      <c r="EOU10" s="64"/>
      <c r="EOV10" s="64">
        <f t="shared" si="1170"/>
        <v>1448</v>
      </c>
      <c r="EOW10" s="211">
        <f t="shared" si="1171"/>
        <v>241.33333333333334</v>
      </c>
      <c r="EOX10" s="244">
        <v>0</v>
      </c>
      <c r="EOY10" s="64">
        <v>713</v>
      </c>
      <c r="EOZ10" s="64">
        <v>2552</v>
      </c>
      <c r="EPA10" s="64">
        <v>742</v>
      </c>
      <c r="EPB10" s="64">
        <v>0</v>
      </c>
      <c r="EPC10" s="64">
        <v>2385</v>
      </c>
      <c r="EPD10" s="64">
        <f t="shared" si="1172"/>
        <v>6392</v>
      </c>
      <c r="EPE10" s="211">
        <f t="shared" si="1173"/>
        <v>1065.3333333333333</v>
      </c>
      <c r="EPF10" s="244">
        <v>0</v>
      </c>
      <c r="EPG10" s="64">
        <v>0</v>
      </c>
      <c r="EPH10" s="64">
        <v>0</v>
      </c>
      <c r="EPI10" s="64">
        <v>0</v>
      </c>
      <c r="EPJ10" s="64">
        <v>0</v>
      </c>
      <c r="EPK10" s="64">
        <v>0</v>
      </c>
      <c r="EPL10" s="64">
        <f t="shared" si="1174"/>
        <v>0</v>
      </c>
      <c r="EPM10" s="211">
        <f t="shared" si="1175"/>
        <v>0</v>
      </c>
      <c r="EPN10" s="195">
        <v>1028</v>
      </c>
      <c r="EPO10" s="49">
        <v>0</v>
      </c>
      <c r="EPP10" s="49">
        <v>0</v>
      </c>
      <c r="EPQ10" s="49">
        <v>0</v>
      </c>
      <c r="EPR10" s="49">
        <v>0</v>
      </c>
      <c r="EPS10" s="49">
        <v>0</v>
      </c>
      <c r="EPT10" s="64">
        <f t="shared" si="1176"/>
        <v>1028</v>
      </c>
      <c r="EPU10" s="211">
        <f t="shared" si="1177"/>
        <v>171.33333333333334</v>
      </c>
      <c r="EPV10" s="244">
        <v>906</v>
      </c>
      <c r="EPW10" s="64">
        <v>0</v>
      </c>
      <c r="EPX10" s="64">
        <v>0</v>
      </c>
      <c r="EPY10" s="64">
        <v>1520</v>
      </c>
      <c r="EPZ10" s="64">
        <v>0</v>
      </c>
      <c r="EQA10" s="64">
        <v>1404</v>
      </c>
      <c r="EQB10" s="64">
        <f t="shared" si="1178"/>
        <v>3830</v>
      </c>
      <c r="EQC10" s="211">
        <f t="shared" si="1179"/>
        <v>638.33333333333337</v>
      </c>
      <c r="EQD10" s="195">
        <v>724</v>
      </c>
      <c r="EQE10" s="49">
        <v>0</v>
      </c>
      <c r="EQF10" s="49">
        <v>0</v>
      </c>
      <c r="EQG10" s="49">
        <v>0</v>
      </c>
      <c r="EQH10" s="49">
        <v>0</v>
      </c>
      <c r="EQI10" s="49">
        <v>0</v>
      </c>
      <c r="EQJ10" s="64">
        <f t="shared" si="1180"/>
        <v>724</v>
      </c>
      <c r="EQK10" s="211">
        <f t="shared" si="1181"/>
        <v>120.66666666666667</v>
      </c>
      <c r="EQL10" s="244">
        <v>577</v>
      </c>
      <c r="EQM10" s="64">
        <v>2152</v>
      </c>
      <c r="EQN10" s="64">
        <v>0</v>
      </c>
      <c r="EQO10" s="64">
        <v>0</v>
      </c>
      <c r="EQP10" s="64">
        <v>0</v>
      </c>
      <c r="EQQ10" s="64">
        <v>0</v>
      </c>
      <c r="EQR10" s="64">
        <f t="shared" si="1182"/>
        <v>2729</v>
      </c>
      <c r="EQS10" s="211">
        <f t="shared" si="1183"/>
        <v>454.83333333333331</v>
      </c>
      <c r="EQT10" s="244">
        <v>0</v>
      </c>
      <c r="EQU10" s="64">
        <v>0</v>
      </c>
      <c r="EQV10" s="64">
        <v>0</v>
      </c>
      <c r="EQW10" s="64">
        <v>0</v>
      </c>
      <c r="EQX10" s="64">
        <v>1673</v>
      </c>
      <c r="EQY10" s="64">
        <v>0</v>
      </c>
      <c r="EQZ10" s="64">
        <f t="shared" si="1184"/>
        <v>1673</v>
      </c>
      <c r="ERA10" s="211">
        <f t="shared" si="1185"/>
        <v>278.83333333333331</v>
      </c>
      <c r="ERB10" s="195">
        <v>0</v>
      </c>
      <c r="ERC10" s="49">
        <v>0</v>
      </c>
      <c r="ERD10" s="49">
        <v>0</v>
      </c>
      <c r="ERE10" s="49">
        <v>2587</v>
      </c>
      <c r="ERF10" s="49">
        <v>0</v>
      </c>
      <c r="ERG10" s="49">
        <v>0</v>
      </c>
      <c r="ERH10" s="64">
        <f t="shared" si="1186"/>
        <v>2587</v>
      </c>
      <c r="ERI10" s="211">
        <f t="shared" si="1187"/>
        <v>431.16666666666669</v>
      </c>
      <c r="ERJ10" s="195">
        <v>0</v>
      </c>
      <c r="ERK10" s="49">
        <v>0</v>
      </c>
      <c r="ERL10" s="49">
        <v>0</v>
      </c>
      <c r="ERM10" s="49">
        <v>0</v>
      </c>
      <c r="ERN10" s="49">
        <v>744</v>
      </c>
      <c r="ERO10" s="49">
        <v>95</v>
      </c>
      <c r="ERP10" s="64">
        <f t="shared" si="1188"/>
        <v>839</v>
      </c>
      <c r="ERQ10" s="211">
        <f t="shared" si="1189"/>
        <v>139.83333333333334</v>
      </c>
      <c r="ERR10" s="195">
        <v>0</v>
      </c>
      <c r="ERS10" s="49">
        <v>2055</v>
      </c>
      <c r="ERT10" s="49">
        <v>0</v>
      </c>
      <c r="ERU10" s="49">
        <v>0</v>
      </c>
      <c r="ERV10" s="49">
        <v>0</v>
      </c>
      <c r="ERW10" s="49">
        <v>0</v>
      </c>
      <c r="ERX10" s="64">
        <f t="shared" si="1190"/>
        <v>2055</v>
      </c>
      <c r="ERY10" s="211">
        <f t="shared" si="1191"/>
        <v>342.5</v>
      </c>
      <c r="ERZ10" s="195">
        <v>0</v>
      </c>
      <c r="ESA10" s="49">
        <v>0</v>
      </c>
      <c r="ESB10" s="49">
        <v>0</v>
      </c>
      <c r="ESC10" s="49">
        <v>982</v>
      </c>
      <c r="ESD10" s="49">
        <v>0</v>
      </c>
      <c r="ESE10" s="49">
        <v>0</v>
      </c>
      <c r="ESF10" s="64">
        <f t="shared" si="1192"/>
        <v>982</v>
      </c>
      <c r="ESG10" s="211">
        <f t="shared" si="1193"/>
        <v>163.66666666666666</v>
      </c>
      <c r="ESH10" s="195">
        <v>1686</v>
      </c>
      <c r="ESI10" s="49">
        <v>0</v>
      </c>
      <c r="ESJ10" s="49">
        <v>0</v>
      </c>
      <c r="ESK10" s="49">
        <v>0</v>
      </c>
      <c r="ESL10" s="49">
        <v>0</v>
      </c>
      <c r="ESM10" s="49">
        <v>1057</v>
      </c>
      <c r="ESN10" s="64">
        <f t="shared" si="1194"/>
        <v>2743</v>
      </c>
      <c r="ESO10" s="211">
        <f t="shared" si="1195"/>
        <v>457.16666666666669</v>
      </c>
      <c r="ESP10" s="195">
        <v>0</v>
      </c>
      <c r="ESQ10" s="49">
        <v>678</v>
      </c>
      <c r="ESR10" s="49">
        <v>1133</v>
      </c>
      <c r="ESS10" s="49">
        <v>0</v>
      </c>
      <c r="EST10" s="49">
        <v>865</v>
      </c>
      <c r="ESU10" s="49">
        <v>872</v>
      </c>
      <c r="ESV10" s="64">
        <f t="shared" si="1196"/>
        <v>3548</v>
      </c>
      <c r="ESW10" s="211">
        <f t="shared" si="1197"/>
        <v>591.33333333333337</v>
      </c>
      <c r="ESX10" s="346">
        <v>0</v>
      </c>
      <c r="ESY10" s="343">
        <v>0</v>
      </c>
      <c r="ESZ10" s="343">
        <v>0</v>
      </c>
      <c r="ETA10" s="343">
        <v>1464</v>
      </c>
      <c r="ETB10" s="343">
        <v>1135</v>
      </c>
      <c r="ETC10" s="343">
        <v>1580</v>
      </c>
      <c r="ETD10" s="322">
        <f t="shared" si="1198"/>
        <v>4179</v>
      </c>
      <c r="ETE10" s="736">
        <f t="shared" si="1199"/>
        <v>696.5</v>
      </c>
      <c r="ETF10" s="458">
        <v>814</v>
      </c>
      <c r="ETG10" s="83">
        <v>0</v>
      </c>
      <c r="ETH10" s="83">
        <v>0</v>
      </c>
      <c r="ETI10" s="83">
        <v>0</v>
      </c>
      <c r="ETJ10" s="83">
        <v>0</v>
      </c>
      <c r="ETK10" s="83">
        <v>0</v>
      </c>
      <c r="ETL10" s="64">
        <f t="shared" si="1200"/>
        <v>814</v>
      </c>
      <c r="ETM10" s="211">
        <f t="shared" si="1201"/>
        <v>135.66666666666666</v>
      </c>
      <c r="ETN10" s="195">
        <v>2007</v>
      </c>
      <c r="ETO10" s="49">
        <v>2608</v>
      </c>
      <c r="ETP10" s="49">
        <v>1420</v>
      </c>
      <c r="ETQ10" s="49">
        <v>589</v>
      </c>
      <c r="ETR10" s="49">
        <v>0</v>
      </c>
      <c r="ETS10" s="49">
        <v>0</v>
      </c>
      <c r="ETT10" s="808">
        <f t="shared" si="1202"/>
        <v>6624</v>
      </c>
      <c r="ETU10" s="211">
        <f t="shared" si="1203"/>
        <v>1104</v>
      </c>
      <c r="ETV10" s="195">
        <v>0</v>
      </c>
      <c r="ETW10" s="49">
        <v>0</v>
      </c>
      <c r="ETX10" s="49">
        <v>1489</v>
      </c>
      <c r="ETY10" s="49">
        <v>979</v>
      </c>
      <c r="ETZ10" s="49">
        <v>336</v>
      </c>
      <c r="EUA10" s="49">
        <v>1526</v>
      </c>
      <c r="EUB10" s="808">
        <f t="shared" si="1204"/>
        <v>4330</v>
      </c>
      <c r="EUC10" s="211">
        <f t="shared" si="1205"/>
        <v>721.66666666666663</v>
      </c>
      <c r="EUD10" s="829">
        <v>0</v>
      </c>
      <c r="EUE10" s="49">
        <v>528</v>
      </c>
      <c r="EUF10" s="49">
        <v>1549</v>
      </c>
      <c r="EUG10" s="49">
        <v>510</v>
      </c>
      <c r="EUH10" s="49">
        <v>0</v>
      </c>
      <c r="EUI10" s="830">
        <v>0</v>
      </c>
      <c r="EUJ10" s="826">
        <f t="shared" si="1206"/>
        <v>2587</v>
      </c>
      <c r="EUK10" s="211">
        <f t="shared" si="1207"/>
        <v>431.16666666666669</v>
      </c>
      <c r="EUL10" s="458">
        <v>0</v>
      </c>
      <c r="EUM10" s="83">
        <v>0</v>
      </c>
      <c r="EUN10" s="83">
        <v>0</v>
      </c>
      <c r="EUO10" s="83">
        <v>0</v>
      </c>
      <c r="EUP10" s="83">
        <v>1567</v>
      </c>
      <c r="EUQ10" s="83">
        <v>1500</v>
      </c>
      <c r="EUR10" s="808">
        <f t="shared" si="1208"/>
        <v>3067</v>
      </c>
      <c r="EUS10" s="211">
        <f t="shared" si="1209"/>
        <v>511.16666666666669</v>
      </c>
      <c r="EUT10" s="458">
        <v>0</v>
      </c>
      <c r="EUU10" s="83">
        <v>1480</v>
      </c>
      <c r="EUV10" s="83">
        <v>0</v>
      </c>
      <c r="EUW10" s="83">
        <v>0</v>
      </c>
      <c r="EUX10" s="83">
        <v>1486</v>
      </c>
      <c r="EUY10" s="83">
        <v>355</v>
      </c>
      <c r="EUZ10" s="808">
        <f t="shared" si="1210"/>
        <v>3321</v>
      </c>
      <c r="EVA10" s="211">
        <f t="shared" si="1211"/>
        <v>553.5</v>
      </c>
      <c r="EVB10" s="195">
        <v>1080</v>
      </c>
      <c r="EVC10" s="49">
        <v>1843</v>
      </c>
      <c r="EVD10" s="49">
        <v>0</v>
      </c>
      <c r="EVE10" s="49">
        <v>0</v>
      </c>
      <c r="EVF10" s="49">
        <v>1134</v>
      </c>
      <c r="EVG10" s="49">
        <v>2940</v>
      </c>
      <c r="EVH10" s="808">
        <f t="shared" si="1212"/>
        <v>6997</v>
      </c>
      <c r="EVI10" s="211">
        <f t="shared" si="1213"/>
        <v>1166.1666666666667</v>
      </c>
      <c r="EVJ10" s="195">
        <v>906</v>
      </c>
      <c r="EVK10" s="49">
        <v>0</v>
      </c>
      <c r="EVL10" s="49">
        <v>0</v>
      </c>
      <c r="EVM10" s="49">
        <v>0</v>
      </c>
      <c r="EVN10" s="49">
        <v>0</v>
      </c>
      <c r="EVO10" s="49">
        <v>0</v>
      </c>
      <c r="EVP10" s="808">
        <f t="shared" si="1214"/>
        <v>906</v>
      </c>
      <c r="EVQ10" s="211">
        <f t="shared" si="1215"/>
        <v>151</v>
      </c>
      <c r="EVR10" s="195">
        <v>3068</v>
      </c>
      <c r="EVS10" s="49">
        <v>0</v>
      </c>
      <c r="EVT10" s="49">
        <v>0</v>
      </c>
      <c r="EVU10" s="49">
        <v>0</v>
      </c>
      <c r="EVV10" s="49">
        <v>2489</v>
      </c>
      <c r="EVW10" s="49">
        <v>0</v>
      </c>
      <c r="EVX10" s="808">
        <f t="shared" si="1216"/>
        <v>5557</v>
      </c>
      <c r="EVY10" s="211">
        <f t="shared" si="1217"/>
        <v>926.16666666666663</v>
      </c>
      <c r="EVZ10" s="195">
        <v>0</v>
      </c>
      <c r="EWA10" s="49">
        <v>2481</v>
      </c>
      <c r="EWB10" s="49">
        <v>0</v>
      </c>
      <c r="EWC10" s="49">
        <v>0</v>
      </c>
      <c r="EWD10" s="49">
        <v>0</v>
      </c>
      <c r="EWE10" s="49">
        <v>0</v>
      </c>
      <c r="EWF10" s="808">
        <f t="shared" si="1218"/>
        <v>2481</v>
      </c>
      <c r="EWG10" s="211">
        <f t="shared" si="1219"/>
        <v>413.5</v>
      </c>
      <c r="EWH10" s="195">
        <v>0</v>
      </c>
      <c r="EWI10" s="49">
        <v>526</v>
      </c>
      <c r="EWJ10" s="49">
        <v>3322</v>
      </c>
      <c r="EWK10" s="49">
        <v>0</v>
      </c>
      <c r="EWL10" s="49">
        <v>1697</v>
      </c>
      <c r="EWM10" s="49">
        <v>0</v>
      </c>
      <c r="EWN10" s="808">
        <f t="shared" si="1220"/>
        <v>5545</v>
      </c>
      <c r="EWO10" s="211">
        <f t="shared" si="1221"/>
        <v>924.16666666666663</v>
      </c>
      <c r="EWP10" s="195">
        <v>0</v>
      </c>
      <c r="EWQ10" s="49">
        <v>0</v>
      </c>
      <c r="EWR10" s="49">
        <v>2710</v>
      </c>
      <c r="EWS10" s="49">
        <v>0</v>
      </c>
      <c r="EWT10" s="49">
        <v>1655</v>
      </c>
      <c r="EWU10" s="49">
        <v>0</v>
      </c>
      <c r="EWV10" s="808">
        <f t="shared" si="1222"/>
        <v>4365</v>
      </c>
      <c r="EWW10" s="211">
        <f t="shared" si="1223"/>
        <v>727.5</v>
      </c>
      <c r="EWX10" s="244">
        <v>0</v>
      </c>
      <c r="EWY10" s="64">
        <v>0</v>
      </c>
      <c r="EWZ10" s="64">
        <v>216</v>
      </c>
      <c r="EXA10" s="64">
        <v>216</v>
      </c>
      <c r="EXB10" s="64">
        <v>865</v>
      </c>
      <c r="EXC10" s="64">
        <v>0</v>
      </c>
      <c r="EXD10" s="808">
        <f t="shared" si="1224"/>
        <v>1297</v>
      </c>
      <c r="EXE10" s="211">
        <f t="shared" si="1225"/>
        <v>216.16666666666666</v>
      </c>
      <c r="EXF10" s="195">
        <v>1166</v>
      </c>
      <c r="EXG10" s="49">
        <v>1178</v>
      </c>
      <c r="EXH10" s="49">
        <v>0</v>
      </c>
      <c r="EXI10" s="49">
        <v>0</v>
      </c>
      <c r="EXJ10" s="49">
        <v>0</v>
      </c>
      <c r="EXK10" s="49">
        <v>0</v>
      </c>
      <c r="EXL10" s="808">
        <f t="shared" si="1226"/>
        <v>2344</v>
      </c>
      <c r="EXM10" s="211">
        <f t="shared" si="1227"/>
        <v>390.66666666666669</v>
      </c>
      <c r="EXN10" s="244">
        <v>1693</v>
      </c>
      <c r="EXO10" s="64">
        <v>1313</v>
      </c>
      <c r="EXP10" s="64">
        <v>0</v>
      </c>
      <c r="EXQ10" s="64">
        <v>0</v>
      </c>
      <c r="EXR10" s="64">
        <v>0</v>
      </c>
      <c r="EXS10" s="64"/>
      <c r="EXT10" s="808">
        <f t="shared" si="1228"/>
        <v>3006</v>
      </c>
      <c r="EXU10" s="211">
        <f t="shared" si="1229"/>
        <v>501</v>
      </c>
      <c r="EXV10" s="195">
        <v>0</v>
      </c>
      <c r="EXW10" s="49">
        <v>0</v>
      </c>
      <c r="EXX10" s="49">
        <v>0</v>
      </c>
      <c r="EXY10" s="49">
        <v>1108</v>
      </c>
      <c r="EXZ10" s="49">
        <v>427</v>
      </c>
      <c r="EYA10" s="49">
        <v>2141</v>
      </c>
      <c r="EYB10" s="808">
        <f t="shared" si="1230"/>
        <v>3676</v>
      </c>
      <c r="EYC10" s="211">
        <f t="shared" si="1231"/>
        <v>612.66666666666663</v>
      </c>
      <c r="EYD10" s="458">
        <v>0</v>
      </c>
      <c r="EYE10" s="83">
        <v>407</v>
      </c>
      <c r="EYF10" s="83">
        <v>0</v>
      </c>
      <c r="EYG10" s="83">
        <v>0</v>
      </c>
      <c r="EYH10" s="83">
        <v>1719</v>
      </c>
      <c r="EYI10" s="83">
        <v>1728</v>
      </c>
      <c r="EYJ10" s="808">
        <f t="shared" si="1232"/>
        <v>3854</v>
      </c>
      <c r="EYK10" s="211">
        <f t="shared" si="1233"/>
        <v>642.33333333333337</v>
      </c>
      <c r="EYL10" s="195">
        <v>894</v>
      </c>
      <c r="EYM10" s="49">
        <v>0</v>
      </c>
      <c r="EYN10" s="49">
        <v>0</v>
      </c>
      <c r="EYO10" s="49">
        <v>0</v>
      </c>
      <c r="EYP10" s="49">
        <v>0</v>
      </c>
      <c r="EYQ10" s="49">
        <v>0</v>
      </c>
      <c r="EYR10" s="808">
        <f t="shared" si="1234"/>
        <v>894</v>
      </c>
      <c r="EYS10" s="211">
        <f t="shared" si="1235"/>
        <v>149</v>
      </c>
      <c r="EYT10" s="195">
        <v>0</v>
      </c>
      <c r="EYU10" s="49">
        <v>1341</v>
      </c>
      <c r="EYV10" s="49">
        <v>108</v>
      </c>
      <c r="EYW10" s="49">
        <v>1409</v>
      </c>
      <c r="EYX10" s="49">
        <v>1703</v>
      </c>
      <c r="EYY10" s="49">
        <v>0</v>
      </c>
      <c r="EYZ10" s="808">
        <f t="shared" si="1236"/>
        <v>4561</v>
      </c>
      <c r="EZA10" s="211">
        <f t="shared" si="1237"/>
        <v>760.16666666666663</v>
      </c>
      <c r="EZB10" s="195">
        <v>1521</v>
      </c>
      <c r="EZC10" s="49">
        <v>0</v>
      </c>
      <c r="EZD10" s="49">
        <v>0</v>
      </c>
      <c r="EZE10" s="49">
        <v>1705</v>
      </c>
      <c r="EZF10" s="49">
        <v>2841</v>
      </c>
      <c r="EZG10" s="49">
        <v>0</v>
      </c>
      <c r="EZH10" s="808">
        <f t="shared" si="1238"/>
        <v>6067</v>
      </c>
      <c r="EZI10" s="211">
        <f t="shared" si="1239"/>
        <v>1011.1666666666666</v>
      </c>
      <c r="EZJ10" s="195">
        <v>0</v>
      </c>
      <c r="EZK10" s="49">
        <v>1751</v>
      </c>
      <c r="EZL10" s="49">
        <v>468</v>
      </c>
      <c r="EZM10" s="49">
        <v>1728</v>
      </c>
      <c r="EZN10" s="49">
        <v>1282</v>
      </c>
      <c r="EZO10" s="49">
        <v>0</v>
      </c>
      <c r="EZP10" s="872">
        <f t="shared" si="1240"/>
        <v>5229</v>
      </c>
      <c r="EZQ10" s="873">
        <f t="shared" si="1241"/>
        <v>871.5</v>
      </c>
      <c r="EZR10" s="195">
        <v>0</v>
      </c>
      <c r="EZS10" s="49">
        <v>0</v>
      </c>
      <c r="EZT10" s="49">
        <v>162</v>
      </c>
      <c r="EZU10" s="49">
        <v>3071</v>
      </c>
      <c r="EZV10" s="49">
        <v>0</v>
      </c>
      <c r="EZW10" s="49">
        <v>0</v>
      </c>
      <c r="EZX10" s="872">
        <f t="shared" si="1242"/>
        <v>3233</v>
      </c>
      <c r="EZY10" s="873">
        <f t="shared" si="1243"/>
        <v>538.83333333333337</v>
      </c>
      <c r="EZZ10" s="195">
        <v>0</v>
      </c>
      <c r="FAA10" s="49">
        <v>0</v>
      </c>
      <c r="FAB10" s="49">
        <v>0</v>
      </c>
      <c r="FAC10" s="49">
        <v>0</v>
      </c>
      <c r="FAD10" s="49">
        <v>0</v>
      </c>
      <c r="FAE10" s="49">
        <v>0</v>
      </c>
      <c r="FAF10" s="872">
        <f t="shared" si="1244"/>
        <v>0</v>
      </c>
      <c r="FAG10" s="873">
        <f t="shared" si="1245"/>
        <v>0</v>
      </c>
      <c r="FAH10" s="195">
        <v>0</v>
      </c>
      <c r="FAI10" s="49">
        <v>0</v>
      </c>
      <c r="FAJ10" s="49">
        <v>1250</v>
      </c>
      <c r="FAK10" s="49">
        <v>0</v>
      </c>
      <c r="FAL10" s="49">
        <v>2453</v>
      </c>
      <c r="FAM10" s="49">
        <v>438</v>
      </c>
      <c r="FAN10" s="872">
        <f t="shared" si="1246"/>
        <v>4141</v>
      </c>
      <c r="FAO10" s="873">
        <f t="shared" si="1247"/>
        <v>690.16666666666663</v>
      </c>
      <c r="FAP10" s="195">
        <v>0</v>
      </c>
      <c r="FAQ10" s="49">
        <v>0</v>
      </c>
      <c r="FAR10" s="49">
        <v>0</v>
      </c>
      <c r="FAS10" s="49">
        <v>0</v>
      </c>
      <c r="FAT10" s="49">
        <v>0</v>
      </c>
      <c r="FAU10" s="49"/>
      <c r="FAV10" s="872">
        <f t="shared" si="1248"/>
        <v>0</v>
      </c>
      <c r="FAW10" s="873">
        <f t="shared" si="1249"/>
        <v>0</v>
      </c>
    </row>
    <row r="11" spans="1:4105" s="8" customFormat="1" ht="15" customHeight="1" x14ac:dyDescent="0.2">
      <c r="A11" s="21">
        <v>5</v>
      </c>
      <c r="B11" s="21" t="s">
        <v>227</v>
      </c>
      <c r="C11" s="275" t="s">
        <v>228</v>
      </c>
      <c r="D11" s="21">
        <v>50</v>
      </c>
      <c r="E11" s="24">
        <v>0</v>
      </c>
      <c r="F11" s="24">
        <v>5307</v>
      </c>
      <c r="G11" s="24"/>
      <c r="H11" s="24"/>
      <c r="I11" s="360"/>
      <c r="J11" s="360">
        <f>SUMIF(SUMPK!$B:$B,$B:$B,SUMPK!$O:$O)</f>
        <v>1497</v>
      </c>
      <c r="K11" s="24"/>
      <c r="L11" s="24">
        <f t="shared" si="569"/>
        <v>3810</v>
      </c>
      <c r="M11" s="24">
        <f t="shared" si="570"/>
        <v>3810</v>
      </c>
      <c r="N11" s="15">
        <v>468.83333333333331</v>
      </c>
      <c r="O11" s="276">
        <f t="shared" si="0"/>
        <v>8.1265552790615008</v>
      </c>
      <c r="P11" s="15">
        <v>449</v>
      </c>
      <c r="Q11" s="276">
        <f t="shared" si="571"/>
        <v>50.913140311804014</v>
      </c>
      <c r="R11" s="277">
        <f t="shared" si="572"/>
        <v>269.23076923076923</v>
      </c>
      <c r="S11" s="222">
        <v>7000</v>
      </c>
      <c r="T11" s="276">
        <f t="shared" si="573"/>
        <v>14.151428571428571</v>
      </c>
      <c r="U11" s="278"/>
      <c r="V11" s="277">
        <f t="shared" si="1"/>
        <v>14.151428571428571</v>
      </c>
      <c r="W11" s="320">
        <f t="shared" si="2"/>
        <v>1</v>
      </c>
      <c r="X11" s="299"/>
      <c r="Y11" s="280"/>
      <c r="Z11" s="280"/>
      <c r="AA11" s="280"/>
      <c r="AB11" s="280"/>
      <c r="AC11" s="662">
        <v>14</v>
      </c>
      <c r="AD11" s="648"/>
      <c r="AE11" s="49"/>
      <c r="AF11" s="49"/>
      <c r="AG11" s="49"/>
      <c r="AH11" s="47"/>
      <c r="AI11" s="47"/>
      <c r="AJ11" s="42"/>
      <c r="AK11" s="43"/>
      <c r="AL11" s="48"/>
      <c r="AM11" s="47"/>
      <c r="AN11" s="47"/>
      <c r="AO11" s="47"/>
      <c r="AP11" s="47"/>
      <c r="AQ11" s="47"/>
      <c r="AR11" s="42"/>
      <c r="AS11" s="43"/>
      <c r="AT11" s="48"/>
      <c r="AU11" s="49"/>
      <c r="AV11" s="49"/>
      <c r="AW11" s="49"/>
      <c r="AX11" s="49"/>
      <c r="AY11" s="49"/>
      <c r="AZ11" s="42"/>
      <c r="BA11" s="43"/>
      <c r="BB11" s="48"/>
      <c r="BC11" s="49"/>
      <c r="BD11" s="49"/>
      <c r="BE11" s="49"/>
      <c r="BF11" s="49"/>
      <c r="BG11" s="49"/>
      <c r="BH11" s="42"/>
      <c r="BI11" s="43"/>
      <c r="BJ11" s="48"/>
      <c r="BK11" s="49"/>
      <c r="BL11" s="49"/>
      <c r="BM11" s="49"/>
      <c r="BN11" s="49"/>
      <c r="BO11" s="49"/>
      <c r="BP11" s="42"/>
      <c r="BQ11" s="43"/>
      <c r="BR11" s="48"/>
      <c r="BS11" s="49"/>
      <c r="BT11" s="49"/>
      <c r="BU11" s="49"/>
      <c r="BV11" s="49"/>
      <c r="BW11" s="49"/>
      <c r="BX11" s="42"/>
      <c r="BY11" s="43"/>
      <c r="BZ11" s="48"/>
      <c r="CA11" s="49"/>
      <c r="CB11" s="49"/>
      <c r="CC11" s="49"/>
      <c r="CD11" s="49"/>
      <c r="CE11" s="49"/>
      <c r="CF11" s="42"/>
      <c r="CG11" s="43"/>
      <c r="CH11" s="63"/>
      <c r="CI11" s="64"/>
      <c r="CJ11" s="64"/>
      <c r="CK11" s="64"/>
      <c r="CL11" s="64"/>
      <c r="CM11" s="64"/>
      <c r="CN11" s="42"/>
      <c r="CO11" s="43"/>
      <c r="CP11" s="48"/>
      <c r="CQ11" s="49"/>
      <c r="CR11" s="49"/>
      <c r="CS11" s="49"/>
      <c r="CT11" s="49"/>
      <c r="CU11" s="49"/>
      <c r="CV11" s="42"/>
      <c r="CW11" s="43"/>
      <c r="CX11" s="22"/>
      <c r="CY11" s="49"/>
      <c r="CZ11" s="49"/>
      <c r="DA11" s="49"/>
      <c r="DB11" s="49"/>
      <c r="DC11" s="49"/>
      <c r="DD11" s="42"/>
      <c r="DE11" s="43"/>
      <c r="DF11" s="48"/>
      <c r="DG11" s="49"/>
      <c r="DH11" s="49"/>
      <c r="DI11" s="49"/>
      <c r="DJ11" s="49"/>
      <c r="DK11" s="49"/>
      <c r="DL11" s="42"/>
      <c r="DM11" s="43"/>
      <c r="DN11" s="48"/>
      <c r="DO11" s="49"/>
      <c r="DP11" s="49"/>
      <c r="DQ11" s="49"/>
      <c r="DR11" s="49"/>
      <c r="DS11" s="49"/>
      <c r="DT11" s="42"/>
      <c r="DU11" s="43"/>
      <c r="DV11" s="48"/>
      <c r="DW11" s="49"/>
      <c r="DX11" s="49"/>
      <c r="DY11" s="49"/>
      <c r="DZ11" s="49"/>
      <c r="EA11" s="49"/>
      <c r="EB11" s="42"/>
      <c r="EC11" s="43"/>
      <c r="ED11" s="48"/>
      <c r="EE11" s="49"/>
      <c r="EF11" s="49"/>
      <c r="EG11" s="49"/>
      <c r="EH11" s="49"/>
      <c r="EI11" s="49"/>
      <c r="EJ11" s="42"/>
      <c r="EK11" s="43"/>
      <c r="EL11" s="48"/>
      <c r="EM11" s="49"/>
      <c r="EN11" s="49"/>
      <c r="EO11" s="49"/>
      <c r="EP11" s="49"/>
      <c r="EQ11" s="49"/>
      <c r="ER11" s="42"/>
      <c r="ES11" s="43"/>
      <c r="ET11" s="48"/>
      <c r="EU11" s="49"/>
      <c r="EV11" s="49"/>
      <c r="EW11" s="49"/>
      <c r="EX11" s="49"/>
      <c r="EY11" s="49"/>
      <c r="EZ11" s="42"/>
      <c r="FA11" s="43"/>
      <c r="FB11" s="48"/>
      <c r="FC11" s="49"/>
      <c r="FD11" s="49"/>
      <c r="FE11" s="49"/>
      <c r="FF11" s="49"/>
      <c r="FG11" s="49"/>
      <c r="FH11" s="42"/>
      <c r="FI11" s="43"/>
      <c r="FJ11" s="48"/>
      <c r="FK11" s="49"/>
      <c r="FL11" s="49"/>
      <c r="FM11" s="49"/>
      <c r="FN11" s="49"/>
      <c r="FO11" s="49"/>
      <c r="FP11" s="42"/>
      <c r="FQ11" s="43"/>
      <c r="FR11" s="48"/>
      <c r="FS11" s="49"/>
      <c r="FT11" s="49"/>
      <c r="FU11" s="49"/>
      <c r="FV11" s="49"/>
      <c r="FW11" s="49"/>
      <c r="FX11" s="42"/>
      <c r="FY11" s="43"/>
      <c r="FZ11" s="48"/>
      <c r="GA11" s="49"/>
      <c r="GB11" s="49"/>
      <c r="GC11" s="49"/>
      <c r="GD11" s="49"/>
      <c r="GE11" s="49"/>
      <c r="GF11" s="42"/>
      <c r="GG11" s="43"/>
      <c r="GH11" s="48"/>
      <c r="GI11" s="49"/>
      <c r="GJ11" s="49"/>
      <c r="GK11" s="49"/>
      <c r="GL11" s="49"/>
      <c r="GM11" s="49"/>
      <c r="GN11" s="42"/>
      <c r="GO11" s="43"/>
      <c r="GP11" s="48"/>
      <c r="GQ11" s="49"/>
      <c r="GR11" s="49"/>
      <c r="GS11" s="49"/>
      <c r="GT11" s="49"/>
      <c r="GU11" s="49"/>
      <c r="GV11" s="42"/>
      <c r="GW11" s="43"/>
      <c r="GX11" s="48"/>
      <c r="GY11" s="49"/>
      <c r="GZ11" s="49"/>
      <c r="HA11" s="49"/>
      <c r="HB11" s="49"/>
      <c r="HC11" s="49"/>
      <c r="HD11" s="42"/>
      <c r="HE11" s="43"/>
      <c r="HF11" s="48"/>
      <c r="HG11" s="49"/>
      <c r="HH11" s="49"/>
      <c r="HI11" s="49"/>
      <c r="HJ11" s="49"/>
      <c r="HK11" s="49"/>
      <c r="HL11" s="42"/>
      <c r="HM11" s="43"/>
      <c r="HN11" s="82"/>
      <c r="HO11" s="83"/>
      <c r="HP11" s="83"/>
      <c r="HQ11" s="83"/>
      <c r="HR11" s="83"/>
      <c r="HS11" s="83"/>
      <c r="HT11" s="42"/>
      <c r="HU11" s="43"/>
      <c r="HV11" s="48"/>
      <c r="HW11" s="49"/>
      <c r="HX11" s="49"/>
      <c r="HY11" s="49"/>
      <c r="HZ11" s="49"/>
      <c r="IA11" s="49"/>
      <c r="IB11" s="42"/>
      <c r="IC11" s="43"/>
      <c r="ID11" s="48"/>
      <c r="IE11" s="49"/>
      <c r="IF11" s="49"/>
      <c r="IG11" s="49"/>
      <c r="IH11" s="49"/>
      <c r="II11" s="49"/>
      <c r="IJ11" s="42"/>
      <c r="IK11" s="43"/>
      <c r="IL11" s="48"/>
      <c r="IM11" s="49"/>
      <c r="IN11" s="49"/>
      <c r="IO11" s="49"/>
      <c r="IP11" s="49"/>
      <c r="IQ11" s="49"/>
      <c r="IR11" s="42"/>
      <c r="IS11" s="43"/>
      <c r="IT11" s="48"/>
      <c r="IU11" s="49"/>
      <c r="IV11" s="49"/>
      <c r="IW11" s="49"/>
      <c r="IX11" s="49"/>
      <c r="IY11" s="49"/>
      <c r="IZ11" s="42"/>
      <c r="JA11" s="43"/>
      <c r="JB11" s="48"/>
      <c r="JC11" s="49"/>
      <c r="JD11" s="49"/>
      <c r="JE11" s="49"/>
      <c r="JF11" s="49"/>
      <c r="JG11" s="49"/>
      <c r="JH11" s="42"/>
      <c r="JI11" s="43"/>
      <c r="JJ11" s="48"/>
      <c r="JK11" s="49"/>
      <c r="JL11" s="49"/>
      <c r="JM11" s="49"/>
      <c r="JN11" s="49"/>
      <c r="JO11" s="49"/>
      <c r="JP11" s="42"/>
      <c r="JQ11" s="43"/>
      <c r="JR11" s="48"/>
      <c r="JS11" s="49"/>
      <c r="JT11" s="49"/>
      <c r="JU11" s="49"/>
      <c r="JV11" s="49"/>
      <c r="JW11" s="49"/>
      <c r="JX11" s="42"/>
      <c r="JY11" s="43"/>
      <c r="JZ11" s="48"/>
      <c r="KA11" s="49"/>
      <c r="KB11" s="49"/>
      <c r="KC11" s="49"/>
      <c r="KD11" s="49"/>
      <c r="KE11" s="49"/>
      <c r="KF11" s="42"/>
      <c r="KG11" s="43"/>
      <c r="KH11" s="48"/>
      <c r="KI11" s="49"/>
      <c r="KJ11" s="49"/>
      <c r="KK11" s="49"/>
      <c r="KL11" s="49"/>
      <c r="KM11" s="49"/>
      <c r="KN11" s="42"/>
      <c r="KO11" s="43"/>
      <c r="KP11" s="48"/>
      <c r="KQ11" s="49"/>
      <c r="KR11" s="49"/>
      <c r="KS11" s="49"/>
      <c r="KT11" s="49"/>
      <c r="KU11" s="49"/>
      <c r="KV11" s="42"/>
      <c r="KW11" s="43"/>
      <c r="KX11" s="48"/>
      <c r="KY11" s="49"/>
      <c r="KZ11" s="49"/>
      <c r="LA11" s="49"/>
      <c r="LB11" s="49"/>
      <c r="LC11" s="49"/>
      <c r="LD11" s="42"/>
      <c r="LE11" s="43"/>
      <c r="LF11" s="48"/>
      <c r="LG11" s="49"/>
      <c r="LH11" s="49"/>
      <c r="LI11" s="49"/>
      <c r="LJ11" s="49"/>
      <c r="LK11" s="49"/>
      <c r="LL11" s="42"/>
      <c r="LM11" s="43"/>
      <c r="LN11" s="48"/>
      <c r="LO11" s="49"/>
      <c r="LP11" s="49"/>
      <c r="LQ11" s="49"/>
      <c r="LR11" s="49"/>
      <c r="LS11" s="49"/>
      <c r="LT11" s="42"/>
      <c r="LU11" s="43"/>
      <c r="LV11" s="48"/>
      <c r="LW11" s="49"/>
      <c r="LX11" s="49"/>
      <c r="LY11" s="49"/>
      <c r="LZ11" s="49"/>
      <c r="MA11" s="49"/>
      <c r="MB11" s="42"/>
      <c r="MC11" s="43"/>
      <c r="MD11" s="48"/>
      <c r="ME11" s="49"/>
      <c r="MF11" s="49"/>
      <c r="MG11" s="49"/>
      <c r="MH11" s="49"/>
      <c r="MI11" s="49"/>
      <c r="MJ11" s="42"/>
      <c r="MK11" s="43"/>
      <c r="ML11" s="48"/>
      <c r="MM11" s="49"/>
      <c r="MN11" s="49"/>
      <c r="MO11" s="49"/>
      <c r="MP11" s="49"/>
      <c r="MQ11" s="49"/>
      <c r="MR11" s="42"/>
      <c r="MS11" s="43"/>
      <c r="MT11" s="48"/>
      <c r="MU11" s="49"/>
      <c r="MV11" s="49"/>
      <c r="MW11" s="49"/>
      <c r="MX11" s="49"/>
      <c r="MY11" s="49"/>
      <c r="MZ11" s="42"/>
      <c r="NA11" s="43"/>
      <c r="NB11" s="48"/>
      <c r="NC11" s="49"/>
      <c r="ND11" s="49"/>
      <c r="NE11" s="49"/>
      <c r="NF11" s="49"/>
      <c r="NG11" s="49"/>
      <c r="NH11" s="42"/>
      <c r="NI11" s="43"/>
      <c r="NJ11" s="48"/>
      <c r="NK11" s="49"/>
      <c r="NL11" s="49"/>
      <c r="NM11" s="49"/>
      <c r="NN11" s="49"/>
      <c r="NO11" s="49"/>
      <c r="NP11" s="42"/>
      <c r="NQ11" s="43"/>
      <c r="NR11" s="48"/>
      <c r="NS11" s="49"/>
      <c r="NT11" s="49"/>
      <c r="NU11" s="49"/>
      <c r="NV11" s="49"/>
      <c r="NW11" s="49"/>
      <c r="NX11" s="42"/>
      <c r="NY11" s="43"/>
      <c r="NZ11" s="48"/>
      <c r="OA11" s="49"/>
      <c r="OB11" s="49"/>
      <c r="OC11" s="49"/>
      <c r="OD11" s="49"/>
      <c r="OE11" s="49"/>
      <c r="OF11" s="42"/>
      <c r="OG11" s="43"/>
      <c r="OH11" s="48"/>
      <c r="OI11" s="49"/>
      <c r="OJ11" s="49"/>
      <c r="OK11" s="49"/>
      <c r="OL11" s="49"/>
      <c r="OM11" s="49"/>
      <c r="ON11" s="42"/>
      <c r="OO11" s="43"/>
      <c r="OP11" s="48"/>
      <c r="OQ11" s="49"/>
      <c r="OR11" s="49"/>
      <c r="OS11" s="49"/>
      <c r="OT11" s="49"/>
      <c r="OU11" s="49"/>
      <c r="OV11" s="42"/>
      <c r="OW11" s="43"/>
      <c r="OX11" s="48"/>
      <c r="OY11" s="49"/>
      <c r="OZ11" s="49"/>
      <c r="PA11" s="49"/>
      <c r="PB11" s="49"/>
      <c r="PC11" s="49"/>
      <c r="PD11" s="67"/>
      <c r="PE11" s="68"/>
      <c r="PF11" s="48"/>
      <c r="PG11" s="49"/>
      <c r="PH11" s="49"/>
      <c r="PI11" s="49"/>
      <c r="PJ11" s="49"/>
      <c r="PK11" s="49"/>
      <c r="PL11" s="67"/>
      <c r="PM11" s="68"/>
      <c r="PN11" s="48"/>
      <c r="PO11" s="49"/>
      <c r="PP11" s="49"/>
      <c r="PQ11" s="49"/>
      <c r="PR11" s="49"/>
      <c r="PS11" s="49"/>
      <c r="PT11" s="67"/>
      <c r="PU11" s="68"/>
      <c r="PV11" s="106"/>
      <c r="PW11" s="107"/>
      <c r="PX11" s="107"/>
      <c r="PY11" s="107"/>
      <c r="PZ11" s="107"/>
      <c r="QA11" s="107"/>
      <c r="QB11" s="104"/>
      <c r="QC11" s="112"/>
      <c r="QD11" s="106"/>
      <c r="QE11" s="107"/>
      <c r="QF11" s="107"/>
      <c r="QG11" s="107"/>
      <c r="QH11" s="107"/>
      <c r="QI11" s="107"/>
      <c r="QJ11" s="104"/>
      <c r="QK11" s="105"/>
      <c r="QL11" s="106"/>
      <c r="QM11" s="107"/>
      <c r="QN11" s="107"/>
      <c r="QO11" s="107"/>
      <c r="QP11" s="107"/>
      <c r="QQ11" s="107"/>
      <c r="QR11" s="104"/>
      <c r="QS11" s="105"/>
      <c r="QT11" s="48"/>
      <c r="QU11" s="49"/>
      <c r="QV11" s="49"/>
      <c r="QW11" s="49"/>
      <c r="QX11" s="49"/>
      <c r="QY11" s="49"/>
      <c r="QZ11" s="67"/>
      <c r="RA11" s="68"/>
      <c r="RB11" s="106"/>
      <c r="RC11" s="107"/>
      <c r="RD11" s="107"/>
      <c r="RE11" s="107"/>
      <c r="RF11" s="107"/>
      <c r="RG11" s="107"/>
      <c r="RH11" s="104"/>
      <c r="RI11" s="105"/>
      <c r="RJ11" s="106"/>
      <c r="RK11" s="107"/>
      <c r="RL11" s="107"/>
      <c r="RM11" s="107"/>
      <c r="RN11" s="107"/>
      <c r="RO11" s="107"/>
      <c r="RP11" s="104"/>
      <c r="RQ11" s="105"/>
      <c r="RR11" s="106"/>
      <c r="RS11" s="107"/>
      <c r="RT11" s="107"/>
      <c r="RU11" s="107"/>
      <c r="RV11" s="107"/>
      <c r="RW11" s="107"/>
      <c r="RX11" s="104"/>
      <c r="RY11" s="105"/>
      <c r="RZ11" s="106"/>
      <c r="SA11" s="107"/>
      <c r="SB11" s="107"/>
      <c r="SC11" s="107"/>
      <c r="SD11" s="107"/>
      <c r="SE11" s="107"/>
      <c r="SF11" s="104"/>
      <c r="SG11" s="105"/>
      <c r="SH11" s="106"/>
      <c r="SI11" s="107"/>
      <c r="SJ11" s="107"/>
      <c r="SK11" s="107"/>
      <c r="SL11" s="107"/>
      <c r="SM11" s="107"/>
      <c r="SN11" s="104"/>
      <c r="SO11" s="105"/>
      <c r="SP11" s="106"/>
      <c r="SQ11" s="107"/>
      <c r="SR11" s="107"/>
      <c r="SS11" s="107"/>
      <c r="ST11" s="107"/>
      <c r="SU11" s="107"/>
      <c r="SV11" s="104"/>
      <c r="SW11" s="105"/>
      <c r="SX11" s="106"/>
      <c r="SY11" s="107"/>
      <c r="SZ11" s="107"/>
      <c r="TA11" s="107"/>
      <c r="TB11" s="107"/>
      <c r="TC11" s="107"/>
      <c r="TD11" s="104"/>
      <c r="TE11" s="105"/>
      <c r="TF11" s="106"/>
      <c r="TG11" s="107"/>
      <c r="TH11" s="107"/>
      <c r="TI11" s="107"/>
      <c r="TJ11" s="107"/>
      <c r="TK11" s="107"/>
      <c r="TL11" s="104"/>
      <c r="TM11" s="105"/>
      <c r="TN11" s="48"/>
      <c r="TO11" s="49"/>
      <c r="TP11" s="49"/>
      <c r="TQ11" s="49"/>
      <c r="TR11" s="49"/>
      <c r="TS11" s="49"/>
      <c r="TT11" s="67"/>
      <c r="TU11" s="68"/>
      <c r="TV11" s="54"/>
      <c r="TW11" s="127"/>
      <c r="TX11" s="127"/>
      <c r="TY11" s="127"/>
      <c r="TZ11" s="127"/>
      <c r="UA11" s="127"/>
      <c r="UB11" s="42"/>
      <c r="UC11" s="43"/>
      <c r="UD11" s="106"/>
      <c r="UE11" s="107"/>
      <c r="UF11" s="107"/>
      <c r="UG11" s="107"/>
      <c r="UH11" s="107"/>
      <c r="UI11" s="107"/>
      <c r="UJ11" s="131"/>
      <c r="UK11" s="132"/>
      <c r="UL11" s="106"/>
      <c r="UM11" s="107"/>
      <c r="UN11" s="107"/>
      <c r="UO11" s="107"/>
      <c r="UP11" s="107"/>
      <c r="UQ11" s="107"/>
      <c r="UR11" s="131"/>
      <c r="US11" s="132"/>
      <c r="UT11" s="106"/>
      <c r="UU11" s="107"/>
      <c r="UV11" s="107"/>
      <c r="UW11" s="107"/>
      <c r="UX11" s="107"/>
      <c r="UY11" s="107"/>
      <c r="UZ11" s="107"/>
      <c r="VA11" s="104"/>
      <c r="VB11" s="105"/>
      <c r="VC11" s="106"/>
      <c r="VD11" s="107"/>
      <c r="VE11" s="107"/>
      <c r="VF11" s="107"/>
      <c r="VG11" s="107"/>
      <c r="VH11" s="107"/>
      <c r="VI11" s="104"/>
      <c r="VJ11" s="105"/>
      <c r="VK11" s="106"/>
      <c r="VL11" s="107"/>
      <c r="VM11" s="107"/>
      <c r="VN11" s="107"/>
      <c r="VO11" s="107"/>
      <c r="VP11" s="107"/>
      <c r="VQ11" s="104"/>
      <c r="VR11" s="105"/>
      <c r="VS11" s="48"/>
      <c r="VT11" s="49"/>
      <c r="VU11" s="49"/>
      <c r="VV11" s="49"/>
      <c r="VW11" s="49"/>
      <c r="VX11" s="49"/>
      <c r="VY11" s="67"/>
      <c r="VZ11" s="68"/>
      <c r="WA11" s="106"/>
      <c r="WB11" s="107"/>
      <c r="WC11" s="107"/>
      <c r="WD11" s="107"/>
      <c r="WE11" s="107"/>
      <c r="WF11" s="107"/>
      <c r="WG11" s="104"/>
      <c r="WH11" s="105"/>
      <c r="WI11" s="63"/>
      <c r="WJ11" s="64"/>
      <c r="WK11" s="64"/>
      <c r="WL11" s="64"/>
      <c r="WM11" s="64"/>
      <c r="WN11" s="64"/>
      <c r="WO11" s="67"/>
      <c r="WP11" s="68"/>
      <c r="WQ11" s="48"/>
      <c r="WR11" s="49"/>
      <c r="WS11" s="49"/>
      <c r="WT11" s="49"/>
      <c r="WU11" s="49"/>
      <c r="WV11" s="49"/>
      <c r="WW11" s="49"/>
      <c r="WX11" s="67"/>
      <c r="WY11" s="68"/>
      <c r="WZ11" s="48"/>
      <c r="XA11" s="49"/>
      <c r="XB11" s="49"/>
      <c r="XC11" s="49"/>
      <c r="XD11" s="49"/>
      <c r="XE11" s="49"/>
      <c r="XF11" s="49"/>
      <c r="XG11" s="67"/>
      <c r="XH11" s="68"/>
      <c r="XI11" s="48"/>
      <c r="XJ11" s="49"/>
      <c r="XK11" s="49"/>
      <c r="XL11" s="49"/>
      <c r="XM11" s="49"/>
      <c r="XN11" s="49"/>
      <c r="XO11" s="49"/>
      <c r="XP11" s="67"/>
      <c r="XQ11" s="68"/>
      <c r="XR11" s="48"/>
      <c r="XS11" s="49"/>
      <c r="XT11" s="49"/>
      <c r="XU11" s="49"/>
      <c r="XV11" s="49"/>
      <c r="XW11" s="49"/>
      <c r="XX11" s="49"/>
      <c r="XY11" s="67"/>
      <c r="XZ11" s="68"/>
      <c r="YA11" s="48"/>
      <c r="YB11" s="49"/>
      <c r="YC11" s="49"/>
      <c r="YD11" s="49"/>
      <c r="YE11" s="49"/>
      <c r="YF11" s="49"/>
      <c r="YG11" s="49"/>
      <c r="YH11" s="67"/>
      <c r="YI11" s="68"/>
      <c r="YJ11" s="48"/>
      <c r="YK11" s="49"/>
      <c r="YL11" s="49"/>
      <c r="YM11" s="49"/>
      <c r="YN11" s="49"/>
      <c r="YO11" s="49"/>
      <c r="YP11" s="49"/>
      <c r="YQ11" s="67"/>
      <c r="YR11" s="68"/>
      <c r="YS11" s="48"/>
      <c r="YT11" s="49"/>
      <c r="YU11" s="49"/>
      <c r="YV11" s="49"/>
      <c r="YW11" s="49"/>
      <c r="YX11" s="49"/>
      <c r="YY11" s="49"/>
      <c r="YZ11" s="67"/>
      <c r="ZA11" s="68"/>
      <c r="ZB11" s="48"/>
      <c r="ZC11" s="49"/>
      <c r="ZD11" s="49"/>
      <c r="ZE11" s="49"/>
      <c r="ZF11" s="49"/>
      <c r="ZG11" s="49"/>
      <c r="ZH11" s="67"/>
      <c r="ZI11" s="68"/>
      <c r="ZJ11" s="48"/>
      <c r="ZK11" s="49"/>
      <c r="ZL11" s="49"/>
      <c r="ZM11" s="49"/>
      <c r="ZN11" s="49"/>
      <c r="ZO11" s="49"/>
      <c r="ZP11" s="67"/>
      <c r="ZQ11" s="68"/>
      <c r="ZR11" s="63"/>
      <c r="ZS11" s="64"/>
      <c r="ZT11" s="64"/>
      <c r="ZU11" s="22"/>
      <c r="ZV11" s="22"/>
      <c r="ZW11" s="22"/>
      <c r="ZX11" s="67"/>
      <c r="ZY11" s="68"/>
      <c r="ZZ11" s="48"/>
      <c r="AAA11" s="49"/>
      <c r="AAB11" s="49"/>
      <c r="AAC11" s="49"/>
      <c r="AAD11" s="49"/>
      <c r="AAE11" s="49"/>
      <c r="AAF11" s="49"/>
      <c r="AAG11" s="67"/>
      <c r="AAH11" s="68"/>
      <c r="AAI11" s="48"/>
      <c r="AAJ11" s="49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67"/>
      <c r="AGU11" s="68"/>
      <c r="AGV11" s="48"/>
      <c r="AGW11" s="49"/>
      <c r="AGX11" s="49"/>
      <c r="AGY11" s="49"/>
      <c r="AGZ11" s="49"/>
      <c r="AHA11" s="49"/>
      <c r="AHB11" s="49"/>
      <c r="AHC11" s="67"/>
      <c r="AHD11" s="68"/>
      <c r="AHE11" s="48"/>
      <c r="AHF11" s="49"/>
      <c r="AHG11" s="49"/>
      <c r="AHH11" s="49"/>
      <c r="AHI11" s="49"/>
      <c r="AHJ11" s="49"/>
      <c r="AHK11" s="67"/>
      <c r="AHL11" s="68"/>
      <c r="AHM11" s="48"/>
      <c r="AHN11" s="49"/>
      <c r="AHO11" s="49"/>
      <c r="AHP11" s="49"/>
      <c r="AHQ11" s="49"/>
      <c r="AHR11" s="49"/>
      <c r="AHS11" s="67"/>
      <c r="AHT11" s="68"/>
      <c r="AHU11" s="48"/>
      <c r="AHV11" s="49"/>
      <c r="AHW11" s="49"/>
      <c r="AHX11" s="49"/>
      <c r="AHY11" s="49"/>
      <c r="AHZ11" s="49"/>
      <c r="AIA11" s="67"/>
      <c r="AIB11" s="68"/>
      <c r="AIC11" s="48"/>
      <c r="AID11" s="49"/>
      <c r="AIE11" s="49"/>
      <c r="AIF11" s="49"/>
      <c r="AIG11" s="49"/>
      <c r="AIH11" s="49"/>
      <c r="AII11" s="67"/>
      <c r="AIJ11" s="68"/>
      <c r="AIK11" s="48"/>
      <c r="AIL11" s="49"/>
      <c r="AIM11" s="49"/>
      <c r="AIN11" s="49"/>
      <c r="AIO11" s="49"/>
      <c r="AIP11" s="49"/>
      <c r="AIQ11" s="67"/>
      <c r="AIR11" s="68"/>
      <c r="AIS11" s="48"/>
      <c r="AIT11" s="49"/>
      <c r="AIU11" s="49"/>
      <c r="AIV11" s="49"/>
      <c r="AIW11" s="49"/>
      <c r="AIX11" s="49"/>
      <c r="AIY11" s="67"/>
      <c r="AIZ11" s="68"/>
      <c r="AJA11" s="48"/>
      <c r="AJB11" s="49"/>
      <c r="AJC11" s="49"/>
      <c r="AJD11" s="49"/>
      <c r="AJE11" s="49"/>
      <c r="AJF11" s="49"/>
      <c r="AJG11" s="67"/>
      <c r="AJH11" s="68"/>
      <c r="AJI11" s="54"/>
      <c r="AJJ11" s="127"/>
      <c r="AJK11" s="127"/>
      <c r="AJL11" s="127"/>
      <c r="AJM11" s="127"/>
      <c r="AJN11" s="127"/>
      <c r="AJO11" s="42"/>
      <c r="AJP11" s="43"/>
      <c r="AJQ11" s="48"/>
      <c r="AJR11" s="49"/>
      <c r="AJS11" s="49"/>
      <c r="AJT11" s="49"/>
      <c r="AJU11" s="49"/>
      <c r="AJV11" s="49"/>
      <c r="AJW11" s="42"/>
      <c r="AJX11" s="43"/>
      <c r="AJY11" s="48"/>
      <c r="AJZ11" s="49"/>
      <c r="AKA11" s="49"/>
      <c r="AKB11" s="49"/>
      <c r="AKC11" s="49"/>
      <c r="AKD11" s="49"/>
      <c r="AKE11" s="42"/>
      <c r="AKF11" s="43"/>
      <c r="AKG11" s="48"/>
      <c r="AKH11" s="49"/>
      <c r="AKI11" s="49"/>
      <c r="AKJ11" s="49"/>
      <c r="AKK11" s="49"/>
      <c r="AKL11" s="49"/>
      <c r="AKM11" s="67"/>
      <c r="AKN11" s="68"/>
      <c r="AKO11" s="48"/>
      <c r="AKP11" s="49"/>
      <c r="AKQ11" s="49"/>
      <c r="AKR11" s="49"/>
      <c r="AKS11" s="49"/>
      <c r="AKT11" s="49"/>
      <c r="AKU11" s="67"/>
      <c r="AKV11" s="68"/>
      <c r="AKW11" s="48"/>
      <c r="AKX11" s="49"/>
      <c r="AKY11" s="49"/>
      <c r="AKZ11" s="49"/>
      <c r="ALA11" s="49"/>
      <c r="ALB11" s="49"/>
      <c r="ALC11" s="67"/>
      <c r="ALD11" s="68"/>
      <c r="ALE11" s="48"/>
      <c r="ALF11" s="49"/>
      <c r="ALG11" s="49"/>
      <c r="ALH11" s="49"/>
      <c r="ALI11" s="49"/>
      <c r="ALJ11" s="49"/>
      <c r="ALK11" s="67"/>
      <c r="ALL11" s="68"/>
      <c r="ALM11" s="54"/>
      <c r="ALN11" s="127"/>
      <c r="ALO11" s="127"/>
      <c r="ALP11" s="127"/>
      <c r="ALQ11" s="127"/>
      <c r="ALR11" s="127"/>
      <c r="ALS11" s="42"/>
      <c r="ALT11" s="43"/>
      <c r="ALU11" s="54"/>
      <c r="ALV11" s="127"/>
      <c r="ALW11" s="127"/>
      <c r="ALX11" s="127"/>
      <c r="ALY11" s="127"/>
      <c r="ALZ11" s="127"/>
      <c r="AMA11" s="42"/>
      <c r="AMB11" s="43"/>
      <c r="AMC11" s="48"/>
      <c r="AMD11" s="49"/>
      <c r="AME11" s="49"/>
      <c r="AMF11" s="49"/>
      <c r="AMG11" s="49"/>
      <c r="AMH11" s="49"/>
      <c r="AMI11" s="42"/>
      <c r="AMJ11" s="43"/>
      <c r="AMK11" s="48"/>
      <c r="AML11" s="49"/>
      <c r="AMM11" s="49"/>
      <c r="AMN11" s="49"/>
      <c r="AMO11" s="49"/>
      <c r="AMP11" s="49"/>
      <c r="AMQ11" s="47"/>
      <c r="AMR11" s="43"/>
      <c r="AMS11" s="48"/>
      <c r="AMT11" s="49"/>
      <c r="AMU11" s="49"/>
      <c r="AMV11" s="49"/>
      <c r="AMW11" s="49"/>
      <c r="AMX11" s="49"/>
      <c r="AMY11" s="47"/>
      <c r="AMZ11" s="43"/>
      <c r="ANA11" s="48"/>
      <c r="ANB11" s="49"/>
      <c r="ANC11" s="49"/>
      <c r="AND11" s="49"/>
      <c r="ANE11" s="49"/>
      <c r="ANF11" s="49"/>
      <c r="ANG11" s="47"/>
      <c r="ANH11" s="43"/>
      <c r="ANI11" s="48"/>
      <c r="ANJ11" s="49"/>
      <c r="ANK11" s="49"/>
      <c r="ANL11" s="49"/>
      <c r="ANM11" s="49"/>
      <c r="ANN11" s="49"/>
      <c r="ANO11" s="47"/>
      <c r="ANP11" s="43"/>
      <c r="ANQ11" s="48"/>
      <c r="ANR11" s="49"/>
      <c r="ANS11" s="49"/>
      <c r="ANT11" s="49"/>
      <c r="ANU11" s="49"/>
      <c r="ANV11" s="49"/>
      <c r="ANW11" s="47"/>
      <c r="ANX11" s="43"/>
      <c r="ANY11" s="48"/>
      <c r="ANZ11" s="49"/>
      <c r="AOA11" s="49"/>
      <c r="AOB11" s="49"/>
      <c r="AOC11" s="49"/>
      <c r="AOD11" s="49"/>
      <c r="AOE11" s="47"/>
      <c r="AOF11" s="43"/>
      <c r="AOG11" s="48"/>
      <c r="AOH11" s="49"/>
      <c r="AOI11" s="49"/>
      <c r="AOJ11" s="49"/>
      <c r="AOK11" s="49"/>
      <c r="AOL11" s="49"/>
      <c r="AOM11" s="47"/>
      <c r="AON11" s="43"/>
      <c r="AOO11" s="48"/>
      <c r="AOP11" s="49"/>
      <c r="AOQ11" s="49"/>
      <c r="AOR11" s="49"/>
      <c r="AOS11" s="49"/>
      <c r="AOT11" s="49"/>
      <c r="AOU11" s="47"/>
      <c r="AOV11" s="43"/>
      <c r="AOW11" s="48"/>
      <c r="AOX11" s="49"/>
      <c r="AOY11" s="49"/>
      <c r="AOZ11" s="49"/>
      <c r="APA11" s="49"/>
      <c r="APB11" s="49"/>
      <c r="APC11" s="47"/>
      <c r="APD11" s="43"/>
      <c r="APE11" s="48"/>
      <c r="APF11" s="49"/>
      <c r="APG11" s="49"/>
      <c r="APH11" s="49"/>
      <c r="API11" s="49"/>
      <c r="APJ11" s="49"/>
      <c r="APK11" s="47"/>
      <c r="APL11" s="43"/>
      <c r="APM11" s="63"/>
      <c r="APN11" s="64"/>
      <c r="APO11" s="64"/>
      <c r="APP11" s="64"/>
      <c r="APQ11" s="64"/>
      <c r="APR11" s="64"/>
      <c r="APS11" s="67"/>
      <c r="APT11" s="68"/>
      <c r="APU11" s="82"/>
      <c r="APV11" s="83"/>
      <c r="APW11" s="83"/>
      <c r="APX11" s="83"/>
      <c r="APY11" s="83"/>
      <c r="APZ11" s="83"/>
      <c r="AQA11" s="67"/>
      <c r="AQB11" s="68"/>
      <c r="AQC11" s="48"/>
      <c r="AQD11" s="49"/>
      <c r="AQE11" s="49"/>
      <c r="AQF11" s="49"/>
      <c r="AQG11" s="49"/>
      <c r="AQH11" s="49"/>
      <c r="AQI11" s="67"/>
      <c r="AQJ11" s="68"/>
      <c r="AQK11" s="48"/>
      <c r="AQL11" s="49"/>
      <c r="AQM11" s="49"/>
      <c r="AQN11" s="49"/>
      <c r="AQO11" s="49"/>
      <c r="AQP11" s="49"/>
      <c r="AQQ11" s="67"/>
      <c r="AQR11" s="68"/>
      <c r="AQS11" s="48"/>
      <c r="AQT11" s="49"/>
      <c r="AQU11" s="49"/>
      <c r="AQV11" s="49"/>
      <c r="AQW11" s="49"/>
      <c r="AQX11" s="49"/>
      <c r="AQY11" s="67"/>
      <c r="AQZ11" s="68"/>
      <c r="ARA11" s="48"/>
      <c r="ARB11" s="49"/>
      <c r="ARC11" s="49"/>
      <c r="ARD11" s="49"/>
      <c r="ARE11" s="49"/>
      <c r="ARF11" s="49"/>
      <c r="ARG11" s="67"/>
      <c r="ARH11" s="68"/>
      <c r="ARI11" s="48"/>
      <c r="ARJ11" s="49"/>
      <c r="ARK11" s="49"/>
      <c r="ARL11" s="49"/>
      <c r="ARM11" s="49"/>
      <c r="ARN11" s="49"/>
      <c r="ARO11" s="67"/>
      <c r="ARP11" s="68"/>
      <c r="ARQ11" s="48"/>
      <c r="ARR11" s="49"/>
      <c r="ARS11" s="49"/>
      <c r="ART11" s="49"/>
      <c r="ARU11" s="49"/>
      <c r="ARV11" s="49"/>
      <c r="ARW11" s="67"/>
      <c r="ARX11" s="68"/>
      <c r="ARY11" s="48"/>
      <c r="ARZ11" s="49"/>
      <c r="ASA11" s="49"/>
      <c r="ASB11" s="49"/>
      <c r="ASC11" s="49"/>
      <c r="ASD11" s="49"/>
      <c r="ASE11" s="67"/>
      <c r="ASF11" s="68"/>
      <c r="ASG11" s="48"/>
      <c r="ASH11" s="49"/>
      <c r="ASI11" s="49"/>
      <c r="ASJ11" s="49"/>
      <c r="ASK11" s="49"/>
      <c r="ASL11" s="49"/>
      <c r="ASM11" s="67"/>
      <c r="ASN11" s="68"/>
      <c r="ASO11" s="48"/>
      <c r="ASP11" s="49"/>
      <c r="ASQ11" s="49"/>
      <c r="ASR11" s="49"/>
      <c r="ASS11" s="49"/>
      <c r="AST11" s="49"/>
      <c r="ASU11" s="67"/>
      <c r="ASV11" s="68"/>
      <c r="ASW11" s="63"/>
      <c r="ASX11" s="64"/>
      <c r="ASY11" s="64"/>
      <c r="ASZ11" s="64"/>
      <c r="ATA11" s="64"/>
      <c r="ATB11" s="64"/>
      <c r="ATC11" s="67"/>
      <c r="ATD11" s="68"/>
      <c r="ATE11" s="48"/>
      <c r="ATF11" s="49"/>
      <c r="ATG11" s="49"/>
      <c r="ATH11" s="49"/>
      <c r="ATI11" s="49"/>
      <c r="ATJ11" s="49"/>
      <c r="ATK11" s="67"/>
      <c r="ATL11" s="68"/>
      <c r="ATM11" s="48"/>
      <c r="ATN11" s="49"/>
      <c r="ATO11" s="49"/>
      <c r="ATP11" s="49"/>
      <c r="ATQ11" s="49"/>
      <c r="ATR11" s="49"/>
      <c r="ATS11" s="67"/>
      <c r="ATT11" s="68"/>
      <c r="ATU11" s="48"/>
      <c r="ATV11" s="49"/>
      <c r="ATW11" s="49"/>
      <c r="ATX11" s="49"/>
      <c r="ATY11" s="49"/>
      <c r="ATZ11" s="49"/>
      <c r="AUA11" s="67"/>
      <c r="AUB11" s="68"/>
      <c r="AUC11" s="48"/>
      <c r="AUD11" s="49"/>
      <c r="AUE11" s="49"/>
      <c r="AUF11" s="49"/>
      <c r="AUG11" s="49"/>
      <c r="AUH11" s="49"/>
      <c r="AUI11" s="67"/>
      <c r="AUJ11" s="68"/>
      <c r="AUK11" s="48"/>
      <c r="AUL11" s="49"/>
      <c r="AUM11" s="49"/>
      <c r="AUN11" s="49"/>
      <c r="AUO11" s="49"/>
      <c r="AUP11" s="49"/>
      <c r="AUQ11" s="67"/>
      <c r="AUR11" s="68"/>
      <c r="AUS11" s="48"/>
      <c r="AUT11" s="49"/>
      <c r="AUU11" s="49"/>
      <c r="AUV11" s="49"/>
      <c r="AUW11" s="49"/>
      <c r="AUX11" s="49"/>
      <c r="AUY11" s="67"/>
      <c r="AUZ11" s="68"/>
      <c r="AVA11" s="54"/>
      <c r="AVB11" s="127"/>
      <c r="AVC11" s="127"/>
      <c r="AVD11" s="127"/>
      <c r="AVE11" s="127"/>
      <c r="AVF11" s="127"/>
      <c r="AVG11" s="42"/>
      <c r="AVH11" s="43"/>
      <c r="AVI11" s="48"/>
      <c r="AVJ11" s="49"/>
      <c r="AVK11" s="49"/>
      <c r="AVL11" s="49"/>
      <c r="AVM11" s="49"/>
      <c r="AVN11" s="49"/>
      <c r="AVO11" s="42"/>
      <c r="AVP11" s="43"/>
      <c r="AVQ11" s="48"/>
      <c r="AVR11" s="49"/>
      <c r="AVS11" s="49"/>
      <c r="AVT11" s="49"/>
      <c r="AVU11" s="49"/>
      <c r="AVV11" s="49"/>
      <c r="AVW11" s="42"/>
      <c r="AVX11" s="43"/>
      <c r="AVY11" s="48"/>
      <c r="AVZ11" s="49"/>
      <c r="AWA11" s="49"/>
      <c r="AWB11" s="49"/>
      <c r="AWC11" s="49"/>
      <c r="AWD11" s="49"/>
      <c r="AWE11" s="42"/>
      <c r="AWF11" s="43"/>
      <c r="AWG11" s="48"/>
      <c r="AWH11" s="49"/>
      <c r="AWI11" s="49"/>
      <c r="AWJ11" s="49"/>
      <c r="AWK11" s="49"/>
      <c r="AWL11" s="49"/>
      <c r="AWM11" s="42"/>
      <c r="AWN11" s="43"/>
      <c r="AWO11" s="48"/>
      <c r="AWP11" s="49"/>
      <c r="AWQ11" s="49"/>
      <c r="AWR11" s="49"/>
      <c r="AWS11" s="49"/>
      <c r="AWT11" s="49"/>
      <c r="AWU11" s="42"/>
      <c r="AWV11" s="43"/>
      <c r="AWW11" s="48"/>
      <c r="AWX11" s="49"/>
      <c r="AWY11" s="49"/>
      <c r="AWZ11" s="49"/>
      <c r="AXA11" s="49"/>
      <c r="AXB11" s="49"/>
      <c r="AXC11" s="42"/>
      <c r="AXD11" s="101"/>
      <c r="AXE11" s="195"/>
      <c r="AXF11" s="49"/>
      <c r="AXG11" s="49"/>
      <c r="AXH11" s="49">
        <v>200</v>
      </c>
      <c r="AXI11" s="49"/>
      <c r="AXJ11" s="49"/>
      <c r="AXK11" s="42">
        <f t="shared" si="319"/>
        <v>200</v>
      </c>
      <c r="AXL11" s="214">
        <f t="shared" si="320"/>
        <v>33.333333333333336</v>
      </c>
      <c r="AXM11" s="195"/>
      <c r="AXN11" s="49"/>
      <c r="AXO11" s="49"/>
      <c r="AXP11" s="49"/>
      <c r="AXQ11" s="49"/>
      <c r="AXR11" s="49"/>
      <c r="AXS11" s="42">
        <f t="shared" si="321"/>
        <v>0</v>
      </c>
      <c r="AXT11" s="101">
        <f t="shared" si="322"/>
        <v>0</v>
      </c>
      <c r="AXU11" s="195"/>
      <c r="AXV11" s="49"/>
      <c r="AXW11" s="49"/>
      <c r="AXX11" s="49"/>
      <c r="AXY11" s="49"/>
      <c r="AXZ11" s="49"/>
      <c r="AYA11" s="42">
        <f t="shared" si="323"/>
        <v>0</v>
      </c>
      <c r="AYB11" s="101">
        <f t="shared" si="324"/>
        <v>0</v>
      </c>
      <c r="AYC11" s="195"/>
      <c r="AYD11" s="49"/>
      <c r="AYE11" s="49"/>
      <c r="AYF11" s="49"/>
      <c r="AYG11" s="49"/>
      <c r="AYH11" s="49"/>
      <c r="AYI11" s="42">
        <f t="shared" si="325"/>
        <v>0</v>
      </c>
      <c r="AYJ11" s="101">
        <f t="shared" si="326"/>
        <v>0</v>
      </c>
      <c r="AYK11" s="195"/>
      <c r="AYL11" s="49"/>
      <c r="AYM11" s="49"/>
      <c r="AYN11" s="49"/>
      <c r="AYO11" s="49"/>
      <c r="AYP11" s="49"/>
      <c r="AYQ11" s="42">
        <f t="shared" si="327"/>
        <v>0</v>
      </c>
      <c r="AYR11" s="214">
        <f t="shared" si="328"/>
        <v>0</v>
      </c>
      <c r="AYS11" s="195"/>
      <c r="AYT11" s="49"/>
      <c r="AYU11" s="49"/>
      <c r="AYV11" s="49"/>
      <c r="AYW11" s="49"/>
      <c r="AYX11" s="49"/>
      <c r="AYY11" s="42">
        <f t="shared" si="329"/>
        <v>0</v>
      </c>
      <c r="AYZ11" s="101">
        <f t="shared" si="330"/>
        <v>0</v>
      </c>
      <c r="AZA11" s="195"/>
      <c r="AZB11" s="49"/>
      <c r="AZC11" s="49"/>
      <c r="AZD11" s="49"/>
      <c r="AZE11" s="49"/>
      <c r="AZF11" s="49"/>
      <c r="AZG11" s="42">
        <f t="shared" si="331"/>
        <v>0</v>
      </c>
      <c r="AZH11" s="101">
        <f t="shared" si="332"/>
        <v>0</v>
      </c>
      <c r="AZI11" s="48"/>
      <c r="AZJ11" s="49"/>
      <c r="AZK11" s="49"/>
      <c r="AZL11" s="49"/>
      <c r="AZM11" s="49"/>
      <c r="AZN11" s="49"/>
      <c r="AZO11" s="42">
        <f t="shared" si="333"/>
        <v>0</v>
      </c>
      <c r="AZP11" s="43">
        <f t="shared" si="334"/>
        <v>0</v>
      </c>
      <c r="AZQ11" s="48"/>
      <c r="AZR11" s="49">
        <v>25</v>
      </c>
      <c r="AZS11" s="49"/>
      <c r="AZT11" s="49"/>
      <c r="AZU11" s="49"/>
      <c r="AZV11" s="49"/>
      <c r="AZW11" s="42">
        <f t="shared" si="335"/>
        <v>25</v>
      </c>
      <c r="AZX11" s="43">
        <f t="shared" si="336"/>
        <v>4.166666666666667</v>
      </c>
      <c r="AZY11" s="48"/>
      <c r="AZZ11" s="49"/>
      <c r="BAA11" s="49"/>
      <c r="BAB11" s="49"/>
      <c r="BAC11" s="49"/>
      <c r="BAD11" s="49"/>
      <c r="BAE11" s="42">
        <f t="shared" si="337"/>
        <v>0</v>
      </c>
      <c r="BAF11" s="43">
        <f t="shared" si="338"/>
        <v>0</v>
      </c>
      <c r="BAG11" s="48"/>
      <c r="BAH11" s="49"/>
      <c r="BAI11" s="49"/>
      <c r="BAJ11" s="49"/>
      <c r="BAK11" s="49"/>
      <c r="BAL11" s="49"/>
      <c r="BAM11" s="42">
        <f t="shared" si="339"/>
        <v>0</v>
      </c>
      <c r="BAN11" s="43">
        <f t="shared" si="340"/>
        <v>0</v>
      </c>
      <c r="BAO11" s="82"/>
      <c r="BAP11" s="83"/>
      <c r="BAQ11" s="83"/>
      <c r="BAR11" s="83"/>
      <c r="BAS11" s="83"/>
      <c r="BAT11" s="83"/>
      <c r="BAU11" s="42">
        <f t="shared" si="574"/>
        <v>0</v>
      </c>
      <c r="BAV11" s="43">
        <f t="shared" si="575"/>
        <v>0</v>
      </c>
      <c r="BAW11" s="48"/>
      <c r="BAX11" s="49"/>
      <c r="BAY11" s="49"/>
      <c r="BAZ11" s="49">
        <v>481</v>
      </c>
      <c r="BBA11" s="49"/>
      <c r="BBB11" s="49"/>
      <c r="BBC11" s="42">
        <f t="shared" si="576"/>
        <v>481</v>
      </c>
      <c r="BBD11" s="43">
        <f t="shared" si="577"/>
        <v>80.166666666666671</v>
      </c>
      <c r="BBE11" s="48"/>
      <c r="BBF11" s="49">
        <v>275</v>
      </c>
      <c r="BBG11" s="49">
        <v>708</v>
      </c>
      <c r="BBH11" s="49"/>
      <c r="BBI11" s="49"/>
      <c r="BBJ11" s="49"/>
      <c r="BBK11" s="42">
        <f t="shared" si="578"/>
        <v>983</v>
      </c>
      <c r="BBL11" s="43">
        <f t="shared" si="579"/>
        <v>163.83333333333334</v>
      </c>
      <c r="BBM11" s="48"/>
      <c r="BBN11" s="49"/>
      <c r="BBO11" s="49"/>
      <c r="BBP11" s="49"/>
      <c r="BBQ11" s="49"/>
      <c r="BBR11" s="49"/>
      <c r="BBS11" s="42">
        <f t="shared" si="580"/>
        <v>0</v>
      </c>
      <c r="BBT11" s="43">
        <f t="shared" si="581"/>
        <v>0</v>
      </c>
      <c r="BBU11" s="48">
        <v>591</v>
      </c>
      <c r="BBV11" s="49"/>
      <c r="BBW11" s="49"/>
      <c r="BBX11" s="49"/>
      <c r="BBY11" s="49"/>
      <c r="BBZ11" s="49"/>
      <c r="BCA11" s="42">
        <f t="shared" si="582"/>
        <v>591</v>
      </c>
      <c r="BCB11" s="43">
        <f t="shared" si="583"/>
        <v>98.5</v>
      </c>
      <c r="BCC11" s="49"/>
      <c r="BCD11" s="49">
        <v>222</v>
      </c>
      <c r="BCE11" s="49"/>
      <c r="BCF11" s="49"/>
      <c r="BCG11" s="49"/>
      <c r="BCH11" s="1"/>
      <c r="BCI11" s="42">
        <f t="shared" si="351"/>
        <v>222</v>
      </c>
      <c r="BCJ11" s="43">
        <f t="shared" si="584"/>
        <v>37</v>
      </c>
      <c r="BCK11" s="48">
        <v>594</v>
      </c>
      <c r="BCL11" s="49"/>
      <c r="BCM11" s="49"/>
      <c r="BCN11" s="49"/>
      <c r="BCO11" s="49"/>
      <c r="BCP11" s="49"/>
      <c r="BCQ11" s="42">
        <f t="shared" si="585"/>
        <v>594</v>
      </c>
      <c r="BCR11" s="43">
        <f t="shared" si="586"/>
        <v>99</v>
      </c>
      <c r="BCS11" s="48"/>
      <c r="BCT11" s="49">
        <v>200</v>
      </c>
      <c r="BCU11" s="49"/>
      <c r="BCV11" s="49"/>
      <c r="BCW11" s="49"/>
      <c r="BCX11" s="49"/>
      <c r="BCY11" s="42">
        <f t="shared" si="587"/>
        <v>200</v>
      </c>
      <c r="BCZ11" s="43">
        <f t="shared" si="588"/>
        <v>33.333333333333336</v>
      </c>
      <c r="BDA11" s="48"/>
      <c r="BDB11" s="49"/>
      <c r="BDC11" s="49"/>
      <c r="BDD11" s="49"/>
      <c r="BDE11" s="49">
        <v>281</v>
      </c>
      <c r="BDF11" s="49"/>
      <c r="BDG11" s="42">
        <f t="shared" si="589"/>
        <v>281</v>
      </c>
      <c r="BDH11" s="43">
        <f t="shared" si="590"/>
        <v>46.833333333333336</v>
      </c>
      <c r="BDI11" s="48"/>
      <c r="BDJ11" s="49"/>
      <c r="BDK11" s="49">
        <v>197</v>
      </c>
      <c r="BDL11" s="49"/>
      <c r="BDM11" s="49">
        <v>399</v>
      </c>
      <c r="BDN11" s="49"/>
      <c r="BDO11" s="42">
        <f t="shared" si="591"/>
        <v>596</v>
      </c>
      <c r="BDP11" s="43">
        <f t="shared" si="592"/>
        <v>99.333333333333329</v>
      </c>
      <c r="BDQ11" s="48"/>
      <c r="BDR11" s="49">
        <v>120</v>
      </c>
      <c r="BDS11" s="49"/>
      <c r="BDT11" s="49"/>
      <c r="BDU11" s="49"/>
      <c r="BDV11" s="49"/>
      <c r="BDW11" s="42">
        <f t="shared" si="593"/>
        <v>120</v>
      </c>
      <c r="BDX11" s="43">
        <f t="shared" si="594"/>
        <v>20</v>
      </c>
      <c r="BDY11" s="48"/>
      <c r="BDZ11" s="49">
        <v>300</v>
      </c>
      <c r="BEA11" s="49"/>
      <c r="BEB11" s="49"/>
      <c r="BEC11" s="49"/>
      <c r="BED11" s="49"/>
      <c r="BEE11" s="42">
        <f t="shared" si="595"/>
        <v>300</v>
      </c>
      <c r="BEF11" s="43">
        <f t="shared" si="596"/>
        <v>50</v>
      </c>
      <c r="BEG11" s="48"/>
      <c r="BEH11" s="49">
        <v>463</v>
      </c>
      <c r="BEI11" s="49">
        <v>15</v>
      </c>
      <c r="BEJ11" s="49"/>
      <c r="BEK11" s="49"/>
      <c r="BEL11" s="49"/>
      <c r="BEM11" s="42">
        <f t="shared" si="597"/>
        <v>478</v>
      </c>
      <c r="BEN11" s="43">
        <f t="shared" si="598"/>
        <v>79.666666666666671</v>
      </c>
      <c r="BEO11" s="48"/>
      <c r="BEP11" s="49"/>
      <c r="BEQ11" s="49"/>
      <c r="BER11" s="49"/>
      <c r="BES11" s="49"/>
      <c r="BET11" s="49"/>
      <c r="BEU11" s="42">
        <f t="shared" si="599"/>
        <v>0</v>
      </c>
      <c r="BEV11" s="43">
        <f t="shared" si="600"/>
        <v>0</v>
      </c>
      <c r="BEW11" s="48"/>
      <c r="BEX11" s="49"/>
      <c r="BEY11" s="49"/>
      <c r="BEZ11" s="49"/>
      <c r="BFA11" s="49"/>
      <c r="BFB11" s="49">
        <v>200</v>
      </c>
      <c r="BFC11" s="42">
        <f t="shared" si="601"/>
        <v>0</v>
      </c>
      <c r="BFD11" s="43">
        <f t="shared" si="602"/>
        <v>0</v>
      </c>
      <c r="BFE11" s="63"/>
      <c r="BFF11" s="64"/>
      <c r="BFG11" s="64"/>
      <c r="BFH11" s="64"/>
      <c r="BFI11" s="64"/>
      <c r="BFJ11" s="64"/>
      <c r="BFK11" s="67">
        <f t="shared" si="603"/>
        <v>0</v>
      </c>
      <c r="BFL11" s="68">
        <f t="shared" si="604"/>
        <v>0</v>
      </c>
      <c r="BFM11" s="48">
        <v>855</v>
      </c>
      <c r="BFN11" s="49"/>
      <c r="BFO11" s="49"/>
      <c r="BFP11" s="49"/>
      <c r="BFQ11" s="49">
        <v>428</v>
      </c>
      <c r="BFR11" s="49"/>
      <c r="BFS11" s="67">
        <f t="shared" si="605"/>
        <v>1283</v>
      </c>
      <c r="BFT11" s="68">
        <f t="shared" si="606"/>
        <v>213.83333333333334</v>
      </c>
      <c r="BFU11" s="48"/>
      <c r="BFV11" s="49"/>
      <c r="BFW11" s="49"/>
      <c r="BFX11" s="49"/>
      <c r="BFY11" s="49"/>
      <c r="BFZ11" s="49"/>
      <c r="BGA11" s="67">
        <f t="shared" si="607"/>
        <v>0</v>
      </c>
      <c r="BGB11" s="68">
        <f t="shared" si="608"/>
        <v>0</v>
      </c>
      <c r="BGC11" s="48"/>
      <c r="BGD11" s="49"/>
      <c r="BGE11" s="49"/>
      <c r="BGF11" s="49"/>
      <c r="BGG11" s="49"/>
      <c r="BGH11" s="49"/>
      <c r="BGI11" s="67">
        <f t="shared" si="609"/>
        <v>0</v>
      </c>
      <c r="BGJ11" s="68">
        <f t="shared" si="610"/>
        <v>0</v>
      </c>
      <c r="BGK11" s="48">
        <v>823</v>
      </c>
      <c r="BGL11" s="49"/>
      <c r="BGM11" s="49"/>
      <c r="BGN11" s="49"/>
      <c r="BGO11" s="49"/>
      <c r="BGP11" s="49"/>
      <c r="BGQ11" s="67">
        <f t="shared" si="611"/>
        <v>823</v>
      </c>
      <c r="BGR11" s="68">
        <f t="shared" si="612"/>
        <v>137.16666666666666</v>
      </c>
      <c r="BGS11" s="48"/>
      <c r="BGT11" s="49"/>
      <c r="BGU11" s="49"/>
      <c r="BGV11" s="49">
        <v>500</v>
      </c>
      <c r="BGW11" s="49">
        <v>299</v>
      </c>
      <c r="BGX11" s="49"/>
      <c r="BGY11" s="67">
        <f t="shared" si="613"/>
        <v>799</v>
      </c>
      <c r="BGZ11" s="68">
        <f t="shared" si="614"/>
        <v>133.16666666666666</v>
      </c>
      <c r="BHA11" s="63"/>
      <c r="BHB11" s="64">
        <v>417</v>
      </c>
      <c r="BHC11" s="64"/>
      <c r="BHD11" s="64"/>
      <c r="BHE11" s="64">
        <v>221</v>
      </c>
      <c r="BHF11" s="64">
        <v>388</v>
      </c>
      <c r="BHG11" s="67">
        <f t="shared" si="615"/>
        <v>638</v>
      </c>
      <c r="BHH11" s="68">
        <f t="shared" si="616"/>
        <v>106.33333333333333</v>
      </c>
      <c r="BHI11" s="48">
        <v>655</v>
      </c>
      <c r="BHJ11" s="49"/>
      <c r="BHK11" s="49">
        <v>267</v>
      </c>
      <c r="BHL11" s="49"/>
      <c r="BHM11" s="49"/>
      <c r="BHN11" s="49"/>
      <c r="BHO11" s="67">
        <f t="shared" si="617"/>
        <v>922</v>
      </c>
      <c r="BHP11" s="184">
        <f t="shared" si="618"/>
        <v>153.66666666666666</v>
      </c>
      <c r="BHQ11" s="244"/>
      <c r="BHR11" s="64"/>
      <c r="BHS11" s="64"/>
      <c r="BHT11" s="64"/>
      <c r="BHU11" s="64"/>
      <c r="BHV11" s="64"/>
      <c r="BHW11" s="67">
        <f t="shared" si="619"/>
        <v>0</v>
      </c>
      <c r="BHX11" s="211">
        <f t="shared" si="620"/>
        <v>0</v>
      </c>
      <c r="BHY11" s="244"/>
      <c r="BHZ11" s="64">
        <v>947</v>
      </c>
      <c r="BIA11" s="64">
        <v>42</v>
      </c>
      <c r="BIB11" s="64"/>
      <c r="BIC11" s="64"/>
      <c r="BID11" s="64">
        <v>451</v>
      </c>
      <c r="BIE11" s="67">
        <f t="shared" si="621"/>
        <v>989</v>
      </c>
      <c r="BIF11" s="184">
        <f t="shared" si="622"/>
        <v>164.83333333333334</v>
      </c>
      <c r="BIG11" s="195"/>
      <c r="BIH11" s="49">
        <v>2</v>
      </c>
      <c r="BII11" s="49"/>
      <c r="BIJ11" s="49"/>
      <c r="BIK11" s="49"/>
      <c r="BIL11" s="49"/>
      <c r="BIM11" s="67">
        <f t="shared" si="623"/>
        <v>2</v>
      </c>
      <c r="BIN11" s="184">
        <f t="shared" si="624"/>
        <v>0.33333333333333331</v>
      </c>
      <c r="BIO11" s="195"/>
      <c r="BIP11" s="49"/>
      <c r="BIQ11" s="49"/>
      <c r="BIR11" s="49"/>
      <c r="BIS11" s="49"/>
      <c r="BIT11" s="49"/>
      <c r="BIU11" s="67">
        <f t="shared" si="625"/>
        <v>0</v>
      </c>
      <c r="BIV11" s="211">
        <f t="shared" si="626"/>
        <v>0</v>
      </c>
      <c r="BIW11" s="195"/>
      <c r="BIX11" s="49"/>
      <c r="BIY11" s="49"/>
      <c r="BIZ11" s="49">
        <v>877</v>
      </c>
      <c r="BJA11" s="49"/>
      <c r="BJB11" s="49"/>
      <c r="BJC11" s="67">
        <f t="shared" si="627"/>
        <v>877</v>
      </c>
      <c r="BJD11" s="211">
        <f t="shared" si="628"/>
        <v>146.16666666666666</v>
      </c>
      <c r="BJE11" s="195"/>
      <c r="BJF11" s="49"/>
      <c r="BJG11" s="49"/>
      <c r="BJH11" s="49"/>
      <c r="BJI11" s="49">
        <v>812</v>
      </c>
      <c r="BJJ11" s="49"/>
      <c r="BJK11" s="67">
        <f t="shared" si="629"/>
        <v>812</v>
      </c>
      <c r="BJL11" s="211">
        <f t="shared" si="630"/>
        <v>135.33333333333334</v>
      </c>
      <c r="BJM11" s="195"/>
      <c r="BJN11" s="49"/>
      <c r="BJO11" s="49">
        <v>1</v>
      </c>
      <c r="BJP11" s="49"/>
      <c r="BJQ11" s="49"/>
      <c r="BJR11" s="49">
        <v>819</v>
      </c>
      <c r="BJS11" s="67">
        <f t="shared" si="631"/>
        <v>1</v>
      </c>
      <c r="BJT11" s="184">
        <f t="shared" si="632"/>
        <v>0.16666666666666666</v>
      </c>
      <c r="BJU11" s="195"/>
      <c r="BJV11" s="49"/>
      <c r="BJW11" s="49"/>
      <c r="BJX11" s="49"/>
      <c r="BJY11" s="49"/>
      <c r="BJZ11" s="49"/>
      <c r="BKA11" s="67">
        <f t="shared" si="633"/>
        <v>0</v>
      </c>
      <c r="BKB11" s="184">
        <f t="shared" si="634"/>
        <v>0</v>
      </c>
      <c r="BKC11" s="195"/>
      <c r="BKD11" s="49"/>
      <c r="BKE11" s="49"/>
      <c r="BKF11" s="49"/>
      <c r="BKG11" s="49"/>
      <c r="BKH11" s="49"/>
      <c r="BKI11" s="67">
        <f t="shared" si="635"/>
        <v>0</v>
      </c>
      <c r="BKJ11" s="184">
        <f t="shared" si="636"/>
        <v>0</v>
      </c>
      <c r="BKK11" s="244"/>
      <c r="BKL11" s="64"/>
      <c r="BKM11" s="64"/>
      <c r="BKN11" s="64"/>
      <c r="BKO11" s="64"/>
      <c r="BKP11" s="64"/>
      <c r="BKQ11" s="67">
        <f t="shared" si="637"/>
        <v>0</v>
      </c>
      <c r="BKR11" s="184">
        <f t="shared" si="638"/>
        <v>0</v>
      </c>
      <c r="BKS11" s="195"/>
      <c r="BKT11" s="49"/>
      <c r="BKU11" s="49"/>
      <c r="BKV11" s="49"/>
      <c r="BKW11" s="49"/>
      <c r="BKX11" s="49"/>
      <c r="BKY11" s="67">
        <f t="shared" si="639"/>
        <v>0</v>
      </c>
      <c r="BKZ11" s="211">
        <f t="shared" si="640"/>
        <v>0</v>
      </c>
      <c r="BLA11" s="244"/>
      <c r="BLB11" s="64"/>
      <c r="BLC11" s="64"/>
      <c r="BLD11" s="64"/>
      <c r="BLE11" s="64">
        <v>1042</v>
      </c>
      <c r="BLF11" s="64">
        <v>2</v>
      </c>
      <c r="BLG11" s="67">
        <f t="shared" si="641"/>
        <v>1042</v>
      </c>
      <c r="BLH11" s="211">
        <f t="shared" si="642"/>
        <v>173.66666666666666</v>
      </c>
      <c r="BLI11" s="244"/>
      <c r="BLJ11" s="64"/>
      <c r="BLK11" s="64"/>
      <c r="BLL11" s="64"/>
      <c r="BLM11" s="64"/>
      <c r="BLN11" s="64">
        <v>860</v>
      </c>
      <c r="BLO11" s="67">
        <f t="shared" si="643"/>
        <v>0</v>
      </c>
      <c r="BLP11" s="184">
        <f t="shared" si="644"/>
        <v>0</v>
      </c>
      <c r="BLQ11" s="244"/>
      <c r="BLR11" s="64"/>
      <c r="BLS11" s="64"/>
      <c r="BLT11" s="64"/>
      <c r="BLU11" s="64"/>
      <c r="BLV11" s="64">
        <v>884</v>
      </c>
      <c r="BLW11" s="67">
        <f t="shared" si="645"/>
        <v>0</v>
      </c>
      <c r="BLX11" s="184">
        <f t="shared" si="646"/>
        <v>0</v>
      </c>
      <c r="BLY11" s="63">
        <v>884</v>
      </c>
      <c r="BLZ11" s="64"/>
      <c r="BMA11" s="64"/>
      <c r="BMB11" s="64"/>
      <c r="BMC11" s="64">
        <v>1420</v>
      </c>
      <c r="BMD11" s="64"/>
      <c r="BME11" s="67">
        <f t="shared" si="647"/>
        <v>2304</v>
      </c>
      <c r="BMF11" s="68">
        <f t="shared" si="648"/>
        <v>384</v>
      </c>
      <c r="BMG11" s="63"/>
      <c r="BMH11" s="64"/>
      <c r="BMI11" s="64"/>
      <c r="BMJ11" s="64">
        <v>1680</v>
      </c>
      <c r="BMK11" s="64"/>
      <c r="BML11" s="64"/>
      <c r="BMM11" s="67">
        <f t="shared" si="649"/>
        <v>1680</v>
      </c>
      <c r="BMN11" s="68">
        <f t="shared" si="650"/>
        <v>280</v>
      </c>
      <c r="BMO11" s="63"/>
      <c r="BMP11" s="64"/>
      <c r="BMQ11" s="64"/>
      <c r="BMR11" s="64"/>
      <c r="BMS11" s="64"/>
      <c r="BMT11" s="64">
        <v>1335</v>
      </c>
      <c r="BMU11" s="67">
        <f t="shared" si="651"/>
        <v>0</v>
      </c>
      <c r="BMV11" s="68">
        <f t="shared" si="652"/>
        <v>0</v>
      </c>
      <c r="BMW11" s="63"/>
      <c r="BMX11" s="64"/>
      <c r="BMY11" s="64"/>
      <c r="BMZ11" s="64"/>
      <c r="BNA11" s="64"/>
      <c r="BNB11" s="64"/>
      <c r="BNC11" s="67">
        <f t="shared" si="653"/>
        <v>0</v>
      </c>
      <c r="BND11" s="68">
        <f t="shared" si="654"/>
        <v>0</v>
      </c>
      <c r="BNE11" s="63"/>
      <c r="BNF11" s="64"/>
      <c r="BNG11" s="64"/>
      <c r="BNH11" s="64"/>
      <c r="BNI11" s="64"/>
      <c r="BNJ11" s="64"/>
      <c r="BNK11" s="67">
        <f t="shared" si="655"/>
        <v>0</v>
      </c>
      <c r="BNL11" s="68">
        <f t="shared" si="656"/>
        <v>0</v>
      </c>
      <c r="BNM11" s="54"/>
      <c r="BNN11" s="127"/>
      <c r="BNO11" s="127"/>
      <c r="BNP11" s="127"/>
      <c r="BNQ11" s="127"/>
      <c r="BNR11" s="127"/>
      <c r="BNS11" s="67">
        <f t="shared" si="657"/>
        <v>0</v>
      </c>
      <c r="BNT11" s="68">
        <f t="shared" si="658"/>
        <v>0</v>
      </c>
      <c r="BNU11" s="63"/>
      <c r="BNV11" s="64"/>
      <c r="BNW11" s="64"/>
      <c r="BNX11" s="64"/>
      <c r="BNY11" s="64"/>
      <c r="BNZ11" s="64"/>
      <c r="BOA11" s="67">
        <f t="shared" si="659"/>
        <v>0</v>
      </c>
      <c r="BOB11" s="184">
        <f t="shared" si="660"/>
        <v>0</v>
      </c>
      <c r="BOC11" s="244"/>
      <c r="BOD11" s="64"/>
      <c r="BOE11" s="64"/>
      <c r="BOF11" s="64"/>
      <c r="BOG11" s="64"/>
      <c r="BOH11" s="64"/>
      <c r="BOI11" s="67">
        <f t="shared" si="661"/>
        <v>0</v>
      </c>
      <c r="BOJ11" s="184">
        <f t="shared" si="662"/>
        <v>0</v>
      </c>
      <c r="BOK11" s="63"/>
      <c r="BOL11" s="64"/>
      <c r="BOM11" s="64"/>
      <c r="BON11" s="64"/>
      <c r="BOO11" s="64">
        <v>1041</v>
      </c>
      <c r="BOP11" s="64">
        <v>49</v>
      </c>
      <c r="BOQ11" s="67">
        <f t="shared" si="663"/>
        <v>1041</v>
      </c>
      <c r="BOR11" s="68">
        <f t="shared" si="664"/>
        <v>173.5</v>
      </c>
      <c r="BOS11" s="63"/>
      <c r="BOT11" s="64"/>
      <c r="BOU11" s="64"/>
      <c r="BOV11" s="64"/>
      <c r="BOW11" s="64"/>
      <c r="BOX11" s="64"/>
      <c r="BOY11" s="67">
        <f t="shared" si="665"/>
        <v>0</v>
      </c>
      <c r="BOZ11" s="68">
        <f t="shared" si="666"/>
        <v>0</v>
      </c>
      <c r="BPA11" s="63"/>
      <c r="BPB11" s="64">
        <v>596</v>
      </c>
      <c r="BPC11" s="64"/>
      <c r="BPD11" s="64"/>
      <c r="BPE11" s="64">
        <v>1694</v>
      </c>
      <c r="BPF11" s="64"/>
      <c r="BPG11" s="67">
        <f t="shared" si="667"/>
        <v>2290</v>
      </c>
      <c r="BPH11" s="68">
        <f t="shared" si="668"/>
        <v>381.66666666666669</v>
      </c>
      <c r="BPI11" s="63"/>
      <c r="BPJ11" s="64"/>
      <c r="BPK11" s="64">
        <v>6</v>
      </c>
      <c r="BPL11" s="64"/>
      <c r="BPM11" s="64">
        <v>108</v>
      </c>
      <c r="BPN11" s="64">
        <v>1681</v>
      </c>
      <c r="BPO11" s="67">
        <f t="shared" si="669"/>
        <v>114</v>
      </c>
      <c r="BPP11" s="68">
        <f t="shared" si="670"/>
        <v>19</v>
      </c>
      <c r="BPQ11" s="63"/>
      <c r="BPR11" s="64"/>
      <c r="BPS11" s="64"/>
      <c r="BPT11" s="64"/>
      <c r="BPU11" s="64"/>
      <c r="BPV11" s="64"/>
      <c r="BPW11" s="67">
        <f t="shared" si="671"/>
        <v>0</v>
      </c>
      <c r="BPX11" s="68">
        <f t="shared" si="672"/>
        <v>0</v>
      </c>
      <c r="BPY11" s="63"/>
      <c r="BPZ11" s="64"/>
      <c r="BQA11" s="64">
        <v>676</v>
      </c>
      <c r="BQB11" s="64"/>
      <c r="BQC11" s="64"/>
      <c r="BQD11" s="64"/>
      <c r="BQE11" s="67">
        <f t="shared" si="673"/>
        <v>676</v>
      </c>
      <c r="BQF11" s="68">
        <f t="shared" si="674"/>
        <v>112.66666666666667</v>
      </c>
      <c r="BQG11" s="63"/>
      <c r="BQH11" s="64"/>
      <c r="BQI11" s="64"/>
      <c r="BQJ11" s="64"/>
      <c r="BQK11" s="64"/>
      <c r="BQL11" s="64"/>
      <c r="BQM11" s="67">
        <f t="shared" si="675"/>
        <v>0</v>
      </c>
      <c r="BQN11" s="68">
        <f t="shared" si="676"/>
        <v>0</v>
      </c>
      <c r="BQO11" s="63"/>
      <c r="BQP11" s="64"/>
      <c r="BQQ11" s="64"/>
      <c r="BQR11" s="64"/>
      <c r="BQS11" s="64"/>
      <c r="BQT11" s="64"/>
      <c r="BQU11" s="67">
        <f t="shared" si="677"/>
        <v>0</v>
      </c>
      <c r="BQV11" s="68">
        <f t="shared" si="678"/>
        <v>0</v>
      </c>
      <c r="BQW11" s="63"/>
      <c r="BQX11" s="64"/>
      <c r="BQY11" s="64"/>
      <c r="BQZ11" s="64"/>
      <c r="BRA11" s="64"/>
      <c r="BRB11" s="64">
        <v>240</v>
      </c>
      <c r="BRC11" s="67">
        <f t="shared" si="679"/>
        <v>0</v>
      </c>
      <c r="BRD11" s="68">
        <f t="shared" si="680"/>
        <v>0</v>
      </c>
      <c r="BRE11" s="63"/>
      <c r="BRF11" s="64"/>
      <c r="BRG11" s="64"/>
      <c r="BRH11" s="64"/>
      <c r="BRI11" s="64"/>
      <c r="BRJ11" s="64"/>
      <c r="BRK11" s="67">
        <f t="shared" si="681"/>
        <v>0</v>
      </c>
      <c r="BRL11" s="68">
        <f t="shared" si="682"/>
        <v>0</v>
      </c>
      <c r="BRM11" s="63"/>
      <c r="BRN11" s="64"/>
      <c r="BRO11" s="64"/>
      <c r="BRP11" s="64"/>
      <c r="BRQ11" s="64"/>
      <c r="BRR11" s="64"/>
      <c r="BRS11" s="67">
        <f t="shared" si="683"/>
        <v>0</v>
      </c>
      <c r="BRT11" s="68">
        <f t="shared" si="684"/>
        <v>0</v>
      </c>
      <c r="BRU11" s="63"/>
      <c r="BRV11" s="64">
        <v>918</v>
      </c>
      <c r="BRW11" s="64"/>
      <c r="BRX11" s="64"/>
      <c r="BRY11" s="64"/>
      <c r="BRZ11" s="64"/>
      <c r="BSA11" s="67">
        <f t="shared" si="685"/>
        <v>918</v>
      </c>
      <c r="BSB11" s="68">
        <f t="shared" si="686"/>
        <v>153</v>
      </c>
      <c r="BSC11" s="63"/>
      <c r="BSD11" s="64"/>
      <c r="BSE11" s="64"/>
      <c r="BSF11" s="64"/>
      <c r="BSG11" s="64">
        <v>1421</v>
      </c>
      <c r="BSH11" s="64"/>
      <c r="BSI11" s="67">
        <f t="shared" si="687"/>
        <v>1421</v>
      </c>
      <c r="BSJ11" s="68">
        <f t="shared" si="688"/>
        <v>236.83333333333334</v>
      </c>
      <c r="BSK11" s="63"/>
      <c r="BSL11" s="64"/>
      <c r="BSM11" s="64"/>
      <c r="BSN11" s="64"/>
      <c r="BSO11" s="64"/>
      <c r="BSP11" s="68"/>
      <c r="BSQ11" s="265">
        <f t="shared" si="689"/>
        <v>0</v>
      </c>
      <c r="BSR11" s="68">
        <f t="shared" si="690"/>
        <v>0</v>
      </c>
      <c r="BSS11" s="63"/>
      <c r="BST11" s="64">
        <v>683</v>
      </c>
      <c r="BSU11" s="64"/>
      <c r="BSV11" s="64">
        <v>1021</v>
      </c>
      <c r="BSW11" s="64"/>
      <c r="BSX11" s="64"/>
      <c r="BSY11" s="67">
        <f t="shared" si="691"/>
        <v>1704</v>
      </c>
      <c r="BSZ11" s="68">
        <f t="shared" si="692"/>
        <v>284</v>
      </c>
      <c r="BTA11" s="63"/>
      <c r="BTB11" s="64"/>
      <c r="BTC11" s="64">
        <v>415</v>
      </c>
      <c r="BTD11" s="64"/>
      <c r="BTE11" s="64"/>
      <c r="BTF11" s="64">
        <v>1182</v>
      </c>
      <c r="BTG11" s="67">
        <f t="shared" si="693"/>
        <v>415</v>
      </c>
      <c r="BTH11" s="68">
        <f t="shared" si="694"/>
        <v>69.166666666666671</v>
      </c>
      <c r="BTI11" s="63"/>
      <c r="BTJ11" s="64">
        <v>160</v>
      </c>
      <c r="BTK11" s="64"/>
      <c r="BTL11" s="64"/>
      <c r="BTM11" s="64"/>
      <c r="BTN11" s="64"/>
      <c r="BTO11" s="67">
        <f t="shared" si="695"/>
        <v>160</v>
      </c>
      <c r="BTP11" s="68">
        <f t="shared" si="696"/>
        <v>26.666666666666668</v>
      </c>
      <c r="BTQ11" s="63"/>
      <c r="BTR11" s="64"/>
      <c r="BTS11" s="64"/>
      <c r="BTT11" s="64">
        <v>848</v>
      </c>
      <c r="BTU11" s="64"/>
      <c r="BTV11" s="64"/>
      <c r="BTW11" s="67">
        <f t="shared" si="697"/>
        <v>848</v>
      </c>
      <c r="BTX11" s="184">
        <f t="shared" si="698"/>
        <v>141.33333333333334</v>
      </c>
      <c r="BTY11" s="244">
        <v>5</v>
      </c>
      <c r="BTZ11" s="64"/>
      <c r="BUA11" s="64"/>
      <c r="BUB11" s="64"/>
      <c r="BUC11" s="64"/>
      <c r="BUD11" s="64"/>
      <c r="BUE11" s="67">
        <f t="shared" si="699"/>
        <v>5</v>
      </c>
      <c r="BUF11" s="184">
        <f t="shared" si="700"/>
        <v>0.83333333333333337</v>
      </c>
      <c r="BUG11" s="244">
        <v>330</v>
      </c>
      <c r="BUH11" s="64"/>
      <c r="BUI11" s="64"/>
      <c r="BUJ11" s="64"/>
      <c r="BUK11" s="64"/>
      <c r="BUL11" s="64"/>
      <c r="BUM11" s="67">
        <f t="shared" si="701"/>
        <v>330</v>
      </c>
      <c r="BUN11" s="211">
        <f t="shared" si="702"/>
        <v>55</v>
      </c>
      <c r="BUO11" s="244"/>
      <c r="BUP11" s="64"/>
      <c r="BUQ11" s="64"/>
      <c r="BUR11" s="64"/>
      <c r="BUS11" s="64"/>
      <c r="BUT11" s="64"/>
      <c r="BUU11" s="67">
        <f t="shared" si="703"/>
        <v>0</v>
      </c>
      <c r="BUV11" s="211">
        <f t="shared" si="704"/>
        <v>0</v>
      </c>
      <c r="BUW11" s="244"/>
      <c r="BUX11" s="64"/>
      <c r="BUY11" s="64">
        <v>820</v>
      </c>
      <c r="BUZ11" s="64"/>
      <c r="BVA11" s="64"/>
      <c r="BVB11" s="64"/>
      <c r="BVC11" s="67">
        <f t="shared" si="705"/>
        <v>820</v>
      </c>
      <c r="BVD11" s="211">
        <f t="shared" si="706"/>
        <v>136.66666666666666</v>
      </c>
      <c r="BVE11" s="244">
        <v>829</v>
      </c>
      <c r="BVF11" s="64"/>
      <c r="BVG11" s="64"/>
      <c r="BVH11" s="64"/>
      <c r="BVI11" s="64"/>
      <c r="BVJ11" s="64"/>
      <c r="BVK11" s="67">
        <f t="shared" si="707"/>
        <v>829</v>
      </c>
      <c r="BVL11" s="184">
        <f t="shared" si="708"/>
        <v>138.16666666666666</v>
      </c>
      <c r="BVM11" s="244"/>
      <c r="BVN11" s="64"/>
      <c r="BVO11" s="64"/>
      <c r="BVP11" s="64"/>
      <c r="BVQ11" s="64"/>
      <c r="BVR11" s="64"/>
      <c r="BVS11" s="67">
        <f t="shared" si="709"/>
        <v>0</v>
      </c>
      <c r="BVT11" s="211">
        <f t="shared" si="710"/>
        <v>0</v>
      </c>
      <c r="BVU11" s="244"/>
      <c r="BVV11" s="64"/>
      <c r="BVW11" s="64"/>
      <c r="BVX11" s="64">
        <v>676</v>
      </c>
      <c r="BVY11" s="64"/>
      <c r="BVZ11" s="64"/>
      <c r="BWA11" s="67">
        <f t="shared" si="711"/>
        <v>676</v>
      </c>
      <c r="BWB11" s="184">
        <f t="shared" si="712"/>
        <v>112.66666666666667</v>
      </c>
      <c r="BWC11" s="244"/>
      <c r="BWD11" s="64">
        <v>671</v>
      </c>
      <c r="BWE11" s="64"/>
      <c r="BWF11" s="64"/>
      <c r="BWG11" s="64"/>
      <c r="BWH11" s="64"/>
      <c r="BWI11" s="67">
        <f t="shared" si="713"/>
        <v>671</v>
      </c>
      <c r="BWJ11" s="184">
        <f t="shared" si="714"/>
        <v>111.83333333333333</v>
      </c>
      <c r="BWK11" s="244"/>
      <c r="BWL11" s="64">
        <v>833</v>
      </c>
      <c r="BWM11" s="64"/>
      <c r="BWN11" s="64">
        <v>417</v>
      </c>
      <c r="BWO11" s="64"/>
      <c r="BWP11" s="64">
        <v>370</v>
      </c>
      <c r="BWQ11" s="67">
        <f t="shared" si="715"/>
        <v>1250</v>
      </c>
      <c r="BWR11" s="211">
        <f t="shared" si="716"/>
        <v>208.33333333333334</v>
      </c>
      <c r="BWS11" s="244">
        <v>44</v>
      </c>
      <c r="BWT11" s="64">
        <v>342</v>
      </c>
      <c r="BWU11" s="64"/>
      <c r="BWV11" s="64"/>
      <c r="BWW11" s="64"/>
      <c r="BWX11" s="64">
        <v>663</v>
      </c>
      <c r="BWY11" s="67">
        <f t="shared" si="717"/>
        <v>386</v>
      </c>
      <c r="BWZ11" s="211">
        <f t="shared" si="718"/>
        <v>64.333333333333329</v>
      </c>
      <c r="BXA11" s="244">
        <v>594</v>
      </c>
      <c r="BXB11" s="64">
        <v>978</v>
      </c>
      <c r="BXC11" s="64"/>
      <c r="BXD11" s="64"/>
      <c r="BXE11" s="64"/>
      <c r="BXF11" s="64"/>
      <c r="BXG11" s="67">
        <f t="shared" si="719"/>
        <v>1572</v>
      </c>
      <c r="BXH11" s="211">
        <f t="shared" si="720"/>
        <v>262</v>
      </c>
      <c r="BXI11" s="244"/>
      <c r="BXJ11" s="64">
        <v>182</v>
      </c>
      <c r="BXK11" s="64"/>
      <c r="BXL11" s="64"/>
      <c r="BXM11" s="64"/>
      <c r="BXN11" s="64"/>
      <c r="BXO11" s="67">
        <f t="shared" si="721"/>
        <v>182</v>
      </c>
      <c r="BXP11" s="184">
        <f t="shared" si="722"/>
        <v>30.333333333333332</v>
      </c>
      <c r="BXQ11" s="244">
        <v>998</v>
      </c>
      <c r="BXR11" s="64"/>
      <c r="BXS11" s="64">
        <v>266</v>
      </c>
      <c r="BXT11" s="64">
        <v>216</v>
      </c>
      <c r="BXU11" s="64">
        <v>878</v>
      </c>
      <c r="BXV11" s="64">
        <v>133</v>
      </c>
      <c r="BXW11" s="67">
        <f t="shared" si="723"/>
        <v>2358</v>
      </c>
      <c r="BXX11" s="184">
        <f t="shared" si="724"/>
        <v>393</v>
      </c>
      <c r="BXY11" s="244"/>
      <c r="BXZ11" s="64"/>
      <c r="BYA11" s="64"/>
      <c r="BYB11" s="64"/>
      <c r="BYC11" s="64"/>
      <c r="BYD11" s="64"/>
      <c r="BYE11" s="67">
        <f t="shared" si="725"/>
        <v>0</v>
      </c>
      <c r="BYF11" s="211">
        <f t="shared" si="726"/>
        <v>0</v>
      </c>
      <c r="BYG11" s="244"/>
      <c r="BYH11" s="64"/>
      <c r="BYI11" s="64">
        <v>1695</v>
      </c>
      <c r="BYJ11" s="64"/>
      <c r="BYK11" s="64"/>
      <c r="BYL11" s="64"/>
      <c r="BYM11" s="67">
        <f t="shared" si="727"/>
        <v>1695</v>
      </c>
      <c r="BYN11" s="184">
        <f t="shared" si="728"/>
        <v>282.5</v>
      </c>
      <c r="BYO11" s="244"/>
      <c r="BYP11" s="64">
        <v>1167</v>
      </c>
      <c r="BYQ11" s="64"/>
      <c r="BYR11" s="64"/>
      <c r="BYS11" s="64">
        <v>1676</v>
      </c>
      <c r="BYT11" s="64"/>
      <c r="BYU11" s="67">
        <f t="shared" si="729"/>
        <v>2843</v>
      </c>
      <c r="BYV11" s="211">
        <f t="shared" si="730"/>
        <v>473.83333333333331</v>
      </c>
      <c r="BYW11" s="244"/>
      <c r="BYX11" s="64"/>
      <c r="BYY11" s="64"/>
      <c r="BYZ11" s="64"/>
      <c r="BZA11" s="64"/>
      <c r="BZB11" s="64"/>
      <c r="BZC11" s="67">
        <f t="shared" si="731"/>
        <v>0</v>
      </c>
      <c r="BZD11" s="184">
        <f t="shared" si="732"/>
        <v>0</v>
      </c>
      <c r="BZE11" s="244"/>
      <c r="BZF11" s="64">
        <v>292</v>
      </c>
      <c r="BZG11" s="64"/>
      <c r="BZH11" s="64">
        <v>406</v>
      </c>
      <c r="BZI11" s="64">
        <v>486</v>
      </c>
      <c r="BZJ11" s="64"/>
      <c r="BZK11" s="67">
        <f t="shared" si="733"/>
        <v>1184</v>
      </c>
      <c r="BZL11" s="184">
        <f t="shared" si="734"/>
        <v>197.33333333333334</v>
      </c>
      <c r="BZM11" s="244">
        <v>1183</v>
      </c>
      <c r="BZN11" s="64"/>
      <c r="BZO11" s="64">
        <v>689</v>
      </c>
      <c r="BZP11" s="64"/>
      <c r="BZQ11" s="64"/>
      <c r="BZR11" s="211"/>
      <c r="BZS11" s="265">
        <f t="shared" si="735"/>
        <v>1872</v>
      </c>
      <c r="BZT11" s="68">
        <f t="shared" si="736"/>
        <v>312</v>
      </c>
      <c r="BZU11" s="63"/>
      <c r="BZV11" s="64">
        <v>898</v>
      </c>
      <c r="BZW11" s="64">
        <v>1350</v>
      </c>
      <c r="BZX11" s="64">
        <v>96</v>
      </c>
      <c r="BZY11" s="64"/>
      <c r="BZZ11" s="64"/>
      <c r="CAA11" s="67">
        <f t="shared" si="737"/>
        <v>2344</v>
      </c>
      <c r="CAB11" s="68">
        <f t="shared" si="738"/>
        <v>390.66666666666669</v>
      </c>
      <c r="CAC11" s="63"/>
      <c r="CAD11" s="64"/>
      <c r="CAE11" s="64">
        <v>180</v>
      </c>
      <c r="CAF11" s="64">
        <v>774</v>
      </c>
      <c r="CAG11" s="64"/>
      <c r="CAH11" s="64"/>
      <c r="CAI11" s="67">
        <f t="shared" si="739"/>
        <v>954</v>
      </c>
      <c r="CAJ11" s="68">
        <f t="shared" si="740"/>
        <v>159</v>
      </c>
      <c r="CAK11" s="48">
        <v>877</v>
      </c>
      <c r="CAL11" s="49"/>
      <c r="CAM11" s="49"/>
      <c r="CAN11" s="49"/>
      <c r="CAO11" s="49">
        <v>842</v>
      </c>
      <c r="CAP11" s="49"/>
      <c r="CAQ11" s="67">
        <f t="shared" si="741"/>
        <v>1719</v>
      </c>
      <c r="CAR11" s="184">
        <f t="shared" si="742"/>
        <v>286.5</v>
      </c>
      <c r="CAS11" s="244"/>
      <c r="CAT11" s="64"/>
      <c r="CAU11" s="64">
        <f>1259+495</f>
        <v>1754</v>
      </c>
      <c r="CAV11" s="64"/>
      <c r="CAW11" s="64"/>
      <c r="CAX11" s="64"/>
      <c r="CAY11" s="67">
        <f t="shared" si="743"/>
        <v>1754</v>
      </c>
      <c r="CAZ11" s="211">
        <f t="shared" si="744"/>
        <v>292.33333333333331</v>
      </c>
      <c r="CBA11" s="244"/>
      <c r="CBB11" s="64"/>
      <c r="CBC11" s="64"/>
      <c r="CBD11" s="64"/>
      <c r="CBE11" s="64"/>
      <c r="CBF11" s="64"/>
      <c r="CBG11" s="67">
        <f t="shared" si="745"/>
        <v>0</v>
      </c>
      <c r="CBH11" s="211">
        <f t="shared" si="746"/>
        <v>0</v>
      </c>
      <c r="CBI11" s="244"/>
      <c r="CBJ11" s="64"/>
      <c r="CBK11" s="64">
        <v>106</v>
      </c>
      <c r="CBL11" s="64">
        <v>647</v>
      </c>
      <c r="CBM11" s="64">
        <v>200</v>
      </c>
      <c r="CBN11" s="64">
        <v>1343</v>
      </c>
      <c r="CBO11" s="67">
        <f t="shared" si="747"/>
        <v>2296</v>
      </c>
      <c r="CBP11" s="184">
        <f t="shared" si="748"/>
        <v>382.66666666666669</v>
      </c>
      <c r="CBQ11" s="63">
        <v>13</v>
      </c>
      <c r="CBR11" s="64"/>
      <c r="CBS11" s="64">
        <v>829</v>
      </c>
      <c r="CBT11" s="64"/>
      <c r="CBU11" s="64"/>
      <c r="CBV11" s="64"/>
      <c r="CBW11" s="67">
        <f t="shared" si="749"/>
        <v>842</v>
      </c>
      <c r="CBX11" s="68">
        <f t="shared" si="750"/>
        <v>140.33333333333334</v>
      </c>
      <c r="CBY11" s="63">
        <v>810</v>
      </c>
      <c r="CBZ11" s="64">
        <v>880</v>
      </c>
      <c r="CCA11" s="64"/>
      <c r="CCB11" s="64"/>
      <c r="CCC11" s="64"/>
      <c r="CCD11" s="64"/>
      <c r="CCE11" s="67">
        <f t="shared" si="751"/>
        <v>1690</v>
      </c>
      <c r="CCF11" s="68">
        <f t="shared" si="752"/>
        <v>281.66666666666669</v>
      </c>
      <c r="CCG11" s="63"/>
      <c r="CCH11" s="64">
        <v>1039</v>
      </c>
      <c r="CCI11" s="64">
        <v>661</v>
      </c>
      <c r="CCJ11" s="64"/>
      <c r="CCK11" s="64"/>
      <c r="CCL11" s="64"/>
      <c r="CCM11" s="67">
        <f t="shared" si="753"/>
        <v>1700</v>
      </c>
      <c r="CCN11" s="68">
        <f t="shared" si="754"/>
        <v>283.33333333333331</v>
      </c>
      <c r="CCO11" s="63">
        <v>1687</v>
      </c>
      <c r="CCP11" s="64"/>
      <c r="CCQ11" s="64"/>
      <c r="CCR11" s="64"/>
      <c r="CCS11" s="64">
        <v>1005</v>
      </c>
      <c r="CCT11" s="64"/>
      <c r="CCU11" s="67">
        <f t="shared" si="755"/>
        <v>2692</v>
      </c>
      <c r="CCV11" s="68">
        <f t="shared" si="756"/>
        <v>448.66666666666669</v>
      </c>
      <c r="CCW11" s="63"/>
      <c r="CCX11" s="64"/>
      <c r="CCY11" s="64"/>
      <c r="CCZ11" s="64"/>
      <c r="CDA11" s="64"/>
      <c r="CDB11" s="64"/>
      <c r="CDC11" s="67">
        <f t="shared" si="757"/>
        <v>0</v>
      </c>
      <c r="CDD11" s="68">
        <f t="shared" si="758"/>
        <v>0</v>
      </c>
      <c r="CDE11" s="63">
        <v>801</v>
      </c>
      <c r="CDF11" s="64">
        <v>198</v>
      </c>
      <c r="CDG11" s="64"/>
      <c r="CDH11" s="64"/>
      <c r="CDI11" s="64"/>
      <c r="CDJ11" s="64"/>
      <c r="CDK11" s="67">
        <f t="shared" si="759"/>
        <v>999</v>
      </c>
      <c r="CDL11" s="68">
        <f t="shared" si="760"/>
        <v>166.5</v>
      </c>
      <c r="CDM11" s="63"/>
      <c r="CDN11" s="64"/>
      <c r="CDO11" s="64">
        <v>1167</v>
      </c>
      <c r="CDP11" s="64"/>
      <c r="CDQ11" s="47"/>
      <c r="CDR11" s="64"/>
      <c r="CDS11" s="67">
        <f t="shared" si="761"/>
        <v>1167</v>
      </c>
      <c r="CDT11" s="68">
        <f t="shared" si="762"/>
        <v>194.5</v>
      </c>
      <c r="CDU11" s="63"/>
      <c r="CDV11" s="64"/>
      <c r="CDW11" s="64"/>
      <c r="CDX11" s="64">
        <v>981</v>
      </c>
      <c r="CDY11" s="64"/>
      <c r="CDZ11" s="64"/>
      <c r="CEA11" s="67">
        <f t="shared" si="763"/>
        <v>981</v>
      </c>
      <c r="CEB11" s="68">
        <f t="shared" si="764"/>
        <v>163.5</v>
      </c>
      <c r="CEC11" s="63">
        <v>152</v>
      </c>
      <c r="CED11" s="64"/>
      <c r="CEE11" s="64">
        <v>29</v>
      </c>
      <c r="CEF11" s="64">
        <v>786</v>
      </c>
      <c r="CEG11" s="64"/>
      <c r="CEH11" s="64">
        <v>1539</v>
      </c>
      <c r="CEI11" s="67">
        <f t="shared" si="765"/>
        <v>2506</v>
      </c>
      <c r="CEJ11" s="68">
        <f t="shared" si="766"/>
        <v>417.66666666666669</v>
      </c>
      <c r="CEK11" s="63"/>
      <c r="CEL11" s="64"/>
      <c r="CEM11" s="64">
        <v>1924</v>
      </c>
      <c r="CEN11" s="64">
        <v>279</v>
      </c>
      <c r="CEO11" s="64">
        <v>50</v>
      </c>
      <c r="CEP11" s="64">
        <v>115</v>
      </c>
      <c r="CEQ11" s="67">
        <f t="shared" si="767"/>
        <v>2368</v>
      </c>
      <c r="CER11" s="68">
        <f t="shared" si="768"/>
        <v>394.66666666666669</v>
      </c>
      <c r="CES11" s="63"/>
      <c r="CET11" s="64"/>
      <c r="CEU11" s="64"/>
      <c r="CEV11" s="64"/>
      <c r="CEW11" s="64">
        <v>1191</v>
      </c>
      <c r="CEX11" s="64">
        <v>772</v>
      </c>
      <c r="CEY11" s="67">
        <f t="shared" si="769"/>
        <v>1963</v>
      </c>
      <c r="CEZ11" s="68">
        <f t="shared" si="770"/>
        <v>327.16666666666669</v>
      </c>
      <c r="CFA11" s="63"/>
      <c r="CFB11" s="64">
        <v>1489</v>
      </c>
      <c r="CFC11" s="64"/>
      <c r="CFD11" s="64">
        <v>49</v>
      </c>
      <c r="CFE11" s="64"/>
      <c r="CFF11" s="64"/>
      <c r="CFG11" s="67">
        <f t="shared" si="771"/>
        <v>1538</v>
      </c>
      <c r="CFH11" s="68">
        <f t="shared" si="772"/>
        <v>256.33333333333331</v>
      </c>
      <c r="CFI11" s="63">
        <v>191</v>
      </c>
      <c r="CFJ11" s="64">
        <v>349</v>
      </c>
      <c r="CFK11" s="64">
        <v>380</v>
      </c>
      <c r="CFL11" s="64"/>
      <c r="CFM11" s="64"/>
      <c r="CFN11" s="64"/>
      <c r="CFO11" s="67">
        <f t="shared" si="773"/>
        <v>920</v>
      </c>
      <c r="CFP11" s="68">
        <f t="shared" si="774"/>
        <v>153.33333333333334</v>
      </c>
      <c r="CFQ11" s="63"/>
      <c r="CFR11" s="64"/>
      <c r="CFS11" s="64"/>
      <c r="CFT11" s="64"/>
      <c r="CFU11" s="64">
        <v>859</v>
      </c>
      <c r="CFV11" s="64"/>
      <c r="CFW11" s="67">
        <f t="shared" si="775"/>
        <v>859</v>
      </c>
      <c r="CFX11" s="68">
        <f t="shared" si="776"/>
        <v>143.16666666666666</v>
      </c>
      <c r="CFY11" s="63">
        <v>1206</v>
      </c>
      <c r="CFZ11" s="64"/>
      <c r="CGA11" s="64"/>
      <c r="CGB11" s="64"/>
      <c r="CGC11" s="64"/>
      <c r="CGD11" s="64"/>
      <c r="CGE11" s="67">
        <f t="shared" si="777"/>
        <v>1206</v>
      </c>
      <c r="CGF11" s="68">
        <f t="shared" si="778"/>
        <v>201</v>
      </c>
      <c r="CGG11" s="63">
        <v>817</v>
      </c>
      <c r="CGH11" s="64"/>
      <c r="CGI11" s="64">
        <v>191</v>
      </c>
      <c r="CGJ11" s="64"/>
      <c r="CGK11" s="64"/>
      <c r="CGL11" s="64">
        <v>2039</v>
      </c>
      <c r="CGM11" s="67">
        <f t="shared" si="779"/>
        <v>3047</v>
      </c>
      <c r="CGN11" s="68">
        <f t="shared" si="780"/>
        <v>507.83333333333331</v>
      </c>
      <c r="CGO11" s="48">
        <v>1</v>
      </c>
      <c r="CGP11" s="49"/>
      <c r="CGQ11" s="49">
        <v>944</v>
      </c>
      <c r="CGR11" s="49">
        <v>597</v>
      </c>
      <c r="CGS11" s="49"/>
      <c r="CGT11" s="49"/>
      <c r="CGU11" s="67">
        <f t="shared" si="781"/>
        <v>1542</v>
      </c>
      <c r="CGV11" s="68">
        <f t="shared" si="782"/>
        <v>257</v>
      </c>
      <c r="CGW11" s="63"/>
      <c r="CGX11" s="64">
        <v>986</v>
      </c>
      <c r="CGY11" s="64"/>
      <c r="CGZ11" s="64">
        <v>2024</v>
      </c>
      <c r="CHA11" s="64"/>
      <c r="CHB11" s="64"/>
      <c r="CHC11" s="67">
        <f t="shared" si="783"/>
        <v>3010</v>
      </c>
      <c r="CHD11" s="68">
        <f t="shared" si="784"/>
        <v>501.66666666666669</v>
      </c>
      <c r="CHE11" s="63"/>
      <c r="CHF11" s="64"/>
      <c r="CHG11" s="64"/>
      <c r="CHH11" s="64"/>
      <c r="CHI11" s="64"/>
      <c r="CHJ11" s="64"/>
      <c r="CHK11" s="67">
        <f t="shared" si="785"/>
        <v>0</v>
      </c>
      <c r="CHL11" s="68">
        <f t="shared" si="786"/>
        <v>0</v>
      </c>
      <c r="CHM11" s="63"/>
      <c r="CHN11" s="64"/>
      <c r="CHO11" s="64"/>
      <c r="CHP11" s="64"/>
      <c r="CHQ11" s="64">
        <v>480</v>
      </c>
      <c r="CHR11" s="64">
        <v>311</v>
      </c>
      <c r="CHS11" s="67">
        <f t="shared" si="787"/>
        <v>791</v>
      </c>
      <c r="CHT11" s="68">
        <f t="shared" si="788"/>
        <v>131.83333333333334</v>
      </c>
      <c r="CHU11" s="48">
        <v>742</v>
      </c>
      <c r="CHV11" s="49">
        <v>765</v>
      </c>
      <c r="CHW11" s="49">
        <v>179</v>
      </c>
      <c r="CHX11" s="49"/>
      <c r="CHY11" s="49"/>
      <c r="CHZ11" s="49"/>
      <c r="CIA11" s="67">
        <f t="shared" si="789"/>
        <v>1686</v>
      </c>
      <c r="CIB11" s="68">
        <f t="shared" si="790"/>
        <v>281</v>
      </c>
      <c r="CIC11" s="48">
        <v>2198</v>
      </c>
      <c r="CID11" s="49"/>
      <c r="CIE11" s="49"/>
      <c r="CIF11" s="49"/>
      <c r="CIG11" s="49">
        <v>630</v>
      </c>
      <c r="CIH11" s="49">
        <v>2528</v>
      </c>
      <c r="CII11" s="67">
        <f t="shared" si="791"/>
        <v>5356</v>
      </c>
      <c r="CIJ11" s="68">
        <f t="shared" si="792"/>
        <v>892.66666666666663</v>
      </c>
      <c r="CIK11" s="63"/>
      <c r="CIL11" s="64"/>
      <c r="CIM11" s="64"/>
      <c r="CIN11" s="64"/>
      <c r="CIO11" s="64"/>
      <c r="CIP11" s="64"/>
      <c r="CIQ11" s="67">
        <f t="shared" si="793"/>
        <v>0</v>
      </c>
      <c r="CIR11" s="68">
        <f t="shared" si="794"/>
        <v>0</v>
      </c>
      <c r="CIS11" s="63">
        <v>308</v>
      </c>
      <c r="CIT11" s="64"/>
      <c r="CIU11" s="64"/>
      <c r="CIV11" s="64"/>
      <c r="CIW11" s="64">
        <v>845</v>
      </c>
      <c r="CIX11" s="64">
        <v>9</v>
      </c>
      <c r="CIY11" s="67">
        <f t="shared" si="795"/>
        <v>1162</v>
      </c>
      <c r="CIZ11" s="68">
        <f t="shared" si="796"/>
        <v>193.66666666666666</v>
      </c>
      <c r="CJA11" s="63"/>
      <c r="CJB11" s="64">
        <v>977</v>
      </c>
      <c r="CJC11" s="64"/>
      <c r="CJD11" s="64"/>
      <c r="CJE11" s="64"/>
      <c r="CJF11" s="64"/>
      <c r="CJG11" s="67">
        <f t="shared" si="797"/>
        <v>977</v>
      </c>
      <c r="CJH11" s="68">
        <f t="shared" si="798"/>
        <v>162.83333333333334</v>
      </c>
      <c r="CJI11" s="63"/>
      <c r="CJJ11" s="64"/>
      <c r="CJK11" s="64">
        <v>160</v>
      </c>
      <c r="CJL11" s="64">
        <v>990</v>
      </c>
      <c r="CJM11" s="64"/>
      <c r="CJN11" s="64"/>
      <c r="CJO11" s="67">
        <f t="shared" si="799"/>
        <v>1150</v>
      </c>
      <c r="CJP11" s="68">
        <f t="shared" si="800"/>
        <v>191.66666666666666</v>
      </c>
      <c r="CJQ11" s="63">
        <v>1</v>
      </c>
      <c r="CJR11" s="64">
        <v>962</v>
      </c>
      <c r="CJS11" s="64">
        <v>53</v>
      </c>
      <c r="CJT11" s="64">
        <v>1296</v>
      </c>
      <c r="CJU11" s="64">
        <v>219</v>
      </c>
      <c r="CJV11" s="64"/>
      <c r="CJW11" s="67">
        <f t="shared" si="801"/>
        <v>2531</v>
      </c>
      <c r="CJX11" s="68">
        <f t="shared" si="802"/>
        <v>421.83333333333331</v>
      </c>
      <c r="CJY11" s="63"/>
      <c r="CJZ11" s="64">
        <v>289</v>
      </c>
      <c r="CKA11" s="64"/>
      <c r="CKB11" s="64">
        <v>2261</v>
      </c>
      <c r="CKC11" s="64"/>
      <c r="CKD11" s="64"/>
      <c r="CKE11" s="67">
        <f t="shared" si="803"/>
        <v>2550</v>
      </c>
      <c r="CKF11" s="68">
        <f t="shared" si="804"/>
        <v>425</v>
      </c>
      <c r="CKG11" s="63">
        <v>2556</v>
      </c>
      <c r="CKH11" s="64"/>
      <c r="CKI11" s="64"/>
      <c r="CKJ11" s="64"/>
      <c r="CKK11" s="64"/>
      <c r="CKL11" s="64">
        <v>2539</v>
      </c>
      <c r="CKM11" s="67">
        <f t="shared" si="805"/>
        <v>5095</v>
      </c>
      <c r="CKN11" s="68">
        <f t="shared" si="806"/>
        <v>849.16666666666663</v>
      </c>
      <c r="CKO11" s="63"/>
      <c r="CKP11" s="64"/>
      <c r="CKQ11" s="64">
        <v>162</v>
      </c>
      <c r="CKR11" s="64"/>
      <c r="CKS11" s="64">
        <v>216</v>
      </c>
      <c r="CKT11" s="64">
        <v>1438</v>
      </c>
      <c r="CKU11" s="67">
        <f t="shared" si="807"/>
        <v>1816</v>
      </c>
      <c r="CKV11" s="68">
        <f t="shared" si="808"/>
        <v>302.66666666666669</v>
      </c>
      <c r="CKW11" s="63"/>
      <c r="CKX11" s="64"/>
      <c r="CKY11" s="64">
        <v>936</v>
      </c>
      <c r="CKZ11" s="64">
        <v>1564</v>
      </c>
      <c r="CLA11" s="64"/>
      <c r="CLB11" s="64"/>
      <c r="CLC11" s="67">
        <f t="shared" si="809"/>
        <v>2500</v>
      </c>
      <c r="CLD11" s="68">
        <f t="shared" si="810"/>
        <v>416.66666666666669</v>
      </c>
      <c r="CLE11" s="63">
        <v>901</v>
      </c>
      <c r="CLF11" s="64">
        <v>1591</v>
      </c>
      <c r="CLG11" s="64">
        <v>1156</v>
      </c>
      <c r="CLH11" s="64"/>
      <c r="CLI11" s="64"/>
      <c r="CLJ11" s="64">
        <v>54</v>
      </c>
      <c r="CLK11" s="67">
        <f t="shared" si="811"/>
        <v>3702</v>
      </c>
      <c r="CLL11" s="68">
        <f t="shared" si="812"/>
        <v>617</v>
      </c>
      <c r="CLM11" s="63"/>
      <c r="CLN11" s="64"/>
      <c r="CLO11" s="64"/>
      <c r="CLP11" s="64">
        <v>757</v>
      </c>
      <c r="CLQ11" s="64"/>
      <c r="CLR11" s="64">
        <v>1454</v>
      </c>
      <c r="CLS11" s="67">
        <f t="shared" si="813"/>
        <v>2211</v>
      </c>
      <c r="CLT11" s="184">
        <f t="shared" si="814"/>
        <v>368.5</v>
      </c>
      <c r="CLU11" s="244"/>
      <c r="CLV11" s="64">
        <v>216</v>
      </c>
      <c r="CLW11" s="64">
        <v>826</v>
      </c>
      <c r="CLX11" s="64"/>
      <c r="CLY11" s="64">
        <v>264</v>
      </c>
      <c r="CLZ11" s="211"/>
      <c r="CMA11" s="265">
        <f t="shared" si="815"/>
        <v>1306</v>
      </c>
      <c r="CMB11" s="68">
        <f t="shared" si="816"/>
        <v>217.66666666666666</v>
      </c>
      <c r="CMC11" s="63"/>
      <c r="CMD11" s="64"/>
      <c r="CME11" s="64">
        <v>1325</v>
      </c>
      <c r="CMF11" s="64"/>
      <c r="CMG11" s="64"/>
      <c r="CMH11" s="64">
        <v>1788</v>
      </c>
      <c r="CMI11" s="67">
        <f t="shared" si="817"/>
        <v>3113</v>
      </c>
      <c r="CMJ11" s="68">
        <f t="shared" si="818"/>
        <v>518.83333333333337</v>
      </c>
      <c r="CMK11" s="63">
        <v>140</v>
      </c>
      <c r="CML11" s="64"/>
      <c r="CMM11" s="64">
        <v>432</v>
      </c>
      <c r="CMN11" s="64">
        <v>2090</v>
      </c>
      <c r="CMO11" s="64">
        <v>437</v>
      </c>
      <c r="CMP11" s="64"/>
      <c r="CMQ11" s="67">
        <f t="shared" si="819"/>
        <v>3099</v>
      </c>
      <c r="CMR11" s="68">
        <f t="shared" si="820"/>
        <v>516.5</v>
      </c>
      <c r="CMS11" s="63"/>
      <c r="CMT11" s="64"/>
      <c r="CMU11" s="64"/>
      <c r="CMV11" s="64"/>
      <c r="CMW11" s="64"/>
      <c r="CMX11" s="64">
        <v>1413</v>
      </c>
      <c r="CMY11" s="67">
        <f t="shared" si="821"/>
        <v>1413</v>
      </c>
      <c r="CMZ11" s="68">
        <f t="shared" si="822"/>
        <v>235.5</v>
      </c>
      <c r="CNA11" s="63">
        <v>99</v>
      </c>
      <c r="CNB11" s="64">
        <v>848</v>
      </c>
      <c r="CNC11" s="64">
        <v>168</v>
      </c>
      <c r="CND11" s="64"/>
      <c r="CNE11" s="64">
        <v>350</v>
      </c>
      <c r="CNF11" s="64"/>
      <c r="CNG11" s="67">
        <f t="shared" si="823"/>
        <v>1465</v>
      </c>
      <c r="CNH11" s="68">
        <f t="shared" si="824"/>
        <v>244.16666666666666</v>
      </c>
      <c r="CNI11" s="63"/>
      <c r="CNJ11" s="64"/>
      <c r="CNK11" s="64">
        <v>1634</v>
      </c>
      <c r="CNL11" s="64">
        <v>470</v>
      </c>
      <c r="CNM11" s="64">
        <v>324</v>
      </c>
      <c r="CNN11" s="64">
        <v>1641</v>
      </c>
      <c r="CNO11" s="67">
        <f t="shared" si="825"/>
        <v>4069</v>
      </c>
      <c r="CNP11" s="68">
        <f t="shared" si="826"/>
        <v>678.16666666666663</v>
      </c>
      <c r="CNQ11" s="63"/>
      <c r="CNR11" s="64">
        <v>476</v>
      </c>
      <c r="CNS11" s="64">
        <v>33</v>
      </c>
      <c r="CNT11" s="64"/>
      <c r="CNU11" s="64"/>
      <c r="CNV11" s="68"/>
      <c r="CNW11" s="265">
        <f t="shared" si="827"/>
        <v>509</v>
      </c>
      <c r="CNX11" s="68">
        <f t="shared" si="828"/>
        <v>84.833333333333329</v>
      </c>
      <c r="CNY11" s="63">
        <v>1551</v>
      </c>
      <c r="CNZ11" s="64">
        <v>321</v>
      </c>
      <c r="COA11" s="64">
        <v>17</v>
      </c>
      <c r="COB11" s="64"/>
      <c r="COC11" s="64"/>
      <c r="COD11" s="64">
        <v>845</v>
      </c>
      <c r="COE11" s="67">
        <f t="shared" si="829"/>
        <v>2734</v>
      </c>
      <c r="COF11" s="68">
        <f t="shared" si="830"/>
        <v>455.66666666666669</v>
      </c>
      <c r="COG11" s="63"/>
      <c r="COH11" s="64">
        <v>1690</v>
      </c>
      <c r="COI11" s="64"/>
      <c r="COJ11" s="64"/>
      <c r="COK11" s="64">
        <v>1660</v>
      </c>
      <c r="COL11" s="64"/>
      <c r="COM11" s="67">
        <f t="shared" si="831"/>
        <v>3350</v>
      </c>
      <c r="CON11" s="68">
        <f t="shared" si="832"/>
        <v>558.33333333333337</v>
      </c>
      <c r="COO11" s="63"/>
      <c r="COP11" s="64"/>
      <c r="COQ11" s="64"/>
      <c r="COR11" s="64">
        <v>580</v>
      </c>
      <c r="COS11" s="64">
        <v>166</v>
      </c>
      <c r="COT11" s="64">
        <v>432</v>
      </c>
      <c r="COU11" s="67">
        <f t="shared" si="833"/>
        <v>1178</v>
      </c>
      <c r="COV11" s="68">
        <f t="shared" si="834"/>
        <v>196.33333333333334</v>
      </c>
      <c r="COW11" s="63">
        <v>743</v>
      </c>
      <c r="COX11" s="64">
        <v>26</v>
      </c>
      <c r="COY11" s="64"/>
      <c r="COZ11" s="64"/>
      <c r="CPA11" s="64">
        <v>385</v>
      </c>
      <c r="CPB11" s="64"/>
      <c r="CPC11" s="67">
        <f t="shared" si="835"/>
        <v>1154</v>
      </c>
      <c r="CPD11" s="68">
        <f t="shared" si="836"/>
        <v>192.33333333333334</v>
      </c>
      <c r="CPE11" s="63">
        <v>594</v>
      </c>
      <c r="CPF11" s="64">
        <v>1071</v>
      </c>
      <c r="CPG11" s="64">
        <v>838</v>
      </c>
      <c r="CPH11" s="64"/>
      <c r="CPI11" s="64"/>
      <c r="CPJ11" s="64">
        <v>565</v>
      </c>
      <c r="CPK11" s="67">
        <f t="shared" si="837"/>
        <v>3068</v>
      </c>
      <c r="CPL11" s="68">
        <f t="shared" si="838"/>
        <v>511.33333333333331</v>
      </c>
      <c r="CPM11" s="48"/>
      <c r="CPN11" s="49">
        <v>432</v>
      </c>
      <c r="CPO11" s="49">
        <v>821</v>
      </c>
      <c r="CPP11" s="49"/>
      <c r="CPQ11" s="49"/>
      <c r="CPR11" s="49">
        <v>103</v>
      </c>
      <c r="CPS11" s="67">
        <f t="shared" si="839"/>
        <v>1356</v>
      </c>
      <c r="CPT11" s="68">
        <f t="shared" si="840"/>
        <v>226</v>
      </c>
      <c r="CPU11" s="48">
        <v>2495</v>
      </c>
      <c r="CPV11" s="49">
        <v>0</v>
      </c>
      <c r="CPW11" s="49">
        <v>0</v>
      </c>
      <c r="CPX11" s="49">
        <v>0</v>
      </c>
      <c r="CPY11" s="49">
        <v>798</v>
      </c>
      <c r="CPZ11" s="49">
        <v>0</v>
      </c>
      <c r="CQA11" s="67">
        <f t="shared" si="841"/>
        <v>3293</v>
      </c>
      <c r="CQB11" s="68">
        <f t="shared" si="842"/>
        <v>548.83333333333337</v>
      </c>
      <c r="CQC11" s="63">
        <v>1674</v>
      </c>
      <c r="CQD11" s="64">
        <v>925</v>
      </c>
      <c r="CQE11" s="64">
        <v>0</v>
      </c>
      <c r="CQF11" s="64">
        <v>0</v>
      </c>
      <c r="CQG11" s="64">
        <v>738</v>
      </c>
      <c r="CQH11" s="64">
        <v>2965</v>
      </c>
      <c r="CQI11" s="67">
        <f t="shared" si="843"/>
        <v>6302</v>
      </c>
      <c r="CQJ11" s="68">
        <f t="shared" si="844"/>
        <v>1050.3333333333333</v>
      </c>
      <c r="CQK11" s="63">
        <v>0</v>
      </c>
      <c r="CQL11" s="64">
        <v>0</v>
      </c>
      <c r="CQM11" s="64">
        <v>0</v>
      </c>
      <c r="CQN11" s="64">
        <v>1219</v>
      </c>
      <c r="CQO11" s="64">
        <v>0</v>
      </c>
      <c r="CQP11" s="64">
        <v>353</v>
      </c>
      <c r="CQQ11" s="67">
        <f t="shared" si="845"/>
        <v>1572</v>
      </c>
      <c r="CQR11" s="68">
        <f t="shared" si="846"/>
        <v>262</v>
      </c>
      <c r="CQS11" s="48">
        <v>0</v>
      </c>
      <c r="CQT11" s="49">
        <v>698</v>
      </c>
      <c r="CQU11" s="49">
        <v>0</v>
      </c>
      <c r="CQV11" s="49">
        <v>399</v>
      </c>
      <c r="CQW11" s="49">
        <f>SUMIF(SUMPK!$B:$B,$B:$B,SUMPK!$O:$O)</f>
        <v>1497</v>
      </c>
      <c r="CQX11" s="49">
        <v>1324</v>
      </c>
      <c r="CQY11" s="67">
        <f t="shared" si="847"/>
        <v>3918</v>
      </c>
      <c r="CQZ11" s="68">
        <f t="shared" si="848"/>
        <v>653</v>
      </c>
      <c r="CRA11" s="82">
        <v>2322</v>
      </c>
      <c r="CRB11" s="83">
        <v>199</v>
      </c>
      <c r="CRC11" s="83">
        <v>463</v>
      </c>
      <c r="CRD11" s="83">
        <v>455</v>
      </c>
      <c r="CRE11" s="83">
        <v>0</v>
      </c>
      <c r="CRF11" s="83">
        <v>1006</v>
      </c>
      <c r="CRG11" s="67">
        <f t="shared" si="849"/>
        <v>4445</v>
      </c>
      <c r="CRH11" s="68">
        <f t="shared" si="850"/>
        <v>740.83333333333337</v>
      </c>
      <c r="CRI11" s="63">
        <v>1134</v>
      </c>
      <c r="CRJ11" s="64">
        <v>1203</v>
      </c>
      <c r="CRK11" s="64">
        <v>0</v>
      </c>
      <c r="CRL11" s="64">
        <v>0</v>
      </c>
      <c r="CRM11" s="64">
        <v>1697</v>
      </c>
      <c r="CRN11" s="64">
        <v>0</v>
      </c>
      <c r="CRO11" s="67">
        <f t="shared" si="851"/>
        <v>4034</v>
      </c>
      <c r="CRP11" s="68">
        <f t="shared" si="852"/>
        <v>672.33333333333337</v>
      </c>
      <c r="CRQ11" s="63">
        <v>0</v>
      </c>
      <c r="CRR11" s="64">
        <v>1458</v>
      </c>
      <c r="CRS11" s="64">
        <v>0</v>
      </c>
      <c r="CRT11" s="64">
        <v>0</v>
      </c>
      <c r="CRU11" s="64">
        <v>442</v>
      </c>
      <c r="CRV11" s="64">
        <v>1374</v>
      </c>
      <c r="CRW11" s="67">
        <f t="shared" si="853"/>
        <v>3274</v>
      </c>
      <c r="CRX11" s="68">
        <f t="shared" si="854"/>
        <v>545.66666666666663</v>
      </c>
      <c r="CRY11" s="63">
        <v>810</v>
      </c>
      <c r="CRZ11" s="64">
        <v>2502</v>
      </c>
      <c r="CSA11" s="64">
        <v>0</v>
      </c>
      <c r="CSB11" s="64">
        <v>1280</v>
      </c>
      <c r="CSC11" s="64">
        <v>0</v>
      </c>
      <c r="CSD11" s="64">
        <v>0</v>
      </c>
      <c r="CSE11" s="67">
        <f t="shared" ref="CSE11:CSE23" si="1250">SUM(CRY11:CSD11)</f>
        <v>4592</v>
      </c>
      <c r="CSF11" s="68">
        <f t="shared" ref="CSF11:CSF23" si="1251">CSE11/$CSF$5</f>
        <v>765.33333333333337</v>
      </c>
      <c r="CSG11" s="63">
        <v>621</v>
      </c>
      <c r="CSH11" s="64">
        <v>3033</v>
      </c>
      <c r="CSI11" s="64"/>
      <c r="CSJ11" s="64">
        <v>0</v>
      </c>
      <c r="CSK11" s="64">
        <v>0</v>
      </c>
      <c r="CSL11" s="64">
        <v>85</v>
      </c>
      <c r="CSM11" s="67">
        <f t="shared" si="857"/>
        <v>3739</v>
      </c>
      <c r="CSN11" s="68">
        <f t="shared" si="858"/>
        <v>623.16666666666663</v>
      </c>
      <c r="CSO11" s="63">
        <v>0</v>
      </c>
      <c r="CSP11" s="64">
        <v>0</v>
      </c>
      <c r="CSQ11" s="64">
        <v>0</v>
      </c>
      <c r="CSR11" s="64">
        <v>0</v>
      </c>
      <c r="CSS11" s="64">
        <v>0</v>
      </c>
      <c r="CST11" s="64">
        <v>76</v>
      </c>
      <c r="CSU11" s="67">
        <f t="shared" si="859"/>
        <v>76</v>
      </c>
      <c r="CSV11" s="68">
        <f t="shared" si="860"/>
        <v>12.666666666666666</v>
      </c>
      <c r="CSW11" s="63">
        <v>0</v>
      </c>
      <c r="CSX11" s="64">
        <v>0</v>
      </c>
      <c r="CSY11" s="64">
        <v>1676</v>
      </c>
      <c r="CSZ11" s="64">
        <v>0</v>
      </c>
      <c r="CTA11" s="64">
        <v>0</v>
      </c>
      <c r="CTB11" s="64">
        <v>0</v>
      </c>
      <c r="CTC11" s="64">
        <f t="shared" si="861"/>
        <v>1676</v>
      </c>
      <c r="CTD11" s="68">
        <f t="shared" si="862"/>
        <v>279.33333333333331</v>
      </c>
      <c r="CTE11" s="63">
        <v>2953</v>
      </c>
      <c r="CTF11" s="64">
        <v>0</v>
      </c>
      <c r="CTG11" s="64">
        <v>0</v>
      </c>
      <c r="CTH11" s="64">
        <v>0</v>
      </c>
      <c r="CTI11" s="64">
        <v>0</v>
      </c>
      <c r="CTJ11" s="64">
        <v>2480</v>
      </c>
      <c r="CTK11" s="64">
        <f t="shared" si="863"/>
        <v>5433</v>
      </c>
      <c r="CTL11" s="68">
        <f t="shared" si="864"/>
        <v>905.5</v>
      </c>
      <c r="CTM11" s="63">
        <v>447</v>
      </c>
      <c r="CTN11" s="64">
        <v>440</v>
      </c>
      <c r="CTO11" s="64">
        <v>0</v>
      </c>
      <c r="CTP11" s="64">
        <v>388</v>
      </c>
      <c r="CTQ11" s="64">
        <v>2126</v>
      </c>
      <c r="CTR11" s="64">
        <v>0</v>
      </c>
      <c r="CTS11" s="64">
        <f t="shared" si="865"/>
        <v>3401</v>
      </c>
      <c r="CTT11" s="68">
        <f t="shared" si="866"/>
        <v>566.83333333333337</v>
      </c>
      <c r="CTU11" s="63">
        <v>57</v>
      </c>
      <c r="CTV11" s="64">
        <v>0</v>
      </c>
      <c r="CTW11" s="64">
        <v>0</v>
      </c>
      <c r="CTX11" s="64">
        <v>0</v>
      </c>
      <c r="CTY11" s="64">
        <v>1983</v>
      </c>
      <c r="CTZ11" s="64">
        <v>0</v>
      </c>
      <c r="CUA11" s="64">
        <f t="shared" si="867"/>
        <v>2040</v>
      </c>
      <c r="CUB11" s="68">
        <f t="shared" si="868"/>
        <v>340</v>
      </c>
      <c r="CUC11" s="63">
        <v>0</v>
      </c>
      <c r="CUD11" s="64">
        <v>0</v>
      </c>
      <c r="CUE11" s="64">
        <v>486</v>
      </c>
      <c r="CUF11" s="64">
        <v>922</v>
      </c>
      <c r="CUG11" s="64">
        <v>0</v>
      </c>
      <c r="CUH11" s="64">
        <v>0</v>
      </c>
      <c r="CUI11" s="64">
        <f t="shared" si="869"/>
        <v>1408</v>
      </c>
      <c r="CUJ11" s="68">
        <f t="shared" si="870"/>
        <v>234.66666666666666</v>
      </c>
      <c r="CUK11" s="48">
        <v>118</v>
      </c>
      <c r="CUL11" s="49">
        <v>2430</v>
      </c>
      <c r="CUM11" s="49">
        <v>36</v>
      </c>
      <c r="CUN11" s="49">
        <v>0</v>
      </c>
      <c r="CUO11" s="49">
        <v>257</v>
      </c>
      <c r="CUP11" s="49">
        <v>349</v>
      </c>
      <c r="CUQ11" s="64">
        <f t="shared" si="871"/>
        <v>3190</v>
      </c>
      <c r="CUR11" s="68">
        <f t="shared" si="872"/>
        <v>531.66666666666663</v>
      </c>
      <c r="CUS11" s="63">
        <v>1535</v>
      </c>
      <c r="CUT11" s="64">
        <v>0</v>
      </c>
      <c r="CUU11" s="64">
        <v>2802</v>
      </c>
      <c r="CUV11" s="64">
        <v>3124</v>
      </c>
      <c r="CUW11" s="64">
        <v>0</v>
      </c>
      <c r="CUX11" s="64">
        <v>139</v>
      </c>
      <c r="CUY11" s="64">
        <f t="shared" si="873"/>
        <v>7600</v>
      </c>
      <c r="CUZ11" s="68">
        <f t="shared" si="874"/>
        <v>1266.6666666666667</v>
      </c>
      <c r="CVA11" s="48">
        <v>0</v>
      </c>
      <c r="CVB11" s="49">
        <v>0</v>
      </c>
      <c r="CVC11" s="49">
        <v>0</v>
      </c>
      <c r="CVD11" s="49">
        <v>0</v>
      </c>
      <c r="CVE11" s="49">
        <v>719</v>
      </c>
      <c r="CVF11" s="49">
        <v>1834</v>
      </c>
      <c r="CVG11" s="64">
        <f t="shared" si="875"/>
        <v>2553</v>
      </c>
      <c r="CVH11" s="68">
        <f t="shared" si="876"/>
        <v>425.5</v>
      </c>
      <c r="CVI11" s="48">
        <v>0</v>
      </c>
      <c r="CVJ11" s="49">
        <f>SUMIF(SUMPK!$B:$B,$B:$B,SUMPK!$O:$O)</f>
        <v>1497</v>
      </c>
      <c r="CVK11" s="49">
        <v>1512</v>
      </c>
      <c r="CVL11" s="49">
        <v>1721</v>
      </c>
      <c r="CVM11" s="49">
        <v>0</v>
      </c>
      <c r="CVN11" s="49">
        <v>2606</v>
      </c>
      <c r="CVO11" s="64">
        <f t="shared" si="877"/>
        <v>7336</v>
      </c>
      <c r="CVP11" s="68">
        <f t="shared" si="878"/>
        <v>1222.6666666666667</v>
      </c>
      <c r="CVQ11" s="48">
        <v>0</v>
      </c>
      <c r="CVR11" s="49">
        <v>1188</v>
      </c>
      <c r="CVS11" s="49">
        <v>1195</v>
      </c>
      <c r="CVT11" s="49">
        <v>158</v>
      </c>
      <c r="CVU11" s="49">
        <v>0</v>
      </c>
      <c r="CVV11" s="49">
        <v>3146</v>
      </c>
      <c r="CVW11" s="64">
        <f t="shared" si="879"/>
        <v>5687</v>
      </c>
      <c r="CVX11" s="68">
        <f t="shared" si="880"/>
        <v>947.83333333333337</v>
      </c>
      <c r="CVY11" s="48">
        <v>0</v>
      </c>
      <c r="CVZ11" s="49">
        <v>1930</v>
      </c>
      <c r="CWA11" s="49">
        <v>0</v>
      </c>
      <c r="CWB11" s="49">
        <v>0</v>
      </c>
      <c r="CWC11" s="49">
        <v>0</v>
      </c>
      <c r="CWD11" s="49">
        <v>460</v>
      </c>
      <c r="CWE11" s="64">
        <f t="shared" si="881"/>
        <v>2390</v>
      </c>
      <c r="CWF11" s="68">
        <f t="shared" si="882"/>
        <v>398.33333333333331</v>
      </c>
      <c r="CWG11" s="48">
        <v>0</v>
      </c>
      <c r="CWH11" s="49">
        <v>0</v>
      </c>
      <c r="CWI11" s="49">
        <v>0</v>
      </c>
      <c r="CWJ11" s="49">
        <v>0</v>
      </c>
      <c r="CWK11" s="49">
        <v>1620</v>
      </c>
      <c r="CWL11" s="49">
        <v>818</v>
      </c>
      <c r="CWM11" s="64">
        <f t="shared" si="883"/>
        <v>2438</v>
      </c>
      <c r="CWN11" s="68">
        <f t="shared" si="884"/>
        <v>406.33333333333331</v>
      </c>
      <c r="CWO11" s="54">
        <v>0</v>
      </c>
      <c r="CWP11" s="127">
        <v>0</v>
      </c>
      <c r="CWQ11" s="127">
        <v>535</v>
      </c>
      <c r="CWR11" s="127">
        <v>4333</v>
      </c>
      <c r="CWS11" s="127">
        <v>0</v>
      </c>
      <c r="CWT11" s="127">
        <v>0</v>
      </c>
      <c r="CWU11" s="127">
        <f t="shared" si="885"/>
        <v>4868</v>
      </c>
      <c r="CWV11" s="43">
        <f t="shared" si="886"/>
        <v>811.33333333333337</v>
      </c>
      <c r="CWW11" s="48">
        <v>0</v>
      </c>
      <c r="CWX11" s="49">
        <v>0</v>
      </c>
      <c r="CWY11" s="49">
        <v>0</v>
      </c>
      <c r="CWZ11" s="49">
        <v>691</v>
      </c>
      <c r="CXA11" s="49">
        <v>709</v>
      </c>
      <c r="CXB11" s="49">
        <v>0</v>
      </c>
      <c r="CXC11" s="127">
        <f t="shared" si="887"/>
        <v>1400</v>
      </c>
      <c r="CXD11" s="43">
        <f t="shared" si="888"/>
        <v>233.33333333333334</v>
      </c>
      <c r="CXE11" s="48">
        <v>0</v>
      </c>
      <c r="CXF11" s="49">
        <v>0</v>
      </c>
      <c r="CXG11" s="49">
        <v>0</v>
      </c>
      <c r="CXH11" s="49">
        <v>0</v>
      </c>
      <c r="CXI11" s="49">
        <v>0</v>
      </c>
      <c r="CXJ11" s="49">
        <v>0</v>
      </c>
      <c r="CXK11" s="127">
        <f t="shared" si="889"/>
        <v>0</v>
      </c>
      <c r="CXL11" s="43">
        <f t="shared" si="890"/>
        <v>0</v>
      </c>
      <c r="CXM11" s="48">
        <v>0</v>
      </c>
      <c r="CXN11" s="49">
        <v>0</v>
      </c>
      <c r="CXO11" s="49">
        <v>1836</v>
      </c>
      <c r="CXP11" s="49">
        <v>4</v>
      </c>
      <c r="CXQ11" s="49">
        <v>0</v>
      </c>
      <c r="CXR11" s="49">
        <v>1899</v>
      </c>
      <c r="CXS11" s="127">
        <f t="shared" si="891"/>
        <v>3739</v>
      </c>
      <c r="CXT11" s="43">
        <f t="shared" si="892"/>
        <v>623.16666666666663</v>
      </c>
      <c r="CXU11" s="48">
        <v>0</v>
      </c>
      <c r="CXV11" s="49">
        <v>0</v>
      </c>
      <c r="CXW11" s="49">
        <v>1158</v>
      </c>
      <c r="CXX11" s="49">
        <v>255</v>
      </c>
      <c r="CXY11" s="49">
        <v>1998</v>
      </c>
      <c r="CXZ11" s="49">
        <v>0</v>
      </c>
      <c r="CYA11" s="127">
        <f t="shared" si="893"/>
        <v>3411</v>
      </c>
      <c r="CYB11" s="43">
        <f t="shared" si="894"/>
        <v>568.5</v>
      </c>
      <c r="CYC11" s="48">
        <v>155</v>
      </c>
      <c r="CYD11" s="49">
        <v>0</v>
      </c>
      <c r="CYE11" s="49">
        <v>3707</v>
      </c>
      <c r="CYF11" s="49">
        <v>0</v>
      </c>
      <c r="CYG11" s="49">
        <v>0</v>
      </c>
      <c r="CYH11" s="49">
        <v>0</v>
      </c>
      <c r="CYI11" s="127">
        <f t="shared" si="895"/>
        <v>3862</v>
      </c>
      <c r="CYJ11" s="43">
        <f t="shared" si="896"/>
        <v>643.66666666666663</v>
      </c>
      <c r="CYK11" s="48">
        <v>1958</v>
      </c>
      <c r="CYL11" s="49">
        <v>0</v>
      </c>
      <c r="CYM11" s="49">
        <v>1376</v>
      </c>
      <c r="CYN11" s="49">
        <v>0</v>
      </c>
      <c r="CYO11" s="49">
        <v>0</v>
      </c>
      <c r="CYP11" s="49">
        <v>3350</v>
      </c>
      <c r="CYQ11" s="127">
        <f t="shared" si="897"/>
        <v>6684</v>
      </c>
      <c r="CYR11" s="43">
        <f t="shared" si="898"/>
        <v>1114</v>
      </c>
      <c r="CYS11" s="48">
        <v>0</v>
      </c>
      <c r="CYT11" s="49">
        <v>594</v>
      </c>
      <c r="CYU11" s="49">
        <v>1827</v>
      </c>
      <c r="CYV11" s="49">
        <v>2021</v>
      </c>
      <c r="CYW11" s="49">
        <v>0</v>
      </c>
      <c r="CYX11" s="49">
        <v>0</v>
      </c>
      <c r="CYY11" s="127">
        <f t="shared" si="899"/>
        <v>4442</v>
      </c>
      <c r="CYZ11" s="43">
        <f t="shared" si="900"/>
        <v>740.33333333333337</v>
      </c>
      <c r="CZA11" s="48">
        <v>2118</v>
      </c>
      <c r="CZB11" s="49">
        <v>97</v>
      </c>
      <c r="CZC11" s="49">
        <v>0</v>
      </c>
      <c r="CZD11" s="49">
        <v>429</v>
      </c>
      <c r="CZE11" s="49">
        <v>3503</v>
      </c>
      <c r="CZF11" s="49">
        <v>0</v>
      </c>
      <c r="CZG11" s="127">
        <f t="shared" si="901"/>
        <v>6147</v>
      </c>
      <c r="CZH11" s="43">
        <f t="shared" si="902"/>
        <v>1024.5</v>
      </c>
      <c r="CZI11" s="48">
        <v>2214</v>
      </c>
      <c r="CZJ11" s="49">
        <v>1208</v>
      </c>
      <c r="CZK11" s="49">
        <v>0</v>
      </c>
      <c r="CZL11" s="49">
        <v>0</v>
      </c>
      <c r="CZM11" s="49">
        <v>432</v>
      </c>
      <c r="CZN11" s="49">
        <v>1100</v>
      </c>
      <c r="CZO11" s="127">
        <f t="shared" si="903"/>
        <v>4954</v>
      </c>
      <c r="CZP11" s="43">
        <f t="shared" si="904"/>
        <v>825.66666666666663</v>
      </c>
      <c r="CZQ11" s="63">
        <v>0</v>
      </c>
      <c r="CZR11" s="64">
        <v>1711</v>
      </c>
      <c r="CZS11" s="64">
        <v>0</v>
      </c>
      <c r="CZT11" s="64">
        <v>0</v>
      </c>
      <c r="CZU11" s="64">
        <v>0</v>
      </c>
      <c r="CZV11" s="64">
        <v>0</v>
      </c>
      <c r="CZW11" s="127">
        <f t="shared" si="905"/>
        <v>1711</v>
      </c>
      <c r="CZX11" s="43">
        <f t="shared" si="906"/>
        <v>285.16666666666669</v>
      </c>
      <c r="CZY11" s="48">
        <v>0</v>
      </c>
      <c r="CZZ11" s="49">
        <v>0</v>
      </c>
      <c r="DAA11" s="49">
        <v>1721</v>
      </c>
      <c r="DAB11" s="49">
        <v>0</v>
      </c>
      <c r="DAC11" s="49">
        <v>0</v>
      </c>
      <c r="DAD11" s="49">
        <v>0</v>
      </c>
      <c r="DAE11" s="127">
        <f t="shared" si="907"/>
        <v>1721</v>
      </c>
      <c r="DAF11" s="43">
        <f t="shared" si="908"/>
        <v>286.83333333333331</v>
      </c>
      <c r="DAG11" s="48">
        <v>0</v>
      </c>
      <c r="DAH11" s="49">
        <v>2453</v>
      </c>
      <c r="DAI11" s="49">
        <v>123</v>
      </c>
      <c r="DAJ11" s="49">
        <v>0</v>
      </c>
      <c r="DAK11" s="49">
        <v>0</v>
      </c>
      <c r="DAL11" s="49">
        <v>0</v>
      </c>
      <c r="DAM11" s="127">
        <f t="shared" si="909"/>
        <v>2576</v>
      </c>
      <c r="DAN11" s="43">
        <f t="shared" si="910"/>
        <v>429.33333333333331</v>
      </c>
      <c r="DAO11" s="63">
        <v>1117</v>
      </c>
      <c r="DAP11" s="64">
        <v>0</v>
      </c>
      <c r="DAQ11" s="64">
        <v>0</v>
      </c>
      <c r="DAR11" s="64">
        <v>0</v>
      </c>
      <c r="DAS11" s="64">
        <v>88</v>
      </c>
      <c r="DAT11" s="64">
        <v>584</v>
      </c>
      <c r="DAU11" s="64">
        <f t="shared" si="911"/>
        <v>1789</v>
      </c>
      <c r="DAV11" s="68">
        <f t="shared" si="912"/>
        <v>298.16666666666669</v>
      </c>
      <c r="DAW11" s="48">
        <v>1603</v>
      </c>
      <c r="DAX11" s="49">
        <v>0</v>
      </c>
      <c r="DAY11" s="49">
        <v>285</v>
      </c>
      <c r="DAZ11" s="49">
        <v>1041</v>
      </c>
      <c r="DBA11" s="49">
        <v>0</v>
      </c>
      <c r="DBB11" s="49">
        <v>2924</v>
      </c>
      <c r="DBC11" s="64">
        <f t="shared" si="913"/>
        <v>5853</v>
      </c>
      <c r="DBD11" s="68">
        <f t="shared" si="914"/>
        <v>975.5</v>
      </c>
      <c r="DBE11" s="63">
        <v>0</v>
      </c>
      <c r="DBF11" s="64">
        <v>0</v>
      </c>
      <c r="DBG11" s="64">
        <v>1512</v>
      </c>
      <c r="DBH11" s="64">
        <v>196</v>
      </c>
      <c r="DBI11" s="64">
        <v>0</v>
      </c>
      <c r="DBJ11" s="64">
        <v>0</v>
      </c>
      <c r="DBK11" s="64">
        <f t="shared" si="915"/>
        <v>1708</v>
      </c>
      <c r="DBL11" s="68">
        <f t="shared" si="916"/>
        <v>284.66666666666669</v>
      </c>
      <c r="DBM11" s="48">
        <v>3032</v>
      </c>
      <c r="DBN11" s="49">
        <v>1612</v>
      </c>
      <c r="DBO11" s="49">
        <v>558</v>
      </c>
      <c r="DBP11" s="49">
        <v>0</v>
      </c>
      <c r="DBQ11" s="49">
        <v>0</v>
      </c>
      <c r="DBR11" s="49">
        <v>0</v>
      </c>
      <c r="DBS11" s="64">
        <f t="shared" si="917"/>
        <v>5202</v>
      </c>
      <c r="DBT11" s="68">
        <f t="shared" si="918"/>
        <v>867</v>
      </c>
      <c r="DBU11" s="48">
        <v>0</v>
      </c>
      <c r="DBV11" s="49">
        <v>736</v>
      </c>
      <c r="DBW11" s="49">
        <v>0</v>
      </c>
      <c r="DBX11" s="49">
        <v>2700</v>
      </c>
      <c r="DBY11" s="49">
        <v>183</v>
      </c>
      <c r="DBZ11" s="49">
        <v>1146</v>
      </c>
      <c r="DCA11" s="64">
        <f t="shared" si="919"/>
        <v>4765</v>
      </c>
      <c r="DCB11" s="184">
        <f t="shared" si="920"/>
        <v>794.16666666666663</v>
      </c>
      <c r="DCC11" s="195">
        <v>0</v>
      </c>
      <c r="DCD11" s="49">
        <v>0</v>
      </c>
      <c r="DCE11" s="49">
        <v>108</v>
      </c>
      <c r="DCF11" s="49">
        <v>2780</v>
      </c>
      <c r="DCG11" s="49">
        <v>171</v>
      </c>
      <c r="DCH11" s="49">
        <v>64</v>
      </c>
      <c r="DCI11" s="64">
        <f t="shared" si="921"/>
        <v>3123</v>
      </c>
      <c r="DCJ11" s="211">
        <f t="shared" si="922"/>
        <v>520.5</v>
      </c>
      <c r="DCK11" s="195">
        <v>1009</v>
      </c>
      <c r="DCL11" s="49">
        <v>0</v>
      </c>
      <c r="DCM11" s="49">
        <v>674</v>
      </c>
      <c r="DCN11" s="49">
        <v>2164</v>
      </c>
      <c r="DCO11" s="49">
        <v>1515</v>
      </c>
      <c r="DCP11" s="49">
        <v>0</v>
      </c>
      <c r="DCQ11" s="64">
        <f t="shared" si="923"/>
        <v>5362</v>
      </c>
      <c r="DCR11" s="211">
        <f t="shared" si="924"/>
        <v>893.66666666666663</v>
      </c>
      <c r="DCS11" s="195">
        <v>810</v>
      </c>
      <c r="DCT11" s="49">
        <v>902</v>
      </c>
      <c r="DCU11" s="49">
        <v>0</v>
      </c>
      <c r="DCV11" s="49">
        <v>0</v>
      </c>
      <c r="DCW11" s="49">
        <v>1692</v>
      </c>
      <c r="DCX11" s="49">
        <v>0</v>
      </c>
      <c r="DCY11" s="64">
        <f t="shared" si="925"/>
        <v>3404</v>
      </c>
      <c r="DCZ11" s="184">
        <f t="shared" si="926"/>
        <v>567.33333333333337</v>
      </c>
      <c r="DDA11" s="195">
        <v>0</v>
      </c>
      <c r="DDB11" s="49">
        <v>838</v>
      </c>
      <c r="DDC11" s="49"/>
      <c r="DDD11" s="49">
        <v>1331</v>
      </c>
      <c r="DDE11" s="49">
        <v>1362</v>
      </c>
      <c r="DDF11" s="49">
        <v>2928</v>
      </c>
      <c r="DDG11" s="64">
        <f t="shared" si="927"/>
        <v>6459</v>
      </c>
      <c r="DDH11" s="211">
        <f t="shared" si="928"/>
        <v>1076.5</v>
      </c>
      <c r="DDI11" s="458"/>
      <c r="DDJ11" s="83"/>
      <c r="DDK11" s="83"/>
      <c r="DDL11" s="83"/>
      <c r="DDM11" s="83"/>
      <c r="DDN11" s="83">
        <v>2546</v>
      </c>
      <c r="DDO11" s="64">
        <f t="shared" si="929"/>
        <v>2546</v>
      </c>
      <c r="DDP11" s="184">
        <f t="shared" si="930"/>
        <v>424.33333333333331</v>
      </c>
      <c r="DDQ11" s="195">
        <v>0</v>
      </c>
      <c r="DDR11" s="49">
        <v>0</v>
      </c>
      <c r="DDS11" s="49">
        <v>825</v>
      </c>
      <c r="DDT11" s="49">
        <v>0</v>
      </c>
      <c r="DDU11" s="49">
        <v>3192</v>
      </c>
      <c r="DDV11" s="49">
        <v>0</v>
      </c>
      <c r="DDW11" s="64">
        <f t="shared" si="931"/>
        <v>4017</v>
      </c>
      <c r="DDX11" s="211">
        <f t="shared" si="932"/>
        <v>669.5</v>
      </c>
      <c r="DDY11" s="464">
        <v>0</v>
      </c>
      <c r="DDZ11" s="127">
        <v>551</v>
      </c>
      <c r="DEA11" s="127">
        <v>0</v>
      </c>
      <c r="DEB11" s="127">
        <v>0</v>
      </c>
      <c r="DEC11" s="127">
        <v>1864</v>
      </c>
      <c r="DED11" s="127">
        <v>2831</v>
      </c>
      <c r="DEE11" s="127">
        <f t="shared" si="933"/>
        <v>5246</v>
      </c>
      <c r="DEF11" s="214">
        <f t="shared" si="934"/>
        <v>874.33333333333337</v>
      </c>
      <c r="DEG11" s="195">
        <v>0</v>
      </c>
      <c r="DEH11" s="49">
        <v>0</v>
      </c>
      <c r="DEI11" s="49">
        <v>1018</v>
      </c>
      <c r="DEJ11" s="49">
        <v>0</v>
      </c>
      <c r="DEK11" s="49">
        <v>918</v>
      </c>
      <c r="DEL11" s="49">
        <v>621</v>
      </c>
      <c r="DEM11" s="127">
        <f t="shared" si="935"/>
        <v>2557</v>
      </c>
      <c r="DEN11" s="101">
        <f t="shared" si="936"/>
        <v>426.16666666666669</v>
      </c>
      <c r="DEO11" s="195">
        <v>849</v>
      </c>
      <c r="DEP11" s="49">
        <v>2552</v>
      </c>
      <c r="DEQ11" s="49">
        <v>0</v>
      </c>
      <c r="DER11" s="49">
        <v>0</v>
      </c>
      <c r="DES11" s="49">
        <v>0</v>
      </c>
      <c r="DET11" s="49">
        <v>1356</v>
      </c>
      <c r="DEU11" s="127">
        <f t="shared" si="937"/>
        <v>4757</v>
      </c>
      <c r="DEV11" s="101">
        <f t="shared" si="938"/>
        <v>792.83333333333337</v>
      </c>
      <c r="DEW11" s="48">
        <v>0</v>
      </c>
      <c r="DEX11" s="49">
        <v>0</v>
      </c>
      <c r="DEY11" s="49">
        <v>2227</v>
      </c>
      <c r="DEZ11" s="49">
        <v>0</v>
      </c>
      <c r="DFA11" s="49">
        <v>2960</v>
      </c>
      <c r="DFB11" s="49">
        <v>429</v>
      </c>
      <c r="DFC11" s="127">
        <f t="shared" si="939"/>
        <v>5616</v>
      </c>
      <c r="DFD11" s="43">
        <f t="shared" si="940"/>
        <v>936</v>
      </c>
      <c r="DFE11" s="63">
        <v>0</v>
      </c>
      <c r="DFF11" s="64">
        <v>0</v>
      </c>
      <c r="DFG11" s="64">
        <v>1377</v>
      </c>
      <c r="DFH11" s="64">
        <v>1006</v>
      </c>
      <c r="DFI11" s="64">
        <v>1869</v>
      </c>
      <c r="DFJ11" s="64">
        <v>781</v>
      </c>
      <c r="DFK11" s="127">
        <f t="shared" si="941"/>
        <v>5033</v>
      </c>
      <c r="DFL11" s="43">
        <f t="shared" si="942"/>
        <v>838.83333333333337</v>
      </c>
      <c r="DFM11" s="48">
        <v>0</v>
      </c>
      <c r="DFN11" s="49">
        <v>0</v>
      </c>
      <c r="DFO11" s="49">
        <v>518</v>
      </c>
      <c r="DFP11" s="49">
        <v>0</v>
      </c>
      <c r="DFQ11" s="49">
        <v>0</v>
      </c>
      <c r="DFR11" s="49">
        <v>0</v>
      </c>
      <c r="DFS11" s="127">
        <f t="shared" si="943"/>
        <v>518</v>
      </c>
      <c r="DFT11" s="43">
        <f t="shared" si="944"/>
        <v>86.333333333333329</v>
      </c>
      <c r="DFU11" s="48">
        <v>0</v>
      </c>
      <c r="DFV11" s="49">
        <v>648</v>
      </c>
      <c r="DFW11" s="49">
        <v>4474</v>
      </c>
      <c r="DFX11" s="49">
        <v>0</v>
      </c>
      <c r="DFY11" s="49">
        <v>0</v>
      </c>
      <c r="DFZ11" s="49">
        <v>583</v>
      </c>
      <c r="DGA11" s="127">
        <f t="shared" si="945"/>
        <v>5705</v>
      </c>
      <c r="DGB11" s="43">
        <f t="shared" si="946"/>
        <v>950.83333333333337</v>
      </c>
      <c r="DGC11" s="63">
        <v>3258</v>
      </c>
      <c r="DGD11" s="64">
        <v>0</v>
      </c>
      <c r="DGE11" s="64">
        <v>0</v>
      </c>
      <c r="DGF11" s="64">
        <v>3066</v>
      </c>
      <c r="DGG11" s="64">
        <v>0</v>
      </c>
      <c r="DGH11" s="64">
        <v>4</v>
      </c>
      <c r="DGI11" s="64">
        <f t="shared" si="947"/>
        <v>6328</v>
      </c>
      <c r="DGJ11" s="68">
        <f t="shared" si="948"/>
        <v>1054.6666666666667</v>
      </c>
      <c r="DGK11" s="63">
        <v>32</v>
      </c>
      <c r="DGL11" s="64">
        <v>37</v>
      </c>
      <c r="DGM11" s="64">
        <v>0</v>
      </c>
      <c r="DGN11" s="64">
        <v>0</v>
      </c>
      <c r="DGO11" s="64">
        <v>38</v>
      </c>
      <c r="DGP11" s="64">
        <v>1933</v>
      </c>
      <c r="DGQ11" s="64">
        <f t="shared" si="949"/>
        <v>2040</v>
      </c>
      <c r="DGR11" s="68">
        <f t="shared" si="950"/>
        <v>340</v>
      </c>
      <c r="DGS11" s="63">
        <v>0</v>
      </c>
      <c r="DGT11" s="64">
        <v>0</v>
      </c>
      <c r="DGU11" s="64">
        <v>236</v>
      </c>
      <c r="DGV11" s="64">
        <v>2684</v>
      </c>
      <c r="DGW11" s="64">
        <v>0</v>
      </c>
      <c r="DGX11" s="64">
        <v>0</v>
      </c>
      <c r="DGY11" s="64">
        <f t="shared" si="951"/>
        <v>2920</v>
      </c>
      <c r="DGZ11" s="68">
        <f t="shared" si="952"/>
        <v>486.66666666666669</v>
      </c>
      <c r="DHA11" s="478">
        <v>0</v>
      </c>
      <c r="DHB11" s="58">
        <v>0</v>
      </c>
      <c r="DHC11" s="58">
        <v>0</v>
      </c>
      <c r="DHD11" s="58">
        <v>1026</v>
      </c>
      <c r="DHE11" s="58">
        <v>799</v>
      </c>
      <c r="DHF11" s="58">
        <v>0</v>
      </c>
      <c r="DHG11" s="64">
        <f t="shared" si="953"/>
        <v>1825</v>
      </c>
      <c r="DHH11" s="68">
        <f t="shared" si="954"/>
        <v>304.16666666666669</v>
      </c>
      <c r="DHI11" s="63">
        <v>596</v>
      </c>
      <c r="DHJ11" s="64">
        <v>1864</v>
      </c>
      <c r="DHK11" s="64">
        <v>0</v>
      </c>
      <c r="DHL11" s="64">
        <v>2400</v>
      </c>
      <c r="DHM11" s="64">
        <v>0</v>
      </c>
      <c r="DHN11" s="64">
        <v>2993</v>
      </c>
      <c r="DHO11" s="64">
        <f t="shared" si="955"/>
        <v>7853</v>
      </c>
      <c r="DHP11" s="68">
        <f t="shared" si="956"/>
        <v>1308.8333333333333</v>
      </c>
      <c r="DHQ11" s="63">
        <v>0</v>
      </c>
      <c r="DHR11" s="64">
        <v>0</v>
      </c>
      <c r="DHS11" s="64">
        <v>1359</v>
      </c>
      <c r="DHT11" s="64">
        <v>0</v>
      </c>
      <c r="DHU11" s="64">
        <v>0</v>
      </c>
      <c r="DHV11" s="64">
        <v>0</v>
      </c>
      <c r="DHW11" s="64">
        <f t="shared" si="957"/>
        <v>1359</v>
      </c>
      <c r="DHX11" s="68">
        <f t="shared" si="958"/>
        <v>226.5</v>
      </c>
      <c r="DHY11" s="63">
        <v>0</v>
      </c>
      <c r="DHZ11" s="64">
        <v>1607</v>
      </c>
      <c r="DIA11" s="64">
        <v>882</v>
      </c>
      <c r="DIB11" s="64">
        <v>0</v>
      </c>
      <c r="DIC11" s="64">
        <v>0</v>
      </c>
      <c r="DID11" s="64">
        <v>0</v>
      </c>
      <c r="DIE11" s="64">
        <f t="shared" si="959"/>
        <v>2489</v>
      </c>
      <c r="DIF11" s="68">
        <f t="shared" si="960"/>
        <v>414.83333333333331</v>
      </c>
      <c r="DIG11" s="63">
        <v>1030</v>
      </c>
      <c r="DIH11" s="64">
        <v>5</v>
      </c>
      <c r="DII11" s="64">
        <v>0</v>
      </c>
      <c r="DIJ11" s="64">
        <v>3604</v>
      </c>
      <c r="DIK11" s="64">
        <v>0</v>
      </c>
      <c r="DIL11" s="64">
        <v>0</v>
      </c>
      <c r="DIM11" s="64">
        <f t="shared" si="961"/>
        <v>4639</v>
      </c>
      <c r="DIN11" s="68">
        <f t="shared" si="962"/>
        <v>773.16666666666663</v>
      </c>
      <c r="DIO11" s="63">
        <v>1512</v>
      </c>
      <c r="DIP11" s="64">
        <v>997</v>
      </c>
      <c r="DIQ11" s="64">
        <v>0</v>
      </c>
      <c r="DIR11" s="64">
        <v>0</v>
      </c>
      <c r="DIS11" s="64">
        <v>0</v>
      </c>
      <c r="DIT11" s="64">
        <v>0</v>
      </c>
      <c r="DIU11" s="64">
        <f t="shared" si="963"/>
        <v>2509</v>
      </c>
      <c r="DIV11" s="68">
        <f t="shared" si="964"/>
        <v>418.16666666666669</v>
      </c>
      <c r="DIW11" s="63">
        <v>2447</v>
      </c>
      <c r="DIX11" s="64">
        <v>0</v>
      </c>
      <c r="DIY11" s="64">
        <v>0</v>
      </c>
      <c r="DIZ11" s="64">
        <v>1242</v>
      </c>
      <c r="DJA11" s="64">
        <v>1045</v>
      </c>
      <c r="DJB11" s="64"/>
      <c r="DJC11" s="64">
        <f t="shared" si="965"/>
        <v>4734</v>
      </c>
      <c r="DJD11" s="68">
        <f t="shared" si="966"/>
        <v>789</v>
      </c>
      <c r="DJE11" s="63">
        <v>0</v>
      </c>
      <c r="DJF11" s="64">
        <v>0</v>
      </c>
      <c r="DJG11" s="64">
        <v>0</v>
      </c>
      <c r="DJH11" s="64">
        <v>12</v>
      </c>
      <c r="DJI11" s="64">
        <v>0</v>
      </c>
      <c r="DJJ11" s="64">
        <v>1414</v>
      </c>
      <c r="DJK11" s="64">
        <f t="shared" si="967"/>
        <v>1426</v>
      </c>
      <c r="DJL11" s="68">
        <f t="shared" si="968"/>
        <v>237.66666666666666</v>
      </c>
      <c r="DJM11" s="63">
        <v>2006</v>
      </c>
      <c r="DJN11" s="64">
        <v>1465</v>
      </c>
      <c r="DJO11" s="64">
        <v>371</v>
      </c>
      <c r="DJP11" s="64">
        <v>2310</v>
      </c>
      <c r="DJQ11" s="64">
        <v>0</v>
      </c>
      <c r="DJR11" s="64">
        <v>6</v>
      </c>
      <c r="DJS11" s="64">
        <f t="shared" si="969"/>
        <v>6158</v>
      </c>
      <c r="DJT11" s="68">
        <f t="shared" si="970"/>
        <v>1026.3333333333333</v>
      </c>
      <c r="DJU11" s="63">
        <v>0</v>
      </c>
      <c r="DJV11" s="64">
        <v>2871</v>
      </c>
      <c r="DJW11" s="64">
        <v>108</v>
      </c>
      <c r="DJX11" s="64">
        <v>1634</v>
      </c>
      <c r="DJY11" s="64">
        <v>1583</v>
      </c>
      <c r="DJZ11" s="64">
        <v>0</v>
      </c>
      <c r="DKA11" s="64">
        <f t="shared" si="971"/>
        <v>6196</v>
      </c>
      <c r="DKB11" s="68">
        <f t="shared" si="972"/>
        <v>1032.6666666666667</v>
      </c>
      <c r="DKC11" s="54">
        <v>0</v>
      </c>
      <c r="DKD11" s="127">
        <v>996</v>
      </c>
      <c r="DKE11" s="127">
        <v>435</v>
      </c>
      <c r="DKF11" s="127">
        <v>2006</v>
      </c>
      <c r="DKG11" s="127">
        <v>248</v>
      </c>
      <c r="DKH11" s="127">
        <v>852</v>
      </c>
      <c r="DKI11" s="64">
        <f t="shared" si="973"/>
        <v>4537</v>
      </c>
      <c r="DKJ11" s="68">
        <f t="shared" si="974"/>
        <v>756.16666666666663</v>
      </c>
      <c r="DKK11" s="63">
        <v>0</v>
      </c>
      <c r="DKL11" s="64">
        <v>2862</v>
      </c>
      <c r="DKM11" s="64">
        <v>345</v>
      </c>
      <c r="DKN11" s="64">
        <v>0</v>
      </c>
      <c r="DKO11" s="64">
        <v>0</v>
      </c>
      <c r="DKP11" s="64">
        <v>0</v>
      </c>
      <c r="DKQ11" s="64">
        <f t="shared" si="975"/>
        <v>3207</v>
      </c>
      <c r="DKR11" s="68">
        <f t="shared" si="976"/>
        <v>534.5</v>
      </c>
      <c r="DKS11" s="48">
        <v>0</v>
      </c>
      <c r="DKT11" s="49">
        <v>1404</v>
      </c>
      <c r="DKU11" s="49">
        <v>929</v>
      </c>
      <c r="DKV11" s="49">
        <v>0</v>
      </c>
      <c r="DKW11" s="49">
        <v>0</v>
      </c>
      <c r="DKX11" s="49">
        <v>0</v>
      </c>
      <c r="DKY11" s="64">
        <f t="shared" si="977"/>
        <v>2333</v>
      </c>
      <c r="DKZ11" s="68">
        <f t="shared" si="978"/>
        <v>388.83333333333331</v>
      </c>
      <c r="DLA11" s="63">
        <v>0</v>
      </c>
      <c r="DLB11" s="64">
        <v>2808</v>
      </c>
      <c r="DLC11" s="64">
        <v>459</v>
      </c>
      <c r="DLD11" s="64">
        <v>0</v>
      </c>
      <c r="DLE11" s="64">
        <v>0</v>
      </c>
      <c r="DLF11" s="64">
        <v>0</v>
      </c>
      <c r="DLG11" s="64">
        <f t="shared" si="979"/>
        <v>3267</v>
      </c>
      <c r="DLH11" s="68">
        <f t="shared" si="980"/>
        <v>544.5</v>
      </c>
      <c r="DLI11" s="48">
        <v>0</v>
      </c>
      <c r="DLJ11" s="49">
        <v>0</v>
      </c>
      <c r="DLK11" s="49">
        <v>2495</v>
      </c>
      <c r="DLL11" s="49">
        <v>0</v>
      </c>
      <c r="DLM11" s="49">
        <v>0</v>
      </c>
      <c r="DLN11" s="49">
        <v>1658</v>
      </c>
      <c r="DLO11" s="64">
        <f t="shared" si="981"/>
        <v>4153</v>
      </c>
      <c r="DLP11" s="68">
        <f t="shared" si="982"/>
        <v>692.16666666666663</v>
      </c>
      <c r="DLQ11" s="48">
        <v>0</v>
      </c>
      <c r="DLR11" s="49">
        <v>0</v>
      </c>
      <c r="DLS11" s="49">
        <v>0</v>
      </c>
      <c r="DLT11" s="49">
        <v>0</v>
      </c>
      <c r="DLU11" s="49">
        <v>0</v>
      </c>
      <c r="DLV11" s="49">
        <v>0</v>
      </c>
      <c r="DLW11" s="64">
        <f t="shared" si="983"/>
        <v>0</v>
      </c>
      <c r="DLX11" s="68">
        <f t="shared" si="984"/>
        <v>0</v>
      </c>
      <c r="DLY11" s="63">
        <v>0</v>
      </c>
      <c r="DLZ11" s="64">
        <v>0</v>
      </c>
      <c r="DMA11" s="64">
        <v>0</v>
      </c>
      <c r="DMB11" s="64">
        <v>0</v>
      </c>
      <c r="DMC11" s="64">
        <v>1666</v>
      </c>
      <c r="DMD11" s="64">
        <v>0</v>
      </c>
      <c r="DME11" s="64">
        <f t="shared" si="985"/>
        <v>1666</v>
      </c>
      <c r="DMF11" s="68">
        <f t="shared" si="986"/>
        <v>277.66666666666669</v>
      </c>
      <c r="DMG11" s="48">
        <v>0</v>
      </c>
      <c r="DMH11" s="49">
        <v>2342</v>
      </c>
      <c r="DMI11" s="49">
        <v>0</v>
      </c>
      <c r="DMJ11" s="49">
        <v>331</v>
      </c>
      <c r="DMK11" s="49">
        <v>0</v>
      </c>
      <c r="DML11" s="49">
        <v>0</v>
      </c>
      <c r="DMM11" s="64">
        <f t="shared" si="987"/>
        <v>2673</v>
      </c>
      <c r="DMN11" s="68">
        <f t="shared" si="988"/>
        <v>445.5</v>
      </c>
      <c r="DMO11" s="63">
        <v>162</v>
      </c>
      <c r="DMP11" s="64">
        <v>1484</v>
      </c>
      <c r="DMQ11" s="64">
        <v>386</v>
      </c>
      <c r="DMR11" s="64">
        <v>0</v>
      </c>
      <c r="DMS11" s="64">
        <v>0</v>
      </c>
      <c r="DMT11" s="64">
        <v>1230</v>
      </c>
      <c r="DMU11" s="64">
        <f t="shared" si="989"/>
        <v>3262</v>
      </c>
      <c r="DMV11" s="68">
        <f t="shared" si="990"/>
        <v>543.66666666666663</v>
      </c>
      <c r="DMW11" s="63">
        <v>1763</v>
      </c>
      <c r="DMX11" s="64">
        <v>0</v>
      </c>
      <c r="DMY11" s="64">
        <v>1980</v>
      </c>
      <c r="DMZ11" s="64">
        <v>0</v>
      </c>
      <c r="DNA11" s="64">
        <v>0</v>
      </c>
      <c r="DNB11" s="64">
        <v>41</v>
      </c>
      <c r="DNC11" s="64">
        <f t="shared" si="991"/>
        <v>3784</v>
      </c>
      <c r="DND11" s="68">
        <f t="shared" si="992"/>
        <v>630.66666666666663</v>
      </c>
      <c r="DNE11" s="63">
        <v>0</v>
      </c>
      <c r="DNF11" s="64">
        <v>0</v>
      </c>
      <c r="DNG11" s="64">
        <v>0</v>
      </c>
      <c r="DNH11" s="64">
        <v>0</v>
      </c>
      <c r="DNI11" s="64">
        <v>1313</v>
      </c>
      <c r="DNJ11" s="64">
        <v>0</v>
      </c>
      <c r="DNK11" s="64">
        <f t="shared" si="993"/>
        <v>1313</v>
      </c>
      <c r="DNL11" s="68">
        <f t="shared" si="994"/>
        <v>218.83333333333334</v>
      </c>
      <c r="DNM11" s="63">
        <v>1946</v>
      </c>
      <c r="DNN11" s="64">
        <v>0</v>
      </c>
      <c r="DNO11" s="64">
        <v>0</v>
      </c>
      <c r="DNP11" s="64">
        <v>637</v>
      </c>
      <c r="DNQ11" s="64">
        <v>0</v>
      </c>
      <c r="DNR11" s="64">
        <v>0</v>
      </c>
      <c r="DNS11" s="64">
        <f t="shared" si="995"/>
        <v>2583</v>
      </c>
      <c r="DNT11" s="68">
        <f t="shared" si="996"/>
        <v>430.5</v>
      </c>
      <c r="DNU11" s="63">
        <v>0</v>
      </c>
      <c r="DNV11" s="64">
        <v>1002</v>
      </c>
      <c r="DNW11" s="64">
        <v>0</v>
      </c>
      <c r="DNX11" s="64">
        <v>1411</v>
      </c>
      <c r="DNY11" s="64">
        <v>0</v>
      </c>
      <c r="DNZ11" s="64">
        <v>0</v>
      </c>
      <c r="DOA11" s="64">
        <f t="shared" si="997"/>
        <v>2413</v>
      </c>
      <c r="DOB11" s="68">
        <f t="shared" si="998"/>
        <v>402.16666666666669</v>
      </c>
      <c r="DOC11" s="63">
        <v>197</v>
      </c>
      <c r="DOD11" s="64">
        <v>1678</v>
      </c>
      <c r="DOE11" s="64">
        <v>0</v>
      </c>
      <c r="DOF11" s="64">
        <v>0</v>
      </c>
      <c r="DOG11" s="64">
        <v>0</v>
      </c>
      <c r="DOH11" s="64">
        <v>0</v>
      </c>
      <c r="DOI11" s="64">
        <f t="shared" si="999"/>
        <v>1875</v>
      </c>
      <c r="DOJ11" s="68">
        <f t="shared" si="1000"/>
        <v>312.5</v>
      </c>
      <c r="DOK11" s="63">
        <v>612</v>
      </c>
      <c r="DOL11" s="64">
        <v>0</v>
      </c>
      <c r="DOM11" s="64">
        <v>0</v>
      </c>
      <c r="DON11" s="64">
        <v>662</v>
      </c>
      <c r="DOO11" s="64">
        <v>0</v>
      </c>
      <c r="DOP11" s="64">
        <v>0</v>
      </c>
      <c r="DOQ11" s="64">
        <f t="shared" si="1001"/>
        <v>1274</v>
      </c>
      <c r="DOR11" s="68">
        <f t="shared" si="1002"/>
        <v>212.33333333333334</v>
      </c>
      <c r="DOS11" s="63">
        <v>0</v>
      </c>
      <c r="DOT11" s="64">
        <v>0</v>
      </c>
      <c r="DOU11" s="64">
        <v>1179</v>
      </c>
      <c r="DOV11" s="64">
        <v>0</v>
      </c>
      <c r="DOW11" s="64">
        <v>0</v>
      </c>
      <c r="DOX11" s="64">
        <v>0</v>
      </c>
      <c r="DOY11" s="64">
        <f t="shared" si="1003"/>
        <v>1179</v>
      </c>
      <c r="DOZ11" s="68">
        <f t="shared" si="1004"/>
        <v>196.5</v>
      </c>
      <c r="DPA11" s="63">
        <v>0</v>
      </c>
      <c r="DPB11" s="64">
        <v>0</v>
      </c>
      <c r="DPC11" s="64">
        <v>1650</v>
      </c>
      <c r="DPD11" s="64">
        <v>0</v>
      </c>
      <c r="DPE11" s="64">
        <v>0</v>
      </c>
      <c r="DPF11" s="64">
        <v>1541</v>
      </c>
      <c r="DPG11" s="64">
        <f t="shared" si="1005"/>
        <v>3191</v>
      </c>
      <c r="DPH11" s="68">
        <f t="shared" si="1006"/>
        <v>531.83333333333337</v>
      </c>
      <c r="DPI11" s="63">
        <v>0</v>
      </c>
      <c r="DPJ11" s="64">
        <v>0</v>
      </c>
      <c r="DPK11" s="64">
        <v>0</v>
      </c>
      <c r="DPL11" s="64">
        <v>0</v>
      </c>
      <c r="DPM11" s="64">
        <v>3316</v>
      </c>
      <c r="DPN11" s="64">
        <v>0</v>
      </c>
      <c r="DPO11" s="64">
        <f t="shared" si="1007"/>
        <v>3316</v>
      </c>
      <c r="DPP11" s="68">
        <f t="shared" si="1008"/>
        <v>552.66666666666663</v>
      </c>
      <c r="DPQ11" s="63">
        <v>0</v>
      </c>
      <c r="DPR11" s="64">
        <v>0</v>
      </c>
      <c r="DPS11" s="64">
        <v>0</v>
      </c>
      <c r="DPT11" s="64">
        <v>1337</v>
      </c>
      <c r="DPU11" s="64">
        <v>0</v>
      </c>
      <c r="DPV11" s="64">
        <v>0</v>
      </c>
      <c r="DPW11" s="64">
        <f t="shared" si="1009"/>
        <v>1337</v>
      </c>
      <c r="DPX11" s="68">
        <f t="shared" si="1010"/>
        <v>222.83333333333334</v>
      </c>
      <c r="DPY11" s="63">
        <v>0</v>
      </c>
      <c r="DPZ11" s="64">
        <v>1403</v>
      </c>
      <c r="DQA11" s="64">
        <f>SUMIF(SUMPK!$B:$B,$B:$B,SUMPK!$O:$O)</f>
        <v>1497</v>
      </c>
      <c r="DQB11" s="64">
        <v>0</v>
      </c>
      <c r="DQC11" s="64">
        <v>1640</v>
      </c>
      <c r="DQD11" s="64">
        <v>0</v>
      </c>
      <c r="DQE11" s="64">
        <f t="shared" si="1011"/>
        <v>4540</v>
      </c>
      <c r="DQF11" s="68">
        <f t="shared" si="1012"/>
        <v>756.66666666666663</v>
      </c>
      <c r="DQG11" s="63">
        <v>0</v>
      </c>
      <c r="DQH11" s="64">
        <v>0</v>
      </c>
      <c r="DQI11" s="64">
        <v>0</v>
      </c>
      <c r="DQJ11" s="64">
        <v>0</v>
      </c>
      <c r="DQK11" s="64">
        <v>0</v>
      </c>
      <c r="DQL11" s="64">
        <v>0</v>
      </c>
      <c r="DQM11" s="64">
        <f t="shared" si="1013"/>
        <v>0</v>
      </c>
      <c r="DQN11" s="68">
        <f t="shared" si="1014"/>
        <v>0</v>
      </c>
      <c r="DQO11" s="48">
        <v>0</v>
      </c>
      <c r="DQP11" s="49">
        <v>0</v>
      </c>
      <c r="DQQ11" s="49">
        <v>0</v>
      </c>
      <c r="DQR11" s="49">
        <v>0</v>
      </c>
      <c r="DQS11" s="49">
        <v>0</v>
      </c>
      <c r="DQT11" s="49">
        <v>0</v>
      </c>
      <c r="DQU11" s="64">
        <f t="shared" si="1015"/>
        <v>0</v>
      </c>
      <c r="DQV11" s="68">
        <f t="shared" si="1016"/>
        <v>0</v>
      </c>
      <c r="DQW11" s="63">
        <v>0</v>
      </c>
      <c r="DQX11" s="64">
        <v>0</v>
      </c>
      <c r="DQY11" s="64">
        <v>0</v>
      </c>
      <c r="DQZ11" s="64">
        <v>0</v>
      </c>
      <c r="DRA11" s="64">
        <v>0</v>
      </c>
      <c r="DRB11" s="64">
        <v>14</v>
      </c>
      <c r="DRC11" s="64">
        <f t="shared" si="1017"/>
        <v>14</v>
      </c>
      <c r="DRD11" s="68">
        <f t="shared" si="1018"/>
        <v>2.3333333333333335</v>
      </c>
      <c r="DRE11" s="63">
        <v>0</v>
      </c>
      <c r="DRF11" s="64">
        <v>0</v>
      </c>
      <c r="DRG11" s="64">
        <v>0</v>
      </c>
      <c r="DRH11" s="64">
        <v>0</v>
      </c>
      <c r="DRI11" s="64">
        <v>1961</v>
      </c>
      <c r="DRJ11" s="64">
        <v>0</v>
      </c>
      <c r="DRK11" s="64">
        <f t="shared" si="1019"/>
        <v>1961</v>
      </c>
      <c r="DRL11" s="68">
        <f t="shared" si="1020"/>
        <v>326.83333333333331</v>
      </c>
      <c r="DRM11" s="63">
        <v>310</v>
      </c>
      <c r="DRN11" s="64">
        <v>0</v>
      </c>
      <c r="DRO11" s="64">
        <v>0</v>
      </c>
      <c r="DRP11" s="64">
        <v>0</v>
      </c>
      <c r="DRQ11" s="64">
        <v>1041</v>
      </c>
      <c r="DRR11" s="64">
        <v>313</v>
      </c>
      <c r="DRS11" s="64">
        <f t="shared" si="1021"/>
        <v>1664</v>
      </c>
      <c r="DRT11" s="68">
        <f t="shared" si="1022"/>
        <v>277.33333333333331</v>
      </c>
      <c r="DRU11" s="63">
        <v>0</v>
      </c>
      <c r="DRV11" s="64">
        <v>0</v>
      </c>
      <c r="DRW11" s="64">
        <v>0</v>
      </c>
      <c r="DRX11" s="64">
        <v>0</v>
      </c>
      <c r="DRY11" s="64">
        <v>470</v>
      </c>
      <c r="DRZ11" s="64">
        <v>0</v>
      </c>
      <c r="DSA11" s="64">
        <f t="shared" si="1023"/>
        <v>470</v>
      </c>
      <c r="DSB11" s="68">
        <f t="shared" si="1024"/>
        <v>78.333333333333329</v>
      </c>
      <c r="DSC11" s="48">
        <v>1006</v>
      </c>
      <c r="DSD11" s="49">
        <v>1017</v>
      </c>
      <c r="DSE11" s="49">
        <v>0</v>
      </c>
      <c r="DSF11" s="49">
        <v>624</v>
      </c>
      <c r="DSG11" s="49">
        <v>0</v>
      </c>
      <c r="DSH11" s="49">
        <v>751</v>
      </c>
      <c r="DSI11" s="64">
        <f t="shared" si="1025"/>
        <v>3398</v>
      </c>
      <c r="DSJ11" s="68">
        <f t="shared" si="1026"/>
        <v>566.33333333333337</v>
      </c>
      <c r="DSK11" s="63">
        <v>0</v>
      </c>
      <c r="DSL11" s="64">
        <v>383</v>
      </c>
      <c r="DSM11" s="64">
        <v>0</v>
      </c>
      <c r="DSO11" s="64">
        <v>1728</v>
      </c>
      <c r="DSP11" s="64">
        <v>35</v>
      </c>
      <c r="DSQ11" s="64">
        <f t="shared" si="457"/>
        <v>2146</v>
      </c>
      <c r="DSR11" s="68">
        <f t="shared" si="1027"/>
        <v>357.66666666666669</v>
      </c>
      <c r="DSS11" s="82">
        <v>0</v>
      </c>
      <c r="DST11" s="83">
        <v>0</v>
      </c>
      <c r="DSU11" s="83">
        <v>1321</v>
      </c>
      <c r="DSV11" s="83">
        <v>171</v>
      </c>
      <c r="DSW11" s="83">
        <v>0</v>
      </c>
      <c r="DSX11" s="83">
        <v>0</v>
      </c>
      <c r="DSY11" s="64">
        <f t="shared" si="1028"/>
        <v>1492</v>
      </c>
      <c r="DSZ11" s="68">
        <f t="shared" si="1029"/>
        <v>248.66666666666666</v>
      </c>
      <c r="DTA11" s="48">
        <v>0</v>
      </c>
      <c r="DTB11" s="49">
        <v>1866</v>
      </c>
      <c r="DTC11" s="49">
        <v>0</v>
      </c>
      <c r="DTD11" s="49">
        <v>0</v>
      </c>
      <c r="DTE11" s="49">
        <v>0</v>
      </c>
      <c r="DTF11" s="49">
        <v>1968</v>
      </c>
      <c r="DTG11" s="64">
        <f t="shared" si="1030"/>
        <v>3834</v>
      </c>
      <c r="DTH11" s="68">
        <f t="shared" si="1031"/>
        <v>639</v>
      </c>
      <c r="DTI11" s="48">
        <v>0</v>
      </c>
      <c r="DTJ11" s="49">
        <v>0</v>
      </c>
      <c r="DTK11" s="49">
        <v>493</v>
      </c>
      <c r="DTL11" s="49">
        <v>1176</v>
      </c>
      <c r="DTM11" s="49">
        <v>486</v>
      </c>
      <c r="DTN11" s="49">
        <v>350</v>
      </c>
      <c r="DTO11" s="64">
        <f t="shared" si="1032"/>
        <v>2505</v>
      </c>
      <c r="DTP11" s="68">
        <f t="shared" si="1033"/>
        <v>417.5</v>
      </c>
      <c r="DTQ11" s="48">
        <v>0</v>
      </c>
      <c r="DTR11" s="49">
        <v>1663</v>
      </c>
      <c r="DTS11" s="49">
        <v>0</v>
      </c>
      <c r="DTT11" s="49">
        <v>0</v>
      </c>
      <c r="DTU11" s="49">
        <v>0</v>
      </c>
      <c r="DTV11" s="49">
        <v>1676</v>
      </c>
      <c r="DTW11" s="64">
        <f t="shared" si="1034"/>
        <v>3339</v>
      </c>
      <c r="DTX11" s="68">
        <f t="shared" si="1035"/>
        <v>556.5</v>
      </c>
      <c r="DTY11" s="63">
        <v>0</v>
      </c>
      <c r="DTZ11" s="64">
        <v>0</v>
      </c>
      <c r="DUA11" s="64">
        <v>667</v>
      </c>
      <c r="DUB11" s="64">
        <v>847</v>
      </c>
      <c r="DUC11" s="64">
        <v>0</v>
      </c>
      <c r="DUD11" s="64">
        <v>1404</v>
      </c>
      <c r="DUE11" s="64">
        <f t="shared" si="1036"/>
        <v>2918</v>
      </c>
      <c r="DUF11" s="68">
        <f t="shared" si="1037"/>
        <v>486.33333333333331</v>
      </c>
      <c r="DUG11" s="48">
        <v>97</v>
      </c>
      <c r="DUH11" s="49">
        <v>0</v>
      </c>
      <c r="DUI11" s="49">
        <v>0</v>
      </c>
      <c r="DUJ11" s="49">
        <v>0</v>
      </c>
      <c r="DUK11" s="49">
        <v>606</v>
      </c>
      <c r="DUL11" s="49">
        <v>1673</v>
      </c>
      <c r="DUM11" s="64">
        <f t="shared" si="1038"/>
        <v>2376</v>
      </c>
      <c r="DUN11" s="68">
        <f t="shared" si="1039"/>
        <v>396</v>
      </c>
      <c r="DUO11" s="63">
        <v>2087</v>
      </c>
      <c r="DUP11" s="64">
        <v>265</v>
      </c>
      <c r="DUQ11" s="64">
        <v>0</v>
      </c>
      <c r="DUR11" s="64">
        <v>119</v>
      </c>
      <c r="DUS11" s="64">
        <v>0</v>
      </c>
      <c r="DUT11" s="64">
        <v>0</v>
      </c>
      <c r="DUU11" s="64">
        <f t="shared" si="1040"/>
        <v>2471</v>
      </c>
      <c r="DUV11" s="68">
        <f t="shared" si="1041"/>
        <v>411.83333333333331</v>
      </c>
      <c r="DUW11" s="48">
        <v>604</v>
      </c>
      <c r="DUX11" s="49">
        <v>0</v>
      </c>
      <c r="DUY11" s="49">
        <v>0</v>
      </c>
      <c r="DUZ11" s="49">
        <v>0</v>
      </c>
      <c r="DVA11" s="49">
        <v>1519</v>
      </c>
      <c r="DVB11" s="49">
        <v>547</v>
      </c>
      <c r="DVC11" s="64">
        <f t="shared" si="1042"/>
        <v>2670</v>
      </c>
      <c r="DVD11" s="68">
        <f t="shared" si="1043"/>
        <v>445</v>
      </c>
      <c r="DVE11" s="239">
        <v>949</v>
      </c>
      <c r="DVF11" s="1">
        <v>0</v>
      </c>
      <c r="DVG11" s="1">
        <v>0</v>
      </c>
      <c r="DVH11" s="1">
        <v>0</v>
      </c>
      <c r="DVI11" s="1">
        <v>520</v>
      </c>
      <c r="DVJ11" s="1">
        <v>22</v>
      </c>
      <c r="DVK11" s="64">
        <f t="shared" si="1044"/>
        <v>1491</v>
      </c>
      <c r="DVL11" s="68">
        <f t="shared" si="1045"/>
        <v>248.5</v>
      </c>
      <c r="DVM11" s="48">
        <v>0</v>
      </c>
      <c r="DVN11" s="49">
        <v>2219</v>
      </c>
      <c r="DVO11" s="49">
        <v>0</v>
      </c>
      <c r="DVP11" s="49">
        <v>0</v>
      </c>
      <c r="DVQ11" s="49">
        <v>822</v>
      </c>
      <c r="DVR11" s="49">
        <v>2343</v>
      </c>
      <c r="DVS11" s="64">
        <f t="shared" si="1046"/>
        <v>5384</v>
      </c>
      <c r="DVT11" s="68">
        <f t="shared" si="1047"/>
        <v>897.33333333333337</v>
      </c>
      <c r="DVU11" s="63">
        <v>0</v>
      </c>
      <c r="DVV11" s="64">
        <v>3581</v>
      </c>
      <c r="DVW11" s="64">
        <v>274</v>
      </c>
      <c r="DVX11" s="64">
        <v>2700</v>
      </c>
      <c r="DVY11" s="64">
        <v>389</v>
      </c>
      <c r="DVZ11" s="64">
        <v>0</v>
      </c>
      <c r="DWA11" s="64">
        <f t="shared" si="1048"/>
        <v>6944</v>
      </c>
      <c r="DWB11" s="68">
        <f t="shared" si="1049"/>
        <v>1157.3333333333333</v>
      </c>
      <c r="DWC11" s="48">
        <v>0</v>
      </c>
      <c r="DWD11" s="49">
        <v>0</v>
      </c>
      <c r="DWE11" s="49">
        <v>0</v>
      </c>
      <c r="DWF11" s="49">
        <v>3011</v>
      </c>
      <c r="DWG11" s="49">
        <v>0</v>
      </c>
      <c r="DWH11" s="49">
        <v>0</v>
      </c>
      <c r="DWI11" s="64">
        <f t="shared" si="1050"/>
        <v>3011</v>
      </c>
      <c r="DWJ11" s="68">
        <f t="shared" si="1051"/>
        <v>501.83333333333331</v>
      </c>
      <c r="DWK11" s="48">
        <v>418</v>
      </c>
      <c r="DWL11" s="49">
        <v>512</v>
      </c>
      <c r="DWM11" s="49">
        <v>0</v>
      </c>
      <c r="DWN11" s="49">
        <v>1728</v>
      </c>
      <c r="DWO11" s="49">
        <v>627</v>
      </c>
      <c r="DWP11" s="49">
        <v>2</v>
      </c>
      <c r="DWQ11" s="64">
        <f t="shared" si="1052"/>
        <v>3287</v>
      </c>
      <c r="DWR11" s="68">
        <f t="shared" si="1053"/>
        <v>547.83333333333337</v>
      </c>
      <c r="DWS11" s="48">
        <v>0</v>
      </c>
      <c r="DWT11" s="49">
        <v>0</v>
      </c>
      <c r="DWU11" s="49">
        <v>1000</v>
      </c>
      <c r="DWV11" s="49">
        <v>2608</v>
      </c>
      <c r="DWW11" s="49">
        <v>784</v>
      </c>
      <c r="DWX11" s="49">
        <v>0</v>
      </c>
      <c r="DWY11" s="64">
        <f t="shared" si="1054"/>
        <v>4392</v>
      </c>
      <c r="DWZ11" s="68">
        <f t="shared" si="1055"/>
        <v>732</v>
      </c>
      <c r="DXA11" s="48">
        <v>0</v>
      </c>
      <c r="DXB11" s="49">
        <v>0</v>
      </c>
      <c r="DXC11" s="49">
        <v>0</v>
      </c>
      <c r="DXD11" s="49">
        <v>0</v>
      </c>
      <c r="DXE11" s="49">
        <v>0</v>
      </c>
      <c r="DXF11" s="49">
        <v>0</v>
      </c>
      <c r="DXG11" s="64">
        <f t="shared" si="1056"/>
        <v>0</v>
      </c>
      <c r="DXH11" s="68">
        <f t="shared" si="1057"/>
        <v>0</v>
      </c>
      <c r="DXI11" s="48">
        <v>0</v>
      </c>
      <c r="DXJ11" s="49">
        <v>0</v>
      </c>
      <c r="DXK11" s="49">
        <v>0</v>
      </c>
      <c r="DXL11" s="49">
        <v>676</v>
      </c>
      <c r="DXM11" s="49">
        <v>67</v>
      </c>
      <c r="DXN11" s="49">
        <v>953</v>
      </c>
      <c r="DXO11" s="64">
        <f t="shared" si="1058"/>
        <v>1696</v>
      </c>
      <c r="DXP11" s="68">
        <f t="shared" si="1059"/>
        <v>282.66666666666669</v>
      </c>
      <c r="DXQ11" s="48">
        <v>0</v>
      </c>
      <c r="DXR11" s="49">
        <v>725</v>
      </c>
      <c r="DXS11" s="49">
        <v>168</v>
      </c>
      <c r="DXT11" s="49">
        <v>0</v>
      </c>
      <c r="DXU11" s="49">
        <v>0</v>
      </c>
      <c r="DXV11" s="49">
        <v>0</v>
      </c>
      <c r="DXW11" s="64">
        <f t="shared" si="1060"/>
        <v>893</v>
      </c>
      <c r="DXX11" s="68">
        <f t="shared" si="1061"/>
        <v>148.83333333333334</v>
      </c>
      <c r="DXY11" s="48">
        <v>0</v>
      </c>
      <c r="DXZ11" s="49">
        <v>684</v>
      </c>
      <c r="DYA11" s="49">
        <v>753</v>
      </c>
      <c r="DYB11" s="49">
        <v>702</v>
      </c>
      <c r="DYC11" s="49">
        <v>413</v>
      </c>
      <c r="DYD11" s="49">
        <v>1031</v>
      </c>
      <c r="DYE11" s="64">
        <f t="shared" si="1062"/>
        <v>3583</v>
      </c>
      <c r="DYF11" s="68">
        <f t="shared" si="1063"/>
        <v>597.16666666666663</v>
      </c>
      <c r="DYG11" s="48">
        <v>303</v>
      </c>
      <c r="DYH11" s="49">
        <v>0</v>
      </c>
      <c r="DYI11" s="49">
        <v>0</v>
      </c>
      <c r="DYJ11" s="49">
        <v>0</v>
      </c>
      <c r="DYK11" s="49">
        <v>156</v>
      </c>
      <c r="DYL11" s="49">
        <v>2036</v>
      </c>
      <c r="DYM11" s="64">
        <f t="shared" si="1064"/>
        <v>2495</v>
      </c>
      <c r="DYN11" s="68">
        <f t="shared" si="1065"/>
        <v>415.83333333333331</v>
      </c>
      <c r="DYO11" s="48">
        <v>194</v>
      </c>
      <c r="DYP11" s="49">
        <v>893</v>
      </c>
      <c r="DYQ11" s="49">
        <v>0</v>
      </c>
      <c r="DYR11" s="49">
        <v>0</v>
      </c>
      <c r="DYS11" s="49">
        <v>1447</v>
      </c>
      <c r="DYT11" s="49">
        <v>838</v>
      </c>
      <c r="DYU11" s="64">
        <f t="shared" si="1066"/>
        <v>3372</v>
      </c>
      <c r="DYV11" s="68">
        <f t="shared" si="1067"/>
        <v>562</v>
      </c>
      <c r="DYW11" s="48">
        <v>1158</v>
      </c>
      <c r="DYX11" s="49">
        <v>1663</v>
      </c>
      <c r="DYY11" s="49">
        <v>0</v>
      </c>
      <c r="DYZ11" s="49">
        <v>2339</v>
      </c>
      <c r="DZA11" s="49">
        <v>0</v>
      </c>
      <c r="DZB11" s="49">
        <v>0</v>
      </c>
      <c r="DZC11" s="64">
        <f t="shared" si="1068"/>
        <v>5160</v>
      </c>
      <c r="DZD11" s="68">
        <f t="shared" si="1069"/>
        <v>860</v>
      </c>
      <c r="DZE11" s="48">
        <v>1</v>
      </c>
      <c r="DZF11" s="49">
        <v>0</v>
      </c>
      <c r="DZG11" s="49">
        <v>1169</v>
      </c>
      <c r="DZH11" s="49">
        <v>0</v>
      </c>
      <c r="DZI11" s="49">
        <v>0</v>
      </c>
      <c r="DZJ11" s="49">
        <v>1174</v>
      </c>
      <c r="DZK11" s="64">
        <f t="shared" si="1070"/>
        <v>2344</v>
      </c>
      <c r="DZL11" s="68">
        <f t="shared" si="1071"/>
        <v>390.66666666666669</v>
      </c>
      <c r="DZM11" s="48">
        <v>0</v>
      </c>
      <c r="DZN11" s="49">
        <v>2576</v>
      </c>
      <c r="DZO11" s="49">
        <v>0</v>
      </c>
      <c r="DZP11" s="49">
        <v>0</v>
      </c>
      <c r="DZQ11" s="49">
        <v>1663</v>
      </c>
      <c r="DZR11" s="49">
        <v>0</v>
      </c>
      <c r="DZS11" s="64">
        <f t="shared" si="1072"/>
        <v>4239</v>
      </c>
      <c r="DZT11" s="68">
        <f t="shared" si="1073"/>
        <v>706.5</v>
      </c>
      <c r="DZU11" s="63">
        <v>0</v>
      </c>
      <c r="DZV11" s="64">
        <v>0</v>
      </c>
      <c r="DZW11" s="64">
        <v>6</v>
      </c>
      <c r="DZX11" s="64">
        <v>3322</v>
      </c>
      <c r="DZY11" s="64">
        <v>0</v>
      </c>
      <c r="DZZ11" s="64">
        <v>0</v>
      </c>
      <c r="EAA11" s="64">
        <f t="shared" si="1074"/>
        <v>3328</v>
      </c>
      <c r="EAB11" s="68">
        <f t="shared" si="1075"/>
        <v>554.66666666666663</v>
      </c>
      <c r="EAC11" s="48">
        <v>0</v>
      </c>
      <c r="EAD11" s="49">
        <v>337</v>
      </c>
      <c r="EAE11" s="49">
        <v>206</v>
      </c>
      <c r="EAF11" s="49">
        <v>1325</v>
      </c>
      <c r="EAG11" s="49">
        <v>538</v>
      </c>
      <c r="EAH11" s="49">
        <v>950</v>
      </c>
      <c r="EAI11" s="64">
        <f t="shared" si="1076"/>
        <v>3356</v>
      </c>
      <c r="EAJ11" s="68">
        <f t="shared" si="1077"/>
        <v>559.33333333333337</v>
      </c>
      <c r="EAK11" s="48">
        <v>0</v>
      </c>
      <c r="EAL11" s="49">
        <v>76</v>
      </c>
      <c r="EAM11" s="49">
        <v>0</v>
      </c>
      <c r="EAN11" s="49">
        <v>419</v>
      </c>
      <c r="EAO11" s="49">
        <v>2582</v>
      </c>
      <c r="EAP11" s="49">
        <v>0</v>
      </c>
      <c r="EAQ11" s="64">
        <f t="shared" si="1078"/>
        <v>3077</v>
      </c>
      <c r="EAR11" s="68">
        <f t="shared" si="1079"/>
        <v>512.83333333333337</v>
      </c>
      <c r="EAS11" s="48">
        <v>1241</v>
      </c>
      <c r="EAT11" s="49">
        <v>133</v>
      </c>
      <c r="EAU11" s="49">
        <v>32</v>
      </c>
      <c r="EAV11" s="49">
        <v>0</v>
      </c>
      <c r="EAW11" s="49">
        <v>0</v>
      </c>
      <c r="EAX11" s="49">
        <v>0</v>
      </c>
      <c r="EAY11" s="64">
        <f t="shared" si="1080"/>
        <v>1406</v>
      </c>
      <c r="EAZ11" s="68">
        <f t="shared" si="1081"/>
        <v>234.33333333333334</v>
      </c>
      <c r="EBA11" s="48">
        <v>0</v>
      </c>
      <c r="EBB11" s="49">
        <v>0</v>
      </c>
      <c r="EBC11" s="49">
        <v>64</v>
      </c>
      <c r="EBD11" s="49">
        <v>986</v>
      </c>
      <c r="EBE11" s="49">
        <v>1813</v>
      </c>
      <c r="EBF11" s="49">
        <v>0</v>
      </c>
      <c r="EBG11" s="64">
        <f t="shared" si="1082"/>
        <v>2863</v>
      </c>
      <c r="EBH11" s="68">
        <f t="shared" si="1083"/>
        <v>477.16666666666669</v>
      </c>
      <c r="EBI11" s="48">
        <v>486</v>
      </c>
      <c r="EBJ11" s="49">
        <v>2073</v>
      </c>
      <c r="EBK11" s="49">
        <v>0</v>
      </c>
      <c r="EBL11" s="49">
        <v>0</v>
      </c>
      <c r="EBM11" s="49">
        <v>0</v>
      </c>
      <c r="EBN11" s="49">
        <v>0</v>
      </c>
      <c r="EBO11" s="64">
        <f t="shared" si="1084"/>
        <v>2559</v>
      </c>
      <c r="EBP11" s="68">
        <f t="shared" si="1085"/>
        <v>426.5</v>
      </c>
      <c r="EBQ11" s="48">
        <v>1678</v>
      </c>
      <c r="EBR11" s="49">
        <v>496</v>
      </c>
      <c r="EBS11" s="49">
        <v>155</v>
      </c>
      <c r="EBT11" s="49">
        <v>0</v>
      </c>
      <c r="EBU11" s="49">
        <v>73</v>
      </c>
      <c r="EBV11" s="49">
        <v>3264</v>
      </c>
      <c r="EBW11" s="64">
        <f t="shared" si="1086"/>
        <v>5666</v>
      </c>
      <c r="EBX11" s="68">
        <f t="shared" si="1087"/>
        <v>944.33333333333337</v>
      </c>
      <c r="EBY11" s="48">
        <v>0</v>
      </c>
      <c r="EBZ11" s="49">
        <v>49</v>
      </c>
      <c r="ECA11" s="49">
        <v>0</v>
      </c>
      <c r="ECB11" s="49">
        <v>0</v>
      </c>
      <c r="ECC11" s="49">
        <v>0</v>
      </c>
      <c r="ECD11" s="49">
        <v>0</v>
      </c>
      <c r="ECE11" s="64">
        <f t="shared" si="1088"/>
        <v>49</v>
      </c>
      <c r="ECF11" s="68">
        <f t="shared" si="1089"/>
        <v>8.1666666666666661</v>
      </c>
      <c r="ECG11" s="48">
        <v>0</v>
      </c>
      <c r="ECH11" s="49">
        <v>0</v>
      </c>
      <c r="ECI11" s="49">
        <v>1359</v>
      </c>
      <c r="ECJ11" s="49">
        <v>0</v>
      </c>
      <c r="ECK11" s="49">
        <v>0</v>
      </c>
      <c r="ECL11" s="49">
        <v>0</v>
      </c>
      <c r="ECM11" s="64">
        <f t="shared" si="1090"/>
        <v>1359</v>
      </c>
      <c r="ECN11" s="68">
        <f t="shared" si="1091"/>
        <v>226.5</v>
      </c>
      <c r="ECO11" s="48">
        <v>1369</v>
      </c>
      <c r="ECP11" s="49">
        <v>1029</v>
      </c>
      <c r="ECQ11" s="49">
        <v>0</v>
      </c>
      <c r="ECR11" s="49">
        <v>0</v>
      </c>
      <c r="ECS11" s="49">
        <v>0</v>
      </c>
      <c r="ECT11" s="49">
        <v>0</v>
      </c>
      <c r="ECU11" s="64">
        <f t="shared" si="1092"/>
        <v>2398</v>
      </c>
      <c r="ECV11" s="68">
        <f t="shared" si="1093"/>
        <v>399.66666666666669</v>
      </c>
      <c r="ECW11" s="48">
        <v>0</v>
      </c>
      <c r="ECX11" s="49">
        <v>0</v>
      </c>
      <c r="ECY11" s="49">
        <v>0</v>
      </c>
      <c r="ECZ11" s="49">
        <v>835</v>
      </c>
      <c r="EDA11" s="49">
        <v>0</v>
      </c>
      <c r="EDB11" s="49">
        <v>1180</v>
      </c>
      <c r="EDC11" s="64">
        <f t="shared" si="1094"/>
        <v>2015</v>
      </c>
      <c r="EDD11" s="68">
        <f t="shared" si="1095"/>
        <v>335.83333333333331</v>
      </c>
      <c r="EDE11" s="48">
        <v>0</v>
      </c>
      <c r="EDF11" s="49">
        <v>0</v>
      </c>
      <c r="EDG11" s="49">
        <v>0</v>
      </c>
      <c r="EDH11" s="49">
        <v>1019</v>
      </c>
      <c r="EDI11" s="49">
        <v>0</v>
      </c>
      <c r="EDJ11" s="49">
        <v>841</v>
      </c>
      <c r="EDK11" s="64">
        <f t="shared" si="1096"/>
        <v>1860</v>
      </c>
      <c r="EDL11" s="68">
        <f t="shared" si="1097"/>
        <v>310</v>
      </c>
      <c r="EDM11" s="48">
        <v>0</v>
      </c>
      <c r="EDN11" s="49">
        <v>0</v>
      </c>
      <c r="EDO11" s="49">
        <v>0</v>
      </c>
      <c r="EDP11" s="49">
        <v>1360</v>
      </c>
      <c r="EDQ11" s="49">
        <v>0</v>
      </c>
      <c r="EDR11" s="49">
        <v>0</v>
      </c>
      <c r="EDS11" s="64">
        <f t="shared" si="1098"/>
        <v>1360</v>
      </c>
      <c r="EDT11" s="68">
        <f t="shared" si="1099"/>
        <v>226.66666666666666</v>
      </c>
      <c r="EDU11" s="63">
        <v>677</v>
      </c>
      <c r="EDV11" s="64">
        <v>56</v>
      </c>
      <c r="EDW11" s="64">
        <v>1015</v>
      </c>
      <c r="EDX11" s="64">
        <v>0</v>
      </c>
      <c r="EDY11" s="64">
        <v>0</v>
      </c>
      <c r="EDZ11" s="64">
        <v>42</v>
      </c>
      <c r="EEA11" s="64">
        <f t="shared" si="1100"/>
        <v>1790</v>
      </c>
      <c r="EEB11" s="68">
        <f t="shared" si="1101"/>
        <v>298.33333333333331</v>
      </c>
      <c r="EEC11" s="48">
        <v>442</v>
      </c>
      <c r="EED11" s="49">
        <v>854</v>
      </c>
      <c r="EEE11" s="49">
        <v>119</v>
      </c>
      <c r="EEF11" s="49">
        <v>0</v>
      </c>
      <c r="EEG11" s="49">
        <v>0</v>
      </c>
      <c r="EEH11" s="49">
        <v>1767</v>
      </c>
      <c r="EEI11" s="64">
        <f t="shared" si="1102"/>
        <v>3182</v>
      </c>
      <c r="EEJ11" s="68">
        <f t="shared" si="1103"/>
        <v>530.33333333333337</v>
      </c>
      <c r="EEK11" s="63">
        <v>486</v>
      </c>
      <c r="EEL11" s="64">
        <v>885</v>
      </c>
      <c r="EEM11" s="64">
        <v>0</v>
      </c>
      <c r="EEN11" s="64">
        <v>0</v>
      </c>
      <c r="EEO11" s="64">
        <v>0</v>
      </c>
      <c r="EEP11" s="64">
        <v>0</v>
      </c>
      <c r="EEQ11" s="64">
        <f t="shared" si="1104"/>
        <v>1371</v>
      </c>
      <c r="EER11" s="68">
        <f t="shared" si="1105"/>
        <v>228.5</v>
      </c>
      <c r="EES11" s="48">
        <v>589</v>
      </c>
      <c r="EET11" s="49">
        <v>525</v>
      </c>
      <c r="EEU11" s="49">
        <v>0</v>
      </c>
      <c r="EEV11" s="49">
        <v>0</v>
      </c>
      <c r="EEW11" s="49">
        <v>102</v>
      </c>
      <c r="EEX11" s="49">
        <v>0</v>
      </c>
      <c r="EEY11" s="64">
        <f t="shared" si="1106"/>
        <v>1216</v>
      </c>
      <c r="EEZ11" s="68">
        <f t="shared" si="1107"/>
        <v>202.66666666666666</v>
      </c>
      <c r="EFA11" s="63">
        <v>0</v>
      </c>
      <c r="EFB11" s="64">
        <v>0</v>
      </c>
      <c r="EFC11" s="64">
        <v>0</v>
      </c>
      <c r="EFD11" s="64">
        <v>0</v>
      </c>
      <c r="EFE11" s="64">
        <v>0</v>
      </c>
      <c r="EFF11" s="64">
        <v>0</v>
      </c>
      <c r="EFG11" s="64">
        <f t="shared" si="1108"/>
        <v>0</v>
      </c>
      <c r="EFH11" s="68">
        <f t="shared" si="1109"/>
        <v>0</v>
      </c>
      <c r="EFI11" s="63">
        <v>0</v>
      </c>
      <c r="EFJ11" s="64">
        <v>361</v>
      </c>
      <c r="EFK11" s="64">
        <v>0</v>
      </c>
      <c r="EFL11" s="64">
        <v>0</v>
      </c>
      <c r="EFM11" s="64">
        <v>0</v>
      </c>
      <c r="EFN11" s="64">
        <v>0</v>
      </c>
      <c r="EFO11" s="64">
        <f t="shared" si="1110"/>
        <v>361</v>
      </c>
      <c r="EFP11" s="68">
        <f t="shared" si="1111"/>
        <v>60.166666666666664</v>
      </c>
      <c r="EFQ11" s="48">
        <v>0</v>
      </c>
      <c r="EFR11" s="49">
        <v>0</v>
      </c>
      <c r="EFS11" s="49">
        <v>0</v>
      </c>
      <c r="EFT11" s="49">
        <v>0</v>
      </c>
      <c r="EFU11" s="49">
        <v>0</v>
      </c>
      <c r="EFV11" s="49">
        <v>0</v>
      </c>
      <c r="EFW11" s="64">
        <f t="shared" si="1112"/>
        <v>0</v>
      </c>
      <c r="EFX11" s="68">
        <f t="shared" si="1113"/>
        <v>0</v>
      </c>
      <c r="EFY11" s="63">
        <v>0</v>
      </c>
      <c r="EFZ11" s="64">
        <v>0</v>
      </c>
      <c r="EGA11" s="64">
        <v>0</v>
      </c>
      <c r="EGB11" s="64">
        <v>0</v>
      </c>
      <c r="EGC11" s="64">
        <v>1321</v>
      </c>
      <c r="EGD11" s="64">
        <v>488</v>
      </c>
      <c r="EGE11" s="64">
        <f t="shared" si="1114"/>
        <v>1809</v>
      </c>
      <c r="EGF11" s="68">
        <f t="shared" si="1115"/>
        <v>301.5</v>
      </c>
      <c r="EGG11" s="48">
        <v>0</v>
      </c>
      <c r="EGH11" s="49">
        <v>724</v>
      </c>
      <c r="EGI11" s="49">
        <v>0</v>
      </c>
      <c r="EGJ11" s="49">
        <v>0</v>
      </c>
      <c r="EGK11" s="49">
        <v>0</v>
      </c>
      <c r="EGL11" s="49">
        <v>0</v>
      </c>
      <c r="EGM11" s="64">
        <f t="shared" si="1116"/>
        <v>724</v>
      </c>
      <c r="EGN11" s="68">
        <f t="shared" si="1117"/>
        <v>120.66666666666667</v>
      </c>
      <c r="EGO11" s="63">
        <v>850</v>
      </c>
      <c r="EGP11" s="64">
        <v>0</v>
      </c>
      <c r="EGQ11" s="64">
        <v>0</v>
      </c>
      <c r="EGR11" s="64">
        <v>0</v>
      </c>
      <c r="EGS11" s="64">
        <v>1526</v>
      </c>
      <c r="EGT11" s="64">
        <v>0</v>
      </c>
      <c r="EGU11" s="64">
        <f t="shared" si="1118"/>
        <v>2376</v>
      </c>
      <c r="EGV11" s="68">
        <f t="shared" si="1119"/>
        <v>396</v>
      </c>
      <c r="EGW11" s="63">
        <v>0</v>
      </c>
      <c r="EGX11" s="64">
        <v>0</v>
      </c>
      <c r="EGY11" s="64">
        <v>0</v>
      </c>
      <c r="EGZ11" s="64">
        <v>336</v>
      </c>
      <c r="EHA11" s="64">
        <v>1052</v>
      </c>
      <c r="EHB11" s="64">
        <v>707</v>
      </c>
      <c r="EHC11" s="64">
        <f t="shared" si="1120"/>
        <v>2095</v>
      </c>
      <c r="EHD11" s="68">
        <f t="shared" si="1121"/>
        <v>349.16666666666669</v>
      </c>
      <c r="EHE11" s="63">
        <v>833</v>
      </c>
      <c r="EHF11" s="64">
        <v>0</v>
      </c>
      <c r="EHG11" s="64">
        <v>0</v>
      </c>
      <c r="EHH11" s="64">
        <v>0</v>
      </c>
      <c r="EHI11" s="64">
        <v>0</v>
      </c>
      <c r="EHJ11" s="64">
        <v>0</v>
      </c>
      <c r="EHK11" s="64">
        <f t="shared" si="1122"/>
        <v>833</v>
      </c>
      <c r="EHL11" s="68">
        <f t="shared" si="1123"/>
        <v>138.83333333333334</v>
      </c>
      <c r="EHM11" s="63">
        <v>0</v>
      </c>
      <c r="EHN11" s="64">
        <v>858</v>
      </c>
      <c r="EHO11" s="64">
        <v>0</v>
      </c>
      <c r="EHP11" s="64">
        <v>0</v>
      </c>
      <c r="EHQ11" s="64">
        <v>0</v>
      </c>
      <c r="EHR11" s="64">
        <v>166</v>
      </c>
      <c r="EHS11" s="64">
        <f t="shared" si="1124"/>
        <v>1024</v>
      </c>
      <c r="EHT11" s="68">
        <f t="shared" si="1125"/>
        <v>170.66666666666666</v>
      </c>
      <c r="EHU11" s="63">
        <v>0</v>
      </c>
      <c r="EHV11" s="64">
        <v>304</v>
      </c>
      <c r="EHW11" s="64">
        <v>0</v>
      </c>
      <c r="EHX11" s="64">
        <v>128</v>
      </c>
      <c r="EHY11" s="64">
        <v>0</v>
      </c>
      <c r="EHZ11" s="64">
        <v>0</v>
      </c>
      <c r="EIA11" s="64">
        <f t="shared" si="1126"/>
        <v>432</v>
      </c>
      <c r="EIB11" s="68">
        <f t="shared" si="1127"/>
        <v>72</v>
      </c>
      <c r="EIC11" s="48">
        <v>0</v>
      </c>
      <c r="EID11" s="49">
        <v>246</v>
      </c>
      <c r="EIE11" s="49">
        <v>255</v>
      </c>
      <c r="EIF11" s="49">
        <v>654</v>
      </c>
      <c r="EIG11" s="49">
        <v>1661</v>
      </c>
      <c r="EIH11" s="49">
        <v>641</v>
      </c>
      <c r="EII11" s="64">
        <f t="shared" si="1128"/>
        <v>3457</v>
      </c>
      <c r="EIJ11" s="68">
        <f t="shared" si="1129"/>
        <v>576.16666666666663</v>
      </c>
      <c r="EIK11" s="48">
        <v>0</v>
      </c>
      <c r="EIL11" s="49">
        <v>0</v>
      </c>
      <c r="EIM11" s="49">
        <v>0</v>
      </c>
      <c r="EIN11" s="49">
        <v>0</v>
      </c>
      <c r="EIO11" s="49">
        <v>1812</v>
      </c>
      <c r="EIP11" s="49">
        <v>0</v>
      </c>
      <c r="EIQ11" s="64">
        <f t="shared" si="1130"/>
        <v>1812</v>
      </c>
      <c r="EIR11" s="68">
        <f t="shared" si="1131"/>
        <v>302</v>
      </c>
      <c r="EIS11" s="63">
        <v>262</v>
      </c>
      <c r="EIT11" s="64">
        <v>1068</v>
      </c>
      <c r="EIU11" s="64">
        <v>762</v>
      </c>
      <c r="EIV11" s="64">
        <v>0</v>
      </c>
      <c r="EIW11" s="64">
        <v>0</v>
      </c>
      <c r="EIX11" s="64">
        <v>0</v>
      </c>
      <c r="EIY11" s="64">
        <f t="shared" si="1132"/>
        <v>2092</v>
      </c>
      <c r="EIZ11" s="68">
        <f t="shared" si="1133"/>
        <v>348.66666666666669</v>
      </c>
      <c r="EJA11" s="48">
        <v>1663</v>
      </c>
      <c r="EJB11" s="49">
        <v>0</v>
      </c>
      <c r="EJC11" s="49">
        <v>0</v>
      </c>
      <c r="EJD11" s="49">
        <v>1404</v>
      </c>
      <c r="EJE11" s="49">
        <v>262</v>
      </c>
      <c r="EJF11" s="49">
        <v>0</v>
      </c>
      <c r="EJG11" s="64">
        <f t="shared" si="1134"/>
        <v>3329</v>
      </c>
      <c r="EJH11" s="68">
        <f t="shared" si="1135"/>
        <v>554.83333333333337</v>
      </c>
      <c r="EJI11" s="48">
        <v>324</v>
      </c>
      <c r="EJJ11" s="49">
        <v>1008</v>
      </c>
      <c r="EJK11" s="49">
        <v>0</v>
      </c>
      <c r="EJL11" s="49">
        <v>0</v>
      </c>
      <c r="EJM11" s="49">
        <v>0</v>
      </c>
      <c r="EJN11" s="49">
        <v>1352</v>
      </c>
      <c r="EJO11" s="64">
        <f t="shared" si="1136"/>
        <v>2684</v>
      </c>
      <c r="EJP11" s="68">
        <f t="shared" si="1137"/>
        <v>447.33333333333331</v>
      </c>
      <c r="EJQ11" s="63">
        <v>0</v>
      </c>
      <c r="EJR11" s="64">
        <v>0</v>
      </c>
      <c r="EJS11" s="64">
        <v>0</v>
      </c>
      <c r="EJT11" s="64">
        <v>0</v>
      </c>
      <c r="EJU11" s="64">
        <v>667</v>
      </c>
      <c r="EJV11" s="64">
        <v>0</v>
      </c>
      <c r="EJW11" s="64">
        <f t="shared" si="1138"/>
        <v>667</v>
      </c>
      <c r="EJX11" s="68">
        <f t="shared" si="1139"/>
        <v>111.16666666666667</v>
      </c>
      <c r="EJY11" s="63">
        <v>0</v>
      </c>
      <c r="EJZ11" s="64">
        <v>0</v>
      </c>
      <c r="EKA11" s="64">
        <v>0</v>
      </c>
      <c r="EKB11" s="64">
        <v>0</v>
      </c>
      <c r="EKC11" s="64">
        <v>0</v>
      </c>
      <c r="EKD11" s="64">
        <v>821</v>
      </c>
      <c r="EKE11" s="64">
        <f t="shared" si="1140"/>
        <v>821</v>
      </c>
      <c r="EKF11" s="68">
        <f t="shared" si="1141"/>
        <v>136.83333333333334</v>
      </c>
      <c r="EKG11" s="48">
        <v>2015</v>
      </c>
      <c r="EKH11" s="49">
        <v>0</v>
      </c>
      <c r="EKI11" s="49">
        <v>0</v>
      </c>
      <c r="EKJ11" s="49">
        <v>0</v>
      </c>
      <c r="EKK11" s="49">
        <v>0</v>
      </c>
      <c r="EKL11" s="49">
        <v>0</v>
      </c>
      <c r="EKM11" s="64">
        <f t="shared" si="1142"/>
        <v>2015</v>
      </c>
      <c r="EKN11" s="68">
        <f t="shared" si="1143"/>
        <v>335.83333333333331</v>
      </c>
      <c r="EKO11" s="63">
        <v>1341</v>
      </c>
      <c r="EKP11" s="64">
        <v>0</v>
      </c>
      <c r="EKQ11" s="64">
        <v>781</v>
      </c>
      <c r="EKR11" s="64">
        <v>324</v>
      </c>
      <c r="EKS11" s="64">
        <v>1994</v>
      </c>
      <c r="EKT11" s="64">
        <v>0</v>
      </c>
      <c r="EKU11" s="64">
        <f t="shared" si="1144"/>
        <v>4440</v>
      </c>
      <c r="EKV11" s="68">
        <f t="shared" si="1145"/>
        <v>740</v>
      </c>
      <c r="EKW11" s="48">
        <v>0</v>
      </c>
      <c r="EKX11" s="49">
        <v>0</v>
      </c>
      <c r="EKY11" s="49">
        <v>0</v>
      </c>
      <c r="EKZ11" s="49">
        <v>437</v>
      </c>
      <c r="ELA11" s="49">
        <v>0</v>
      </c>
      <c r="ELB11" s="49">
        <v>355</v>
      </c>
      <c r="ELC11" s="64">
        <f t="shared" si="1146"/>
        <v>792</v>
      </c>
      <c r="ELD11" s="68">
        <f t="shared" si="1147"/>
        <v>132</v>
      </c>
      <c r="ELE11" s="63">
        <v>0</v>
      </c>
      <c r="ELF11" s="64">
        <v>0</v>
      </c>
      <c r="ELG11" s="64">
        <v>97</v>
      </c>
      <c r="ELH11" s="64">
        <v>518</v>
      </c>
      <c r="ELI11" s="64">
        <v>0</v>
      </c>
      <c r="ELJ11" s="64">
        <v>0</v>
      </c>
      <c r="ELK11" s="64">
        <f t="shared" si="1148"/>
        <v>615</v>
      </c>
      <c r="ELL11" s="184">
        <f t="shared" si="1149"/>
        <v>102.5</v>
      </c>
      <c r="ELM11" s="665"/>
      <c r="ELN11" s="244">
        <v>0</v>
      </c>
      <c r="ELO11" s="64">
        <v>0</v>
      </c>
      <c r="ELP11" s="64">
        <v>0</v>
      </c>
      <c r="ELQ11" s="64">
        <v>0</v>
      </c>
      <c r="ELR11" s="64">
        <v>0</v>
      </c>
      <c r="ELS11" s="211">
        <v>566</v>
      </c>
      <c r="ELT11" s="671">
        <f t="shared" si="1150"/>
        <v>566</v>
      </c>
      <c r="ELU11" s="211">
        <f t="shared" si="1151"/>
        <v>94.333333333333329</v>
      </c>
      <c r="ELV11" s="244">
        <v>0</v>
      </c>
      <c r="ELW11" s="64">
        <v>1665</v>
      </c>
      <c r="ELX11" s="64">
        <v>0</v>
      </c>
      <c r="ELY11" s="64">
        <v>0</v>
      </c>
      <c r="ELZ11" s="64">
        <v>788</v>
      </c>
      <c r="EMA11" s="64">
        <v>875</v>
      </c>
      <c r="EMB11" s="64">
        <f t="shared" si="1152"/>
        <v>3328</v>
      </c>
      <c r="EMC11" s="211">
        <f t="shared" si="1153"/>
        <v>554.66666666666663</v>
      </c>
      <c r="EMD11" s="244">
        <v>0</v>
      </c>
      <c r="EME11" s="64">
        <v>0</v>
      </c>
      <c r="EMF11" s="64">
        <v>0</v>
      </c>
      <c r="EMG11" s="64">
        <v>0</v>
      </c>
      <c r="EMH11" s="64">
        <v>0</v>
      </c>
      <c r="EMI11" s="64">
        <v>0</v>
      </c>
      <c r="EMJ11" s="64">
        <f t="shared" si="1154"/>
        <v>0</v>
      </c>
      <c r="EMK11" s="211">
        <f t="shared" si="1155"/>
        <v>0</v>
      </c>
      <c r="EML11" s="244">
        <v>1656</v>
      </c>
      <c r="EMM11" s="64">
        <v>0</v>
      </c>
      <c r="EMN11" s="64">
        <v>0</v>
      </c>
      <c r="EMO11" s="64">
        <v>0</v>
      </c>
      <c r="EMP11" s="64">
        <v>1974</v>
      </c>
      <c r="EMQ11" s="64">
        <v>0</v>
      </c>
      <c r="EMR11" s="64">
        <f t="shared" si="1156"/>
        <v>3630</v>
      </c>
      <c r="EMS11" s="211">
        <f t="shared" si="1157"/>
        <v>605</v>
      </c>
      <c r="EMT11" s="195">
        <v>0</v>
      </c>
      <c r="EMU11" s="49">
        <v>0</v>
      </c>
      <c r="EMV11" s="49">
        <v>0</v>
      </c>
      <c r="EMW11" s="49">
        <v>0</v>
      </c>
      <c r="EMX11" s="49">
        <v>1669</v>
      </c>
      <c r="EMY11" s="49">
        <v>594</v>
      </c>
      <c r="EMZ11" s="64">
        <f t="shared" si="1158"/>
        <v>2263</v>
      </c>
      <c r="ENA11" s="211">
        <f t="shared" si="1159"/>
        <v>377.16666666666669</v>
      </c>
      <c r="ENB11" s="244">
        <v>1054</v>
      </c>
      <c r="ENC11" s="64">
        <v>0</v>
      </c>
      <c r="END11" s="64">
        <v>0</v>
      </c>
      <c r="ENE11" s="64">
        <v>0</v>
      </c>
      <c r="ENF11" s="64">
        <v>820</v>
      </c>
      <c r="ENG11" s="64">
        <v>0</v>
      </c>
      <c r="ENH11" s="64">
        <f t="shared" si="1160"/>
        <v>1874</v>
      </c>
      <c r="ENI11" s="211">
        <f t="shared" si="1161"/>
        <v>312.33333333333331</v>
      </c>
      <c r="ENJ11" s="195">
        <v>0</v>
      </c>
      <c r="ENK11" s="49">
        <v>0</v>
      </c>
      <c r="ENL11" s="49">
        <v>0</v>
      </c>
      <c r="ENM11" s="49">
        <v>0</v>
      </c>
      <c r="ENN11" s="49">
        <v>0</v>
      </c>
      <c r="ENO11" s="49">
        <v>872</v>
      </c>
      <c r="ENP11" s="64">
        <f t="shared" si="1162"/>
        <v>872</v>
      </c>
      <c r="ENQ11" s="211">
        <f t="shared" si="1163"/>
        <v>145.33333333333334</v>
      </c>
      <c r="ENR11" s="244">
        <v>0</v>
      </c>
      <c r="ENS11" s="64">
        <v>0</v>
      </c>
      <c r="ENT11" s="64">
        <v>0</v>
      </c>
      <c r="ENU11" s="64">
        <v>216</v>
      </c>
      <c r="ENV11" s="64">
        <v>1056</v>
      </c>
      <c r="ENW11" s="64">
        <v>0</v>
      </c>
      <c r="ENX11" s="64">
        <f t="shared" si="1164"/>
        <v>1272</v>
      </c>
      <c r="ENY11" s="211">
        <f t="shared" si="1165"/>
        <v>212</v>
      </c>
      <c r="ENZ11" s="244">
        <f>SUMIF(SUMPK!$B:$B,$B:$B,SUMPK!$O:$O)</f>
        <v>1497</v>
      </c>
      <c r="EOA11" s="64">
        <v>0</v>
      </c>
      <c r="EOB11" s="64">
        <v>163</v>
      </c>
      <c r="EOC11" s="64">
        <v>167</v>
      </c>
      <c r="EOD11" s="64">
        <v>389</v>
      </c>
      <c r="EOE11" s="64">
        <v>96</v>
      </c>
      <c r="EOF11" s="64">
        <f t="shared" si="1166"/>
        <v>2312</v>
      </c>
      <c r="EOG11" s="211">
        <f t="shared" si="1167"/>
        <v>385.33333333333331</v>
      </c>
      <c r="EOH11" s="244">
        <v>1596</v>
      </c>
      <c r="EOI11" s="64">
        <v>0</v>
      </c>
      <c r="EOJ11" s="64">
        <v>0</v>
      </c>
      <c r="EOK11" s="64">
        <v>501</v>
      </c>
      <c r="EOL11" s="64">
        <v>0</v>
      </c>
      <c r="EOM11" s="64">
        <v>0</v>
      </c>
      <c r="EON11" s="64">
        <f t="shared" si="1168"/>
        <v>2097</v>
      </c>
      <c r="EOO11" s="211">
        <f t="shared" si="1169"/>
        <v>349.5</v>
      </c>
      <c r="EOP11" s="244">
        <v>0</v>
      </c>
      <c r="EOQ11" s="64">
        <v>1945</v>
      </c>
      <c r="EOR11" s="64">
        <v>113</v>
      </c>
      <c r="EOS11" s="64">
        <v>0</v>
      </c>
      <c r="EOT11" s="64">
        <v>0</v>
      </c>
      <c r="EOU11" s="64"/>
      <c r="EOV11" s="64">
        <f t="shared" si="1170"/>
        <v>2058</v>
      </c>
      <c r="EOW11" s="211">
        <f t="shared" si="1171"/>
        <v>343</v>
      </c>
      <c r="EOX11" s="244">
        <v>0</v>
      </c>
      <c r="EOY11" s="64">
        <v>1005</v>
      </c>
      <c r="EOZ11" s="64">
        <v>0</v>
      </c>
      <c r="EPA11" s="64">
        <v>1649</v>
      </c>
      <c r="EPB11" s="64">
        <v>0</v>
      </c>
      <c r="EPC11" s="64">
        <v>0</v>
      </c>
      <c r="EPD11" s="64">
        <f t="shared" si="1172"/>
        <v>2654</v>
      </c>
      <c r="EPE11" s="211">
        <f t="shared" si="1173"/>
        <v>442.33333333333331</v>
      </c>
      <c r="EPF11" s="244">
        <v>1644</v>
      </c>
      <c r="EPG11" s="64">
        <v>0</v>
      </c>
      <c r="EPH11" s="64">
        <v>0</v>
      </c>
      <c r="EPI11" s="64">
        <v>0</v>
      </c>
      <c r="EPJ11" s="64">
        <v>0</v>
      </c>
      <c r="EPK11" s="64">
        <v>0</v>
      </c>
      <c r="EPL11" s="64">
        <f t="shared" si="1174"/>
        <v>1644</v>
      </c>
      <c r="EPM11" s="211">
        <f t="shared" si="1175"/>
        <v>274</v>
      </c>
      <c r="EPN11" s="195">
        <v>0</v>
      </c>
      <c r="EPO11" s="49">
        <v>0</v>
      </c>
      <c r="EPP11" s="49">
        <v>0</v>
      </c>
      <c r="EPQ11" s="49">
        <v>0</v>
      </c>
      <c r="EPR11" s="49">
        <v>1669</v>
      </c>
      <c r="EPS11" s="49">
        <v>0</v>
      </c>
      <c r="EPT11" s="64">
        <f t="shared" si="1176"/>
        <v>1669</v>
      </c>
      <c r="EPU11" s="211">
        <f t="shared" si="1177"/>
        <v>278.16666666666669</v>
      </c>
      <c r="EPV11" s="244">
        <v>0</v>
      </c>
      <c r="EPW11" s="64">
        <v>823</v>
      </c>
      <c r="EPX11" s="64">
        <v>0</v>
      </c>
      <c r="EPY11" s="64">
        <v>0</v>
      </c>
      <c r="EPZ11" s="64">
        <v>0</v>
      </c>
      <c r="EQA11" s="64">
        <v>0</v>
      </c>
      <c r="EQB11" s="64">
        <f t="shared" si="1178"/>
        <v>823</v>
      </c>
      <c r="EQC11" s="211">
        <f t="shared" si="1179"/>
        <v>137.16666666666666</v>
      </c>
      <c r="EQD11" s="195">
        <v>0</v>
      </c>
      <c r="EQE11" s="49">
        <v>1166</v>
      </c>
      <c r="EQF11" s="49">
        <v>1675</v>
      </c>
      <c r="EQG11" s="49">
        <v>0</v>
      </c>
      <c r="EQH11" s="49">
        <v>0</v>
      </c>
      <c r="EQI11" s="49">
        <v>0</v>
      </c>
      <c r="EQJ11" s="64">
        <f t="shared" si="1180"/>
        <v>2841</v>
      </c>
      <c r="EQK11" s="211">
        <f t="shared" si="1181"/>
        <v>473.5</v>
      </c>
      <c r="EQL11" s="244">
        <v>0</v>
      </c>
      <c r="EQM11" s="64">
        <v>0</v>
      </c>
      <c r="EQN11" s="64">
        <v>0</v>
      </c>
      <c r="EQO11" s="64">
        <v>0</v>
      </c>
      <c r="EQP11" s="64">
        <v>1683</v>
      </c>
      <c r="EQQ11" s="64">
        <v>0</v>
      </c>
      <c r="EQR11" s="64">
        <f t="shared" si="1182"/>
        <v>1683</v>
      </c>
      <c r="EQS11" s="211">
        <f t="shared" si="1183"/>
        <v>280.5</v>
      </c>
      <c r="EQT11" s="244">
        <v>0</v>
      </c>
      <c r="EQU11" s="64">
        <v>0</v>
      </c>
      <c r="EQV11" s="64">
        <v>899</v>
      </c>
      <c r="EQW11" s="64">
        <v>0</v>
      </c>
      <c r="EQX11" s="64">
        <v>100</v>
      </c>
      <c r="EQY11" s="64">
        <v>228</v>
      </c>
      <c r="EQZ11" s="64">
        <f t="shared" si="1184"/>
        <v>1227</v>
      </c>
      <c r="ERA11" s="211">
        <f t="shared" si="1185"/>
        <v>204.5</v>
      </c>
      <c r="ERB11" s="195">
        <v>0</v>
      </c>
      <c r="ERC11" s="49">
        <v>0</v>
      </c>
      <c r="ERD11" s="49">
        <v>71</v>
      </c>
      <c r="ERE11" s="49">
        <v>132</v>
      </c>
      <c r="ERF11" s="49">
        <v>0</v>
      </c>
      <c r="ERG11" s="49">
        <v>493</v>
      </c>
      <c r="ERH11" s="64">
        <f t="shared" si="1186"/>
        <v>696</v>
      </c>
      <c r="ERI11" s="211">
        <f t="shared" si="1187"/>
        <v>116</v>
      </c>
      <c r="ERJ11" s="195">
        <v>0</v>
      </c>
      <c r="ERK11" s="49">
        <v>1501</v>
      </c>
      <c r="ERL11" s="49">
        <v>0</v>
      </c>
      <c r="ERM11" s="49">
        <v>0</v>
      </c>
      <c r="ERN11" s="49">
        <v>0</v>
      </c>
      <c r="ERO11" s="49">
        <v>162</v>
      </c>
      <c r="ERP11" s="64">
        <f t="shared" si="1188"/>
        <v>1663</v>
      </c>
      <c r="ERQ11" s="211">
        <f t="shared" si="1189"/>
        <v>277.16666666666669</v>
      </c>
      <c r="ERR11" s="195">
        <v>503</v>
      </c>
      <c r="ERS11" s="49">
        <v>0</v>
      </c>
      <c r="ERT11" s="49">
        <v>0</v>
      </c>
      <c r="ERU11" s="49">
        <v>0</v>
      </c>
      <c r="ERV11" s="49">
        <v>829</v>
      </c>
      <c r="ERW11" s="49">
        <v>0</v>
      </c>
      <c r="ERX11" s="64">
        <f t="shared" si="1190"/>
        <v>1332</v>
      </c>
      <c r="ERY11" s="211">
        <f t="shared" si="1191"/>
        <v>222</v>
      </c>
      <c r="ERZ11" s="195">
        <v>0</v>
      </c>
      <c r="ESA11" s="49">
        <v>0</v>
      </c>
      <c r="ESB11" s="49">
        <v>0</v>
      </c>
      <c r="ESC11" s="49">
        <v>0</v>
      </c>
      <c r="ESD11" s="49">
        <v>0</v>
      </c>
      <c r="ESE11" s="49">
        <v>0</v>
      </c>
      <c r="ESF11" s="64">
        <f t="shared" si="1192"/>
        <v>0</v>
      </c>
      <c r="ESG11" s="211">
        <f t="shared" si="1193"/>
        <v>0</v>
      </c>
      <c r="ESH11" s="195">
        <v>689</v>
      </c>
      <c r="ESI11" s="49">
        <v>182</v>
      </c>
      <c r="ESJ11" s="49">
        <v>1188</v>
      </c>
      <c r="ESK11" s="49">
        <v>506</v>
      </c>
      <c r="ESL11" s="49">
        <v>0</v>
      </c>
      <c r="ESM11" s="49">
        <v>0</v>
      </c>
      <c r="ESN11" s="64">
        <f t="shared" si="1194"/>
        <v>2565</v>
      </c>
      <c r="ESO11" s="211">
        <f t="shared" si="1195"/>
        <v>427.5</v>
      </c>
      <c r="ESP11" s="195">
        <v>0</v>
      </c>
      <c r="ESQ11" s="49">
        <v>1689</v>
      </c>
      <c r="ESR11" s="49">
        <v>0</v>
      </c>
      <c r="ESS11" s="49">
        <v>0</v>
      </c>
      <c r="EST11" s="49">
        <v>0</v>
      </c>
      <c r="ESU11" s="49">
        <v>0</v>
      </c>
      <c r="ESV11" s="64">
        <f t="shared" si="1196"/>
        <v>1689</v>
      </c>
      <c r="ESW11" s="211">
        <f t="shared" si="1197"/>
        <v>281.5</v>
      </c>
      <c r="ESX11" s="346">
        <v>829</v>
      </c>
      <c r="ESY11" s="343">
        <v>0</v>
      </c>
      <c r="ESZ11" s="343">
        <v>0</v>
      </c>
      <c r="ETA11" s="343">
        <v>1080</v>
      </c>
      <c r="ETB11" s="343">
        <v>588</v>
      </c>
      <c r="ETC11" s="343">
        <v>0</v>
      </c>
      <c r="ETD11" s="322">
        <f t="shared" si="1198"/>
        <v>2497</v>
      </c>
      <c r="ETE11" s="736">
        <f t="shared" si="1199"/>
        <v>416.16666666666669</v>
      </c>
      <c r="ETF11" s="458">
        <v>0</v>
      </c>
      <c r="ETG11" s="83">
        <v>0</v>
      </c>
      <c r="ETH11" s="83">
        <v>0</v>
      </c>
      <c r="ETI11" s="83">
        <v>1830</v>
      </c>
      <c r="ETJ11" s="83">
        <v>162</v>
      </c>
      <c r="ETK11" s="83">
        <v>1518</v>
      </c>
      <c r="ETL11" s="64">
        <f t="shared" si="1200"/>
        <v>3510</v>
      </c>
      <c r="ETM11" s="211">
        <f t="shared" si="1201"/>
        <v>585</v>
      </c>
      <c r="ETN11" s="195">
        <v>0</v>
      </c>
      <c r="ETO11" s="49">
        <v>0</v>
      </c>
      <c r="ETP11" s="49">
        <v>0</v>
      </c>
      <c r="ETQ11" s="49">
        <v>1666</v>
      </c>
      <c r="ETR11" s="49">
        <v>542</v>
      </c>
      <c r="ETS11" s="49">
        <v>0</v>
      </c>
      <c r="ETT11" s="808">
        <f t="shared" si="1202"/>
        <v>2208</v>
      </c>
      <c r="ETU11" s="211">
        <f t="shared" si="1203"/>
        <v>368</v>
      </c>
      <c r="ETV11" s="195">
        <v>0</v>
      </c>
      <c r="ETW11" s="49">
        <v>529</v>
      </c>
      <c r="ETX11" s="49">
        <v>51</v>
      </c>
      <c r="ETY11" s="49">
        <v>0</v>
      </c>
      <c r="ETZ11" s="49">
        <v>0</v>
      </c>
      <c r="EUA11" s="49">
        <v>275</v>
      </c>
      <c r="EUB11" s="808">
        <f t="shared" si="1204"/>
        <v>855</v>
      </c>
      <c r="EUC11" s="211">
        <f t="shared" si="1205"/>
        <v>142.5</v>
      </c>
      <c r="EUD11" s="829">
        <v>357</v>
      </c>
      <c r="EUE11" s="49">
        <v>601</v>
      </c>
      <c r="EUF11" s="49">
        <v>1790</v>
      </c>
      <c r="EUG11" s="49">
        <v>0</v>
      </c>
      <c r="EUH11" s="49">
        <v>0</v>
      </c>
      <c r="EUI11" s="830">
        <v>509</v>
      </c>
      <c r="EUJ11" s="826">
        <f t="shared" si="1206"/>
        <v>3257</v>
      </c>
      <c r="EUK11" s="211">
        <f t="shared" si="1207"/>
        <v>542.83333333333337</v>
      </c>
      <c r="EUL11" s="458">
        <v>843</v>
      </c>
      <c r="EUM11" s="83">
        <v>0</v>
      </c>
      <c r="EUN11" s="83">
        <v>0</v>
      </c>
      <c r="EUO11" s="83">
        <v>0</v>
      </c>
      <c r="EUP11" s="83">
        <v>0</v>
      </c>
      <c r="EUQ11" s="83">
        <v>1195</v>
      </c>
      <c r="EUR11" s="808">
        <f t="shared" si="1208"/>
        <v>2038</v>
      </c>
      <c r="EUS11" s="211">
        <f t="shared" si="1209"/>
        <v>339.66666666666669</v>
      </c>
      <c r="EUT11" s="458">
        <v>0</v>
      </c>
      <c r="EUU11" s="83">
        <v>0</v>
      </c>
      <c r="EUV11" s="83">
        <v>0</v>
      </c>
      <c r="EUW11" s="83">
        <v>16</v>
      </c>
      <c r="EUX11" s="83">
        <v>703</v>
      </c>
      <c r="EUY11" s="83">
        <v>0</v>
      </c>
      <c r="EUZ11" s="808">
        <f t="shared" si="1210"/>
        <v>719</v>
      </c>
      <c r="EVA11" s="211">
        <f t="shared" si="1211"/>
        <v>119.83333333333333</v>
      </c>
      <c r="EVB11" s="195">
        <v>546</v>
      </c>
      <c r="EVC11" s="49">
        <v>0</v>
      </c>
      <c r="EVD11" s="49">
        <v>1649</v>
      </c>
      <c r="EVE11" s="49">
        <v>0</v>
      </c>
      <c r="EVF11" s="49">
        <v>0</v>
      </c>
      <c r="EVG11" s="49">
        <v>1643</v>
      </c>
      <c r="EVH11" s="808">
        <f t="shared" si="1212"/>
        <v>3838</v>
      </c>
      <c r="EVI11" s="211">
        <f t="shared" si="1213"/>
        <v>639.66666666666663</v>
      </c>
      <c r="EVJ11" s="195">
        <v>0</v>
      </c>
      <c r="EVK11" s="49">
        <v>648</v>
      </c>
      <c r="EVL11" s="49">
        <v>273</v>
      </c>
      <c r="EVM11" s="49">
        <v>0</v>
      </c>
      <c r="EVN11" s="49">
        <v>0</v>
      </c>
      <c r="EVO11" s="49">
        <v>486</v>
      </c>
      <c r="EVP11" s="808">
        <f t="shared" si="1214"/>
        <v>1407</v>
      </c>
      <c r="EVQ11" s="211">
        <f t="shared" si="1215"/>
        <v>234.5</v>
      </c>
      <c r="EVR11" s="195">
        <v>859</v>
      </c>
      <c r="EVS11" s="49">
        <v>0</v>
      </c>
      <c r="EVT11" s="49">
        <v>0</v>
      </c>
      <c r="EVU11" s="49">
        <v>0</v>
      </c>
      <c r="EVV11" s="49">
        <v>0</v>
      </c>
      <c r="EVW11" s="49">
        <v>0</v>
      </c>
      <c r="EVX11" s="808">
        <f t="shared" si="1216"/>
        <v>859</v>
      </c>
      <c r="EVY11" s="211">
        <f t="shared" si="1217"/>
        <v>143.16666666666666</v>
      </c>
      <c r="EVZ11" s="195">
        <v>69</v>
      </c>
      <c r="EWA11" s="49">
        <v>0</v>
      </c>
      <c r="EWB11" s="49">
        <v>0</v>
      </c>
      <c r="EWC11" s="49">
        <v>0</v>
      </c>
      <c r="EWD11" s="49">
        <v>0</v>
      </c>
      <c r="EWE11" s="49">
        <v>0</v>
      </c>
      <c r="EWF11" s="808">
        <f t="shared" si="1218"/>
        <v>69</v>
      </c>
      <c r="EWG11" s="211">
        <f t="shared" si="1219"/>
        <v>11.5</v>
      </c>
      <c r="EWH11" s="195">
        <v>0</v>
      </c>
      <c r="EWI11" s="49">
        <v>803</v>
      </c>
      <c r="EWJ11" s="49">
        <v>0</v>
      </c>
      <c r="EWK11" s="49">
        <v>0</v>
      </c>
      <c r="EWL11" s="49">
        <v>0</v>
      </c>
      <c r="EWM11" s="49">
        <v>0</v>
      </c>
      <c r="EWN11" s="808">
        <f t="shared" si="1220"/>
        <v>803</v>
      </c>
      <c r="EWO11" s="211">
        <f t="shared" si="1221"/>
        <v>133.83333333333334</v>
      </c>
      <c r="EWP11" s="195">
        <v>0</v>
      </c>
      <c r="EWQ11" s="49">
        <v>0</v>
      </c>
      <c r="EWR11" s="49">
        <v>0</v>
      </c>
      <c r="EWS11" s="49">
        <v>1242</v>
      </c>
      <c r="EWT11" s="49">
        <v>384</v>
      </c>
      <c r="EWU11" s="49">
        <v>1627</v>
      </c>
      <c r="EWV11" s="808">
        <f t="shared" si="1222"/>
        <v>3253</v>
      </c>
      <c r="EWW11" s="211">
        <f t="shared" si="1223"/>
        <v>542.16666666666663</v>
      </c>
      <c r="EWX11" s="244">
        <v>406</v>
      </c>
      <c r="EWY11" s="64">
        <v>664</v>
      </c>
      <c r="EWZ11" s="64">
        <v>0</v>
      </c>
      <c r="EXA11" s="64">
        <v>0</v>
      </c>
      <c r="EXB11" s="64">
        <v>531</v>
      </c>
      <c r="EXC11" s="64">
        <v>0</v>
      </c>
      <c r="EXD11" s="808">
        <f t="shared" si="1224"/>
        <v>1601</v>
      </c>
      <c r="EXE11" s="211">
        <f t="shared" si="1225"/>
        <v>266.83333333333331</v>
      </c>
      <c r="EXF11" s="195">
        <v>545</v>
      </c>
      <c r="EXG11" s="49">
        <v>38</v>
      </c>
      <c r="EXH11" s="49">
        <v>35</v>
      </c>
      <c r="EXI11" s="49">
        <v>546</v>
      </c>
      <c r="EXJ11" s="49">
        <v>100</v>
      </c>
      <c r="EXK11" s="49">
        <v>0</v>
      </c>
      <c r="EXL11" s="808">
        <f t="shared" si="1226"/>
        <v>1264</v>
      </c>
      <c r="EXM11" s="211">
        <f t="shared" si="1227"/>
        <v>210.66666666666666</v>
      </c>
      <c r="EXN11" s="244">
        <v>47</v>
      </c>
      <c r="EXO11" s="64">
        <v>1105</v>
      </c>
      <c r="EXP11" s="64">
        <v>989</v>
      </c>
      <c r="EXQ11" s="64">
        <v>0</v>
      </c>
      <c r="EXR11" s="64">
        <v>1990</v>
      </c>
      <c r="EXS11" s="64"/>
      <c r="EXT11" s="808">
        <f t="shared" si="1228"/>
        <v>4131</v>
      </c>
      <c r="EXU11" s="211">
        <f t="shared" si="1229"/>
        <v>688.5</v>
      </c>
      <c r="EXV11" s="195">
        <v>0</v>
      </c>
      <c r="EXW11" s="49">
        <v>0</v>
      </c>
      <c r="EXX11" s="49">
        <v>0</v>
      </c>
      <c r="EXY11" s="49">
        <v>0</v>
      </c>
      <c r="EXZ11" s="49">
        <v>0</v>
      </c>
      <c r="EYA11" s="49">
        <v>0</v>
      </c>
      <c r="EYB11" s="808">
        <f t="shared" si="1230"/>
        <v>0</v>
      </c>
      <c r="EYC11" s="211">
        <f t="shared" si="1231"/>
        <v>0</v>
      </c>
      <c r="EYD11" s="458">
        <v>1655</v>
      </c>
      <c r="EYE11" s="83">
        <v>0</v>
      </c>
      <c r="EYF11" s="83">
        <v>0</v>
      </c>
      <c r="EYG11" s="83">
        <v>0</v>
      </c>
      <c r="EYH11" s="83">
        <v>0</v>
      </c>
      <c r="EYI11" s="83">
        <v>0</v>
      </c>
      <c r="EYJ11" s="808">
        <f t="shared" si="1232"/>
        <v>1655</v>
      </c>
      <c r="EYK11" s="211">
        <f t="shared" si="1233"/>
        <v>275.83333333333331</v>
      </c>
      <c r="EYL11" s="195">
        <v>1522</v>
      </c>
      <c r="EYM11" s="49">
        <v>0</v>
      </c>
      <c r="EYN11" s="49">
        <v>0</v>
      </c>
      <c r="EYO11" s="49">
        <v>0</v>
      </c>
      <c r="EYP11" s="49">
        <v>0</v>
      </c>
      <c r="EYQ11" s="49">
        <v>0</v>
      </c>
      <c r="EYR11" s="808">
        <f t="shared" si="1234"/>
        <v>1522</v>
      </c>
      <c r="EYS11" s="211">
        <f t="shared" si="1235"/>
        <v>253.66666666666666</v>
      </c>
      <c r="EYT11" s="195">
        <v>0</v>
      </c>
      <c r="EYU11" s="49">
        <v>0</v>
      </c>
      <c r="EYV11" s="49">
        <v>1338</v>
      </c>
      <c r="EYW11" s="49">
        <v>0</v>
      </c>
      <c r="EYX11" s="49">
        <v>0</v>
      </c>
      <c r="EYY11" s="49">
        <v>524</v>
      </c>
      <c r="EYZ11" s="808">
        <f t="shared" si="1236"/>
        <v>1862</v>
      </c>
      <c r="EZA11" s="211">
        <f t="shared" si="1237"/>
        <v>310.33333333333331</v>
      </c>
      <c r="EZB11" s="195">
        <v>0</v>
      </c>
      <c r="EZC11" s="49">
        <v>218</v>
      </c>
      <c r="EZD11" s="49">
        <v>0</v>
      </c>
      <c r="EZE11" s="49">
        <v>1647</v>
      </c>
      <c r="EZF11" s="49">
        <v>0</v>
      </c>
      <c r="EZG11" s="49">
        <v>20</v>
      </c>
      <c r="EZH11" s="808">
        <f t="shared" si="1238"/>
        <v>1885</v>
      </c>
      <c r="EZI11" s="211">
        <f t="shared" si="1239"/>
        <v>314.16666666666669</v>
      </c>
      <c r="EZJ11" s="195">
        <v>28</v>
      </c>
      <c r="EZK11" s="49">
        <v>382</v>
      </c>
      <c r="EZL11" s="49">
        <v>144</v>
      </c>
      <c r="EZM11" s="49">
        <v>0</v>
      </c>
      <c r="EZN11" s="49">
        <v>480</v>
      </c>
      <c r="EZO11" s="49">
        <v>0</v>
      </c>
      <c r="EZP11" s="872">
        <f t="shared" si="1240"/>
        <v>1034</v>
      </c>
      <c r="EZQ11" s="873">
        <f t="shared" si="1241"/>
        <v>172.33333333333334</v>
      </c>
      <c r="EZR11" s="195">
        <v>1039</v>
      </c>
      <c r="EZS11" s="49">
        <v>512</v>
      </c>
      <c r="EZT11" s="49">
        <v>0</v>
      </c>
      <c r="EZU11" s="49">
        <v>0</v>
      </c>
      <c r="EZV11" s="49">
        <v>0</v>
      </c>
      <c r="EZW11" s="49">
        <v>0</v>
      </c>
      <c r="EZX11" s="872">
        <f t="shared" si="1242"/>
        <v>1551</v>
      </c>
      <c r="EZY11" s="873">
        <f t="shared" si="1243"/>
        <v>258.5</v>
      </c>
      <c r="EZZ11" s="195">
        <v>0</v>
      </c>
      <c r="FAA11" s="49">
        <v>0</v>
      </c>
      <c r="FAB11" s="49">
        <v>584</v>
      </c>
      <c r="FAC11" s="49">
        <v>918</v>
      </c>
      <c r="FAD11" s="49">
        <v>420</v>
      </c>
      <c r="FAE11" s="49">
        <v>772</v>
      </c>
      <c r="FAF11" s="872">
        <f t="shared" si="1244"/>
        <v>2694</v>
      </c>
      <c r="FAG11" s="873">
        <f t="shared" si="1245"/>
        <v>449</v>
      </c>
      <c r="FAH11" s="195">
        <v>0</v>
      </c>
      <c r="FAI11" s="49">
        <v>270</v>
      </c>
      <c r="FAJ11" s="49">
        <v>499</v>
      </c>
      <c r="FAK11" s="49">
        <v>2044</v>
      </c>
      <c r="FAL11" s="49">
        <v>0</v>
      </c>
      <c r="FAM11" s="49">
        <v>0</v>
      </c>
      <c r="FAN11" s="872">
        <f t="shared" si="1246"/>
        <v>2813</v>
      </c>
      <c r="FAO11" s="873">
        <f t="shared" si="1247"/>
        <v>468.83333333333331</v>
      </c>
      <c r="FAP11" s="195">
        <v>0</v>
      </c>
      <c r="FAQ11" s="49">
        <v>0</v>
      </c>
      <c r="FAR11" s="49">
        <v>675</v>
      </c>
      <c r="FAS11" s="49">
        <v>0</v>
      </c>
      <c r="FAT11" s="49">
        <v>0</v>
      </c>
      <c r="FAU11" s="49"/>
      <c r="FAV11" s="872">
        <f t="shared" si="1248"/>
        <v>675</v>
      </c>
      <c r="FAW11" s="873">
        <f t="shared" si="1249"/>
        <v>112.5</v>
      </c>
    </row>
    <row r="12" spans="1:4105" s="8" customFormat="1" ht="15" customHeight="1" x14ac:dyDescent="0.2">
      <c r="A12" s="21">
        <v>6</v>
      </c>
      <c r="B12" s="21" t="s">
        <v>278</v>
      </c>
      <c r="C12" s="275" t="s">
        <v>279</v>
      </c>
      <c r="D12" s="21">
        <v>50</v>
      </c>
      <c r="E12" s="24">
        <v>0</v>
      </c>
      <c r="F12" s="24">
        <v>3276</v>
      </c>
      <c r="G12" s="24"/>
      <c r="H12" s="24"/>
      <c r="I12" s="24"/>
      <c r="J12" s="360">
        <f>SUMIF(SUMPK!$B:$B,$B:$B,SUMPK!$O:$O)</f>
        <v>0</v>
      </c>
      <c r="K12" s="24"/>
      <c r="L12" s="24">
        <f t="shared" si="569"/>
        <v>3276</v>
      </c>
      <c r="M12" s="24">
        <f t="shared" si="570"/>
        <v>3276</v>
      </c>
      <c r="N12" s="15">
        <v>123.5</v>
      </c>
      <c r="O12" s="276">
        <f t="shared" si="0"/>
        <v>26.526315789473685</v>
      </c>
      <c r="P12" s="15">
        <v>51.666666666666664</v>
      </c>
      <c r="Q12" s="276">
        <f t="shared" si="571"/>
        <v>380.43870967741935</v>
      </c>
      <c r="R12" s="277">
        <f t="shared" si="572"/>
        <v>69.230769230769226</v>
      </c>
      <c r="S12" s="222">
        <v>1800</v>
      </c>
      <c r="T12" s="276">
        <f t="shared" si="573"/>
        <v>47.32</v>
      </c>
      <c r="U12" s="278"/>
      <c r="V12" s="277">
        <f t="shared" si="1"/>
        <v>47.32</v>
      </c>
      <c r="W12" s="320">
        <v>1</v>
      </c>
      <c r="X12" s="299"/>
      <c r="Y12" s="280"/>
      <c r="Z12" s="280"/>
      <c r="AA12" s="280"/>
      <c r="AB12" s="280"/>
      <c r="AC12" s="662">
        <v>20</v>
      </c>
      <c r="AD12" s="648"/>
      <c r="AE12" s="49"/>
      <c r="AF12" s="49"/>
      <c r="AG12" s="49"/>
      <c r="AH12" s="47"/>
      <c r="AI12" s="47"/>
      <c r="AJ12" s="42"/>
      <c r="AK12" s="43"/>
      <c r="AL12" s="48"/>
      <c r="AM12" s="47"/>
      <c r="AN12" s="47"/>
      <c r="AO12" s="47"/>
      <c r="AP12" s="47"/>
      <c r="AQ12" s="47"/>
      <c r="AR12" s="42"/>
      <c r="AS12" s="43"/>
      <c r="AT12" s="48"/>
      <c r="AU12" s="49"/>
      <c r="AV12" s="49"/>
      <c r="AW12" s="49"/>
      <c r="AX12" s="49"/>
      <c r="AY12" s="49"/>
      <c r="AZ12" s="42"/>
      <c r="BA12" s="43"/>
      <c r="BB12" s="48"/>
      <c r="BC12" s="49"/>
      <c r="BD12" s="49"/>
      <c r="BE12" s="49"/>
      <c r="BF12" s="49"/>
      <c r="BG12" s="49"/>
      <c r="BH12" s="42"/>
      <c r="BI12" s="43"/>
      <c r="BJ12" s="48"/>
      <c r="BK12" s="49"/>
      <c r="BL12" s="49"/>
      <c r="BM12" s="49"/>
      <c r="BN12" s="49"/>
      <c r="BO12" s="49"/>
      <c r="BP12" s="42"/>
      <c r="BQ12" s="43"/>
      <c r="BR12" s="48"/>
      <c r="BS12" s="49"/>
      <c r="BT12" s="49"/>
      <c r="BU12" s="49"/>
      <c r="BV12" s="49"/>
      <c r="BW12" s="49"/>
      <c r="BX12" s="42"/>
      <c r="BY12" s="43"/>
      <c r="BZ12" s="48"/>
      <c r="CA12" s="49"/>
      <c r="CB12" s="49"/>
      <c r="CC12" s="49"/>
      <c r="CD12" s="49"/>
      <c r="CE12" s="49"/>
      <c r="CF12" s="42"/>
      <c r="CG12" s="43"/>
      <c r="CH12" s="63"/>
      <c r="CI12" s="64"/>
      <c r="CJ12" s="64"/>
      <c r="CK12" s="64"/>
      <c r="CL12" s="64"/>
      <c r="CM12" s="64"/>
      <c r="CN12" s="42"/>
      <c r="CO12" s="43"/>
      <c r="CP12" s="48"/>
      <c r="CQ12" s="49"/>
      <c r="CR12" s="49"/>
      <c r="CS12" s="49"/>
      <c r="CT12" s="49"/>
      <c r="CU12" s="49"/>
      <c r="CV12" s="42"/>
      <c r="CW12" s="43"/>
      <c r="CX12" s="22"/>
      <c r="CY12" s="49"/>
      <c r="CZ12" s="49"/>
      <c r="DA12" s="49"/>
      <c r="DB12" s="49"/>
      <c r="DC12" s="49"/>
      <c r="DD12" s="42"/>
      <c r="DE12" s="43"/>
      <c r="DF12" s="48"/>
      <c r="DG12" s="49"/>
      <c r="DH12" s="49"/>
      <c r="DI12" s="49"/>
      <c r="DJ12" s="49"/>
      <c r="DK12" s="49"/>
      <c r="DL12" s="42"/>
      <c r="DM12" s="43"/>
      <c r="DN12" s="48"/>
      <c r="DO12" s="49"/>
      <c r="DP12" s="49"/>
      <c r="DQ12" s="49"/>
      <c r="DR12" s="49"/>
      <c r="DS12" s="49"/>
      <c r="DT12" s="42"/>
      <c r="DU12" s="43"/>
      <c r="DV12" s="48"/>
      <c r="DW12" s="49"/>
      <c r="DX12" s="49"/>
      <c r="DY12" s="49"/>
      <c r="DZ12" s="49"/>
      <c r="EA12" s="49"/>
      <c r="EB12" s="42"/>
      <c r="EC12" s="43"/>
      <c r="ED12" s="48"/>
      <c r="EE12" s="49"/>
      <c r="EF12" s="49"/>
      <c r="EG12" s="49"/>
      <c r="EH12" s="49"/>
      <c r="EI12" s="49"/>
      <c r="EJ12" s="42"/>
      <c r="EK12" s="43"/>
      <c r="EL12" s="48"/>
      <c r="EM12" s="49"/>
      <c r="EN12" s="49"/>
      <c r="EO12" s="49"/>
      <c r="EP12" s="49"/>
      <c r="EQ12" s="49"/>
      <c r="ER12" s="42"/>
      <c r="ES12" s="43"/>
      <c r="ET12" s="48"/>
      <c r="EU12" s="49"/>
      <c r="EV12" s="49"/>
      <c r="EW12" s="49"/>
      <c r="EX12" s="49"/>
      <c r="EY12" s="49"/>
      <c r="EZ12" s="42"/>
      <c r="FA12" s="43"/>
      <c r="FB12" s="48"/>
      <c r="FC12" s="49"/>
      <c r="FD12" s="49"/>
      <c r="FE12" s="49"/>
      <c r="FF12" s="49"/>
      <c r="FG12" s="49"/>
      <c r="FH12" s="42"/>
      <c r="FI12" s="43"/>
      <c r="FJ12" s="48"/>
      <c r="FK12" s="49"/>
      <c r="FL12" s="49"/>
      <c r="FM12" s="49"/>
      <c r="FN12" s="49"/>
      <c r="FO12" s="49"/>
      <c r="FP12" s="42"/>
      <c r="FQ12" s="43"/>
      <c r="FR12" s="48"/>
      <c r="FS12" s="49"/>
      <c r="FT12" s="49"/>
      <c r="FU12" s="49"/>
      <c r="FV12" s="49"/>
      <c r="FW12" s="49"/>
      <c r="FX12" s="42"/>
      <c r="FY12" s="43"/>
      <c r="FZ12" s="48"/>
      <c r="GA12" s="49"/>
      <c r="GB12" s="49"/>
      <c r="GC12" s="49"/>
      <c r="GD12" s="49"/>
      <c r="GE12" s="49"/>
      <c r="GF12" s="42"/>
      <c r="GG12" s="43"/>
      <c r="GH12" s="48"/>
      <c r="GI12" s="49"/>
      <c r="GJ12" s="49"/>
      <c r="GK12" s="49"/>
      <c r="GL12" s="49"/>
      <c r="GM12" s="49"/>
      <c r="GN12" s="42"/>
      <c r="GO12" s="43"/>
      <c r="GP12" s="48"/>
      <c r="GQ12" s="49"/>
      <c r="GR12" s="49"/>
      <c r="GS12" s="49"/>
      <c r="GT12" s="49"/>
      <c r="GU12" s="49"/>
      <c r="GV12" s="42"/>
      <c r="GW12" s="43"/>
      <c r="GX12" s="48"/>
      <c r="GY12" s="49"/>
      <c r="GZ12" s="49"/>
      <c r="HA12" s="49"/>
      <c r="HB12" s="49"/>
      <c r="HC12" s="49"/>
      <c r="HD12" s="42"/>
      <c r="HE12" s="43"/>
      <c r="HF12" s="48"/>
      <c r="HG12" s="49"/>
      <c r="HH12" s="49"/>
      <c r="HI12" s="49"/>
      <c r="HJ12" s="49"/>
      <c r="HK12" s="49"/>
      <c r="HL12" s="42"/>
      <c r="HM12" s="43"/>
      <c r="HN12" s="82"/>
      <c r="HO12" s="83"/>
      <c r="HP12" s="83"/>
      <c r="HQ12" s="83"/>
      <c r="HR12" s="83"/>
      <c r="HS12" s="83"/>
      <c r="HT12" s="42"/>
      <c r="HU12" s="43"/>
      <c r="HV12" s="48"/>
      <c r="HW12" s="49"/>
      <c r="HX12" s="49"/>
      <c r="HY12" s="49"/>
      <c r="HZ12" s="49"/>
      <c r="IA12" s="49"/>
      <c r="IB12" s="42"/>
      <c r="IC12" s="43"/>
      <c r="ID12" s="48"/>
      <c r="IE12" s="49"/>
      <c r="IF12" s="49"/>
      <c r="IG12" s="49"/>
      <c r="IH12" s="49"/>
      <c r="II12" s="49"/>
      <c r="IJ12" s="42"/>
      <c r="IK12" s="43"/>
      <c r="IL12" s="48"/>
      <c r="IM12" s="49"/>
      <c r="IN12" s="49"/>
      <c r="IO12" s="49"/>
      <c r="IP12" s="49"/>
      <c r="IQ12" s="49"/>
      <c r="IR12" s="42"/>
      <c r="IS12" s="43"/>
      <c r="IT12" s="48"/>
      <c r="IU12" s="49"/>
      <c r="IV12" s="49"/>
      <c r="IW12" s="49"/>
      <c r="IX12" s="49"/>
      <c r="IY12" s="49"/>
      <c r="IZ12" s="42"/>
      <c r="JA12" s="43"/>
      <c r="JB12" s="48"/>
      <c r="JC12" s="49"/>
      <c r="JD12" s="49"/>
      <c r="JE12" s="49"/>
      <c r="JF12" s="49"/>
      <c r="JG12" s="49"/>
      <c r="JH12" s="42"/>
      <c r="JI12" s="43"/>
      <c r="JJ12" s="48"/>
      <c r="JK12" s="49"/>
      <c r="JL12" s="49"/>
      <c r="JM12" s="49"/>
      <c r="JN12" s="49"/>
      <c r="JO12" s="49"/>
      <c r="JP12" s="42"/>
      <c r="JQ12" s="43"/>
      <c r="JR12" s="48"/>
      <c r="JS12" s="49"/>
      <c r="JT12" s="49"/>
      <c r="JU12" s="49"/>
      <c r="JV12" s="49"/>
      <c r="JW12" s="49"/>
      <c r="JX12" s="42"/>
      <c r="JY12" s="43"/>
      <c r="JZ12" s="48"/>
      <c r="KA12" s="49"/>
      <c r="KB12" s="49"/>
      <c r="KC12" s="49"/>
      <c r="KD12" s="49"/>
      <c r="KE12" s="49"/>
      <c r="KF12" s="42"/>
      <c r="KG12" s="43"/>
      <c r="KH12" s="48"/>
      <c r="KI12" s="49"/>
      <c r="KJ12" s="49"/>
      <c r="KK12" s="49"/>
      <c r="KL12" s="49"/>
      <c r="KM12" s="49"/>
      <c r="KN12" s="42"/>
      <c r="KO12" s="43"/>
      <c r="KP12" s="48"/>
      <c r="KQ12" s="49"/>
      <c r="KR12" s="49"/>
      <c r="KS12" s="49"/>
      <c r="KT12" s="49"/>
      <c r="KU12" s="49"/>
      <c r="KV12" s="42"/>
      <c r="KW12" s="43"/>
      <c r="KX12" s="48"/>
      <c r="KY12" s="49"/>
      <c r="KZ12" s="49"/>
      <c r="LA12" s="49"/>
      <c r="LB12" s="49"/>
      <c r="LC12" s="49"/>
      <c r="LD12" s="42"/>
      <c r="LE12" s="43"/>
      <c r="LF12" s="48"/>
      <c r="LG12" s="49"/>
      <c r="LH12" s="49"/>
      <c r="LI12" s="49"/>
      <c r="LJ12" s="49"/>
      <c r="LK12" s="49"/>
      <c r="LL12" s="42"/>
      <c r="LM12" s="43"/>
      <c r="LN12" s="48"/>
      <c r="LO12" s="49"/>
      <c r="LP12" s="49"/>
      <c r="LQ12" s="49"/>
      <c r="LR12" s="49"/>
      <c r="LS12" s="49"/>
      <c r="LT12" s="42"/>
      <c r="LU12" s="43"/>
      <c r="LV12" s="48"/>
      <c r="LW12" s="49"/>
      <c r="LX12" s="49"/>
      <c r="LY12" s="49"/>
      <c r="LZ12" s="49"/>
      <c r="MA12" s="49"/>
      <c r="MB12" s="42"/>
      <c r="MC12" s="43"/>
      <c r="MD12" s="48"/>
      <c r="ME12" s="49"/>
      <c r="MF12" s="49"/>
      <c r="MG12" s="49"/>
      <c r="MH12" s="49"/>
      <c r="MI12" s="49"/>
      <c r="MJ12" s="42"/>
      <c r="MK12" s="43"/>
      <c r="ML12" s="48"/>
      <c r="MM12" s="49"/>
      <c r="MN12" s="49"/>
      <c r="MO12" s="49"/>
      <c r="MP12" s="49"/>
      <c r="MQ12" s="49"/>
      <c r="MR12" s="42"/>
      <c r="MS12" s="43"/>
      <c r="MT12" s="48"/>
      <c r="MU12" s="49"/>
      <c r="MV12" s="49"/>
      <c r="MW12" s="49"/>
      <c r="MX12" s="49"/>
      <c r="MY12" s="49"/>
      <c r="MZ12" s="42"/>
      <c r="NA12" s="43"/>
      <c r="NB12" s="48"/>
      <c r="NC12" s="49"/>
      <c r="ND12" s="49"/>
      <c r="NE12" s="49"/>
      <c r="NF12" s="49"/>
      <c r="NG12" s="49"/>
      <c r="NH12" s="42"/>
      <c r="NI12" s="43"/>
      <c r="NJ12" s="48"/>
      <c r="NK12" s="49"/>
      <c r="NL12" s="49"/>
      <c r="NM12" s="49"/>
      <c r="NN12" s="49"/>
      <c r="NO12" s="49"/>
      <c r="NP12" s="42"/>
      <c r="NQ12" s="43"/>
      <c r="NR12" s="48"/>
      <c r="NS12" s="49"/>
      <c r="NT12" s="49"/>
      <c r="NU12" s="49"/>
      <c r="NV12" s="49"/>
      <c r="NW12" s="49"/>
      <c r="NX12" s="42"/>
      <c r="NY12" s="43"/>
      <c r="NZ12" s="48"/>
      <c r="OA12" s="49"/>
      <c r="OB12" s="49"/>
      <c r="OC12" s="49"/>
      <c r="OD12" s="49"/>
      <c r="OE12" s="49"/>
      <c r="OF12" s="42"/>
      <c r="OG12" s="43"/>
      <c r="OH12" s="48"/>
      <c r="OI12" s="49"/>
      <c r="OJ12" s="49"/>
      <c r="OK12" s="49"/>
      <c r="OL12" s="49"/>
      <c r="OM12" s="49"/>
      <c r="ON12" s="42"/>
      <c r="OO12" s="43"/>
      <c r="OP12" s="48"/>
      <c r="OQ12" s="49"/>
      <c r="OR12" s="49"/>
      <c r="OS12" s="49"/>
      <c r="OT12" s="49"/>
      <c r="OU12" s="49"/>
      <c r="OV12" s="42"/>
      <c r="OW12" s="43"/>
      <c r="OX12" s="48"/>
      <c r="OY12" s="49"/>
      <c r="OZ12" s="49"/>
      <c r="PA12" s="49"/>
      <c r="PB12" s="49"/>
      <c r="PC12" s="49"/>
      <c r="PD12" s="67"/>
      <c r="PE12" s="68"/>
      <c r="PF12" s="48"/>
      <c r="PG12" s="49"/>
      <c r="PH12" s="49"/>
      <c r="PI12" s="49"/>
      <c r="PJ12" s="49"/>
      <c r="PK12" s="49"/>
      <c r="PL12" s="67"/>
      <c r="PM12" s="68"/>
      <c r="PN12" s="48"/>
      <c r="PO12" s="49"/>
      <c r="PP12" s="49"/>
      <c r="PQ12" s="49"/>
      <c r="PR12" s="49"/>
      <c r="PS12" s="49"/>
      <c r="PT12" s="67"/>
      <c r="PU12" s="68"/>
      <c r="PV12" s="106"/>
      <c r="PW12" s="107"/>
      <c r="PX12" s="107"/>
      <c r="PY12" s="107"/>
      <c r="PZ12" s="107"/>
      <c r="QA12" s="107"/>
      <c r="QB12" s="104"/>
      <c r="QC12" s="112"/>
      <c r="QD12" s="106"/>
      <c r="QE12" s="107"/>
      <c r="QF12" s="107"/>
      <c r="QG12" s="107"/>
      <c r="QH12" s="107"/>
      <c r="QI12" s="107"/>
      <c r="QJ12" s="104"/>
      <c r="QK12" s="105"/>
      <c r="QL12" s="106"/>
      <c r="QM12" s="107"/>
      <c r="QN12" s="107"/>
      <c r="QO12" s="107"/>
      <c r="QP12" s="107"/>
      <c r="QQ12" s="107"/>
      <c r="QR12" s="104"/>
      <c r="QS12" s="105"/>
      <c r="QT12" s="48"/>
      <c r="QU12" s="49"/>
      <c r="QV12" s="49"/>
      <c r="QW12" s="49"/>
      <c r="QX12" s="49"/>
      <c r="QY12" s="49"/>
      <c r="QZ12" s="67"/>
      <c r="RA12" s="68"/>
      <c r="RB12" s="106"/>
      <c r="RC12" s="107"/>
      <c r="RD12" s="107"/>
      <c r="RE12" s="107"/>
      <c r="RF12" s="107"/>
      <c r="RG12" s="107"/>
      <c r="RH12" s="104"/>
      <c r="RI12" s="105"/>
      <c r="RJ12" s="106"/>
      <c r="RK12" s="107"/>
      <c r="RL12" s="107"/>
      <c r="RM12" s="107"/>
      <c r="RN12" s="107"/>
      <c r="RO12" s="107"/>
      <c r="RP12" s="104"/>
      <c r="RQ12" s="105"/>
      <c r="RR12" s="106"/>
      <c r="RS12" s="107"/>
      <c r="RT12" s="107"/>
      <c r="RU12" s="107"/>
      <c r="RV12" s="107"/>
      <c r="RW12" s="107"/>
      <c r="RX12" s="104"/>
      <c r="RY12" s="105"/>
      <c r="RZ12" s="106"/>
      <c r="SA12" s="107"/>
      <c r="SB12" s="107"/>
      <c r="SC12" s="107"/>
      <c r="SD12" s="107"/>
      <c r="SE12" s="107"/>
      <c r="SF12" s="104"/>
      <c r="SG12" s="105"/>
      <c r="SH12" s="106"/>
      <c r="SI12" s="107"/>
      <c r="SJ12" s="107"/>
      <c r="SK12" s="107"/>
      <c r="SL12" s="107"/>
      <c r="SM12" s="107"/>
      <c r="SN12" s="104"/>
      <c r="SO12" s="105"/>
      <c r="SP12" s="106"/>
      <c r="SQ12" s="107"/>
      <c r="SR12" s="107"/>
      <c r="SS12" s="107"/>
      <c r="ST12" s="107"/>
      <c r="SU12" s="107"/>
      <c r="SV12" s="104"/>
      <c r="SW12" s="105"/>
      <c r="SX12" s="106"/>
      <c r="SY12" s="107"/>
      <c r="SZ12" s="107"/>
      <c r="TA12" s="107"/>
      <c r="TB12" s="107"/>
      <c r="TC12" s="107"/>
      <c r="TD12" s="104"/>
      <c r="TE12" s="105"/>
      <c r="TF12" s="106"/>
      <c r="TG12" s="107"/>
      <c r="TH12" s="107"/>
      <c r="TI12" s="107"/>
      <c r="TJ12" s="107"/>
      <c r="TK12" s="107"/>
      <c r="TL12" s="104"/>
      <c r="TM12" s="105"/>
      <c r="TN12" s="48"/>
      <c r="TO12" s="49"/>
      <c r="TP12" s="49"/>
      <c r="TQ12" s="49"/>
      <c r="TR12" s="49"/>
      <c r="TS12" s="49"/>
      <c r="TT12" s="67"/>
      <c r="TU12" s="68"/>
      <c r="TV12" s="54"/>
      <c r="TW12" s="127"/>
      <c r="TX12" s="127"/>
      <c r="TY12" s="127"/>
      <c r="TZ12" s="127"/>
      <c r="UA12" s="127"/>
      <c r="UB12" s="42"/>
      <c r="UC12" s="43"/>
      <c r="UD12" s="106"/>
      <c r="UE12" s="107"/>
      <c r="UF12" s="107"/>
      <c r="UG12" s="107"/>
      <c r="UH12" s="107"/>
      <c r="UI12" s="107"/>
      <c r="UJ12" s="131"/>
      <c r="UK12" s="132"/>
      <c r="UL12" s="106"/>
      <c r="UM12" s="107"/>
      <c r="UN12" s="107"/>
      <c r="UO12" s="107"/>
      <c r="UP12" s="107"/>
      <c r="UQ12" s="107"/>
      <c r="UR12" s="131"/>
      <c r="US12" s="132"/>
      <c r="UT12" s="106"/>
      <c r="UU12" s="107"/>
      <c r="UV12" s="107"/>
      <c r="UW12" s="107"/>
      <c r="UX12" s="107"/>
      <c r="UY12" s="107"/>
      <c r="UZ12" s="107"/>
      <c r="VA12" s="104"/>
      <c r="VB12" s="105"/>
      <c r="VC12" s="106"/>
      <c r="VD12" s="107"/>
      <c r="VE12" s="107"/>
      <c r="VF12" s="107"/>
      <c r="VG12" s="107"/>
      <c r="VH12" s="107"/>
      <c r="VI12" s="104"/>
      <c r="VJ12" s="105"/>
      <c r="VK12" s="106"/>
      <c r="VL12" s="107"/>
      <c r="VM12" s="107"/>
      <c r="VN12" s="107"/>
      <c r="VO12" s="107"/>
      <c r="VP12" s="107"/>
      <c r="VQ12" s="104"/>
      <c r="VR12" s="105"/>
      <c r="VS12" s="48"/>
      <c r="VT12" s="49"/>
      <c r="VU12" s="49"/>
      <c r="VV12" s="49"/>
      <c r="VW12" s="49"/>
      <c r="VX12" s="49"/>
      <c r="VY12" s="67"/>
      <c r="VZ12" s="68"/>
      <c r="WA12" s="106"/>
      <c r="WB12" s="107"/>
      <c r="WC12" s="107"/>
      <c r="WD12" s="107"/>
      <c r="WE12" s="107"/>
      <c r="WF12" s="107"/>
      <c r="WG12" s="104"/>
      <c r="WH12" s="105"/>
      <c r="WI12" s="63"/>
      <c r="WJ12" s="64"/>
      <c r="WK12" s="64"/>
      <c r="WL12" s="64"/>
      <c r="WM12" s="64"/>
      <c r="WN12" s="64"/>
      <c r="WO12" s="67"/>
      <c r="WP12" s="68"/>
      <c r="WQ12" s="48"/>
      <c r="WR12" s="49"/>
      <c r="WS12" s="49"/>
      <c r="WT12" s="49"/>
      <c r="WU12" s="49"/>
      <c r="WV12" s="49"/>
      <c r="WW12" s="49"/>
      <c r="WX12" s="67"/>
      <c r="WY12" s="68"/>
      <c r="WZ12" s="48"/>
      <c r="XA12" s="49"/>
      <c r="XB12" s="49"/>
      <c r="XC12" s="49"/>
      <c r="XD12" s="49"/>
      <c r="XE12" s="49"/>
      <c r="XF12" s="49"/>
      <c r="XG12" s="67"/>
      <c r="XH12" s="68"/>
      <c r="XI12" s="48"/>
      <c r="XJ12" s="49"/>
      <c r="XK12" s="49"/>
      <c r="XL12" s="49"/>
      <c r="XM12" s="49"/>
      <c r="XN12" s="49"/>
      <c r="XO12" s="49"/>
      <c r="XP12" s="67"/>
      <c r="XQ12" s="68"/>
      <c r="XR12" s="48"/>
      <c r="XS12" s="49"/>
      <c r="XT12" s="49"/>
      <c r="XU12" s="49"/>
      <c r="XV12" s="49"/>
      <c r="XW12" s="49"/>
      <c r="XX12" s="49"/>
      <c r="XY12" s="67"/>
      <c r="XZ12" s="68"/>
      <c r="YA12" s="48"/>
      <c r="YB12" s="49"/>
      <c r="YC12" s="49"/>
      <c r="YD12" s="49"/>
      <c r="YE12" s="49"/>
      <c r="YF12" s="49"/>
      <c r="YG12" s="49"/>
      <c r="YH12" s="67"/>
      <c r="YI12" s="68"/>
      <c r="YJ12" s="48"/>
      <c r="YK12" s="49"/>
      <c r="YL12" s="49"/>
      <c r="YM12" s="49"/>
      <c r="YN12" s="49"/>
      <c r="YO12" s="49"/>
      <c r="YP12" s="49"/>
      <c r="YQ12" s="67"/>
      <c r="YR12" s="68"/>
      <c r="YS12" s="48"/>
      <c r="YT12" s="49"/>
      <c r="YU12" s="49"/>
      <c r="YV12" s="49"/>
      <c r="YW12" s="49"/>
      <c r="YX12" s="49"/>
      <c r="YY12" s="49"/>
      <c r="YZ12" s="67"/>
      <c r="ZA12" s="68"/>
      <c r="ZB12" s="48"/>
      <c r="ZC12" s="49"/>
      <c r="ZD12" s="49"/>
      <c r="ZE12" s="49"/>
      <c r="ZF12" s="49"/>
      <c r="ZG12" s="49"/>
      <c r="ZH12" s="67"/>
      <c r="ZI12" s="68"/>
      <c r="ZJ12" s="48"/>
      <c r="ZK12" s="49"/>
      <c r="ZL12" s="49"/>
      <c r="ZM12" s="49"/>
      <c r="ZN12" s="49"/>
      <c r="ZO12" s="49"/>
      <c r="ZP12" s="67"/>
      <c r="ZQ12" s="68"/>
      <c r="ZR12" s="63"/>
      <c r="ZS12" s="64"/>
      <c r="ZT12" s="64"/>
      <c r="ZU12" s="22"/>
      <c r="ZV12" s="22"/>
      <c r="ZW12" s="22"/>
      <c r="ZX12" s="67"/>
      <c r="ZY12" s="68"/>
      <c r="ZZ12" s="48"/>
      <c r="AAA12" s="49"/>
      <c r="AAB12" s="49"/>
      <c r="AAC12" s="49"/>
      <c r="AAD12" s="49"/>
      <c r="AAE12" s="49"/>
      <c r="AAF12" s="49"/>
      <c r="AAG12" s="67"/>
      <c r="AAH12" s="68"/>
      <c r="AAI12" s="48"/>
      <c r="AAJ12" s="49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67"/>
      <c r="AGU12" s="68"/>
      <c r="AGV12" s="48"/>
      <c r="AGW12" s="49"/>
      <c r="AGX12" s="49"/>
      <c r="AGY12" s="49"/>
      <c r="AGZ12" s="49"/>
      <c r="AHA12" s="49"/>
      <c r="AHB12" s="49"/>
      <c r="AHC12" s="67"/>
      <c r="AHD12" s="68"/>
      <c r="AHE12" s="48"/>
      <c r="AHF12" s="49"/>
      <c r="AHG12" s="49"/>
      <c r="AHH12" s="49"/>
      <c r="AHI12" s="49"/>
      <c r="AHJ12" s="49"/>
      <c r="AHK12" s="67"/>
      <c r="AHL12" s="68"/>
      <c r="AHM12" s="48"/>
      <c r="AHN12" s="49"/>
      <c r="AHO12" s="49"/>
      <c r="AHP12" s="49"/>
      <c r="AHQ12" s="49"/>
      <c r="AHR12" s="49"/>
      <c r="AHS12" s="67"/>
      <c r="AHT12" s="68"/>
      <c r="AHU12" s="48"/>
      <c r="AHV12" s="49"/>
      <c r="AHW12" s="49"/>
      <c r="AHX12" s="49"/>
      <c r="AHY12" s="49"/>
      <c r="AHZ12" s="49"/>
      <c r="AIA12" s="67"/>
      <c r="AIB12" s="68"/>
      <c r="AIC12" s="48"/>
      <c r="AID12" s="49"/>
      <c r="AIE12" s="49"/>
      <c r="AIF12" s="49"/>
      <c r="AIG12" s="49"/>
      <c r="AIH12" s="49"/>
      <c r="AII12" s="67"/>
      <c r="AIJ12" s="68"/>
      <c r="AIK12" s="48"/>
      <c r="AIL12" s="49"/>
      <c r="AIM12" s="49"/>
      <c r="AIN12" s="49"/>
      <c r="AIO12" s="49"/>
      <c r="AIP12" s="49"/>
      <c r="AIQ12" s="67"/>
      <c r="AIR12" s="68"/>
      <c r="AIS12" s="48"/>
      <c r="AIT12" s="49"/>
      <c r="AIU12" s="49"/>
      <c r="AIV12" s="49"/>
      <c r="AIW12" s="49"/>
      <c r="AIX12" s="49"/>
      <c r="AIY12" s="67"/>
      <c r="AIZ12" s="68"/>
      <c r="AJA12" s="48"/>
      <c r="AJB12" s="49"/>
      <c r="AJC12" s="49"/>
      <c r="AJD12" s="49"/>
      <c r="AJE12" s="49"/>
      <c r="AJF12" s="49"/>
      <c r="AJG12" s="67"/>
      <c r="AJH12" s="68"/>
      <c r="AJI12" s="54"/>
      <c r="AJJ12" s="127"/>
      <c r="AJK12" s="127"/>
      <c r="AJL12" s="127"/>
      <c r="AJM12" s="127"/>
      <c r="AJN12" s="127"/>
      <c r="AJO12" s="42"/>
      <c r="AJP12" s="43"/>
      <c r="AJQ12" s="48"/>
      <c r="AJR12" s="49"/>
      <c r="AJS12" s="49"/>
      <c r="AJT12" s="49"/>
      <c r="AJU12" s="49"/>
      <c r="AJV12" s="49"/>
      <c r="AJW12" s="42"/>
      <c r="AJX12" s="43"/>
      <c r="AJY12" s="48"/>
      <c r="AJZ12" s="49"/>
      <c r="AKA12" s="49"/>
      <c r="AKB12" s="49"/>
      <c r="AKC12" s="49"/>
      <c r="AKD12" s="49"/>
      <c r="AKE12" s="42"/>
      <c r="AKF12" s="43"/>
      <c r="AKG12" s="48"/>
      <c r="AKH12" s="49"/>
      <c r="AKI12" s="49"/>
      <c r="AKJ12" s="49"/>
      <c r="AKK12" s="49"/>
      <c r="AKL12" s="49"/>
      <c r="AKM12" s="67"/>
      <c r="AKN12" s="68"/>
      <c r="AKO12" s="48"/>
      <c r="AKP12" s="49"/>
      <c r="AKQ12" s="49"/>
      <c r="AKR12" s="49"/>
      <c r="AKS12" s="49"/>
      <c r="AKT12" s="49"/>
      <c r="AKU12" s="67"/>
      <c r="AKV12" s="68"/>
      <c r="AKW12" s="48"/>
      <c r="AKX12" s="49"/>
      <c r="AKY12" s="49"/>
      <c r="AKZ12" s="49"/>
      <c r="ALA12" s="49"/>
      <c r="ALB12" s="49"/>
      <c r="ALC12" s="67"/>
      <c r="ALD12" s="68"/>
      <c r="ALE12" s="48"/>
      <c r="ALF12" s="49"/>
      <c r="ALG12" s="49"/>
      <c r="ALH12" s="49"/>
      <c r="ALI12" s="49"/>
      <c r="ALJ12" s="49"/>
      <c r="ALK12" s="67"/>
      <c r="ALL12" s="68"/>
      <c r="ALM12" s="54"/>
      <c r="ALN12" s="127"/>
      <c r="ALO12" s="127"/>
      <c r="ALP12" s="127"/>
      <c r="ALQ12" s="127"/>
      <c r="ALR12" s="127"/>
      <c r="ALS12" s="42"/>
      <c r="ALT12" s="43"/>
      <c r="ALU12" s="54"/>
      <c r="ALV12" s="127"/>
      <c r="ALW12" s="127"/>
      <c r="ALX12" s="127"/>
      <c r="ALY12" s="127"/>
      <c r="ALZ12" s="127"/>
      <c r="AMA12" s="42"/>
      <c r="AMB12" s="43"/>
      <c r="AMC12" s="48"/>
      <c r="AMD12" s="49"/>
      <c r="AME12" s="49"/>
      <c r="AMF12" s="49"/>
      <c r="AMG12" s="49"/>
      <c r="AMH12" s="49"/>
      <c r="AMI12" s="42"/>
      <c r="AMJ12" s="43"/>
      <c r="AMK12" s="48"/>
      <c r="AML12" s="49"/>
      <c r="AMM12" s="49"/>
      <c r="AMN12" s="49"/>
      <c r="AMO12" s="49"/>
      <c r="AMP12" s="49"/>
      <c r="AMQ12" s="47"/>
      <c r="AMR12" s="43"/>
      <c r="AMS12" s="48"/>
      <c r="AMT12" s="49"/>
      <c r="AMU12" s="49"/>
      <c r="AMV12" s="49"/>
      <c r="AMW12" s="49"/>
      <c r="AMX12" s="49"/>
      <c r="AMY12" s="47"/>
      <c r="AMZ12" s="43"/>
      <c r="ANA12" s="48"/>
      <c r="ANB12" s="49"/>
      <c r="ANC12" s="49"/>
      <c r="AND12" s="49"/>
      <c r="ANE12" s="49"/>
      <c r="ANF12" s="49"/>
      <c r="ANG12" s="47"/>
      <c r="ANH12" s="43"/>
      <c r="ANI12" s="48"/>
      <c r="ANJ12" s="49"/>
      <c r="ANK12" s="49"/>
      <c r="ANL12" s="49"/>
      <c r="ANM12" s="49"/>
      <c r="ANN12" s="49"/>
      <c r="ANO12" s="47"/>
      <c r="ANP12" s="43"/>
      <c r="ANQ12" s="48"/>
      <c r="ANR12" s="49"/>
      <c r="ANS12" s="49"/>
      <c r="ANT12" s="49"/>
      <c r="ANU12" s="49"/>
      <c r="ANV12" s="49"/>
      <c r="ANW12" s="47"/>
      <c r="ANX12" s="43"/>
      <c r="ANY12" s="48"/>
      <c r="ANZ12" s="49"/>
      <c r="AOA12" s="49"/>
      <c r="AOB12" s="49"/>
      <c r="AOC12" s="49"/>
      <c r="AOD12" s="49"/>
      <c r="AOE12" s="47"/>
      <c r="AOF12" s="43"/>
      <c r="AOG12" s="48"/>
      <c r="AOH12" s="49"/>
      <c r="AOI12" s="49"/>
      <c r="AOJ12" s="49"/>
      <c r="AOK12" s="49"/>
      <c r="AOL12" s="49"/>
      <c r="AOM12" s="47"/>
      <c r="AON12" s="43"/>
      <c r="AOO12" s="48"/>
      <c r="AOP12" s="49"/>
      <c r="AOQ12" s="49"/>
      <c r="AOR12" s="49"/>
      <c r="AOS12" s="49"/>
      <c r="AOT12" s="49"/>
      <c r="AOU12" s="47"/>
      <c r="AOV12" s="43"/>
      <c r="AOW12" s="48"/>
      <c r="AOX12" s="49"/>
      <c r="AOY12" s="49"/>
      <c r="AOZ12" s="49"/>
      <c r="APA12" s="49"/>
      <c r="APB12" s="49"/>
      <c r="APC12" s="47"/>
      <c r="APD12" s="43"/>
      <c r="APE12" s="48"/>
      <c r="APF12" s="49"/>
      <c r="APG12" s="49"/>
      <c r="APH12" s="49"/>
      <c r="API12" s="49"/>
      <c r="APJ12" s="49"/>
      <c r="APK12" s="47"/>
      <c r="APL12" s="43"/>
      <c r="APM12" s="63"/>
      <c r="APN12" s="64"/>
      <c r="APO12" s="64"/>
      <c r="APP12" s="64"/>
      <c r="APQ12" s="64"/>
      <c r="APR12" s="64"/>
      <c r="APS12" s="67"/>
      <c r="APT12" s="68"/>
      <c r="APU12" s="82"/>
      <c r="APV12" s="83"/>
      <c r="APW12" s="83"/>
      <c r="APX12" s="83"/>
      <c r="APY12" s="83"/>
      <c r="APZ12" s="83"/>
      <c r="AQA12" s="67"/>
      <c r="AQB12" s="68"/>
      <c r="AQC12" s="48"/>
      <c r="AQD12" s="49"/>
      <c r="AQE12" s="49"/>
      <c r="AQF12" s="49"/>
      <c r="AQG12" s="49"/>
      <c r="AQH12" s="49"/>
      <c r="AQI12" s="67"/>
      <c r="AQJ12" s="68"/>
      <c r="AQK12" s="48"/>
      <c r="AQL12" s="49"/>
      <c r="AQM12" s="49"/>
      <c r="AQN12" s="49"/>
      <c r="AQO12" s="49"/>
      <c r="AQP12" s="49"/>
      <c r="AQQ12" s="67"/>
      <c r="AQR12" s="68"/>
      <c r="AQS12" s="48"/>
      <c r="AQT12" s="49"/>
      <c r="AQU12" s="49"/>
      <c r="AQV12" s="49"/>
      <c r="AQW12" s="49"/>
      <c r="AQX12" s="49"/>
      <c r="AQY12" s="67"/>
      <c r="AQZ12" s="68"/>
      <c r="ARA12" s="48"/>
      <c r="ARB12" s="49"/>
      <c r="ARC12" s="49"/>
      <c r="ARD12" s="49"/>
      <c r="ARE12" s="49"/>
      <c r="ARF12" s="49"/>
      <c r="ARG12" s="67"/>
      <c r="ARH12" s="68"/>
      <c r="ARI12" s="48"/>
      <c r="ARJ12" s="49"/>
      <c r="ARK12" s="49"/>
      <c r="ARL12" s="49"/>
      <c r="ARM12" s="49"/>
      <c r="ARN12" s="49"/>
      <c r="ARO12" s="67"/>
      <c r="ARP12" s="68"/>
      <c r="ARQ12" s="48"/>
      <c r="ARR12" s="49"/>
      <c r="ARS12" s="49"/>
      <c r="ART12" s="49"/>
      <c r="ARU12" s="49"/>
      <c r="ARV12" s="49"/>
      <c r="ARW12" s="67"/>
      <c r="ARX12" s="68"/>
      <c r="ARY12" s="48"/>
      <c r="ARZ12" s="49"/>
      <c r="ASA12" s="49"/>
      <c r="ASB12" s="49"/>
      <c r="ASC12" s="49"/>
      <c r="ASD12" s="49"/>
      <c r="ASE12" s="67"/>
      <c r="ASF12" s="68"/>
      <c r="ASG12" s="48"/>
      <c r="ASH12" s="49"/>
      <c r="ASI12" s="49"/>
      <c r="ASJ12" s="49"/>
      <c r="ASK12" s="49"/>
      <c r="ASL12" s="49"/>
      <c r="ASM12" s="67"/>
      <c r="ASN12" s="68"/>
      <c r="ASO12" s="48"/>
      <c r="ASP12" s="49"/>
      <c r="ASQ12" s="49"/>
      <c r="ASR12" s="49"/>
      <c r="ASS12" s="49"/>
      <c r="AST12" s="49"/>
      <c r="ASU12" s="67"/>
      <c r="ASV12" s="68"/>
      <c r="ASW12" s="63"/>
      <c r="ASX12" s="64"/>
      <c r="ASY12" s="64"/>
      <c r="ASZ12" s="64"/>
      <c r="ATA12" s="64"/>
      <c r="ATB12" s="64"/>
      <c r="ATC12" s="67"/>
      <c r="ATD12" s="68"/>
      <c r="ATE12" s="48"/>
      <c r="ATF12" s="49"/>
      <c r="ATG12" s="49"/>
      <c r="ATH12" s="49"/>
      <c r="ATI12" s="49"/>
      <c r="ATJ12" s="49"/>
      <c r="ATK12" s="67"/>
      <c r="ATL12" s="68"/>
      <c r="ATM12" s="48"/>
      <c r="ATN12" s="49"/>
      <c r="ATO12" s="49"/>
      <c r="ATP12" s="49"/>
      <c r="ATQ12" s="49"/>
      <c r="ATR12" s="49"/>
      <c r="ATS12" s="67"/>
      <c r="ATT12" s="68"/>
      <c r="ATU12" s="48"/>
      <c r="ATV12" s="49"/>
      <c r="ATW12" s="49"/>
      <c r="ATX12" s="49"/>
      <c r="ATY12" s="49"/>
      <c r="ATZ12" s="49"/>
      <c r="AUA12" s="67"/>
      <c r="AUB12" s="68"/>
      <c r="AUC12" s="48"/>
      <c r="AUD12" s="49"/>
      <c r="AUE12" s="49"/>
      <c r="AUF12" s="49"/>
      <c r="AUG12" s="49"/>
      <c r="AUH12" s="49"/>
      <c r="AUI12" s="67"/>
      <c r="AUJ12" s="68"/>
      <c r="AUK12" s="48"/>
      <c r="AUL12" s="49"/>
      <c r="AUM12" s="49"/>
      <c r="AUN12" s="49"/>
      <c r="AUO12" s="49"/>
      <c r="AUP12" s="49"/>
      <c r="AUQ12" s="67"/>
      <c r="AUR12" s="68"/>
      <c r="AUS12" s="48"/>
      <c r="AUT12" s="49"/>
      <c r="AUU12" s="49"/>
      <c r="AUV12" s="49"/>
      <c r="AUW12" s="49"/>
      <c r="AUX12" s="49"/>
      <c r="AUY12" s="67"/>
      <c r="AUZ12" s="68"/>
      <c r="AVA12" s="54"/>
      <c r="AVB12" s="127"/>
      <c r="AVC12" s="127"/>
      <c r="AVD12" s="127"/>
      <c r="AVE12" s="127"/>
      <c r="AVF12" s="127"/>
      <c r="AVG12" s="42"/>
      <c r="AVH12" s="43"/>
      <c r="AVI12" s="48"/>
      <c r="AVJ12" s="49"/>
      <c r="AVK12" s="49"/>
      <c r="AVL12" s="49"/>
      <c r="AVM12" s="49"/>
      <c r="AVN12" s="49"/>
      <c r="AVO12" s="42"/>
      <c r="AVP12" s="43"/>
      <c r="AVQ12" s="48"/>
      <c r="AVR12" s="49"/>
      <c r="AVS12" s="49"/>
      <c r="AVT12" s="49"/>
      <c r="AVU12" s="49"/>
      <c r="AVV12" s="49"/>
      <c r="AVW12" s="42"/>
      <c r="AVX12" s="43"/>
      <c r="AVY12" s="48"/>
      <c r="AVZ12" s="49"/>
      <c r="AWA12" s="49"/>
      <c r="AWB12" s="49"/>
      <c r="AWC12" s="49"/>
      <c r="AWD12" s="49"/>
      <c r="AWE12" s="42"/>
      <c r="AWF12" s="43"/>
      <c r="AWG12" s="48"/>
      <c r="AWH12" s="49"/>
      <c r="AWI12" s="49"/>
      <c r="AWJ12" s="49"/>
      <c r="AWK12" s="49"/>
      <c r="AWL12" s="49"/>
      <c r="AWM12" s="42"/>
      <c r="AWN12" s="43"/>
      <c r="AWO12" s="48"/>
      <c r="AWP12" s="49"/>
      <c r="AWQ12" s="49"/>
      <c r="AWR12" s="49"/>
      <c r="AWS12" s="49"/>
      <c r="AWT12" s="49"/>
      <c r="AWU12" s="42"/>
      <c r="AWV12" s="43"/>
      <c r="AWW12" s="48"/>
      <c r="AWX12" s="49"/>
      <c r="AWY12" s="49"/>
      <c r="AWZ12" s="49"/>
      <c r="AXA12" s="49"/>
      <c r="AXB12" s="49"/>
      <c r="AXC12" s="42"/>
      <c r="AXD12" s="101"/>
      <c r="AXE12" s="195"/>
      <c r="AXF12" s="49"/>
      <c r="AXG12" s="49"/>
      <c r="AXH12" s="49"/>
      <c r="AXI12" s="49"/>
      <c r="AXJ12" s="49"/>
      <c r="AXK12" s="42"/>
      <c r="AXL12" s="214"/>
      <c r="AXM12" s="195"/>
      <c r="AXN12" s="49"/>
      <c r="AXO12" s="49"/>
      <c r="AXP12" s="49"/>
      <c r="AXQ12" s="49"/>
      <c r="AXR12" s="49"/>
      <c r="AXS12" s="42"/>
      <c r="AXT12" s="101"/>
      <c r="AXU12" s="195"/>
      <c r="AXV12" s="49"/>
      <c r="AXW12" s="49"/>
      <c r="AXX12" s="49"/>
      <c r="AXY12" s="49"/>
      <c r="AXZ12" s="49"/>
      <c r="AYA12" s="42"/>
      <c r="AYB12" s="101"/>
      <c r="AYC12" s="195"/>
      <c r="AYD12" s="49"/>
      <c r="AYE12" s="49"/>
      <c r="AYF12" s="49"/>
      <c r="AYG12" s="49"/>
      <c r="AYH12" s="49"/>
      <c r="AYI12" s="42"/>
      <c r="AYJ12" s="101"/>
      <c r="AYK12" s="195"/>
      <c r="AYL12" s="49"/>
      <c r="AYM12" s="49"/>
      <c r="AYN12" s="49"/>
      <c r="AYO12" s="49"/>
      <c r="AYP12" s="49"/>
      <c r="AYQ12" s="42"/>
      <c r="AYR12" s="214"/>
      <c r="AYS12" s="195"/>
      <c r="AYT12" s="49"/>
      <c r="AYU12" s="49"/>
      <c r="AYV12" s="49"/>
      <c r="AYW12" s="49"/>
      <c r="AYX12" s="49"/>
      <c r="AYY12" s="42"/>
      <c r="AYZ12" s="101"/>
      <c r="AZA12" s="195"/>
      <c r="AZB12" s="49"/>
      <c r="AZC12" s="49"/>
      <c r="AZD12" s="49"/>
      <c r="AZE12" s="49"/>
      <c r="AZF12" s="49"/>
      <c r="AZG12" s="42"/>
      <c r="AZH12" s="101"/>
      <c r="AZI12" s="48"/>
      <c r="AZJ12" s="49"/>
      <c r="AZK12" s="49"/>
      <c r="AZL12" s="49"/>
      <c r="AZM12" s="49"/>
      <c r="AZN12" s="49"/>
      <c r="AZO12" s="42"/>
      <c r="AZP12" s="43"/>
      <c r="AZQ12" s="48"/>
      <c r="AZR12" s="49"/>
      <c r="AZS12" s="49">
        <v>329</v>
      </c>
      <c r="AZT12" s="49"/>
      <c r="AZU12" s="49"/>
      <c r="AZV12" s="49"/>
      <c r="AZW12" s="42">
        <f t="shared" si="335"/>
        <v>329</v>
      </c>
      <c r="AZX12" s="43">
        <f t="shared" si="336"/>
        <v>54.833333333333336</v>
      </c>
      <c r="AZY12" s="48"/>
      <c r="AZZ12" s="49"/>
      <c r="BAA12" s="49"/>
      <c r="BAB12" s="49"/>
      <c r="BAC12" s="49"/>
      <c r="BAD12" s="49"/>
      <c r="BAE12" s="42">
        <f t="shared" si="337"/>
        <v>0</v>
      </c>
      <c r="BAF12" s="43">
        <f t="shared" si="338"/>
        <v>0</v>
      </c>
      <c r="BAG12" s="48">
        <v>497</v>
      </c>
      <c r="BAH12" s="49"/>
      <c r="BAI12" s="49"/>
      <c r="BAJ12" s="49"/>
      <c r="BAK12" s="49"/>
      <c r="BAL12" s="49"/>
      <c r="BAM12" s="42">
        <f t="shared" si="339"/>
        <v>497</v>
      </c>
      <c r="BAN12" s="43">
        <f t="shared" si="340"/>
        <v>82.833333333333329</v>
      </c>
      <c r="BAO12" s="82"/>
      <c r="BAP12" s="83"/>
      <c r="BAQ12" s="83"/>
      <c r="BAR12" s="83"/>
      <c r="BAS12" s="83"/>
      <c r="BAT12" s="83">
        <v>327</v>
      </c>
      <c r="BAU12" s="42">
        <f t="shared" si="574"/>
        <v>327</v>
      </c>
      <c r="BAV12" s="43">
        <f t="shared" si="575"/>
        <v>54.5</v>
      </c>
      <c r="BAW12" s="48"/>
      <c r="BAX12" s="49"/>
      <c r="BAY12" s="49"/>
      <c r="BAZ12" s="49"/>
      <c r="BBA12" s="49"/>
      <c r="BBB12" s="49"/>
      <c r="BBC12" s="42">
        <f t="shared" si="576"/>
        <v>0</v>
      </c>
      <c r="BBD12" s="43">
        <f t="shared" si="577"/>
        <v>0</v>
      </c>
      <c r="BBE12" s="48"/>
      <c r="BBF12" s="49"/>
      <c r="BBG12" s="49"/>
      <c r="BBH12" s="49"/>
      <c r="BBI12" s="49"/>
      <c r="BBJ12" s="49"/>
      <c r="BBK12" s="42">
        <f t="shared" si="578"/>
        <v>0</v>
      </c>
      <c r="BBL12" s="43">
        <f t="shared" si="579"/>
        <v>0</v>
      </c>
      <c r="BBM12" s="48"/>
      <c r="BBN12" s="49"/>
      <c r="BBO12" s="49"/>
      <c r="BBP12" s="49"/>
      <c r="BBQ12" s="49"/>
      <c r="BBR12" s="49">
        <v>320</v>
      </c>
      <c r="BBS12" s="42">
        <f t="shared" si="580"/>
        <v>320</v>
      </c>
      <c r="BBT12" s="43">
        <f t="shared" si="581"/>
        <v>53.333333333333336</v>
      </c>
      <c r="BBU12" s="48">
        <v>120</v>
      </c>
      <c r="BBV12" s="49"/>
      <c r="BBW12" s="49"/>
      <c r="BBX12" s="49"/>
      <c r="BBY12" s="49"/>
      <c r="BBZ12" s="49"/>
      <c r="BCA12" s="42">
        <f t="shared" si="582"/>
        <v>120</v>
      </c>
      <c r="BCB12" s="43">
        <f t="shared" si="583"/>
        <v>20</v>
      </c>
      <c r="BCC12" s="49"/>
      <c r="BCD12" s="49"/>
      <c r="BCE12" s="49"/>
      <c r="BCF12" s="49">
        <v>334</v>
      </c>
      <c r="BCG12" s="49"/>
      <c r="BCH12" s="1"/>
      <c r="BCI12" s="42">
        <f t="shared" si="351"/>
        <v>334</v>
      </c>
      <c r="BCJ12" s="43">
        <f t="shared" si="584"/>
        <v>55.666666666666664</v>
      </c>
      <c r="BCK12" s="48"/>
      <c r="BCL12" s="49"/>
      <c r="BCM12" s="49"/>
      <c r="BCN12" s="49"/>
      <c r="BCO12" s="49"/>
      <c r="BCP12" s="49"/>
      <c r="BCQ12" s="42">
        <f t="shared" si="585"/>
        <v>0</v>
      </c>
      <c r="BCR12" s="43">
        <f t="shared" si="586"/>
        <v>0</v>
      </c>
      <c r="BCS12" s="48"/>
      <c r="BCT12" s="49"/>
      <c r="BCU12" s="49">
        <v>36</v>
      </c>
      <c r="BCV12" s="49"/>
      <c r="BCW12" s="49"/>
      <c r="BCX12" s="49"/>
      <c r="BCY12" s="42">
        <f t="shared" si="587"/>
        <v>36</v>
      </c>
      <c r="BCZ12" s="43">
        <f t="shared" si="588"/>
        <v>6</v>
      </c>
      <c r="BDA12" s="48"/>
      <c r="BDB12" s="49"/>
      <c r="BDC12" s="49"/>
      <c r="BDD12" s="49"/>
      <c r="BDE12" s="49"/>
      <c r="BDF12" s="49"/>
      <c r="BDG12" s="42">
        <f t="shared" si="589"/>
        <v>0</v>
      </c>
      <c r="BDH12" s="43">
        <f t="shared" si="590"/>
        <v>0</v>
      </c>
      <c r="BDI12" s="48"/>
      <c r="BDJ12" s="49"/>
      <c r="BDK12" s="49">
        <v>180</v>
      </c>
      <c r="BDL12" s="49"/>
      <c r="BDM12" s="49"/>
      <c r="BDN12" s="49"/>
      <c r="BDO12" s="42">
        <f t="shared" si="591"/>
        <v>180</v>
      </c>
      <c r="BDP12" s="43">
        <f t="shared" si="592"/>
        <v>30</v>
      </c>
      <c r="BDQ12" s="48"/>
      <c r="BDR12" s="49">
        <v>333</v>
      </c>
      <c r="BDS12" s="49"/>
      <c r="BDT12" s="49"/>
      <c r="BDU12" s="49"/>
      <c r="BDV12" s="49">
        <v>63</v>
      </c>
      <c r="BDW12" s="42">
        <f t="shared" si="593"/>
        <v>333</v>
      </c>
      <c r="BDX12" s="43">
        <f t="shared" si="594"/>
        <v>55.5</v>
      </c>
      <c r="BDY12" s="48"/>
      <c r="BDZ12" s="49"/>
      <c r="BEA12" s="49"/>
      <c r="BEB12" s="49"/>
      <c r="BEC12" s="49"/>
      <c r="BED12" s="49"/>
      <c r="BEE12" s="42">
        <f t="shared" si="595"/>
        <v>0</v>
      </c>
      <c r="BEF12" s="43">
        <f t="shared" si="596"/>
        <v>0</v>
      </c>
      <c r="BEG12" s="48"/>
      <c r="BEH12" s="49"/>
      <c r="BEI12" s="49"/>
      <c r="BEJ12" s="49"/>
      <c r="BEK12" s="49"/>
      <c r="BEL12" s="49"/>
      <c r="BEM12" s="42">
        <f t="shared" si="597"/>
        <v>0</v>
      </c>
      <c r="BEN12" s="43">
        <f t="shared" si="598"/>
        <v>0</v>
      </c>
      <c r="BEO12" s="48"/>
      <c r="BEP12" s="49"/>
      <c r="BEQ12" s="49"/>
      <c r="BER12" s="49"/>
      <c r="BES12" s="49"/>
      <c r="BET12" s="49"/>
      <c r="BEU12" s="42">
        <f t="shared" si="599"/>
        <v>0</v>
      </c>
      <c r="BEV12" s="43">
        <f t="shared" si="600"/>
        <v>0</v>
      </c>
      <c r="BEW12" s="48">
        <v>595</v>
      </c>
      <c r="BEX12" s="49"/>
      <c r="BEY12" s="49"/>
      <c r="BEZ12" s="49"/>
      <c r="BFA12" s="49"/>
      <c r="BFB12" s="49"/>
      <c r="BFC12" s="42">
        <f t="shared" si="601"/>
        <v>595</v>
      </c>
      <c r="BFD12" s="43">
        <f t="shared" si="602"/>
        <v>99.166666666666671</v>
      </c>
      <c r="BFE12" s="63"/>
      <c r="BFF12" s="64"/>
      <c r="BFG12" s="64"/>
      <c r="BFH12" s="64">
        <v>368</v>
      </c>
      <c r="BFI12" s="64"/>
      <c r="BFJ12" s="64"/>
      <c r="BFK12" s="67">
        <f t="shared" si="603"/>
        <v>368</v>
      </c>
      <c r="BFL12" s="68">
        <f t="shared" si="604"/>
        <v>61.333333333333336</v>
      </c>
      <c r="BFM12" s="48"/>
      <c r="BFN12" s="49"/>
      <c r="BFO12" s="49"/>
      <c r="BFP12" s="49">
        <v>326</v>
      </c>
      <c r="BFQ12" s="49"/>
      <c r="BFR12" s="49"/>
      <c r="BFS12" s="67">
        <f t="shared" si="605"/>
        <v>326</v>
      </c>
      <c r="BFT12" s="68">
        <f t="shared" si="606"/>
        <v>54.333333333333336</v>
      </c>
      <c r="BFU12" s="48"/>
      <c r="BFV12" s="49"/>
      <c r="BFW12" s="49"/>
      <c r="BFX12" s="49"/>
      <c r="BFY12" s="49">
        <v>120</v>
      </c>
      <c r="BFZ12" s="49"/>
      <c r="BGA12" s="67">
        <f t="shared" si="607"/>
        <v>120</v>
      </c>
      <c r="BGB12" s="68">
        <f t="shared" si="608"/>
        <v>20</v>
      </c>
      <c r="BGC12" s="48"/>
      <c r="BGD12" s="49"/>
      <c r="BGE12" s="49"/>
      <c r="BGF12" s="49">
        <v>54</v>
      </c>
      <c r="BGG12" s="49"/>
      <c r="BGH12" s="49"/>
      <c r="BGI12" s="67">
        <f t="shared" si="609"/>
        <v>54</v>
      </c>
      <c r="BGJ12" s="68">
        <f t="shared" si="610"/>
        <v>9</v>
      </c>
      <c r="BGK12" s="48"/>
      <c r="BGL12" s="49"/>
      <c r="BGM12" s="49"/>
      <c r="BGN12" s="49"/>
      <c r="BGO12" s="49"/>
      <c r="BGP12" s="49"/>
      <c r="BGQ12" s="67">
        <f t="shared" si="611"/>
        <v>0</v>
      </c>
      <c r="BGR12" s="68">
        <f t="shared" si="612"/>
        <v>0</v>
      </c>
      <c r="BGS12" s="48"/>
      <c r="BGT12" s="49"/>
      <c r="BGU12" s="49"/>
      <c r="BGV12" s="49">
        <v>1</v>
      </c>
      <c r="BGW12" s="49">
        <v>331</v>
      </c>
      <c r="BGX12" s="49"/>
      <c r="BGY12" s="67">
        <f t="shared" si="613"/>
        <v>332</v>
      </c>
      <c r="BGZ12" s="68">
        <f t="shared" si="614"/>
        <v>55.333333333333336</v>
      </c>
      <c r="BHA12" s="63"/>
      <c r="BHB12" s="64"/>
      <c r="BHC12" s="64">
        <v>314</v>
      </c>
      <c r="BHD12" s="64"/>
      <c r="BHE12" s="64"/>
      <c r="BHF12" s="64"/>
      <c r="BHG12" s="67">
        <f t="shared" si="615"/>
        <v>314</v>
      </c>
      <c r="BHH12" s="68">
        <f t="shared" si="616"/>
        <v>52.333333333333336</v>
      </c>
      <c r="BHI12" s="48"/>
      <c r="BHJ12" s="49"/>
      <c r="BHK12" s="49"/>
      <c r="BHL12" s="49"/>
      <c r="BHM12" s="49">
        <v>286</v>
      </c>
      <c r="BHN12" s="49"/>
      <c r="BHO12" s="67">
        <f t="shared" si="617"/>
        <v>286</v>
      </c>
      <c r="BHP12" s="184">
        <f t="shared" si="618"/>
        <v>47.666666666666664</v>
      </c>
      <c r="BHQ12" s="244"/>
      <c r="BHR12" s="64"/>
      <c r="BHS12" s="64"/>
      <c r="BHT12" s="64">
        <v>227</v>
      </c>
      <c r="BHU12" s="64"/>
      <c r="BHV12" s="64"/>
      <c r="BHW12" s="67">
        <f t="shared" si="619"/>
        <v>227</v>
      </c>
      <c r="BHX12" s="211">
        <f t="shared" si="620"/>
        <v>37.833333333333336</v>
      </c>
      <c r="BHY12" s="244"/>
      <c r="BHZ12" s="64"/>
      <c r="BIA12" s="64"/>
      <c r="BIB12" s="64"/>
      <c r="BIC12" s="64"/>
      <c r="BID12" s="64"/>
      <c r="BIE12" s="67">
        <f t="shared" si="621"/>
        <v>0</v>
      </c>
      <c r="BIF12" s="184">
        <f t="shared" si="622"/>
        <v>0</v>
      </c>
      <c r="BIG12" s="195"/>
      <c r="BIH12" s="49">
        <v>459</v>
      </c>
      <c r="BII12" s="49"/>
      <c r="BIJ12" s="49"/>
      <c r="BIK12" s="49"/>
      <c r="BIL12" s="49"/>
      <c r="BIM12" s="67">
        <f t="shared" si="623"/>
        <v>459</v>
      </c>
      <c r="BIN12" s="184">
        <f t="shared" si="624"/>
        <v>76.5</v>
      </c>
      <c r="BIO12" s="195"/>
      <c r="BIP12" s="49"/>
      <c r="BIQ12" s="49"/>
      <c r="BIR12" s="49"/>
      <c r="BIS12" s="49"/>
      <c r="BIT12" s="49"/>
      <c r="BIU12" s="67">
        <f t="shared" si="625"/>
        <v>0</v>
      </c>
      <c r="BIV12" s="211">
        <f t="shared" si="626"/>
        <v>0</v>
      </c>
      <c r="BIW12" s="195"/>
      <c r="BIX12" s="49"/>
      <c r="BIY12" s="49"/>
      <c r="BIZ12" s="49"/>
      <c r="BJA12" s="49"/>
      <c r="BJB12" s="49"/>
      <c r="BJC12" s="67">
        <f t="shared" si="627"/>
        <v>0</v>
      </c>
      <c r="BJD12" s="211">
        <f t="shared" si="628"/>
        <v>0</v>
      </c>
      <c r="BJE12" s="195"/>
      <c r="BJF12" s="49"/>
      <c r="BJG12" s="49"/>
      <c r="BJH12" s="49"/>
      <c r="BJI12" s="49"/>
      <c r="BJJ12" s="49"/>
      <c r="BJK12" s="67">
        <f t="shared" si="629"/>
        <v>0</v>
      </c>
      <c r="BJL12" s="211">
        <f t="shared" si="630"/>
        <v>0</v>
      </c>
      <c r="BJM12" s="195"/>
      <c r="BJN12" s="49"/>
      <c r="BJO12" s="49"/>
      <c r="BJP12" s="49"/>
      <c r="BJQ12" s="49"/>
      <c r="BJR12" s="49"/>
      <c r="BJS12" s="67">
        <f t="shared" si="631"/>
        <v>0</v>
      </c>
      <c r="BJT12" s="184">
        <f t="shared" si="632"/>
        <v>0</v>
      </c>
      <c r="BJU12" s="195"/>
      <c r="BJV12" s="49"/>
      <c r="BJW12" s="49"/>
      <c r="BJX12" s="49"/>
      <c r="BJY12" s="49">
        <v>482</v>
      </c>
      <c r="BJZ12" s="49"/>
      <c r="BKA12" s="67">
        <f t="shared" si="633"/>
        <v>482</v>
      </c>
      <c r="BKB12" s="184">
        <f t="shared" si="634"/>
        <v>80.333333333333329</v>
      </c>
      <c r="BKC12" s="195"/>
      <c r="BKD12" s="49"/>
      <c r="BKE12" s="49"/>
      <c r="BKF12" s="49"/>
      <c r="BKG12" s="49"/>
      <c r="BKH12" s="49"/>
      <c r="BKI12" s="67">
        <f t="shared" si="635"/>
        <v>0</v>
      </c>
      <c r="BKJ12" s="184">
        <f t="shared" si="636"/>
        <v>0</v>
      </c>
      <c r="BKK12" s="244"/>
      <c r="BKL12" s="64"/>
      <c r="BKM12" s="64"/>
      <c r="BKN12" s="64">
        <v>459</v>
      </c>
      <c r="BKO12" s="64"/>
      <c r="BKP12" s="64"/>
      <c r="BKQ12" s="67">
        <f t="shared" si="637"/>
        <v>459</v>
      </c>
      <c r="BKR12" s="184">
        <f t="shared" si="638"/>
        <v>91.8</v>
      </c>
      <c r="BKS12" s="195"/>
      <c r="BKT12" s="49"/>
      <c r="BKU12" s="49">
        <v>475</v>
      </c>
      <c r="BKV12" s="49"/>
      <c r="BKW12" s="49"/>
      <c r="BKX12" s="49"/>
      <c r="BKY12" s="67">
        <f t="shared" si="639"/>
        <v>475</v>
      </c>
      <c r="BKZ12" s="211">
        <f t="shared" si="640"/>
        <v>79.166666666666671</v>
      </c>
      <c r="BLA12" s="244"/>
      <c r="BLB12" s="64"/>
      <c r="BLC12" s="64"/>
      <c r="BLD12" s="64"/>
      <c r="BLE12" s="64"/>
      <c r="BLF12" s="64">
        <v>279</v>
      </c>
      <c r="BLG12" s="67">
        <f t="shared" si="641"/>
        <v>0</v>
      </c>
      <c r="BLH12" s="211">
        <f t="shared" si="642"/>
        <v>0</v>
      </c>
      <c r="BLI12" s="244"/>
      <c r="BLJ12" s="64"/>
      <c r="BLK12" s="64"/>
      <c r="BLL12" s="64"/>
      <c r="BLM12" s="64"/>
      <c r="BLN12" s="64"/>
      <c r="BLO12" s="67">
        <f t="shared" si="643"/>
        <v>0</v>
      </c>
      <c r="BLP12" s="184">
        <f t="shared" si="644"/>
        <v>0</v>
      </c>
      <c r="BLQ12" s="244"/>
      <c r="BLR12" s="64"/>
      <c r="BLS12" s="64"/>
      <c r="BLT12" s="64"/>
      <c r="BLU12" s="64"/>
      <c r="BLV12" s="64"/>
      <c r="BLW12" s="67">
        <f t="shared" si="645"/>
        <v>0</v>
      </c>
      <c r="BLX12" s="184">
        <f t="shared" si="646"/>
        <v>0</v>
      </c>
      <c r="BLY12" s="63"/>
      <c r="BLZ12" s="64"/>
      <c r="BMA12" s="64"/>
      <c r="BMB12" s="64"/>
      <c r="BMC12" s="64"/>
      <c r="BMD12" s="64"/>
      <c r="BME12" s="67">
        <f t="shared" si="647"/>
        <v>0</v>
      </c>
      <c r="BMF12" s="68">
        <f t="shared" si="648"/>
        <v>0</v>
      </c>
      <c r="BMG12" s="63"/>
      <c r="BMH12" s="64"/>
      <c r="BMI12" s="64"/>
      <c r="BMJ12" s="64"/>
      <c r="BMK12" s="64"/>
      <c r="BML12" s="64"/>
      <c r="BMM12" s="67">
        <f t="shared" si="649"/>
        <v>0</v>
      </c>
      <c r="BMN12" s="68">
        <f t="shared" si="650"/>
        <v>0</v>
      </c>
      <c r="BMO12" s="63"/>
      <c r="BMP12" s="64"/>
      <c r="BMQ12" s="64"/>
      <c r="BMR12" s="64"/>
      <c r="BMS12" s="64"/>
      <c r="BMT12" s="64"/>
      <c r="BMU12" s="67">
        <f t="shared" si="651"/>
        <v>0</v>
      </c>
      <c r="BMV12" s="68">
        <f t="shared" si="652"/>
        <v>0</v>
      </c>
      <c r="BMW12" s="63"/>
      <c r="BMX12" s="64"/>
      <c r="BMY12" s="64"/>
      <c r="BMZ12" s="64">
        <v>296</v>
      </c>
      <c r="BNA12" s="64"/>
      <c r="BNB12" s="64">
        <v>78</v>
      </c>
      <c r="BNC12" s="67">
        <f t="shared" si="653"/>
        <v>296</v>
      </c>
      <c r="BND12" s="68">
        <f t="shared" si="654"/>
        <v>49.333333333333336</v>
      </c>
      <c r="BNE12" s="63"/>
      <c r="BNF12" s="64"/>
      <c r="BNG12" s="64"/>
      <c r="BNH12" s="64">
        <v>662</v>
      </c>
      <c r="BNI12" s="64"/>
      <c r="BNJ12" s="64"/>
      <c r="BNK12" s="67">
        <f t="shared" si="655"/>
        <v>662</v>
      </c>
      <c r="BNL12" s="68">
        <f t="shared" si="656"/>
        <v>110.33333333333333</v>
      </c>
      <c r="BNM12" s="54"/>
      <c r="BNN12" s="127">
        <v>91</v>
      </c>
      <c r="BNO12" s="127"/>
      <c r="BNP12" s="127"/>
      <c r="BNQ12" s="127"/>
      <c r="BNR12" s="127"/>
      <c r="BNS12" s="67">
        <f t="shared" si="657"/>
        <v>91</v>
      </c>
      <c r="BNT12" s="68">
        <f t="shared" si="658"/>
        <v>15.166666666666666</v>
      </c>
      <c r="BNU12" s="63">
        <v>490</v>
      </c>
      <c r="BNV12" s="64"/>
      <c r="BNW12" s="64"/>
      <c r="BNX12" s="64"/>
      <c r="BNY12" s="64"/>
      <c r="BNZ12" s="64"/>
      <c r="BOA12" s="67">
        <f t="shared" si="659"/>
        <v>490</v>
      </c>
      <c r="BOB12" s="184">
        <f t="shared" si="660"/>
        <v>81.666666666666671</v>
      </c>
      <c r="BOC12" s="244">
        <v>276</v>
      </c>
      <c r="BOD12" s="64"/>
      <c r="BOE12" s="64"/>
      <c r="BOF12" s="64"/>
      <c r="BOG12" s="64"/>
      <c r="BOH12" s="64"/>
      <c r="BOI12" s="67">
        <f t="shared" si="661"/>
        <v>276</v>
      </c>
      <c r="BOJ12" s="184">
        <f t="shared" si="662"/>
        <v>46</v>
      </c>
      <c r="BOK12" s="63">
        <v>328</v>
      </c>
      <c r="BOL12" s="64"/>
      <c r="BOM12" s="64"/>
      <c r="BON12" s="64"/>
      <c r="BOO12" s="64"/>
      <c r="BOP12" s="64"/>
      <c r="BOQ12" s="67">
        <f t="shared" si="663"/>
        <v>328</v>
      </c>
      <c r="BOR12" s="68">
        <f t="shared" si="664"/>
        <v>54.666666666666664</v>
      </c>
      <c r="BOS12" s="63"/>
      <c r="BOT12" s="64"/>
      <c r="BOU12" s="64"/>
      <c r="BOV12" s="64"/>
      <c r="BOW12" s="64"/>
      <c r="BOX12" s="64"/>
      <c r="BOY12" s="67">
        <f t="shared" si="665"/>
        <v>0</v>
      </c>
      <c r="BOZ12" s="68">
        <f t="shared" si="666"/>
        <v>0</v>
      </c>
      <c r="BPA12" s="63"/>
      <c r="BPB12" s="64"/>
      <c r="BPC12" s="64"/>
      <c r="BPD12" s="64"/>
      <c r="BPE12" s="64"/>
      <c r="BPF12" s="64"/>
      <c r="BPG12" s="67">
        <f t="shared" si="667"/>
        <v>0</v>
      </c>
      <c r="BPH12" s="68">
        <f t="shared" si="668"/>
        <v>0</v>
      </c>
      <c r="BPI12" s="63"/>
      <c r="BPJ12" s="64"/>
      <c r="BPK12" s="64"/>
      <c r="BPL12" s="64"/>
      <c r="BPM12" s="64"/>
      <c r="BPN12" s="64"/>
      <c r="BPO12" s="67">
        <f t="shared" si="669"/>
        <v>0</v>
      </c>
      <c r="BPP12" s="68">
        <f t="shared" si="670"/>
        <v>0</v>
      </c>
      <c r="BPQ12" s="63"/>
      <c r="BPR12" s="64"/>
      <c r="BPS12" s="64"/>
      <c r="BPT12" s="64"/>
      <c r="BPU12" s="64"/>
      <c r="BPV12" s="64"/>
      <c r="BPW12" s="67">
        <f t="shared" si="671"/>
        <v>0</v>
      </c>
      <c r="BPX12" s="68">
        <f t="shared" si="672"/>
        <v>0</v>
      </c>
      <c r="BPY12" s="63"/>
      <c r="BPZ12" s="64"/>
      <c r="BQA12" s="64">
        <v>495</v>
      </c>
      <c r="BQB12" s="64"/>
      <c r="BQC12" s="64"/>
      <c r="BQD12" s="64"/>
      <c r="BQE12" s="67">
        <f t="shared" si="673"/>
        <v>495</v>
      </c>
      <c r="BQF12" s="68">
        <f t="shared" si="674"/>
        <v>82.5</v>
      </c>
      <c r="BQG12" s="63"/>
      <c r="BQH12" s="64"/>
      <c r="BQI12" s="64"/>
      <c r="BQJ12" s="64"/>
      <c r="BQK12" s="64"/>
      <c r="BQL12" s="64"/>
      <c r="BQM12" s="67">
        <f t="shared" si="675"/>
        <v>0</v>
      </c>
      <c r="BQN12" s="68">
        <f t="shared" si="676"/>
        <v>0</v>
      </c>
      <c r="BQO12" s="63"/>
      <c r="BQP12" s="64"/>
      <c r="BQQ12" s="64"/>
      <c r="BQR12" s="64"/>
      <c r="BQS12" s="64"/>
      <c r="BQT12" s="64"/>
      <c r="BQU12" s="67">
        <f t="shared" si="677"/>
        <v>0</v>
      </c>
      <c r="BQV12" s="68">
        <f t="shared" si="678"/>
        <v>0</v>
      </c>
      <c r="BQW12" s="63"/>
      <c r="BQX12" s="64"/>
      <c r="BQY12" s="64">
        <v>503</v>
      </c>
      <c r="BQZ12" s="64"/>
      <c r="BRA12" s="64"/>
      <c r="BRB12" s="64"/>
      <c r="BRC12" s="67">
        <f t="shared" si="679"/>
        <v>503</v>
      </c>
      <c r="BRD12" s="68">
        <f t="shared" si="680"/>
        <v>83.833333333333329</v>
      </c>
      <c r="BRE12" s="63"/>
      <c r="BRF12" s="64"/>
      <c r="BRG12" s="64"/>
      <c r="BRH12" s="64">
        <v>401</v>
      </c>
      <c r="BRI12" s="64"/>
      <c r="BRJ12" s="64"/>
      <c r="BRK12" s="67">
        <f t="shared" si="681"/>
        <v>401</v>
      </c>
      <c r="BRL12" s="68">
        <f t="shared" si="682"/>
        <v>66.833333333333329</v>
      </c>
      <c r="BRM12" s="63"/>
      <c r="BRN12" s="64">
        <v>24</v>
      </c>
      <c r="BRO12" s="64"/>
      <c r="BRP12" s="64"/>
      <c r="BRQ12" s="64">
        <v>821</v>
      </c>
      <c r="BRR12" s="64"/>
      <c r="BRS12" s="67">
        <f t="shared" si="683"/>
        <v>845</v>
      </c>
      <c r="BRT12" s="68">
        <f t="shared" si="684"/>
        <v>140.83333333333334</v>
      </c>
      <c r="BRU12" s="63"/>
      <c r="BRV12" s="64"/>
      <c r="BRW12" s="64"/>
      <c r="BRX12" s="64"/>
      <c r="BRY12" s="64">
        <v>57</v>
      </c>
      <c r="BRZ12" s="64"/>
      <c r="BSA12" s="67">
        <f t="shared" si="685"/>
        <v>57</v>
      </c>
      <c r="BSB12" s="68">
        <f t="shared" si="686"/>
        <v>9.5</v>
      </c>
      <c r="BSC12" s="63"/>
      <c r="BSD12" s="64"/>
      <c r="BSE12" s="64"/>
      <c r="BSF12" s="64"/>
      <c r="BSG12" s="64"/>
      <c r="BSH12" s="64"/>
      <c r="BSI12" s="67">
        <f t="shared" si="687"/>
        <v>0</v>
      </c>
      <c r="BSJ12" s="68">
        <f t="shared" si="688"/>
        <v>0</v>
      </c>
      <c r="BSK12" s="63"/>
      <c r="BSL12" s="64"/>
      <c r="BSM12" s="64"/>
      <c r="BSN12" s="64"/>
      <c r="BSO12" s="64"/>
      <c r="BSP12" s="68"/>
      <c r="BSQ12" s="265">
        <f t="shared" si="689"/>
        <v>0</v>
      </c>
      <c r="BSR12" s="68">
        <f t="shared" si="690"/>
        <v>0</v>
      </c>
      <c r="BSS12" s="63"/>
      <c r="BST12" s="64"/>
      <c r="BSU12" s="64">
        <v>334</v>
      </c>
      <c r="BSV12" s="64"/>
      <c r="BSW12" s="64"/>
      <c r="BSX12" s="64"/>
      <c r="BSY12" s="67">
        <f t="shared" si="691"/>
        <v>334</v>
      </c>
      <c r="BSZ12" s="68">
        <f t="shared" si="692"/>
        <v>55.666666666666664</v>
      </c>
      <c r="BTA12" s="63"/>
      <c r="BTB12" s="64"/>
      <c r="BTC12" s="64"/>
      <c r="BTD12" s="64"/>
      <c r="BTE12" s="64"/>
      <c r="BTF12" s="64"/>
      <c r="BTG12" s="67">
        <f t="shared" si="693"/>
        <v>0</v>
      </c>
      <c r="BTH12" s="68">
        <f t="shared" si="694"/>
        <v>0</v>
      </c>
      <c r="BTI12" s="63">
        <v>356</v>
      </c>
      <c r="BTJ12" s="64"/>
      <c r="BTK12" s="64"/>
      <c r="BTL12" s="64"/>
      <c r="BTM12" s="64"/>
      <c r="BTN12" s="64"/>
      <c r="BTO12" s="67">
        <f t="shared" si="695"/>
        <v>356</v>
      </c>
      <c r="BTP12" s="68">
        <f t="shared" si="696"/>
        <v>59.333333333333336</v>
      </c>
      <c r="BTQ12" s="63"/>
      <c r="BTR12" s="64"/>
      <c r="BTS12" s="64"/>
      <c r="BTT12" s="64"/>
      <c r="BTU12" s="64"/>
      <c r="BTV12" s="64">
        <v>331</v>
      </c>
      <c r="BTW12" s="67">
        <f t="shared" si="697"/>
        <v>0</v>
      </c>
      <c r="BTX12" s="184">
        <f t="shared" si="698"/>
        <v>0</v>
      </c>
      <c r="BTY12" s="244"/>
      <c r="BTZ12" s="64"/>
      <c r="BUA12" s="64"/>
      <c r="BUB12" s="64">
        <v>502</v>
      </c>
      <c r="BUC12" s="64"/>
      <c r="BUD12" s="64"/>
      <c r="BUE12" s="67">
        <f t="shared" si="699"/>
        <v>502</v>
      </c>
      <c r="BUF12" s="184">
        <f t="shared" si="700"/>
        <v>83.666666666666671</v>
      </c>
      <c r="BUG12" s="244"/>
      <c r="BUH12" s="64"/>
      <c r="BUI12" s="64"/>
      <c r="BUJ12" s="64"/>
      <c r="BUK12" s="64"/>
      <c r="BUL12" s="64"/>
      <c r="BUM12" s="67">
        <f t="shared" si="701"/>
        <v>0</v>
      </c>
      <c r="BUN12" s="211">
        <f t="shared" si="702"/>
        <v>0</v>
      </c>
      <c r="BUO12" s="244"/>
      <c r="BUP12" s="64"/>
      <c r="BUQ12" s="64"/>
      <c r="BUR12" s="64">
        <v>164</v>
      </c>
      <c r="BUS12" s="64">
        <v>131</v>
      </c>
      <c r="BUT12" s="64"/>
      <c r="BUU12" s="67">
        <f t="shared" si="703"/>
        <v>295</v>
      </c>
      <c r="BUV12" s="211">
        <f t="shared" si="704"/>
        <v>49.166666666666664</v>
      </c>
      <c r="BUW12" s="244">
        <v>145</v>
      </c>
      <c r="BUX12" s="64">
        <v>57</v>
      </c>
      <c r="BUY12" s="64"/>
      <c r="BUZ12" s="64"/>
      <c r="BVA12" s="64"/>
      <c r="BVB12" s="64"/>
      <c r="BVC12" s="67">
        <f t="shared" si="705"/>
        <v>202</v>
      </c>
      <c r="BVD12" s="211">
        <f t="shared" si="706"/>
        <v>33.666666666666664</v>
      </c>
      <c r="BVE12" s="244"/>
      <c r="BVF12" s="64"/>
      <c r="BVG12" s="64"/>
      <c r="BVH12" s="64">
        <v>581</v>
      </c>
      <c r="BVI12" s="64"/>
      <c r="BVJ12" s="64"/>
      <c r="BVK12" s="67">
        <f t="shared" si="707"/>
        <v>581</v>
      </c>
      <c r="BVL12" s="184">
        <f t="shared" si="708"/>
        <v>96.833333333333329</v>
      </c>
      <c r="BVM12" s="244"/>
      <c r="BVN12" s="64"/>
      <c r="BVO12" s="64"/>
      <c r="BVP12" s="64"/>
      <c r="BVQ12" s="64"/>
      <c r="BVR12" s="64"/>
      <c r="BVS12" s="67">
        <f t="shared" si="709"/>
        <v>0</v>
      </c>
      <c r="BVT12" s="211">
        <f t="shared" si="710"/>
        <v>0</v>
      </c>
      <c r="BVU12" s="244"/>
      <c r="BVV12" s="64"/>
      <c r="BVW12" s="64"/>
      <c r="BVX12" s="64"/>
      <c r="BVY12" s="64">
        <v>336</v>
      </c>
      <c r="BVZ12" s="64"/>
      <c r="BWA12" s="67">
        <f t="shared" si="711"/>
        <v>336</v>
      </c>
      <c r="BWB12" s="184">
        <f t="shared" si="712"/>
        <v>56</v>
      </c>
      <c r="BWC12" s="244"/>
      <c r="BWD12" s="64">
        <v>492</v>
      </c>
      <c r="BWE12" s="64"/>
      <c r="BWF12" s="64"/>
      <c r="BWG12" s="64"/>
      <c r="BWH12" s="64"/>
      <c r="BWI12" s="67">
        <f t="shared" si="713"/>
        <v>492</v>
      </c>
      <c r="BWJ12" s="184">
        <f t="shared" si="714"/>
        <v>82</v>
      </c>
      <c r="BWK12" s="244"/>
      <c r="BWL12" s="64"/>
      <c r="BWM12" s="64"/>
      <c r="BWN12" s="64">
        <v>282</v>
      </c>
      <c r="BWO12" s="64"/>
      <c r="BWP12" s="64"/>
      <c r="BWQ12" s="67">
        <f t="shared" si="715"/>
        <v>282</v>
      </c>
      <c r="BWR12" s="211">
        <f t="shared" si="716"/>
        <v>47</v>
      </c>
      <c r="BWS12" s="244"/>
      <c r="BWT12" s="64"/>
      <c r="BWU12" s="64">
        <v>454</v>
      </c>
      <c r="BWV12" s="64"/>
      <c r="BWW12" s="64"/>
      <c r="BWX12" s="64"/>
      <c r="BWY12" s="67">
        <f t="shared" si="717"/>
        <v>454</v>
      </c>
      <c r="BWZ12" s="211">
        <f t="shared" si="718"/>
        <v>75.666666666666671</v>
      </c>
      <c r="BXA12" s="244"/>
      <c r="BXB12" s="64"/>
      <c r="BXC12" s="64"/>
      <c r="BXD12" s="64">
        <v>448</v>
      </c>
      <c r="BXE12" s="64"/>
      <c r="BXF12" s="64"/>
      <c r="BXG12" s="67">
        <f t="shared" si="719"/>
        <v>448</v>
      </c>
      <c r="BXH12" s="211">
        <f t="shared" si="720"/>
        <v>74.666666666666671</v>
      </c>
      <c r="BXI12" s="244"/>
      <c r="BXJ12" s="64"/>
      <c r="BXK12" s="64">
        <v>331</v>
      </c>
      <c r="BXL12" s="64"/>
      <c r="BXM12" s="64"/>
      <c r="BXN12" s="64"/>
      <c r="BXO12" s="67">
        <f t="shared" si="721"/>
        <v>331</v>
      </c>
      <c r="BXP12" s="184">
        <f t="shared" si="722"/>
        <v>55.166666666666664</v>
      </c>
      <c r="BXQ12" s="244"/>
      <c r="BXR12" s="64">
        <v>487</v>
      </c>
      <c r="BXS12" s="64"/>
      <c r="BXT12" s="64"/>
      <c r="BXU12" s="64"/>
      <c r="BXV12" s="64"/>
      <c r="BXW12" s="67">
        <f t="shared" si="723"/>
        <v>487</v>
      </c>
      <c r="BXX12" s="184">
        <f t="shared" si="724"/>
        <v>81.166666666666671</v>
      </c>
      <c r="BXY12" s="244">
        <v>514</v>
      </c>
      <c r="BXZ12" s="64"/>
      <c r="BYA12" s="64"/>
      <c r="BYB12" s="64">
        <v>712</v>
      </c>
      <c r="BYC12" s="64"/>
      <c r="BYD12" s="64"/>
      <c r="BYE12" s="67">
        <f t="shared" si="725"/>
        <v>1226</v>
      </c>
      <c r="BYF12" s="211">
        <f t="shared" si="726"/>
        <v>204.33333333333334</v>
      </c>
      <c r="BYG12" s="244"/>
      <c r="BYH12" s="64"/>
      <c r="BYI12" s="64"/>
      <c r="BYJ12" s="64"/>
      <c r="BYK12" s="64"/>
      <c r="BYL12" s="64"/>
      <c r="BYM12" s="67">
        <f t="shared" si="727"/>
        <v>0</v>
      </c>
      <c r="BYN12" s="184">
        <f t="shared" si="728"/>
        <v>0</v>
      </c>
      <c r="BYO12" s="244">
        <v>72</v>
      </c>
      <c r="BYP12" s="64"/>
      <c r="BYQ12" s="64"/>
      <c r="BYR12" s="64"/>
      <c r="BYS12" s="64"/>
      <c r="BYT12" s="64"/>
      <c r="BYU12" s="67">
        <f t="shared" si="729"/>
        <v>72</v>
      </c>
      <c r="BYV12" s="211">
        <f t="shared" si="730"/>
        <v>12</v>
      </c>
      <c r="BYW12" s="244">
        <v>48</v>
      </c>
      <c r="BYX12" s="64"/>
      <c r="BYY12" s="64">
        <v>663</v>
      </c>
      <c r="BYZ12" s="64"/>
      <c r="BZA12" s="64"/>
      <c r="BZB12" s="64"/>
      <c r="BZC12" s="67">
        <f t="shared" si="731"/>
        <v>711</v>
      </c>
      <c r="BZD12" s="184">
        <f t="shared" si="732"/>
        <v>118.5</v>
      </c>
      <c r="BZE12" s="244"/>
      <c r="BZF12" s="64"/>
      <c r="BZG12" s="64"/>
      <c r="BZH12" s="64">
        <v>511</v>
      </c>
      <c r="BZI12" s="64"/>
      <c r="BZJ12" s="64"/>
      <c r="BZK12" s="67">
        <f t="shared" si="733"/>
        <v>511</v>
      </c>
      <c r="BZL12" s="184">
        <f t="shared" si="734"/>
        <v>85.166666666666671</v>
      </c>
      <c r="BZM12" s="244"/>
      <c r="BZN12" s="64"/>
      <c r="BZO12" s="64"/>
      <c r="BZP12" s="64"/>
      <c r="BZQ12" s="64"/>
      <c r="BZR12" s="211">
        <v>329</v>
      </c>
      <c r="BZS12" s="265">
        <f t="shared" si="735"/>
        <v>0</v>
      </c>
      <c r="BZT12" s="68">
        <f t="shared" si="736"/>
        <v>0</v>
      </c>
      <c r="BZU12" s="63"/>
      <c r="BZV12" s="64"/>
      <c r="BZW12" s="64"/>
      <c r="BZX12" s="64">
        <v>81</v>
      </c>
      <c r="BZY12" s="64"/>
      <c r="BZZ12" s="64"/>
      <c r="CAA12" s="67">
        <f t="shared" si="737"/>
        <v>81</v>
      </c>
      <c r="CAB12" s="68">
        <f t="shared" si="738"/>
        <v>13.5</v>
      </c>
      <c r="CAC12" s="63"/>
      <c r="CAD12" s="64"/>
      <c r="CAE12" s="64"/>
      <c r="CAF12" s="64"/>
      <c r="CAG12" s="64">
        <v>650</v>
      </c>
      <c r="CAH12" s="64"/>
      <c r="CAI12" s="67">
        <f t="shared" si="739"/>
        <v>650</v>
      </c>
      <c r="CAJ12" s="68">
        <f t="shared" si="740"/>
        <v>108.33333333333333</v>
      </c>
      <c r="CAK12" s="48"/>
      <c r="CAL12" s="49"/>
      <c r="CAM12" s="49"/>
      <c r="CAN12" s="49"/>
      <c r="CAO12" s="49"/>
      <c r="CAP12" s="49">
        <v>668</v>
      </c>
      <c r="CAQ12" s="67">
        <f t="shared" si="741"/>
        <v>668</v>
      </c>
      <c r="CAR12" s="184">
        <f t="shared" si="742"/>
        <v>111.33333333333333</v>
      </c>
      <c r="CAS12" s="244"/>
      <c r="CAT12" s="64"/>
      <c r="CAU12" s="64"/>
      <c r="CAV12" s="64"/>
      <c r="CAW12" s="64"/>
      <c r="CAX12" s="64">
        <v>623</v>
      </c>
      <c r="CAY12" s="67">
        <f t="shared" si="743"/>
        <v>623</v>
      </c>
      <c r="CAZ12" s="211">
        <f t="shared" si="744"/>
        <v>103.83333333333333</v>
      </c>
      <c r="CBA12" s="244"/>
      <c r="CBB12" s="64"/>
      <c r="CBC12" s="64"/>
      <c r="CBD12" s="64"/>
      <c r="CBE12" s="64"/>
      <c r="CBF12" s="64">
        <v>501</v>
      </c>
      <c r="CBG12" s="67">
        <f t="shared" si="745"/>
        <v>501</v>
      </c>
      <c r="CBH12" s="211">
        <f t="shared" si="746"/>
        <v>83.5</v>
      </c>
      <c r="CBI12" s="244"/>
      <c r="CBJ12" s="64"/>
      <c r="CBK12" s="64"/>
      <c r="CBL12" s="64"/>
      <c r="CBM12" s="64"/>
      <c r="CBN12" s="64"/>
      <c r="CBO12" s="67">
        <f t="shared" si="747"/>
        <v>0</v>
      </c>
      <c r="CBP12" s="184">
        <f t="shared" si="748"/>
        <v>0</v>
      </c>
      <c r="CBQ12" s="63">
        <v>481</v>
      </c>
      <c r="CBR12" s="64"/>
      <c r="CBS12" s="64"/>
      <c r="CBT12" s="64"/>
      <c r="CBU12" s="64"/>
      <c r="CBV12" s="64"/>
      <c r="CBW12" s="67">
        <f t="shared" si="749"/>
        <v>481</v>
      </c>
      <c r="CBX12" s="68">
        <f t="shared" si="750"/>
        <v>80.166666666666671</v>
      </c>
      <c r="CBY12" s="63"/>
      <c r="CBZ12" s="64"/>
      <c r="CCA12" s="64">
        <v>379</v>
      </c>
      <c r="CCB12" s="64"/>
      <c r="CCC12" s="64"/>
      <c r="CCD12" s="64"/>
      <c r="CCE12" s="67">
        <f t="shared" si="751"/>
        <v>379</v>
      </c>
      <c r="CCF12" s="68">
        <f t="shared" si="752"/>
        <v>63.166666666666664</v>
      </c>
      <c r="CCG12" s="63"/>
      <c r="CCH12" s="64"/>
      <c r="CCI12" s="64">
        <v>198</v>
      </c>
      <c r="CCJ12" s="64"/>
      <c r="CCK12" s="64"/>
      <c r="CCL12" s="64"/>
      <c r="CCM12" s="67">
        <f t="shared" si="753"/>
        <v>198</v>
      </c>
      <c r="CCN12" s="68">
        <f t="shared" si="754"/>
        <v>33</v>
      </c>
      <c r="CCO12" s="63"/>
      <c r="CCP12" s="64">
        <v>7</v>
      </c>
      <c r="CCQ12" s="64">
        <v>145</v>
      </c>
      <c r="CCR12" s="64">
        <v>658</v>
      </c>
      <c r="CCS12" s="64"/>
      <c r="CCT12" s="64"/>
      <c r="CCU12" s="67">
        <f t="shared" si="755"/>
        <v>810</v>
      </c>
      <c r="CCV12" s="68">
        <f t="shared" si="756"/>
        <v>135</v>
      </c>
      <c r="CCW12" s="63"/>
      <c r="CCX12" s="64">
        <v>51</v>
      </c>
      <c r="CCY12" s="64"/>
      <c r="CCZ12" s="64">
        <v>482</v>
      </c>
      <c r="CDA12" s="64"/>
      <c r="CDB12" s="64"/>
      <c r="CDC12" s="67">
        <f t="shared" si="757"/>
        <v>533</v>
      </c>
      <c r="CDD12" s="68">
        <f t="shared" si="758"/>
        <v>88.833333333333329</v>
      </c>
      <c r="CDE12" s="63"/>
      <c r="CDF12" s="64">
        <v>665</v>
      </c>
      <c r="CDG12" s="64"/>
      <c r="CDH12" s="64"/>
      <c r="CDI12" s="64"/>
      <c r="CDJ12" s="64"/>
      <c r="CDK12" s="67">
        <f t="shared" si="759"/>
        <v>665</v>
      </c>
      <c r="CDL12" s="68">
        <f t="shared" si="760"/>
        <v>110.83333333333333</v>
      </c>
      <c r="CDM12" s="63"/>
      <c r="CDN12" s="64">
        <v>15</v>
      </c>
      <c r="CDO12" s="64"/>
      <c r="CDP12" s="64"/>
      <c r="CDQ12" s="47"/>
      <c r="CDR12" s="64"/>
      <c r="CDS12" s="67">
        <f t="shared" si="761"/>
        <v>15</v>
      </c>
      <c r="CDT12" s="68">
        <f t="shared" si="762"/>
        <v>2.5</v>
      </c>
      <c r="CDU12" s="63"/>
      <c r="CDV12" s="64"/>
      <c r="CDW12" s="64"/>
      <c r="CDX12" s="64">
        <v>377</v>
      </c>
      <c r="CDY12" s="64"/>
      <c r="CDZ12" s="64"/>
      <c r="CEA12" s="67">
        <f t="shared" si="763"/>
        <v>377</v>
      </c>
      <c r="CEB12" s="68">
        <f t="shared" si="764"/>
        <v>62.833333333333336</v>
      </c>
      <c r="CEC12" s="63"/>
      <c r="CED12" s="64"/>
      <c r="CEE12" s="64"/>
      <c r="CEF12" s="64"/>
      <c r="CEG12" s="64">
        <v>334</v>
      </c>
      <c r="CEH12" s="64"/>
      <c r="CEI12" s="67">
        <f t="shared" si="765"/>
        <v>334</v>
      </c>
      <c r="CEJ12" s="68">
        <f t="shared" si="766"/>
        <v>55.666666666666664</v>
      </c>
      <c r="CEK12" s="63"/>
      <c r="CEL12" s="64"/>
      <c r="CEM12" s="64"/>
      <c r="CEN12" s="64">
        <v>487</v>
      </c>
      <c r="CEO12" s="64"/>
      <c r="CEP12" s="64"/>
      <c r="CEQ12" s="67">
        <f t="shared" si="767"/>
        <v>487</v>
      </c>
      <c r="CER12" s="68">
        <f t="shared" si="768"/>
        <v>81.166666666666671</v>
      </c>
      <c r="CES12" s="63"/>
      <c r="CET12" s="64"/>
      <c r="CEU12" s="64"/>
      <c r="CEV12" s="64"/>
      <c r="CEW12" s="64"/>
      <c r="CEX12" s="64"/>
      <c r="CEY12" s="67">
        <f t="shared" si="769"/>
        <v>0</v>
      </c>
      <c r="CEZ12" s="68">
        <f t="shared" si="770"/>
        <v>0</v>
      </c>
      <c r="CFA12" s="63">
        <v>994</v>
      </c>
      <c r="CFB12" s="64"/>
      <c r="CFC12" s="64"/>
      <c r="CFD12" s="64"/>
      <c r="CFE12" s="64"/>
      <c r="CFF12" s="64"/>
      <c r="CFG12" s="67">
        <f t="shared" si="771"/>
        <v>994</v>
      </c>
      <c r="CFH12" s="68">
        <f t="shared" si="772"/>
        <v>165.66666666666666</v>
      </c>
      <c r="CFI12" s="63">
        <v>334</v>
      </c>
      <c r="CFJ12" s="64"/>
      <c r="CFK12" s="64"/>
      <c r="CFL12" s="64"/>
      <c r="CFM12" s="64"/>
      <c r="CFN12" s="64"/>
      <c r="CFO12" s="67">
        <f t="shared" si="773"/>
        <v>334</v>
      </c>
      <c r="CFP12" s="68">
        <f t="shared" si="774"/>
        <v>55.666666666666664</v>
      </c>
      <c r="CFQ12" s="63">
        <v>458</v>
      </c>
      <c r="CFR12" s="64"/>
      <c r="CFS12" s="64"/>
      <c r="CFT12" s="64"/>
      <c r="CFU12" s="64">
        <v>49</v>
      </c>
      <c r="CFV12" s="64"/>
      <c r="CFW12" s="67">
        <f t="shared" si="775"/>
        <v>507</v>
      </c>
      <c r="CFX12" s="68">
        <f t="shared" si="776"/>
        <v>84.5</v>
      </c>
      <c r="CFY12" s="63"/>
      <c r="CFZ12" s="64"/>
      <c r="CGA12" s="64"/>
      <c r="CGB12" s="64"/>
      <c r="CGC12" s="64">
        <v>120</v>
      </c>
      <c r="CGD12" s="64">
        <v>607</v>
      </c>
      <c r="CGE12" s="67">
        <f t="shared" si="777"/>
        <v>727</v>
      </c>
      <c r="CGF12" s="68">
        <f t="shared" si="778"/>
        <v>121.16666666666667</v>
      </c>
      <c r="CGG12" s="63"/>
      <c r="CGH12" s="64">
        <v>144</v>
      </c>
      <c r="CGI12" s="64"/>
      <c r="CGJ12" s="64"/>
      <c r="CGK12" s="64">
        <v>409</v>
      </c>
      <c r="CGL12" s="64"/>
      <c r="CGM12" s="67">
        <f t="shared" si="779"/>
        <v>553</v>
      </c>
      <c r="CGN12" s="68">
        <f t="shared" si="780"/>
        <v>92.166666666666671</v>
      </c>
      <c r="CGO12" s="48"/>
      <c r="CGP12" s="49"/>
      <c r="CGQ12" s="49">
        <v>272</v>
      </c>
      <c r="CGR12" s="49">
        <v>849</v>
      </c>
      <c r="CGS12" s="49"/>
      <c r="CGT12" s="49"/>
      <c r="CGU12" s="67">
        <f t="shared" si="781"/>
        <v>1121</v>
      </c>
      <c r="CGV12" s="68">
        <f t="shared" si="782"/>
        <v>186.83333333333334</v>
      </c>
      <c r="CGW12" s="63">
        <v>343</v>
      </c>
      <c r="CGX12" s="64">
        <v>180</v>
      </c>
      <c r="CGY12" s="64"/>
      <c r="CGZ12" s="64"/>
      <c r="CHA12" s="64"/>
      <c r="CHB12" s="64"/>
      <c r="CHC12" s="67">
        <f t="shared" si="783"/>
        <v>523</v>
      </c>
      <c r="CHD12" s="68">
        <f t="shared" si="784"/>
        <v>87.166666666666671</v>
      </c>
      <c r="CHE12" s="63"/>
      <c r="CHF12" s="64"/>
      <c r="CHG12" s="64">
        <v>654</v>
      </c>
      <c r="CHH12" s="64"/>
      <c r="CHI12" s="64">
        <v>15</v>
      </c>
      <c r="CHJ12" s="64"/>
      <c r="CHK12" s="67">
        <f t="shared" si="785"/>
        <v>669</v>
      </c>
      <c r="CHL12" s="68">
        <f t="shared" si="786"/>
        <v>111.5</v>
      </c>
      <c r="CHM12" s="63"/>
      <c r="CHN12" s="64"/>
      <c r="CHO12" s="64"/>
      <c r="CHP12" s="64"/>
      <c r="CHQ12" s="64"/>
      <c r="CHR12" s="64"/>
      <c r="CHS12" s="67">
        <f t="shared" si="787"/>
        <v>0</v>
      </c>
      <c r="CHT12" s="68">
        <f t="shared" si="788"/>
        <v>0</v>
      </c>
      <c r="CHU12" s="48">
        <v>228</v>
      </c>
      <c r="CHV12" s="49"/>
      <c r="CHW12" s="49"/>
      <c r="CHX12" s="49"/>
      <c r="CHY12" s="49"/>
      <c r="CHZ12" s="49"/>
      <c r="CIA12" s="67">
        <f t="shared" si="789"/>
        <v>228</v>
      </c>
      <c r="CIB12" s="68">
        <f t="shared" si="790"/>
        <v>38</v>
      </c>
      <c r="CIC12" s="48"/>
      <c r="CID12" s="49"/>
      <c r="CIE12" s="49">
        <v>1157</v>
      </c>
      <c r="CIF12" s="49"/>
      <c r="CIG12" s="49"/>
      <c r="CIH12" s="49"/>
      <c r="CII12" s="67">
        <f t="shared" si="791"/>
        <v>1157</v>
      </c>
      <c r="CIJ12" s="68">
        <f t="shared" si="792"/>
        <v>192.83333333333334</v>
      </c>
      <c r="CIK12" s="63">
        <v>829</v>
      </c>
      <c r="CIL12" s="64"/>
      <c r="CIM12" s="64"/>
      <c r="CIN12" s="64"/>
      <c r="CIO12" s="64"/>
      <c r="CIP12" s="64"/>
      <c r="CIQ12" s="67">
        <f t="shared" si="793"/>
        <v>829</v>
      </c>
      <c r="CIR12" s="68">
        <f t="shared" si="794"/>
        <v>138.16666666666666</v>
      </c>
      <c r="CIS12" s="63"/>
      <c r="CIT12" s="64"/>
      <c r="CIU12" s="64"/>
      <c r="CIV12" s="64">
        <v>491</v>
      </c>
      <c r="CIW12" s="64"/>
      <c r="CIX12" s="64"/>
      <c r="CIY12" s="67">
        <f t="shared" si="795"/>
        <v>491</v>
      </c>
      <c r="CIZ12" s="68">
        <f t="shared" si="796"/>
        <v>81.833333333333329</v>
      </c>
      <c r="CJA12" s="63"/>
      <c r="CJB12" s="64"/>
      <c r="CJC12" s="64"/>
      <c r="CJD12" s="64"/>
      <c r="CJE12" s="64"/>
      <c r="CJF12" s="64">
        <v>663</v>
      </c>
      <c r="CJG12" s="67">
        <f t="shared" si="797"/>
        <v>663</v>
      </c>
      <c r="CJH12" s="68">
        <f t="shared" si="798"/>
        <v>110.5</v>
      </c>
      <c r="CJI12" s="63"/>
      <c r="CJJ12" s="64"/>
      <c r="CJK12" s="64"/>
      <c r="CJL12" s="64"/>
      <c r="CJM12" s="64">
        <v>666</v>
      </c>
      <c r="CJN12" s="64"/>
      <c r="CJO12" s="67">
        <f t="shared" si="799"/>
        <v>666</v>
      </c>
      <c r="CJP12" s="68">
        <f t="shared" si="800"/>
        <v>111</v>
      </c>
      <c r="CJQ12" s="63"/>
      <c r="CJR12" s="64"/>
      <c r="CJS12" s="64"/>
      <c r="CJT12" s="64"/>
      <c r="CJU12" s="64">
        <v>647</v>
      </c>
      <c r="CJV12" s="64">
        <v>136</v>
      </c>
      <c r="CJW12" s="67">
        <f t="shared" si="801"/>
        <v>783</v>
      </c>
      <c r="CJX12" s="68">
        <f t="shared" si="802"/>
        <v>130.5</v>
      </c>
      <c r="CJY12" s="63"/>
      <c r="CJZ12" s="64">
        <v>486</v>
      </c>
      <c r="CKA12" s="64">
        <v>336</v>
      </c>
      <c r="CKB12" s="64"/>
      <c r="CKC12" s="64"/>
      <c r="CKD12" s="64"/>
      <c r="CKE12" s="67">
        <f t="shared" si="803"/>
        <v>822</v>
      </c>
      <c r="CKF12" s="68">
        <f t="shared" si="804"/>
        <v>137</v>
      </c>
      <c r="CKG12" s="63"/>
      <c r="CKH12" s="64">
        <v>104</v>
      </c>
      <c r="CKI12" s="64"/>
      <c r="CKJ12" s="64">
        <v>666</v>
      </c>
      <c r="CKK12" s="64">
        <v>9</v>
      </c>
      <c r="CKL12" s="64">
        <v>47</v>
      </c>
      <c r="CKM12" s="67">
        <f t="shared" si="805"/>
        <v>826</v>
      </c>
      <c r="CKN12" s="68">
        <f t="shared" si="806"/>
        <v>137.66666666666666</v>
      </c>
      <c r="CKO12" s="63"/>
      <c r="CKP12" s="64"/>
      <c r="CKQ12" s="64"/>
      <c r="CKR12" s="64">
        <v>67</v>
      </c>
      <c r="CKS12" s="64"/>
      <c r="CKT12" s="64"/>
      <c r="CKU12" s="67">
        <f t="shared" si="807"/>
        <v>67</v>
      </c>
      <c r="CKV12" s="68">
        <f t="shared" si="808"/>
        <v>11.166666666666666</v>
      </c>
      <c r="CKW12" s="63">
        <v>50</v>
      </c>
      <c r="CKX12" s="64">
        <v>665</v>
      </c>
      <c r="CKY12" s="64"/>
      <c r="CKZ12" s="64"/>
      <c r="CLA12" s="64"/>
      <c r="CLB12" s="64"/>
      <c r="CLC12" s="67">
        <f t="shared" si="809"/>
        <v>715</v>
      </c>
      <c r="CLD12" s="68">
        <f t="shared" si="810"/>
        <v>119.16666666666667</v>
      </c>
      <c r="CLE12" s="63"/>
      <c r="CLF12" s="64"/>
      <c r="CLG12" s="64"/>
      <c r="CLH12" s="64"/>
      <c r="CLI12" s="64"/>
      <c r="CLJ12" s="64"/>
      <c r="CLK12" s="67">
        <f t="shared" si="811"/>
        <v>0</v>
      </c>
      <c r="CLL12" s="68">
        <f t="shared" si="812"/>
        <v>0</v>
      </c>
      <c r="CLM12" s="63">
        <v>286</v>
      </c>
      <c r="CLN12" s="64">
        <v>686</v>
      </c>
      <c r="CLO12" s="64"/>
      <c r="CLP12" s="64"/>
      <c r="CLQ12" s="64">
        <v>818</v>
      </c>
      <c r="CLR12" s="64"/>
      <c r="CLS12" s="67">
        <f t="shared" si="813"/>
        <v>1790</v>
      </c>
      <c r="CLT12" s="184">
        <f t="shared" si="814"/>
        <v>298.33333333333331</v>
      </c>
      <c r="CLU12" s="244">
        <v>38</v>
      </c>
      <c r="CLV12" s="64"/>
      <c r="CLW12" s="64"/>
      <c r="CLX12" s="64">
        <v>1201</v>
      </c>
      <c r="CLY12" s="64"/>
      <c r="CLZ12" s="211"/>
      <c r="CMA12" s="265">
        <f t="shared" si="815"/>
        <v>1239</v>
      </c>
      <c r="CMB12" s="68">
        <f t="shared" si="816"/>
        <v>206.5</v>
      </c>
      <c r="CMC12" s="63"/>
      <c r="CMD12" s="64"/>
      <c r="CME12" s="64"/>
      <c r="CMF12" s="64"/>
      <c r="CMG12" s="64"/>
      <c r="CMH12" s="64"/>
      <c r="CMI12" s="67">
        <f t="shared" si="817"/>
        <v>0</v>
      </c>
      <c r="CMJ12" s="68">
        <f t="shared" si="818"/>
        <v>0</v>
      </c>
      <c r="CMK12" s="63">
        <v>1662</v>
      </c>
      <c r="CML12" s="64"/>
      <c r="CMM12" s="64"/>
      <c r="CMN12" s="64"/>
      <c r="CMO12" s="64"/>
      <c r="CMP12" s="64"/>
      <c r="CMQ12" s="67">
        <f t="shared" si="819"/>
        <v>1662</v>
      </c>
      <c r="CMR12" s="68">
        <f t="shared" si="820"/>
        <v>277</v>
      </c>
      <c r="CMS12" s="63"/>
      <c r="CMT12" s="64"/>
      <c r="CMU12" s="64"/>
      <c r="CMV12" s="64"/>
      <c r="CMW12" s="64"/>
      <c r="CMX12" s="64"/>
      <c r="CMY12" s="67">
        <f t="shared" si="821"/>
        <v>0</v>
      </c>
      <c r="CMZ12" s="68">
        <f t="shared" si="822"/>
        <v>0</v>
      </c>
      <c r="CNA12" s="63"/>
      <c r="CNB12" s="64">
        <v>288</v>
      </c>
      <c r="CNC12" s="64">
        <v>223</v>
      </c>
      <c r="CND12" s="64"/>
      <c r="CNE12" s="64">
        <v>67</v>
      </c>
      <c r="CNF12" s="64"/>
      <c r="CNG12" s="67">
        <f t="shared" si="823"/>
        <v>578</v>
      </c>
      <c r="CNH12" s="68">
        <f t="shared" si="824"/>
        <v>96.333333333333329</v>
      </c>
      <c r="CNI12" s="63"/>
      <c r="CNJ12" s="64">
        <v>997</v>
      </c>
      <c r="CNK12" s="64"/>
      <c r="CNL12" s="64"/>
      <c r="CNM12" s="64"/>
      <c r="CNN12" s="64"/>
      <c r="CNO12" s="67">
        <f t="shared" si="825"/>
        <v>997</v>
      </c>
      <c r="CNP12" s="68">
        <f t="shared" si="826"/>
        <v>166.16666666666666</v>
      </c>
      <c r="CNQ12" s="63">
        <v>552</v>
      </c>
      <c r="CNR12" s="64"/>
      <c r="CNS12" s="64"/>
      <c r="CNT12" s="64">
        <v>109</v>
      </c>
      <c r="CNU12" s="64"/>
      <c r="CNV12" s="68"/>
      <c r="CNW12" s="265">
        <f t="shared" si="827"/>
        <v>661</v>
      </c>
      <c r="CNX12" s="68">
        <f t="shared" si="828"/>
        <v>110.16666666666667</v>
      </c>
      <c r="CNY12" s="63">
        <v>716</v>
      </c>
      <c r="CNZ12" s="64">
        <v>10</v>
      </c>
      <c r="COA12" s="64"/>
      <c r="COB12" s="64"/>
      <c r="COC12" s="64"/>
      <c r="COD12" s="64"/>
      <c r="COE12" s="67">
        <f t="shared" si="829"/>
        <v>726</v>
      </c>
      <c r="COF12" s="68">
        <f t="shared" si="830"/>
        <v>121</v>
      </c>
      <c r="COG12" s="63"/>
      <c r="COH12" s="64"/>
      <c r="COI12" s="64"/>
      <c r="COJ12" s="64"/>
      <c r="COK12" s="64">
        <v>939</v>
      </c>
      <c r="COL12" s="64"/>
      <c r="COM12" s="67">
        <f t="shared" si="831"/>
        <v>939</v>
      </c>
      <c r="CON12" s="68">
        <f t="shared" si="832"/>
        <v>156.5</v>
      </c>
      <c r="COO12" s="63"/>
      <c r="COP12" s="64"/>
      <c r="COQ12" s="64"/>
      <c r="COR12" s="64">
        <v>821</v>
      </c>
      <c r="COS12" s="64"/>
      <c r="COT12" s="64"/>
      <c r="COU12" s="67">
        <f t="shared" si="833"/>
        <v>821</v>
      </c>
      <c r="COV12" s="68">
        <f t="shared" si="834"/>
        <v>136.83333333333334</v>
      </c>
      <c r="COW12" s="63"/>
      <c r="COX12" s="64"/>
      <c r="COY12" s="64"/>
      <c r="COZ12" s="64">
        <v>634</v>
      </c>
      <c r="CPA12" s="64"/>
      <c r="CPB12" s="64"/>
      <c r="CPC12" s="67">
        <f t="shared" si="835"/>
        <v>634</v>
      </c>
      <c r="CPD12" s="68">
        <f t="shared" si="836"/>
        <v>105.66666666666667</v>
      </c>
      <c r="CPE12" s="63"/>
      <c r="CPF12" s="64">
        <v>446</v>
      </c>
      <c r="CPG12" s="64">
        <v>653</v>
      </c>
      <c r="CPH12" s="64"/>
      <c r="CPI12" s="64"/>
      <c r="CPJ12" s="64">
        <v>324</v>
      </c>
      <c r="CPK12" s="67">
        <f t="shared" si="837"/>
        <v>1423</v>
      </c>
      <c r="CPL12" s="68">
        <f t="shared" si="838"/>
        <v>237.16666666666666</v>
      </c>
      <c r="CPM12" s="48">
        <v>565</v>
      </c>
      <c r="CPN12" s="49"/>
      <c r="CPO12" s="49"/>
      <c r="CPP12" s="49"/>
      <c r="CPQ12" s="49"/>
      <c r="CPR12" s="49">
        <v>0</v>
      </c>
      <c r="CPS12" s="67">
        <f t="shared" si="839"/>
        <v>565</v>
      </c>
      <c r="CPT12" s="68">
        <f t="shared" si="840"/>
        <v>94.166666666666671</v>
      </c>
      <c r="CPU12" s="48">
        <v>0</v>
      </c>
      <c r="CPV12" s="49">
        <v>0</v>
      </c>
      <c r="CPW12" s="49">
        <v>0</v>
      </c>
      <c r="CPX12" s="49">
        <v>0</v>
      </c>
      <c r="CPY12" s="49">
        <v>0</v>
      </c>
      <c r="CPZ12" s="49">
        <v>547</v>
      </c>
      <c r="CQA12" s="67">
        <f t="shared" si="841"/>
        <v>547</v>
      </c>
      <c r="CQB12" s="68">
        <f t="shared" si="842"/>
        <v>91.166666666666671</v>
      </c>
      <c r="CQC12" s="63">
        <v>914</v>
      </c>
      <c r="CQD12" s="64">
        <v>0</v>
      </c>
      <c r="CQE12" s="64">
        <v>0</v>
      </c>
      <c r="CQF12" s="64">
        <v>64</v>
      </c>
      <c r="CQG12" s="64">
        <v>0</v>
      </c>
      <c r="CQH12" s="64">
        <v>0</v>
      </c>
      <c r="CQI12" s="67">
        <f t="shared" si="843"/>
        <v>978</v>
      </c>
      <c r="CQJ12" s="68">
        <f t="shared" si="844"/>
        <v>163</v>
      </c>
      <c r="CQK12" s="63">
        <v>1586</v>
      </c>
      <c r="CQL12" s="64">
        <v>14</v>
      </c>
      <c r="CQM12" s="64">
        <v>299</v>
      </c>
      <c r="CQN12" s="64">
        <v>93</v>
      </c>
      <c r="CQO12" s="64">
        <v>42</v>
      </c>
      <c r="CQP12" s="64">
        <v>320</v>
      </c>
      <c r="CQQ12" s="67">
        <f t="shared" si="845"/>
        <v>2354</v>
      </c>
      <c r="CQR12" s="68">
        <f t="shared" si="846"/>
        <v>392.33333333333331</v>
      </c>
      <c r="CQS12" s="48">
        <v>0</v>
      </c>
      <c r="CQT12" s="49">
        <v>0</v>
      </c>
      <c r="CQU12" s="49">
        <v>0</v>
      </c>
      <c r="CQV12" s="49">
        <v>0</v>
      </c>
      <c r="CQW12" s="49">
        <f>SUMIF(SUMPK!$B:$B,$B:$B,SUMPK!$O:$O)</f>
        <v>0</v>
      </c>
      <c r="CQX12" s="49">
        <v>110</v>
      </c>
      <c r="CQY12" s="67">
        <f t="shared" si="847"/>
        <v>110</v>
      </c>
      <c r="CQZ12" s="68">
        <f t="shared" si="848"/>
        <v>18.333333333333332</v>
      </c>
      <c r="CRA12" s="82">
        <v>0</v>
      </c>
      <c r="CRB12" s="83">
        <v>25</v>
      </c>
      <c r="CRC12" s="83">
        <v>0</v>
      </c>
      <c r="CRD12" s="83">
        <v>0</v>
      </c>
      <c r="CRE12" s="83">
        <v>0</v>
      </c>
      <c r="CRF12" s="83">
        <v>614</v>
      </c>
      <c r="CRG12" s="67">
        <f t="shared" si="849"/>
        <v>639</v>
      </c>
      <c r="CRH12" s="68">
        <f t="shared" si="850"/>
        <v>106.5</v>
      </c>
      <c r="CRI12" s="63">
        <v>282</v>
      </c>
      <c r="CRJ12" s="64">
        <v>0</v>
      </c>
      <c r="CRK12" s="64">
        <v>0</v>
      </c>
      <c r="CRL12" s="64">
        <v>0</v>
      </c>
      <c r="CRM12" s="64">
        <v>382</v>
      </c>
      <c r="CRN12" s="64">
        <v>0</v>
      </c>
      <c r="CRO12" s="67">
        <f t="shared" si="851"/>
        <v>664</v>
      </c>
      <c r="CRP12" s="68">
        <f t="shared" si="852"/>
        <v>110.66666666666667</v>
      </c>
      <c r="CRQ12" s="63">
        <v>0</v>
      </c>
      <c r="CRR12" s="64">
        <v>983</v>
      </c>
      <c r="CRS12" s="64">
        <v>0</v>
      </c>
      <c r="CRT12" s="64">
        <v>0</v>
      </c>
      <c r="CRU12" s="64">
        <v>0</v>
      </c>
      <c r="CRV12" s="64">
        <v>0</v>
      </c>
      <c r="CRW12" s="67">
        <f t="shared" si="853"/>
        <v>983</v>
      </c>
      <c r="CRX12" s="68">
        <f t="shared" si="854"/>
        <v>163.83333333333334</v>
      </c>
      <c r="CRY12" s="63">
        <v>0</v>
      </c>
      <c r="CRZ12" s="64">
        <v>0</v>
      </c>
      <c r="CSA12" s="64">
        <v>648</v>
      </c>
      <c r="CSB12" s="64">
        <v>148</v>
      </c>
      <c r="CSC12" s="64">
        <v>0</v>
      </c>
      <c r="CSD12" s="64">
        <v>0</v>
      </c>
      <c r="CSE12" s="67">
        <f t="shared" si="1250"/>
        <v>796</v>
      </c>
      <c r="CSF12" s="68">
        <f t="shared" si="1251"/>
        <v>132.66666666666666</v>
      </c>
      <c r="CSG12" s="63">
        <v>0</v>
      </c>
      <c r="CSH12" s="64">
        <v>0</v>
      </c>
      <c r="CSI12" s="64">
        <v>826</v>
      </c>
      <c r="CSJ12" s="64">
        <v>0</v>
      </c>
      <c r="CSK12" s="64">
        <v>0</v>
      </c>
      <c r="CSL12" s="64">
        <v>0</v>
      </c>
      <c r="CSM12" s="67">
        <f t="shared" si="857"/>
        <v>826</v>
      </c>
      <c r="CSN12" s="68">
        <f t="shared" si="858"/>
        <v>137.66666666666666</v>
      </c>
      <c r="CSO12" s="63">
        <v>0</v>
      </c>
      <c r="CSP12" s="64">
        <v>0</v>
      </c>
      <c r="CSQ12" s="64">
        <v>540</v>
      </c>
      <c r="CSR12" s="64">
        <v>134</v>
      </c>
      <c r="CSS12" s="64">
        <v>0</v>
      </c>
      <c r="CST12" s="64">
        <v>0</v>
      </c>
      <c r="CSU12" s="67">
        <f t="shared" si="859"/>
        <v>674</v>
      </c>
      <c r="CSV12" s="68">
        <f t="shared" si="860"/>
        <v>112.33333333333333</v>
      </c>
      <c r="CSW12" s="63">
        <v>0</v>
      </c>
      <c r="CSX12" s="64">
        <v>0</v>
      </c>
      <c r="CSY12" s="64">
        <v>693</v>
      </c>
      <c r="CSZ12" s="64">
        <v>0</v>
      </c>
      <c r="CTA12" s="64">
        <v>224</v>
      </c>
      <c r="CTB12" s="64">
        <v>293</v>
      </c>
      <c r="CTC12" s="64">
        <f t="shared" si="861"/>
        <v>1210</v>
      </c>
      <c r="CTD12" s="68">
        <f t="shared" si="862"/>
        <v>201.66666666666666</v>
      </c>
      <c r="CTE12" s="63">
        <v>328</v>
      </c>
      <c r="CTF12" s="64">
        <v>0</v>
      </c>
      <c r="CTG12" s="64">
        <v>0</v>
      </c>
      <c r="CTH12" s="64">
        <v>0</v>
      </c>
      <c r="CTI12" s="64">
        <v>0</v>
      </c>
      <c r="CTJ12" s="64">
        <v>1000</v>
      </c>
      <c r="CTK12" s="64">
        <f t="shared" si="863"/>
        <v>1328</v>
      </c>
      <c r="CTL12" s="68">
        <f t="shared" si="864"/>
        <v>221.33333333333334</v>
      </c>
      <c r="CTM12" s="63">
        <v>0</v>
      </c>
      <c r="CTN12" s="64">
        <v>0</v>
      </c>
      <c r="CTO12" s="64">
        <v>0</v>
      </c>
      <c r="CTP12" s="64">
        <v>0</v>
      </c>
      <c r="CTQ12" s="64">
        <v>0</v>
      </c>
      <c r="CTR12" s="64">
        <v>623</v>
      </c>
      <c r="CTS12" s="64">
        <f t="shared" si="865"/>
        <v>623</v>
      </c>
      <c r="CTT12" s="68">
        <f t="shared" si="866"/>
        <v>103.83333333333333</v>
      </c>
      <c r="CTU12" s="63">
        <v>0</v>
      </c>
      <c r="CTV12" s="64">
        <v>486</v>
      </c>
      <c r="CTW12" s="64">
        <v>79</v>
      </c>
      <c r="CTX12" s="64">
        <v>0</v>
      </c>
      <c r="CTY12" s="64">
        <v>0</v>
      </c>
      <c r="CTZ12" s="64">
        <v>0</v>
      </c>
      <c r="CUA12" s="64">
        <f t="shared" si="867"/>
        <v>565</v>
      </c>
      <c r="CUB12" s="68">
        <f t="shared" si="868"/>
        <v>94.166666666666671</v>
      </c>
      <c r="CUC12" s="63">
        <v>887</v>
      </c>
      <c r="CUD12" s="64">
        <v>0</v>
      </c>
      <c r="CUE12" s="64">
        <v>0</v>
      </c>
      <c r="CUF12" s="64">
        <v>0</v>
      </c>
      <c r="CUG12" s="64">
        <v>0</v>
      </c>
      <c r="CUH12" s="64">
        <v>0</v>
      </c>
      <c r="CUI12" s="64">
        <f t="shared" si="869"/>
        <v>887</v>
      </c>
      <c r="CUJ12" s="68">
        <f t="shared" si="870"/>
        <v>147.83333333333334</v>
      </c>
      <c r="CUK12" s="48">
        <v>0</v>
      </c>
      <c r="CUL12" s="49">
        <v>0</v>
      </c>
      <c r="CUM12" s="49">
        <v>771</v>
      </c>
      <c r="CUN12" s="49">
        <v>0</v>
      </c>
      <c r="CUO12" s="49">
        <v>0</v>
      </c>
      <c r="CUP12" s="49">
        <v>1345</v>
      </c>
      <c r="CUQ12" s="64">
        <f t="shared" si="871"/>
        <v>2116</v>
      </c>
      <c r="CUR12" s="68">
        <f t="shared" si="872"/>
        <v>352.66666666666669</v>
      </c>
      <c r="CUS12" s="63">
        <v>121</v>
      </c>
      <c r="CUT12" s="64">
        <v>0</v>
      </c>
      <c r="CUU12" s="64">
        <v>0</v>
      </c>
      <c r="CUV12" s="64">
        <v>596</v>
      </c>
      <c r="CUW12" s="64">
        <v>163</v>
      </c>
      <c r="CUX12" s="64">
        <v>0</v>
      </c>
      <c r="CUY12" s="64">
        <f t="shared" si="873"/>
        <v>880</v>
      </c>
      <c r="CUZ12" s="68">
        <f t="shared" si="874"/>
        <v>146.66666666666666</v>
      </c>
      <c r="CVA12" s="48">
        <v>0</v>
      </c>
      <c r="CVB12" s="49">
        <v>0</v>
      </c>
      <c r="CVC12" s="49">
        <v>0</v>
      </c>
      <c r="CVD12" s="49">
        <v>0</v>
      </c>
      <c r="CVE12" s="49">
        <v>0</v>
      </c>
      <c r="CVF12" s="49">
        <v>0</v>
      </c>
      <c r="CVG12" s="64">
        <f t="shared" si="875"/>
        <v>0</v>
      </c>
      <c r="CVH12" s="68">
        <f t="shared" si="876"/>
        <v>0</v>
      </c>
      <c r="CVI12" s="48">
        <v>508</v>
      </c>
      <c r="CVJ12" s="49">
        <f>SUMIF(SUMPK!$B:$B,$B:$B,SUMPK!$O:$O)</f>
        <v>0</v>
      </c>
      <c r="CVK12" s="49">
        <v>0</v>
      </c>
      <c r="CVL12" s="49">
        <v>0</v>
      </c>
      <c r="CVM12" s="49">
        <v>0</v>
      </c>
      <c r="CVN12" s="49">
        <v>1179</v>
      </c>
      <c r="CVO12" s="64">
        <f t="shared" si="877"/>
        <v>1687</v>
      </c>
      <c r="CVP12" s="68">
        <f t="shared" si="878"/>
        <v>281.16666666666669</v>
      </c>
      <c r="CVQ12" s="48">
        <v>0</v>
      </c>
      <c r="CVR12" s="49">
        <v>0</v>
      </c>
      <c r="CVS12" s="49">
        <v>0</v>
      </c>
      <c r="CVT12" s="49">
        <v>0</v>
      </c>
      <c r="CVU12" s="49">
        <v>1007</v>
      </c>
      <c r="CVV12" s="49">
        <v>0</v>
      </c>
      <c r="CVW12" s="64">
        <f t="shared" si="879"/>
        <v>1007</v>
      </c>
      <c r="CVX12" s="68">
        <f t="shared" si="880"/>
        <v>167.83333333333334</v>
      </c>
      <c r="CVY12" s="48">
        <v>0</v>
      </c>
      <c r="CVZ12" s="49">
        <v>0</v>
      </c>
      <c r="CWA12" s="49">
        <v>0</v>
      </c>
      <c r="CWB12" s="49">
        <v>192</v>
      </c>
      <c r="CWC12" s="49">
        <v>0</v>
      </c>
      <c r="CWD12" s="49">
        <v>0</v>
      </c>
      <c r="CWE12" s="64">
        <f t="shared" si="881"/>
        <v>192</v>
      </c>
      <c r="CWF12" s="68">
        <f t="shared" si="882"/>
        <v>32</v>
      </c>
      <c r="CWG12" s="48">
        <v>31</v>
      </c>
      <c r="CWH12" s="49">
        <v>0</v>
      </c>
      <c r="CWI12" s="49">
        <v>844</v>
      </c>
      <c r="CWJ12" s="49">
        <v>0</v>
      </c>
      <c r="CWK12" s="49">
        <v>0</v>
      </c>
      <c r="CWL12" s="49">
        <v>0</v>
      </c>
      <c r="CWM12" s="64">
        <f t="shared" si="883"/>
        <v>875</v>
      </c>
      <c r="CWN12" s="68">
        <f t="shared" si="884"/>
        <v>145.83333333333334</v>
      </c>
      <c r="CWO12" s="54">
        <v>0</v>
      </c>
      <c r="CWP12" s="127">
        <v>0</v>
      </c>
      <c r="CWQ12" s="127">
        <v>1001</v>
      </c>
      <c r="CWR12" s="127">
        <v>32</v>
      </c>
      <c r="CWS12" s="127">
        <v>0</v>
      </c>
      <c r="CWT12" s="127">
        <v>0</v>
      </c>
      <c r="CWU12" s="127">
        <f t="shared" si="885"/>
        <v>1033</v>
      </c>
      <c r="CWV12" s="43">
        <f t="shared" si="886"/>
        <v>172.16666666666666</v>
      </c>
      <c r="CWW12" s="48">
        <v>0</v>
      </c>
      <c r="CWX12" s="49">
        <v>0</v>
      </c>
      <c r="CWY12" s="49">
        <v>0</v>
      </c>
      <c r="CWZ12" s="49">
        <v>26</v>
      </c>
      <c r="CXA12" s="49">
        <v>0</v>
      </c>
      <c r="CXB12" s="49">
        <v>0</v>
      </c>
      <c r="CXC12" s="127">
        <f t="shared" si="887"/>
        <v>26</v>
      </c>
      <c r="CXD12" s="43">
        <f t="shared" si="888"/>
        <v>4.333333333333333</v>
      </c>
      <c r="CXE12" s="48">
        <v>0</v>
      </c>
      <c r="CXF12" s="49">
        <v>54</v>
      </c>
      <c r="CXG12" s="49">
        <v>971</v>
      </c>
      <c r="CXH12" s="49">
        <v>0</v>
      </c>
      <c r="CXI12" s="49">
        <v>0</v>
      </c>
      <c r="CXJ12" s="49">
        <v>41</v>
      </c>
      <c r="CXK12" s="127">
        <f t="shared" si="889"/>
        <v>1066</v>
      </c>
      <c r="CXL12" s="43">
        <f t="shared" si="890"/>
        <v>177.66666666666666</v>
      </c>
      <c r="CXM12" s="48">
        <v>0</v>
      </c>
      <c r="CXN12" s="49">
        <v>0</v>
      </c>
      <c r="CXO12" s="49">
        <v>494</v>
      </c>
      <c r="CXP12" s="49">
        <v>131</v>
      </c>
      <c r="CXQ12" s="49">
        <v>774</v>
      </c>
      <c r="CXR12" s="49">
        <v>0</v>
      </c>
      <c r="CXS12" s="127">
        <f t="shared" si="891"/>
        <v>1399</v>
      </c>
      <c r="CXT12" s="43">
        <f t="shared" si="892"/>
        <v>233.16666666666666</v>
      </c>
      <c r="CXU12" s="48">
        <v>0</v>
      </c>
      <c r="CXV12" s="49">
        <v>0</v>
      </c>
      <c r="CXW12" s="49">
        <v>1064</v>
      </c>
      <c r="CXX12" s="49">
        <v>0</v>
      </c>
      <c r="CXY12" s="49">
        <v>0</v>
      </c>
      <c r="CXZ12" s="49">
        <v>0</v>
      </c>
      <c r="CYA12" s="127">
        <f t="shared" si="893"/>
        <v>1064</v>
      </c>
      <c r="CYB12" s="43">
        <f t="shared" si="894"/>
        <v>177.33333333333334</v>
      </c>
      <c r="CYC12" s="48">
        <v>0</v>
      </c>
      <c r="CYD12" s="49">
        <v>0</v>
      </c>
      <c r="CYE12" s="49">
        <v>0</v>
      </c>
      <c r="CYF12" s="49">
        <v>0</v>
      </c>
      <c r="CYG12" s="49">
        <v>1673</v>
      </c>
      <c r="CYH12" s="49">
        <v>0</v>
      </c>
      <c r="CYI12" s="127">
        <f t="shared" si="895"/>
        <v>1673</v>
      </c>
      <c r="CYJ12" s="43">
        <f t="shared" si="896"/>
        <v>278.83333333333331</v>
      </c>
      <c r="CYK12" s="48">
        <v>0</v>
      </c>
      <c r="CYL12" s="49">
        <v>0</v>
      </c>
      <c r="CYM12" s="49">
        <v>0</v>
      </c>
      <c r="CYN12" s="49">
        <v>0</v>
      </c>
      <c r="CYO12" s="49">
        <v>0</v>
      </c>
      <c r="CYP12" s="49">
        <v>0</v>
      </c>
      <c r="CYQ12" s="127">
        <f t="shared" si="897"/>
        <v>0</v>
      </c>
      <c r="CYR12" s="43">
        <f t="shared" si="898"/>
        <v>0</v>
      </c>
      <c r="CYS12" s="48">
        <v>0</v>
      </c>
      <c r="CYT12" s="49">
        <v>0</v>
      </c>
      <c r="CYU12" s="49">
        <v>0</v>
      </c>
      <c r="CYV12" s="49">
        <v>0</v>
      </c>
      <c r="CYW12" s="49">
        <v>0</v>
      </c>
      <c r="CYX12" s="49">
        <v>0</v>
      </c>
      <c r="CYY12" s="127">
        <f t="shared" si="899"/>
        <v>0</v>
      </c>
      <c r="CYZ12" s="43">
        <f t="shared" si="900"/>
        <v>0</v>
      </c>
      <c r="CZA12" s="48">
        <v>0</v>
      </c>
      <c r="CZB12" s="49">
        <v>722</v>
      </c>
      <c r="CZC12" s="49">
        <v>0</v>
      </c>
      <c r="CZD12" s="49">
        <v>4</v>
      </c>
      <c r="CZE12" s="49">
        <v>0</v>
      </c>
      <c r="CZF12" s="49">
        <v>743</v>
      </c>
      <c r="CZG12" s="127">
        <f t="shared" si="901"/>
        <v>1469</v>
      </c>
      <c r="CZH12" s="43">
        <f t="shared" si="902"/>
        <v>244.83333333333334</v>
      </c>
      <c r="CZI12" s="48">
        <v>0</v>
      </c>
      <c r="CZJ12" s="49">
        <v>0</v>
      </c>
      <c r="CZK12" s="49">
        <v>994</v>
      </c>
      <c r="CZL12" s="49">
        <v>0</v>
      </c>
      <c r="CZM12" s="49">
        <v>0</v>
      </c>
      <c r="CZN12" s="49">
        <v>0</v>
      </c>
      <c r="CZO12" s="127">
        <f t="shared" si="903"/>
        <v>994</v>
      </c>
      <c r="CZP12" s="43">
        <f t="shared" si="904"/>
        <v>165.66666666666666</v>
      </c>
      <c r="CZQ12" s="63">
        <v>0</v>
      </c>
      <c r="CZR12" s="64">
        <v>0</v>
      </c>
      <c r="CZS12" s="64">
        <v>835</v>
      </c>
      <c r="CZT12" s="64">
        <v>0</v>
      </c>
      <c r="CZU12" s="64">
        <v>0</v>
      </c>
      <c r="CZV12" s="64">
        <v>1179</v>
      </c>
      <c r="CZW12" s="127">
        <f t="shared" si="905"/>
        <v>2014</v>
      </c>
      <c r="CZX12" s="43">
        <f t="shared" si="906"/>
        <v>335.66666666666669</v>
      </c>
      <c r="CZY12" s="48">
        <v>0</v>
      </c>
      <c r="CZZ12" s="49">
        <v>0</v>
      </c>
      <c r="DAA12" s="49">
        <v>0</v>
      </c>
      <c r="DAB12" s="49">
        <v>44</v>
      </c>
      <c r="DAC12" s="49">
        <v>0</v>
      </c>
      <c r="DAD12" s="49">
        <v>0</v>
      </c>
      <c r="DAE12" s="127">
        <f t="shared" si="907"/>
        <v>44</v>
      </c>
      <c r="DAF12" s="43">
        <f t="shared" si="908"/>
        <v>7.333333333333333</v>
      </c>
      <c r="DAG12" s="48">
        <v>491</v>
      </c>
      <c r="DAH12" s="49">
        <v>0</v>
      </c>
      <c r="DAI12" s="49">
        <v>84</v>
      </c>
      <c r="DAJ12" s="49">
        <v>327</v>
      </c>
      <c r="DAK12" s="49">
        <v>0</v>
      </c>
      <c r="DAL12" s="49">
        <v>0</v>
      </c>
      <c r="DAM12" s="127">
        <f t="shared" si="909"/>
        <v>902</v>
      </c>
      <c r="DAN12" s="43">
        <f t="shared" si="910"/>
        <v>150.33333333333334</v>
      </c>
      <c r="DAO12" s="63">
        <v>0</v>
      </c>
      <c r="DAP12" s="64">
        <v>0</v>
      </c>
      <c r="DAQ12" s="64">
        <v>0</v>
      </c>
      <c r="DAR12" s="64">
        <v>27</v>
      </c>
      <c r="DAS12" s="64">
        <v>337</v>
      </c>
      <c r="DAT12" s="64">
        <v>0</v>
      </c>
      <c r="DAU12" s="64">
        <f t="shared" si="911"/>
        <v>364</v>
      </c>
      <c r="DAV12" s="68">
        <f t="shared" si="912"/>
        <v>60.666666666666664</v>
      </c>
      <c r="DAW12" s="48">
        <v>0</v>
      </c>
      <c r="DAX12" s="49">
        <v>0</v>
      </c>
      <c r="DAY12" s="49">
        <v>0</v>
      </c>
      <c r="DAZ12" s="49">
        <v>213</v>
      </c>
      <c r="DBA12" s="49">
        <v>1000</v>
      </c>
      <c r="DBB12" s="49">
        <v>0</v>
      </c>
      <c r="DBC12" s="64">
        <f t="shared" si="913"/>
        <v>1213</v>
      </c>
      <c r="DBD12" s="68">
        <f t="shared" si="914"/>
        <v>202.16666666666666</v>
      </c>
      <c r="DBE12" s="63">
        <v>0</v>
      </c>
      <c r="DBF12" s="64">
        <v>648</v>
      </c>
      <c r="DBG12" s="64">
        <v>171</v>
      </c>
      <c r="DBH12" s="64">
        <v>0</v>
      </c>
      <c r="DBI12" s="64">
        <v>788</v>
      </c>
      <c r="DBJ12" s="64">
        <v>360</v>
      </c>
      <c r="DBK12" s="64">
        <f t="shared" si="915"/>
        <v>1967</v>
      </c>
      <c r="DBL12" s="68">
        <f t="shared" si="916"/>
        <v>327.83333333333331</v>
      </c>
      <c r="DBM12" s="48">
        <v>0</v>
      </c>
      <c r="DBN12" s="49">
        <v>0</v>
      </c>
      <c r="DBO12" s="49">
        <v>0</v>
      </c>
      <c r="DBP12" s="49">
        <v>0</v>
      </c>
      <c r="DBQ12" s="49">
        <v>0</v>
      </c>
      <c r="DBR12" s="49">
        <v>0</v>
      </c>
      <c r="DBS12" s="64">
        <f t="shared" si="917"/>
        <v>0</v>
      </c>
      <c r="DBT12" s="68">
        <f t="shared" si="918"/>
        <v>0</v>
      </c>
      <c r="DBU12" s="48">
        <v>0</v>
      </c>
      <c r="DBV12" s="49">
        <v>378</v>
      </c>
      <c r="DBW12" s="49">
        <v>295</v>
      </c>
      <c r="DBX12" s="49">
        <v>0</v>
      </c>
      <c r="DBY12" s="49">
        <v>0</v>
      </c>
      <c r="DBZ12" s="49">
        <v>0</v>
      </c>
      <c r="DCA12" s="64">
        <f t="shared" si="919"/>
        <v>673</v>
      </c>
      <c r="DCB12" s="184">
        <f t="shared" si="920"/>
        <v>112.16666666666667</v>
      </c>
      <c r="DCC12" s="195">
        <v>0</v>
      </c>
      <c r="DCD12" s="49">
        <v>1351</v>
      </c>
      <c r="DCE12" s="49">
        <v>0</v>
      </c>
      <c r="DCF12" s="49">
        <v>0</v>
      </c>
      <c r="DCG12" s="49">
        <v>0</v>
      </c>
      <c r="DCH12" s="49">
        <v>1188</v>
      </c>
      <c r="DCI12" s="64">
        <f t="shared" si="921"/>
        <v>2539</v>
      </c>
      <c r="DCJ12" s="211">
        <f t="shared" si="922"/>
        <v>423.16666666666669</v>
      </c>
      <c r="DCK12" s="195">
        <v>5</v>
      </c>
      <c r="DCL12" s="49">
        <v>0</v>
      </c>
      <c r="DCM12" s="49">
        <v>0</v>
      </c>
      <c r="DCN12" s="49">
        <v>33</v>
      </c>
      <c r="DCO12" s="49">
        <v>0</v>
      </c>
      <c r="DCP12" s="49">
        <v>0</v>
      </c>
      <c r="DCQ12" s="64">
        <f t="shared" si="923"/>
        <v>38</v>
      </c>
      <c r="DCR12" s="211">
        <f t="shared" si="924"/>
        <v>6.333333333333333</v>
      </c>
      <c r="DCS12" s="195">
        <v>580</v>
      </c>
      <c r="DCT12" s="49">
        <v>0</v>
      </c>
      <c r="DCU12" s="49">
        <v>275</v>
      </c>
      <c r="DCV12" s="49">
        <v>0</v>
      </c>
      <c r="DCW12" s="49">
        <v>0</v>
      </c>
      <c r="DCX12" s="49">
        <v>0</v>
      </c>
      <c r="DCY12" s="64">
        <f t="shared" si="925"/>
        <v>855</v>
      </c>
      <c r="DCZ12" s="184">
        <f t="shared" si="926"/>
        <v>142.5</v>
      </c>
      <c r="DDA12" s="195">
        <v>0</v>
      </c>
      <c r="DDB12" s="49">
        <v>0</v>
      </c>
      <c r="DDC12" s="49">
        <v>0</v>
      </c>
      <c r="DDD12" s="49">
        <v>1676</v>
      </c>
      <c r="DDE12" s="49">
        <v>0</v>
      </c>
      <c r="DDF12" s="49">
        <v>0</v>
      </c>
      <c r="DDG12" s="64">
        <f t="shared" si="927"/>
        <v>1676</v>
      </c>
      <c r="DDH12" s="211">
        <f t="shared" si="928"/>
        <v>279.33333333333331</v>
      </c>
      <c r="DDI12" s="458">
        <v>0</v>
      </c>
      <c r="DDJ12" s="83">
        <v>439</v>
      </c>
      <c r="DDK12" s="83">
        <v>218</v>
      </c>
      <c r="DDL12" s="83">
        <v>0</v>
      </c>
      <c r="DDM12" s="83">
        <v>0</v>
      </c>
      <c r="DDN12" s="83">
        <v>0</v>
      </c>
      <c r="DDO12" s="64">
        <f t="shared" si="929"/>
        <v>657</v>
      </c>
      <c r="DDP12" s="184">
        <f t="shared" si="930"/>
        <v>109.5</v>
      </c>
      <c r="DDQ12" s="195">
        <v>0</v>
      </c>
      <c r="DDR12" s="49">
        <v>0</v>
      </c>
      <c r="DDS12" s="49">
        <v>1038</v>
      </c>
      <c r="DDT12" s="49">
        <v>0</v>
      </c>
      <c r="DDU12" s="49">
        <v>0</v>
      </c>
      <c r="DDV12" s="49">
        <v>0</v>
      </c>
      <c r="DDW12" s="64">
        <f t="shared" si="931"/>
        <v>1038</v>
      </c>
      <c r="DDX12" s="211">
        <f t="shared" si="932"/>
        <v>173</v>
      </c>
      <c r="DDY12" s="464">
        <v>0</v>
      </c>
      <c r="DDZ12" s="127">
        <v>0</v>
      </c>
      <c r="DEA12" s="127">
        <v>0</v>
      </c>
      <c r="DEB12" s="127">
        <v>42</v>
      </c>
      <c r="DEC12" s="127">
        <v>0</v>
      </c>
      <c r="DED12" s="127">
        <v>0</v>
      </c>
      <c r="DEE12" s="127">
        <f t="shared" si="933"/>
        <v>42</v>
      </c>
      <c r="DEF12" s="214">
        <f t="shared" si="934"/>
        <v>7</v>
      </c>
      <c r="DEG12" s="195">
        <v>0</v>
      </c>
      <c r="DEH12" s="49">
        <v>1180</v>
      </c>
      <c r="DEI12" s="49">
        <v>0</v>
      </c>
      <c r="DEJ12" s="49">
        <v>0</v>
      </c>
      <c r="DEK12" s="49">
        <v>0</v>
      </c>
      <c r="DEL12" s="49">
        <v>0</v>
      </c>
      <c r="DEM12" s="127">
        <f t="shared" si="935"/>
        <v>1180</v>
      </c>
      <c r="DEN12" s="101">
        <f t="shared" si="936"/>
        <v>196.66666666666666</v>
      </c>
      <c r="DEO12" s="195">
        <v>105</v>
      </c>
      <c r="DEP12" s="49">
        <v>336</v>
      </c>
      <c r="DEQ12" s="49">
        <v>0</v>
      </c>
      <c r="DER12" s="49">
        <v>0</v>
      </c>
      <c r="DES12" s="49">
        <v>0</v>
      </c>
      <c r="DET12" s="49">
        <v>0</v>
      </c>
      <c r="DEU12" s="127">
        <f t="shared" si="937"/>
        <v>441</v>
      </c>
      <c r="DEV12" s="101">
        <f t="shared" si="938"/>
        <v>73.5</v>
      </c>
      <c r="DEW12" s="48">
        <v>648</v>
      </c>
      <c r="DEX12" s="49">
        <v>625</v>
      </c>
      <c r="DEY12" s="49">
        <v>0</v>
      </c>
      <c r="DEZ12" s="49">
        <v>0</v>
      </c>
      <c r="DFA12" s="49">
        <v>0</v>
      </c>
      <c r="DFB12" s="49">
        <v>0</v>
      </c>
      <c r="DFC12" s="127">
        <f t="shared" si="939"/>
        <v>1273</v>
      </c>
      <c r="DFD12" s="43">
        <f t="shared" si="940"/>
        <v>212.16666666666666</v>
      </c>
      <c r="DFE12" s="63">
        <v>236</v>
      </c>
      <c r="DFF12" s="64">
        <v>992</v>
      </c>
      <c r="DFG12" s="64">
        <v>0</v>
      </c>
      <c r="DFH12" s="64">
        <v>0</v>
      </c>
      <c r="DFI12" s="64">
        <v>0</v>
      </c>
      <c r="DFJ12" s="64">
        <v>0</v>
      </c>
      <c r="DFK12" s="127">
        <f t="shared" si="941"/>
        <v>1228</v>
      </c>
      <c r="DFL12" s="43">
        <f t="shared" si="942"/>
        <v>204.66666666666666</v>
      </c>
      <c r="DFM12" s="48">
        <v>0</v>
      </c>
      <c r="DFN12" s="49">
        <v>660</v>
      </c>
      <c r="DFO12" s="49">
        <v>0</v>
      </c>
      <c r="DFP12" s="49">
        <v>0</v>
      </c>
      <c r="DFQ12" s="49">
        <v>0</v>
      </c>
      <c r="DFR12" s="49">
        <v>647</v>
      </c>
      <c r="DFS12" s="127">
        <f t="shared" si="943"/>
        <v>1307</v>
      </c>
      <c r="DFT12" s="43">
        <f t="shared" si="944"/>
        <v>217.83333333333334</v>
      </c>
      <c r="DFU12" s="48">
        <v>0</v>
      </c>
      <c r="DFV12" s="49">
        <v>0</v>
      </c>
      <c r="DFW12" s="49">
        <v>58</v>
      </c>
      <c r="DFX12" s="49">
        <v>0</v>
      </c>
      <c r="DFY12" s="49">
        <v>0</v>
      </c>
      <c r="DFZ12" s="49">
        <v>0</v>
      </c>
      <c r="DGA12" s="127">
        <f t="shared" si="945"/>
        <v>58</v>
      </c>
      <c r="DGB12" s="43">
        <f t="shared" si="946"/>
        <v>9.6666666666666661</v>
      </c>
      <c r="DGC12" s="63">
        <v>0</v>
      </c>
      <c r="DGD12" s="64">
        <v>0</v>
      </c>
      <c r="DGE12" s="64">
        <v>0</v>
      </c>
      <c r="DGF12" s="64">
        <v>0</v>
      </c>
      <c r="DGG12" s="64">
        <v>1324</v>
      </c>
      <c r="DGH12" s="64">
        <v>0</v>
      </c>
      <c r="DGI12" s="64">
        <f t="shared" si="947"/>
        <v>1324</v>
      </c>
      <c r="DGJ12" s="68">
        <f t="shared" si="948"/>
        <v>220.66666666666666</v>
      </c>
      <c r="DGK12" s="63">
        <v>0</v>
      </c>
      <c r="DGL12" s="64">
        <v>0</v>
      </c>
      <c r="DGM12" s="64">
        <v>0</v>
      </c>
      <c r="DGN12" s="64">
        <v>0</v>
      </c>
      <c r="DGO12" s="64">
        <v>0</v>
      </c>
      <c r="DGP12" s="64">
        <v>0</v>
      </c>
      <c r="DGQ12" s="64">
        <f t="shared" si="949"/>
        <v>0</v>
      </c>
      <c r="DGR12" s="68">
        <f t="shared" si="950"/>
        <v>0</v>
      </c>
      <c r="DGS12" s="63">
        <v>647</v>
      </c>
      <c r="DGT12" s="64">
        <v>0</v>
      </c>
      <c r="DGU12" s="64">
        <v>0</v>
      </c>
      <c r="DGV12" s="64">
        <v>0</v>
      </c>
      <c r="DGW12" s="64">
        <v>0</v>
      </c>
      <c r="DGX12" s="64">
        <v>0</v>
      </c>
      <c r="DGY12" s="64">
        <f t="shared" si="951"/>
        <v>647</v>
      </c>
      <c r="DGZ12" s="68">
        <f t="shared" si="952"/>
        <v>107.83333333333333</v>
      </c>
      <c r="DHA12" s="478">
        <v>1362</v>
      </c>
      <c r="DHB12" s="58">
        <v>0</v>
      </c>
      <c r="DHC12" s="58">
        <v>0</v>
      </c>
      <c r="DHD12" s="58">
        <v>0</v>
      </c>
      <c r="DHE12" s="58">
        <v>0</v>
      </c>
      <c r="DHF12" s="58">
        <v>517</v>
      </c>
      <c r="DHG12" s="64">
        <f t="shared" si="953"/>
        <v>1879</v>
      </c>
      <c r="DHH12" s="68">
        <f t="shared" si="954"/>
        <v>313.16666666666669</v>
      </c>
      <c r="DHI12" s="63">
        <v>0</v>
      </c>
      <c r="DHJ12" s="64">
        <v>0</v>
      </c>
      <c r="DHK12" s="64">
        <v>0</v>
      </c>
      <c r="DHL12" s="64">
        <v>0</v>
      </c>
      <c r="DHM12" s="64">
        <v>0</v>
      </c>
      <c r="DHN12" s="64">
        <v>1345</v>
      </c>
      <c r="DHO12" s="64">
        <f t="shared" si="955"/>
        <v>1345</v>
      </c>
      <c r="DHP12" s="68">
        <f t="shared" si="956"/>
        <v>224.16666666666666</v>
      </c>
      <c r="DHQ12" s="63">
        <v>117</v>
      </c>
      <c r="DHR12" s="64">
        <v>0</v>
      </c>
      <c r="DHS12" s="64">
        <v>0</v>
      </c>
      <c r="DHT12" s="64">
        <v>0</v>
      </c>
      <c r="DHU12" s="64">
        <v>1402</v>
      </c>
      <c r="DHV12" s="64">
        <v>0</v>
      </c>
      <c r="DHW12" s="64">
        <f t="shared" si="957"/>
        <v>1519</v>
      </c>
      <c r="DHX12" s="68">
        <f t="shared" si="958"/>
        <v>253.16666666666666</v>
      </c>
      <c r="DHY12" s="63">
        <v>0</v>
      </c>
      <c r="DHZ12" s="64">
        <v>0</v>
      </c>
      <c r="DIA12" s="64">
        <v>6</v>
      </c>
      <c r="DIB12" s="64">
        <v>0</v>
      </c>
      <c r="DIC12" s="64">
        <v>0</v>
      </c>
      <c r="DID12" s="64">
        <v>0</v>
      </c>
      <c r="DIE12" s="64">
        <f t="shared" si="959"/>
        <v>6</v>
      </c>
      <c r="DIF12" s="68">
        <f t="shared" si="960"/>
        <v>1</v>
      </c>
      <c r="DIG12" s="63">
        <v>1007</v>
      </c>
      <c r="DIH12" s="64">
        <v>359</v>
      </c>
      <c r="DII12" s="64">
        <v>0</v>
      </c>
      <c r="DIJ12" s="64">
        <v>0</v>
      </c>
      <c r="DIK12" s="64">
        <v>0</v>
      </c>
      <c r="DIL12" s="64">
        <v>0</v>
      </c>
      <c r="DIM12" s="64">
        <f t="shared" si="961"/>
        <v>1366</v>
      </c>
      <c r="DIN12" s="68">
        <f t="shared" si="962"/>
        <v>227.66666666666666</v>
      </c>
      <c r="DIO12" s="63">
        <v>107</v>
      </c>
      <c r="DIP12" s="64">
        <v>0</v>
      </c>
      <c r="DIQ12" s="64">
        <v>0</v>
      </c>
      <c r="DIR12" s="64">
        <v>100</v>
      </c>
      <c r="DIS12" s="64">
        <v>0</v>
      </c>
      <c r="DIT12" s="64">
        <v>838</v>
      </c>
      <c r="DIU12" s="64">
        <f t="shared" si="963"/>
        <v>1045</v>
      </c>
      <c r="DIV12" s="68">
        <f t="shared" si="964"/>
        <v>174.16666666666666</v>
      </c>
      <c r="DIW12" s="63">
        <v>0</v>
      </c>
      <c r="DIX12" s="64">
        <v>0</v>
      </c>
      <c r="DIY12" s="64">
        <v>0</v>
      </c>
      <c r="DIZ12" s="64">
        <v>897</v>
      </c>
      <c r="DJA12" s="64">
        <v>0</v>
      </c>
      <c r="DJB12" s="64"/>
      <c r="DJC12" s="64">
        <f t="shared" si="965"/>
        <v>897</v>
      </c>
      <c r="DJD12" s="68">
        <f t="shared" si="966"/>
        <v>149.5</v>
      </c>
      <c r="DJE12" s="63">
        <v>0</v>
      </c>
      <c r="DJF12" s="64">
        <v>0</v>
      </c>
      <c r="DJG12" s="64">
        <v>0</v>
      </c>
      <c r="DJH12" s="64">
        <v>0</v>
      </c>
      <c r="DJI12" s="64">
        <v>0</v>
      </c>
      <c r="DJJ12" s="64">
        <v>0</v>
      </c>
      <c r="DJK12" s="64">
        <f t="shared" si="967"/>
        <v>0</v>
      </c>
      <c r="DJL12" s="68">
        <f t="shared" si="968"/>
        <v>0</v>
      </c>
      <c r="DJM12" s="63">
        <v>1701</v>
      </c>
      <c r="DJN12" s="64">
        <v>9</v>
      </c>
      <c r="DJO12" s="64">
        <v>0</v>
      </c>
      <c r="DJP12" s="64">
        <v>0</v>
      </c>
      <c r="DJQ12" s="64">
        <v>0</v>
      </c>
      <c r="DJR12" s="64">
        <v>1173</v>
      </c>
      <c r="DJS12" s="64">
        <f t="shared" si="969"/>
        <v>2883</v>
      </c>
      <c r="DJT12" s="68">
        <f t="shared" si="970"/>
        <v>480.5</v>
      </c>
      <c r="DJU12" s="63">
        <v>0</v>
      </c>
      <c r="DJV12" s="64">
        <v>0</v>
      </c>
      <c r="DJW12" s="64">
        <v>0</v>
      </c>
      <c r="DJX12" s="64">
        <v>0</v>
      </c>
      <c r="DJY12" s="64">
        <v>0</v>
      </c>
      <c r="DJZ12" s="64">
        <v>0</v>
      </c>
      <c r="DKA12" s="64">
        <f t="shared" si="971"/>
        <v>0</v>
      </c>
      <c r="DKB12" s="68">
        <f t="shared" si="972"/>
        <v>0</v>
      </c>
      <c r="DKC12" s="54">
        <v>0</v>
      </c>
      <c r="DKD12" s="127">
        <v>108</v>
      </c>
      <c r="DKE12" s="127">
        <v>719</v>
      </c>
      <c r="DKF12" s="127">
        <v>1000</v>
      </c>
      <c r="DKG12" s="127">
        <v>0</v>
      </c>
      <c r="DKH12" s="127">
        <v>0</v>
      </c>
      <c r="DKI12" s="64">
        <f t="shared" si="973"/>
        <v>1827</v>
      </c>
      <c r="DKJ12" s="68">
        <f t="shared" si="974"/>
        <v>304.5</v>
      </c>
      <c r="DKK12" s="63">
        <v>0</v>
      </c>
      <c r="DKL12" s="64">
        <v>0</v>
      </c>
      <c r="DKM12" s="64">
        <v>0</v>
      </c>
      <c r="DKN12" s="64">
        <v>0</v>
      </c>
      <c r="DKO12" s="64">
        <v>0</v>
      </c>
      <c r="DKP12" s="64">
        <v>0</v>
      </c>
      <c r="DKQ12" s="64">
        <f t="shared" si="975"/>
        <v>0</v>
      </c>
      <c r="DKR12" s="68">
        <f t="shared" si="976"/>
        <v>0</v>
      </c>
      <c r="DKS12" s="48">
        <v>671</v>
      </c>
      <c r="DKT12" s="49">
        <v>0</v>
      </c>
      <c r="DKU12" s="49">
        <v>0</v>
      </c>
      <c r="DKV12" s="49">
        <v>0</v>
      </c>
      <c r="DKW12" s="49">
        <v>0</v>
      </c>
      <c r="DKX12" s="49">
        <v>0</v>
      </c>
      <c r="DKY12" s="64">
        <f t="shared" si="977"/>
        <v>671</v>
      </c>
      <c r="DKZ12" s="68">
        <f t="shared" si="978"/>
        <v>111.83333333333333</v>
      </c>
      <c r="DLA12" s="63">
        <v>1017</v>
      </c>
      <c r="DLB12" s="64">
        <v>0</v>
      </c>
      <c r="DLC12" s="64">
        <v>0</v>
      </c>
      <c r="DLD12" s="64">
        <v>0</v>
      </c>
      <c r="DLE12" s="64">
        <v>0</v>
      </c>
      <c r="DLF12" s="64">
        <v>0</v>
      </c>
      <c r="DLG12" s="64">
        <f t="shared" si="979"/>
        <v>1017</v>
      </c>
      <c r="DLH12" s="68">
        <f t="shared" si="980"/>
        <v>169.5</v>
      </c>
      <c r="DLI12" s="48">
        <v>0</v>
      </c>
      <c r="DLJ12" s="49">
        <v>543</v>
      </c>
      <c r="DLK12" s="49">
        <v>4</v>
      </c>
      <c r="DLL12" s="49">
        <v>0</v>
      </c>
      <c r="DLM12" s="49">
        <v>0</v>
      </c>
      <c r="DLN12" s="49">
        <v>625</v>
      </c>
      <c r="DLO12" s="64">
        <f t="shared" si="981"/>
        <v>1172</v>
      </c>
      <c r="DLP12" s="68">
        <f t="shared" si="982"/>
        <v>195.33333333333334</v>
      </c>
      <c r="DLQ12" s="48">
        <v>201</v>
      </c>
      <c r="DLR12" s="49">
        <v>0</v>
      </c>
      <c r="DLS12" s="49">
        <v>0</v>
      </c>
      <c r="DLT12" s="49">
        <v>648</v>
      </c>
      <c r="DLU12" s="49">
        <v>0</v>
      </c>
      <c r="DLV12" s="49">
        <v>0</v>
      </c>
      <c r="DLW12" s="64">
        <f t="shared" si="983"/>
        <v>849</v>
      </c>
      <c r="DLX12" s="68">
        <f t="shared" si="984"/>
        <v>141.5</v>
      </c>
      <c r="DLY12" s="63">
        <v>0</v>
      </c>
      <c r="DLZ12" s="64">
        <v>0</v>
      </c>
      <c r="DMA12" s="64">
        <v>116</v>
      </c>
      <c r="DMB12" s="64">
        <v>60</v>
      </c>
      <c r="DMC12" s="64">
        <v>0</v>
      </c>
      <c r="DMD12" s="64">
        <v>0</v>
      </c>
      <c r="DME12" s="64">
        <f t="shared" si="985"/>
        <v>176</v>
      </c>
      <c r="DMF12" s="68">
        <f t="shared" si="986"/>
        <v>29.333333333333332</v>
      </c>
      <c r="DMG12" s="48">
        <v>0</v>
      </c>
      <c r="DMH12" s="49">
        <v>0</v>
      </c>
      <c r="DMI12" s="49">
        <v>0</v>
      </c>
      <c r="DMJ12" s="49">
        <v>0</v>
      </c>
      <c r="DMK12" s="49">
        <v>108</v>
      </c>
      <c r="DML12" s="49">
        <v>273</v>
      </c>
      <c r="DMM12" s="64">
        <f t="shared" si="987"/>
        <v>381</v>
      </c>
      <c r="DMN12" s="68">
        <f t="shared" si="988"/>
        <v>63.5</v>
      </c>
      <c r="DMO12" s="63">
        <v>0</v>
      </c>
      <c r="DMP12" s="64">
        <v>0</v>
      </c>
      <c r="DMQ12" s="64">
        <v>901</v>
      </c>
      <c r="DMR12" s="64">
        <v>0</v>
      </c>
      <c r="DMS12" s="64">
        <v>0</v>
      </c>
      <c r="DMT12" s="64">
        <v>0</v>
      </c>
      <c r="DMU12" s="64">
        <f t="shared" si="989"/>
        <v>901</v>
      </c>
      <c r="DMV12" s="68">
        <f t="shared" si="990"/>
        <v>150.16666666666666</v>
      </c>
      <c r="DMW12" s="63">
        <v>0</v>
      </c>
      <c r="DMX12" s="64">
        <v>0</v>
      </c>
      <c r="DMY12" s="64">
        <v>0</v>
      </c>
      <c r="DMZ12" s="64">
        <v>0</v>
      </c>
      <c r="DNA12" s="64">
        <v>0</v>
      </c>
      <c r="DNB12" s="64">
        <v>0</v>
      </c>
      <c r="DNC12" s="64">
        <f t="shared" si="991"/>
        <v>0</v>
      </c>
      <c r="DND12" s="68">
        <f t="shared" si="992"/>
        <v>0</v>
      </c>
      <c r="DNE12" s="63">
        <v>0</v>
      </c>
      <c r="DNF12" s="64">
        <v>35</v>
      </c>
      <c r="DNG12" s="64">
        <v>0</v>
      </c>
      <c r="DNH12" s="64">
        <v>0</v>
      </c>
      <c r="DNI12" s="64">
        <v>0</v>
      </c>
      <c r="DNJ12" s="64">
        <v>0</v>
      </c>
      <c r="DNK12" s="64">
        <f t="shared" si="993"/>
        <v>35</v>
      </c>
      <c r="DNL12" s="68">
        <f t="shared" si="994"/>
        <v>5.833333333333333</v>
      </c>
      <c r="DNM12" s="63">
        <v>0</v>
      </c>
      <c r="DNN12" s="64">
        <v>503</v>
      </c>
      <c r="DNO12" s="64">
        <v>0</v>
      </c>
      <c r="DNP12" s="64">
        <v>0</v>
      </c>
      <c r="DNQ12" s="64">
        <v>0</v>
      </c>
      <c r="DNR12" s="64">
        <v>0</v>
      </c>
      <c r="DNS12" s="64">
        <f t="shared" si="995"/>
        <v>503</v>
      </c>
      <c r="DNT12" s="68">
        <f t="shared" si="996"/>
        <v>83.833333333333329</v>
      </c>
      <c r="DNU12" s="63">
        <v>0</v>
      </c>
      <c r="DNV12" s="64">
        <v>1178</v>
      </c>
      <c r="DNW12" s="64">
        <v>0</v>
      </c>
      <c r="DNX12" s="64">
        <v>0</v>
      </c>
      <c r="DNY12" s="64">
        <v>0</v>
      </c>
      <c r="DNZ12" s="64">
        <v>0</v>
      </c>
      <c r="DOA12" s="64">
        <f t="shared" si="997"/>
        <v>1178</v>
      </c>
      <c r="DOB12" s="68">
        <f t="shared" si="998"/>
        <v>196.33333333333334</v>
      </c>
      <c r="DOC12" s="63">
        <v>0</v>
      </c>
      <c r="DOD12" s="64">
        <v>0</v>
      </c>
      <c r="DOE12" s="64">
        <v>0</v>
      </c>
      <c r="DOF12" s="64">
        <v>0</v>
      </c>
      <c r="DOG12" s="64">
        <v>0</v>
      </c>
      <c r="DOH12" s="64">
        <v>0</v>
      </c>
      <c r="DOI12" s="64">
        <f t="shared" si="999"/>
        <v>0</v>
      </c>
      <c r="DOJ12" s="68">
        <f t="shared" si="1000"/>
        <v>0</v>
      </c>
      <c r="DOK12" s="63">
        <v>0</v>
      </c>
      <c r="DOL12" s="64">
        <v>0</v>
      </c>
      <c r="DOM12" s="64">
        <v>389</v>
      </c>
      <c r="DON12" s="64">
        <v>0</v>
      </c>
      <c r="DOO12" s="64">
        <v>0</v>
      </c>
      <c r="DOP12" s="64">
        <v>0</v>
      </c>
      <c r="DOQ12" s="64">
        <f t="shared" si="1001"/>
        <v>389</v>
      </c>
      <c r="DOR12" s="68">
        <f t="shared" si="1002"/>
        <v>64.833333333333329</v>
      </c>
      <c r="DOS12" s="63">
        <v>0</v>
      </c>
      <c r="DOT12" s="64">
        <v>0</v>
      </c>
      <c r="DOU12" s="64">
        <v>0</v>
      </c>
      <c r="DOV12" s="64">
        <v>0</v>
      </c>
      <c r="DOW12" s="64">
        <v>0</v>
      </c>
      <c r="DOX12" s="64">
        <v>0</v>
      </c>
      <c r="DOY12" s="64">
        <f t="shared" si="1003"/>
        <v>0</v>
      </c>
      <c r="DOZ12" s="68">
        <f t="shared" si="1004"/>
        <v>0</v>
      </c>
      <c r="DPA12" s="63">
        <v>0</v>
      </c>
      <c r="DPB12" s="64">
        <v>0</v>
      </c>
      <c r="DPC12" s="64">
        <v>0</v>
      </c>
      <c r="DPD12" s="64">
        <v>0</v>
      </c>
      <c r="DPE12" s="64">
        <v>0</v>
      </c>
      <c r="DPF12" s="64">
        <v>0</v>
      </c>
      <c r="DPG12" s="64">
        <f t="shared" si="1005"/>
        <v>0</v>
      </c>
      <c r="DPH12" s="68">
        <f t="shared" si="1006"/>
        <v>0</v>
      </c>
      <c r="DPI12" s="63">
        <v>0</v>
      </c>
      <c r="DPJ12" s="64">
        <v>0</v>
      </c>
      <c r="DPK12" s="64">
        <v>265</v>
      </c>
      <c r="DPL12" s="64">
        <v>0</v>
      </c>
      <c r="DPM12" s="64">
        <v>0</v>
      </c>
      <c r="DPN12" s="64">
        <v>33</v>
      </c>
      <c r="DPO12" s="64">
        <f t="shared" si="1007"/>
        <v>298</v>
      </c>
      <c r="DPP12" s="68">
        <f t="shared" si="1008"/>
        <v>49.666666666666664</v>
      </c>
      <c r="DPQ12" s="63">
        <v>0</v>
      </c>
      <c r="DPR12" s="64">
        <v>0</v>
      </c>
      <c r="DPS12" s="64">
        <v>0</v>
      </c>
      <c r="DPT12" s="64">
        <v>0</v>
      </c>
      <c r="DPU12" s="64">
        <v>0</v>
      </c>
      <c r="DPV12" s="64">
        <v>33</v>
      </c>
      <c r="DPW12" s="64">
        <f t="shared" si="1009"/>
        <v>33</v>
      </c>
      <c r="DPX12" s="68">
        <f t="shared" si="1010"/>
        <v>5.5</v>
      </c>
      <c r="DPY12" s="63">
        <v>0</v>
      </c>
      <c r="DPZ12" s="64">
        <v>0</v>
      </c>
      <c r="DQA12" s="64">
        <f>SUMIF(SUMPK!$B:$B,$B:$B,SUMPK!$O:$O)</f>
        <v>0</v>
      </c>
      <c r="DQB12" s="64">
        <v>0</v>
      </c>
      <c r="DQC12" s="64">
        <v>0</v>
      </c>
      <c r="DQD12" s="64">
        <v>0</v>
      </c>
      <c r="DQE12" s="64">
        <f t="shared" si="1011"/>
        <v>0</v>
      </c>
      <c r="DQF12" s="68">
        <f t="shared" si="1012"/>
        <v>0</v>
      </c>
      <c r="DQG12" s="63">
        <v>521</v>
      </c>
      <c r="DQH12" s="64">
        <v>0</v>
      </c>
      <c r="DQI12" s="64">
        <v>0</v>
      </c>
      <c r="DQJ12" s="64">
        <v>0</v>
      </c>
      <c r="DQK12" s="64">
        <v>0</v>
      </c>
      <c r="DQL12" s="64">
        <v>0</v>
      </c>
      <c r="DQM12" s="64">
        <f t="shared" si="1013"/>
        <v>521</v>
      </c>
      <c r="DQN12" s="68">
        <f>DQM12/$DQN$5</f>
        <v>86.833333333333329</v>
      </c>
      <c r="DQO12" s="48">
        <v>890</v>
      </c>
      <c r="DQP12" s="49">
        <v>0</v>
      </c>
      <c r="DQQ12" s="49">
        <v>0</v>
      </c>
      <c r="DQR12" s="49">
        <v>0</v>
      </c>
      <c r="DQS12" s="49">
        <v>339</v>
      </c>
      <c r="DQT12" s="49">
        <v>0</v>
      </c>
      <c r="DQU12" s="64">
        <f t="shared" si="1015"/>
        <v>1229</v>
      </c>
      <c r="DQV12" s="68">
        <f t="shared" si="1016"/>
        <v>204.83333333333334</v>
      </c>
      <c r="DQW12" s="63">
        <v>0</v>
      </c>
      <c r="DQX12" s="64">
        <v>0</v>
      </c>
      <c r="DQY12" s="64">
        <v>0</v>
      </c>
      <c r="DQZ12" s="64">
        <v>0</v>
      </c>
      <c r="DRA12" s="64">
        <v>0</v>
      </c>
      <c r="DRB12" s="64">
        <v>499</v>
      </c>
      <c r="DRC12" s="64">
        <f t="shared" si="1017"/>
        <v>499</v>
      </c>
      <c r="DRD12" s="68">
        <f t="shared" si="1018"/>
        <v>83.166666666666671</v>
      </c>
      <c r="DRE12" s="63">
        <v>0</v>
      </c>
      <c r="DRF12" s="64">
        <v>1</v>
      </c>
      <c r="DRG12" s="64">
        <v>42</v>
      </c>
      <c r="DRH12" s="64">
        <v>928</v>
      </c>
      <c r="DRI12" s="64">
        <v>0</v>
      </c>
      <c r="DRJ12" s="64">
        <v>0</v>
      </c>
      <c r="DRK12" s="64">
        <f t="shared" si="1019"/>
        <v>971</v>
      </c>
      <c r="DRL12" s="68">
        <f t="shared" si="1020"/>
        <v>161.83333333333334</v>
      </c>
      <c r="DRM12" s="63">
        <v>317</v>
      </c>
      <c r="DRN12" s="64">
        <v>0</v>
      </c>
      <c r="DRO12" s="64">
        <v>26</v>
      </c>
      <c r="DRP12" s="64">
        <v>0</v>
      </c>
      <c r="DRQ12" s="64">
        <v>0</v>
      </c>
      <c r="DRR12" s="64">
        <v>0</v>
      </c>
      <c r="DRS12" s="64">
        <f t="shared" si="1021"/>
        <v>343</v>
      </c>
      <c r="DRT12" s="68">
        <f t="shared" si="1022"/>
        <v>57.166666666666664</v>
      </c>
      <c r="DRU12" s="63">
        <v>0</v>
      </c>
      <c r="DRV12" s="64">
        <v>0</v>
      </c>
      <c r="DRW12" s="64">
        <v>0</v>
      </c>
      <c r="DRX12" s="64">
        <v>0</v>
      </c>
      <c r="DRY12" s="64">
        <v>501</v>
      </c>
      <c r="DRZ12" s="64">
        <v>0</v>
      </c>
      <c r="DSA12" s="64">
        <f t="shared" si="1023"/>
        <v>501</v>
      </c>
      <c r="DSB12" s="68">
        <f t="shared" si="1024"/>
        <v>83.5</v>
      </c>
      <c r="DSC12" s="48">
        <v>0</v>
      </c>
      <c r="DSD12" s="49">
        <v>0</v>
      </c>
      <c r="DSE12" s="49">
        <v>0</v>
      </c>
      <c r="DSF12" s="49">
        <v>0</v>
      </c>
      <c r="DSG12" s="49">
        <v>0</v>
      </c>
      <c r="DSH12" s="49">
        <v>498</v>
      </c>
      <c r="DSI12" s="64">
        <f t="shared" si="1025"/>
        <v>498</v>
      </c>
      <c r="DSJ12" s="68">
        <f t="shared" si="1026"/>
        <v>83</v>
      </c>
      <c r="DSK12" s="63">
        <v>0</v>
      </c>
      <c r="DSL12" s="64">
        <v>0</v>
      </c>
      <c r="DSM12" s="64">
        <v>505</v>
      </c>
      <c r="DSO12" s="64">
        <v>0</v>
      </c>
      <c r="DSP12" s="64">
        <v>0</v>
      </c>
      <c r="DSQ12" s="64">
        <f t="shared" si="457"/>
        <v>505</v>
      </c>
      <c r="DSR12" s="68">
        <f t="shared" si="1027"/>
        <v>84.166666666666671</v>
      </c>
      <c r="DSS12" s="82">
        <v>0</v>
      </c>
      <c r="DST12" s="83">
        <v>0</v>
      </c>
      <c r="DSU12" s="83">
        <v>0</v>
      </c>
      <c r="DSV12" s="83">
        <v>0</v>
      </c>
      <c r="DSW12" s="83">
        <v>0</v>
      </c>
      <c r="DSX12" s="83">
        <v>468</v>
      </c>
      <c r="DSY12" s="64">
        <f t="shared" si="1028"/>
        <v>468</v>
      </c>
      <c r="DSZ12" s="68">
        <f t="shared" si="1029"/>
        <v>78</v>
      </c>
      <c r="DTA12" s="48">
        <v>71</v>
      </c>
      <c r="DTB12" s="49">
        <v>0</v>
      </c>
      <c r="DTC12" s="49">
        <v>0</v>
      </c>
      <c r="DTD12" s="49">
        <v>1026</v>
      </c>
      <c r="DTE12" s="49">
        <v>0</v>
      </c>
      <c r="DTF12" s="49">
        <v>0</v>
      </c>
      <c r="DTG12" s="64">
        <f t="shared" si="1030"/>
        <v>1097</v>
      </c>
      <c r="DTH12" s="68">
        <f t="shared" si="1031"/>
        <v>182.83333333333334</v>
      </c>
      <c r="DTI12" s="48">
        <v>0</v>
      </c>
      <c r="DTJ12" s="49">
        <v>0</v>
      </c>
      <c r="DTK12" s="49">
        <v>0</v>
      </c>
      <c r="DTL12" s="49">
        <v>0</v>
      </c>
      <c r="DTM12" s="49">
        <v>0</v>
      </c>
      <c r="DTN12" s="49">
        <v>0</v>
      </c>
      <c r="DTO12" s="64">
        <f t="shared" si="1032"/>
        <v>0</v>
      </c>
      <c r="DTP12" s="68">
        <f t="shared" si="1033"/>
        <v>0</v>
      </c>
      <c r="DTQ12" s="48">
        <v>0</v>
      </c>
      <c r="DTR12" s="49">
        <v>0</v>
      </c>
      <c r="DTS12" s="49">
        <v>0</v>
      </c>
      <c r="DTT12" s="49">
        <v>380</v>
      </c>
      <c r="DTU12" s="49">
        <v>0</v>
      </c>
      <c r="DTV12" s="49">
        <v>0</v>
      </c>
      <c r="DTW12" s="64">
        <f t="shared" si="1034"/>
        <v>380</v>
      </c>
      <c r="DTX12" s="68">
        <f t="shared" si="1035"/>
        <v>63.333333333333336</v>
      </c>
      <c r="DTY12" s="63">
        <v>28</v>
      </c>
      <c r="DTZ12" s="64">
        <v>0</v>
      </c>
      <c r="DUA12" s="64">
        <v>1182</v>
      </c>
      <c r="DUB12" s="64">
        <v>0</v>
      </c>
      <c r="DUC12" s="64">
        <v>0</v>
      </c>
      <c r="DUD12" s="64">
        <v>0</v>
      </c>
      <c r="DUE12" s="64">
        <f t="shared" si="1036"/>
        <v>1210</v>
      </c>
      <c r="DUF12" s="68">
        <f t="shared" si="1037"/>
        <v>201.66666666666666</v>
      </c>
      <c r="DUG12" s="48">
        <v>0</v>
      </c>
      <c r="DUH12" s="49">
        <v>0</v>
      </c>
      <c r="DUI12" s="49">
        <v>0</v>
      </c>
      <c r="DUJ12" s="49">
        <v>1159</v>
      </c>
      <c r="DUK12" s="49">
        <v>0</v>
      </c>
      <c r="DUL12" s="49">
        <v>0</v>
      </c>
      <c r="DUM12" s="64">
        <f t="shared" si="1038"/>
        <v>1159</v>
      </c>
      <c r="DUN12" s="68">
        <f t="shared" si="1039"/>
        <v>193.16666666666666</v>
      </c>
      <c r="DUO12" s="63">
        <v>0</v>
      </c>
      <c r="DUP12" s="64">
        <v>498</v>
      </c>
      <c r="DUQ12" s="64">
        <v>0</v>
      </c>
      <c r="DUR12" s="64">
        <v>0</v>
      </c>
      <c r="DUS12" s="64">
        <v>0</v>
      </c>
      <c r="DUT12" s="64">
        <v>1098</v>
      </c>
      <c r="DUU12" s="64">
        <f t="shared" si="1040"/>
        <v>1596</v>
      </c>
      <c r="DUV12" s="68">
        <f t="shared" si="1041"/>
        <v>266</v>
      </c>
      <c r="DUW12" s="48">
        <v>0</v>
      </c>
      <c r="DUX12" s="49">
        <v>0</v>
      </c>
      <c r="DUY12" s="49">
        <v>0</v>
      </c>
      <c r="DUZ12" s="49">
        <v>990</v>
      </c>
      <c r="DVA12" s="49">
        <v>0</v>
      </c>
      <c r="DVB12" s="49">
        <v>0</v>
      </c>
      <c r="DVC12" s="64">
        <f t="shared" si="1042"/>
        <v>990</v>
      </c>
      <c r="DVD12" s="68">
        <f t="shared" si="1043"/>
        <v>165</v>
      </c>
      <c r="DVE12" s="239">
        <v>0</v>
      </c>
      <c r="DVF12" s="1">
        <v>0</v>
      </c>
      <c r="DVG12" s="1">
        <v>0</v>
      </c>
      <c r="DVH12" s="1">
        <v>0</v>
      </c>
      <c r="DVI12" s="1">
        <v>0</v>
      </c>
      <c r="DVJ12" s="1">
        <v>0</v>
      </c>
      <c r="DVK12" s="64">
        <f t="shared" si="1044"/>
        <v>0</v>
      </c>
      <c r="DVL12" s="68">
        <f t="shared" si="1045"/>
        <v>0</v>
      </c>
      <c r="DVM12" s="48">
        <v>0</v>
      </c>
      <c r="DVN12" s="49">
        <v>0</v>
      </c>
      <c r="DVO12" s="49">
        <v>0</v>
      </c>
      <c r="DVP12" s="49">
        <v>0</v>
      </c>
      <c r="DVQ12" s="49">
        <v>0</v>
      </c>
      <c r="DVR12" s="49">
        <v>1</v>
      </c>
      <c r="DVS12" s="64">
        <f t="shared" si="1046"/>
        <v>1</v>
      </c>
      <c r="DVT12" s="68">
        <f t="shared" si="1047"/>
        <v>0.16666666666666666</v>
      </c>
      <c r="DVU12" s="63">
        <v>0</v>
      </c>
      <c r="DVV12" s="64">
        <v>515</v>
      </c>
      <c r="DVW12" s="64">
        <v>0</v>
      </c>
      <c r="DVX12" s="64">
        <v>0</v>
      </c>
      <c r="DVY12" s="64">
        <v>0</v>
      </c>
      <c r="DVZ12" s="64">
        <v>0</v>
      </c>
      <c r="DWA12" s="64">
        <f t="shared" si="1048"/>
        <v>515</v>
      </c>
      <c r="DWB12" s="68">
        <f t="shared" si="1049"/>
        <v>85.833333333333329</v>
      </c>
      <c r="DWC12" s="48">
        <v>0</v>
      </c>
      <c r="DWD12" s="49">
        <v>652</v>
      </c>
      <c r="DWE12" s="49">
        <v>0</v>
      </c>
      <c r="DWF12" s="49">
        <v>0</v>
      </c>
      <c r="DWG12" s="49">
        <v>65</v>
      </c>
      <c r="DWH12" s="49">
        <v>0</v>
      </c>
      <c r="DWI12" s="64">
        <f t="shared" si="1050"/>
        <v>717</v>
      </c>
      <c r="DWJ12" s="68">
        <f t="shared" si="1051"/>
        <v>119.5</v>
      </c>
      <c r="DWK12" s="48">
        <v>0</v>
      </c>
      <c r="DWL12" s="49">
        <v>582</v>
      </c>
      <c r="DWM12" s="49">
        <v>0</v>
      </c>
      <c r="DWN12" s="49">
        <v>0</v>
      </c>
      <c r="DWO12" s="49">
        <v>28</v>
      </c>
      <c r="DWP12" s="49">
        <v>0</v>
      </c>
      <c r="DWQ12" s="64">
        <f t="shared" si="1052"/>
        <v>610</v>
      </c>
      <c r="DWR12" s="68">
        <f t="shared" si="1053"/>
        <v>101.66666666666667</v>
      </c>
      <c r="DWS12" s="48">
        <v>0</v>
      </c>
      <c r="DWT12" s="49">
        <v>0</v>
      </c>
      <c r="DWU12" s="49">
        <v>0</v>
      </c>
      <c r="DWV12" s="49">
        <v>0</v>
      </c>
      <c r="DWW12" s="49">
        <v>56</v>
      </c>
      <c r="DWX12" s="49">
        <v>0</v>
      </c>
      <c r="DWY12" s="64">
        <f t="shared" si="1054"/>
        <v>56</v>
      </c>
      <c r="DWZ12" s="68">
        <f t="shared" si="1055"/>
        <v>9.3333333333333339</v>
      </c>
      <c r="DXA12" s="48">
        <v>335</v>
      </c>
      <c r="DXB12" s="49">
        <v>112</v>
      </c>
      <c r="DXC12" s="49">
        <v>337</v>
      </c>
      <c r="DXD12" s="49">
        <v>0</v>
      </c>
      <c r="DXE12" s="49">
        <v>0</v>
      </c>
      <c r="DXF12" s="49">
        <v>0</v>
      </c>
      <c r="DXG12" s="64">
        <f t="shared" si="1056"/>
        <v>784</v>
      </c>
      <c r="DXH12" s="68">
        <f t="shared" si="1057"/>
        <v>130.66666666666666</v>
      </c>
      <c r="DXI12" s="48">
        <v>0</v>
      </c>
      <c r="DXJ12" s="49">
        <v>810</v>
      </c>
      <c r="DXK12" s="49">
        <v>92</v>
      </c>
      <c r="DXL12" s="49">
        <v>0</v>
      </c>
      <c r="DXM12" s="49">
        <v>0</v>
      </c>
      <c r="DXN12" s="49">
        <v>0</v>
      </c>
      <c r="DXO12" s="64">
        <f t="shared" si="1058"/>
        <v>902</v>
      </c>
      <c r="DXP12" s="68">
        <f t="shared" si="1059"/>
        <v>150.33333333333334</v>
      </c>
      <c r="DXQ12" s="48">
        <v>730</v>
      </c>
      <c r="DXR12" s="49">
        <v>0</v>
      </c>
      <c r="DXS12" s="49">
        <v>0</v>
      </c>
      <c r="DXT12" s="49">
        <v>0</v>
      </c>
      <c r="DXU12" s="49">
        <v>866</v>
      </c>
      <c r="DXV12" s="49">
        <v>0</v>
      </c>
      <c r="DXW12" s="64">
        <f t="shared" si="1060"/>
        <v>1596</v>
      </c>
      <c r="DXX12" s="68">
        <f t="shared" si="1061"/>
        <v>266</v>
      </c>
      <c r="DXY12" s="48">
        <v>0</v>
      </c>
      <c r="DXZ12" s="49">
        <v>0</v>
      </c>
      <c r="DYA12" s="49">
        <v>0</v>
      </c>
      <c r="DYB12" s="49">
        <v>0</v>
      </c>
      <c r="DYC12" s="49">
        <v>0</v>
      </c>
      <c r="DYD12" s="49">
        <v>0</v>
      </c>
      <c r="DYE12" s="64">
        <f t="shared" si="1062"/>
        <v>0</v>
      </c>
      <c r="DYF12" s="68">
        <f t="shared" si="1063"/>
        <v>0</v>
      </c>
      <c r="DYG12" s="48">
        <v>0</v>
      </c>
      <c r="DYH12" s="49">
        <v>1002</v>
      </c>
      <c r="DYI12" s="49">
        <v>0</v>
      </c>
      <c r="DYJ12" s="49">
        <v>0</v>
      </c>
      <c r="DYK12" s="49">
        <v>0</v>
      </c>
      <c r="DYL12" s="49">
        <v>0</v>
      </c>
      <c r="DYM12" s="64">
        <f t="shared" si="1064"/>
        <v>1002</v>
      </c>
      <c r="DYN12" s="68">
        <f t="shared" si="1065"/>
        <v>167</v>
      </c>
      <c r="DYO12" s="48">
        <v>0</v>
      </c>
      <c r="DYP12" s="49">
        <v>0</v>
      </c>
      <c r="DYQ12" s="49">
        <v>0</v>
      </c>
      <c r="DYR12" s="49">
        <v>0</v>
      </c>
      <c r="DYS12" s="49">
        <v>839</v>
      </c>
      <c r="DYT12" s="49">
        <v>0</v>
      </c>
      <c r="DYU12" s="64">
        <f t="shared" si="1066"/>
        <v>839</v>
      </c>
      <c r="DYV12" s="68">
        <f t="shared" si="1067"/>
        <v>139.83333333333334</v>
      </c>
      <c r="DYW12" s="48">
        <v>0</v>
      </c>
      <c r="DYX12" s="49">
        <v>0</v>
      </c>
      <c r="DYY12" s="49">
        <v>0</v>
      </c>
      <c r="DYZ12" s="49">
        <v>0</v>
      </c>
      <c r="DZA12" s="49">
        <v>535</v>
      </c>
      <c r="DZB12" s="49">
        <v>0</v>
      </c>
      <c r="DZC12" s="64">
        <f t="shared" si="1068"/>
        <v>535</v>
      </c>
      <c r="DZD12" s="68">
        <f t="shared" si="1069"/>
        <v>89.166666666666671</v>
      </c>
      <c r="DZE12" s="48">
        <v>299</v>
      </c>
      <c r="DZF12" s="49">
        <v>16</v>
      </c>
      <c r="DZG12" s="49">
        <v>41</v>
      </c>
      <c r="DZH12" s="49">
        <v>0</v>
      </c>
      <c r="DZI12" s="49">
        <v>0</v>
      </c>
      <c r="DZJ12" s="49">
        <v>0</v>
      </c>
      <c r="DZK12" s="64">
        <f t="shared" si="1070"/>
        <v>356</v>
      </c>
      <c r="DZL12" s="68">
        <f t="shared" si="1071"/>
        <v>59.333333333333336</v>
      </c>
      <c r="DZM12" s="48">
        <v>0</v>
      </c>
      <c r="DZN12" s="49">
        <v>831</v>
      </c>
      <c r="DZO12" s="49">
        <v>0</v>
      </c>
      <c r="DZP12" s="49">
        <v>0</v>
      </c>
      <c r="DZQ12" s="49">
        <v>0</v>
      </c>
      <c r="DZR12" s="49">
        <v>0</v>
      </c>
      <c r="DZS12" s="64">
        <f t="shared" si="1072"/>
        <v>831</v>
      </c>
      <c r="DZT12" s="68">
        <f t="shared" si="1073"/>
        <v>138.5</v>
      </c>
      <c r="DZU12" s="63">
        <v>0</v>
      </c>
      <c r="DZV12" s="64">
        <v>736</v>
      </c>
      <c r="DZW12" s="64">
        <v>0</v>
      </c>
      <c r="DZX12" s="64">
        <v>16</v>
      </c>
      <c r="DZY12" s="64">
        <v>0</v>
      </c>
      <c r="DZZ12" s="64">
        <v>533</v>
      </c>
      <c r="EAA12" s="64">
        <f t="shared" si="1074"/>
        <v>1285</v>
      </c>
      <c r="EAB12" s="68">
        <f t="shared" si="1075"/>
        <v>214.16666666666666</v>
      </c>
      <c r="EAC12" s="48">
        <v>0</v>
      </c>
      <c r="EAD12" s="49">
        <v>55</v>
      </c>
      <c r="EAE12" s="49">
        <v>0</v>
      </c>
      <c r="EAF12" s="49">
        <v>0</v>
      </c>
      <c r="EAG12" s="49">
        <v>0</v>
      </c>
      <c r="EAH12" s="49">
        <v>0</v>
      </c>
      <c r="EAI12" s="64">
        <f t="shared" si="1076"/>
        <v>55</v>
      </c>
      <c r="EAJ12" s="68">
        <f t="shared" si="1077"/>
        <v>9.1666666666666661</v>
      </c>
      <c r="EAK12" s="48">
        <v>0</v>
      </c>
      <c r="EAL12" s="49">
        <v>0</v>
      </c>
      <c r="EAM12" s="49">
        <v>0</v>
      </c>
      <c r="EAN12" s="49">
        <v>498</v>
      </c>
      <c r="EAO12" s="49">
        <v>0</v>
      </c>
      <c r="EAP12" s="49">
        <v>0</v>
      </c>
      <c r="EAQ12" s="64">
        <f t="shared" si="1078"/>
        <v>498</v>
      </c>
      <c r="EAR12" s="68">
        <f t="shared" si="1079"/>
        <v>83</v>
      </c>
      <c r="EAS12" s="48">
        <v>0</v>
      </c>
      <c r="EAT12" s="49">
        <v>0</v>
      </c>
      <c r="EAU12" s="49">
        <v>0</v>
      </c>
      <c r="EAV12" s="49">
        <v>0</v>
      </c>
      <c r="EAW12" s="49">
        <v>0</v>
      </c>
      <c r="EAX12" s="49">
        <v>0</v>
      </c>
      <c r="EAY12" s="64">
        <f t="shared" si="1080"/>
        <v>0</v>
      </c>
      <c r="EAZ12" s="68">
        <f t="shared" si="1081"/>
        <v>0</v>
      </c>
      <c r="EBA12" s="48">
        <v>0</v>
      </c>
      <c r="EBB12" s="49">
        <v>0</v>
      </c>
      <c r="EBC12" s="49">
        <v>0</v>
      </c>
      <c r="EBD12" s="49">
        <v>0</v>
      </c>
      <c r="EBE12" s="49">
        <v>0</v>
      </c>
      <c r="EBF12" s="49">
        <v>501</v>
      </c>
      <c r="EBG12" s="64">
        <f t="shared" si="1082"/>
        <v>501</v>
      </c>
      <c r="EBH12" s="68">
        <f t="shared" si="1083"/>
        <v>83.5</v>
      </c>
      <c r="EBI12" s="48">
        <v>0</v>
      </c>
      <c r="EBJ12" s="49">
        <v>0</v>
      </c>
      <c r="EBK12" s="49">
        <v>0</v>
      </c>
      <c r="EBL12" s="49">
        <v>0</v>
      </c>
      <c r="EBM12" s="49">
        <v>0</v>
      </c>
      <c r="EBN12" s="49">
        <v>0</v>
      </c>
      <c r="EBO12" s="64">
        <f t="shared" si="1084"/>
        <v>0</v>
      </c>
      <c r="EBP12" s="68">
        <f t="shared" si="1085"/>
        <v>0</v>
      </c>
      <c r="EBQ12" s="48">
        <v>499</v>
      </c>
      <c r="EBR12" s="49">
        <v>0</v>
      </c>
      <c r="EBS12" s="49">
        <v>319</v>
      </c>
      <c r="EBT12" s="49">
        <v>0</v>
      </c>
      <c r="EBU12" s="49">
        <v>0</v>
      </c>
      <c r="EBV12" s="49">
        <v>0</v>
      </c>
      <c r="EBW12" s="64">
        <f t="shared" si="1086"/>
        <v>818</v>
      </c>
      <c r="EBX12" s="68">
        <f t="shared" si="1087"/>
        <v>136.33333333333334</v>
      </c>
      <c r="EBY12" s="48">
        <v>326</v>
      </c>
      <c r="EBZ12" s="49">
        <v>0</v>
      </c>
      <c r="ECA12" s="49">
        <v>0</v>
      </c>
      <c r="ECB12" s="49">
        <v>0</v>
      </c>
      <c r="ECC12" s="49">
        <v>0</v>
      </c>
      <c r="ECD12" s="49">
        <v>94</v>
      </c>
      <c r="ECE12" s="64">
        <f t="shared" si="1088"/>
        <v>420</v>
      </c>
      <c r="ECF12" s="68">
        <f t="shared" si="1089"/>
        <v>70</v>
      </c>
      <c r="ECG12" s="48">
        <v>0</v>
      </c>
      <c r="ECH12" s="49">
        <v>39</v>
      </c>
      <c r="ECI12" s="49">
        <v>0</v>
      </c>
      <c r="ECJ12" s="49">
        <v>320</v>
      </c>
      <c r="ECK12" s="49">
        <v>0</v>
      </c>
      <c r="ECL12" s="49">
        <v>0</v>
      </c>
      <c r="ECM12" s="64">
        <f t="shared" si="1090"/>
        <v>359</v>
      </c>
      <c r="ECN12" s="68">
        <f t="shared" si="1091"/>
        <v>59.833333333333336</v>
      </c>
      <c r="ECO12" s="48">
        <v>0</v>
      </c>
      <c r="ECP12" s="49">
        <v>0</v>
      </c>
      <c r="ECQ12" s="49">
        <v>492</v>
      </c>
      <c r="ECR12" s="49">
        <v>0</v>
      </c>
      <c r="ECS12" s="49">
        <v>0</v>
      </c>
      <c r="ECT12" s="49">
        <v>0</v>
      </c>
      <c r="ECU12" s="64">
        <f t="shared" si="1092"/>
        <v>492</v>
      </c>
      <c r="ECV12" s="68">
        <f t="shared" si="1093"/>
        <v>82</v>
      </c>
      <c r="ECW12" s="48">
        <v>0</v>
      </c>
      <c r="ECX12" s="49">
        <v>0</v>
      </c>
      <c r="ECY12" s="49">
        <v>0</v>
      </c>
      <c r="ECZ12" s="49">
        <v>0</v>
      </c>
      <c r="EDA12" s="49">
        <v>0</v>
      </c>
      <c r="EDB12" s="49">
        <v>320</v>
      </c>
      <c r="EDC12" s="64">
        <f t="shared" si="1094"/>
        <v>320</v>
      </c>
      <c r="EDD12" s="68">
        <f t="shared" si="1095"/>
        <v>53.333333333333336</v>
      </c>
      <c r="EDE12" s="48">
        <v>435</v>
      </c>
      <c r="EDF12" s="49">
        <v>229</v>
      </c>
      <c r="EDG12" s="49">
        <v>165</v>
      </c>
      <c r="EDH12" s="49">
        <v>0</v>
      </c>
      <c r="EDI12" s="49">
        <v>490</v>
      </c>
      <c r="EDJ12" s="49">
        <v>45</v>
      </c>
      <c r="EDK12" s="64">
        <f t="shared" si="1096"/>
        <v>1364</v>
      </c>
      <c r="EDL12" s="68">
        <f t="shared" si="1097"/>
        <v>227.33333333333334</v>
      </c>
      <c r="EDM12" s="48">
        <v>0</v>
      </c>
      <c r="EDN12" s="49">
        <v>0</v>
      </c>
      <c r="EDO12" s="49">
        <v>52</v>
      </c>
      <c r="EDP12" s="49">
        <v>0</v>
      </c>
      <c r="EDQ12" s="49">
        <v>0</v>
      </c>
      <c r="EDR12" s="49">
        <v>0</v>
      </c>
      <c r="EDS12" s="64">
        <f t="shared" si="1098"/>
        <v>52</v>
      </c>
      <c r="EDT12" s="68">
        <f t="shared" si="1099"/>
        <v>8.6666666666666661</v>
      </c>
      <c r="EDU12" s="63">
        <v>56</v>
      </c>
      <c r="EDV12" s="64">
        <v>0</v>
      </c>
      <c r="EDW12" s="64">
        <v>0</v>
      </c>
      <c r="EDX12" s="64">
        <v>0</v>
      </c>
      <c r="EDY12" s="64">
        <v>0</v>
      </c>
      <c r="EDZ12" s="64">
        <v>0</v>
      </c>
      <c r="EEA12" s="64">
        <f t="shared" si="1100"/>
        <v>56</v>
      </c>
      <c r="EEB12" s="68">
        <f t="shared" si="1101"/>
        <v>9.3333333333333339</v>
      </c>
      <c r="EEC12" s="48">
        <v>0</v>
      </c>
      <c r="EED12" s="49">
        <v>0</v>
      </c>
      <c r="EEE12" s="49">
        <v>0</v>
      </c>
      <c r="EEF12" s="49">
        <v>0</v>
      </c>
      <c r="EEG12" s="49">
        <v>0</v>
      </c>
      <c r="EEH12" s="49">
        <v>0</v>
      </c>
      <c r="EEI12" s="64">
        <f t="shared" si="1102"/>
        <v>0</v>
      </c>
      <c r="EEJ12" s="68">
        <f t="shared" si="1103"/>
        <v>0</v>
      </c>
      <c r="EEK12" s="63">
        <v>0</v>
      </c>
      <c r="EEL12" s="64">
        <v>0</v>
      </c>
      <c r="EEM12" s="64">
        <v>0</v>
      </c>
      <c r="EEN12" s="64">
        <v>0</v>
      </c>
      <c r="EEO12" s="64">
        <v>0</v>
      </c>
      <c r="EEP12" s="64">
        <v>472</v>
      </c>
      <c r="EEQ12" s="64">
        <f t="shared" si="1104"/>
        <v>472</v>
      </c>
      <c r="EER12" s="68">
        <f t="shared" si="1105"/>
        <v>78.666666666666671</v>
      </c>
      <c r="EES12" s="48">
        <v>0</v>
      </c>
      <c r="EET12" s="49">
        <v>0</v>
      </c>
      <c r="EEU12" s="49">
        <v>0</v>
      </c>
      <c r="EEV12" s="49">
        <v>0</v>
      </c>
      <c r="EEW12" s="49">
        <v>0</v>
      </c>
      <c r="EEX12" s="49">
        <v>0</v>
      </c>
      <c r="EEY12" s="64">
        <f t="shared" si="1106"/>
        <v>0</v>
      </c>
      <c r="EEZ12" s="68">
        <f t="shared" si="1107"/>
        <v>0</v>
      </c>
      <c r="EFA12" s="63">
        <v>0</v>
      </c>
      <c r="EFB12" s="64">
        <v>0</v>
      </c>
      <c r="EFC12" s="64">
        <v>0</v>
      </c>
      <c r="EFD12" s="64">
        <v>0</v>
      </c>
      <c r="EFE12" s="64">
        <v>0</v>
      </c>
      <c r="EFF12" s="64">
        <v>0</v>
      </c>
      <c r="EFG12" s="64">
        <f t="shared" si="1108"/>
        <v>0</v>
      </c>
      <c r="EFH12" s="68">
        <f t="shared" si="1109"/>
        <v>0</v>
      </c>
      <c r="EFI12" s="63">
        <v>315</v>
      </c>
      <c r="EFJ12" s="64">
        <v>0</v>
      </c>
      <c r="EFK12" s="64">
        <v>0</v>
      </c>
      <c r="EFL12" s="64">
        <v>0</v>
      </c>
      <c r="EFM12" s="64">
        <v>0</v>
      </c>
      <c r="EFN12" s="64">
        <v>0</v>
      </c>
      <c r="EFO12" s="64">
        <f t="shared" si="1110"/>
        <v>315</v>
      </c>
      <c r="EFP12" s="68">
        <f t="shared" si="1111"/>
        <v>52.5</v>
      </c>
      <c r="EFQ12" s="48">
        <v>385</v>
      </c>
      <c r="EFR12" s="49">
        <v>0</v>
      </c>
      <c r="EFS12" s="49">
        <v>216</v>
      </c>
      <c r="EFT12" s="49">
        <v>266</v>
      </c>
      <c r="EFU12" s="49">
        <v>0</v>
      </c>
      <c r="EFV12" s="49">
        <v>0</v>
      </c>
      <c r="EFW12" s="64">
        <f t="shared" si="1112"/>
        <v>867</v>
      </c>
      <c r="EFX12" s="68">
        <f t="shared" si="1113"/>
        <v>144.5</v>
      </c>
      <c r="EFY12" s="63">
        <v>0</v>
      </c>
      <c r="EFZ12" s="64">
        <v>0</v>
      </c>
      <c r="EGA12" s="64">
        <v>0</v>
      </c>
      <c r="EGB12" s="64">
        <v>0</v>
      </c>
      <c r="EGC12" s="64">
        <v>0</v>
      </c>
      <c r="EGD12" s="64">
        <v>0</v>
      </c>
      <c r="EGE12" s="64">
        <f t="shared" si="1114"/>
        <v>0</v>
      </c>
      <c r="EGF12" s="68">
        <f t="shared" si="1115"/>
        <v>0</v>
      </c>
      <c r="EGG12" s="48">
        <v>0</v>
      </c>
      <c r="EGH12" s="49">
        <v>0</v>
      </c>
      <c r="EGI12" s="49">
        <v>321</v>
      </c>
      <c r="EGJ12" s="49">
        <v>0</v>
      </c>
      <c r="EGK12" s="49">
        <v>45</v>
      </c>
      <c r="EGL12" s="49">
        <v>0</v>
      </c>
      <c r="EGM12" s="64">
        <f t="shared" si="1116"/>
        <v>366</v>
      </c>
      <c r="EGN12" s="68">
        <f t="shared" si="1117"/>
        <v>61</v>
      </c>
      <c r="EGO12" s="63">
        <v>27</v>
      </c>
      <c r="EGP12" s="64">
        <v>0</v>
      </c>
      <c r="EGQ12" s="64">
        <v>0</v>
      </c>
      <c r="EGR12" s="64">
        <v>76</v>
      </c>
      <c r="EGS12" s="64">
        <v>0</v>
      </c>
      <c r="EGT12" s="64">
        <v>0</v>
      </c>
      <c r="EGU12" s="64">
        <f t="shared" si="1118"/>
        <v>103</v>
      </c>
      <c r="EGV12" s="68">
        <f t="shared" si="1119"/>
        <v>17.166666666666668</v>
      </c>
      <c r="EGW12" s="63">
        <v>0</v>
      </c>
      <c r="EGX12" s="64">
        <v>87</v>
      </c>
      <c r="EGY12" s="64">
        <v>0</v>
      </c>
      <c r="EGZ12" s="64">
        <v>0</v>
      </c>
      <c r="EHA12" s="64">
        <v>327</v>
      </c>
      <c r="EHB12" s="64">
        <v>0</v>
      </c>
      <c r="EHC12" s="64">
        <f t="shared" si="1120"/>
        <v>414</v>
      </c>
      <c r="EHD12" s="68">
        <f t="shared" si="1121"/>
        <v>69</v>
      </c>
      <c r="EHE12" s="63">
        <v>0</v>
      </c>
      <c r="EHF12" s="64">
        <v>378</v>
      </c>
      <c r="EHG12" s="64">
        <v>242</v>
      </c>
      <c r="EHH12" s="64">
        <v>0</v>
      </c>
      <c r="EHI12" s="64">
        <v>0</v>
      </c>
      <c r="EHJ12" s="64">
        <v>0</v>
      </c>
      <c r="EHK12" s="64">
        <f t="shared" si="1122"/>
        <v>620</v>
      </c>
      <c r="EHL12" s="68">
        <f t="shared" si="1123"/>
        <v>103.33333333333333</v>
      </c>
      <c r="EHM12" s="63">
        <v>0</v>
      </c>
      <c r="EHN12" s="64">
        <v>0</v>
      </c>
      <c r="EHO12" s="64">
        <v>0</v>
      </c>
      <c r="EHP12" s="64">
        <v>0</v>
      </c>
      <c r="EHQ12" s="64">
        <v>338</v>
      </c>
      <c r="EHR12" s="64">
        <v>0</v>
      </c>
      <c r="EHS12" s="64">
        <f t="shared" si="1124"/>
        <v>338</v>
      </c>
      <c r="EHT12" s="68">
        <f t="shared" si="1125"/>
        <v>56.333333333333336</v>
      </c>
      <c r="EHU12" s="63">
        <v>0</v>
      </c>
      <c r="EHV12" s="64">
        <v>0</v>
      </c>
      <c r="EHW12" s="64">
        <v>0</v>
      </c>
      <c r="EHX12" s="64">
        <v>0</v>
      </c>
      <c r="EHY12" s="64">
        <v>642</v>
      </c>
      <c r="EHZ12" s="64">
        <v>0</v>
      </c>
      <c r="EIA12" s="64">
        <f t="shared" si="1126"/>
        <v>642</v>
      </c>
      <c r="EIB12" s="68">
        <f t="shared" si="1127"/>
        <v>107</v>
      </c>
      <c r="EIC12" s="48">
        <v>0</v>
      </c>
      <c r="EID12" s="49">
        <v>0</v>
      </c>
      <c r="EIE12" s="49">
        <v>0</v>
      </c>
      <c r="EIF12" s="49">
        <v>519</v>
      </c>
      <c r="EIG12" s="49">
        <v>0</v>
      </c>
      <c r="EIH12" s="49">
        <v>0</v>
      </c>
      <c r="EII12" s="64">
        <f t="shared" si="1128"/>
        <v>519</v>
      </c>
      <c r="EIJ12" s="68">
        <f t="shared" si="1129"/>
        <v>86.5</v>
      </c>
      <c r="EIK12" s="48">
        <v>0</v>
      </c>
      <c r="EIL12" s="49">
        <v>0</v>
      </c>
      <c r="EIM12" s="49">
        <v>0</v>
      </c>
      <c r="EIN12" s="49">
        <v>0</v>
      </c>
      <c r="EIO12" s="49">
        <v>0</v>
      </c>
      <c r="EIP12" s="49">
        <v>0</v>
      </c>
      <c r="EIQ12" s="64">
        <f t="shared" si="1130"/>
        <v>0</v>
      </c>
      <c r="EIR12" s="68">
        <f t="shared" si="1131"/>
        <v>0</v>
      </c>
      <c r="EIS12" s="63">
        <v>0</v>
      </c>
      <c r="EIT12" s="64">
        <v>0</v>
      </c>
      <c r="EIU12" s="64">
        <v>0</v>
      </c>
      <c r="EIV12" s="64">
        <v>0</v>
      </c>
      <c r="EIW12" s="64">
        <v>0</v>
      </c>
      <c r="EIX12" s="64">
        <v>48</v>
      </c>
      <c r="EIY12" s="64">
        <f t="shared" si="1132"/>
        <v>48</v>
      </c>
      <c r="EIZ12" s="68">
        <f t="shared" si="1133"/>
        <v>8</v>
      </c>
      <c r="EJA12" s="48">
        <v>121</v>
      </c>
      <c r="EJB12" s="49">
        <v>0</v>
      </c>
      <c r="EJC12" s="49">
        <v>547</v>
      </c>
      <c r="EJD12" s="49">
        <v>0</v>
      </c>
      <c r="EJE12" s="49">
        <v>335</v>
      </c>
      <c r="EJF12" s="49">
        <v>0</v>
      </c>
      <c r="EJG12" s="64">
        <f t="shared" si="1134"/>
        <v>1003</v>
      </c>
      <c r="EJH12" s="68">
        <f t="shared" si="1135"/>
        <v>167.16666666666666</v>
      </c>
      <c r="EJI12" s="48">
        <v>0</v>
      </c>
      <c r="EJJ12" s="49">
        <v>483</v>
      </c>
      <c r="EJK12" s="49">
        <v>0</v>
      </c>
      <c r="EJL12" s="49">
        <v>0</v>
      </c>
      <c r="EJM12" s="49">
        <v>0</v>
      </c>
      <c r="EJN12" s="49">
        <v>0</v>
      </c>
      <c r="EJO12" s="64">
        <f t="shared" si="1136"/>
        <v>483</v>
      </c>
      <c r="EJP12" s="68">
        <f t="shared" si="1137"/>
        <v>80.5</v>
      </c>
      <c r="EJQ12" s="63">
        <v>0</v>
      </c>
      <c r="EJR12" s="64">
        <v>0</v>
      </c>
      <c r="EJS12" s="64">
        <v>73</v>
      </c>
      <c r="EJT12" s="64">
        <v>0</v>
      </c>
      <c r="EJU12" s="64">
        <v>0</v>
      </c>
      <c r="EJV12" s="64">
        <v>0</v>
      </c>
      <c r="EJW12" s="64">
        <f t="shared" si="1138"/>
        <v>73</v>
      </c>
      <c r="EJX12" s="68">
        <f t="shared" si="1139"/>
        <v>12.166666666666666</v>
      </c>
      <c r="EJY12" s="63">
        <v>206</v>
      </c>
      <c r="EJZ12" s="64">
        <v>0</v>
      </c>
      <c r="EKA12" s="64">
        <v>0</v>
      </c>
      <c r="EKB12" s="64">
        <v>0</v>
      </c>
      <c r="EKC12" s="64">
        <v>0</v>
      </c>
      <c r="EKD12" s="64">
        <v>127</v>
      </c>
      <c r="EKE12" s="64">
        <f t="shared" si="1140"/>
        <v>333</v>
      </c>
      <c r="EKF12" s="68">
        <f t="shared" si="1141"/>
        <v>55.5</v>
      </c>
      <c r="EKG12" s="48">
        <v>0</v>
      </c>
      <c r="EKH12" s="49">
        <v>0</v>
      </c>
      <c r="EKI12" s="49">
        <v>0</v>
      </c>
      <c r="EKJ12" s="49">
        <v>0</v>
      </c>
      <c r="EKK12" s="49">
        <v>0</v>
      </c>
      <c r="EKL12" s="49">
        <v>491</v>
      </c>
      <c r="EKM12" s="64">
        <f t="shared" si="1142"/>
        <v>491</v>
      </c>
      <c r="EKN12" s="68">
        <f t="shared" si="1143"/>
        <v>81.833333333333329</v>
      </c>
      <c r="EKO12" s="63">
        <v>0</v>
      </c>
      <c r="EKP12" s="64">
        <v>0</v>
      </c>
      <c r="EKQ12" s="64">
        <v>0</v>
      </c>
      <c r="EKR12" s="64">
        <v>0</v>
      </c>
      <c r="EKS12" s="64">
        <v>0</v>
      </c>
      <c r="EKT12" s="64">
        <v>0</v>
      </c>
      <c r="EKU12" s="64">
        <f t="shared" si="1144"/>
        <v>0</v>
      </c>
      <c r="EKV12" s="68">
        <f t="shared" si="1145"/>
        <v>0</v>
      </c>
      <c r="EKW12" s="48">
        <v>0</v>
      </c>
      <c r="EKX12" s="49">
        <v>489</v>
      </c>
      <c r="EKY12" s="49">
        <v>0</v>
      </c>
      <c r="EKZ12" s="49">
        <v>0</v>
      </c>
      <c r="ELA12" s="49">
        <v>324</v>
      </c>
      <c r="ELB12" s="49">
        <v>180</v>
      </c>
      <c r="ELC12" s="64">
        <f t="shared" si="1146"/>
        <v>993</v>
      </c>
      <c r="ELD12" s="68">
        <f t="shared" si="1147"/>
        <v>165.5</v>
      </c>
      <c r="ELE12" s="63">
        <v>0</v>
      </c>
      <c r="ELF12" s="64">
        <v>0</v>
      </c>
      <c r="ELG12" s="64">
        <v>0</v>
      </c>
      <c r="ELH12" s="64">
        <v>308</v>
      </c>
      <c r="ELI12" s="64">
        <v>0</v>
      </c>
      <c r="ELJ12" s="64">
        <v>0</v>
      </c>
      <c r="ELK12" s="64">
        <f t="shared" si="1148"/>
        <v>308</v>
      </c>
      <c r="ELL12" s="184">
        <f t="shared" si="1149"/>
        <v>51.333333333333336</v>
      </c>
      <c r="ELM12" s="665"/>
      <c r="ELN12" s="244">
        <v>0</v>
      </c>
      <c r="ELO12" s="64">
        <v>0</v>
      </c>
      <c r="ELP12" s="64">
        <v>0</v>
      </c>
      <c r="ELQ12" s="64">
        <v>0</v>
      </c>
      <c r="ELR12" s="64">
        <v>0</v>
      </c>
      <c r="ELS12" s="211">
        <v>0</v>
      </c>
      <c r="ELT12" s="671">
        <f t="shared" si="1150"/>
        <v>0</v>
      </c>
      <c r="ELU12" s="211">
        <f t="shared" si="1151"/>
        <v>0</v>
      </c>
      <c r="ELV12" s="244">
        <v>344</v>
      </c>
      <c r="ELW12" s="64">
        <v>0</v>
      </c>
      <c r="ELX12" s="64">
        <v>0</v>
      </c>
      <c r="ELY12" s="64">
        <v>490</v>
      </c>
      <c r="ELZ12" s="64">
        <v>0</v>
      </c>
      <c r="EMA12" s="64">
        <v>0</v>
      </c>
      <c r="EMB12" s="64">
        <f t="shared" si="1152"/>
        <v>834</v>
      </c>
      <c r="EMC12" s="211">
        <f t="shared" si="1153"/>
        <v>139</v>
      </c>
      <c r="EMD12" s="244">
        <v>316</v>
      </c>
      <c r="EME12" s="64">
        <v>0</v>
      </c>
      <c r="EMF12" s="64">
        <v>0</v>
      </c>
      <c r="EMG12" s="64">
        <v>0</v>
      </c>
      <c r="EMH12" s="64">
        <v>0</v>
      </c>
      <c r="EMI12" s="64">
        <v>0</v>
      </c>
      <c r="EMJ12" s="64">
        <f t="shared" si="1154"/>
        <v>316</v>
      </c>
      <c r="EMK12" s="211">
        <f t="shared" si="1155"/>
        <v>52.666666666666664</v>
      </c>
      <c r="EML12" s="244">
        <v>659</v>
      </c>
      <c r="EMM12" s="64">
        <v>0</v>
      </c>
      <c r="EMN12" s="64">
        <v>0</v>
      </c>
      <c r="EMO12" s="64">
        <v>0</v>
      </c>
      <c r="EMP12" s="64">
        <v>0</v>
      </c>
      <c r="EMQ12" s="64">
        <v>43</v>
      </c>
      <c r="EMR12" s="64">
        <f t="shared" si="1156"/>
        <v>702</v>
      </c>
      <c r="EMS12" s="211">
        <f t="shared" si="1157"/>
        <v>117</v>
      </c>
      <c r="EMT12" s="195">
        <v>0</v>
      </c>
      <c r="EMU12" s="49">
        <v>62</v>
      </c>
      <c r="EMV12" s="49">
        <v>0</v>
      </c>
      <c r="EMW12" s="49">
        <v>0</v>
      </c>
      <c r="EMX12" s="49">
        <v>0</v>
      </c>
      <c r="EMY12" s="49">
        <v>0</v>
      </c>
      <c r="EMZ12" s="64">
        <f t="shared" si="1158"/>
        <v>62</v>
      </c>
      <c r="ENA12" s="211">
        <f t="shared" si="1159"/>
        <v>10.333333333333334</v>
      </c>
      <c r="ENB12" s="244">
        <v>95</v>
      </c>
      <c r="ENC12" s="64">
        <v>0</v>
      </c>
      <c r="END12" s="64">
        <v>0</v>
      </c>
      <c r="ENE12" s="64">
        <v>97</v>
      </c>
      <c r="ENF12" s="64">
        <v>0</v>
      </c>
      <c r="ENG12" s="64">
        <v>679</v>
      </c>
      <c r="ENH12" s="64">
        <f t="shared" si="1160"/>
        <v>871</v>
      </c>
      <c r="ENI12" s="211">
        <f t="shared" si="1161"/>
        <v>145.16666666666666</v>
      </c>
      <c r="ENJ12" s="195">
        <v>0</v>
      </c>
      <c r="ENK12" s="49">
        <v>0</v>
      </c>
      <c r="ENL12" s="49">
        <v>0</v>
      </c>
      <c r="ENM12" s="49">
        <v>0</v>
      </c>
      <c r="ENN12" s="49">
        <v>0</v>
      </c>
      <c r="ENO12" s="49">
        <v>0</v>
      </c>
      <c r="ENP12" s="64">
        <f t="shared" si="1162"/>
        <v>0</v>
      </c>
      <c r="ENQ12" s="211">
        <f t="shared" si="1163"/>
        <v>0</v>
      </c>
      <c r="ENR12" s="244">
        <v>319</v>
      </c>
      <c r="ENS12" s="64">
        <v>0</v>
      </c>
      <c r="ENT12" s="64">
        <v>0</v>
      </c>
      <c r="ENU12" s="64">
        <v>0</v>
      </c>
      <c r="ENV12" s="64">
        <v>0</v>
      </c>
      <c r="ENW12" s="64">
        <v>507</v>
      </c>
      <c r="ENX12" s="64">
        <f t="shared" si="1164"/>
        <v>826</v>
      </c>
      <c r="ENY12" s="211">
        <f t="shared" si="1165"/>
        <v>137.66666666666666</v>
      </c>
      <c r="ENZ12" s="244">
        <f>SUMIF(SUMPK!$B:$B,$B:$B,SUMPK!$O:$O)</f>
        <v>0</v>
      </c>
      <c r="EOA12" s="64">
        <v>0</v>
      </c>
      <c r="EOB12" s="64">
        <v>0</v>
      </c>
      <c r="EOC12" s="64">
        <v>0</v>
      </c>
      <c r="EOD12" s="64">
        <v>0</v>
      </c>
      <c r="EOE12" s="64">
        <v>0</v>
      </c>
      <c r="EOF12" s="64">
        <f t="shared" si="1166"/>
        <v>0</v>
      </c>
      <c r="EOG12" s="211">
        <f t="shared" si="1167"/>
        <v>0</v>
      </c>
      <c r="EOH12" s="244">
        <v>318</v>
      </c>
      <c r="EOI12" s="64">
        <v>0</v>
      </c>
      <c r="EOJ12" s="64">
        <v>0</v>
      </c>
      <c r="EOK12" s="64">
        <v>0</v>
      </c>
      <c r="EOL12" s="64">
        <v>345</v>
      </c>
      <c r="EOM12" s="64">
        <v>0</v>
      </c>
      <c r="EON12" s="64">
        <f t="shared" si="1168"/>
        <v>663</v>
      </c>
      <c r="EOO12" s="211">
        <f t="shared" si="1169"/>
        <v>110.5</v>
      </c>
      <c r="EOP12" s="244">
        <v>0</v>
      </c>
      <c r="EOQ12" s="64">
        <v>0</v>
      </c>
      <c r="EOR12" s="64">
        <v>0</v>
      </c>
      <c r="EOS12" s="64">
        <v>0</v>
      </c>
      <c r="EOT12" s="64">
        <v>300</v>
      </c>
      <c r="EOU12" s="64"/>
      <c r="EOV12" s="64">
        <f t="shared" si="1170"/>
        <v>300</v>
      </c>
      <c r="EOW12" s="211">
        <f t="shared" si="1171"/>
        <v>50</v>
      </c>
      <c r="EOX12" s="244">
        <v>0</v>
      </c>
      <c r="EOY12" s="64">
        <v>0</v>
      </c>
      <c r="EOZ12" s="64">
        <v>0</v>
      </c>
      <c r="EPA12" s="64">
        <v>444</v>
      </c>
      <c r="EPB12" s="64">
        <v>0</v>
      </c>
      <c r="EPC12" s="64">
        <v>0</v>
      </c>
      <c r="EPD12" s="64">
        <f t="shared" si="1172"/>
        <v>444</v>
      </c>
      <c r="EPE12" s="211">
        <f t="shared" si="1173"/>
        <v>74</v>
      </c>
      <c r="EPF12" s="244">
        <v>0</v>
      </c>
      <c r="EPG12" s="64">
        <v>162</v>
      </c>
      <c r="EPH12" s="64">
        <v>158</v>
      </c>
      <c r="EPI12" s="64">
        <v>0</v>
      </c>
      <c r="EPJ12" s="64">
        <v>0</v>
      </c>
      <c r="EPK12" s="64">
        <v>340</v>
      </c>
      <c r="EPL12" s="64">
        <f t="shared" si="1174"/>
        <v>660</v>
      </c>
      <c r="EPM12" s="211">
        <f t="shared" si="1175"/>
        <v>110</v>
      </c>
      <c r="EPN12" s="195">
        <v>0</v>
      </c>
      <c r="EPO12" s="49">
        <v>33</v>
      </c>
      <c r="EPP12" s="49">
        <v>0</v>
      </c>
      <c r="EPQ12" s="49">
        <v>74</v>
      </c>
      <c r="EPR12" s="49">
        <v>0</v>
      </c>
      <c r="EPS12" s="49">
        <v>18</v>
      </c>
      <c r="EPT12" s="64">
        <f t="shared" si="1176"/>
        <v>125</v>
      </c>
      <c r="EPU12" s="211">
        <f t="shared" si="1177"/>
        <v>20.833333333333332</v>
      </c>
      <c r="EPV12" s="244">
        <v>0</v>
      </c>
      <c r="EPW12" s="64">
        <v>0</v>
      </c>
      <c r="EPX12" s="64">
        <v>0</v>
      </c>
      <c r="EPY12" s="64">
        <v>0</v>
      </c>
      <c r="EPZ12" s="64">
        <v>0</v>
      </c>
      <c r="EQA12" s="64">
        <v>0</v>
      </c>
      <c r="EQB12" s="64">
        <f t="shared" si="1178"/>
        <v>0</v>
      </c>
      <c r="EQC12" s="211">
        <f t="shared" si="1179"/>
        <v>0</v>
      </c>
      <c r="EQD12" s="195">
        <v>0</v>
      </c>
      <c r="EQE12" s="49">
        <v>452</v>
      </c>
      <c r="EQF12" s="49">
        <v>0</v>
      </c>
      <c r="EQG12" s="49">
        <v>0</v>
      </c>
      <c r="EQH12" s="49">
        <v>0</v>
      </c>
      <c r="EQI12" s="49">
        <v>0</v>
      </c>
      <c r="EQJ12" s="64">
        <f t="shared" si="1180"/>
        <v>452</v>
      </c>
      <c r="EQK12" s="211">
        <f t="shared" si="1181"/>
        <v>75.333333333333329</v>
      </c>
      <c r="EQL12" s="244">
        <v>0</v>
      </c>
      <c r="EQM12" s="64">
        <v>316</v>
      </c>
      <c r="EQN12" s="64">
        <v>0</v>
      </c>
      <c r="EQO12" s="64">
        <v>0</v>
      </c>
      <c r="EQP12" s="64">
        <v>0</v>
      </c>
      <c r="EQQ12" s="64">
        <v>0</v>
      </c>
      <c r="EQR12" s="64">
        <f t="shared" si="1182"/>
        <v>316</v>
      </c>
      <c r="EQS12" s="211">
        <f t="shared" si="1183"/>
        <v>52.666666666666664</v>
      </c>
      <c r="EQT12" s="244">
        <v>0</v>
      </c>
      <c r="EQU12" s="64">
        <v>0</v>
      </c>
      <c r="EQV12" s="64">
        <v>501</v>
      </c>
      <c r="EQW12" s="64">
        <v>0</v>
      </c>
      <c r="EQX12" s="64">
        <v>0</v>
      </c>
      <c r="EQY12" s="64">
        <v>0</v>
      </c>
      <c r="EQZ12" s="64">
        <f t="shared" si="1184"/>
        <v>501</v>
      </c>
      <c r="ERA12" s="211">
        <f t="shared" si="1185"/>
        <v>83.5</v>
      </c>
      <c r="ERB12" s="195">
        <v>0</v>
      </c>
      <c r="ERC12" s="49">
        <v>338</v>
      </c>
      <c r="ERD12" s="49">
        <v>0</v>
      </c>
      <c r="ERE12" s="49">
        <v>0</v>
      </c>
      <c r="ERF12" s="49">
        <v>335</v>
      </c>
      <c r="ERG12" s="49">
        <v>0</v>
      </c>
      <c r="ERH12" s="64">
        <f t="shared" si="1186"/>
        <v>673</v>
      </c>
      <c r="ERI12" s="211">
        <f t="shared" si="1187"/>
        <v>112.16666666666667</v>
      </c>
      <c r="ERJ12" s="195">
        <v>0</v>
      </c>
      <c r="ERK12" s="49">
        <v>0</v>
      </c>
      <c r="ERL12" s="49">
        <v>0</v>
      </c>
      <c r="ERM12" s="49">
        <v>0</v>
      </c>
      <c r="ERN12" s="49">
        <v>508</v>
      </c>
      <c r="ERO12" s="49">
        <v>0</v>
      </c>
      <c r="ERP12" s="64">
        <f t="shared" si="1188"/>
        <v>508</v>
      </c>
      <c r="ERQ12" s="211">
        <f t="shared" si="1189"/>
        <v>84.666666666666671</v>
      </c>
      <c r="ERR12" s="195">
        <v>0</v>
      </c>
      <c r="ERS12" s="49">
        <v>0</v>
      </c>
      <c r="ERT12" s="49">
        <v>154</v>
      </c>
      <c r="ERU12" s="49">
        <v>0</v>
      </c>
      <c r="ERV12" s="49">
        <v>0</v>
      </c>
      <c r="ERW12" s="49">
        <v>334</v>
      </c>
      <c r="ERX12" s="64">
        <f t="shared" si="1190"/>
        <v>488</v>
      </c>
      <c r="ERY12" s="211">
        <f t="shared" si="1191"/>
        <v>81.333333333333329</v>
      </c>
      <c r="ERZ12" s="195">
        <v>0</v>
      </c>
      <c r="ESA12" s="49">
        <v>0</v>
      </c>
      <c r="ESB12" s="49">
        <v>0</v>
      </c>
      <c r="ESC12" s="49">
        <v>520</v>
      </c>
      <c r="ESD12" s="49">
        <v>0</v>
      </c>
      <c r="ESE12" s="49">
        <v>0</v>
      </c>
      <c r="ESF12" s="64">
        <f t="shared" si="1192"/>
        <v>520</v>
      </c>
      <c r="ESG12" s="211">
        <f t="shared" si="1193"/>
        <v>86.666666666666671</v>
      </c>
      <c r="ESH12" s="195">
        <v>0</v>
      </c>
      <c r="ESI12" s="49">
        <v>178</v>
      </c>
      <c r="ESJ12" s="49">
        <v>0</v>
      </c>
      <c r="ESK12" s="49">
        <v>17</v>
      </c>
      <c r="ESL12" s="49">
        <v>0</v>
      </c>
      <c r="ESM12" s="49">
        <v>0</v>
      </c>
      <c r="ESN12" s="64">
        <f t="shared" si="1194"/>
        <v>195</v>
      </c>
      <c r="ESO12" s="211">
        <f t="shared" si="1195"/>
        <v>32.5</v>
      </c>
      <c r="ESP12" s="195">
        <v>304</v>
      </c>
      <c r="ESQ12" s="49">
        <v>305</v>
      </c>
      <c r="ESR12" s="49">
        <v>0</v>
      </c>
      <c r="ESS12" s="49">
        <v>290</v>
      </c>
      <c r="EST12" s="49">
        <v>0</v>
      </c>
      <c r="ESU12" s="49">
        <v>29</v>
      </c>
      <c r="ESV12" s="64">
        <f t="shared" si="1196"/>
        <v>928</v>
      </c>
      <c r="ESW12" s="211">
        <f t="shared" si="1197"/>
        <v>154.66666666666666</v>
      </c>
      <c r="ESX12" s="346">
        <v>296</v>
      </c>
      <c r="ESY12" s="343">
        <v>0</v>
      </c>
      <c r="ESZ12" s="343">
        <v>54</v>
      </c>
      <c r="ETA12" s="343">
        <v>0</v>
      </c>
      <c r="ETB12" s="343">
        <v>0</v>
      </c>
      <c r="ETC12" s="343">
        <v>0</v>
      </c>
      <c r="ETD12" s="322">
        <f t="shared" si="1198"/>
        <v>350</v>
      </c>
      <c r="ETE12" s="736">
        <f t="shared" si="1199"/>
        <v>58.333333333333336</v>
      </c>
      <c r="ETF12" s="458">
        <v>0</v>
      </c>
      <c r="ETG12" s="83">
        <v>0</v>
      </c>
      <c r="ETH12" s="83">
        <v>0</v>
      </c>
      <c r="ETI12" s="83">
        <v>131</v>
      </c>
      <c r="ETJ12" s="83">
        <v>0</v>
      </c>
      <c r="ETK12" s="83">
        <v>50</v>
      </c>
      <c r="ETL12" s="64">
        <f t="shared" si="1200"/>
        <v>181</v>
      </c>
      <c r="ETM12" s="211">
        <f t="shared" si="1201"/>
        <v>30.166666666666668</v>
      </c>
      <c r="ETN12" s="195">
        <v>0</v>
      </c>
      <c r="ETO12" s="49">
        <v>0</v>
      </c>
      <c r="ETP12" s="49">
        <v>0</v>
      </c>
      <c r="ETQ12" s="49">
        <v>308</v>
      </c>
      <c r="ETR12" s="49">
        <v>0</v>
      </c>
      <c r="ETS12" s="49">
        <v>0</v>
      </c>
      <c r="ETT12" s="808">
        <f t="shared" si="1202"/>
        <v>308</v>
      </c>
      <c r="ETU12" s="211">
        <f t="shared" si="1203"/>
        <v>51.333333333333336</v>
      </c>
      <c r="ETV12" s="195">
        <v>0</v>
      </c>
      <c r="ETW12" s="49">
        <v>0</v>
      </c>
      <c r="ETX12" s="49">
        <v>0</v>
      </c>
      <c r="ETY12" s="49">
        <v>332</v>
      </c>
      <c r="ETZ12" s="49">
        <v>0</v>
      </c>
      <c r="EUA12" s="49">
        <v>0</v>
      </c>
      <c r="EUB12" s="808">
        <f t="shared" si="1204"/>
        <v>332</v>
      </c>
      <c r="EUC12" s="211">
        <f t="shared" si="1205"/>
        <v>55.333333333333336</v>
      </c>
      <c r="EUD12" s="829">
        <v>331</v>
      </c>
      <c r="EUE12" s="49">
        <v>0</v>
      </c>
      <c r="EUF12" s="49">
        <v>0</v>
      </c>
      <c r="EUG12" s="49">
        <v>0</v>
      </c>
      <c r="EUH12" s="49">
        <v>0</v>
      </c>
      <c r="EUI12" s="830">
        <v>0</v>
      </c>
      <c r="EUJ12" s="826">
        <f t="shared" si="1206"/>
        <v>331</v>
      </c>
      <c r="EUK12" s="211">
        <f t="shared" si="1207"/>
        <v>55.166666666666664</v>
      </c>
      <c r="EUL12" s="458">
        <v>504</v>
      </c>
      <c r="EUM12" s="83">
        <v>0</v>
      </c>
      <c r="EUN12" s="83">
        <v>0</v>
      </c>
      <c r="EUO12" s="83">
        <v>0</v>
      </c>
      <c r="EUP12" s="83">
        <v>0</v>
      </c>
      <c r="EUQ12" s="83">
        <v>0</v>
      </c>
      <c r="EUR12" s="808">
        <f t="shared" si="1208"/>
        <v>504</v>
      </c>
      <c r="EUS12" s="211">
        <f t="shared" si="1209"/>
        <v>84</v>
      </c>
      <c r="EUT12" s="458">
        <v>0</v>
      </c>
      <c r="EUU12" s="83">
        <v>0</v>
      </c>
      <c r="EUV12" s="83">
        <v>0</v>
      </c>
      <c r="EUW12" s="83">
        <v>0</v>
      </c>
      <c r="EUX12" s="83">
        <v>0</v>
      </c>
      <c r="EUY12" s="83">
        <v>0</v>
      </c>
      <c r="EUZ12" s="808">
        <f t="shared" si="1210"/>
        <v>0</v>
      </c>
      <c r="EVA12" s="211">
        <f t="shared" si="1211"/>
        <v>0</v>
      </c>
      <c r="EVB12" s="195">
        <v>0</v>
      </c>
      <c r="EVC12" s="49">
        <v>0</v>
      </c>
      <c r="EVD12" s="49">
        <v>0</v>
      </c>
      <c r="EVE12" s="49">
        <v>0</v>
      </c>
      <c r="EVF12" s="49">
        <v>0</v>
      </c>
      <c r="EVG12" s="49">
        <v>0</v>
      </c>
      <c r="EVH12" s="808">
        <f t="shared" si="1212"/>
        <v>0</v>
      </c>
      <c r="EVI12" s="211">
        <f t="shared" si="1213"/>
        <v>0</v>
      </c>
      <c r="EVJ12" s="195">
        <v>0</v>
      </c>
      <c r="EVK12" s="49">
        <v>0</v>
      </c>
      <c r="EVL12" s="49">
        <v>0</v>
      </c>
      <c r="EVM12" s="49">
        <v>380</v>
      </c>
      <c r="EVN12" s="49">
        <v>0</v>
      </c>
      <c r="EVO12" s="49">
        <v>0</v>
      </c>
      <c r="EVP12" s="808">
        <f t="shared" si="1214"/>
        <v>380</v>
      </c>
      <c r="EVQ12" s="211">
        <f t="shared" si="1215"/>
        <v>63.333333333333336</v>
      </c>
      <c r="EVR12" s="195">
        <v>350</v>
      </c>
      <c r="EVS12" s="49">
        <v>0</v>
      </c>
      <c r="EVT12" s="49">
        <v>0</v>
      </c>
      <c r="EVU12" s="49">
        <v>0</v>
      </c>
      <c r="EVV12" s="49">
        <v>492</v>
      </c>
      <c r="EVW12" s="49">
        <v>0</v>
      </c>
      <c r="EVX12" s="808">
        <f t="shared" si="1216"/>
        <v>842</v>
      </c>
      <c r="EVY12" s="211">
        <f t="shared" si="1217"/>
        <v>140.33333333333334</v>
      </c>
      <c r="EVZ12" s="195">
        <v>0</v>
      </c>
      <c r="EWA12" s="49">
        <v>0</v>
      </c>
      <c r="EWB12" s="49">
        <v>113</v>
      </c>
      <c r="EWC12" s="49">
        <v>0</v>
      </c>
      <c r="EWD12" s="49">
        <v>0</v>
      </c>
      <c r="EWE12" s="49">
        <v>0</v>
      </c>
      <c r="EWF12" s="808">
        <f t="shared" si="1218"/>
        <v>113</v>
      </c>
      <c r="EWG12" s="211">
        <f t="shared" si="1219"/>
        <v>18.833333333333332</v>
      </c>
      <c r="EWH12" s="195">
        <v>0</v>
      </c>
      <c r="EWI12" s="49">
        <v>639</v>
      </c>
      <c r="EWJ12" s="49">
        <v>0</v>
      </c>
      <c r="EWK12" s="49">
        <v>0</v>
      </c>
      <c r="EWL12" s="49">
        <v>0</v>
      </c>
      <c r="EWM12" s="49">
        <v>478</v>
      </c>
      <c r="EWN12" s="808">
        <f t="shared" si="1220"/>
        <v>1117</v>
      </c>
      <c r="EWO12" s="211">
        <f t="shared" si="1221"/>
        <v>186.16666666666666</v>
      </c>
      <c r="EWP12" s="195">
        <v>0</v>
      </c>
      <c r="EWQ12" s="49">
        <v>0</v>
      </c>
      <c r="EWR12" s="49">
        <v>0</v>
      </c>
      <c r="EWS12" s="49">
        <v>0</v>
      </c>
      <c r="EWT12" s="49">
        <v>0</v>
      </c>
      <c r="EWU12" s="49">
        <v>0</v>
      </c>
      <c r="EWV12" s="808">
        <f t="shared" si="1222"/>
        <v>0</v>
      </c>
      <c r="EWW12" s="211">
        <f t="shared" si="1223"/>
        <v>0</v>
      </c>
      <c r="EWX12" s="244">
        <v>0</v>
      </c>
      <c r="EWY12" s="64">
        <v>0</v>
      </c>
      <c r="EWZ12" s="64">
        <v>0</v>
      </c>
      <c r="EXA12" s="64">
        <v>0</v>
      </c>
      <c r="EXB12" s="64">
        <v>0</v>
      </c>
      <c r="EXC12" s="64">
        <v>0</v>
      </c>
      <c r="EXD12" s="808">
        <f t="shared" si="1224"/>
        <v>0</v>
      </c>
      <c r="EXE12" s="211">
        <f t="shared" si="1225"/>
        <v>0</v>
      </c>
      <c r="EXF12" s="195">
        <v>0</v>
      </c>
      <c r="EXG12" s="49">
        <v>0</v>
      </c>
      <c r="EXH12" s="49">
        <v>0</v>
      </c>
      <c r="EXI12" s="49">
        <v>332</v>
      </c>
      <c r="EXJ12" s="49">
        <v>330</v>
      </c>
      <c r="EXK12" s="49">
        <v>0</v>
      </c>
      <c r="EXL12" s="808">
        <f t="shared" si="1226"/>
        <v>662</v>
      </c>
      <c r="EXM12" s="211">
        <f t="shared" si="1227"/>
        <v>110.33333333333333</v>
      </c>
      <c r="EXN12" s="244">
        <v>0</v>
      </c>
      <c r="EXO12" s="64">
        <v>0</v>
      </c>
      <c r="EXP12" s="64">
        <v>0</v>
      </c>
      <c r="EXQ12" s="64">
        <v>13</v>
      </c>
      <c r="EXR12" s="64">
        <v>0</v>
      </c>
      <c r="EXS12" s="64"/>
      <c r="EXT12" s="808">
        <f t="shared" si="1228"/>
        <v>13</v>
      </c>
      <c r="EXU12" s="211">
        <f t="shared" si="1229"/>
        <v>2.1666666666666665</v>
      </c>
      <c r="EXV12" s="195">
        <v>0</v>
      </c>
      <c r="EXW12" s="49">
        <v>0</v>
      </c>
      <c r="EXX12" s="49">
        <v>0</v>
      </c>
      <c r="EXY12" s="49">
        <v>0</v>
      </c>
      <c r="EXZ12" s="49">
        <v>357</v>
      </c>
      <c r="EYA12" s="49">
        <v>0</v>
      </c>
      <c r="EYB12" s="808">
        <f t="shared" si="1230"/>
        <v>357</v>
      </c>
      <c r="EYC12" s="211">
        <f t="shared" si="1231"/>
        <v>59.5</v>
      </c>
      <c r="EYD12" s="458">
        <v>0</v>
      </c>
      <c r="EYE12" s="83">
        <v>0</v>
      </c>
      <c r="EYF12" s="83">
        <v>0</v>
      </c>
      <c r="EYG12" s="83">
        <v>0</v>
      </c>
      <c r="EYH12" s="83">
        <v>0</v>
      </c>
      <c r="EYI12" s="83">
        <v>0</v>
      </c>
      <c r="EYJ12" s="808">
        <f t="shared" si="1232"/>
        <v>0</v>
      </c>
      <c r="EYK12" s="211">
        <f t="shared" si="1233"/>
        <v>0</v>
      </c>
      <c r="EYL12" s="195">
        <v>0</v>
      </c>
      <c r="EYM12" s="49">
        <v>0</v>
      </c>
      <c r="EYN12" s="49">
        <v>0</v>
      </c>
      <c r="EYO12" s="49">
        <v>0</v>
      </c>
      <c r="EYP12" s="49">
        <v>0</v>
      </c>
      <c r="EYQ12" s="49">
        <v>362</v>
      </c>
      <c r="EYR12" s="808">
        <f t="shared" si="1234"/>
        <v>362</v>
      </c>
      <c r="EYS12" s="211">
        <f t="shared" si="1235"/>
        <v>60.333333333333336</v>
      </c>
      <c r="EYT12" s="195">
        <v>0</v>
      </c>
      <c r="EYU12" s="49">
        <v>0</v>
      </c>
      <c r="EYV12" s="49">
        <v>0</v>
      </c>
      <c r="EYW12" s="49">
        <v>43</v>
      </c>
      <c r="EYX12" s="49">
        <v>457</v>
      </c>
      <c r="EYY12" s="49">
        <v>71</v>
      </c>
      <c r="EYZ12" s="808">
        <f t="shared" si="1236"/>
        <v>571</v>
      </c>
      <c r="EZA12" s="211">
        <f t="shared" si="1237"/>
        <v>95.166666666666671</v>
      </c>
      <c r="EZB12" s="195">
        <v>0</v>
      </c>
      <c r="EZC12" s="49">
        <v>0</v>
      </c>
      <c r="EZD12" s="49">
        <v>80</v>
      </c>
      <c r="EZE12" s="49">
        <v>0</v>
      </c>
      <c r="EZF12" s="49">
        <v>0</v>
      </c>
      <c r="EZG12" s="49">
        <v>0</v>
      </c>
      <c r="EZH12" s="808">
        <f t="shared" si="1238"/>
        <v>80</v>
      </c>
      <c r="EZI12" s="211">
        <f t="shared" si="1239"/>
        <v>13.333333333333334</v>
      </c>
      <c r="EZJ12" s="195">
        <v>338</v>
      </c>
      <c r="EZK12" s="49">
        <v>0</v>
      </c>
      <c r="EZL12" s="49">
        <v>0</v>
      </c>
      <c r="EZM12" s="49">
        <v>0</v>
      </c>
      <c r="EZN12" s="49">
        <v>314</v>
      </c>
      <c r="EZO12" s="49">
        <v>0</v>
      </c>
      <c r="EZP12" s="872">
        <f t="shared" si="1240"/>
        <v>652</v>
      </c>
      <c r="EZQ12" s="873">
        <f t="shared" si="1241"/>
        <v>108.66666666666667</v>
      </c>
      <c r="EZR12" s="195">
        <v>0</v>
      </c>
      <c r="EZS12" s="49">
        <v>0</v>
      </c>
      <c r="EZT12" s="49">
        <v>0</v>
      </c>
      <c r="EZU12" s="49">
        <v>0</v>
      </c>
      <c r="EZV12" s="49">
        <v>0</v>
      </c>
      <c r="EZW12" s="49">
        <v>321</v>
      </c>
      <c r="EZX12" s="872">
        <f t="shared" si="1242"/>
        <v>321</v>
      </c>
      <c r="EZY12" s="873">
        <f t="shared" si="1243"/>
        <v>53.5</v>
      </c>
      <c r="EZZ12" s="195">
        <v>0</v>
      </c>
      <c r="FAA12" s="49">
        <v>0</v>
      </c>
      <c r="FAB12" s="49">
        <v>0</v>
      </c>
      <c r="FAC12" s="49">
        <v>310</v>
      </c>
      <c r="FAD12" s="49">
        <v>0</v>
      </c>
      <c r="FAE12" s="49">
        <v>0</v>
      </c>
      <c r="FAF12" s="872">
        <f t="shared" si="1244"/>
        <v>310</v>
      </c>
      <c r="FAG12" s="873">
        <f t="shared" si="1245"/>
        <v>51.666666666666664</v>
      </c>
      <c r="FAH12" s="195">
        <v>0</v>
      </c>
      <c r="FAI12" s="49">
        <v>0</v>
      </c>
      <c r="FAJ12" s="49">
        <v>278</v>
      </c>
      <c r="FAK12" s="49">
        <v>0</v>
      </c>
      <c r="FAL12" s="49">
        <v>463</v>
      </c>
      <c r="FAM12" s="49">
        <v>0</v>
      </c>
      <c r="FAN12" s="872">
        <f t="shared" si="1246"/>
        <v>741</v>
      </c>
      <c r="FAO12" s="873">
        <f t="shared" si="1247"/>
        <v>123.5</v>
      </c>
      <c r="FAP12" s="195">
        <v>0</v>
      </c>
      <c r="FAQ12" s="49">
        <v>0</v>
      </c>
      <c r="FAR12" s="49">
        <v>0</v>
      </c>
      <c r="FAS12" s="49">
        <v>0</v>
      </c>
      <c r="FAT12" s="49">
        <v>8</v>
      </c>
      <c r="FAU12" s="49"/>
      <c r="FAV12" s="872">
        <f t="shared" si="1248"/>
        <v>8</v>
      </c>
      <c r="FAW12" s="873">
        <f t="shared" si="1249"/>
        <v>1.3333333333333333</v>
      </c>
    </row>
    <row r="13" spans="1:4105" s="8" customFormat="1" ht="15" customHeight="1" x14ac:dyDescent="0.2">
      <c r="A13" s="21">
        <v>7</v>
      </c>
      <c r="B13" s="21" t="s">
        <v>276</v>
      </c>
      <c r="C13" s="275" t="s">
        <v>277</v>
      </c>
      <c r="D13" s="21">
        <v>50</v>
      </c>
      <c r="E13" s="24">
        <v>0</v>
      </c>
      <c r="F13" s="24">
        <v>6250</v>
      </c>
      <c r="G13" s="24"/>
      <c r="H13" s="24"/>
      <c r="I13" s="24"/>
      <c r="J13" s="360">
        <f>SUMIF(SUMPK!$B:$B,$B:$B,SUMPK!$O:$O)</f>
        <v>0</v>
      </c>
      <c r="K13" s="24"/>
      <c r="L13" s="24">
        <f t="shared" si="569"/>
        <v>6250</v>
      </c>
      <c r="M13" s="24">
        <f t="shared" si="570"/>
        <v>6250</v>
      </c>
      <c r="N13" s="15">
        <v>223.83333333333334</v>
      </c>
      <c r="O13" s="276">
        <f t="shared" si="0"/>
        <v>27.922561429635145</v>
      </c>
      <c r="P13" s="15">
        <v>128</v>
      </c>
      <c r="Q13" s="276">
        <f t="shared" si="571"/>
        <v>292.96875</v>
      </c>
      <c r="R13" s="277">
        <f t="shared" si="572"/>
        <v>230.76923076923077</v>
      </c>
      <c r="S13" s="222">
        <v>6000</v>
      </c>
      <c r="T13" s="276">
        <f t="shared" si="573"/>
        <v>27.083333333333332</v>
      </c>
      <c r="U13" s="278"/>
      <c r="V13" s="277">
        <f t="shared" si="1"/>
        <v>27.083333333333332</v>
      </c>
      <c r="W13" s="320">
        <f t="shared" ref="W13:W23" si="1252">F13/(E13+F13)</f>
        <v>1</v>
      </c>
      <c r="X13" s="299"/>
      <c r="Y13" s="280"/>
      <c r="Z13" s="280"/>
      <c r="AA13" s="280"/>
      <c r="AB13" s="280"/>
      <c r="AC13" s="662">
        <v>16</v>
      </c>
      <c r="AD13" s="648"/>
      <c r="AE13" s="49"/>
      <c r="AF13" s="49"/>
      <c r="AG13" s="49"/>
      <c r="AH13" s="47"/>
      <c r="AI13" s="47"/>
      <c r="AJ13" s="42"/>
      <c r="AK13" s="43"/>
      <c r="AL13" s="48"/>
      <c r="AM13" s="47"/>
      <c r="AN13" s="47"/>
      <c r="AO13" s="47"/>
      <c r="AP13" s="47"/>
      <c r="AQ13" s="47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63"/>
      <c r="CI13" s="64"/>
      <c r="CJ13" s="64"/>
      <c r="CK13" s="64"/>
      <c r="CL13" s="64"/>
      <c r="CM13" s="64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22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42"/>
      <c r="IS13" s="43"/>
      <c r="IT13" s="48"/>
      <c r="IU13" s="49"/>
      <c r="IV13" s="49"/>
      <c r="IW13" s="49"/>
      <c r="IX13" s="49"/>
      <c r="IY13" s="49"/>
      <c r="IZ13" s="42"/>
      <c r="JA13" s="43"/>
      <c r="JB13" s="48"/>
      <c r="JC13" s="49"/>
      <c r="JD13" s="49"/>
      <c r="JE13" s="49"/>
      <c r="JF13" s="49"/>
      <c r="JG13" s="49"/>
      <c r="JH13" s="42"/>
      <c r="JI13" s="43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42"/>
      <c r="KO13" s="43"/>
      <c r="KP13" s="48"/>
      <c r="KQ13" s="49"/>
      <c r="KR13" s="49"/>
      <c r="KS13" s="49"/>
      <c r="KT13" s="49"/>
      <c r="KU13" s="49"/>
      <c r="KV13" s="42"/>
      <c r="KW13" s="43"/>
      <c r="KX13" s="48"/>
      <c r="KY13" s="49"/>
      <c r="KZ13" s="49"/>
      <c r="LA13" s="49"/>
      <c r="LB13" s="49"/>
      <c r="LC13" s="49"/>
      <c r="LD13" s="42"/>
      <c r="LE13" s="43"/>
      <c r="LF13" s="48"/>
      <c r="LG13" s="49"/>
      <c r="LH13" s="49"/>
      <c r="LI13" s="49"/>
      <c r="LJ13" s="49"/>
      <c r="LK13" s="49"/>
      <c r="LL13" s="42"/>
      <c r="LM13" s="43"/>
      <c r="LN13" s="48"/>
      <c r="LO13" s="49"/>
      <c r="LP13" s="49"/>
      <c r="LQ13" s="49"/>
      <c r="LR13" s="49"/>
      <c r="LS13" s="49"/>
      <c r="LT13" s="42"/>
      <c r="LU13" s="43"/>
      <c r="LV13" s="48"/>
      <c r="LW13" s="49"/>
      <c r="LX13" s="49"/>
      <c r="LY13" s="49"/>
      <c r="LZ13" s="49"/>
      <c r="MA13" s="49"/>
      <c r="MB13" s="42"/>
      <c r="MC13" s="43"/>
      <c r="MD13" s="48"/>
      <c r="ME13" s="49"/>
      <c r="MF13" s="49"/>
      <c r="MG13" s="49"/>
      <c r="MH13" s="49"/>
      <c r="MI13" s="49"/>
      <c r="MJ13" s="42"/>
      <c r="MK13" s="43"/>
      <c r="ML13" s="48"/>
      <c r="MM13" s="49"/>
      <c r="MN13" s="49"/>
      <c r="MO13" s="49"/>
      <c r="MP13" s="49"/>
      <c r="MQ13" s="49"/>
      <c r="MR13" s="42"/>
      <c r="MS13" s="43"/>
      <c r="MT13" s="48"/>
      <c r="MU13" s="49"/>
      <c r="MV13" s="49"/>
      <c r="MW13" s="49"/>
      <c r="MX13" s="49"/>
      <c r="MY13" s="49"/>
      <c r="MZ13" s="42"/>
      <c r="NA13" s="43"/>
      <c r="NB13" s="48"/>
      <c r="NC13" s="49"/>
      <c r="ND13" s="49"/>
      <c r="NE13" s="49"/>
      <c r="NF13" s="49"/>
      <c r="NG13" s="49"/>
      <c r="NH13" s="42"/>
      <c r="NI13" s="43"/>
      <c r="NJ13" s="48"/>
      <c r="NK13" s="49"/>
      <c r="NL13" s="49"/>
      <c r="NM13" s="49"/>
      <c r="NN13" s="49"/>
      <c r="NO13" s="49"/>
      <c r="NP13" s="42"/>
      <c r="NQ13" s="43"/>
      <c r="NR13" s="48"/>
      <c r="NS13" s="49"/>
      <c r="NT13" s="49"/>
      <c r="NU13" s="49"/>
      <c r="NV13" s="49"/>
      <c r="NW13" s="49"/>
      <c r="NX13" s="42"/>
      <c r="NY13" s="43"/>
      <c r="NZ13" s="48"/>
      <c r="OA13" s="49"/>
      <c r="OB13" s="49"/>
      <c r="OC13" s="49"/>
      <c r="OD13" s="49"/>
      <c r="OE13" s="49"/>
      <c r="OF13" s="42"/>
      <c r="OG13" s="43"/>
      <c r="OH13" s="48"/>
      <c r="OI13" s="49"/>
      <c r="OJ13" s="49"/>
      <c r="OK13" s="49"/>
      <c r="OL13" s="49"/>
      <c r="OM13" s="49"/>
      <c r="ON13" s="42"/>
      <c r="OO13" s="43"/>
      <c r="OP13" s="48"/>
      <c r="OQ13" s="49"/>
      <c r="OR13" s="49"/>
      <c r="OS13" s="49"/>
      <c r="OT13" s="49"/>
      <c r="OU13" s="49"/>
      <c r="OV13" s="42"/>
      <c r="OW13" s="43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67"/>
      <c r="PU13" s="68"/>
      <c r="PV13" s="106"/>
      <c r="PW13" s="107"/>
      <c r="PX13" s="107"/>
      <c r="PY13" s="107"/>
      <c r="PZ13" s="107"/>
      <c r="QA13" s="107"/>
      <c r="QB13" s="104"/>
      <c r="QC13" s="112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48"/>
      <c r="QU13" s="49"/>
      <c r="QV13" s="49"/>
      <c r="QW13" s="49"/>
      <c r="QX13" s="49"/>
      <c r="QY13" s="49"/>
      <c r="QZ13" s="67"/>
      <c r="RA13" s="68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48"/>
      <c r="TO13" s="49"/>
      <c r="TP13" s="49"/>
      <c r="TQ13" s="49"/>
      <c r="TR13" s="49"/>
      <c r="TS13" s="49"/>
      <c r="TT13" s="67"/>
      <c r="TU13" s="68"/>
      <c r="TV13" s="54"/>
      <c r="TW13" s="127"/>
      <c r="TX13" s="127"/>
      <c r="TY13" s="127"/>
      <c r="TZ13" s="127"/>
      <c r="UA13" s="127"/>
      <c r="UB13" s="42"/>
      <c r="UC13" s="43"/>
      <c r="UD13" s="106"/>
      <c r="UE13" s="107"/>
      <c r="UF13" s="107"/>
      <c r="UG13" s="107"/>
      <c r="UH13" s="107"/>
      <c r="UI13" s="107"/>
      <c r="UJ13" s="131"/>
      <c r="UK13" s="132"/>
      <c r="UL13" s="106"/>
      <c r="UM13" s="107"/>
      <c r="UN13" s="107"/>
      <c r="UO13" s="107"/>
      <c r="UP13" s="107"/>
      <c r="UQ13" s="107"/>
      <c r="UR13" s="131"/>
      <c r="US13" s="132"/>
      <c r="UT13" s="106"/>
      <c r="UU13" s="107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48"/>
      <c r="VT13" s="49"/>
      <c r="VU13" s="49"/>
      <c r="VV13" s="49"/>
      <c r="VW13" s="49"/>
      <c r="VX13" s="49"/>
      <c r="VY13" s="67"/>
      <c r="VZ13" s="68"/>
      <c r="WA13" s="106"/>
      <c r="WB13" s="107"/>
      <c r="WC13" s="107"/>
      <c r="WD13" s="107"/>
      <c r="WE13" s="107"/>
      <c r="WF13" s="107"/>
      <c r="WG13" s="104"/>
      <c r="WH13" s="105"/>
      <c r="WI13" s="63"/>
      <c r="WJ13" s="64"/>
      <c r="WK13" s="64"/>
      <c r="WL13" s="64"/>
      <c r="WM13" s="64"/>
      <c r="WN13" s="64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48"/>
      <c r="XJ13" s="49"/>
      <c r="XK13" s="49"/>
      <c r="XL13" s="49"/>
      <c r="XM13" s="49"/>
      <c r="XN13" s="49"/>
      <c r="XO13" s="49"/>
      <c r="XP13" s="67"/>
      <c r="XQ13" s="68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48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49"/>
      <c r="YZ13" s="67"/>
      <c r="ZA13" s="68"/>
      <c r="ZB13" s="48"/>
      <c r="ZC13" s="49"/>
      <c r="ZD13" s="49"/>
      <c r="ZE13" s="49"/>
      <c r="ZF13" s="49"/>
      <c r="ZG13" s="49"/>
      <c r="ZH13" s="67"/>
      <c r="ZI13" s="68"/>
      <c r="ZJ13" s="48"/>
      <c r="ZK13" s="49"/>
      <c r="ZL13" s="49"/>
      <c r="ZM13" s="49"/>
      <c r="ZN13" s="49"/>
      <c r="ZO13" s="49"/>
      <c r="ZP13" s="67"/>
      <c r="ZQ13" s="68"/>
      <c r="ZR13" s="63"/>
      <c r="ZS13" s="64"/>
      <c r="ZT13" s="64"/>
      <c r="ZU13" s="22"/>
      <c r="ZV13" s="22"/>
      <c r="ZW13" s="22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49"/>
      <c r="AAP13" s="67"/>
      <c r="AAQ13" s="68"/>
      <c r="AAR13" s="48"/>
      <c r="AAS13" s="49"/>
      <c r="AAT13" s="49"/>
      <c r="AAU13" s="49"/>
      <c r="AAV13" s="49"/>
      <c r="AAW13" s="49"/>
      <c r="AAX13" s="67"/>
      <c r="AAY13" s="68"/>
      <c r="AAZ13" s="48"/>
      <c r="ABA13" s="49"/>
      <c r="ABB13" s="49"/>
      <c r="ABC13" s="49"/>
      <c r="ABD13" s="49"/>
      <c r="ABE13" s="49"/>
      <c r="ABF13" s="67"/>
      <c r="ABG13" s="68"/>
      <c r="ABH13" s="48"/>
      <c r="ABI13" s="49"/>
      <c r="ABJ13" s="49"/>
      <c r="ABK13" s="49"/>
      <c r="ABL13" s="49"/>
      <c r="ABM13" s="49"/>
      <c r="ABN13" s="67"/>
      <c r="ABO13" s="68"/>
      <c r="ABP13" s="48"/>
      <c r="ABQ13" s="49"/>
      <c r="ABR13" s="49"/>
      <c r="ABS13" s="49"/>
      <c r="ABT13" s="49"/>
      <c r="ABU13" s="49"/>
      <c r="ABV13" s="67"/>
      <c r="ABW13" s="68"/>
      <c r="ABX13" s="48"/>
      <c r="ABY13" s="49"/>
      <c r="ABZ13" s="49"/>
      <c r="ACA13" s="49"/>
      <c r="ACB13" s="49"/>
      <c r="ACC13" s="49"/>
      <c r="ACD13" s="67"/>
      <c r="ACE13" s="68"/>
      <c r="ACF13" s="48"/>
      <c r="ACG13" s="49"/>
      <c r="ACH13" s="49"/>
      <c r="ACI13" s="49"/>
      <c r="ACJ13" s="49"/>
      <c r="ACK13" s="49"/>
      <c r="ACL13" s="67"/>
      <c r="ACM13" s="68"/>
      <c r="ACN13" s="48"/>
      <c r="ACO13" s="49"/>
      <c r="ACP13" s="49"/>
      <c r="ACQ13" s="49"/>
      <c r="ACR13" s="49"/>
      <c r="ACS13" s="49"/>
      <c r="ACT13" s="67"/>
      <c r="ACU13" s="68"/>
      <c r="ACV13" s="48"/>
      <c r="ACW13" s="49"/>
      <c r="ACX13" s="49"/>
      <c r="ACY13" s="49"/>
      <c r="ACZ13" s="49"/>
      <c r="ADA13" s="49"/>
      <c r="ADB13" s="67"/>
      <c r="ADC13" s="68"/>
      <c r="ADD13" s="48"/>
      <c r="ADE13" s="49"/>
      <c r="ADF13" s="49"/>
      <c r="ADG13" s="49"/>
      <c r="ADH13" s="49"/>
      <c r="ADI13" s="49"/>
      <c r="ADJ13" s="67"/>
      <c r="ADK13" s="68"/>
      <c r="ADL13" s="48"/>
      <c r="ADM13" s="49"/>
      <c r="ADN13" s="49"/>
      <c r="ADO13" s="49"/>
      <c r="ADP13" s="49"/>
      <c r="ADQ13" s="49"/>
      <c r="ADR13" s="67"/>
      <c r="ADS13" s="68"/>
      <c r="ADT13" s="48"/>
      <c r="ADU13" s="49"/>
      <c r="ADV13" s="49"/>
      <c r="ADW13" s="49"/>
      <c r="ADX13" s="49"/>
      <c r="ADY13" s="49"/>
      <c r="ADZ13" s="67"/>
      <c r="AEA13" s="68"/>
      <c r="AEB13" s="48"/>
      <c r="AEC13" s="49"/>
      <c r="AED13" s="49"/>
      <c r="AEE13" s="49"/>
      <c r="AEF13" s="49"/>
      <c r="AEG13" s="49"/>
      <c r="AEH13" s="67"/>
      <c r="AEI13" s="68"/>
      <c r="AEJ13" s="48"/>
      <c r="AEK13" s="49"/>
      <c r="AEL13" s="49"/>
      <c r="AEM13" s="49"/>
      <c r="AEN13" s="49"/>
      <c r="AEO13" s="49"/>
      <c r="AEP13" s="67"/>
      <c r="AEQ13" s="68"/>
      <c r="AER13" s="48"/>
      <c r="AES13" s="49"/>
      <c r="AET13" s="49"/>
      <c r="AEU13" s="49"/>
      <c r="AEV13" s="49"/>
      <c r="AEW13" s="49"/>
      <c r="AEX13" s="67"/>
      <c r="AEY13" s="68"/>
      <c r="AEZ13" s="48"/>
      <c r="AFA13" s="49"/>
      <c r="AFB13" s="49"/>
      <c r="AFC13" s="49"/>
      <c r="AFD13" s="49"/>
      <c r="AFE13" s="49"/>
      <c r="AFF13" s="67"/>
      <c r="AFG13" s="68"/>
      <c r="AFH13" s="48"/>
      <c r="AFI13" s="49"/>
      <c r="AFJ13" s="49"/>
      <c r="AFK13" s="49"/>
      <c r="AFL13" s="49"/>
      <c r="AFM13" s="49"/>
      <c r="AFN13" s="67"/>
      <c r="AFO13" s="68"/>
      <c r="AFP13" s="48"/>
      <c r="AFQ13" s="49"/>
      <c r="AFR13" s="49"/>
      <c r="AFS13" s="49"/>
      <c r="AFT13" s="49"/>
      <c r="AFU13" s="49"/>
      <c r="AFV13" s="67"/>
      <c r="AFW13" s="68"/>
      <c r="AFX13" s="48"/>
      <c r="AFY13" s="49"/>
      <c r="AFZ13" s="49"/>
      <c r="AGA13" s="49"/>
      <c r="AGB13" s="49"/>
      <c r="AGC13" s="49"/>
      <c r="AGD13" s="67"/>
      <c r="AGE13" s="68"/>
      <c r="AGF13" s="48"/>
      <c r="AGG13" s="49"/>
      <c r="AGH13" s="49"/>
      <c r="AGI13" s="49"/>
      <c r="AGJ13" s="49"/>
      <c r="AGK13" s="49"/>
      <c r="AGL13" s="67"/>
      <c r="AGM13" s="68"/>
      <c r="AGN13" s="48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49"/>
      <c r="AHC13" s="67"/>
      <c r="AHD13" s="68"/>
      <c r="AHE13" s="48"/>
      <c r="AHF13" s="49"/>
      <c r="AHG13" s="49"/>
      <c r="AHH13" s="49"/>
      <c r="AHI13" s="49"/>
      <c r="AHJ13" s="49"/>
      <c r="AHK13" s="67"/>
      <c r="AHL13" s="68"/>
      <c r="AHM13" s="48"/>
      <c r="AHN13" s="49"/>
      <c r="AHO13" s="49"/>
      <c r="AHP13" s="49"/>
      <c r="AHQ13" s="49"/>
      <c r="AHR13" s="49"/>
      <c r="AHS13" s="67"/>
      <c r="AHT13" s="68"/>
      <c r="AHU13" s="48"/>
      <c r="AHV13" s="49"/>
      <c r="AHW13" s="49"/>
      <c r="AHX13" s="49"/>
      <c r="AHY13" s="49"/>
      <c r="AHZ13" s="49"/>
      <c r="AIA13" s="67"/>
      <c r="AIB13" s="68"/>
      <c r="AIC13" s="48"/>
      <c r="AID13" s="49"/>
      <c r="AIE13" s="49"/>
      <c r="AIF13" s="49"/>
      <c r="AIG13" s="49"/>
      <c r="AIH13" s="49"/>
      <c r="AII13" s="67"/>
      <c r="AIJ13" s="68"/>
      <c r="AIK13" s="48"/>
      <c r="AIL13" s="49"/>
      <c r="AIM13" s="49"/>
      <c r="AIN13" s="49"/>
      <c r="AIO13" s="49"/>
      <c r="AIP13" s="49"/>
      <c r="AIQ13" s="67"/>
      <c r="AIR13" s="68"/>
      <c r="AIS13" s="48"/>
      <c r="AIT13" s="49"/>
      <c r="AIU13" s="49"/>
      <c r="AIV13" s="49"/>
      <c r="AIW13" s="49"/>
      <c r="AIX13" s="49"/>
      <c r="AIY13" s="67"/>
      <c r="AIZ13" s="68"/>
      <c r="AJA13" s="48"/>
      <c r="AJB13" s="49"/>
      <c r="AJC13" s="49"/>
      <c r="AJD13" s="49"/>
      <c r="AJE13" s="49"/>
      <c r="AJF13" s="49"/>
      <c r="AJG13" s="67"/>
      <c r="AJH13" s="68"/>
      <c r="AJI13" s="54"/>
      <c r="AJJ13" s="127"/>
      <c r="AJK13" s="127"/>
      <c r="AJL13" s="127"/>
      <c r="AJM13" s="127"/>
      <c r="AJN13" s="127"/>
      <c r="AJO13" s="42"/>
      <c r="AJP13" s="43"/>
      <c r="AJQ13" s="48"/>
      <c r="AJR13" s="49"/>
      <c r="AJS13" s="49"/>
      <c r="AJT13" s="49"/>
      <c r="AJU13" s="49"/>
      <c r="AJV13" s="49"/>
      <c r="AJW13" s="42"/>
      <c r="AJX13" s="43"/>
      <c r="AJY13" s="48"/>
      <c r="AJZ13" s="49"/>
      <c r="AKA13" s="49"/>
      <c r="AKB13" s="49"/>
      <c r="AKC13" s="49"/>
      <c r="AKD13" s="49"/>
      <c r="AKE13" s="42"/>
      <c r="AKF13" s="43"/>
      <c r="AKG13" s="48"/>
      <c r="AKH13" s="49"/>
      <c r="AKI13" s="49"/>
      <c r="AKJ13" s="49"/>
      <c r="AKK13" s="49"/>
      <c r="AKL13" s="49"/>
      <c r="AKM13" s="67"/>
      <c r="AKN13" s="68"/>
      <c r="AKO13" s="48"/>
      <c r="AKP13" s="49"/>
      <c r="AKQ13" s="49"/>
      <c r="AKR13" s="49"/>
      <c r="AKS13" s="49"/>
      <c r="AKT13" s="49"/>
      <c r="AKU13" s="67"/>
      <c r="AKV13" s="68"/>
      <c r="AKW13" s="48"/>
      <c r="AKX13" s="49"/>
      <c r="AKY13" s="49"/>
      <c r="AKZ13" s="49"/>
      <c r="ALA13" s="49"/>
      <c r="ALB13" s="49"/>
      <c r="ALC13" s="67"/>
      <c r="ALD13" s="68"/>
      <c r="ALE13" s="48"/>
      <c r="ALF13" s="49"/>
      <c r="ALG13" s="49"/>
      <c r="ALH13" s="49"/>
      <c r="ALI13" s="49"/>
      <c r="ALJ13" s="49"/>
      <c r="ALK13" s="67"/>
      <c r="ALL13" s="68"/>
      <c r="ALM13" s="54"/>
      <c r="ALN13" s="127"/>
      <c r="ALO13" s="127"/>
      <c r="ALP13" s="127"/>
      <c r="ALQ13" s="127"/>
      <c r="ALR13" s="127"/>
      <c r="ALS13" s="42"/>
      <c r="ALT13" s="43"/>
      <c r="ALU13" s="54"/>
      <c r="ALV13" s="127"/>
      <c r="ALW13" s="127"/>
      <c r="ALX13" s="127"/>
      <c r="ALY13" s="127"/>
      <c r="ALZ13" s="127"/>
      <c r="AMA13" s="42"/>
      <c r="AMB13" s="43"/>
      <c r="AMC13" s="48"/>
      <c r="AMD13" s="49"/>
      <c r="AME13" s="49"/>
      <c r="AMF13" s="49"/>
      <c r="AMG13" s="49"/>
      <c r="AMH13" s="49"/>
      <c r="AMI13" s="42"/>
      <c r="AMJ13" s="43"/>
      <c r="AMK13" s="48"/>
      <c r="AML13" s="49"/>
      <c r="AMM13" s="49"/>
      <c r="AMN13" s="49"/>
      <c r="AMO13" s="49"/>
      <c r="AMP13" s="49"/>
      <c r="AMQ13" s="47"/>
      <c r="AMR13" s="43"/>
      <c r="AMS13" s="48"/>
      <c r="AMT13" s="49"/>
      <c r="AMU13" s="49"/>
      <c r="AMV13" s="49"/>
      <c r="AMW13" s="49"/>
      <c r="AMX13" s="49"/>
      <c r="AMY13" s="47"/>
      <c r="AMZ13" s="43"/>
      <c r="ANA13" s="48"/>
      <c r="ANB13" s="49"/>
      <c r="ANC13" s="49"/>
      <c r="AND13" s="49"/>
      <c r="ANE13" s="49"/>
      <c r="ANF13" s="49"/>
      <c r="ANG13" s="47"/>
      <c r="ANH13" s="43"/>
      <c r="ANI13" s="48"/>
      <c r="ANJ13" s="49"/>
      <c r="ANK13" s="49"/>
      <c r="ANL13" s="49"/>
      <c r="ANM13" s="49"/>
      <c r="ANN13" s="49"/>
      <c r="ANO13" s="47"/>
      <c r="ANP13" s="43"/>
      <c r="ANQ13" s="48"/>
      <c r="ANR13" s="49"/>
      <c r="ANS13" s="49"/>
      <c r="ANT13" s="49"/>
      <c r="ANU13" s="49"/>
      <c r="ANV13" s="49"/>
      <c r="ANW13" s="47"/>
      <c r="ANX13" s="43"/>
      <c r="ANY13" s="48"/>
      <c r="ANZ13" s="49"/>
      <c r="AOA13" s="49"/>
      <c r="AOB13" s="49"/>
      <c r="AOC13" s="49"/>
      <c r="AOD13" s="49"/>
      <c r="AOE13" s="47"/>
      <c r="AOF13" s="43"/>
      <c r="AOG13" s="48"/>
      <c r="AOH13" s="49"/>
      <c r="AOI13" s="49"/>
      <c r="AOJ13" s="49"/>
      <c r="AOK13" s="49"/>
      <c r="AOL13" s="49"/>
      <c r="AOM13" s="47"/>
      <c r="AON13" s="43"/>
      <c r="AOO13" s="48"/>
      <c r="AOP13" s="49"/>
      <c r="AOQ13" s="49"/>
      <c r="AOR13" s="49"/>
      <c r="AOS13" s="49"/>
      <c r="AOT13" s="49"/>
      <c r="AOU13" s="47"/>
      <c r="AOV13" s="43"/>
      <c r="AOW13" s="48"/>
      <c r="AOX13" s="49"/>
      <c r="AOY13" s="49"/>
      <c r="AOZ13" s="49"/>
      <c r="APA13" s="49"/>
      <c r="APB13" s="49"/>
      <c r="APC13" s="47"/>
      <c r="APD13" s="43"/>
      <c r="APE13" s="48"/>
      <c r="APF13" s="49"/>
      <c r="APG13" s="49"/>
      <c r="APH13" s="49"/>
      <c r="API13" s="49"/>
      <c r="APJ13" s="49"/>
      <c r="APK13" s="47"/>
      <c r="APL13" s="43"/>
      <c r="APM13" s="63"/>
      <c r="APN13" s="64"/>
      <c r="APO13" s="64"/>
      <c r="APP13" s="64"/>
      <c r="APQ13" s="64"/>
      <c r="APR13" s="64"/>
      <c r="APS13" s="67"/>
      <c r="APT13" s="68"/>
      <c r="APU13" s="82"/>
      <c r="APV13" s="83"/>
      <c r="APW13" s="83"/>
      <c r="APX13" s="83"/>
      <c r="APY13" s="83"/>
      <c r="APZ13" s="83"/>
      <c r="AQA13" s="67"/>
      <c r="AQB13" s="68"/>
      <c r="AQC13" s="48"/>
      <c r="AQD13" s="49"/>
      <c r="AQE13" s="49"/>
      <c r="AQF13" s="49"/>
      <c r="AQG13" s="49"/>
      <c r="AQH13" s="49"/>
      <c r="AQI13" s="67"/>
      <c r="AQJ13" s="68"/>
      <c r="AQK13" s="48"/>
      <c r="AQL13" s="49"/>
      <c r="AQM13" s="49"/>
      <c r="AQN13" s="49"/>
      <c r="AQO13" s="49"/>
      <c r="AQP13" s="49"/>
      <c r="AQQ13" s="67"/>
      <c r="AQR13" s="68"/>
      <c r="AQS13" s="48"/>
      <c r="AQT13" s="49"/>
      <c r="AQU13" s="49"/>
      <c r="AQV13" s="49"/>
      <c r="AQW13" s="49"/>
      <c r="AQX13" s="49"/>
      <c r="AQY13" s="67"/>
      <c r="AQZ13" s="68"/>
      <c r="ARA13" s="48"/>
      <c r="ARB13" s="49"/>
      <c r="ARC13" s="49"/>
      <c r="ARD13" s="49"/>
      <c r="ARE13" s="49"/>
      <c r="ARF13" s="49"/>
      <c r="ARG13" s="67"/>
      <c r="ARH13" s="68"/>
      <c r="ARI13" s="48"/>
      <c r="ARJ13" s="49"/>
      <c r="ARK13" s="49"/>
      <c r="ARL13" s="49"/>
      <c r="ARM13" s="49"/>
      <c r="ARN13" s="49"/>
      <c r="ARO13" s="67"/>
      <c r="ARP13" s="68"/>
      <c r="ARQ13" s="48"/>
      <c r="ARR13" s="49"/>
      <c r="ARS13" s="49"/>
      <c r="ART13" s="49"/>
      <c r="ARU13" s="49"/>
      <c r="ARV13" s="49"/>
      <c r="ARW13" s="67"/>
      <c r="ARX13" s="68"/>
      <c r="ARY13" s="48"/>
      <c r="ARZ13" s="49"/>
      <c r="ASA13" s="49"/>
      <c r="ASB13" s="49"/>
      <c r="ASC13" s="49"/>
      <c r="ASD13" s="49"/>
      <c r="ASE13" s="67"/>
      <c r="ASF13" s="68"/>
      <c r="ASG13" s="48"/>
      <c r="ASH13" s="49"/>
      <c r="ASI13" s="49"/>
      <c r="ASJ13" s="49"/>
      <c r="ASK13" s="49"/>
      <c r="ASL13" s="49"/>
      <c r="ASM13" s="67"/>
      <c r="ASN13" s="68"/>
      <c r="ASO13" s="48"/>
      <c r="ASP13" s="49"/>
      <c r="ASQ13" s="49"/>
      <c r="ASR13" s="49"/>
      <c r="ASS13" s="49"/>
      <c r="AST13" s="49"/>
      <c r="ASU13" s="67"/>
      <c r="ASV13" s="68"/>
      <c r="ASW13" s="63"/>
      <c r="ASX13" s="64"/>
      <c r="ASY13" s="64"/>
      <c r="ASZ13" s="64"/>
      <c r="ATA13" s="64"/>
      <c r="ATB13" s="64"/>
      <c r="ATC13" s="67"/>
      <c r="ATD13" s="68"/>
      <c r="ATE13" s="48"/>
      <c r="ATF13" s="49"/>
      <c r="ATG13" s="49"/>
      <c r="ATH13" s="49"/>
      <c r="ATI13" s="49"/>
      <c r="ATJ13" s="49"/>
      <c r="ATK13" s="67"/>
      <c r="ATL13" s="68"/>
      <c r="ATM13" s="48"/>
      <c r="ATN13" s="49"/>
      <c r="ATO13" s="49"/>
      <c r="ATP13" s="49"/>
      <c r="ATQ13" s="49"/>
      <c r="ATR13" s="49"/>
      <c r="ATS13" s="67"/>
      <c r="ATT13" s="68"/>
      <c r="ATU13" s="48"/>
      <c r="ATV13" s="49"/>
      <c r="ATW13" s="49"/>
      <c r="ATX13" s="49"/>
      <c r="ATY13" s="49"/>
      <c r="ATZ13" s="49"/>
      <c r="AUA13" s="67"/>
      <c r="AUB13" s="68"/>
      <c r="AUC13" s="48"/>
      <c r="AUD13" s="49"/>
      <c r="AUE13" s="49"/>
      <c r="AUF13" s="49"/>
      <c r="AUG13" s="49"/>
      <c r="AUH13" s="49"/>
      <c r="AUI13" s="67"/>
      <c r="AUJ13" s="68"/>
      <c r="AUK13" s="48"/>
      <c r="AUL13" s="49"/>
      <c r="AUM13" s="49"/>
      <c r="AUN13" s="49"/>
      <c r="AUO13" s="49"/>
      <c r="AUP13" s="49"/>
      <c r="AUQ13" s="67"/>
      <c r="AUR13" s="68"/>
      <c r="AUS13" s="48"/>
      <c r="AUT13" s="49"/>
      <c r="AUU13" s="49"/>
      <c r="AUV13" s="49"/>
      <c r="AUW13" s="49"/>
      <c r="AUX13" s="49"/>
      <c r="AUY13" s="67"/>
      <c r="AUZ13" s="68"/>
      <c r="AVA13" s="54"/>
      <c r="AVB13" s="127"/>
      <c r="AVC13" s="127"/>
      <c r="AVD13" s="127"/>
      <c r="AVE13" s="127"/>
      <c r="AVF13" s="127"/>
      <c r="AVG13" s="42"/>
      <c r="AVH13" s="43"/>
      <c r="AVI13" s="48"/>
      <c r="AVJ13" s="49"/>
      <c r="AVK13" s="49"/>
      <c r="AVL13" s="49"/>
      <c r="AVM13" s="49"/>
      <c r="AVN13" s="49"/>
      <c r="AVO13" s="42"/>
      <c r="AVP13" s="43"/>
      <c r="AVQ13" s="48"/>
      <c r="AVR13" s="49"/>
      <c r="AVS13" s="49"/>
      <c r="AVT13" s="49"/>
      <c r="AVU13" s="49"/>
      <c r="AVV13" s="49"/>
      <c r="AVW13" s="42"/>
      <c r="AVX13" s="43"/>
      <c r="AVY13" s="48"/>
      <c r="AVZ13" s="49"/>
      <c r="AWA13" s="49"/>
      <c r="AWB13" s="49"/>
      <c r="AWC13" s="49"/>
      <c r="AWD13" s="49"/>
      <c r="AWE13" s="42"/>
      <c r="AWF13" s="43"/>
      <c r="AWG13" s="48"/>
      <c r="AWH13" s="49"/>
      <c r="AWI13" s="49"/>
      <c r="AWJ13" s="49"/>
      <c r="AWK13" s="49"/>
      <c r="AWL13" s="49"/>
      <c r="AWM13" s="42"/>
      <c r="AWN13" s="43"/>
      <c r="AWO13" s="48"/>
      <c r="AWP13" s="49"/>
      <c r="AWQ13" s="49"/>
      <c r="AWR13" s="49"/>
      <c r="AWS13" s="49"/>
      <c r="AWT13" s="49"/>
      <c r="AWU13" s="42"/>
      <c r="AWV13" s="43"/>
      <c r="AWW13" s="48"/>
      <c r="AWX13" s="49"/>
      <c r="AWY13" s="49"/>
      <c r="AWZ13" s="49"/>
      <c r="AXA13" s="49"/>
      <c r="AXB13" s="49"/>
      <c r="AXC13" s="42"/>
      <c r="AXD13" s="101"/>
      <c r="AXE13" s="195"/>
      <c r="AXF13" s="49">
        <v>117</v>
      </c>
      <c r="AXG13" s="49"/>
      <c r="AXH13" s="49">
        <v>67</v>
      </c>
      <c r="AXI13" s="49">
        <v>216</v>
      </c>
      <c r="AXJ13" s="49"/>
      <c r="AXK13" s="42">
        <f t="shared" si="319"/>
        <v>400</v>
      </c>
      <c r="AXL13" s="214">
        <f t="shared" si="320"/>
        <v>66.666666666666671</v>
      </c>
      <c r="AXM13" s="195"/>
      <c r="AXN13" s="49"/>
      <c r="AXO13" s="49"/>
      <c r="AXP13" s="49"/>
      <c r="AXQ13" s="49"/>
      <c r="AXR13" s="49"/>
      <c r="AXS13" s="42">
        <f t="shared" si="321"/>
        <v>0</v>
      </c>
      <c r="AXT13" s="101">
        <f t="shared" si="322"/>
        <v>0</v>
      </c>
      <c r="AXU13" s="195"/>
      <c r="AXV13" s="49"/>
      <c r="AXW13" s="49"/>
      <c r="AXX13" s="49"/>
      <c r="AXY13" s="49"/>
      <c r="AXZ13" s="49"/>
      <c r="AYA13" s="42">
        <f t="shared" si="323"/>
        <v>0</v>
      </c>
      <c r="AYB13" s="101">
        <f t="shared" si="324"/>
        <v>0</v>
      </c>
      <c r="AYC13" s="195"/>
      <c r="AYD13" s="49"/>
      <c r="AYE13" s="49"/>
      <c r="AYF13" s="49"/>
      <c r="AYG13" s="49"/>
      <c r="AYH13" s="49"/>
      <c r="AYI13" s="42">
        <f t="shared" si="325"/>
        <v>0</v>
      </c>
      <c r="AYJ13" s="101">
        <f t="shared" si="326"/>
        <v>0</v>
      </c>
      <c r="AYK13" s="195"/>
      <c r="AYL13" s="49"/>
      <c r="AYM13" s="49"/>
      <c r="AYN13" s="49"/>
      <c r="AYO13" s="49"/>
      <c r="AYP13" s="49"/>
      <c r="AYQ13" s="42">
        <f t="shared" si="327"/>
        <v>0</v>
      </c>
      <c r="AYR13" s="214">
        <f t="shared" si="328"/>
        <v>0</v>
      </c>
      <c r="AYS13" s="195"/>
      <c r="AYT13" s="49"/>
      <c r="AYU13" s="49"/>
      <c r="AYV13" s="49"/>
      <c r="AYW13" s="49"/>
      <c r="AYX13" s="49"/>
      <c r="AYY13" s="42">
        <f t="shared" si="329"/>
        <v>0</v>
      </c>
      <c r="AYZ13" s="101">
        <f t="shared" si="330"/>
        <v>0</v>
      </c>
      <c r="AZA13" s="195"/>
      <c r="AZB13" s="49"/>
      <c r="AZC13" s="49"/>
      <c r="AZD13" s="49"/>
      <c r="AZE13" s="49"/>
      <c r="AZF13" s="49"/>
      <c r="AZG13" s="42">
        <f t="shared" si="331"/>
        <v>0</v>
      </c>
      <c r="AZH13" s="101">
        <f t="shared" si="332"/>
        <v>0</v>
      </c>
      <c r="AZI13" s="48"/>
      <c r="AZJ13" s="49"/>
      <c r="AZK13" s="49"/>
      <c r="AZL13" s="49"/>
      <c r="AZM13" s="49"/>
      <c r="AZN13" s="49"/>
      <c r="AZO13" s="42">
        <f t="shared" si="333"/>
        <v>0</v>
      </c>
      <c r="AZP13" s="43">
        <f t="shared" si="334"/>
        <v>0</v>
      </c>
      <c r="AZQ13" s="48"/>
      <c r="AZR13" s="49"/>
      <c r="AZS13" s="49"/>
      <c r="AZT13" s="49"/>
      <c r="AZU13" s="49"/>
      <c r="AZV13" s="49"/>
      <c r="AZW13" s="42">
        <f t="shared" si="335"/>
        <v>0</v>
      </c>
      <c r="AZX13" s="43">
        <f t="shared" si="336"/>
        <v>0</v>
      </c>
      <c r="AZY13" s="48"/>
      <c r="AZZ13" s="49"/>
      <c r="BAA13" s="49"/>
      <c r="BAB13" s="49"/>
      <c r="BAC13" s="49"/>
      <c r="BAD13" s="49">
        <v>1317</v>
      </c>
      <c r="BAE13" s="42">
        <f t="shared" si="337"/>
        <v>1317</v>
      </c>
      <c r="BAF13" s="43">
        <f t="shared" si="338"/>
        <v>219.5</v>
      </c>
      <c r="BAG13" s="48"/>
      <c r="BAH13" s="49"/>
      <c r="BAI13" s="49">
        <v>720</v>
      </c>
      <c r="BAJ13" s="49"/>
      <c r="BAK13" s="49"/>
      <c r="BAL13" s="49"/>
      <c r="BAM13" s="42">
        <f t="shared" si="339"/>
        <v>720</v>
      </c>
      <c r="BAN13" s="43">
        <f t="shared" si="340"/>
        <v>120</v>
      </c>
      <c r="BAO13" s="82"/>
      <c r="BAP13" s="83"/>
      <c r="BAQ13" s="83">
        <v>396</v>
      </c>
      <c r="BAR13" s="83"/>
      <c r="BAS13" s="83"/>
      <c r="BAT13" s="83"/>
      <c r="BAU13" s="42">
        <f t="shared" si="574"/>
        <v>396</v>
      </c>
      <c r="BAV13" s="43">
        <f t="shared" si="575"/>
        <v>66</v>
      </c>
      <c r="BAW13" s="48"/>
      <c r="BAX13" s="49"/>
      <c r="BAY13" s="49">
        <v>378</v>
      </c>
      <c r="BAZ13" s="49">
        <v>213</v>
      </c>
      <c r="BBA13" s="49"/>
      <c r="BBB13" s="49"/>
      <c r="BBC13" s="42">
        <f t="shared" si="576"/>
        <v>591</v>
      </c>
      <c r="BBD13" s="43">
        <f t="shared" si="577"/>
        <v>98.5</v>
      </c>
      <c r="BBE13" s="48">
        <v>978</v>
      </c>
      <c r="BBF13" s="49"/>
      <c r="BBG13" s="49"/>
      <c r="BBH13" s="49"/>
      <c r="BBI13" s="49">
        <v>301</v>
      </c>
      <c r="BBJ13" s="49">
        <v>865</v>
      </c>
      <c r="BBK13" s="42">
        <f t="shared" si="578"/>
        <v>2144</v>
      </c>
      <c r="BBL13" s="43">
        <f t="shared" si="579"/>
        <v>357.33333333333331</v>
      </c>
      <c r="BBM13" s="48"/>
      <c r="BBN13" s="49">
        <v>578</v>
      </c>
      <c r="BBO13" s="49"/>
      <c r="BBP13" s="49"/>
      <c r="BBQ13" s="49"/>
      <c r="BBR13" s="49"/>
      <c r="BBS13" s="42">
        <f t="shared" si="580"/>
        <v>578</v>
      </c>
      <c r="BBT13" s="43">
        <f t="shared" si="581"/>
        <v>96.333333333333329</v>
      </c>
      <c r="BBU13" s="48"/>
      <c r="BBV13" s="49">
        <v>584</v>
      </c>
      <c r="BBW13" s="49"/>
      <c r="BBX13" s="49"/>
      <c r="BBY13" s="49"/>
      <c r="BBZ13" s="49"/>
      <c r="BCA13" s="42">
        <f t="shared" si="582"/>
        <v>584</v>
      </c>
      <c r="BCB13" s="43">
        <f t="shared" si="583"/>
        <v>97.333333333333329</v>
      </c>
      <c r="BCC13" s="49"/>
      <c r="BCD13" s="49"/>
      <c r="BCE13" s="49"/>
      <c r="BCF13" s="49"/>
      <c r="BCG13" s="49">
        <v>450</v>
      </c>
      <c r="BCH13" s="1"/>
      <c r="BCI13" s="42">
        <f t="shared" si="351"/>
        <v>450</v>
      </c>
      <c r="BCJ13" s="43">
        <f t="shared" si="584"/>
        <v>75</v>
      </c>
      <c r="BCK13" s="48"/>
      <c r="BCL13" s="49"/>
      <c r="BCM13" s="49"/>
      <c r="BCN13" s="49">
        <v>436</v>
      </c>
      <c r="BCO13" s="49"/>
      <c r="BCP13" s="49"/>
      <c r="BCQ13" s="42">
        <f t="shared" si="585"/>
        <v>436</v>
      </c>
      <c r="BCR13" s="43">
        <f t="shared" si="586"/>
        <v>72.666666666666671</v>
      </c>
      <c r="BCS13" s="48"/>
      <c r="BCT13" s="49"/>
      <c r="BCU13" s="49"/>
      <c r="BCV13" s="49">
        <v>234</v>
      </c>
      <c r="BCW13" s="49"/>
      <c r="BCX13" s="49"/>
      <c r="BCY13" s="42">
        <f t="shared" si="587"/>
        <v>234</v>
      </c>
      <c r="BCZ13" s="43">
        <f t="shared" si="588"/>
        <v>39</v>
      </c>
      <c r="BDA13" s="48"/>
      <c r="BDB13" s="49"/>
      <c r="BDC13" s="49">
        <v>157</v>
      </c>
      <c r="BDD13" s="49">
        <v>159</v>
      </c>
      <c r="BDE13" s="49"/>
      <c r="BDF13" s="49"/>
      <c r="BDG13" s="42">
        <f t="shared" si="589"/>
        <v>316</v>
      </c>
      <c r="BDH13" s="43">
        <f t="shared" si="590"/>
        <v>52.666666666666664</v>
      </c>
      <c r="BDI13" s="48"/>
      <c r="BDJ13" s="49">
        <v>430</v>
      </c>
      <c r="BDK13" s="49"/>
      <c r="BDL13" s="49"/>
      <c r="BDM13" s="49"/>
      <c r="BDN13" s="49"/>
      <c r="BDO13" s="42">
        <f t="shared" si="591"/>
        <v>430</v>
      </c>
      <c r="BDP13" s="43">
        <f t="shared" si="592"/>
        <v>71.666666666666671</v>
      </c>
      <c r="BDQ13" s="48"/>
      <c r="BDR13" s="49"/>
      <c r="BDS13" s="49"/>
      <c r="BDT13" s="49"/>
      <c r="BDU13" s="49">
        <v>149</v>
      </c>
      <c r="BDV13" s="49">
        <v>798</v>
      </c>
      <c r="BDW13" s="42">
        <f t="shared" si="593"/>
        <v>149</v>
      </c>
      <c r="BDX13" s="43">
        <f t="shared" si="594"/>
        <v>24.833333333333332</v>
      </c>
      <c r="BDY13" s="48"/>
      <c r="BDZ13" s="49">
        <v>74</v>
      </c>
      <c r="BEA13" s="49"/>
      <c r="BEB13" s="49"/>
      <c r="BEC13" s="49"/>
      <c r="BED13" s="49"/>
      <c r="BEE13" s="42">
        <f t="shared" si="595"/>
        <v>74</v>
      </c>
      <c r="BEF13" s="43">
        <f t="shared" si="596"/>
        <v>12.333333333333334</v>
      </c>
      <c r="BEG13" s="48"/>
      <c r="BEH13" s="49"/>
      <c r="BEI13" s="49"/>
      <c r="BEJ13" s="49"/>
      <c r="BEK13" s="49">
        <v>585</v>
      </c>
      <c r="BEL13" s="49"/>
      <c r="BEM13" s="42">
        <f t="shared" si="597"/>
        <v>585</v>
      </c>
      <c r="BEN13" s="43">
        <f t="shared" si="598"/>
        <v>97.5</v>
      </c>
      <c r="BEO13" s="48">
        <v>224</v>
      </c>
      <c r="BEP13" s="49"/>
      <c r="BEQ13" s="49"/>
      <c r="BER13" s="49"/>
      <c r="BES13" s="49">
        <v>342</v>
      </c>
      <c r="BET13" s="49"/>
      <c r="BEU13" s="42">
        <f t="shared" si="599"/>
        <v>566</v>
      </c>
      <c r="BEV13" s="43">
        <f t="shared" si="600"/>
        <v>94.333333333333329</v>
      </c>
      <c r="BEW13" s="48"/>
      <c r="BEX13" s="49"/>
      <c r="BEY13" s="49"/>
      <c r="BEZ13" s="49"/>
      <c r="BFA13" s="49">
        <v>320</v>
      </c>
      <c r="BFB13" s="49"/>
      <c r="BFC13" s="42">
        <f t="shared" si="601"/>
        <v>320</v>
      </c>
      <c r="BFD13" s="43">
        <f t="shared" si="602"/>
        <v>53.333333333333336</v>
      </c>
      <c r="BFE13" s="63"/>
      <c r="BFF13" s="64"/>
      <c r="BFG13" s="64"/>
      <c r="BFH13" s="64"/>
      <c r="BFI13" s="64"/>
      <c r="BFJ13" s="64"/>
      <c r="BFK13" s="67">
        <f t="shared" si="603"/>
        <v>0</v>
      </c>
      <c r="BFL13" s="68">
        <f t="shared" si="604"/>
        <v>0</v>
      </c>
      <c r="BFM13" s="48">
        <v>832</v>
      </c>
      <c r="BFN13" s="49"/>
      <c r="BFO13" s="49"/>
      <c r="BFP13" s="49"/>
      <c r="BFQ13" s="49"/>
      <c r="BFR13" s="49"/>
      <c r="BFS13" s="67">
        <f t="shared" si="605"/>
        <v>832</v>
      </c>
      <c r="BFT13" s="68">
        <f t="shared" si="606"/>
        <v>138.66666666666666</v>
      </c>
      <c r="BFU13" s="48"/>
      <c r="BFV13" s="49">
        <v>1006</v>
      </c>
      <c r="BFW13" s="49"/>
      <c r="BFX13" s="49">
        <v>296</v>
      </c>
      <c r="BFY13" s="49"/>
      <c r="BFZ13" s="49"/>
      <c r="BGA13" s="67">
        <f t="shared" si="607"/>
        <v>1302</v>
      </c>
      <c r="BGB13" s="68">
        <f t="shared" si="608"/>
        <v>217</v>
      </c>
      <c r="BGC13" s="48"/>
      <c r="BGD13" s="49"/>
      <c r="BGE13" s="49">
        <v>486</v>
      </c>
      <c r="BGF13" s="49"/>
      <c r="BGG13" s="49"/>
      <c r="BGH13" s="49"/>
      <c r="BGI13" s="67">
        <f t="shared" si="609"/>
        <v>486</v>
      </c>
      <c r="BGJ13" s="68">
        <f t="shared" si="610"/>
        <v>81</v>
      </c>
      <c r="BGK13" s="48"/>
      <c r="BGL13" s="49">
        <v>596</v>
      </c>
      <c r="BGM13" s="49"/>
      <c r="BGN13" s="49"/>
      <c r="BGO13" s="49"/>
      <c r="BGP13" s="49">
        <v>294</v>
      </c>
      <c r="BGQ13" s="67">
        <f t="shared" si="611"/>
        <v>596</v>
      </c>
      <c r="BGR13" s="68">
        <f t="shared" si="612"/>
        <v>99.333333333333329</v>
      </c>
      <c r="BGS13" s="48">
        <v>386</v>
      </c>
      <c r="BGT13" s="49"/>
      <c r="BGU13" s="49"/>
      <c r="BGV13" s="49"/>
      <c r="BGW13" s="49">
        <v>757</v>
      </c>
      <c r="BGX13" s="49"/>
      <c r="BGY13" s="67">
        <f t="shared" si="613"/>
        <v>1143</v>
      </c>
      <c r="BGZ13" s="68">
        <f t="shared" si="614"/>
        <v>190.5</v>
      </c>
      <c r="BHA13" s="63"/>
      <c r="BHB13" s="64"/>
      <c r="BHC13" s="64"/>
      <c r="BHD13" s="64"/>
      <c r="BHE13" s="64">
        <v>90</v>
      </c>
      <c r="BHF13" s="64"/>
      <c r="BHG13" s="67">
        <f t="shared" si="615"/>
        <v>90</v>
      </c>
      <c r="BHH13" s="68">
        <f t="shared" si="616"/>
        <v>15</v>
      </c>
      <c r="BHI13" s="48"/>
      <c r="BHJ13" s="49"/>
      <c r="BHK13" s="49"/>
      <c r="BHL13" s="49"/>
      <c r="BHM13" s="49"/>
      <c r="BHN13" s="49"/>
      <c r="BHO13" s="67">
        <f t="shared" si="617"/>
        <v>0</v>
      </c>
      <c r="BHP13" s="184">
        <f t="shared" si="618"/>
        <v>0</v>
      </c>
      <c r="BHQ13" s="244"/>
      <c r="BHR13" s="64"/>
      <c r="BHS13" s="64"/>
      <c r="BHT13" s="64"/>
      <c r="BHU13" s="64"/>
      <c r="BHV13" s="64"/>
      <c r="BHW13" s="67">
        <f t="shared" si="619"/>
        <v>0</v>
      </c>
      <c r="BHX13" s="211">
        <f t="shared" si="620"/>
        <v>0</v>
      </c>
      <c r="BHY13" s="244"/>
      <c r="BHZ13" s="64">
        <v>1172</v>
      </c>
      <c r="BIA13" s="64"/>
      <c r="BIB13" s="64"/>
      <c r="BIC13" s="64"/>
      <c r="BID13" s="64"/>
      <c r="BIE13" s="67">
        <f t="shared" si="621"/>
        <v>1172</v>
      </c>
      <c r="BIF13" s="184">
        <f t="shared" si="622"/>
        <v>195.33333333333334</v>
      </c>
      <c r="BIG13" s="195"/>
      <c r="BIH13" s="49"/>
      <c r="BII13" s="49"/>
      <c r="BIJ13" s="49">
        <v>991</v>
      </c>
      <c r="BIK13" s="49"/>
      <c r="BIL13" s="49"/>
      <c r="BIM13" s="67">
        <f t="shared" si="623"/>
        <v>991</v>
      </c>
      <c r="BIN13" s="184">
        <f t="shared" si="624"/>
        <v>165.16666666666666</v>
      </c>
      <c r="BIO13" s="195"/>
      <c r="BIP13" s="49"/>
      <c r="BIQ13" s="49"/>
      <c r="BIR13" s="49"/>
      <c r="BIS13" s="49"/>
      <c r="BIT13" s="49">
        <v>1149</v>
      </c>
      <c r="BIU13" s="67">
        <f t="shared" si="625"/>
        <v>0</v>
      </c>
      <c r="BIV13" s="211">
        <f t="shared" si="626"/>
        <v>0</v>
      </c>
      <c r="BIW13" s="195"/>
      <c r="BIX13" s="49"/>
      <c r="BIY13" s="49"/>
      <c r="BIZ13" s="49"/>
      <c r="BJA13" s="49">
        <v>324</v>
      </c>
      <c r="BJB13" s="49">
        <v>712</v>
      </c>
      <c r="BJC13" s="67">
        <f t="shared" si="627"/>
        <v>324</v>
      </c>
      <c r="BJD13" s="211">
        <f t="shared" si="628"/>
        <v>54</v>
      </c>
      <c r="BJE13" s="195"/>
      <c r="BJF13" s="49"/>
      <c r="BJG13" s="49"/>
      <c r="BJH13" s="49"/>
      <c r="BJI13" s="49">
        <v>820</v>
      </c>
      <c r="BJJ13" s="49"/>
      <c r="BJK13" s="67">
        <f t="shared" si="629"/>
        <v>820</v>
      </c>
      <c r="BJL13" s="211">
        <f t="shared" si="630"/>
        <v>136.66666666666666</v>
      </c>
      <c r="BJM13" s="195"/>
      <c r="BJN13" s="49"/>
      <c r="BJO13" s="49"/>
      <c r="BJP13" s="49"/>
      <c r="BJQ13" s="49"/>
      <c r="BJR13" s="49"/>
      <c r="BJS13" s="67">
        <f t="shared" si="631"/>
        <v>0</v>
      </c>
      <c r="BJT13" s="184">
        <f t="shared" si="632"/>
        <v>0</v>
      </c>
      <c r="BJU13" s="195">
        <v>123</v>
      </c>
      <c r="BJV13" s="49"/>
      <c r="BJW13" s="49"/>
      <c r="BJX13" s="49"/>
      <c r="BJY13" s="49">
        <v>27</v>
      </c>
      <c r="BJZ13" s="49"/>
      <c r="BKA13" s="67">
        <f t="shared" si="633"/>
        <v>150</v>
      </c>
      <c r="BKB13" s="184">
        <f t="shared" si="634"/>
        <v>25</v>
      </c>
      <c r="BKC13" s="195"/>
      <c r="BKD13" s="49"/>
      <c r="BKE13" s="49"/>
      <c r="BKF13" s="49"/>
      <c r="BKG13" s="49"/>
      <c r="BKH13" s="49"/>
      <c r="BKI13" s="67">
        <f t="shared" si="635"/>
        <v>0</v>
      </c>
      <c r="BKJ13" s="184">
        <f t="shared" si="636"/>
        <v>0</v>
      </c>
      <c r="BKK13" s="244"/>
      <c r="BKL13" s="64"/>
      <c r="BKM13" s="64"/>
      <c r="BKN13" s="64"/>
      <c r="BKO13" s="64"/>
      <c r="BKP13" s="64"/>
      <c r="BKQ13" s="67">
        <f t="shared" si="637"/>
        <v>0</v>
      </c>
      <c r="BKR13" s="184">
        <f t="shared" si="638"/>
        <v>0</v>
      </c>
      <c r="BKS13" s="195"/>
      <c r="BKT13" s="49">
        <v>885</v>
      </c>
      <c r="BKU13" s="49"/>
      <c r="BKV13" s="49"/>
      <c r="BKW13" s="49"/>
      <c r="BKX13" s="49"/>
      <c r="BKY13" s="67">
        <f t="shared" si="639"/>
        <v>885</v>
      </c>
      <c r="BKZ13" s="211">
        <f t="shared" si="640"/>
        <v>147.5</v>
      </c>
      <c r="BLA13" s="244"/>
      <c r="BLB13" s="64"/>
      <c r="BLC13" s="64"/>
      <c r="BLD13" s="64">
        <v>870</v>
      </c>
      <c r="BLE13" s="64"/>
      <c r="BLF13" s="64">
        <v>1026</v>
      </c>
      <c r="BLG13" s="67">
        <f t="shared" si="641"/>
        <v>870</v>
      </c>
      <c r="BLH13" s="211">
        <f t="shared" si="642"/>
        <v>145</v>
      </c>
      <c r="BLI13" s="244">
        <v>705</v>
      </c>
      <c r="BLJ13" s="64">
        <v>1</v>
      </c>
      <c r="BLK13" s="64"/>
      <c r="BLL13" s="64"/>
      <c r="BLM13" s="64"/>
      <c r="BLN13" s="64"/>
      <c r="BLO13" s="67">
        <f t="shared" si="643"/>
        <v>706</v>
      </c>
      <c r="BLP13" s="184">
        <f t="shared" si="644"/>
        <v>117.66666666666667</v>
      </c>
      <c r="BLQ13" s="244">
        <v>834</v>
      </c>
      <c r="BLR13" s="64"/>
      <c r="BLS13" s="64">
        <v>871</v>
      </c>
      <c r="BLT13" s="64">
        <v>522</v>
      </c>
      <c r="BLU13" s="64"/>
      <c r="BLV13" s="64">
        <v>708</v>
      </c>
      <c r="BLW13" s="67">
        <f t="shared" si="645"/>
        <v>2227</v>
      </c>
      <c r="BLX13" s="184">
        <f t="shared" si="646"/>
        <v>371.16666666666669</v>
      </c>
      <c r="BLY13" s="63">
        <v>708</v>
      </c>
      <c r="BLZ13" s="64"/>
      <c r="BMA13" s="64"/>
      <c r="BMB13" s="64"/>
      <c r="BMC13" s="64"/>
      <c r="BMD13" s="64"/>
      <c r="BME13" s="67">
        <f t="shared" si="647"/>
        <v>708</v>
      </c>
      <c r="BMF13" s="68">
        <f t="shared" si="648"/>
        <v>118</v>
      </c>
      <c r="BMG13" s="63"/>
      <c r="BMH13" s="64"/>
      <c r="BMI13" s="64"/>
      <c r="BMJ13" s="64"/>
      <c r="BMK13" s="64"/>
      <c r="BML13" s="64"/>
      <c r="BMM13" s="67">
        <f t="shared" si="649"/>
        <v>0</v>
      </c>
      <c r="BMN13" s="68">
        <f t="shared" si="650"/>
        <v>0</v>
      </c>
      <c r="BMO13" s="63"/>
      <c r="BMP13" s="64"/>
      <c r="BMQ13" s="64">
        <v>334</v>
      </c>
      <c r="BMR13" s="64"/>
      <c r="BMS13" s="64">
        <v>14</v>
      </c>
      <c r="BMT13" s="64"/>
      <c r="BMU13" s="67">
        <f t="shared" si="651"/>
        <v>348</v>
      </c>
      <c r="BMV13" s="68">
        <f t="shared" si="652"/>
        <v>58</v>
      </c>
      <c r="BMW13" s="63"/>
      <c r="BMX13" s="64"/>
      <c r="BMY13" s="64">
        <v>213</v>
      </c>
      <c r="BMZ13" s="64"/>
      <c r="BNA13" s="64"/>
      <c r="BNB13" s="64"/>
      <c r="BNC13" s="67">
        <f t="shared" si="653"/>
        <v>213</v>
      </c>
      <c r="BND13" s="68">
        <f t="shared" si="654"/>
        <v>35.5</v>
      </c>
      <c r="BNE13" s="63"/>
      <c r="BNF13" s="64"/>
      <c r="BNG13" s="64"/>
      <c r="BNH13" s="64"/>
      <c r="BNI13" s="64"/>
      <c r="BNJ13" s="64"/>
      <c r="BNK13" s="67">
        <f t="shared" si="655"/>
        <v>0</v>
      </c>
      <c r="BNL13" s="68">
        <f t="shared" si="656"/>
        <v>0</v>
      </c>
      <c r="BNM13" s="54"/>
      <c r="BNN13" s="127"/>
      <c r="BNO13" s="127">
        <v>825</v>
      </c>
      <c r="BNP13" s="127"/>
      <c r="BNQ13" s="127"/>
      <c r="BNR13" s="127"/>
      <c r="BNS13" s="67">
        <f t="shared" si="657"/>
        <v>825</v>
      </c>
      <c r="BNT13" s="68">
        <f t="shared" si="658"/>
        <v>137.5</v>
      </c>
      <c r="BNU13" s="63"/>
      <c r="BNV13" s="64"/>
      <c r="BNW13" s="64"/>
      <c r="BNX13" s="64">
        <v>106</v>
      </c>
      <c r="BNY13" s="64"/>
      <c r="BNZ13" s="64"/>
      <c r="BOA13" s="67">
        <f t="shared" si="659"/>
        <v>106</v>
      </c>
      <c r="BOB13" s="184">
        <f t="shared" si="660"/>
        <v>17.666666666666668</v>
      </c>
      <c r="BOC13" s="244">
        <v>56</v>
      </c>
      <c r="BOD13" s="64"/>
      <c r="BOE13" s="64">
        <v>809</v>
      </c>
      <c r="BOF13" s="64"/>
      <c r="BOG13" s="64"/>
      <c r="BOH13" s="64">
        <v>101</v>
      </c>
      <c r="BOI13" s="67">
        <f t="shared" si="661"/>
        <v>865</v>
      </c>
      <c r="BOJ13" s="184">
        <f t="shared" si="662"/>
        <v>144.16666666666666</v>
      </c>
      <c r="BOK13" s="63">
        <v>716</v>
      </c>
      <c r="BOL13" s="64">
        <v>86</v>
      </c>
      <c r="BOM13" s="64">
        <v>255</v>
      </c>
      <c r="BON13" s="64">
        <v>1076</v>
      </c>
      <c r="BOO13" s="64">
        <v>332</v>
      </c>
      <c r="BOP13" s="64"/>
      <c r="BOQ13" s="67">
        <f t="shared" si="663"/>
        <v>2465</v>
      </c>
      <c r="BOR13" s="68">
        <f t="shared" si="664"/>
        <v>410.83333333333331</v>
      </c>
      <c r="BOS13" s="63"/>
      <c r="BOT13" s="64"/>
      <c r="BOU13" s="64">
        <v>1712</v>
      </c>
      <c r="BOV13" s="64"/>
      <c r="BOW13" s="64"/>
      <c r="BOX13" s="64"/>
      <c r="BOY13" s="67">
        <f t="shared" si="665"/>
        <v>1712</v>
      </c>
      <c r="BOZ13" s="68">
        <f t="shared" si="666"/>
        <v>285.33333333333331</v>
      </c>
      <c r="BPA13" s="63"/>
      <c r="BPB13" s="64"/>
      <c r="BPC13" s="64">
        <v>1764</v>
      </c>
      <c r="BPD13" s="64"/>
      <c r="BPE13" s="64"/>
      <c r="BPF13" s="64"/>
      <c r="BPG13" s="67">
        <f t="shared" si="667"/>
        <v>1764</v>
      </c>
      <c r="BPH13" s="68">
        <f t="shared" si="668"/>
        <v>294</v>
      </c>
      <c r="BPI13" s="63"/>
      <c r="BPJ13" s="64"/>
      <c r="BPK13" s="64"/>
      <c r="BPL13" s="64"/>
      <c r="BPM13" s="64"/>
      <c r="BPN13" s="64"/>
      <c r="BPO13" s="67">
        <f t="shared" si="669"/>
        <v>0</v>
      </c>
      <c r="BPP13" s="68">
        <f t="shared" si="670"/>
        <v>0</v>
      </c>
      <c r="BPQ13" s="63"/>
      <c r="BPR13" s="64"/>
      <c r="BPS13" s="64"/>
      <c r="BPT13" s="64"/>
      <c r="BPU13" s="64"/>
      <c r="BPV13" s="64"/>
      <c r="BPW13" s="67">
        <f t="shared" si="671"/>
        <v>0</v>
      </c>
      <c r="BPX13" s="68">
        <f t="shared" si="672"/>
        <v>0</v>
      </c>
      <c r="BPY13" s="63"/>
      <c r="BPZ13" s="64"/>
      <c r="BQA13" s="64"/>
      <c r="BQB13" s="64"/>
      <c r="BQC13" s="64"/>
      <c r="BQD13" s="64"/>
      <c r="BQE13" s="67">
        <f t="shared" si="673"/>
        <v>0</v>
      </c>
      <c r="BQF13" s="68">
        <f t="shared" si="674"/>
        <v>0</v>
      </c>
      <c r="BQG13" s="63"/>
      <c r="BQH13" s="64"/>
      <c r="BQI13" s="64"/>
      <c r="BQJ13" s="64"/>
      <c r="BQK13" s="64"/>
      <c r="BQL13" s="64"/>
      <c r="BQM13" s="67">
        <f t="shared" si="675"/>
        <v>0</v>
      </c>
      <c r="BQN13" s="68">
        <f t="shared" si="676"/>
        <v>0</v>
      </c>
      <c r="BQO13" s="63"/>
      <c r="BQP13" s="64"/>
      <c r="BQQ13" s="64"/>
      <c r="BQR13" s="64">
        <v>170</v>
      </c>
      <c r="BQS13" s="64"/>
      <c r="BQT13" s="64"/>
      <c r="BQU13" s="67">
        <f t="shared" si="677"/>
        <v>170</v>
      </c>
      <c r="BQV13" s="68">
        <f t="shared" si="678"/>
        <v>28.333333333333332</v>
      </c>
      <c r="BQW13" s="63"/>
      <c r="BQX13" s="64"/>
      <c r="BQY13" s="64"/>
      <c r="BQZ13" s="64">
        <v>777</v>
      </c>
      <c r="BRA13" s="64"/>
      <c r="BRB13" s="64"/>
      <c r="BRC13" s="67">
        <f t="shared" si="679"/>
        <v>777</v>
      </c>
      <c r="BRD13" s="68">
        <f t="shared" si="680"/>
        <v>129.5</v>
      </c>
      <c r="BRE13" s="63"/>
      <c r="BRF13" s="64"/>
      <c r="BRG13" s="64"/>
      <c r="BRH13" s="64">
        <v>843</v>
      </c>
      <c r="BRI13" s="64"/>
      <c r="BRJ13" s="64"/>
      <c r="BRK13" s="67">
        <f t="shared" si="681"/>
        <v>843</v>
      </c>
      <c r="BRL13" s="68">
        <f t="shared" si="682"/>
        <v>140.5</v>
      </c>
      <c r="BRM13" s="63"/>
      <c r="BRN13" s="64"/>
      <c r="BRO13" s="64"/>
      <c r="BRP13" s="64"/>
      <c r="BRQ13" s="64"/>
      <c r="BRR13" s="64">
        <v>324</v>
      </c>
      <c r="BRS13" s="67">
        <f t="shared" si="683"/>
        <v>0</v>
      </c>
      <c r="BRT13" s="68">
        <f t="shared" si="684"/>
        <v>0</v>
      </c>
      <c r="BRU13" s="63">
        <v>532</v>
      </c>
      <c r="BRV13" s="64">
        <v>463</v>
      </c>
      <c r="BRW13" s="64">
        <v>559</v>
      </c>
      <c r="BRX13" s="64"/>
      <c r="BRY13" s="64"/>
      <c r="BRZ13" s="64"/>
      <c r="BSA13" s="67">
        <f t="shared" si="685"/>
        <v>1554</v>
      </c>
      <c r="BSB13" s="68">
        <f t="shared" si="686"/>
        <v>259</v>
      </c>
      <c r="BSC13" s="63"/>
      <c r="BSD13" s="64">
        <v>326</v>
      </c>
      <c r="BSE13" s="64"/>
      <c r="BSF13" s="64"/>
      <c r="BSG13" s="64">
        <v>774</v>
      </c>
      <c r="BSH13" s="64">
        <v>6</v>
      </c>
      <c r="BSI13" s="67">
        <f t="shared" si="687"/>
        <v>1100</v>
      </c>
      <c r="BSJ13" s="68">
        <f t="shared" si="688"/>
        <v>183.33333333333334</v>
      </c>
      <c r="BSK13" s="63"/>
      <c r="BSL13" s="64">
        <v>489</v>
      </c>
      <c r="BSM13" s="64">
        <v>837</v>
      </c>
      <c r="BSN13" s="64"/>
      <c r="BSO13" s="64"/>
      <c r="BSP13" s="68">
        <v>65</v>
      </c>
      <c r="BSQ13" s="265">
        <f t="shared" si="689"/>
        <v>1326</v>
      </c>
      <c r="BSR13" s="68">
        <f t="shared" si="690"/>
        <v>221</v>
      </c>
      <c r="BSS13" s="63">
        <v>207</v>
      </c>
      <c r="BST13" s="64">
        <v>215</v>
      </c>
      <c r="BSU13" s="64">
        <v>63</v>
      </c>
      <c r="BSV13" s="64"/>
      <c r="BSW13" s="64">
        <v>652</v>
      </c>
      <c r="BSX13" s="64"/>
      <c r="BSY13" s="67">
        <f t="shared" si="691"/>
        <v>1137</v>
      </c>
      <c r="BSZ13" s="68">
        <f t="shared" si="692"/>
        <v>189.5</v>
      </c>
      <c r="BTA13" s="63"/>
      <c r="BTB13" s="64">
        <v>965</v>
      </c>
      <c r="BTC13" s="64">
        <v>556</v>
      </c>
      <c r="BTD13" s="64"/>
      <c r="BTE13" s="64"/>
      <c r="BTF13" s="64"/>
      <c r="BTG13" s="67">
        <f t="shared" si="693"/>
        <v>1521</v>
      </c>
      <c r="BTH13" s="68">
        <f t="shared" si="694"/>
        <v>253.5</v>
      </c>
      <c r="BTI13" s="63"/>
      <c r="BTJ13" s="64"/>
      <c r="BTK13" s="64"/>
      <c r="BTL13" s="64"/>
      <c r="BTM13" s="64"/>
      <c r="BTN13" s="64">
        <v>534</v>
      </c>
      <c r="BTO13" s="67">
        <f t="shared" si="695"/>
        <v>0</v>
      </c>
      <c r="BTP13" s="68">
        <f t="shared" si="696"/>
        <v>0</v>
      </c>
      <c r="BTQ13" s="63"/>
      <c r="BTR13" s="64"/>
      <c r="BTS13" s="64"/>
      <c r="BTT13" s="64"/>
      <c r="BTU13" s="64"/>
      <c r="BTV13" s="64"/>
      <c r="BTW13" s="67">
        <f t="shared" si="697"/>
        <v>0</v>
      </c>
      <c r="BTX13" s="184">
        <f t="shared" si="698"/>
        <v>0</v>
      </c>
      <c r="BTY13" s="244"/>
      <c r="BTZ13" s="64"/>
      <c r="BUA13" s="64"/>
      <c r="BUB13" s="64"/>
      <c r="BUC13" s="64"/>
      <c r="BUD13" s="64"/>
      <c r="BUE13" s="67">
        <f t="shared" si="699"/>
        <v>0</v>
      </c>
      <c r="BUF13" s="184">
        <f t="shared" si="700"/>
        <v>0</v>
      </c>
      <c r="BUG13" s="244"/>
      <c r="BUH13" s="64">
        <v>506</v>
      </c>
      <c r="BUI13" s="64"/>
      <c r="BUJ13" s="64"/>
      <c r="BUK13" s="64"/>
      <c r="BUL13" s="64"/>
      <c r="BUM13" s="67">
        <f t="shared" si="701"/>
        <v>506</v>
      </c>
      <c r="BUN13" s="211">
        <f t="shared" si="702"/>
        <v>84.333333333333329</v>
      </c>
      <c r="BUO13" s="244"/>
      <c r="BUP13" s="64">
        <v>1053</v>
      </c>
      <c r="BUQ13" s="64"/>
      <c r="BUR13" s="64"/>
      <c r="BUS13" s="64">
        <v>5</v>
      </c>
      <c r="BUT13" s="64"/>
      <c r="BUU13" s="67">
        <f t="shared" si="703"/>
        <v>1058</v>
      </c>
      <c r="BUV13" s="211">
        <f t="shared" si="704"/>
        <v>176.33333333333334</v>
      </c>
      <c r="BUW13" s="244">
        <v>216</v>
      </c>
      <c r="BUX13" s="64">
        <v>1187</v>
      </c>
      <c r="BUY13" s="64"/>
      <c r="BUZ13" s="64"/>
      <c r="BVA13" s="64"/>
      <c r="BVB13" s="64"/>
      <c r="BVC13" s="67">
        <f t="shared" si="705"/>
        <v>1403</v>
      </c>
      <c r="BVD13" s="211">
        <f t="shared" si="706"/>
        <v>233.83333333333334</v>
      </c>
      <c r="BVE13" s="244"/>
      <c r="BVF13" s="64"/>
      <c r="BVG13" s="64"/>
      <c r="BVH13" s="64"/>
      <c r="BVI13" s="64"/>
      <c r="BVJ13" s="64"/>
      <c r="BVK13" s="67">
        <f t="shared" si="707"/>
        <v>0</v>
      </c>
      <c r="BVL13" s="184">
        <f t="shared" si="708"/>
        <v>0</v>
      </c>
      <c r="BVM13" s="244"/>
      <c r="BVN13" s="64"/>
      <c r="BVO13" s="64">
        <v>638</v>
      </c>
      <c r="BVP13" s="64"/>
      <c r="BVQ13" s="64">
        <v>992</v>
      </c>
      <c r="BVR13" s="64"/>
      <c r="BVS13" s="67">
        <f t="shared" si="709"/>
        <v>1630</v>
      </c>
      <c r="BVT13" s="211">
        <f t="shared" si="710"/>
        <v>271.66666666666669</v>
      </c>
      <c r="BVU13" s="244">
        <v>639</v>
      </c>
      <c r="BVV13" s="64"/>
      <c r="BVW13" s="64"/>
      <c r="BVX13" s="64">
        <v>1323</v>
      </c>
      <c r="BVY13" s="64">
        <v>79</v>
      </c>
      <c r="BVZ13" s="64"/>
      <c r="BWA13" s="67">
        <f t="shared" si="711"/>
        <v>2041</v>
      </c>
      <c r="BWB13" s="184">
        <f t="shared" si="712"/>
        <v>340.16666666666669</v>
      </c>
      <c r="BWC13" s="244"/>
      <c r="BWD13" s="64"/>
      <c r="BWE13" s="64"/>
      <c r="BWF13" s="64"/>
      <c r="BWG13" s="64"/>
      <c r="BWH13" s="64"/>
      <c r="BWI13" s="67">
        <f t="shared" si="713"/>
        <v>0</v>
      </c>
      <c r="BWJ13" s="184">
        <f t="shared" si="714"/>
        <v>0</v>
      </c>
      <c r="BWK13" s="244"/>
      <c r="BWL13" s="64">
        <v>564</v>
      </c>
      <c r="BWM13" s="64">
        <v>453</v>
      </c>
      <c r="BWN13" s="64"/>
      <c r="BWO13" s="64"/>
      <c r="BWP13" s="64">
        <v>996</v>
      </c>
      <c r="BWQ13" s="67">
        <f t="shared" si="715"/>
        <v>1017</v>
      </c>
      <c r="BWR13" s="211">
        <f t="shared" si="716"/>
        <v>169.5</v>
      </c>
      <c r="BWS13" s="244"/>
      <c r="BWT13" s="64"/>
      <c r="BWU13" s="64">
        <v>9</v>
      </c>
      <c r="BWV13" s="64"/>
      <c r="BWW13" s="64">
        <v>68</v>
      </c>
      <c r="BWX13" s="64">
        <v>815</v>
      </c>
      <c r="BWY13" s="67">
        <f t="shared" si="717"/>
        <v>77</v>
      </c>
      <c r="BWZ13" s="211">
        <f t="shared" si="718"/>
        <v>12.833333333333334</v>
      </c>
      <c r="BXA13" s="244"/>
      <c r="BXB13" s="64"/>
      <c r="BXC13" s="64"/>
      <c r="BXD13" s="64"/>
      <c r="BXE13" s="64"/>
      <c r="BXF13" s="64">
        <v>1127</v>
      </c>
      <c r="BXG13" s="67">
        <f t="shared" si="719"/>
        <v>0</v>
      </c>
      <c r="BXH13" s="211">
        <f t="shared" si="720"/>
        <v>0</v>
      </c>
      <c r="BXI13" s="244"/>
      <c r="BXJ13" s="64">
        <v>282</v>
      </c>
      <c r="BXK13" s="64"/>
      <c r="BXL13" s="64">
        <v>1643</v>
      </c>
      <c r="BXM13" s="64"/>
      <c r="BXN13" s="64"/>
      <c r="BXO13" s="67">
        <f t="shared" si="721"/>
        <v>1925</v>
      </c>
      <c r="BXP13" s="184">
        <f t="shared" si="722"/>
        <v>320.83333333333331</v>
      </c>
      <c r="BXQ13" s="244">
        <v>719</v>
      </c>
      <c r="BXR13" s="64">
        <v>137</v>
      </c>
      <c r="BXS13" s="64"/>
      <c r="BXT13" s="64"/>
      <c r="BXU13" s="64"/>
      <c r="BXV13" s="64">
        <v>702</v>
      </c>
      <c r="BXW13" s="67">
        <f t="shared" si="723"/>
        <v>856</v>
      </c>
      <c r="BXX13" s="184">
        <f t="shared" si="724"/>
        <v>142.66666666666666</v>
      </c>
      <c r="BXY13" s="244">
        <v>1036</v>
      </c>
      <c r="BXZ13" s="64"/>
      <c r="BYA13" s="64"/>
      <c r="BYB13" s="64">
        <v>7</v>
      </c>
      <c r="BYC13" s="64"/>
      <c r="BYD13" s="64">
        <v>42</v>
      </c>
      <c r="BYE13" s="67">
        <f t="shared" si="725"/>
        <v>1043</v>
      </c>
      <c r="BYF13" s="211">
        <f t="shared" si="726"/>
        <v>173.83333333333334</v>
      </c>
      <c r="BYG13" s="244">
        <v>1140</v>
      </c>
      <c r="BYH13" s="64"/>
      <c r="BYI13" s="64"/>
      <c r="BYJ13" s="64">
        <v>180</v>
      </c>
      <c r="BYK13" s="64"/>
      <c r="BYL13" s="64">
        <v>1048</v>
      </c>
      <c r="BYM13" s="67">
        <f t="shared" si="727"/>
        <v>1320</v>
      </c>
      <c r="BYN13" s="184">
        <f t="shared" si="728"/>
        <v>220</v>
      </c>
      <c r="BYO13" s="244">
        <v>101</v>
      </c>
      <c r="BYP13" s="64">
        <v>43</v>
      </c>
      <c r="BYQ13" s="64"/>
      <c r="BYR13" s="64">
        <v>558</v>
      </c>
      <c r="BYS13" s="64"/>
      <c r="BYT13" s="64"/>
      <c r="BYU13" s="67">
        <f t="shared" si="729"/>
        <v>702</v>
      </c>
      <c r="BYV13" s="211">
        <f t="shared" si="730"/>
        <v>117</v>
      </c>
      <c r="BYW13" s="244"/>
      <c r="BYX13" s="64">
        <v>81</v>
      </c>
      <c r="BYY13" s="64">
        <v>820</v>
      </c>
      <c r="BYZ13" s="64">
        <v>345</v>
      </c>
      <c r="BZA13" s="64"/>
      <c r="BZB13" s="64">
        <v>324</v>
      </c>
      <c r="BZC13" s="67">
        <f t="shared" si="731"/>
        <v>1246</v>
      </c>
      <c r="BZD13" s="184">
        <f t="shared" si="732"/>
        <v>207.66666666666666</v>
      </c>
      <c r="BZE13" s="244">
        <v>50</v>
      </c>
      <c r="BZF13" s="64"/>
      <c r="BZG13" s="64">
        <v>1346</v>
      </c>
      <c r="BZH13" s="64"/>
      <c r="BZI13" s="64"/>
      <c r="BZJ13" s="64">
        <v>190</v>
      </c>
      <c r="BZK13" s="67">
        <f t="shared" si="733"/>
        <v>1396</v>
      </c>
      <c r="BZL13" s="184">
        <f t="shared" si="734"/>
        <v>232.66666666666666</v>
      </c>
      <c r="BZM13" s="244"/>
      <c r="BZN13" s="64"/>
      <c r="BZO13" s="64">
        <v>588</v>
      </c>
      <c r="BZP13" s="64"/>
      <c r="BZQ13" s="64"/>
      <c r="BZR13" s="211"/>
      <c r="BZS13" s="265">
        <f t="shared" si="735"/>
        <v>588</v>
      </c>
      <c r="BZT13" s="68">
        <f t="shared" si="736"/>
        <v>98</v>
      </c>
      <c r="BZU13" s="63">
        <v>693</v>
      </c>
      <c r="BZV13" s="64"/>
      <c r="BZW13" s="64"/>
      <c r="BZX13" s="64"/>
      <c r="BZY13" s="64">
        <v>1634</v>
      </c>
      <c r="BZZ13" s="64"/>
      <c r="CAA13" s="67">
        <f t="shared" si="737"/>
        <v>2327</v>
      </c>
      <c r="CAB13" s="68">
        <f t="shared" si="738"/>
        <v>387.83333333333331</v>
      </c>
      <c r="CAC13" s="63"/>
      <c r="CAD13" s="64"/>
      <c r="CAE13" s="64"/>
      <c r="CAF13" s="64"/>
      <c r="CAG13" s="64">
        <f>203+712</f>
        <v>915</v>
      </c>
      <c r="CAH13" s="64"/>
      <c r="CAI13" s="67">
        <f t="shared" si="739"/>
        <v>915</v>
      </c>
      <c r="CAJ13" s="68">
        <f t="shared" si="740"/>
        <v>152.5</v>
      </c>
      <c r="CAK13" s="48"/>
      <c r="CAL13" s="49">
        <v>324</v>
      </c>
      <c r="CAM13" s="49">
        <v>684</v>
      </c>
      <c r="CAN13" s="49"/>
      <c r="CAO13" s="49"/>
      <c r="CAP13" s="49"/>
      <c r="CAQ13" s="67">
        <f t="shared" si="741"/>
        <v>1008</v>
      </c>
      <c r="CAR13" s="184">
        <f t="shared" si="742"/>
        <v>168</v>
      </c>
      <c r="CAS13" s="244"/>
      <c r="CAT13" s="64">
        <v>324</v>
      </c>
      <c r="CAU13" s="64">
        <v>358</v>
      </c>
      <c r="CAV13" s="64">
        <v>71</v>
      </c>
      <c r="CAW13" s="64"/>
      <c r="CAX13" s="64"/>
      <c r="CAY13" s="67">
        <f t="shared" si="743"/>
        <v>753</v>
      </c>
      <c r="CAZ13" s="211">
        <f t="shared" si="744"/>
        <v>125.5</v>
      </c>
      <c r="CBA13" s="244"/>
      <c r="CBB13" s="64">
        <v>1356</v>
      </c>
      <c r="CBC13" s="64"/>
      <c r="CBD13" s="64"/>
      <c r="CBE13" s="64"/>
      <c r="CBF13" s="64"/>
      <c r="CBG13" s="67">
        <f t="shared" si="745"/>
        <v>1356</v>
      </c>
      <c r="CBH13" s="211">
        <f t="shared" si="746"/>
        <v>226</v>
      </c>
      <c r="CBI13" s="244">
        <v>1656</v>
      </c>
      <c r="CBJ13" s="64"/>
      <c r="CBK13" s="64">
        <v>1333</v>
      </c>
      <c r="CBL13" s="64"/>
      <c r="CBM13" s="64"/>
      <c r="CBN13" s="64">
        <v>2005</v>
      </c>
      <c r="CBO13" s="67">
        <f t="shared" si="747"/>
        <v>4994</v>
      </c>
      <c r="CBP13" s="184">
        <f t="shared" si="748"/>
        <v>832.33333333333337</v>
      </c>
      <c r="CBQ13" s="63"/>
      <c r="CBR13" s="64"/>
      <c r="CBS13" s="64"/>
      <c r="CBT13" s="64"/>
      <c r="CBU13" s="64"/>
      <c r="CBV13" s="64">
        <v>918</v>
      </c>
      <c r="CBW13" s="67">
        <f t="shared" si="749"/>
        <v>918</v>
      </c>
      <c r="CBX13" s="68">
        <f t="shared" si="750"/>
        <v>153</v>
      </c>
      <c r="CBY13" s="63">
        <v>591</v>
      </c>
      <c r="CBZ13" s="64"/>
      <c r="CCA13" s="64"/>
      <c r="CCB13" s="64"/>
      <c r="CCC13" s="64"/>
      <c r="CCD13" s="64">
        <v>1006</v>
      </c>
      <c r="CCE13" s="67">
        <f t="shared" si="751"/>
        <v>1597</v>
      </c>
      <c r="CCF13" s="68">
        <f t="shared" si="752"/>
        <v>266.16666666666669</v>
      </c>
      <c r="CCG13" s="63"/>
      <c r="CCH13" s="64"/>
      <c r="CCI13" s="64"/>
      <c r="CCJ13" s="64"/>
      <c r="CCK13" s="64">
        <v>1029</v>
      </c>
      <c r="CCL13" s="64"/>
      <c r="CCM13" s="67">
        <f t="shared" si="753"/>
        <v>1029</v>
      </c>
      <c r="CCN13" s="68">
        <f t="shared" si="754"/>
        <v>171.5</v>
      </c>
      <c r="CCO13" s="63">
        <v>553</v>
      </c>
      <c r="CCP13" s="64"/>
      <c r="CCQ13" s="64"/>
      <c r="CCR13" s="64">
        <v>153</v>
      </c>
      <c r="CCS13" s="64"/>
      <c r="CCT13" s="64"/>
      <c r="CCU13" s="67">
        <f t="shared" si="755"/>
        <v>706</v>
      </c>
      <c r="CCV13" s="68">
        <f t="shared" si="756"/>
        <v>117.66666666666667</v>
      </c>
      <c r="CCW13" s="63">
        <v>46</v>
      </c>
      <c r="CCX13" s="64"/>
      <c r="CCY13" s="64"/>
      <c r="CCZ13" s="64">
        <v>862</v>
      </c>
      <c r="CDA13" s="64"/>
      <c r="CDB13" s="64">
        <v>1210</v>
      </c>
      <c r="CDC13" s="67">
        <f t="shared" si="757"/>
        <v>2118</v>
      </c>
      <c r="CDD13" s="68">
        <f t="shared" si="758"/>
        <v>353</v>
      </c>
      <c r="CDE13" s="63"/>
      <c r="CDF13" s="64"/>
      <c r="CDG13" s="64"/>
      <c r="CDH13" s="64"/>
      <c r="CDI13" s="64"/>
      <c r="CDJ13" s="64">
        <v>916</v>
      </c>
      <c r="CDK13" s="67">
        <f t="shared" si="759"/>
        <v>916</v>
      </c>
      <c r="CDL13" s="68">
        <f t="shared" si="760"/>
        <v>152.66666666666666</v>
      </c>
      <c r="CDM13" s="63">
        <v>881</v>
      </c>
      <c r="CDN13" s="64">
        <v>177</v>
      </c>
      <c r="CDO13" s="64">
        <v>910</v>
      </c>
      <c r="CDP13" s="64">
        <v>92</v>
      </c>
      <c r="CDQ13" s="47"/>
      <c r="CDR13" s="64"/>
      <c r="CDS13" s="67">
        <f t="shared" si="761"/>
        <v>2060</v>
      </c>
      <c r="CDT13" s="68">
        <f t="shared" si="762"/>
        <v>343.33333333333331</v>
      </c>
      <c r="CDU13" s="63">
        <v>680</v>
      </c>
      <c r="CDV13" s="64"/>
      <c r="CDW13" s="64"/>
      <c r="CDX13" s="64">
        <v>1223</v>
      </c>
      <c r="CDY13" s="64"/>
      <c r="CDZ13" s="64"/>
      <c r="CEA13" s="67">
        <f t="shared" si="763"/>
        <v>1903</v>
      </c>
      <c r="CEB13" s="68">
        <f t="shared" si="764"/>
        <v>317.16666666666669</v>
      </c>
      <c r="CEC13" s="63"/>
      <c r="CED13" s="64"/>
      <c r="CEE13" s="64">
        <v>1371</v>
      </c>
      <c r="CEF13" s="64">
        <v>247</v>
      </c>
      <c r="CEG13" s="64"/>
      <c r="CEH13" s="64"/>
      <c r="CEI13" s="67">
        <f t="shared" si="765"/>
        <v>1618</v>
      </c>
      <c r="CEJ13" s="68">
        <f t="shared" si="766"/>
        <v>269.66666666666669</v>
      </c>
      <c r="CEK13" s="63">
        <v>643</v>
      </c>
      <c r="CEL13" s="64"/>
      <c r="CEM13" s="64"/>
      <c r="CEN13" s="64"/>
      <c r="CEO13" s="64"/>
      <c r="CEP13" s="64"/>
      <c r="CEQ13" s="67">
        <f t="shared" si="767"/>
        <v>643</v>
      </c>
      <c r="CER13" s="68">
        <f t="shared" si="768"/>
        <v>107.16666666666667</v>
      </c>
      <c r="CES13" s="63">
        <v>356</v>
      </c>
      <c r="CET13" s="64">
        <v>381</v>
      </c>
      <c r="CEU13" s="64"/>
      <c r="CEV13" s="64"/>
      <c r="CEW13" s="64">
        <v>324</v>
      </c>
      <c r="CEX13" s="64">
        <v>643</v>
      </c>
      <c r="CEY13" s="67">
        <f t="shared" si="769"/>
        <v>1704</v>
      </c>
      <c r="CEZ13" s="68">
        <f t="shared" si="770"/>
        <v>284</v>
      </c>
      <c r="CFA13" s="63"/>
      <c r="CFB13" s="64">
        <v>265</v>
      </c>
      <c r="CFC13" s="64"/>
      <c r="CFD13" s="64"/>
      <c r="CFE13" s="64"/>
      <c r="CFF13" s="64">
        <v>673</v>
      </c>
      <c r="CFG13" s="67">
        <f t="shared" si="771"/>
        <v>938</v>
      </c>
      <c r="CFH13" s="68">
        <f t="shared" si="772"/>
        <v>156.33333333333334</v>
      </c>
      <c r="CFI13" s="63">
        <v>40</v>
      </c>
      <c r="CFJ13" s="64">
        <v>838</v>
      </c>
      <c r="CFK13" s="64">
        <v>496</v>
      </c>
      <c r="CFL13" s="64"/>
      <c r="CFM13" s="64">
        <v>59</v>
      </c>
      <c r="CFN13" s="64"/>
      <c r="CFO13" s="67">
        <f t="shared" si="773"/>
        <v>1433</v>
      </c>
      <c r="CFP13" s="68">
        <f t="shared" si="774"/>
        <v>238.83333333333334</v>
      </c>
      <c r="CFQ13" s="63">
        <v>1672</v>
      </c>
      <c r="CFR13" s="64">
        <v>189</v>
      </c>
      <c r="CFS13" s="64">
        <v>58</v>
      </c>
      <c r="CFT13" s="64"/>
      <c r="CFU13" s="64"/>
      <c r="CFV13" s="64"/>
      <c r="CFW13" s="67">
        <f t="shared" si="775"/>
        <v>1919</v>
      </c>
      <c r="CFX13" s="68">
        <f t="shared" si="776"/>
        <v>319.83333333333331</v>
      </c>
      <c r="CFY13" s="63">
        <v>1692</v>
      </c>
      <c r="CFZ13" s="64"/>
      <c r="CGA13" s="64"/>
      <c r="CGB13" s="64"/>
      <c r="CGC13" s="64"/>
      <c r="CGD13" s="64"/>
      <c r="CGE13" s="67">
        <f t="shared" si="777"/>
        <v>1692</v>
      </c>
      <c r="CGF13" s="68">
        <f t="shared" si="778"/>
        <v>282</v>
      </c>
      <c r="CGG13" s="63"/>
      <c r="CGH13" s="64">
        <v>1594</v>
      </c>
      <c r="CGI13" s="64"/>
      <c r="CGJ13" s="64"/>
      <c r="CGK13" s="64">
        <v>207</v>
      </c>
      <c r="CGL13" s="64">
        <v>1118</v>
      </c>
      <c r="CGM13" s="67">
        <f t="shared" si="779"/>
        <v>2919</v>
      </c>
      <c r="CGN13" s="68">
        <f t="shared" si="780"/>
        <v>486.5</v>
      </c>
      <c r="CGO13" s="48"/>
      <c r="CGP13" s="49">
        <v>1350</v>
      </c>
      <c r="CGQ13" s="49"/>
      <c r="CGR13" s="49">
        <v>299</v>
      </c>
      <c r="CGS13" s="49"/>
      <c r="CGT13" s="49"/>
      <c r="CGU13" s="67">
        <f t="shared" si="781"/>
        <v>1649</v>
      </c>
      <c r="CGV13" s="68">
        <f t="shared" si="782"/>
        <v>274.83333333333331</v>
      </c>
      <c r="CGW13" s="63"/>
      <c r="CGX13" s="64"/>
      <c r="CGY13" s="64">
        <v>15</v>
      </c>
      <c r="CGZ13" s="64"/>
      <c r="CHA13" s="64"/>
      <c r="CHB13" s="64">
        <v>2247</v>
      </c>
      <c r="CHC13" s="67">
        <f t="shared" si="783"/>
        <v>2262</v>
      </c>
      <c r="CHD13" s="68">
        <f t="shared" si="784"/>
        <v>377</v>
      </c>
      <c r="CHE13" s="63"/>
      <c r="CHF13" s="64"/>
      <c r="CHG13" s="64"/>
      <c r="CHH13" s="64"/>
      <c r="CHI13" s="64"/>
      <c r="CHJ13" s="64">
        <v>1613</v>
      </c>
      <c r="CHK13" s="67">
        <f t="shared" si="785"/>
        <v>1613</v>
      </c>
      <c r="CHL13" s="68">
        <f t="shared" si="786"/>
        <v>268.83333333333331</v>
      </c>
      <c r="CHM13" s="63"/>
      <c r="CHN13" s="64">
        <v>1314</v>
      </c>
      <c r="CHO13" s="64"/>
      <c r="CHP13" s="64"/>
      <c r="CHQ13" s="64"/>
      <c r="CHR13" s="64">
        <v>1446</v>
      </c>
      <c r="CHS13" s="67">
        <f t="shared" si="787"/>
        <v>2760</v>
      </c>
      <c r="CHT13" s="68">
        <f t="shared" si="788"/>
        <v>460</v>
      </c>
      <c r="CHU13" s="48"/>
      <c r="CHV13" s="49">
        <v>1951</v>
      </c>
      <c r="CHW13" s="49"/>
      <c r="CHX13" s="49"/>
      <c r="CHY13" s="49"/>
      <c r="CHZ13" s="49"/>
      <c r="CIA13" s="67">
        <f t="shared" si="789"/>
        <v>1951</v>
      </c>
      <c r="CIB13" s="68">
        <f t="shared" si="790"/>
        <v>325.16666666666669</v>
      </c>
      <c r="CIC13" s="48">
        <v>197</v>
      </c>
      <c r="CID13" s="49"/>
      <c r="CIE13" s="49"/>
      <c r="CIF13" s="49">
        <v>1653</v>
      </c>
      <c r="CIG13" s="49"/>
      <c r="CIH13" s="49"/>
      <c r="CII13" s="67">
        <f t="shared" si="791"/>
        <v>1850</v>
      </c>
      <c r="CIJ13" s="68">
        <f t="shared" si="792"/>
        <v>308.33333333333331</v>
      </c>
      <c r="CIK13" s="63"/>
      <c r="CIL13" s="64"/>
      <c r="CIM13" s="64"/>
      <c r="CIN13" s="64">
        <v>1356</v>
      </c>
      <c r="CIO13" s="64"/>
      <c r="CIP13" s="64"/>
      <c r="CIQ13" s="67">
        <f t="shared" si="793"/>
        <v>1356</v>
      </c>
      <c r="CIR13" s="68">
        <f t="shared" si="794"/>
        <v>226</v>
      </c>
      <c r="CIS13" s="63"/>
      <c r="CIT13" s="64">
        <v>1000</v>
      </c>
      <c r="CIU13" s="64"/>
      <c r="CIV13" s="64"/>
      <c r="CIW13" s="64">
        <v>813</v>
      </c>
      <c r="CIX13" s="64">
        <v>506</v>
      </c>
      <c r="CIY13" s="67">
        <f t="shared" si="795"/>
        <v>2319</v>
      </c>
      <c r="CIZ13" s="68">
        <f t="shared" si="796"/>
        <v>386.5</v>
      </c>
      <c r="CJA13" s="63"/>
      <c r="CJB13" s="64">
        <v>952</v>
      </c>
      <c r="CJC13" s="64">
        <v>1682</v>
      </c>
      <c r="CJD13" s="64">
        <v>378</v>
      </c>
      <c r="CJE13" s="64"/>
      <c r="CJF13" s="64"/>
      <c r="CJG13" s="67">
        <f t="shared" si="797"/>
        <v>3012</v>
      </c>
      <c r="CJH13" s="68">
        <f t="shared" si="798"/>
        <v>502</v>
      </c>
      <c r="CJI13" s="63"/>
      <c r="CJJ13" s="64"/>
      <c r="CJK13" s="64"/>
      <c r="CJL13" s="64">
        <v>985</v>
      </c>
      <c r="CJM13" s="64"/>
      <c r="CJN13" s="64"/>
      <c r="CJO13" s="67">
        <f t="shared" si="799"/>
        <v>985</v>
      </c>
      <c r="CJP13" s="68">
        <f t="shared" si="800"/>
        <v>164.16666666666666</v>
      </c>
      <c r="CJQ13" s="63">
        <v>1734</v>
      </c>
      <c r="CJR13" s="64"/>
      <c r="CJS13" s="64"/>
      <c r="CJT13" s="64">
        <v>1641</v>
      </c>
      <c r="CJU13" s="64"/>
      <c r="CJV13" s="64"/>
      <c r="CJW13" s="67">
        <f t="shared" si="801"/>
        <v>3375</v>
      </c>
      <c r="CJX13" s="68">
        <f t="shared" si="802"/>
        <v>562.5</v>
      </c>
      <c r="CJY13" s="63"/>
      <c r="CJZ13" s="64"/>
      <c r="CKA13" s="64"/>
      <c r="CKB13" s="64">
        <v>326</v>
      </c>
      <c r="CKC13" s="64">
        <v>1682</v>
      </c>
      <c r="CKD13" s="64"/>
      <c r="CKE13" s="67">
        <f t="shared" si="803"/>
        <v>2008</v>
      </c>
      <c r="CKF13" s="68">
        <f t="shared" si="804"/>
        <v>334.66666666666669</v>
      </c>
      <c r="CKG13" s="63"/>
      <c r="CKH13" s="64"/>
      <c r="CKI13" s="64"/>
      <c r="CKJ13" s="64">
        <v>1668</v>
      </c>
      <c r="CKK13" s="64"/>
      <c r="CKL13" s="64"/>
      <c r="CKM13" s="67">
        <f t="shared" si="805"/>
        <v>1668</v>
      </c>
      <c r="CKN13" s="68">
        <f t="shared" si="806"/>
        <v>278</v>
      </c>
      <c r="CKO13" s="63">
        <v>305</v>
      </c>
      <c r="CKP13" s="64">
        <v>1013</v>
      </c>
      <c r="CKQ13" s="64">
        <v>26</v>
      </c>
      <c r="CKR13" s="64">
        <v>1153</v>
      </c>
      <c r="CKS13" s="64"/>
      <c r="CKT13" s="64">
        <v>216</v>
      </c>
      <c r="CKU13" s="67">
        <f t="shared" si="807"/>
        <v>2713</v>
      </c>
      <c r="CKV13" s="68">
        <f t="shared" si="808"/>
        <v>452.16666666666669</v>
      </c>
      <c r="CKW13" s="63">
        <v>992</v>
      </c>
      <c r="CKX13" s="64">
        <v>1292</v>
      </c>
      <c r="CKY13" s="64"/>
      <c r="CKZ13" s="64"/>
      <c r="CLA13" s="64">
        <v>596</v>
      </c>
      <c r="CLB13" s="64">
        <v>924</v>
      </c>
      <c r="CLC13" s="67">
        <f t="shared" si="809"/>
        <v>3804</v>
      </c>
      <c r="CLD13" s="68">
        <f t="shared" si="810"/>
        <v>634</v>
      </c>
      <c r="CLE13" s="63"/>
      <c r="CLF13" s="64"/>
      <c r="CLG13" s="64"/>
      <c r="CLH13" s="64"/>
      <c r="CLI13" s="64">
        <v>988</v>
      </c>
      <c r="CLJ13" s="64"/>
      <c r="CLK13" s="67">
        <f t="shared" si="811"/>
        <v>988</v>
      </c>
      <c r="CLL13" s="68">
        <f t="shared" si="812"/>
        <v>164.66666666666666</v>
      </c>
      <c r="CLM13" s="63">
        <v>1684</v>
      </c>
      <c r="CLN13" s="64"/>
      <c r="CLO13" s="64"/>
      <c r="CLP13" s="64">
        <v>544</v>
      </c>
      <c r="CLQ13" s="64"/>
      <c r="CLR13" s="64"/>
      <c r="CLS13" s="67">
        <f t="shared" si="813"/>
        <v>2228</v>
      </c>
      <c r="CLT13" s="184">
        <f t="shared" si="814"/>
        <v>371.33333333333331</v>
      </c>
      <c r="CLU13" s="244"/>
      <c r="CLV13" s="64">
        <v>430</v>
      </c>
      <c r="CLW13" s="64">
        <v>381</v>
      </c>
      <c r="CLX13" s="64"/>
      <c r="CLY13" s="64">
        <v>516</v>
      </c>
      <c r="CLZ13" s="211">
        <v>2122</v>
      </c>
      <c r="CMA13" s="265">
        <f t="shared" si="815"/>
        <v>3449</v>
      </c>
      <c r="CMB13" s="68">
        <f t="shared" si="816"/>
        <v>574.83333333333337</v>
      </c>
      <c r="CMC13" s="63"/>
      <c r="CMD13" s="64"/>
      <c r="CME13" s="64"/>
      <c r="CMF13" s="64">
        <v>1316</v>
      </c>
      <c r="CMG13" s="64"/>
      <c r="CMH13" s="64">
        <v>363</v>
      </c>
      <c r="CMI13" s="67">
        <f t="shared" si="817"/>
        <v>1679</v>
      </c>
      <c r="CMJ13" s="68">
        <f t="shared" si="818"/>
        <v>279.83333333333331</v>
      </c>
      <c r="CMK13" s="63">
        <v>188</v>
      </c>
      <c r="CML13" s="64"/>
      <c r="CMM13" s="64">
        <v>3010</v>
      </c>
      <c r="CMN13" s="64"/>
      <c r="CMO13" s="64"/>
      <c r="CMP13" s="64">
        <v>900</v>
      </c>
      <c r="CMQ13" s="67">
        <f t="shared" si="819"/>
        <v>4098</v>
      </c>
      <c r="CMR13" s="68">
        <f t="shared" si="820"/>
        <v>683</v>
      </c>
      <c r="CMS13" s="63"/>
      <c r="CMT13" s="64"/>
      <c r="CMU13" s="64"/>
      <c r="CMV13" s="64"/>
      <c r="CMW13" s="64">
        <v>526</v>
      </c>
      <c r="CMX13" s="64">
        <v>810</v>
      </c>
      <c r="CMY13" s="67">
        <f t="shared" si="821"/>
        <v>1336</v>
      </c>
      <c r="CMZ13" s="68">
        <f t="shared" si="822"/>
        <v>222.66666666666666</v>
      </c>
      <c r="CNA13" s="63">
        <v>707</v>
      </c>
      <c r="CNB13" s="64">
        <v>2086</v>
      </c>
      <c r="CNC13" s="64"/>
      <c r="CND13" s="64">
        <v>491</v>
      </c>
      <c r="CNE13" s="64"/>
      <c r="CNF13" s="64"/>
      <c r="CNG13" s="67">
        <f t="shared" si="823"/>
        <v>3284</v>
      </c>
      <c r="CNH13" s="68">
        <f t="shared" si="824"/>
        <v>547.33333333333337</v>
      </c>
      <c r="CNI13" s="63">
        <v>216</v>
      </c>
      <c r="CNJ13" s="64">
        <v>1457</v>
      </c>
      <c r="CNK13" s="64">
        <v>1685</v>
      </c>
      <c r="CNL13" s="64"/>
      <c r="CNM13" s="64"/>
      <c r="CNN13" s="64"/>
      <c r="CNO13" s="67">
        <f t="shared" si="825"/>
        <v>3358</v>
      </c>
      <c r="CNP13" s="68">
        <f t="shared" si="826"/>
        <v>559.66666666666663</v>
      </c>
      <c r="CNQ13" s="63">
        <v>1702</v>
      </c>
      <c r="CNR13" s="64"/>
      <c r="CNS13" s="64"/>
      <c r="CNT13" s="64">
        <v>702</v>
      </c>
      <c r="CNU13" s="64">
        <v>1041</v>
      </c>
      <c r="CNV13" s="68"/>
      <c r="CNW13" s="265">
        <f t="shared" si="827"/>
        <v>3445</v>
      </c>
      <c r="CNX13" s="68">
        <f t="shared" si="828"/>
        <v>574.16666666666663</v>
      </c>
      <c r="CNY13" s="63"/>
      <c r="CNZ13" s="64">
        <v>495</v>
      </c>
      <c r="COA13" s="64"/>
      <c r="COB13" s="64">
        <v>1000</v>
      </c>
      <c r="COC13" s="64"/>
      <c r="COD13" s="64"/>
      <c r="COE13" s="67">
        <f t="shared" si="829"/>
        <v>1495</v>
      </c>
      <c r="COF13" s="68">
        <f t="shared" si="830"/>
        <v>249.16666666666666</v>
      </c>
      <c r="COG13" s="63">
        <v>898</v>
      </c>
      <c r="COH13" s="64"/>
      <c r="COI13" s="64"/>
      <c r="COJ13" s="64">
        <v>1710</v>
      </c>
      <c r="COK13" s="64"/>
      <c r="COL13" s="64"/>
      <c r="COM13" s="67">
        <f t="shared" si="831"/>
        <v>2608</v>
      </c>
      <c r="CON13" s="68">
        <f t="shared" si="832"/>
        <v>434.66666666666669</v>
      </c>
      <c r="COO13" s="63">
        <v>828</v>
      </c>
      <c r="COP13" s="64">
        <v>983</v>
      </c>
      <c r="COQ13" s="64"/>
      <c r="COR13" s="64"/>
      <c r="COS13" s="64"/>
      <c r="COT13" s="64">
        <v>1847</v>
      </c>
      <c r="COU13" s="67">
        <f t="shared" si="833"/>
        <v>3658</v>
      </c>
      <c r="COV13" s="68">
        <f t="shared" si="834"/>
        <v>609.66666666666663</v>
      </c>
      <c r="COW13" s="63"/>
      <c r="COX13" s="64">
        <v>411</v>
      </c>
      <c r="COY13" s="64"/>
      <c r="COZ13" s="64">
        <v>222</v>
      </c>
      <c r="CPA13" s="64"/>
      <c r="CPB13" s="64">
        <v>1821</v>
      </c>
      <c r="CPC13" s="67">
        <f t="shared" si="835"/>
        <v>2454</v>
      </c>
      <c r="CPD13" s="68">
        <f t="shared" si="836"/>
        <v>409</v>
      </c>
      <c r="CPE13" s="63"/>
      <c r="CPF13" s="64"/>
      <c r="CPG13" s="64">
        <v>1261</v>
      </c>
      <c r="CPH13" s="64"/>
      <c r="CPI13" s="64">
        <v>486</v>
      </c>
      <c r="CPJ13" s="64">
        <v>291</v>
      </c>
      <c r="CPK13" s="67">
        <f t="shared" si="837"/>
        <v>2038</v>
      </c>
      <c r="CPL13" s="68">
        <f t="shared" si="838"/>
        <v>339.66666666666669</v>
      </c>
      <c r="CPM13" s="48">
        <v>1564</v>
      </c>
      <c r="CPN13" s="49"/>
      <c r="CPO13" s="49"/>
      <c r="CPP13" s="49">
        <v>1138</v>
      </c>
      <c r="CPQ13" s="49"/>
      <c r="CPR13" s="49">
        <v>1173</v>
      </c>
      <c r="CPS13" s="67">
        <f t="shared" si="839"/>
        <v>3875</v>
      </c>
      <c r="CPT13" s="68">
        <f t="shared" si="840"/>
        <v>645.83333333333337</v>
      </c>
      <c r="CPU13" s="48">
        <v>0</v>
      </c>
      <c r="CPV13" s="49">
        <v>0</v>
      </c>
      <c r="CPW13" s="49">
        <v>954</v>
      </c>
      <c r="CPX13" s="49">
        <v>1906</v>
      </c>
      <c r="CPY13" s="49">
        <v>0</v>
      </c>
      <c r="CPZ13" s="49">
        <v>0</v>
      </c>
      <c r="CQA13" s="67">
        <f t="shared" si="841"/>
        <v>2860</v>
      </c>
      <c r="CQB13" s="68">
        <f t="shared" si="842"/>
        <v>476.66666666666669</v>
      </c>
      <c r="CQC13" s="63">
        <v>0</v>
      </c>
      <c r="CQD13" s="64">
        <v>1016</v>
      </c>
      <c r="CQE13" s="64">
        <v>0</v>
      </c>
      <c r="CQF13" s="64">
        <v>0</v>
      </c>
      <c r="CQG13" s="64">
        <v>810</v>
      </c>
      <c r="CQH13" s="64">
        <v>1631</v>
      </c>
      <c r="CQI13" s="67">
        <f t="shared" si="843"/>
        <v>3457</v>
      </c>
      <c r="CQJ13" s="68">
        <f t="shared" si="844"/>
        <v>576.16666666666663</v>
      </c>
      <c r="CQK13" s="63">
        <v>0</v>
      </c>
      <c r="CQL13" s="64">
        <v>677</v>
      </c>
      <c r="CQM13" s="64">
        <v>0</v>
      </c>
      <c r="CQN13" s="64">
        <v>1236</v>
      </c>
      <c r="CQO13" s="64">
        <v>420</v>
      </c>
      <c r="CQP13" s="64">
        <v>0</v>
      </c>
      <c r="CQQ13" s="67">
        <f t="shared" si="845"/>
        <v>2333</v>
      </c>
      <c r="CQR13" s="68">
        <f t="shared" si="846"/>
        <v>388.83333333333331</v>
      </c>
      <c r="CQS13" s="48">
        <v>0</v>
      </c>
      <c r="CQT13" s="49">
        <v>953</v>
      </c>
      <c r="CQU13" s="49">
        <v>2380</v>
      </c>
      <c r="CQV13" s="49">
        <v>565</v>
      </c>
      <c r="CQW13" s="49">
        <f>SUMIF(SUMPK!$B:$B,$B:$B,SUMPK!$O:$O)</f>
        <v>0</v>
      </c>
      <c r="CQX13" s="49">
        <v>1360</v>
      </c>
      <c r="CQY13" s="67">
        <f t="shared" si="847"/>
        <v>5258</v>
      </c>
      <c r="CQZ13" s="68">
        <f t="shared" si="848"/>
        <v>876.33333333333337</v>
      </c>
      <c r="CRA13" s="82">
        <v>0</v>
      </c>
      <c r="CRB13" s="83">
        <v>0</v>
      </c>
      <c r="CRC13" s="83">
        <v>709</v>
      </c>
      <c r="CRD13" s="83">
        <v>904</v>
      </c>
      <c r="CRE13" s="83">
        <v>2181</v>
      </c>
      <c r="CRF13" s="83">
        <v>0</v>
      </c>
      <c r="CRG13" s="67">
        <f t="shared" si="849"/>
        <v>3794</v>
      </c>
      <c r="CRH13" s="68">
        <f t="shared" si="850"/>
        <v>632.33333333333337</v>
      </c>
      <c r="CRI13" s="63">
        <v>0</v>
      </c>
      <c r="CRJ13" s="64">
        <v>1725</v>
      </c>
      <c r="CRK13" s="64">
        <v>0</v>
      </c>
      <c r="CRL13" s="64">
        <v>0</v>
      </c>
      <c r="CRM13" s="64">
        <v>2511</v>
      </c>
      <c r="CRN13" s="64">
        <v>151</v>
      </c>
      <c r="CRO13" s="67">
        <f t="shared" si="851"/>
        <v>4387</v>
      </c>
      <c r="CRP13" s="68">
        <f t="shared" si="852"/>
        <v>731.16666666666663</v>
      </c>
      <c r="CRQ13" s="63">
        <v>0</v>
      </c>
      <c r="CRR13" s="64">
        <v>215</v>
      </c>
      <c r="CRS13" s="64">
        <v>0</v>
      </c>
      <c r="CRT13" s="64">
        <v>0</v>
      </c>
      <c r="CRU13" s="64">
        <v>0</v>
      </c>
      <c r="CRV13" s="64">
        <v>1085</v>
      </c>
      <c r="CRW13" s="67">
        <f t="shared" si="853"/>
        <v>1300</v>
      </c>
      <c r="CRX13" s="68">
        <f t="shared" si="854"/>
        <v>216.66666666666666</v>
      </c>
      <c r="CRY13" s="63">
        <v>0</v>
      </c>
      <c r="CRZ13" s="64">
        <v>1456</v>
      </c>
      <c r="CSA13" s="64">
        <v>0</v>
      </c>
      <c r="CSB13" s="64">
        <v>0</v>
      </c>
      <c r="CSC13" s="64">
        <v>3</v>
      </c>
      <c r="CSD13" s="64">
        <v>0</v>
      </c>
      <c r="CSE13" s="67">
        <f t="shared" si="1250"/>
        <v>1459</v>
      </c>
      <c r="CSF13" s="68">
        <f t="shared" si="1251"/>
        <v>243.16666666666666</v>
      </c>
      <c r="CSG13" s="63">
        <v>2504</v>
      </c>
      <c r="CSH13" s="64">
        <v>0</v>
      </c>
      <c r="CSI13" s="64">
        <v>0</v>
      </c>
      <c r="CSJ13" s="64">
        <v>1290</v>
      </c>
      <c r="CSK13" s="64">
        <v>1961</v>
      </c>
      <c r="CSL13" s="64">
        <v>0</v>
      </c>
      <c r="CSM13" s="67">
        <f t="shared" si="857"/>
        <v>5755</v>
      </c>
      <c r="CSN13" s="68">
        <f t="shared" si="858"/>
        <v>959.16666666666663</v>
      </c>
      <c r="CSO13" s="63">
        <v>0</v>
      </c>
      <c r="CSP13" s="64">
        <v>0</v>
      </c>
      <c r="CSQ13" s="64">
        <v>236</v>
      </c>
      <c r="CSR13" s="64">
        <v>2341</v>
      </c>
      <c r="CSS13" s="64">
        <v>1512</v>
      </c>
      <c r="CST13" s="64">
        <v>1367</v>
      </c>
      <c r="CSU13" s="67">
        <f t="shared" si="859"/>
        <v>5456</v>
      </c>
      <c r="CSV13" s="68">
        <f t="shared" si="860"/>
        <v>909.33333333333337</v>
      </c>
      <c r="CSW13" s="63">
        <v>0</v>
      </c>
      <c r="CSX13" s="64">
        <v>1358</v>
      </c>
      <c r="CSY13" s="64">
        <v>0</v>
      </c>
      <c r="CSZ13" s="64">
        <v>324</v>
      </c>
      <c r="CTA13" s="64">
        <v>0</v>
      </c>
      <c r="CTB13" s="64">
        <v>0</v>
      </c>
      <c r="CTC13" s="64">
        <f t="shared" si="861"/>
        <v>1682</v>
      </c>
      <c r="CTD13" s="68">
        <f t="shared" si="862"/>
        <v>280.33333333333331</v>
      </c>
      <c r="CTE13" s="63">
        <v>0</v>
      </c>
      <c r="CTF13" s="64">
        <v>0</v>
      </c>
      <c r="CTG13" s="64">
        <v>2077</v>
      </c>
      <c r="CTH13" s="64">
        <v>0</v>
      </c>
      <c r="CTI13" s="64">
        <v>0</v>
      </c>
      <c r="CTJ13" s="64">
        <v>1320</v>
      </c>
      <c r="CTK13" s="64">
        <f t="shared" si="863"/>
        <v>3397</v>
      </c>
      <c r="CTL13" s="68">
        <f t="shared" si="864"/>
        <v>566.16666666666663</v>
      </c>
      <c r="CTM13" s="63">
        <v>0</v>
      </c>
      <c r="CTN13" s="64">
        <v>972</v>
      </c>
      <c r="CTO13" s="64">
        <v>1528</v>
      </c>
      <c r="CTP13" s="64">
        <v>0</v>
      </c>
      <c r="CTQ13" s="64">
        <v>518</v>
      </c>
      <c r="CTR13" s="64">
        <v>582</v>
      </c>
      <c r="CTS13" s="64">
        <f t="shared" si="865"/>
        <v>3600</v>
      </c>
      <c r="CTT13" s="68">
        <f t="shared" si="866"/>
        <v>600</v>
      </c>
      <c r="CTU13" s="63">
        <v>980</v>
      </c>
      <c r="CTV13" s="64">
        <v>0</v>
      </c>
      <c r="CTW13" s="64">
        <v>215</v>
      </c>
      <c r="CTX13" s="64">
        <v>453</v>
      </c>
      <c r="CTY13" s="64">
        <v>537</v>
      </c>
      <c r="CTZ13" s="64">
        <v>826</v>
      </c>
      <c r="CUA13" s="64">
        <f t="shared" si="867"/>
        <v>3011</v>
      </c>
      <c r="CUB13" s="68">
        <f t="shared" si="868"/>
        <v>501.83333333333331</v>
      </c>
      <c r="CUC13" s="63">
        <v>554</v>
      </c>
      <c r="CUD13" s="64">
        <v>0</v>
      </c>
      <c r="CUE13" s="64">
        <v>1689</v>
      </c>
      <c r="CUF13" s="64">
        <v>0</v>
      </c>
      <c r="CUG13" s="64">
        <v>0</v>
      </c>
      <c r="CUH13" s="64">
        <v>2411</v>
      </c>
      <c r="CUI13" s="64">
        <f t="shared" si="869"/>
        <v>4654</v>
      </c>
      <c r="CUJ13" s="68">
        <f t="shared" si="870"/>
        <v>775.66666666666663</v>
      </c>
      <c r="CUK13" s="48">
        <v>0</v>
      </c>
      <c r="CUL13" s="49">
        <v>0</v>
      </c>
      <c r="CUM13" s="49">
        <v>0</v>
      </c>
      <c r="CUN13" s="49">
        <v>0</v>
      </c>
      <c r="CUO13" s="49">
        <v>896</v>
      </c>
      <c r="CUP13" s="49">
        <v>2059</v>
      </c>
      <c r="CUQ13" s="64">
        <f t="shared" si="871"/>
        <v>2955</v>
      </c>
      <c r="CUR13" s="68">
        <f t="shared" si="872"/>
        <v>492.5</v>
      </c>
      <c r="CUS13" s="63">
        <v>0</v>
      </c>
      <c r="CUT13" s="64">
        <v>335</v>
      </c>
      <c r="CUU13" s="64">
        <v>0</v>
      </c>
      <c r="CUV13" s="64">
        <v>293</v>
      </c>
      <c r="CUW13" s="64">
        <v>0</v>
      </c>
      <c r="CUX13" s="64">
        <v>34</v>
      </c>
      <c r="CUY13" s="64">
        <f t="shared" si="873"/>
        <v>662</v>
      </c>
      <c r="CUZ13" s="68">
        <f t="shared" si="874"/>
        <v>110.33333333333333</v>
      </c>
      <c r="CVA13" s="48">
        <v>2427</v>
      </c>
      <c r="CVB13" s="49">
        <v>0</v>
      </c>
      <c r="CVC13" s="49">
        <v>0</v>
      </c>
      <c r="CVD13" s="49">
        <v>1026</v>
      </c>
      <c r="CVE13" s="49">
        <v>1074</v>
      </c>
      <c r="CVF13" s="49">
        <v>0</v>
      </c>
      <c r="CVG13" s="64">
        <f t="shared" si="875"/>
        <v>4527</v>
      </c>
      <c r="CVH13" s="68">
        <f t="shared" si="876"/>
        <v>754.5</v>
      </c>
      <c r="CVI13" s="48">
        <v>769</v>
      </c>
      <c r="CVJ13" s="49">
        <f>SUMIF(SUMPK!$B:$B,$B:$B,SUMPK!$O:$O)</f>
        <v>0</v>
      </c>
      <c r="CVK13" s="49">
        <v>0</v>
      </c>
      <c r="CVL13" s="49">
        <v>0</v>
      </c>
      <c r="CVM13" s="49">
        <v>1174</v>
      </c>
      <c r="CVN13" s="49">
        <v>760</v>
      </c>
      <c r="CVO13" s="64">
        <f t="shared" si="877"/>
        <v>2703</v>
      </c>
      <c r="CVP13" s="68">
        <f t="shared" si="878"/>
        <v>450.5</v>
      </c>
      <c r="CVQ13" s="48">
        <v>0</v>
      </c>
      <c r="CVR13" s="49">
        <v>0</v>
      </c>
      <c r="CVS13" s="49">
        <v>0</v>
      </c>
      <c r="CVT13" s="49">
        <v>2330</v>
      </c>
      <c r="CVU13" s="49">
        <v>0</v>
      </c>
      <c r="CVV13" s="49">
        <v>1346</v>
      </c>
      <c r="CVW13" s="64">
        <f t="shared" si="879"/>
        <v>3676</v>
      </c>
      <c r="CVX13" s="68">
        <f t="shared" si="880"/>
        <v>612.66666666666663</v>
      </c>
      <c r="CVY13" s="48">
        <v>0</v>
      </c>
      <c r="CVZ13" s="49">
        <v>0</v>
      </c>
      <c r="CWA13" s="49">
        <v>0</v>
      </c>
      <c r="CWB13" s="49">
        <v>2970</v>
      </c>
      <c r="CWC13" s="49">
        <v>265</v>
      </c>
      <c r="CWD13" s="49">
        <v>0</v>
      </c>
      <c r="CWE13" s="64">
        <f t="shared" si="881"/>
        <v>3235</v>
      </c>
      <c r="CWF13" s="68">
        <f t="shared" si="882"/>
        <v>539.16666666666663</v>
      </c>
      <c r="CWG13" s="48">
        <v>0</v>
      </c>
      <c r="CWH13" s="49">
        <v>0</v>
      </c>
      <c r="CWI13" s="49">
        <v>0</v>
      </c>
      <c r="CWJ13" s="49">
        <v>0</v>
      </c>
      <c r="CWK13" s="49">
        <v>6786</v>
      </c>
      <c r="CWL13" s="49">
        <v>0</v>
      </c>
      <c r="CWM13" s="64">
        <f t="shared" si="883"/>
        <v>6786</v>
      </c>
      <c r="CWN13" s="68">
        <f t="shared" si="884"/>
        <v>1131</v>
      </c>
      <c r="CWO13" s="54">
        <v>0</v>
      </c>
      <c r="CWP13" s="127">
        <v>0</v>
      </c>
      <c r="CWQ13" s="127">
        <v>0</v>
      </c>
      <c r="CWR13" s="127">
        <v>142</v>
      </c>
      <c r="CWS13" s="127">
        <v>0</v>
      </c>
      <c r="CWT13" s="127">
        <v>190</v>
      </c>
      <c r="CWU13" s="127">
        <f t="shared" si="885"/>
        <v>332</v>
      </c>
      <c r="CWV13" s="43">
        <f t="shared" si="886"/>
        <v>55.333333333333336</v>
      </c>
      <c r="CWW13" s="48">
        <v>0</v>
      </c>
      <c r="CWX13" s="49">
        <v>0</v>
      </c>
      <c r="CWY13" s="49">
        <v>1231</v>
      </c>
      <c r="CWZ13" s="49">
        <v>0</v>
      </c>
      <c r="CXA13" s="49">
        <v>0</v>
      </c>
      <c r="CXB13" s="49">
        <v>0</v>
      </c>
      <c r="CXC13" s="127">
        <f t="shared" si="887"/>
        <v>1231</v>
      </c>
      <c r="CXD13" s="43">
        <f t="shared" si="888"/>
        <v>205.16666666666666</v>
      </c>
      <c r="CXE13" s="48">
        <v>0</v>
      </c>
      <c r="CXF13" s="49">
        <v>0</v>
      </c>
      <c r="CXG13" s="49">
        <v>1566</v>
      </c>
      <c r="CXH13" s="49">
        <v>0</v>
      </c>
      <c r="CXI13" s="49">
        <v>1660</v>
      </c>
      <c r="CXJ13" s="49">
        <v>0</v>
      </c>
      <c r="CXK13" s="127">
        <f t="shared" si="889"/>
        <v>3226</v>
      </c>
      <c r="CXL13" s="43">
        <f t="shared" si="890"/>
        <v>537.66666666666663</v>
      </c>
      <c r="CXM13" s="48">
        <v>1791</v>
      </c>
      <c r="CXN13" s="49">
        <v>0</v>
      </c>
      <c r="CXO13" s="49">
        <v>0</v>
      </c>
      <c r="CXP13" s="49">
        <v>0</v>
      </c>
      <c r="CXQ13" s="49">
        <v>1325</v>
      </c>
      <c r="CXR13" s="49">
        <v>0</v>
      </c>
      <c r="CXS13" s="127">
        <f t="shared" si="891"/>
        <v>3116</v>
      </c>
      <c r="CXT13" s="43">
        <f t="shared" si="892"/>
        <v>519.33333333333337</v>
      </c>
      <c r="CXU13" s="48">
        <v>136</v>
      </c>
      <c r="CXV13" s="49">
        <v>1448</v>
      </c>
      <c r="CXW13" s="49">
        <v>449</v>
      </c>
      <c r="CXX13" s="49">
        <v>0</v>
      </c>
      <c r="CXY13" s="49">
        <v>639</v>
      </c>
      <c r="CXZ13" s="49">
        <v>224</v>
      </c>
      <c r="CYA13" s="127">
        <f t="shared" si="893"/>
        <v>2896</v>
      </c>
      <c r="CYB13" s="43">
        <f t="shared" si="894"/>
        <v>482.66666666666669</v>
      </c>
      <c r="CYC13" s="48">
        <v>0</v>
      </c>
      <c r="CYD13" s="49">
        <v>2744</v>
      </c>
      <c r="CYE13" s="49">
        <v>0</v>
      </c>
      <c r="CYF13" s="49">
        <v>0</v>
      </c>
      <c r="CYG13" s="49">
        <v>2653</v>
      </c>
      <c r="CYH13" s="49">
        <v>0</v>
      </c>
      <c r="CYI13" s="127">
        <f t="shared" si="895"/>
        <v>5397</v>
      </c>
      <c r="CYJ13" s="43">
        <f t="shared" si="896"/>
        <v>899.5</v>
      </c>
      <c r="CYK13" s="48">
        <v>2068</v>
      </c>
      <c r="CYL13" s="49">
        <v>0</v>
      </c>
      <c r="CYM13" s="49">
        <v>2071</v>
      </c>
      <c r="CYN13" s="49">
        <v>0</v>
      </c>
      <c r="CYO13" s="49">
        <v>0</v>
      </c>
      <c r="CYP13" s="49">
        <v>0</v>
      </c>
      <c r="CYQ13" s="127">
        <f t="shared" si="897"/>
        <v>4139</v>
      </c>
      <c r="CYR13" s="43">
        <f t="shared" si="898"/>
        <v>689.83333333333337</v>
      </c>
      <c r="CYS13" s="48">
        <v>2244</v>
      </c>
      <c r="CYT13" s="49">
        <v>0</v>
      </c>
      <c r="CYU13" s="49">
        <v>2534</v>
      </c>
      <c r="CYV13" s="49">
        <v>0</v>
      </c>
      <c r="CYW13" s="49">
        <v>0</v>
      </c>
      <c r="CYX13" s="49">
        <v>0</v>
      </c>
      <c r="CYY13" s="127">
        <f t="shared" si="899"/>
        <v>4778</v>
      </c>
      <c r="CYZ13" s="43">
        <f t="shared" si="900"/>
        <v>796.33333333333337</v>
      </c>
      <c r="CZA13" s="48">
        <v>0</v>
      </c>
      <c r="CZB13" s="49">
        <v>839</v>
      </c>
      <c r="CZC13" s="49">
        <v>1</v>
      </c>
      <c r="CZD13" s="49">
        <v>0</v>
      </c>
      <c r="CZE13" s="49">
        <v>838</v>
      </c>
      <c r="CZF13" s="49">
        <v>0</v>
      </c>
      <c r="CZG13" s="127">
        <f t="shared" si="901"/>
        <v>1678</v>
      </c>
      <c r="CZH13" s="43">
        <f t="shared" si="902"/>
        <v>279.66666666666669</v>
      </c>
      <c r="CZI13" s="48">
        <v>0</v>
      </c>
      <c r="CZJ13" s="49">
        <v>0</v>
      </c>
      <c r="CZK13" s="49">
        <v>1677</v>
      </c>
      <c r="CZL13" s="49">
        <v>0</v>
      </c>
      <c r="CZM13" s="49">
        <v>0</v>
      </c>
      <c r="CZN13" s="49">
        <v>1640</v>
      </c>
      <c r="CZO13" s="127">
        <f t="shared" si="903"/>
        <v>3317</v>
      </c>
      <c r="CZP13" s="43">
        <f t="shared" si="904"/>
        <v>552.83333333333337</v>
      </c>
      <c r="CZQ13" s="63">
        <v>0</v>
      </c>
      <c r="CZR13" s="64">
        <v>0</v>
      </c>
      <c r="CZS13" s="64">
        <v>538</v>
      </c>
      <c r="CZT13" s="64">
        <v>1481</v>
      </c>
      <c r="CZU13" s="64">
        <v>0</v>
      </c>
      <c r="CZV13" s="64">
        <v>0</v>
      </c>
      <c r="CZW13" s="127">
        <f t="shared" si="905"/>
        <v>2019</v>
      </c>
      <c r="CZX13" s="43">
        <f t="shared" si="906"/>
        <v>336.5</v>
      </c>
      <c r="CZY13" s="48">
        <v>195</v>
      </c>
      <c r="CZZ13" s="49">
        <v>0</v>
      </c>
      <c r="DAA13" s="49">
        <v>1493</v>
      </c>
      <c r="DAB13" s="49">
        <v>0</v>
      </c>
      <c r="DAC13" s="49">
        <v>0</v>
      </c>
      <c r="DAD13" s="49">
        <v>0</v>
      </c>
      <c r="DAE13" s="127">
        <f t="shared" si="907"/>
        <v>1688</v>
      </c>
      <c r="DAF13" s="43">
        <f t="shared" si="908"/>
        <v>281.33333333333331</v>
      </c>
      <c r="DAG13" s="48">
        <v>1542</v>
      </c>
      <c r="DAH13" s="49">
        <v>0</v>
      </c>
      <c r="DAI13" s="49">
        <v>2310</v>
      </c>
      <c r="DAJ13" s="49">
        <v>0</v>
      </c>
      <c r="DAK13" s="49">
        <v>672</v>
      </c>
      <c r="DAL13" s="49">
        <v>0</v>
      </c>
      <c r="DAM13" s="127">
        <f t="shared" si="909"/>
        <v>4524</v>
      </c>
      <c r="DAN13" s="43">
        <f t="shared" si="910"/>
        <v>754</v>
      </c>
      <c r="DAO13" s="63">
        <v>150</v>
      </c>
      <c r="DAP13" s="64">
        <v>2176</v>
      </c>
      <c r="DAQ13" s="64">
        <v>0</v>
      </c>
      <c r="DAR13" s="64">
        <v>0</v>
      </c>
      <c r="DAS13" s="64">
        <v>1108</v>
      </c>
      <c r="DAT13" s="64">
        <v>0</v>
      </c>
      <c r="DAU13" s="64">
        <f t="shared" si="911"/>
        <v>3434</v>
      </c>
      <c r="DAV13" s="68">
        <f t="shared" si="912"/>
        <v>572.33333333333337</v>
      </c>
      <c r="DAW13" s="48">
        <v>0</v>
      </c>
      <c r="DAX13" s="49">
        <v>1017</v>
      </c>
      <c r="DAY13" s="49">
        <v>181</v>
      </c>
      <c r="DAZ13" s="49">
        <v>1169</v>
      </c>
      <c r="DBA13" s="49">
        <v>123</v>
      </c>
      <c r="DBB13" s="49">
        <v>0</v>
      </c>
      <c r="DBC13" s="64">
        <f t="shared" si="913"/>
        <v>2490</v>
      </c>
      <c r="DBD13" s="68">
        <f t="shared" si="914"/>
        <v>415</v>
      </c>
      <c r="DBE13" s="63">
        <v>1578</v>
      </c>
      <c r="DBF13" s="64">
        <v>810</v>
      </c>
      <c r="DBG13" s="64">
        <v>447</v>
      </c>
      <c r="DBH13" s="64">
        <v>0</v>
      </c>
      <c r="DBI13" s="64">
        <v>768</v>
      </c>
      <c r="DBJ13" s="64">
        <v>0</v>
      </c>
      <c r="DBK13" s="64">
        <f t="shared" si="915"/>
        <v>3603</v>
      </c>
      <c r="DBL13" s="68">
        <f t="shared" si="916"/>
        <v>600.5</v>
      </c>
      <c r="DBM13" s="48">
        <v>0</v>
      </c>
      <c r="DBN13" s="49">
        <v>0</v>
      </c>
      <c r="DBO13" s="49">
        <v>216</v>
      </c>
      <c r="DBP13" s="49">
        <v>1811</v>
      </c>
      <c r="DBQ13" s="49">
        <v>0</v>
      </c>
      <c r="DBR13" s="49">
        <v>2410</v>
      </c>
      <c r="DBS13" s="64">
        <f t="shared" si="917"/>
        <v>4437</v>
      </c>
      <c r="DBT13" s="68">
        <f t="shared" si="918"/>
        <v>739.5</v>
      </c>
      <c r="DBU13" s="48">
        <v>50</v>
      </c>
      <c r="DBV13" s="49">
        <v>144</v>
      </c>
      <c r="DBW13" s="49">
        <v>352</v>
      </c>
      <c r="DBX13" s="49">
        <v>0</v>
      </c>
      <c r="DBY13" s="49">
        <v>0</v>
      </c>
      <c r="DBZ13" s="49">
        <v>0</v>
      </c>
      <c r="DCA13" s="64">
        <f t="shared" si="919"/>
        <v>546</v>
      </c>
      <c r="DCB13" s="184">
        <f t="shared" si="920"/>
        <v>91</v>
      </c>
      <c r="DCC13" s="195">
        <v>0</v>
      </c>
      <c r="DCD13" s="49">
        <v>625</v>
      </c>
      <c r="DCE13" s="49">
        <v>1365</v>
      </c>
      <c r="DCF13" s="49">
        <v>0</v>
      </c>
      <c r="DCG13" s="49">
        <v>2804</v>
      </c>
      <c r="DCH13" s="49">
        <v>0</v>
      </c>
      <c r="DCI13" s="64">
        <f t="shared" si="921"/>
        <v>4794</v>
      </c>
      <c r="DCJ13" s="211">
        <f t="shared" si="922"/>
        <v>799</v>
      </c>
      <c r="DCK13" s="195">
        <v>1700</v>
      </c>
      <c r="DCL13" s="49">
        <v>0</v>
      </c>
      <c r="DCM13" s="49">
        <v>0</v>
      </c>
      <c r="DCN13" s="49">
        <v>0</v>
      </c>
      <c r="DCO13" s="49">
        <v>1698</v>
      </c>
      <c r="DCP13" s="49">
        <v>0</v>
      </c>
      <c r="DCQ13" s="64">
        <f t="shared" si="923"/>
        <v>3398</v>
      </c>
      <c r="DCR13" s="211">
        <f t="shared" si="924"/>
        <v>566.33333333333337</v>
      </c>
      <c r="DCS13" s="195">
        <v>0</v>
      </c>
      <c r="DCT13" s="49">
        <v>16</v>
      </c>
      <c r="DCU13" s="49">
        <v>1620</v>
      </c>
      <c r="DCV13" s="49">
        <v>1410</v>
      </c>
      <c r="DCW13" s="49">
        <v>0</v>
      </c>
      <c r="DCX13" s="49">
        <v>1080</v>
      </c>
      <c r="DCY13" s="64">
        <f t="shared" si="925"/>
        <v>4126</v>
      </c>
      <c r="DCZ13" s="184">
        <f t="shared" si="926"/>
        <v>687.66666666666663</v>
      </c>
      <c r="DDA13" s="195">
        <v>1634</v>
      </c>
      <c r="DDB13" s="49">
        <v>0</v>
      </c>
      <c r="DDC13" s="49">
        <v>0</v>
      </c>
      <c r="DDD13" s="49">
        <v>0</v>
      </c>
      <c r="DDE13" s="49">
        <v>0</v>
      </c>
      <c r="DDF13" s="49">
        <v>1704</v>
      </c>
      <c r="DDG13" s="64">
        <f t="shared" si="927"/>
        <v>3338</v>
      </c>
      <c r="DDH13" s="211">
        <f t="shared" si="928"/>
        <v>556.33333333333337</v>
      </c>
      <c r="DDI13" s="458">
        <v>601</v>
      </c>
      <c r="DDJ13" s="83">
        <v>248</v>
      </c>
      <c r="DDK13" s="83">
        <v>0</v>
      </c>
      <c r="DDL13" s="83">
        <v>829</v>
      </c>
      <c r="DDM13" s="83">
        <v>721</v>
      </c>
      <c r="DDN13" s="83">
        <v>0</v>
      </c>
      <c r="DDO13" s="64">
        <f t="shared" si="929"/>
        <v>2399</v>
      </c>
      <c r="DDP13" s="184">
        <f t="shared" si="930"/>
        <v>399.83333333333331</v>
      </c>
      <c r="DDQ13" s="195">
        <v>2525</v>
      </c>
      <c r="DDR13" s="49">
        <v>0</v>
      </c>
      <c r="DDS13" s="49">
        <v>1908</v>
      </c>
      <c r="DDT13" s="49">
        <v>0</v>
      </c>
      <c r="DDU13" s="49">
        <v>0</v>
      </c>
      <c r="DDV13" s="49">
        <v>0</v>
      </c>
      <c r="DDW13" s="64">
        <f t="shared" si="931"/>
        <v>4433</v>
      </c>
      <c r="DDX13" s="211">
        <f t="shared" si="932"/>
        <v>738.83333333333337</v>
      </c>
      <c r="DDY13" s="464">
        <v>0</v>
      </c>
      <c r="DDZ13" s="127">
        <v>0</v>
      </c>
      <c r="DEA13" s="127">
        <v>0</v>
      </c>
      <c r="DEB13" s="127">
        <v>2387</v>
      </c>
      <c r="DEC13" s="127">
        <v>0</v>
      </c>
      <c r="DED13" s="127">
        <v>1699</v>
      </c>
      <c r="DEE13" s="127">
        <f t="shared" si="933"/>
        <v>4086</v>
      </c>
      <c r="DEF13" s="214">
        <f t="shared" si="934"/>
        <v>681</v>
      </c>
      <c r="DEG13" s="195">
        <v>0</v>
      </c>
      <c r="DEH13" s="49">
        <v>0</v>
      </c>
      <c r="DEI13" s="49">
        <v>1701</v>
      </c>
      <c r="DEJ13" s="49">
        <v>0</v>
      </c>
      <c r="DEK13" s="49">
        <v>118</v>
      </c>
      <c r="DEL13" s="49">
        <v>0</v>
      </c>
      <c r="DEM13" s="127">
        <f t="shared" si="935"/>
        <v>1819</v>
      </c>
      <c r="DEN13" s="101">
        <f t="shared" si="936"/>
        <v>303.16666666666669</v>
      </c>
      <c r="DEO13" s="195">
        <v>549</v>
      </c>
      <c r="DEP13" s="49">
        <v>0</v>
      </c>
      <c r="DEQ13" s="49">
        <v>0</v>
      </c>
      <c r="DER13" s="49">
        <v>0</v>
      </c>
      <c r="DES13" s="49">
        <v>540</v>
      </c>
      <c r="DET13" s="49">
        <v>597</v>
      </c>
      <c r="DEU13" s="127">
        <f t="shared" si="937"/>
        <v>1686</v>
      </c>
      <c r="DEV13" s="101">
        <f t="shared" si="938"/>
        <v>281</v>
      </c>
      <c r="DEW13" s="48">
        <v>170</v>
      </c>
      <c r="DEX13" s="49">
        <v>1641</v>
      </c>
      <c r="DEY13" s="49">
        <v>0</v>
      </c>
      <c r="DEZ13" s="49">
        <v>91</v>
      </c>
      <c r="DFA13" s="49">
        <v>0</v>
      </c>
      <c r="DFB13" s="49">
        <v>0</v>
      </c>
      <c r="DFC13" s="127">
        <f t="shared" si="939"/>
        <v>1902</v>
      </c>
      <c r="DFD13" s="43">
        <f t="shared" si="940"/>
        <v>317</v>
      </c>
      <c r="DFE13" s="63">
        <v>1927</v>
      </c>
      <c r="DFF13" s="64">
        <v>1652</v>
      </c>
      <c r="DFG13" s="64">
        <v>116</v>
      </c>
      <c r="DFH13" s="64">
        <v>2078</v>
      </c>
      <c r="DFI13" s="64">
        <v>0</v>
      </c>
      <c r="DFJ13" s="64">
        <v>655</v>
      </c>
      <c r="DFK13" s="127">
        <f t="shared" si="941"/>
        <v>6428</v>
      </c>
      <c r="DFL13" s="43">
        <f t="shared" si="942"/>
        <v>1071.3333333333333</v>
      </c>
      <c r="DFM13" s="48">
        <v>0</v>
      </c>
      <c r="DFN13" s="49">
        <v>0</v>
      </c>
      <c r="DFO13" s="49">
        <v>515</v>
      </c>
      <c r="DFP13" s="49">
        <v>0</v>
      </c>
      <c r="DFQ13" s="49">
        <v>713</v>
      </c>
      <c r="DFR13" s="49">
        <v>796</v>
      </c>
      <c r="DFS13" s="127">
        <f t="shared" si="943"/>
        <v>2024</v>
      </c>
      <c r="DFT13" s="43">
        <f t="shared" si="944"/>
        <v>337.33333333333331</v>
      </c>
      <c r="DFU13" s="48">
        <v>0</v>
      </c>
      <c r="DFV13" s="49">
        <v>0</v>
      </c>
      <c r="DFW13" s="49">
        <v>276</v>
      </c>
      <c r="DFX13" s="49">
        <v>0</v>
      </c>
      <c r="DFY13" s="49">
        <v>1598</v>
      </c>
      <c r="DFZ13" s="49">
        <v>52</v>
      </c>
      <c r="DGA13" s="127">
        <f t="shared" si="945"/>
        <v>1926</v>
      </c>
      <c r="DGB13" s="43">
        <f t="shared" si="946"/>
        <v>321</v>
      </c>
      <c r="DGC13" s="63">
        <v>0</v>
      </c>
      <c r="DGD13" s="64">
        <v>108</v>
      </c>
      <c r="DGE13" s="64">
        <v>3431</v>
      </c>
      <c r="DGF13" s="64">
        <v>0</v>
      </c>
      <c r="DGG13" s="64">
        <v>0</v>
      </c>
      <c r="DGH13" s="64">
        <v>0</v>
      </c>
      <c r="DGI13" s="64">
        <f t="shared" si="947"/>
        <v>3539</v>
      </c>
      <c r="DGJ13" s="68">
        <f t="shared" si="948"/>
        <v>589.83333333333337</v>
      </c>
      <c r="DGK13" s="63">
        <v>0</v>
      </c>
      <c r="DGL13" s="64">
        <v>1619</v>
      </c>
      <c r="DGM13" s="64">
        <v>0</v>
      </c>
      <c r="DGN13" s="64">
        <v>864</v>
      </c>
      <c r="DGO13" s="64">
        <v>435</v>
      </c>
      <c r="DGP13" s="64">
        <v>1108</v>
      </c>
      <c r="DGQ13" s="64">
        <f t="shared" si="949"/>
        <v>4026</v>
      </c>
      <c r="DGR13" s="68">
        <f t="shared" si="950"/>
        <v>671</v>
      </c>
      <c r="DGS13" s="63">
        <v>2425</v>
      </c>
      <c r="DGT13" s="64">
        <v>0</v>
      </c>
      <c r="DGU13" s="64">
        <v>0</v>
      </c>
      <c r="DGV13" s="64">
        <v>0</v>
      </c>
      <c r="DGW13" s="64">
        <v>0</v>
      </c>
      <c r="DGX13" s="64">
        <v>0</v>
      </c>
      <c r="DGY13" s="64">
        <f t="shared" si="951"/>
        <v>2425</v>
      </c>
      <c r="DGZ13" s="68">
        <f t="shared" si="952"/>
        <v>404.16666666666669</v>
      </c>
      <c r="DHA13" s="478">
        <v>41</v>
      </c>
      <c r="DHB13" s="58">
        <v>0</v>
      </c>
      <c r="DHC13" s="58">
        <v>0</v>
      </c>
      <c r="DHD13" s="58">
        <v>3232</v>
      </c>
      <c r="DHE13" s="58">
        <v>0</v>
      </c>
      <c r="DHF13" s="58">
        <v>0</v>
      </c>
      <c r="DHG13" s="64">
        <f t="shared" si="953"/>
        <v>3273</v>
      </c>
      <c r="DHH13" s="68">
        <f t="shared" si="954"/>
        <v>545.5</v>
      </c>
      <c r="DHI13" s="63">
        <v>1125</v>
      </c>
      <c r="DHJ13" s="64">
        <v>153</v>
      </c>
      <c r="DHK13" s="64">
        <v>0</v>
      </c>
      <c r="DHL13" s="64">
        <v>0</v>
      </c>
      <c r="DHM13" s="64">
        <v>0</v>
      </c>
      <c r="DHN13" s="64">
        <v>1280</v>
      </c>
      <c r="DHO13" s="64">
        <f t="shared" si="955"/>
        <v>2558</v>
      </c>
      <c r="DHP13" s="68">
        <f t="shared" si="956"/>
        <v>426.33333333333331</v>
      </c>
      <c r="DHQ13" s="63">
        <v>0</v>
      </c>
      <c r="DHR13" s="64">
        <v>0</v>
      </c>
      <c r="DHS13" s="64">
        <v>0</v>
      </c>
      <c r="DHT13" s="64">
        <v>0</v>
      </c>
      <c r="DHU13" s="64">
        <v>0</v>
      </c>
      <c r="DHV13" s="64">
        <v>0</v>
      </c>
      <c r="DHW13" s="64">
        <f t="shared" si="957"/>
        <v>0</v>
      </c>
      <c r="DHX13" s="68">
        <f t="shared" si="958"/>
        <v>0</v>
      </c>
      <c r="DHY13" s="63">
        <v>2322</v>
      </c>
      <c r="DHZ13" s="64">
        <v>215</v>
      </c>
      <c r="DIA13" s="64">
        <v>343</v>
      </c>
      <c r="DIB13" s="64">
        <v>0</v>
      </c>
      <c r="DIC13" s="64">
        <v>2754</v>
      </c>
      <c r="DID13" s="64">
        <v>1218</v>
      </c>
      <c r="DIE13" s="64">
        <f t="shared" si="959"/>
        <v>6852</v>
      </c>
      <c r="DIF13" s="68">
        <f t="shared" si="960"/>
        <v>1142</v>
      </c>
      <c r="DIG13" s="63">
        <v>8</v>
      </c>
      <c r="DIH13" s="64">
        <v>0</v>
      </c>
      <c r="DII13" s="64">
        <v>0</v>
      </c>
      <c r="DIJ13" s="64">
        <v>1469</v>
      </c>
      <c r="DIK13" s="64">
        <v>278</v>
      </c>
      <c r="DIL13" s="64">
        <v>1263</v>
      </c>
      <c r="DIM13" s="64">
        <f t="shared" si="961"/>
        <v>3018</v>
      </c>
      <c r="DIN13" s="68">
        <f t="shared" si="962"/>
        <v>503</v>
      </c>
      <c r="DIO13" s="63">
        <v>1622</v>
      </c>
      <c r="DIP13" s="64">
        <v>0</v>
      </c>
      <c r="DIQ13" s="64">
        <v>0</v>
      </c>
      <c r="DIR13" s="64">
        <v>5</v>
      </c>
      <c r="DIS13" s="64">
        <v>1289</v>
      </c>
      <c r="DIT13" s="64">
        <v>1346</v>
      </c>
      <c r="DIU13" s="64">
        <f t="shared" si="963"/>
        <v>4262</v>
      </c>
      <c r="DIV13" s="68">
        <f t="shared" si="964"/>
        <v>710.33333333333337</v>
      </c>
      <c r="DIW13" s="63">
        <v>0</v>
      </c>
      <c r="DIX13" s="64">
        <v>0</v>
      </c>
      <c r="DIY13" s="64">
        <v>0</v>
      </c>
      <c r="DIZ13" s="64">
        <v>276</v>
      </c>
      <c r="DJA13" s="64">
        <v>594</v>
      </c>
      <c r="DJB13" s="64"/>
      <c r="DJC13" s="64">
        <f t="shared" si="965"/>
        <v>870</v>
      </c>
      <c r="DJD13" s="68">
        <f t="shared" si="966"/>
        <v>145</v>
      </c>
      <c r="DJE13" s="63">
        <v>299</v>
      </c>
      <c r="DJF13" s="64">
        <v>454</v>
      </c>
      <c r="DJG13" s="64">
        <v>0</v>
      </c>
      <c r="DJH13" s="64">
        <v>1106</v>
      </c>
      <c r="DJI13" s="64">
        <v>0</v>
      </c>
      <c r="DJJ13" s="64">
        <v>1123</v>
      </c>
      <c r="DJK13" s="64">
        <f t="shared" si="967"/>
        <v>2982</v>
      </c>
      <c r="DJL13" s="68">
        <f t="shared" si="968"/>
        <v>497</v>
      </c>
      <c r="DJM13" s="63">
        <v>167</v>
      </c>
      <c r="DJN13" s="64">
        <v>416</v>
      </c>
      <c r="DJO13" s="64">
        <v>2701</v>
      </c>
      <c r="DJP13" s="64">
        <v>0</v>
      </c>
      <c r="DJQ13" s="64">
        <v>0</v>
      </c>
      <c r="DJR13" s="64">
        <v>648</v>
      </c>
      <c r="DJS13" s="64">
        <f t="shared" si="969"/>
        <v>3932</v>
      </c>
      <c r="DJT13" s="68">
        <f t="shared" si="970"/>
        <v>655.33333333333337</v>
      </c>
      <c r="DJU13" s="63">
        <v>1125</v>
      </c>
      <c r="DJV13" s="64">
        <v>0</v>
      </c>
      <c r="DJW13" s="64">
        <v>203</v>
      </c>
      <c r="DJX13" s="64">
        <v>3199</v>
      </c>
      <c r="DJY13" s="64">
        <v>1681</v>
      </c>
      <c r="DJZ13" s="64">
        <v>0</v>
      </c>
      <c r="DKA13" s="64">
        <f t="shared" si="971"/>
        <v>6208</v>
      </c>
      <c r="DKB13" s="68">
        <f t="shared" si="972"/>
        <v>1034.6666666666667</v>
      </c>
      <c r="DKC13" s="54">
        <v>0</v>
      </c>
      <c r="DKD13" s="127">
        <v>3</v>
      </c>
      <c r="DKE13" s="127">
        <v>57</v>
      </c>
      <c r="DKF13" s="127">
        <v>3419</v>
      </c>
      <c r="DKG13" s="127">
        <v>1482</v>
      </c>
      <c r="DKH13" s="127">
        <v>0</v>
      </c>
      <c r="DKI13" s="64">
        <f t="shared" si="973"/>
        <v>4961</v>
      </c>
      <c r="DKJ13" s="68">
        <f t="shared" si="974"/>
        <v>826.83333333333337</v>
      </c>
      <c r="DKK13" s="63">
        <v>0</v>
      </c>
      <c r="DKL13" s="64">
        <v>0</v>
      </c>
      <c r="DKM13" s="64">
        <v>0</v>
      </c>
      <c r="DKN13" s="64">
        <v>0</v>
      </c>
      <c r="DKO13" s="64">
        <v>354</v>
      </c>
      <c r="DKP13" s="64">
        <v>0</v>
      </c>
      <c r="DKQ13" s="64">
        <f t="shared" si="975"/>
        <v>354</v>
      </c>
      <c r="DKR13" s="68">
        <f t="shared" si="976"/>
        <v>59</v>
      </c>
      <c r="DKS13" s="48">
        <v>0</v>
      </c>
      <c r="DKT13" s="49">
        <v>0</v>
      </c>
      <c r="DKU13" s="49">
        <v>1037</v>
      </c>
      <c r="DKV13" s="49">
        <v>0</v>
      </c>
      <c r="DKW13" s="49">
        <v>0</v>
      </c>
      <c r="DKX13" s="49">
        <v>0</v>
      </c>
      <c r="DKY13" s="64">
        <f t="shared" si="977"/>
        <v>1037</v>
      </c>
      <c r="DKZ13" s="68">
        <f t="shared" si="978"/>
        <v>172.83333333333334</v>
      </c>
      <c r="DLA13" s="63">
        <v>113</v>
      </c>
      <c r="DLB13" s="64">
        <v>1646</v>
      </c>
      <c r="DLC13" s="64">
        <v>0</v>
      </c>
      <c r="DLD13" s="64">
        <v>76</v>
      </c>
      <c r="DLE13" s="64">
        <v>0</v>
      </c>
      <c r="DLF13" s="64">
        <v>0</v>
      </c>
      <c r="DLG13" s="64">
        <f t="shared" si="979"/>
        <v>1835</v>
      </c>
      <c r="DLH13" s="68">
        <f t="shared" si="980"/>
        <v>305.83333333333331</v>
      </c>
      <c r="DLI13" s="48">
        <v>0</v>
      </c>
      <c r="DLJ13" s="49">
        <v>1641</v>
      </c>
      <c r="DLK13" s="49">
        <v>0</v>
      </c>
      <c r="DLL13" s="49">
        <v>402</v>
      </c>
      <c r="DLM13" s="49">
        <v>2009</v>
      </c>
      <c r="DLN13" s="49">
        <v>0</v>
      </c>
      <c r="DLO13" s="64">
        <f t="shared" si="981"/>
        <v>4052</v>
      </c>
      <c r="DLP13" s="68">
        <f t="shared" si="982"/>
        <v>675.33333333333337</v>
      </c>
      <c r="DLQ13" s="48">
        <v>74</v>
      </c>
      <c r="DLR13" s="49">
        <v>0</v>
      </c>
      <c r="DLS13" s="49">
        <v>0</v>
      </c>
      <c r="DLT13" s="49">
        <v>0</v>
      </c>
      <c r="DLU13" s="49">
        <v>1458</v>
      </c>
      <c r="DLV13" s="49">
        <v>0</v>
      </c>
      <c r="DLW13" s="64">
        <f t="shared" si="983"/>
        <v>1532</v>
      </c>
      <c r="DLX13" s="68">
        <f t="shared" si="984"/>
        <v>255.33333333333334</v>
      </c>
      <c r="DLY13" s="63">
        <v>0</v>
      </c>
      <c r="DLZ13" s="64">
        <v>80</v>
      </c>
      <c r="DMA13" s="64">
        <v>62</v>
      </c>
      <c r="DMB13" s="64">
        <v>0</v>
      </c>
      <c r="DMC13" s="64">
        <v>1648</v>
      </c>
      <c r="DMD13" s="64">
        <v>0</v>
      </c>
      <c r="DME13" s="64">
        <f t="shared" si="985"/>
        <v>1790</v>
      </c>
      <c r="DMF13" s="68">
        <f t="shared" si="986"/>
        <v>298.33333333333331</v>
      </c>
      <c r="DMG13" s="48">
        <v>1898</v>
      </c>
      <c r="DMH13" s="49">
        <v>390</v>
      </c>
      <c r="DMI13" s="49">
        <v>0</v>
      </c>
      <c r="DMJ13" s="49">
        <v>0</v>
      </c>
      <c r="DMK13" s="49">
        <v>0</v>
      </c>
      <c r="DML13" s="49">
        <v>0</v>
      </c>
      <c r="DMM13" s="64">
        <f t="shared" si="987"/>
        <v>2288</v>
      </c>
      <c r="DMN13" s="68">
        <f t="shared" si="988"/>
        <v>381.33333333333331</v>
      </c>
      <c r="DMO13" s="63">
        <v>0</v>
      </c>
      <c r="DMP13" s="64">
        <v>1589</v>
      </c>
      <c r="DMQ13" s="64">
        <v>368</v>
      </c>
      <c r="DMR13" s="64">
        <v>0</v>
      </c>
      <c r="DMS13" s="64">
        <v>0</v>
      </c>
      <c r="DMT13" s="64">
        <v>0</v>
      </c>
      <c r="DMU13" s="64">
        <f t="shared" si="989"/>
        <v>1957</v>
      </c>
      <c r="DMV13" s="68">
        <f t="shared" si="990"/>
        <v>326.16666666666669</v>
      </c>
      <c r="DMW13" s="63">
        <v>1364</v>
      </c>
      <c r="DMX13" s="64">
        <v>495</v>
      </c>
      <c r="DMY13" s="64">
        <v>87</v>
      </c>
      <c r="DMZ13" s="64">
        <v>12</v>
      </c>
      <c r="DNA13" s="64">
        <v>0</v>
      </c>
      <c r="DNB13" s="64">
        <v>589</v>
      </c>
      <c r="DNC13" s="64">
        <f t="shared" si="991"/>
        <v>2547</v>
      </c>
      <c r="DND13" s="68">
        <f t="shared" si="992"/>
        <v>424.5</v>
      </c>
      <c r="DNE13" s="63">
        <v>0</v>
      </c>
      <c r="DNF13" s="64">
        <v>85</v>
      </c>
      <c r="DNG13" s="64">
        <v>0</v>
      </c>
      <c r="DNH13" s="64">
        <v>0</v>
      </c>
      <c r="DNI13" s="64">
        <v>0</v>
      </c>
      <c r="DNJ13" s="64">
        <v>125</v>
      </c>
      <c r="DNK13" s="64">
        <f t="shared" si="993"/>
        <v>210</v>
      </c>
      <c r="DNL13" s="68">
        <f t="shared" si="994"/>
        <v>35</v>
      </c>
      <c r="DNM13" s="63">
        <v>0</v>
      </c>
      <c r="DNN13" s="64">
        <v>0</v>
      </c>
      <c r="DNO13" s="64">
        <v>718</v>
      </c>
      <c r="DNP13" s="64">
        <v>0</v>
      </c>
      <c r="DNQ13" s="64">
        <v>0</v>
      </c>
      <c r="DNR13" s="64">
        <v>0</v>
      </c>
      <c r="DNS13" s="64">
        <f t="shared" si="995"/>
        <v>718</v>
      </c>
      <c r="DNT13" s="68">
        <f t="shared" si="996"/>
        <v>119.66666666666667</v>
      </c>
      <c r="DNU13" s="63">
        <v>311</v>
      </c>
      <c r="DNV13" s="64">
        <v>1587</v>
      </c>
      <c r="DNW13" s="64">
        <v>135</v>
      </c>
      <c r="DNX13" s="64">
        <v>61</v>
      </c>
      <c r="DNY13" s="64">
        <v>0</v>
      </c>
      <c r="DNZ13" s="64">
        <v>5</v>
      </c>
      <c r="DOA13" s="64">
        <f t="shared" si="997"/>
        <v>2099</v>
      </c>
      <c r="DOB13" s="68">
        <f t="shared" si="998"/>
        <v>349.83333333333331</v>
      </c>
      <c r="DOC13" s="63">
        <v>305</v>
      </c>
      <c r="DOD13" s="64">
        <v>0</v>
      </c>
      <c r="DOE13" s="64">
        <v>0</v>
      </c>
      <c r="DOF13" s="64">
        <v>0</v>
      </c>
      <c r="DOG13" s="64">
        <v>0</v>
      </c>
      <c r="DOH13" s="64">
        <v>54</v>
      </c>
      <c r="DOI13" s="64">
        <f t="shared" si="999"/>
        <v>359</v>
      </c>
      <c r="DOJ13" s="68">
        <f t="shared" si="1000"/>
        <v>59.833333333333336</v>
      </c>
      <c r="DOK13" s="63">
        <v>1316</v>
      </c>
      <c r="DOL13" s="64">
        <v>0</v>
      </c>
      <c r="DOM13" s="64">
        <v>342</v>
      </c>
      <c r="DON13" s="64">
        <v>0</v>
      </c>
      <c r="DOO13" s="64">
        <v>1636</v>
      </c>
      <c r="DOP13" s="64">
        <v>0</v>
      </c>
      <c r="DOQ13" s="64">
        <f t="shared" si="1001"/>
        <v>3294</v>
      </c>
      <c r="DOR13" s="68">
        <f t="shared" si="1002"/>
        <v>549</v>
      </c>
      <c r="DOS13" s="63">
        <v>0</v>
      </c>
      <c r="DOT13" s="64">
        <v>0</v>
      </c>
      <c r="DOU13" s="64">
        <v>1668</v>
      </c>
      <c r="DOV13" s="64">
        <v>0</v>
      </c>
      <c r="DOW13" s="64">
        <v>0</v>
      </c>
      <c r="DOX13" s="64">
        <v>0</v>
      </c>
      <c r="DOY13" s="64">
        <f t="shared" si="1003"/>
        <v>1668</v>
      </c>
      <c r="DOZ13" s="68">
        <f t="shared" si="1004"/>
        <v>278</v>
      </c>
      <c r="DPA13" s="63">
        <v>0</v>
      </c>
      <c r="DPB13" s="64">
        <v>0</v>
      </c>
      <c r="DPC13" s="64">
        <v>0</v>
      </c>
      <c r="DPD13" s="64">
        <v>1507</v>
      </c>
      <c r="DPE13" s="64">
        <v>0</v>
      </c>
      <c r="DPF13" s="64">
        <v>0</v>
      </c>
      <c r="DPG13" s="64">
        <f t="shared" si="1005"/>
        <v>1507</v>
      </c>
      <c r="DPH13" s="68">
        <f t="shared" si="1006"/>
        <v>251.16666666666666</v>
      </c>
      <c r="DPI13" s="63">
        <v>0</v>
      </c>
      <c r="DPJ13" s="64">
        <v>0</v>
      </c>
      <c r="DPK13" s="64">
        <v>815</v>
      </c>
      <c r="DPL13" s="64">
        <v>0</v>
      </c>
      <c r="DPM13" s="64">
        <v>0</v>
      </c>
      <c r="DPN13" s="64">
        <v>0</v>
      </c>
      <c r="DPO13" s="64">
        <f t="shared" si="1007"/>
        <v>815</v>
      </c>
      <c r="DPP13" s="68">
        <f t="shared" si="1008"/>
        <v>135.83333333333334</v>
      </c>
      <c r="DPQ13" s="63">
        <v>0</v>
      </c>
      <c r="DPR13" s="64">
        <v>0</v>
      </c>
      <c r="DPS13" s="64">
        <v>0</v>
      </c>
      <c r="DPT13" s="64">
        <v>0</v>
      </c>
      <c r="DPU13" s="64">
        <v>0</v>
      </c>
      <c r="DPV13" s="64">
        <v>0</v>
      </c>
      <c r="DPW13" s="64">
        <f t="shared" si="1009"/>
        <v>0</v>
      </c>
      <c r="DPX13" s="68">
        <f t="shared" si="1010"/>
        <v>0</v>
      </c>
      <c r="DPY13" s="63">
        <v>0</v>
      </c>
      <c r="DPZ13" s="64">
        <v>0</v>
      </c>
      <c r="DQA13" s="64">
        <f>SUMIF(SUMPK!$B:$B,$B:$B,SUMPK!$O:$O)</f>
        <v>0</v>
      </c>
      <c r="DQB13" s="64">
        <v>0</v>
      </c>
      <c r="DQC13" s="64">
        <v>0</v>
      </c>
      <c r="DQD13" s="64">
        <v>0</v>
      </c>
      <c r="DQE13" s="64">
        <f t="shared" si="1011"/>
        <v>0</v>
      </c>
      <c r="DQF13" s="68">
        <f t="shared" si="1012"/>
        <v>0</v>
      </c>
      <c r="DQG13" s="63">
        <v>0</v>
      </c>
      <c r="DQH13" s="64">
        <v>0</v>
      </c>
      <c r="DQI13" s="64">
        <v>13</v>
      </c>
      <c r="DQJ13" s="64">
        <v>0</v>
      </c>
      <c r="DQK13" s="64">
        <v>0</v>
      </c>
      <c r="DQL13" s="64">
        <v>0</v>
      </c>
      <c r="DQM13" s="64">
        <f t="shared" si="1013"/>
        <v>13</v>
      </c>
      <c r="DQN13" s="68">
        <f t="shared" si="1014"/>
        <v>2.1666666666666665</v>
      </c>
      <c r="DQO13" s="48">
        <v>977</v>
      </c>
      <c r="DQP13" s="49">
        <v>0</v>
      </c>
      <c r="DQQ13" s="49">
        <v>1669</v>
      </c>
      <c r="DQR13" s="49">
        <v>0</v>
      </c>
      <c r="DQS13" s="49">
        <v>0</v>
      </c>
      <c r="DQT13" s="49">
        <v>514</v>
      </c>
      <c r="DQU13" s="64">
        <f t="shared" si="1015"/>
        <v>3160</v>
      </c>
      <c r="DQV13" s="68">
        <f t="shared" si="1016"/>
        <v>526.66666666666663</v>
      </c>
      <c r="DQW13" s="63">
        <v>399</v>
      </c>
      <c r="DQX13" s="64">
        <v>0</v>
      </c>
      <c r="DQY13" s="64">
        <v>0</v>
      </c>
      <c r="DQZ13" s="64">
        <v>0</v>
      </c>
      <c r="DRA13" s="64">
        <v>0</v>
      </c>
      <c r="DRB13" s="64">
        <v>0</v>
      </c>
      <c r="DRC13" s="64">
        <f t="shared" si="1017"/>
        <v>399</v>
      </c>
      <c r="DRD13" s="68">
        <f t="shared" si="1018"/>
        <v>66.5</v>
      </c>
      <c r="DRE13" s="63">
        <v>447</v>
      </c>
      <c r="DRF13" s="64">
        <v>0</v>
      </c>
      <c r="DRG13" s="64">
        <v>840</v>
      </c>
      <c r="DRH13" s="64">
        <v>0</v>
      </c>
      <c r="DRI13" s="64">
        <v>0</v>
      </c>
      <c r="DRJ13" s="64">
        <v>0</v>
      </c>
      <c r="DRK13" s="64">
        <f t="shared" si="1019"/>
        <v>1287</v>
      </c>
      <c r="DRL13" s="68">
        <f t="shared" si="1020"/>
        <v>214.5</v>
      </c>
      <c r="DRM13" s="63">
        <v>0</v>
      </c>
      <c r="DRN13" s="64">
        <v>0</v>
      </c>
      <c r="DRO13" s="64">
        <v>474</v>
      </c>
      <c r="DRP13" s="64">
        <v>0</v>
      </c>
      <c r="DRQ13" s="64">
        <v>1921</v>
      </c>
      <c r="DRR13" s="64">
        <v>0</v>
      </c>
      <c r="DRS13" s="64">
        <f t="shared" si="1021"/>
        <v>2395</v>
      </c>
      <c r="DRT13" s="68">
        <f t="shared" si="1022"/>
        <v>399.16666666666669</v>
      </c>
      <c r="DRU13" s="63">
        <v>0</v>
      </c>
      <c r="DRV13" s="64">
        <v>0</v>
      </c>
      <c r="DRW13" s="64">
        <v>0</v>
      </c>
      <c r="DRX13" s="64">
        <v>0</v>
      </c>
      <c r="DRY13" s="64">
        <v>820</v>
      </c>
      <c r="DRZ13" s="64">
        <v>0</v>
      </c>
      <c r="DSA13" s="64">
        <f t="shared" si="1023"/>
        <v>820</v>
      </c>
      <c r="DSB13" s="68">
        <f t="shared" si="1024"/>
        <v>136.66666666666666</v>
      </c>
      <c r="DSC13" s="48">
        <v>864</v>
      </c>
      <c r="DSD13" s="49">
        <v>1365</v>
      </c>
      <c r="DSE13" s="49">
        <v>0</v>
      </c>
      <c r="DSF13" s="49">
        <v>217</v>
      </c>
      <c r="DSG13" s="49">
        <v>1988</v>
      </c>
      <c r="DSH13" s="49">
        <v>0</v>
      </c>
      <c r="DSI13" s="64">
        <f t="shared" si="1025"/>
        <v>4434</v>
      </c>
      <c r="DSJ13" s="68">
        <f t="shared" si="1026"/>
        <v>739</v>
      </c>
      <c r="DSK13" s="63">
        <v>0</v>
      </c>
      <c r="DSL13" s="64">
        <v>0</v>
      </c>
      <c r="DSM13" s="64">
        <v>0</v>
      </c>
      <c r="DSO13" s="64">
        <v>0</v>
      </c>
      <c r="DSP13" s="64">
        <v>1399</v>
      </c>
      <c r="DSQ13" s="64">
        <f t="shared" si="457"/>
        <v>1399</v>
      </c>
      <c r="DSR13" s="68">
        <f t="shared" si="1027"/>
        <v>233.16666666666666</v>
      </c>
      <c r="DSS13" s="82">
        <v>0</v>
      </c>
      <c r="DST13" s="83">
        <v>0</v>
      </c>
      <c r="DSU13" s="83">
        <v>1322</v>
      </c>
      <c r="DSV13" s="83">
        <v>0</v>
      </c>
      <c r="DSW13" s="83">
        <v>0</v>
      </c>
      <c r="DSX13" s="83">
        <v>0</v>
      </c>
      <c r="DSY13" s="64">
        <f t="shared" si="1028"/>
        <v>1322</v>
      </c>
      <c r="DSZ13" s="68">
        <f t="shared" si="1029"/>
        <v>220.33333333333334</v>
      </c>
      <c r="DTA13" s="48">
        <v>0</v>
      </c>
      <c r="DTB13" s="49">
        <v>0</v>
      </c>
      <c r="DTC13" s="49">
        <v>0</v>
      </c>
      <c r="DTD13" s="49">
        <v>0</v>
      </c>
      <c r="DTE13" s="49">
        <v>0</v>
      </c>
      <c r="DTF13" s="49">
        <v>1257</v>
      </c>
      <c r="DTG13" s="64">
        <f t="shared" si="1030"/>
        <v>1257</v>
      </c>
      <c r="DTH13" s="68">
        <f t="shared" si="1031"/>
        <v>209.5</v>
      </c>
      <c r="DTI13" s="48">
        <v>1046</v>
      </c>
      <c r="DTJ13" s="49">
        <v>342</v>
      </c>
      <c r="DTK13" s="49">
        <v>512</v>
      </c>
      <c r="DTL13" s="49">
        <v>676</v>
      </c>
      <c r="DTM13" s="49">
        <v>0</v>
      </c>
      <c r="DTN13" s="49">
        <v>972</v>
      </c>
      <c r="DTO13" s="64">
        <f t="shared" si="1032"/>
        <v>3548</v>
      </c>
      <c r="DTP13" s="68">
        <f t="shared" si="1033"/>
        <v>591.33333333333337</v>
      </c>
      <c r="DTQ13" s="48">
        <v>663</v>
      </c>
      <c r="DTR13" s="49">
        <v>15</v>
      </c>
      <c r="DTS13" s="49">
        <v>0</v>
      </c>
      <c r="DTT13" s="49">
        <v>6</v>
      </c>
      <c r="DTU13" s="49">
        <v>0</v>
      </c>
      <c r="DTV13" s="49">
        <v>192</v>
      </c>
      <c r="DTW13" s="64">
        <f t="shared" si="1034"/>
        <v>876</v>
      </c>
      <c r="DTX13" s="68">
        <f t="shared" si="1035"/>
        <v>146</v>
      </c>
      <c r="DTY13" s="63">
        <v>504</v>
      </c>
      <c r="DTZ13" s="64">
        <v>460</v>
      </c>
      <c r="DUA13" s="64">
        <v>1541</v>
      </c>
      <c r="DUB13" s="64">
        <v>0</v>
      </c>
      <c r="DUC13" s="64">
        <v>0</v>
      </c>
      <c r="DUD13" s="64">
        <v>0</v>
      </c>
      <c r="DUE13" s="64">
        <f t="shared" si="1036"/>
        <v>2505</v>
      </c>
      <c r="DUF13" s="68">
        <f t="shared" si="1037"/>
        <v>417.5</v>
      </c>
      <c r="DUG13" s="48">
        <v>210</v>
      </c>
      <c r="DUH13" s="49">
        <v>0</v>
      </c>
      <c r="DUI13" s="49">
        <v>480</v>
      </c>
      <c r="DUJ13" s="49">
        <v>24</v>
      </c>
      <c r="DUK13" s="49">
        <v>0</v>
      </c>
      <c r="DUL13" s="49">
        <v>1154</v>
      </c>
      <c r="DUM13" s="64">
        <f t="shared" si="1038"/>
        <v>1868</v>
      </c>
      <c r="DUN13" s="68">
        <f t="shared" si="1039"/>
        <v>311.33333333333331</v>
      </c>
      <c r="DUO13" s="63">
        <v>0</v>
      </c>
      <c r="DUP13" s="64">
        <v>2507</v>
      </c>
      <c r="DUQ13" s="64">
        <v>0</v>
      </c>
      <c r="DUR13" s="64">
        <v>24</v>
      </c>
      <c r="DUS13" s="64">
        <v>0</v>
      </c>
      <c r="DUT13" s="64">
        <v>0</v>
      </c>
      <c r="DUU13" s="64">
        <f t="shared" si="1040"/>
        <v>2531</v>
      </c>
      <c r="DUV13" s="68">
        <f t="shared" si="1041"/>
        <v>421.83333333333331</v>
      </c>
      <c r="DUW13" s="48">
        <v>0</v>
      </c>
      <c r="DUX13" s="49">
        <v>1022</v>
      </c>
      <c r="DUY13" s="49">
        <v>216</v>
      </c>
      <c r="DUZ13" s="49">
        <v>599</v>
      </c>
      <c r="DVA13" s="49">
        <v>1177</v>
      </c>
      <c r="DVB13" s="49">
        <v>1334</v>
      </c>
      <c r="DVC13" s="64">
        <f t="shared" si="1042"/>
        <v>4348</v>
      </c>
      <c r="DVD13" s="68">
        <f t="shared" si="1043"/>
        <v>724.66666666666663</v>
      </c>
      <c r="DVE13" s="239">
        <v>0</v>
      </c>
      <c r="DVF13" s="1">
        <v>0</v>
      </c>
      <c r="DVG13" s="1">
        <v>2301</v>
      </c>
      <c r="DVH13" s="1">
        <v>864</v>
      </c>
      <c r="DVI13" s="1">
        <v>785</v>
      </c>
      <c r="DVJ13" s="1">
        <v>0</v>
      </c>
      <c r="DVK13" s="64">
        <f t="shared" si="1044"/>
        <v>3950</v>
      </c>
      <c r="DVL13" s="68">
        <f t="shared" si="1045"/>
        <v>658.33333333333337</v>
      </c>
      <c r="DVM13" s="48">
        <v>0</v>
      </c>
      <c r="DVN13" s="49">
        <v>0</v>
      </c>
      <c r="DVO13" s="49">
        <v>0</v>
      </c>
      <c r="DVP13" s="49">
        <v>0</v>
      </c>
      <c r="DVQ13" s="49">
        <v>0</v>
      </c>
      <c r="DVR13" s="49">
        <v>637</v>
      </c>
      <c r="DVS13" s="64">
        <f t="shared" si="1046"/>
        <v>637</v>
      </c>
      <c r="DVT13" s="68">
        <f t="shared" si="1047"/>
        <v>106.16666666666667</v>
      </c>
      <c r="DVU13" s="63">
        <v>997</v>
      </c>
      <c r="DVV13" s="64">
        <v>0</v>
      </c>
      <c r="DVW13" s="64">
        <v>0</v>
      </c>
      <c r="DVX13" s="64">
        <v>0</v>
      </c>
      <c r="DVY13" s="64">
        <v>0</v>
      </c>
      <c r="DVZ13" s="64">
        <v>1676</v>
      </c>
      <c r="DWA13" s="64">
        <f t="shared" si="1048"/>
        <v>2673</v>
      </c>
      <c r="DWB13" s="68">
        <f t="shared" si="1049"/>
        <v>445.5</v>
      </c>
      <c r="DWC13" s="48">
        <v>0</v>
      </c>
      <c r="DWD13" s="49">
        <v>0</v>
      </c>
      <c r="DWE13" s="49">
        <v>0</v>
      </c>
      <c r="DWF13" s="49">
        <v>0</v>
      </c>
      <c r="DWG13" s="49">
        <v>0</v>
      </c>
      <c r="DWH13" s="49">
        <v>1641</v>
      </c>
      <c r="DWI13" s="64">
        <f t="shared" si="1050"/>
        <v>1641</v>
      </c>
      <c r="DWJ13" s="68">
        <f t="shared" si="1051"/>
        <v>273.5</v>
      </c>
      <c r="DWK13" s="48">
        <v>0</v>
      </c>
      <c r="DWL13" s="49">
        <v>0</v>
      </c>
      <c r="DWM13" s="49">
        <v>1740</v>
      </c>
      <c r="DWN13" s="49">
        <v>292</v>
      </c>
      <c r="DWO13" s="49">
        <v>0</v>
      </c>
      <c r="DWP13" s="49">
        <v>830</v>
      </c>
      <c r="DWQ13" s="64">
        <f t="shared" si="1052"/>
        <v>2862</v>
      </c>
      <c r="DWR13" s="68">
        <f t="shared" si="1053"/>
        <v>477</v>
      </c>
      <c r="DWS13" s="48">
        <v>29</v>
      </c>
      <c r="DWT13" s="49">
        <v>0</v>
      </c>
      <c r="DWU13" s="49">
        <v>0</v>
      </c>
      <c r="DWV13" s="49">
        <v>0</v>
      </c>
      <c r="DWW13" s="49">
        <v>0</v>
      </c>
      <c r="DWX13" s="49">
        <v>0</v>
      </c>
      <c r="DWY13" s="64">
        <f t="shared" si="1054"/>
        <v>29</v>
      </c>
      <c r="DWZ13" s="68">
        <f t="shared" si="1055"/>
        <v>4.833333333333333</v>
      </c>
      <c r="DXA13" s="48">
        <v>0</v>
      </c>
      <c r="DXB13" s="49">
        <v>74</v>
      </c>
      <c r="DXC13" s="49">
        <v>56</v>
      </c>
      <c r="DXD13" s="49">
        <v>0</v>
      </c>
      <c r="DXE13" s="49">
        <v>0</v>
      </c>
      <c r="DXF13" s="49">
        <v>0</v>
      </c>
      <c r="DXG13" s="64">
        <f t="shared" si="1056"/>
        <v>130</v>
      </c>
      <c r="DXH13" s="68">
        <f t="shared" si="1057"/>
        <v>21.666666666666668</v>
      </c>
      <c r="DXI13" s="48">
        <v>0</v>
      </c>
      <c r="DXJ13" s="49">
        <v>178</v>
      </c>
      <c r="DXK13" s="49">
        <v>462</v>
      </c>
      <c r="DXL13" s="49">
        <v>0</v>
      </c>
      <c r="DXM13" s="49">
        <v>380</v>
      </c>
      <c r="DXN13" s="49">
        <v>24</v>
      </c>
      <c r="DXO13" s="64">
        <f t="shared" si="1058"/>
        <v>1044</v>
      </c>
      <c r="DXP13" s="68">
        <f t="shared" si="1059"/>
        <v>174</v>
      </c>
      <c r="DXQ13" s="48">
        <v>488</v>
      </c>
      <c r="DXR13" s="49">
        <v>0</v>
      </c>
      <c r="DXS13" s="49">
        <v>409</v>
      </c>
      <c r="DXT13" s="49">
        <v>0</v>
      </c>
      <c r="DXU13" s="49">
        <v>0</v>
      </c>
      <c r="DXV13" s="49">
        <v>0</v>
      </c>
      <c r="DXW13" s="64">
        <f t="shared" si="1060"/>
        <v>897</v>
      </c>
      <c r="DXX13" s="68">
        <f t="shared" si="1061"/>
        <v>149.5</v>
      </c>
      <c r="DXY13" s="48">
        <v>2059</v>
      </c>
      <c r="DXZ13" s="49">
        <v>216</v>
      </c>
      <c r="DYA13" s="49">
        <v>81</v>
      </c>
      <c r="DYB13" s="49">
        <v>0</v>
      </c>
      <c r="DYC13" s="49">
        <v>918</v>
      </c>
      <c r="DYD13" s="49">
        <v>828</v>
      </c>
      <c r="DYE13" s="64">
        <f t="shared" si="1062"/>
        <v>4102</v>
      </c>
      <c r="DYF13" s="68">
        <f t="shared" si="1063"/>
        <v>683.66666666666663</v>
      </c>
      <c r="DYG13" s="48">
        <v>0</v>
      </c>
      <c r="DYH13" s="49">
        <v>0</v>
      </c>
      <c r="DYI13" s="49">
        <v>0</v>
      </c>
      <c r="DYJ13" s="49">
        <v>1398</v>
      </c>
      <c r="DYK13" s="49">
        <v>0</v>
      </c>
      <c r="DYL13" s="49">
        <v>0</v>
      </c>
      <c r="DYM13" s="64">
        <f t="shared" si="1064"/>
        <v>1398</v>
      </c>
      <c r="DYN13" s="68">
        <f t="shared" si="1065"/>
        <v>233</v>
      </c>
      <c r="DYO13" s="48">
        <v>801</v>
      </c>
      <c r="DYP13" s="49">
        <v>0</v>
      </c>
      <c r="DYQ13" s="49">
        <v>0</v>
      </c>
      <c r="DYR13" s="49">
        <v>819</v>
      </c>
      <c r="DYS13" s="49">
        <v>1604</v>
      </c>
      <c r="DYT13" s="49">
        <v>0</v>
      </c>
      <c r="DYU13" s="64">
        <f t="shared" si="1066"/>
        <v>3224</v>
      </c>
      <c r="DYV13" s="68">
        <f t="shared" si="1067"/>
        <v>537.33333333333337</v>
      </c>
      <c r="DYW13" s="48">
        <v>0</v>
      </c>
      <c r="DYX13" s="49">
        <v>0</v>
      </c>
      <c r="DYY13" s="49">
        <v>108</v>
      </c>
      <c r="DYZ13" s="49">
        <v>1531</v>
      </c>
      <c r="DZA13" s="49">
        <v>0</v>
      </c>
      <c r="DZB13" s="49">
        <v>0</v>
      </c>
      <c r="DZC13" s="64">
        <f t="shared" si="1068"/>
        <v>1639</v>
      </c>
      <c r="DZD13" s="68">
        <f t="shared" si="1069"/>
        <v>273.16666666666669</v>
      </c>
      <c r="DZE13" s="48">
        <v>0</v>
      </c>
      <c r="DZF13" s="49">
        <v>702</v>
      </c>
      <c r="DZG13" s="49">
        <v>590</v>
      </c>
      <c r="DZH13" s="49">
        <v>0</v>
      </c>
      <c r="DZI13" s="49">
        <v>0</v>
      </c>
      <c r="DZJ13" s="49">
        <v>1002</v>
      </c>
      <c r="DZK13" s="64">
        <f t="shared" si="1070"/>
        <v>2294</v>
      </c>
      <c r="DZL13" s="68">
        <f t="shared" si="1071"/>
        <v>382.33333333333331</v>
      </c>
      <c r="DZM13" s="48">
        <v>0</v>
      </c>
      <c r="DZN13" s="49">
        <v>0</v>
      </c>
      <c r="DZO13" s="49">
        <v>1540</v>
      </c>
      <c r="DZP13" s="49">
        <v>0</v>
      </c>
      <c r="DZQ13" s="49">
        <v>548</v>
      </c>
      <c r="DZR13" s="49">
        <v>0</v>
      </c>
      <c r="DZS13" s="64">
        <f t="shared" si="1072"/>
        <v>2088</v>
      </c>
      <c r="DZT13" s="68">
        <f t="shared" si="1073"/>
        <v>348</v>
      </c>
      <c r="DZU13" s="63">
        <v>0</v>
      </c>
      <c r="DZV13" s="64">
        <v>435</v>
      </c>
      <c r="DZW13" s="64">
        <v>174</v>
      </c>
      <c r="DZX13" s="64">
        <v>0</v>
      </c>
      <c r="DZY13" s="64">
        <v>19</v>
      </c>
      <c r="DZZ13" s="64">
        <v>0</v>
      </c>
      <c r="EAA13" s="64">
        <f t="shared" si="1074"/>
        <v>628</v>
      </c>
      <c r="EAB13" s="68">
        <f t="shared" si="1075"/>
        <v>104.66666666666667</v>
      </c>
      <c r="EAC13" s="48">
        <v>1026</v>
      </c>
      <c r="EAD13" s="49">
        <v>1427</v>
      </c>
      <c r="EAE13" s="49">
        <v>0</v>
      </c>
      <c r="EAF13" s="49">
        <v>0</v>
      </c>
      <c r="EAG13" s="49">
        <v>0</v>
      </c>
      <c r="EAH13" s="49">
        <v>1327</v>
      </c>
      <c r="EAI13" s="64">
        <f t="shared" si="1076"/>
        <v>3780</v>
      </c>
      <c r="EAJ13" s="68">
        <f t="shared" si="1077"/>
        <v>630</v>
      </c>
      <c r="EAK13" s="48">
        <v>0</v>
      </c>
      <c r="EAL13" s="49">
        <v>461</v>
      </c>
      <c r="EAM13" s="49">
        <v>0</v>
      </c>
      <c r="EAN13" s="49">
        <v>2469</v>
      </c>
      <c r="EAO13" s="49">
        <v>600</v>
      </c>
      <c r="EAP13" s="49">
        <v>191</v>
      </c>
      <c r="EAQ13" s="64">
        <f t="shared" si="1078"/>
        <v>3721</v>
      </c>
      <c r="EAR13" s="68">
        <f t="shared" si="1079"/>
        <v>620.16666666666663</v>
      </c>
      <c r="EAS13" s="48">
        <v>0</v>
      </c>
      <c r="EAT13" s="49">
        <v>0</v>
      </c>
      <c r="EAU13" s="49">
        <v>0</v>
      </c>
      <c r="EAV13" s="49">
        <v>0</v>
      </c>
      <c r="EAW13" s="49">
        <v>0</v>
      </c>
      <c r="EAX13" s="49">
        <v>220</v>
      </c>
      <c r="EAY13" s="64">
        <f t="shared" si="1080"/>
        <v>220</v>
      </c>
      <c r="EAZ13" s="68">
        <f t="shared" si="1081"/>
        <v>36.666666666666664</v>
      </c>
      <c r="EBA13" s="48">
        <v>0</v>
      </c>
      <c r="EBB13" s="49">
        <v>0</v>
      </c>
      <c r="EBC13" s="49">
        <v>0</v>
      </c>
      <c r="EBD13" s="49">
        <v>0</v>
      </c>
      <c r="EBE13" s="49">
        <v>0</v>
      </c>
      <c r="EBF13" s="49">
        <v>0</v>
      </c>
      <c r="EBG13" s="64">
        <f t="shared" si="1082"/>
        <v>0</v>
      </c>
      <c r="EBH13" s="68">
        <f t="shared" si="1083"/>
        <v>0</v>
      </c>
      <c r="EBI13" s="48">
        <v>0</v>
      </c>
      <c r="EBJ13" s="49">
        <v>1230</v>
      </c>
      <c r="EBK13" s="49">
        <v>290</v>
      </c>
      <c r="EBL13" s="49">
        <v>0</v>
      </c>
      <c r="EBM13" s="49">
        <v>0</v>
      </c>
      <c r="EBN13" s="49">
        <v>0</v>
      </c>
      <c r="EBO13" s="64">
        <f t="shared" si="1084"/>
        <v>1520</v>
      </c>
      <c r="EBP13" s="68">
        <f t="shared" si="1085"/>
        <v>253.33333333333334</v>
      </c>
      <c r="EBQ13" s="48">
        <v>0</v>
      </c>
      <c r="EBR13" s="49">
        <v>0</v>
      </c>
      <c r="EBS13" s="49">
        <v>1163</v>
      </c>
      <c r="EBT13" s="49">
        <v>0</v>
      </c>
      <c r="EBU13" s="49">
        <v>0</v>
      </c>
      <c r="EBV13" s="49">
        <v>0</v>
      </c>
      <c r="EBW13" s="64">
        <f t="shared" si="1086"/>
        <v>1163</v>
      </c>
      <c r="EBX13" s="68">
        <f t="shared" si="1087"/>
        <v>193.83333333333334</v>
      </c>
      <c r="EBY13" s="48">
        <v>0</v>
      </c>
      <c r="EBZ13" s="49">
        <v>0</v>
      </c>
      <c r="ECA13" s="49">
        <v>0</v>
      </c>
      <c r="ECB13" s="49">
        <v>984</v>
      </c>
      <c r="ECC13" s="49">
        <v>0</v>
      </c>
      <c r="ECD13" s="49">
        <v>992</v>
      </c>
      <c r="ECE13" s="64">
        <f t="shared" si="1088"/>
        <v>1976</v>
      </c>
      <c r="ECF13" s="68">
        <f t="shared" si="1089"/>
        <v>329.33333333333331</v>
      </c>
      <c r="ECG13" s="48">
        <v>0</v>
      </c>
      <c r="ECH13" s="49">
        <v>0</v>
      </c>
      <c r="ECI13" s="49">
        <v>0</v>
      </c>
      <c r="ECJ13" s="49">
        <v>839</v>
      </c>
      <c r="ECK13" s="49">
        <v>0</v>
      </c>
      <c r="ECL13" s="49">
        <v>0</v>
      </c>
      <c r="ECM13" s="64">
        <f t="shared" si="1090"/>
        <v>839</v>
      </c>
      <c r="ECN13" s="68">
        <f t="shared" si="1091"/>
        <v>139.83333333333334</v>
      </c>
      <c r="ECO13" s="48">
        <v>470</v>
      </c>
      <c r="ECP13" s="49">
        <v>66</v>
      </c>
      <c r="ECQ13" s="49">
        <v>0</v>
      </c>
      <c r="ECR13" s="49">
        <v>0</v>
      </c>
      <c r="ECS13" s="49">
        <v>821</v>
      </c>
      <c r="ECT13" s="49">
        <v>0</v>
      </c>
      <c r="ECU13" s="64">
        <f t="shared" si="1092"/>
        <v>1357</v>
      </c>
      <c r="ECV13" s="68">
        <f t="shared" si="1093"/>
        <v>226.16666666666666</v>
      </c>
      <c r="ECW13" s="48">
        <v>0</v>
      </c>
      <c r="ECX13" s="49">
        <v>0</v>
      </c>
      <c r="ECY13" s="49">
        <v>0</v>
      </c>
      <c r="ECZ13" s="49">
        <v>1331</v>
      </c>
      <c r="EDA13" s="49">
        <v>0</v>
      </c>
      <c r="EDB13" s="49">
        <v>341</v>
      </c>
      <c r="EDC13" s="64">
        <f t="shared" si="1094"/>
        <v>1672</v>
      </c>
      <c r="EDD13" s="68">
        <f t="shared" si="1095"/>
        <v>278.66666666666669</v>
      </c>
      <c r="EDE13" s="48">
        <v>231</v>
      </c>
      <c r="EDF13" s="49">
        <v>0</v>
      </c>
      <c r="EDG13" s="49">
        <v>0</v>
      </c>
      <c r="EDH13" s="49">
        <v>0</v>
      </c>
      <c r="EDI13" s="49">
        <v>24</v>
      </c>
      <c r="EDJ13" s="49">
        <v>0</v>
      </c>
      <c r="EDK13" s="64">
        <f t="shared" si="1096"/>
        <v>255</v>
      </c>
      <c r="EDL13" s="68">
        <f t="shared" si="1097"/>
        <v>42.5</v>
      </c>
      <c r="EDM13" s="48">
        <v>702</v>
      </c>
      <c r="EDN13" s="49">
        <v>246</v>
      </c>
      <c r="EDO13" s="49">
        <v>0</v>
      </c>
      <c r="EDP13" s="49">
        <v>146</v>
      </c>
      <c r="EDQ13" s="49">
        <v>990</v>
      </c>
      <c r="EDR13" s="49">
        <v>0</v>
      </c>
      <c r="EDS13" s="64">
        <f t="shared" si="1098"/>
        <v>2084</v>
      </c>
      <c r="EDT13" s="68">
        <f t="shared" si="1099"/>
        <v>347.33333333333331</v>
      </c>
      <c r="EDU13" s="63">
        <v>0</v>
      </c>
      <c r="EDV13" s="64">
        <v>0</v>
      </c>
      <c r="EDW13" s="64">
        <v>540</v>
      </c>
      <c r="EDX13" s="64">
        <v>44</v>
      </c>
      <c r="EDY13" s="64">
        <v>0</v>
      </c>
      <c r="EDZ13" s="64">
        <v>0</v>
      </c>
      <c r="EEA13" s="64">
        <f t="shared" si="1100"/>
        <v>584</v>
      </c>
      <c r="EEB13" s="68">
        <f t="shared" si="1101"/>
        <v>97.333333333333329</v>
      </c>
      <c r="EEC13" s="48">
        <v>0</v>
      </c>
      <c r="EED13" s="49">
        <v>93</v>
      </c>
      <c r="EEE13" s="49">
        <v>813</v>
      </c>
      <c r="EEF13" s="49">
        <v>0</v>
      </c>
      <c r="EEG13" s="49">
        <v>122</v>
      </c>
      <c r="EEH13" s="49">
        <v>289</v>
      </c>
      <c r="EEI13" s="64">
        <f t="shared" si="1102"/>
        <v>1317</v>
      </c>
      <c r="EEJ13" s="68">
        <f t="shared" si="1103"/>
        <v>219.5</v>
      </c>
      <c r="EEK13" s="63">
        <v>0</v>
      </c>
      <c r="EEL13" s="64">
        <v>0</v>
      </c>
      <c r="EEM13" s="64">
        <v>0</v>
      </c>
      <c r="EEN13" s="64">
        <v>170</v>
      </c>
      <c r="EEO13" s="64">
        <v>0</v>
      </c>
      <c r="EEP13" s="64">
        <v>0</v>
      </c>
      <c r="EEQ13" s="64">
        <f t="shared" si="1104"/>
        <v>170</v>
      </c>
      <c r="EER13" s="68">
        <f t="shared" si="1105"/>
        <v>28.333333333333332</v>
      </c>
      <c r="EES13" s="48">
        <v>98</v>
      </c>
      <c r="EET13" s="49">
        <v>0</v>
      </c>
      <c r="EEU13" s="49">
        <v>0</v>
      </c>
      <c r="EEV13" s="49">
        <v>0</v>
      </c>
      <c r="EEW13" s="49">
        <v>0</v>
      </c>
      <c r="EEX13" s="49">
        <v>0</v>
      </c>
      <c r="EEY13" s="64">
        <f t="shared" si="1106"/>
        <v>98</v>
      </c>
      <c r="EEZ13" s="68">
        <f t="shared" si="1107"/>
        <v>16.333333333333332</v>
      </c>
      <c r="EFA13" s="63">
        <v>0</v>
      </c>
      <c r="EFB13" s="64">
        <v>0</v>
      </c>
      <c r="EFC13" s="64">
        <v>0</v>
      </c>
      <c r="EFD13" s="64">
        <v>0</v>
      </c>
      <c r="EFE13" s="64">
        <v>0</v>
      </c>
      <c r="EFF13" s="64">
        <v>0</v>
      </c>
      <c r="EFG13" s="64">
        <f t="shared" si="1108"/>
        <v>0</v>
      </c>
      <c r="EFH13" s="68">
        <f t="shared" si="1109"/>
        <v>0</v>
      </c>
      <c r="EFI13" s="63">
        <v>0</v>
      </c>
      <c r="EFJ13" s="64">
        <v>0</v>
      </c>
      <c r="EFK13" s="64">
        <v>0</v>
      </c>
      <c r="EFL13" s="64">
        <v>820</v>
      </c>
      <c r="EFM13" s="64">
        <v>0</v>
      </c>
      <c r="EFN13" s="64">
        <v>0</v>
      </c>
      <c r="EFO13" s="64">
        <f t="shared" si="1110"/>
        <v>820</v>
      </c>
      <c r="EFP13" s="68">
        <f t="shared" si="1111"/>
        <v>136.66666666666666</v>
      </c>
      <c r="EFQ13" s="48">
        <v>817</v>
      </c>
      <c r="EFR13" s="49">
        <v>0</v>
      </c>
      <c r="EFS13" s="49">
        <v>0</v>
      </c>
      <c r="EFT13" s="49">
        <v>0</v>
      </c>
      <c r="EFU13" s="49">
        <v>0</v>
      </c>
      <c r="EFV13" s="49">
        <v>0</v>
      </c>
      <c r="EFW13" s="64">
        <f t="shared" si="1112"/>
        <v>817</v>
      </c>
      <c r="EFX13" s="68">
        <f t="shared" si="1113"/>
        <v>136.16666666666666</v>
      </c>
      <c r="EFY13" s="63">
        <v>0</v>
      </c>
      <c r="EFZ13" s="64">
        <v>990</v>
      </c>
      <c r="EGA13" s="64">
        <v>0</v>
      </c>
      <c r="EGB13" s="64">
        <v>0</v>
      </c>
      <c r="EGC13" s="64">
        <v>1664</v>
      </c>
      <c r="EGD13" s="64">
        <v>0</v>
      </c>
      <c r="EGE13" s="64">
        <f t="shared" si="1114"/>
        <v>2654</v>
      </c>
      <c r="EGF13" s="68">
        <f t="shared" si="1115"/>
        <v>442.33333333333331</v>
      </c>
      <c r="EGG13" s="48">
        <v>1277</v>
      </c>
      <c r="EGH13" s="49">
        <v>0</v>
      </c>
      <c r="EGI13" s="49">
        <v>0</v>
      </c>
      <c r="EGJ13" s="49">
        <v>0</v>
      </c>
      <c r="EGK13" s="49">
        <v>0</v>
      </c>
      <c r="EGL13" s="49">
        <v>0</v>
      </c>
      <c r="EGM13" s="64">
        <f t="shared" si="1116"/>
        <v>1277</v>
      </c>
      <c r="EGN13" s="68">
        <f t="shared" si="1117"/>
        <v>212.83333333333334</v>
      </c>
      <c r="EGO13" s="63">
        <v>0</v>
      </c>
      <c r="EGP13" s="64">
        <v>0</v>
      </c>
      <c r="EGQ13" s="64">
        <v>0</v>
      </c>
      <c r="EGR13" s="64">
        <v>0</v>
      </c>
      <c r="EGS13" s="64">
        <v>0</v>
      </c>
      <c r="EGT13" s="64">
        <v>0</v>
      </c>
      <c r="EGU13" s="64">
        <f t="shared" si="1118"/>
        <v>0</v>
      </c>
      <c r="EGV13" s="68">
        <f t="shared" si="1119"/>
        <v>0</v>
      </c>
      <c r="EGW13" s="63">
        <v>0</v>
      </c>
      <c r="EGX13" s="64">
        <v>0</v>
      </c>
      <c r="EGY13" s="64">
        <v>0</v>
      </c>
      <c r="EGZ13" s="64">
        <v>0</v>
      </c>
      <c r="EHA13" s="64">
        <v>65</v>
      </c>
      <c r="EHB13" s="64">
        <v>50</v>
      </c>
      <c r="EHC13" s="64">
        <f t="shared" si="1120"/>
        <v>115</v>
      </c>
      <c r="EHD13" s="68">
        <f t="shared" si="1121"/>
        <v>19.166666666666668</v>
      </c>
      <c r="EHE13" s="63">
        <v>34</v>
      </c>
      <c r="EHF13" s="64">
        <v>0</v>
      </c>
      <c r="EHG13" s="64">
        <v>0</v>
      </c>
      <c r="EHH13" s="64">
        <v>561</v>
      </c>
      <c r="EHI13" s="64">
        <v>80</v>
      </c>
      <c r="EHJ13" s="64">
        <v>0</v>
      </c>
      <c r="EHK13" s="64">
        <f t="shared" si="1122"/>
        <v>675</v>
      </c>
      <c r="EHL13" s="68">
        <f t="shared" si="1123"/>
        <v>112.5</v>
      </c>
      <c r="EHM13" s="63">
        <v>49</v>
      </c>
      <c r="EHN13" s="64">
        <v>0</v>
      </c>
      <c r="EHO13" s="64">
        <v>586</v>
      </c>
      <c r="EHP13" s="64">
        <v>0</v>
      </c>
      <c r="EHQ13" s="64">
        <v>296</v>
      </c>
      <c r="EHR13" s="64">
        <v>762</v>
      </c>
      <c r="EHS13" s="64">
        <f t="shared" si="1124"/>
        <v>1693</v>
      </c>
      <c r="EHT13" s="68">
        <f t="shared" si="1125"/>
        <v>282.16666666666669</v>
      </c>
      <c r="EHU13" s="63">
        <v>455</v>
      </c>
      <c r="EHV13" s="64">
        <v>330</v>
      </c>
      <c r="EHW13" s="64">
        <v>0</v>
      </c>
      <c r="EHX13" s="64">
        <v>432</v>
      </c>
      <c r="EHY13" s="64">
        <v>596</v>
      </c>
      <c r="EHZ13" s="64">
        <v>0</v>
      </c>
      <c r="EIA13" s="64">
        <f t="shared" si="1126"/>
        <v>1813</v>
      </c>
      <c r="EIB13" s="68">
        <f t="shared" si="1127"/>
        <v>302.16666666666669</v>
      </c>
      <c r="EIC13" s="48">
        <v>416</v>
      </c>
      <c r="EID13" s="49">
        <v>0</v>
      </c>
      <c r="EIE13" s="49">
        <v>0</v>
      </c>
      <c r="EIF13" s="49">
        <v>0</v>
      </c>
      <c r="EIG13" s="49">
        <v>836</v>
      </c>
      <c r="EIH13" s="49">
        <v>0</v>
      </c>
      <c r="EII13" s="64">
        <f t="shared" si="1128"/>
        <v>1252</v>
      </c>
      <c r="EIJ13" s="68">
        <f t="shared" si="1129"/>
        <v>208.66666666666666</v>
      </c>
      <c r="EIK13" s="48">
        <v>0</v>
      </c>
      <c r="EIL13" s="49">
        <v>810</v>
      </c>
      <c r="EIM13" s="49">
        <v>489</v>
      </c>
      <c r="EIN13" s="49">
        <v>0</v>
      </c>
      <c r="EIO13" s="49">
        <v>0</v>
      </c>
      <c r="EIP13" s="49">
        <v>0</v>
      </c>
      <c r="EIQ13" s="64">
        <f t="shared" si="1130"/>
        <v>1299</v>
      </c>
      <c r="EIR13" s="68">
        <f t="shared" si="1131"/>
        <v>216.5</v>
      </c>
      <c r="EIS13" s="63">
        <v>0</v>
      </c>
      <c r="EIT13" s="64">
        <v>830</v>
      </c>
      <c r="EIU13" s="64">
        <v>0</v>
      </c>
      <c r="EIV13" s="64">
        <v>0</v>
      </c>
      <c r="EIW13" s="64">
        <v>0</v>
      </c>
      <c r="EIX13" s="64">
        <v>0</v>
      </c>
      <c r="EIY13" s="64">
        <f t="shared" si="1132"/>
        <v>830</v>
      </c>
      <c r="EIZ13" s="68">
        <f t="shared" si="1133"/>
        <v>138.33333333333334</v>
      </c>
      <c r="EJA13" s="48">
        <v>0</v>
      </c>
      <c r="EJB13" s="49">
        <v>816</v>
      </c>
      <c r="EJC13" s="49">
        <v>0</v>
      </c>
      <c r="EJD13" s="49">
        <v>0</v>
      </c>
      <c r="EJE13" s="49">
        <v>501</v>
      </c>
      <c r="EJF13" s="49">
        <v>339</v>
      </c>
      <c r="EJG13" s="64">
        <f t="shared" si="1134"/>
        <v>1656</v>
      </c>
      <c r="EJH13" s="68">
        <f t="shared" si="1135"/>
        <v>276</v>
      </c>
      <c r="EJI13" s="48">
        <v>0</v>
      </c>
      <c r="EJJ13" s="49">
        <v>790</v>
      </c>
      <c r="EJK13" s="49">
        <v>0</v>
      </c>
      <c r="EJL13" s="49">
        <v>0</v>
      </c>
      <c r="EJM13" s="49">
        <v>798</v>
      </c>
      <c r="EJN13" s="49">
        <v>0</v>
      </c>
      <c r="EJO13" s="64">
        <f t="shared" si="1136"/>
        <v>1588</v>
      </c>
      <c r="EJP13" s="68">
        <f t="shared" si="1137"/>
        <v>264.66666666666669</v>
      </c>
      <c r="EJQ13" s="63">
        <v>0</v>
      </c>
      <c r="EJR13" s="64">
        <v>0</v>
      </c>
      <c r="EJS13" s="64">
        <v>0</v>
      </c>
      <c r="EJT13" s="64">
        <v>0</v>
      </c>
      <c r="EJU13" s="64">
        <v>664</v>
      </c>
      <c r="EJV13" s="64">
        <v>0</v>
      </c>
      <c r="EJW13" s="64">
        <f t="shared" si="1138"/>
        <v>664</v>
      </c>
      <c r="EJX13" s="68">
        <f t="shared" si="1139"/>
        <v>110.66666666666667</v>
      </c>
      <c r="EJY13" s="63">
        <v>0</v>
      </c>
      <c r="EJZ13" s="64">
        <v>0</v>
      </c>
      <c r="EKA13" s="64">
        <v>1150</v>
      </c>
      <c r="EKB13" s="64">
        <v>0</v>
      </c>
      <c r="EKC13" s="64">
        <v>0</v>
      </c>
      <c r="EKD13" s="64">
        <v>26</v>
      </c>
      <c r="EKE13" s="64">
        <f t="shared" si="1140"/>
        <v>1176</v>
      </c>
      <c r="EKF13" s="68">
        <f t="shared" si="1141"/>
        <v>196</v>
      </c>
      <c r="EKG13" s="48">
        <v>0</v>
      </c>
      <c r="EKH13" s="49">
        <v>554</v>
      </c>
      <c r="EKI13" s="49">
        <v>188</v>
      </c>
      <c r="EKJ13" s="49">
        <v>0</v>
      </c>
      <c r="EKK13" s="49">
        <v>0</v>
      </c>
      <c r="EKL13" s="49">
        <v>0</v>
      </c>
      <c r="EKM13" s="64">
        <f t="shared" si="1142"/>
        <v>742</v>
      </c>
      <c r="EKN13" s="68">
        <f t="shared" si="1143"/>
        <v>123.66666666666667</v>
      </c>
      <c r="EKO13" s="63">
        <v>0</v>
      </c>
      <c r="EKP13" s="64">
        <v>94</v>
      </c>
      <c r="EKQ13" s="64">
        <v>0</v>
      </c>
      <c r="EKR13" s="64">
        <v>103</v>
      </c>
      <c r="EKS13" s="64">
        <v>0</v>
      </c>
      <c r="EKT13" s="64">
        <v>42</v>
      </c>
      <c r="EKU13" s="64">
        <f t="shared" si="1144"/>
        <v>239</v>
      </c>
      <c r="EKV13" s="68">
        <f t="shared" si="1145"/>
        <v>39.833333333333336</v>
      </c>
      <c r="EKW13" s="48">
        <v>0</v>
      </c>
      <c r="EKX13" s="49">
        <v>110</v>
      </c>
      <c r="EKY13" s="49">
        <v>0</v>
      </c>
      <c r="EKZ13" s="49">
        <v>0</v>
      </c>
      <c r="ELA13" s="49">
        <v>188</v>
      </c>
      <c r="ELB13" s="49">
        <v>0</v>
      </c>
      <c r="ELC13" s="64">
        <f t="shared" si="1146"/>
        <v>298</v>
      </c>
      <c r="ELD13" s="68">
        <f t="shared" si="1147"/>
        <v>49.666666666666664</v>
      </c>
      <c r="ELE13" s="63">
        <v>705</v>
      </c>
      <c r="ELF13" s="64">
        <v>0</v>
      </c>
      <c r="ELG13" s="64">
        <v>0</v>
      </c>
      <c r="ELH13" s="64">
        <v>831</v>
      </c>
      <c r="ELI13" s="64">
        <v>0</v>
      </c>
      <c r="ELJ13" s="64">
        <v>0</v>
      </c>
      <c r="ELK13" s="64">
        <f t="shared" si="1148"/>
        <v>1536</v>
      </c>
      <c r="ELL13" s="184">
        <f t="shared" si="1149"/>
        <v>256</v>
      </c>
      <c r="ELM13" s="665"/>
      <c r="ELN13" s="244">
        <v>0</v>
      </c>
      <c r="ELO13" s="64">
        <v>1381</v>
      </c>
      <c r="ELP13" s="64">
        <v>0</v>
      </c>
      <c r="ELQ13" s="64">
        <v>0</v>
      </c>
      <c r="ELR13" s="64">
        <v>0</v>
      </c>
      <c r="ELS13" s="211">
        <v>0</v>
      </c>
      <c r="ELT13" s="671">
        <f t="shared" si="1150"/>
        <v>1381</v>
      </c>
      <c r="ELU13" s="211">
        <f t="shared" si="1151"/>
        <v>230.16666666666666</v>
      </c>
      <c r="ELV13" s="244">
        <v>0</v>
      </c>
      <c r="ELW13" s="64">
        <v>0</v>
      </c>
      <c r="ELX13" s="64">
        <v>0</v>
      </c>
      <c r="ELY13" s="64">
        <v>0</v>
      </c>
      <c r="ELZ13" s="64">
        <v>0</v>
      </c>
      <c r="EMA13" s="64">
        <v>216</v>
      </c>
      <c r="EMB13" s="64">
        <f t="shared" si="1152"/>
        <v>216</v>
      </c>
      <c r="EMC13" s="211">
        <f t="shared" si="1153"/>
        <v>36</v>
      </c>
      <c r="EMD13" s="244">
        <v>1445</v>
      </c>
      <c r="EME13" s="64">
        <v>1020</v>
      </c>
      <c r="EMF13" s="64">
        <v>0</v>
      </c>
      <c r="EMG13" s="64">
        <v>0</v>
      </c>
      <c r="EMH13" s="64">
        <v>0</v>
      </c>
      <c r="EMI13" s="64">
        <v>0</v>
      </c>
      <c r="EMJ13" s="64">
        <f t="shared" si="1154"/>
        <v>2465</v>
      </c>
      <c r="EMK13" s="211">
        <f t="shared" si="1155"/>
        <v>410.83333333333331</v>
      </c>
      <c r="EML13" s="244">
        <v>0</v>
      </c>
      <c r="EMM13" s="64">
        <v>810</v>
      </c>
      <c r="EMN13" s="64">
        <v>0</v>
      </c>
      <c r="EMO13" s="64">
        <v>0</v>
      </c>
      <c r="EMP13" s="64">
        <v>0</v>
      </c>
      <c r="EMQ13" s="64">
        <v>1000</v>
      </c>
      <c r="EMR13" s="64">
        <f t="shared" si="1156"/>
        <v>1810</v>
      </c>
      <c r="EMS13" s="211">
        <f t="shared" si="1157"/>
        <v>301.66666666666669</v>
      </c>
      <c r="EMT13" s="195">
        <v>0</v>
      </c>
      <c r="EMU13" s="49">
        <v>0</v>
      </c>
      <c r="EMV13" s="49">
        <v>0</v>
      </c>
      <c r="EMW13" s="49">
        <v>0</v>
      </c>
      <c r="EMX13" s="49">
        <v>0</v>
      </c>
      <c r="EMY13" s="49">
        <v>0</v>
      </c>
      <c r="EMZ13" s="64">
        <f t="shared" si="1158"/>
        <v>0</v>
      </c>
      <c r="ENA13" s="211">
        <f t="shared" si="1159"/>
        <v>0</v>
      </c>
      <c r="ENB13" s="244">
        <v>0</v>
      </c>
      <c r="ENC13" s="64">
        <v>486</v>
      </c>
      <c r="END13" s="64">
        <v>354</v>
      </c>
      <c r="ENE13" s="64">
        <v>0</v>
      </c>
      <c r="ENF13" s="64">
        <v>293</v>
      </c>
      <c r="ENG13" s="64">
        <v>96</v>
      </c>
      <c r="ENH13" s="64">
        <f t="shared" si="1160"/>
        <v>1229</v>
      </c>
      <c r="ENI13" s="211">
        <f t="shared" si="1161"/>
        <v>204.83333333333334</v>
      </c>
      <c r="ENJ13" s="195">
        <v>0</v>
      </c>
      <c r="ENK13" s="49">
        <v>71</v>
      </c>
      <c r="ENL13" s="49">
        <v>0</v>
      </c>
      <c r="ENM13" s="49">
        <v>0</v>
      </c>
      <c r="ENN13" s="49">
        <v>291</v>
      </c>
      <c r="ENO13" s="49">
        <v>0</v>
      </c>
      <c r="ENP13" s="64">
        <f t="shared" si="1162"/>
        <v>362</v>
      </c>
      <c r="ENQ13" s="211">
        <f t="shared" si="1163"/>
        <v>60.333333333333336</v>
      </c>
      <c r="ENR13" s="244">
        <v>477</v>
      </c>
      <c r="ENS13" s="64">
        <v>0</v>
      </c>
      <c r="ENT13" s="64">
        <v>183</v>
      </c>
      <c r="ENU13" s="64">
        <v>0</v>
      </c>
      <c r="ENV13" s="64">
        <v>260</v>
      </c>
      <c r="ENW13" s="64">
        <v>0</v>
      </c>
      <c r="ENX13" s="64">
        <f t="shared" si="1164"/>
        <v>920</v>
      </c>
      <c r="ENY13" s="211">
        <f t="shared" si="1165"/>
        <v>153.33333333333334</v>
      </c>
      <c r="ENZ13" s="244">
        <f>SUMIF(SUMPK!$B:$B,$B:$B,SUMPK!$O:$O)</f>
        <v>0</v>
      </c>
      <c r="EOA13" s="64">
        <v>0</v>
      </c>
      <c r="EOB13" s="64">
        <v>0</v>
      </c>
      <c r="EOC13" s="64">
        <v>527</v>
      </c>
      <c r="EOD13" s="64">
        <v>487</v>
      </c>
      <c r="EOE13" s="64">
        <v>1283</v>
      </c>
      <c r="EOF13" s="64">
        <f t="shared" si="1166"/>
        <v>2297</v>
      </c>
      <c r="EOG13" s="211">
        <f t="shared" si="1167"/>
        <v>382.83333333333331</v>
      </c>
      <c r="EOH13" s="244">
        <v>0</v>
      </c>
      <c r="EOI13" s="64">
        <v>0</v>
      </c>
      <c r="EOJ13" s="64">
        <v>0</v>
      </c>
      <c r="EOK13" s="64">
        <v>0</v>
      </c>
      <c r="EOL13" s="64">
        <v>790</v>
      </c>
      <c r="EOM13" s="64">
        <v>0</v>
      </c>
      <c r="EON13" s="64">
        <f t="shared" si="1168"/>
        <v>790</v>
      </c>
      <c r="EOO13" s="211">
        <f t="shared" si="1169"/>
        <v>131.66666666666666</v>
      </c>
      <c r="EOP13" s="244">
        <v>0</v>
      </c>
      <c r="EOQ13" s="64">
        <v>0</v>
      </c>
      <c r="EOR13" s="64">
        <v>0</v>
      </c>
      <c r="EOS13" s="64">
        <v>1657</v>
      </c>
      <c r="EOT13" s="64">
        <v>0</v>
      </c>
      <c r="EOU13" s="64"/>
      <c r="EOV13" s="64">
        <f t="shared" si="1170"/>
        <v>1657</v>
      </c>
      <c r="EOW13" s="211">
        <f t="shared" si="1171"/>
        <v>276.16666666666669</v>
      </c>
      <c r="EOX13" s="244">
        <v>0</v>
      </c>
      <c r="EOY13" s="64">
        <v>0</v>
      </c>
      <c r="EOZ13" s="64">
        <v>432</v>
      </c>
      <c r="EPA13" s="64">
        <v>1222</v>
      </c>
      <c r="EPB13" s="64">
        <v>0</v>
      </c>
      <c r="EPC13" s="64">
        <v>0</v>
      </c>
      <c r="EPD13" s="64">
        <f t="shared" si="1172"/>
        <v>1654</v>
      </c>
      <c r="EPE13" s="211">
        <f t="shared" si="1173"/>
        <v>275.66666666666669</v>
      </c>
      <c r="EPF13" s="244">
        <v>0</v>
      </c>
      <c r="EPG13" s="64">
        <v>0</v>
      </c>
      <c r="EPH13" s="64">
        <v>0</v>
      </c>
      <c r="EPI13" s="64">
        <v>0</v>
      </c>
      <c r="EPJ13" s="64">
        <v>0</v>
      </c>
      <c r="EPK13" s="64">
        <v>791</v>
      </c>
      <c r="EPL13" s="64">
        <f t="shared" si="1174"/>
        <v>791</v>
      </c>
      <c r="EPM13" s="211">
        <f t="shared" si="1175"/>
        <v>131.83333333333334</v>
      </c>
      <c r="EPN13" s="195">
        <v>0</v>
      </c>
      <c r="EPO13" s="49">
        <v>0</v>
      </c>
      <c r="EPP13" s="49">
        <v>0</v>
      </c>
      <c r="EPQ13" s="49">
        <v>0</v>
      </c>
      <c r="EPR13" s="49">
        <v>0</v>
      </c>
      <c r="EPS13" s="49">
        <v>1026</v>
      </c>
      <c r="EPT13" s="64">
        <f t="shared" si="1176"/>
        <v>1026</v>
      </c>
      <c r="EPU13" s="211">
        <f t="shared" si="1177"/>
        <v>171</v>
      </c>
      <c r="EPV13" s="244">
        <v>171</v>
      </c>
      <c r="EPW13" s="64">
        <v>0</v>
      </c>
      <c r="EPX13" s="64">
        <v>0</v>
      </c>
      <c r="EPY13" s="64">
        <v>0</v>
      </c>
      <c r="EPZ13" s="64">
        <v>0</v>
      </c>
      <c r="EQA13" s="64">
        <v>1288</v>
      </c>
      <c r="EQB13" s="64">
        <f t="shared" si="1178"/>
        <v>1459</v>
      </c>
      <c r="EQC13" s="211">
        <f t="shared" si="1179"/>
        <v>243.16666666666666</v>
      </c>
      <c r="EQD13" s="195">
        <v>0</v>
      </c>
      <c r="EQE13" s="49">
        <v>0</v>
      </c>
      <c r="EQF13" s="49">
        <v>166</v>
      </c>
      <c r="EQG13" s="49">
        <v>160</v>
      </c>
      <c r="EQH13" s="49">
        <v>0</v>
      </c>
      <c r="EQI13" s="49">
        <v>0</v>
      </c>
      <c r="EQJ13" s="64">
        <f t="shared" si="1180"/>
        <v>326</v>
      </c>
      <c r="EQK13" s="211">
        <f t="shared" si="1181"/>
        <v>54.333333333333336</v>
      </c>
      <c r="EQL13" s="244">
        <v>0</v>
      </c>
      <c r="EQM13" s="64">
        <v>0</v>
      </c>
      <c r="EQN13" s="64">
        <v>0</v>
      </c>
      <c r="EQO13" s="64">
        <v>77</v>
      </c>
      <c r="EQP13" s="64">
        <v>0</v>
      </c>
      <c r="EQQ13" s="64">
        <v>0</v>
      </c>
      <c r="EQR13" s="64">
        <f t="shared" si="1182"/>
        <v>77</v>
      </c>
      <c r="EQS13" s="211">
        <f t="shared" si="1183"/>
        <v>12.833333333333334</v>
      </c>
      <c r="EQT13" s="244">
        <v>807</v>
      </c>
      <c r="EQU13" s="64">
        <v>50</v>
      </c>
      <c r="EQV13" s="64">
        <v>215</v>
      </c>
      <c r="EQW13" s="64">
        <v>0</v>
      </c>
      <c r="EQX13" s="64">
        <v>502</v>
      </c>
      <c r="EQY13" s="64">
        <v>0</v>
      </c>
      <c r="EQZ13" s="64">
        <f t="shared" si="1184"/>
        <v>1574</v>
      </c>
      <c r="ERA13" s="211">
        <f t="shared" si="1185"/>
        <v>262.33333333333331</v>
      </c>
      <c r="ERB13" s="195">
        <v>0</v>
      </c>
      <c r="ERC13" s="49">
        <v>0</v>
      </c>
      <c r="ERD13" s="49">
        <v>551</v>
      </c>
      <c r="ERE13" s="49">
        <v>0</v>
      </c>
      <c r="ERF13" s="49">
        <v>820</v>
      </c>
      <c r="ERG13" s="49">
        <v>0</v>
      </c>
      <c r="ERH13" s="64">
        <f t="shared" si="1186"/>
        <v>1371</v>
      </c>
      <c r="ERI13" s="211">
        <f t="shared" si="1187"/>
        <v>228.5</v>
      </c>
      <c r="ERJ13" s="195">
        <v>0</v>
      </c>
      <c r="ERK13" s="49">
        <v>1620</v>
      </c>
      <c r="ERL13" s="49">
        <v>0</v>
      </c>
      <c r="ERM13" s="49">
        <v>0</v>
      </c>
      <c r="ERN13" s="49">
        <v>0</v>
      </c>
      <c r="ERO13" s="49">
        <v>0</v>
      </c>
      <c r="ERP13" s="64">
        <f t="shared" si="1188"/>
        <v>1620</v>
      </c>
      <c r="ERQ13" s="211">
        <f t="shared" si="1189"/>
        <v>270</v>
      </c>
      <c r="ERR13" s="195">
        <v>0</v>
      </c>
      <c r="ERS13" s="49">
        <v>0</v>
      </c>
      <c r="ERT13" s="49">
        <v>1634</v>
      </c>
      <c r="ERU13" s="49">
        <v>0</v>
      </c>
      <c r="ERV13" s="49">
        <v>0</v>
      </c>
      <c r="ERW13" s="49">
        <v>0</v>
      </c>
      <c r="ERX13" s="64">
        <f t="shared" si="1190"/>
        <v>1634</v>
      </c>
      <c r="ERY13" s="211">
        <f t="shared" si="1191"/>
        <v>272.33333333333331</v>
      </c>
      <c r="ERZ13" s="195">
        <v>0</v>
      </c>
      <c r="ESA13" s="49">
        <v>0</v>
      </c>
      <c r="ESB13" s="49">
        <v>833</v>
      </c>
      <c r="ESC13" s="49">
        <v>0</v>
      </c>
      <c r="ESD13" s="49">
        <v>0</v>
      </c>
      <c r="ESE13" s="49">
        <v>0</v>
      </c>
      <c r="ESF13" s="64">
        <f t="shared" si="1192"/>
        <v>833</v>
      </c>
      <c r="ESG13" s="211">
        <f t="shared" si="1193"/>
        <v>138.83333333333334</v>
      </c>
      <c r="ESH13" s="195">
        <v>835</v>
      </c>
      <c r="ESI13" s="49">
        <v>0</v>
      </c>
      <c r="ESJ13" s="49">
        <v>0</v>
      </c>
      <c r="ESK13" s="49">
        <v>1163</v>
      </c>
      <c r="ESL13" s="49">
        <v>0</v>
      </c>
      <c r="ESM13" s="49">
        <v>0</v>
      </c>
      <c r="ESN13" s="64">
        <f t="shared" si="1194"/>
        <v>1998</v>
      </c>
      <c r="ESO13" s="211">
        <f t="shared" si="1195"/>
        <v>333</v>
      </c>
      <c r="ESP13" s="195">
        <v>0</v>
      </c>
      <c r="ESQ13" s="49">
        <v>826</v>
      </c>
      <c r="ESR13" s="49">
        <v>0</v>
      </c>
      <c r="ESS13" s="49">
        <v>270</v>
      </c>
      <c r="EST13" s="49">
        <v>554</v>
      </c>
      <c r="ESU13" s="49">
        <v>0</v>
      </c>
      <c r="ESV13" s="64">
        <f t="shared" si="1196"/>
        <v>1650</v>
      </c>
      <c r="ESW13" s="211">
        <f t="shared" si="1197"/>
        <v>275</v>
      </c>
      <c r="ESX13" s="346">
        <v>1504</v>
      </c>
      <c r="ESY13" s="343">
        <v>154</v>
      </c>
      <c r="ESZ13" s="343">
        <v>35</v>
      </c>
      <c r="ETA13" s="343">
        <v>0</v>
      </c>
      <c r="ETB13" s="343">
        <v>0</v>
      </c>
      <c r="ETC13" s="343">
        <v>0</v>
      </c>
      <c r="ETD13" s="322">
        <f t="shared" si="1198"/>
        <v>1693</v>
      </c>
      <c r="ETE13" s="736">
        <f t="shared" si="1199"/>
        <v>282.16666666666669</v>
      </c>
      <c r="ETF13" s="458">
        <v>0</v>
      </c>
      <c r="ETG13" s="83">
        <v>187</v>
      </c>
      <c r="ETH13" s="83">
        <v>0</v>
      </c>
      <c r="ETI13" s="83">
        <v>189</v>
      </c>
      <c r="ETJ13" s="83">
        <v>673</v>
      </c>
      <c r="ETK13" s="83">
        <v>60</v>
      </c>
      <c r="ETL13" s="64">
        <f t="shared" si="1200"/>
        <v>1109</v>
      </c>
      <c r="ETM13" s="211">
        <f t="shared" si="1201"/>
        <v>184.83333333333334</v>
      </c>
      <c r="ETN13" s="195">
        <v>688</v>
      </c>
      <c r="ETO13" s="49">
        <v>37</v>
      </c>
      <c r="ETP13" s="49">
        <v>37</v>
      </c>
      <c r="ETQ13" s="49">
        <v>0</v>
      </c>
      <c r="ETR13" s="49">
        <v>253</v>
      </c>
      <c r="ETS13" s="49">
        <v>0</v>
      </c>
      <c r="ETT13" s="808">
        <f t="shared" si="1202"/>
        <v>1015</v>
      </c>
      <c r="ETU13" s="211">
        <f t="shared" si="1203"/>
        <v>169.16666666666666</v>
      </c>
      <c r="ETV13" s="195">
        <v>0</v>
      </c>
      <c r="ETW13" s="49">
        <v>0</v>
      </c>
      <c r="ETX13" s="49">
        <v>0</v>
      </c>
      <c r="ETY13" s="49">
        <v>0</v>
      </c>
      <c r="ETZ13" s="49">
        <v>1046</v>
      </c>
      <c r="EUA13" s="49">
        <v>0</v>
      </c>
      <c r="EUB13" s="808">
        <f t="shared" si="1204"/>
        <v>1046</v>
      </c>
      <c r="EUC13" s="211">
        <f t="shared" si="1205"/>
        <v>174.33333333333334</v>
      </c>
      <c r="EUD13" s="829">
        <v>0</v>
      </c>
      <c r="EUE13" s="49">
        <v>0</v>
      </c>
      <c r="EUF13" s="49">
        <v>36</v>
      </c>
      <c r="EUG13" s="49">
        <v>0</v>
      </c>
      <c r="EUH13" s="49">
        <v>0</v>
      </c>
      <c r="EUI13" s="830">
        <v>0</v>
      </c>
      <c r="EUJ13" s="826">
        <f t="shared" si="1206"/>
        <v>36</v>
      </c>
      <c r="EUK13" s="211">
        <f t="shared" si="1207"/>
        <v>6</v>
      </c>
      <c r="EUL13" s="458">
        <v>807</v>
      </c>
      <c r="EUM13" s="83">
        <v>0</v>
      </c>
      <c r="EUN13" s="83">
        <v>0</v>
      </c>
      <c r="EUO13" s="83">
        <v>0</v>
      </c>
      <c r="EUP13" s="83">
        <v>810</v>
      </c>
      <c r="EUQ13" s="83">
        <v>505</v>
      </c>
      <c r="EUR13" s="808">
        <f t="shared" si="1208"/>
        <v>2122</v>
      </c>
      <c r="EUS13" s="211">
        <f t="shared" si="1209"/>
        <v>353.66666666666669</v>
      </c>
      <c r="EUT13" s="458">
        <v>0</v>
      </c>
      <c r="EUU13" s="83">
        <v>0</v>
      </c>
      <c r="EUV13" s="83">
        <v>0</v>
      </c>
      <c r="EUW13" s="83">
        <v>0</v>
      </c>
      <c r="EUX13" s="83">
        <v>0</v>
      </c>
      <c r="EUY13" s="83">
        <v>0</v>
      </c>
      <c r="EUZ13" s="808">
        <f t="shared" si="1210"/>
        <v>0</v>
      </c>
      <c r="EVA13" s="211">
        <f t="shared" si="1211"/>
        <v>0</v>
      </c>
      <c r="EVB13" s="195">
        <v>0</v>
      </c>
      <c r="EVC13" s="49">
        <v>0</v>
      </c>
      <c r="EVD13" s="49">
        <v>0</v>
      </c>
      <c r="EVE13" s="49">
        <v>0</v>
      </c>
      <c r="EVF13" s="49">
        <v>0</v>
      </c>
      <c r="EVG13" s="49">
        <v>0</v>
      </c>
      <c r="EVH13" s="808">
        <f t="shared" si="1212"/>
        <v>0</v>
      </c>
      <c r="EVI13" s="211">
        <f t="shared" si="1213"/>
        <v>0</v>
      </c>
      <c r="EVJ13" s="195">
        <v>0</v>
      </c>
      <c r="EVK13" s="49">
        <v>0</v>
      </c>
      <c r="EVL13" s="49">
        <v>0</v>
      </c>
      <c r="EVM13" s="49">
        <v>0</v>
      </c>
      <c r="EVN13" s="49">
        <v>0</v>
      </c>
      <c r="EVO13" s="49">
        <v>0</v>
      </c>
      <c r="EVP13" s="808">
        <f t="shared" si="1214"/>
        <v>0</v>
      </c>
      <c r="EVQ13" s="211">
        <f t="shared" si="1215"/>
        <v>0</v>
      </c>
      <c r="EVR13" s="195">
        <v>0</v>
      </c>
      <c r="EVS13" s="49">
        <v>431</v>
      </c>
      <c r="EVT13" s="49">
        <v>0</v>
      </c>
      <c r="EVU13" s="49">
        <v>0</v>
      </c>
      <c r="EVV13" s="49">
        <v>1210</v>
      </c>
      <c r="EVW13" s="49">
        <v>0</v>
      </c>
      <c r="EVX13" s="808">
        <f t="shared" si="1216"/>
        <v>1641</v>
      </c>
      <c r="EVY13" s="211">
        <f t="shared" si="1217"/>
        <v>273.5</v>
      </c>
      <c r="EVZ13" s="195">
        <v>0</v>
      </c>
      <c r="EWA13" s="49">
        <v>0</v>
      </c>
      <c r="EWB13" s="49">
        <v>0</v>
      </c>
      <c r="EWC13" s="49">
        <v>1656</v>
      </c>
      <c r="EWD13" s="49">
        <v>0</v>
      </c>
      <c r="EWE13" s="49">
        <v>328</v>
      </c>
      <c r="EWF13" s="808">
        <f t="shared" si="1218"/>
        <v>1984</v>
      </c>
      <c r="EWG13" s="211">
        <f t="shared" si="1219"/>
        <v>330.66666666666669</v>
      </c>
      <c r="EWH13" s="195">
        <v>38</v>
      </c>
      <c r="EWI13" s="49">
        <v>0</v>
      </c>
      <c r="EWJ13" s="49">
        <v>0</v>
      </c>
      <c r="EWK13" s="49">
        <v>0</v>
      </c>
      <c r="EWL13" s="49">
        <v>1030</v>
      </c>
      <c r="EWM13" s="49">
        <v>53</v>
      </c>
      <c r="EWN13" s="808">
        <f t="shared" si="1220"/>
        <v>1121</v>
      </c>
      <c r="EWO13" s="211">
        <f t="shared" si="1221"/>
        <v>186.83333333333334</v>
      </c>
      <c r="EWP13" s="195">
        <v>521</v>
      </c>
      <c r="EWQ13" s="49">
        <v>56</v>
      </c>
      <c r="EWR13" s="49">
        <v>38</v>
      </c>
      <c r="EWS13" s="49">
        <v>226</v>
      </c>
      <c r="EWT13" s="49">
        <v>969</v>
      </c>
      <c r="EWU13" s="49">
        <v>477</v>
      </c>
      <c r="EWV13" s="808">
        <f t="shared" si="1222"/>
        <v>2287</v>
      </c>
      <c r="EWW13" s="211">
        <f t="shared" si="1223"/>
        <v>381.16666666666669</v>
      </c>
      <c r="EWX13" s="244">
        <v>611</v>
      </c>
      <c r="EWY13" s="64">
        <v>0</v>
      </c>
      <c r="EWZ13" s="64">
        <v>0</v>
      </c>
      <c r="EXA13" s="64">
        <v>0</v>
      </c>
      <c r="EXB13" s="64">
        <v>28</v>
      </c>
      <c r="EXC13" s="64">
        <v>709</v>
      </c>
      <c r="EXD13" s="808">
        <f t="shared" si="1224"/>
        <v>1348</v>
      </c>
      <c r="EXE13" s="211">
        <f t="shared" si="1225"/>
        <v>224.66666666666666</v>
      </c>
      <c r="EXF13" s="195">
        <v>0</v>
      </c>
      <c r="EXG13" s="49">
        <v>0</v>
      </c>
      <c r="EXH13" s="49">
        <v>0</v>
      </c>
      <c r="EXI13" s="49">
        <v>0</v>
      </c>
      <c r="EXJ13" s="49">
        <v>0</v>
      </c>
      <c r="EXK13" s="49">
        <v>0</v>
      </c>
      <c r="EXL13" s="808">
        <f t="shared" si="1226"/>
        <v>0</v>
      </c>
      <c r="EXM13" s="211">
        <f t="shared" si="1227"/>
        <v>0</v>
      </c>
      <c r="EXN13" s="244">
        <v>0</v>
      </c>
      <c r="EXO13" s="64">
        <v>0</v>
      </c>
      <c r="EXP13" s="64">
        <v>0</v>
      </c>
      <c r="EXQ13" s="64">
        <v>0</v>
      </c>
      <c r="EXR13" s="64">
        <v>0</v>
      </c>
      <c r="EXS13" s="64"/>
      <c r="EXT13" s="808">
        <f t="shared" si="1228"/>
        <v>0</v>
      </c>
      <c r="EXU13" s="211">
        <f t="shared" si="1229"/>
        <v>0</v>
      </c>
      <c r="EXV13" s="195">
        <v>0</v>
      </c>
      <c r="EXW13" s="49">
        <v>0</v>
      </c>
      <c r="EXX13" s="49">
        <v>0</v>
      </c>
      <c r="EXY13" s="49">
        <v>0</v>
      </c>
      <c r="EXZ13" s="49">
        <v>0</v>
      </c>
      <c r="EYA13" s="49">
        <v>0</v>
      </c>
      <c r="EYB13" s="808">
        <f t="shared" si="1230"/>
        <v>0</v>
      </c>
      <c r="EYC13" s="211">
        <f t="shared" si="1231"/>
        <v>0</v>
      </c>
      <c r="EYD13" s="458">
        <v>839</v>
      </c>
      <c r="EYE13" s="83">
        <v>0</v>
      </c>
      <c r="EYF13" s="83">
        <v>0</v>
      </c>
      <c r="EYG13" s="83">
        <v>0</v>
      </c>
      <c r="EYH13" s="83">
        <v>0</v>
      </c>
      <c r="EYI13" s="83">
        <v>0</v>
      </c>
      <c r="EYJ13" s="808">
        <f t="shared" si="1232"/>
        <v>839</v>
      </c>
      <c r="EYK13" s="211">
        <f t="shared" si="1233"/>
        <v>139.83333333333334</v>
      </c>
      <c r="EYL13" s="195">
        <v>79</v>
      </c>
      <c r="EYM13" s="49">
        <v>191</v>
      </c>
      <c r="EYN13" s="49">
        <v>0</v>
      </c>
      <c r="EYO13" s="49">
        <v>0</v>
      </c>
      <c r="EYP13" s="49">
        <v>0</v>
      </c>
      <c r="EYQ13" s="49">
        <v>0</v>
      </c>
      <c r="EYR13" s="808">
        <f t="shared" si="1234"/>
        <v>270</v>
      </c>
      <c r="EYS13" s="211">
        <f t="shared" si="1235"/>
        <v>45</v>
      </c>
      <c r="EYT13" s="195">
        <v>842</v>
      </c>
      <c r="EYU13" s="49">
        <v>47</v>
      </c>
      <c r="EYV13" s="49">
        <v>23</v>
      </c>
      <c r="EYW13" s="49">
        <v>0</v>
      </c>
      <c r="EYX13" s="49">
        <v>0</v>
      </c>
      <c r="EYY13" s="49">
        <v>1314</v>
      </c>
      <c r="EYZ13" s="808">
        <f t="shared" si="1236"/>
        <v>2226</v>
      </c>
      <c r="EZA13" s="211">
        <f t="shared" si="1237"/>
        <v>371</v>
      </c>
      <c r="EZB13" s="195">
        <v>0</v>
      </c>
      <c r="EZC13" s="49">
        <v>0</v>
      </c>
      <c r="EZD13" s="49">
        <v>0</v>
      </c>
      <c r="EZE13" s="49">
        <v>0</v>
      </c>
      <c r="EZF13" s="49">
        <v>0</v>
      </c>
      <c r="EZG13" s="49">
        <v>0</v>
      </c>
      <c r="EZH13" s="808">
        <f t="shared" si="1238"/>
        <v>0</v>
      </c>
      <c r="EZI13" s="211">
        <f t="shared" si="1239"/>
        <v>0</v>
      </c>
      <c r="EZJ13" s="195">
        <v>0</v>
      </c>
      <c r="EZK13" s="49">
        <v>44</v>
      </c>
      <c r="EZL13" s="49">
        <v>0</v>
      </c>
      <c r="EZM13" s="49">
        <v>1017</v>
      </c>
      <c r="EZN13" s="49">
        <v>0</v>
      </c>
      <c r="EZO13" s="49">
        <v>0</v>
      </c>
      <c r="EZP13" s="872">
        <f t="shared" si="1240"/>
        <v>1061</v>
      </c>
      <c r="EZQ13" s="873">
        <f t="shared" si="1241"/>
        <v>176.83333333333334</v>
      </c>
      <c r="EZR13" s="195">
        <v>1408</v>
      </c>
      <c r="EZS13" s="49">
        <v>1136</v>
      </c>
      <c r="EZT13" s="49">
        <v>388</v>
      </c>
      <c r="EZU13" s="49">
        <v>0</v>
      </c>
      <c r="EZV13" s="49">
        <v>0</v>
      </c>
      <c r="EZW13" s="49">
        <v>25</v>
      </c>
      <c r="EZX13" s="872">
        <f t="shared" si="1242"/>
        <v>2957</v>
      </c>
      <c r="EZY13" s="873">
        <f t="shared" si="1243"/>
        <v>492.83333333333331</v>
      </c>
      <c r="EZZ13" s="195">
        <v>358</v>
      </c>
      <c r="FAA13" s="49">
        <v>99</v>
      </c>
      <c r="FAB13" s="49">
        <v>0</v>
      </c>
      <c r="FAC13" s="49">
        <v>113</v>
      </c>
      <c r="FAD13" s="49">
        <v>0</v>
      </c>
      <c r="FAE13" s="49">
        <v>198</v>
      </c>
      <c r="FAF13" s="872">
        <f t="shared" si="1244"/>
        <v>768</v>
      </c>
      <c r="FAG13" s="873">
        <f t="shared" si="1245"/>
        <v>128</v>
      </c>
      <c r="FAH13" s="195">
        <v>0</v>
      </c>
      <c r="FAI13" s="49">
        <v>0</v>
      </c>
      <c r="FAJ13" s="49">
        <v>0</v>
      </c>
      <c r="FAK13" s="49">
        <v>0</v>
      </c>
      <c r="FAL13" s="49">
        <v>1343</v>
      </c>
      <c r="FAM13" s="49">
        <v>0</v>
      </c>
      <c r="FAN13" s="872">
        <f t="shared" si="1246"/>
        <v>1343</v>
      </c>
      <c r="FAO13" s="873">
        <f t="shared" si="1247"/>
        <v>223.83333333333334</v>
      </c>
      <c r="FAP13" s="195">
        <v>0</v>
      </c>
      <c r="FAQ13" s="49">
        <v>0</v>
      </c>
      <c r="FAR13" s="49">
        <v>0</v>
      </c>
      <c r="FAS13" s="49">
        <v>0</v>
      </c>
      <c r="FAT13" s="49">
        <v>0</v>
      </c>
      <c r="FAU13" s="49"/>
      <c r="FAV13" s="872">
        <f t="shared" si="1248"/>
        <v>0</v>
      </c>
      <c r="FAW13" s="873">
        <f t="shared" si="1249"/>
        <v>0</v>
      </c>
    </row>
    <row r="14" spans="1:4105" s="8" customFormat="1" ht="15" customHeight="1" x14ac:dyDescent="0.2">
      <c r="A14" s="21">
        <v>8</v>
      </c>
      <c r="B14" s="21" t="s">
        <v>287</v>
      </c>
      <c r="C14" s="275" t="s">
        <v>288</v>
      </c>
      <c r="D14" s="21">
        <v>50</v>
      </c>
      <c r="E14" s="24">
        <v>0</v>
      </c>
      <c r="F14" s="24">
        <v>17124</v>
      </c>
      <c r="G14" s="24"/>
      <c r="H14" s="24"/>
      <c r="I14" s="24"/>
      <c r="J14" s="360">
        <f>SUMIF(SUMPK!$B:$B,$B:$B,SUMPK!$O:$O)</f>
        <v>2430</v>
      </c>
      <c r="K14" s="24"/>
      <c r="L14" s="24">
        <f t="shared" ref="L14" si="1253">F14+H14-J14</f>
        <v>14694</v>
      </c>
      <c r="M14" s="24">
        <f t="shared" ref="M14" si="1254">K14+L14</f>
        <v>14694</v>
      </c>
      <c r="N14" s="15">
        <v>1363.1666666666667</v>
      </c>
      <c r="O14" s="276">
        <f t="shared" si="0"/>
        <v>10.779312874434527</v>
      </c>
      <c r="P14" s="15">
        <v>1265.1666666666667</v>
      </c>
      <c r="Q14" s="276">
        <f t="shared" si="571"/>
        <v>69.685680411013038</v>
      </c>
      <c r="R14" s="277">
        <f t="shared" si="572"/>
        <v>2930.7692307692309</v>
      </c>
      <c r="S14" s="222">
        <v>76200</v>
      </c>
      <c r="T14" s="276">
        <f t="shared" si="573"/>
        <v>5.0137007874015742</v>
      </c>
      <c r="U14" s="278"/>
      <c r="V14" s="277">
        <f t="shared" si="1"/>
        <v>5.0137007874015742</v>
      </c>
      <c r="W14" s="320">
        <f t="shared" si="1252"/>
        <v>1</v>
      </c>
      <c r="X14" s="299"/>
      <c r="Y14" s="280"/>
      <c r="Z14" s="280"/>
      <c r="AA14" s="280"/>
      <c r="AB14" s="280"/>
      <c r="AC14" s="662">
        <v>20</v>
      </c>
      <c r="AD14" s="648"/>
      <c r="AE14" s="49"/>
      <c r="AF14" s="49"/>
      <c r="AG14" s="49"/>
      <c r="AH14" s="47"/>
      <c r="AI14" s="47"/>
      <c r="AJ14" s="42"/>
      <c r="AK14" s="43"/>
      <c r="AL14" s="48"/>
      <c r="AM14" s="47"/>
      <c r="AN14" s="47"/>
      <c r="AO14" s="47"/>
      <c r="AP14" s="47"/>
      <c r="AQ14" s="47"/>
      <c r="AR14" s="42"/>
      <c r="AS14" s="43"/>
      <c r="AT14" s="48"/>
      <c r="AU14" s="49"/>
      <c r="AV14" s="49"/>
      <c r="AW14" s="49"/>
      <c r="AX14" s="49"/>
      <c r="AY14" s="49"/>
      <c r="AZ14" s="42"/>
      <c r="BA14" s="43"/>
      <c r="BB14" s="48"/>
      <c r="BC14" s="49"/>
      <c r="BD14" s="49"/>
      <c r="BE14" s="49"/>
      <c r="BF14" s="49"/>
      <c r="BG14" s="49"/>
      <c r="BH14" s="42"/>
      <c r="BI14" s="43"/>
      <c r="BJ14" s="48"/>
      <c r="BK14" s="49"/>
      <c r="BL14" s="49"/>
      <c r="BM14" s="49"/>
      <c r="BN14" s="49"/>
      <c r="BO14" s="49"/>
      <c r="BP14" s="42"/>
      <c r="BQ14" s="43"/>
      <c r="BR14" s="48"/>
      <c r="BS14" s="49"/>
      <c r="BT14" s="49"/>
      <c r="BU14" s="49"/>
      <c r="BV14" s="49"/>
      <c r="BW14" s="49"/>
      <c r="BX14" s="42"/>
      <c r="BY14" s="43"/>
      <c r="BZ14" s="48"/>
      <c r="CA14" s="49"/>
      <c r="CB14" s="49"/>
      <c r="CC14" s="49"/>
      <c r="CD14" s="49"/>
      <c r="CE14" s="49"/>
      <c r="CF14" s="42"/>
      <c r="CG14" s="43"/>
      <c r="CH14" s="63"/>
      <c r="CI14" s="64"/>
      <c r="CJ14" s="64"/>
      <c r="CK14" s="64"/>
      <c r="CL14" s="64"/>
      <c r="CM14" s="64"/>
      <c r="CN14" s="42"/>
      <c r="CO14" s="43"/>
      <c r="CP14" s="48"/>
      <c r="CQ14" s="49"/>
      <c r="CR14" s="49"/>
      <c r="CS14" s="49"/>
      <c r="CT14" s="49"/>
      <c r="CU14" s="49"/>
      <c r="CV14" s="42"/>
      <c r="CW14" s="43"/>
      <c r="CX14" s="22"/>
      <c r="CY14" s="49"/>
      <c r="CZ14" s="49"/>
      <c r="DA14" s="49"/>
      <c r="DB14" s="49"/>
      <c r="DC14" s="49"/>
      <c r="DD14" s="42"/>
      <c r="DE14" s="43"/>
      <c r="DF14" s="48"/>
      <c r="DG14" s="49"/>
      <c r="DH14" s="49"/>
      <c r="DI14" s="49"/>
      <c r="DJ14" s="49"/>
      <c r="DK14" s="49"/>
      <c r="DL14" s="42"/>
      <c r="DM14" s="43"/>
      <c r="DN14" s="48"/>
      <c r="DO14" s="49"/>
      <c r="DP14" s="49"/>
      <c r="DQ14" s="49"/>
      <c r="DR14" s="49"/>
      <c r="DS14" s="49"/>
      <c r="DT14" s="42"/>
      <c r="DU14" s="43"/>
      <c r="DV14" s="48"/>
      <c r="DW14" s="49"/>
      <c r="DX14" s="49"/>
      <c r="DY14" s="49"/>
      <c r="DZ14" s="49"/>
      <c r="EA14" s="49"/>
      <c r="EB14" s="42"/>
      <c r="EC14" s="43"/>
      <c r="ED14" s="48"/>
      <c r="EE14" s="49"/>
      <c r="EF14" s="49"/>
      <c r="EG14" s="49"/>
      <c r="EH14" s="49"/>
      <c r="EI14" s="49"/>
      <c r="EJ14" s="42"/>
      <c r="EK14" s="43"/>
      <c r="EL14" s="48"/>
      <c r="EM14" s="49"/>
      <c r="EN14" s="49"/>
      <c r="EO14" s="49"/>
      <c r="EP14" s="49"/>
      <c r="EQ14" s="49"/>
      <c r="ER14" s="42"/>
      <c r="ES14" s="43"/>
      <c r="ET14" s="48"/>
      <c r="EU14" s="49"/>
      <c r="EV14" s="49"/>
      <c r="EW14" s="49"/>
      <c r="EX14" s="49"/>
      <c r="EY14" s="49"/>
      <c r="EZ14" s="42"/>
      <c r="FA14" s="43"/>
      <c r="FB14" s="48"/>
      <c r="FC14" s="49"/>
      <c r="FD14" s="49"/>
      <c r="FE14" s="49"/>
      <c r="FF14" s="49"/>
      <c r="FG14" s="49"/>
      <c r="FH14" s="42"/>
      <c r="FI14" s="43"/>
      <c r="FJ14" s="48"/>
      <c r="FK14" s="49"/>
      <c r="FL14" s="49"/>
      <c r="FM14" s="49"/>
      <c r="FN14" s="49"/>
      <c r="FO14" s="49"/>
      <c r="FP14" s="42"/>
      <c r="FQ14" s="43"/>
      <c r="FR14" s="48"/>
      <c r="FS14" s="49"/>
      <c r="FT14" s="49"/>
      <c r="FU14" s="49"/>
      <c r="FV14" s="49"/>
      <c r="FW14" s="49"/>
      <c r="FX14" s="42"/>
      <c r="FY14" s="43"/>
      <c r="FZ14" s="48"/>
      <c r="GA14" s="49"/>
      <c r="GB14" s="49"/>
      <c r="GC14" s="49"/>
      <c r="GD14" s="49"/>
      <c r="GE14" s="49"/>
      <c r="GF14" s="42"/>
      <c r="GG14" s="43"/>
      <c r="GH14" s="48"/>
      <c r="GI14" s="49"/>
      <c r="GJ14" s="49"/>
      <c r="GK14" s="49"/>
      <c r="GL14" s="49"/>
      <c r="GM14" s="49"/>
      <c r="GN14" s="42"/>
      <c r="GO14" s="43"/>
      <c r="GP14" s="48"/>
      <c r="GQ14" s="49"/>
      <c r="GR14" s="49"/>
      <c r="GS14" s="49"/>
      <c r="GT14" s="49"/>
      <c r="GU14" s="49"/>
      <c r="GV14" s="42"/>
      <c r="GW14" s="43"/>
      <c r="GX14" s="48"/>
      <c r="GY14" s="49"/>
      <c r="GZ14" s="49"/>
      <c r="HA14" s="49"/>
      <c r="HB14" s="49"/>
      <c r="HC14" s="49"/>
      <c r="HD14" s="42"/>
      <c r="HE14" s="43"/>
      <c r="HF14" s="48"/>
      <c r="HG14" s="49"/>
      <c r="HH14" s="49"/>
      <c r="HI14" s="49"/>
      <c r="HJ14" s="49"/>
      <c r="HK14" s="49"/>
      <c r="HL14" s="42"/>
      <c r="HM14" s="43"/>
      <c r="HN14" s="82"/>
      <c r="HO14" s="83"/>
      <c r="HP14" s="83"/>
      <c r="HQ14" s="83"/>
      <c r="HR14" s="83"/>
      <c r="HS14" s="83"/>
      <c r="HT14" s="42"/>
      <c r="HU14" s="43"/>
      <c r="HV14" s="48"/>
      <c r="HW14" s="49"/>
      <c r="HX14" s="49"/>
      <c r="HY14" s="49"/>
      <c r="HZ14" s="49"/>
      <c r="IA14" s="49"/>
      <c r="IB14" s="42"/>
      <c r="IC14" s="43"/>
      <c r="ID14" s="48"/>
      <c r="IE14" s="49"/>
      <c r="IF14" s="49"/>
      <c r="IG14" s="49"/>
      <c r="IH14" s="49"/>
      <c r="II14" s="49"/>
      <c r="IJ14" s="42"/>
      <c r="IK14" s="43"/>
      <c r="IL14" s="48"/>
      <c r="IM14" s="49"/>
      <c r="IN14" s="49"/>
      <c r="IO14" s="49"/>
      <c r="IP14" s="49"/>
      <c r="IQ14" s="49"/>
      <c r="IR14" s="42"/>
      <c r="IS14" s="43"/>
      <c r="IT14" s="48"/>
      <c r="IU14" s="49"/>
      <c r="IV14" s="49"/>
      <c r="IW14" s="49"/>
      <c r="IX14" s="49"/>
      <c r="IY14" s="49"/>
      <c r="IZ14" s="42"/>
      <c r="JA14" s="43"/>
      <c r="JB14" s="48"/>
      <c r="JC14" s="49"/>
      <c r="JD14" s="49"/>
      <c r="JE14" s="49"/>
      <c r="JF14" s="49"/>
      <c r="JG14" s="49"/>
      <c r="JH14" s="42"/>
      <c r="JI14" s="43"/>
      <c r="JJ14" s="48"/>
      <c r="JK14" s="49"/>
      <c r="JL14" s="49"/>
      <c r="JM14" s="49"/>
      <c r="JN14" s="49"/>
      <c r="JO14" s="49"/>
      <c r="JP14" s="42"/>
      <c r="JQ14" s="43"/>
      <c r="JR14" s="48"/>
      <c r="JS14" s="49"/>
      <c r="JT14" s="49"/>
      <c r="JU14" s="49"/>
      <c r="JV14" s="49"/>
      <c r="JW14" s="49"/>
      <c r="JX14" s="42"/>
      <c r="JY14" s="43"/>
      <c r="JZ14" s="48"/>
      <c r="KA14" s="49"/>
      <c r="KB14" s="49"/>
      <c r="KC14" s="49"/>
      <c r="KD14" s="49"/>
      <c r="KE14" s="49"/>
      <c r="KF14" s="42"/>
      <c r="KG14" s="43"/>
      <c r="KH14" s="48"/>
      <c r="KI14" s="49"/>
      <c r="KJ14" s="49"/>
      <c r="KK14" s="49"/>
      <c r="KL14" s="49"/>
      <c r="KM14" s="49"/>
      <c r="KN14" s="42"/>
      <c r="KO14" s="43"/>
      <c r="KP14" s="48"/>
      <c r="KQ14" s="49"/>
      <c r="KR14" s="49"/>
      <c r="KS14" s="49"/>
      <c r="KT14" s="49"/>
      <c r="KU14" s="49"/>
      <c r="KV14" s="42"/>
      <c r="KW14" s="43"/>
      <c r="KX14" s="48"/>
      <c r="KY14" s="49"/>
      <c r="KZ14" s="49"/>
      <c r="LA14" s="49"/>
      <c r="LB14" s="49"/>
      <c r="LC14" s="49"/>
      <c r="LD14" s="42"/>
      <c r="LE14" s="43"/>
      <c r="LF14" s="48"/>
      <c r="LG14" s="49"/>
      <c r="LH14" s="49"/>
      <c r="LI14" s="49"/>
      <c r="LJ14" s="49"/>
      <c r="LK14" s="49"/>
      <c r="LL14" s="42"/>
      <c r="LM14" s="43"/>
      <c r="LN14" s="48"/>
      <c r="LO14" s="49"/>
      <c r="LP14" s="49"/>
      <c r="LQ14" s="49"/>
      <c r="LR14" s="49"/>
      <c r="LS14" s="49"/>
      <c r="LT14" s="42"/>
      <c r="LU14" s="43"/>
      <c r="LV14" s="48"/>
      <c r="LW14" s="49"/>
      <c r="LX14" s="49"/>
      <c r="LY14" s="49"/>
      <c r="LZ14" s="49"/>
      <c r="MA14" s="49"/>
      <c r="MB14" s="42"/>
      <c r="MC14" s="43"/>
      <c r="MD14" s="48"/>
      <c r="ME14" s="49"/>
      <c r="MF14" s="49"/>
      <c r="MG14" s="49"/>
      <c r="MH14" s="49"/>
      <c r="MI14" s="49"/>
      <c r="MJ14" s="42"/>
      <c r="MK14" s="43"/>
      <c r="ML14" s="48"/>
      <c r="MM14" s="49"/>
      <c r="MN14" s="49"/>
      <c r="MO14" s="49"/>
      <c r="MP14" s="49"/>
      <c r="MQ14" s="49"/>
      <c r="MR14" s="42"/>
      <c r="MS14" s="43"/>
      <c r="MT14" s="48"/>
      <c r="MU14" s="49"/>
      <c r="MV14" s="49"/>
      <c r="MW14" s="49"/>
      <c r="MX14" s="49"/>
      <c r="MY14" s="49"/>
      <c r="MZ14" s="42"/>
      <c r="NA14" s="43"/>
      <c r="NB14" s="48"/>
      <c r="NC14" s="49"/>
      <c r="ND14" s="49"/>
      <c r="NE14" s="49"/>
      <c r="NF14" s="49"/>
      <c r="NG14" s="49"/>
      <c r="NH14" s="42"/>
      <c r="NI14" s="43"/>
      <c r="NJ14" s="48"/>
      <c r="NK14" s="49"/>
      <c r="NL14" s="49"/>
      <c r="NM14" s="49"/>
      <c r="NN14" s="49"/>
      <c r="NO14" s="49"/>
      <c r="NP14" s="42"/>
      <c r="NQ14" s="43"/>
      <c r="NR14" s="48"/>
      <c r="NS14" s="49"/>
      <c r="NT14" s="49"/>
      <c r="NU14" s="49"/>
      <c r="NV14" s="49"/>
      <c r="NW14" s="49"/>
      <c r="NX14" s="42"/>
      <c r="NY14" s="43"/>
      <c r="NZ14" s="48"/>
      <c r="OA14" s="49"/>
      <c r="OB14" s="49"/>
      <c r="OC14" s="49"/>
      <c r="OD14" s="49"/>
      <c r="OE14" s="49"/>
      <c r="OF14" s="42"/>
      <c r="OG14" s="43"/>
      <c r="OH14" s="48"/>
      <c r="OI14" s="49"/>
      <c r="OJ14" s="49"/>
      <c r="OK14" s="49"/>
      <c r="OL14" s="49"/>
      <c r="OM14" s="49"/>
      <c r="ON14" s="42"/>
      <c r="OO14" s="43"/>
      <c r="OP14" s="48"/>
      <c r="OQ14" s="49"/>
      <c r="OR14" s="49"/>
      <c r="OS14" s="49"/>
      <c r="OT14" s="49"/>
      <c r="OU14" s="49"/>
      <c r="OV14" s="42"/>
      <c r="OW14" s="43"/>
      <c r="OX14" s="48"/>
      <c r="OY14" s="49"/>
      <c r="OZ14" s="49"/>
      <c r="PA14" s="49"/>
      <c r="PB14" s="49"/>
      <c r="PC14" s="49"/>
      <c r="PD14" s="67"/>
      <c r="PE14" s="68"/>
      <c r="PF14" s="48"/>
      <c r="PG14" s="49"/>
      <c r="PH14" s="49"/>
      <c r="PI14" s="49"/>
      <c r="PJ14" s="49"/>
      <c r="PK14" s="49"/>
      <c r="PL14" s="67"/>
      <c r="PM14" s="68"/>
      <c r="PN14" s="48"/>
      <c r="PO14" s="49"/>
      <c r="PP14" s="49"/>
      <c r="PQ14" s="49"/>
      <c r="PR14" s="49"/>
      <c r="PS14" s="49"/>
      <c r="PT14" s="67"/>
      <c r="PU14" s="68"/>
      <c r="PV14" s="106"/>
      <c r="PW14" s="107"/>
      <c r="PX14" s="107"/>
      <c r="PY14" s="107"/>
      <c r="PZ14" s="107"/>
      <c r="QA14" s="107"/>
      <c r="QB14" s="104"/>
      <c r="QC14" s="112"/>
      <c r="QD14" s="106"/>
      <c r="QE14" s="107"/>
      <c r="QF14" s="107"/>
      <c r="QG14" s="107"/>
      <c r="QH14" s="107"/>
      <c r="QI14" s="107"/>
      <c r="QJ14" s="104"/>
      <c r="QK14" s="105"/>
      <c r="QL14" s="106"/>
      <c r="QM14" s="107"/>
      <c r="QN14" s="107"/>
      <c r="QO14" s="107"/>
      <c r="QP14" s="107"/>
      <c r="QQ14" s="107"/>
      <c r="QR14" s="104"/>
      <c r="QS14" s="105"/>
      <c r="QT14" s="48"/>
      <c r="QU14" s="49"/>
      <c r="QV14" s="49"/>
      <c r="QW14" s="49"/>
      <c r="QX14" s="49"/>
      <c r="QY14" s="49"/>
      <c r="QZ14" s="67"/>
      <c r="RA14" s="68"/>
      <c r="RB14" s="106"/>
      <c r="RC14" s="107"/>
      <c r="RD14" s="107"/>
      <c r="RE14" s="107"/>
      <c r="RF14" s="107"/>
      <c r="RG14" s="107"/>
      <c r="RH14" s="104"/>
      <c r="RI14" s="105"/>
      <c r="RJ14" s="106"/>
      <c r="RK14" s="107"/>
      <c r="RL14" s="107"/>
      <c r="RM14" s="107"/>
      <c r="RN14" s="107"/>
      <c r="RO14" s="107"/>
      <c r="RP14" s="104"/>
      <c r="RQ14" s="105"/>
      <c r="RR14" s="106"/>
      <c r="RS14" s="107"/>
      <c r="RT14" s="107"/>
      <c r="RU14" s="107"/>
      <c r="RV14" s="107"/>
      <c r="RW14" s="107"/>
      <c r="RX14" s="104"/>
      <c r="RY14" s="105"/>
      <c r="RZ14" s="106"/>
      <c r="SA14" s="107"/>
      <c r="SB14" s="107"/>
      <c r="SC14" s="107"/>
      <c r="SD14" s="107"/>
      <c r="SE14" s="107"/>
      <c r="SF14" s="104"/>
      <c r="SG14" s="105"/>
      <c r="SH14" s="106"/>
      <c r="SI14" s="107"/>
      <c r="SJ14" s="107"/>
      <c r="SK14" s="107"/>
      <c r="SL14" s="107"/>
      <c r="SM14" s="107"/>
      <c r="SN14" s="104"/>
      <c r="SO14" s="105"/>
      <c r="SP14" s="106"/>
      <c r="SQ14" s="107"/>
      <c r="SR14" s="107"/>
      <c r="SS14" s="107"/>
      <c r="ST14" s="107"/>
      <c r="SU14" s="107"/>
      <c r="SV14" s="104"/>
      <c r="SW14" s="105"/>
      <c r="SX14" s="106"/>
      <c r="SY14" s="107"/>
      <c r="SZ14" s="107"/>
      <c r="TA14" s="107"/>
      <c r="TB14" s="107"/>
      <c r="TC14" s="107"/>
      <c r="TD14" s="104"/>
      <c r="TE14" s="105"/>
      <c r="TF14" s="106"/>
      <c r="TG14" s="107"/>
      <c r="TH14" s="107"/>
      <c r="TI14" s="107"/>
      <c r="TJ14" s="107"/>
      <c r="TK14" s="107"/>
      <c r="TL14" s="104"/>
      <c r="TM14" s="105"/>
      <c r="TN14" s="48"/>
      <c r="TO14" s="49"/>
      <c r="TP14" s="49"/>
      <c r="TQ14" s="49"/>
      <c r="TR14" s="49"/>
      <c r="TS14" s="49"/>
      <c r="TT14" s="67"/>
      <c r="TU14" s="68"/>
      <c r="TV14" s="54"/>
      <c r="TW14" s="127"/>
      <c r="TX14" s="127"/>
      <c r="TY14" s="127"/>
      <c r="TZ14" s="127"/>
      <c r="UA14" s="127"/>
      <c r="UB14" s="42"/>
      <c r="UC14" s="43"/>
      <c r="UD14" s="106"/>
      <c r="UE14" s="107"/>
      <c r="UF14" s="107"/>
      <c r="UG14" s="107"/>
      <c r="UH14" s="107"/>
      <c r="UI14" s="107"/>
      <c r="UJ14" s="131"/>
      <c r="UK14" s="132"/>
      <c r="UL14" s="106"/>
      <c r="UM14" s="107"/>
      <c r="UN14" s="107"/>
      <c r="UO14" s="107"/>
      <c r="UP14" s="107"/>
      <c r="UQ14" s="107"/>
      <c r="UR14" s="131"/>
      <c r="US14" s="132"/>
      <c r="UT14" s="106"/>
      <c r="UU14" s="107"/>
      <c r="UV14" s="107"/>
      <c r="UW14" s="107"/>
      <c r="UX14" s="107"/>
      <c r="UY14" s="107"/>
      <c r="UZ14" s="107"/>
      <c r="VA14" s="104"/>
      <c r="VB14" s="105"/>
      <c r="VC14" s="106"/>
      <c r="VD14" s="107"/>
      <c r="VE14" s="107"/>
      <c r="VF14" s="107"/>
      <c r="VG14" s="107"/>
      <c r="VH14" s="107"/>
      <c r="VI14" s="104"/>
      <c r="VJ14" s="105"/>
      <c r="VK14" s="106"/>
      <c r="VL14" s="107"/>
      <c r="VM14" s="107"/>
      <c r="VN14" s="107"/>
      <c r="VO14" s="107"/>
      <c r="VP14" s="107"/>
      <c r="VQ14" s="104"/>
      <c r="VR14" s="105"/>
      <c r="VS14" s="48"/>
      <c r="VT14" s="49"/>
      <c r="VU14" s="49"/>
      <c r="VV14" s="49"/>
      <c r="VW14" s="49"/>
      <c r="VX14" s="49"/>
      <c r="VY14" s="67"/>
      <c r="VZ14" s="68"/>
      <c r="WA14" s="106"/>
      <c r="WB14" s="107"/>
      <c r="WC14" s="107"/>
      <c r="WD14" s="107"/>
      <c r="WE14" s="107"/>
      <c r="WF14" s="107"/>
      <c r="WG14" s="104"/>
      <c r="WH14" s="105"/>
      <c r="WI14" s="63"/>
      <c r="WJ14" s="64"/>
      <c r="WK14" s="64"/>
      <c r="WL14" s="64"/>
      <c r="WM14" s="64"/>
      <c r="WN14" s="64"/>
      <c r="WO14" s="67"/>
      <c r="WP14" s="68"/>
      <c r="WQ14" s="48"/>
      <c r="WR14" s="49"/>
      <c r="WS14" s="49"/>
      <c r="WT14" s="49"/>
      <c r="WU14" s="49"/>
      <c r="WV14" s="49"/>
      <c r="WW14" s="49"/>
      <c r="WX14" s="67"/>
      <c r="WY14" s="68"/>
      <c r="WZ14" s="48"/>
      <c r="XA14" s="49"/>
      <c r="XB14" s="49"/>
      <c r="XC14" s="49"/>
      <c r="XD14" s="49"/>
      <c r="XE14" s="49"/>
      <c r="XF14" s="49"/>
      <c r="XG14" s="67"/>
      <c r="XH14" s="68"/>
      <c r="XI14" s="48"/>
      <c r="XJ14" s="49"/>
      <c r="XK14" s="49"/>
      <c r="XL14" s="49"/>
      <c r="XM14" s="49"/>
      <c r="XN14" s="49"/>
      <c r="XO14" s="49"/>
      <c r="XP14" s="67"/>
      <c r="XQ14" s="68"/>
      <c r="XR14" s="48"/>
      <c r="XS14" s="49"/>
      <c r="XT14" s="49"/>
      <c r="XU14" s="49"/>
      <c r="XV14" s="49"/>
      <c r="XW14" s="49"/>
      <c r="XX14" s="49"/>
      <c r="XY14" s="67"/>
      <c r="XZ14" s="68"/>
      <c r="YA14" s="48"/>
      <c r="YB14" s="49"/>
      <c r="YC14" s="49"/>
      <c r="YD14" s="49"/>
      <c r="YE14" s="49"/>
      <c r="YF14" s="49"/>
      <c r="YG14" s="49"/>
      <c r="YH14" s="67"/>
      <c r="YI14" s="68"/>
      <c r="YJ14" s="48"/>
      <c r="YK14" s="49"/>
      <c r="YL14" s="49"/>
      <c r="YM14" s="49"/>
      <c r="YN14" s="49"/>
      <c r="YO14" s="49"/>
      <c r="YP14" s="49"/>
      <c r="YQ14" s="67"/>
      <c r="YR14" s="68"/>
      <c r="YS14" s="48"/>
      <c r="YT14" s="49"/>
      <c r="YU14" s="49"/>
      <c r="YV14" s="49"/>
      <c r="YW14" s="49"/>
      <c r="YX14" s="49"/>
      <c r="YY14" s="49"/>
      <c r="YZ14" s="67"/>
      <c r="ZA14" s="68"/>
      <c r="ZB14" s="48"/>
      <c r="ZC14" s="49"/>
      <c r="ZD14" s="49"/>
      <c r="ZE14" s="49"/>
      <c r="ZF14" s="49"/>
      <c r="ZG14" s="49"/>
      <c r="ZH14" s="67"/>
      <c r="ZI14" s="68"/>
      <c r="ZJ14" s="48"/>
      <c r="ZK14" s="49"/>
      <c r="ZL14" s="49"/>
      <c r="ZM14" s="49"/>
      <c r="ZN14" s="49"/>
      <c r="ZO14" s="49"/>
      <c r="ZP14" s="67"/>
      <c r="ZQ14" s="68"/>
      <c r="ZR14" s="63"/>
      <c r="ZS14" s="64"/>
      <c r="ZT14" s="64"/>
      <c r="ZU14" s="22"/>
      <c r="ZV14" s="22"/>
      <c r="ZW14" s="22"/>
      <c r="ZX14" s="67"/>
      <c r="ZY14" s="68"/>
      <c r="ZZ14" s="48"/>
      <c r="AAA14" s="49"/>
      <c r="AAB14" s="49"/>
      <c r="AAC14" s="49"/>
      <c r="AAD14" s="49"/>
      <c r="AAE14" s="49"/>
      <c r="AAF14" s="49"/>
      <c r="AAG14" s="67"/>
      <c r="AAH14" s="68"/>
      <c r="AAI14" s="48"/>
      <c r="AAJ14" s="49"/>
      <c r="AAK14" s="49"/>
      <c r="AAL14" s="49"/>
      <c r="AAM14" s="49"/>
      <c r="AAN14" s="49"/>
      <c r="AAO14" s="49"/>
      <c r="AAP14" s="67"/>
      <c r="AAQ14" s="68"/>
      <c r="AAR14" s="48"/>
      <c r="AAS14" s="49"/>
      <c r="AAT14" s="49"/>
      <c r="AAU14" s="49"/>
      <c r="AAV14" s="49"/>
      <c r="AAW14" s="49"/>
      <c r="AAX14" s="67"/>
      <c r="AAY14" s="68"/>
      <c r="AAZ14" s="48"/>
      <c r="ABA14" s="49"/>
      <c r="ABB14" s="49"/>
      <c r="ABC14" s="49"/>
      <c r="ABD14" s="49"/>
      <c r="ABE14" s="49"/>
      <c r="ABF14" s="67"/>
      <c r="ABG14" s="68"/>
      <c r="ABH14" s="48"/>
      <c r="ABI14" s="49"/>
      <c r="ABJ14" s="49"/>
      <c r="ABK14" s="49"/>
      <c r="ABL14" s="49"/>
      <c r="ABM14" s="49"/>
      <c r="ABN14" s="67"/>
      <c r="ABO14" s="68"/>
      <c r="ABP14" s="48"/>
      <c r="ABQ14" s="49"/>
      <c r="ABR14" s="49"/>
      <c r="ABS14" s="49"/>
      <c r="ABT14" s="49"/>
      <c r="ABU14" s="49"/>
      <c r="ABV14" s="67"/>
      <c r="ABW14" s="68"/>
      <c r="ABX14" s="48"/>
      <c r="ABY14" s="49"/>
      <c r="ABZ14" s="49"/>
      <c r="ACA14" s="49"/>
      <c r="ACB14" s="49"/>
      <c r="ACC14" s="49"/>
      <c r="ACD14" s="67"/>
      <c r="ACE14" s="68"/>
      <c r="ACF14" s="48"/>
      <c r="ACG14" s="49"/>
      <c r="ACH14" s="49"/>
      <c r="ACI14" s="49"/>
      <c r="ACJ14" s="49"/>
      <c r="ACK14" s="49"/>
      <c r="ACL14" s="67"/>
      <c r="ACM14" s="68"/>
      <c r="ACN14" s="48"/>
      <c r="ACO14" s="49"/>
      <c r="ACP14" s="49"/>
      <c r="ACQ14" s="49"/>
      <c r="ACR14" s="49"/>
      <c r="ACS14" s="49"/>
      <c r="ACT14" s="67"/>
      <c r="ACU14" s="68"/>
      <c r="ACV14" s="48"/>
      <c r="ACW14" s="49"/>
      <c r="ACX14" s="49"/>
      <c r="ACY14" s="49"/>
      <c r="ACZ14" s="49"/>
      <c r="ADA14" s="49"/>
      <c r="ADB14" s="67"/>
      <c r="ADC14" s="68"/>
      <c r="ADD14" s="48"/>
      <c r="ADE14" s="49"/>
      <c r="ADF14" s="49"/>
      <c r="ADG14" s="49"/>
      <c r="ADH14" s="49"/>
      <c r="ADI14" s="49"/>
      <c r="ADJ14" s="67"/>
      <c r="ADK14" s="68"/>
      <c r="ADL14" s="48"/>
      <c r="ADM14" s="49"/>
      <c r="ADN14" s="49"/>
      <c r="ADO14" s="49"/>
      <c r="ADP14" s="49"/>
      <c r="ADQ14" s="49"/>
      <c r="ADR14" s="67"/>
      <c r="ADS14" s="68"/>
      <c r="ADT14" s="48"/>
      <c r="ADU14" s="49"/>
      <c r="ADV14" s="49"/>
      <c r="ADW14" s="49"/>
      <c r="ADX14" s="49"/>
      <c r="ADY14" s="49"/>
      <c r="ADZ14" s="67"/>
      <c r="AEA14" s="68"/>
      <c r="AEB14" s="48"/>
      <c r="AEC14" s="49"/>
      <c r="AED14" s="49"/>
      <c r="AEE14" s="49"/>
      <c r="AEF14" s="49"/>
      <c r="AEG14" s="49"/>
      <c r="AEH14" s="67"/>
      <c r="AEI14" s="68"/>
      <c r="AEJ14" s="48"/>
      <c r="AEK14" s="49"/>
      <c r="AEL14" s="49"/>
      <c r="AEM14" s="49"/>
      <c r="AEN14" s="49"/>
      <c r="AEO14" s="49"/>
      <c r="AEP14" s="67"/>
      <c r="AEQ14" s="68"/>
      <c r="AER14" s="48"/>
      <c r="AES14" s="49"/>
      <c r="AET14" s="49"/>
      <c r="AEU14" s="49"/>
      <c r="AEV14" s="49"/>
      <c r="AEW14" s="49"/>
      <c r="AEX14" s="67"/>
      <c r="AEY14" s="68"/>
      <c r="AEZ14" s="48"/>
      <c r="AFA14" s="49"/>
      <c r="AFB14" s="49"/>
      <c r="AFC14" s="49"/>
      <c r="AFD14" s="49"/>
      <c r="AFE14" s="49"/>
      <c r="AFF14" s="67"/>
      <c r="AFG14" s="68"/>
      <c r="AFH14" s="48"/>
      <c r="AFI14" s="49"/>
      <c r="AFJ14" s="49"/>
      <c r="AFK14" s="49"/>
      <c r="AFL14" s="49"/>
      <c r="AFM14" s="49"/>
      <c r="AFN14" s="67"/>
      <c r="AFO14" s="68"/>
      <c r="AFP14" s="48"/>
      <c r="AFQ14" s="49"/>
      <c r="AFR14" s="49"/>
      <c r="AFS14" s="49"/>
      <c r="AFT14" s="49"/>
      <c r="AFU14" s="49"/>
      <c r="AFV14" s="67"/>
      <c r="AFW14" s="68"/>
      <c r="AFX14" s="48"/>
      <c r="AFY14" s="49"/>
      <c r="AFZ14" s="49"/>
      <c r="AGA14" s="49"/>
      <c r="AGB14" s="49"/>
      <c r="AGC14" s="49"/>
      <c r="AGD14" s="67"/>
      <c r="AGE14" s="68"/>
      <c r="AGF14" s="48"/>
      <c r="AGG14" s="49"/>
      <c r="AGH14" s="49"/>
      <c r="AGI14" s="49"/>
      <c r="AGJ14" s="49"/>
      <c r="AGK14" s="49"/>
      <c r="AGL14" s="67"/>
      <c r="AGM14" s="68"/>
      <c r="AGN14" s="48"/>
      <c r="AGO14" s="49"/>
      <c r="AGP14" s="49"/>
      <c r="AGQ14" s="49"/>
      <c r="AGR14" s="49"/>
      <c r="AGS14" s="49"/>
      <c r="AGT14" s="67"/>
      <c r="AGU14" s="68"/>
      <c r="AGV14" s="48"/>
      <c r="AGW14" s="49"/>
      <c r="AGX14" s="49"/>
      <c r="AGY14" s="49"/>
      <c r="AGZ14" s="49"/>
      <c r="AHA14" s="49"/>
      <c r="AHB14" s="49"/>
      <c r="AHC14" s="67"/>
      <c r="AHD14" s="68"/>
      <c r="AHE14" s="48"/>
      <c r="AHF14" s="49"/>
      <c r="AHG14" s="49"/>
      <c r="AHH14" s="49"/>
      <c r="AHI14" s="49"/>
      <c r="AHJ14" s="49"/>
      <c r="AHK14" s="67"/>
      <c r="AHL14" s="68"/>
      <c r="AHM14" s="48"/>
      <c r="AHN14" s="49"/>
      <c r="AHO14" s="49"/>
      <c r="AHP14" s="49"/>
      <c r="AHQ14" s="49"/>
      <c r="AHR14" s="49"/>
      <c r="AHS14" s="67"/>
      <c r="AHT14" s="68"/>
      <c r="AHU14" s="48"/>
      <c r="AHV14" s="49"/>
      <c r="AHW14" s="49"/>
      <c r="AHX14" s="49"/>
      <c r="AHY14" s="49"/>
      <c r="AHZ14" s="49"/>
      <c r="AIA14" s="67"/>
      <c r="AIB14" s="68"/>
      <c r="AIC14" s="48"/>
      <c r="AID14" s="49"/>
      <c r="AIE14" s="49"/>
      <c r="AIF14" s="49"/>
      <c r="AIG14" s="49"/>
      <c r="AIH14" s="49"/>
      <c r="AII14" s="67"/>
      <c r="AIJ14" s="68"/>
      <c r="AIK14" s="48"/>
      <c r="AIL14" s="49"/>
      <c r="AIM14" s="49"/>
      <c r="AIN14" s="49"/>
      <c r="AIO14" s="49"/>
      <c r="AIP14" s="49"/>
      <c r="AIQ14" s="67"/>
      <c r="AIR14" s="68"/>
      <c r="AIS14" s="48"/>
      <c r="AIT14" s="49"/>
      <c r="AIU14" s="49"/>
      <c r="AIV14" s="49"/>
      <c r="AIW14" s="49"/>
      <c r="AIX14" s="49"/>
      <c r="AIY14" s="67"/>
      <c r="AIZ14" s="68"/>
      <c r="AJA14" s="48"/>
      <c r="AJB14" s="49"/>
      <c r="AJC14" s="49"/>
      <c r="AJD14" s="49"/>
      <c r="AJE14" s="49"/>
      <c r="AJF14" s="49"/>
      <c r="AJG14" s="67"/>
      <c r="AJH14" s="68"/>
      <c r="AJI14" s="54"/>
      <c r="AJJ14" s="127"/>
      <c r="AJK14" s="127"/>
      <c r="AJL14" s="127"/>
      <c r="AJM14" s="127"/>
      <c r="AJN14" s="127"/>
      <c r="AJO14" s="42"/>
      <c r="AJP14" s="43"/>
      <c r="AJQ14" s="48"/>
      <c r="AJR14" s="49"/>
      <c r="AJS14" s="49"/>
      <c r="AJT14" s="49"/>
      <c r="AJU14" s="49"/>
      <c r="AJV14" s="49"/>
      <c r="AJW14" s="42"/>
      <c r="AJX14" s="43"/>
      <c r="AJY14" s="48"/>
      <c r="AJZ14" s="49"/>
      <c r="AKA14" s="49"/>
      <c r="AKB14" s="49"/>
      <c r="AKC14" s="49"/>
      <c r="AKD14" s="49"/>
      <c r="AKE14" s="42"/>
      <c r="AKF14" s="43"/>
      <c r="AKG14" s="48"/>
      <c r="AKH14" s="49"/>
      <c r="AKI14" s="49"/>
      <c r="AKJ14" s="49"/>
      <c r="AKK14" s="49"/>
      <c r="AKL14" s="49"/>
      <c r="AKM14" s="67"/>
      <c r="AKN14" s="68"/>
      <c r="AKO14" s="48"/>
      <c r="AKP14" s="49"/>
      <c r="AKQ14" s="49"/>
      <c r="AKR14" s="49"/>
      <c r="AKS14" s="49"/>
      <c r="AKT14" s="49"/>
      <c r="AKU14" s="67"/>
      <c r="AKV14" s="68"/>
      <c r="AKW14" s="48"/>
      <c r="AKX14" s="49"/>
      <c r="AKY14" s="49"/>
      <c r="AKZ14" s="49"/>
      <c r="ALA14" s="49"/>
      <c r="ALB14" s="49"/>
      <c r="ALC14" s="67"/>
      <c r="ALD14" s="68"/>
      <c r="ALE14" s="48"/>
      <c r="ALF14" s="49"/>
      <c r="ALG14" s="49"/>
      <c r="ALH14" s="49"/>
      <c r="ALI14" s="49"/>
      <c r="ALJ14" s="49"/>
      <c r="ALK14" s="67"/>
      <c r="ALL14" s="68"/>
      <c r="ALM14" s="54"/>
      <c r="ALN14" s="127"/>
      <c r="ALO14" s="127"/>
      <c r="ALP14" s="127"/>
      <c r="ALQ14" s="127"/>
      <c r="ALR14" s="127"/>
      <c r="ALS14" s="42"/>
      <c r="ALT14" s="43"/>
      <c r="ALU14" s="54"/>
      <c r="ALV14" s="127"/>
      <c r="ALW14" s="127"/>
      <c r="ALX14" s="127"/>
      <c r="ALY14" s="127"/>
      <c r="ALZ14" s="127"/>
      <c r="AMA14" s="42"/>
      <c r="AMB14" s="43"/>
      <c r="AMC14" s="48"/>
      <c r="AMD14" s="49"/>
      <c r="AME14" s="49"/>
      <c r="AMF14" s="49"/>
      <c r="AMG14" s="49"/>
      <c r="AMH14" s="49"/>
      <c r="AMI14" s="42"/>
      <c r="AMJ14" s="43"/>
      <c r="AMK14" s="48"/>
      <c r="AML14" s="49"/>
      <c r="AMM14" s="49"/>
      <c r="AMN14" s="49"/>
      <c r="AMO14" s="49"/>
      <c r="AMP14" s="49"/>
      <c r="AMQ14" s="47"/>
      <c r="AMR14" s="43"/>
      <c r="AMS14" s="48"/>
      <c r="AMT14" s="49"/>
      <c r="AMU14" s="49"/>
      <c r="AMV14" s="49"/>
      <c r="AMW14" s="49"/>
      <c r="AMX14" s="49"/>
      <c r="AMY14" s="47"/>
      <c r="AMZ14" s="43"/>
      <c r="ANA14" s="48"/>
      <c r="ANB14" s="49"/>
      <c r="ANC14" s="49"/>
      <c r="AND14" s="49"/>
      <c r="ANE14" s="49"/>
      <c r="ANF14" s="49"/>
      <c r="ANG14" s="47"/>
      <c r="ANH14" s="43"/>
      <c r="ANI14" s="48"/>
      <c r="ANJ14" s="49"/>
      <c r="ANK14" s="49"/>
      <c r="ANL14" s="49"/>
      <c r="ANM14" s="49"/>
      <c r="ANN14" s="49"/>
      <c r="ANO14" s="47"/>
      <c r="ANP14" s="43"/>
      <c r="ANQ14" s="48"/>
      <c r="ANR14" s="49"/>
      <c r="ANS14" s="49"/>
      <c r="ANT14" s="49"/>
      <c r="ANU14" s="49"/>
      <c r="ANV14" s="49"/>
      <c r="ANW14" s="47"/>
      <c r="ANX14" s="43"/>
      <c r="ANY14" s="48"/>
      <c r="ANZ14" s="49"/>
      <c r="AOA14" s="49"/>
      <c r="AOB14" s="49"/>
      <c r="AOC14" s="49"/>
      <c r="AOD14" s="49"/>
      <c r="AOE14" s="47"/>
      <c r="AOF14" s="43"/>
      <c r="AOG14" s="48"/>
      <c r="AOH14" s="49"/>
      <c r="AOI14" s="49"/>
      <c r="AOJ14" s="49"/>
      <c r="AOK14" s="49"/>
      <c r="AOL14" s="49"/>
      <c r="AOM14" s="47"/>
      <c r="AON14" s="43"/>
      <c r="AOO14" s="48"/>
      <c r="AOP14" s="49"/>
      <c r="AOQ14" s="49"/>
      <c r="AOR14" s="49"/>
      <c r="AOS14" s="49"/>
      <c r="AOT14" s="49"/>
      <c r="AOU14" s="47"/>
      <c r="AOV14" s="43"/>
      <c r="AOW14" s="48"/>
      <c r="AOX14" s="49"/>
      <c r="AOY14" s="49"/>
      <c r="AOZ14" s="49"/>
      <c r="APA14" s="49"/>
      <c r="APB14" s="49"/>
      <c r="APC14" s="47"/>
      <c r="APD14" s="43"/>
      <c r="APE14" s="48"/>
      <c r="APF14" s="49"/>
      <c r="APG14" s="49"/>
      <c r="APH14" s="49"/>
      <c r="API14" s="49"/>
      <c r="APJ14" s="49"/>
      <c r="APK14" s="47"/>
      <c r="APL14" s="43"/>
      <c r="APM14" s="63"/>
      <c r="APN14" s="64"/>
      <c r="APO14" s="64"/>
      <c r="APP14" s="64"/>
      <c r="APQ14" s="64"/>
      <c r="APR14" s="64"/>
      <c r="APS14" s="67"/>
      <c r="APT14" s="68"/>
      <c r="APU14" s="82"/>
      <c r="APV14" s="83"/>
      <c r="APW14" s="83"/>
      <c r="APX14" s="83"/>
      <c r="APY14" s="83"/>
      <c r="APZ14" s="83"/>
      <c r="AQA14" s="67"/>
      <c r="AQB14" s="68"/>
      <c r="AQC14" s="48"/>
      <c r="AQD14" s="49"/>
      <c r="AQE14" s="49"/>
      <c r="AQF14" s="49"/>
      <c r="AQG14" s="49"/>
      <c r="AQH14" s="49"/>
      <c r="AQI14" s="67"/>
      <c r="AQJ14" s="68"/>
      <c r="AQK14" s="48"/>
      <c r="AQL14" s="49"/>
      <c r="AQM14" s="49"/>
      <c r="AQN14" s="49"/>
      <c r="AQO14" s="49"/>
      <c r="AQP14" s="49"/>
      <c r="AQQ14" s="67"/>
      <c r="AQR14" s="68"/>
      <c r="AQS14" s="48"/>
      <c r="AQT14" s="49"/>
      <c r="AQU14" s="49"/>
      <c r="AQV14" s="49"/>
      <c r="AQW14" s="49"/>
      <c r="AQX14" s="49"/>
      <c r="AQY14" s="67"/>
      <c r="AQZ14" s="68"/>
      <c r="ARA14" s="48"/>
      <c r="ARB14" s="49"/>
      <c r="ARC14" s="49"/>
      <c r="ARD14" s="49"/>
      <c r="ARE14" s="49"/>
      <c r="ARF14" s="49"/>
      <c r="ARG14" s="67"/>
      <c r="ARH14" s="68"/>
      <c r="ARI14" s="48"/>
      <c r="ARJ14" s="49"/>
      <c r="ARK14" s="49"/>
      <c r="ARL14" s="49"/>
      <c r="ARM14" s="49"/>
      <c r="ARN14" s="49"/>
      <c r="ARO14" s="67"/>
      <c r="ARP14" s="68"/>
      <c r="ARQ14" s="48"/>
      <c r="ARR14" s="49"/>
      <c r="ARS14" s="49"/>
      <c r="ART14" s="49"/>
      <c r="ARU14" s="49"/>
      <c r="ARV14" s="49"/>
      <c r="ARW14" s="67"/>
      <c r="ARX14" s="68"/>
      <c r="ARY14" s="48"/>
      <c r="ARZ14" s="49"/>
      <c r="ASA14" s="49"/>
      <c r="ASB14" s="49"/>
      <c r="ASC14" s="49"/>
      <c r="ASD14" s="49"/>
      <c r="ASE14" s="67"/>
      <c r="ASF14" s="68"/>
      <c r="ASG14" s="48"/>
      <c r="ASH14" s="49"/>
      <c r="ASI14" s="49"/>
      <c r="ASJ14" s="49"/>
      <c r="ASK14" s="49"/>
      <c r="ASL14" s="49"/>
      <c r="ASM14" s="67"/>
      <c r="ASN14" s="68"/>
      <c r="ASO14" s="48"/>
      <c r="ASP14" s="49"/>
      <c r="ASQ14" s="49"/>
      <c r="ASR14" s="49"/>
      <c r="ASS14" s="49"/>
      <c r="AST14" s="49"/>
      <c r="ASU14" s="67"/>
      <c r="ASV14" s="68"/>
      <c r="ASW14" s="63"/>
      <c r="ASX14" s="64"/>
      <c r="ASY14" s="64"/>
      <c r="ASZ14" s="64"/>
      <c r="ATA14" s="64"/>
      <c r="ATB14" s="64"/>
      <c r="ATC14" s="67"/>
      <c r="ATD14" s="68"/>
      <c r="ATE14" s="48"/>
      <c r="ATF14" s="49"/>
      <c r="ATG14" s="49"/>
      <c r="ATH14" s="49"/>
      <c r="ATI14" s="49"/>
      <c r="ATJ14" s="49"/>
      <c r="ATK14" s="67"/>
      <c r="ATL14" s="68"/>
      <c r="ATM14" s="48"/>
      <c r="ATN14" s="49"/>
      <c r="ATO14" s="49"/>
      <c r="ATP14" s="49"/>
      <c r="ATQ14" s="49"/>
      <c r="ATR14" s="49"/>
      <c r="ATS14" s="67"/>
      <c r="ATT14" s="68"/>
      <c r="ATU14" s="48"/>
      <c r="ATV14" s="49"/>
      <c r="ATW14" s="49"/>
      <c r="ATX14" s="49"/>
      <c r="ATY14" s="49"/>
      <c r="ATZ14" s="49"/>
      <c r="AUA14" s="67"/>
      <c r="AUB14" s="68"/>
      <c r="AUC14" s="48"/>
      <c r="AUD14" s="49"/>
      <c r="AUE14" s="49"/>
      <c r="AUF14" s="49"/>
      <c r="AUG14" s="49"/>
      <c r="AUH14" s="49"/>
      <c r="AUI14" s="67"/>
      <c r="AUJ14" s="68"/>
      <c r="AUK14" s="48"/>
      <c r="AUL14" s="49"/>
      <c r="AUM14" s="49"/>
      <c r="AUN14" s="49"/>
      <c r="AUO14" s="49"/>
      <c r="AUP14" s="49"/>
      <c r="AUQ14" s="67"/>
      <c r="AUR14" s="68"/>
      <c r="AUS14" s="48"/>
      <c r="AUT14" s="49"/>
      <c r="AUU14" s="49"/>
      <c r="AUV14" s="49"/>
      <c r="AUW14" s="49"/>
      <c r="AUX14" s="49"/>
      <c r="AUY14" s="67"/>
      <c r="AUZ14" s="68"/>
      <c r="AVA14" s="54"/>
      <c r="AVB14" s="127"/>
      <c r="AVC14" s="127"/>
      <c r="AVD14" s="127"/>
      <c r="AVE14" s="127"/>
      <c r="AVF14" s="127"/>
      <c r="AVG14" s="42"/>
      <c r="AVH14" s="43"/>
      <c r="AVI14" s="48"/>
      <c r="AVJ14" s="49"/>
      <c r="AVK14" s="49"/>
      <c r="AVL14" s="49"/>
      <c r="AVM14" s="49"/>
      <c r="AVN14" s="49"/>
      <c r="AVO14" s="42"/>
      <c r="AVP14" s="43"/>
      <c r="AVQ14" s="48"/>
      <c r="AVR14" s="49"/>
      <c r="AVS14" s="49"/>
      <c r="AVT14" s="49"/>
      <c r="AVU14" s="49"/>
      <c r="AVV14" s="49"/>
      <c r="AVW14" s="42"/>
      <c r="AVX14" s="43"/>
      <c r="AVY14" s="48"/>
      <c r="AVZ14" s="49"/>
      <c r="AWA14" s="49"/>
      <c r="AWB14" s="49"/>
      <c r="AWC14" s="49"/>
      <c r="AWD14" s="49"/>
      <c r="AWE14" s="42"/>
      <c r="AWF14" s="43"/>
      <c r="AWG14" s="48"/>
      <c r="AWH14" s="49"/>
      <c r="AWI14" s="49"/>
      <c r="AWJ14" s="49"/>
      <c r="AWK14" s="49"/>
      <c r="AWL14" s="49"/>
      <c r="AWM14" s="42"/>
      <c r="AWN14" s="43"/>
      <c r="AWO14" s="48"/>
      <c r="AWP14" s="49"/>
      <c r="AWQ14" s="49"/>
      <c r="AWR14" s="49"/>
      <c r="AWS14" s="49"/>
      <c r="AWT14" s="49"/>
      <c r="AWU14" s="42"/>
      <c r="AWV14" s="43"/>
      <c r="AWW14" s="48"/>
      <c r="AWX14" s="49"/>
      <c r="AWY14" s="49"/>
      <c r="AWZ14" s="49"/>
      <c r="AXA14" s="49"/>
      <c r="AXB14" s="49"/>
      <c r="AXC14" s="42"/>
      <c r="AXD14" s="101"/>
      <c r="AXE14" s="195"/>
      <c r="AXF14" s="49"/>
      <c r="AXG14" s="49"/>
      <c r="AXH14" s="49"/>
      <c r="AXI14" s="49"/>
      <c r="AXJ14" s="49"/>
      <c r="AXK14" s="42"/>
      <c r="AXL14" s="214"/>
      <c r="AXM14" s="195"/>
      <c r="AXN14" s="49"/>
      <c r="AXO14" s="49"/>
      <c r="AXP14" s="49"/>
      <c r="AXQ14" s="49"/>
      <c r="AXR14" s="49"/>
      <c r="AXS14" s="42"/>
      <c r="AXT14" s="101"/>
      <c r="AXU14" s="195"/>
      <c r="AXV14" s="49"/>
      <c r="AXW14" s="49"/>
      <c r="AXX14" s="49"/>
      <c r="AXY14" s="49"/>
      <c r="AXZ14" s="49"/>
      <c r="AYA14" s="42"/>
      <c r="AYB14" s="101"/>
      <c r="AYC14" s="195"/>
      <c r="AYD14" s="49"/>
      <c r="AYE14" s="49"/>
      <c r="AYF14" s="49"/>
      <c r="AYG14" s="49"/>
      <c r="AYH14" s="49"/>
      <c r="AYI14" s="42"/>
      <c r="AYJ14" s="101"/>
      <c r="AYK14" s="195"/>
      <c r="AYL14" s="49"/>
      <c r="AYM14" s="49"/>
      <c r="AYN14" s="49"/>
      <c r="AYO14" s="49"/>
      <c r="AYP14" s="49"/>
      <c r="AYQ14" s="42"/>
      <c r="AYR14" s="214"/>
      <c r="AYS14" s="195"/>
      <c r="AYT14" s="49"/>
      <c r="AYU14" s="49"/>
      <c r="AYV14" s="49"/>
      <c r="AYW14" s="49"/>
      <c r="AYX14" s="49"/>
      <c r="AYY14" s="42"/>
      <c r="AYZ14" s="101"/>
      <c r="AZA14" s="195"/>
      <c r="AZB14" s="49"/>
      <c r="AZC14" s="49"/>
      <c r="AZD14" s="49"/>
      <c r="AZE14" s="49"/>
      <c r="AZF14" s="49"/>
      <c r="AZG14" s="42"/>
      <c r="AZH14" s="101"/>
      <c r="AZI14" s="48"/>
      <c r="AZJ14" s="49"/>
      <c r="AZK14" s="49"/>
      <c r="AZL14" s="49"/>
      <c r="AZM14" s="49"/>
      <c r="AZN14" s="49"/>
      <c r="AZO14" s="42"/>
      <c r="AZP14" s="43"/>
      <c r="AZQ14" s="48"/>
      <c r="AZR14" s="49"/>
      <c r="AZS14" s="49"/>
      <c r="AZT14" s="49"/>
      <c r="AZU14" s="49"/>
      <c r="AZV14" s="49"/>
      <c r="AZW14" s="42"/>
      <c r="AZX14" s="43"/>
      <c r="AZY14" s="48"/>
      <c r="AZZ14" s="49"/>
      <c r="BAA14" s="49"/>
      <c r="BAB14" s="49"/>
      <c r="BAC14" s="49"/>
      <c r="BAD14" s="49"/>
      <c r="BAE14" s="42"/>
      <c r="BAF14" s="43"/>
      <c r="BAG14" s="48"/>
      <c r="BAH14" s="49"/>
      <c r="BAI14" s="49"/>
      <c r="BAJ14" s="49"/>
      <c r="BAK14" s="49"/>
      <c r="BAL14" s="49"/>
      <c r="BAM14" s="42"/>
      <c r="BAN14" s="43"/>
      <c r="BAO14" s="82"/>
      <c r="BAP14" s="83"/>
      <c r="BAQ14" s="83"/>
      <c r="BAR14" s="83"/>
      <c r="BAS14" s="83"/>
      <c r="BAT14" s="83"/>
      <c r="BAU14" s="42"/>
      <c r="BAV14" s="43"/>
      <c r="BAW14" s="48"/>
      <c r="BAX14" s="49"/>
      <c r="BAY14" s="49"/>
      <c r="BAZ14" s="49"/>
      <c r="BBA14" s="49"/>
      <c r="BBB14" s="49"/>
      <c r="BBC14" s="42"/>
      <c r="BBD14" s="43"/>
      <c r="BBE14" s="48"/>
      <c r="BBF14" s="49"/>
      <c r="BBG14" s="49"/>
      <c r="BBH14" s="49"/>
      <c r="BBI14" s="49"/>
      <c r="BBJ14" s="49"/>
      <c r="BBK14" s="42"/>
      <c r="BBL14" s="43"/>
      <c r="BBM14" s="48"/>
      <c r="BBN14" s="49"/>
      <c r="BBO14" s="49"/>
      <c r="BBP14" s="49"/>
      <c r="BBQ14" s="49"/>
      <c r="BBR14" s="49"/>
      <c r="BBS14" s="42"/>
      <c r="BBT14" s="43"/>
      <c r="BBU14" s="48"/>
      <c r="BBV14" s="49"/>
      <c r="BBW14" s="49"/>
      <c r="BBX14" s="49"/>
      <c r="BBY14" s="49"/>
      <c r="BBZ14" s="49"/>
      <c r="BCA14" s="42"/>
      <c r="BCB14" s="43"/>
      <c r="BCC14" s="49"/>
      <c r="BCD14" s="49"/>
      <c r="BCE14" s="49"/>
      <c r="BCF14" s="49"/>
      <c r="BCG14" s="49"/>
      <c r="BCH14" s="1"/>
      <c r="BCI14" s="42"/>
      <c r="BCJ14" s="43"/>
      <c r="BCK14" s="48"/>
      <c r="BCL14" s="49"/>
      <c r="BCM14" s="49"/>
      <c r="BCN14" s="49"/>
      <c r="BCO14" s="49"/>
      <c r="BCP14" s="49"/>
      <c r="BCQ14" s="42"/>
      <c r="BCR14" s="43"/>
      <c r="BCS14" s="48"/>
      <c r="BCT14" s="49"/>
      <c r="BCU14" s="49"/>
      <c r="BCV14" s="49"/>
      <c r="BCW14" s="49"/>
      <c r="BCX14" s="49"/>
      <c r="BCY14" s="42"/>
      <c r="BCZ14" s="43"/>
      <c r="BDA14" s="48"/>
      <c r="BDB14" s="49"/>
      <c r="BDC14" s="49"/>
      <c r="BDD14" s="49"/>
      <c r="BDE14" s="49"/>
      <c r="BDF14" s="49"/>
      <c r="BDG14" s="42"/>
      <c r="BDH14" s="43"/>
      <c r="BDI14" s="48"/>
      <c r="BDJ14" s="49"/>
      <c r="BDK14" s="49"/>
      <c r="BDL14" s="49"/>
      <c r="BDM14" s="49"/>
      <c r="BDN14" s="49"/>
      <c r="BDO14" s="42"/>
      <c r="BDP14" s="43"/>
      <c r="BDQ14" s="48"/>
      <c r="BDR14" s="49"/>
      <c r="BDS14" s="49"/>
      <c r="BDT14" s="49"/>
      <c r="BDU14" s="49"/>
      <c r="BDV14" s="49"/>
      <c r="BDW14" s="42"/>
      <c r="BDX14" s="43"/>
      <c r="BDY14" s="48"/>
      <c r="BDZ14" s="49"/>
      <c r="BEA14" s="49"/>
      <c r="BEB14" s="49"/>
      <c r="BEC14" s="49"/>
      <c r="BED14" s="49"/>
      <c r="BEE14" s="42"/>
      <c r="BEF14" s="43"/>
      <c r="BEG14" s="48"/>
      <c r="BEH14" s="49"/>
      <c r="BEI14" s="49"/>
      <c r="BEJ14" s="49"/>
      <c r="BEK14" s="49"/>
      <c r="BEL14" s="49"/>
      <c r="BEM14" s="42"/>
      <c r="BEN14" s="43"/>
      <c r="BEO14" s="48"/>
      <c r="BEP14" s="49"/>
      <c r="BEQ14" s="49"/>
      <c r="BER14" s="49"/>
      <c r="BES14" s="49"/>
      <c r="BET14" s="49"/>
      <c r="BEU14" s="42"/>
      <c r="BEV14" s="43"/>
      <c r="BEW14" s="48"/>
      <c r="BEX14" s="49"/>
      <c r="BEY14" s="49"/>
      <c r="BEZ14" s="49"/>
      <c r="BFA14" s="49"/>
      <c r="BFB14" s="49"/>
      <c r="BFC14" s="42"/>
      <c r="BFD14" s="43"/>
      <c r="BFE14" s="63"/>
      <c r="BFF14" s="64"/>
      <c r="BFG14" s="64"/>
      <c r="BFH14" s="64"/>
      <c r="BFI14" s="64"/>
      <c r="BFJ14" s="64"/>
      <c r="BFK14" s="67"/>
      <c r="BFL14" s="68"/>
      <c r="BFM14" s="48"/>
      <c r="BFN14" s="49"/>
      <c r="BFO14" s="49"/>
      <c r="BFP14" s="49"/>
      <c r="BFQ14" s="49"/>
      <c r="BFR14" s="49"/>
      <c r="BFS14" s="67"/>
      <c r="BFT14" s="68"/>
      <c r="BFU14" s="48"/>
      <c r="BFV14" s="49"/>
      <c r="BFW14" s="49"/>
      <c r="BFX14" s="49"/>
      <c r="BFY14" s="49"/>
      <c r="BFZ14" s="49"/>
      <c r="BGA14" s="67"/>
      <c r="BGB14" s="68"/>
      <c r="BGC14" s="48"/>
      <c r="BGD14" s="49"/>
      <c r="BGE14" s="49"/>
      <c r="BGF14" s="49"/>
      <c r="BGG14" s="49"/>
      <c r="BGH14" s="49"/>
      <c r="BGI14" s="67"/>
      <c r="BGJ14" s="68"/>
      <c r="BGK14" s="48"/>
      <c r="BGL14" s="49"/>
      <c r="BGM14" s="49"/>
      <c r="BGN14" s="49"/>
      <c r="BGO14" s="49"/>
      <c r="BGP14" s="49"/>
      <c r="BGQ14" s="67"/>
      <c r="BGR14" s="68"/>
      <c r="BGS14" s="48"/>
      <c r="BGT14" s="49"/>
      <c r="BGU14" s="49"/>
      <c r="BGV14" s="49"/>
      <c r="BGW14" s="49"/>
      <c r="BGX14" s="49"/>
      <c r="BGY14" s="67"/>
      <c r="BGZ14" s="68"/>
      <c r="BHA14" s="63"/>
      <c r="BHB14" s="64"/>
      <c r="BHC14" s="64"/>
      <c r="BHD14" s="64"/>
      <c r="BHE14" s="64"/>
      <c r="BHF14" s="64"/>
      <c r="BHG14" s="67"/>
      <c r="BHH14" s="68"/>
      <c r="BHI14" s="48"/>
      <c r="BHJ14" s="49"/>
      <c r="BHK14" s="49"/>
      <c r="BHL14" s="49"/>
      <c r="BHM14" s="49"/>
      <c r="BHN14" s="49"/>
      <c r="BHO14" s="67"/>
      <c r="BHP14" s="184"/>
      <c r="BHQ14" s="244"/>
      <c r="BHR14" s="64"/>
      <c r="BHS14" s="64"/>
      <c r="BHT14" s="64"/>
      <c r="BHU14" s="64"/>
      <c r="BHV14" s="64"/>
      <c r="BHW14" s="67"/>
      <c r="BHX14" s="211"/>
      <c r="BHY14" s="244"/>
      <c r="BHZ14" s="64"/>
      <c r="BIA14" s="64"/>
      <c r="BIB14" s="64"/>
      <c r="BIC14" s="64"/>
      <c r="BID14" s="64"/>
      <c r="BIE14" s="67"/>
      <c r="BIF14" s="184"/>
      <c r="BIG14" s="195"/>
      <c r="BIH14" s="49"/>
      <c r="BII14" s="49"/>
      <c r="BIJ14" s="49"/>
      <c r="BIK14" s="49"/>
      <c r="BIL14" s="49"/>
      <c r="BIM14" s="67"/>
      <c r="BIN14" s="184"/>
      <c r="BIO14" s="195"/>
      <c r="BIP14" s="49"/>
      <c r="BIQ14" s="49"/>
      <c r="BIR14" s="49"/>
      <c r="BIS14" s="49"/>
      <c r="BIT14" s="49"/>
      <c r="BIU14" s="67"/>
      <c r="BIV14" s="211"/>
      <c r="BIW14" s="195"/>
      <c r="BIX14" s="49"/>
      <c r="BIY14" s="49"/>
      <c r="BIZ14" s="49"/>
      <c r="BJA14" s="49"/>
      <c r="BJB14" s="49"/>
      <c r="BJC14" s="67"/>
      <c r="BJD14" s="211"/>
      <c r="BJE14" s="195"/>
      <c r="BJF14" s="49"/>
      <c r="BJG14" s="49"/>
      <c r="BJH14" s="49"/>
      <c r="BJI14" s="49"/>
      <c r="BJJ14" s="49"/>
      <c r="BJK14" s="67"/>
      <c r="BJL14" s="211"/>
      <c r="BJM14" s="195"/>
      <c r="BJN14" s="49"/>
      <c r="BJO14" s="49"/>
      <c r="BJP14" s="49"/>
      <c r="BJQ14" s="49"/>
      <c r="BJR14" s="49"/>
      <c r="BJS14" s="67"/>
      <c r="BJT14" s="184"/>
      <c r="BJU14" s="195"/>
      <c r="BJV14" s="49"/>
      <c r="BJW14" s="49"/>
      <c r="BJX14" s="49"/>
      <c r="BJY14" s="49"/>
      <c r="BJZ14" s="49"/>
      <c r="BKA14" s="67"/>
      <c r="BKB14" s="184"/>
      <c r="BKC14" s="195"/>
      <c r="BKD14" s="49"/>
      <c r="BKE14" s="49"/>
      <c r="BKF14" s="49"/>
      <c r="BKG14" s="49"/>
      <c r="BKH14" s="49"/>
      <c r="BKI14" s="67"/>
      <c r="BKJ14" s="184"/>
      <c r="BKK14" s="244"/>
      <c r="BKL14" s="64"/>
      <c r="BKM14" s="64"/>
      <c r="BKN14" s="64"/>
      <c r="BKO14" s="64"/>
      <c r="BKP14" s="64"/>
      <c r="BKQ14" s="67"/>
      <c r="BKR14" s="184"/>
      <c r="BKS14" s="195"/>
      <c r="BKT14" s="49"/>
      <c r="BKU14" s="49"/>
      <c r="BKV14" s="49"/>
      <c r="BKW14" s="49"/>
      <c r="BKX14" s="49"/>
      <c r="BKY14" s="67"/>
      <c r="BKZ14" s="211"/>
      <c r="BLA14" s="244"/>
      <c r="BLB14" s="64"/>
      <c r="BLC14" s="64"/>
      <c r="BLD14" s="64"/>
      <c r="BLE14" s="64"/>
      <c r="BLF14" s="64"/>
      <c r="BLG14" s="67"/>
      <c r="BLH14" s="211"/>
      <c r="BLI14" s="244"/>
      <c r="BLJ14" s="64"/>
      <c r="BLK14" s="64"/>
      <c r="BLL14" s="64"/>
      <c r="BLM14" s="64"/>
      <c r="BLN14" s="64"/>
      <c r="BLO14" s="67"/>
      <c r="BLP14" s="184"/>
      <c r="BLQ14" s="244"/>
      <c r="BLR14" s="64"/>
      <c r="BLS14" s="64"/>
      <c r="BLT14" s="64"/>
      <c r="BLU14" s="64"/>
      <c r="BLV14" s="64"/>
      <c r="BLW14" s="67"/>
      <c r="BLX14" s="184"/>
      <c r="BLY14" s="63"/>
      <c r="BLZ14" s="64"/>
      <c r="BMA14" s="64"/>
      <c r="BMB14" s="64"/>
      <c r="BMC14" s="64"/>
      <c r="BMD14" s="64"/>
      <c r="BME14" s="67"/>
      <c r="BMF14" s="68"/>
      <c r="BMG14" s="63"/>
      <c r="BMH14" s="64"/>
      <c r="BMI14" s="64"/>
      <c r="BMJ14" s="64"/>
      <c r="BMK14" s="64"/>
      <c r="BML14" s="64"/>
      <c r="BMM14" s="67"/>
      <c r="BMN14" s="68"/>
      <c r="BMO14" s="63"/>
      <c r="BMP14" s="64"/>
      <c r="BMQ14" s="64"/>
      <c r="BMR14" s="64"/>
      <c r="BMS14" s="64"/>
      <c r="BMT14" s="64"/>
      <c r="BMU14" s="67"/>
      <c r="BMV14" s="68"/>
      <c r="BMW14" s="63"/>
      <c r="BMX14" s="64"/>
      <c r="BMY14" s="64"/>
      <c r="BMZ14" s="64"/>
      <c r="BNA14" s="64"/>
      <c r="BNB14" s="64"/>
      <c r="BNC14" s="67"/>
      <c r="BND14" s="68"/>
      <c r="BNE14" s="63"/>
      <c r="BNF14" s="64"/>
      <c r="BNG14" s="64"/>
      <c r="BNH14" s="64"/>
      <c r="BNI14" s="64"/>
      <c r="BNJ14" s="64"/>
      <c r="BNK14" s="67"/>
      <c r="BNL14" s="68"/>
      <c r="BNM14" s="54"/>
      <c r="BNN14" s="127"/>
      <c r="BNO14" s="127"/>
      <c r="BNP14" s="127"/>
      <c r="BNQ14" s="127"/>
      <c r="BNR14" s="127"/>
      <c r="BNS14" s="67"/>
      <c r="BNT14" s="68"/>
      <c r="BNU14" s="63"/>
      <c r="BNV14" s="64"/>
      <c r="BNW14" s="64"/>
      <c r="BNX14" s="64"/>
      <c r="BNY14" s="64"/>
      <c r="BNZ14" s="64"/>
      <c r="BOA14" s="67"/>
      <c r="BOB14" s="184"/>
      <c r="BOC14" s="244"/>
      <c r="BOD14" s="64"/>
      <c r="BOE14" s="64"/>
      <c r="BOF14" s="64"/>
      <c r="BOG14" s="64"/>
      <c r="BOH14" s="64"/>
      <c r="BOI14" s="67"/>
      <c r="BOJ14" s="184"/>
      <c r="BOK14" s="63"/>
      <c r="BOL14" s="64"/>
      <c r="BOM14" s="64"/>
      <c r="BON14" s="64"/>
      <c r="BOO14" s="64"/>
      <c r="BOP14" s="64"/>
      <c r="BOQ14" s="67"/>
      <c r="BOR14" s="68"/>
      <c r="BOS14" s="63"/>
      <c r="BOT14" s="64"/>
      <c r="BOU14" s="64"/>
      <c r="BOV14" s="64"/>
      <c r="BOW14" s="64"/>
      <c r="BOX14" s="64"/>
      <c r="BOY14" s="67"/>
      <c r="BOZ14" s="68"/>
      <c r="BPA14" s="63"/>
      <c r="BPB14" s="64"/>
      <c r="BPC14" s="64"/>
      <c r="BPD14" s="64"/>
      <c r="BPE14" s="64"/>
      <c r="BPF14" s="64"/>
      <c r="BPG14" s="67"/>
      <c r="BPH14" s="68"/>
      <c r="BPI14" s="63"/>
      <c r="BPJ14" s="64"/>
      <c r="BPK14" s="64"/>
      <c r="BPL14" s="64"/>
      <c r="BPM14" s="64"/>
      <c r="BPN14" s="64"/>
      <c r="BPO14" s="67"/>
      <c r="BPP14" s="68"/>
      <c r="BPQ14" s="63"/>
      <c r="BPR14" s="64"/>
      <c r="BPS14" s="64"/>
      <c r="BPT14" s="64"/>
      <c r="BPU14" s="64"/>
      <c r="BPV14" s="64"/>
      <c r="BPW14" s="67"/>
      <c r="BPX14" s="68"/>
      <c r="BPY14" s="63"/>
      <c r="BPZ14" s="64"/>
      <c r="BQA14" s="64"/>
      <c r="BQB14" s="64"/>
      <c r="BQC14" s="64"/>
      <c r="BQD14" s="64"/>
      <c r="BQE14" s="67"/>
      <c r="BQF14" s="68"/>
      <c r="BQG14" s="63"/>
      <c r="BQH14" s="64"/>
      <c r="BQI14" s="64"/>
      <c r="BQJ14" s="64"/>
      <c r="BQK14" s="64"/>
      <c r="BQL14" s="64"/>
      <c r="BQM14" s="67"/>
      <c r="BQN14" s="68"/>
      <c r="BQO14" s="63"/>
      <c r="BQP14" s="64"/>
      <c r="BQQ14" s="64"/>
      <c r="BQR14" s="64"/>
      <c r="BQS14" s="64"/>
      <c r="BQT14" s="64"/>
      <c r="BQU14" s="67"/>
      <c r="BQV14" s="68"/>
      <c r="BQW14" s="63"/>
      <c r="BQX14" s="64"/>
      <c r="BQY14" s="64"/>
      <c r="BQZ14" s="64"/>
      <c r="BRA14" s="64"/>
      <c r="BRB14" s="64"/>
      <c r="BRC14" s="67"/>
      <c r="BRD14" s="68"/>
      <c r="BRE14" s="63"/>
      <c r="BRF14" s="64"/>
      <c r="BRG14" s="64"/>
      <c r="BRH14" s="64"/>
      <c r="BRI14" s="64"/>
      <c r="BRJ14" s="64"/>
      <c r="BRK14" s="67"/>
      <c r="BRL14" s="68"/>
      <c r="BRM14" s="63"/>
      <c r="BRN14" s="64"/>
      <c r="BRO14" s="64"/>
      <c r="BRP14" s="64"/>
      <c r="BRQ14" s="64"/>
      <c r="BRR14" s="64"/>
      <c r="BRS14" s="67"/>
      <c r="BRT14" s="68"/>
      <c r="BRU14" s="63"/>
      <c r="BRV14" s="64"/>
      <c r="BRW14" s="64"/>
      <c r="BRX14" s="64"/>
      <c r="BRY14" s="64"/>
      <c r="BRZ14" s="64"/>
      <c r="BSA14" s="67"/>
      <c r="BSB14" s="68"/>
      <c r="BSC14" s="63"/>
      <c r="BSD14" s="64"/>
      <c r="BSE14" s="64"/>
      <c r="BSF14" s="64"/>
      <c r="BSG14" s="64"/>
      <c r="BSH14" s="64"/>
      <c r="BSI14" s="67"/>
      <c r="BSJ14" s="68"/>
      <c r="BSK14" s="63"/>
      <c r="BSL14" s="64"/>
      <c r="BSM14" s="64"/>
      <c r="BSN14" s="64"/>
      <c r="BSO14" s="64"/>
      <c r="BSP14" s="68"/>
      <c r="BSQ14" s="265"/>
      <c r="BSR14" s="68"/>
      <c r="BSS14" s="63"/>
      <c r="BST14" s="64"/>
      <c r="BSU14" s="64"/>
      <c r="BSV14" s="64"/>
      <c r="BSW14" s="64"/>
      <c r="BSX14" s="64"/>
      <c r="BSY14" s="67"/>
      <c r="BSZ14" s="68"/>
      <c r="BTA14" s="63"/>
      <c r="BTB14" s="64"/>
      <c r="BTC14" s="64"/>
      <c r="BTD14" s="64"/>
      <c r="BTE14" s="64"/>
      <c r="BTF14" s="64"/>
      <c r="BTG14" s="67"/>
      <c r="BTH14" s="68"/>
      <c r="BTI14" s="63"/>
      <c r="BTJ14" s="64"/>
      <c r="BTK14" s="64"/>
      <c r="BTL14" s="64"/>
      <c r="BTM14" s="64"/>
      <c r="BTN14" s="64"/>
      <c r="BTO14" s="67"/>
      <c r="BTP14" s="68"/>
      <c r="BTQ14" s="63"/>
      <c r="BTR14" s="64"/>
      <c r="BTS14" s="64"/>
      <c r="BTT14" s="64"/>
      <c r="BTU14" s="64"/>
      <c r="BTV14" s="64"/>
      <c r="BTW14" s="67"/>
      <c r="BTX14" s="184"/>
      <c r="BTY14" s="244"/>
      <c r="BTZ14" s="64"/>
      <c r="BUA14" s="64"/>
      <c r="BUB14" s="64"/>
      <c r="BUC14" s="64"/>
      <c r="BUD14" s="64"/>
      <c r="BUE14" s="67"/>
      <c r="BUF14" s="184"/>
      <c r="BUG14" s="244"/>
      <c r="BUH14" s="64"/>
      <c r="BUI14" s="64"/>
      <c r="BUJ14" s="64"/>
      <c r="BUK14" s="64"/>
      <c r="BUL14" s="64"/>
      <c r="BUM14" s="67"/>
      <c r="BUN14" s="211"/>
      <c r="BUO14" s="244"/>
      <c r="BUP14" s="64"/>
      <c r="BUQ14" s="64"/>
      <c r="BUR14" s="64"/>
      <c r="BUS14" s="64"/>
      <c r="BUT14" s="64"/>
      <c r="BUU14" s="67"/>
      <c r="BUV14" s="211"/>
      <c r="BUW14" s="244"/>
      <c r="BUX14" s="64"/>
      <c r="BUY14" s="64"/>
      <c r="BUZ14" s="64"/>
      <c r="BVA14" s="64"/>
      <c r="BVB14" s="64"/>
      <c r="BVC14" s="67"/>
      <c r="BVD14" s="211"/>
      <c r="BVE14" s="244"/>
      <c r="BVF14" s="64"/>
      <c r="BVG14" s="64"/>
      <c r="BVH14" s="64"/>
      <c r="BVI14" s="64"/>
      <c r="BVJ14" s="64"/>
      <c r="BVK14" s="67"/>
      <c r="BVL14" s="184"/>
      <c r="BVM14" s="244"/>
      <c r="BVN14" s="64"/>
      <c r="BVO14" s="64"/>
      <c r="BVP14" s="64"/>
      <c r="BVQ14" s="64"/>
      <c r="BVR14" s="64"/>
      <c r="BVS14" s="67"/>
      <c r="BVT14" s="211"/>
      <c r="BVU14" s="244"/>
      <c r="BVV14" s="64"/>
      <c r="BVW14" s="64"/>
      <c r="BVX14" s="64"/>
      <c r="BVY14" s="64"/>
      <c r="BVZ14" s="64"/>
      <c r="BWA14" s="67"/>
      <c r="BWB14" s="184"/>
      <c r="BWC14" s="244"/>
      <c r="BWD14" s="64"/>
      <c r="BWE14" s="64"/>
      <c r="BWF14" s="64"/>
      <c r="BWG14" s="64"/>
      <c r="BWH14" s="64"/>
      <c r="BWI14" s="67"/>
      <c r="BWJ14" s="184"/>
      <c r="BWK14" s="244"/>
      <c r="BWL14" s="64"/>
      <c r="BWM14" s="64"/>
      <c r="BWN14" s="64"/>
      <c r="BWO14" s="64"/>
      <c r="BWP14" s="64"/>
      <c r="BWQ14" s="67"/>
      <c r="BWR14" s="211"/>
      <c r="BWS14" s="244"/>
      <c r="BWT14" s="64"/>
      <c r="BWU14" s="64"/>
      <c r="BWV14" s="64"/>
      <c r="BWW14" s="64"/>
      <c r="BWX14" s="64"/>
      <c r="BWY14" s="67"/>
      <c r="BWZ14" s="211"/>
      <c r="BXA14" s="244"/>
      <c r="BXB14" s="64"/>
      <c r="BXC14" s="64"/>
      <c r="BXD14" s="64"/>
      <c r="BXE14" s="64"/>
      <c r="BXF14" s="64"/>
      <c r="BXG14" s="67"/>
      <c r="BXH14" s="211"/>
      <c r="BXI14" s="244"/>
      <c r="BXJ14" s="64"/>
      <c r="BXK14" s="64"/>
      <c r="BXL14" s="64"/>
      <c r="BXM14" s="64"/>
      <c r="BXN14" s="64"/>
      <c r="BXO14" s="67"/>
      <c r="BXP14" s="184"/>
      <c r="BXQ14" s="244"/>
      <c r="BXR14" s="64"/>
      <c r="BXS14" s="64"/>
      <c r="BXT14" s="64"/>
      <c r="BXU14" s="64"/>
      <c r="BXV14" s="64"/>
      <c r="BXW14" s="67"/>
      <c r="BXX14" s="184"/>
      <c r="BXY14" s="244"/>
      <c r="BXZ14" s="64"/>
      <c r="BYA14" s="64"/>
      <c r="BYB14" s="64"/>
      <c r="BYC14" s="64"/>
      <c r="BYD14" s="64"/>
      <c r="BYE14" s="67"/>
      <c r="BYF14" s="211"/>
      <c r="BYG14" s="244"/>
      <c r="BYH14" s="64"/>
      <c r="BYI14" s="64"/>
      <c r="BYJ14" s="64"/>
      <c r="BYK14" s="64"/>
      <c r="BYL14" s="64"/>
      <c r="BYM14" s="67"/>
      <c r="BYN14" s="184"/>
      <c r="BYO14" s="244"/>
      <c r="BYP14" s="64"/>
      <c r="BYQ14" s="64"/>
      <c r="BYR14" s="64"/>
      <c r="BYS14" s="64"/>
      <c r="BYT14" s="64"/>
      <c r="BYU14" s="67"/>
      <c r="BYV14" s="211"/>
      <c r="BYW14" s="244"/>
      <c r="BYX14" s="64"/>
      <c r="BYY14" s="64"/>
      <c r="BYZ14" s="64"/>
      <c r="BZA14" s="64"/>
      <c r="BZB14" s="64"/>
      <c r="BZC14" s="67"/>
      <c r="BZD14" s="184"/>
      <c r="BZE14" s="244"/>
      <c r="BZF14" s="64"/>
      <c r="BZG14" s="64"/>
      <c r="BZH14" s="64"/>
      <c r="BZI14" s="64"/>
      <c r="BZJ14" s="64"/>
      <c r="BZK14" s="67"/>
      <c r="BZL14" s="184"/>
      <c r="BZM14" s="244"/>
      <c r="BZN14" s="64"/>
      <c r="BZO14" s="64"/>
      <c r="BZP14" s="64"/>
      <c r="BZQ14" s="64"/>
      <c r="BZR14" s="211"/>
      <c r="BZS14" s="265"/>
      <c r="BZT14" s="68"/>
      <c r="BZU14" s="63"/>
      <c r="BZV14" s="64"/>
      <c r="BZW14" s="64"/>
      <c r="BZX14" s="64"/>
      <c r="BZY14" s="64"/>
      <c r="BZZ14" s="64"/>
      <c r="CAA14" s="67"/>
      <c r="CAB14" s="68"/>
      <c r="CAC14" s="63"/>
      <c r="CAD14" s="64"/>
      <c r="CAE14" s="64"/>
      <c r="CAF14" s="64"/>
      <c r="CAG14" s="64"/>
      <c r="CAH14" s="64"/>
      <c r="CAI14" s="67"/>
      <c r="CAJ14" s="68"/>
      <c r="CAK14" s="48"/>
      <c r="CAL14" s="49"/>
      <c r="CAM14" s="49"/>
      <c r="CAN14" s="49"/>
      <c r="CAO14" s="49"/>
      <c r="CAP14" s="49"/>
      <c r="CAQ14" s="67"/>
      <c r="CAR14" s="184"/>
      <c r="CAS14" s="244"/>
      <c r="CAT14" s="64"/>
      <c r="CAU14" s="64"/>
      <c r="CAV14" s="64"/>
      <c r="CAW14" s="64"/>
      <c r="CAX14" s="64"/>
      <c r="CAY14" s="67"/>
      <c r="CAZ14" s="211"/>
      <c r="CBA14" s="244"/>
      <c r="CBB14" s="64"/>
      <c r="CBC14" s="64"/>
      <c r="CBD14" s="64"/>
      <c r="CBE14" s="64"/>
      <c r="CBF14" s="64"/>
      <c r="CBG14" s="67"/>
      <c r="CBH14" s="211"/>
      <c r="CBI14" s="244"/>
      <c r="CBJ14" s="64"/>
      <c r="CBK14" s="64"/>
      <c r="CBL14" s="64"/>
      <c r="CBM14" s="64"/>
      <c r="CBN14" s="64"/>
      <c r="CBO14" s="67"/>
      <c r="CBP14" s="184"/>
      <c r="CBQ14" s="63"/>
      <c r="CBR14" s="64"/>
      <c r="CBS14" s="64"/>
      <c r="CBT14" s="64"/>
      <c r="CBU14" s="64"/>
      <c r="CBV14" s="64"/>
      <c r="CBW14" s="67"/>
      <c r="CBX14" s="68"/>
      <c r="CBY14" s="63"/>
      <c r="CBZ14" s="64"/>
      <c r="CCA14" s="64"/>
      <c r="CCB14" s="64"/>
      <c r="CCC14" s="64"/>
      <c r="CCD14" s="64"/>
      <c r="CCE14" s="67"/>
      <c r="CCF14" s="68"/>
      <c r="CCG14" s="63"/>
      <c r="CCH14" s="64"/>
      <c r="CCI14" s="64"/>
      <c r="CCJ14" s="64"/>
      <c r="CCK14" s="64"/>
      <c r="CCL14" s="64"/>
      <c r="CCM14" s="67"/>
      <c r="CCN14" s="68"/>
      <c r="CCO14" s="63"/>
      <c r="CCP14" s="64"/>
      <c r="CCQ14" s="64"/>
      <c r="CCR14" s="64"/>
      <c r="CCS14" s="64"/>
      <c r="CCT14" s="64"/>
      <c r="CCU14" s="67"/>
      <c r="CCV14" s="68"/>
      <c r="CCW14" s="63"/>
      <c r="CCX14" s="64"/>
      <c r="CCY14" s="64"/>
      <c r="CCZ14" s="64"/>
      <c r="CDA14" s="64"/>
      <c r="CDB14" s="64"/>
      <c r="CDC14" s="67"/>
      <c r="CDD14" s="68"/>
      <c r="CDE14" s="63"/>
      <c r="CDF14" s="64"/>
      <c r="CDG14" s="64"/>
      <c r="CDH14" s="64"/>
      <c r="CDI14" s="64"/>
      <c r="CDJ14" s="64"/>
      <c r="CDK14" s="67"/>
      <c r="CDL14" s="68"/>
      <c r="CDM14" s="63"/>
      <c r="CDN14" s="64"/>
      <c r="CDO14" s="64"/>
      <c r="CDP14" s="64"/>
      <c r="CDQ14" s="47"/>
      <c r="CDR14" s="64"/>
      <c r="CDS14" s="67"/>
      <c r="CDT14" s="68"/>
      <c r="CDU14" s="63"/>
      <c r="CDV14" s="64"/>
      <c r="CDW14" s="64"/>
      <c r="CDX14" s="64"/>
      <c r="CDY14" s="64"/>
      <c r="CDZ14" s="64"/>
      <c r="CEA14" s="67"/>
      <c r="CEB14" s="68"/>
      <c r="CEC14" s="63"/>
      <c r="CED14" s="64"/>
      <c r="CEE14" s="64"/>
      <c r="CEF14" s="64"/>
      <c r="CEG14" s="64"/>
      <c r="CEH14" s="64"/>
      <c r="CEI14" s="67"/>
      <c r="CEJ14" s="68"/>
      <c r="CEK14" s="63"/>
      <c r="CEL14" s="64"/>
      <c r="CEM14" s="64"/>
      <c r="CEN14" s="64"/>
      <c r="CEO14" s="64"/>
      <c r="CEP14" s="64"/>
      <c r="CEQ14" s="67"/>
      <c r="CER14" s="68"/>
      <c r="CES14" s="63"/>
      <c r="CET14" s="64"/>
      <c r="CEU14" s="64"/>
      <c r="CEV14" s="64"/>
      <c r="CEW14" s="64"/>
      <c r="CEX14" s="64"/>
      <c r="CEY14" s="67"/>
      <c r="CEZ14" s="68"/>
      <c r="CFA14" s="63"/>
      <c r="CFB14" s="64"/>
      <c r="CFC14" s="64"/>
      <c r="CFD14" s="64"/>
      <c r="CFE14" s="64"/>
      <c r="CFF14" s="64"/>
      <c r="CFG14" s="67"/>
      <c r="CFH14" s="68"/>
      <c r="CFI14" s="63"/>
      <c r="CFJ14" s="64"/>
      <c r="CFK14" s="64"/>
      <c r="CFL14" s="64"/>
      <c r="CFM14" s="64"/>
      <c r="CFN14" s="64"/>
      <c r="CFO14" s="67"/>
      <c r="CFP14" s="68"/>
      <c r="CFQ14" s="63"/>
      <c r="CFR14" s="64"/>
      <c r="CFS14" s="64"/>
      <c r="CFT14" s="64"/>
      <c r="CFU14" s="64"/>
      <c r="CFV14" s="64"/>
      <c r="CFW14" s="67"/>
      <c r="CFX14" s="68"/>
      <c r="CFY14" s="63"/>
      <c r="CFZ14" s="64"/>
      <c r="CGA14" s="64"/>
      <c r="CGB14" s="64"/>
      <c r="CGC14" s="64"/>
      <c r="CGD14" s="64"/>
      <c r="CGE14" s="67"/>
      <c r="CGF14" s="68"/>
      <c r="CGG14" s="63"/>
      <c r="CGH14" s="64"/>
      <c r="CGI14" s="64"/>
      <c r="CGJ14" s="64"/>
      <c r="CGK14" s="64"/>
      <c r="CGL14" s="64"/>
      <c r="CGM14" s="67"/>
      <c r="CGN14" s="68"/>
      <c r="CGO14" s="48"/>
      <c r="CGP14" s="49"/>
      <c r="CGQ14" s="49"/>
      <c r="CGR14" s="49"/>
      <c r="CGS14" s="49"/>
      <c r="CGT14" s="49"/>
      <c r="CGU14" s="67"/>
      <c r="CGV14" s="68"/>
      <c r="CGW14" s="63"/>
      <c r="CGX14" s="64"/>
      <c r="CGY14" s="64"/>
      <c r="CGZ14" s="64"/>
      <c r="CHA14" s="64"/>
      <c r="CHB14" s="64"/>
      <c r="CHC14" s="67"/>
      <c r="CHD14" s="68"/>
      <c r="CHE14" s="63"/>
      <c r="CHF14" s="64"/>
      <c r="CHG14" s="64"/>
      <c r="CHH14" s="64"/>
      <c r="CHI14" s="64"/>
      <c r="CHJ14" s="64"/>
      <c r="CHK14" s="67"/>
      <c r="CHL14" s="68"/>
      <c r="CHM14" s="63"/>
      <c r="CHN14" s="64"/>
      <c r="CHO14" s="64"/>
      <c r="CHP14" s="64"/>
      <c r="CHQ14" s="64"/>
      <c r="CHR14" s="64"/>
      <c r="CHS14" s="67"/>
      <c r="CHT14" s="68"/>
      <c r="CHU14" s="48"/>
      <c r="CHV14" s="49"/>
      <c r="CHW14" s="49"/>
      <c r="CHX14" s="49"/>
      <c r="CHY14" s="49"/>
      <c r="CHZ14" s="49"/>
      <c r="CIA14" s="67"/>
      <c r="CIB14" s="68"/>
      <c r="CIC14" s="48"/>
      <c r="CID14" s="49"/>
      <c r="CIE14" s="49"/>
      <c r="CIF14" s="49"/>
      <c r="CIG14" s="49"/>
      <c r="CIH14" s="49"/>
      <c r="CII14" s="67"/>
      <c r="CIJ14" s="68"/>
      <c r="CIK14" s="63"/>
      <c r="CIL14" s="64"/>
      <c r="CIM14" s="64"/>
      <c r="CIN14" s="64"/>
      <c r="CIO14" s="64"/>
      <c r="CIP14" s="64"/>
      <c r="CIQ14" s="67"/>
      <c r="CIR14" s="68"/>
      <c r="CIS14" s="63"/>
      <c r="CIT14" s="64"/>
      <c r="CIU14" s="64"/>
      <c r="CIV14" s="64"/>
      <c r="CIW14" s="64"/>
      <c r="CIX14" s="64"/>
      <c r="CIY14" s="67"/>
      <c r="CIZ14" s="68"/>
      <c r="CJA14" s="63"/>
      <c r="CJB14" s="64"/>
      <c r="CJC14" s="64"/>
      <c r="CJD14" s="64"/>
      <c r="CJE14" s="64"/>
      <c r="CJF14" s="64"/>
      <c r="CJG14" s="67"/>
      <c r="CJH14" s="68"/>
      <c r="CJI14" s="63"/>
      <c r="CJJ14" s="64"/>
      <c r="CJK14" s="64"/>
      <c r="CJL14" s="64"/>
      <c r="CJM14" s="64"/>
      <c r="CJN14" s="64"/>
      <c r="CJO14" s="67"/>
      <c r="CJP14" s="68"/>
      <c r="CJQ14" s="63"/>
      <c r="CJR14" s="64"/>
      <c r="CJS14" s="64"/>
      <c r="CJT14" s="64"/>
      <c r="CJU14" s="64"/>
      <c r="CJV14" s="64"/>
      <c r="CJW14" s="67"/>
      <c r="CJX14" s="68"/>
      <c r="CJY14" s="63"/>
      <c r="CJZ14" s="64"/>
      <c r="CKA14" s="64"/>
      <c r="CKB14" s="64"/>
      <c r="CKC14" s="64"/>
      <c r="CKD14" s="64"/>
      <c r="CKE14" s="67"/>
      <c r="CKF14" s="68"/>
      <c r="CKG14" s="63"/>
      <c r="CKH14" s="64"/>
      <c r="CKI14" s="64"/>
      <c r="CKJ14" s="64"/>
      <c r="CKK14" s="64"/>
      <c r="CKL14" s="64"/>
      <c r="CKM14" s="67"/>
      <c r="CKN14" s="68"/>
      <c r="CKO14" s="63"/>
      <c r="CKP14" s="64"/>
      <c r="CKQ14" s="64"/>
      <c r="CKR14" s="64"/>
      <c r="CKS14" s="64"/>
      <c r="CKT14" s="64"/>
      <c r="CKU14" s="67"/>
      <c r="CKV14" s="68"/>
      <c r="CKW14" s="63"/>
      <c r="CKX14" s="64"/>
      <c r="CKY14" s="64"/>
      <c r="CKZ14" s="64"/>
      <c r="CLA14" s="64"/>
      <c r="CLB14" s="64"/>
      <c r="CLC14" s="67"/>
      <c r="CLD14" s="68"/>
      <c r="CLE14" s="63"/>
      <c r="CLF14" s="64"/>
      <c r="CLG14" s="64"/>
      <c r="CLH14" s="64"/>
      <c r="CLI14" s="64"/>
      <c r="CLJ14" s="64"/>
      <c r="CLK14" s="67"/>
      <c r="CLL14" s="68"/>
      <c r="CLM14" s="63"/>
      <c r="CLN14" s="64"/>
      <c r="CLO14" s="64"/>
      <c r="CLP14" s="64"/>
      <c r="CLQ14" s="64"/>
      <c r="CLR14" s="64"/>
      <c r="CLS14" s="67"/>
      <c r="CLT14" s="184"/>
      <c r="CLU14" s="244"/>
      <c r="CLV14" s="64"/>
      <c r="CLW14" s="64"/>
      <c r="CLX14" s="64"/>
      <c r="CLY14" s="64"/>
      <c r="CLZ14" s="211"/>
      <c r="CMA14" s="265"/>
      <c r="CMB14" s="68"/>
      <c r="CMC14" s="63"/>
      <c r="CMD14" s="64"/>
      <c r="CME14" s="64"/>
      <c r="CMF14" s="64"/>
      <c r="CMG14" s="64"/>
      <c r="CMH14" s="64"/>
      <c r="CMI14" s="67"/>
      <c r="CMJ14" s="68"/>
      <c r="CMK14" s="63"/>
      <c r="CML14" s="64"/>
      <c r="CMM14" s="64"/>
      <c r="CMN14" s="64"/>
      <c r="CMO14" s="64"/>
      <c r="CMP14" s="64"/>
      <c r="CMQ14" s="67"/>
      <c r="CMR14" s="68"/>
      <c r="CMS14" s="63"/>
      <c r="CMT14" s="64"/>
      <c r="CMU14" s="64"/>
      <c r="CMV14" s="64"/>
      <c r="CMW14" s="64"/>
      <c r="CMX14" s="64"/>
      <c r="CMY14" s="67"/>
      <c r="CMZ14" s="68"/>
      <c r="CNA14" s="63"/>
      <c r="CNB14" s="64"/>
      <c r="CNC14" s="64"/>
      <c r="CND14" s="64"/>
      <c r="CNE14" s="64"/>
      <c r="CNF14" s="64"/>
      <c r="CNG14" s="67"/>
      <c r="CNH14" s="68"/>
      <c r="CNI14" s="63"/>
      <c r="CNJ14" s="64"/>
      <c r="CNK14" s="64"/>
      <c r="CNL14" s="64"/>
      <c r="CNM14" s="64"/>
      <c r="CNN14" s="64"/>
      <c r="CNO14" s="67"/>
      <c r="CNP14" s="68"/>
      <c r="CNQ14" s="63"/>
      <c r="CNR14" s="64"/>
      <c r="CNS14" s="64"/>
      <c r="CNT14" s="64"/>
      <c r="CNU14" s="64"/>
      <c r="CNV14" s="68"/>
      <c r="CNW14" s="265"/>
      <c r="CNX14" s="68"/>
      <c r="CNY14" s="63"/>
      <c r="CNZ14" s="64"/>
      <c r="COA14" s="64"/>
      <c r="COB14" s="64"/>
      <c r="COC14" s="64"/>
      <c r="COD14" s="64"/>
      <c r="COE14" s="67"/>
      <c r="COF14" s="68"/>
      <c r="COG14" s="63"/>
      <c r="COH14" s="64"/>
      <c r="COI14" s="64"/>
      <c r="COJ14" s="64"/>
      <c r="COK14" s="64"/>
      <c r="COL14" s="64"/>
      <c r="COM14" s="67"/>
      <c r="CON14" s="68"/>
      <c r="COO14" s="63"/>
      <c r="COP14" s="64"/>
      <c r="COQ14" s="64"/>
      <c r="COR14" s="64"/>
      <c r="COS14" s="64"/>
      <c r="COT14" s="64"/>
      <c r="COU14" s="67"/>
      <c r="COV14" s="68"/>
      <c r="COW14" s="63"/>
      <c r="COX14" s="64"/>
      <c r="COY14" s="64"/>
      <c r="COZ14" s="64"/>
      <c r="CPA14" s="64"/>
      <c r="CPB14" s="64"/>
      <c r="CPC14" s="67"/>
      <c r="CPD14" s="68"/>
      <c r="CPE14" s="63"/>
      <c r="CPF14" s="64"/>
      <c r="CPG14" s="64"/>
      <c r="CPH14" s="64"/>
      <c r="CPI14" s="64"/>
      <c r="CPJ14" s="64"/>
      <c r="CPK14" s="67"/>
      <c r="CPL14" s="68"/>
      <c r="CPM14" s="48"/>
      <c r="CPN14" s="49"/>
      <c r="CPO14" s="49"/>
      <c r="CPP14" s="49"/>
      <c r="CPQ14" s="49"/>
      <c r="CPR14" s="49"/>
      <c r="CPS14" s="67"/>
      <c r="CPT14" s="68"/>
      <c r="CPU14" s="48"/>
      <c r="CPV14" s="49"/>
      <c r="CPW14" s="49"/>
      <c r="CPX14" s="49"/>
      <c r="CPY14" s="49"/>
      <c r="CPZ14" s="49"/>
      <c r="CQA14" s="67"/>
      <c r="CQB14" s="68"/>
      <c r="CQC14" s="63"/>
      <c r="CQD14" s="64"/>
      <c r="CQE14" s="64"/>
      <c r="CQF14" s="64"/>
      <c r="CQG14" s="64"/>
      <c r="CQH14" s="64"/>
      <c r="CQI14" s="67"/>
      <c r="CQJ14" s="68"/>
      <c r="CQK14" s="63"/>
      <c r="CQL14" s="64"/>
      <c r="CQM14" s="64"/>
      <c r="CQN14" s="64"/>
      <c r="CQO14" s="64"/>
      <c r="CQP14" s="64"/>
      <c r="CQQ14" s="67"/>
      <c r="CQR14" s="68"/>
      <c r="CQS14" s="48"/>
      <c r="CQT14" s="49"/>
      <c r="CQU14" s="49"/>
      <c r="CQV14" s="49"/>
      <c r="CQW14" s="49"/>
      <c r="CQX14" s="49"/>
      <c r="CQY14" s="67"/>
      <c r="CQZ14" s="68"/>
      <c r="CRA14" s="82"/>
      <c r="CRB14" s="83"/>
      <c r="CRC14" s="83"/>
      <c r="CRD14" s="83"/>
      <c r="CRE14" s="83"/>
      <c r="CRF14" s="83"/>
      <c r="CRG14" s="67"/>
      <c r="CRH14" s="68"/>
      <c r="CRI14" s="63"/>
      <c r="CRJ14" s="64"/>
      <c r="CRK14" s="64"/>
      <c r="CRL14" s="64"/>
      <c r="CRM14" s="64"/>
      <c r="CRN14" s="64"/>
      <c r="CRO14" s="67"/>
      <c r="CRP14" s="68"/>
      <c r="CRQ14" s="63"/>
      <c r="CRR14" s="64"/>
      <c r="CRS14" s="64"/>
      <c r="CRT14" s="64"/>
      <c r="CRU14" s="64"/>
      <c r="CRV14" s="64"/>
      <c r="CRW14" s="67"/>
      <c r="CRX14" s="68"/>
      <c r="CRY14" s="63"/>
      <c r="CRZ14" s="64"/>
      <c r="CSA14" s="64"/>
      <c r="CSB14" s="64"/>
      <c r="CSC14" s="64"/>
      <c r="CSD14" s="64"/>
      <c r="CSE14" s="67"/>
      <c r="CSF14" s="68"/>
      <c r="CSG14" s="63"/>
      <c r="CSH14" s="64"/>
      <c r="CSI14" s="64"/>
      <c r="CSJ14" s="64"/>
      <c r="CSK14" s="64"/>
      <c r="CSL14" s="64"/>
      <c r="CSM14" s="67"/>
      <c r="CSN14" s="68"/>
      <c r="CSO14" s="63"/>
      <c r="CSP14" s="64"/>
      <c r="CSQ14" s="64"/>
      <c r="CSR14" s="64"/>
      <c r="CSS14" s="64"/>
      <c r="CST14" s="64"/>
      <c r="CSU14" s="67"/>
      <c r="CSV14" s="68"/>
      <c r="CSW14" s="63"/>
      <c r="CSX14" s="64"/>
      <c r="CSY14" s="64"/>
      <c r="CSZ14" s="64"/>
      <c r="CTA14" s="64"/>
      <c r="CTB14" s="64"/>
      <c r="CTC14" s="64"/>
      <c r="CTD14" s="68"/>
      <c r="CTE14" s="63"/>
      <c r="CTF14" s="64"/>
      <c r="CTG14" s="64"/>
      <c r="CTH14" s="64"/>
      <c r="CTI14" s="64"/>
      <c r="CTJ14" s="64"/>
      <c r="CTK14" s="64"/>
      <c r="CTL14" s="68"/>
      <c r="CTM14" s="63"/>
      <c r="CTN14" s="64"/>
      <c r="CTO14" s="64"/>
      <c r="CTP14" s="64"/>
      <c r="CTQ14" s="64"/>
      <c r="CTR14" s="64"/>
      <c r="CTS14" s="64"/>
      <c r="CTT14" s="68"/>
      <c r="CTU14" s="63"/>
      <c r="CTV14" s="64"/>
      <c r="CTW14" s="64"/>
      <c r="CTX14" s="64"/>
      <c r="CTY14" s="64"/>
      <c r="CTZ14" s="64"/>
      <c r="CUA14" s="64"/>
      <c r="CUB14" s="68"/>
      <c r="CUC14" s="63"/>
      <c r="CUD14" s="64"/>
      <c r="CUE14" s="64"/>
      <c r="CUF14" s="64"/>
      <c r="CUG14" s="64"/>
      <c r="CUH14" s="64"/>
      <c r="CUI14" s="64"/>
      <c r="CUJ14" s="68"/>
      <c r="CUK14" s="48"/>
      <c r="CUL14" s="49"/>
      <c r="CUM14" s="49"/>
      <c r="CUN14" s="49"/>
      <c r="CUO14" s="49"/>
      <c r="CUP14" s="49"/>
      <c r="CUQ14" s="64"/>
      <c r="CUR14" s="68"/>
      <c r="CUS14" s="63"/>
      <c r="CUT14" s="64"/>
      <c r="CUU14" s="64"/>
      <c r="CUV14" s="64"/>
      <c r="CUW14" s="64"/>
      <c r="CUX14" s="64"/>
      <c r="CUY14" s="64"/>
      <c r="CUZ14" s="68"/>
      <c r="CVA14" s="48"/>
      <c r="CVB14" s="49"/>
      <c r="CVC14" s="49"/>
      <c r="CVD14" s="49"/>
      <c r="CVE14" s="49"/>
      <c r="CVF14" s="49"/>
      <c r="CVG14" s="64"/>
      <c r="CVH14" s="68"/>
      <c r="CVI14" s="48"/>
      <c r="CVJ14" s="49"/>
      <c r="CVK14" s="49"/>
      <c r="CVL14" s="49"/>
      <c r="CVM14" s="49"/>
      <c r="CVN14" s="49"/>
      <c r="CVO14" s="64"/>
      <c r="CVP14" s="68"/>
      <c r="CVQ14" s="48"/>
      <c r="CVR14" s="49"/>
      <c r="CVS14" s="49"/>
      <c r="CVT14" s="49"/>
      <c r="CVU14" s="49"/>
      <c r="CVV14" s="49"/>
      <c r="CVW14" s="64"/>
      <c r="CVX14" s="68"/>
      <c r="CVY14" s="48"/>
      <c r="CVZ14" s="49"/>
      <c r="CWA14" s="49"/>
      <c r="CWB14" s="49"/>
      <c r="CWC14" s="49"/>
      <c r="CWD14" s="49"/>
      <c r="CWE14" s="64"/>
      <c r="CWF14" s="68"/>
      <c r="CWG14" s="48"/>
      <c r="CWH14" s="49"/>
      <c r="CWI14" s="49"/>
      <c r="CWJ14" s="49"/>
      <c r="CWK14" s="49"/>
      <c r="CWL14" s="49"/>
      <c r="CWM14" s="64"/>
      <c r="CWN14" s="68"/>
      <c r="CWO14" s="54"/>
      <c r="CWP14" s="127"/>
      <c r="CWQ14" s="127"/>
      <c r="CWR14" s="127"/>
      <c r="CWS14" s="127"/>
      <c r="CWT14" s="127"/>
      <c r="CWU14" s="127"/>
      <c r="CWV14" s="43"/>
      <c r="CWW14" s="48"/>
      <c r="CWX14" s="49"/>
      <c r="CWY14" s="49"/>
      <c r="CWZ14" s="49"/>
      <c r="CXA14" s="49"/>
      <c r="CXB14" s="49"/>
      <c r="CXC14" s="127"/>
      <c r="CXD14" s="43"/>
      <c r="CXE14" s="48"/>
      <c r="CXF14" s="49"/>
      <c r="CXG14" s="49"/>
      <c r="CXH14" s="49"/>
      <c r="CXI14" s="49"/>
      <c r="CXJ14" s="49"/>
      <c r="CXK14" s="127"/>
      <c r="CXL14" s="43"/>
      <c r="CXM14" s="48"/>
      <c r="CXN14" s="49"/>
      <c r="CXO14" s="49"/>
      <c r="CXP14" s="49"/>
      <c r="CXQ14" s="49"/>
      <c r="CXR14" s="49"/>
      <c r="CXS14" s="127"/>
      <c r="CXT14" s="43"/>
      <c r="CXU14" s="48"/>
      <c r="CXV14" s="49"/>
      <c r="CXW14" s="49"/>
      <c r="CXX14" s="49"/>
      <c r="CXY14" s="49"/>
      <c r="CXZ14" s="49"/>
      <c r="CYA14" s="127"/>
      <c r="CYB14" s="43"/>
      <c r="CYC14" s="48"/>
      <c r="CYD14" s="49"/>
      <c r="CYE14" s="49"/>
      <c r="CYF14" s="49"/>
      <c r="CYG14" s="49"/>
      <c r="CYH14" s="49"/>
      <c r="CYI14" s="127"/>
      <c r="CYJ14" s="43"/>
      <c r="CYK14" s="48"/>
      <c r="CYL14" s="49"/>
      <c r="CYM14" s="49"/>
      <c r="CYN14" s="49"/>
      <c r="CYO14" s="49"/>
      <c r="CYP14" s="49"/>
      <c r="CYQ14" s="127"/>
      <c r="CYR14" s="43"/>
      <c r="CYS14" s="48"/>
      <c r="CYT14" s="49"/>
      <c r="CYU14" s="49"/>
      <c r="CYV14" s="49"/>
      <c r="CYW14" s="49"/>
      <c r="CYX14" s="49"/>
      <c r="CYY14" s="127"/>
      <c r="CYZ14" s="43"/>
      <c r="CZA14" s="48"/>
      <c r="CZB14" s="49"/>
      <c r="CZC14" s="49"/>
      <c r="CZD14" s="49"/>
      <c r="CZE14" s="49"/>
      <c r="CZF14" s="49"/>
      <c r="CZG14" s="127"/>
      <c r="CZH14" s="43"/>
      <c r="CZI14" s="48"/>
      <c r="CZJ14" s="49"/>
      <c r="CZK14" s="49"/>
      <c r="CZL14" s="49"/>
      <c r="CZM14" s="49"/>
      <c r="CZN14" s="49"/>
      <c r="CZO14" s="127"/>
      <c r="CZP14" s="43"/>
      <c r="CZQ14" s="63"/>
      <c r="CZR14" s="64"/>
      <c r="CZS14" s="64"/>
      <c r="CZT14" s="64"/>
      <c r="CZU14" s="64"/>
      <c r="CZV14" s="64"/>
      <c r="CZW14" s="127"/>
      <c r="CZX14" s="43"/>
      <c r="CZY14" s="48"/>
      <c r="CZZ14" s="49"/>
      <c r="DAA14" s="49"/>
      <c r="DAB14" s="49"/>
      <c r="DAC14" s="49"/>
      <c r="DAD14" s="49"/>
      <c r="DAE14" s="127"/>
      <c r="DAF14" s="43"/>
      <c r="DAG14" s="48"/>
      <c r="DAH14" s="49"/>
      <c r="DAI14" s="49"/>
      <c r="DAJ14" s="49"/>
      <c r="DAK14" s="49"/>
      <c r="DAL14" s="49"/>
      <c r="DAM14" s="127"/>
      <c r="DAN14" s="43"/>
      <c r="DAO14" s="63"/>
      <c r="DAP14" s="64"/>
      <c r="DAQ14" s="64"/>
      <c r="DAR14" s="64"/>
      <c r="DAS14" s="64"/>
      <c r="DAT14" s="64"/>
      <c r="DAU14" s="64"/>
      <c r="DAV14" s="68"/>
      <c r="DAW14" s="48"/>
      <c r="DAX14" s="49"/>
      <c r="DAY14" s="49"/>
      <c r="DAZ14" s="49"/>
      <c r="DBA14" s="49"/>
      <c r="DBB14" s="49"/>
      <c r="DBC14" s="64"/>
      <c r="DBD14" s="68"/>
      <c r="DBE14" s="63"/>
      <c r="DBF14" s="64"/>
      <c r="DBG14" s="64"/>
      <c r="DBH14" s="64"/>
      <c r="DBI14" s="64"/>
      <c r="DBJ14" s="64"/>
      <c r="DBK14" s="64"/>
      <c r="DBL14" s="68"/>
      <c r="DBM14" s="48"/>
      <c r="DBN14" s="49"/>
      <c r="DBO14" s="49"/>
      <c r="DBP14" s="49"/>
      <c r="DBQ14" s="49"/>
      <c r="DBR14" s="49"/>
      <c r="DBS14" s="64"/>
      <c r="DBT14" s="68"/>
      <c r="DBU14" s="48"/>
      <c r="DBV14" s="49"/>
      <c r="DBW14" s="49"/>
      <c r="DBX14" s="49"/>
      <c r="DBY14" s="49"/>
      <c r="DBZ14" s="49"/>
      <c r="DCA14" s="64"/>
      <c r="DCB14" s="184"/>
      <c r="DCC14" s="195"/>
      <c r="DCD14" s="49"/>
      <c r="DCE14" s="49"/>
      <c r="DCF14" s="49"/>
      <c r="DCG14" s="49"/>
      <c r="DCH14" s="49"/>
      <c r="DCI14" s="64"/>
      <c r="DCJ14" s="211"/>
      <c r="DCK14" s="195"/>
      <c r="DCL14" s="49"/>
      <c r="DCM14" s="49"/>
      <c r="DCN14" s="49"/>
      <c r="DCO14" s="49"/>
      <c r="DCP14" s="49"/>
      <c r="DCQ14" s="64"/>
      <c r="DCR14" s="211"/>
      <c r="DCS14" s="195"/>
      <c r="DCT14" s="49"/>
      <c r="DCU14" s="49"/>
      <c r="DCV14" s="49"/>
      <c r="DCW14" s="49"/>
      <c r="DCX14" s="49"/>
      <c r="DCY14" s="64"/>
      <c r="DCZ14" s="184"/>
      <c r="DDA14" s="195"/>
      <c r="DDB14" s="49"/>
      <c r="DDC14" s="49"/>
      <c r="DDD14" s="49"/>
      <c r="DDE14" s="49"/>
      <c r="DDF14" s="49"/>
      <c r="DDG14" s="64"/>
      <c r="DDH14" s="211"/>
      <c r="DDI14" s="458"/>
      <c r="DDJ14" s="83"/>
      <c r="DDK14" s="83"/>
      <c r="DDL14" s="83"/>
      <c r="DDM14" s="83"/>
      <c r="DDN14" s="83"/>
      <c r="DDO14" s="64"/>
      <c r="DDP14" s="184"/>
      <c r="DDQ14" s="195"/>
      <c r="DDR14" s="49"/>
      <c r="DDS14" s="49"/>
      <c r="DDT14" s="49"/>
      <c r="DDU14" s="49"/>
      <c r="DDV14" s="49"/>
      <c r="DDW14" s="64"/>
      <c r="DDX14" s="211"/>
      <c r="DDY14" s="464"/>
      <c r="DDZ14" s="127"/>
      <c r="DEA14" s="127"/>
      <c r="DEB14" s="127"/>
      <c r="DEC14" s="127"/>
      <c r="DED14" s="127"/>
      <c r="DEE14" s="127"/>
      <c r="DEF14" s="214"/>
      <c r="DEG14" s="195"/>
      <c r="DEH14" s="49"/>
      <c r="DEI14" s="49"/>
      <c r="DEJ14" s="49"/>
      <c r="DEK14" s="49"/>
      <c r="DEL14" s="49"/>
      <c r="DEM14" s="127"/>
      <c r="DEN14" s="101"/>
      <c r="DEO14" s="195"/>
      <c r="DEP14" s="49"/>
      <c r="DEQ14" s="49"/>
      <c r="DER14" s="49"/>
      <c r="DES14" s="49"/>
      <c r="DET14" s="49"/>
      <c r="DEU14" s="127"/>
      <c r="DEV14" s="101"/>
      <c r="DEW14" s="48"/>
      <c r="DEX14" s="49"/>
      <c r="DEY14" s="49"/>
      <c r="DEZ14" s="49"/>
      <c r="DFA14" s="49"/>
      <c r="DFB14" s="49"/>
      <c r="DFC14" s="127"/>
      <c r="DFD14" s="43"/>
      <c r="DFE14" s="63"/>
      <c r="DFF14" s="64"/>
      <c r="DFG14" s="64"/>
      <c r="DFH14" s="64"/>
      <c r="DFI14" s="64"/>
      <c r="DFJ14" s="64"/>
      <c r="DFK14" s="127"/>
      <c r="DFL14" s="43"/>
      <c r="DFM14" s="48"/>
      <c r="DFN14" s="49"/>
      <c r="DFO14" s="49"/>
      <c r="DFP14" s="49"/>
      <c r="DFQ14" s="49"/>
      <c r="DFR14" s="49"/>
      <c r="DFS14" s="127"/>
      <c r="DFT14" s="43"/>
      <c r="DFU14" s="48"/>
      <c r="DFV14" s="49"/>
      <c r="DFW14" s="49"/>
      <c r="DFX14" s="49"/>
      <c r="DFY14" s="49"/>
      <c r="DFZ14" s="49"/>
      <c r="DGA14" s="127"/>
      <c r="DGB14" s="43"/>
      <c r="DGC14" s="63"/>
      <c r="DGD14" s="64"/>
      <c r="DGE14" s="64"/>
      <c r="DGF14" s="64"/>
      <c r="DGG14" s="64"/>
      <c r="DGH14" s="64"/>
      <c r="DGI14" s="64"/>
      <c r="DGJ14" s="68"/>
      <c r="DGK14" s="63"/>
      <c r="DGL14" s="64"/>
      <c r="DGM14" s="64"/>
      <c r="DGN14" s="64"/>
      <c r="DGO14" s="64"/>
      <c r="DGP14" s="64"/>
      <c r="DGQ14" s="64"/>
      <c r="DGR14" s="68"/>
      <c r="DGS14" s="63"/>
      <c r="DGT14" s="64"/>
      <c r="DGU14" s="64"/>
      <c r="DGV14" s="64"/>
      <c r="DGW14" s="64"/>
      <c r="DGX14" s="64"/>
      <c r="DGY14" s="64"/>
      <c r="DGZ14" s="68"/>
      <c r="DHA14" s="478"/>
      <c r="DHB14" s="58"/>
      <c r="DHC14" s="58"/>
      <c r="DHD14" s="58"/>
      <c r="DHE14" s="58"/>
      <c r="DHF14" s="58"/>
      <c r="DHG14" s="64"/>
      <c r="DHH14" s="68"/>
      <c r="DHI14" s="63"/>
      <c r="DHJ14" s="64"/>
      <c r="DHK14" s="64"/>
      <c r="DHL14" s="64"/>
      <c r="DHM14" s="64"/>
      <c r="DHN14" s="64"/>
      <c r="DHO14" s="64"/>
      <c r="DHP14" s="68"/>
      <c r="DHQ14" s="63"/>
      <c r="DHR14" s="64"/>
      <c r="DHS14" s="64"/>
      <c r="DHT14" s="64"/>
      <c r="DHU14" s="64"/>
      <c r="DHV14" s="64"/>
      <c r="DHW14" s="64"/>
      <c r="DHX14" s="68"/>
      <c r="DHY14" s="63"/>
      <c r="DHZ14" s="64"/>
      <c r="DIA14" s="64"/>
      <c r="DIB14" s="64"/>
      <c r="DIC14" s="64"/>
      <c r="DID14" s="64"/>
      <c r="DIE14" s="64"/>
      <c r="DIF14" s="68"/>
      <c r="DIG14" s="63"/>
      <c r="DIH14" s="64"/>
      <c r="DII14" s="64"/>
      <c r="DIJ14" s="64"/>
      <c r="DIK14" s="64"/>
      <c r="DIL14" s="64"/>
      <c r="DIM14" s="64"/>
      <c r="DIN14" s="68"/>
      <c r="DIO14" s="63"/>
      <c r="DIP14" s="64"/>
      <c r="DIQ14" s="64"/>
      <c r="DIR14" s="64"/>
      <c r="DIS14" s="64"/>
      <c r="DIT14" s="64"/>
      <c r="DIU14" s="64"/>
      <c r="DIV14" s="68"/>
      <c r="DIW14" s="63"/>
      <c r="DIX14" s="64"/>
      <c r="DIY14" s="64"/>
      <c r="DIZ14" s="64"/>
      <c r="DJA14" s="64"/>
      <c r="DJB14" s="64"/>
      <c r="DJC14" s="64"/>
      <c r="DJD14" s="68"/>
      <c r="DJE14" s="63"/>
      <c r="DJF14" s="64"/>
      <c r="DJG14" s="64"/>
      <c r="DJH14" s="64"/>
      <c r="DJI14" s="64"/>
      <c r="DJJ14" s="64"/>
      <c r="DJK14" s="64"/>
      <c r="DJL14" s="68"/>
      <c r="DJM14" s="63"/>
      <c r="DJN14" s="64"/>
      <c r="DJO14" s="64"/>
      <c r="DJP14" s="64"/>
      <c r="DJQ14" s="64"/>
      <c r="DJR14" s="64"/>
      <c r="DJS14" s="64"/>
      <c r="DJT14" s="68"/>
      <c r="DJU14" s="63"/>
      <c r="DJV14" s="64"/>
      <c r="DJW14" s="64"/>
      <c r="DJX14" s="64"/>
      <c r="DJY14" s="64"/>
      <c r="DJZ14" s="64"/>
      <c r="DKA14" s="64"/>
      <c r="DKB14" s="68"/>
      <c r="DKC14" s="54"/>
      <c r="DKD14" s="127"/>
      <c r="DKE14" s="127"/>
      <c r="DKF14" s="127"/>
      <c r="DKG14" s="127"/>
      <c r="DKH14" s="127"/>
      <c r="DKI14" s="64"/>
      <c r="DKJ14" s="68"/>
      <c r="DKK14" s="63"/>
      <c r="DKL14" s="64"/>
      <c r="DKM14" s="64"/>
      <c r="DKN14" s="64"/>
      <c r="DKO14" s="64"/>
      <c r="DKP14" s="64"/>
      <c r="DKQ14" s="64"/>
      <c r="DKR14" s="68"/>
      <c r="DKS14" s="48"/>
      <c r="DKT14" s="49"/>
      <c r="DKU14" s="49"/>
      <c r="DKV14" s="49"/>
      <c r="DKW14" s="49"/>
      <c r="DKX14" s="49"/>
      <c r="DKY14" s="64"/>
      <c r="DKZ14" s="68"/>
      <c r="DLA14" s="63"/>
      <c r="DLB14" s="64"/>
      <c r="DLC14" s="64"/>
      <c r="DLD14" s="64"/>
      <c r="DLE14" s="64"/>
      <c r="DLF14" s="64"/>
      <c r="DLG14" s="64"/>
      <c r="DLH14" s="68"/>
      <c r="DLI14" s="48"/>
      <c r="DLJ14" s="49"/>
      <c r="DLK14" s="49"/>
      <c r="DLL14" s="49"/>
      <c r="DLM14" s="49"/>
      <c r="DLN14" s="49"/>
      <c r="DLO14" s="64"/>
      <c r="DLP14" s="68"/>
      <c r="DLQ14" s="48"/>
      <c r="DLR14" s="49"/>
      <c r="DLS14" s="49"/>
      <c r="DLT14" s="49"/>
      <c r="DLU14" s="49"/>
      <c r="DLV14" s="49"/>
      <c r="DLW14" s="64"/>
      <c r="DLX14" s="68"/>
      <c r="DLY14" s="63"/>
      <c r="DLZ14" s="64"/>
      <c r="DMA14" s="64"/>
      <c r="DMB14" s="64"/>
      <c r="DMC14" s="64"/>
      <c r="DMD14" s="64"/>
      <c r="DME14" s="64"/>
      <c r="DMF14" s="68"/>
      <c r="DMG14" s="48"/>
      <c r="DMH14" s="49"/>
      <c r="DMI14" s="49"/>
      <c r="DMJ14" s="49"/>
      <c r="DMK14" s="49"/>
      <c r="DML14" s="49"/>
      <c r="DMM14" s="64"/>
      <c r="DMN14" s="68"/>
      <c r="DMO14" s="63"/>
      <c r="DMP14" s="64"/>
      <c r="DMQ14" s="64"/>
      <c r="DMR14" s="64"/>
      <c r="DMS14" s="64"/>
      <c r="DMT14" s="64"/>
      <c r="DMU14" s="64"/>
      <c r="DMV14" s="68"/>
      <c r="DMW14" s="63"/>
      <c r="DMX14" s="64"/>
      <c r="DMY14" s="64"/>
      <c r="DMZ14" s="64"/>
      <c r="DNA14" s="64"/>
      <c r="DNB14" s="64"/>
      <c r="DNC14" s="64"/>
      <c r="DND14" s="68"/>
      <c r="DNE14" s="63"/>
      <c r="DNF14" s="64"/>
      <c r="DNG14" s="64"/>
      <c r="DNH14" s="64"/>
      <c r="DNI14" s="64"/>
      <c r="DNJ14" s="64"/>
      <c r="DNK14" s="64"/>
      <c r="DNL14" s="68"/>
      <c r="DNM14" s="63"/>
      <c r="DNN14" s="64"/>
      <c r="DNO14" s="64"/>
      <c r="DNP14" s="64"/>
      <c r="DNQ14" s="64"/>
      <c r="DNR14" s="64"/>
      <c r="DNS14" s="64"/>
      <c r="DNT14" s="68"/>
      <c r="DNU14" s="63"/>
      <c r="DNV14" s="64"/>
      <c r="DNW14" s="64"/>
      <c r="DNX14" s="64"/>
      <c r="DNY14" s="64"/>
      <c r="DNZ14" s="64"/>
      <c r="DOA14" s="64"/>
      <c r="DOB14" s="68"/>
      <c r="DOC14" s="63"/>
      <c r="DOD14" s="64"/>
      <c r="DOE14" s="64"/>
      <c r="DOF14" s="64"/>
      <c r="DOG14" s="64"/>
      <c r="DOH14" s="64"/>
      <c r="DOI14" s="64"/>
      <c r="DOJ14" s="68"/>
      <c r="DOK14" s="63"/>
      <c r="DOL14" s="64"/>
      <c r="DOM14" s="64"/>
      <c r="DON14" s="64"/>
      <c r="DOO14" s="64"/>
      <c r="DOP14" s="64"/>
      <c r="DOQ14" s="64"/>
      <c r="DOR14" s="68"/>
      <c r="DOS14" s="63"/>
      <c r="DOT14" s="64"/>
      <c r="DOU14" s="64"/>
      <c r="DOV14" s="64"/>
      <c r="DOW14" s="64"/>
      <c r="DOX14" s="64"/>
      <c r="DOY14" s="64"/>
      <c r="DOZ14" s="68"/>
      <c r="DPA14" s="63"/>
      <c r="DPB14" s="64"/>
      <c r="DPC14" s="64"/>
      <c r="DPD14" s="64"/>
      <c r="DPE14" s="64"/>
      <c r="DPF14" s="64"/>
      <c r="DPG14" s="64"/>
      <c r="DPH14" s="68"/>
      <c r="DPI14" s="63"/>
      <c r="DPJ14" s="64"/>
      <c r="DPK14" s="64"/>
      <c r="DPL14" s="64"/>
      <c r="DPM14" s="64"/>
      <c r="DPN14" s="64"/>
      <c r="DPO14" s="64"/>
      <c r="DPP14" s="68"/>
      <c r="DPQ14" s="63"/>
      <c r="DPR14" s="64"/>
      <c r="DPS14" s="64"/>
      <c r="DPT14" s="64"/>
      <c r="DPU14" s="64"/>
      <c r="DPV14" s="64"/>
      <c r="DPW14" s="64"/>
      <c r="DPX14" s="68"/>
      <c r="DPY14" s="63"/>
      <c r="DPZ14" s="64"/>
      <c r="DQA14" s="64"/>
      <c r="DQB14" s="64"/>
      <c r="DQC14" s="64"/>
      <c r="DQD14" s="64"/>
      <c r="DQE14" s="64"/>
      <c r="DQF14" s="68"/>
      <c r="DQG14" s="63"/>
      <c r="DQH14" s="64"/>
      <c r="DQI14" s="64"/>
      <c r="DQJ14" s="64"/>
      <c r="DQK14" s="64"/>
      <c r="DQL14" s="64"/>
      <c r="DQM14" s="64"/>
      <c r="DQN14" s="68"/>
      <c r="DQO14" s="48"/>
      <c r="DQP14" s="49"/>
      <c r="DQQ14" s="49"/>
      <c r="DQR14" s="49"/>
      <c r="DQS14" s="49"/>
      <c r="DQT14" s="49"/>
      <c r="DQU14" s="64"/>
      <c r="DQV14" s="68"/>
      <c r="DQW14" s="63"/>
      <c r="DQX14" s="64"/>
      <c r="DQY14" s="64"/>
      <c r="DQZ14" s="64"/>
      <c r="DRA14" s="64"/>
      <c r="DRB14" s="64"/>
      <c r="DRC14" s="64"/>
      <c r="DRD14" s="68"/>
      <c r="DRE14" s="63"/>
      <c r="DRF14" s="64"/>
      <c r="DRG14" s="64"/>
      <c r="DRH14" s="64"/>
      <c r="DRI14" s="64"/>
      <c r="DRJ14" s="64"/>
      <c r="DRK14" s="64"/>
      <c r="DRL14" s="68"/>
      <c r="DRM14" s="63"/>
      <c r="DRN14" s="64"/>
      <c r="DRO14" s="64"/>
      <c r="DRP14" s="64"/>
      <c r="DRQ14" s="64"/>
      <c r="DRR14" s="64"/>
      <c r="DRS14" s="64"/>
      <c r="DRT14" s="68"/>
      <c r="DRU14" s="63"/>
      <c r="DRV14" s="64"/>
      <c r="DRW14" s="64"/>
      <c r="DRX14" s="64"/>
      <c r="DRY14" s="64"/>
      <c r="DRZ14" s="64"/>
      <c r="DSA14" s="64"/>
      <c r="DSB14" s="68"/>
      <c r="DSC14" s="48"/>
      <c r="DSD14" s="49"/>
      <c r="DSE14" s="49"/>
      <c r="DSF14" s="49"/>
      <c r="DSG14" s="49"/>
      <c r="DSH14" s="49"/>
      <c r="DSI14" s="64"/>
      <c r="DSJ14" s="68"/>
      <c r="DSK14" s="63"/>
      <c r="DSL14" s="64"/>
      <c r="DSM14" s="64"/>
      <c r="DSO14" s="64"/>
      <c r="DSP14" s="64"/>
      <c r="DSQ14" s="64"/>
      <c r="DSR14" s="68"/>
      <c r="DSS14" s="82"/>
      <c r="DST14" s="83"/>
      <c r="DSU14" s="83"/>
      <c r="DSV14" s="83"/>
      <c r="DSW14" s="83"/>
      <c r="DSX14" s="83"/>
      <c r="DSY14" s="64"/>
      <c r="DSZ14" s="68"/>
      <c r="DTA14" s="48"/>
      <c r="DTB14" s="49"/>
      <c r="DTC14" s="49"/>
      <c r="DTD14" s="49"/>
      <c r="DTE14" s="49"/>
      <c r="DTF14" s="49"/>
      <c r="DTG14" s="64"/>
      <c r="DTH14" s="68"/>
      <c r="DTI14" s="48"/>
      <c r="DTJ14" s="49"/>
      <c r="DTK14" s="49"/>
      <c r="DTL14" s="49"/>
      <c r="DTM14" s="49"/>
      <c r="DTN14" s="49"/>
      <c r="DTO14" s="64"/>
      <c r="DTP14" s="68"/>
      <c r="DTQ14" s="48"/>
      <c r="DTR14" s="49"/>
      <c r="DTS14" s="49"/>
      <c r="DTT14" s="49"/>
      <c r="DTU14" s="49"/>
      <c r="DTV14" s="49"/>
      <c r="DTW14" s="64"/>
      <c r="DTX14" s="68"/>
      <c r="DTY14" s="63"/>
      <c r="DTZ14" s="64"/>
      <c r="DUA14" s="64"/>
      <c r="DUB14" s="64"/>
      <c r="DUC14" s="64"/>
      <c r="DUD14" s="64"/>
      <c r="DUE14" s="64"/>
      <c r="DUF14" s="68"/>
      <c r="DUG14" s="48"/>
      <c r="DUH14" s="49"/>
      <c r="DUI14" s="49"/>
      <c r="DUJ14" s="49"/>
      <c r="DUK14" s="49"/>
      <c r="DUL14" s="49"/>
      <c r="DUM14" s="64"/>
      <c r="DUN14" s="68"/>
      <c r="DUO14" s="63"/>
      <c r="DUP14" s="64"/>
      <c r="DUQ14" s="64"/>
      <c r="DUR14" s="64"/>
      <c r="DUS14" s="64"/>
      <c r="DUT14" s="64"/>
      <c r="DUU14" s="64"/>
      <c r="DUV14" s="68"/>
      <c r="DUW14" s="48"/>
      <c r="DUX14" s="49"/>
      <c r="DUY14" s="49"/>
      <c r="DUZ14" s="49"/>
      <c r="DVA14" s="49"/>
      <c r="DVB14" s="49"/>
      <c r="DVC14" s="64"/>
      <c r="DVD14" s="68"/>
      <c r="DVE14" s="239"/>
      <c r="DVF14" s="1"/>
      <c r="DVG14" s="1"/>
      <c r="DVH14" s="1"/>
      <c r="DVI14" s="1"/>
      <c r="DVJ14" s="1"/>
      <c r="DVK14" s="64"/>
      <c r="DVL14" s="68"/>
      <c r="DVM14" s="48"/>
      <c r="DVN14" s="49"/>
      <c r="DVO14" s="49"/>
      <c r="DVP14" s="49"/>
      <c r="DVQ14" s="49"/>
      <c r="DVR14" s="49"/>
      <c r="DVS14" s="64"/>
      <c r="DVT14" s="68"/>
      <c r="DVU14" s="63"/>
      <c r="DVV14" s="64"/>
      <c r="DVW14" s="64"/>
      <c r="DVX14" s="64"/>
      <c r="DVY14" s="64"/>
      <c r="DVZ14" s="64"/>
      <c r="DWA14" s="64"/>
      <c r="DWB14" s="68"/>
      <c r="DWC14" s="48"/>
      <c r="DWD14" s="49"/>
      <c r="DWE14" s="49"/>
      <c r="DWF14" s="49"/>
      <c r="DWG14" s="49"/>
      <c r="DWH14" s="49"/>
      <c r="DWI14" s="64"/>
      <c r="DWJ14" s="68"/>
      <c r="DWK14" s="48"/>
      <c r="DWL14" s="49"/>
      <c r="DWM14" s="49"/>
      <c r="DWN14" s="49"/>
      <c r="DWO14" s="49"/>
      <c r="DWP14" s="49"/>
      <c r="DWQ14" s="64"/>
      <c r="DWR14" s="68"/>
      <c r="DWS14" s="48"/>
      <c r="DWT14" s="49"/>
      <c r="DWU14" s="49"/>
      <c r="DWV14" s="49"/>
      <c r="DWW14" s="49"/>
      <c r="DWX14" s="49"/>
      <c r="DWY14" s="64"/>
      <c r="DWZ14" s="68"/>
      <c r="DXA14" s="48"/>
      <c r="DXB14" s="49"/>
      <c r="DXC14" s="49"/>
      <c r="DXD14" s="49"/>
      <c r="DXE14" s="49"/>
      <c r="DXF14" s="49"/>
      <c r="DXG14" s="64"/>
      <c r="DXH14" s="68"/>
      <c r="DXI14" s="48"/>
      <c r="DXJ14" s="49"/>
      <c r="DXK14" s="49"/>
      <c r="DXL14" s="49"/>
      <c r="DXM14" s="49"/>
      <c r="DXN14" s="49"/>
      <c r="DXO14" s="64"/>
      <c r="DXP14" s="68"/>
      <c r="DXQ14" s="48"/>
      <c r="DXR14" s="49"/>
      <c r="DXS14" s="49"/>
      <c r="DXT14" s="49"/>
      <c r="DXU14" s="49"/>
      <c r="DXV14" s="49"/>
      <c r="DXW14" s="64"/>
      <c r="DXX14" s="68"/>
      <c r="DXY14" s="48"/>
      <c r="DXZ14" s="49"/>
      <c r="DYA14" s="49"/>
      <c r="DYB14" s="49"/>
      <c r="DYC14" s="49"/>
      <c r="DYD14" s="49"/>
      <c r="DYE14" s="64"/>
      <c r="DYF14" s="68"/>
      <c r="DYG14" s="48"/>
      <c r="DYH14" s="49"/>
      <c r="DYI14" s="49"/>
      <c r="DYJ14" s="49"/>
      <c r="DYK14" s="49"/>
      <c r="DYL14" s="49"/>
      <c r="DYM14" s="64"/>
      <c r="DYN14" s="68"/>
      <c r="DYO14" s="48"/>
      <c r="DYP14" s="49"/>
      <c r="DYQ14" s="49"/>
      <c r="DYR14" s="49"/>
      <c r="DYS14" s="49"/>
      <c r="DYT14" s="49"/>
      <c r="DYU14" s="64"/>
      <c r="DYV14" s="68"/>
      <c r="DYW14" s="48"/>
      <c r="DYX14" s="49"/>
      <c r="DYY14" s="49"/>
      <c r="DYZ14" s="49"/>
      <c r="DZA14" s="49"/>
      <c r="DZB14" s="49"/>
      <c r="DZC14" s="64"/>
      <c r="DZD14" s="68"/>
      <c r="DZE14" s="48"/>
      <c r="DZF14" s="49"/>
      <c r="DZG14" s="49"/>
      <c r="DZH14" s="49"/>
      <c r="DZI14" s="49"/>
      <c r="DZJ14" s="49"/>
      <c r="DZK14" s="64"/>
      <c r="DZL14" s="68"/>
      <c r="DZM14" s="48"/>
      <c r="DZN14" s="49"/>
      <c r="DZO14" s="49"/>
      <c r="DZP14" s="49"/>
      <c r="DZQ14" s="49"/>
      <c r="DZR14" s="49"/>
      <c r="DZS14" s="64"/>
      <c r="DZT14" s="68"/>
      <c r="DZU14" s="63"/>
      <c r="DZV14" s="64"/>
      <c r="DZW14" s="64"/>
      <c r="DZX14" s="64"/>
      <c r="DZY14" s="64"/>
      <c r="DZZ14" s="64"/>
      <c r="EAA14" s="64"/>
      <c r="EAB14" s="68"/>
      <c r="EAC14" s="48"/>
      <c r="EAD14" s="49"/>
      <c r="EAE14" s="49"/>
      <c r="EAF14" s="49"/>
      <c r="EAG14" s="49"/>
      <c r="EAH14" s="49"/>
      <c r="EAI14" s="64"/>
      <c r="EAJ14" s="68"/>
      <c r="EAK14" s="48"/>
      <c r="EAL14" s="49"/>
      <c r="EAM14" s="49"/>
      <c r="EAN14" s="49"/>
      <c r="EAO14" s="49"/>
      <c r="EAP14" s="49"/>
      <c r="EAQ14" s="64"/>
      <c r="EAR14" s="68"/>
      <c r="EAS14" s="48"/>
      <c r="EAT14" s="49"/>
      <c r="EAU14" s="49"/>
      <c r="EAV14" s="49"/>
      <c r="EAW14" s="49"/>
      <c r="EAX14" s="49"/>
      <c r="EAY14" s="64"/>
      <c r="EAZ14" s="68"/>
      <c r="EBA14" s="48"/>
      <c r="EBB14" s="49"/>
      <c r="EBC14" s="49"/>
      <c r="EBD14" s="49"/>
      <c r="EBE14" s="49"/>
      <c r="EBF14" s="49"/>
      <c r="EBG14" s="64"/>
      <c r="EBH14" s="68"/>
      <c r="EBI14" s="48"/>
      <c r="EBJ14" s="49"/>
      <c r="EBK14" s="49"/>
      <c r="EBL14" s="49"/>
      <c r="EBM14" s="49"/>
      <c r="EBN14" s="49"/>
      <c r="EBO14" s="64"/>
      <c r="EBP14" s="68"/>
      <c r="EBQ14" s="48"/>
      <c r="EBR14" s="49"/>
      <c r="EBS14" s="49"/>
      <c r="EBT14" s="49"/>
      <c r="EBU14" s="49"/>
      <c r="EBV14" s="49"/>
      <c r="EBW14" s="64"/>
      <c r="EBX14" s="68"/>
      <c r="EBY14" s="48"/>
      <c r="EBZ14" s="49"/>
      <c r="ECA14" s="49"/>
      <c r="ECB14" s="49"/>
      <c r="ECC14" s="49"/>
      <c r="ECD14" s="49"/>
      <c r="ECE14" s="64"/>
      <c r="ECF14" s="68"/>
      <c r="ECG14" s="48"/>
      <c r="ECH14" s="49"/>
      <c r="ECI14" s="49"/>
      <c r="ECJ14" s="49"/>
      <c r="ECK14" s="49"/>
      <c r="ECL14" s="49"/>
      <c r="ECM14" s="64"/>
      <c r="ECN14" s="68"/>
      <c r="ECO14" s="48"/>
      <c r="ECP14" s="49"/>
      <c r="ECQ14" s="49"/>
      <c r="ECR14" s="49"/>
      <c r="ECS14" s="49"/>
      <c r="ECT14" s="49"/>
      <c r="ECU14" s="64"/>
      <c r="ECV14" s="68"/>
      <c r="ECW14" s="48"/>
      <c r="ECX14" s="49"/>
      <c r="ECY14" s="49"/>
      <c r="ECZ14" s="49"/>
      <c r="EDA14" s="49"/>
      <c r="EDB14" s="49"/>
      <c r="EDC14" s="64"/>
      <c r="EDD14" s="68"/>
      <c r="EDE14" s="48"/>
      <c r="EDF14" s="49"/>
      <c r="EDG14" s="49"/>
      <c r="EDH14" s="49"/>
      <c r="EDI14" s="49"/>
      <c r="EDJ14" s="49"/>
      <c r="EDK14" s="64"/>
      <c r="EDL14" s="68"/>
      <c r="EDM14" s="48"/>
      <c r="EDN14" s="49"/>
      <c r="EDO14" s="49"/>
      <c r="EDP14" s="49"/>
      <c r="EDQ14" s="49"/>
      <c r="EDR14" s="49"/>
      <c r="EDS14" s="64"/>
      <c r="EDT14" s="68"/>
      <c r="EDU14" s="63"/>
      <c r="EDV14" s="64"/>
      <c r="EDW14" s="64"/>
      <c r="EDX14" s="64">
        <v>3653</v>
      </c>
      <c r="EDY14" s="64">
        <v>1313</v>
      </c>
      <c r="EDZ14" s="64">
        <v>3646</v>
      </c>
      <c r="EEA14" s="64">
        <f t="shared" ref="EEA14" si="1255">SUM(EDU14:EDZ14)</f>
        <v>8612</v>
      </c>
      <c r="EEB14" s="68">
        <f t="shared" ref="EEB14" si="1256">EEA14/$EEB$5</f>
        <v>1435.3333333333333</v>
      </c>
      <c r="EEC14" s="48">
        <v>6436</v>
      </c>
      <c r="EED14" s="49">
        <v>2845</v>
      </c>
      <c r="EEE14" s="49">
        <v>5248</v>
      </c>
      <c r="EEF14" s="49">
        <v>54</v>
      </c>
      <c r="EEG14" s="49">
        <v>0</v>
      </c>
      <c r="EEH14" s="49">
        <v>3950</v>
      </c>
      <c r="EEI14" s="64">
        <f t="shared" si="1102"/>
        <v>18533</v>
      </c>
      <c r="EEJ14" s="68">
        <f t="shared" si="1103"/>
        <v>3088.8333333333335</v>
      </c>
      <c r="EEK14" s="63">
        <v>6192</v>
      </c>
      <c r="EEL14" s="64">
        <v>540</v>
      </c>
      <c r="EEM14" s="64">
        <v>8692</v>
      </c>
      <c r="EEN14" s="64">
        <v>1958</v>
      </c>
      <c r="EEO14" s="64">
        <v>4071</v>
      </c>
      <c r="EEP14" s="64">
        <v>4132</v>
      </c>
      <c r="EEQ14" s="64">
        <f t="shared" si="1104"/>
        <v>25585</v>
      </c>
      <c r="EER14" s="68">
        <f t="shared" si="1105"/>
        <v>4264.166666666667</v>
      </c>
      <c r="EES14" s="48">
        <v>4358</v>
      </c>
      <c r="EET14" s="49">
        <v>1188</v>
      </c>
      <c r="EEU14" s="49">
        <v>744</v>
      </c>
      <c r="EEV14" s="49">
        <v>4504</v>
      </c>
      <c r="EEW14" s="49">
        <v>2100</v>
      </c>
      <c r="EEX14" s="49">
        <v>1944</v>
      </c>
      <c r="EEY14" s="64">
        <f t="shared" si="1106"/>
        <v>14838</v>
      </c>
      <c r="EEZ14" s="68">
        <f t="shared" si="1107"/>
        <v>2473</v>
      </c>
      <c r="EFA14" s="63">
        <v>1150</v>
      </c>
      <c r="EFB14" s="64">
        <v>1819</v>
      </c>
      <c r="EFC14" s="64">
        <v>7110</v>
      </c>
      <c r="EFD14" s="64">
        <v>3282</v>
      </c>
      <c r="EFE14" s="64">
        <v>5265</v>
      </c>
      <c r="EFF14" s="64">
        <v>3049</v>
      </c>
      <c r="EFG14" s="64">
        <f t="shared" si="1108"/>
        <v>21675</v>
      </c>
      <c r="EFH14" s="68">
        <f t="shared" si="1109"/>
        <v>3612.5</v>
      </c>
      <c r="EFI14" s="63">
        <v>3996</v>
      </c>
      <c r="EFJ14" s="64">
        <v>1003</v>
      </c>
      <c r="EFK14" s="64">
        <v>4161</v>
      </c>
      <c r="EFL14" s="64">
        <v>8625</v>
      </c>
      <c r="EFM14" s="64">
        <v>583</v>
      </c>
      <c r="EFN14" s="64">
        <v>1970</v>
      </c>
      <c r="EFO14" s="64">
        <f t="shared" si="1110"/>
        <v>20338</v>
      </c>
      <c r="EFP14" s="68">
        <f t="shared" si="1111"/>
        <v>3389.6666666666665</v>
      </c>
      <c r="EFQ14" s="48">
        <v>2129</v>
      </c>
      <c r="EFR14" s="49">
        <v>5856</v>
      </c>
      <c r="EFS14" s="49">
        <v>0</v>
      </c>
      <c r="EFT14" s="49">
        <v>3076</v>
      </c>
      <c r="EFU14" s="49">
        <v>4711</v>
      </c>
      <c r="EFV14" s="49">
        <v>1814</v>
      </c>
      <c r="EFW14" s="64">
        <f t="shared" si="1112"/>
        <v>17586</v>
      </c>
      <c r="EFX14" s="68">
        <f t="shared" si="1113"/>
        <v>2931</v>
      </c>
      <c r="EFY14" s="63">
        <v>59</v>
      </c>
      <c r="EFZ14" s="64">
        <v>3884</v>
      </c>
      <c r="EGA14" s="64">
        <v>1459</v>
      </c>
      <c r="EGB14" s="64">
        <v>2430</v>
      </c>
      <c r="EGC14" s="64">
        <v>2930</v>
      </c>
      <c r="EGD14" s="64">
        <v>60</v>
      </c>
      <c r="EGE14" s="64">
        <f t="shared" si="1114"/>
        <v>10822</v>
      </c>
      <c r="EGF14" s="68">
        <f t="shared" si="1115"/>
        <v>1803.6666666666667</v>
      </c>
      <c r="EGG14" s="48">
        <v>6588</v>
      </c>
      <c r="EGH14" s="49">
        <v>1657</v>
      </c>
      <c r="EGI14" s="49">
        <v>180</v>
      </c>
      <c r="EGJ14" s="49">
        <v>0</v>
      </c>
      <c r="EGK14" s="49">
        <v>3924</v>
      </c>
      <c r="EGL14" s="49">
        <v>835</v>
      </c>
      <c r="EGM14" s="64">
        <f t="shared" si="1116"/>
        <v>13184</v>
      </c>
      <c r="EGN14" s="68">
        <f t="shared" si="1117"/>
        <v>2197.3333333333335</v>
      </c>
      <c r="EGO14" s="63">
        <v>1188</v>
      </c>
      <c r="EGP14" s="64">
        <v>7694</v>
      </c>
      <c r="EGQ14" s="64">
        <v>762</v>
      </c>
      <c r="EGR14" s="64">
        <v>112</v>
      </c>
      <c r="EGS14" s="64">
        <v>0</v>
      </c>
      <c r="EGT14" s="64">
        <v>6210</v>
      </c>
      <c r="EGU14" s="64">
        <f t="shared" si="1118"/>
        <v>15966</v>
      </c>
      <c r="EGV14" s="68">
        <f t="shared" si="1119"/>
        <v>2661</v>
      </c>
      <c r="EGW14" s="63">
        <v>295</v>
      </c>
      <c r="EGX14" s="64">
        <v>0</v>
      </c>
      <c r="EGY14" s="64">
        <v>2070</v>
      </c>
      <c r="EGZ14" s="64">
        <v>282</v>
      </c>
      <c r="EHA14" s="64">
        <v>4136</v>
      </c>
      <c r="EHB14" s="64">
        <v>2566</v>
      </c>
      <c r="EHC14" s="64">
        <f t="shared" si="1120"/>
        <v>9349</v>
      </c>
      <c r="EHD14" s="68">
        <f t="shared" si="1121"/>
        <v>1558.1666666666667</v>
      </c>
      <c r="EHE14" s="63">
        <v>6750</v>
      </c>
      <c r="EHF14" s="64">
        <v>1705</v>
      </c>
      <c r="EHG14" s="64">
        <v>0</v>
      </c>
      <c r="EHH14" s="64">
        <v>536</v>
      </c>
      <c r="EHI14" s="64">
        <v>2996</v>
      </c>
      <c r="EHJ14" s="64">
        <v>3054</v>
      </c>
      <c r="EHK14" s="64">
        <f t="shared" si="1122"/>
        <v>15041</v>
      </c>
      <c r="EHL14" s="68">
        <f t="shared" si="1123"/>
        <v>2506.8333333333335</v>
      </c>
      <c r="EHM14" s="63">
        <v>4831</v>
      </c>
      <c r="EHN14" s="64">
        <v>4483</v>
      </c>
      <c r="EHO14" s="64">
        <v>2768</v>
      </c>
      <c r="EHP14" s="64">
        <v>1795</v>
      </c>
      <c r="EHQ14" s="64">
        <v>1836</v>
      </c>
      <c r="EHR14" s="64">
        <v>3541</v>
      </c>
      <c r="EHS14" s="64">
        <f t="shared" si="1124"/>
        <v>19254</v>
      </c>
      <c r="EHT14" s="68">
        <f t="shared" si="1125"/>
        <v>3209</v>
      </c>
      <c r="EHU14" s="63">
        <v>1534</v>
      </c>
      <c r="EHV14" s="64">
        <v>6098</v>
      </c>
      <c r="EHW14" s="64">
        <v>130</v>
      </c>
      <c r="EHX14" s="64">
        <v>0</v>
      </c>
      <c r="EHY14" s="64">
        <v>1575</v>
      </c>
      <c r="EHZ14" s="64">
        <v>3944</v>
      </c>
      <c r="EIA14" s="64">
        <f t="shared" si="1126"/>
        <v>13281</v>
      </c>
      <c r="EIB14" s="68">
        <f t="shared" si="1127"/>
        <v>2213.5</v>
      </c>
      <c r="EIC14" s="48">
        <v>1426</v>
      </c>
      <c r="EID14" s="49">
        <v>2396</v>
      </c>
      <c r="EIE14" s="49">
        <v>106</v>
      </c>
      <c r="EIF14" s="49">
        <v>801</v>
      </c>
      <c r="EIG14" s="49">
        <v>3583</v>
      </c>
      <c r="EIH14" s="49">
        <v>3379</v>
      </c>
      <c r="EII14" s="64">
        <f t="shared" si="1128"/>
        <v>11691</v>
      </c>
      <c r="EIJ14" s="68">
        <f t="shared" si="1129"/>
        <v>1948.5</v>
      </c>
      <c r="EIK14" s="48">
        <v>667</v>
      </c>
      <c r="EIL14" s="49">
        <v>5649</v>
      </c>
      <c r="EIM14" s="49">
        <v>1276</v>
      </c>
      <c r="EIN14" s="49">
        <v>1290</v>
      </c>
      <c r="EIO14" s="49">
        <v>3825</v>
      </c>
      <c r="EIP14" s="49">
        <v>0</v>
      </c>
      <c r="EIQ14" s="64">
        <f t="shared" si="1130"/>
        <v>12707</v>
      </c>
      <c r="EIR14" s="68">
        <f t="shared" si="1131"/>
        <v>2117.8333333333335</v>
      </c>
      <c r="EIS14" s="63">
        <v>5288</v>
      </c>
      <c r="EIT14" s="64">
        <v>2681</v>
      </c>
      <c r="EIU14" s="64">
        <v>550</v>
      </c>
      <c r="EIV14" s="64">
        <v>1949</v>
      </c>
      <c r="EIW14" s="64">
        <v>4165</v>
      </c>
      <c r="EIX14" s="64">
        <v>4188</v>
      </c>
      <c r="EIY14" s="64">
        <f t="shared" si="1132"/>
        <v>18821</v>
      </c>
      <c r="EIZ14" s="68">
        <f t="shared" si="1133"/>
        <v>3136.8333333333335</v>
      </c>
      <c r="EJA14" s="48">
        <v>2188</v>
      </c>
      <c r="EJB14" s="49">
        <v>7804</v>
      </c>
      <c r="EJC14" s="49">
        <v>0</v>
      </c>
      <c r="EJD14" s="49">
        <v>0</v>
      </c>
      <c r="EJE14" s="49">
        <v>0</v>
      </c>
      <c r="EJF14" s="49">
        <v>4150</v>
      </c>
      <c r="EJG14" s="64">
        <f t="shared" si="1134"/>
        <v>14142</v>
      </c>
      <c r="EJH14" s="68">
        <f t="shared" si="1135"/>
        <v>2357</v>
      </c>
      <c r="EJI14" s="48">
        <v>3740</v>
      </c>
      <c r="EJJ14" s="49">
        <v>1341</v>
      </c>
      <c r="EJK14" s="49">
        <v>162</v>
      </c>
      <c r="EJL14" s="49">
        <v>6480</v>
      </c>
      <c r="EJM14" s="49">
        <v>2232</v>
      </c>
      <c r="EJN14" s="49">
        <v>5724</v>
      </c>
      <c r="EJO14" s="64">
        <f t="shared" si="1136"/>
        <v>19679</v>
      </c>
      <c r="EJP14" s="68">
        <f t="shared" si="1137"/>
        <v>3279.8333333333335</v>
      </c>
      <c r="EJQ14" s="63">
        <v>3699</v>
      </c>
      <c r="EJR14" s="64">
        <v>0</v>
      </c>
      <c r="EJS14" s="64">
        <v>1703</v>
      </c>
      <c r="EJT14" s="64">
        <v>2097</v>
      </c>
      <c r="EJU14" s="64">
        <v>4158</v>
      </c>
      <c r="EJV14" s="64">
        <v>1612</v>
      </c>
      <c r="EJW14" s="64">
        <f t="shared" si="1138"/>
        <v>13269</v>
      </c>
      <c r="EJX14" s="68">
        <f t="shared" si="1139"/>
        <v>2211.5</v>
      </c>
      <c r="EJY14" s="63">
        <v>1515</v>
      </c>
      <c r="EJZ14" s="64">
        <v>864</v>
      </c>
      <c r="EKA14" s="64">
        <v>6804</v>
      </c>
      <c r="EKB14" s="64">
        <v>149</v>
      </c>
      <c r="EKC14" s="64">
        <v>6210</v>
      </c>
      <c r="EKD14" s="64">
        <v>4961</v>
      </c>
      <c r="EKE14" s="64">
        <f t="shared" si="1140"/>
        <v>20503</v>
      </c>
      <c r="EKF14" s="68">
        <f t="shared" si="1141"/>
        <v>3417.1666666666665</v>
      </c>
      <c r="EKG14" s="48">
        <v>0</v>
      </c>
      <c r="EKH14" s="49">
        <v>0</v>
      </c>
      <c r="EKI14" s="49">
        <v>3942</v>
      </c>
      <c r="EKJ14" s="49">
        <v>2145</v>
      </c>
      <c r="EKK14" s="49">
        <v>5612</v>
      </c>
      <c r="EKL14" s="49">
        <v>540</v>
      </c>
      <c r="EKM14" s="64">
        <f t="shared" si="1142"/>
        <v>12239</v>
      </c>
      <c r="EKN14" s="68">
        <f t="shared" si="1143"/>
        <v>2039.8333333333333</v>
      </c>
      <c r="EKO14" s="63">
        <v>0</v>
      </c>
      <c r="EKP14" s="64">
        <v>0</v>
      </c>
      <c r="EKQ14" s="64">
        <v>818</v>
      </c>
      <c r="EKR14" s="64">
        <v>7053</v>
      </c>
      <c r="EKS14" s="64">
        <v>2747</v>
      </c>
      <c r="EKT14" s="64">
        <v>423</v>
      </c>
      <c r="EKU14" s="64">
        <f t="shared" si="1144"/>
        <v>11041</v>
      </c>
      <c r="EKV14" s="68">
        <f t="shared" si="1145"/>
        <v>1840.1666666666667</v>
      </c>
      <c r="EKW14" s="48">
        <v>1265</v>
      </c>
      <c r="EKX14" s="49">
        <v>0</v>
      </c>
      <c r="EKY14" s="49">
        <v>4697</v>
      </c>
      <c r="EKZ14" s="49">
        <v>3727</v>
      </c>
      <c r="ELA14" s="49">
        <v>0</v>
      </c>
      <c r="ELB14" s="49">
        <v>578</v>
      </c>
      <c r="ELC14" s="64">
        <f t="shared" si="1146"/>
        <v>10267</v>
      </c>
      <c r="ELD14" s="68">
        <f t="shared" si="1147"/>
        <v>1711.1666666666667</v>
      </c>
      <c r="ELE14" s="63">
        <v>5480</v>
      </c>
      <c r="ELF14" s="64">
        <v>677</v>
      </c>
      <c r="ELG14" s="64">
        <v>5326</v>
      </c>
      <c r="ELH14" s="64">
        <v>0</v>
      </c>
      <c r="ELI14" s="64">
        <v>4644</v>
      </c>
      <c r="ELJ14" s="64">
        <v>711</v>
      </c>
      <c r="ELK14" s="64">
        <f t="shared" si="1148"/>
        <v>16838</v>
      </c>
      <c r="ELL14" s="184">
        <f t="shared" si="1149"/>
        <v>2806.3333333333335</v>
      </c>
      <c r="ELM14" s="665"/>
      <c r="ELN14" s="244">
        <v>0</v>
      </c>
      <c r="ELO14" s="64">
        <v>5789</v>
      </c>
      <c r="ELP14" s="64">
        <v>756</v>
      </c>
      <c r="ELQ14" s="64">
        <v>3055</v>
      </c>
      <c r="ELR14" s="64">
        <v>0</v>
      </c>
      <c r="ELS14" s="211">
        <v>4447</v>
      </c>
      <c r="ELT14" s="671">
        <f t="shared" si="1150"/>
        <v>14047</v>
      </c>
      <c r="ELU14" s="211">
        <f t="shared" si="1151"/>
        <v>2341.1666666666665</v>
      </c>
      <c r="ELV14" s="244">
        <v>1921</v>
      </c>
      <c r="ELW14" s="64">
        <v>0</v>
      </c>
      <c r="ELX14" s="64">
        <v>3888</v>
      </c>
      <c r="ELY14" s="64">
        <v>2191</v>
      </c>
      <c r="ELZ14" s="64">
        <v>4448</v>
      </c>
      <c r="EMA14" s="64">
        <v>981</v>
      </c>
      <c r="EMB14" s="64">
        <f t="shared" si="1152"/>
        <v>13429</v>
      </c>
      <c r="EMC14" s="211">
        <f t="shared" si="1153"/>
        <v>2238.1666666666665</v>
      </c>
      <c r="EMD14" s="244">
        <v>0</v>
      </c>
      <c r="EME14" s="64">
        <v>7795</v>
      </c>
      <c r="EMF14" s="64">
        <v>0</v>
      </c>
      <c r="EMG14" s="64">
        <v>2833</v>
      </c>
      <c r="EMH14" s="64">
        <v>1076</v>
      </c>
      <c r="EMI14" s="64">
        <v>0</v>
      </c>
      <c r="EMJ14" s="64">
        <f t="shared" si="1154"/>
        <v>11704</v>
      </c>
      <c r="EMK14" s="211">
        <f t="shared" si="1155"/>
        <v>1950.6666666666667</v>
      </c>
      <c r="EML14" s="244">
        <v>2394</v>
      </c>
      <c r="EMM14" s="64">
        <v>3132</v>
      </c>
      <c r="EMN14" s="64">
        <v>2203</v>
      </c>
      <c r="EMO14" s="64">
        <v>1458</v>
      </c>
      <c r="EMP14" s="64">
        <v>3762</v>
      </c>
      <c r="EMQ14" s="64">
        <v>324</v>
      </c>
      <c r="EMR14" s="64">
        <f t="shared" si="1156"/>
        <v>13273</v>
      </c>
      <c r="EMS14" s="211">
        <f t="shared" si="1157"/>
        <v>2212.1666666666665</v>
      </c>
      <c r="EMT14" s="195">
        <v>6217</v>
      </c>
      <c r="EMU14" s="49">
        <v>3617</v>
      </c>
      <c r="EMV14" s="49">
        <v>924</v>
      </c>
      <c r="EMW14" s="49">
        <v>5967</v>
      </c>
      <c r="EMX14" s="49">
        <v>1714</v>
      </c>
      <c r="EMY14" s="49">
        <v>1119</v>
      </c>
      <c r="EMZ14" s="64">
        <f t="shared" si="1158"/>
        <v>19558</v>
      </c>
      <c r="ENA14" s="211">
        <f t="shared" si="1159"/>
        <v>3259.6666666666665</v>
      </c>
      <c r="ENB14" s="244">
        <v>5934</v>
      </c>
      <c r="ENC14" s="64">
        <v>1090</v>
      </c>
      <c r="END14" s="64">
        <v>146</v>
      </c>
      <c r="ENE14" s="64">
        <v>3618</v>
      </c>
      <c r="ENF14" s="64">
        <v>5100</v>
      </c>
      <c r="ENG14" s="64">
        <v>1515</v>
      </c>
      <c r="ENH14" s="64">
        <f t="shared" si="1160"/>
        <v>17403</v>
      </c>
      <c r="ENI14" s="211">
        <f t="shared" si="1161"/>
        <v>2900.5</v>
      </c>
      <c r="ENJ14" s="195">
        <v>0</v>
      </c>
      <c r="ENK14" s="49">
        <v>3973</v>
      </c>
      <c r="ENL14" s="49">
        <v>5563</v>
      </c>
      <c r="ENM14" s="49">
        <v>901</v>
      </c>
      <c r="ENN14" s="49">
        <v>5064</v>
      </c>
      <c r="ENO14" s="49">
        <v>1902</v>
      </c>
      <c r="ENP14" s="64">
        <f t="shared" si="1162"/>
        <v>17403</v>
      </c>
      <c r="ENQ14" s="211">
        <f t="shared" si="1163"/>
        <v>2900.5</v>
      </c>
      <c r="ENR14" s="244">
        <v>108</v>
      </c>
      <c r="ENS14" s="64">
        <v>4073</v>
      </c>
      <c r="ENT14" s="64">
        <v>0</v>
      </c>
      <c r="ENU14" s="64">
        <v>0</v>
      </c>
      <c r="ENV14" s="64">
        <v>3520</v>
      </c>
      <c r="ENW14" s="64">
        <v>3990</v>
      </c>
      <c r="ENX14" s="64">
        <f t="shared" si="1164"/>
        <v>11691</v>
      </c>
      <c r="ENY14" s="211">
        <f t="shared" si="1165"/>
        <v>1948.5</v>
      </c>
      <c r="ENZ14" s="244">
        <f>SUMIF(SUMPK!$B:$B,$B:$B,SUMPK!$O:$O)</f>
        <v>2430</v>
      </c>
      <c r="EOA14" s="64">
        <v>1260</v>
      </c>
      <c r="EOB14" s="64">
        <v>3716</v>
      </c>
      <c r="EOC14" s="64">
        <v>3976</v>
      </c>
      <c r="EOD14" s="64">
        <v>6395</v>
      </c>
      <c r="EOE14" s="64">
        <v>159</v>
      </c>
      <c r="EOF14" s="64">
        <f t="shared" si="1166"/>
        <v>17936</v>
      </c>
      <c r="EOG14" s="211">
        <f t="shared" si="1167"/>
        <v>2989.3333333333335</v>
      </c>
      <c r="EOH14" s="244">
        <v>1006</v>
      </c>
      <c r="EOI14" s="64">
        <v>2215</v>
      </c>
      <c r="EOJ14" s="64">
        <v>1228</v>
      </c>
      <c r="EOK14" s="64">
        <v>0</v>
      </c>
      <c r="EOL14" s="64">
        <v>3888</v>
      </c>
      <c r="EOM14" s="64">
        <v>4781</v>
      </c>
      <c r="EON14" s="64">
        <f t="shared" si="1168"/>
        <v>13118</v>
      </c>
      <c r="EOO14" s="211">
        <f t="shared" si="1169"/>
        <v>2186.3333333333335</v>
      </c>
      <c r="EOP14" s="244">
        <v>1127</v>
      </c>
      <c r="EOQ14" s="64">
        <v>0</v>
      </c>
      <c r="EOR14" s="64">
        <v>0</v>
      </c>
      <c r="EOS14" s="64">
        <v>0</v>
      </c>
      <c r="EOT14" s="64">
        <v>1296</v>
      </c>
      <c r="EOU14" s="64"/>
      <c r="EOV14" s="64">
        <f t="shared" si="1170"/>
        <v>2423</v>
      </c>
      <c r="EOW14" s="211">
        <f t="shared" si="1171"/>
        <v>403.83333333333331</v>
      </c>
      <c r="EOX14" s="244">
        <v>4225</v>
      </c>
      <c r="EOY14" s="64">
        <v>2001</v>
      </c>
      <c r="EOZ14" s="64">
        <v>2780</v>
      </c>
      <c r="EPA14" s="64">
        <v>949</v>
      </c>
      <c r="EPB14" s="64">
        <v>4189</v>
      </c>
      <c r="EPC14" s="64">
        <v>5034</v>
      </c>
      <c r="EPD14" s="64">
        <f t="shared" si="1172"/>
        <v>19178</v>
      </c>
      <c r="EPE14" s="211">
        <f t="shared" si="1173"/>
        <v>3196.3333333333335</v>
      </c>
      <c r="EPF14" s="244">
        <v>4654</v>
      </c>
      <c r="EPG14" s="64">
        <v>0</v>
      </c>
      <c r="EPH14" s="64">
        <v>186</v>
      </c>
      <c r="EPI14" s="64">
        <v>3834</v>
      </c>
      <c r="EPJ14" s="64">
        <v>0</v>
      </c>
      <c r="EPK14" s="64">
        <v>4485</v>
      </c>
      <c r="EPL14" s="64">
        <f t="shared" si="1174"/>
        <v>13159</v>
      </c>
      <c r="EPM14" s="211">
        <f t="shared" si="1175"/>
        <v>2193.1666666666665</v>
      </c>
      <c r="EPN14" s="195">
        <v>2209</v>
      </c>
      <c r="EPO14" s="49">
        <v>0</v>
      </c>
      <c r="EPP14" s="49">
        <v>5571</v>
      </c>
      <c r="EPQ14" s="49">
        <v>2588</v>
      </c>
      <c r="EPR14" s="49">
        <v>7229</v>
      </c>
      <c r="EPS14" s="49">
        <v>945</v>
      </c>
      <c r="EPT14" s="64">
        <f t="shared" si="1176"/>
        <v>18542</v>
      </c>
      <c r="EPU14" s="211">
        <f t="shared" si="1177"/>
        <v>3090.3333333333335</v>
      </c>
      <c r="EPV14" s="244">
        <v>0</v>
      </c>
      <c r="EPW14" s="64">
        <v>0</v>
      </c>
      <c r="EPX14" s="64">
        <v>4168</v>
      </c>
      <c r="EPY14" s="64">
        <v>4045</v>
      </c>
      <c r="EPZ14" s="64">
        <v>2487</v>
      </c>
      <c r="EQA14" s="64">
        <v>863</v>
      </c>
      <c r="EQB14" s="64">
        <f t="shared" si="1178"/>
        <v>11563</v>
      </c>
      <c r="EQC14" s="211">
        <f t="shared" si="1179"/>
        <v>1927.1666666666667</v>
      </c>
      <c r="EQD14" s="195">
        <v>0</v>
      </c>
      <c r="EQE14" s="49">
        <v>4374</v>
      </c>
      <c r="EQF14" s="49">
        <v>977</v>
      </c>
      <c r="EQG14" s="49">
        <v>2425</v>
      </c>
      <c r="EQH14" s="49">
        <v>5161</v>
      </c>
      <c r="EQI14" s="49">
        <v>5890</v>
      </c>
      <c r="EQJ14" s="64">
        <f t="shared" si="1180"/>
        <v>18827</v>
      </c>
      <c r="EQK14" s="211">
        <f t="shared" si="1181"/>
        <v>3137.8333333333335</v>
      </c>
      <c r="EQL14" s="244">
        <v>595</v>
      </c>
      <c r="EQM14" s="64">
        <v>0</v>
      </c>
      <c r="EQN14" s="64">
        <v>2616</v>
      </c>
      <c r="EQO14" s="64">
        <v>2753</v>
      </c>
      <c r="EQP14" s="64">
        <v>432</v>
      </c>
      <c r="EQQ14" s="64">
        <v>5691</v>
      </c>
      <c r="EQR14" s="64">
        <f t="shared" si="1182"/>
        <v>12087</v>
      </c>
      <c r="EQS14" s="211">
        <f t="shared" si="1183"/>
        <v>2014.5</v>
      </c>
      <c r="EQT14" s="244">
        <v>1386</v>
      </c>
      <c r="EQU14" s="64">
        <v>3240</v>
      </c>
      <c r="EQV14" s="64">
        <v>120</v>
      </c>
      <c r="EQW14" s="64">
        <v>0</v>
      </c>
      <c r="EQX14" s="64">
        <v>4740</v>
      </c>
      <c r="EQY14" s="64">
        <v>3375</v>
      </c>
      <c r="EQZ14" s="64">
        <f t="shared" si="1184"/>
        <v>12861</v>
      </c>
      <c r="ERA14" s="211">
        <f t="shared" si="1185"/>
        <v>2143.5</v>
      </c>
      <c r="ERB14" s="195">
        <v>1943</v>
      </c>
      <c r="ERC14" s="49">
        <v>763</v>
      </c>
      <c r="ERD14" s="49">
        <v>1620</v>
      </c>
      <c r="ERE14" s="49">
        <v>6045</v>
      </c>
      <c r="ERF14" s="49">
        <v>371</v>
      </c>
      <c r="ERG14" s="49">
        <v>990</v>
      </c>
      <c r="ERH14" s="64">
        <f t="shared" si="1186"/>
        <v>11732</v>
      </c>
      <c r="ERI14" s="211">
        <f t="shared" si="1187"/>
        <v>1955.3333333333333</v>
      </c>
      <c r="ERJ14" s="195">
        <v>182</v>
      </c>
      <c r="ERK14" s="49">
        <v>152</v>
      </c>
      <c r="ERL14" s="49">
        <v>0</v>
      </c>
      <c r="ERM14" s="49">
        <v>4198</v>
      </c>
      <c r="ERN14" s="49">
        <v>1298</v>
      </c>
      <c r="ERO14" s="49">
        <v>5375</v>
      </c>
      <c r="ERP14" s="64">
        <f t="shared" si="1188"/>
        <v>11205</v>
      </c>
      <c r="ERQ14" s="211">
        <f t="shared" si="1189"/>
        <v>1867.5</v>
      </c>
      <c r="ERR14" s="195">
        <v>0</v>
      </c>
      <c r="ERS14" s="49">
        <v>2148</v>
      </c>
      <c r="ERT14" s="49">
        <v>4599</v>
      </c>
      <c r="ERU14" s="49">
        <v>0</v>
      </c>
      <c r="ERV14" s="49">
        <v>5577</v>
      </c>
      <c r="ERW14" s="49">
        <v>3028</v>
      </c>
      <c r="ERX14" s="64">
        <f t="shared" si="1190"/>
        <v>15352</v>
      </c>
      <c r="ERY14" s="211">
        <f t="shared" si="1191"/>
        <v>2558.6666666666665</v>
      </c>
      <c r="ERZ14" s="195">
        <v>3745</v>
      </c>
      <c r="ESA14" s="49">
        <v>22</v>
      </c>
      <c r="ESB14" s="49">
        <v>4833</v>
      </c>
      <c r="ESC14" s="49">
        <v>216</v>
      </c>
      <c r="ESD14" s="49">
        <v>5155</v>
      </c>
      <c r="ESE14" s="49">
        <v>3528</v>
      </c>
      <c r="ESF14" s="64">
        <f t="shared" si="1192"/>
        <v>17499</v>
      </c>
      <c r="ESG14" s="211">
        <f t="shared" si="1193"/>
        <v>2916.5</v>
      </c>
      <c r="ESH14" s="195">
        <v>130</v>
      </c>
      <c r="ESI14" s="49">
        <v>324</v>
      </c>
      <c r="ESJ14" s="49">
        <v>2281</v>
      </c>
      <c r="ESK14" s="49">
        <v>375</v>
      </c>
      <c r="ESL14" s="49">
        <v>5762</v>
      </c>
      <c r="ESM14" s="49">
        <v>4857</v>
      </c>
      <c r="ESN14" s="64">
        <f t="shared" si="1194"/>
        <v>13729</v>
      </c>
      <c r="ESO14" s="211">
        <f t="shared" si="1195"/>
        <v>2288.1666666666665</v>
      </c>
      <c r="ESP14" s="195">
        <v>1092</v>
      </c>
      <c r="ESQ14" s="49">
        <v>0</v>
      </c>
      <c r="ESR14" s="49">
        <v>4594</v>
      </c>
      <c r="ESS14" s="49">
        <v>890</v>
      </c>
      <c r="EST14" s="49">
        <v>3017</v>
      </c>
      <c r="ESU14" s="49">
        <v>3431</v>
      </c>
      <c r="ESV14" s="64">
        <f t="shared" si="1196"/>
        <v>13024</v>
      </c>
      <c r="ESW14" s="211">
        <f t="shared" si="1197"/>
        <v>2170.6666666666665</v>
      </c>
      <c r="ESX14" s="346">
        <v>0</v>
      </c>
      <c r="ESY14" s="343">
        <v>2697</v>
      </c>
      <c r="ESZ14" s="343">
        <v>1773</v>
      </c>
      <c r="ETA14" s="343">
        <v>0</v>
      </c>
      <c r="ETB14" s="343">
        <v>1745</v>
      </c>
      <c r="ETC14" s="343">
        <v>0</v>
      </c>
      <c r="ETD14" s="322">
        <f t="shared" si="1198"/>
        <v>6215</v>
      </c>
      <c r="ETE14" s="736">
        <f t="shared" si="1199"/>
        <v>1035.8333333333333</v>
      </c>
      <c r="ETF14" s="458">
        <v>3348</v>
      </c>
      <c r="ETG14" s="83">
        <v>1533</v>
      </c>
      <c r="ETH14" s="83">
        <v>0</v>
      </c>
      <c r="ETI14" s="83">
        <v>1843</v>
      </c>
      <c r="ETJ14" s="83">
        <v>4296</v>
      </c>
      <c r="ETK14" s="83">
        <v>5354</v>
      </c>
      <c r="ETL14" s="64">
        <f t="shared" si="1200"/>
        <v>16374</v>
      </c>
      <c r="ETM14" s="211">
        <f t="shared" si="1201"/>
        <v>2729</v>
      </c>
      <c r="ETN14" s="195">
        <v>3402</v>
      </c>
      <c r="ETO14" s="49">
        <v>1994</v>
      </c>
      <c r="ETP14" s="49">
        <v>4083</v>
      </c>
      <c r="ETQ14" s="49">
        <v>1188</v>
      </c>
      <c r="ETR14" s="49">
        <v>5687</v>
      </c>
      <c r="ETS14" s="49">
        <v>3552</v>
      </c>
      <c r="ETT14" s="808">
        <f t="shared" si="1202"/>
        <v>19906</v>
      </c>
      <c r="ETU14" s="211">
        <f t="shared" si="1203"/>
        <v>3317.6666666666665</v>
      </c>
      <c r="ETV14" s="195">
        <v>0</v>
      </c>
      <c r="ETW14" s="49">
        <v>2168</v>
      </c>
      <c r="ETX14" s="49">
        <v>1545</v>
      </c>
      <c r="ETY14" s="49">
        <v>2932</v>
      </c>
      <c r="ETZ14" s="49">
        <v>0</v>
      </c>
      <c r="EUA14" s="49">
        <v>2558</v>
      </c>
      <c r="EUB14" s="808">
        <f t="shared" si="1204"/>
        <v>9203</v>
      </c>
      <c r="EUC14" s="211">
        <f t="shared" si="1205"/>
        <v>1533.8333333333333</v>
      </c>
      <c r="EUD14" s="829">
        <v>4115</v>
      </c>
      <c r="EUE14" s="49">
        <v>3237</v>
      </c>
      <c r="EUF14" s="49">
        <v>4168</v>
      </c>
      <c r="EUG14" s="49">
        <v>374</v>
      </c>
      <c r="EUH14" s="49">
        <v>5858</v>
      </c>
      <c r="EUI14" s="830">
        <v>1696</v>
      </c>
      <c r="EUJ14" s="826">
        <f t="shared" si="1206"/>
        <v>19448</v>
      </c>
      <c r="EUK14" s="211">
        <f t="shared" si="1207"/>
        <v>3241.3333333333335</v>
      </c>
      <c r="EUL14" s="458">
        <v>874</v>
      </c>
      <c r="EUM14" s="83">
        <v>1307</v>
      </c>
      <c r="EUN14" s="83">
        <v>1169</v>
      </c>
      <c r="EUO14" s="83">
        <v>2946</v>
      </c>
      <c r="EUP14" s="83">
        <v>2825</v>
      </c>
      <c r="EUQ14" s="83">
        <v>4495</v>
      </c>
      <c r="EUR14" s="808">
        <f t="shared" si="1208"/>
        <v>13616</v>
      </c>
      <c r="EUS14" s="211">
        <f t="shared" si="1209"/>
        <v>2269.3333333333335</v>
      </c>
      <c r="EUT14" s="458">
        <v>885</v>
      </c>
      <c r="EUU14" s="83">
        <v>4597</v>
      </c>
      <c r="EUV14" s="83">
        <v>1389</v>
      </c>
      <c r="EUW14" s="83">
        <v>2064</v>
      </c>
      <c r="EUX14" s="83">
        <v>4050</v>
      </c>
      <c r="EUY14" s="83">
        <v>4139</v>
      </c>
      <c r="EUZ14" s="808">
        <f t="shared" si="1210"/>
        <v>17124</v>
      </c>
      <c r="EVA14" s="211">
        <f t="shared" si="1211"/>
        <v>2854</v>
      </c>
      <c r="EVB14" s="195">
        <v>6999</v>
      </c>
      <c r="EVC14" s="49">
        <v>648</v>
      </c>
      <c r="EVD14" s="49">
        <v>6825</v>
      </c>
      <c r="EVE14" s="49">
        <v>785</v>
      </c>
      <c r="EVF14" s="49">
        <v>3119</v>
      </c>
      <c r="EVG14" s="49">
        <v>2320</v>
      </c>
      <c r="EVH14" s="808">
        <f t="shared" si="1212"/>
        <v>20696</v>
      </c>
      <c r="EVI14" s="211">
        <f t="shared" si="1213"/>
        <v>3449.3333333333335</v>
      </c>
      <c r="EVJ14" s="195">
        <v>3858</v>
      </c>
      <c r="EVK14" s="49">
        <v>3423</v>
      </c>
      <c r="EVL14" s="49">
        <v>4734</v>
      </c>
      <c r="EVM14" s="49">
        <v>1937</v>
      </c>
      <c r="EVN14" s="49">
        <v>7289</v>
      </c>
      <c r="EVO14" s="49">
        <v>6447</v>
      </c>
      <c r="EVP14" s="808">
        <f t="shared" si="1214"/>
        <v>27688</v>
      </c>
      <c r="EVQ14" s="211">
        <f t="shared" si="1215"/>
        <v>4614.666666666667</v>
      </c>
      <c r="EVR14" s="195">
        <v>2360</v>
      </c>
      <c r="EVS14" s="49">
        <v>1197</v>
      </c>
      <c r="EVT14" s="49">
        <v>2974</v>
      </c>
      <c r="EVU14" s="49">
        <v>2370</v>
      </c>
      <c r="EVV14" s="49">
        <v>2325</v>
      </c>
      <c r="EVW14" s="49">
        <v>2698</v>
      </c>
      <c r="EVX14" s="808">
        <f t="shared" si="1216"/>
        <v>13924</v>
      </c>
      <c r="EVY14" s="211">
        <f t="shared" si="1217"/>
        <v>2320.6666666666665</v>
      </c>
      <c r="EVZ14" s="195">
        <v>4239</v>
      </c>
      <c r="EWA14" s="49">
        <v>2282</v>
      </c>
      <c r="EWB14" s="49">
        <v>4778</v>
      </c>
      <c r="EWC14" s="49">
        <v>2434</v>
      </c>
      <c r="EWD14" s="49">
        <v>0</v>
      </c>
      <c r="EWE14" s="49">
        <v>1946</v>
      </c>
      <c r="EWF14" s="808">
        <f t="shared" si="1218"/>
        <v>15679</v>
      </c>
      <c r="EWG14" s="211">
        <f t="shared" si="1219"/>
        <v>2613.1666666666665</v>
      </c>
      <c r="EWH14" s="195">
        <v>1994</v>
      </c>
      <c r="EWI14" s="49">
        <v>1377</v>
      </c>
      <c r="EWJ14" s="49">
        <v>4119</v>
      </c>
      <c r="EWK14" s="49">
        <v>6179</v>
      </c>
      <c r="EWL14" s="49">
        <v>0</v>
      </c>
      <c r="EWM14" s="49">
        <v>3142</v>
      </c>
      <c r="EWN14" s="808">
        <f t="shared" si="1220"/>
        <v>16811</v>
      </c>
      <c r="EWO14" s="211">
        <f t="shared" si="1221"/>
        <v>2801.8333333333335</v>
      </c>
      <c r="EWP14" s="195">
        <v>762</v>
      </c>
      <c r="EWQ14" s="49">
        <v>2700</v>
      </c>
      <c r="EWR14" s="49">
        <v>755</v>
      </c>
      <c r="EWS14" s="49">
        <v>540</v>
      </c>
      <c r="EWT14" s="49">
        <v>3222</v>
      </c>
      <c r="EWU14" s="49">
        <v>0</v>
      </c>
      <c r="EWV14" s="808">
        <f t="shared" si="1222"/>
        <v>7979</v>
      </c>
      <c r="EWW14" s="211">
        <f t="shared" si="1223"/>
        <v>1329.8333333333333</v>
      </c>
      <c r="EWX14" s="244">
        <v>3193</v>
      </c>
      <c r="EWY14" s="64">
        <v>626</v>
      </c>
      <c r="EWZ14" s="64">
        <v>3294</v>
      </c>
      <c r="EXA14" s="64">
        <v>3294</v>
      </c>
      <c r="EXB14" s="64">
        <v>4303</v>
      </c>
      <c r="EXC14" s="64">
        <v>644</v>
      </c>
      <c r="EXD14" s="808">
        <f t="shared" si="1224"/>
        <v>15354</v>
      </c>
      <c r="EXE14" s="211">
        <f t="shared" si="1225"/>
        <v>2559</v>
      </c>
      <c r="EXF14" s="195">
        <v>4646</v>
      </c>
      <c r="EXG14" s="49">
        <v>4113</v>
      </c>
      <c r="EXH14" s="49">
        <v>4484</v>
      </c>
      <c r="EXI14" s="49">
        <v>1296</v>
      </c>
      <c r="EXJ14" s="49">
        <v>4073</v>
      </c>
      <c r="EXK14" s="49">
        <v>3414</v>
      </c>
      <c r="EXL14" s="808">
        <f t="shared" si="1226"/>
        <v>22026</v>
      </c>
      <c r="EXM14" s="211">
        <f t="shared" si="1227"/>
        <v>3671</v>
      </c>
      <c r="EXN14" s="244">
        <v>3087</v>
      </c>
      <c r="EXO14" s="64">
        <v>5575</v>
      </c>
      <c r="EXP14" s="64">
        <v>1345</v>
      </c>
      <c r="EXQ14" s="64">
        <v>3230</v>
      </c>
      <c r="EXR14" s="64">
        <v>4371</v>
      </c>
      <c r="EXS14" s="64"/>
      <c r="EXT14" s="808">
        <f t="shared" si="1228"/>
        <v>17608</v>
      </c>
      <c r="EXU14" s="211">
        <f t="shared" si="1229"/>
        <v>2934.6666666666665</v>
      </c>
      <c r="EXV14" s="195">
        <v>5844</v>
      </c>
      <c r="EXW14" s="49">
        <v>4647</v>
      </c>
      <c r="EXX14" s="49">
        <v>1616</v>
      </c>
      <c r="EXY14" s="49">
        <v>3358</v>
      </c>
      <c r="EXZ14" s="49">
        <v>1012</v>
      </c>
      <c r="EYA14" s="49">
        <v>2555</v>
      </c>
      <c r="EYB14" s="808">
        <f t="shared" si="1230"/>
        <v>19032</v>
      </c>
      <c r="EYC14" s="211">
        <f t="shared" si="1231"/>
        <v>3172</v>
      </c>
      <c r="EYD14" s="458">
        <v>3150</v>
      </c>
      <c r="EYE14" s="83">
        <v>3000</v>
      </c>
      <c r="EYF14" s="83">
        <v>4117</v>
      </c>
      <c r="EYG14" s="83">
        <v>2644</v>
      </c>
      <c r="EYH14" s="83">
        <v>3188</v>
      </c>
      <c r="EYI14" s="83">
        <v>2702</v>
      </c>
      <c r="EYJ14" s="808">
        <f t="shared" si="1232"/>
        <v>18801</v>
      </c>
      <c r="EYK14" s="211">
        <f t="shared" si="1233"/>
        <v>3133.5</v>
      </c>
      <c r="EYL14" s="195">
        <v>0</v>
      </c>
      <c r="EYM14" s="49">
        <v>4085</v>
      </c>
      <c r="EYN14" s="49">
        <v>3339</v>
      </c>
      <c r="EYO14" s="49">
        <v>2952</v>
      </c>
      <c r="EYP14" s="49">
        <v>3297</v>
      </c>
      <c r="EYQ14" s="49">
        <v>324</v>
      </c>
      <c r="EYR14" s="808">
        <f t="shared" si="1234"/>
        <v>13997</v>
      </c>
      <c r="EYS14" s="211">
        <f t="shared" si="1235"/>
        <v>2332.8333333333335</v>
      </c>
      <c r="EYT14" s="195">
        <v>6035</v>
      </c>
      <c r="EYU14" s="49">
        <v>3275</v>
      </c>
      <c r="EYV14" s="49">
        <v>3278</v>
      </c>
      <c r="EYW14" s="49">
        <v>1465</v>
      </c>
      <c r="EYX14" s="49">
        <v>913</v>
      </c>
      <c r="EYY14" s="49">
        <v>4257</v>
      </c>
      <c r="EYZ14" s="808">
        <f t="shared" si="1236"/>
        <v>19223</v>
      </c>
      <c r="EZA14" s="211">
        <f t="shared" si="1237"/>
        <v>3203.8333333333335</v>
      </c>
      <c r="EZB14" s="195">
        <v>2527</v>
      </c>
      <c r="EZC14" s="49">
        <v>624</v>
      </c>
      <c r="EZD14" s="49">
        <v>6474</v>
      </c>
      <c r="EZE14" s="49">
        <v>2537</v>
      </c>
      <c r="EZF14" s="49">
        <v>5542</v>
      </c>
      <c r="EZG14" s="49">
        <v>2998</v>
      </c>
      <c r="EZH14" s="808">
        <f t="shared" si="1238"/>
        <v>20702</v>
      </c>
      <c r="EZI14" s="211">
        <f t="shared" si="1239"/>
        <v>3450.3333333333335</v>
      </c>
      <c r="EZJ14" s="195">
        <v>3910</v>
      </c>
      <c r="EZK14" s="49">
        <v>4037</v>
      </c>
      <c r="EZL14" s="49">
        <v>3743</v>
      </c>
      <c r="EZM14" s="49">
        <v>1742</v>
      </c>
      <c r="EZN14" s="49">
        <v>4507</v>
      </c>
      <c r="EZO14" s="49">
        <v>1952</v>
      </c>
      <c r="EZP14" s="872">
        <f t="shared" si="1240"/>
        <v>19891</v>
      </c>
      <c r="EZQ14" s="873">
        <f t="shared" si="1241"/>
        <v>3315.1666666666665</v>
      </c>
      <c r="EZR14" s="195">
        <v>5076</v>
      </c>
      <c r="EZS14" s="49">
        <v>4489</v>
      </c>
      <c r="EZT14" s="49">
        <v>3809</v>
      </c>
      <c r="EZU14" s="49">
        <v>1857</v>
      </c>
      <c r="EZV14" s="49">
        <v>5895</v>
      </c>
      <c r="EZW14" s="49">
        <v>1586</v>
      </c>
      <c r="EZX14" s="872">
        <f t="shared" si="1242"/>
        <v>22712</v>
      </c>
      <c r="EZY14" s="873">
        <f t="shared" si="1243"/>
        <v>3785.3333333333335</v>
      </c>
      <c r="EZZ14" s="195">
        <v>1836</v>
      </c>
      <c r="FAA14" s="49">
        <v>3083</v>
      </c>
      <c r="FAB14" s="49">
        <v>1631</v>
      </c>
      <c r="FAC14" s="49">
        <v>1014</v>
      </c>
      <c r="FAD14" s="49">
        <v>27</v>
      </c>
      <c r="FAE14" s="49">
        <v>0</v>
      </c>
      <c r="FAF14" s="872">
        <f t="shared" si="1244"/>
        <v>7591</v>
      </c>
      <c r="FAG14" s="873">
        <f t="shared" si="1245"/>
        <v>1265.1666666666667</v>
      </c>
      <c r="FAH14" s="195">
        <v>1526</v>
      </c>
      <c r="FAI14" s="49">
        <v>465</v>
      </c>
      <c r="FAJ14" s="49">
        <v>1060</v>
      </c>
      <c r="FAK14" s="49">
        <v>1653</v>
      </c>
      <c r="FAL14" s="49">
        <v>3357</v>
      </c>
      <c r="FAM14" s="49">
        <v>118</v>
      </c>
      <c r="FAN14" s="872">
        <f t="shared" si="1246"/>
        <v>8179</v>
      </c>
      <c r="FAO14" s="873">
        <f t="shared" si="1247"/>
        <v>1363.1666666666667</v>
      </c>
      <c r="FAP14" s="195">
        <v>0</v>
      </c>
      <c r="FAQ14" s="49">
        <v>3704</v>
      </c>
      <c r="FAR14" s="49">
        <v>4395</v>
      </c>
      <c r="FAS14" s="49">
        <v>1053</v>
      </c>
      <c r="FAT14" s="49">
        <v>2927</v>
      </c>
      <c r="FAU14" s="49"/>
      <c r="FAV14" s="872">
        <f t="shared" si="1248"/>
        <v>12079</v>
      </c>
      <c r="FAW14" s="873">
        <f t="shared" si="1249"/>
        <v>2013.1666666666667</v>
      </c>
    </row>
    <row r="15" spans="1:4105" ht="15" customHeight="1" x14ac:dyDescent="0.2">
      <c r="A15" s="21">
        <v>9</v>
      </c>
      <c r="B15" s="21" t="s">
        <v>208</v>
      </c>
      <c r="C15" s="275" t="s">
        <v>216</v>
      </c>
      <c r="D15" s="21">
        <v>50</v>
      </c>
      <c r="E15" s="24">
        <v>0</v>
      </c>
      <c r="F15" s="24">
        <v>11944</v>
      </c>
      <c r="G15" s="24"/>
      <c r="H15" s="24"/>
      <c r="I15" s="24"/>
      <c r="J15" s="360">
        <f>SUMIF(SUMPK!$B:$B,$B:$B,SUMPK!$O:$O)</f>
        <v>0</v>
      </c>
      <c r="K15" s="24"/>
      <c r="L15" s="24">
        <f t="shared" si="569"/>
        <v>11944</v>
      </c>
      <c r="M15" s="24">
        <f t="shared" si="570"/>
        <v>11944</v>
      </c>
      <c r="N15" s="15">
        <v>1368.8333333333333</v>
      </c>
      <c r="O15" s="276">
        <f t="shared" si="0"/>
        <v>8.7256788018994289</v>
      </c>
      <c r="P15" s="15">
        <v>853.16666666666663</v>
      </c>
      <c r="Q15" s="276">
        <f t="shared" si="571"/>
        <v>83.997655792146901</v>
      </c>
      <c r="R15" s="277">
        <f t="shared" si="572"/>
        <v>1776.9230769230769</v>
      </c>
      <c r="S15" s="222">
        <v>46200</v>
      </c>
      <c r="T15" s="276">
        <f t="shared" si="573"/>
        <v>6.7217316017316016</v>
      </c>
      <c r="U15" s="278"/>
      <c r="V15" s="277">
        <f t="shared" si="1"/>
        <v>6.7217316017316016</v>
      </c>
      <c r="W15" s="320">
        <f t="shared" si="1252"/>
        <v>1</v>
      </c>
      <c r="X15" s="299"/>
      <c r="Y15" s="280" t="e">
        <f>#REF!+#REF!</f>
        <v>#REF!</v>
      </c>
      <c r="Z15" s="280" t="e">
        <f t="shared" ref="Z15:Z23" si="1257">Y15/X15</f>
        <v>#REF!</v>
      </c>
      <c r="AA15" s="280" t="e">
        <f>M15/Z15</f>
        <v>#REF!</v>
      </c>
      <c r="AB15" s="280" t="e">
        <f>(M15+U15)/Z15</f>
        <v>#REF!</v>
      </c>
      <c r="AC15" s="662">
        <v>18</v>
      </c>
      <c r="AD15" s="648"/>
      <c r="AE15" s="49"/>
      <c r="AF15" s="49">
        <v>3283</v>
      </c>
      <c r="AG15" s="49">
        <v>65</v>
      </c>
      <c r="AH15" s="49"/>
      <c r="AI15" s="49">
        <v>2660</v>
      </c>
      <c r="AJ15" s="42">
        <f t="shared" si="3"/>
        <v>6008</v>
      </c>
      <c r="AK15" s="43">
        <f t="shared" si="4"/>
        <v>1001.3333333333334</v>
      </c>
      <c r="AL15" s="48">
        <v>1354</v>
      </c>
      <c r="AM15" s="49"/>
      <c r="AN15" s="49">
        <v>3787</v>
      </c>
      <c r="AO15" s="49">
        <v>2611</v>
      </c>
      <c r="AP15" s="49">
        <v>7</v>
      </c>
      <c r="AQ15" s="49">
        <v>7</v>
      </c>
      <c r="AR15" s="42">
        <f t="shared" si="5"/>
        <v>7766</v>
      </c>
      <c r="AS15" s="43">
        <f t="shared" si="6"/>
        <v>1294.3333333333333</v>
      </c>
      <c r="AT15" s="48"/>
      <c r="AU15" s="49"/>
      <c r="AV15" s="49">
        <v>1996</v>
      </c>
      <c r="AW15" s="49">
        <v>3105</v>
      </c>
      <c r="AX15" s="49"/>
      <c r="AY15" s="49"/>
      <c r="AZ15" s="42">
        <f t="shared" si="7"/>
        <v>5101</v>
      </c>
      <c r="BA15" s="43">
        <f t="shared" si="8"/>
        <v>850.16666666666663</v>
      </c>
      <c r="BB15" s="48"/>
      <c r="BC15" s="49"/>
      <c r="BD15" s="49">
        <v>1903</v>
      </c>
      <c r="BE15" s="49">
        <v>231</v>
      </c>
      <c r="BF15" s="49">
        <v>2651</v>
      </c>
      <c r="BG15" s="49"/>
      <c r="BH15" s="42">
        <f t="shared" si="9"/>
        <v>4785</v>
      </c>
      <c r="BI15" s="43">
        <f t="shared" si="10"/>
        <v>797.5</v>
      </c>
      <c r="BJ15" s="48">
        <v>18</v>
      </c>
      <c r="BK15" s="49"/>
      <c r="BL15" s="49">
        <v>3193</v>
      </c>
      <c r="BM15" s="49"/>
      <c r="BN15" s="49">
        <v>4</v>
      </c>
      <c r="BO15" s="49">
        <v>5</v>
      </c>
      <c r="BP15" s="42">
        <f t="shared" si="11"/>
        <v>3220</v>
      </c>
      <c r="BQ15" s="43">
        <f t="shared" si="12"/>
        <v>536.66666666666663</v>
      </c>
      <c r="BR15" s="48">
        <v>937</v>
      </c>
      <c r="BS15" s="49">
        <v>638</v>
      </c>
      <c r="BT15" s="49">
        <v>1251</v>
      </c>
      <c r="BU15" s="49">
        <v>733</v>
      </c>
      <c r="BV15" s="49">
        <v>541</v>
      </c>
      <c r="BW15" s="49">
        <v>2233</v>
      </c>
      <c r="BX15" s="42">
        <f t="shared" si="13"/>
        <v>6333</v>
      </c>
      <c r="BY15" s="43">
        <f t="shared" si="14"/>
        <v>1055.5</v>
      </c>
      <c r="BZ15" s="48"/>
      <c r="CA15" s="49">
        <v>15</v>
      </c>
      <c r="CB15" s="49"/>
      <c r="CC15" s="49"/>
      <c r="CD15" s="49">
        <v>3179</v>
      </c>
      <c r="CE15" s="49"/>
      <c r="CF15" s="42">
        <f t="shared" si="15"/>
        <v>3194</v>
      </c>
      <c r="CG15" s="43">
        <f t="shared" si="16"/>
        <v>532.33333333333337</v>
      </c>
      <c r="CH15" s="63"/>
      <c r="CI15" s="64"/>
      <c r="CJ15" s="64">
        <v>2951</v>
      </c>
      <c r="CK15" s="64">
        <v>239</v>
      </c>
      <c r="CL15" s="64">
        <v>1</v>
      </c>
      <c r="CM15" s="64">
        <v>3698</v>
      </c>
      <c r="CN15" s="42">
        <f t="shared" si="17"/>
        <v>6889</v>
      </c>
      <c r="CO15" s="43">
        <f t="shared" si="18"/>
        <v>1148.1666666666667</v>
      </c>
      <c r="CP15" s="48">
        <v>1079</v>
      </c>
      <c r="CQ15" s="49"/>
      <c r="CR15" s="49"/>
      <c r="CS15" s="49">
        <v>3</v>
      </c>
      <c r="CT15" s="49"/>
      <c r="CU15" s="49">
        <v>1356</v>
      </c>
      <c r="CV15" s="42">
        <f t="shared" si="19"/>
        <v>2438</v>
      </c>
      <c r="CW15" s="43">
        <f t="shared" si="20"/>
        <v>406.33333333333331</v>
      </c>
      <c r="CX15" s="22">
        <f>4+397</f>
        <v>401</v>
      </c>
      <c r="CY15" s="49"/>
      <c r="CZ15" s="49"/>
      <c r="DA15" s="49"/>
      <c r="DB15" s="49"/>
      <c r="DC15" s="49">
        <v>1512</v>
      </c>
      <c r="DD15" s="42">
        <f t="shared" si="21"/>
        <v>1913</v>
      </c>
      <c r="DE15" s="43">
        <f t="shared" si="22"/>
        <v>318.83333333333331</v>
      </c>
      <c r="DF15" s="48">
        <v>1326</v>
      </c>
      <c r="DG15" s="49"/>
      <c r="DH15" s="49">
        <f>2040+572</f>
        <v>2612</v>
      </c>
      <c r="DI15" s="49">
        <v>697</v>
      </c>
      <c r="DJ15" s="49"/>
      <c r="DK15" s="49"/>
      <c r="DL15" s="42">
        <f t="shared" si="23"/>
        <v>4635</v>
      </c>
      <c r="DM15" s="43">
        <f t="shared" si="24"/>
        <v>772.5</v>
      </c>
      <c r="DN15" s="48">
        <v>10</v>
      </c>
      <c r="DO15" s="49">
        <v>2177</v>
      </c>
      <c r="DP15" s="49"/>
      <c r="DQ15" s="49">
        <v>1031</v>
      </c>
      <c r="DR15" s="49">
        <v>147</v>
      </c>
      <c r="DS15" s="49"/>
      <c r="DT15" s="42">
        <f t="shared" si="25"/>
        <v>3365</v>
      </c>
      <c r="DU15" s="43">
        <f t="shared" si="26"/>
        <v>560.83333333333337</v>
      </c>
      <c r="DV15" s="48">
        <f>1026+5</f>
        <v>1031</v>
      </c>
      <c r="DW15" s="49">
        <v>841</v>
      </c>
      <c r="DX15" s="49">
        <v>2060</v>
      </c>
      <c r="DY15" s="49"/>
      <c r="DZ15" s="49">
        <v>1110</v>
      </c>
      <c r="EA15" s="49">
        <v>2876</v>
      </c>
      <c r="EB15" s="42">
        <f t="shared" si="27"/>
        <v>7918</v>
      </c>
      <c r="EC15" s="43">
        <f t="shared" si="28"/>
        <v>1319.6666666666667</v>
      </c>
      <c r="ED15" s="48"/>
      <c r="EE15" s="49"/>
      <c r="EF15" s="49">
        <v>4677</v>
      </c>
      <c r="EG15" s="49">
        <v>857</v>
      </c>
      <c r="EH15" s="49"/>
      <c r="EI15" s="49"/>
      <c r="EJ15" s="42">
        <f t="shared" si="29"/>
        <v>5534</v>
      </c>
      <c r="EK15" s="43">
        <f t="shared" si="30"/>
        <v>922.33333333333337</v>
      </c>
      <c r="EL15" s="48">
        <v>10</v>
      </c>
      <c r="EM15" s="49">
        <v>3205</v>
      </c>
      <c r="EN15" s="49">
        <v>20</v>
      </c>
      <c r="EO15" s="49">
        <v>2834</v>
      </c>
      <c r="EP15" s="49"/>
      <c r="EQ15" s="49"/>
      <c r="ER15" s="42">
        <f t="shared" si="31"/>
        <v>6069</v>
      </c>
      <c r="ES15" s="43">
        <f t="shared" si="32"/>
        <v>1011.5</v>
      </c>
      <c r="ET15" s="48"/>
      <c r="EU15" s="49"/>
      <c r="EV15" s="49">
        <v>13</v>
      </c>
      <c r="EW15" s="49"/>
      <c r="EX15" s="49"/>
      <c r="EY15" s="49">
        <v>921</v>
      </c>
      <c r="EZ15" s="42">
        <f t="shared" si="33"/>
        <v>934</v>
      </c>
      <c r="FA15" s="43">
        <f t="shared" si="34"/>
        <v>155.66666666666666</v>
      </c>
      <c r="FB15" s="48">
        <v>463</v>
      </c>
      <c r="FC15" s="49">
        <v>2732</v>
      </c>
      <c r="FD15" s="49">
        <v>3184</v>
      </c>
      <c r="FE15" s="49"/>
      <c r="FF15" s="49"/>
      <c r="FG15" s="49"/>
      <c r="FH15" s="42">
        <f t="shared" si="35"/>
        <v>6379</v>
      </c>
      <c r="FI15" s="43">
        <f t="shared" si="36"/>
        <v>1063.1666666666667</v>
      </c>
      <c r="FJ15" s="48">
        <v>441</v>
      </c>
      <c r="FK15" s="49">
        <v>2732</v>
      </c>
      <c r="FL15" s="49"/>
      <c r="FM15" s="49"/>
      <c r="FN15" s="49"/>
      <c r="FO15" s="49"/>
      <c r="FP15" s="42">
        <f t="shared" si="37"/>
        <v>3173</v>
      </c>
      <c r="FQ15" s="43">
        <f t="shared" si="38"/>
        <v>528.83333333333337</v>
      </c>
      <c r="FR15" s="48"/>
      <c r="FS15" s="49">
        <v>82</v>
      </c>
      <c r="FT15" s="49">
        <v>1837</v>
      </c>
      <c r="FU15" s="49">
        <v>183</v>
      </c>
      <c r="FV15" s="49">
        <v>1091</v>
      </c>
      <c r="FW15" s="49">
        <v>3</v>
      </c>
      <c r="FX15" s="42">
        <f t="shared" si="39"/>
        <v>3196</v>
      </c>
      <c r="FY15" s="43">
        <f t="shared" si="40"/>
        <v>532.66666666666663</v>
      </c>
      <c r="FZ15" s="48">
        <v>2385</v>
      </c>
      <c r="GA15" s="49"/>
      <c r="GB15" s="49">
        <v>489</v>
      </c>
      <c r="GC15" s="49">
        <v>2714</v>
      </c>
      <c r="GD15" s="49"/>
      <c r="GE15" s="49"/>
      <c r="GF15" s="42">
        <f t="shared" si="41"/>
        <v>5588</v>
      </c>
      <c r="GG15" s="43">
        <f t="shared" si="42"/>
        <v>931.33333333333337</v>
      </c>
      <c r="GH15" s="48"/>
      <c r="GI15" s="49"/>
      <c r="GJ15" s="49"/>
      <c r="GK15" s="49">
        <v>11</v>
      </c>
      <c r="GL15" s="49">
        <v>178</v>
      </c>
      <c r="GM15" s="49">
        <v>2968</v>
      </c>
      <c r="GN15" s="42">
        <f t="shared" si="43"/>
        <v>3157</v>
      </c>
      <c r="GO15" s="43">
        <f t="shared" si="44"/>
        <v>526.16666666666663</v>
      </c>
      <c r="GP15" s="48">
        <v>2252</v>
      </c>
      <c r="GQ15" s="49">
        <v>2473</v>
      </c>
      <c r="GR15" s="49">
        <v>6</v>
      </c>
      <c r="GS15" s="49">
        <v>5</v>
      </c>
      <c r="GT15" s="49"/>
      <c r="GU15" s="49">
        <v>1</v>
      </c>
      <c r="GV15" s="42">
        <f t="shared" si="45"/>
        <v>4737</v>
      </c>
      <c r="GW15" s="43">
        <f t="shared" si="46"/>
        <v>789.5</v>
      </c>
      <c r="GX15" s="48">
        <v>4</v>
      </c>
      <c r="GY15" s="49"/>
      <c r="GZ15" s="49"/>
      <c r="HA15" s="49">
        <v>2321</v>
      </c>
      <c r="HB15" s="49">
        <v>1323</v>
      </c>
      <c r="HC15" s="49"/>
      <c r="HD15" s="42">
        <f t="shared" si="47"/>
        <v>3648</v>
      </c>
      <c r="HE15" s="43">
        <f t="shared" si="48"/>
        <v>608</v>
      </c>
      <c r="HF15" s="48"/>
      <c r="HG15" s="49">
        <v>1899</v>
      </c>
      <c r="HH15" s="49">
        <v>981</v>
      </c>
      <c r="HI15" s="49">
        <v>2682</v>
      </c>
      <c r="HJ15" s="49"/>
      <c r="HK15" s="49"/>
      <c r="HL15" s="42">
        <f t="shared" si="49"/>
        <v>5562</v>
      </c>
      <c r="HM15" s="43">
        <f t="shared" si="50"/>
        <v>927</v>
      </c>
      <c r="HN15" s="82">
        <v>590</v>
      </c>
      <c r="HO15" s="83"/>
      <c r="HP15" s="83"/>
      <c r="HQ15" s="83"/>
      <c r="HR15" s="83"/>
      <c r="HS15" s="83">
        <v>2079</v>
      </c>
      <c r="HT15" s="42">
        <f t="shared" si="51"/>
        <v>2669</v>
      </c>
      <c r="HU15" s="43">
        <f t="shared" si="52"/>
        <v>444.83333333333331</v>
      </c>
      <c r="HV15" s="48">
        <v>1558</v>
      </c>
      <c r="HW15" s="49">
        <v>591</v>
      </c>
      <c r="HX15" s="49">
        <v>413</v>
      </c>
      <c r="HY15" s="49">
        <v>2378</v>
      </c>
      <c r="HZ15" s="49">
        <v>357</v>
      </c>
      <c r="IA15" s="49"/>
      <c r="IB15" s="42">
        <f t="shared" si="53"/>
        <v>5297</v>
      </c>
      <c r="IC15" s="43">
        <f t="shared" si="54"/>
        <v>882.83333333333337</v>
      </c>
      <c r="ID15" s="48">
        <v>871</v>
      </c>
      <c r="IE15" s="49">
        <v>2302</v>
      </c>
      <c r="IF15" s="49">
        <v>2368</v>
      </c>
      <c r="IG15" s="49">
        <v>2370</v>
      </c>
      <c r="IH15" s="49"/>
      <c r="II15" s="49"/>
      <c r="IJ15" s="42">
        <f t="shared" si="55"/>
        <v>7911</v>
      </c>
      <c r="IK15" s="43">
        <f t="shared" si="56"/>
        <v>1318.5</v>
      </c>
      <c r="IL15" s="48"/>
      <c r="IM15" s="49">
        <v>1137</v>
      </c>
      <c r="IN15" s="49">
        <v>771</v>
      </c>
      <c r="IO15" s="49">
        <v>471</v>
      </c>
      <c r="IP15" s="49">
        <v>2216</v>
      </c>
      <c r="IQ15" s="49"/>
      <c r="IR15" s="42">
        <f t="shared" si="57"/>
        <v>4595</v>
      </c>
      <c r="IS15" s="43">
        <f t="shared" si="58"/>
        <v>765.83333333333337</v>
      </c>
      <c r="IT15" s="48"/>
      <c r="IU15" s="49"/>
      <c r="IV15" s="49"/>
      <c r="IW15" s="49">
        <v>917</v>
      </c>
      <c r="IX15" s="49">
        <v>1066</v>
      </c>
      <c r="IY15" s="49"/>
      <c r="IZ15" s="42">
        <f t="shared" si="59"/>
        <v>1983</v>
      </c>
      <c r="JA15" s="43">
        <f t="shared" si="60"/>
        <v>330.5</v>
      </c>
      <c r="JB15" s="48">
        <v>2523</v>
      </c>
      <c r="JC15" s="49">
        <v>764</v>
      </c>
      <c r="JD15" s="49">
        <v>1799</v>
      </c>
      <c r="JE15" s="49">
        <v>339</v>
      </c>
      <c r="JF15" s="49">
        <f>1243+1997</f>
        <v>3240</v>
      </c>
      <c r="JG15" s="49">
        <v>2352</v>
      </c>
      <c r="JH15" s="42">
        <f t="shared" si="61"/>
        <v>11017</v>
      </c>
      <c r="JI15" s="43">
        <f t="shared" si="62"/>
        <v>1836.1666666666667</v>
      </c>
      <c r="JJ15" s="48">
        <v>613</v>
      </c>
      <c r="JK15" s="49"/>
      <c r="JL15" s="49"/>
      <c r="JM15" s="49"/>
      <c r="JN15" s="49"/>
      <c r="JO15" s="49">
        <v>2371</v>
      </c>
      <c r="JP15" s="42">
        <f t="shared" si="63"/>
        <v>2984</v>
      </c>
      <c r="JQ15" s="43">
        <f t="shared" si="64"/>
        <v>497.33333333333331</v>
      </c>
      <c r="JR15" s="48">
        <v>1272</v>
      </c>
      <c r="JS15" s="49">
        <v>1471</v>
      </c>
      <c r="JT15" s="49">
        <v>1956</v>
      </c>
      <c r="JU15" s="49">
        <v>1461</v>
      </c>
      <c r="JV15" s="49">
        <v>2804</v>
      </c>
      <c r="JW15" s="49">
        <f>787+499</f>
        <v>1286</v>
      </c>
      <c r="JX15" s="42">
        <f t="shared" si="65"/>
        <v>10250</v>
      </c>
      <c r="JY15" s="43">
        <f t="shared" si="66"/>
        <v>1708.3333333333333</v>
      </c>
      <c r="JZ15" s="48"/>
      <c r="KA15" s="49"/>
      <c r="KB15" s="49">
        <v>2234</v>
      </c>
      <c r="KC15" s="49"/>
      <c r="KD15" s="49">
        <v>3154</v>
      </c>
      <c r="KE15" s="49"/>
      <c r="KF15" s="42">
        <f t="shared" si="67"/>
        <v>5388</v>
      </c>
      <c r="KG15" s="43">
        <f t="shared" si="68"/>
        <v>898</v>
      </c>
      <c r="KH15" s="48">
        <v>679</v>
      </c>
      <c r="KI15" s="49">
        <v>2034</v>
      </c>
      <c r="KJ15" s="49">
        <v>15</v>
      </c>
      <c r="KK15" s="49"/>
      <c r="KL15" s="49">
        <v>3666</v>
      </c>
      <c r="KM15" s="49">
        <v>1</v>
      </c>
      <c r="KN15" s="42">
        <f t="shared" si="69"/>
        <v>6395</v>
      </c>
      <c r="KO15" s="43">
        <f t="shared" si="70"/>
        <v>1065.8333333333333</v>
      </c>
      <c r="KP15" s="48"/>
      <c r="KQ15" s="49">
        <v>1626</v>
      </c>
      <c r="KR15" s="49">
        <v>1505</v>
      </c>
      <c r="KS15" s="49">
        <v>2841</v>
      </c>
      <c r="KT15" s="49"/>
      <c r="KU15" s="49">
        <v>2394</v>
      </c>
      <c r="KV15" s="42">
        <f t="shared" si="71"/>
        <v>8366</v>
      </c>
      <c r="KW15" s="43">
        <f t="shared" si="72"/>
        <v>1394.3333333333333</v>
      </c>
      <c r="KX15" s="48"/>
      <c r="KY15" s="49">
        <v>2739</v>
      </c>
      <c r="KZ15" s="49">
        <v>409</v>
      </c>
      <c r="LA15" s="49"/>
      <c r="LB15" s="49">
        <v>3160</v>
      </c>
      <c r="LC15" s="49">
        <v>1515</v>
      </c>
      <c r="LD15" s="42">
        <f t="shared" si="73"/>
        <v>7823</v>
      </c>
      <c r="LE15" s="43">
        <f t="shared" si="74"/>
        <v>1303.8333333333333</v>
      </c>
      <c r="LF15" s="48"/>
      <c r="LG15" s="49">
        <v>364</v>
      </c>
      <c r="LH15" s="49">
        <v>1055</v>
      </c>
      <c r="LI15" s="49">
        <v>1245</v>
      </c>
      <c r="LJ15" s="49">
        <v>496</v>
      </c>
      <c r="LK15" s="49"/>
      <c r="LL15" s="42">
        <f t="shared" si="75"/>
        <v>3160</v>
      </c>
      <c r="LM15" s="43">
        <f t="shared" si="76"/>
        <v>526.66666666666663</v>
      </c>
      <c r="LN15" s="48"/>
      <c r="LO15" s="49">
        <v>606</v>
      </c>
      <c r="LP15" s="49"/>
      <c r="LQ15" s="49"/>
      <c r="LR15" s="49"/>
      <c r="LS15" s="49">
        <v>17</v>
      </c>
      <c r="LT15" s="42">
        <f t="shared" si="77"/>
        <v>623</v>
      </c>
      <c r="LU15" s="43">
        <f t="shared" si="78"/>
        <v>103.83333333333333</v>
      </c>
      <c r="LV15" s="48">
        <v>3</v>
      </c>
      <c r="LW15" s="49">
        <v>3126</v>
      </c>
      <c r="LX15" s="49">
        <v>596</v>
      </c>
      <c r="LY15" s="49">
        <v>1743</v>
      </c>
      <c r="LZ15" s="49"/>
      <c r="MA15" s="49">
        <v>480</v>
      </c>
      <c r="MB15" s="42">
        <f t="shared" si="79"/>
        <v>5948</v>
      </c>
      <c r="MC15" s="43">
        <f t="shared" si="80"/>
        <v>991.33333333333337</v>
      </c>
      <c r="MD15" s="48">
        <v>2960</v>
      </c>
      <c r="ME15" s="49"/>
      <c r="MF15" s="49"/>
      <c r="MG15" s="49"/>
      <c r="MH15" s="49"/>
      <c r="MI15" s="49"/>
      <c r="MJ15" s="42">
        <f t="shared" si="81"/>
        <v>2960</v>
      </c>
      <c r="MK15" s="43">
        <f t="shared" si="82"/>
        <v>493.33333333333331</v>
      </c>
      <c r="ML15" s="48">
        <v>748</v>
      </c>
      <c r="MM15" s="49"/>
      <c r="MN15" s="49"/>
      <c r="MO15" s="49">
        <v>493</v>
      </c>
      <c r="MP15" s="49"/>
      <c r="MQ15" s="49"/>
      <c r="MR15" s="42">
        <f t="shared" si="83"/>
        <v>1241</v>
      </c>
      <c r="MS15" s="43">
        <f t="shared" si="84"/>
        <v>206.83333333333334</v>
      </c>
      <c r="MT15" s="48">
        <v>872</v>
      </c>
      <c r="MU15" s="49">
        <v>1882</v>
      </c>
      <c r="MV15" s="49"/>
      <c r="MW15" s="49"/>
      <c r="MX15" s="49"/>
      <c r="MY15" s="49">
        <v>2017</v>
      </c>
      <c r="MZ15" s="42">
        <f t="shared" si="85"/>
        <v>4771</v>
      </c>
      <c r="NA15" s="43">
        <f t="shared" si="86"/>
        <v>795.16666666666663</v>
      </c>
      <c r="NB15" s="48"/>
      <c r="NC15" s="49">
        <v>1913</v>
      </c>
      <c r="ND15" s="49">
        <v>1914</v>
      </c>
      <c r="NE15" s="49">
        <v>1854</v>
      </c>
      <c r="NF15" s="49"/>
      <c r="NG15" s="49"/>
      <c r="NH15" s="42">
        <f t="shared" si="87"/>
        <v>5681</v>
      </c>
      <c r="NI15" s="43">
        <f t="shared" si="88"/>
        <v>946.83333333333337</v>
      </c>
      <c r="NJ15" s="48">
        <v>932</v>
      </c>
      <c r="NK15" s="49"/>
      <c r="NL15" s="49">
        <v>2543</v>
      </c>
      <c r="NM15" s="49">
        <v>165</v>
      </c>
      <c r="NN15" s="49">
        <v>704</v>
      </c>
      <c r="NO15" s="49">
        <v>2822</v>
      </c>
      <c r="NP15" s="42">
        <f t="shared" si="89"/>
        <v>7166</v>
      </c>
      <c r="NQ15" s="43">
        <f t="shared" si="90"/>
        <v>1194.3333333333333</v>
      </c>
      <c r="NR15" s="48">
        <v>67</v>
      </c>
      <c r="NS15" s="49"/>
      <c r="NT15" s="49">
        <v>2474</v>
      </c>
      <c r="NU15" s="49"/>
      <c r="NV15" s="49">
        <v>1248</v>
      </c>
      <c r="NW15" s="49">
        <v>1601</v>
      </c>
      <c r="NX15" s="42">
        <f t="shared" si="91"/>
        <v>5390</v>
      </c>
      <c r="NY15" s="43">
        <f t="shared" si="92"/>
        <v>898.33333333333337</v>
      </c>
      <c r="NZ15" s="48">
        <v>128</v>
      </c>
      <c r="OA15" s="49">
        <v>2648</v>
      </c>
      <c r="OB15" s="49">
        <v>868</v>
      </c>
      <c r="OC15" s="49">
        <v>1811</v>
      </c>
      <c r="OD15" s="49"/>
      <c r="OE15" s="49">
        <v>2744</v>
      </c>
      <c r="OF15" s="42">
        <f t="shared" si="93"/>
        <v>8199</v>
      </c>
      <c r="OG15" s="43">
        <f t="shared" si="94"/>
        <v>1366.5</v>
      </c>
      <c r="OH15" s="48"/>
      <c r="OI15" s="49"/>
      <c r="OJ15" s="49"/>
      <c r="OK15" s="49">
        <v>1150</v>
      </c>
      <c r="OL15" s="49">
        <v>1501</v>
      </c>
      <c r="OM15" s="49"/>
      <c r="ON15" s="42">
        <f t="shared" si="95"/>
        <v>2651</v>
      </c>
      <c r="OO15" s="43">
        <f t="shared" si="96"/>
        <v>441.83333333333331</v>
      </c>
      <c r="OP15" s="48"/>
      <c r="OQ15" s="49">
        <v>1578</v>
      </c>
      <c r="OR15" s="49">
        <v>896</v>
      </c>
      <c r="OS15" s="49"/>
      <c r="OT15" s="49"/>
      <c r="OU15" s="49"/>
      <c r="OV15" s="42">
        <f t="shared" si="97"/>
        <v>2474</v>
      </c>
      <c r="OW15" s="43">
        <f t="shared" si="98"/>
        <v>412.33333333333331</v>
      </c>
      <c r="OX15" s="48">
        <v>2404</v>
      </c>
      <c r="OY15" s="49">
        <v>365</v>
      </c>
      <c r="OZ15" s="49"/>
      <c r="PA15" s="49"/>
      <c r="PB15" s="49">
        <v>59</v>
      </c>
      <c r="PC15" s="49">
        <v>80</v>
      </c>
      <c r="PD15" s="67">
        <f t="shared" si="99"/>
        <v>2908</v>
      </c>
      <c r="PE15" s="68">
        <f t="shared" si="100"/>
        <v>484.66666666666669</v>
      </c>
      <c r="PF15" s="48">
        <v>3138</v>
      </c>
      <c r="PG15" s="49"/>
      <c r="PH15" s="49">
        <v>271</v>
      </c>
      <c r="PI15" s="49">
        <v>1797</v>
      </c>
      <c r="PJ15" s="49"/>
      <c r="PK15" s="49"/>
      <c r="PL15" s="67">
        <f t="shared" si="101"/>
        <v>5206</v>
      </c>
      <c r="PM15" s="68">
        <f t="shared" si="102"/>
        <v>867.66666666666663</v>
      </c>
      <c r="PN15" s="48">
        <v>270</v>
      </c>
      <c r="PO15" s="49">
        <v>2488</v>
      </c>
      <c r="PP15" s="49"/>
      <c r="PQ15" s="49"/>
      <c r="PR15" s="49"/>
      <c r="PS15" s="49"/>
      <c r="PT15" s="67">
        <f t="shared" si="103"/>
        <v>2758</v>
      </c>
      <c r="PU15" s="68">
        <f t="shared" si="104"/>
        <v>459.66666666666669</v>
      </c>
      <c r="PV15" s="106">
        <v>201</v>
      </c>
      <c r="PW15" s="107">
        <v>2089</v>
      </c>
      <c r="PX15" s="107"/>
      <c r="PY15" s="107"/>
      <c r="PZ15" s="107">
        <v>2494</v>
      </c>
      <c r="QA15" s="107">
        <v>337</v>
      </c>
      <c r="QB15" s="104">
        <f t="shared" si="105"/>
        <v>5121</v>
      </c>
      <c r="QC15" s="112">
        <f t="shared" si="106"/>
        <v>853.5</v>
      </c>
      <c r="QD15" s="106"/>
      <c r="QE15" s="107"/>
      <c r="QF15" s="107"/>
      <c r="QG15" s="107">
        <v>2902</v>
      </c>
      <c r="QH15" s="107">
        <v>720</v>
      </c>
      <c r="QI15" s="107">
        <v>1329</v>
      </c>
      <c r="QJ15" s="104">
        <f t="shared" si="107"/>
        <v>4951</v>
      </c>
      <c r="QK15" s="105">
        <f t="shared" si="108"/>
        <v>825.16666666666663</v>
      </c>
      <c r="QL15" s="106">
        <v>1575</v>
      </c>
      <c r="QM15" s="107"/>
      <c r="QN15" s="107"/>
      <c r="QO15" s="107">
        <v>3207</v>
      </c>
      <c r="QP15" s="107"/>
      <c r="QQ15" s="107">
        <v>982</v>
      </c>
      <c r="QR15" s="104">
        <f t="shared" si="109"/>
        <v>5764</v>
      </c>
      <c r="QS15" s="105">
        <f t="shared" si="110"/>
        <v>960.66666666666663</v>
      </c>
      <c r="QT15" s="48">
        <v>1774</v>
      </c>
      <c r="QU15" s="49"/>
      <c r="QV15" s="49">
        <v>1568</v>
      </c>
      <c r="QW15" s="49">
        <v>1261</v>
      </c>
      <c r="QX15" s="49"/>
      <c r="QY15" s="49">
        <v>73</v>
      </c>
      <c r="QZ15" s="67">
        <f t="shared" si="111"/>
        <v>4676</v>
      </c>
      <c r="RA15" s="68">
        <f t="shared" si="112"/>
        <v>779.33333333333337</v>
      </c>
      <c r="RB15" s="106"/>
      <c r="RC15" s="107">
        <v>1377</v>
      </c>
      <c r="RD15" s="107"/>
      <c r="RE15" s="107">
        <v>466</v>
      </c>
      <c r="RF15" s="107">
        <v>2991</v>
      </c>
      <c r="RG15" s="107">
        <v>203</v>
      </c>
      <c r="RH15" s="104">
        <f t="shared" si="113"/>
        <v>5037</v>
      </c>
      <c r="RI15" s="105">
        <f t="shared" si="114"/>
        <v>839.5</v>
      </c>
      <c r="RJ15" s="106">
        <v>1856</v>
      </c>
      <c r="RK15" s="107">
        <v>752</v>
      </c>
      <c r="RL15" s="107"/>
      <c r="RM15" s="107">
        <v>1467</v>
      </c>
      <c r="RN15" s="107"/>
      <c r="RO15" s="107">
        <v>1274</v>
      </c>
      <c r="RP15" s="104">
        <f t="shared" si="115"/>
        <v>5349</v>
      </c>
      <c r="RQ15" s="105">
        <f t="shared" si="116"/>
        <v>891.5</v>
      </c>
      <c r="RR15" s="106">
        <v>2256</v>
      </c>
      <c r="RS15" s="107">
        <v>1288</v>
      </c>
      <c r="RT15" s="107">
        <v>2749</v>
      </c>
      <c r="RU15" s="107"/>
      <c r="RV15" s="107"/>
      <c r="RW15" s="107">
        <v>1296</v>
      </c>
      <c r="RX15" s="104">
        <f t="shared" si="117"/>
        <v>7589</v>
      </c>
      <c r="RY15" s="105">
        <f t="shared" si="118"/>
        <v>1264.8333333333333</v>
      </c>
      <c r="RZ15" s="106"/>
      <c r="SA15" s="107"/>
      <c r="SB15" s="107">
        <v>1741</v>
      </c>
      <c r="SC15" s="107">
        <v>2106</v>
      </c>
      <c r="SD15" s="107">
        <v>700</v>
      </c>
      <c r="SE15" s="107"/>
      <c r="SF15" s="104">
        <f t="shared" si="119"/>
        <v>4547</v>
      </c>
      <c r="SG15" s="105">
        <f t="shared" si="120"/>
        <v>757.83333333333337</v>
      </c>
      <c r="SH15" s="106"/>
      <c r="SI15" s="107">
        <v>977</v>
      </c>
      <c r="SJ15" s="107"/>
      <c r="SK15" s="107"/>
      <c r="SL15" s="107">
        <v>471</v>
      </c>
      <c r="SM15" s="107">
        <v>3437</v>
      </c>
      <c r="SN15" s="104">
        <f t="shared" si="121"/>
        <v>4885</v>
      </c>
      <c r="SO15" s="105">
        <f t="shared" si="122"/>
        <v>814.16666666666663</v>
      </c>
      <c r="SP15" s="106">
        <v>953</v>
      </c>
      <c r="SQ15" s="107">
        <v>2237</v>
      </c>
      <c r="SR15" s="107"/>
      <c r="SS15" s="107"/>
      <c r="ST15" s="107">
        <v>2055</v>
      </c>
      <c r="SU15" s="107">
        <v>812</v>
      </c>
      <c r="SV15" s="104">
        <f t="shared" si="123"/>
        <v>6057</v>
      </c>
      <c r="SW15" s="105">
        <f t="shared" si="124"/>
        <v>1009.5</v>
      </c>
      <c r="SX15" s="106">
        <v>3138</v>
      </c>
      <c r="SY15" s="107"/>
      <c r="SZ15" s="107">
        <v>1674</v>
      </c>
      <c r="TA15" s="107">
        <v>1154</v>
      </c>
      <c r="TB15" s="107">
        <v>346</v>
      </c>
      <c r="TC15" s="107">
        <v>3165</v>
      </c>
      <c r="TD15" s="104">
        <f t="shared" si="125"/>
        <v>9477</v>
      </c>
      <c r="TE15" s="105">
        <f t="shared" si="126"/>
        <v>1579.5</v>
      </c>
      <c r="TF15" s="106">
        <v>49</v>
      </c>
      <c r="TG15" s="107">
        <v>2372</v>
      </c>
      <c r="TH15" s="107">
        <v>758</v>
      </c>
      <c r="TI15" s="107"/>
      <c r="TJ15" s="107"/>
      <c r="TK15" s="107">
        <v>520</v>
      </c>
      <c r="TL15" s="104">
        <f t="shared" si="127"/>
        <v>3699</v>
      </c>
      <c r="TM15" s="105">
        <f t="shared" si="128"/>
        <v>616.5</v>
      </c>
      <c r="TN15" s="48">
        <v>2322</v>
      </c>
      <c r="TO15" s="49"/>
      <c r="TP15" s="49"/>
      <c r="TQ15" s="49"/>
      <c r="TR15" s="49"/>
      <c r="TS15" s="49"/>
      <c r="TT15" s="67">
        <f t="shared" si="129"/>
        <v>2322</v>
      </c>
      <c r="TU15" s="68">
        <f t="shared" si="130"/>
        <v>387</v>
      </c>
      <c r="TV15" s="54">
        <v>2337</v>
      </c>
      <c r="TW15" s="127"/>
      <c r="TX15" s="127">
        <v>886</v>
      </c>
      <c r="TY15" s="127">
        <v>1156</v>
      </c>
      <c r="TZ15" s="127"/>
      <c r="UA15" s="127">
        <v>1447</v>
      </c>
      <c r="UB15" s="42">
        <f t="shared" si="131"/>
        <v>5826</v>
      </c>
      <c r="UC15" s="43">
        <f t="shared" si="132"/>
        <v>971</v>
      </c>
      <c r="UD15" s="106">
        <v>875</v>
      </c>
      <c r="UE15" s="107">
        <v>799</v>
      </c>
      <c r="UF15" s="107"/>
      <c r="UG15" s="107">
        <v>2182</v>
      </c>
      <c r="UH15" s="107">
        <v>1554</v>
      </c>
      <c r="UI15" s="107">
        <v>101</v>
      </c>
      <c r="UJ15" s="131">
        <f t="shared" si="133"/>
        <v>5511</v>
      </c>
      <c r="UK15" s="132">
        <f t="shared" si="134"/>
        <v>918.5</v>
      </c>
      <c r="UL15" s="106"/>
      <c r="UM15" s="107">
        <v>1697</v>
      </c>
      <c r="UN15" s="107">
        <v>1225</v>
      </c>
      <c r="UO15" s="107"/>
      <c r="UP15" s="107">
        <v>2047</v>
      </c>
      <c r="UQ15" s="107">
        <v>633</v>
      </c>
      <c r="UR15" s="131">
        <f t="shared" si="135"/>
        <v>5602</v>
      </c>
      <c r="US15" s="132">
        <f t="shared" si="136"/>
        <v>933.66666666666663</v>
      </c>
      <c r="UT15" s="106"/>
      <c r="UU15" s="107">
        <v>50</v>
      </c>
      <c r="UV15" s="107"/>
      <c r="UW15" s="107">
        <v>2793</v>
      </c>
      <c r="UX15" s="107">
        <v>332</v>
      </c>
      <c r="UY15" s="107">
        <v>218</v>
      </c>
      <c r="UZ15" s="107">
        <v>1133</v>
      </c>
      <c r="VA15" s="104">
        <f t="shared" si="137"/>
        <v>4526</v>
      </c>
      <c r="VB15" s="105">
        <f t="shared" si="138"/>
        <v>754.33333333333337</v>
      </c>
      <c r="VC15" s="106"/>
      <c r="VD15" s="107">
        <v>1065</v>
      </c>
      <c r="VE15" s="107">
        <v>920</v>
      </c>
      <c r="VF15" s="107">
        <v>1074</v>
      </c>
      <c r="VG15" s="107"/>
      <c r="VH15" s="107">
        <v>2709</v>
      </c>
      <c r="VI15" s="104">
        <f t="shared" si="139"/>
        <v>6522.3333333333339</v>
      </c>
      <c r="VJ15" s="105">
        <f t="shared" si="140"/>
        <v>1087.0555555555557</v>
      </c>
      <c r="VK15" s="106"/>
      <c r="VL15" s="107">
        <v>2241</v>
      </c>
      <c r="VM15" s="107">
        <v>1777</v>
      </c>
      <c r="VN15" s="107"/>
      <c r="VO15" s="107"/>
      <c r="VP15" s="107">
        <v>592</v>
      </c>
      <c r="VQ15" s="104">
        <f t="shared" si="141"/>
        <v>4610</v>
      </c>
      <c r="VR15" s="105">
        <f t="shared" si="142"/>
        <v>768.33333333333337</v>
      </c>
      <c r="VS15" s="48">
        <v>2865</v>
      </c>
      <c r="VT15" s="49"/>
      <c r="VU15" s="49"/>
      <c r="VV15" s="49">
        <v>2307</v>
      </c>
      <c r="VW15" s="49">
        <v>4209</v>
      </c>
      <c r="VX15" s="49">
        <v>403</v>
      </c>
      <c r="VY15" s="67">
        <f t="shared" si="143"/>
        <v>9784</v>
      </c>
      <c r="VZ15" s="68">
        <f t="shared" si="144"/>
        <v>1630.6666666666667</v>
      </c>
      <c r="WA15" s="106"/>
      <c r="WB15" s="107">
        <v>719</v>
      </c>
      <c r="WC15" s="107">
        <v>2589</v>
      </c>
      <c r="WD15" s="107">
        <v>1520</v>
      </c>
      <c r="WE15" s="107">
        <v>328</v>
      </c>
      <c r="WF15" s="107">
        <v>1314</v>
      </c>
      <c r="WG15" s="104">
        <f t="shared" si="145"/>
        <v>6470</v>
      </c>
      <c r="WH15" s="105">
        <f t="shared" si="146"/>
        <v>1078.3333333333333</v>
      </c>
      <c r="WI15" s="63"/>
      <c r="WJ15" s="64">
        <v>1079</v>
      </c>
      <c r="WK15" s="64">
        <v>1731</v>
      </c>
      <c r="WL15" s="64">
        <v>1055</v>
      </c>
      <c r="WM15" s="64">
        <v>282</v>
      </c>
      <c r="WN15" s="64">
        <v>1627</v>
      </c>
      <c r="WO15" s="67">
        <f t="shared" si="147"/>
        <v>5774</v>
      </c>
      <c r="WP15" s="68">
        <f t="shared" si="148"/>
        <v>962.33333333333337</v>
      </c>
      <c r="WQ15" s="48"/>
      <c r="WR15" s="49">
        <v>3046</v>
      </c>
      <c r="WS15" s="49">
        <v>585</v>
      </c>
      <c r="WT15" s="49">
        <v>1620</v>
      </c>
      <c r="WU15" s="49">
        <v>983</v>
      </c>
      <c r="WV15" s="49">
        <v>228</v>
      </c>
      <c r="WW15" s="49"/>
      <c r="WX15" s="67">
        <f t="shared" si="149"/>
        <v>6462</v>
      </c>
      <c r="WY15" s="68">
        <f t="shared" si="150"/>
        <v>1077</v>
      </c>
      <c r="WZ15" s="48"/>
      <c r="XA15" s="49"/>
      <c r="XB15" s="49"/>
      <c r="XC15" s="49">
        <v>838</v>
      </c>
      <c r="XD15" s="49">
        <v>2310</v>
      </c>
      <c r="XE15" s="49"/>
      <c r="XF15" s="49"/>
      <c r="XG15" s="67">
        <f t="shared" si="151"/>
        <v>3148</v>
      </c>
      <c r="XH15" s="68">
        <f t="shared" si="152"/>
        <v>524.66666666666663</v>
      </c>
      <c r="XI15" s="48"/>
      <c r="XJ15" s="49">
        <v>2401</v>
      </c>
      <c r="XK15" s="49">
        <v>331</v>
      </c>
      <c r="XL15" s="49">
        <v>2192</v>
      </c>
      <c r="XM15" s="49"/>
      <c r="XN15" s="49">
        <v>1048</v>
      </c>
      <c r="XO15" s="49"/>
      <c r="XP15" s="67">
        <f t="shared" si="153"/>
        <v>5972</v>
      </c>
      <c r="XQ15" s="68">
        <f t="shared" si="154"/>
        <v>995.33333333333337</v>
      </c>
      <c r="XR15" s="48"/>
      <c r="XS15" s="49">
        <v>494</v>
      </c>
      <c r="XT15" s="49">
        <v>231</v>
      </c>
      <c r="XU15" s="49"/>
      <c r="XV15" s="49">
        <v>1160</v>
      </c>
      <c r="XW15" s="49">
        <v>1394</v>
      </c>
      <c r="XX15" s="49">
        <v>1999</v>
      </c>
      <c r="XY15" s="67">
        <f t="shared" si="155"/>
        <v>5278</v>
      </c>
      <c r="XZ15" s="68">
        <f t="shared" si="156"/>
        <v>879.66666666666663</v>
      </c>
      <c r="YA15" s="48">
        <v>876</v>
      </c>
      <c r="YB15" s="49"/>
      <c r="YC15" s="49"/>
      <c r="YD15" s="49">
        <v>1408</v>
      </c>
      <c r="YE15" s="49"/>
      <c r="YF15" s="49">
        <v>2040</v>
      </c>
      <c r="YG15" s="49">
        <v>444</v>
      </c>
      <c r="YH15" s="67">
        <f t="shared" si="157"/>
        <v>4768</v>
      </c>
      <c r="YI15" s="68">
        <f t="shared" si="158"/>
        <v>794.66666666666663</v>
      </c>
      <c r="YJ15" s="48"/>
      <c r="YK15" s="49">
        <v>2599</v>
      </c>
      <c r="YL15" s="49">
        <v>434</v>
      </c>
      <c r="YM15" s="49">
        <v>1371</v>
      </c>
      <c r="YN15" s="49">
        <v>432</v>
      </c>
      <c r="YO15" s="49">
        <v>696</v>
      </c>
      <c r="YP15" s="49"/>
      <c r="YQ15" s="67">
        <f t="shared" si="159"/>
        <v>5532</v>
      </c>
      <c r="YR15" s="68">
        <f t="shared" si="160"/>
        <v>922</v>
      </c>
      <c r="YS15" s="48"/>
      <c r="YT15" s="49">
        <v>2067</v>
      </c>
      <c r="YU15" s="49">
        <v>2290</v>
      </c>
      <c r="YV15" s="49">
        <v>1809</v>
      </c>
      <c r="YW15" s="49">
        <v>900</v>
      </c>
      <c r="YX15" s="49"/>
      <c r="YY15" s="49">
        <v>970</v>
      </c>
      <c r="YZ15" s="67">
        <f t="shared" si="161"/>
        <v>8036</v>
      </c>
      <c r="ZA15" s="68">
        <f t="shared" si="162"/>
        <v>1339.3333333333333</v>
      </c>
      <c r="ZB15" s="48">
        <v>216</v>
      </c>
      <c r="ZC15" s="49">
        <v>925</v>
      </c>
      <c r="ZD15" s="49">
        <v>2888</v>
      </c>
      <c r="ZE15" s="49">
        <v>6</v>
      </c>
      <c r="ZF15" s="49">
        <v>2088</v>
      </c>
      <c r="ZG15" s="49"/>
      <c r="ZH15" s="67">
        <f t="shared" si="163"/>
        <v>6123</v>
      </c>
      <c r="ZI15" s="68">
        <f t="shared" si="164"/>
        <v>1020.5</v>
      </c>
      <c r="ZJ15" s="48"/>
      <c r="ZK15" s="49"/>
      <c r="ZL15" s="49">
        <v>970</v>
      </c>
      <c r="ZM15" s="49">
        <v>839</v>
      </c>
      <c r="ZN15" s="49"/>
      <c r="ZO15" s="49">
        <v>3268</v>
      </c>
      <c r="ZP15" s="67">
        <f t="shared" si="165"/>
        <v>5077</v>
      </c>
      <c r="ZQ15" s="68">
        <f t="shared" si="166"/>
        <v>846.16666666666663</v>
      </c>
      <c r="ZR15" s="63">
        <v>586</v>
      </c>
      <c r="ZS15" s="64"/>
      <c r="ZT15" s="64">
        <v>336</v>
      </c>
      <c r="ZU15" s="22">
        <v>1819</v>
      </c>
      <c r="ZV15" s="22">
        <v>455</v>
      </c>
      <c r="ZW15" s="22">
        <v>638</v>
      </c>
      <c r="ZX15" s="67">
        <f t="shared" si="167"/>
        <v>3834</v>
      </c>
      <c r="ZY15" s="68">
        <f t="shared" si="168"/>
        <v>639</v>
      </c>
      <c r="ZZ15" s="48">
        <v>2495</v>
      </c>
      <c r="AAA15" s="49">
        <v>1636</v>
      </c>
      <c r="AAB15" s="49">
        <v>2604</v>
      </c>
      <c r="AAC15" s="49"/>
      <c r="AAD15" s="49">
        <v>1520</v>
      </c>
      <c r="AAE15" s="49"/>
      <c r="AAF15" s="49">
        <v>1214</v>
      </c>
      <c r="AAG15" s="67">
        <f t="shared" si="169"/>
        <v>9469</v>
      </c>
      <c r="AAH15" s="68">
        <f t="shared" si="170"/>
        <v>1578.1666666666667</v>
      </c>
      <c r="AAI15" s="48"/>
      <c r="AAJ15" s="49"/>
      <c r="AAK15" s="49"/>
      <c r="AAL15" s="49">
        <v>2933</v>
      </c>
      <c r="AAM15" s="49">
        <v>989</v>
      </c>
      <c r="AAN15" s="49">
        <v>1421</v>
      </c>
      <c r="AAO15" s="49">
        <v>2273</v>
      </c>
      <c r="AAP15" s="67">
        <f t="shared" si="171"/>
        <v>7616</v>
      </c>
      <c r="AAQ15" s="68">
        <f t="shared" si="172"/>
        <v>1269.3333333333333</v>
      </c>
      <c r="AAR15" s="48">
        <v>1873</v>
      </c>
      <c r="AAS15" s="49">
        <v>1829</v>
      </c>
      <c r="AAT15" s="49">
        <v>1024</v>
      </c>
      <c r="AAU15" s="49">
        <v>2616</v>
      </c>
      <c r="AAV15" s="49">
        <v>789</v>
      </c>
      <c r="AAW15" s="49">
        <v>1468</v>
      </c>
      <c r="AAX15" s="67">
        <f t="shared" si="173"/>
        <v>9599</v>
      </c>
      <c r="AAY15" s="68">
        <f t="shared" si="174"/>
        <v>1599.8333333333333</v>
      </c>
      <c r="AAZ15" s="48">
        <v>2384</v>
      </c>
      <c r="ABA15" s="49"/>
      <c r="ABB15" s="49">
        <v>2275</v>
      </c>
      <c r="ABC15" s="49"/>
      <c r="ABD15" s="49">
        <v>1482</v>
      </c>
      <c r="ABE15" s="49">
        <v>2085</v>
      </c>
      <c r="ABF15" s="67">
        <f t="shared" si="175"/>
        <v>8226</v>
      </c>
      <c r="ABG15" s="68">
        <f t="shared" si="176"/>
        <v>1371</v>
      </c>
      <c r="ABH15" s="48"/>
      <c r="ABI15" s="49"/>
      <c r="ABJ15" s="49">
        <v>1853</v>
      </c>
      <c r="ABK15" s="49">
        <v>2247</v>
      </c>
      <c r="ABL15" s="49"/>
      <c r="ABM15" s="49"/>
      <c r="ABN15" s="67">
        <f t="shared" si="177"/>
        <v>4100</v>
      </c>
      <c r="ABO15" s="68">
        <f t="shared" si="178"/>
        <v>683.33333333333337</v>
      </c>
      <c r="ABP15" s="48"/>
      <c r="ABQ15" s="49">
        <v>537</v>
      </c>
      <c r="ABR15" s="49">
        <v>5083</v>
      </c>
      <c r="ABS15" s="49">
        <v>706</v>
      </c>
      <c r="ABT15" s="49">
        <v>11</v>
      </c>
      <c r="ABU15" s="49"/>
      <c r="ABV15" s="67">
        <f t="shared" si="179"/>
        <v>6337</v>
      </c>
      <c r="ABW15" s="68">
        <f t="shared" si="180"/>
        <v>1056.1666666666667</v>
      </c>
      <c r="ABX15" s="48">
        <v>228</v>
      </c>
      <c r="ABY15" s="49">
        <v>2068</v>
      </c>
      <c r="ABZ15" s="49">
        <v>1587</v>
      </c>
      <c r="ACA15" s="49">
        <v>959</v>
      </c>
      <c r="ACB15" s="49">
        <v>1517</v>
      </c>
      <c r="ACC15" s="49">
        <v>211</v>
      </c>
      <c r="ACD15" s="67">
        <f t="shared" si="181"/>
        <v>6570</v>
      </c>
      <c r="ACE15" s="68">
        <f t="shared" si="182"/>
        <v>1095</v>
      </c>
      <c r="ACF15" s="48">
        <v>995</v>
      </c>
      <c r="ACG15" s="49">
        <v>630</v>
      </c>
      <c r="ACH15" s="49">
        <v>2893</v>
      </c>
      <c r="ACI15" s="49"/>
      <c r="ACJ15" s="49">
        <v>2524</v>
      </c>
      <c r="ACK15" s="49"/>
      <c r="ACL15" s="67">
        <f t="shared" si="183"/>
        <v>7042</v>
      </c>
      <c r="ACM15" s="68">
        <f t="shared" si="184"/>
        <v>1173.6666666666667</v>
      </c>
      <c r="ACN15" s="48">
        <v>162</v>
      </c>
      <c r="ACO15" s="49">
        <v>596</v>
      </c>
      <c r="ACP15" s="49">
        <v>629</v>
      </c>
      <c r="ACQ15" s="49">
        <v>1274</v>
      </c>
      <c r="ACR15" s="49">
        <v>2428</v>
      </c>
      <c r="ACS15" s="49">
        <v>1647</v>
      </c>
      <c r="ACT15" s="67">
        <f t="shared" si="185"/>
        <v>6736</v>
      </c>
      <c r="ACU15" s="68">
        <f t="shared" si="186"/>
        <v>1122.6666666666667</v>
      </c>
      <c r="ACV15" s="48">
        <v>3401</v>
      </c>
      <c r="ACW15" s="49"/>
      <c r="ACX15" s="49">
        <v>222</v>
      </c>
      <c r="ACY15" s="49">
        <v>2530</v>
      </c>
      <c r="ACZ15" s="49">
        <v>22</v>
      </c>
      <c r="ADA15" s="49">
        <v>2052</v>
      </c>
      <c r="ADB15" s="67">
        <f t="shared" si="187"/>
        <v>8227</v>
      </c>
      <c r="ADC15" s="68">
        <f t="shared" si="188"/>
        <v>1371.1666666666667</v>
      </c>
      <c r="ADD15" s="48">
        <v>2852</v>
      </c>
      <c r="ADE15" s="49"/>
      <c r="ADF15" s="49"/>
      <c r="ADG15" s="49">
        <v>2883</v>
      </c>
      <c r="ADH15" s="49"/>
      <c r="ADI15" s="49"/>
      <c r="ADJ15" s="67">
        <f t="shared" si="189"/>
        <v>5735</v>
      </c>
      <c r="ADK15" s="68">
        <f t="shared" si="190"/>
        <v>955.83333333333337</v>
      </c>
      <c r="ADL15" s="48">
        <v>1524</v>
      </c>
      <c r="ADM15" s="49">
        <v>1657</v>
      </c>
      <c r="ADN15" s="49">
        <v>1881</v>
      </c>
      <c r="ADO15" s="49"/>
      <c r="ADP15" s="49">
        <v>2586</v>
      </c>
      <c r="ADQ15" s="49"/>
      <c r="ADR15" s="67">
        <f t="shared" si="191"/>
        <v>7648</v>
      </c>
      <c r="ADS15" s="68">
        <f t="shared" si="192"/>
        <v>1274.6666666666667</v>
      </c>
      <c r="ADT15" s="48">
        <v>2391</v>
      </c>
      <c r="ADU15" s="49"/>
      <c r="ADV15" s="49">
        <v>158</v>
      </c>
      <c r="ADW15" s="49"/>
      <c r="ADX15" s="49">
        <v>1320</v>
      </c>
      <c r="ADY15" s="49"/>
      <c r="ADZ15" s="67">
        <f t="shared" si="193"/>
        <v>3869</v>
      </c>
      <c r="AEA15" s="68">
        <f t="shared" si="194"/>
        <v>644.83333333333337</v>
      </c>
      <c r="AEB15" s="48">
        <v>2846</v>
      </c>
      <c r="AEC15" s="49"/>
      <c r="AED15" s="49">
        <v>626</v>
      </c>
      <c r="AEE15" s="49">
        <v>1636</v>
      </c>
      <c r="AEF15" s="49">
        <v>92</v>
      </c>
      <c r="AEG15" s="49">
        <v>383</v>
      </c>
      <c r="AEH15" s="67">
        <f t="shared" si="195"/>
        <v>5583</v>
      </c>
      <c r="AEI15" s="68">
        <f t="shared" si="196"/>
        <v>930.5</v>
      </c>
      <c r="AEJ15" s="48">
        <v>1263</v>
      </c>
      <c r="AEK15" s="49"/>
      <c r="AEL15" s="49">
        <v>140</v>
      </c>
      <c r="AEM15" s="49">
        <v>375</v>
      </c>
      <c r="AEN15" s="49">
        <v>1359</v>
      </c>
      <c r="AEO15" s="49">
        <v>2361</v>
      </c>
      <c r="AEP15" s="67">
        <f t="shared" si="197"/>
        <v>5498</v>
      </c>
      <c r="AEQ15" s="68">
        <f t="shared" si="198"/>
        <v>916.33333333333337</v>
      </c>
      <c r="AER15" s="48"/>
      <c r="AES15" s="49">
        <v>26</v>
      </c>
      <c r="AET15" s="49">
        <v>998</v>
      </c>
      <c r="AEU15" s="49">
        <v>3145</v>
      </c>
      <c r="AEV15" s="49">
        <v>542</v>
      </c>
      <c r="AEW15" s="49"/>
      <c r="AEX15" s="67">
        <f t="shared" si="199"/>
        <v>4711</v>
      </c>
      <c r="AEY15" s="68">
        <f t="shared" si="200"/>
        <v>785.16666666666663</v>
      </c>
      <c r="AEZ15" s="48">
        <v>27</v>
      </c>
      <c r="AFA15" s="49">
        <v>762</v>
      </c>
      <c r="AFB15" s="49">
        <v>1641</v>
      </c>
      <c r="AFC15" s="49">
        <v>621</v>
      </c>
      <c r="AFD15" s="49">
        <v>1035</v>
      </c>
      <c r="AFE15" s="49">
        <v>3619</v>
      </c>
      <c r="AFF15" s="67">
        <f t="shared" si="201"/>
        <v>7705</v>
      </c>
      <c r="AFG15" s="68">
        <f t="shared" si="202"/>
        <v>1284.1666666666667</v>
      </c>
      <c r="AFH15" s="48"/>
      <c r="AFI15" s="49">
        <v>465</v>
      </c>
      <c r="AFJ15" s="49">
        <v>2133</v>
      </c>
      <c r="AFK15" s="49">
        <v>739</v>
      </c>
      <c r="AFL15" s="49">
        <v>2215</v>
      </c>
      <c r="AFM15" s="49"/>
      <c r="AFN15" s="67">
        <f t="shared" si="203"/>
        <v>5552</v>
      </c>
      <c r="AFO15" s="68">
        <f t="shared" si="204"/>
        <v>925.33333333333337</v>
      </c>
      <c r="AFP15" s="48">
        <v>2069</v>
      </c>
      <c r="AFQ15" s="49">
        <v>1787</v>
      </c>
      <c r="AFR15" s="49"/>
      <c r="AFS15" s="49">
        <v>3716</v>
      </c>
      <c r="AFT15" s="49">
        <v>425</v>
      </c>
      <c r="AFU15" s="49">
        <v>1853</v>
      </c>
      <c r="AFV15" s="67">
        <f t="shared" si="205"/>
        <v>9850</v>
      </c>
      <c r="AFW15" s="68">
        <f t="shared" si="206"/>
        <v>1641.6666666666667</v>
      </c>
      <c r="AFX15" s="48">
        <v>515</v>
      </c>
      <c r="AFY15" s="49">
        <v>3198</v>
      </c>
      <c r="AFZ15" s="49"/>
      <c r="AGA15" s="49">
        <v>1989</v>
      </c>
      <c r="AGB15" s="49">
        <v>1942</v>
      </c>
      <c r="AGC15" s="49">
        <v>1946</v>
      </c>
      <c r="AGD15" s="67">
        <f t="shared" si="207"/>
        <v>9590</v>
      </c>
      <c r="AGE15" s="68">
        <f t="shared" si="208"/>
        <v>1598.3333333333333</v>
      </c>
      <c r="AGF15" s="48">
        <v>344</v>
      </c>
      <c r="AGG15" s="49"/>
      <c r="AGH15" s="49">
        <v>1214</v>
      </c>
      <c r="AGI15" s="49"/>
      <c r="AGJ15" s="49">
        <v>337</v>
      </c>
      <c r="AGK15" s="49">
        <v>821</v>
      </c>
      <c r="AGL15" s="67">
        <f t="shared" si="209"/>
        <v>2716</v>
      </c>
      <c r="AGM15" s="68">
        <f t="shared" si="210"/>
        <v>452.66666666666669</v>
      </c>
      <c r="AGN15" s="48">
        <v>858</v>
      </c>
      <c r="AGO15" s="49">
        <v>1125</v>
      </c>
      <c r="AGP15" s="49"/>
      <c r="AGQ15" s="49">
        <v>2890</v>
      </c>
      <c r="AGR15" s="49">
        <v>647</v>
      </c>
      <c r="AGS15" s="49"/>
      <c r="AGT15" s="67">
        <f t="shared" si="211"/>
        <v>5520</v>
      </c>
      <c r="AGU15" s="68">
        <f t="shared" si="212"/>
        <v>920</v>
      </c>
      <c r="AGV15" s="48"/>
      <c r="AGW15" s="49"/>
      <c r="AGX15" s="49">
        <v>612</v>
      </c>
      <c r="AGY15" s="49">
        <v>1114</v>
      </c>
      <c r="AGZ15" s="49"/>
      <c r="AHA15" s="49"/>
      <c r="AHB15" s="49">
        <v>1982</v>
      </c>
      <c r="AHC15" s="67">
        <f t="shared" si="213"/>
        <v>3708</v>
      </c>
      <c r="AHD15" s="68">
        <f t="shared" si="214"/>
        <v>618</v>
      </c>
      <c r="AHE15" s="48">
        <v>424</v>
      </c>
      <c r="AHF15" s="49">
        <v>284</v>
      </c>
      <c r="AHG15" s="49"/>
      <c r="AHH15" s="49"/>
      <c r="AHI15" s="49">
        <v>145</v>
      </c>
      <c r="AHJ15" s="49">
        <v>767</v>
      </c>
      <c r="AHK15" s="67">
        <f t="shared" si="215"/>
        <v>1620</v>
      </c>
      <c r="AHL15" s="68">
        <f t="shared" si="216"/>
        <v>270</v>
      </c>
      <c r="AHM15" s="48">
        <v>292</v>
      </c>
      <c r="AHN15" s="49">
        <v>1932</v>
      </c>
      <c r="AHO15" s="49"/>
      <c r="AHP15" s="49">
        <v>2200</v>
      </c>
      <c r="AHQ15" s="49">
        <v>415</v>
      </c>
      <c r="AHR15" s="49">
        <v>1978</v>
      </c>
      <c r="AHS15" s="67">
        <f t="shared" si="217"/>
        <v>6817</v>
      </c>
      <c r="AHT15" s="68">
        <f t="shared" si="218"/>
        <v>1136.1666666666667</v>
      </c>
      <c r="AHU15" s="48">
        <v>2099</v>
      </c>
      <c r="AHV15" s="49">
        <v>129</v>
      </c>
      <c r="AHW15" s="49">
        <v>2015</v>
      </c>
      <c r="AHX15" s="49">
        <v>117</v>
      </c>
      <c r="AHY15" s="49"/>
      <c r="AHZ15" s="49">
        <v>2207</v>
      </c>
      <c r="AIA15" s="67">
        <f t="shared" si="219"/>
        <v>6567</v>
      </c>
      <c r="AIB15" s="68">
        <f t="shared" si="220"/>
        <v>1094.5</v>
      </c>
      <c r="AIC15" s="48">
        <v>737</v>
      </c>
      <c r="AID15" s="49">
        <v>1141</v>
      </c>
      <c r="AIE15" s="49">
        <v>198</v>
      </c>
      <c r="AIF15" s="49">
        <v>2988</v>
      </c>
      <c r="AIG15" s="49">
        <v>1334</v>
      </c>
      <c r="AIH15" s="49">
        <v>453</v>
      </c>
      <c r="AII15" s="67">
        <f t="shared" si="221"/>
        <v>6851</v>
      </c>
      <c r="AIJ15" s="68">
        <f t="shared" si="222"/>
        <v>311.40909090909093</v>
      </c>
      <c r="AIK15" s="48"/>
      <c r="AIL15" s="49">
        <v>1088</v>
      </c>
      <c r="AIM15" s="49">
        <v>3260</v>
      </c>
      <c r="AIN15" s="49">
        <v>1084</v>
      </c>
      <c r="AIO15" s="49">
        <v>1150</v>
      </c>
      <c r="AIP15" s="49">
        <v>1180</v>
      </c>
      <c r="AIQ15" s="67">
        <f t="shared" si="223"/>
        <v>7762</v>
      </c>
      <c r="AIR15" s="68">
        <f t="shared" si="224"/>
        <v>352.81818181818181</v>
      </c>
      <c r="AIS15" s="48">
        <v>73</v>
      </c>
      <c r="AIT15" s="49">
        <v>2242</v>
      </c>
      <c r="AIU15" s="49">
        <v>1798</v>
      </c>
      <c r="AIV15" s="49">
        <v>2559</v>
      </c>
      <c r="AIW15" s="49">
        <v>437</v>
      </c>
      <c r="AIX15" s="49">
        <v>889</v>
      </c>
      <c r="AIY15" s="67">
        <f t="shared" si="225"/>
        <v>7998</v>
      </c>
      <c r="AIZ15" s="68">
        <f t="shared" si="226"/>
        <v>363.54545454545456</v>
      </c>
      <c r="AJA15" s="48">
        <v>945</v>
      </c>
      <c r="AJB15" s="49">
        <v>2652</v>
      </c>
      <c r="AJC15" s="49">
        <v>1776</v>
      </c>
      <c r="AJD15" s="49"/>
      <c r="AJE15" s="49">
        <v>2739</v>
      </c>
      <c r="AJF15" s="49">
        <v>126</v>
      </c>
      <c r="AJG15" s="67">
        <f t="shared" si="227"/>
        <v>8238</v>
      </c>
      <c r="AJH15" s="68">
        <f t="shared" si="228"/>
        <v>374.45454545454544</v>
      </c>
      <c r="AJI15" s="54"/>
      <c r="AJJ15" s="127">
        <v>2131</v>
      </c>
      <c r="AJK15" s="127">
        <v>350</v>
      </c>
      <c r="AJL15" s="127">
        <v>2908</v>
      </c>
      <c r="AJM15" s="127">
        <v>179</v>
      </c>
      <c r="AJN15" s="127">
        <v>2146</v>
      </c>
      <c r="AJO15" s="42">
        <f t="shared" si="229"/>
        <v>7714</v>
      </c>
      <c r="AJP15" s="43">
        <f t="shared" si="230"/>
        <v>350.63636363636363</v>
      </c>
      <c r="AJQ15" s="48">
        <v>427</v>
      </c>
      <c r="AJR15" s="49">
        <v>405</v>
      </c>
      <c r="AJS15" s="49">
        <v>1289</v>
      </c>
      <c r="AJT15" s="49">
        <f>387</f>
        <v>387</v>
      </c>
      <c r="AJU15" s="49">
        <v>2678</v>
      </c>
      <c r="AJV15" s="49">
        <v>634</v>
      </c>
      <c r="AJW15" s="42">
        <f t="shared" si="231"/>
        <v>5820</v>
      </c>
      <c r="AJX15" s="43">
        <f t="shared" si="232"/>
        <v>264.54545454545456</v>
      </c>
      <c r="AJY15" s="48"/>
      <c r="AJZ15" s="49">
        <v>2508</v>
      </c>
      <c r="AKA15" s="49"/>
      <c r="AKB15" s="49">
        <v>1812</v>
      </c>
      <c r="AKC15" s="49">
        <v>4160</v>
      </c>
      <c r="AKD15" s="49">
        <v>1296</v>
      </c>
      <c r="AKE15" s="42">
        <f t="shared" si="233"/>
        <v>9776</v>
      </c>
      <c r="AKF15" s="43">
        <f t="shared" si="234"/>
        <v>444.36363636363637</v>
      </c>
      <c r="AKG15" s="48">
        <v>1317</v>
      </c>
      <c r="AKH15" s="49"/>
      <c r="AKI15" s="49">
        <v>1280</v>
      </c>
      <c r="AKJ15" s="49">
        <v>9</v>
      </c>
      <c r="AKK15" s="49">
        <v>1680</v>
      </c>
      <c r="AKL15" s="49">
        <v>2189</v>
      </c>
      <c r="AKM15" s="67">
        <f t="shared" si="235"/>
        <v>6475</v>
      </c>
      <c r="AKN15" s="68">
        <f t="shared" si="236"/>
        <v>294.31818181818181</v>
      </c>
      <c r="AKO15" s="48"/>
      <c r="AKP15" s="49">
        <v>1987</v>
      </c>
      <c r="AKQ15" s="49">
        <v>63</v>
      </c>
      <c r="AKR15" s="49">
        <v>951</v>
      </c>
      <c r="AKS15" s="49">
        <v>276</v>
      </c>
      <c r="AKT15" s="49">
        <v>3192</v>
      </c>
      <c r="AKU15" s="67">
        <f t="shared" si="237"/>
        <v>6469</v>
      </c>
      <c r="AKV15" s="68">
        <f t="shared" si="238"/>
        <v>1078.1666666666667</v>
      </c>
      <c r="AKW15" s="48">
        <v>199</v>
      </c>
      <c r="AKX15" s="49">
        <v>1777</v>
      </c>
      <c r="AKY15" s="49">
        <v>172</v>
      </c>
      <c r="AKZ15" s="49">
        <v>1571</v>
      </c>
      <c r="ALA15" s="49">
        <v>1731</v>
      </c>
      <c r="ALB15" s="49">
        <v>72</v>
      </c>
      <c r="ALC15" s="67">
        <f t="shared" si="239"/>
        <v>5522</v>
      </c>
      <c r="ALD15" s="68">
        <f t="shared" si="240"/>
        <v>920.33333333333337</v>
      </c>
      <c r="ALE15" s="48"/>
      <c r="ALF15" s="49">
        <v>1787</v>
      </c>
      <c r="ALG15" s="49">
        <v>2265</v>
      </c>
      <c r="ALH15" s="49">
        <v>1349</v>
      </c>
      <c r="ALI15" s="49">
        <v>792</v>
      </c>
      <c r="ALJ15" s="49">
        <v>420</v>
      </c>
      <c r="ALK15" s="67">
        <f t="shared" si="241"/>
        <v>6613</v>
      </c>
      <c r="ALL15" s="68">
        <f t="shared" si="242"/>
        <v>1102.1666666666667</v>
      </c>
      <c r="ALM15" s="54">
        <v>353</v>
      </c>
      <c r="ALN15" s="127">
        <v>2055</v>
      </c>
      <c r="ALO15" s="127">
        <v>1753</v>
      </c>
      <c r="ALP15" s="127">
        <v>54</v>
      </c>
      <c r="ALQ15" s="127"/>
      <c r="ALR15" s="127">
        <v>2932</v>
      </c>
      <c r="ALS15" s="42">
        <f t="shared" si="243"/>
        <v>7147</v>
      </c>
      <c r="ALT15" s="43">
        <f t="shared" si="244"/>
        <v>1191.1666666666667</v>
      </c>
      <c r="ALU15" s="54">
        <v>615</v>
      </c>
      <c r="ALV15" s="127">
        <v>921</v>
      </c>
      <c r="ALW15" s="127">
        <v>2900</v>
      </c>
      <c r="ALX15" s="127"/>
      <c r="ALY15" s="127">
        <v>2309</v>
      </c>
      <c r="ALZ15" s="127">
        <v>2158</v>
      </c>
      <c r="AMA15" s="42">
        <f t="shared" si="245"/>
        <v>8903</v>
      </c>
      <c r="AMB15" s="43">
        <f t="shared" si="246"/>
        <v>1483.8333333333333</v>
      </c>
      <c r="AMC15" s="48">
        <v>952</v>
      </c>
      <c r="AMD15" s="49"/>
      <c r="AME15" s="49">
        <v>1804</v>
      </c>
      <c r="AMF15" s="49">
        <v>404</v>
      </c>
      <c r="AMG15" s="49">
        <v>750</v>
      </c>
      <c r="AMH15" s="49">
        <v>1620</v>
      </c>
      <c r="AMI15" s="42">
        <f t="shared" si="247"/>
        <v>5530</v>
      </c>
      <c r="AMJ15" s="43">
        <f t="shared" si="248"/>
        <v>921.66666666666663</v>
      </c>
      <c r="AMK15" s="48">
        <v>1039</v>
      </c>
      <c r="AML15" s="49">
        <v>2284</v>
      </c>
      <c r="AMM15" s="49">
        <v>162</v>
      </c>
      <c r="AMN15" s="49">
        <v>6</v>
      </c>
      <c r="AMO15" s="49">
        <v>1684</v>
      </c>
      <c r="AMP15" s="49"/>
      <c r="AMQ15" s="47">
        <f t="shared" si="249"/>
        <v>5175</v>
      </c>
      <c r="AMR15" s="43">
        <f t="shared" si="250"/>
        <v>862.5</v>
      </c>
      <c r="AMS15" s="48"/>
      <c r="AMT15" s="49">
        <v>2181</v>
      </c>
      <c r="AMU15" s="49"/>
      <c r="AMV15" s="49">
        <v>8</v>
      </c>
      <c r="AMW15" s="49">
        <v>2558</v>
      </c>
      <c r="AMX15" s="49">
        <v>262</v>
      </c>
      <c r="AMY15" s="47">
        <f t="shared" si="251"/>
        <v>5009</v>
      </c>
      <c r="AMZ15" s="43">
        <f t="shared" si="252"/>
        <v>834.83333333333337</v>
      </c>
      <c r="ANA15" s="48">
        <v>2010</v>
      </c>
      <c r="ANB15" s="49">
        <v>929</v>
      </c>
      <c r="ANC15" s="49">
        <v>1122</v>
      </c>
      <c r="AND15" s="49"/>
      <c r="ANE15" s="49">
        <v>15</v>
      </c>
      <c r="ANF15" s="49">
        <v>4</v>
      </c>
      <c r="ANG15" s="47">
        <f t="shared" si="253"/>
        <v>4080</v>
      </c>
      <c r="ANH15" s="43">
        <f t="shared" si="254"/>
        <v>680</v>
      </c>
      <c r="ANI15" s="48">
        <v>6</v>
      </c>
      <c r="ANJ15" s="49">
        <v>2723</v>
      </c>
      <c r="ANK15" s="49"/>
      <c r="ANL15" s="49">
        <v>1261</v>
      </c>
      <c r="ANM15" s="49"/>
      <c r="ANN15" s="49">
        <v>661</v>
      </c>
      <c r="ANO15" s="47">
        <f t="shared" si="255"/>
        <v>4651</v>
      </c>
      <c r="ANP15" s="43">
        <f t="shared" si="256"/>
        <v>775.16666666666663</v>
      </c>
      <c r="ANQ15" s="48">
        <v>825</v>
      </c>
      <c r="ANR15" s="49">
        <v>2708</v>
      </c>
      <c r="ANS15" s="49">
        <v>2973</v>
      </c>
      <c r="ANT15" s="49">
        <v>1198</v>
      </c>
      <c r="ANU15" s="49"/>
      <c r="ANV15" s="49"/>
      <c r="ANW15" s="47">
        <f t="shared" si="257"/>
        <v>7704</v>
      </c>
      <c r="ANX15" s="43">
        <f t="shared" si="258"/>
        <v>1284</v>
      </c>
      <c r="ANY15" s="48">
        <v>674</v>
      </c>
      <c r="ANZ15" s="49">
        <v>2</v>
      </c>
      <c r="AOA15" s="49">
        <v>1411</v>
      </c>
      <c r="AOB15" s="49">
        <v>1022</v>
      </c>
      <c r="AOC15" s="49">
        <v>1022</v>
      </c>
      <c r="AOD15" s="49">
        <v>1671</v>
      </c>
      <c r="AOE15" s="47">
        <f t="shared" si="259"/>
        <v>5802</v>
      </c>
      <c r="AOF15" s="43">
        <f t="shared" si="260"/>
        <v>967</v>
      </c>
      <c r="AOG15" s="48">
        <v>1821</v>
      </c>
      <c r="AOH15" s="49"/>
      <c r="AOI15" s="49">
        <v>2246</v>
      </c>
      <c r="AOJ15" s="49"/>
      <c r="AOK15" s="49"/>
      <c r="AOL15" s="49"/>
      <c r="AOM15" s="47">
        <f t="shared" si="261"/>
        <v>4067</v>
      </c>
      <c r="AON15" s="43">
        <f t="shared" si="262"/>
        <v>677.83333333333337</v>
      </c>
      <c r="AOO15" s="48">
        <v>1285</v>
      </c>
      <c r="AOP15" s="49">
        <v>1441</v>
      </c>
      <c r="AOQ15" s="49">
        <v>1762</v>
      </c>
      <c r="AOR15" s="49"/>
      <c r="AOS15" s="49">
        <v>1405</v>
      </c>
      <c r="AOT15" s="49">
        <v>34</v>
      </c>
      <c r="AOU15" s="47">
        <f t="shared" si="263"/>
        <v>5927</v>
      </c>
      <c r="AOV15" s="43">
        <f t="shared" si="264"/>
        <v>987.83333333333337</v>
      </c>
      <c r="AOW15" s="48">
        <v>833</v>
      </c>
      <c r="AOX15" s="49">
        <v>2195</v>
      </c>
      <c r="AOY15" s="49">
        <v>413</v>
      </c>
      <c r="AOZ15" s="49">
        <v>2776</v>
      </c>
      <c r="APA15" s="49">
        <v>3</v>
      </c>
      <c r="APB15" s="49">
        <v>3578</v>
      </c>
      <c r="APC15" s="47">
        <f t="shared" si="265"/>
        <v>9798</v>
      </c>
      <c r="APD15" s="43">
        <f t="shared" si="266"/>
        <v>1633</v>
      </c>
      <c r="APE15" s="48"/>
      <c r="APF15" s="49">
        <v>1806</v>
      </c>
      <c r="APG15" s="49">
        <v>1984</v>
      </c>
      <c r="APH15" s="49">
        <v>1104</v>
      </c>
      <c r="API15" s="49"/>
      <c r="APJ15" s="49"/>
      <c r="APK15" s="47">
        <f t="shared" si="267"/>
        <v>4894</v>
      </c>
      <c r="APL15" s="43">
        <f t="shared" si="268"/>
        <v>815.66666666666663</v>
      </c>
      <c r="APM15" s="63">
        <v>2332</v>
      </c>
      <c r="APN15" s="64">
        <v>544</v>
      </c>
      <c r="APO15" s="64">
        <v>1978</v>
      </c>
      <c r="APP15" s="64">
        <v>2485</v>
      </c>
      <c r="APQ15" s="64">
        <v>4</v>
      </c>
      <c r="APR15" s="64">
        <v>1231</v>
      </c>
      <c r="APS15" s="67">
        <f t="shared" si="269"/>
        <v>8574</v>
      </c>
      <c r="APT15" s="68">
        <f t="shared" si="270"/>
        <v>1429</v>
      </c>
      <c r="APU15" s="82"/>
      <c r="APV15" s="83">
        <v>782</v>
      </c>
      <c r="APW15" s="83"/>
      <c r="APX15" s="83">
        <v>687</v>
      </c>
      <c r="APY15" s="83">
        <v>2226</v>
      </c>
      <c r="APZ15" s="83">
        <v>7</v>
      </c>
      <c r="AQA15" s="67">
        <f t="shared" si="271"/>
        <v>3702</v>
      </c>
      <c r="AQB15" s="68">
        <f t="shared" si="272"/>
        <v>617</v>
      </c>
      <c r="AQC15" s="48">
        <v>8</v>
      </c>
      <c r="AQD15" s="49">
        <v>368</v>
      </c>
      <c r="AQE15" s="49"/>
      <c r="AQF15" s="49"/>
      <c r="AQG15" s="49">
        <v>3230</v>
      </c>
      <c r="AQH15" s="49">
        <v>681</v>
      </c>
      <c r="AQI15" s="67">
        <f t="shared" si="273"/>
        <v>4287</v>
      </c>
      <c r="AQJ15" s="68">
        <f t="shared" si="274"/>
        <v>714.5</v>
      </c>
      <c r="AQK15" s="48">
        <v>482</v>
      </c>
      <c r="AQL15" s="49"/>
      <c r="AQM15" s="49">
        <v>1164</v>
      </c>
      <c r="AQN15" s="49">
        <v>1759</v>
      </c>
      <c r="AQO15" s="49"/>
      <c r="AQP15" s="49">
        <v>944</v>
      </c>
      <c r="AQQ15" s="67">
        <f t="shared" si="275"/>
        <v>4349</v>
      </c>
      <c r="AQR15" s="68">
        <f t="shared" si="276"/>
        <v>724.83333333333337</v>
      </c>
      <c r="AQS15" s="48"/>
      <c r="AQT15" s="49">
        <v>389</v>
      </c>
      <c r="AQU15" s="49">
        <v>3</v>
      </c>
      <c r="AQV15" s="49"/>
      <c r="AQW15" s="49"/>
      <c r="AQX15" s="49">
        <v>5317</v>
      </c>
      <c r="AQY15" s="67">
        <f t="shared" si="277"/>
        <v>5709</v>
      </c>
      <c r="AQZ15" s="68">
        <f t="shared" si="278"/>
        <v>951.5</v>
      </c>
      <c r="ARA15" s="48">
        <v>243</v>
      </c>
      <c r="ARB15" s="49"/>
      <c r="ARC15" s="49"/>
      <c r="ARD15" s="49">
        <v>1221</v>
      </c>
      <c r="ARE15" s="49">
        <v>2058</v>
      </c>
      <c r="ARF15" s="49"/>
      <c r="ARG15" s="67">
        <f t="shared" si="279"/>
        <v>3522</v>
      </c>
      <c r="ARH15" s="68">
        <f t="shared" si="280"/>
        <v>587</v>
      </c>
      <c r="ARI15" s="48"/>
      <c r="ARJ15" s="49">
        <v>434</v>
      </c>
      <c r="ARK15" s="49">
        <v>4</v>
      </c>
      <c r="ARL15" s="49">
        <v>875</v>
      </c>
      <c r="ARM15" s="49">
        <v>386</v>
      </c>
      <c r="ARN15" s="49">
        <v>2896</v>
      </c>
      <c r="ARO15" s="67">
        <f t="shared" si="281"/>
        <v>4595</v>
      </c>
      <c r="ARP15" s="68">
        <f t="shared" si="282"/>
        <v>765.83333333333337</v>
      </c>
      <c r="ARQ15" s="48"/>
      <c r="ARR15" s="49"/>
      <c r="ARS15" s="49">
        <v>1305</v>
      </c>
      <c r="ART15" s="49"/>
      <c r="ARU15" s="49">
        <v>2288</v>
      </c>
      <c r="ARV15" s="49">
        <v>474</v>
      </c>
      <c r="ARW15" s="67">
        <f t="shared" si="283"/>
        <v>4067</v>
      </c>
      <c r="ARX15" s="68">
        <f t="shared" si="284"/>
        <v>677.83333333333337</v>
      </c>
      <c r="ARY15" s="48"/>
      <c r="ARZ15" s="49">
        <v>669</v>
      </c>
      <c r="ASA15" s="49">
        <v>1657</v>
      </c>
      <c r="ASB15" s="49">
        <v>1239</v>
      </c>
      <c r="ASC15" s="49">
        <v>1456</v>
      </c>
      <c r="ASD15" s="49"/>
      <c r="ASE15" s="67">
        <f t="shared" si="285"/>
        <v>5021</v>
      </c>
      <c r="ASF15" s="68">
        <f t="shared" si="286"/>
        <v>836.83333333333337</v>
      </c>
      <c r="ASG15" s="48"/>
      <c r="ASH15" s="49">
        <v>2867</v>
      </c>
      <c r="ASI15" s="49">
        <v>391</v>
      </c>
      <c r="ASJ15" s="49">
        <v>2313</v>
      </c>
      <c r="ASK15" s="49">
        <v>1311</v>
      </c>
      <c r="ASL15" s="49">
        <v>1998</v>
      </c>
      <c r="ASM15" s="67">
        <f t="shared" si="287"/>
        <v>8880</v>
      </c>
      <c r="ASN15" s="68">
        <f t="shared" si="288"/>
        <v>1480</v>
      </c>
      <c r="ASO15" s="48"/>
      <c r="ASP15" s="49"/>
      <c r="ASQ15" s="49">
        <v>2003</v>
      </c>
      <c r="ASR15" s="49"/>
      <c r="ASS15" s="49"/>
      <c r="AST15" s="49">
        <v>3081</v>
      </c>
      <c r="ASU15" s="67">
        <f t="shared" si="289"/>
        <v>5084</v>
      </c>
      <c r="ASV15" s="68">
        <f t="shared" si="290"/>
        <v>847.33333333333337</v>
      </c>
      <c r="ASW15" s="63">
        <v>1529</v>
      </c>
      <c r="ASX15" s="64"/>
      <c r="ASY15" s="64"/>
      <c r="ASZ15" s="64">
        <v>1229</v>
      </c>
      <c r="ATA15" s="64">
        <v>1405</v>
      </c>
      <c r="ATB15" s="64">
        <v>2626</v>
      </c>
      <c r="ATC15" s="67">
        <f t="shared" si="291"/>
        <v>6789</v>
      </c>
      <c r="ATD15" s="68">
        <f t="shared" si="292"/>
        <v>1131.5</v>
      </c>
      <c r="ATE15" s="48"/>
      <c r="ATF15" s="49">
        <v>4</v>
      </c>
      <c r="ATG15" s="49">
        <v>746</v>
      </c>
      <c r="ATH15" s="49"/>
      <c r="ATI15" s="49">
        <v>2576</v>
      </c>
      <c r="ATJ15" s="49">
        <v>197</v>
      </c>
      <c r="ATK15" s="67">
        <f t="shared" si="293"/>
        <v>3523</v>
      </c>
      <c r="ATL15" s="68">
        <f t="shared" si="294"/>
        <v>587.16666666666663</v>
      </c>
      <c r="ATM15" s="48">
        <v>613</v>
      </c>
      <c r="ATN15" s="49">
        <v>2</v>
      </c>
      <c r="ATO15" s="49">
        <v>49</v>
      </c>
      <c r="ATP15" s="49">
        <v>988</v>
      </c>
      <c r="ATQ15" s="49">
        <v>909</v>
      </c>
      <c r="ATR15" s="49">
        <v>2300</v>
      </c>
      <c r="ATS15" s="67">
        <f t="shared" si="295"/>
        <v>4861</v>
      </c>
      <c r="ATT15" s="68">
        <f t="shared" si="296"/>
        <v>810.16666666666663</v>
      </c>
      <c r="ATU15" s="48">
        <v>1113</v>
      </c>
      <c r="ATV15" s="49">
        <v>361</v>
      </c>
      <c r="ATW15" s="49">
        <v>1312</v>
      </c>
      <c r="ATX15" s="49"/>
      <c r="ATY15" s="49">
        <v>2473</v>
      </c>
      <c r="ATZ15" s="49">
        <v>5</v>
      </c>
      <c r="AUA15" s="67">
        <f t="shared" si="297"/>
        <v>5264</v>
      </c>
      <c r="AUB15" s="68">
        <f t="shared" si="298"/>
        <v>877.33333333333337</v>
      </c>
      <c r="AUC15" s="48"/>
      <c r="AUD15" s="49">
        <v>2866</v>
      </c>
      <c r="AUE15" s="49">
        <v>1498</v>
      </c>
      <c r="AUF15" s="49">
        <v>3282</v>
      </c>
      <c r="AUG15" s="49">
        <v>287</v>
      </c>
      <c r="AUH15" s="49">
        <v>580</v>
      </c>
      <c r="AUI15" s="67">
        <f t="shared" si="299"/>
        <v>8513</v>
      </c>
      <c r="AUJ15" s="68">
        <f t="shared" si="300"/>
        <v>1418.8333333333333</v>
      </c>
      <c r="AUK15" s="48">
        <v>2089</v>
      </c>
      <c r="AUL15" s="49">
        <v>4</v>
      </c>
      <c r="AUM15" s="49">
        <v>965</v>
      </c>
      <c r="AUN15" s="49"/>
      <c r="AUO15" s="49">
        <v>2646</v>
      </c>
      <c r="AUP15" s="49">
        <v>2730</v>
      </c>
      <c r="AUQ15" s="67">
        <f t="shared" si="301"/>
        <v>8434</v>
      </c>
      <c r="AUR15" s="68">
        <f t="shared" si="302"/>
        <v>1405.6666666666667</v>
      </c>
      <c r="AUS15" s="48">
        <v>2730</v>
      </c>
      <c r="AUT15" s="49">
        <v>829</v>
      </c>
      <c r="AUU15" s="49"/>
      <c r="AUV15" s="49">
        <v>1139</v>
      </c>
      <c r="AUW15" s="49">
        <v>423</v>
      </c>
      <c r="AUX15" s="49">
        <v>1912</v>
      </c>
      <c r="AUY15" s="67">
        <f t="shared" si="303"/>
        <v>7033</v>
      </c>
      <c r="AUZ15" s="68">
        <f t="shared" si="304"/>
        <v>1172.1666666666667</v>
      </c>
      <c r="AVA15" s="54">
        <v>3</v>
      </c>
      <c r="AVB15" s="127"/>
      <c r="AVC15" s="127">
        <v>2091</v>
      </c>
      <c r="AVD15" s="127">
        <v>2592</v>
      </c>
      <c r="AVE15" s="127">
        <v>1833</v>
      </c>
      <c r="AVF15" s="127">
        <v>11</v>
      </c>
      <c r="AVG15" s="42">
        <f t="shared" si="305"/>
        <v>6530</v>
      </c>
      <c r="AVH15" s="43">
        <f t="shared" si="306"/>
        <v>1088.3333333333333</v>
      </c>
      <c r="AVI15" s="48">
        <v>1502</v>
      </c>
      <c r="AVJ15" s="49"/>
      <c r="AVK15" s="49"/>
      <c r="AVL15" s="49">
        <v>1804</v>
      </c>
      <c r="AVM15" s="49">
        <v>2170</v>
      </c>
      <c r="AVN15" s="49">
        <v>1719</v>
      </c>
      <c r="AVO15" s="42">
        <f t="shared" si="307"/>
        <v>7195</v>
      </c>
      <c r="AVP15" s="43">
        <f t="shared" si="308"/>
        <v>1199.1666666666667</v>
      </c>
      <c r="AVQ15" s="48"/>
      <c r="AVR15" s="49">
        <v>7</v>
      </c>
      <c r="AVS15" s="49">
        <v>1425</v>
      </c>
      <c r="AVT15" s="49">
        <v>769</v>
      </c>
      <c r="AVU15" s="49"/>
      <c r="AVV15" s="49">
        <v>2352</v>
      </c>
      <c r="AVW15" s="42">
        <f t="shared" si="309"/>
        <v>4553</v>
      </c>
      <c r="AVX15" s="43">
        <f t="shared" si="310"/>
        <v>758.83333333333337</v>
      </c>
      <c r="AVY15" s="48">
        <v>357</v>
      </c>
      <c r="AVZ15" s="49">
        <v>2046</v>
      </c>
      <c r="AWA15" s="49">
        <v>3</v>
      </c>
      <c r="AWB15" s="49">
        <v>1659</v>
      </c>
      <c r="AWC15" s="49">
        <v>706</v>
      </c>
      <c r="AWD15" s="49">
        <v>534</v>
      </c>
      <c r="AWE15" s="42">
        <f t="shared" si="311"/>
        <v>5305</v>
      </c>
      <c r="AWF15" s="43">
        <f t="shared" si="312"/>
        <v>884.16666666666663</v>
      </c>
      <c r="AWG15" s="48">
        <v>233</v>
      </c>
      <c r="AWH15" s="49">
        <v>894</v>
      </c>
      <c r="AWI15" s="49">
        <v>5</v>
      </c>
      <c r="AWJ15" s="49"/>
      <c r="AWK15" s="49">
        <v>1130</v>
      </c>
      <c r="AWL15" s="49">
        <v>83</v>
      </c>
      <c r="AWM15" s="42">
        <f t="shared" si="313"/>
        <v>2345</v>
      </c>
      <c r="AWN15" s="43">
        <f t="shared" si="314"/>
        <v>390.83333333333331</v>
      </c>
      <c r="AWO15" s="48">
        <v>957</v>
      </c>
      <c r="AWP15" s="49">
        <v>969</v>
      </c>
      <c r="AWQ15" s="49">
        <v>648</v>
      </c>
      <c r="AWR15" s="49">
        <v>991</v>
      </c>
      <c r="AWS15" s="49"/>
      <c r="AWT15" s="49">
        <v>1185</v>
      </c>
      <c r="AWU15" s="42">
        <f t="shared" si="315"/>
        <v>4750</v>
      </c>
      <c r="AWV15" s="43">
        <f t="shared" si="316"/>
        <v>791.66666666666663</v>
      </c>
      <c r="AWW15" s="48">
        <v>2909</v>
      </c>
      <c r="AWX15" s="49"/>
      <c r="AWY15" s="49">
        <v>1601</v>
      </c>
      <c r="AWZ15" s="49">
        <v>2489</v>
      </c>
      <c r="AXA15" s="49">
        <v>1994</v>
      </c>
      <c r="AXB15" s="49">
        <v>6</v>
      </c>
      <c r="AXC15" s="42">
        <f t="shared" si="317"/>
        <v>8999</v>
      </c>
      <c r="AXD15" s="101">
        <f t="shared" si="318"/>
        <v>1499.8333333333333</v>
      </c>
      <c r="AXE15" s="195">
        <v>1896</v>
      </c>
      <c r="AXF15" s="49"/>
      <c r="AXG15" s="49"/>
      <c r="AXH15" s="49">
        <v>2447</v>
      </c>
      <c r="AXI15" s="49"/>
      <c r="AXJ15" s="49">
        <v>678</v>
      </c>
      <c r="AXK15" s="42">
        <f t="shared" si="319"/>
        <v>5021</v>
      </c>
      <c r="AXL15" s="214">
        <f t="shared" si="320"/>
        <v>836.83333333333337</v>
      </c>
      <c r="AXM15" s="195">
        <v>1459</v>
      </c>
      <c r="AXN15" s="49">
        <v>1941</v>
      </c>
      <c r="AXO15" s="49"/>
      <c r="AXP15" s="49">
        <v>2167</v>
      </c>
      <c r="AXQ15" s="49">
        <v>5</v>
      </c>
      <c r="AXR15" s="49">
        <v>979</v>
      </c>
      <c r="AXS15" s="42">
        <f t="shared" si="321"/>
        <v>6551</v>
      </c>
      <c r="AXT15" s="101">
        <f t="shared" si="322"/>
        <v>1091.8333333333333</v>
      </c>
      <c r="AXU15" s="195">
        <v>7</v>
      </c>
      <c r="AXV15" s="49">
        <v>655</v>
      </c>
      <c r="AXW15" s="49">
        <v>2337</v>
      </c>
      <c r="AXX15" s="49">
        <v>1</v>
      </c>
      <c r="AXY15" s="49"/>
      <c r="AXZ15" s="49">
        <v>2768</v>
      </c>
      <c r="AYA15" s="42">
        <f t="shared" si="323"/>
        <v>5768</v>
      </c>
      <c r="AYB15" s="101">
        <f t="shared" si="324"/>
        <v>961.33333333333337</v>
      </c>
      <c r="AYC15" s="195">
        <v>196</v>
      </c>
      <c r="AYD15" s="49"/>
      <c r="AYE15" s="49">
        <v>2882</v>
      </c>
      <c r="AYF15" s="49">
        <v>481</v>
      </c>
      <c r="AYG15" s="49">
        <v>2808</v>
      </c>
      <c r="AYH15" s="49">
        <v>201</v>
      </c>
      <c r="AYI15" s="42">
        <f t="shared" si="325"/>
        <v>6568</v>
      </c>
      <c r="AYJ15" s="101">
        <f t="shared" si="326"/>
        <v>1094.6666666666667</v>
      </c>
      <c r="AYK15" s="195"/>
      <c r="AYL15" s="49"/>
      <c r="AYM15" s="49">
        <v>836</v>
      </c>
      <c r="AYN15" s="49"/>
      <c r="AYO15" s="49">
        <v>294</v>
      </c>
      <c r="AYP15" s="49"/>
      <c r="AYQ15" s="42">
        <f t="shared" si="327"/>
        <v>1130</v>
      </c>
      <c r="AYR15" s="214">
        <f t="shared" si="328"/>
        <v>188.33333333333334</v>
      </c>
      <c r="AYS15" s="195">
        <v>2046</v>
      </c>
      <c r="AYT15" s="49">
        <v>301</v>
      </c>
      <c r="AYU15" s="49">
        <v>1898</v>
      </c>
      <c r="AYV15" s="49">
        <v>750</v>
      </c>
      <c r="AYW15" s="49">
        <v>196</v>
      </c>
      <c r="AYX15" s="49">
        <v>2398</v>
      </c>
      <c r="AYY15" s="42">
        <f t="shared" si="329"/>
        <v>7589</v>
      </c>
      <c r="AYZ15" s="101">
        <f t="shared" si="330"/>
        <v>1264.8333333333333</v>
      </c>
      <c r="AZA15" s="195">
        <v>2039</v>
      </c>
      <c r="AZB15" s="49">
        <v>547</v>
      </c>
      <c r="AZC15" s="49">
        <v>1083</v>
      </c>
      <c r="AZD15" s="49">
        <v>189</v>
      </c>
      <c r="AZE15" s="49">
        <v>1804</v>
      </c>
      <c r="AZF15" s="49">
        <v>4</v>
      </c>
      <c r="AZG15" s="42">
        <f t="shared" si="331"/>
        <v>5666</v>
      </c>
      <c r="AZH15" s="101">
        <f t="shared" si="332"/>
        <v>944.33333333333337</v>
      </c>
      <c r="AZI15" s="48">
        <v>3205</v>
      </c>
      <c r="AZJ15" s="49">
        <v>120</v>
      </c>
      <c r="AZK15" s="49">
        <v>1454</v>
      </c>
      <c r="AZL15" s="49">
        <v>3140</v>
      </c>
      <c r="AZM15" s="49">
        <v>2539</v>
      </c>
      <c r="AZN15" s="49">
        <v>190</v>
      </c>
      <c r="AZO15" s="42">
        <f t="shared" si="333"/>
        <v>10648</v>
      </c>
      <c r="AZP15" s="43">
        <f t="shared" si="334"/>
        <v>1774.6666666666667</v>
      </c>
      <c r="AZQ15" s="48">
        <v>663</v>
      </c>
      <c r="AZR15" s="49">
        <v>349</v>
      </c>
      <c r="AZS15" s="49">
        <v>1919</v>
      </c>
      <c r="AZT15" s="49">
        <v>540</v>
      </c>
      <c r="AZU15" s="49">
        <v>5842</v>
      </c>
      <c r="AZV15" s="49">
        <v>1862</v>
      </c>
      <c r="AZW15" s="42">
        <f t="shared" si="335"/>
        <v>11175</v>
      </c>
      <c r="AZX15" s="43">
        <f t="shared" si="336"/>
        <v>1862.5</v>
      </c>
      <c r="AZY15" s="48">
        <v>34</v>
      </c>
      <c r="AZZ15" s="49">
        <v>3438</v>
      </c>
      <c r="BAA15" s="49">
        <v>1824</v>
      </c>
      <c r="BAB15" s="49">
        <v>2966</v>
      </c>
      <c r="BAC15" s="49"/>
      <c r="BAD15" s="49"/>
      <c r="BAE15" s="42">
        <f t="shared" si="337"/>
        <v>8262</v>
      </c>
      <c r="BAF15" s="43">
        <f t="shared" si="338"/>
        <v>1377</v>
      </c>
      <c r="BAG15" s="48">
        <v>3050</v>
      </c>
      <c r="BAH15" s="49"/>
      <c r="BAI15" s="49">
        <v>3579</v>
      </c>
      <c r="BAJ15" s="49">
        <v>1125</v>
      </c>
      <c r="BAK15" s="49">
        <v>12</v>
      </c>
      <c r="BAL15" s="49">
        <v>2328</v>
      </c>
      <c r="BAM15" s="42">
        <f t="shared" si="339"/>
        <v>10094</v>
      </c>
      <c r="BAN15" s="43">
        <f t="shared" si="340"/>
        <v>1682.3333333333333</v>
      </c>
      <c r="BAO15" s="82"/>
      <c r="BAP15" s="83">
        <v>3032</v>
      </c>
      <c r="BAQ15" s="83">
        <v>106</v>
      </c>
      <c r="BAR15" s="83">
        <v>1784</v>
      </c>
      <c r="BAS15" s="83">
        <v>1779</v>
      </c>
      <c r="BAT15" s="83">
        <v>1528</v>
      </c>
      <c r="BAU15" s="42">
        <f t="shared" si="574"/>
        <v>8229</v>
      </c>
      <c r="BAV15" s="43">
        <f t="shared" si="575"/>
        <v>1371.5</v>
      </c>
      <c r="BAW15" s="48">
        <v>4000</v>
      </c>
      <c r="BAX15" s="49">
        <v>1159</v>
      </c>
      <c r="BAY15" s="49"/>
      <c r="BAZ15" s="49"/>
      <c r="BBA15" s="49">
        <v>1189</v>
      </c>
      <c r="BBB15" s="49">
        <v>1054</v>
      </c>
      <c r="BBC15" s="42">
        <f t="shared" si="576"/>
        <v>7402</v>
      </c>
      <c r="BBD15" s="43">
        <f t="shared" si="577"/>
        <v>1233.6666666666667</v>
      </c>
      <c r="BBE15" s="48">
        <v>1075</v>
      </c>
      <c r="BBF15" s="49">
        <v>494</v>
      </c>
      <c r="BBG15" s="49">
        <v>2061</v>
      </c>
      <c r="BBH15" s="49"/>
      <c r="BBI15" s="49">
        <v>168</v>
      </c>
      <c r="BBJ15" s="49">
        <v>206</v>
      </c>
      <c r="BBK15" s="42">
        <f t="shared" si="578"/>
        <v>4004</v>
      </c>
      <c r="BBL15" s="43">
        <f t="shared" si="579"/>
        <v>667.33333333333337</v>
      </c>
      <c r="BBM15" s="48">
        <v>214</v>
      </c>
      <c r="BBN15" s="49"/>
      <c r="BBO15" s="49">
        <v>541</v>
      </c>
      <c r="BBP15" s="49">
        <v>469</v>
      </c>
      <c r="BBQ15" s="49">
        <v>3</v>
      </c>
      <c r="BBR15" s="49">
        <v>1629</v>
      </c>
      <c r="BBS15" s="42">
        <f t="shared" si="580"/>
        <v>2856</v>
      </c>
      <c r="BBT15" s="43">
        <f t="shared" si="581"/>
        <v>476</v>
      </c>
      <c r="BBU15" s="48">
        <v>672</v>
      </c>
      <c r="BBV15" s="49">
        <v>2</v>
      </c>
      <c r="BBW15" s="49"/>
      <c r="BBX15" s="49">
        <v>905</v>
      </c>
      <c r="BBY15" s="49"/>
      <c r="BBZ15" s="49">
        <v>1118</v>
      </c>
      <c r="BCA15" s="42">
        <f t="shared" si="582"/>
        <v>2697</v>
      </c>
      <c r="BCB15" s="43">
        <f t="shared" si="583"/>
        <v>449.5</v>
      </c>
      <c r="BCC15" s="49"/>
      <c r="BCD15" s="49"/>
      <c r="BCE15" s="49">
        <v>1813</v>
      </c>
      <c r="BCF15" s="49">
        <v>1588</v>
      </c>
      <c r="BCG15" s="49">
        <v>2693</v>
      </c>
      <c r="BCH15" s="1">
        <v>964</v>
      </c>
      <c r="BCI15" s="42">
        <f t="shared" si="351"/>
        <v>6094</v>
      </c>
      <c r="BCJ15" s="43">
        <f t="shared" si="584"/>
        <v>1015.6666666666666</v>
      </c>
      <c r="BCK15" s="48">
        <v>757</v>
      </c>
      <c r="BCL15" s="49">
        <v>4043</v>
      </c>
      <c r="BCM15" s="49">
        <v>88</v>
      </c>
      <c r="BCN15" s="49">
        <v>1567</v>
      </c>
      <c r="BCO15" s="49">
        <v>440</v>
      </c>
      <c r="BCP15" s="49"/>
      <c r="BCQ15" s="42">
        <f t="shared" si="585"/>
        <v>6895</v>
      </c>
      <c r="BCR15" s="43">
        <f t="shared" si="586"/>
        <v>1149.1666666666667</v>
      </c>
      <c r="BCS15" s="48">
        <v>5851</v>
      </c>
      <c r="BCT15" s="49">
        <v>490</v>
      </c>
      <c r="BCU15" s="49">
        <v>3276</v>
      </c>
      <c r="BCV15" s="49">
        <v>1017</v>
      </c>
      <c r="BCW15" s="49">
        <v>2890</v>
      </c>
      <c r="BCX15" s="49">
        <v>355</v>
      </c>
      <c r="BCY15" s="42">
        <f t="shared" si="587"/>
        <v>13524</v>
      </c>
      <c r="BCZ15" s="43">
        <f t="shared" si="588"/>
        <v>2254</v>
      </c>
      <c r="BDA15" s="48">
        <v>1150</v>
      </c>
      <c r="BDB15" s="49"/>
      <c r="BDC15" s="49">
        <v>427</v>
      </c>
      <c r="BDD15" s="49"/>
      <c r="BDE15" s="49"/>
      <c r="BDF15" s="49">
        <v>2058</v>
      </c>
      <c r="BDG15" s="42">
        <f t="shared" si="589"/>
        <v>1577</v>
      </c>
      <c r="BDH15" s="43">
        <f t="shared" si="590"/>
        <v>262.83333333333331</v>
      </c>
      <c r="BDI15" s="48">
        <v>704</v>
      </c>
      <c r="BDJ15" s="49">
        <v>2435</v>
      </c>
      <c r="BDK15" s="49">
        <v>199</v>
      </c>
      <c r="BDL15" s="49">
        <v>2027</v>
      </c>
      <c r="BDM15" s="49">
        <v>1022</v>
      </c>
      <c r="BDN15" s="49">
        <v>4014</v>
      </c>
      <c r="BDO15" s="42">
        <f t="shared" si="591"/>
        <v>6387</v>
      </c>
      <c r="BDP15" s="43">
        <f t="shared" si="592"/>
        <v>1064.5</v>
      </c>
      <c r="BDQ15" s="48">
        <v>84</v>
      </c>
      <c r="BDR15" s="49">
        <v>4655</v>
      </c>
      <c r="BDS15" s="49">
        <v>228</v>
      </c>
      <c r="BDT15" s="49">
        <v>2770</v>
      </c>
      <c r="BDU15" s="49">
        <v>4232</v>
      </c>
      <c r="BDV15" s="49">
        <v>1259</v>
      </c>
      <c r="BDW15" s="42">
        <f t="shared" si="593"/>
        <v>11969</v>
      </c>
      <c r="BDX15" s="43">
        <f t="shared" si="594"/>
        <v>1994.8333333333333</v>
      </c>
      <c r="BDY15" s="48">
        <v>1650</v>
      </c>
      <c r="BDZ15" s="49">
        <v>2903</v>
      </c>
      <c r="BEA15" s="49">
        <v>4867</v>
      </c>
      <c r="BEB15" s="49">
        <v>2522</v>
      </c>
      <c r="BEC15" s="49">
        <v>2718</v>
      </c>
      <c r="BED15" s="49">
        <v>3459</v>
      </c>
      <c r="BEE15" s="42">
        <f t="shared" si="595"/>
        <v>14660</v>
      </c>
      <c r="BEF15" s="43">
        <f t="shared" si="596"/>
        <v>2443.3333333333335</v>
      </c>
      <c r="BEG15" s="48">
        <v>2</v>
      </c>
      <c r="BEH15" s="49">
        <v>108</v>
      </c>
      <c r="BEI15" s="49">
        <v>3469</v>
      </c>
      <c r="BEJ15" s="49">
        <v>564</v>
      </c>
      <c r="BEK15" s="49">
        <v>319</v>
      </c>
      <c r="BEL15" s="49">
        <v>16</v>
      </c>
      <c r="BEM15" s="42">
        <f t="shared" si="597"/>
        <v>4462</v>
      </c>
      <c r="BEN15" s="43">
        <f t="shared" si="598"/>
        <v>743.66666666666663</v>
      </c>
      <c r="BEO15" s="48">
        <v>424</v>
      </c>
      <c r="BEP15" s="49">
        <v>3653</v>
      </c>
      <c r="BEQ15" s="49">
        <v>1170</v>
      </c>
      <c r="BER15" s="49">
        <v>2865</v>
      </c>
      <c r="BES15" s="49"/>
      <c r="BET15" s="49">
        <v>1170</v>
      </c>
      <c r="BEU15" s="42">
        <f t="shared" si="599"/>
        <v>8112</v>
      </c>
      <c r="BEV15" s="43">
        <f t="shared" si="600"/>
        <v>1352</v>
      </c>
      <c r="BEW15" s="48">
        <v>973</v>
      </c>
      <c r="BEX15" s="49">
        <v>121</v>
      </c>
      <c r="BEY15" s="49">
        <v>2505</v>
      </c>
      <c r="BEZ15" s="49">
        <v>651</v>
      </c>
      <c r="BFA15" s="49"/>
      <c r="BFB15" s="49">
        <v>6</v>
      </c>
      <c r="BFC15" s="42">
        <f t="shared" si="601"/>
        <v>4250</v>
      </c>
      <c r="BFD15" s="43">
        <f t="shared" si="602"/>
        <v>708.33333333333337</v>
      </c>
      <c r="BFE15" s="63">
        <v>1537</v>
      </c>
      <c r="BFF15" s="64">
        <v>1703</v>
      </c>
      <c r="BFG15" s="64">
        <v>1738</v>
      </c>
      <c r="BFH15" s="64">
        <v>2472</v>
      </c>
      <c r="BFI15" s="64">
        <v>684</v>
      </c>
      <c r="BFJ15" s="64">
        <v>1699</v>
      </c>
      <c r="BFK15" s="67">
        <f t="shared" si="603"/>
        <v>8134</v>
      </c>
      <c r="BFL15" s="68">
        <f t="shared" si="604"/>
        <v>1355.6666666666667</v>
      </c>
      <c r="BFM15" s="48"/>
      <c r="BFN15" s="49"/>
      <c r="BFO15" s="49">
        <v>1485</v>
      </c>
      <c r="BFP15" s="49"/>
      <c r="BFQ15" s="49">
        <v>91</v>
      </c>
      <c r="BFR15" s="49"/>
      <c r="BFS15" s="67">
        <f t="shared" si="605"/>
        <v>1576</v>
      </c>
      <c r="BFT15" s="68">
        <f t="shared" si="606"/>
        <v>262.66666666666669</v>
      </c>
      <c r="BFU15" s="48">
        <v>4284</v>
      </c>
      <c r="BFV15" s="49">
        <v>1829</v>
      </c>
      <c r="BFW15" s="49">
        <v>2512</v>
      </c>
      <c r="BFX15" s="49"/>
      <c r="BFY15" s="49"/>
      <c r="BFZ15" s="49">
        <v>325</v>
      </c>
      <c r="BGA15" s="67">
        <f t="shared" si="607"/>
        <v>8625</v>
      </c>
      <c r="BGB15" s="68">
        <f t="shared" si="608"/>
        <v>1437.5</v>
      </c>
      <c r="BGC15" s="48">
        <v>215</v>
      </c>
      <c r="BGD15" s="49"/>
      <c r="BGE15" s="49"/>
      <c r="BGF15" s="49">
        <v>483</v>
      </c>
      <c r="BGG15" s="49">
        <v>797</v>
      </c>
      <c r="BGH15" s="49">
        <v>1026</v>
      </c>
      <c r="BGI15" s="67">
        <f t="shared" si="609"/>
        <v>1495</v>
      </c>
      <c r="BGJ15" s="68">
        <f t="shared" si="610"/>
        <v>249.16666666666666</v>
      </c>
      <c r="BGK15" s="48">
        <v>1151</v>
      </c>
      <c r="BGL15" s="49"/>
      <c r="BGM15" s="49">
        <v>1301</v>
      </c>
      <c r="BGN15" s="49">
        <v>765</v>
      </c>
      <c r="BGO15" s="49">
        <v>1409</v>
      </c>
      <c r="BGP15" s="49">
        <v>257</v>
      </c>
      <c r="BGQ15" s="67">
        <f t="shared" si="611"/>
        <v>4626</v>
      </c>
      <c r="BGR15" s="68">
        <f t="shared" si="612"/>
        <v>771</v>
      </c>
      <c r="BGS15" s="48">
        <v>3163</v>
      </c>
      <c r="BGT15" s="49"/>
      <c r="BGU15" s="49">
        <v>2355</v>
      </c>
      <c r="BGV15" s="49"/>
      <c r="BGW15" s="49">
        <v>809</v>
      </c>
      <c r="BGX15" s="49">
        <v>3062</v>
      </c>
      <c r="BGY15" s="67">
        <f t="shared" si="613"/>
        <v>6327</v>
      </c>
      <c r="BGZ15" s="68">
        <f t="shared" si="614"/>
        <v>1054.5</v>
      </c>
      <c r="BHA15" s="63">
        <v>3135</v>
      </c>
      <c r="BHB15" s="64"/>
      <c r="BHC15" s="64">
        <v>273</v>
      </c>
      <c r="BHD15" s="64">
        <v>803</v>
      </c>
      <c r="BHE15" s="64">
        <v>3056</v>
      </c>
      <c r="BHF15" s="64">
        <v>689</v>
      </c>
      <c r="BHG15" s="67">
        <f t="shared" si="615"/>
        <v>7267</v>
      </c>
      <c r="BHH15" s="68">
        <f t="shared" si="616"/>
        <v>1211.1666666666667</v>
      </c>
      <c r="BHI15" s="48"/>
      <c r="BHJ15" s="49">
        <v>432</v>
      </c>
      <c r="BHK15" s="49">
        <v>1331</v>
      </c>
      <c r="BHL15" s="49">
        <v>476</v>
      </c>
      <c r="BHM15" s="49">
        <v>1107</v>
      </c>
      <c r="BHN15" s="49">
        <v>3477</v>
      </c>
      <c r="BHO15" s="67">
        <f t="shared" si="617"/>
        <v>3346</v>
      </c>
      <c r="BHP15" s="184">
        <f t="shared" si="618"/>
        <v>557.66666666666663</v>
      </c>
      <c r="BHQ15" s="244"/>
      <c r="BHR15" s="64">
        <v>2476</v>
      </c>
      <c r="BHS15" s="64">
        <v>1167</v>
      </c>
      <c r="BHT15" s="64">
        <v>768</v>
      </c>
      <c r="BHU15" s="64">
        <v>236</v>
      </c>
      <c r="BHV15" s="64">
        <v>2879</v>
      </c>
      <c r="BHW15" s="67">
        <f t="shared" si="619"/>
        <v>4647</v>
      </c>
      <c r="BHX15" s="211">
        <f t="shared" si="620"/>
        <v>774.5</v>
      </c>
      <c r="BHY15" s="244"/>
      <c r="BHZ15" s="64">
        <v>3297</v>
      </c>
      <c r="BIA15" s="64">
        <v>716</v>
      </c>
      <c r="BIB15" s="64">
        <v>360</v>
      </c>
      <c r="BIC15" s="64">
        <v>443</v>
      </c>
      <c r="BID15" s="64">
        <v>11</v>
      </c>
      <c r="BIE15" s="67">
        <f t="shared" si="621"/>
        <v>4816</v>
      </c>
      <c r="BIF15" s="184">
        <f t="shared" si="622"/>
        <v>802.66666666666663</v>
      </c>
      <c r="BIG15" s="195">
        <v>2545</v>
      </c>
      <c r="BIH15" s="49">
        <v>9</v>
      </c>
      <c r="BII15" s="49">
        <v>1471</v>
      </c>
      <c r="BIJ15" s="49">
        <v>4071</v>
      </c>
      <c r="BIK15" s="49">
        <v>2430</v>
      </c>
      <c r="BIL15" s="49">
        <v>1166</v>
      </c>
      <c r="BIM15" s="67">
        <f t="shared" si="623"/>
        <v>10526</v>
      </c>
      <c r="BIN15" s="184">
        <f t="shared" si="624"/>
        <v>1754.3333333333333</v>
      </c>
      <c r="BIO15" s="195"/>
      <c r="BIP15" s="49">
        <v>1903</v>
      </c>
      <c r="BIQ15" s="49">
        <v>1078</v>
      </c>
      <c r="BIR15" s="49">
        <v>2643</v>
      </c>
      <c r="BIS15" s="49"/>
      <c r="BIT15" s="49">
        <v>336</v>
      </c>
      <c r="BIU15" s="67">
        <f t="shared" si="625"/>
        <v>5624</v>
      </c>
      <c r="BIV15" s="211">
        <f t="shared" si="626"/>
        <v>937.33333333333337</v>
      </c>
      <c r="BIW15" s="195">
        <v>1029</v>
      </c>
      <c r="BIX15" s="49">
        <v>1190</v>
      </c>
      <c r="BIY15" s="49">
        <v>2857</v>
      </c>
      <c r="BIZ15" s="49">
        <v>1073</v>
      </c>
      <c r="BJA15" s="49">
        <v>2475</v>
      </c>
      <c r="BJB15" s="49">
        <v>6</v>
      </c>
      <c r="BJC15" s="67">
        <f t="shared" si="627"/>
        <v>8624</v>
      </c>
      <c r="BJD15" s="211">
        <f t="shared" si="628"/>
        <v>1437.3333333333333</v>
      </c>
      <c r="BJE15" s="195">
        <v>137</v>
      </c>
      <c r="BJF15" s="49">
        <v>329</v>
      </c>
      <c r="BJG15" s="49">
        <v>516</v>
      </c>
      <c r="BJH15" s="49"/>
      <c r="BJI15" s="49">
        <v>1353</v>
      </c>
      <c r="BJJ15" s="49">
        <v>229</v>
      </c>
      <c r="BJK15" s="67">
        <f t="shared" si="629"/>
        <v>2335</v>
      </c>
      <c r="BJL15" s="211">
        <f t="shared" si="630"/>
        <v>389.16666666666669</v>
      </c>
      <c r="BJM15" s="195">
        <v>3465</v>
      </c>
      <c r="BJN15" s="49">
        <v>3632</v>
      </c>
      <c r="BJO15" s="49">
        <v>2216</v>
      </c>
      <c r="BJP15" s="49"/>
      <c r="BJQ15" s="49"/>
      <c r="BJR15" s="49"/>
      <c r="BJS15" s="67">
        <f t="shared" si="631"/>
        <v>9313</v>
      </c>
      <c r="BJT15" s="184">
        <f t="shared" si="632"/>
        <v>1552.1666666666667</v>
      </c>
      <c r="BJU15" s="195"/>
      <c r="BJV15" s="49">
        <v>2800</v>
      </c>
      <c r="BJW15" s="49"/>
      <c r="BJX15" s="49">
        <v>2880</v>
      </c>
      <c r="BJY15" s="49">
        <v>112</v>
      </c>
      <c r="BJZ15" s="49">
        <v>2006</v>
      </c>
      <c r="BKA15" s="67">
        <f t="shared" si="633"/>
        <v>5792</v>
      </c>
      <c r="BKB15" s="184">
        <f t="shared" si="634"/>
        <v>965.33333333333337</v>
      </c>
      <c r="BKC15" s="195">
        <v>2671</v>
      </c>
      <c r="BKD15" s="49">
        <v>1736</v>
      </c>
      <c r="BKE15" s="49">
        <v>567</v>
      </c>
      <c r="BKF15" s="49"/>
      <c r="BKG15" s="49">
        <v>197</v>
      </c>
      <c r="BKH15" s="49">
        <v>1025</v>
      </c>
      <c r="BKI15" s="67">
        <f t="shared" si="635"/>
        <v>5171</v>
      </c>
      <c r="BKJ15" s="184">
        <f t="shared" si="636"/>
        <v>861.83333333333337</v>
      </c>
      <c r="BKK15" s="244">
        <v>3066</v>
      </c>
      <c r="BKL15" s="64">
        <v>555</v>
      </c>
      <c r="BKM15" s="64"/>
      <c r="BKN15" s="64">
        <v>534</v>
      </c>
      <c r="BKO15" s="64">
        <v>3946</v>
      </c>
      <c r="BKP15" s="64">
        <v>4776</v>
      </c>
      <c r="BKQ15" s="67">
        <f t="shared" si="637"/>
        <v>8101</v>
      </c>
      <c r="BKR15" s="184">
        <f t="shared" si="638"/>
        <v>1620.2</v>
      </c>
      <c r="BKS15" s="195">
        <v>4740</v>
      </c>
      <c r="BKT15" s="49">
        <v>1132</v>
      </c>
      <c r="BKU15" s="49">
        <v>270</v>
      </c>
      <c r="BKV15" s="49"/>
      <c r="BKW15" s="49">
        <v>25</v>
      </c>
      <c r="BKX15" s="49"/>
      <c r="BKY15" s="67">
        <f t="shared" si="639"/>
        <v>6167</v>
      </c>
      <c r="BKZ15" s="211">
        <f t="shared" si="640"/>
        <v>1027.8333333333333</v>
      </c>
      <c r="BLA15" s="244"/>
      <c r="BLB15" s="64"/>
      <c r="BLC15" s="64">
        <v>201</v>
      </c>
      <c r="BLD15" s="64">
        <v>2</v>
      </c>
      <c r="BLE15" s="64">
        <v>756</v>
      </c>
      <c r="BLF15" s="64">
        <v>710</v>
      </c>
      <c r="BLG15" s="67">
        <f t="shared" si="641"/>
        <v>959</v>
      </c>
      <c r="BLH15" s="211">
        <f t="shared" si="642"/>
        <v>159.83333333333334</v>
      </c>
      <c r="BLI15" s="244">
        <v>1730</v>
      </c>
      <c r="BLJ15" s="64">
        <v>202</v>
      </c>
      <c r="BLK15" s="64">
        <v>2652</v>
      </c>
      <c r="BLL15" s="64">
        <v>94</v>
      </c>
      <c r="BLM15" s="64">
        <v>893</v>
      </c>
      <c r="BLN15" s="64">
        <v>1748</v>
      </c>
      <c r="BLO15" s="67">
        <f t="shared" si="643"/>
        <v>5571</v>
      </c>
      <c r="BLP15" s="184">
        <f t="shared" si="644"/>
        <v>928.5</v>
      </c>
      <c r="BLQ15" s="244">
        <v>5146</v>
      </c>
      <c r="BLR15" s="64">
        <v>3504</v>
      </c>
      <c r="BLS15" s="64">
        <v>3825</v>
      </c>
      <c r="BLT15" s="64">
        <v>1796</v>
      </c>
      <c r="BLU15" s="64">
        <v>3304</v>
      </c>
      <c r="BLV15" s="64"/>
      <c r="BLW15" s="67">
        <f t="shared" si="645"/>
        <v>17575</v>
      </c>
      <c r="BLX15" s="184">
        <f t="shared" si="646"/>
        <v>2929.1666666666665</v>
      </c>
      <c r="BLY15" s="63"/>
      <c r="BLZ15" s="64">
        <v>2520</v>
      </c>
      <c r="BMA15" s="64">
        <v>3120</v>
      </c>
      <c r="BMB15" s="64">
        <v>2389</v>
      </c>
      <c r="BMC15" s="64">
        <v>3610</v>
      </c>
      <c r="BMD15" s="64">
        <v>383</v>
      </c>
      <c r="BME15" s="67">
        <f t="shared" si="647"/>
        <v>11639</v>
      </c>
      <c r="BMF15" s="68">
        <f t="shared" si="648"/>
        <v>1939.8333333333333</v>
      </c>
      <c r="BMG15" s="63">
        <v>22</v>
      </c>
      <c r="BMH15" s="64">
        <v>6</v>
      </c>
      <c r="BMI15" s="64"/>
      <c r="BMJ15" s="64"/>
      <c r="BMK15" s="64">
        <v>2773</v>
      </c>
      <c r="BML15" s="64">
        <v>3514</v>
      </c>
      <c r="BMM15" s="67">
        <f t="shared" si="649"/>
        <v>2801</v>
      </c>
      <c r="BMN15" s="68">
        <f t="shared" si="650"/>
        <v>466.83333333333331</v>
      </c>
      <c r="BMO15" s="63">
        <v>4128</v>
      </c>
      <c r="BMP15" s="64">
        <v>481</v>
      </c>
      <c r="BMQ15" s="64">
        <v>3986</v>
      </c>
      <c r="BMR15" s="64">
        <v>1937</v>
      </c>
      <c r="BMS15" s="64">
        <v>5</v>
      </c>
      <c r="BMT15" s="64"/>
      <c r="BMU15" s="67">
        <f t="shared" si="651"/>
        <v>10537</v>
      </c>
      <c r="BMV15" s="68">
        <f t="shared" si="652"/>
        <v>1756.1666666666667</v>
      </c>
      <c r="BMW15" s="63">
        <v>908</v>
      </c>
      <c r="BMX15" s="64"/>
      <c r="BMY15" s="64">
        <v>1502</v>
      </c>
      <c r="BMZ15" s="64">
        <v>2260</v>
      </c>
      <c r="BNA15" s="64">
        <v>2305</v>
      </c>
      <c r="BNB15" s="64">
        <v>2160</v>
      </c>
      <c r="BNC15" s="67">
        <f t="shared" si="653"/>
        <v>6975</v>
      </c>
      <c r="BND15" s="68">
        <f t="shared" si="654"/>
        <v>1162.5</v>
      </c>
      <c r="BNE15" s="63">
        <v>382</v>
      </c>
      <c r="BNF15" s="64">
        <v>525</v>
      </c>
      <c r="BNG15" s="64"/>
      <c r="BNH15" s="64"/>
      <c r="BNI15" s="64"/>
      <c r="BNJ15" s="64">
        <v>1164</v>
      </c>
      <c r="BNK15" s="67">
        <f t="shared" si="655"/>
        <v>907</v>
      </c>
      <c r="BNL15" s="68">
        <f t="shared" si="656"/>
        <v>151.16666666666666</v>
      </c>
      <c r="BNM15" s="54">
        <v>2187</v>
      </c>
      <c r="BNN15" s="127">
        <v>3541</v>
      </c>
      <c r="BNO15" s="127">
        <v>1869</v>
      </c>
      <c r="BNP15" s="127">
        <v>1872</v>
      </c>
      <c r="BNQ15" s="127">
        <v>1895</v>
      </c>
      <c r="BNR15" s="127">
        <v>167</v>
      </c>
      <c r="BNS15" s="67">
        <f t="shared" si="657"/>
        <v>11364</v>
      </c>
      <c r="BNT15" s="68">
        <f t="shared" si="658"/>
        <v>1894</v>
      </c>
      <c r="BNU15" s="63"/>
      <c r="BNV15" s="64">
        <v>1580</v>
      </c>
      <c r="BNW15" s="64">
        <v>4469</v>
      </c>
      <c r="BNX15" s="64">
        <v>2165</v>
      </c>
      <c r="BNY15" s="64"/>
      <c r="BNZ15" s="64">
        <v>3353</v>
      </c>
      <c r="BOA15" s="67">
        <f t="shared" si="659"/>
        <v>8214</v>
      </c>
      <c r="BOB15" s="184">
        <f t="shared" si="660"/>
        <v>1369</v>
      </c>
      <c r="BOC15" s="244">
        <v>3269</v>
      </c>
      <c r="BOD15" s="64">
        <v>2111</v>
      </c>
      <c r="BOE15" s="64"/>
      <c r="BOF15" s="64"/>
      <c r="BOG15" s="64">
        <v>1728</v>
      </c>
      <c r="BOH15" s="64">
        <v>5528</v>
      </c>
      <c r="BOI15" s="67">
        <f t="shared" si="661"/>
        <v>7108</v>
      </c>
      <c r="BOJ15" s="184">
        <f t="shared" si="662"/>
        <v>1184.6666666666667</v>
      </c>
      <c r="BOK15" s="63">
        <v>4044</v>
      </c>
      <c r="BOL15" s="64"/>
      <c r="BOM15" s="64"/>
      <c r="BON15" s="64"/>
      <c r="BOO15" s="64"/>
      <c r="BOP15" s="64"/>
      <c r="BOQ15" s="67">
        <f t="shared" si="663"/>
        <v>4044</v>
      </c>
      <c r="BOR15" s="68">
        <f t="shared" si="664"/>
        <v>674</v>
      </c>
      <c r="BOS15" s="63"/>
      <c r="BOT15" s="64">
        <v>911</v>
      </c>
      <c r="BOU15" s="64">
        <v>5194</v>
      </c>
      <c r="BOV15" s="64">
        <v>4630</v>
      </c>
      <c r="BOW15" s="64"/>
      <c r="BOX15" s="64"/>
      <c r="BOY15" s="67">
        <f t="shared" si="665"/>
        <v>10735</v>
      </c>
      <c r="BOZ15" s="68">
        <f t="shared" si="666"/>
        <v>1789.1666666666667</v>
      </c>
      <c r="BPA15" s="63"/>
      <c r="BPB15" s="64"/>
      <c r="BPC15" s="64">
        <v>1704</v>
      </c>
      <c r="BPD15" s="64">
        <v>2266</v>
      </c>
      <c r="BPE15" s="64"/>
      <c r="BPF15" s="64"/>
      <c r="BPG15" s="67">
        <f t="shared" si="667"/>
        <v>3970</v>
      </c>
      <c r="BPH15" s="68">
        <f t="shared" si="668"/>
        <v>661.66666666666663</v>
      </c>
      <c r="BPI15" s="63"/>
      <c r="BPJ15" s="64"/>
      <c r="BPK15" s="64">
        <v>1440</v>
      </c>
      <c r="BPL15" s="64">
        <v>4557</v>
      </c>
      <c r="BPM15" s="64">
        <v>1069</v>
      </c>
      <c r="BPN15" s="64"/>
      <c r="BPO15" s="67">
        <f t="shared" si="669"/>
        <v>7066</v>
      </c>
      <c r="BPP15" s="68">
        <f t="shared" si="670"/>
        <v>1177.6666666666667</v>
      </c>
      <c r="BPQ15" s="63"/>
      <c r="BPR15" s="64">
        <v>2886</v>
      </c>
      <c r="BPS15" s="64">
        <v>5493</v>
      </c>
      <c r="BPT15" s="64">
        <v>3148</v>
      </c>
      <c r="BPU15" s="64">
        <v>1541</v>
      </c>
      <c r="BPV15" s="64"/>
      <c r="BPW15" s="67">
        <f t="shared" si="671"/>
        <v>13068</v>
      </c>
      <c r="BPX15" s="68">
        <f t="shared" si="672"/>
        <v>2178</v>
      </c>
      <c r="BPY15" s="63"/>
      <c r="BPZ15" s="64"/>
      <c r="BQA15" s="64">
        <v>576</v>
      </c>
      <c r="BQB15" s="64">
        <v>5538</v>
      </c>
      <c r="BQC15" s="64">
        <v>5773</v>
      </c>
      <c r="BQD15" s="64">
        <v>1643</v>
      </c>
      <c r="BQE15" s="67">
        <f t="shared" si="673"/>
        <v>11887</v>
      </c>
      <c r="BQF15" s="68">
        <f t="shared" si="674"/>
        <v>1981.1666666666667</v>
      </c>
      <c r="BQG15" s="63"/>
      <c r="BQH15" s="64"/>
      <c r="BQI15" s="64">
        <v>815</v>
      </c>
      <c r="BQJ15" s="64">
        <v>2599</v>
      </c>
      <c r="BQK15" s="64">
        <v>211</v>
      </c>
      <c r="BQL15" s="64">
        <v>5</v>
      </c>
      <c r="BQM15" s="67">
        <f t="shared" si="675"/>
        <v>3625</v>
      </c>
      <c r="BQN15" s="68">
        <f t="shared" si="676"/>
        <v>604.16666666666663</v>
      </c>
      <c r="BQO15" s="63"/>
      <c r="BQP15" s="64"/>
      <c r="BQQ15" s="64"/>
      <c r="BQR15" s="64"/>
      <c r="BQS15" s="64"/>
      <c r="BQT15" s="64">
        <v>2356</v>
      </c>
      <c r="BQU15" s="67">
        <f t="shared" si="677"/>
        <v>0</v>
      </c>
      <c r="BQV15" s="68">
        <f t="shared" si="678"/>
        <v>0</v>
      </c>
      <c r="BQW15" s="63">
        <v>2005</v>
      </c>
      <c r="BQX15" s="64">
        <v>1776</v>
      </c>
      <c r="BQY15" s="64">
        <v>2718</v>
      </c>
      <c r="BQZ15" s="64">
        <v>2850</v>
      </c>
      <c r="BRA15" s="64">
        <v>2790</v>
      </c>
      <c r="BRB15" s="64">
        <v>2406</v>
      </c>
      <c r="BRC15" s="67">
        <f t="shared" si="679"/>
        <v>12139</v>
      </c>
      <c r="BRD15" s="68">
        <f t="shared" si="680"/>
        <v>2023.1666666666667</v>
      </c>
      <c r="BRE15" s="63">
        <v>1743</v>
      </c>
      <c r="BRF15" s="64">
        <v>5</v>
      </c>
      <c r="BRG15" s="64"/>
      <c r="BRH15" s="64"/>
      <c r="BRI15" s="64">
        <v>3024</v>
      </c>
      <c r="BRJ15" s="64">
        <v>6758</v>
      </c>
      <c r="BRK15" s="67">
        <f t="shared" si="681"/>
        <v>4772</v>
      </c>
      <c r="BRL15" s="68">
        <f t="shared" si="682"/>
        <v>795.33333333333337</v>
      </c>
      <c r="BRM15" s="63">
        <v>3496</v>
      </c>
      <c r="BRN15" s="64">
        <v>1685</v>
      </c>
      <c r="BRO15" s="64">
        <v>1030</v>
      </c>
      <c r="BRP15" s="64">
        <v>231</v>
      </c>
      <c r="BRQ15" s="64"/>
      <c r="BRR15" s="64">
        <v>3001</v>
      </c>
      <c r="BRS15" s="67">
        <f t="shared" si="683"/>
        <v>6442</v>
      </c>
      <c r="BRT15" s="68">
        <f t="shared" si="684"/>
        <v>1073.6666666666667</v>
      </c>
      <c r="BRU15" s="63">
        <v>1038</v>
      </c>
      <c r="BRV15" s="64">
        <v>220</v>
      </c>
      <c r="BRW15" s="64">
        <v>2268</v>
      </c>
      <c r="BRX15" s="64">
        <v>5960</v>
      </c>
      <c r="BRY15" s="64"/>
      <c r="BRZ15" s="64">
        <v>87</v>
      </c>
      <c r="BSA15" s="67">
        <f t="shared" si="685"/>
        <v>9486</v>
      </c>
      <c r="BSB15" s="68">
        <f t="shared" si="686"/>
        <v>1581</v>
      </c>
      <c r="BSC15" s="63">
        <v>2560</v>
      </c>
      <c r="BSD15" s="64">
        <v>298</v>
      </c>
      <c r="BSE15" s="64">
        <v>4759</v>
      </c>
      <c r="BSF15" s="64">
        <v>1763</v>
      </c>
      <c r="BSG15" s="64">
        <v>33</v>
      </c>
      <c r="BSH15" s="64">
        <v>1653</v>
      </c>
      <c r="BSI15" s="67">
        <f t="shared" si="687"/>
        <v>9413</v>
      </c>
      <c r="BSJ15" s="68">
        <f t="shared" si="688"/>
        <v>1568.8333333333333</v>
      </c>
      <c r="BSK15" s="63">
        <v>775</v>
      </c>
      <c r="BSL15" s="64">
        <v>904</v>
      </c>
      <c r="BSM15" s="64"/>
      <c r="BSN15" s="64"/>
      <c r="BSO15" s="64"/>
      <c r="BSP15" s="68"/>
      <c r="BSQ15" s="265">
        <f t="shared" si="689"/>
        <v>1679</v>
      </c>
      <c r="BSR15" s="68">
        <f t="shared" si="690"/>
        <v>279.83333333333331</v>
      </c>
      <c r="BSS15" s="63">
        <v>358</v>
      </c>
      <c r="BST15" s="64">
        <v>3879</v>
      </c>
      <c r="BSU15" s="64">
        <v>452</v>
      </c>
      <c r="BSV15" s="64">
        <v>2601</v>
      </c>
      <c r="BSW15" s="64">
        <v>1620</v>
      </c>
      <c r="BSX15" s="64">
        <v>3599</v>
      </c>
      <c r="BSY15" s="67">
        <f t="shared" si="691"/>
        <v>8910</v>
      </c>
      <c r="BSZ15" s="68">
        <f t="shared" si="692"/>
        <v>1485</v>
      </c>
      <c r="BTA15" s="63">
        <v>2323</v>
      </c>
      <c r="BTB15" s="64">
        <v>2393</v>
      </c>
      <c r="BTC15" s="64">
        <v>681</v>
      </c>
      <c r="BTD15" s="64"/>
      <c r="BTE15" s="64">
        <v>2885</v>
      </c>
      <c r="BTF15" s="64">
        <v>2593</v>
      </c>
      <c r="BTG15" s="67">
        <f t="shared" si="693"/>
        <v>8282</v>
      </c>
      <c r="BTH15" s="68">
        <f t="shared" si="694"/>
        <v>1380.3333333333333</v>
      </c>
      <c r="BTI15" s="63">
        <v>72</v>
      </c>
      <c r="BTJ15" s="64"/>
      <c r="BTK15" s="64"/>
      <c r="BTL15" s="64">
        <v>3538</v>
      </c>
      <c r="BTM15" s="64">
        <v>526</v>
      </c>
      <c r="BTN15" s="64">
        <v>973</v>
      </c>
      <c r="BTO15" s="67">
        <f t="shared" si="695"/>
        <v>4136</v>
      </c>
      <c r="BTP15" s="68">
        <f t="shared" si="696"/>
        <v>689.33333333333337</v>
      </c>
      <c r="BTQ15" s="63">
        <v>2474</v>
      </c>
      <c r="BTR15" s="64"/>
      <c r="BTS15" s="64"/>
      <c r="BTT15" s="64"/>
      <c r="BTU15" s="64"/>
      <c r="BTV15" s="64">
        <v>3698</v>
      </c>
      <c r="BTW15" s="67">
        <f t="shared" si="697"/>
        <v>2474</v>
      </c>
      <c r="BTX15" s="184">
        <f t="shared" si="698"/>
        <v>412.33333333333331</v>
      </c>
      <c r="BTY15" s="244">
        <v>21</v>
      </c>
      <c r="BTZ15" s="64">
        <v>3557</v>
      </c>
      <c r="BUA15" s="64">
        <v>596</v>
      </c>
      <c r="BUB15" s="64">
        <v>1514</v>
      </c>
      <c r="BUC15" s="64">
        <v>4999</v>
      </c>
      <c r="BUD15" s="64"/>
      <c r="BUE15" s="67">
        <f t="shared" si="699"/>
        <v>10687</v>
      </c>
      <c r="BUF15" s="184">
        <f t="shared" si="700"/>
        <v>1781.1666666666667</v>
      </c>
      <c r="BUG15" s="244"/>
      <c r="BUH15" s="64">
        <v>162</v>
      </c>
      <c r="BUI15" s="64">
        <v>4632</v>
      </c>
      <c r="BUJ15" s="64">
        <v>3810</v>
      </c>
      <c r="BUK15" s="64"/>
      <c r="BUL15" s="64"/>
      <c r="BUM15" s="67">
        <f t="shared" si="701"/>
        <v>8604</v>
      </c>
      <c r="BUN15" s="211">
        <f t="shared" si="702"/>
        <v>1434</v>
      </c>
      <c r="BUO15" s="244"/>
      <c r="BUP15" s="64"/>
      <c r="BUQ15" s="64">
        <v>2651</v>
      </c>
      <c r="BUR15" s="64">
        <v>2855</v>
      </c>
      <c r="BUS15" s="64">
        <v>162</v>
      </c>
      <c r="BUT15" s="64">
        <v>1649</v>
      </c>
      <c r="BUU15" s="67">
        <f t="shared" si="703"/>
        <v>5668</v>
      </c>
      <c r="BUV15" s="211">
        <f t="shared" si="704"/>
        <v>944.66666666666663</v>
      </c>
      <c r="BUW15" s="244">
        <v>1601</v>
      </c>
      <c r="BUX15" s="64">
        <v>3365</v>
      </c>
      <c r="BUY15" s="64"/>
      <c r="BUZ15" s="64">
        <v>6</v>
      </c>
      <c r="BVA15" s="64"/>
      <c r="BVB15" s="64">
        <v>10</v>
      </c>
      <c r="BVC15" s="67">
        <f t="shared" si="705"/>
        <v>4972</v>
      </c>
      <c r="BVD15" s="211">
        <f t="shared" si="706"/>
        <v>828.66666666666663</v>
      </c>
      <c r="BVE15" s="244">
        <v>192</v>
      </c>
      <c r="BVF15" s="64">
        <v>3127</v>
      </c>
      <c r="BVG15" s="64">
        <v>1198</v>
      </c>
      <c r="BVH15" s="64">
        <v>4</v>
      </c>
      <c r="BVI15" s="64">
        <v>1798</v>
      </c>
      <c r="BVJ15" s="64">
        <v>3826</v>
      </c>
      <c r="BVK15" s="67">
        <f t="shared" si="707"/>
        <v>6319</v>
      </c>
      <c r="BVL15" s="184">
        <f t="shared" si="708"/>
        <v>1053.1666666666667</v>
      </c>
      <c r="BVM15" s="244">
        <v>2777</v>
      </c>
      <c r="BVN15" s="64">
        <v>1200</v>
      </c>
      <c r="BVO15" s="64">
        <v>1540</v>
      </c>
      <c r="BVP15" s="64">
        <v>1971</v>
      </c>
      <c r="BVQ15" s="64">
        <v>914</v>
      </c>
      <c r="BVR15" s="64"/>
      <c r="BVS15" s="67">
        <f t="shared" si="709"/>
        <v>8402</v>
      </c>
      <c r="BVT15" s="211">
        <f t="shared" si="710"/>
        <v>1400.3333333333333</v>
      </c>
      <c r="BVU15" s="244"/>
      <c r="BVV15" s="64">
        <v>4077</v>
      </c>
      <c r="BVW15" s="64">
        <v>1113</v>
      </c>
      <c r="BVX15" s="64">
        <v>307</v>
      </c>
      <c r="BVY15" s="64"/>
      <c r="BVZ15" s="64"/>
      <c r="BWA15" s="67">
        <f t="shared" si="711"/>
        <v>5497</v>
      </c>
      <c r="BWB15" s="184">
        <f t="shared" si="712"/>
        <v>916.16666666666663</v>
      </c>
      <c r="BWC15" s="244"/>
      <c r="BWD15" s="64">
        <v>900</v>
      </c>
      <c r="BWE15" s="64">
        <v>5629</v>
      </c>
      <c r="BWF15" s="64">
        <v>2212</v>
      </c>
      <c r="BWG15" s="64"/>
      <c r="BWH15" s="64">
        <v>1740</v>
      </c>
      <c r="BWI15" s="67">
        <f t="shared" si="713"/>
        <v>8741</v>
      </c>
      <c r="BWJ15" s="184">
        <f t="shared" si="714"/>
        <v>1456.8333333333333</v>
      </c>
      <c r="BWK15" s="244">
        <v>1967</v>
      </c>
      <c r="BWL15" s="64">
        <v>1207</v>
      </c>
      <c r="BWM15" s="64">
        <v>156</v>
      </c>
      <c r="BWN15" s="64">
        <v>1490</v>
      </c>
      <c r="BWO15" s="64">
        <v>766</v>
      </c>
      <c r="BWP15" s="64"/>
      <c r="BWQ15" s="67">
        <f t="shared" si="715"/>
        <v>5586</v>
      </c>
      <c r="BWR15" s="211">
        <f t="shared" si="716"/>
        <v>931</v>
      </c>
      <c r="BWS15" s="244">
        <v>3693</v>
      </c>
      <c r="BWT15" s="64"/>
      <c r="BWU15" s="64">
        <v>2449</v>
      </c>
      <c r="BWV15" s="64">
        <v>1926</v>
      </c>
      <c r="BWW15" s="64"/>
      <c r="BWX15" s="64">
        <v>2060</v>
      </c>
      <c r="BWY15" s="67">
        <f t="shared" si="717"/>
        <v>8068</v>
      </c>
      <c r="BWZ15" s="211">
        <f t="shared" si="718"/>
        <v>1344.6666666666667</v>
      </c>
      <c r="BXA15" s="244">
        <v>5618</v>
      </c>
      <c r="BXB15" s="64">
        <v>277</v>
      </c>
      <c r="BXC15" s="64">
        <v>5</v>
      </c>
      <c r="BXD15" s="64">
        <v>3013</v>
      </c>
      <c r="BXE15" s="64"/>
      <c r="BXF15" s="64">
        <v>5276</v>
      </c>
      <c r="BXG15" s="67">
        <f t="shared" si="719"/>
        <v>8913</v>
      </c>
      <c r="BXH15" s="211">
        <f t="shared" si="720"/>
        <v>1485.5</v>
      </c>
      <c r="BXI15" s="244">
        <v>1579</v>
      </c>
      <c r="BXJ15" s="64">
        <v>4284</v>
      </c>
      <c r="BXK15" s="64"/>
      <c r="BXL15" s="64">
        <v>939</v>
      </c>
      <c r="BXM15" s="64">
        <v>2683</v>
      </c>
      <c r="BXN15" s="64">
        <v>2111</v>
      </c>
      <c r="BXO15" s="67">
        <f t="shared" si="721"/>
        <v>9485</v>
      </c>
      <c r="BXP15" s="184">
        <f t="shared" si="722"/>
        <v>1580.8333333333333</v>
      </c>
      <c r="BXQ15" s="244">
        <v>2460</v>
      </c>
      <c r="BXR15" s="64">
        <v>1186</v>
      </c>
      <c r="BXS15" s="64">
        <v>2468</v>
      </c>
      <c r="BXT15" s="64">
        <v>3623</v>
      </c>
      <c r="BXU15" s="64"/>
      <c r="BXV15" s="64">
        <v>603</v>
      </c>
      <c r="BXW15" s="67">
        <f t="shared" si="723"/>
        <v>9737</v>
      </c>
      <c r="BXX15" s="184">
        <f t="shared" si="724"/>
        <v>1622.8333333333333</v>
      </c>
      <c r="BXY15" s="244">
        <v>2838</v>
      </c>
      <c r="BXZ15" s="64">
        <v>5</v>
      </c>
      <c r="BYA15" s="64"/>
      <c r="BYB15" s="64"/>
      <c r="BYC15" s="64">
        <v>3973</v>
      </c>
      <c r="BYD15" s="64">
        <v>1505</v>
      </c>
      <c r="BYE15" s="67">
        <f t="shared" si="725"/>
        <v>6816</v>
      </c>
      <c r="BYF15" s="211">
        <f t="shared" si="726"/>
        <v>1136</v>
      </c>
      <c r="BYG15" s="244">
        <v>2244</v>
      </c>
      <c r="BYH15" s="64">
        <v>574</v>
      </c>
      <c r="BYI15" s="64">
        <v>1465</v>
      </c>
      <c r="BYJ15" s="64">
        <v>2582</v>
      </c>
      <c r="BYK15" s="64"/>
      <c r="BYL15" s="64"/>
      <c r="BYM15" s="67">
        <f t="shared" si="727"/>
        <v>6865</v>
      </c>
      <c r="BYN15" s="184">
        <f t="shared" si="728"/>
        <v>1144.1666666666667</v>
      </c>
      <c r="BYO15" s="244">
        <v>379</v>
      </c>
      <c r="BYP15" s="64">
        <v>5922</v>
      </c>
      <c r="BYQ15" s="64">
        <v>716</v>
      </c>
      <c r="BYR15" s="64"/>
      <c r="BYS15" s="64"/>
      <c r="BYT15" s="64"/>
      <c r="BYU15" s="67">
        <f t="shared" si="729"/>
        <v>7017</v>
      </c>
      <c r="BYV15" s="211">
        <f t="shared" si="730"/>
        <v>1169.5</v>
      </c>
      <c r="BYW15" s="244"/>
      <c r="BYX15" s="64">
        <v>1141</v>
      </c>
      <c r="BYY15" s="64"/>
      <c r="BYZ15" s="64">
        <v>671</v>
      </c>
      <c r="BZA15" s="64">
        <v>60</v>
      </c>
      <c r="BZB15" s="64">
        <v>3436</v>
      </c>
      <c r="BZC15" s="67">
        <f t="shared" si="731"/>
        <v>1872</v>
      </c>
      <c r="BZD15" s="184">
        <f t="shared" si="732"/>
        <v>312</v>
      </c>
      <c r="BZE15" s="244">
        <v>2678</v>
      </c>
      <c r="BZF15" s="64">
        <v>1296</v>
      </c>
      <c r="BZG15" s="64">
        <v>4107</v>
      </c>
      <c r="BZH15" s="64">
        <v>6</v>
      </c>
      <c r="BZI15" s="64">
        <v>270</v>
      </c>
      <c r="BZJ15" s="64">
        <v>1547</v>
      </c>
      <c r="BZK15" s="67">
        <f t="shared" si="733"/>
        <v>8357</v>
      </c>
      <c r="BZL15" s="184">
        <f t="shared" si="734"/>
        <v>1392.8333333333333</v>
      </c>
      <c r="BZM15" s="244">
        <v>5809</v>
      </c>
      <c r="BZN15" s="64">
        <v>914</v>
      </c>
      <c r="BZO15" s="64">
        <v>2051</v>
      </c>
      <c r="BZP15" s="64"/>
      <c r="BZQ15" s="64">
        <v>104</v>
      </c>
      <c r="BZR15" s="211">
        <v>864</v>
      </c>
      <c r="BZS15" s="265">
        <f t="shared" si="735"/>
        <v>8878</v>
      </c>
      <c r="BZT15" s="68">
        <f t="shared" si="736"/>
        <v>1479.6666666666667</v>
      </c>
      <c r="BZU15" s="63">
        <v>3868</v>
      </c>
      <c r="BZV15" s="64"/>
      <c r="BZW15" s="64">
        <v>1899</v>
      </c>
      <c r="BZX15" s="64">
        <v>610</v>
      </c>
      <c r="BZY15" s="64"/>
      <c r="BZZ15" s="64">
        <v>3406</v>
      </c>
      <c r="CAA15" s="67">
        <f t="shared" si="737"/>
        <v>6377</v>
      </c>
      <c r="CAB15" s="68">
        <f t="shared" si="738"/>
        <v>1062.8333333333333</v>
      </c>
      <c r="CAC15" s="63">
        <v>34</v>
      </c>
      <c r="CAD15" s="64"/>
      <c r="CAE15" s="64">
        <f>1154+3094</f>
        <v>4248</v>
      </c>
      <c r="CAF15" s="64">
        <v>2160</v>
      </c>
      <c r="CAG15" s="64"/>
      <c r="CAH15" s="64">
        <v>3908</v>
      </c>
      <c r="CAI15" s="67">
        <f t="shared" si="739"/>
        <v>6442</v>
      </c>
      <c r="CAJ15" s="68">
        <f t="shared" si="740"/>
        <v>1073.6666666666667</v>
      </c>
      <c r="CAK15" s="48">
        <v>652</v>
      </c>
      <c r="CAL15" s="49">
        <v>3454</v>
      </c>
      <c r="CAM15" s="49">
        <v>1709</v>
      </c>
      <c r="CAN15" s="49"/>
      <c r="CAO15" s="49">
        <v>1861</v>
      </c>
      <c r="CAP15" s="49"/>
      <c r="CAQ15" s="67">
        <f t="shared" si="741"/>
        <v>7676</v>
      </c>
      <c r="CAR15" s="184">
        <f t="shared" si="742"/>
        <v>1279.3333333333333</v>
      </c>
      <c r="CAS15" s="244"/>
      <c r="CAT15" s="64"/>
      <c r="CAU15" s="64">
        <v>625</v>
      </c>
      <c r="CAV15" s="64">
        <v>142</v>
      </c>
      <c r="CAW15" s="64"/>
      <c r="CAX15" s="64">
        <v>8</v>
      </c>
      <c r="CAY15" s="67">
        <f t="shared" si="743"/>
        <v>775</v>
      </c>
      <c r="CAZ15" s="211">
        <f t="shared" si="744"/>
        <v>129.16666666666666</v>
      </c>
      <c r="CBA15" s="244"/>
      <c r="CBB15" s="64"/>
      <c r="CBC15" s="64"/>
      <c r="CBD15" s="64">
        <v>3416</v>
      </c>
      <c r="CBE15" s="64">
        <v>1348</v>
      </c>
      <c r="CBF15" s="64"/>
      <c r="CBG15" s="67">
        <f t="shared" si="745"/>
        <v>4764</v>
      </c>
      <c r="CBH15" s="211">
        <f t="shared" si="746"/>
        <v>794</v>
      </c>
      <c r="CBI15" s="244"/>
      <c r="CBJ15" s="64">
        <v>1102</v>
      </c>
      <c r="CBK15" s="64">
        <v>1962</v>
      </c>
      <c r="CBL15" s="64">
        <v>1026</v>
      </c>
      <c r="CBM15" s="64">
        <v>3823</v>
      </c>
      <c r="CBN15" s="64"/>
      <c r="CBO15" s="67">
        <f t="shared" si="747"/>
        <v>7913</v>
      </c>
      <c r="CBP15" s="184">
        <f t="shared" si="748"/>
        <v>1318.8333333333333</v>
      </c>
      <c r="CBQ15" s="63">
        <v>1458</v>
      </c>
      <c r="CBR15" s="64">
        <v>692</v>
      </c>
      <c r="CBS15" s="64">
        <f>5+1512</f>
        <v>1517</v>
      </c>
      <c r="CBT15" s="64">
        <v>3993</v>
      </c>
      <c r="CBU15" s="64"/>
      <c r="CBV15" s="64">
        <v>4</v>
      </c>
      <c r="CBW15" s="67">
        <f t="shared" si="749"/>
        <v>7664</v>
      </c>
      <c r="CBX15" s="68">
        <f t="shared" si="750"/>
        <v>1277.3333333333333</v>
      </c>
      <c r="CBY15" s="63">
        <v>919</v>
      </c>
      <c r="CBZ15" s="64">
        <v>2299</v>
      </c>
      <c r="CCA15" s="64">
        <v>1621</v>
      </c>
      <c r="CCB15" s="64">
        <v>5</v>
      </c>
      <c r="CCC15" s="64">
        <v>2626</v>
      </c>
      <c r="CCD15" s="64">
        <v>3254</v>
      </c>
      <c r="CCE15" s="67">
        <f t="shared" si="751"/>
        <v>10724</v>
      </c>
      <c r="CCF15" s="68">
        <f t="shared" si="752"/>
        <v>1787.3333333333333</v>
      </c>
      <c r="CCG15" s="63"/>
      <c r="CCH15" s="64">
        <v>3164</v>
      </c>
      <c r="CCI15" s="64">
        <v>1086</v>
      </c>
      <c r="CCJ15" s="64">
        <v>640</v>
      </c>
      <c r="CCK15" s="64"/>
      <c r="CCL15" s="64"/>
      <c r="CCM15" s="67">
        <f t="shared" si="753"/>
        <v>4890</v>
      </c>
      <c r="CCN15" s="68">
        <f t="shared" si="754"/>
        <v>815</v>
      </c>
      <c r="CCO15" s="63"/>
      <c r="CCP15" s="64">
        <v>5077</v>
      </c>
      <c r="CCQ15" s="64">
        <v>1083</v>
      </c>
      <c r="CCR15" s="64"/>
      <c r="CCS15" s="64"/>
      <c r="CCT15" s="64">
        <v>810</v>
      </c>
      <c r="CCU15" s="67">
        <f t="shared" si="755"/>
        <v>6970</v>
      </c>
      <c r="CCV15" s="68">
        <f t="shared" si="756"/>
        <v>1161.6666666666667</v>
      </c>
      <c r="CCW15" s="63">
        <v>3774</v>
      </c>
      <c r="CCX15" s="64">
        <v>653</v>
      </c>
      <c r="CCY15" s="64">
        <v>6</v>
      </c>
      <c r="CCZ15" s="64">
        <v>247</v>
      </c>
      <c r="CDA15" s="64">
        <v>1512</v>
      </c>
      <c r="CDB15" s="64">
        <v>1544</v>
      </c>
      <c r="CDC15" s="67">
        <f t="shared" si="757"/>
        <v>7736</v>
      </c>
      <c r="CDD15" s="68">
        <f t="shared" si="758"/>
        <v>1289.3333333333333</v>
      </c>
      <c r="CDE15" s="63"/>
      <c r="CDF15" s="64">
        <v>2327</v>
      </c>
      <c r="CDG15" s="64"/>
      <c r="CDH15" s="64"/>
      <c r="CDI15" s="64">
        <v>1347</v>
      </c>
      <c r="CDJ15" s="64">
        <v>2264</v>
      </c>
      <c r="CDK15" s="67">
        <f t="shared" si="759"/>
        <v>5938</v>
      </c>
      <c r="CDL15" s="68">
        <f t="shared" si="760"/>
        <v>989.66666666666663</v>
      </c>
      <c r="CDM15" s="63">
        <v>5</v>
      </c>
      <c r="CDN15" s="64">
        <v>5800</v>
      </c>
      <c r="CDO15" s="64">
        <v>1788</v>
      </c>
      <c r="CDP15" s="64">
        <v>6</v>
      </c>
      <c r="CDQ15" s="49"/>
      <c r="CDR15" s="64"/>
      <c r="CDS15" s="67">
        <f t="shared" si="761"/>
        <v>7599</v>
      </c>
      <c r="CDT15" s="68">
        <f t="shared" si="762"/>
        <v>1266.5</v>
      </c>
      <c r="CDU15" s="63"/>
      <c r="CDV15" s="64"/>
      <c r="CDW15" s="64">
        <v>3843</v>
      </c>
      <c r="CDX15" s="64">
        <v>738</v>
      </c>
      <c r="CDY15" s="64"/>
      <c r="CDZ15" s="64">
        <v>944</v>
      </c>
      <c r="CEA15" s="67">
        <f t="shared" si="763"/>
        <v>5525</v>
      </c>
      <c r="CEB15" s="68">
        <f t="shared" si="764"/>
        <v>920.83333333333337</v>
      </c>
      <c r="CEC15" s="63">
        <v>2402</v>
      </c>
      <c r="CED15" s="64">
        <v>651</v>
      </c>
      <c r="CEE15" s="64">
        <v>4034</v>
      </c>
      <c r="CEF15" s="64"/>
      <c r="CEG15" s="64">
        <v>1664</v>
      </c>
      <c r="CEH15" s="64">
        <v>5046</v>
      </c>
      <c r="CEI15" s="67">
        <f t="shared" si="765"/>
        <v>13797</v>
      </c>
      <c r="CEJ15" s="68">
        <f t="shared" si="766"/>
        <v>2299.5</v>
      </c>
      <c r="CEK15" s="63"/>
      <c r="CEL15" s="64"/>
      <c r="CEM15" s="64"/>
      <c r="CEN15" s="64"/>
      <c r="CEO15" s="64">
        <v>6747</v>
      </c>
      <c r="CEP15" s="64"/>
      <c r="CEQ15" s="67">
        <f t="shared" si="767"/>
        <v>6747</v>
      </c>
      <c r="CER15" s="68">
        <f t="shared" si="768"/>
        <v>1124.5</v>
      </c>
      <c r="CES15" s="63"/>
      <c r="CET15" s="64"/>
      <c r="CEU15" s="64">
        <v>6</v>
      </c>
      <c r="CEV15" s="64">
        <v>390</v>
      </c>
      <c r="CEW15" s="64">
        <v>3224</v>
      </c>
      <c r="CEX15" s="64"/>
      <c r="CEY15" s="67">
        <f t="shared" si="769"/>
        <v>3620</v>
      </c>
      <c r="CEZ15" s="68">
        <f t="shared" si="770"/>
        <v>603.33333333333337</v>
      </c>
      <c r="CFA15" s="63">
        <v>5</v>
      </c>
      <c r="CFB15" s="64">
        <v>1838</v>
      </c>
      <c r="CFC15" s="64">
        <v>2832</v>
      </c>
      <c r="CFD15" s="64">
        <v>3245</v>
      </c>
      <c r="CFE15" s="64">
        <v>1287</v>
      </c>
      <c r="CFF15" s="64">
        <v>1164</v>
      </c>
      <c r="CFG15" s="67">
        <f t="shared" si="771"/>
        <v>10371</v>
      </c>
      <c r="CFH15" s="68">
        <f t="shared" si="772"/>
        <v>1728.5</v>
      </c>
      <c r="CFI15" s="63">
        <v>1928</v>
      </c>
      <c r="CFJ15" s="64">
        <v>622</v>
      </c>
      <c r="CFK15" s="64"/>
      <c r="CFL15" s="64">
        <v>5</v>
      </c>
      <c r="CFM15" s="64">
        <v>3346</v>
      </c>
      <c r="CFN15" s="64">
        <v>2000</v>
      </c>
      <c r="CFO15" s="67">
        <f t="shared" si="773"/>
        <v>7901</v>
      </c>
      <c r="CFP15" s="68">
        <f t="shared" si="774"/>
        <v>1316.8333333333333</v>
      </c>
      <c r="CFQ15" s="63">
        <v>2518</v>
      </c>
      <c r="CFR15" s="64">
        <v>694</v>
      </c>
      <c r="CFS15" s="64">
        <v>3075</v>
      </c>
      <c r="CFT15" s="64">
        <v>986</v>
      </c>
      <c r="CFU15" s="64">
        <v>336</v>
      </c>
      <c r="CFV15" s="64">
        <v>1632</v>
      </c>
      <c r="CFW15" s="67">
        <f t="shared" si="775"/>
        <v>9241</v>
      </c>
      <c r="CFX15" s="68">
        <f t="shared" si="776"/>
        <v>1540.1666666666667</v>
      </c>
      <c r="CFY15" s="63">
        <v>5678</v>
      </c>
      <c r="CFZ15" s="64">
        <v>177</v>
      </c>
      <c r="CGA15" s="64">
        <v>5</v>
      </c>
      <c r="CGB15" s="64"/>
      <c r="CGC15" s="64">
        <v>804</v>
      </c>
      <c r="CGD15" s="64">
        <v>2649</v>
      </c>
      <c r="CGE15" s="67">
        <f t="shared" si="777"/>
        <v>9313</v>
      </c>
      <c r="CGF15" s="68">
        <f t="shared" si="778"/>
        <v>1552.1666666666667</v>
      </c>
      <c r="CGG15" s="63">
        <v>1841</v>
      </c>
      <c r="CGH15" s="64">
        <v>1382</v>
      </c>
      <c r="CGI15" s="64">
        <v>7871</v>
      </c>
      <c r="CGJ15" s="64">
        <v>1249</v>
      </c>
      <c r="CGK15" s="64">
        <v>143</v>
      </c>
      <c r="CGL15" s="64">
        <v>359</v>
      </c>
      <c r="CGM15" s="67">
        <f t="shared" si="779"/>
        <v>12845</v>
      </c>
      <c r="CGN15" s="68">
        <f t="shared" si="780"/>
        <v>2140.8333333333335</v>
      </c>
      <c r="CGO15" s="48">
        <v>887</v>
      </c>
      <c r="CGP15" s="49">
        <v>2636</v>
      </c>
      <c r="CGQ15" s="49">
        <v>552</v>
      </c>
      <c r="CGR15" s="49"/>
      <c r="CGS15" s="49">
        <v>7232</v>
      </c>
      <c r="CGT15" s="49">
        <v>63</v>
      </c>
      <c r="CGU15" s="67">
        <f t="shared" si="781"/>
        <v>11370</v>
      </c>
      <c r="CGV15" s="68">
        <f t="shared" si="782"/>
        <v>1895</v>
      </c>
      <c r="CGW15" s="63">
        <v>177</v>
      </c>
      <c r="CGX15" s="64"/>
      <c r="CGY15" s="64">
        <v>216</v>
      </c>
      <c r="CGZ15" s="64">
        <v>9428</v>
      </c>
      <c r="CHA15" s="64">
        <v>328</v>
      </c>
      <c r="CHB15" s="64"/>
      <c r="CHC15" s="67">
        <f t="shared" si="783"/>
        <v>10149</v>
      </c>
      <c r="CHD15" s="68">
        <f t="shared" si="784"/>
        <v>1691.5</v>
      </c>
      <c r="CHE15" s="63">
        <v>3022</v>
      </c>
      <c r="CHF15" s="64">
        <v>888</v>
      </c>
      <c r="CHG15" s="64">
        <v>39</v>
      </c>
      <c r="CHH15" s="64"/>
      <c r="CHI15" s="64">
        <v>1679</v>
      </c>
      <c r="CHJ15" s="64">
        <v>2119</v>
      </c>
      <c r="CHK15" s="67">
        <f t="shared" si="785"/>
        <v>7747</v>
      </c>
      <c r="CHL15" s="68">
        <f t="shared" si="786"/>
        <v>1291.1666666666667</v>
      </c>
      <c r="CHM15" s="63">
        <v>1944</v>
      </c>
      <c r="CHN15" s="64">
        <v>5234</v>
      </c>
      <c r="CHO15" s="64">
        <v>4480</v>
      </c>
      <c r="CHP15" s="64"/>
      <c r="CHQ15" s="64"/>
      <c r="CHR15" s="64"/>
      <c r="CHS15" s="67">
        <f t="shared" si="787"/>
        <v>11658</v>
      </c>
      <c r="CHT15" s="68">
        <f t="shared" si="788"/>
        <v>1943</v>
      </c>
      <c r="CHU15" s="48"/>
      <c r="CHV15" s="49">
        <v>156</v>
      </c>
      <c r="CHW15" s="49">
        <v>918</v>
      </c>
      <c r="CHX15" s="49">
        <v>1731</v>
      </c>
      <c r="CHY15" s="49">
        <v>5977</v>
      </c>
      <c r="CHZ15" s="49">
        <v>1724</v>
      </c>
      <c r="CIA15" s="67">
        <f t="shared" si="789"/>
        <v>10506</v>
      </c>
      <c r="CIB15" s="68">
        <f t="shared" si="790"/>
        <v>1751</v>
      </c>
      <c r="CIC15" s="48">
        <v>1984</v>
      </c>
      <c r="CID15" s="49">
        <v>5778</v>
      </c>
      <c r="CIE15" s="49">
        <v>2421</v>
      </c>
      <c r="CIF15" s="49"/>
      <c r="CIG15" s="49">
        <v>2430</v>
      </c>
      <c r="CIH15" s="49">
        <v>625</v>
      </c>
      <c r="CII15" s="67">
        <f t="shared" si="791"/>
        <v>13238</v>
      </c>
      <c r="CIJ15" s="68">
        <f t="shared" si="792"/>
        <v>2206.3333333333335</v>
      </c>
      <c r="CIK15" s="63"/>
      <c r="CIL15" s="64"/>
      <c r="CIM15" s="64">
        <v>2993</v>
      </c>
      <c r="CIN15" s="64">
        <v>2819</v>
      </c>
      <c r="CIO15" s="64">
        <v>6688</v>
      </c>
      <c r="CIP15" s="64">
        <v>5629</v>
      </c>
      <c r="CIQ15" s="67">
        <f t="shared" si="793"/>
        <v>18129</v>
      </c>
      <c r="CIR15" s="68">
        <f t="shared" si="794"/>
        <v>3021.5</v>
      </c>
      <c r="CIS15" s="63">
        <v>20</v>
      </c>
      <c r="CIT15" s="64">
        <v>711</v>
      </c>
      <c r="CIU15" s="64"/>
      <c r="CIV15" s="64">
        <v>4262</v>
      </c>
      <c r="CIW15" s="64">
        <v>998</v>
      </c>
      <c r="CIX15" s="64">
        <v>87</v>
      </c>
      <c r="CIY15" s="67">
        <f t="shared" si="795"/>
        <v>6078</v>
      </c>
      <c r="CIZ15" s="68">
        <f t="shared" si="796"/>
        <v>1013</v>
      </c>
      <c r="CJA15" s="63"/>
      <c r="CJB15" s="64"/>
      <c r="CJC15" s="64"/>
      <c r="CJD15" s="64">
        <v>388</v>
      </c>
      <c r="CJE15" s="64"/>
      <c r="CJF15" s="64"/>
      <c r="CJG15" s="67">
        <f t="shared" si="797"/>
        <v>388</v>
      </c>
      <c r="CJH15" s="68">
        <f t="shared" si="798"/>
        <v>64.666666666666671</v>
      </c>
      <c r="CJI15" s="63">
        <v>8</v>
      </c>
      <c r="CJJ15" s="64">
        <v>13</v>
      </c>
      <c r="CJK15" s="64">
        <v>918</v>
      </c>
      <c r="CJL15" s="64">
        <v>1635</v>
      </c>
      <c r="CJM15" s="64"/>
      <c r="CJN15" s="64"/>
      <c r="CJO15" s="67">
        <f t="shared" si="799"/>
        <v>2574</v>
      </c>
      <c r="CJP15" s="68">
        <f t="shared" si="800"/>
        <v>429</v>
      </c>
      <c r="CJQ15" s="63"/>
      <c r="CJR15" s="64">
        <v>2970</v>
      </c>
      <c r="CJS15" s="64">
        <v>328</v>
      </c>
      <c r="CJT15" s="64">
        <v>756</v>
      </c>
      <c r="CJU15" s="64">
        <v>1266</v>
      </c>
      <c r="CJV15" s="64">
        <v>3</v>
      </c>
      <c r="CJW15" s="67">
        <f t="shared" si="801"/>
        <v>5323</v>
      </c>
      <c r="CJX15" s="68">
        <f t="shared" si="802"/>
        <v>887.16666666666663</v>
      </c>
      <c r="CJY15" s="63"/>
      <c r="CJZ15" s="64">
        <v>1566</v>
      </c>
      <c r="CKA15" s="64">
        <v>6380</v>
      </c>
      <c r="CKB15" s="64"/>
      <c r="CKC15" s="64">
        <v>1350</v>
      </c>
      <c r="CKD15" s="64">
        <v>2689</v>
      </c>
      <c r="CKE15" s="67">
        <f t="shared" si="803"/>
        <v>11985</v>
      </c>
      <c r="CKF15" s="68">
        <f t="shared" si="804"/>
        <v>1997.5</v>
      </c>
      <c r="CKG15" s="63">
        <v>1082</v>
      </c>
      <c r="CKH15" s="64">
        <v>1</v>
      </c>
      <c r="CKI15" s="64">
        <v>76</v>
      </c>
      <c r="CKJ15" s="64">
        <v>108</v>
      </c>
      <c r="CKK15" s="64">
        <v>4427</v>
      </c>
      <c r="CKL15" s="64">
        <v>3043</v>
      </c>
      <c r="CKM15" s="67">
        <f t="shared" si="805"/>
        <v>8737</v>
      </c>
      <c r="CKN15" s="68">
        <f t="shared" si="806"/>
        <v>1456.1666666666667</v>
      </c>
      <c r="CKO15" s="63">
        <v>111</v>
      </c>
      <c r="CKP15" s="64">
        <v>3564</v>
      </c>
      <c r="CKQ15" s="64">
        <v>853</v>
      </c>
      <c r="CKR15" s="64"/>
      <c r="CKS15" s="64">
        <v>432</v>
      </c>
      <c r="CKT15" s="64">
        <v>2753</v>
      </c>
      <c r="CKU15" s="67">
        <f t="shared" si="807"/>
        <v>7713</v>
      </c>
      <c r="CKV15" s="68">
        <f t="shared" si="808"/>
        <v>1285.5</v>
      </c>
      <c r="CKW15" s="63"/>
      <c r="CKX15" s="64"/>
      <c r="CKY15" s="64">
        <v>2</v>
      </c>
      <c r="CKZ15" s="64">
        <v>4752</v>
      </c>
      <c r="CLA15" s="64"/>
      <c r="CLB15" s="64">
        <v>3531</v>
      </c>
      <c r="CLC15" s="67">
        <f t="shared" si="809"/>
        <v>8285</v>
      </c>
      <c r="CLD15" s="68">
        <f t="shared" si="810"/>
        <v>1380.8333333333333</v>
      </c>
      <c r="CLE15" s="63">
        <v>161</v>
      </c>
      <c r="CLF15" s="64">
        <v>116</v>
      </c>
      <c r="CLG15" s="64">
        <v>3841</v>
      </c>
      <c r="CLH15" s="64"/>
      <c r="CLI15" s="64">
        <v>936</v>
      </c>
      <c r="CLJ15" s="64"/>
      <c r="CLK15" s="67">
        <f t="shared" si="811"/>
        <v>5054</v>
      </c>
      <c r="CLL15" s="68">
        <f t="shared" si="812"/>
        <v>842.33333333333337</v>
      </c>
      <c r="CLM15" s="63">
        <v>2815</v>
      </c>
      <c r="CLN15" s="64">
        <v>424</v>
      </c>
      <c r="CLO15" s="64"/>
      <c r="CLP15" s="64"/>
      <c r="CLQ15" s="64">
        <v>2265</v>
      </c>
      <c r="CLR15" s="64">
        <v>1191</v>
      </c>
      <c r="CLS15" s="67">
        <f t="shared" si="813"/>
        <v>6695</v>
      </c>
      <c r="CLT15" s="184">
        <f t="shared" si="814"/>
        <v>1115.8333333333333</v>
      </c>
      <c r="CLU15" s="244"/>
      <c r="CLV15" s="64">
        <v>1402</v>
      </c>
      <c r="CLW15" s="64"/>
      <c r="CLX15" s="64"/>
      <c r="CLY15" s="64">
        <v>3014</v>
      </c>
      <c r="CLZ15" s="211">
        <v>3075</v>
      </c>
      <c r="CMA15" s="265">
        <f t="shared" si="815"/>
        <v>7491</v>
      </c>
      <c r="CMB15" s="68">
        <f t="shared" si="816"/>
        <v>1248.5</v>
      </c>
      <c r="CMC15" s="63">
        <v>553</v>
      </c>
      <c r="CMD15" s="64">
        <v>882</v>
      </c>
      <c r="CME15" s="64">
        <v>2483</v>
      </c>
      <c r="CMF15" s="64"/>
      <c r="CMG15" s="64">
        <v>1026</v>
      </c>
      <c r="CMH15" s="64">
        <v>939</v>
      </c>
      <c r="CMI15" s="67">
        <f t="shared" si="817"/>
        <v>5883</v>
      </c>
      <c r="CMJ15" s="68">
        <f t="shared" si="818"/>
        <v>980.5</v>
      </c>
      <c r="CMK15" s="63"/>
      <c r="CML15" s="64">
        <v>3</v>
      </c>
      <c r="CMM15" s="64"/>
      <c r="CMN15" s="64">
        <v>3888</v>
      </c>
      <c r="CMO15" s="64">
        <v>1046</v>
      </c>
      <c r="CMP15" s="64">
        <v>3024</v>
      </c>
      <c r="CMQ15" s="67">
        <f t="shared" si="819"/>
        <v>7961</v>
      </c>
      <c r="CMR15" s="68">
        <f t="shared" si="820"/>
        <v>1326.8333333333333</v>
      </c>
      <c r="CMS15" s="63">
        <v>2111</v>
      </c>
      <c r="CMT15" s="64">
        <v>1376</v>
      </c>
      <c r="CMU15" s="64"/>
      <c r="CMV15" s="64"/>
      <c r="CMW15" s="64">
        <v>378</v>
      </c>
      <c r="CMX15" s="64">
        <v>4332</v>
      </c>
      <c r="CMY15" s="67">
        <f t="shared" si="821"/>
        <v>8197</v>
      </c>
      <c r="CMZ15" s="68">
        <f t="shared" si="822"/>
        <v>1366.1666666666667</v>
      </c>
      <c r="CNA15" s="63">
        <v>1</v>
      </c>
      <c r="CNB15" s="64">
        <v>612</v>
      </c>
      <c r="CNC15" s="64">
        <v>388</v>
      </c>
      <c r="CND15" s="64">
        <v>1555</v>
      </c>
      <c r="CNE15" s="64"/>
      <c r="CNF15" s="64">
        <v>3241</v>
      </c>
      <c r="CNG15" s="67">
        <f t="shared" si="823"/>
        <v>5797</v>
      </c>
      <c r="CNH15" s="68">
        <f t="shared" si="824"/>
        <v>966.16666666666663</v>
      </c>
      <c r="CNI15" s="63">
        <v>1440</v>
      </c>
      <c r="CNJ15" s="64">
        <v>2800</v>
      </c>
      <c r="CNK15" s="64"/>
      <c r="CNL15" s="64">
        <v>3847</v>
      </c>
      <c r="CNM15" s="64">
        <v>2920</v>
      </c>
      <c r="CNN15" s="64">
        <v>6</v>
      </c>
      <c r="CNO15" s="67">
        <f t="shared" si="825"/>
        <v>11013</v>
      </c>
      <c r="CNP15" s="68">
        <f t="shared" si="826"/>
        <v>1835.5</v>
      </c>
      <c r="CNQ15" s="63">
        <v>2116</v>
      </c>
      <c r="CNR15" s="64"/>
      <c r="CNS15" s="64">
        <v>7191</v>
      </c>
      <c r="CNT15" s="64">
        <v>1313</v>
      </c>
      <c r="CNU15" s="64">
        <v>984</v>
      </c>
      <c r="CNV15" s="68"/>
      <c r="CNW15" s="265">
        <f t="shared" si="827"/>
        <v>11604</v>
      </c>
      <c r="CNX15" s="68">
        <f t="shared" si="828"/>
        <v>1934</v>
      </c>
      <c r="CNY15" s="63">
        <v>10</v>
      </c>
      <c r="CNZ15" s="64">
        <v>3460</v>
      </c>
      <c r="COA15" s="64">
        <v>855</v>
      </c>
      <c r="COB15" s="64">
        <v>5</v>
      </c>
      <c r="COC15" s="64"/>
      <c r="COD15" s="64">
        <v>4563</v>
      </c>
      <c r="COE15" s="67">
        <f t="shared" si="829"/>
        <v>8893</v>
      </c>
      <c r="COF15" s="68">
        <f t="shared" si="830"/>
        <v>1482.1666666666667</v>
      </c>
      <c r="COG15" s="63">
        <v>1282</v>
      </c>
      <c r="COH15" s="64">
        <v>980</v>
      </c>
      <c r="COI15" s="64">
        <v>1205</v>
      </c>
      <c r="COJ15" s="64">
        <v>1392</v>
      </c>
      <c r="COK15" s="64">
        <v>1493</v>
      </c>
      <c r="COL15" s="64">
        <v>4664</v>
      </c>
      <c r="COM15" s="67">
        <f t="shared" si="831"/>
        <v>11016</v>
      </c>
      <c r="CON15" s="68">
        <f t="shared" si="832"/>
        <v>1836</v>
      </c>
      <c r="COO15" s="63">
        <v>1885</v>
      </c>
      <c r="COP15" s="64">
        <v>4195</v>
      </c>
      <c r="COQ15" s="64"/>
      <c r="COR15" s="64">
        <v>1256</v>
      </c>
      <c r="COS15" s="64"/>
      <c r="COT15" s="64"/>
      <c r="COU15" s="67">
        <f t="shared" si="833"/>
        <v>7336</v>
      </c>
      <c r="COV15" s="68">
        <f t="shared" si="834"/>
        <v>1222.6666666666667</v>
      </c>
      <c r="COW15" s="63"/>
      <c r="COX15" s="64">
        <v>1782</v>
      </c>
      <c r="COY15" s="64">
        <v>1270</v>
      </c>
      <c r="COZ15" s="64">
        <v>568</v>
      </c>
      <c r="CPA15" s="64">
        <v>1</v>
      </c>
      <c r="CPB15" s="64"/>
      <c r="CPC15" s="67">
        <f t="shared" si="835"/>
        <v>3621</v>
      </c>
      <c r="CPD15" s="68">
        <f t="shared" si="836"/>
        <v>603.5</v>
      </c>
      <c r="CPE15" s="63">
        <v>2</v>
      </c>
      <c r="CPF15" s="64">
        <v>694</v>
      </c>
      <c r="CPG15" s="64">
        <v>3116</v>
      </c>
      <c r="CPH15" s="64">
        <v>4802</v>
      </c>
      <c r="CPI15" s="64"/>
      <c r="CPJ15" s="64">
        <v>1323</v>
      </c>
      <c r="CPK15" s="67">
        <f t="shared" si="837"/>
        <v>9937</v>
      </c>
      <c r="CPL15" s="68">
        <f t="shared" si="838"/>
        <v>1656.1666666666667</v>
      </c>
      <c r="CPM15" s="48">
        <v>9420</v>
      </c>
      <c r="CPN15" s="49">
        <v>320</v>
      </c>
      <c r="CPO15" s="49">
        <v>104</v>
      </c>
      <c r="CPP15" s="49"/>
      <c r="CPQ15" s="49"/>
      <c r="CPR15" s="49">
        <v>496</v>
      </c>
      <c r="CPS15" s="67">
        <f t="shared" si="839"/>
        <v>10340</v>
      </c>
      <c r="CPT15" s="68">
        <f t="shared" si="840"/>
        <v>1723.3333333333333</v>
      </c>
      <c r="CPU15" s="48">
        <v>4446</v>
      </c>
      <c r="CPV15" s="49">
        <v>0</v>
      </c>
      <c r="CPW15" s="49">
        <v>0</v>
      </c>
      <c r="CPX15" s="49">
        <v>1890</v>
      </c>
      <c r="CPY15" s="49">
        <v>4095</v>
      </c>
      <c r="CPZ15" s="49">
        <v>702</v>
      </c>
      <c r="CQA15" s="67">
        <f t="shared" si="841"/>
        <v>11133</v>
      </c>
      <c r="CQB15" s="68">
        <f t="shared" si="842"/>
        <v>1855.5</v>
      </c>
      <c r="CQC15" s="63">
        <v>540</v>
      </c>
      <c r="CQD15" s="64">
        <v>795</v>
      </c>
      <c r="CQE15" s="64">
        <v>39</v>
      </c>
      <c r="CQF15" s="64">
        <v>1998</v>
      </c>
      <c r="CQG15" s="64">
        <v>5076</v>
      </c>
      <c r="CQH15" s="64">
        <v>1295</v>
      </c>
      <c r="CQI15" s="67">
        <f t="shared" si="843"/>
        <v>9743</v>
      </c>
      <c r="CQJ15" s="68">
        <f t="shared" si="844"/>
        <v>1623.8333333333333</v>
      </c>
      <c r="CQK15" s="63">
        <v>0</v>
      </c>
      <c r="CQL15" s="64">
        <v>0</v>
      </c>
      <c r="CQM15" s="64">
        <v>1835</v>
      </c>
      <c r="CQN15" s="64">
        <v>943</v>
      </c>
      <c r="CQO15" s="64">
        <v>1091</v>
      </c>
      <c r="CQP15" s="64">
        <v>0</v>
      </c>
      <c r="CQQ15" s="67">
        <f t="shared" si="845"/>
        <v>3869</v>
      </c>
      <c r="CQR15" s="68">
        <f t="shared" si="846"/>
        <v>644.83333333333337</v>
      </c>
      <c r="CQS15" s="48">
        <v>4953</v>
      </c>
      <c r="CQT15" s="49">
        <v>717</v>
      </c>
      <c r="CQU15" s="49">
        <v>4301</v>
      </c>
      <c r="CQV15" s="49">
        <v>22</v>
      </c>
      <c r="CQW15" s="49">
        <f>SUMIF(SUMPK!$B:$B,$B:$B,SUMPK!$O:$O)</f>
        <v>0</v>
      </c>
      <c r="CQX15" s="49">
        <v>225</v>
      </c>
      <c r="CQY15" s="67">
        <f t="shared" si="847"/>
        <v>10218</v>
      </c>
      <c r="CQZ15" s="68">
        <f t="shared" si="848"/>
        <v>1703</v>
      </c>
      <c r="CRA15" s="82">
        <v>4003</v>
      </c>
      <c r="CRB15" s="83">
        <v>409</v>
      </c>
      <c r="CRC15" s="83">
        <v>0</v>
      </c>
      <c r="CRD15" s="83">
        <v>1458</v>
      </c>
      <c r="CRE15" s="83">
        <v>4242</v>
      </c>
      <c r="CRF15" s="83">
        <v>723</v>
      </c>
      <c r="CRG15" s="67">
        <f t="shared" si="849"/>
        <v>10835</v>
      </c>
      <c r="CRH15" s="68">
        <f t="shared" si="850"/>
        <v>1805.8333333333333</v>
      </c>
      <c r="CRI15" s="63">
        <v>1426</v>
      </c>
      <c r="CRJ15" s="64">
        <v>216</v>
      </c>
      <c r="CRK15" s="64">
        <v>1250</v>
      </c>
      <c r="CRL15" s="64">
        <v>4676</v>
      </c>
      <c r="CRM15" s="64">
        <v>41</v>
      </c>
      <c r="CRN15" s="64">
        <v>0</v>
      </c>
      <c r="CRO15" s="67">
        <f t="shared" si="851"/>
        <v>7609</v>
      </c>
      <c r="CRP15" s="68">
        <f t="shared" si="852"/>
        <v>1268.1666666666667</v>
      </c>
      <c r="CRQ15" s="63">
        <v>0</v>
      </c>
      <c r="CRR15" s="64">
        <v>2052</v>
      </c>
      <c r="CRS15" s="64">
        <v>4590</v>
      </c>
      <c r="CRT15" s="64">
        <v>1752</v>
      </c>
      <c r="CRU15" s="64">
        <v>401</v>
      </c>
      <c r="CRV15" s="64">
        <v>1989</v>
      </c>
      <c r="CRW15" s="67">
        <f t="shared" si="853"/>
        <v>10784</v>
      </c>
      <c r="CRX15" s="68">
        <f t="shared" si="854"/>
        <v>1797.3333333333333</v>
      </c>
      <c r="CRY15" s="63">
        <v>0</v>
      </c>
      <c r="CRZ15" s="64">
        <v>0</v>
      </c>
      <c r="CSA15" s="64">
        <v>0</v>
      </c>
      <c r="CSB15" s="64">
        <v>540</v>
      </c>
      <c r="CSC15" s="64">
        <v>4158</v>
      </c>
      <c r="CSD15" s="64">
        <v>0</v>
      </c>
      <c r="CSE15" s="67">
        <f t="shared" si="1250"/>
        <v>4698</v>
      </c>
      <c r="CSF15" s="68">
        <f t="shared" si="1251"/>
        <v>783</v>
      </c>
      <c r="CSG15" s="63">
        <v>0</v>
      </c>
      <c r="CSH15" s="64">
        <v>2052</v>
      </c>
      <c r="CSI15" s="64">
        <v>1142</v>
      </c>
      <c r="CSJ15" s="64">
        <v>1569</v>
      </c>
      <c r="CSK15" s="64">
        <v>1620</v>
      </c>
      <c r="CSL15" s="64">
        <v>2917</v>
      </c>
      <c r="CSM15" s="67">
        <f t="shared" si="857"/>
        <v>9300</v>
      </c>
      <c r="CSN15" s="68">
        <f t="shared" si="858"/>
        <v>1550</v>
      </c>
      <c r="CSO15" s="63">
        <v>648</v>
      </c>
      <c r="CSP15" s="64">
        <v>4104</v>
      </c>
      <c r="CSQ15" s="64">
        <v>1035</v>
      </c>
      <c r="CSR15" s="64">
        <v>0</v>
      </c>
      <c r="CSS15" s="64">
        <v>2813</v>
      </c>
      <c r="CST15" s="64">
        <v>1366</v>
      </c>
      <c r="CSU15" s="67">
        <f t="shared" si="859"/>
        <v>9966</v>
      </c>
      <c r="CSV15" s="68">
        <f t="shared" si="860"/>
        <v>1661</v>
      </c>
      <c r="CSW15" s="63">
        <v>2430</v>
      </c>
      <c r="CSX15" s="64">
        <v>423</v>
      </c>
      <c r="CSY15" s="64">
        <v>1899</v>
      </c>
      <c r="CSZ15" s="64">
        <v>3018</v>
      </c>
      <c r="CTA15" s="64">
        <v>1942</v>
      </c>
      <c r="CTB15" s="64">
        <v>4071</v>
      </c>
      <c r="CTC15" s="64">
        <f t="shared" si="861"/>
        <v>13783</v>
      </c>
      <c r="CTD15" s="68">
        <f t="shared" si="862"/>
        <v>2297.1666666666665</v>
      </c>
      <c r="CTE15" s="63">
        <v>0</v>
      </c>
      <c r="CTF15" s="64">
        <v>3923</v>
      </c>
      <c r="CTG15" s="64">
        <v>577</v>
      </c>
      <c r="CTH15" s="64">
        <v>416</v>
      </c>
      <c r="CTI15" s="64">
        <v>460</v>
      </c>
      <c r="CTJ15" s="64">
        <v>4990</v>
      </c>
      <c r="CTK15" s="64">
        <f t="shared" si="863"/>
        <v>10366</v>
      </c>
      <c r="CTL15" s="68">
        <f t="shared" si="864"/>
        <v>1727.6666666666667</v>
      </c>
      <c r="CTM15" s="63">
        <v>0</v>
      </c>
      <c r="CTN15" s="64">
        <v>46</v>
      </c>
      <c r="CTO15" s="64">
        <v>0</v>
      </c>
      <c r="CTP15" s="64">
        <v>0</v>
      </c>
      <c r="CTQ15" s="64">
        <v>1404</v>
      </c>
      <c r="CTR15" s="64">
        <v>1301</v>
      </c>
      <c r="CTS15" s="64">
        <f t="shared" si="865"/>
        <v>2751</v>
      </c>
      <c r="CTT15" s="68">
        <f t="shared" si="866"/>
        <v>458.5</v>
      </c>
      <c r="CTU15" s="63">
        <v>644</v>
      </c>
      <c r="CTV15" s="64">
        <v>4347</v>
      </c>
      <c r="CTW15" s="64">
        <v>1113</v>
      </c>
      <c r="CTX15" s="64">
        <v>2538</v>
      </c>
      <c r="CTY15" s="64">
        <v>3782</v>
      </c>
      <c r="CTZ15" s="64">
        <v>57</v>
      </c>
      <c r="CUA15" s="64">
        <f t="shared" si="867"/>
        <v>12481</v>
      </c>
      <c r="CUB15" s="68">
        <f t="shared" si="868"/>
        <v>2080.1666666666665</v>
      </c>
      <c r="CUC15" s="63">
        <v>121</v>
      </c>
      <c r="CUD15" s="64">
        <v>84</v>
      </c>
      <c r="CUE15" s="64">
        <v>0</v>
      </c>
      <c r="CUF15" s="64">
        <v>1798</v>
      </c>
      <c r="CUG15" s="64">
        <v>100</v>
      </c>
      <c r="CUH15" s="64">
        <v>958</v>
      </c>
      <c r="CUI15" s="64">
        <f t="shared" si="869"/>
        <v>3061</v>
      </c>
      <c r="CUJ15" s="68">
        <f t="shared" si="870"/>
        <v>510.16666666666669</v>
      </c>
      <c r="CUK15" s="48">
        <v>0</v>
      </c>
      <c r="CUL15" s="49">
        <v>1427</v>
      </c>
      <c r="CUM15" s="49">
        <v>202</v>
      </c>
      <c r="CUN15" s="49">
        <v>3342</v>
      </c>
      <c r="CUO15" s="49">
        <v>1553</v>
      </c>
      <c r="CUP15" s="49">
        <v>288</v>
      </c>
      <c r="CUQ15" s="64">
        <f t="shared" si="871"/>
        <v>6812</v>
      </c>
      <c r="CUR15" s="68">
        <f t="shared" si="872"/>
        <v>1135.3333333333333</v>
      </c>
      <c r="CUS15" s="63">
        <v>1134</v>
      </c>
      <c r="CUT15" s="64">
        <v>1602</v>
      </c>
      <c r="CUU15" s="64">
        <v>0</v>
      </c>
      <c r="CUV15" s="64">
        <v>4452</v>
      </c>
      <c r="CUW15" s="64">
        <v>918</v>
      </c>
      <c r="CUX15" s="64">
        <v>123</v>
      </c>
      <c r="CUY15" s="64">
        <f t="shared" si="873"/>
        <v>8229</v>
      </c>
      <c r="CUZ15" s="68">
        <f t="shared" si="874"/>
        <v>1371.5</v>
      </c>
      <c r="CVA15" s="48">
        <v>3697</v>
      </c>
      <c r="CVB15" s="49">
        <v>2272</v>
      </c>
      <c r="CVC15" s="49">
        <v>3618</v>
      </c>
      <c r="CVD15" s="49">
        <v>2759</v>
      </c>
      <c r="CVE15" s="49">
        <v>4877</v>
      </c>
      <c r="CVF15" s="49">
        <v>120</v>
      </c>
      <c r="CVG15" s="64">
        <f t="shared" si="875"/>
        <v>17343</v>
      </c>
      <c r="CVH15" s="68">
        <f t="shared" si="876"/>
        <v>2890.5</v>
      </c>
      <c r="CVI15" s="48">
        <v>1308</v>
      </c>
      <c r="CVJ15" s="49">
        <f>SUMIF(SUMPK!$B:$B,$B:$B,SUMPK!$O:$O)</f>
        <v>0</v>
      </c>
      <c r="CVK15" s="49">
        <v>0</v>
      </c>
      <c r="CVL15" s="49">
        <v>272</v>
      </c>
      <c r="CVM15" s="49">
        <v>0</v>
      </c>
      <c r="CVN15" s="49">
        <v>978</v>
      </c>
      <c r="CVO15" s="64">
        <f t="shared" si="877"/>
        <v>2558</v>
      </c>
      <c r="CVP15" s="68">
        <f t="shared" si="878"/>
        <v>426.33333333333331</v>
      </c>
      <c r="CVQ15" s="48">
        <v>0</v>
      </c>
      <c r="CVR15" s="49">
        <v>4072</v>
      </c>
      <c r="CVS15" s="49">
        <v>895</v>
      </c>
      <c r="CVT15" s="49">
        <v>404</v>
      </c>
      <c r="CVU15" s="49">
        <v>0</v>
      </c>
      <c r="CVV15" s="49">
        <v>1538</v>
      </c>
      <c r="CVW15" s="64">
        <f t="shared" si="879"/>
        <v>6909</v>
      </c>
      <c r="CVX15" s="68">
        <f t="shared" si="880"/>
        <v>1151.5</v>
      </c>
      <c r="CVY15" s="48">
        <v>0</v>
      </c>
      <c r="CVZ15" s="49">
        <v>1620</v>
      </c>
      <c r="CWA15" s="49">
        <v>548</v>
      </c>
      <c r="CWB15" s="49">
        <v>0</v>
      </c>
      <c r="CWC15" s="49">
        <v>285</v>
      </c>
      <c r="CWD15" s="49">
        <v>540</v>
      </c>
      <c r="CWE15" s="64">
        <f t="shared" si="881"/>
        <v>2993</v>
      </c>
      <c r="CWF15" s="68">
        <f t="shared" si="882"/>
        <v>498.83333333333331</v>
      </c>
      <c r="CWG15" s="48">
        <v>747</v>
      </c>
      <c r="CWH15" s="49">
        <v>4109</v>
      </c>
      <c r="CWI15" s="49">
        <v>1291</v>
      </c>
      <c r="CWJ15" s="49">
        <v>348</v>
      </c>
      <c r="CWK15" s="49">
        <v>1794</v>
      </c>
      <c r="CWL15" s="49">
        <v>305</v>
      </c>
      <c r="CWM15" s="64">
        <f t="shared" si="883"/>
        <v>8594</v>
      </c>
      <c r="CWN15" s="68">
        <f t="shared" si="884"/>
        <v>1432.3333333333333</v>
      </c>
      <c r="CWO15" s="54">
        <v>5256</v>
      </c>
      <c r="CWP15" s="127">
        <v>2157</v>
      </c>
      <c r="CWQ15" s="127">
        <v>0</v>
      </c>
      <c r="CWR15" s="127">
        <v>0</v>
      </c>
      <c r="CWS15" s="127">
        <v>1944</v>
      </c>
      <c r="CWT15" s="127">
        <v>635</v>
      </c>
      <c r="CWU15" s="127">
        <f t="shared" si="885"/>
        <v>9992</v>
      </c>
      <c r="CWV15" s="43">
        <f t="shared" si="886"/>
        <v>1665.3333333333333</v>
      </c>
      <c r="CWW15" s="48">
        <v>1824</v>
      </c>
      <c r="CWX15" s="49">
        <v>0</v>
      </c>
      <c r="CWY15" s="49">
        <v>217</v>
      </c>
      <c r="CWZ15" s="49">
        <v>5498</v>
      </c>
      <c r="CXA15" s="49">
        <v>0</v>
      </c>
      <c r="CXB15" s="49">
        <v>3358</v>
      </c>
      <c r="CXC15" s="127">
        <f t="shared" si="887"/>
        <v>10897</v>
      </c>
      <c r="CXD15" s="43">
        <f t="shared" si="888"/>
        <v>1816.1666666666667</v>
      </c>
      <c r="CXE15" s="48">
        <v>3377</v>
      </c>
      <c r="CXF15" s="49">
        <v>0</v>
      </c>
      <c r="CXG15" s="49">
        <v>168</v>
      </c>
      <c r="CXH15" s="49">
        <v>260</v>
      </c>
      <c r="CXI15" s="49">
        <v>3559</v>
      </c>
      <c r="CXJ15" s="49">
        <v>3166</v>
      </c>
      <c r="CXK15" s="127">
        <f t="shared" si="889"/>
        <v>10530</v>
      </c>
      <c r="CXL15" s="43">
        <f t="shared" si="890"/>
        <v>1755</v>
      </c>
      <c r="CXM15" s="48">
        <v>0</v>
      </c>
      <c r="CXN15" s="49">
        <v>0</v>
      </c>
      <c r="CXO15" s="49">
        <v>5</v>
      </c>
      <c r="CXP15" s="49">
        <v>5728</v>
      </c>
      <c r="CXQ15" s="49">
        <v>2846</v>
      </c>
      <c r="CXR15" s="49">
        <v>1548</v>
      </c>
      <c r="CXS15" s="127">
        <f t="shared" si="891"/>
        <v>10127</v>
      </c>
      <c r="CXT15" s="43">
        <f t="shared" si="892"/>
        <v>1687.8333333333333</v>
      </c>
      <c r="CXU15" s="48">
        <v>1624</v>
      </c>
      <c r="CXV15" s="49">
        <v>0</v>
      </c>
      <c r="CXW15" s="49">
        <v>2078</v>
      </c>
      <c r="CXX15" s="49">
        <v>6451</v>
      </c>
      <c r="CXY15" s="49">
        <v>124</v>
      </c>
      <c r="CXZ15" s="49">
        <v>6156</v>
      </c>
      <c r="CYA15" s="127">
        <f t="shared" si="893"/>
        <v>16433</v>
      </c>
      <c r="CYB15" s="43">
        <f t="shared" si="894"/>
        <v>2738.8333333333335</v>
      </c>
      <c r="CYC15" s="48">
        <v>82</v>
      </c>
      <c r="CYD15" s="49">
        <v>0</v>
      </c>
      <c r="CYE15" s="49">
        <v>0</v>
      </c>
      <c r="CYF15" s="49">
        <v>1285</v>
      </c>
      <c r="CYG15" s="49">
        <v>141</v>
      </c>
      <c r="CYH15" s="49">
        <v>7947</v>
      </c>
      <c r="CYI15" s="127">
        <f t="shared" si="895"/>
        <v>9455</v>
      </c>
      <c r="CYJ15" s="43">
        <f t="shared" si="896"/>
        <v>1575.8333333333333</v>
      </c>
      <c r="CYK15" s="48">
        <v>0</v>
      </c>
      <c r="CYL15" s="49">
        <v>0</v>
      </c>
      <c r="CYM15" s="49">
        <v>5643</v>
      </c>
      <c r="CYN15" s="49">
        <v>948</v>
      </c>
      <c r="CYO15" s="49">
        <v>5605</v>
      </c>
      <c r="CYP15" s="49">
        <v>2052</v>
      </c>
      <c r="CYQ15" s="127">
        <f t="shared" si="897"/>
        <v>14248</v>
      </c>
      <c r="CYR15" s="43">
        <f t="shared" si="898"/>
        <v>2374.6666666666665</v>
      </c>
      <c r="CYS15" s="48">
        <v>1035</v>
      </c>
      <c r="CYT15" s="49">
        <v>1080</v>
      </c>
      <c r="CYU15" s="49">
        <v>3814</v>
      </c>
      <c r="CYV15" s="49">
        <v>78</v>
      </c>
      <c r="CYW15" s="49">
        <v>5825</v>
      </c>
      <c r="CYX15" s="49">
        <v>2786</v>
      </c>
      <c r="CYY15" s="127">
        <f t="shared" si="899"/>
        <v>14618</v>
      </c>
      <c r="CYZ15" s="43">
        <f t="shared" si="900"/>
        <v>2436.3333333333335</v>
      </c>
      <c r="CZA15" s="48">
        <v>0</v>
      </c>
      <c r="CZB15" s="49">
        <v>180</v>
      </c>
      <c r="CZC15" s="49">
        <v>648</v>
      </c>
      <c r="CZD15" s="49">
        <v>31</v>
      </c>
      <c r="CZE15" s="49">
        <v>2164</v>
      </c>
      <c r="CZF15" s="49">
        <v>1117</v>
      </c>
      <c r="CZG15" s="127">
        <f t="shared" si="901"/>
        <v>4140</v>
      </c>
      <c r="CZH15" s="43">
        <f t="shared" si="902"/>
        <v>690</v>
      </c>
      <c r="CZI15" s="48">
        <v>810</v>
      </c>
      <c r="CZJ15" s="49">
        <v>5175</v>
      </c>
      <c r="CZK15" s="49">
        <v>594</v>
      </c>
      <c r="CZL15" s="49">
        <v>877</v>
      </c>
      <c r="CZM15" s="49">
        <v>1113</v>
      </c>
      <c r="CZN15" s="49">
        <v>154</v>
      </c>
      <c r="CZO15" s="127">
        <f t="shared" si="903"/>
        <v>8723</v>
      </c>
      <c r="CZP15" s="43">
        <f t="shared" si="904"/>
        <v>1453.8333333333333</v>
      </c>
      <c r="CZQ15" s="63">
        <v>0</v>
      </c>
      <c r="CZR15" s="64">
        <v>982</v>
      </c>
      <c r="CZS15" s="64">
        <v>0</v>
      </c>
      <c r="CZT15" s="64">
        <v>2614</v>
      </c>
      <c r="CZU15" s="64">
        <v>4267</v>
      </c>
      <c r="CZV15" s="64">
        <v>511</v>
      </c>
      <c r="CZW15" s="127">
        <f t="shared" si="905"/>
        <v>8374</v>
      </c>
      <c r="CZX15" s="43">
        <f t="shared" si="906"/>
        <v>1395.6666666666667</v>
      </c>
      <c r="CZY15" s="48">
        <v>4353</v>
      </c>
      <c r="CZZ15" s="49">
        <v>1259</v>
      </c>
      <c r="DAA15" s="49">
        <v>0</v>
      </c>
      <c r="DAB15" s="49">
        <v>6804</v>
      </c>
      <c r="DAC15" s="49">
        <v>1199</v>
      </c>
      <c r="DAD15" s="49">
        <v>2462</v>
      </c>
      <c r="DAE15" s="127">
        <f t="shared" si="907"/>
        <v>16077</v>
      </c>
      <c r="DAF15" s="43">
        <f t="shared" si="908"/>
        <v>2679.5</v>
      </c>
      <c r="DAG15" s="48">
        <v>974</v>
      </c>
      <c r="DAH15" s="49">
        <v>2160</v>
      </c>
      <c r="DAI15" s="49">
        <v>862</v>
      </c>
      <c r="DAJ15" s="49">
        <v>2364</v>
      </c>
      <c r="DAK15" s="49">
        <v>2053</v>
      </c>
      <c r="DAL15" s="49">
        <v>4051</v>
      </c>
      <c r="DAM15" s="127">
        <f t="shared" si="909"/>
        <v>12464</v>
      </c>
      <c r="DAN15" s="43">
        <f t="shared" si="910"/>
        <v>2077.3333333333335</v>
      </c>
      <c r="DAO15" s="63">
        <v>1968</v>
      </c>
      <c r="DAP15" s="64">
        <v>5</v>
      </c>
      <c r="DAQ15" s="64">
        <v>0</v>
      </c>
      <c r="DAR15" s="64">
        <v>113</v>
      </c>
      <c r="DAS15" s="64">
        <v>5</v>
      </c>
      <c r="DAT15" s="64">
        <v>3278</v>
      </c>
      <c r="DAU15" s="64">
        <f t="shared" si="911"/>
        <v>5369</v>
      </c>
      <c r="DAV15" s="68">
        <f t="shared" si="912"/>
        <v>894.83333333333337</v>
      </c>
      <c r="DAW15" s="48">
        <v>1028</v>
      </c>
      <c r="DAX15" s="49">
        <v>1224</v>
      </c>
      <c r="DAY15" s="49">
        <v>4059</v>
      </c>
      <c r="DAZ15" s="49">
        <v>0</v>
      </c>
      <c r="DBA15" s="49">
        <v>864</v>
      </c>
      <c r="DBB15" s="49">
        <v>3442</v>
      </c>
      <c r="DBC15" s="64">
        <f t="shared" si="913"/>
        <v>10617</v>
      </c>
      <c r="DBD15" s="68">
        <f t="shared" si="914"/>
        <v>1769.5</v>
      </c>
      <c r="DBE15" s="63">
        <v>1512</v>
      </c>
      <c r="DBF15" s="64">
        <v>1691</v>
      </c>
      <c r="DBG15" s="64">
        <v>0</v>
      </c>
      <c r="DBH15" s="64">
        <v>1680</v>
      </c>
      <c r="DBI15" s="64">
        <v>1724</v>
      </c>
      <c r="DBJ15" s="64">
        <v>1466</v>
      </c>
      <c r="DBK15" s="64">
        <f t="shared" si="915"/>
        <v>8073</v>
      </c>
      <c r="DBL15" s="68">
        <f t="shared" si="916"/>
        <v>1345.5</v>
      </c>
      <c r="DBM15" s="48">
        <v>0</v>
      </c>
      <c r="DBN15" s="49">
        <v>1620</v>
      </c>
      <c r="DBO15" s="49">
        <v>3169</v>
      </c>
      <c r="DBP15" s="49">
        <v>0</v>
      </c>
      <c r="DBQ15" s="49">
        <v>2205</v>
      </c>
      <c r="DBR15" s="49">
        <v>2289</v>
      </c>
      <c r="DBS15" s="64">
        <f t="shared" si="917"/>
        <v>9283</v>
      </c>
      <c r="DBT15" s="68">
        <f t="shared" si="918"/>
        <v>1547.1666666666667</v>
      </c>
      <c r="DBU15" s="48">
        <v>326</v>
      </c>
      <c r="DBV15" s="49">
        <v>0</v>
      </c>
      <c r="DBW15" s="49">
        <v>1577</v>
      </c>
      <c r="DBX15" s="49">
        <v>365</v>
      </c>
      <c r="DBY15" s="49">
        <v>0</v>
      </c>
      <c r="DBZ15" s="49">
        <v>4261</v>
      </c>
      <c r="DCA15" s="64">
        <f t="shared" si="919"/>
        <v>6529</v>
      </c>
      <c r="DCB15" s="184">
        <f t="shared" si="920"/>
        <v>1088.1666666666667</v>
      </c>
      <c r="DCC15" s="195">
        <v>0</v>
      </c>
      <c r="DCD15" s="49">
        <v>1635</v>
      </c>
      <c r="DCE15" s="49">
        <v>3553</v>
      </c>
      <c r="DCF15" s="49">
        <v>836</v>
      </c>
      <c r="DCG15" s="49">
        <v>61</v>
      </c>
      <c r="DCH15" s="49">
        <v>0</v>
      </c>
      <c r="DCI15" s="64">
        <f t="shared" si="921"/>
        <v>6085</v>
      </c>
      <c r="DCJ15" s="211">
        <f t="shared" si="922"/>
        <v>1014.1666666666666</v>
      </c>
      <c r="DCK15" s="195">
        <v>7230</v>
      </c>
      <c r="DCL15" s="49">
        <v>453</v>
      </c>
      <c r="DCM15" s="49">
        <v>0</v>
      </c>
      <c r="DCN15" s="49">
        <v>1819</v>
      </c>
      <c r="DCO15" s="49">
        <v>3283</v>
      </c>
      <c r="DCP15" s="49">
        <v>0</v>
      </c>
      <c r="DCQ15" s="64">
        <f t="shared" si="923"/>
        <v>12785</v>
      </c>
      <c r="DCR15" s="211">
        <f t="shared" si="924"/>
        <v>2130.8333333333335</v>
      </c>
      <c r="DCS15" s="195">
        <v>648</v>
      </c>
      <c r="DCT15" s="49">
        <v>5634</v>
      </c>
      <c r="DCU15" s="49">
        <v>1233</v>
      </c>
      <c r="DCV15" s="49">
        <v>216</v>
      </c>
      <c r="DCW15" s="49">
        <v>880</v>
      </c>
      <c r="DCX15" s="49">
        <v>117</v>
      </c>
      <c r="DCY15" s="64">
        <f t="shared" si="925"/>
        <v>8728</v>
      </c>
      <c r="DCZ15" s="184">
        <f t="shared" si="926"/>
        <v>1454.6666666666667</v>
      </c>
      <c r="DDA15" s="195">
        <v>540</v>
      </c>
      <c r="DDB15" s="49">
        <v>5260</v>
      </c>
      <c r="DDC15" s="49">
        <v>0</v>
      </c>
      <c r="DDD15" s="49">
        <v>4325</v>
      </c>
      <c r="DDE15" s="49">
        <v>1026</v>
      </c>
      <c r="DDF15" s="49">
        <v>3081</v>
      </c>
      <c r="DDG15" s="64">
        <f t="shared" si="927"/>
        <v>14232</v>
      </c>
      <c r="DDH15" s="211">
        <f t="shared" si="928"/>
        <v>2372</v>
      </c>
      <c r="DDI15" s="458">
        <v>6210</v>
      </c>
      <c r="DDJ15" s="83">
        <v>796</v>
      </c>
      <c r="DDK15" s="83">
        <v>0</v>
      </c>
      <c r="DDL15" s="83">
        <v>0</v>
      </c>
      <c r="DDM15" s="83">
        <v>96</v>
      </c>
      <c r="DDN15" s="83">
        <v>0</v>
      </c>
      <c r="DDO15" s="64">
        <f t="shared" si="929"/>
        <v>7102</v>
      </c>
      <c r="DDP15" s="184">
        <f t="shared" si="930"/>
        <v>1183.6666666666667</v>
      </c>
      <c r="DDQ15" s="195">
        <v>102</v>
      </c>
      <c r="DDR15" s="49">
        <v>0</v>
      </c>
      <c r="DDS15" s="49">
        <v>648</v>
      </c>
      <c r="DDT15" s="49">
        <v>1480</v>
      </c>
      <c r="DDU15" s="49">
        <v>0</v>
      </c>
      <c r="DDV15" s="49">
        <v>0</v>
      </c>
      <c r="DDW15" s="64">
        <f t="shared" si="931"/>
        <v>2230</v>
      </c>
      <c r="DDX15" s="211">
        <f t="shared" si="932"/>
        <v>371.66666666666669</v>
      </c>
      <c r="DDY15" s="464">
        <v>0</v>
      </c>
      <c r="DDZ15" s="127">
        <v>0</v>
      </c>
      <c r="DEA15" s="127">
        <v>3193</v>
      </c>
      <c r="DEB15" s="127">
        <v>0</v>
      </c>
      <c r="DEC15" s="127">
        <v>4690</v>
      </c>
      <c r="DED15" s="127">
        <v>0</v>
      </c>
      <c r="DEE15" s="127">
        <f t="shared" si="933"/>
        <v>7883</v>
      </c>
      <c r="DEF15" s="214">
        <f t="shared" si="934"/>
        <v>1313.8333333333333</v>
      </c>
      <c r="DEG15" s="195">
        <v>3996</v>
      </c>
      <c r="DEH15" s="49">
        <v>892</v>
      </c>
      <c r="DEI15" s="49">
        <v>0</v>
      </c>
      <c r="DEJ15" s="49">
        <v>119</v>
      </c>
      <c r="DEK15" s="49">
        <v>479</v>
      </c>
      <c r="DEL15" s="49">
        <v>805</v>
      </c>
      <c r="DEM15" s="127">
        <f t="shared" si="935"/>
        <v>6291</v>
      </c>
      <c r="DEN15" s="101">
        <f t="shared" si="936"/>
        <v>1048.5</v>
      </c>
      <c r="DEO15" s="195">
        <v>572</v>
      </c>
      <c r="DEP15" s="49">
        <v>5524</v>
      </c>
      <c r="DEQ15" s="49">
        <v>0</v>
      </c>
      <c r="DER15" s="49">
        <v>0</v>
      </c>
      <c r="DES15" s="49">
        <v>5789</v>
      </c>
      <c r="DET15" s="49">
        <v>0</v>
      </c>
      <c r="DEU15" s="127">
        <f t="shared" si="937"/>
        <v>11885</v>
      </c>
      <c r="DEV15" s="101">
        <f t="shared" si="938"/>
        <v>1980.8333333333333</v>
      </c>
      <c r="DEW15" s="48">
        <v>1553</v>
      </c>
      <c r="DEX15" s="49">
        <v>0</v>
      </c>
      <c r="DEY15" s="49">
        <v>1437</v>
      </c>
      <c r="DEZ15" s="49">
        <v>4752</v>
      </c>
      <c r="DFA15" s="49">
        <v>957</v>
      </c>
      <c r="DFB15" s="49">
        <v>72</v>
      </c>
      <c r="DFC15" s="127">
        <f t="shared" si="939"/>
        <v>8771</v>
      </c>
      <c r="DFD15" s="43">
        <f t="shared" si="940"/>
        <v>1461.8333333333333</v>
      </c>
      <c r="DFE15" s="63">
        <v>5</v>
      </c>
      <c r="DFF15" s="64">
        <v>712</v>
      </c>
      <c r="DFG15" s="64">
        <v>2145</v>
      </c>
      <c r="DFH15" s="64">
        <v>6</v>
      </c>
      <c r="DFI15" s="64">
        <v>0</v>
      </c>
      <c r="DFJ15" s="64">
        <v>1472</v>
      </c>
      <c r="DFK15" s="127">
        <f t="shared" si="941"/>
        <v>4340</v>
      </c>
      <c r="DFL15" s="43">
        <f t="shared" si="942"/>
        <v>723.33333333333337</v>
      </c>
      <c r="DFM15" s="48">
        <v>774</v>
      </c>
      <c r="DFN15" s="49">
        <v>961</v>
      </c>
      <c r="DFO15" s="49">
        <v>83</v>
      </c>
      <c r="DFP15" s="49">
        <v>3912</v>
      </c>
      <c r="DFQ15" s="49">
        <v>69</v>
      </c>
      <c r="DFR15" s="49">
        <v>69</v>
      </c>
      <c r="DFS15" s="127">
        <f t="shared" si="943"/>
        <v>5868</v>
      </c>
      <c r="DFT15" s="43">
        <f t="shared" si="944"/>
        <v>978</v>
      </c>
      <c r="DFU15" s="48">
        <v>5076</v>
      </c>
      <c r="DFV15" s="49">
        <v>2291</v>
      </c>
      <c r="DFW15" s="49">
        <v>149</v>
      </c>
      <c r="DFX15" s="49">
        <v>2935</v>
      </c>
      <c r="DFY15" s="49">
        <v>2535</v>
      </c>
      <c r="DFZ15" s="49">
        <v>1713</v>
      </c>
      <c r="DGA15" s="127">
        <f t="shared" si="945"/>
        <v>14699</v>
      </c>
      <c r="DGB15" s="43">
        <f t="shared" si="946"/>
        <v>2449.8333333333335</v>
      </c>
      <c r="DGC15" s="63">
        <v>0</v>
      </c>
      <c r="DGD15" s="64">
        <v>0</v>
      </c>
      <c r="DGE15" s="64">
        <v>1024</v>
      </c>
      <c r="DGF15" s="64">
        <v>0</v>
      </c>
      <c r="DGG15" s="64">
        <v>254</v>
      </c>
      <c r="DGH15" s="64">
        <v>853</v>
      </c>
      <c r="DGI15" s="64">
        <f t="shared" si="947"/>
        <v>2131</v>
      </c>
      <c r="DGJ15" s="68">
        <f t="shared" si="948"/>
        <v>355.16666666666669</v>
      </c>
      <c r="DGK15" s="63">
        <v>2802</v>
      </c>
      <c r="DGL15" s="64">
        <v>1806</v>
      </c>
      <c r="DGM15" s="64">
        <v>929</v>
      </c>
      <c r="DGN15" s="64">
        <v>0</v>
      </c>
      <c r="DGO15" s="64">
        <v>5578</v>
      </c>
      <c r="DGP15" s="64">
        <v>1450</v>
      </c>
      <c r="DGQ15" s="64">
        <f t="shared" si="949"/>
        <v>12565</v>
      </c>
      <c r="DGR15" s="68">
        <f t="shared" si="950"/>
        <v>2094.1666666666665</v>
      </c>
      <c r="DGS15" s="63">
        <v>233</v>
      </c>
      <c r="DGT15" s="64">
        <v>0</v>
      </c>
      <c r="DGU15" s="64">
        <v>2418</v>
      </c>
      <c r="DGV15" s="64">
        <v>6222</v>
      </c>
      <c r="DGW15" s="64">
        <v>1618</v>
      </c>
      <c r="DGX15" s="64">
        <v>2032</v>
      </c>
      <c r="DGY15" s="64">
        <f t="shared" si="951"/>
        <v>12523</v>
      </c>
      <c r="DGZ15" s="68">
        <f t="shared" si="952"/>
        <v>2087.1666666666665</v>
      </c>
      <c r="DHA15" s="478">
        <v>2922</v>
      </c>
      <c r="DHB15" s="58">
        <v>247</v>
      </c>
      <c r="DHC15" s="58">
        <v>0</v>
      </c>
      <c r="DHD15" s="58">
        <v>0</v>
      </c>
      <c r="DHE15" s="58">
        <v>0</v>
      </c>
      <c r="DHF15" s="58">
        <v>51</v>
      </c>
      <c r="DHG15" s="64">
        <f t="shared" si="953"/>
        <v>3220</v>
      </c>
      <c r="DHH15" s="68">
        <f t="shared" si="954"/>
        <v>536.66666666666663</v>
      </c>
      <c r="DHI15" s="63">
        <v>64</v>
      </c>
      <c r="DHJ15" s="64">
        <v>1916</v>
      </c>
      <c r="DHK15" s="64">
        <v>247</v>
      </c>
      <c r="DHL15" s="64">
        <v>4591</v>
      </c>
      <c r="DHM15" s="64">
        <v>3582</v>
      </c>
      <c r="DHN15" s="64">
        <v>898</v>
      </c>
      <c r="DHO15" s="64">
        <f t="shared" si="955"/>
        <v>11298</v>
      </c>
      <c r="DHP15" s="68">
        <f t="shared" si="956"/>
        <v>1883</v>
      </c>
      <c r="DHQ15" s="63">
        <v>1794</v>
      </c>
      <c r="DHR15" s="64">
        <v>1099</v>
      </c>
      <c r="DHS15" s="64">
        <v>3984</v>
      </c>
      <c r="DHT15" s="64">
        <v>1524</v>
      </c>
      <c r="DHU15" s="64">
        <v>0</v>
      </c>
      <c r="DHV15" s="64">
        <v>50</v>
      </c>
      <c r="DHW15" s="64">
        <f t="shared" si="957"/>
        <v>8451</v>
      </c>
      <c r="DHX15" s="68">
        <f t="shared" si="958"/>
        <v>1408.5</v>
      </c>
      <c r="DHY15" s="63">
        <v>0</v>
      </c>
      <c r="DHZ15" s="64">
        <v>0</v>
      </c>
      <c r="DIA15" s="64">
        <v>2862</v>
      </c>
      <c r="DIB15" s="64">
        <v>152</v>
      </c>
      <c r="DIC15" s="64">
        <v>3387</v>
      </c>
      <c r="DID15" s="64">
        <v>0</v>
      </c>
      <c r="DIE15" s="64">
        <f t="shared" si="959"/>
        <v>6401</v>
      </c>
      <c r="DIF15" s="68">
        <f t="shared" si="960"/>
        <v>1066.8333333333333</v>
      </c>
      <c r="DIG15" s="63">
        <v>0</v>
      </c>
      <c r="DIH15" s="64">
        <v>1430</v>
      </c>
      <c r="DII15" s="64">
        <v>1243</v>
      </c>
      <c r="DIJ15" s="64">
        <v>148</v>
      </c>
      <c r="DIK15" s="64">
        <v>6253</v>
      </c>
      <c r="DIL15" s="64">
        <v>47</v>
      </c>
      <c r="DIM15" s="64">
        <f t="shared" si="961"/>
        <v>9121</v>
      </c>
      <c r="DIN15" s="68">
        <f t="shared" si="962"/>
        <v>1520.1666666666667</v>
      </c>
      <c r="DIO15" s="63">
        <v>4060</v>
      </c>
      <c r="DIP15" s="64">
        <v>354</v>
      </c>
      <c r="DIQ15" s="64">
        <v>4</v>
      </c>
      <c r="DIR15" s="64">
        <v>944</v>
      </c>
      <c r="DIS15" s="64">
        <v>638</v>
      </c>
      <c r="DIT15" s="64">
        <v>2593</v>
      </c>
      <c r="DIU15" s="64">
        <f t="shared" si="963"/>
        <v>8593</v>
      </c>
      <c r="DIV15" s="68">
        <f t="shared" si="964"/>
        <v>1432.1666666666667</v>
      </c>
      <c r="DIW15" s="63">
        <v>1404</v>
      </c>
      <c r="DIX15" s="64">
        <v>837</v>
      </c>
      <c r="DIY15" s="64">
        <v>0</v>
      </c>
      <c r="DIZ15" s="64">
        <v>1111</v>
      </c>
      <c r="DJA15" s="64">
        <v>898</v>
      </c>
      <c r="DJB15" s="64"/>
      <c r="DJC15" s="64">
        <f t="shared" si="965"/>
        <v>4250</v>
      </c>
      <c r="DJD15" s="68">
        <f t="shared" si="966"/>
        <v>708.33333333333337</v>
      </c>
      <c r="DJE15" s="63">
        <v>4320</v>
      </c>
      <c r="DJF15" s="64">
        <v>315</v>
      </c>
      <c r="DJG15" s="64">
        <v>6208</v>
      </c>
      <c r="DJH15" s="64">
        <v>667</v>
      </c>
      <c r="DJI15" s="64">
        <v>1944</v>
      </c>
      <c r="DJJ15" s="64">
        <v>2504</v>
      </c>
      <c r="DJK15" s="64">
        <f t="shared" si="967"/>
        <v>15958</v>
      </c>
      <c r="DJL15" s="68">
        <f t="shared" si="968"/>
        <v>2659.6666666666665</v>
      </c>
      <c r="DJM15" s="63">
        <v>137</v>
      </c>
      <c r="DJN15" s="64">
        <v>6</v>
      </c>
      <c r="DJO15" s="64">
        <v>4358</v>
      </c>
      <c r="DJP15" s="64">
        <v>0</v>
      </c>
      <c r="DJQ15" s="64">
        <v>0</v>
      </c>
      <c r="DJR15" s="64">
        <v>885</v>
      </c>
      <c r="DJS15" s="64">
        <f t="shared" si="969"/>
        <v>5386</v>
      </c>
      <c r="DJT15" s="68">
        <f t="shared" si="970"/>
        <v>897.66666666666663</v>
      </c>
      <c r="DJU15" s="63">
        <v>0</v>
      </c>
      <c r="DJV15" s="64">
        <v>4452</v>
      </c>
      <c r="DJW15" s="64">
        <v>5736</v>
      </c>
      <c r="DJX15" s="64">
        <v>5</v>
      </c>
      <c r="DJY15" s="64">
        <v>1988</v>
      </c>
      <c r="DJZ15" s="64">
        <v>0</v>
      </c>
      <c r="DKA15" s="64">
        <f t="shared" si="971"/>
        <v>12181</v>
      </c>
      <c r="DKB15" s="68">
        <f t="shared" si="972"/>
        <v>2030.1666666666667</v>
      </c>
      <c r="DKC15" s="54">
        <v>0</v>
      </c>
      <c r="DKD15" s="127">
        <v>594</v>
      </c>
      <c r="DKE15" s="127">
        <v>2582</v>
      </c>
      <c r="DKF15" s="127">
        <v>4872</v>
      </c>
      <c r="DKG15" s="127">
        <v>4673</v>
      </c>
      <c r="DKH15" s="127">
        <v>0</v>
      </c>
      <c r="DKI15" s="64">
        <f t="shared" si="973"/>
        <v>12721</v>
      </c>
      <c r="DKJ15" s="68">
        <f t="shared" si="974"/>
        <v>2120.1666666666665</v>
      </c>
      <c r="DKK15" s="63">
        <v>0</v>
      </c>
      <c r="DKL15" s="64">
        <v>35</v>
      </c>
      <c r="DKM15" s="64">
        <v>1899</v>
      </c>
      <c r="DKN15" s="64">
        <v>5670</v>
      </c>
      <c r="DKO15" s="64">
        <v>586</v>
      </c>
      <c r="DKP15" s="64">
        <v>0</v>
      </c>
      <c r="DKQ15" s="64">
        <f t="shared" si="975"/>
        <v>8190</v>
      </c>
      <c r="DKR15" s="68">
        <f t="shared" si="976"/>
        <v>1365</v>
      </c>
      <c r="DKS15" s="48">
        <v>2611</v>
      </c>
      <c r="DKT15" s="49">
        <v>0</v>
      </c>
      <c r="DKU15" s="49">
        <v>476</v>
      </c>
      <c r="DKV15" s="49">
        <v>3323</v>
      </c>
      <c r="DKW15" s="49">
        <v>0</v>
      </c>
      <c r="DKX15" s="49">
        <v>6651</v>
      </c>
      <c r="DKY15" s="64">
        <f t="shared" si="977"/>
        <v>13061</v>
      </c>
      <c r="DKZ15" s="68">
        <f t="shared" si="978"/>
        <v>2176.8333333333335</v>
      </c>
      <c r="DLA15" s="63">
        <v>0</v>
      </c>
      <c r="DLB15" s="64">
        <v>0</v>
      </c>
      <c r="DLC15" s="64">
        <v>1782</v>
      </c>
      <c r="DLD15" s="64">
        <v>588</v>
      </c>
      <c r="DLE15" s="64">
        <v>756</v>
      </c>
      <c r="DLF15" s="64">
        <v>3948</v>
      </c>
      <c r="DLG15" s="64">
        <f t="shared" si="979"/>
        <v>7074</v>
      </c>
      <c r="DLH15" s="68">
        <f t="shared" si="980"/>
        <v>1179</v>
      </c>
      <c r="DLI15" s="48">
        <v>2204</v>
      </c>
      <c r="DLJ15" s="49">
        <v>0</v>
      </c>
      <c r="DLK15" s="49">
        <v>120</v>
      </c>
      <c r="DLL15" s="49">
        <v>2865</v>
      </c>
      <c r="DLM15" s="49">
        <v>2805</v>
      </c>
      <c r="DLN15" s="49">
        <v>488</v>
      </c>
      <c r="DLO15" s="64">
        <f t="shared" si="981"/>
        <v>8482</v>
      </c>
      <c r="DLP15" s="68">
        <f t="shared" si="982"/>
        <v>1413.6666666666667</v>
      </c>
      <c r="DLQ15" s="48">
        <v>4472</v>
      </c>
      <c r="DLR15" s="49">
        <v>131</v>
      </c>
      <c r="DLS15" s="49">
        <v>670</v>
      </c>
      <c r="DLT15" s="49">
        <v>3397</v>
      </c>
      <c r="DLU15" s="49">
        <v>4020</v>
      </c>
      <c r="DLV15" s="49">
        <v>1514</v>
      </c>
      <c r="DLW15" s="64">
        <f t="shared" si="983"/>
        <v>14204</v>
      </c>
      <c r="DLX15" s="68">
        <f t="shared" si="984"/>
        <v>2367.3333333333335</v>
      </c>
      <c r="DLY15" s="63">
        <v>1165</v>
      </c>
      <c r="DLZ15" s="64">
        <v>4822</v>
      </c>
      <c r="DMA15" s="64">
        <v>5642</v>
      </c>
      <c r="DMB15" s="64">
        <v>2333</v>
      </c>
      <c r="DMC15" s="64">
        <v>1737</v>
      </c>
      <c r="DMD15" s="64">
        <v>2141</v>
      </c>
      <c r="DME15" s="64">
        <f t="shared" si="985"/>
        <v>17840</v>
      </c>
      <c r="DMF15" s="68">
        <f t="shared" si="986"/>
        <v>2973.3333333333335</v>
      </c>
      <c r="DMG15" s="48">
        <v>2449</v>
      </c>
      <c r="DMH15" s="49">
        <v>796</v>
      </c>
      <c r="DMI15" s="49">
        <v>2053</v>
      </c>
      <c r="DMJ15" s="49">
        <v>3910</v>
      </c>
      <c r="DMK15" s="49">
        <v>2480</v>
      </c>
      <c r="DML15" s="49">
        <v>1674</v>
      </c>
      <c r="DMM15" s="64">
        <f t="shared" si="987"/>
        <v>13362</v>
      </c>
      <c r="DMN15" s="68">
        <f t="shared" si="988"/>
        <v>2227</v>
      </c>
      <c r="DMO15" s="63">
        <v>1064</v>
      </c>
      <c r="DMP15" s="64">
        <v>52</v>
      </c>
      <c r="DMQ15" s="64">
        <v>3997</v>
      </c>
      <c r="DMR15" s="64">
        <v>111</v>
      </c>
      <c r="DMS15" s="64">
        <v>671</v>
      </c>
      <c r="DMT15" s="64">
        <v>174</v>
      </c>
      <c r="DMU15" s="64">
        <f t="shared" si="989"/>
        <v>6069</v>
      </c>
      <c r="DMV15" s="68">
        <f t="shared" si="990"/>
        <v>1011.5</v>
      </c>
      <c r="DMW15" s="63">
        <v>2754</v>
      </c>
      <c r="DMX15" s="64">
        <v>245</v>
      </c>
      <c r="DMY15" s="64">
        <v>0</v>
      </c>
      <c r="DMZ15" s="64">
        <v>1118</v>
      </c>
      <c r="DNA15" s="64">
        <v>41</v>
      </c>
      <c r="DNB15" s="64">
        <v>609</v>
      </c>
      <c r="DNC15" s="64">
        <f t="shared" si="991"/>
        <v>4767</v>
      </c>
      <c r="DND15" s="68">
        <f t="shared" si="992"/>
        <v>794.5</v>
      </c>
      <c r="DNE15" s="63">
        <v>1631</v>
      </c>
      <c r="DNF15" s="64">
        <v>0</v>
      </c>
      <c r="DNG15" s="64">
        <v>518</v>
      </c>
      <c r="DNH15" s="64">
        <v>1590</v>
      </c>
      <c r="DNI15" s="64">
        <v>0</v>
      </c>
      <c r="DNJ15" s="64">
        <v>6945</v>
      </c>
      <c r="DNK15" s="64">
        <f t="shared" si="993"/>
        <v>10684</v>
      </c>
      <c r="DNL15" s="68">
        <f t="shared" si="994"/>
        <v>1780.6666666666667</v>
      </c>
      <c r="DNM15" s="63">
        <v>682</v>
      </c>
      <c r="DNN15" s="64">
        <v>1197</v>
      </c>
      <c r="DNO15" s="64">
        <v>5759</v>
      </c>
      <c r="DNP15" s="64">
        <v>0</v>
      </c>
      <c r="DNQ15" s="64">
        <v>450</v>
      </c>
      <c r="DNR15" s="64">
        <v>6</v>
      </c>
      <c r="DNS15" s="64">
        <f t="shared" si="995"/>
        <v>8094</v>
      </c>
      <c r="DNT15" s="68">
        <f t="shared" si="996"/>
        <v>1349</v>
      </c>
      <c r="DNU15" s="63">
        <v>1943</v>
      </c>
      <c r="DNV15" s="64">
        <v>6</v>
      </c>
      <c r="DNW15" s="64">
        <v>2714</v>
      </c>
      <c r="DNX15" s="64">
        <v>4445</v>
      </c>
      <c r="DNY15" s="64">
        <v>2268</v>
      </c>
      <c r="DNZ15" s="64">
        <v>482</v>
      </c>
      <c r="DOA15" s="64">
        <f t="shared" si="997"/>
        <v>11858</v>
      </c>
      <c r="DOB15" s="68">
        <f t="shared" si="998"/>
        <v>1976.3333333333333</v>
      </c>
      <c r="DOC15" s="63">
        <v>1336</v>
      </c>
      <c r="DOD15" s="64">
        <v>3007</v>
      </c>
      <c r="DOE15" s="64">
        <v>2980</v>
      </c>
      <c r="DOF15" s="64">
        <v>411</v>
      </c>
      <c r="DOG15" s="64">
        <v>0</v>
      </c>
      <c r="DOH15" s="64">
        <v>259</v>
      </c>
      <c r="DOI15" s="64">
        <f t="shared" si="999"/>
        <v>7993</v>
      </c>
      <c r="DOJ15" s="68">
        <f t="shared" si="1000"/>
        <v>1332.1666666666667</v>
      </c>
      <c r="DOK15" s="63">
        <v>216</v>
      </c>
      <c r="DOL15" s="64">
        <v>5893</v>
      </c>
      <c r="DOM15" s="64">
        <v>42</v>
      </c>
      <c r="DON15" s="64">
        <v>0</v>
      </c>
      <c r="DOO15" s="64">
        <v>0</v>
      </c>
      <c r="DOP15" s="64">
        <v>7</v>
      </c>
      <c r="DOQ15" s="64">
        <f t="shared" si="1001"/>
        <v>6158</v>
      </c>
      <c r="DOR15" s="68">
        <f t="shared" si="1002"/>
        <v>1026.3333333333333</v>
      </c>
      <c r="DOS15" s="63">
        <v>3918</v>
      </c>
      <c r="DOT15" s="64">
        <v>2502</v>
      </c>
      <c r="DOU15" s="64">
        <v>1569</v>
      </c>
      <c r="DOV15" s="64">
        <v>377</v>
      </c>
      <c r="DOW15" s="64">
        <v>3267</v>
      </c>
      <c r="DOX15" s="64">
        <v>977</v>
      </c>
      <c r="DOY15" s="64">
        <f t="shared" si="1003"/>
        <v>12610</v>
      </c>
      <c r="DOZ15" s="68">
        <f t="shared" si="1004"/>
        <v>2101.6666666666665</v>
      </c>
      <c r="DPA15" s="63">
        <v>4490</v>
      </c>
      <c r="DPB15" s="64">
        <v>0</v>
      </c>
      <c r="DPC15" s="64">
        <v>0</v>
      </c>
      <c r="DPD15" s="64">
        <v>0</v>
      </c>
      <c r="DPE15" s="64">
        <v>5518</v>
      </c>
      <c r="DPF15" s="64">
        <v>129</v>
      </c>
      <c r="DPG15" s="64">
        <f t="shared" si="1005"/>
        <v>10137</v>
      </c>
      <c r="DPH15" s="68">
        <f t="shared" si="1006"/>
        <v>1689.5</v>
      </c>
      <c r="DPI15" s="63">
        <v>2221</v>
      </c>
      <c r="DPJ15" s="64">
        <v>971</v>
      </c>
      <c r="DPK15" s="64">
        <v>5144</v>
      </c>
      <c r="DPL15" s="64">
        <v>0</v>
      </c>
      <c r="DPM15" s="64">
        <v>0</v>
      </c>
      <c r="DPN15" s="64">
        <v>2023</v>
      </c>
      <c r="DPO15" s="64">
        <f t="shared" si="1007"/>
        <v>10359</v>
      </c>
      <c r="DPP15" s="68">
        <f t="shared" si="1008"/>
        <v>1726.5</v>
      </c>
      <c r="DPQ15" s="63">
        <v>0</v>
      </c>
      <c r="DPR15" s="64">
        <v>5512</v>
      </c>
      <c r="DPS15" s="64">
        <v>83</v>
      </c>
      <c r="DPT15" s="64">
        <v>864</v>
      </c>
      <c r="DPU15" s="64">
        <v>1599</v>
      </c>
      <c r="DPV15" s="64">
        <v>160</v>
      </c>
      <c r="DPW15" s="64">
        <f t="shared" si="1009"/>
        <v>8218</v>
      </c>
      <c r="DPX15" s="68">
        <f t="shared" si="1010"/>
        <v>1369.6666666666667</v>
      </c>
      <c r="DPY15" s="63">
        <v>4806</v>
      </c>
      <c r="DPZ15" s="64">
        <v>2747</v>
      </c>
      <c r="DQA15" s="64">
        <f>SUMIF(SUMPK!$B:$B,$B:$B,SUMPK!$O:$O)</f>
        <v>0</v>
      </c>
      <c r="DQB15" s="64">
        <v>6003</v>
      </c>
      <c r="DQC15" s="64">
        <v>0</v>
      </c>
      <c r="DQD15" s="64">
        <v>0</v>
      </c>
      <c r="DQE15" s="64">
        <f t="shared" si="1011"/>
        <v>13556</v>
      </c>
      <c r="DQF15" s="68">
        <f t="shared" si="1012"/>
        <v>2259.3333333333335</v>
      </c>
      <c r="DQG15" s="63">
        <v>3137</v>
      </c>
      <c r="DQH15" s="64">
        <v>0</v>
      </c>
      <c r="DQI15" s="64">
        <v>0</v>
      </c>
      <c r="DQJ15" s="64">
        <v>6606</v>
      </c>
      <c r="DQK15" s="64">
        <v>2243</v>
      </c>
      <c r="DQL15" s="64">
        <v>0</v>
      </c>
      <c r="DQM15" s="64">
        <f t="shared" si="1013"/>
        <v>11986</v>
      </c>
      <c r="DQN15" s="68">
        <f t="shared" si="1014"/>
        <v>1997.6666666666667</v>
      </c>
      <c r="DQO15" s="48">
        <v>2890</v>
      </c>
      <c r="DQP15" s="49">
        <v>6</v>
      </c>
      <c r="DQQ15" s="49">
        <v>2404</v>
      </c>
      <c r="DQR15" s="49">
        <v>1380</v>
      </c>
      <c r="DQS15" s="49">
        <v>4745</v>
      </c>
      <c r="DQT15" s="49">
        <v>0</v>
      </c>
      <c r="DQU15" s="64">
        <f t="shared" si="1015"/>
        <v>11425</v>
      </c>
      <c r="DQV15" s="68">
        <f t="shared" si="1016"/>
        <v>1904.1666666666667</v>
      </c>
      <c r="DQW15" s="63">
        <v>6452</v>
      </c>
      <c r="DQX15" s="64">
        <v>1318</v>
      </c>
      <c r="DQY15" s="64">
        <v>6</v>
      </c>
      <c r="DQZ15" s="64">
        <v>2151</v>
      </c>
      <c r="DRA15" s="64">
        <v>0</v>
      </c>
      <c r="DRB15" s="64">
        <v>0</v>
      </c>
      <c r="DRC15" s="64">
        <f t="shared" si="1017"/>
        <v>9927</v>
      </c>
      <c r="DRD15" s="68">
        <f t="shared" si="1018"/>
        <v>1654.5</v>
      </c>
      <c r="DRE15" s="63">
        <v>4752</v>
      </c>
      <c r="DRF15" s="64">
        <v>2033</v>
      </c>
      <c r="DRG15" s="64">
        <v>423</v>
      </c>
      <c r="DRH15" s="64">
        <v>0</v>
      </c>
      <c r="DRI15" s="64">
        <v>0</v>
      </c>
      <c r="DRJ15" s="64">
        <v>0</v>
      </c>
      <c r="DRK15" s="64">
        <f t="shared" si="1019"/>
        <v>7208</v>
      </c>
      <c r="DRL15" s="68">
        <f t="shared" si="1020"/>
        <v>1201.3333333333333</v>
      </c>
      <c r="DRM15" s="63">
        <v>1458</v>
      </c>
      <c r="DRN15" s="64">
        <v>1106</v>
      </c>
      <c r="DRO15" s="64">
        <v>81</v>
      </c>
      <c r="DRP15" s="64">
        <v>2514</v>
      </c>
      <c r="DRQ15" s="64">
        <v>2978</v>
      </c>
      <c r="DRR15" s="64">
        <v>0</v>
      </c>
      <c r="DRS15" s="64">
        <f t="shared" si="1021"/>
        <v>8137</v>
      </c>
      <c r="DRT15" s="68">
        <f t="shared" si="1022"/>
        <v>1356.1666666666667</v>
      </c>
      <c r="DRU15" s="63">
        <v>1323</v>
      </c>
      <c r="DRV15" s="64">
        <v>0</v>
      </c>
      <c r="DRW15" s="64">
        <v>0</v>
      </c>
      <c r="DRX15" s="64">
        <v>0</v>
      </c>
      <c r="DRY15" s="64">
        <v>1409</v>
      </c>
      <c r="DRZ15" s="64">
        <v>6216</v>
      </c>
      <c r="DSA15" s="64">
        <f t="shared" si="1023"/>
        <v>8948</v>
      </c>
      <c r="DSB15" s="68">
        <f t="shared" si="1024"/>
        <v>1491.3333333333333</v>
      </c>
      <c r="DSC15" s="48">
        <v>1458</v>
      </c>
      <c r="DSD15" s="49">
        <v>1716</v>
      </c>
      <c r="DSE15" s="49">
        <v>5</v>
      </c>
      <c r="DSF15" s="49">
        <v>0</v>
      </c>
      <c r="DSG15" s="49">
        <v>0</v>
      </c>
      <c r="DSH15" s="49">
        <v>3095</v>
      </c>
      <c r="DSI15" s="64">
        <f t="shared" si="1025"/>
        <v>6274</v>
      </c>
      <c r="DSJ15" s="68">
        <f t="shared" si="1026"/>
        <v>1045.6666666666667</v>
      </c>
      <c r="DSK15" s="63">
        <v>3886</v>
      </c>
      <c r="DSL15" s="64">
        <v>999</v>
      </c>
      <c r="DSM15" s="64">
        <v>0</v>
      </c>
      <c r="DSO15" s="64">
        <v>960</v>
      </c>
      <c r="DSP15" s="64">
        <v>3048</v>
      </c>
      <c r="DSQ15" s="64">
        <f t="shared" si="457"/>
        <v>8893</v>
      </c>
      <c r="DSR15" s="68">
        <f t="shared" si="1027"/>
        <v>1482.1666666666667</v>
      </c>
      <c r="DSS15" s="82">
        <v>0</v>
      </c>
      <c r="DST15" s="83">
        <v>2916</v>
      </c>
      <c r="DSU15" s="83">
        <v>778</v>
      </c>
      <c r="DSV15" s="83">
        <v>2088</v>
      </c>
      <c r="DSW15" s="83">
        <v>1222</v>
      </c>
      <c r="DSX15" s="83">
        <v>3327</v>
      </c>
      <c r="DSY15" s="64">
        <f t="shared" si="1028"/>
        <v>10331</v>
      </c>
      <c r="DSZ15" s="68">
        <f t="shared" si="1029"/>
        <v>1721.8333333333333</v>
      </c>
      <c r="DTA15" s="48">
        <v>746</v>
      </c>
      <c r="DTB15" s="49">
        <v>1667</v>
      </c>
      <c r="DTC15" s="49">
        <v>1279</v>
      </c>
      <c r="DTD15" s="49">
        <v>524</v>
      </c>
      <c r="DTE15" s="49">
        <v>2726</v>
      </c>
      <c r="DTF15" s="49">
        <v>358</v>
      </c>
      <c r="DTG15" s="64">
        <f t="shared" si="1030"/>
        <v>7300</v>
      </c>
      <c r="DTH15" s="68">
        <f t="shared" si="1031"/>
        <v>1216.6666666666667</v>
      </c>
      <c r="DTI15" s="48">
        <v>2707</v>
      </c>
      <c r="DTJ15" s="49">
        <v>390</v>
      </c>
      <c r="DTK15" s="49">
        <v>2974</v>
      </c>
      <c r="DTL15" s="49">
        <v>105</v>
      </c>
      <c r="DTM15" s="49">
        <v>0</v>
      </c>
      <c r="DTN15" s="49">
        <v>0</v>
      </c>
      <c r="DTO15" s="64">
        <f t="shared" si="1032"/>
        <v>6176</v>
      </c>
      <c r="DTP15" s="68">
        <f t="shared" si="1033"/>
        <v>1029.3333333333333</v>
      </c>
      <c r="DTQ15" s="48">
        <v>0</v>
      </c>
      <c r="DTR15" s="49">
        <v>98</v>
      </c>
      <c r="DTS15" s="49">
        <v>199</v>
      </c>
      <c r="DTT15" s="49">
        <v>954</v>
      </c>
      <c r="DTU15" s="49">
        <v>1657</v>
      </c>
      <c r="DTV15" s="49">
        <v>0</v>
      </c>
      <c r="DTW15" s="64">
        <f t="shared" si="1034"/>
        <v>2908</v>
      </c>
      <c r="DTX15" s="68">
        <f t="shared" si="1035"/>
        <v>484.66666666666669</v>
      </c>
      <c r="DTY15" s="63">
        <v>5826</v>
      </c>
      <c r="DTZ15" s="64">
        <v>462</v>
      </c>
      <c r="DUA15" s="64">
        <v>5</v>
      </c>
      <c r="DUB15" s="64">
        <v>810</v>
      </c>
      <c r="DUC15" s="64">
        <v>1703</v>
      </c>
      <c r="DUD15" s="64">
        <v>962</v>
      </c>
      <c r="DUE15" s="64">
        <f t="shared" si="1036"/>
        <v>9768</v>
      </c>
      <c r="DUF15" s="68">
        <f t="shared" si="1037"/>
        <v>1628</v>
      </c>
      <c r="DUG15" s="48">
        <v>0</v>
      </c>
      <c r="DUH15" s="49">
        <v>0</v>
      </c>
      <c r="DUI15" s="49">
        <v>2938</v>
      </c>
      <c r="DUJ15" s="49">
        <v>5</v>
      </c>
      <c r="DUK15" s="49">
        <v>2889</v>
      </c>
      <c r="DUL15" s="49">
        <v>390</v>
      </c>
      <c r="DUM15" s="64">
        <f t="shared" si="1038"/>
        <v>6222</v>
      </c>
      <c r="DUN15" s="68">
        <f t="shared" si="1039"/>
        <v>1037</v>
      </c>
      <c r="DUO15" s="63">
        <v>6042</v>
      </c>
      <c r="DUP15" s="64">
        <v>221</v>
      </c>
      <c r="DUQ15" s="64">
        <v>0</v>
      </c>
      <c r="DUR15" s="64">
        <v>951</v>
      </c>
      <c r="DUS15" s="64">
        <v>3268</v>
      </c>
      <c r="DUT15" s="64">
        <v>1080</v>
      </c>
      <c r="DUU15" s="64">
        <f t="shared" si="1040"/>
        <v>11562</v>
      </c>
      <c r="DUV15" s="68">
        <f t="shared" si="1041"/>
        <v>1927</v>
      </c>
      <c r="DUW15" s="48">
        <v>3624</v>
      </c>
      <c r="DUX15" s="49">
        <v>61</v>
      </c>
      <c r="DUY15" s="49">
        <v>0</v>
      </c>
      <c r="DUZ15" s="49">
        <v>1435</v>
      </c>
      <c r="DVA15" s="49">
        <v>9290</v>
      </c>
      <c r="DVB15" s="49">
        <v>2247</v>
      </c>
      <c r="DVC15" s="64">
        <f t="shared" si="1042"/>
        <v>16657</v>
      </c>
      <c r="DVD15" s="68">
        <f t="shared" si="1043"/>
        <v>2776.1666666666665</v>
      </c>
      <c r="DVE15" s="239">
        <v>0</v>
      </c>
      <c r="DVF15" s="1">
        <v>0</v>
      </c>
      <c r="DVG15" s="1">
        <v>5</v>
      </c>
      <c r="DVH15" s="1">
        <v>0</v>
      </c>
      <c r="DVI15" s="1">
        <v>0</v>
      </c>
      <c r="DVJ15" s="1">
        <v>0</v>
      </c>
      <c r="DVK15" s="64">
        <f t="shared" si="1044"/>
        <v>5</v>
      </c>
      <c r="DVL15" s="68">
        <f t="shared" si="1045"/>
        <v>0.83333333333333337</v>
      </c>
      <c r="DVM15" s="48">
        <v>0</v>
      </c>
      <c r="DVN15" s="49">
        <v>756</v>
      </c>
      <c r="DVO15" s="49">
        <v>3705</v>
      </c>
      <c r="DVP15" s="49">
        <v>3996</v>
      </c>
      <c r="DVQ15" s="49">
        <v>2483</v>
      </c>
      <c r="DVR15" s="49">
        <v>2</v>
      </c>
      <c r="DVS15" s="64">
        <f t="shared" si="1046"/>
        <v>10942</v>
      </c>
      <c r="DVT15" s="68">
        <f t="shared" si="1047"/>
        <v>1823.6666666666667</v>
      </c>
      <c r="DVU15" s="63">
        <v>2</v>
      </c>
      <c r="DVV15" s="64">
        <v>4592</v>
      </c>
      <c r="DVW15" s="64">
        <v>1</v>
      </c>
      <c r="DVX15" s="64">
        <v>1081</v>
      </c>
      <c r="DVY15" s="64">
        <v>3596</v>
      </c>
      <c r="DVZ15" s="64">
        <v>0</v>
      </c>
      <c r="DWA15" s="64">
        <f t="shared" si="1048"/>
        <v>9272</v>
      </c>
      <c r="DWB15" s="68">
        <f t="shared" si="1049"/>
        <v>1545.3333333333333</v>
      </c>
      <c r="DWC15" s="48">
        <v>0</v>
      </c>
      <c r="DWD15" s="49">
        <v>3097</v>
      </c>
      <c r="DWE15" s="49">
        <v>1510</v>
      </c>
      <c r="DWF15" s="49">
        <v>70</v>
      </c>
      <c r="DWG15" s="49">
        <v>2644</v>
      </c>
      <c r="DWH15" s="49">
        <v>3122</v>
      </c>
      <c r="DWI15" s="64">
        <f t="shared" si="1050"/>
        <v>10443</v>
      </c>
      <c r="DWJ15" s="68">
        <f t="shared" si="1051"/>
        <v>1740.5</v>
      </c>
      <c r="DWK15" s="48">
        <v>0</v>
      </c>
      <c r="DWL15" s="49">
        <v>27</v>
      </c>
      <c r="DWM15" s="49">
        <v>4212</v>
      </c>
      <c r="DWN15" s="49">
        <v>4910</v>
      </c>
      <c r="DWO15" s="49">
        <v>0</v>
      </c>
      <c r="DWP15" s="49">
        <v>699</v>
      </c>
      <c r="DWQ15" s="64">
        <f t="shared" si="1052"/>
        <v>9848</v>
      </c>
      <c r="DWR15" s="68">
        <f t="shared" si="1053"/>
        <v>1641.3333333333333</v>
      </c>
      <c r="DWS15" s="48">
        <v>4398</v>
      </c>
      <c r="DWT15" s="49">
        <v>864</v>
      </c>
      <c r="DWU15" s="49">
        <v>54</v>
      </c>
      <c r="DWV15" s="49">
        <v>1674</v>
      </c>
      <c r="DWW15" s="49">
        <v>2237</v>
      </c>
      <c r="DWX15" s="49">
        <v>0</v>
      </c>
      <c r="DWY15" s="64">
        <f t="shared" si="1054"/>
        <v>9227</v>
      </c>
      <c r="DWZ15" s="68">
        <f t="shared" si="1055"/>
        <v>1537.8333333333333</v>
      </c>
      <c r="DXA15" s="48">
        <v>2404</v>
      </c>
      <c r="DXB15" s="49">
        <v>1630</v>
      </c>
      <c r="DXC15" s="49">
        <v>1715</v>
      </c>
      <c r="DXD15" s="49">
        <v>1666</v>
      </c>
      <c r="DXE15" s="49">
        <v>3849</v>
      </c>
      <c r="DXF15" s="49">
        <v>0</v>
      </c>
      <c r="DXG15" s="64">
        <f t="shared" si="1056"/>
        <v>11264</v>
      </c>
      <c r="DXH15" s="68">
        <f t="shared" si="1057"/>
        <v>1877.3333333333333</v>
      </c>
      <c r="DXI15" s="48">
        <v>0</v>
      </c>
      <c r="DXJ15" s="49">
        <v>2322</v>
      </c>
      <c r="DXK15" s="49">
        <v>1655</v>
      </c>
      <c r="DXL15" s="49">
        <v>6256</v>
      </c>
      <c r="DXM15" s="49">
        <v>5017</v>
      </c>
      <c r="DXN15" s="49">
        <v>102</v>
      </c>
      <c r="DXO15" s="64">
        <f t="shared" si="1058"/>
        <v>15352</v>
      </c>
      <c r="DXP15" s="68">
        <f t="shared" si="1059"/>
        <v>2558.6666666666665</v>
      </c>
      <c r="DXQ15" s="48">
        <v>0</v>
      </c>
      <c r="DXR15" s="49">
        <v>4237</v>
      </c>
      <c r="DXS15" s="49">
        <v>1880</v>
      </c>
      <c r="DXT15" s="49">
        <v>5980</v>
      </c>
      <c r="DXU15" s="49">
        <v>0</v>
      </c>
      <c r="DXV15" s="49">
        <v>1623</v>
      </c>
      <c r="DXW15" s="64">
        <f t="shared" si="1060"/>
        <v>13720</v>
      </c>
      <c r="DXX15" s="68">
        <f t="shared" si="1061"/>
        <v>2286.6666666666665</v>
      </c>
      <c r="DXY15" s="48">
        <v>1673</v>
      </c>
      <c r="DXZ15" s="49">
        <v>0</v>
      </c>
      <c r="DYA15" s="49">
        <v>2486</v>
      </c>
      <c r="DYB15" s="49">
        <v>648</v>
      </c>
      <c r="DYC15" s="49">
        <v>5200</v>
      </c>
      <c r="DYD15" s="49">
        <v>942</v>
      </c>
      <c r="DYE15" s="64">
        <f t="shared" si="1062"/>
        <v>10949</v>
      </c>
      <c r="DYF15" s="68">
        <f t="shared" si="1063"/>
        <v>1824.8333333333333</v>
      </c>
      <c r="DYG15" s="48">
        <v>0</v>
      </c>
      <c r="DYH15" s="49">
        <v>0</v>
      </c>
      <c r="DYI15" s="49">
        <v>0</v>
      </c>
      <c r="DYJ15" s="49">
        <v>216</v>
      </c>
      <c r="DYK15" s="49">
        <v>4967</v>
      </c>
      <c r="DYL15" s="49">
        <v>1267</v>
      </c>
      <c r="DYM15" s="64">
        <f t="shared" si="1064"/>
        <v>6450</v>
      </c>
      <c r="DYN15" s="68">
        <f t="shared" si="1065"/>
        <v>1075</v>
      </c>
      <c r="DYO15" s="48">
        <v>2324</v>
      </c>
      <c r="DYP15" s="49">
        <v>540</v>
      </c>
      <c r="DYQ15" s="49">
        <v>2994</v>
      </c>
      <c r="DYR15" s="49">
        <v>1998</v>
      </c>
      <c r="DYS15" s="49">
        <v>2346</v>
      </c>
      <c r="DYT15" s="49">
        <v>3864</v>
      </c>
      <c r="DYU15" s="64">
        <f t="shared" si="1066"/>
        <v>14066</v>
      </c>
      <c r="DYV15" s="68">
        <f t="shared" si="1067"/>
        <v>2344.3333333333335</v>
      </c>
      <c r="DYW15" s="48">
        <v>2849</v>
      </c>
      <c r="DYX15" s="49">
        <v>34</v>
      </c>
      <c r="DYY15" s="49">
        <v>0</v>
      </c>
      <c r="DYZ15" s="49">
        <v>3348</v>
      </c>
      <c r="DZA15" s="49">
        <v>1339</v>
      </c>
      <c r="DZB15" s="49">
        <v>1026</v>
      </c>
      <c r="DZC15" s="64">
        <f t="shared" si="1068"/>
        <v>8596</v>
      </c>
      <c r="DZD15" s="68">
        <f t="shared" si="1069"/>
        <v>1432.6666666666667</v>
      </c>
      <c r="DZE15" s="48">
        <v>1204</v>
      </c>
      <c r="DZF15" s="49">
        <v>1524</v>
      </c>
      <c r="DZG15" s="49">
        <v>1071</v>
      </c>
      <c r="DZH15" s="49">
        <v>3368</v>
      </c>
      <c r="DZI15" s="49">
        <v>1906</v>
      </c>
      <c r="DZJ15" s="49">
        <v>0</v>
      </c>
      <c r="DZK15" s="64">
        <f t="shared" si="1070"/>
        <v>9073</v>
      </c>
      <c r="DZL15" s="68">
        <f t="shared" si="1071"/>
        <v>1512.1666666666667</v>
      </c>
      <c r="DZM15" s="48">
        <v>3032</v>
      </c>
      <c r="DZN15" s="49">
        <v>1943</v>
      </c>
      <c r="DZO15" s="49">
        <v>0</v>
      </c>
      <c r="DZP15" s="49">
        <v>3218</v>
      </c>
      <c r="DZQ15" s="49">
        <v>3200</v>
      </c>
      <c r="DZR15" s="49">
        <v>0</v>
      </c>
      <c r="DZS15" s="64">
        <f t="shared" si="1072"/>
        <v>11393</v>
      </c>
      <c r="DZT15" s="68">
        <f t="shared" si="1073"/>
        <v>1898.8333333333333</v>
      </c>
      <c r="DZU15" s="63">
        <v>0</v>
      </c>
      <c r="DZV15" s="64">
        <v>1017</v>
      </c>
      <c r="DZW15" s="64">
        <v>4</v>
      </c>
      <c r="DZX15" s="64">
        <v>3949</v>
      </c>
      <c r="DZY15" s="64">
        <v>847</v>
      </c>
      <c r="DZZ15" s="64">
        <v>1953</v>
      </c>
      <c r="EAA15" s="64">
        <f t="shared" si="1074"/>
        <v>7770</v>
      </c>
      <c r="EAB15" s="68">
        <f t="shared" si="1075"/>
        <v>1295</v>
      </c>
      <c r="EAC15" s="48">
        <v>3832</v>
      </c>
      <c r="EAD15" s="49">
        <v>101</v>
      </c>
      <c r="EAE15" s="49">
        <v>0</v>
      </c>
      <c r="EAF15" s="49">
        <v>952</v>
      </c>
      <c r="EAG15" s="49">
        <v>1782</v>
      </c>
      <c r="EAH15" s="49">
        <v>1138</v>
      </c>
      <c r="EAI15" s="64">
        <f t="shared" si="1076"/>
        <v>7805</v>
      </c>
      <c r="EAJ15" s="68">
        <f t="shared" si="1077"/>
        <v>1300.8333333333333</v>
      </c>
      <c r="EAK15" s="48">
        <v>1150</v>
      </c>
      <c r="EAL15" s="49">
        <v>0</v>
      </c>
      <c r="EAM15" s="49">
        <v>0</v>
      </c>
      <c r="EAN15" s="49">
        <v>1458</v>
      </c>
      <c r="EAO15" s="49">
        <v>3510</v>
      </c>
      <c r="EAP15" s="49">
        <v>3205</v>
      </c>
      <c r="EAQ15" s="64">
        <f t="shared" si="1078"/>
        <v>9323</v>
      </c>
      <c r="EAR15" s="68">
        <f t="shared" si="1079"/>
        <v>1553.8333333333333</v>
      </c>
      <c r="EAS15" s="48">
        <v>25</v>
      </c>
      <c r="EAT15" s="49">
        <v>0</v>
      </c>
      <c r="EAU15" s="49">
        <v>0</v>
      </c>
      <c r="EAV15" s="49">
        <v>4451</v>
      </c>
      <c r="EAW15" s="49">
        <v>1809</v>
      </c>
      <c r="EAX15" s="49">
        <v>0</v>
      </c>
      <c r="EAY15" s="64">
        <f t="shared" si="1080"/>
        <v>6285</v>
      </c>
      <c r="EAZ15" s="68">
        <f t="shared" si="1081"/>
        <v>1047.5</v>
      </c>
      <c r="EBA15" s="48">
        <v>1927</v>
      </c>
      <c r="EBB15" s="49">
        <v>1081</v>
      </c>
      <c r="EBC15" s="49">
        <v>1308</v>
      </c>
      <c r="EBD15" s="49">
        <v>1914</v>
      </c>
      <c r="EBE15" s="49">
        <v>3402</v>
      </c>
      <c r="EBF15" s="49">
        <v>948</v>
      </c>
      <c r="EBG15" s="64">
        <f t="shared" si="1082"/>
        <v>10580</v>
      </c>
      <c r="EBH15" s="68">
        <f t="shared" si="1083"/>
        <v>1763.3333333333333</v>
      </c>
      <c r="EBI15" s="48">
        <v>0</v>
      </c>
      <c r="EBJ15" s="49">
        <v>0</v>
      </c>
      <c r="EBK15" s="49">
        <v>0</v>
      </c>
      <c r="EBL15" s="49">
        <v>1338</v>
      </c>
      <c r="EBM15" s="49">
        <v>3773</v>
      </c>
      <c r="EBN15" s="49">
        <v>0</v>
      </c>
      <c r="EBO15" s="64">
        <f t="shared" si="1084"/>
        <v>5111</v>
      </c>
      <c r="EBP15" s="68">
        <f t="shared" si="1085"/>
        <v>851.83333333333337</v>
      </c>
      <c r="EBQ15" s="48">
        <v>1134</v>
      </c>
      <c r="EBR15" s="49">
        <v>790</v>
      </c>
      <c r="EBS15" s="49">
        <v>0</v>
      </c>
      <c r="EBT15" s="49">
        <v>270</v>
      </c>
      <c r="EBU15" s="49">
        <v>5032</v>
      </c>
      <c r="EBV15" s="49">
        <v>2926</v>
      </c>
      <c r="EBW15" s="64">
        <f t="shared" si="1086"/>
        <v>10152</v>
      </c>
      <c r="EBX15" s="68">
        <f t="shared" si="1087"/>
        <v>1692</v>
      </c>
      <c r="EBY15" s="48">
        <v>905</v>
      </c>
      <c r="EBZ15" s="49">
        <v>960</v>
      </c>
      <c r="ECA15" s="49">
        <v>103</v>
      </c>
      <c r="ECB15" s="49">
        <v>0</v>
      </c>
      <c r="ECC15" s="49">
        <v>0</v>
      </c>
      <c r="ECD15" s="49">
        <v>0</v>
      </c>
      <c r="ECE15" s="64">
        <f t="shared" si="1088"/>
        <v>1968</v>
      </c>
      <c r="ECF15" s="68">
        <f t="shared" si="1089"/>
        <v>328</v>
      </c>
      <c r="ECG15" s="48">
        <v>0</v>
      </c>
      <c r="ECH15" s="49">
        <v>451</v>
      </c>
      <c r="ECI15" s="49">
        <v>0</v>
      </c>
      <c r="ECJ15" s="49">
        <v>0</v>
      </c>
      <c r="ECK15" s="49">
        <v>0</v>
      </c>
      <c r="ECL15" s="49">
        <v>2419</v>
      </c>
      <c r="ECM15" s="64">
        <f t="shared" si="1090"/>
        <v>2870</v>
      </c>
      <c r="ECN15" s="68">
        <f t="shared" si="1091"/>
        <v>478.33333333333331</v>
      </c>
      <c r="ECO15" s="48">
        <v>200</v>
      </c>
      <c r="ECP15" s="49">
        <v>2351</v>
      </c>
      <c r="ECQ15" s="49">
        <v>0</v>
      </c>
      <c r="ECR15" s="49">
        <v>973</v>
      </c>
      <c r="ECS15" s="49">
        <v>1686</v>
      </c>
      <c r="ECT15" s="49">
        <v>0</v>
      </c>
      <c r="ECU15" s="64">
        <f t="shared" si="1092"/>
        <v>5210</v>
      </c>
      <c r="ECV15" s="68">
        <f t="shared" si="1093"/>
        <v>868.33333333333337</v>
      </c>
      <c r="ECW15" s="48">
        <v>0</v>
      </c>
      <c r="ECX15" s="49">
        <v>3097</v>
      </c>
      <c r="ECY15" s="49">
        <v>0</v>
      </c>
      <c r="ECZ15" s="49">
        <v>1050</v>
      </c>
      <c r="EDA15" s="49">
        <v>1400</v>
      </c>
      <c r="EDB15" s="49">
        <v>596</v>
      </c>
      <c r="EDC15" s="64">
        <f t="shared" si="1094"/>
        <v>6143</v>
      </c>
      <c r="EDD15" s="68">
        <f t="shared" si="1095"/>
        <v>1023.8333333333334</v>
      </c>
      <c r="EDE15" s="48">
        <v>1417</v>
      </c>
      <c r="EDF15" s="49">
        <v>2355</v>
      </c>
      <c r="EDG15" s="49">
        <v>1458</v>
      </c>
      <c r="EDH15" s="49">
        <v>2396</v>
      </c>
      <c r="EDI15" s="49">
        <v>1234</v>
      </c>
      <c r="EDJ15" s="49">
        <v>279</v>
      </c>
      <c r="EDK15" s="64">
        <f t="shared" si="1096"/>
        <v>9139</v>
      </c>
      <c r="EDL15" s="68">
        <f t="shared" si="1097"/>
        <v>1523.1666666666667</v>
      </c>
      <c r="EDM15" s="48">
        <v>2640</v>
      </c>
      <c r="EDN15" s="49">
        <v>2150</v>
      </c>
      <c r="EDO15" s="49">
        <v>3523</v>
      </c>
      <c r="EDP15" s="49">
        <v>0</v>
      </c>
      <c r="EDQ15" s="49">
        <v>60</v>
      </c>
      <c r="EDR15" s="49">
        <v>2584</v>
      </c>
      <c r="EDS15" s="64">
        <f t="shared" si="1098"/>
        <v>10957</v>
      </c>
      <c r="EDT15" s="68">
        <f t="shared" si="1099"/>
        <v>1826.1666666666667</v>
      </c>
      <c r="EDU15" s="63">
        <v>4147</v>
      </c>
      <c r="EDV15" s="64">
        <v>2859</v>
      </c>
      <c r="EDW15" s="64">
        <v>2373</v>
      </c>
      <c r="EDX15" s="64">
        <v>1002</v>
      </c>
      <c r="EDY15" s="64">
        <v>0</v>
      </c>
      <c r="EDZ15" s="64">
        <v>0</v>
      </c>
      <c r="EEA15" s="64">
        <f t="shared" si="1100"/>
        <v>10381</v>
      </c>
      <c r="EEB15" s="68">
        <f t="shared" si="1101"/>
        <v>1730.1666666666667</v>
      </c>
      <c r="EEC15" s="48">
        <v>1856</v>
      </c>
      <c r="EED15" s="49">
        <v>1550</v>
      </c>
      <c r="EEE15" s="49">
        <v>4298</v>
      </c>
      <c r="EEF15" s="49">
        <v>1966</v>
      </c>
      <c r="EEG15" s="49">
        <v>795</v>
      </c>
      <c r="EEH15" s="49">
        <v>2524</v>
      </c>
      <c r="EEI15" s="64">
        <f t="shared" si="1102"/>
        <v>12989</v>
      </c>
      <c r="EEJ15" s="68">
        <f t="shared" si="1103"/>
        <v>2164.8333333333335</v>
      </c>
      <c r="EEK15" s="63">
        <v>2376</v>
      </c>
      <c r="EEL15" s="64">
        <v>1130</v>
      </c>
      <c r="EEM15" s="64">
        <v>5886</v>
      </c>
      <c r="EEN15" s="64">
        <v>3896</v>
      </c>
      <c r="EEO15" s="64">
        <v>816</v>
      </c>
      <c r="EEP15" s="64">
        <v>3659</v>
      </c>
      <c r="EEQ15" s="64">
        <f t="shared" si="1104"/>
        <v>17763</v>
      </c>
      <c r="EER15" s="68">
        <f t="shared" si="1105"/>
        <v>2960.5</v>
      </c>
      <c r="EES15" s="48">
        <v>0</v>
      </c>
      <c r="EET15" s="49">
        <v>1000</v>
      </c>
      <c r="EEU15" s="49">
        <v>900</v>
      </c>
      <c r="EEV15" s="49">
        <v>1099</v>
      </c>
      <c r="EEW15" s="49">
        <v>1831</v>
      </c>
      <c r="EEX15" s="49">
        <v>956</v>
      </c>
      <c r="EEY15" s="64">
        <f t="shared" si="1106"/>
        <v>5786</v>
      </c>
      <c r="EEZ15" s="68">
        <f t="shared" si="1107"/>
        <v>964.33333333333337</v>
      </c>
      <c r="EFA15" s="63">
        <v>2932</v>
      </c>
      <c r="EFB15" s="64">
        <v>2652</v>
      </c>
      <c r="EFC15" s="64">
        <v>2125</v>
      </c>
      <c r="EFD15" s="64">
        <v>2030</v>
      </c>
      <c r="EFE15" s="64">
        <v>109</v>
      </c>
      <c r="EFF15" s="64">
        <v>1965</v>
      </c>
      <c r="EFG15" s="64">
        <f t="shared" si="1108"/>
        <v>11813</v>
      </c>
      <c r="EFH15" s="68">
        <f t="shared" si="1109"/>
        <v>1968.8333333333333</v>
      </c>
      <c r="EFI15" s="63">
        <v>850</v>
      </c>
      <c r="EFJ15" s="64">
        <v>2100</v>
      </c>
      <c r="EFK15" s="64">
        <v>2000</v>
      </c>
      <c r="EFL15" s="64">
        <v>2059</v>
      </c>
      <c r="EFM15" s="64">
        <v>488</v>
      </c>
      <c r="EFN15" s="64">
        <v>828</v>
      </c>
      <c r="EFO15" s="64">
        <f t="shared" si="1110"/>
        <v>8325</v>
      </c>
      <c r="EFP15" s="68">
        <f t="shared" si="1111"/>
        <v>1387.5</v>
      </c>
      <c r="EFQ15" s="48">
        <v>2100</v>
      </c>
      <c r="EFR15" s="49">
        <v>1968</v>
      </c>
      <c r="EFS15" s="49">
        <v>2190</v>
      </c>
      <c r="EFT15" s="49">
        <v>3380</v>
      </c>
      <c r="EFU15" s="49">
        <v>5130</v>
      </c>
      <c r="EFV15" s="49">
        <v>3432</v>
      </c>
      <c r="EFW15" s="64">
        <f t="shared" si="1112"/>
        <v>18200</v>
      </c>
      <c r="EFX15" s="68">
        <f t="shared" si="1113"/>
        <v>3033.3333333333335</v>
      </c>
      <c r="EFY15" s="63">
        <v>1409</v>
      </c>
      <c r="EFZ15" s="64">
        <v>2113</v>
      </c>
      <c r="EGA15" s="64">
        <v>0</v>
      </c>
      <c r="EGB15" s="64">
        <v>0</v>
      </c>
      <c r="EGC15" s="64">
        <v>178</v>
      </c>
      <c r="EGD15" s="64">
        <v>1780</v>
      </c>
      <c r="EGE15" s="64">
        <f t="shared" si="1114"/>
        <v>5480</v>
      </c>
      <c r="EGF15" s="68">
        <f t="shared" si="1115"/>
        <v>913.33333333333337</v>
      </c>
      <c r="EGG15" s="48">
        <v>1581</v>
      </c>
      <c r="EGH15" s="49">
        <v>2201</v>
      </c>
      <c r="EGI15" s="49">
        <v>36</v>
      </c>
      <c r="EGJ15" s="49">
        <v>1240</v>
      </c>
      <c r="EGK15" s="49">
        <v>1284</v>
      </c>
      <c r="EGL15" s="49">
        <v>1158</v>
      </c>
      <c r="EGM15" s="64">
        <f t="shared" si="1116"/>
        <v>7500</v>
      </c>
      <c r="EGN15" s="68">
        <f t="shared" si="1117"/>
        <v>1250</v>
      </c>
      <c r="EGO15" s="63">
        <v>1152</v>
      </c>
      <c r="EGP15" s="64">
        <v>1177</v>
      </c>
      <c r="EGQ15" s="64">
        <v>0</v>
      </c>
      <c r="EGR15" s="64">
        <v>376</v>
      </c>
      <c r="EGS15" s="64">
        <v>1066</v>
      </c>
      <c r="EGT15" s="64">
        <v>1714</v>
      </c>
      <c r="EGU15" s="64">
        <f t="shared" si="1118"/>
        <v>5485</v>
      </c>
      <c r="EGV15" s="68">
        <f t="shared" si="1119"/>
        <v>914.16666666666663</v>
      </c>
      <c r="EGW15" s="63">
        <v>2164</v>
      </c>
      <c r="EGX15" s="64">
        <v>623</v>
      </c>
      <c r="EGY15" s="64">
        <v>0</v>
      </c>
      <c r="EGZ15" s="64">
        <v>866</v>
      </c>
      <c r="EHA15" s="64">
        <v>2308</v>
      </c>
      <c r="EHB15" s="64">
        <v>2262</v>
      </c>
      <c r="EHC15" s="64">
        <f t="shared" si="1120"/>
        <v>8223</v>
      </c>
      <c r="EHD15" s="68">
        <f t="shared" si="1121"/>
        <v>1370.5</v>
      </c>
      <c r="EHE15" s="63">
        <v>2060</v>
      </c>
      <c r="EHF15" s="64">
        <v>2312</v>
      </c>
      <c r="EHG15" s="64">
        <v>754</v>
      </c>
      <c r="EHH15" s="64">
        <v>1850</v>
      </c>
      <c r="EHI15" s="64">
        <v>2100</v>
      </c>
      <c r="EHJ15" s="64">
        <v>2410</v>
      </c>
      <c r="EHK15" s="64">
        <f t="shared" si="1122"/>
        <v>11486</v>
      </c>
      <c r="EHL15" s="68">
        <f t="shared" si="1123"/>
        <v>1914.3333333333333</v>
      </c>
      <c r="EHM15" s="63">
        <v>2490</v>
      </c>
      <c r="EHN15" s="64">
        <v>2207</v>
      </c>
      <c r="EHO15" s="64">
        <v>866</v>
      </c>
      <c r="EHP15" s="64">
        <v>2276</v>
      </c>
      <c r="EHQ15" s="64">
        <v>536</v>
      </c>
      <c r="EHR15" s="64">
        <v>0</v>
      </c>
      <c r="EHS15" s="64">
        <f t="shared" si="1124"/>
        <v>8375</v>
      </c>
      <c r="EHT15" s="68">
        <f t="shared" si="1125"/>
        <v>1395.8333333333333</v>
      </c>
      <c r="EHU15" s="63">
        <v>67</v>
      </c>
      <c r="EHV15" s="64">
        <v>33</v>
      </c>
      <c r="EHW15" s="64">
        <v>578</v>
      </c>
      <c r="EHX15" s="64">
        <v>467</v>
      </c>
      <c r="EHY15" s="64">
        <v>0</v>
      </c>
      <c r="EHZ15" s="64">
        <v>392</v>
      </c>
      <c r="EIA15" s="64">
        <f t="shared" si="1126"/>
        <v>1537</v>
      </c>
      <c r="EIB15" s="68">
        <f t="shared" si="1127"/>
        <v>256.16666666666669</v>
      </c>
      <c r="EIC15" s="48">
        <v>0</v>
      </c>
      <c r="EID15" s="49">
        <v>120</v>
      </c>
      <c r="EIE15" s="49">
        <v>0</v>
      </c>
      <c r="EIF15" s="49">
        <v>0</v>
      </c>
      <c r="EIG15" s="49">
        <v>0</v>
      </c>
      <c r="EIH15" s="49">
        <v>0</v>
      </c>
      <c r="EII15" s="64">
        <f t="shared" si="1128"/>
        <v>120</v>
      </c>
      <c r="EIJ15" s="68">
        <f t="shared" si="1129"/>
        <v>20</v>
      </c>
      <c r="EIK15" s="48">
        <v>2092</v>
      </c>
      <c r="EIL15" s="49">
        <v>2035</v>
      </c>
      <c r="EIM15" s="49">
        <v>432</v>
      </c>
      <c r="EIN15" s="49">
        <v>2190</v>
      </c>
      <c r="EIO15" s="49">
        <v>2421</v>
      </c>
      <c r="EIP15" s="49">
        <v>1453</v>
      </c>
      <c r="EIQ15" s="64">
        <f t="shared" si="1130"/>
        <v>10623</v>
      </c>
      <c r="EIR15" s="68">
        <f t="shared" si="1131"/>
        <v>1770.5</v>
      </c>
      <c r="EIS15" s="63">
        <v>144</v>
      </c>
      <c r="EIT15" s="64">
        <v>2146</v>
      </c>
      <c r="EIU15" s="64">
        <v>152</v>
      </c>
      <c r="EIV15" s="64">
        <v>2073</v>
      </c>
      <c r="EIW15" s="64">
        <v>886</v>
      </c>
      <c r="EIX15" s="64">
        <v>1560</v>
      </c>
      <c r="EIY15" s="64">
        <f t="shared" si="1132"/>
        <v>6961</v>
      </c>
      <c r="EIZ15" s="68">
        <f t="shared" si="1133"/>
        <v>1160.1666666666667</v>
      </c>
      <c r="EJA15" s="48">
        <v>1800</v>
      </c>
      <c r="EJB15" s="49">
        <v>4561</v>
      </c>
      <c r="EJC15" s="49">
        <v>4821</v>
      </c>
      <c r="EJD15" s="49">
        <v>2400</v>
      </c>
      <c r="EJE15" s="49">
        <v>0</v>
      </c>
      <c r="EJF15" s="49">
        <v>25</v>
      </c>
      <c r="EJG15" s="64">
        <f t="shared" si="1134"/>
        <v>13607</v>
      </c>
      <c r="EJH15" s="68">
        <f t="shared" si="1135"/>
        <v>2267.8333333333335</v>
      </c>
      <c r="EJI15" s="48">
        <v>44</v>
      </c>
      <c r="EJJ15" s="49">
        <v>1016</v>
      </c>
      <c r="EJK15" s="49">
        <v>3078</v>
      </c>
      <c r="EJL15" s="49">
        <v>466</v>
      </c>
      <c r="EJM15" s="49">
        <v>1806</v>
      </c>
      <c r="EJN15" s="49">
        <v>708</v>
      </c>
      <c r="EJO15" s="64">
        <f t="shared" si="1136"/>
        <v>7118</v>
      </c>
      <c r="EJP15" s="68">
        <f t="shared" si="1137"/>
        <v>1186.3333333333333</v>
      </c>
      <c r="EJQ15" s="63">
        <v>1054</v>
      </c>
      <c r="EJR15" s="64">
        <v>1058</v>
      </c>
      <c r="EJS15" s="64">
        <v>0</v>
      </c>
      <c r="EJT15" s="64">
        <v>1638</v>
      </c>
      <c r="EJU15" s="64">
        <v>973</v>
      </c>
      <c r="EJV15" s="64">
        <v>3844</v>
      </c>
      <c r="EJW15" s="64">
        <f t="shared" si="1138"/>
        <v>8567</v>
      </c>
      <c r="EJX15" s="68">
        <f t="shared" si="1139"/>
        <v>1427.8333333333333</v>
      </c>
      <c r="EJY15" s="63">
        <v>28</v>
      </c>
      <c r="EJZ15" s="64">
        <v>432</v>
      </c>
      <c r="EKA15" s="64">
        <v>2594</v>
      </c>
      <c r="EKB15" s="64">
        <v>1447</v>
      </c>
      <c r="EKC15" s="64">
        <v>685</v>
      </c>
      <c r="EKD15" s="64">
        <v>1045</v>
      </c>
      <c r="EKE15" s="64">
        <f t="shared" si="1140"/>
        <v>6231</v>
      </c>
      <c r="EKF15" s="68">
        <f t="shared" si="1141"/>
        <v>1038.5</v>
      </c>
      <c r="EKG15" s="48">
        <v>0</v>
      </c>
      <c r="EKH15" s="49">
        <v>0</v>
      </c>
      <c r="EKI15" s="49">
        <v>1593</v>
      </c>
      <c r="EKJ15" s="49">
        <v>2092</v>
      </c>
      <c r="EKK15" s="49">
        <v>466</v>
      </c>
      <c r="EKL15" s="49">
        <v>1514</v>
      </c>
      <c r="EKM15" s="64">
        <f t="shared" si="1142"/>
        <v>5665</v>
      </c>
      <c r="EKN15" s="68">
        <f t="shared" si="1143"/>
        <v>944.16666666666663</v>
      </c>
      <c r="EKO15" s="63">
        <v>0</v>
      </c>
      <c r="EKP15" s="64">
        <v>98</v>
      </c>
      <c r="EKQ15" s="64">
        <v>2911</v>
      </c>
      <c r="EKR15" s="64">
        <v>648</v>
      </c>
      <c r="EKS15" s="64">
        <v>3366</v>
      </c>
      <c r="EKT15" s="64">
        <v>136</v>
      </c>
      <c r="EKU15" s="64">
        <f t="shared" si="1144"/>
        <v>7159</v>
      </c>
      <c r="EKV15" s="68">
        <f t="shared" si="1145"/>
        <v>1193.1666666666667</v>
      </c>
      <c r="EKW15" s="48">
        <v>2106</v>
      </c>
      <c r="EKX15" s="49">
        <v>1986</v>
      </c>
      <c r="EKY15" s="49">
        <v>0</v>
      </c>
      <c r="EKZ15" s="49">
        <v>2406</v>
      </c>
      <c r="ELA15" s="49">
        <v>0</v>
      </c>
      <c r="ELB15" s="49">
        <v>1349</v>
      </c>
      <c r="ELC15" s="64">
        <f t="shared" si="1146"/>
        <v>7847</v>
      </c>
      <c r="ELD15" s="68">
        <f t="shared" si="1147"/>
        <v>1307.8333333333333</v>
      </c>
      <c r="ELE15" s="63">
        <v>1991</v>
      </c>
      <c r="ELF15" s="64">
        <v>756</v>
      </c>
      <c r="ELG15" s="64">
        <v>1215</v>
      </c>
      <c r="ELH15" s="64">
        <v>0</v>
      </c>
      <c r="ELI15" s="64">
        <v>1819</v>
      </c>
      <c r="ELJ15" s="64">
        <v>873</v>
      </c>
      <c r="ELK15" s="64">
        <f t="shared" si="1148"/>
        <v>6654</v>
      </c>
      <c r="ELL15" s="184">
        <f t="shared" si="1149"/>
        <v>1109</v>
      </c>
      <c r="ELM15" s="665"/>
      <c r="ELN15" s="244">
        <v>1350</v>
      </c>
      <c r="ELO15" s="64">
        <v>1148</v>
      </c>
      <c r="ELP15" s="64">
        <v>0</v>
      </c>
      <c r="ELQ15" s="64">
        <v>3390</v>
      </c>
      <c r="ELR15" s="64">
        <v>2142</v>
      </c>
      <c r="ELS15" s="211">
        <v>280</v>
      </c>
      <c r="ELT15" s="671">
        <f t="shared" si="1150"/>
        <v>8310</v>
      </c>
      <c r="ELU15" s="211">
        <f t="shared" si="1151"/>
        <v>1385</v>
      </c>
      <c r="ELV15" s="244">
        <v>1604</v>
      </c>
      <c r="ELW15" s="64">
        <v>864</v>
      </c>
      <c r="ELX15" s="64">
        <v>3911</v>
      </c>
      <c r="ELY15" s="64">
        <v>321</v>
      </c>
      <c r="ELZ15" s="64">
        <v>0</v>
      </c>
      <c r="EMA15" s="64">
        <v>3580</v>
      </c>
      <c r="EMB15" s="64">
        <f t="shared" si="1152"/>
        <v>10280</v>
      </c>
      <c r="EMC15" s="211">
        <f t="shared" si="1153"/>
        <v>1713.3333333333333</v>
      </c>
      <c r="EMD15" s="244">
        <v>233</v>
      </c>
      <c r="EME15" s="64">
        <v>0</v>
      </c>
      <c r="EMF15" s="64">
        <v>3040</v>
      </c>
      <c r="EMG15" s="64">
        <v>929</v>
      </c>
      <c r="EMH15" s="64">
        <v>1808</v>
      </c>
      <c r="EMI15" s="64">
        <v>0</v>
      </c>
      <c r="EMJ15" s="64">
        <f t="shared" si="1154"/>
        <v>6010</v>
      </c>
      <c r="EMK15" s="211">
        <f t="shared" si="1155"/>
        <v>1001.6666666666666</v>
      </c>
      <c r="EML15" s="244">
        <v>486</v>
      </c>
      <c r="EMM15" s="64">
        <v>1905</v>
      </c>
      <c r="EMN15" s="64">
        <v>0</v>
      </c>
      <c r="EMO15" s="64">
        <v>4951</v>
      </c>
      <c r="EMP15" s="64">
        <v>0</v>
      </c>
      <c r="EMQ15" s="64">
        <v>0</v>
      </c>
      <c r="EMR15" s="64">
        <f t="shared" si="1156"/>
        <v>7342</v>
      </c>
      <c r="EMS15" s="211">
        <f t="shared" si="1157"/>
        <v>1223.6666666666667</v>
      </c>
      <c r="EMT15" s="195">
        <v>3435</v>
      </c>
      <c r="EMU15" s="49">
        <v>2191</v>
      </c>
      <c r="EMV15" s="49">
        <v>864</v>
      </c>
      <c r="EMW15" s="49">
        <v>3745</v>
      </c>
      <c r="EMX15" s="49">
        <v>2784</v>
      </c>
      <c r="EMY15" s="49">
        <v>2179</v>
      </c>
      <c r="EMZ15" s="64">
        <f t="shared" si="1158"/>
        <v>15198</v>
      </c>
      <c r="ENA15" s="211">
        <f t="shared" si="1159"/>
        <v>2533</v>
      </c>
      <c r="ENB15" s="244">
        <v>0</v>
      </c>
      <c r="ENC15" s="64">
        <v>429</v>
      </c>
      <c r="END15" s="64">
        <v>1300</v>
      </c>
      <c r="ENE15" s="64">
        <v>336</v>
      </c>
      <c r="ENF15" s="64">
        <v>331</v>
      </c>
      <c r="ENG15" s="64">
        <v>96</v>
      </c>
      <c r="ENH15" s="64">
        <f t="shared" si="1160"/>
        <v>2492</v>
      </c>
      <c r="ENI15" s="211">
        <f t="shared" si="1161"/>
        <v>415.33333333333331</v>
      </c>
      <c r="ENJ15" s="195">
        <v>3925</v>
      </c>
      <c r="ENK15" s="49">
        <v>2430</v>
      </c>
      <c r="ENL15" s="49">
        <v>1824</v>
      </c>
      <c r="ENM15" s="49">
        <v>2141</v>
      </c>
      <c r="ENN15" s="49">
        <v>1879</v>
      </c>
      <c r="ENO15" s="49">
        <v>1131</v>
      </c>
      <c r="ENP15" s="64">
        <f t="shared" si="1162"/>
        <v>13330</v>
      </c>
      <c r="ENQ15" s="211">
        <f t="shared" si="1163"/>
        <v>2221.6666666666665</v>
      </c>
      <c r="ENR15" s="244">
        <v>334</v>
      </c>
      <c r="ENS15" s="64">
        <v>1498</v>
      </c>
      <c r="ENT15" s="64">
        <v>1439</v>
      </c>
      <c r="ENU15" s="64">
        <v>0</v>
      </c>
      <c r="ENV15" s="64">
        <v>454</v>
      </c>
      <c r="ENW15" s="64">
        <v>787</v>
      </c>
      <c r="ENX15" s="64">
        <f t="shared" si="1164"/>
        <v>4512</v>
      </c>
      <c r="ENY15" s="211">
        <f t="shared" si="1165"/>
        <v>752</v>
      </c>
      <c r="ENZ15" s="244">
        <f>SUMIF(SUMPK!$B:$B,$B:$B,SUMPK!$O:$O)</f>
        <v>0</v>
      </c>
      <c r="EOA15" s="64">
        <v>4701</v>
      </c>
      <c r="EOB15" s="64">
        <v>1265</v>
      </c>
      <c r="EOC15" s="64">
        <v>862</v>
      </c>
      <c r="EOD15" s="64">
        <v>0</v>
      </c>
      <c r="EOE15" s="64">
        <v>4305</v>
      </c>
      <c r="EOF15" s="64">
        <f t="shared" si="1166"/>
        <v>11133</v>
      </c>
      <c r="EOG15" s="211">
        <f t="shared" si="1167"/>
        <v>1855.5</v>
      </c>
      <c r="EOH15" s="244">
        <v>1294</v>
      </c>
      <c r="EOI15" s="64">
        <v>0</v>
      </c>
      <c r="EOJ15" s="64">
        <v>0</v>
      </c>
      <c r="EOK15" s="64">
        <v>166</v>
      </c>
      <c r="EOL15" s="64">
        <v>0</v>
      </c>
      <c r="EOM15" s="64">
        <v>0</v>
      </c>
      <c r="EON15" s="64">
        <f t="shared" si="1168"/>
        <v>1460</v>
      </c>
      <c r="EOO15" s="211">
        <f t="shared" si="1169"/>
        <v>243.33333333333334</v>
      </c>
      <c r="EOP15" s="244">
        <v>935</v>
      </c>
      <c r="EOQ15" s="64">
        <v>2185</v>
      </c>
      <c r="EOR15" s="64">
        <v>6125</v>
      </c>
      <c r="EOS15" s="64">
        <v>2144</v>
      </c>
      <c r="EOT15" s="64">
        <v>1859</v>
      </c>
      <c r="EOU15" s="64"/>
      <c r="EOV15" s="64">
        <f t="shared" si="1170"/>
        <v>13248</v>
      </c>
      <c r="EOW15" s="211">
        <f t="shared" si="1171"/>
        <v>2208</v>
      </c>
      <c r="EOX15" s="244">
        <v>1861</v>
      </c>
      <c r="EOY15" s="64">
        <v>6165</v>
      </c>
      <c r="EOZ15" s="64">
        <v>2116</v>
      </c>
      <c r="EPA15" s="64">
        <v>2621</v>
      </c>
      <c r="EPB15" s="64">
        <v>760</v>
      </c>
      <c r="EPC15" s="64">
        <v>1650</v>
      </c>
      <c r="EPD15" s="64">
        <f t="shared" si="1172"/>
        <v>15173</v>
      </c>
      <c r="EPE15" s="211">
        <f t="shared" si="1173"/>
        <v>2528.8333333333335</v>
      </c>
      <c r="EPF15" s="244">
        <v>194</v>
      </c>
      <c r="EPG15" s="64">
        <v>286</v>
      </c>
      <c r="EPH15" s="64">
        <v>0</v>
      </c>
      <c r="EPI15" s="64">
        <v>324</v>
      </c>
      <c r="EPJ15" s="64">
        <v>2171</v>
      </c>
      <c r="EPK15" s="64">
        <v>3344</v>
      </c>
      <c r="EPL15" s="64">
        <f t="shared" si="1174"/>
        <v>6319</v>
      </c>
      <c r="EPM15" s="211">
        <f t="shared" si="1175"/>
        <v>1053.1666666666667</v>
      </c>
      <c r="EPN15" s="195">
        <v>2369</v>
      </c>
      <c r="EPO15" s="49">
        <v>2337</v>
      </c>
      <c r="EPP15" s="49">
        <v>1720</v>
      </c>
      <c r="EPQ15" s="49">
        <v>597</v>
      </c>
      <c r="EPR15" s="49">
        <v>116</v>
      </c>
      <c r="EPS15" s="49">
        <v>0</v>
      </c>
      <c r="EPT15" s="64">
        <f t="shared" si="1176"/>
        <v>7139</v>
      </c>
      <c r="EPU15" s="211">
        <f t="shared" si="1177"/>
        <v>1189.8333333333333</v>
      </c>
      <c r="EPV15" s="244">
        <v>3936</v>
      </c>
      <c r="EPW15" s="64">
        <v>3231</v>
      </c>
      <c r="EPX15" s="64">
        <v>520</v>
      </c>
      <c r="EPY15" s="64">
        <v>54</v>
      </c>
      <c r="EPZ15" s="64">
        <v>1428</v>
      </c>
      <c r="EQA15" s="64">
        <v>720</v>
      </c>
      <c r="EQB15" s="64">
        <f t="shared" si="1178"/>
        <v>9889</v>
      </c>
      <c r="EQC15" s="211">
        <f t="shared" si="1179"/>
        <v>1648.1666666666667</v>
      </c>
      <c r="EQD15" s="195">
        <v>720</v>
      </c>
      <c r="EQE15" s="49">
        <v>1665</v>
      </c>
      <c r="EQF15" s="49">
        <v>1538</v>
      </c>
      <c r="EQG15" s="49">
        <v>1222</v>
      </c>
      <c r="EQH15" s="49">
        <v>2465</v>
      </c>
      <c r="EQI15" s="49">
        <v>2160</v>
      </c>
      <c r="EQJ15" s="64">
        <f t="shared" si="1180"/>
        <v>9770</v>
      </c>
      <c r="EQK15" s="211">
        <f t="shared" si="1181"/>
        <v>1628.3333333333333</v>
      </c>
      <c r="EQL15" s="244">
        <v>276</v>
      </c>
      <c r="EQM15" s="64">
        <v>48</v>
      </c>
      <c r="EQN15" s="64">
        <v>0</v>
      </c>
      <c r="EQO15" s="64">
        <v>3888</v>
      </c>
      <c r="EQP15" s="64">
        <v>3197</v>
      </c>
      <c r="EQQ15" s="64">
        <v>3261</v>
      </c>
      <c r="EQR15" s="64">
        <f t="shared" si="1182"/>
        <v>10670</v>
      </c>
      <c r="EQS15" s="211">
        <f t="shared" si="1183"/>
        <v>1778.3333333333333</v>
      </c>
      <c r="EQT15" s="244">
        <v>4039</v>
      </c>
      <c r="EQU15" s="64">
        <v>155</v>
      </c>
      <c r="EQV15" s="64">
        <v>216</v>
      </c>
      <c r="EQW15" s="64">
        <v>2313</v>
      </c>
      <c r="EQX15" s="64">
        <v>0</v>
      </c>
      <c r="EQY15" s="64">
        <v>1620</v>
      </c>
      <c r="EQZ15" s="64">
        <f t="shared" si="1184"/>
        <v>8343</v>
      </c>
      <c r="ERA15" s="211">
        <f t="shared" si="1185"/>
        <v>1390.5</v>
      </c>
      <c r="ERB15" s="195">
        <v>419</v>
      </c>
      <c r="ERC15" s="49">
        <v>0</v>
      </c>
      <c r="ERD15" s="49">
        <v>0</v>
      </c>
      <c r="ERE15" s="49">
        <v>500</v>
      </c>
      <c r="ERF15" s="49">
        <v>2896</v>
      </c>
      <c r="ERG15" s="49">
        <v>1710</v>
      </c>
      <c r="ERH15" s="64">
        <f t="shared" si="1186"/>
        <v>5525</v>
      </c>
      <c r="ERI15" s="211">
        <f t="shared" si="1187"/>
        <v>920.83333333333337</v>
      </c>
      <c r="ERJ15" s="195">
        <v>2337</v>
      </c>
      <c r="ERK15" s="49">
        <v>1847</v>
      </c>
      <c r="ERL15" s="49">
        <v>210</v>
      </c>
      <c r="ERM15" s="49">
        <v>806</v>
      </c>
      <c r="ERN15" s="49">
        <v>1134</v>
      </c>
      <c r="ERO15" s="49">
        <v>3468</v>
      </c>
      <c r="ERP15" s="64">
        <f t="shared" si="1188"/>
        <v>9802</v>
      </c>
      <c r="ERQ15" s="211">
        <f t="shared" si="1189"/>
        <v>1633.6666666666667</v>
      </c>
      <c r="ERR15" s="195">
        <v>0</v>
      </c>
      <c r="ERS15" s="49">
        <v>537</v>
      </c>
      <c r="ERT15" s="49">
        <v>712</v>
      </c>
      <c r="ERU15" s="49">
        <v>0</v>
      </c>
      <c r="ERV15" s="49">
        <v>0</v>
      </c>
      <c r="ERW15" s="49">
        <v>2554</v>
      </c>
      <c r="ERX15" s="64">
        <f t="shared" si="1190"/>
        <v>3803</v>
      </c>
      <c r="ERY15" s="211">
        <f t="shared" si="1191"/>
        <v>633.83333333333337</v>
      </c>
      <c r="ERZ15" s="195">
        <v>426</v>
      </c>
      <c r="ESA15" s="49">
        <v>1125</v>
      </c>
      <c r="ESB15" s="49">
        <v>0</v>
      </c>
      <c r="ESC15" s="49">
        <v>0</v>
      </c>
      <c r="ESD15" s="49">
        <v>42</v>
      </c>
      <c r="ESE15" s="49">
        <v>2591</v>
      </c>
      <c r="ESF15" s="64">
        <f t="shared" si="1192"/>
        <v>4184</v>
      </c>
      <c r="ESG15" s="211">
        <f t="shared" si="1193"/>
        <v>697.33333333333337</v>
      </c>
      <c r="ESH15" s="195">
        <v>3012</v>
      </c>
      <c r="ESI15" s="49">
        <v>480</v>
      </c>
      <c r="ESJ15" s="49">
        <v>0</v>
      </c>
      <c r="ESK15" s="49">
        <v>1421</v>
      </c>
      <c r="ESL15" s="49">
        <v>0</v>
      </c>
      <c r="ESM15" s="49">
        <v>1663</v>
      </c>
      <c r="ESN15" s="64">
        <f t="shared" si="1194"/>
        <v>6576</v>
      </c>
      <c r="ESO15" s="211">
        <f t="shared" si="1195"/>
        <v>1096</v>
      </c>
      <c r="ESP15" s="195">
        <v>458</v>
      </c>
      <c r="ESQ15" s="49">
        <v>0</v>
      </c>
      <c r="ESR15" s="49">
        <v>4411</v>
      </c>
      <c r="ESS15" s="49">
        <v>2699</v>
      </c>
      <c r="EST15" s="49">
        <v>1158</v>
      </c>
      <c r="ESU15" s="49">
        <v>346</v>
      </c>
      <c r="ESV15" s="64">
        <f t="shared" si="1196"/>
        <v>9072</v>
      </c>
      <c r="ESW15" s="211">
        <f t="shared" si="1197"/>
        <v>1512</v>
      </c>
      <c r="ESX15" s="346">
        <v>482</v>
      </c>
      <c r="ESY15" s="343">
        <v>756</v>
      </c>
      <c r="ESZ15" s="343">
        <v>1403</v>
      </c>
      <c r="ETA15" s="343">
        <v>0</v>
      </c>
      <c r="ETB15" s="343">
        <v>464</v>
      </c>
      <c r="ETC15" s="343">
        <v>3079</v>
      </c>
      <c r="ETD15" s="322">
        <f t="shared" si="1198"/>
        <v>6184</v>
      </c>
      <c r="ETE15" s="736">
        <f t="shared" si="1199"/>
        <v>1030.6666666666667</v>
      </c>
      <c r="ETF15" s="458">
        <v>0</v>
      </c>
      <c r="ETG15" s="83">
        <v>0</v>
      </c>
      <c r="ETH15" s="83">
        <v>0</v>
      </c>
      <c r="ETI15" s="83">
        <v>0</v>
      </c>
      <c r="ETJ15" s="83">
        <v>4016</v>
      </c>
      <c r="ETK15" s="83">
        <v>2154</v>
      </c>
      <c r="ETL15" s="64">
        <f t="shared" si="1200"/>
        <v>6170</v>
      </c>
      <c r="ETM15" s="211">
        <f t="shared" si="1201"/>
        <v>1028.3333333333333</v>
      </c>
      <c r="ETN15" s="195">
        <v>4192</v>
      </c>
      <c r="ETO15" s="49">
        <v>898</v>
      </c>
      <c r="ETP15" s="49">
        <v>2024</v>
      </c>
      <c r="ETQ15" s="49">
        <v>1110</v>
      </c>
      <c r="ETR15" s="49">
        <v>1953</v>
      </c>
      <c r="ETS15" s="49">
        <v>0</v>
      </c>
      <c r="ETT15" s="808">
        <f t="shared" si="1202"/>
        <v>10177</v>
      </c>
      <c r="ETU15" s="211">
        <f t="shared" si="1203"/>
        <v>1696.1666666666667</v>
      </c>
      <c r="ETV15" s="195">
        <v>0</v>
      </c>
      <c r="ETW15" s="49">
        <v>0</v>
      </c>
      <c r="ETX15" s="49">
        <v>0</v>
      </c>
      <c r="ETY15" s="49">
        <v>292</v>
      </c>
      <c r="ETZ15" s="49">
        <v>0</v>
      </c>
      <c r="EUA15" s="49">
        <v>0</v>
      </c>
      <c r="EUB15" s="808">
        <f t="shared" si="1204"/>
        <v>292</v>
      </c>
      <c r="EUC15" s="211">
        <f t="shared" si="1205"/>
        <v>48.666666666666664</v>
      </c>
      <c r="EUD15" s="829">
        <v>25</v>
      </c>
      <c r="EUE15" s="49">
        <v>2389</v>
      </c>
      <c r="EUF15" s="49">
        <v>0</v>
      </c>
      <c r="EUG15" s="49">
        <v>432</v>
      </c>
      <c r="EUH15" s="49">
        <v>1370</v>
      </c>
      <c r="EUI15" s="830">
        <v>633</v>
      </c>
      <c r="EUJ15" s="826">
        <f t="shared" si="1206"/>
        <v>4849</v>
      </c>
      <c r="EUK15" s="211">
        <f t="shared" si="1207"/>
        <v>808.16666666666663</v>
      </c>
      <c r="EUL15" s="458">
        <v>933</v>
      </c>
      <c r="EUM15" s="83">
        <v>271</v>
      </c>
      <c r="EUN15" s="83">
        <v>961</v>
      </c>
      <c r="EUO15" s="83">
        <v>1295</v>
      </c>
      <c r="EUP15" s="83">
        <v>309</v>
      </c>
      <c r="EUQ15" s="83">
        <v>1519</v>
      </c>
      <c r="EUR15" s="808">
        <f t="shared" si="1208"/>
        <v>5288</v>
      </c>
      <c r="EUS15" s="211">
        <f t="shared" si="1209"/>
        <v>881.33333333333337</v>
      </c>
      <c r="EUT15" s="458">
        <v>1961</v>
      </c>
      <c r="EUU15" s="83">
        <v>0</v>
      </c>
      <c r="EUV15" s="83">
        <v>1534</v>
      </c>
      <c r="EUW15" s="83">
        <v>2262</v>
      </c>
      <c r="EUX15" s="83">
        <v>3194</v>
      </c>
      <c r="EUY15" s="83">
        <v>2190</v>
      </c>
      <c r="EUZ15" s="808">
        <f t="shared" si="1210"/>
        <v>11141</v>
      </c>
      <c r="EVA15" s="211">
        <f t="shared" si="1211"/>
        <v>1856.8333333333333</v>
      </c>
      <c r="EVB15" s="195">
        <v>1900</v>
      </c>
      <c r="EVC15" s="49">
        <v>3528</v>
      </c>
      <c r="EVD15" s="49">
        <v>1019</v>
      </c>
      <c r="EVE15" s="49">
        <v>0</v>
      </c>
      <c r="EVF15" s="49">
        <v>174</v>
      </c>
      <c r="EVG15" s="49">
        <v>63</v>
      </c>
      <c r="EVH15" s="808">
        <f t="shared" si="1212"/>
        <v>6684</v>
      </c>
      <c r="EVI15" s="211">
        <f t="shared" si="1213"/>
        <v>1114</v>
      </c>
      <c r="EVJ15" s="195">
        <v>76</v>
      </c>
      <c r="EVK15" s="49">
        <v>3524</v>
      </c>
      <c r="EVL15" s="49">
        <v>1815</v>
      </c>
      <c r="EVM15" s="49">
        <v>990</v>
      </c>
      <c r="EVN15" s="49">
        <v>0</v>
      </c>
      <c r="EVO15" s="49">
        <v>0</v>
      </c>
      <c r="EVP15" s="808">
        <f t="shared" si="1214"/>
        <v>6405</v>
      </c>
      <c r="EVQ15" s="211">
        <f t="shared" si="1215"/>
        <v>1067.5</v>
      </c>
      <c r="EVR15" s="195">
        <v>320</v>
      </c>
      <c r="EVS15" s="49">
        <v>5528</v>
      </c>
      <c r="EVT15" s="49">
        <v>4706</v>
      </c>
      <c r="EVU15" s="49">
        <v>215</v>
      </c>
      <c r="EVV15" s="49">
        <v>1847</v>
      </c>
      <c r="EVW15" s="49">
        <v>3600</v>
      </c>
      <c r="EVX15" s="808">
        <f t="shared" si="1216"/>
        <v>16216</v>
      </c>
      <c r="EVY15" s="211">
        <f t="shared" si="1217"/>
        <v>2702.6666666666665</v>
      </c>
      <c r="EVZ15" s="195">
        <v>1698</v>
      </c>
      <c r="EWA15" s="49">
        <v>2553</v>
      </c>
      <c r="EWB15" s="49">
        <v>1987</v>
      </c>
      <c r="EWC15" s="49">
        <v>858</v>
      </c>
      <c r="EWD15" s="49">
        <v>1964</v>
      </c>
      <c r="EWE15" s="49">
        <v>1302</v>
      </c>
      <c r="EWF15" s="808">
        <f t="shared" si="1218"/>
        <v>10362</v>
      </c>
      <c r="EWG15" s="211">
        <f t="shared" si="1219"/>
        <v>1727</v>
      </c>
      <c r="EWH15" s="195">
        <v>1590</v>
      </c>
      <c r="EWI15" s="49">
        <v>1981</v>
      </c>
      <c r="EWJ15" s="49">
        <v>2200</v>
      </c>
      <c r="EWK15" s="49">
        <v>1995</v>
      </c>
      <c r="EWL15" s="49">
        <v>1994</v>
      </c>
      <c r="EWM15" s="49">
        <v>0</v>
      </c>
      <c r="EWN15" s="808">
        <f t="shared" si="1220"/>
        <v>9760</v>
      </c>
      <c r="EWO15" s="211">
        <f t="shared" si="1221"/>
        <v>1626.6666666666667</v>
      </c>
      <c r="EWP15" s="195">
        <v>810</v>
      </c>
      <c r="EWQ15" s="49">
        <v>389</v>
      </c>
      <c r="EWR15" s="49">
        <v>0</v>
      </c>
      <c r="EWS15" s="49">
        <v>0</v>
      </c>
      <c r="EWT15" s="49">
        <v>0</v>
      </c>
      <c r="EWU15" s="49">
        <v>1631</v>
      </c>
      <c r="EWV15" s="808">
        <f t="shared" si="1222"/>
        <v>2830</v>
      </c>
      <c r="EWW15" s="211">
        <f t="shared" si="1223"/>
        <v>471.66666666666669</v>
      </c>
      <c r="EWX15" s="244">
        <v>702</v>
      </c>
      <c r="EWY15" s="64">
        <v>826</v>
      </c>
      <c r="EWZ15" s="64">
        <v>768</v>
      </c>
      <c r="EXA15" s="64">
        <v>768</v>
      </c>
      <c r="EXB15" s="64">
        <v>1177</v>
      </c>
      <c r="EXC15" s="64">
        <v>785</v>
      </c>
      <c r="EXD15" s="808">
        <f t="shared" si="1224"/>
        <v>5026</v>
      </c>
      <c r="EXE15" s="211">
        <f t="shared" si="1225"/>
        <v>837.66666666666663</v>
      </c>
      <c r="EXF15" s="195">
        <v>2393</v>
      </c>
      <c r="EXG15" s="49">
        <v>2300</v>
      </c>
      <c r="EXH15" s="49">
        <v>1942</v>
      </c>
      <c r="EXI15" s="49">
        <v>2116</v>
      </c>
      <c r="EXJ15" s="49">
        <v>2648</v>
      </c>
      <c r="EXK15" s="49">
        <v>3167</v>
      </c>
      <c r="EXL15" s="808">
        <f t="shared" si="1226"/>
        <v>14566</v>
      </c>
      <c r="EXM15" s="211">
        <f t="shared" si="1227"/>
        <v>2427.6666666666665</v>
      </c>
      <c r="EXN15" s="244">
        <v>879</v>
      </c>
      <c r="EXO15" s="64">
        <v>364</v>
      </c>
      <c r="EXP15" s="64">
        <v>0</v>
      </c>
      <c r="EXQ15" s="64">
        <v>324</v>
      </c>
      <c r="EXR15" s="64">
        <v>726</v>
      </c>
      <c r="EXS15" s="64"/>
      <c r="EXT15" s="808">
        <f t="shared" si="1228"/>
        <v>2293</v>
      </c>
      <c r="EXU15" s="211">
        <f t="shared" si="1229"/>
        <v>382.16666666666669</v>
      </c>
      <c r="EXV15" s="195">
        <v>2434</v>
      </c>
      <c r="EXW15" s="49">
        <v>820</v>
      </c>
      <c r="EXX15" s="49">
        <v>0</v>
      </c>
      <c r="EXY15" s="49">
        <v>0</v>
      </c>
      <c r="EXZ15" s="49">
        <v>1517</v>
      </c>
      <c r="EYA15" s="49">
        <v>3068</v>
      </c>
      <c r="EYB15" s="808">
        <f t="shared" si="1230"/>
        <v>7839</v>
      </c>
      <c r="EYC15" s="211">
        <f t="shared" si="1231"/>
        <v>1306.5</v>
      </c>
      <c r="EYD15" s="458">
        <v>1262</v>
      </c>
      <c r="EYE15" s="83">
        <v>2804</v>
      </c>
      <c r="EYF15" s="83">
        <v>2248</v>
      </c>
      <c r="EYG15" s="83">
        <v>3525</v>
      </c>
      <c r="EYH15" s="83">
        <v>871</v>
      </c>
      <c r="EYI15" s="83">
        <v>1320</v>
      </c>
      <c r="EYJ15" s="808">
        <f t="shared" si="1232"/>
        <v>12030</v>
      </c>
      <c r="EYK15" s="211">
        <f t="shared" si="1233"/>
        <v>2005</v>
      </c>
      <c r="EYL15" s="195">
        <v>2782</v>
      </c>
      <c r="EYM15" s="49">
        <v>3222</v>
      </c>
      <c r="EYN15" s="49">
        <v>1673</v>
      </c>
      <c r="EYO15" s="49">
        <v>3509</v>
      </c>
      <c r="EYP15" s="49">
        <v>1997</v>
      </c>
      <c r="EYQ15" s="49">
        <v>2772</v>
      </c>
      <c r="EYR15" s="808">
        <f t="shared" si="1234"/>
        <v>15955</v>
      </c>
      <c r="EYS15" s="211">
        <f t="shared" si="1235"/>
        <v>2659.1666666666665</v>
      </c>
      <c r="EYT15" s="195">
        <v>1685</v>
      </c>
      <c r="EYU15" s="49">
        <v>1999</v>
      </c>
      <c r="EYV15" s="49">
        <v>3058</v>
      </c>
      <c r="EYW15" s="49">
        <v>0</v>
      </c>
      <c r="EYX15" s="49">
        <v>0</v>
      </c>
      <c r="EYY15" s="49">
        <v>1102</v>
      </c>
      <c r="EYZ15" s="808">
        <f t="shared" si="1236"/>
        <v>7844</v>
      </c>
      <c r="EZA15" s="211">
        <f t="shared" si="1237"/>
        <v>1307.3333333333333</v>
      </c>
      <c r="EZB15" s="195">
        <v>2153</v>
      </c>
      <c r="EZC15" s="49">
        <v>1186</v>
      </c>
      <c r="EZD15" s="49">
        <v>917</v>
      </c>
      <c r="EZE15" s="49">
        <v>1852</v>
      </c>
      <c r="EZF15" s="49">
        <v>816</v>
      </c>
      <c r="EZG15" s="49">
        <v>3213</v>
      </c>
      <c r="EZH15" s="808">
        <f t="shared" si="1238"/>
        <v>10137</v>
      </c>
      <c r="EZI15" s="211">
        <f t="shared" si="1239"/>
        <v>1689.5</v>
      </c>
      <c r="EZJ15" s="195">
        <v>1259</v>
      </c>
      <c r="EZK15" s="49">
        <v>1050</v>
      </c>
      <c r="EZL15" s="49">
        <v>2565</v>
      </c>
      <c r="EZM15" s="49">
        <v>5523</v>
      </c>
      <c r="EZN15" s="49">
        <v>0</v>
      </c>
      <c r="EZO15" s="49">
        <v>0</v>
      </c>
      <c r="EZP15" s="872">
        <f t="shared" si="1240"/>
        <v>10397</v>
      </c>
      <c r="EZQ15" s="873">
        <f t="shared" si="1241"/>
        <v>1732.8333333333333</v>
      </c>
      <c r="EZR15" s="195">
        <v>1287</v>
      </c>
      <c r="EZS15" s="49">
        <v>0</v>
      </c>
      <c r="EZT15" s="49">
        <v>4558</v>
      </c>
      <c r="EZU15" s="49">
        <v>4919</v>
      </c>
      <c r="EZV15" s="49">
        <v>378</v>
      </c>
      <c r="EZW15" s="49">
        <v>1139</v>
      </c>
      <c r="EZX15" s="872">
        <f t="shared" si="1242"/>
        <v>12281</v>
      </c>
      <c r="EZY15" s="873">
        <f t="shared" si="1243"/>
        <v>2046.8333333333333</v>
      </c>
      <c r="EZZ15" s="195">
        <v>543</v>
      </c>
      <c r="FAA15" s="49">
        <v>821</v>
      </c>
      <c r="FAB15" s="49">
        <v>0</v>
      </c>
      <c r="FAC15" s="49">
        <v>1122</v>
      </c>
      <c r="FAD15" s="49">
        <v>1665</v>
      </c>
      <c r="FAE15" s="49">
        <v>968</v>
      </c>
      <c r="FAF15" s="872">
        <f t="shared" si="1244"/>
        <v>5119</v>
      </c>
      <c r="FAG15" s="873">
        <f t="shared" si="1245"/>
        <v>853.16666666666663</v>
      </c>
      <c r="FAH15" s="195">
        <v>0</v>
      </c>
      <c r="FAI15" s="49">
        <v>2301</v>
      </c>
      <c r="FAJ15" s="49">
        <v>2349</v>
      </c>
      <c r="FAK15" s="49">
        <v>0</v>
      </c>
      <c r="FAL15" s="49">
        <v>434</v>
      </c>
      <c r="FAM15" s="49">
        <v>3129</v>
      </c>
      <c r="FAN15" s="872">
        <f t="shared" si="1246"/>
        <v>8213</v>
      </c>
      <c r="FAO15" s="873">
        <f t="shared" si="1247"/>
        <v>1368.8333333333333</v>
      </c>
      <c r="FAP15" s="195">
        <v>1247</v>
      </c>
      <c r="FAQ15" s="49">
        <v>818</v>
      </c>
      <c r="FAR15" s="49">
        <v>2321</v>
      </c>
      <c r="FAS15" s="49">
        <v>410</v>
      </c>
      <c r="FAT15" s="49">
        <v>0</v>
      </c>
      <c r="FAU15" s="49"/>
      <c r="FAV15" s="872">
        <f t="shared" si="1248"/>
        <v>4796</v>
      </c>
      <c r="FAW15" s="873">
        <f t="shared" si="1249"/>
        <v>799.33333333333337</v>
      </c>
    </row>
    <row r="16" spans="1:4105" ht="15" customHeight="1" x14ac:dyDescent="0.2">
      <c r="A16" s="21">
        <v>10</v>
      </c>
      <c r="B16" s="21" t="s">
        <v>209</v>
      </c>
      <c r="C16" s="275" t="s">
        <v>217</v>
      </c>
      <c r="D16" s="21">
        <v>50</v>
      </c>
      <c r="E16" s="24">
        <v>0</v>
      </c>
      <c r="F16" s="24">
        <v>8304</v>
      </c>
      <c r="G16" s="24"/>
      <c r="H16" s="24"/>
      <c r="I16" s="24"/>
      <c r="J16" s="360">
        <f>SUMIF(SUMPK!$B:$B,$B:$B,SUMPK!$O:$O)</f>
        <v>2538</v>
      </c>
      <c r="K16" s="24"/>
      <c r="L16" s="24">
        <f>F16+H16-J16</f>
        <v>5766</v>
      </c>
      <c r="M16" s="24">
        <f t="shared" si="570"/>
        <v>5766</v>
      </c>
      <c r="N16" s="15">
        <v>1548.1666666666667</v>
      </c>
      <c r="O16" s="276">
        <f t="shared" si="0"/>
        <v>3.7244052104639893</v>
      </c>
      <c r="P16" s="15">
        <v>869.66666666666663</v>
      </c>
      <c r="Q16" s="276">
        <f t="shared" si="571"/>
        <v>39.780758911460332</v>
      </c>
      <c r="R16" s="277">
        <f t="shared" si="572"/>
        <v>1843.0769230769231</v>
      </c>
      <c r="S16" s="222">
        <v>47920</v>
      </c>
      <c r="T16" s="276">
        <f t="shared" si="573"/>
        <v>3.1284641068447412</v>
      </c>
      <c r="U16" s="278"/>
      <c r="V16" s="277">
        <f t="shared" si="1"/>
        <v>3.1284641068447412</v>
      </c>
      <c r="W16" s="279">
        <f t="shared" si="1252"/>
        <v>1</v>
      </c>
      <c r="X16" s="299"/>
      <c r="Y16" s="280" t="e">
        <f>#REF!+#REF!</f>
        <v>#REF!</v>
      </c>
      <c r="Z16" s="280" t="e">
        <f t="shared" si="1257"/>
        <v>#REF!</v>
      </c>
      <c r="AA16" s="280" t="e">
        <f>M16/Z16</f>
        <v>#REF!</v>
      </c>
      <c r="AB16" s="280" t="e">
        <f>(M16+U16)/Z16</f>
        <v>#REF!</v>
      </c>
      <c r="AC16" s="662">
        <v>16</v>
      </c>
      <c r="AD16" s="648">
        <v>3055</v>
      </c>
      <c r="AE16" s="49">
        <v>4678</v>
      </c>
      <c r="AF16" s="49">
        <v>1030</v>
      </c>
      <c r="AG16" s="49">
        <v>5298</v>
      </c>
      <c r="AH16" s="49"/>
      <c r="AI16" s="49"/>
      <c r="AJ16" s="42">
        <f t="shared" si="3"/>
        <v>14061</v>
      </c>
      <c r="AK16" s="43">
        <f t="shared" si="4"/>
        <v>2343.5</v>
      </c>
      <c r="AL16" s="48"/>
      <c r="AM16" s="49"/>
      <c r="AN16" s="49"/>
      <c r="AO16" s="49"/>
      <c r="AP16" s="49">
        <f>505+3443</f>
        <v>3948</v>
      </c>
      <c r="AQ16" s="49">
        <v>327</v>
      </c>
      <c r="AR16" s="42">
        <f t="shared" si="5"/>
        <v>4275</v>
      </c>
      <c r="AS16" s="43">
        <f t="shared" si="6"/>
        <v>712.5</v>
      </c>
      <c r="AT16" s="48">
        <v>3658</v>
      </c>
      <c r="AU16" s="49"/>
      <c r="AV16" s="49"/>
      <c r="AW16" s="49">
        <v>582</v>
      </c>
      <c r="AX16" s="49"/>
      <c r="AY16" s="49"/>
      <c r="AZ16" s="42">
        <f t="shared" si="7"/>
        <v>4240</v>
      </c>
      <c r="BA16" s="43">
        <f t="shared" si="8"/>
        <v>706.66666666666663</v>
      </c>
      <c r="BB16" s="48"/>
      <c r="BC16" s="49"/>
      <c r="BD16" s="49"/>
      <c r="BE16" s="49">
        <v>1</v>
      </c>
      <c r="BF16" s="49">
        <v>993</v>
      </c>
      <c r="BG16" s="49">
        <v>1693</v>
      </c>
      <c r="BH16" s="42">
        <f t="shared" si="9"/>
        <v>2687</v>
      </c>
      <c r="BI16" s="43">
        <f t="shared" si="10"/>
        <v>447.83333333333331</v>
      </c>
      <c r="BJ16" s="48"/>
      <c r="BK16" s="49"/>
      <c r="BL16" s="49">
        <v>2440</v>
      </c>
      <c r="BM16" s="49">
        <v>714</v>
      </c>
      <c r="BN16" s="49"/>
      <c r="BO16" s="49"/>
      <c r="BP16" s="42">
        <f t="shared" si="11"/>
        <v>3154</v>
      </c>
      <c r="BQ16" s="43">
        <f t="shared" si="12"/>
        <v>525.66666666666663</v>
      </c>
      <c r="BR16" s="48"/>
      <c r="BS16" s="49">
        <v>1582</v>
      </c>
      <c r="BT16" s="49"/>
      <c r="BU16" s="49"/>
      <c r="BV16" s="49">
        <v>1425</v>
      </c>
      <c r="BW16" s="49">
        <v>945</v>
      </c>
      <c r="BX16" s="42">
        <f t="shared" si="13"/>
        <v>3952</v>
      </c>
      <c r="BY16" s="43">
        <f t="shared" si="14"/>
        <v>658.66666666666663</v>
      </c>
      <c r="BZ16" s="48"/>
      <c r="CA16" s="49">
        <v>1730</v>
      </c>
      <c r="CB16" s="49"/>
      <c r="CC16" s="49">
        <v>8</v>
      </c>
      <c r="CD16" s="49"/>
      <c r="CE16" s="49">
        <v>3482</v>
      </c>
      <c r="CF16" s="42">
        <f t="shared" si="15"/>
        <v>5220</v>
      </c>
      <c r="CG16" s="43">
        <f t="shared" si="16"/>
        <v>870</v>
      </c>
      <c r="CH16" s="63"/>
      <c r="CI16" s="64"/>
      <c r="CJ16" s="64"/>
      <c r="CK16" s="64"/>
      <c r="CL16" s="64">
        <v>4098</v>
      </c>
      <c r="CM16" s="64"/>
      <c r="CN16" s="42">
        <f t="shared" si="17"/>
        <v>4098</v>
      </c>
      <c r="CO16" s="43">
        <f t="shared" si="18"/>
        <v>683</v>
      </c>
      <c r="CP16" s="48">
        <v>6</v>
      </c>
      <c r="CQ16" s="49"/>
      <c r="CR16" s="49"/>
      <c r="CS16" s="49">
        <v>328</v>
      </c>
      <c r="CT16" s="49">
        <v>1587</v>
      </c>
      <c r="CU16" s="49"/>
      <c r="CV16" s="42">
        <f t="shared" si="19"/>
        <v>1921</v>
      </c>
      <c r="CW16" s="43">
        <f t="shared" si="20"/>
        <v>320.16666666666669</v>
      </c>
      <c r="CX16" s="22">
        <v>2061</v>
      </c>
      <c r="CY16" s="49"/>
      <c r="CZ16" s="49"/>
      <c r="DA16" s="49">
        <v>854</v>
      </c>
      <c r="DB16" s="49">
        <v>2041</v>
      </c>
      <c r="DC16" s="49"/>
      <c r="DD16" s="42">
        <f t="shared" si="21"/>
        <v>4956</v>
      </c>
      <c r="DE16" s="43">
        <f t="shared" si="22"/>
        <v>826</v>
      </c>
      <c r="DF16" s="48">
        <v>1825</v>
      </c>
      <c r="DG16" s="49"/>
      <c r="DH16" s="49">
        <v>2746</v>
      </c>
      <c r="DI16" s="49">
        <v>1229</v>
      </c>
      <c r="DJ16" s="49"/>
      <c r="DK16" s="49"/>
      <c r="DL16" s="42">
        <f t="shared" si="23"/>
        <v>5800</v>
      </c>
      <c r="DM16" s="43">
        <f t="shared" si="24"/>
        <v>966.66666666666663</v>
      </c>
      <c r="DN16" s="48">
        <v>3175</v>
      </c>
      <c r="DO16" s="49"/>
      <c r="DP16" s="49"/>
      <c r="DQ16" s="49"/>
      <c r="DR16" s="49">
        <v>2</v>
      </c>
      <c r="DS16" s="49"/>
      <c r="DT16" s="42">
        <f t="shared" si="25"/>
        <v>3177</v>
      </c>
      <c r="DU16" s="43">
        <f t="shared" si="26"/>
        <v>529.5</v>
      </c>
      <c r="DV16" s="48">
        <v>2352</v>
      </c>
      <c r="DW16" s="49"/>
      <c r="DX16" s="49">
        <v>2331</v>
      </c>
      <c r="DY16" s="49">
        <v>839</v>
      </c>
      <c r="DZ16" s="49"/>
      <c r="EA16" s="49"/>
      <c r="EB16" s="42">
        <f t="shared" si="27"/>
        <v>5522</v>
      </c>
      <c r="EC16" s="43">
        <f t="shared" si="28"/>
        <v>920.33333333333337</v>
      </c>
      <c r="ED16" s="48"/>
      <c r="EE16" s="49">
        <v>3025</v>
      </c>
      <c r="EF16" s="49">
        <v>775</v>
      </c>
      <c r="EG16" s="49"/>
      <c r="EH16" s="49">
        <v>3058</v>
      </c>
      <c r="EI16" s="49">
        <v>100</v>
      </c>
      <c r="EJ16" s="42">
        <f t="shared" si="29"/>
        <v>6958</v>
      </c>
      <c r="EK16" s="43">
        <f t="shared" si="30"/>
        <v>1159.6666666666667</v>
      </c>
      <c r="EL16" s="48">
        <v>2876</v>
      </c>
      <c r="EM16" s="49"/>
      <c r="EN16" s="49"/>
      <c r="EO16" s="49">
        <v>3135</v>
      </c>
      <c r="EP16" s="49"/>
      <c r="EQ16" s="49">
        <v>2481</v>
      </c>
      <c r="ER16" s="42">
        <f t="shared" si="31"/>
        <v>8492</v>
      </c>
      <c r="ES16" s="43">
        <f t="shared" si="32"/>
        <v>1415.3333333333333</v>
      </c>
      <c r="ET16" s="48">
        <v>391</v>
      </c>
      <c r="EU16" s="49"/>
      <c r="EV16" s="49"/>
      <c r="EW16" s="49"/>
      <c r="EX16" s="49"/>
      <c r="EY16" s="49">
        <v>2602</v>
      </c>
      <c r="EZ16" s="42">
        <f t="shared" si="33"/>
        <v>2993</v>
      </c>
      <c r="FA16" s="43">
        <f t="shared" si="34"/>
        <v>498.83333333333331</v>
      </c>
      <c r="FB16" s="48">
        <v>1383</v>
      </c>
      <c r="FC16" s="49"/>
      <c r="FD16" s="49"/>
      <c r="FE16" s="49"/>
      <c r="FF16" s="49"/>
      <c r="FG16" s="49"/>
      <c r="FH16" s="42">
        <f t="shared" si="35"/>
        <v>1383</v>
      </c>
      <c r="FI16" s="43">
        <f t="shared" si="36"/>
        <v>230.5</v>
      </c>
      <c r="FJ16" s="48">
        <v>2758</v>
      </c>
      <c r="FK16" s="49"/>
      <c r="FL16" s="49"/>
      <c r="FM16" s="49"/>
      <c r="FN16" s="49"/>
      <c r="FO16" s="49"/>
      <c r="FP16" s="42">
        <f t="shared" si="37"/>
        <v>2758</v>
      </c>
      <c r="FQ16" s="43">
        <f t="shared" si="38"/>
        <v>459.66666666666669</v>
      </c>
      <c r="FR16" s="48"/>
      <c r="FS16" s="49">
        <v>2834</v>
      </c>
      <c r="FT16" s="49"/>
      <c r="FU16" s="49"/>
      <c r="FV16" s="49"/>
      <c r="FW16" s="49">
        <v>3173</v>
      </c>
      <c r="FX16" s="42">
        <f t="shared" si="39"/>
        <v>6007</v>
      </c>
      <c r="FY16" s="43">
        <f t="shared" si="40"/>
        <v>1001.1666666666666</v>
      </c>
      <c r="FZ16" s="48"/>
      <c r="GA16" s="49"/>
      <c r="GB16" s="49">
        <v>1844</v>
      </c>
      <c r="GC16" s="49"/>
      <c r="GD16" s="49"/>
      <c r="GE16" s="49"/>
      <c r="GF16" s="42">
        <f t="shared" si="41"/>
        <v>1844</v>
      </c>
      <c r="GG16" s="43">
        <f t="shared" si="42"/>
        <v>307.33333333333331</v>
      </c>
      <c r="GH16" s="48">
        <v>3175</v>
      </c>
      <c r="GI16" s="49">
        <v>3186</v>
      </c>
      <c r="GJ16" s="49"/>
      <c r="GK16" s="49"/>
      <c r="GL16" s="49"/>
      <c r="GM16" s="49">
        <v>285</v>
      </c>
      <c r="GN16" s="42">
        <f t="shared" si="43"/>
        <v>6646</v>
      </c>
      <c r="GO16" s="43">
        <f t="shared" si="44"/>
        <v>1107.6666666666667</v>
      </c>
      <c r="GP16" s="48">
        <v>3685</v>
      </c>
      <c r="GQ16" s="49"/>
      <c r="GR16" s="49">
        <v>3</v>
      </c>
      <c r="GS16" s="49"/>
      <c r="GT16" s="49"/>
      <c r="GU16" s="49">
        <v>3205</v>
      </c>
      <c r="GV16" s="42">
        <f t="shared" si="45"/>
        <v>6893</v>
      </c>
      <c r="GW16" s="43">
        <f t="shared" si="46"/>
        <v>1148.8333333333333</v>
      </c>
      <c r="GX16" s="48"/>
      <c r="GY16" s="49"/>
      <c r="GZ16" s="49">
        <v>54</v>
      </c>
      <c r="HA16" s="49">
        <v>2814</v>
      </c>
      <c r="HB16" s="49">
        <v>1898</v>
      </c>
      <c r="HC16" s="49"/>
      <c r="HD16" s="42">
        <f t="shared" si="47"/>
        <v>4766</v>
      </c>
      <c r="HE16" s="43">
        <f t="shared" si="48"/>
        <v>794.33333333333337</v>
      </c>
      <c r="HF16" s="48"/>
      <c r="HG16" s="49">
        <v>3163</v>
      </c>
      <c r="HH16" s="49"/>
      <c r="HI16" s="49"/>
      <c r="HJ16" s="49">
        <v>1893</v>
      </c>
      <c r="HK16" s="49">
        <v>2038</v>
      </c>
      <c r="HL16" s="42">
        <f t="shared" si="49"/>
        <v>7094</v>
      </c>
      <c r="HM16" s="43">
        <f t="shared" si="50"/>
        <v>1182.3333333333333</v>
      </c>
      <c r="HN16" s="82"/>
      <c r="HO16" s="83"/>
      <c r="HP16" s="83"/>
      <c r="HQ16" s="83">
        <v>1626</v>
      </c>
      <c r="HR16" s="83">
        <v>1214</v>
      </c>
      <c r="HS16" s="83">
        <v>1</v>
      </c>
      <c r="HT16" s="42">
        <f t="shared" si="51"/>
        <v>2841</v>
      </c>
      <c r="HU16" s="43">
        <f t="shared" si="52"/>
        <v>473.5</v>
      </c>
      <c r="HV16" s="48"/>
      <c r="HW16" s="49"/>
      <c r="HX16" s="49"/>
      <c r="HY16" s="49"/>
      <c r="HZ16" s="49"/>
      <c r="IA16" s="49">
        <v>364</v>
      </c>
      <c r="IB16" s="42">
        <f t="shared" si="53"/>
        <v>364</v>
      </c>
      <c r="IC16" s="43">
        <f t="shared" si="54"/>
        <v>60.666666666666664</v>
      </c>
      <c r="ID16" s="48">
        <v>1510</v>
      </c>
      <c r="IE16" s="49">
        <v>682</v>
      </c>
      <c r="IF16" s="49"/>
      <c r="IG16" s="49"/>
      <c r="IH16" s="49"/>
      <c r="II16" s="49"/>
      <c r="IJ16" s="42">
        <f t="shared" si="55"/>
        <v>2192</v>
      </c>
      <c r="IK16" s="43">
        <f t="shared" si="56"/>
        <v>365.33333333333331</v>
      </c>
      <c r="IL16" s="48"/>
      <c r="IM16" s="49">
        <v>3186</v>
      </c>
      <c r="IN16" s="49">
        <v>1893</v>
      </c>
      <c r="IO16" s="49"/>
      <c r="IP16" s="49"/>
      <c r="IQ16" s="49"/>
      <c r="IR16" s="42">
        <f t="shared" si="57"/>
        <v>5079</v>
      </c>
      <c r="IS16" s="43">
        <f t="shared" si="58"/>
        <v>846.5</v>
      </c>
      <c r="IT16" s="48"/>
      <c r="IU16" s="49"/>
      <c r="IV16" s="49"/>
      <c r="IW16" s="49"/>
      <c r="IX16" s="49">
        <f>2364+1080</f>
        <v>3444</v>
      </c>
      <c r="IY16" s="49"/>
      <c r="IZ16" s="42">
        <f t="shared" si="59"/>
        <v>3444</v>
      </c>
      <c r="JA16" s="43">
        <f t="shared" si="60"/>
        <v>574</v>
      </c>
      <c r="JB16" s="48">
        <v>1582</v>
      </c>
      <c r="JC16" s="49">
        <f>1533+1605</f>
        <v>3138</v>
      </c>
      <c r="JD16" s="49">
        <v>2027</v>
      </c>
      <c r="JE16" s="49"/>
      <c r="JF16" s="49"/>
      <c r="JG16" s="49">
        <v>1322</v>
      </c>
      <c r="JH16" s="42">
        <f t="shared" si="61"/>
        <v>8069</v>
      </c>
      <c r="JI16" s="43">
        <f t="shared" si="62"/>
        <v>1344.8333333333333</v>
      </c>
      <c r="JJ16" s="48"/>
      <c r="JK16" s="49"/>
      <c r="JL16" s="49">
        <v>2773</v>
      </c>
      <c r="JM16" s="49"/>
      <c r="JN16" s="49">
        <f>922+2498</f>
        <v>3420</v>
      </c>
      <c r="JO16" s="49">
        <v>508</v>
      </c>
      <c r="JP16" s="42">
        <f t="shared" si="63"/>
        <v>6701</v>
      </c>
      <c r="JQ16" s="43">
        <f t="shared" si="64"/>
        <v>1116.8333333333333</v>
      </c>
      <c r="JR16" s="48">
        <v>1505</v>
      </c>
      <c r="JS16" s="49">
        <v>1950</v>
      </c>
      <c r="JT16" s="49">
        <v>1205</v>
      </c>
      <c r="JU16" s="49"/>
      <c r="JV16" s="49">
        <v>2619</v>
      </c>
      <c r="JW16" s="49"/>
      <c r="JX16" s="42">
        <f t="shared" si="65"/>
        <v>7279</v>
      </c>
      <c r="JY16" s="43">
        <f t="shared" si="66"/>
        <v>1213.1666666666667</v>
      </c>
      <c r="JZ16" s="48"/>
      <c r="KA16" s="49">
        <f>926+2879</f>
        <v>3805</v>
      </c>
      <c r="KB16" s="49"/>
      <c r="KC16" s="49"/>
      <c r="KD16" s="49"/>
      <c r="KE16" s="49">
        <v>2051</v>
      </c>
      <c r="KF16" s="42">
        <f t="shared" si="67"/>
        <v>5856</v>
      </c>
      <c r="KG16" s="43">
        <f t="shared" si="68"/>
        <v>976</v>
      </c>
      <c r="KH16" s="48">
        <v>1873</v>
      </c>
      <c r="KI16" s="49"/>
      <c r="KJ16" s="49">
        <v>3368</v>
      </c>
      <c r="KK16" s="49">
        <v>374</v>
      </c>
      <c r="KL16" s="49"/>
      <c r="KM16" s="49">
        <v>683</v>
      </c>
      <c r="KN16" s="42">
        <f t="shared" si="69"/>
        <v>6298</v>
      </c>
      <c r="KO16" s="43">
        <f t="shared" si="70"/>
        <v>1049.6666666666667</v>
      </c>
      <c r="KP16" s="48">
        <v>2815</v>
      </c>
      <c r="KQ16" s="49"/>
      <c r="KR16" s="49">
        <v>3915</v>
      </c>
      <c r="KS16" s="49"/>
      <c r="KT16" s="49">
        <v>644</v>
      </c>
      <c r="KU16" s="49">
        <v>1983</v>
      </c>
      <c r="KV16" s="42">
        <f t="shared" si="71"/>
        <v>9357</v>
      </c>
      <c r="KW16" s="43">
        <f t="shared" si="72"/>
        <v>1559.5</v>
      </c>
      <c r="KX16" s="48"/>
      <c r="KY16" s="49"/>
      <c r="KZ16" s="49">
        <v>1305</v>
      </c>
      <c r="LA16" s="49">
        <v>1854</v>
      </c>
      <c r="LB16" s="49">
        <v>2388</v>
      </c>
      <c r="LC16" s="49"/>
      <c r="LD16" s="42">
        <f t="shared" si="73"/>
        <v>5547</v>
      </c>
      <c r="LE16" s="43">
        <f t="shared" si="74"/>
        <v>924.5</v>
      </c>
      <c r="LF16" s="48">
        <v>2430</v>
      </c>
      <c r="LG16" s="49">
        <v>1991</v>
      </c>
      <c r="LH16" s="49"/>
      <c r="LI16" s="49"/>
      <c r="LJ16" s="49"/>
      <c r="LK16" s="49"/>
      <c r="LL16" s="42">
        <f t="shared" si="75"/>
        <v>4421</v>
      </c>
      <c r="LM16" s="43">
        <f t="shared" si="76"/>
        <v>736.83333333333337</v>
      </c>
      <c r="LN16" s="48"/>
      <c r="LO16" s="49">
        <v>153</v>
      </c>
      <c r="LP16" s="49">
        <v>2161</v>
      </c>
      <c r="LQ16" s="49">
        <v>360</v>
      </c>
      <c r="LR16" s="49"/>
      <c r="LS16" s="49"/>
      <c r="LT16" s="42">
        <f t="shared" si="77"/>
        <v>2674</v>
      </c>
      <c r="LU16" s="43">
        <f t="shared" si="78"/>
        <v>445.66666666666669</v>
      </c>
      <c r="LV16" s="48"/>
      <c r="LW16" s="49">
        <v>2784</v>
      </c>
      <c r="LX16" s="49">
        <v>90</v>
      </c>
      <c r="LY16" s="49">
        <v>2242</v>
      </c>
      <c r="LZ16" s="49">
        <v>116</v>
      </c>
      <c r="MA16" s="49">
        <v>3149</v>
      </c>
      <c r="MB16" s="42">
        <f t="shared" si="79"/>
        <v>8381</v>
      </c>
      <c r="MC16" s="43">
        <f t="shared" si="80"/>
        <v>1396.8333333333333</v>
      </c>
      <c r="MD16" s="48"/>
      <c r="ME16" s="49"/>
      <c r="MF16" s="49"/>
      <c r="MG16" s="49"/>
      <c r="MH16" s="49">
        <v>1102</v>
      </c>
      <c r="MI16" s="49">
        <v>1801</v>
      </c>
      <c r="MJ16" s="42">
        <f t="shared" si="81"/>
        <v>2903</v>
      </c>
      <c r="MK16" s="43">
        <f t="shared" si="82"/>
        <v>483.83333333333331</v>
      </c>
      <c r="ML16" s="48"/>
      <c r="MM16" s="49">
        <v>2656</v>
      </c>
      <c r="MN16" s="49">
        <v>2075</v>
      </c>
      <c r="MO16" s="49"/>
      <c r="MP16" s="49"/>
      <c r="MQ16" s="49"/>
      <c r="MR16" s="42">
        <f t="shared" si="83"/>
        <v>4731</v>
      </c>
      <c r="MS16" s="43">
        <f t="shared" si="84"/>
        <v>788.5</v>
      </c>
      <c r="MT16" s="48"/>
      <c r="MU16" s="49">
        <v>1514</v>
      </c>
      <c r="MV16" s="49">
        <v>3957</v>
      </c>
      <c r="MW16" s="49">
        <v>823</v>
      </c>
      <c r="MX16" s="49"/>
      <c r="MY16" s="49"/>
      <c r="MZ16" s="42">
        <f t="shared" si="85"/>
        <v>6294</v>
      </c>
      <c r="NA16" s="43">
        <f t="shared" si="86"/>
        <v>1049</v>
      </c>
      <c r="NB16" s="48"/>
      <c r="NC16" s="49"/>
      <c r="ND16" s="49"/>
      <c r="NE16" s="49"/>
      <c r="NF16" s="49"/>
      <c r="NG16" s="49"/>
      <c r="NH16" s="42">
        <f t="shared" si="87"/>
        <v>0</v>
      </c>
      <c r="NI16" s="43">
        <f t="shared" si="88"/>
        <v>0</v>
      </c>
      <c r="NJ16" s="48"/>
      <c r="NK16" s="49">
        <v>3597</v>
      </c>
      <c r="NL16" s="49">
        <v>2161</v>
      </c>
      <c r="NM16" s="49"/>
      <c r="NN16" s="49">
        <v>2128</v>
      </c>
      <c r="NO16" s="49">
        <v>850</v>
      </c>
      <c r="NP16" s="42">
        <f t="shared" si="89"/>
        <v>8736</v>
      </c>
      <c r="NQ16" s="43">
        <f t="shared" si="90"/>
        <v>1456</v>
      </c>
      <c r="NR16" s="48"/>
      <c r="NS16" s="49">
        <v>2056</v>
      </c>
      <c r="NT16" s="49">
        <v>760</v>
      </c>
      <c r="NU16" s="49">
        <v>302</v>
      </c>
      <c r="NV16" s="49">
        <v>2478</v>
      </c>
      <c r="NW16" s="49"/>
      <c r="NX16" s="42">
        <f t="shared" si="91"/>
        <v>5596</v>
      </c>
      <c r="NY16" s="43">
        <f t="shared" si="92"/>
        <v>932.66666666666663</v>
      </c>
      <c r="NZ16" s="48">
        <v>2596</v>
      </c>
      <c r="OA16" s="49">
        <v>134</v>
      </c>
      <c r="OB16" s="49"/>
      <c r="OC16" s="49">
        <v>899</v>
      </c>
      <c r="OD16" s="49">
        <v>2025</v>
      </c>
      <c r="OE16" s="49">
        <v>3886</v>
      </c>
      <c r="OF16" s="42">
        <f t="shared" si="93"/>
        <v>9540</v>
      </c>
      <c r="OG16" s="43">
        <f t="shared" si="94"/>
        <v>1590</v>
      </c>
      <c r="OH16" s="48">
        <v>851</v>
      </c>
      <c r="OI16" s="49">
        <v>1621</v>
      </c>
      <c r="OJ16" s="49">
        <v>1170</v>
      </c>
      <c r="OK16" s="49"/>
      <c r="OL16" s="49">
        <v>1816</v>
      </c>
      <c r="OM16" s="49">
        <v>1121</v>
      </c>
      <c r="ON16" s="42">
        <f t="shared" si="95"/>
        <v>6579</v>
      </c>
      <c r="OO16" s="43">
        <f t="shared" si="96"/>
        <v>1096.5</v>
      </c>
      <c r="OP16" s="48"/>
      <c r="OQ16" s="49"/>
      <c r="OR16" s="49"/>
      <c r="OS16" s="49">
        <v>2477</v>
      </c>
      <c r="OT16" s="49"/>
      <c r="OU16" s="49">
        <v>3148</v>
      </c>
      <c r="OV16" s="42">
        <f t="shared" si="97"/>
        <v>5625</v>
      </c>
      <c r="OW16" s="43">
        <f t="shared" si="98"/>
        <v>937.5</v>
      </c>
      <c r="OX16" s="48"/>
      <c r="OY16" s="49"/>
      <c r="OZ16" s="49"/>
      <c r="PA16" s="49">
        <v>1027</v>
      </c>
      <c r="PB16" s="49"/>
      <c r="PC16" s="49"/>
      <c r="PD16" s="67">
        <f t="shared" si="99"/>
        <v>1027</v>
      </c>
      <c r="PE16" s="68">
        <f t="shared" si="100"/>
        <v>171.16666666666666</v>
      </c>
      <c r="PF16" s="48">
        <v>828</v>
      </c>
      <c r="PG16" s="49">
        <v>2288</v>
      </c>
      <c r="PH16" s="49"/>
      <c r="PI16" s="49"/>
      <c r="PJ16" s="49"/>
      <c r="PK16" s="49">
        <v>2652</v>
      </c>
      <c r="PL16" s="67">
        <f t="shared" si="101"/>
        <v>5768</v>
      </c>
      <c r="PM16" s="68">
        <f t="shared" si="102"/>
        <v>961.33333333333337</v>
      </c>
      <c r="PN16" s="48"/>
      <c r="PO16" s="49">
        <v>2054</v>
      </c>
      <c r="PP16" s="49"/>
      <c r="PQ16" s="49"/>
      <c r="PR16" s="49">
        <v>1747</v>
      </c>
      <c r="PS16" s="49"/>
      <c r="PT16" s="67">
        <f t="shared" si="103"/>
        <v>3801</v>
      </c>
      <c r="PU16" s="68">
        <f t="shared" si="104"/>
        <v>633.5</v>
      </c>
      <c r="PV16" s="106"/>
      <c r="PW16" s="107"/>
      <c r="PX16" s="107">
        <v>2555</v>
      </c>
      <c r="PY16" s="107"/>
      <c r="PZ16" s="107"/>
      <c r="QA16" s="107"/>
      <c r="QB16" s="104">
        <f t="shared" si="105"/>
        <v>2555</v>
      </c>
      <c r="QC16" s="112">
        <f t="shared" si="106"/>
        <v>425.83333333333331</v>
      </c>
      <c r="QD16" s="106"/>
      <c r="QE16" s="107">
        <v>2437</v>
      </c>
      <c r="QF16" s="107">
        <v>732</v>
      </c>
      <c r="QG16" s="107"/>
      <c r="QH16" s="107">
        <v>2641</v>
      </c>
      <c r="QI16" s="107">
        <v>2063</v>
      </c>
      <c r="QJ16" s="104">
        <f t="shared" si="107"/>
        <v>7873</v>
      </c>
      <c r="QK16" s="105">
        <f t="shared" si="108"/>
        <v>1312.1666666666667</v>
      </c>
      <c r="QL16" s="106"/>
      <c r="QM16" s="107"/>
      <c r="QN16" s="107"/>
      <c r="QO16" s="107"/>
      <c r="QP16" s="107">
        <v>3946</v>
      </c>
      <c r="QQ16" s="107">
        <v>839</v>
      </c>
      <c r="QR16" s="104">
        <f t="shared" si="109"/>
        <v>4785</v>
      </c>
      <c r="QS16" s="105">
        <f t="shared" si="110"/>
        <v>797.5</v>
      </c>
      <c r="QT16" s="48"/>
      <c r="QU16" s="49"/>
      <c r="QV16" s="49"/>
      <c r="QW16" s="49"/>
      <c r="QX16" s="49"/>
      <c r="QY16" s="49">
        <v>3440</v>
      </c>
      <c r="QZ16" s="67">
        <f t="shared" si="111"/>
        <v>3440</v>
      </c>
      <c r="RA16" s="68">
        <f t="shared" si="112"/>
        <v>573.33333333333337</v>
      </c>
      <c r="RB16" s="106">
        <v>1054</v>
      </c>
      <c r="RC16" s="107"/>
      <c r="RD16" s="107">
        <v>3190</v>
      </c>
      <c r="RE16" s="107"/>
      <c r="RF16" s="107"/>
      <c r="RG16" s="107"/>
      <c r="RH16" s="104">
        <f t="shared" si="113"/>
        <v>4244</v>
      </c>
      <c r="RI16" s="105">
        <f t="shared" si="114"/>
        <v>707.33333333333337</v>
      </c>
      <c r="RJ16" s="106"/>
      <c r="RK16" s="107"/>
      <c r="RL16" s="107">
        <v>1483</v>
      </c>
      <c r="RM16" s="107">
        <v>1703</v>
      </c>
      <c r="RN16" s="107"/>
      <c r="RO16" s="107"/>
      <c r="RP16" s="104">
        <f t="shared" si="115"/>
        <v>3186</v>
      </c>
      <c r="RQ16" s="105">
        <f t="shared" si="116"/>
        <v>531</v>
      </c>
      <c r="RR16" s="106">
        <v>1771</v>
      </c>
      <c r="RS16" s="107">
        <v>1735</v>
      </c>
      <c r="RT16" s="107">
        <v>2477</v>
      </c>
      <c r="RU16" s="107"/>
      <c r="RV16" s="107"/>
      <c r="RW16" s="107">
        <v>3121</v>
      </c>
      <c r="RX16" s="104">
        <f t="shared" si="117"/>
        <v>9104</v>
      </c>
      <c r="RY16" s="105">
        <f t="shared" si="118"/>
        <v>1517.3333333333333</v>
      </c>
      <c r="RZ16" s="106"/>
      <c r="SA16" s="107">
        <v>3557</v>
      </c>
      <c r="SB16" s="107"/>
      <c r="SC16" s="107">
        <v>1313</v>
      </c>
      <c r="SD16" s="107">
        <v>613</v>
      </c>
      <c r="SE16" s="107">
        <v>796</v>
      </c>
      <c r="SF16" s="104">
        <f t="shared" si="119"/>
        <v>6279</v>
      </c>
      <c r="SG16" s="105">
        <f t="shared" si="120"/>
        <v>1046.5</v>
      </c>
      <c r="SH16" s="106"/>
      <c r="SI16" s="107">
        <v>1718</v>
      </c>
      <c r="SJ16" s="107">
        <v>672</v>
      </c>
      <c r="SK16" s="107">
        <v>988</v>
      </c>
      <c r="SL16" s="107"/>
      <c r="SM16" s="107">
        <v>1459</v>
      </c>
      <c r="SN16" s="104">
        <f t="shared" si="121"/>
        <v>4837</v>
      </c>
      <c r="SO16" s="105">
        <f t="shared" si="122"/>
        <v>806.16666666666663</v>
      </c>
      <c r="SP16" s="106">
        <v>3081</v>
      </c>
      <c r="SQ16" s="107">
        <v>1170</v>
      </c>
      <c r="SR16" s="107">
        <v>2272</v>
      </c>
      <c r="SS16" s="107">
        <v>750</v>
      </c>
      <c r="ST16" s="107">
        <v>3715</v>
      </c>
      <c r="SU16" s="107">
        <v>2973</v>
      </c>
      <c r="SV16" s="104">
        <f t="shared" si="123"/>
        <v>13961</v>
      </c>
      <c r="SW16" s="105">
        <f t="shared" si="124"/>
        <v>2326.8333333333335</v>
      </c>
      <c r="SX16" s="106">
        <v>190</v>
      </c>
      <c r="SY16" s="107">
        <v>321</v>
      </c>
      <c r="SZ16" s="107">
        <v>732</v>
      </c>
      <c r="TA16" s="107"/>
      <c r="TB16" s="107"/>
      <c r="TC16" s="107"/>
      <c r="TD16" s="104">
        <f t="shared" si="125"/>
        <v>1243</v>
      </c>
      <c r="TE16" s="105">
        <f t="shared" si="126"/>
        <v>207.16666666666666</v>
      </c>
      <c r="TF16" s="106">
        <v>849</v>
      </c>
      <c r="TG16" s="107">
        <v>1177</v>
      </c>
      <c r="TH16" s="107"/>
      <c r="TI16" s="107">
        <v>245</v>
      </c>
      <c r="TJ16" s="107"/>
      <c r="TK16" s="107"/>
      <c r="TL16" s="104">
        <f t="shared" si="127"/>
        <v>2271</v>
      </c>
      <c r="TM16" s="105">
        <f t="shared" si="128"/>
        <v>378.5</v>
      </c>
      <c r="TN16" s="48"/>
      <c r="TO16" s="49"/>
      <c r="TP16" s="49">
        <v>108</v>
      </c>
      <c r="TQ16" s="49">
        <v>2710</v>
      </c>
      <c r="TR16" s="49"/>
      <c r="TS16" s="49"/>
      <c r="TT16" s="67">
        <f t="shared" si="129"/>
        <v>2818</v>
      </c>
      <c r="TU16" s="68">
        <f t="shared" si="130"/>
        <v>469.66666666666669</v>
      </c>
      <c r="TV16" s="54">
        <v>597</v>
      </c>
      <c r="TW16" s="127">
        <v>974</v>
      </c>
      <c r="TX16" s="127">
        <v>758</v>
      </c>
      <c r="TY16" s="127">
        <v>662</v>
      </c>
      <c r="TZ16" s="127"/>
      <c r="UA16" s="127"/>
      <c r="UB16" s="42">
        <f t="shared" si="131"/>
        <v>2991</v>
      </c>
      <c r="UC16" s="43">
        <f t="shared" si="132"/>
        <v>498.5</v>
      </c>
      <c r="UD16" s="106">
        <v>3203</v>
      </c>
      <c r="UE16" s="107"/>
      <c r="UF16" s="107">
        <v>483</v>
      </c>
      <c r="UG16" s="107"/>
      <c r="UH16" s="107">
        <v>2926</v>
      </c>
      <c r="UI16" s="107">
        <v>1285</v>
      </c>
      <c r="UJ16" s="131">
        <f t="shared" si="133"/>
        <v>7897</v>
      </c>
      <c r="UK16" s="132">
        <f t="shared" si="134"/>
        <v>1316.1666666666667</v>
      </c>
      <c r="UL16" s="106">
        <v>3244</v>
      </c>
      <c r="UM16" s="107"/>
      <c r="UN16" s="107"/>
      <c r="UO16" s="107">
        <v>2391</v>
      </c>
      <c r="UP16" s="107">
        <v>719</v>
      </c>
      <c r="UQ16" s="107">
        <v>168</v>
      </c>
      <c r="UR16" s="131">
        <f t="shared" si="135"/>
        <v>6522</v>
      </c>
      <c r="US16" s="132">
        <f t="shared" si="136"/>
        <v>1087</v>
      </c>
      <c r="UT16" s="106">
        <v>1299</v>
      </c>
      <c r="UU16" s="107">
        <v>756</v>
      </c>
      <c r="UV16" s="107"/>
      <c r="UW16" s="107"/>
      <c r="UX16" s="107">
        <v>1072</v>
      </c>
      <c r="UY16" s="107">
        <v>833</v>
      </c>
      <c r="UZ16" s="107"/>
      <c r="VA16" s="104">
        <f t="shared" si="137"/>
        <v>3960</v>
      </c>
      <c r="VB16" s="105">
        <f t="shared" si="138"/>
        <v>660</v>
      </c>
      <c r="VC16" s="106">
        <v>315</v>
      </c>
      <c r="VD16" s="107">
        <v>2594</v>
      </c>
      <c r="VE16" s="107"/>
      <c r="VF16" s="107"/>
      <c r="VG16" s="107">
        <v>2353</v>
      </c>
      <c r="VH16" s="107"/>
      <c r="VI16" s="104">
        <f t="shared" si="139"/>
        <v>5922</v>
      </c>
      <c r="VJ16" s="105">
        <f t="shared" si="140"/>
        <v>987</v>
      </c>
      <c r="VK16" s="106"/>
      <c r="VL16" s="107">
        <v>1511</v>
      </c>
      <c r="VM16" s="107">
        <v>2313</v>
      </c>
      <c r="VN16" s="107"/>
      <c r="VO16" s="107">
        <v>4686</v>
      </c>
      <c r="VP16" s="107">
        <v>324</v>
      </c>
      <c r="VQ16" s="104">
        <f t="shared" si="141"/>
        <v>8834</v>
      </c>
      <c r="VR16" s="105">
        <f t="shared" si="142"/>
        <v>1472.3333333333333</v>
      </c>
      <c r="VS16" s="48">
        <v>2460</v>
      </c>
      <c r="VT16" s="49">
        <v>1869</v>
      </c>
      <c r="VU16" s="49">
        <v>2220</v>
      </c>
      <c r="VV16" s="49">
        <v>46</v>
      </c>
      <c r="VW16" s="49"/>
      <c r="VX16" s="49">
        <v>2480</v>
      </c>
      <c r="VY16" s="67">
        <f t="shared" si="143"/>
        <v>9075</v>
      </c>
      <c r="VZ16" s="68">
        <f t="shared" si="144"/>
        <v>1512.5</v>
      </c>
      <c r="WA16" s="106"/>
      <c r="WB16" s="107"/>
      <c r="WC16" s="107">
        <v>20</v>
      </c>
      <c r="WD16" s="107">
        <v>978</v>
      </c>
      <c r="WE16" s="107"/>
      <c r="WF16" s="107"/>
      <c r="WG16" s="104">
        <f t="shared" si="145"/>
        <v>998</v>
      </c>
      <c r="WH16" s="105">
        <f t="shared" si="146"/>
        <v>166.33333333333334</v>
      </c>
      <c r="WI16" s="63">
        <v>6900</v>
      </c>
      <c r="WJ16" s="64">
        <v>635</v>
      </c>
      <c r="WK16" s="64"/>
      <c r="WL16" s="64">
        <v>4637</v>
      </c>
      <c r="WM16" s="64">
        <v>1458</v>
      </c>
      <c r="WN16" s="64"/>
      <c r="WO16" s="67">
        <f t="shared" si="147"/>
        <v>13630</v>
      </c>
      <c r="WP16" s="68">
        <f t="shared" si="148"/>
        <v>2271.6666666666665</v>
      </c>
      <c r="WQ16" s="48"/>
      <c r="WR16" s="49">
        <v>681</v>
      </c>
      <c r="WS16" s="49">
        <v>1972</v>
      </c>
      <c r="WT16" s="49"/>
      <c r="WU16" s="49"/>
      <c r="WV16" s="49">
        <v>2017</v>
      </c>
      <c r="WW16" s="49"/>
      <c r="WX16" s="67">
        <f t="shared" si="149"/>
        <v>4670</v>
      </c>
      <c r="WY16" s="68">
        <f t="shared" si="150"/>
        <v>778.33333333333337</v>
      </c>
      <c r="WZ16" s="48">
        <v>786</v>
      </c>
      <c r="XA16" s="49">
        <v>786</v>
      </c>
      <c r="XB16" s="49"/>
      <c r="XC16" s="49">
        <v>1874</v>
      </c>
      <c r="XD16" s="49">
        <v>1504</v>
      </c>
      <c r="XE16" s="49">
        <v>1941</v>
      </c>
      <c r="XF16" s="49">
        <v>2078</v>
      </c>
      <c r="XG16" s="67">
        <f t="shared" si="151"/>
        <v>8969</v>
      </c>
      <c r="XH16" s="68">
        <f t="shared" si="152"/>
        <v>1494.8333333333333</v>
      </c>
      <c r="XI16" s="48">
        <v>2017</v>
      </c>
      <c r="XJ16" s="49"/>
      <c r="XK16" s="49">
        <v>1146</v>
      </c>
      <c r="XL16" s="49">
        <v>3534</v>
      </c>
      <c r="XM16" s="49">
        <v>1419</v>
      </c>
      <c r="XN16" s="49"/>
      <c r="XO16" s="49">
        <v>2255</v>
      </c>
      <c r="XP16" s="67">
        <f t="shared" si="153"/>
        <v>10371</v>
      </c>
      <c r="XQ16" s="68">
        <f t="shared" si="154"/>
        <v>1728.5</v>
      </c>
      <c r="XR16" s="48">
        <v>601</v>
      </c>
      <c r="XS16" s="49"/>
      <c r="XT16" s="49">
        <v>2317</v>
      </c>
      <c r="XU16" s="49"/>
      <c r="XV16" s="49"/>
      <c r="XW16" s="49">
        <v>737</v>
      </c>
      <c r="XX16" s="49">
        <v>1987</v>
      </c>
      <c r="XY16" s="67">
        <f t="shared" si="155"/>
        <v>5642</v>
      </c>
      <c r="XZ16" s="68">
        <f t="shared" si="156"/>
        <v>940.33333333333337</v>
      </c>
      <c r="YA16" s="48">
        <v>781</v>
      </c>
      <c r="YB16" s="49">
        <v>1767</v>
      </c>
      <c r="YC16" s="49"/>
      <c r="YD16" s="49"/>
      <c r="YE16" s="49"/>
      <c r="YF16" s="49">
        <v>432</v>
      </c>
      <c r="YG16" s="49">
        <v>3862</v>
      </c>
      <c r="YH16" s="67">
        <f t="shared" si="157"/>
        <v>6842</v>
      </c>
      <c r="YI16" s="68">
        <f t="shared" si="158"/>
        <v>1140.3333333333333</v>
      </c>
      <c r="YJ16" s="48">
        <v>1441</v>
      </c>
      <c r="YK16" s="49"/>
      <c r="YL16" s="49">
        <v>2803</v>
      </c>
      <c r="YM16" s="49"/>
      <c r="YN16" s="49">
        <v>135</v>
      </c>
      <c r="YO16" s="49">
        <v>577</v>
      </c>
      <c r="YP16" s="49">
        <v>2027</v>
      </c>
      <c r="YQ16" s="67">
        <f t="shared" si="159"/>
        <v>6983</v>
      </c>
      <c r="YR16" s="68">
        <f t="shared" si="160"/>
        <v>1163.8333333333333</v>
      </c>
      <c r="YS16" s="48"/>
      <c r="YT16" s="49"/>
      <c r="YU16" s="49">
        <v>595</v>
      </c>
      <c r="YV16" s="49">
        <v>1418</v>
      </c>
      <c r="YW16" s="49"/>
      <c r="YX16" s="49"/>
      <c r="YY16" s="49">
        <v>51</v>
      </c>
      <c r="YZ16" s="67">
        <f t="shared" si="161"/>
        <v>2064</v>
      </c>
      <c r="ZA16" s="68">
        <f t="shared" si="162"/>
        <v>344</v>
      </c>
      <c r="ZB16" s="48">
        <v>726</v>
      </c>
      <c r="ZC16" s="49">
        <v>3302</v>
      </c>
      <c r="ZD16" s="49">
        <v>1231</v>
      </c>
      <c r="ZE16" s="49">
        <v>2223</v>
      </c>
      <c r="ZF16" s="49">
        <v>1237</v>
      </c>
      <c r="ZG16" s="49">
        <v>2642</v>
      </c>
      <c r="ZH16" s="67">
        <f t="shared" si="163"/>
        <v>11361</v>
      </c>
      <c r="ZI16" s="68">
        <f t="shared" si="164"/>
        <v>1893.5</v>
      </c>
      <c r="ZJ16" s="48">
        <v>3</v>
      </c>
      <c r="ZK16" s="49">
        <v>1333</v>
      </c>
      <c r="ZL16" s="49">
        <v>602</v>
      </c>
      <c r="ZM16" s="49">
        <v>295</v>
      </c>
      <c r="ZN16" s="49">
        <v>1254</v>
      </c>
      <c r="ZO16" s="49">
        <v>852</v>
      </c>
      <c r="ZP16" s="67">
        <f t="shared" si="165"/>
        <v>4339</v>
      </c>
      <c r="ZQ16" s="68">
        <f t="shared" si="166"/>
        <v>723.16666666666663</v>
      </c>
      <c r="ZR16" s="63">
        <v>222</v>
      </c>
      <c r="ZS16" s="64">
        <v>3295</v>
      </c>
      <c r="ZT16" s="64">
        <v>2332</v>
      </c>
      <c r="ZU16" s="22">
        <f>928+5</f>
        <v>933</v>
      </c>
      <c r="ZV16" s="22">
        <v>290</v>
      </c>
      <c r="ZW16" s="22"/>
      <c r="ZX16" s="67">
        <f t="shared" si="167"/>
        <v>7072</v>
      </c>
      <c r="ZY16" s="68">
        <f t="shared" si="168"/>
        <v>1178.6666666666667</v>
      </c>
      <c r="ZZ16" s="48">
        <v>603</v>
      </c>
      <c r="AAA16" s="49"/>
      <c r="AAB16" s="49"/>
      <c r="AAC16" s="49"/>
      <c r="AAD16" s="49"/>
      <c r="AAE16" s="49">
        <v>2406</v>
      </c>
      <c r="AAF16" s="49">
        <v>2436</v>
      </c>
      <c r="AAG16" s="67">
        <f t="shared" si="169"/>
        <v>5445</v>
      </c>
      <c r="AAH16" s="68">
        <f t="shared" si="170"/>
        <v>907.5</v>
      </c>
      <c r="AAI16" s="48"/>
      <c r="AAJ16" s="49"/>
      <c r="AAK16" s="49">
        <v>3838</v>
      </c>
      <c r="AAL16" s="49">
        <v>439</v>
      </c>
      <c r="AAM16" s="49">
        <v>1723</v>
      </c>
      <c r="AAN16" s="49">
        <v>3427</v>
      </c>
      <c r="AAO16" s="49"/>
      <c r="AAP16" s="67">
        <f t="shared" si="171"/>
        <v>9427</v>
      </c>
      <c r="AAQ16" s="68">
        <f t="shared" si="172"/>
        <v>1571.1666666666667</v>
      </c>
      <c r="AAR16" s="48">
        <v>1300</v>
      </c>
      <c r="AAS16" s="49">
        <v>1948</v>
      </c>
      <c r="AAT16" s="49">
        <v>1591</v>
      </c>
      <c r="AAU16" s="49"/>
      <c r="AAV16" s="49">
        <v>3655</v>
      </c>
      <c r="AAW16" s="49">
        <v>703</v>
      </c>
      <c r="AAX16" s="67">
        <f t="shared" si="173"/>
        <v>9197</v>
      </c>
      <c r="AAY16" s="68">
        <f t="shared" si="174"/>
        <v>1532.8333333333333</v>
      </c>
      <c r="AAZ16" s="48"/>
      <c r="ABA16" s="49"/>
      <c r="ABB16" s="49">
        <v>1626</v>
      </c>
      <c r="ABC16" s="49">
        <v>3304</v>
      </c>
      <c r="ABD16" s="49">
        <v>428</v>
      </c>
      <c r="ABE16" s="49"/>
      <c r="ABF16" s="67">
        <f t="shared" si="175"/>
        <v>5358</v>
      </c>
      <c r="ABG16" s="68">
        <f t="shared" si="176"/>
        <v>893</v>
      </c>
      <c r="ABH16" s="48"/>
      <c r="ABI16" s="49">
        <v>2461</v>
      </c>
      <c r="ABJ16" s="49">
        <v>448</v>
      </c>
      <c r="ABK16" s="49">
        <v>3691</v>
      </c>
      <c r="ABL16" s="49">
        <v>2214</v>
      </c>
      <c r="ABM16" s="49">
        <v>938</v>
      </c>
      <c r="ABN16" s="67">
        <f t="shared" si="177"/>
        <v>9752</v>
      </c>
      <c r="ABO16" s="68">
        <f t="shared" si="178"/>
        <v>1625.3333333333333</v>
      </c>
      <c r="ABP16" s="48">
        <v>1338</v>
      </c>
      <c r="ABQ16" s="49">
        <v>1266</v>
      </c>
      <c r="ABR16" s="49">
        <v>3423</v>
      </c>
      <c r="ABS16" s="49">
        <v>11</v>
      </c>
      <c r="ABT16" s="49">
        <v>506</v>
      </c>
      <c r="ABU16" s="49">
        <v>2560</v>
      </c>
      <c r="ABV16" s="67">
        <f t="shared" si="179"/>
        <v>9104</v>
      </c>
      <c r="ABW16" s="68">
        <f t="shared" si="180"/>
        <v>1517.3333333333333</v>
      </c>
      <c r="ABX16" s="48">
        <v>1855</v>
      </c>
      <c r="ABY16" s="49"/>
      <c r="ABZ16" s="49"/>
      <c r="ACA16" s="49">
        <v>451</v>
      </c>
      <c r="ACB16" s="49">
        <v>776</v>
      </c>
      <c r="ACC16" s="49"/>
      <c r="ACD16" s="67">
        <f t="shared" si="181"/>
        <v>3082</v>
      </c>
      <c r="ACE16" s="68">
        <f t="shared" si="182"/>
        <v>513.66666666666663</v>
      </c>
      <c r="ACF16" s="48">
        <v>865</v>
      </c>
      <c r="ACG16" s="49">
        <v>990</v>
      </c>
      <c r="ACH16" s="49"/>
      <c r="ACI16" s="49"/>
      <c r="ACJ16" s="49">
        <v>1739</v>
      </c>
      <c r="ACK16" s="49">
        <v>2103</v>
      </c>
      <c r="ACL16" s="67">
        <f t="shared" si="183"/>
        <v>5697</v>
      </c>
      <c r="ACM16" s="68">
        <f t="shared" si="184"/>
        <v>949.5</v>
      </c>
      <c r="ACN16" s="48"/>
      <c r="ACO16" s="49"/>
      <c r="ACP16" s="49">
        <v>885</v>
      </c>
      <c r="ACQ16" s="49"/>
      <c r="ACR16" s="49">
        <v>682</v>
      </c>
      <c r="ACS16" s="49"/>
      <c r="ACT16" s="67">
        <f t="shared" si="185"/>
        <v>1567</v>
      </c>
      <c r="ACU16" s="68">
        <f t="shared" si="186"/>
        <v>261.16666666666669</v>
      </c>
      <c r="ACV16" s="48"/>
      <c r="ACW16" s="49">
        <v>2127</v>
      </c>
      <c r="ACX16" s="49">
        <v>1759</v>
      </c>
      <c r="ACY16" s="49">
        <v>2535</v>
      </c>
      <c r="ACZ16" s="49">
        <v>2065</v>
      </c>
      <c r="ADA16" s="49">
        <v>163</v>
      </c>
      <c r="ADB16" s="67">
        <f t="shared" si="187"/>
        <v>8649</v>
      </c>
      <c r="ADC16" s="68">
        <f t="shared" si="188"/>
        <v>1441.5</v>
      </c>
      <c r="ADD16" s="48"/>
      <c r="ADE16" s="49">
        <v>2030</v>
      </c>
      <c r="ADF16" s="49"/>
      <c r="ADG16" s="49">
        <v>1893</v>
      </c>
      <c r="ADH16" s="49">
        <v>3797</v>
      </c>
      <c r="ADI16" s="49"/>
      <c r="ADJ16" s="67">
        <f t="shared" si="189"/>
        <v>7720</v>
      </c>
      <c r="ADK16" s="68">
        <f t="shared" si="190"/>
        <v>1286.6666666666667</v>
      </c>
      <c r="ADL16" s="48">
        <v>905</v>
      </c>
      <c r="ADM16" s="49">
        <v>3083</v>
      </c>
      <c r="ADN16" s="49"/>
      <c r="ADO16" s="49">
        <v>2817</v>
      </c>
      <c r="ADP16" s="49">
        <v>712</v>
      </c>
      <c r="ADQ16" s="49">
        <v>1346</v>
      </c>
      <c r="ADR16" s="67">
        <f t="shared" si="191"/>
        <v>8863</v>
      </c>
      <c r="ADS16" s="68">
        <f t="shared" si="192"/>
        <v>1477.1666666666667</v>
      </c>
      <c r="ADT16" s="48">
        <v>3793</v>
      </c>
      <c r="ADU16" s="49">
        <v>807</v>
      </c>
      <c r="ADV16" s="49">
        <v>1321</v>
      </c>
      <c r="ADW16" s="49"/>
      <c r="ADX16" s="49">
        <v>833</v>
      </c>
      <c r="ADY16" s="49">
        <v>791</v>
      </c>
      <c r="ADZ16" s="67">
        <f t="shared" si="193"/>
        <v>7545</v>
      </c>
      <c r="AEA16" s="68">
        <f t="shared" si="194"/>
        <v>1257.5</v>
      </c>
      <c r="AEB16" s="48">
        <v>2262</v>
      </c>
      <c r="AEC16" s="49">
        <v>1733</v>
      </c>
      <c r="AED16" s="49">
        <v>766</v>
      </c>
      <c r="AEE16" s="49">
        <v>2177</v>
      </c>
      <c r="AEF16" s="49">
        <v>83</v>
      </c>
      <c r="AEG16" s="49"/>
      <c r="AEH16" s="67">
        <f t="shared" si="195"/>
        <v>7021</v>
      </c>
      <c r="AEI16" s="68">
        <f t="shared" si="196"/>
        <v>1170.1666666666667</v>
      </c>
      <c r="AEJ16" s="48"/>
      <c r="AEK16" s="49">
        <v>937</v>
      </c>
      <c r="AEL16" s="49">
        <v>685</v>
      </c>
      <c r="AEM16" s="49">
        <v>192</v>
      </c>
      <c r="AEN16" s="49"/>
      <c r="AEO16" s="49">
        <v>1247</v>
      </c>
      <c r="AEP16" s="67">
        <f t="shared" si="197"/>
        <v>3061</v>
      </c>
      <c r="AEQ16" s="68">
        <f t="shared" si="198"/>
        <v>510.16666666666669</v>
      </c>
      <c r="AER16" s="48"/>
      <c r="AES16" s="49">
        <v>1088</v>
      </c>
      <c r="AET16" s="49">
        <v>1056</v>
      </c>
      <c r="AEU16" s="49"/>
      <c r="AEV16" s="49"/>
      <c r="AEW16" s="49"/>
      <c r="AEX16" s="67">
        <f t="shared" si="199"/>
        <v>2144</v>
      </c>
      <c r="AEY16" s="68">
        <f t="shared" si="200"/>
        <v>357.33333333333331</v>
      </c>
      <c r="AEZ16" s="48">
        <v>270</v>
      </c>
      <c r="AFA16" s="49">
        <v>352</v>
      </c>
      <c r="AFB16" s="49">
        <v>720</v>
      </c>
      <c r="AFC16" s="49">
        <v>2374</v>
      </c>
      <c r="AFD16" s="49">
        <v>772</v>
      </c>
      <c r="AFE16" s="49"/>
      <c r="AFF16" s="67">
        <f t="shared" si="201"/>
        <v>4488</v>
      </c>
      <c r="AFG16" s="68">
        <f t="shared" si="202"/>
        <v>748</v>
      </c>
      <c r="AFH16" s="48">
        <v>43</v>
      </c>
      <c r="AFI16" s="49">
        <v>4331</v>
      </c>
      <c r="AFJ16" s="49">
        <v>1020</v>
      </c>
      <c r="AFK16" s="49">
        <v>429</v>
      </c>
      <c r="AFL16" s="49"/>
      <c r="AFM16" s="49">
        <v>2318</v>
      </c>
      <c r="AFN16" s="67">
        <f t="shared" si="203"/>
        <v>8141</v>
      </c>
      <c r="AFO16" s="68">
        <f t="shared" si="204"/>
        <v>1356.8333333333333</v>
      </c>
      <c r="AFP16" s="48"/>
      <c r="AFQ16" s="49">
        <v>593</v>
      </c>
      <c r="AFR16" s="49">
        <v>2156</v>
      </c>
      <c r="AFS16" s="49">
        <v>2504</v>
      </c>
      <c r="AFT16" s="49">
        <v>1164</v>
      </c>
      <c r="AFU16" s="49">
        <v>1401</v>
      </c>
      <c r="AFV16" s="67">
        <f t="shared" si="205"/>
        <v>7818</v>
      </c>
      <c r="AFW16" s="68">
        <f t="shared" si="206"/>
        <v>1303</v>
      </c>
      <c r="AFX16" s="48">
        <v>2946</v>
      </c>
      <c r="AFY16" s="49"/>
      <c r="AFZ16" s="49">
        <v>786</v>
      </c>
      <c r="AGA16" s="49">
        <v>5249</v>
      </c>
      <c r="AGB16" s="49">
        <v>2192</v>
      </c>
      <c r="AGC16" s="49">
        <v>3243</v>
      </c>
      <c r="AGD16" s="67">
        <f t="shared" si="207"/>
        <v>14416</v>
      </c>
      <c r="AGE16" s="68">
        <f t="shared" si="208"/>
        <v>2402.6666666666665</v>
      </c>
      <c r="AGF16" s="48">
        <v>2500</v>
      </c>
      <c r="AGG16" s="49"/>
      <c r="AGH16" s="49">
        <v>4200</v>
      </c>
      <c r="AGI16" s="49">
        <v>566</v>
      </c>
      <c r="AGJ16" s="49"/>
      <c r="AGK16" s="49">
        <v>3878</v>
      </c>
      <c r="AGL16" s="67">
        <f t="shared" si="209"/>
        <v>11144</v>
      </c>
      <c r="AGM16" s="68">
        <f t="shared" si="210"/>
        <v>1857.3333333333333</v>
      </c>
      <c r="AGN16" s="48">
        <v>973</v>
      </c>
      <c r="AGO16" s="49"/>
      <c r="AGP16" s="49">
        <v>717</v>
      </c>
      <c r="AGQ16" s="49">
        <v>203</v>
      </c>
      <c r="AGR16" s="49">
        <v>3186</v>
      </c>
      <c r="AGS16" s="49">
        <v>729</v>
      </c>
      <c r="AGT16" s="67">
        <f t="shared" si="211"/>
        <v>5808</v>
      </c>
      <c r="AGU16" s="68">
        <f t="shared" si="212"/>
        <v>968</v>
      </c>
      <c r="AGV16" s="48">
        <v>729</v>
      </c>
      <c r="AGW16" s="49"/>
      <c r="AGX16" s="49">
        <v>78</v>
      </c>
      <c r="AGY16" s="49">
        <v>2702</v>
      </c>
      <c r="AGZ16" s="49">
        <v>1404</v>
      </c>
      <c r="AHA16" s="49">
        <v>481</v>
      </c>
      <c r="AHB16" s="49">
        <v>1864</v>
      </c>
      <c r="AHC16" s="67">
        <f t="shared" si="213"/>
        <v>6529</v>
      </c>
      <c r="AHD16" s="68">
        <f t="shared" si="214"/>
        <v>1088.1666666666667</v>
      </c>
      <c r="AHE16" s="48">
        <v>1356</v>
      </c>
      <c r="AHF16" s="49"/>
      <c r="AHG16" s="49"/>
      <c r="AHH16" s="49">
        <v>1159</v>
      </c>
      <c r="AHI16" s="49"/>
      <c r="AHJ16" s="49"/>
      <c r="AHK16" s="67">
        <f t="shared" si="215"/>
        <v>2515</v>
      </c>
      <c r="AHL16" s="68">
        <f t="shared" si="216"/>
        <v>419.16666666666669</v>
      </c>
      <c r="AHM16" s="48">
        <v>268</v>
      </c>
      <c r="AHN16" s="49"/>
      <c r="AHO16" s="49">
        <v>32</v>
      </c>
      <c r="AHP16" s="49"/>
      <c r="AHQ16" s="49">
        <v>1760</v>
      </c>
      <c r="AHR16" s="49"/>
      <c r="AHS16" s="67">
        <f t="shared" si="217"/>
        <v>2060</v>
      </c>
      <c r="AHT16" s="68">
        <f t="shared" si="218"/>
        <v>343.33333333333331</v>
      </c>
      <c r="AHU16" s="48">
        <v>1033</v>
      </c>
      <c r="AHV16" s="49">
        <v>667</v>
      </c>
      <c r="AHW16" s="49"/>
      <c r="AHX16" s="49">
        <v>834</v>
      </c>
      <c r="AHY16" s="49">
        <v>1631</v>
      </c>
      <c r="AHZ16" s="49">
        <v>1028</v>
      </c>
      <c r="AIA16" s="67">
        <f t="shared" si="219"/>
        <v>5193</v>
      </c>
      <c r="AIB16" s="68">
        <f t="shared" si="220"/>
        <v>865.5</v>
      </c>
      <c r="AIC16" s="48">
        <v>1540</v>
      </c>
      <c r="AID16" s="49">
        <v>1536</v>
      </c>
      <c r="AIE16" s="49">
        <v>1056</v>
      </c>
      <c r="AIF16" s="49">
        <v>335</v>
      </c>
      <c r="AIG16" s="49"/>
      <c r="AIH16" s="49">
        <v>1836</v>
      </c>
      <c r="AII16" s="67">
        <f t="shared" si="221"/>
        <v>6303</v>
      </c>
      <c r="AIJ16" s="68">
        <f t="shared" si="222"/>
        <v>286.5</v>
      </c>
      <c r="AIK16" s="48">
        <v>471</v>
      </c>
      <c r="AIL16" s="49">
        <v>1054</v>
      </c>
      <c r="AIM16" s="49">
        <v>1292</v>
      </c>
      <c r="AIN16" s="49">
        <v>5613</v>
      </c>
      <c r="AIO16" s="49">
        <v>631</v>
      </c>
      <c r="AIP16" s="49">
        <v>1749</v>
      </c>
      <c r="AIQ16" s="67">
        <f t="shared" si="223"/>
        <v>10810</v>
      </c>
      <c r="AIR16" s="68">
        <f t="shared" si="224"/>
        <v>491.36363636363637</v>
      </c>
      <c r="AIS16" s="48">
        <v>1919</v>
      </c>
      <c r="AIT16" s="49">
        <v>1415</v>
      </c>
      <c r="AIU16" s="49"/>
      <c r="AIV16" s="49">
        <v>1815</v>
      </c>
      <c r="AIW16" s="49">
        <v>357</v>
      </c>
      <c r="AIX16" s="49">
        <v>951</v>
      </c>
      <c r="AIY16" s="67">
        <f t="shared" si="225"/>
        <v>6457</v>
      </c>
      <c r="AIZ16" s="68">
        <f t="shared" si="226"/>
        <v>293.5</v>
      </c>
      <c r="AJA16" s="48">
        <v>1769</v>
      </c>
      <c r="AJB16" s="49">
        <v>859</v>
      </c>
      <c r="AJC16" s="49">
        <v>2792</v>
      </c>
      <c r="AJD16" s="49">
        <v>116</v>
      </c>
      <c r="AJE16" s="49">
        <v>3708</v>
      </c>
      <c r="AJF16" s="49">
        <v>1663</v>
      </c>
      <c r="AJG16" s="67">
        <f t="shared" si="227"/>
        <v>10907</v>
      </c>
      <c r="AJH16" s="68">
        <f t="shared" si="228"/>
        <v>495.77272727272725</v>
      </c>
      <c r="AJI16" s="54"/>
      <c r="AJJ16" s="127">
        <v>3142</v>
      </c>
      <c r="AJK16" s="127">
        <v>1366</v>
      </c>
      <c r="AJL16" s="127"/>
      <c r="AJM16" s="127">
        <v>54</v>
      </c>
      <c r="AJN16" s="127">
        <v>1976</v>
      </c>
      <c r="AJO16" s="42">
        <f t="shared" si="229"/>
        <v>6538</v>
      </c>
      <c r="AJP16" s="43">
        <f t="shared" si="230"/>
        <v>297.18181818181819</v>
      </c>
      <c r="AJQ16" s="48">
        <v>2765</v>
      </c>
      <c r="AJR16" s="49">
        <v>3071</v>
      </c>
      <c r="AJS16" s="49">
        <v>2651</v>
      </c>
      <c r="AJT16" s="49">
        <v>1617</v>
      </c>
      <c r="AJU16" s="49">
        <v>2589</v>
      </c>
      <c r="AJV16" s="49">
        <v>150</v>
      </c>
      <c r="AJW16" s="42">
        <f t="shared" si="231"/>
        <v>12843</v>
      </c>
      <c r="AJX16" s="43">
        <f t="shared" si="232"/>
        <v>583.77272727272725</v>
      </c>
      <c r="AJY16" s="48">
        <v>637</v>
      </c>
      <c r="AJZ16" s="49">
        <v>2864</v>
      </c>
      <c r="AKA16" s="49"/>
      <c r="AKB16" s="49"/>
      <c r="AKC16" s="49"/>
      <c r="AKD16" s="49">
        <v>477</v>
      </c>
      <c r="AKE16" s="42">
        <f t="shared" si="233"/>
        <v>3978</v>
      </c>
      <c r="AKF16" s="43">
        <f t="shared" si="234"/>
        <v>180.81818181818181</v>
      </c>
      <c r="AKG16" s="48"/>
      <c r="AKH16" s="49"/>
      <c r="AKI16" s="49">
        <v>826</v>
      </c>
      <c r="AKJ16" s="49"/>
      <c r="AKK16" s="49"/>
      <c r="AKL16" s="49">
        <v>1903</v>
      </c>
      <c r="AKM16" s="67">
        <f t="shared" si="235"/>
        <v>2729</v>
      </c>
      <c r="AKN16" s="68">
        <f t="shared" si="236"/>
        <v>124.04545454545455</v>
      </c>
      <c r="AKO16" s="48">
        <v>1026</v>
      </c>
      <c r="AKP16" s="49">
        <v>2389</v>
      </c>
      <c r="AKQ16" s="49"/>
      <c r="AKR16" s="49">
        <v>2997</v>
      </c>
      <c r="AKS16" s="49">
        <v>710</v>
      </c>
      <c r="AKT16" s="49">
        <v>2563</v>
      </c>
      <c r="AKU16" s="67">
        <f t="shared" si="237"/>
        <v>9685</v>
      </c>
      <c r="AKV16" s="68">
        <f t="shared" si="238"/>
        <v>1614.1666666666667</v>
      </c>
      <c r="AKW16" s="48">
        <v>1659</v>
      </c>
      <c r="AKX16" s="49"/>
      <c r="AKY16" s="49"/>
      <c r="AKZ16" s="49">
        <v>3889</v>
      </c>
      <c r="ALA16" s="49">
        <v>1217</v>
      </c>
      <c r="ALB16" s="49">
        <v>1522</v>
      </c>
      <c r="ALC16" s="67">
        <f t="shared" si="239"/>
        <v>8287</v>
      </c>
      <c r="ALD16" s="68">
        <f t="shared" si="240"/>
        <v>1381.1666666666667</v>
      </c>
      <c r="ALE16" s="48">
        <v>1529</v>
      </c>
      <c r="ALF16" s="49">
        <v>2295</v>
      </c>
      <c r="ALG16" s="49"/>
      <c r="ALH16" s="49"/>
      <c r="ALI16" s="49">
        <v>1985</v>
      </c>
      <c r="ALJ16" s="49">
        <v>1321</v>
      </c>
      <c r="ALK16" s="67">
        <f t="shared" si="241"/>
        <v>7130</v>
      </c>
      <c r="ALL16" s="68">
        <f t="shared" si="242"/>
        <v>1188.3333333333333</v>
      </c>
      <c r="ALM16" s="54">
        <v>8</v>
      </c>
      <c r="ALN16" s="127">
        <v>861</v>
      </c>
      <c r="ALO16" s="127">
        <v>1841</v>
      </c>
      <c r="ALP16" s="127">
        <v>775</v>
      </c>
      <c r="ALQ16" s="127"/>
      <c r="ALR16" s="127">
        <v>894</v>
      </c>
      <c r="ALS16" s="42">
        <f t="shared" si="243"/>
        <v>4379</v>
      </c>
      <c r="ALT16" s="43">
        <f t="shared" si="244"/>
        <v>729.83333333333337</v>
      </c>
      <c r="ALU16" s="54">
        <v>1195</v>
      </c>
      <c r="ALV16" s="127">
        <v>3333</v>
      </c>
      <c r="ALW16" s="127">
        <v>3</v>
      </c>
      <c r="ALX16" s="127">
        <v>3170</v>
      </c>
      <c r="ALY16" s="127"/>
      <c r="ALZ16" s="127">
        <v>2573</v>
      </c>
      <c r="AMA16" s="42">
        <f t="shared" si="245"/>
        <v>10274</v>
      </c>
      <c r="AMB16" s="43">
        <f t="shared" si="246"/>
        <v>1712.3333333333333</v>
      </c>
      <c r="AMC16" s="48">
        <v>1442</v>
      </c>
      <c r="AMD16" s="49">
        <v>5</v>
      </c>
      <c r="AME16" s="49">
        <v>1774</v>
      </c>
      <c r="AMF16" s="49">
        <v>782</v>
      </c>
      <c r="AMG16" s="49">
        <v>2611</v>
      </c>
      <c r="AMH16" s="49"/>
      <c r="AMI16" s="42">
        <f t="shared" si="247"/>
        <v>6614</v>
      </c>
      <c r="AMJ16" s="43">
        <f t="shared" si="248"/>
        <v>1102.3333333333333</v>
      </c>
      <c r="AMK16" s="48"/>
      <c r="AML16" s="49">
        <v>2931</v>
      </c>
      <c r="AMM16" s="49">
        <v>2685</v>
      </c>
      <c r="AMN16" s="49">
        <v>8</v>
      </c>
      <c r="AMO16" s="49">
        <v>2284</v>
      </c>
      <c r="AMP16" s="49">
        <v>2116</v>
      </c>
      <c r="AMQ16" s="47">
        <f t="shared" si="249"/>
        <v>10024</v>
      </c>
      <c r="AMR16" s="43">
        <f t="shared" si="250"/>
        <v>1670.6666666666667</v>
      </c>
      <c r="AMS16" s="48">
        <v>3404</v>
      </c>
      <c r="AMT16" s="49">
        <v>1256</v>
      </c>
      <c r="AMU16" s="49">
        <v>685</v>
      </c>
      <c r="AMV16" s="49">
        <v>1952</v>
      </c>
      <c r="AMW16" s="49">
        <v>1136</v>
      </c>
      <c r="AMX16" s="49">
        <v>181</v>
      </c>
      <c r="AMY16" s="47">
        <f t="shared" si="251"/>
        <v>8614</v>
      </c>
      <c r="AMZ16" s="43">
        <f t="shared" si="252"/>
        <v>1435.6666666666667</v>
      </c>
      <c r="ANA16" s="48"/>
      <c r="ANB16" s="49">
        <v>4</v>
      </c>
      <c r="ANC16" s="49">
        <v>2046</v>
      </c>
      <c r="AND16" s="49">
        <v>586</v>
      </c>
      <c r="ANE16" s="49">
        <v>1471</v>
      </c>
      <c r="ANF16" s="49">
        <v>1391</v>
      </c>
      <c r="ANG16" s="47">
        <f t="shared" si="253"/>
        <v>5498</v>
      </c>
      <c r="ANH16" s="43">
        <f t="shared" si="254"/>
        <v>916.33333333333337</v>
      </c>
      <c r="ANI16" s="48">
        <v>2190</v>
      </c>
      <c r="ANJ16" s="49"/>
      <c r="ANK16" s="49"/>
      <c r="ANL16" s="49">
        <v>2052</v>
      </c>
      <c r="ANM16" s="49">
        <v>2494</v>
      </c>
      <c r="ANN16" s="49">
        <v>1358</v>
      </c>
      <c r="ANO16" s="47">
        <f t="shared" si="255"/>
        <v>8094</v>
      </c>
      <c r="ANP16" s="43">
        <f t="shared" si="256"/>
        <v>1349</v>
      </c>
      <c r="ANQ16" s="48"/>
      <c r="ANR16" s="49">
        <v>2051</v>
      </c>
      <c r="ANS16" s="49">
        <v>59</v>
      </c>
      <c r="ANT16" s="49">
        <v>978</v>
      </c>
      <c r="ANU16" s="49">
        <v>888</v>
      </c>
      <c r="ANV16" s="49">
        <v>668</v>
      </c>
      <c r="ANW16" s="47">
        <f t="shared" si="257"/>
        <v>4644</v>
      </c>
      <c r="ANX16" s="43">
        <f t="shared" si="258"/>
        <v>774</v>
      </c>
      <c r="ANY16" s="48"/>
      <c r="ANZ16" s="49">
        <v>1484</v>
      </c>
      <c r="AOA16" s="49"/>
      <c r="AOB16" s="49"/>
      <c r="AOC16" s="49"/>
      <c r="AOD16" s="49"/>
      <c r="AOE16" s="47">
        <f t="shared" si="259"/>
        <v>1484</v>
      </c>
      <c r="AOF16" s="43">
        <f t="shared" si="260"/>
        <v>247.33333333333334</v>
      </c>
      <c r="AOG16" s="48">
        <v>3020</v>
      </c>
      <c r="AOH16" s="49">
        <v>384</v>
      </c>
      <c r="AOI16" s="49">
        <v>1918</v>
      </c>
      <c r="AOJ16" s="49">
        <v>3</v>
      </c>
      <c r="AOK16" s="49"/>
      <c r="AOL16" s="49"/>
      <c r="AOM16" s="47">
        <f t="shared" si="261"/>
        <v>5325</v>
      </c>
      <c r="AON16" s="43">
        <f t="shared" si="262"/>
        <v>887.5</v>
      </c>
      <c r="AOO16" s="48">
        <v>1883</v>
      </c>
      <c r="AOP16" s="49">
        <v>684</v>
      </c>
      <c r="AOQ16" s="49">
        <v>3</v>
      </c>
      <c r="AOR16" s="49">
        <v>887</v>
      </c>
      <c r="AOS16" s="49">
        <v>2420</v>
      </c>
      <c r="AOT16" s="49">
        <v>2012</v>
      </c>
      <c r="AOU16" s="47">
        <f t="shared" si="263"/>
        <v>7889</v>
      </c>
      <c r="AOV16" s="43">
        <f t="shared" si="264"/>
        <v>1314.8333333333333</v>
      </c>
      <c r="AOW16" s="48">
        <v>3488</v>
      </c>
      <c r="AOX16" s="49"/>
      <c r="AOY16" s="49">
        <v>1732</v>
      </c>
      <c r="AOZ16" s="49"/>
      <c r="APA16" s="49">
        <v>2254</v>
      </c>
      <c r="APB16" s="49"/>
      <c r="APC16" s="47">
        <f t="shared" si="265"/>
        <v>7474</v>
      </c>
      <c r="APD16" s="43">
        <f t="shared" si="266"/>
        <v>1245.6666666666667</v>
      </c>
      <c r="APE16" s="48">
        <v>1790</v>
      </c>
      <c r="APF16" s="49"/>
      <c r="APG16" s="49">
        <v>529</v>
      </c>
      <c r="APH16" s="49">
        <v>1485</v>
      </c>
      <c r="API16" s="49">
        <v>2132</v>
      </c>
      <c r="APJ16" s="49">
        <v>1065</v>
      </c>
      <c r="APK16" s="47">
        <f t="shared" si="267"/>
        <v>7001</v>
      </c>
      <c r="APL16" s="43">
        <f t="shared" si="268"/>
        <v>1166.8333333333333</v>
      </c>
      <c r="APM16" s="63">
        <v>1376</v>
      </c>
      <c r="APN16" s="64"/>
      <c r="APO16" s="64">
        <v>955</v>
      </c>
      <c r="APP16" s="64">
        <v>2336</v>
      </c>
      <c r="APQ16" s="64">
        <v>1465</v>
      </c>
      <c r="APR16" s="64">
        <v>1844</v>
      </c>
      <c r="APS16" s="67">
        <f t="shared" si="269"/>
        <v>7976</v>
      </c>
      <c r="APT16" s="68">
        <f t="shared" si="270"/>
        <v>1329.3333333333333</v>
      </c>
      <c r="APU16" s="82">
        <v>3485</v>
      </c>
      <c r="APV16" s="83">
        <v>2584</v>
      </c>
      <c r="APW16" s="83"/>
      <c r="APX16" s="83">
        <v>4</v>
      </c>
      <c r="APY16" s="83">
        <v>1305</v>
      </c>
      <c r="APZ16" s="83">
        <v>810</v>
      </c>
      <c r="AQA16" s="67">
        <f t="shared" si="271"/>
        <v>8188</v>
      </c>
      <c r="AQB16" s="68">
        <f t="shared" si="272"/>
        <v>1364.6666666666667</v>
      </c>
      <c r="AQC16" s="48">
        <v>10</v>
      </c>
      <c r="AQD16" s="49">
        <v>3872</v>
      </c>
      <c r="AQE16" s="49">
        <v>4</v>
      </c>
      <c r="AQF16" s="49">
        <v>3113</v>
      </c>
      <c r="AQG16" s="49">
        <v>630</v>
      </c>
      <c r="AQH16" s="49">
        <v>897</v>
      </c>
      <c r="AQI16" s="67">
        <f t="shared" si="273"/>
        <v>8526</v>
      </c>
      <c r="AQJ16" s="68">
        <f t="shared" si="274"/>
        <v>1421</v>
      </c>
      <c r="AQK16" s="48">
        <v>213</v>
      </c>
      <c r="AQL16" s="49">
        <v>1053</v>
      </c>
      <c r="AQM16" s="49">
        <v>1658</v>
      </c>
      <c r="AQN16" s="49"/>
      <c r="AQO16" s="49"/>
      <c r="AQP16" s="49"/>
      <c r="AQQ16" s="67">
        <f t="shared" si="275"/>
        <v>2924</v>
      </c>
      <c r="AQR16" s="68">
        <f t="shared" si="276"/>
        <v>487.33333333333331</v>
      </c>
      <c r="AQS16" s="48">
        <v>1168</v>
      </c>
      <c r="AQT16" s="49"/>
      <c r="AQU16" s="49"/>
      <c r="AQV16" s="49"/>
      <c r="AQW16" s="49">
        <v>1929</v>
      </c>
      <c r="AQX16" s="49">
        <v>2387</v>
      </c>
      <c r="AQY16" s="67">
        <f t="shared" si="277"/>
        <v>5484</v>
      </c>
      <c r="AQZ16" s="68">
        <f t="shared" si="278"/>
        <v>914</v>
      </c>
      <c r="ARA16" s="48"/>
      <c r="ARB16" s="49">
        <v>2441</v>
      </c>
      <c r="ARC16" s="49">
        <v>320</v>
      </c>
      <c r="ARD16" s="49">
        <v>272</v>
      </c>
      <c r="ARE16" s="49">
        <v>1068</v>
      </c>
      <c r="ARF16" s="49"/>
      <c r="ARG16" s="67">
        <f t="shared" si="279"/>
        <v>4101</v>
      </c>
      <c r="ARH16" s="68">
        <f t="shared" si="280"/>
        <v>683.5</v>
      </c>
      <c r="ARI16" s="48">
        <v>5</v>
      </c>
      <c r="ARJ16" s="49"/>
      <c r="ARK16" s="49"/>
      <c r="ARL16" s="49">
        <v>1713</v>
      </c>
      <c r="ARM16" s="49">
        <v>969</v>
      </c>
      <c r="ARN16" s="49">
        <v>1955</v>
      </c>
      <c r="ARO16" s="67">
        <f t="shared" si="281"/>
        <v>4642</v>
      </c>
      <c r="ARP16" s="68">
        <f t="shared" si="282"/>
        <v>773.66666666666663</v>
      </c>
      <c r="ARQ16" s="48"/>
      <c r="ARR16" s="49"/>
      <c r="ARS16" s="49">
        <v>457</v>
      </c>
      <c r="ART16" s="49">
        <v>2282</v>
      </c>
      <c r="ARU16" s="49">
        <v>995</v>
      </c>
      <c r="ARV16" s="49">
        <v>1493</v>
      </c>
      <c r="ARW16" s="67">
        <f t="shared" si="283"/>
        <v>5227</v>
      </c>
      <c r="ARX16" s="68">
        <f t="shared" si="284"/>
        <v>871.16666666666663</v>
      </c>
      <c r="ARY16" s="48"/>
      <c r="ARZ16" s="49">
        <v>704</v>
      </c>
      <c r="ASA16" s="49">
        <v>1711</v>
      </c>
      <c r="ASB16" s="49">
        <v>1980</v>
      </c>
      <c r="ASC16" s="49">
        <v>2272</v>
      </c>
      <c r="ASD16" s="49"/>
      <c r="ASE16" s="67">
        <f t="shared" si="285"/>
        <v>6667</v>
      </c>
      <c r="ASF16" s="68">
        <f t="shared" si="286"/>
        <v>1111.1666666666667</v>
      </c>
      <c r="ASG16" s="48"/>
      <c r="ASH16" s="49">
        <v>1122</v>
      </c>
      <c r="ASI16" s="49">
        <v>3205</v>
      </c>
      <c r="ASJ16" s="49"/>
      <c r="ASK16" s="49">
        <v>1474</v>
      </c>
      <c r="ASL16" s="49">
        <v>1793</v>
      </c>
      <c r="ASM16" s="67">
        <f t="shared" si="287"/>
        <v>7594</v>
      </c>
      <c r="ASN16" s="68">
        <f t="shared" si="288"/>
        <v>1265.6666666666667</v>
      </c>
      <c r="ASO16" s="48">
        <v>5</v>
      </c>
      <c r="ASP16" s="49">
        <v>5</v>
      </c>
      <c r="ASQ16" s="49">
        <v>300</v>
      </c>
      <c r="ASR16" s="49">
        <v>3168</v>
      </c>
      <c r="ASS16" s="49">
        <v>1493</v>
      </c>
      <c r="AST16" s="49"/>
      <c r="ASU16" s="67">
        <f t="shared" si="289"/>
        <v>4971</v>
      </c>
      <c r="ASV16" s="68">
        <f t="shared" si="290"/>
        <v>828.5</v>
      </c>
      <c r="ASW16" s="63">
        <v>3295</v>
      </c>
      <c r="ASX16" s="64">
        <v>254</v>
      </c>
      <c r="ASY16" s="64">
        <v>1313</v>
      </c>
      <c r="ASZ16" s="64">
        <v>1028</v>
      </c>
      <c r="ATA16" s="64">
        <v>1883</v>
      </c>
      <c r="ATB16" s="64"/>
      <c r="ATC16" s="67">
        <f t="shared" si="291"/>
        <v>7773</v>
      </c>
      <c r="ATD16" s="68">
        <f t="shared" si="292"/>
        <v>1295.5</v>
      </c>
      <c r="ATE16" s="48"/>
      <c r="ATF16" s="49">
        <v>684</v>
      </c>
      <c r="ATG16" s="49">
        <v>3028</v>
      </c>
      <c r="ATH16" s="49">
        <v>1801</v>
      </c>
      <c r="ATI16" s="49">
        <v>2003</v>
      </c>
      <c r="ATJ16" s="49">
        <v>1720</v>
      </c>
      <c r="ATK16" s="67">
        <f t="shared" si="293"/>
        <v>9236</v>
      </c>
      <c r="ATL16" s="68">
        <f t="shared" si="294"/>
        <v>1539.3333333333333</v>
      </c>
      <c r="ATM16" s="48"/>
      <c r="ATN16" s="49">
        <v>482</v>
      </c>
      <c r="ATO16" s="49">
        <v>1816</v>
      </c>
      <c r="ATP16" s="49">
        <v>1248</v>
      </c>
      <c r="ATQ16" s="49">
        <v>1182</v>
      </c>
      <c r="ATR16" s="49"/>
      <c r="ATS16" s="67">
        <f t="shared" si="295"/>
        <v>4728</v>
      </c>
      <c r="ATT16" s="68">
        <f t="shared" si="296"/>
        <v>788</v>
      </c>
      <c r="ATU16" s="48">
        <v>487</v>
      </c>
      <c r="ATV16" s="49">
        <v>3923</v>
      </c>
      <c r="ATW16" s="49"/>
      <c r="ATX16" s="49">
        <v>840</v>
      </c>
      <c r="ATY16" s="49">
        <v>2597</v>
      </c>
      <c r="ATZ16" s="49">
        <v>5</v>
      </c>
      <c r="AUA16" s="67">
        <f t="shared" si="297"/>
        <v>7852</v>
      </c>
      <c r="AUB16" s="68">
        <f t="shared" si="298"/>
        <v>1308.6666666666667</v>
      </c>
      <c r="AUC16" s="48">
        <v>1537</v>
      </c>
      <c r="AUD16" s="49"/>
      <c r="AUE16" s="49"/>
      <c r="AUF16" s="49"/>
      <c r="AUG16" s="49">
        <v>5</v>
      </c>
      <c r="AUH16" s="49">
        <v>910</v>
      </c>
      <c r="AUI16" s="67">
        <f t="shared" si="299"/>
        <v>2452</v>
      </c>
      <c r="AUJ16" s="68">
        <f t="shared" si="300"/>
        <v>408.66666666666669</v>
      </c>
      <c r="AUK16" s="48">
        <v>2381</v>
      </c>
      <c r="AUL16" s="49">
        <v>1269</v>
      </c>
      <c r="AUM16" s="49"/>
      <c r="AUN16" s="49"/>
      <c r="AUO16" s="49">
        <v>1947</v>
      </c>
      <c r="AUP16" s="49">
        <v>1025</v>
      </c>
      <c r="AUQ16" s="67">
        <f t="shared" si="301"/>
        <v>6622</v>
      </c>
      <c r="AUR16" s="68">
        <f t="shared" si="302"/>
        <v>1103.6666666666667</v>
      </c>
      <c r="AUS16" s="48">
        <v>1025</v>
      </c>
      <c r="AUT16" s="49">
        <v>786</v>
      </c>
      <c r="AUU16" s="49"/>
      <c r="AUV16" s="49"/>
      <c r="AUW16" s="49">
        <v>822</v>
      </c>
      <c r="AUX16" s="49">
        <v>453</v>
      </c>
      <c r="AUY16" s="67">
        <f t="shared" si="303"/>
        <v>3086</v>
      </c>
      <c r="AUZ16" s="68">
        <f t="shared" si="304"/>
        <v>514.33333333333337</v>
      </c>
      <c r="AVA16" s="54">
        <v>2219</v>
      </c>
      <c r="AVB16" s="127">
        <v>1725</v>
      </c>
      <c r="AVC16" s="127"/>
      <c r="AVD16" s="127">
        <v>830</v>
      </c>
      <c r="AVE16" s="127"/>
      <c r="AVF16" s="127">
        <v>2474</v>
      </c>
      <c r="AVG16" s="42">
        <f t="shared" si="305"/>
        <v>7248</v>
      </c>
      <c r="AVH16" s="43">
        <f t="shared" si="306"/>
        <v>1208</v>
      </c>
      <c r="AVI16" s="48">
        <v>979</v>
      </c>
      <c r="AVJ16" s="49">
        <v>4485</v>
      </c>
      <c r="AVK16" s="49">
        <v>1373</v>
      </c>
      <c r="AVL16" s="49">
        <v>2010</v>
      </c>
      <c r="AVM16" s="49">
        <v>5252</v>
      </c>
      <c r="AVN16" s="49">
        <v>2824</v>
      </c>
      <c r="AVO16" s="42">
        <f t="shared" si="307"/>
        <v>16923</v>
      </c>
      <c r="AVP16" s="43">
        <f t="shared" si="308"/>
        <v>2820.5</v>
      </c>
      <c r="AVQ16" s="48"/>
      <c r="AVR16" s="49">
        <v>448</v>
      </c>
      <c r="AVS16" s="49">
        <v>730</v>
      </c>
      <c r="AVT16" s="49">
        <v>274</v>
      </c>
      <c r="AVU16" s="49"/>
      <c r="AVV16" s="49">
        <v>2113</v>
      </c>
      <c r="AVW16" s="42">
        <f t="shared" si="309"/>
        <v>3565</v>
      </c>
      <c r="AVX16" s="43">
        <f t="shared" si="310"/>
        <v>594.16666666666663</v>
      </c>
      <c r="AVY16" s="48">
        <v>653</v>
      </c>
      <c r="AVZ16" s="49"/>
      <c r="AWA16" s="49">
        <v>1078</v>
      </c>
      <c r="AWB16" s="49">
        <v>4226</v>
      </c>
      <c r="AWC16" s="49"/>
      <c r="AWD16" s="49"/>
      <c r="AWE16" s="42">
        <f t="shared" si="311"/>
        <v>5957</v>
      </c>
      <c r="AWF16" s="43">
        <f t="shared" si="312"/>
        <v>992.83333333333337</v>
      </c>
      <c r="AWG16" s="48">
        <v>594</v>
      </c>
      <c r="AWH16" s="49"/>
      <c r="AWI16" s="49"/>
      <c r="AWJ16" s="49">
        <v>1871</v>
      </c>
      <c r="AWK16" s="49">
        <v>920</v>
      </c>
      <c r="AWL16" s="49">
        <v>1226</v>
      </c>
      <c r="AWM16" s="42">
        <f t="shared" si="313"/>
        <v>4611</v>
      </c>
      <c r="AWN16" s="43">
        <f t="shared" si="314"/>
        <v>768.5</v>
      </c>
      <c r="AWO16" s="48">
        <v>882</v>
      </c>
      <c r="AWP16" s="49"/>
      <c r="AWQ16" s="49">
        <v>1228</v>
      </c>
      <c r="AWR16" s="49"/>
      <c r="AWS16" s="49">
        <v>1401</v>
      </c>
      <c r="AWT16" s="49">
        <v>394</v>
      </c>
      <c r="AWU16" s="42">
        <f t="shared" si="315"/>
        <v>3905</v>
      </c>
      <c r="AWV16" s="43">
        <f t="shared" si="316"/>
        <v>650.83333333333337</v>
      </c>
      <c r="AWW16" s="48"/>
      <c r="AWX16" s="49">
        <v>2930</v>
      </c>
      <c r="AWY16" s="49">
        <v>325</v>
      </c>
      <c r="AWZ16" s="49">
        <v>1774</v>
      </c>
      <c r="AXA16" s="49"/>
      <c r="AXB16" s="49">
        <v>1583</v>
      </c>
      <c r="AXC16" s="42">
        <f t="shared" si="317"/>
        <v>6612</v>
      </c>
      <c r="AXD16" s="101">
        <f t="shared" si="318"/>
        <v>1102</v>
      </c>
      <c r="AXE16" s="195">
        <v>359</v>
      </c>
      <c r="AXF16" s="49"/>
      <c r="AXG16" s="49">
        <v>205</v>
      </c>
      <c r="AXH16" s="49">
        <v>2545</v>
      </c>
      <c r="AXI16" s="49">
        <v>870</v>
      </c>
      <c r="AXJ16" s="49">
        <v>2124</v>
      </c>
      <c r="AXK16" s="42">
        <f t="shared" si="319"/>
        <v>6103</v>
      </c>
      <c r="AXL16" s="214">
        <f t="shared" si="320"/>
        <v>1017.1666666666666</v>
      </c>
      <c r="AXM16" s="195">
        <v>2090</v>
      </c>
      <c r="AXN16" s="49">
        <v>5</v>
      </c>
      <c r="AXO16" s="49">
        <v>2410</v>
      </c>
      <c r="AXP16" s="49">
        <v>1003</v>
      </c>
      <c r="AXQ16" s="49">
        <v>276</v>
      </c>
      <c r="AXR16" s="49"/>
      <c r="AXS16" s="42">
        <f t="shared" si="321"/>
        <v>5784</v>
      </c>
      <c r="AXT16" s="101">
        <f t="shared" si="322"/>
        <v>964</v>
      </c>
      <c r="AXU16" s="195">
        <v>2772</v>
      </c>
      <c r="AXV16" s="49">
        <v>1225</v>
      </c>
      <c r="AXW16" s="49"/>
      <c r="AXX16" s="49">
        <v>1806</v>
      </c>
      <c r="AXY16" s="49"/>
      <c r="AXZ16" s="49">
        <v>1282</v>
      </c>
      <c r="AYA16" s="42">
        <f t="shared" si="323"/>
        <v>7085</v>
      </c>
      <c r="AYB16" s="101">
        <f t="shared" si="324"/>
        <v>1180.8333333333333</v>
      </c>
      <c r="AYC16" s="195">
        <v>1036</v>
      </c>
      <c r="AYD16" s="49">
        <v>242</v>
      </c>
      <c r="AYE16" s="49">
        <v>2907</v>
      </c>
      <c r="AYF16" s="49"/>
      <c r="AYG16" s="49">
        <v>2381</v>
      </c>
      <c r="AYH16" s="49">
        <v>537</v>
      </c>
      <c r="AYI16" s="42">
        <f t="shared" si="325"/>
        <v>7103</v>
      </c>
      <c r="AYJ16" s="101">
        <f t="shared" si="326"/>
        <v>1183.8333333333333</v>
      </c>
      <c r="AYK16" s="195"/>
      <c r="AYL16" s="49">
        <v>1134</v>
      </c>
      <c r="AYM16" s="49">
        <v>649</v>
      </c>
      <c r="AYN16" s="49">
        <v>1619</v>
      </c>
      <c r="AYO16" s="49">
        <v>960</v>
      </c>
      <c r="AYP16" s="49">
        <v>717</v>
      </c>
      <c r="AYQ16" s="42">
        <f t="shared" si="327"/>
        <v>5079</v>
      </c>
      <c r="AYR16" s="214">
        <f t="shared" si="328"/>
        <v>846.5</v>
      </c>
      <c r="AYS16" s="195"/>
      <c r="AYT16" s="49">
        <v>1867</v>
      </c>
      <c r="AYU16" s="49">
        <v>737</v>
      </c>
      <c r="AYV16" s="49">
        <v>889</v>
      </c>
      <c r="AYW16" s="49"/>
      <c r="AYX16" s="49">
        <v>1269</v>
      </c>
      <c r="AYY16" s="42">
        <f t="shared" si="329"/>
        <v>4762</v>
      </c>
      <c r="AYZ16" s="101">
        <f t="shared" si="330"/>
        <v>793.66666666666663</v>
      </c>
      <c r="AZA16" s="195">
        <v>1187</v>
      </c>
      <c r="AZB16" s="49">
        <v>3056</v>
      </c>
      <c r="AZC16" s="49"/>
      <c r="AZD16" s="49">
        <v>1946</v>
      </c>
      <c r="AZE16" s="49">
        <v>3877</v>
      </c>
      <c r="AZF16" s="49"/>
      <c r="AZG16" s="42">
        <f t="shared" si="331"/>
        <v>10066</v>
      </c>
      <c r="AZH16" s="101">
        <f t="shared" si="332"/>
        <v>1677.6666666666667</v>
      </c>
      <c r="AZI16" s="48">
        <v>1471</v>
      </c>
      <c r="AZJ16" s="49">
        <v>1330</v>
      </c>
      <c r="AZK16" s="49"/>
      <c r="AZL16" s="49">
        <v>5783</v>
      </c>
      <c r="AZM16" s="49">
        <v>1672</v>
      </c>
      <c r="AZN16" s="49">
        <v>1508</v>
      </c>
      <c r="AZO16" s="42">
        <f t="shared" si="333"/>
        <v>11764</v>
      </c>
      <c r="AZP16" s="43">
        <f t="shared" si="334"/>
        <v>1960.6666666666667</v>
      </c>
      <c r="AZQ16" s="48">
        <v>1337</v>
      </c>
      <c r="AZR16" s="49">
        <v>1641</v>
      </c>
      <c r="AZS16" s="49">
        <v>383</v>
      </c>
      <c r="AZT16" s="49">
        <v>1678</v>
      </c>
      <c r="AZU16" s="49"/>
      <c r="AZV16" s="49">
        <v>2167</v>
      </c>
      <c r="AZW16" s="42">
        <f t="shared" si="335"/>
        <v>7206</v>
      </c>
      <c r="AZX16" s="43">
        <f t="shared" si="336"/>
        <v>1201</v>
      </c>
      <c r="AZY16" s="48">
        <v>696</v>
      </c>
      <c r="AZZ16" s="49">
        <v>2674</v>
      </c>
      <c r="BAA16" s="49">
        <v>1581</v>
      </c>
      <c r="BAB16" s="49">
        <v>1893</v>
      </c>
      <c r="BAC16" s="49">
        <v>3298</v>
      </c>
      <c r="BAD16" s="49">
        <v>874</v>
      </c>
      <c r="BAE16" s="42">
        <f t="shared" si="337"/>
        <v>11016</v>
      </c>
      <c r="BAF16" s="43">
        <f t="shared" si="338"/>
        <v>1836</v>
      </c>
      <c r="BAG16" s="48">
        <v>1838</v>
      </c>
      <c r="BAH16" s="49">
        <v>546</v>
      </c>
      <c r="BAI16" s="49">
        <v>254</v>
      </c>
      <c r="BAJ16" s="49">
        <v>1020</v>
      </c>
      <c r="BAK16" s="49"/>
      <c r="BAL16" s="49">
        <v>548</v>
      </c>
      <c r="BAM16" s="42">
        <f t="shared" si="339"/>
        <v>4206</v>
      </c>
      <c r="BAN16" s="43">
        <f t="shared" si="340"/>
        <v>701</v>
      </c>
      <c r="BAO16" s="82">
        <v>1358</v>
      </c>
      <c r="BAP16" s="83">
        <v>504</v>
      </c>
      <c r="BAQ16" s="83">
        <v>108</v>
      </c>
      <c r="BAR16" s="83">
        <v>964</v>
      </c>
      <c r="BAS16" s="83">
        <v>1422</v>
      </c>
      <c r="BAT16" s="83">
        <v>314</v>
      </c>
      <c r="BAU16" s="42">
        <f t="shared" si="574"/>
        <v>4670</v>
      </c>
      <c r="BAV16" s="43">
        <f t="shared" si="575"/>
        <v>778.33333333333337</v>
      </c>
      <c r="BAW16" s="48"/>
      <c r="BAX16" s="49">
        <v>1437</v>
      </c>
      <c r="BAY16" s="49">
        <v>759</v>
      </c>
      <c r="BAZ16" s="49">
        <v>747</v>
      </c>
      <c r="BBA16" s="49">
        <v>2154</v>
      </c>
      <c r="BBB16" s="49">
        <v>1468</v>
      </c>
      <c r="BBC16" s="42">
        <f t="shared" si="576"/>
        <v>6565</v>
      </c>
      <c r="BBD16" s="43">
        <f t="shared" si="577"/>
        <v>1094.1666666666667</v>
      </c>
      <c r="BBE16" s="48">
        <v>206</v>
      </c>
      <c r="BBF16" s="49">
        <v>2428</v>
      </c>
      <c r="BBG16" s="49">
        <v>1488</v>
      </c>
      <c r="BBH16" s="49">
        <v>804</v>
      </c>
      <c r="BBI16" s="49">
        <v>1104</v>
      </c>
      <c r="BBJ16" s="49">
        <v>1514</v>
      </c>
      <c r="BBK16" s="42">
        <f t="shared" si="578"/>
        <v>7544</v>
      </c>
      <c r="BBL16" s="43">
        <f t="shared" si="579"/>
        <v>1257.3333333333333</v>
      </c>
      <c r="BBM16" s="48">
        <v>1803</v>
      </c>
      <c r="BBN16" s="49">
        <v>1095</v>
      </c>
      <c r="BBO16" s="49">
        <v>168</v>
      </c>
      <c r="BBP16" s="49">
        <v>756</v>
      </c>
      <c r="BBQ16" s="49"/>
      <c r="BBR16" s="49">
        <v>1144</v>
      </c>
      <c r="BBS16" s="42">
        <f t="shared" si="580"/>
        <v>4966</v>
      </c>
      <c r="BBT16" s="43">
        <f t="shared" si="581"/>
        <v>827.66666666666663</v>
      </c>
      <c r="BBU16" s="48">
        <v>1173</v>
      </c>
      <c r="BBV16" s="49">
        <v>843</v>
      </c>
      <c r="BBW16" s="49">
        <v>2238</v>
      </c>
      <c r="BBX16" s="49"/>
      <c r="BBY16" s="49">
        <v>1480</v>
      </c>
      <c r="BBZ16" s="49">
        <v>2602</v>
      </c>
      <c r="BCA16" s="42">
        <f t="shared" si="582"/>
        <v>8336</v>
      </c>
      <c r="BCB16" s="43">
        <f t="shared" si="583"/>
        <v>1389.3333333333333</v>
      </c>
      <c r="BCC16" s="49">
        <v>1115</v>
      </c>
      <c r="BCD16" s="49">
        <v>2322</v>
      </c>
      <c r="BCE16" s="49">
        <v>2381</v>
      </c>
      <c r="BCF16" s="49">
        <v>2259</v>
      </c>
      <c r="BCG16" s="49">
        <v>2757</v>
      </c>
      <c r="BCH16" s="1">
        <v>362</v>
      </c>
      <c r="BCI16" s="42">
        <f t="shared" si="351"/>
        <v>10834</v>
      </c>
      <c r="BCJ16" s="43">
        <f t="shared" si="584"/>
        <v>1805.6666666666667</v>
      </c>
      <c r="BCK16" s="48">
        <v>3013</v>
      </c>
      <c r="BCL16" s="49">
        <v>1504</v>
      </c>
      <c r="BCM16" s="49">
        <v>175</v>
      </c>
      <c r="BCN16" s="49">
        <v>433</v>
      </c>
      <c r="BCO16" s="49">
        <v>940</v>
      </c>
      <c r="BCP16" s="49"/>
      <c r="BCQ16" s="42">
        <f t="shared" si="585"/>
        <v>6065</v>
      </c>
      <c r="BCR16" s="43">
        <f t="shared" si="586"/>
        <v>1010.8333333333334</v>
      </c>
      <c r="BCS16" s="48"/>
      <c r="BCT16" s="49">
        <v>1240</v>
      </c>
      <c r="BCU16" s="49"/>
      <c r="BCV16" s="49">
        <v>1974</v>
      </c>
      <c r="BCW16" s="49">
        <v>2118</v>
      </c>
      <c r="BCX16" s="49">
        <v>776</v>
      </c>
      <c r="BCY16" s="42">
        <f t="shared" si="587"/>
        <v>5332</v>
      </c>
      <c r="BCZ16" s="43">
        <f t="shared" si="588"/>
        <v>888.66666666666663</v>
      </c>
      <c r="BDA16" s="48">
        <v>2505</v>
      </c>
      <c r="BDB16" s="49">
        <v>541</v>
      </c>
      <c r="BDC16" s="49"/>
      <c r="BDD16" s="49">
        <v>1563</v>
      </c>
      <c r="BDE16" s="49">
        <v>2376</v>
      </c>
      <c r="BDF16" s="49">
        <v>1043</v>
      </c>
      <c r="BDG16" s="42">
        <f t="shared" si="589"/>
        <v>6985</v>
      </c>
      <c r="BDH16" s="43">
        <f t="shared" si="590"/>
        <v>1164.1666666666667</v>
      </c>
      <c r="BDI16" s="48">
        <v>2115</v>
      </c>
      <c r="BDJ16" s="49">
        <f>552+1624</f>
        <v>2176</v>
      </c>
      <c r="BDK16" s="49"/>
      <c r="BDL16" s="49">
        <v>2333</v>
      </c>
      <c r="BDM16" s="49">
        <v>959</v>
      </c>
      <c r="BDN16" s="49">
        <v>1167</v>
      </c>
      <c r="BDO16" s="42">
        <f t="shared" si="591"/>
        <v>7583</v>
      </c>
      <c r="BDP16" s="43">
        <f t="shared" si="592"/>
        <v>1263.8333333333333</v>
      </c>
      <c r="BDQ16" s="48">
        <v>3871</v>
      </c>
      <c r="BDR16" s="49">
        <v>647</v>
      </c>
      <c r="BDS16" s="49">
        <v>4807</v>
      </c>
      <c r="BDT16" s="49">
        <v>1306</v>
      </c>
      <c r="BDU16" s="49">
        <v>1685</v>
      </c>
      <c r="BDV16" s="49">
        <v>1136</v>
      </c>
      <c r="BDW16" s="42">
        <f t="shared" si="593"/>
        <v>12316</v>
      </c>
      <c r="BDX16" s="43">
        <f t="shared" si="594"/>
        <v>2052.6666666666665</v>
      </c>
      <c r="BDY16" s="48">
        <v>1644</v>
      </c>
      <c r="BDZ16" s="49">
        <v>4680</v>
      </c>
      <c r="BEA16" s="49">
        <v>3840</v>
      </c>
      <c r="BEB16" s="49">
        <v>5924</v>
      </c>
      <c r="BEC16" s="49">
        <v>4177</v>
      </c>
      <c r="BED16" s="49">
        <v>655</v>
      </c>
      <c r="BEE16" s="42">
        <f t="shared" si="595"/>
        <v>20265</v>
      </c>
      <c r="BEF16" s="43">
        <f t="shared" si="596"/>
        <v>3377.5</v>
      </c>
      <c r="BEG16" s="48">
        <v>4048</v>
      </c>
      <c r="BEH16" s="49">
        <v>216</v>
      </c>
      <c r="BEI16" s="49">
        <v>5671</v>
      </c>
      <c r="BEJ16" s="49">
        <v>3277</v>
      </c>
      <c r="BEK16" s="49">
        <v>1217</v>
      </c>
      <c r="BEL16" s="49">
        <v>2262</v>
      </c>
      <c r="BEM16" s="42">
        <f t="shared" si="597"/>
        <v>14429</v>
      </c>
      <c r="BEN16" s="43">
        <f t="shared" si="598"/>
        <v>2404.8333333333335</v>
      </c>
      <c r="BEO16" s="48">
        <v>305</v>
      </c>
      <c r="BEP16" s="49">
        <v>1055</v>
      </c>
      <c r="BEQ16" s="49">
        <v>1744</v>
      </c>
      <c r="BER16" s="49">
        <v>1150</v>
      </c>
      <c r="BES16" s="49"/>
      <c r="BET16" s="49">
        <v>1744</v>
      </c>
      <c r="BEU16" s="42">
        <f t="shared" si="599"/>
        <v>4254</v>
      </c>
      <c r="BEV16" s="43">
        <f t="shared" si="600"/>
        <v>709</v>
      </c>
      <c r="BEW16" s="48">
        <v>678</v>
      </c>
      <c r="BEX16" s="49"/>
      <c r="BEY16" s="49"/>
      <c r="BEZ16" s="49">
        <v>1352</v>
      </c>
      <c r="BFA16" s="49">
        <v>2217</v>
      </c>
      <c r="BFB16" s="49">
        <v>611</v>
      </c>
      <c r="BFC16" s="42">
        <f t="shared" si="601"/>
        <v>4247</v>
      </c>
      <c r="BFD16" s="43">
        <f t="shared" si="602"/>
        <v>707.83333333333337</v>
      </c>
      <c r="BFE16" s="63">
        <v>1514</v>
      </c>
      <c r="BFF16" s="64">
        <v>2492</v>
      </c>
      <c r="BFG16" s="64">
        <v>1062</v>
      </c>
      <c r="BFH16" s="64">
        <v>462</v>
      </c>
      <c r="BFI16" s="64">
        <v>1408</v>
      </c>
      <c r="BFJ16" s="64"/>
      <c r="BFK16" s="67">
        <f t="shared" si="603"/>
        <v>6938</v>
      </c>
      <c r="BFL16" s="68">
        <f t="shared" si="604"/>
        <v>1156.3333333333333</v>
      </c>
      <c r="BFM16" s="48">
        <v>1526</v>
      </c>
      <c r="BFN16" s="49">
        <v>1602</v>
      </c>
      <c r="BFO16" s="49">
        <v>864</v>
      </c>
      <c r="BFP16" s="49">
        <v>1477</v>
      </c>
      <c r="BFQ16" s="49">
        <v>3240</v>
      </c>
      <c r="BFR16" s="49">
        <v>2924</v>
      </c>
      <c r="BFS16" s="67">
        <f t="shared" si="605"/>
        <v>8709</v>
      </c>
      <c r="BFT16" s="68">
        <f t="shared" si="606"/>
        <v>1451.5</v>
      </c>
      <c r="BFU16" s="48">
        <v>383</v>
      </c>
      <c r="BFV16" s="49">
        <v>1503</v>
      </c>
      <c r="BFW16" s="49">
        <v>4036</v>
      </c>
      <c r="BFX16" s="49">
        <v>281</v>
      </c>
      <c r="BFY16" s="49"/>
      <c r="BFZ16" s="49">
        <v>2052</v>
      </c>
      <c r="BGA16" s="67">
        <f t="shared" si="607"/>
        <v>6203</v>
      </c>
      <c r="BGB16" s="68">
        <f t="shared" si="608"/>
        <v>1033.8333333333333</v>
      </c>
      <c r="BGC16" s="48">
        <v>870</v>
      </c>
      <c r="BGD16" s="49"/>
      <c r="BGE16" s="49">
        <v>1296</v>
      </c>
      <c r="BGF16" s="49">
        <v>3698</v>
      </c>
      <c r="BGG16" s="49">
        <v>525</v>
      </c>
      <c r="BGH16" s="49"/>
      <c r="BGI16" s="67">
        <f t="shared" si="609"/>
        <v>6389</v>
      </c>
      <c r="BGJ16" s="68">
        <f t="shared" si="610"/>
        <v>1064.8333333333333</v>
      </c>
      <c r="BGK16" s="48">
        <v>1783</v>
      </c>
      <c r="BGL16" s="49">
        <v>493</v>
      </c>
      <c r="BGM16" s="49"/>
      <c r="BGN16" s="49">
        <v>385</v>
      </c>
      <c r="BGO16" s="49">
        <v>2023</v>
      </c>
      <c r="BGP16" s="49">
        <v>216</v>
      </c>
      <c r="BGQ16" s="67">
        <f t="shared" si="611"/>
        <v>4684</v>
      </c>
      <c r="BGR16" s="68">
        <f t="shared" si="612"/>
        <v>780.66666666666663</v>
      </c>
      <c r="BGS16" s="48">
        <v>5971</v>
      </c>
      <c r="BGT16" s="49">
        <v>734</v>
      </c>
      <c r="BGU16" s="49"/>
      <c r="BGV16" s="49"/>
      <c r="BGW16" s="49">
        <v>2313</v>
      </c>
      <c r="BGX16" s="49">
        <v>492</v>
      </c>
      <c r="BGY16" s="67">
        <f t="shared" si="613"/>
        <v>9018</v>
      </c>
      <c r="BGZ16" s="68">
        <f t="shared" si="614"/>
        <v>1503</v>
      </c>
      <c r="BHA16" s="63">
        <v>1148</v>
      </c>
      <c r="BHB16" s="64"/>
      <c r="BHC16" s="64">
        <v>6</v>
      </c>
      <c r="BHD16" s="64">
        <v>1118</v>
      </c>
      <c r="BHE16" s="64">
        <v>2547</v>
      </c>
      <c r="BHF16" s="64">
        <v>3515</v>
      </c>
      <c r="BHG16" s="67">
        <f t="shared" si="615"/>
        <v>4819</v>
      </c>
      <c r="BHH16" s="68">
        <f t="shared" si="616"/>
        <v>803.16666666666663</v>
      </c>
      <c r="BHI16" s="48">
        <v>534</v>
      </c>
      <c r="BHJ16" s="49">
        <v>1484</v>
      </c>
      <c r="BHK16" s="49">
        <v>1002</v>
      </c>
      <c r="BHL16" s="49"/>
      <c r="BHM16" s="49">
        <v>1404</v>
      </c>
      <c r="BHN16" s="49">
        <f>981+2960</f>
        <v>3941</v>
      </c>
      <c r="BHO16" s="67">
        <f t="shared" si="617"/>
        <v>4424</v>
      </c>
      <c r="BHP16" s="184">
        <f t="shared" si="618"/>
        <v>737.33333333333337</v>
      </c>
      <c r="BHQ16" s="244">
        <v>5196</v>
      </c>
      <c r="BHR16" s="64">
        <v>1113</v>
      </c>
      <c r="BHS16" s="64">
        <v>1342</v>
      </c>
      <c r="BHT16" s="64">
        <v>788</v>
      </c>
      <c r="BHU16" s="64"/>
      <c r="BHV16" s="64">
        <v>2269</v>
      </c>
      <c r="BHW16" s="67">
        <f t="shared" si="619"/>
        <v>8439</v>
      </c>
      <c r="BHX16" s="211">
        <f t="shared" si="620"/>
        <v>1406.5</v>
      </c>
      <c r="BHY16" s="244">
        <v>1018</v>
      </c>
      <c r="BHZ16" s="64">
        <v>1129</v>
      </c>
      <c r="BIA16" s="64">
        <v>1890</v>
      </c>
      <c r="BIB16" s="64">
        <v>1037</v>
      </c>
      <c r="BIC16" s="64">
        <v>108</v>
      </c>
      <c r="BID16" s="64">
        <v>186</v>
      </c>
      <c r="BIE16" s="67">
        <f t="shared" si="621"/>
        <v>5182</v>
      </c>
      <c r="BIF16" s="184">
        <f t="shared" si="622"/>
        <v>863.66666666666663</v>
      </c>
      <c r="BIG16" s="195">
        <v>1770</v>
      </c>
      <c r="BIH16" s="49">
        <v>7587</v>
      </c>
      <c r="BII16" s="49">
        <v>4012</v>
      </c>
      <c r="BIJ16" s="49"/>
      <c r="BIK16" s="49">
        <v>2678</v>
      </c>
      <c r="BIL16" s="49">
        <v>3202</v>
      </c>
      <c r="BIM16" s="67">
        <f t="shared" si="623"/>
        <v>16047</v>
      </c>
      <c r="BIN16" s="184">
        <f t="shared" si="624"/>
        <v>2674.5</v>
      </c>
      <c r="BIO16" s="195">
        <v>3793</v>
      </c>
      <c r="BIP16" s="49">
        <v>5398</v>
      </c>
      <c r="BIQ16" s="49">
        <v>2017</v>
      </c>
      <c r="BIR16" s="49">
        <v>846</v>
      </c>
      <c r="BIS16" s="49">
        <v>500</v>
      </c>
      <c r="BIT16" s="49">
        <v>1423</v>
      </c>
      <c r="BIU16" s="67">
        <f t="shared" si="625"/>
        <v>12554</v>
      </c>
      <c r="BIV16" s="211">
        <f t="shared" si="626"/>
        <v>2092.3333333333335</v>
      </c>
      <c r="BIW16" s="195">
        <v>1014</v>
      </c>
      <c r="BIX16" s="49"/>
      <c r="BIY16" s="49">
        <v>588</v>
      </c>
      <c r="BIZ16" s="49">
        <v>1213</v>
      </c>
      <c r="BJA16" s="49">
        <v>744</v>
      </c>
      <c r="BJB16" s="49">
        <v>215</v>
      </c>
      <c r="BJC16" s="67">
        <f t="shared" si="627"/>
        <v>3559</v>
      </c>
      <c r="BJD16" s="211">
        <f t="shared" si="628"/>
        <v>593.16666666666663</v>
      </c>
      <c r="BJE16" s="195"/>
      <c r="BJF16" s="49">
        <v>762</v>
      </c>
      <c r="BJG16" s="49">
        <v>636</v>
      </c>
      <c r="BJH16" s="49"/>
      <c r="BJI16" s="49"/>
      <c r="BJJ16" s="49">
        <v>170</v>
      </c>
      <c r="BJK16" s="67">
        <f t="shared" si="629"/>
        <v>1398</v>
      </c>
      <c r="BJL16" s="211">
        <f t="shared" si="630"/>
        <v>233</v>
      </c>
      <c r="BJM16" s="195"/>
      <c r="BJN16" s="49">
        <v>212</v>
      </c>
      <c r="BJO16" s="49">
        <v>858</v>
      </c>
      <c r="BJP16" s="49">
        <v>213</v>
      </c>
      <c r="BJQ16" s="49">
        <v>5649</v>
      </c>
      <c r="BJR16" s="49">
        <v>4998</v>
      </c>
      <c r="BJS16" s="67">
        <f t="shared" si="631"/>
        <v>6932</v>
      </c>
      <c r="BJT16" s="184">
        <f t="shared" si="632"/>
        <v>1155.3333333333333</v>
      </c>
      <c r="BJU16" s="195">
        <v>878</v>
      </c>
      <c r="BJV16" s="49">
        <v>552</v>
      </c>
      <c r="BJW16" s="49">
        <v>1016</v>
      </c>
      <c r="BJX16" s="49">
        <v>696</v>
      </c>
      <c r="BJY16" s="49">
        <v>2858</v>
      </c>
      <c r="BJZ16" s="49">
        <v>1799</v>
      </c>
      <c r="BKA16" s="67">
        <f t="shared" si="633"/>
        <v>6000</v>
      </c>
      <c r="BKB16" s="184">
        <f t="shared" si="634"/>
        <v>1000</v>
      </c>
      <c r="BKC16" s="195">
        <v>1683</v>
      </c>
      <c r="BKD16" s="49"/>
      <c r="BKE16" s="49">
        <v>305</v>
      </c>
      <c r="BKF16" s="49">
        <v>2578</v>
      </c>
      <c r="BKG16" s="49">
        <v>2443</v>
      </c>
      <c r="BKH16" s="49">
        <v>726</v>
      </c>
      <c r="BKI16" s="67">
        <f t="shared" si="635"/>
        <v>7009</v>
      </c>
      <c r="BKJ16" s="184">
        <f t="shared" si="636"/>
        <v>1168.1666666666667</v>
      </c>
      <c r="BKK16" s="244">
        <v>283</v>
      </c>
      <c r="BKL16" s="64">
        <v>21</v>
      </c>
      <c r="BKM16" s="64"/>
      <c r="BKN16" s="64">
        <v>1163</v>
      </c>
      <c r="BKO16" s="64">
        <v>608</v>
      </c>
      <c r="BKP16" s="64"/>
      <c r="BKQ16" s="67">
        <f t="shared" si="637"/>
        <v>2075</v>
      </c>
      <c r="BKR16" s="184">
        <f t="shared" si="638"/>
        <v>415</v>
      </c>
      <c r="BKS16" s="195"/>
      <c r="BKT16" s="49">
        <v>3024</v>
      </c>
      <c r="BKU16" s="49">
        <v>2107</v>
      </c>
      <c r="BKV16" s="49"/>
      <c r="BKW16" s="49"/>
      <c r="BKX16" s="49">
        <v>6</v>
      </c>
      <c r="BKY16" s="67">
        <f t="shared" si="639"/>
        <v>5131</v>
      </c>
      <c r="BKZ16" s="211">
        <f t="shared" si="640"/>
        <v>855.16666666666663</v>
      </c>
      <c r="BLA16" s="244"/>
      <c r="BLB16" s="64"/>
      <c r="BLC16" s="64">
        <v>1522</v>
      </c>
      <c r="BLD16" s="64"/>
      <c r="BLE16" s="64">
        <v>3259</v>
      </c>
      <c r="BLF16" s="64">
        <v>2840</v>
      </c>
      <c r="BLG16" s="67">
        <f t="shared" si="641"/>
        <v>4781</v>
      </c>
      <c r="BLH16" s="211">
        <f t="shared" si="642"/>
        <v>796.83333333333337</v>
      </c>
      <c r="BLI16" s="244">
        <v>2870</v>
      </c>
      <c r="BLJ16" s="64">
        <v>1994</v>
      </c>
      <c r="BLK16" s="64">
        <v>1910</v>
      </c>
      <c r="BLL16" s="64">
        <v>2403</v>
      </c>
      <c r="BLM16" s="64">
        <v>1776</v>
      </c>
      <c r="BLN16" s="64">
        <v>1724</v>
      </c>
      <c r="BLO16" s="67">
        <f t="shared" si="643"/>
        <v>10953</v>
      </c>
      <c r="BLP16" s="184">
        <f t="shared" si="644"/>
        <v>1825.5</v>
      </c>
      <c r="BLQ16" s="244"/>
      <c r="BLR16" s="64"/>
      <c r="BLS16" s="64"/>
      <c r="BLT16" s="64">
        <v>2079</v>
      </c>
      <c r="BLU16" s="64"/>
      <c r="BLV16" s="64">
        <v>3264</v>
      </c>
      <c r="BLW16" s="67">
        <f t="shared" si="645"/>
        <v>2079</v>
      </c>
      <c r="BLX16" s="184">
        <f t="shared" si="646"/>
        <v>346.5</v>
      </c>
      <c r="BLY16" s="63">
        <v>3264</v>
      </c>
      <c r="BLZ16" s="64">
        <v>549</v>
      </c>
      <c r="BMA16" s="64"/>
      <c r="BMB16" s="64">
        <v>1344</v>
      </c>
      <c r="BMC16" s="64"/>
      <c r="BMD16" s="64">
        <v>3456</v>
      </c>
      <c r="BME16" s="67">
        <f t="shared" si="647"/>
        <v>5157</v>
      </c>
      <c r="BMF16" s="68">
        <f t="shared" si="648"/>
        <v>859.5</v>
      </c>
      <c r="BMG16" s="63">
        <v>2304</v>
      </c>
      <c r="BMH16" s="64">
        <v>1968</v>
      </c>
      <c r="BMI16" s="64">
        <v>2016</v>
      </c>
      <c r="BMJ16" s="64">
        <v>2176</v>
      </c>
      <c r="BMK16" s="64">
        <v>950</v>
      </c>
      <c r="BML16" s="64">
        <v>5</v>
      </c>
      <c r="BMM16" s="67">
        <f t="shared" si="649"/>
        <v>9414</v>
      </c>
      <c r="BMN16" s="68">
        <f t="shared" si="650"/>
        <v>1569</v>
      </c>
      <c r="BMO16" s="63"/>
      <c r="BMP16" s="64">
        <v>3422</v>
      </c>
      <c r="BMQ16" s="64">
        <v>36</v>
      </c>
      <c r="BMR16" s="64">
        <v>1488</v>
      </c>
      <c r="BMS16" s="64">
        <v>2069</v>
      </c>
      <c r="BMT16" s="64">
        <v>3199</v>
      </c>
      <c r="BMU16" s="67">
        <f t="shared" si="651"/>
        <v>7015</v>
      </c>
      <c r="BMV16" s="68">
        <f t="shared" si="652"/>
        <v>1169.1666666666667</v>
      </c>
      <c r="BMW16" s="63">
        <v>4229</v>
      </c>
      <c r="BMX16" s="64">
        <v>3755</v>
      </c>
      <c r="BMY16" s="64">
        <v>1358</v>
      </c>
      <c r="BMZ16" s="64"/>
      <c r="BNA16" s="64"/>
      <c r="BNB16" s="64"/>
      <c r="BNC16" s="67">
        <f t="shared" si="653"/>
        <v>9342</v>
      </c>
      <c r="BND16" s="68">
        <f t="shared" si="654"/>
        <v>1557</v>
      </c>
      <c r="BNE16" s="63">
        <v>1536</v>
      </c>
      <c r="BNF16" s="64">
        <v>2799</v>
      </c>
      <c r="BNG16" s="64">
        <v>2195</v>
      </c>
      <c r="BNH16" s="64">
        <v>3331</v>
      </c>
      <c r="BNI16" s="64">
        <v>1874</v>
      </c>
      <c r="BNJ16" s="64">
        <v>387</v>
      </c>
      <c r="BNK16" s="67">
        <f t="shared" si="655"/>
        <v>11735</v>
      </c>
      <c r="BNL16" s="68">
        <f t="shared" si="656"/>
        <v>1955.8333333333333</v>
      </c>
      <c r="BNM16" s="54"/>
      <c r="BNN16" s="127"/>
      <c r="BNO16" s="127"/>
      <c r="BNP16" s="127"/>
      <c r="BNQ16" s="127">
        <v>57</v>
      </c>
      <c r="BNR16" s="127">
        <v>2859</v>
      </c>
      <c r="BNS16" s="67">
        <f t="shared" si="657"/>
        <v>57</v>
      </c>
      <c r="BNT16" s="68">
        <f t="shared" si="658"/>
        <v>9.5</v>
      </c>
      <c r="BNU16" s="63">
        <v>3702</v>
      </c>
      <c r="BNV16" s="64">
        <v>3152</v>
      </c>
      <c r="BNW16" s="64"/>
      <c r="BNX16" s="64">
        <v>2009</v>
      </c>
      <c r="BNY16" s="64">
        <v>3936</v>
      </c>
      <c r="BNZ16" s="64">
        <v>619</v>
      </c>
      <c r="BOA16" s="67">
        <f t="shared" si="659"/>
        <v>12799</v>
      </c>
      <c r="BOB16" s="184">
        <f t="shared" si="660"/>
        <v>2133.1666666666665</v>
      </c>
      <c r="BOC16" s="244"/>
      <c r="BOD16" s="64">
        <v>528</v>
      </c>
      <c r="BOE16" s="64">
        <v>5424</v>
      </c>
      <c r="BOF16" s="64">
        <v>6067</v>
      </c>
      <c r="BOG16" s="64">
        <v>3953</v>
      </c>
      <c r="BOH16" s="64"/>
      <c r="BOI16" s="67">
        <f t="shared" si="661"/>
        <v>15972</v>
      </c>
      <c r="BOJ16" s="184">
        <f t="shared" si="662"/>
        <v>2662</v>
      </c>
      <c r="BOK16" s="63">
        <v>1420</v>
      </c>
      <c r="BOL16" s="64">
        <v>2818</v>
      </c>
      <c r="BOM16" s="64"/>
      <c r="BON16" s="64"/>
      <c r="BOO16" s="64">
        <v>3582</v>
      </c>
      <c r="BOP16" s="64">
        <v>5889</v>
      </c>
      <c r="BOQ16" s="67">
        <f t="shared" si="663"/>
        <v>7820</v>
      </c>
      <c r="BOR16" s="68">
        <f t="shared" si="664"/>
        <v>1303.3333333333333</v>
      </c>
      <c r="BOS16" s="63">
        <v>5719</v>
      </c>
      <c r="BOT16" s="64">
        <v>4548</v>
      </c>
      <c r="BOU16" s="64"/>
      <c r="BOV16" s="64">
        <v>480</v>
      </c>
      <c r="BOW16" s="64">
        <v>4772</v>
      </c>
      <c r="BOX16" s="64">
        <v>4631</v>
      </c>
      <c r="BOY16" s="67">
        <f t="shared" si="665"/>
        <v>15519</v>
      </c>
      <c r="BOZ16" s="68">
        <f t="shared" si="666"/>
        <v>2586.5</v>
      </c>
      <c r="BPA16" s="63">
        <v>1775</v>
      </c>
      <c r="BPB16" s="64"/>
      <c r="BPC16" s="64">
        <v>55</v>
      </c>
      <c r="BPD16" s="64"/>
      <c r="BPE16" s="64"/>
      <c r="BPF16" s="64">
        <v>2187</v>
      </c>
      <c r="BPG16" s="67">
        <f t="shared" si="667"/>
        <v>1830</v>
      </c>
      <c r="BPH16" s="68">
        <f t="shared" si="668"/>
        <v>305</v>
      </c>
      <c r="BPI16" s="63"/>
      <c r="BPJ16" s="64"/>
      <c r="BPK16" s="64"/>
      <c r="BPL16" s="64"/>
      <c r="BPM16" s="64">
        <v>3272</v>
      </c>
      <c r="BPN16" s="64">
        <v>4758</v>
      </c>
      <c r="BPO16" s="67">
        <f t="shared" si="669"/>
        <v>3272</v>
      </c>
      <c r="BPP16" s="68">
        <f t="shared" si="670"/>
        <v>545.33333333333337</v>
      </c>
      <c r="BPQ16" s="63">
        <v>4536</v>
      </c>
      <c r="BPR16" s="64">
        <v>1601</v>
      </c>
      <c r="BPS16" s="64">
        <v>3</v>
      </c>
      <c r="BPT16" s="64"/>
      <c r="BPU16" s="64">
        <v>703</v>
      </c>
      <c r="BPV16" s="64">
        <v>2336</v>
      </c>
      <c r="BPW16" s="67">
        <f t="shared" si="671"/>
        <v>6843</v>
      </c>
      <c r="BPX16" s="68">
        <f t="shared" si="672"/>
        <v>1140.5</v>
      </c>
      <c r="BPY16" s="63">
        <v>1377</v>
      </c>
      <c r="BPZ16" s="64">
        <v>3558</v>
      </c>
      <c r="BQA16" s="64">
        <v>4780</v>
      </c>
      <c r="BQB16" s="64">
        <v>217</v>
      </c>
      <c r="BQC16" s="64">
        <v>161</v>
      </c>
      <c r="BQD16" s="64">
        <v>3413</v>
      </c>
      <c r="BQE16" s="67">
        <f t="shared" si="673"/>
        <v>10093</v>
      </c>
      <c r="BQF16" s="68">
        <f t="shared" si="674"/>
        <v>1682.1666666666667</v>
      </c>
      <c r="BQG16" s="63">
        <v>2581</v>
      </c>
      <c r="BQH16" s="64">
        <v>3214</v>
      </c>
      <c r="BQI16" s="64">
        <v>3219</v>
      </c>
      <c r="BQJ16" s="64"/>
      <c r="BQK16" s="64">
        <v>5</v>
      </c>
      <c r="BQL16" s="64"/>
      <c r="BQM16" s="67">
        <f t="shared" si="675"/>
        <v>9019</v>
      </c>
      <c r="BQN16" s="68">
        <f t="shared" si="676"/>
        <v>1503.1666666666667</v>
      </c>
      <c r="BQO16" s="63">
        <v>2801</v>
      </c>
      <c r="BQP16" s="64">
        <v>1604</v>
      </c>
      <c r="BQQ16" s="64">
        <v>1822</v>
      </c>
      <c r="BQR16" s="64"/>
      <c r="BQS16" s="64">
        <v>568</v>
      </c>
      <c r="BQT16" s="64"/>
      <c r="BQU16" s="67">
        <f t="shared" si="677"/>
        <v>6795</v>
      </c>
      <c r="BQV16" s="68">
        <f t="shared" si="678"/>
        <v>1132.5</v>
      </c>
      <c r="BQW16" s="63"/>
      <c r="BQX16" s="64"/>
      <c r="BQY16" s="64">
        <v>3173</v>
      </c>
      <c r="BQZ16" s="64"/>
      <c r="BRA16" s="64"/>
      <c r="BRB16" s="64">
        <v>477</v>
      </c>
      <c r="BRC16" s="67">
        <f t="shared" si="679"/>
        <v>3173</v>
      </c>
      <c r="BRD16" s="68">
        <f t="shared" si="680"/>
        <v>528.83333333333337</v>
      </c>
      <c r="BRE16" s="63">
        <v>1942</v>
      </c>
      <c r="BRF16" s="64">
        <v>2742</v>
      </c>
      <c r="BRG16" s="64">
        <v>3024</v>
      </c>
      <c r="BRH16" s="64">
        <v>2840</v>
      </c>
      <c r="BRI16" s="64">
        <v>8</v>
      </c>
      <c r="BRJ16" s="64">
        <v>1791</v>
      </c>
      <c r="BRK16" s="67">
        <f t="shared" si="681"/>
        <v>10556</v>
      </c>
      <c r="BRL16" s="68">
        <f t="shared" si="682"/>
        <v>1759.3333333333333</v>
      </c>
      <c r="BRM16" s="63">
        <v>4689</v>
      </c>
      <c r="BRN16" s="64">
        <v>2707</v>
      </c>
      <c r="BRO16" s="64">
        <v>4994</v>
      </c>
      <c r="BRP16" s="64">
        <v>3608</v>
      </c>
      <c r="BRQ16" s="64">
        <v>3142</v>
      </c>
      <c r="BRR16" s="64"/>
      <c r="BRS16" s="67">
        <f t="shared" si="683"/>
        <v>19140</v>
      </c>
      <c r="BRT16" s="68">
        <f t="shared" si="684"/>
        <v>3190</v>
      </c>
      <c r="BRU16" s="63">
        <v>5277</v>
      </c>
      <c r="BRV16" s="64">
        <v>587</v>
      </c>
      <c r="BRW16" s="64"/>
      <c r="BRX16" s="64"/>
      <c r="BRY16" s="64"/>
      <c r="BRZ16" s="64"/>
      <c r="BSA16" s="67">
        <f t="shared" si="685"/>
        <v>5864</v>
      </c>
      <c r="BSB16" s="68">
        <f t="shared" si="686"/>
        <v>977.33333333333337</v>
      </c>
      <c r="BSC16" s="63"/>
      <c r="BSD16" s="64">
        <v>4268</v>
      </c>
      <c r="BSE16" s="64">
        <v>493</v>
      </c>
      <c r="BSF16" s="64">
        <v>2745</v>
      </c>
      <c r="BSG16" s="64"/>
      <c r="BSH16" s="64"/>
      <c r="BSI16" s="67">
        <f t="shared" si="687"/>
        <v>7506</v>
      </c>
      <c r="BSJ16" s="68">
        <f t="shared" si="688"/>
        <v>1251</v>
      </c>
      <c r="BSK16" s="63">
        <v>981</v>
      </c>
      <c r="BSL16" s="64">
        <v>3584</v>
      </c>
      <c r="BSM16" s="64">
        <v>4795</v>
      </c>
      <c r="BSN16" s="64">
        <v>2079</v>
      </c>
      <c r="BSO16" s="64"/>
      <c r="BSP16" s="68">
        <v>740</v>
      </c>
      <c r="BSQ16" s="265">
        <f t="shared" si="689"/>
        <v>11439</v>
      </c>
      <c r="BSR16" s="68">
        <f t="shared" si="690"/>
        <v>1906.5</v>
      </c>
      <c r="BSS16" s="63">
        <v>688</v>
      </c>
      <c r="BST16" s="64"/>
      <c r="BSU16" s="64"/>
      <c r="BSV16" s="64">
        <v>688</v>
      </c>
      <c r="BSW16" s="64">
        <v>873</v>
      </c>
      <c r="BSX16" s="64">
        <v>2748</v>
      </c>
      <c r="BSY16" s="67">
        <f t="shared" si="691"/>
        <v>2249</v>
      </c>
      <c r="BSZ16" s="68">
        <f t="shared" si="692"/>
        <v>374.83333333333331</v>
      </c>
      <c r="BTA16" s="63">
        <v>720</v>
      </c>
      <c r="BTB16" s="64">
        <v>1266</v>
      </c>
      <c r="BTC16" s="64"/>
      <c r="BTD16" s="64">
        <v>59</v>
      </c>
      <c r="BTE16" s="64">
        <v>4569</v>
      </c>
      <c r="BTF16" s="64"/>
      <c r="BTG16" s="67">
        <f t="shared" si="693"/>
        <v>6614</v>
      </c>
      <c r="BTH16" s="68">
        <f t="shared" si="694"/>
        <v>1102.3333333333333</v>
      </c>
      <c r="BTI16" s="63">
        <v>816</v>
      </c>
      <c r="BTJ16" s="64">
        <v>3062</v>
      </c>
      <c r="BTK16" s="64">
        <v>2930</v>
      </c>
      <c r="BTL16" s="64">
        <v>3447</v>
      </c>
      <c r="BTM16" s="64">
        <v>4785</v>
      </c>
      <c r="BTN16" s="64">
        <v>1006</v>
      </c>
      <c r="BTO16" s="67">
        <f t="shared" si="695"/>
        <v>15040</v>
      </c>
      <c r="BTP16" s="68">
        <f t="shared" si="696"/>
        <v>2506.6666666666665</v>
      </c>
      <c r="BTQ16" s="63"/>
      <c r="BTR16" s="64"/>
      <c r="BTS16" s="64"/>
      <c r="BTT16" s="64">
        <v>1364</v>
      </c>
      <c r="BTU16" s="64">
        <v>921</v>
      </c>
      <c r="BTV16" s="64">
        <v>1707</v>
      </c>
      <c r="BTW16" s="67">
        <f t="shared" si="697"/>
        <v>2285</v>
      </c>
      <c r="BTX16" s="184">
        <f t="shared" si="698"/>
        <v>380.83333333333331</v>
      </c>
      <c r="BTY16" s="244"/>
      <c r="BTZ16" s="64">
        <v>4</v>
      </c>
      <c r="BUA16" s="64">
        <v>2754</v>
      </c>
      <c r="BUB16" s="64">
        <v>5224</v>
      </c>
      <c r="BUC16" s="64">
        <v>2507</v>
      </c>
      <c r="BUD16" s="64">
        <v>5300</v>
      </c>
      <c r="BUE16" s="67">
        <f t="shared" si="699"/>
        <v>10489</v>
      </c>
      <c r="BUF16" s="184">
        <f t="shared" si="700"/>
        <v>1748.1666666666667</v>
      </c>
      <c r="BUG16" s="244">
        <v>1531</v>
      </c>
      <c r="BUH16" s="64"/>
      <c r="BUI16" s="64">
        <v>1509</v>
      </c>
      <c r="BUJ16" s="64">
        <v>2346</v>
      </c>
      <c r="BUK16" s="64">
        <v>4147</v>
      </c>
      <c r="BUL16" s="64">
        <v>1826</v>
      </c>
      <c r="BUM16" s="67">
        <f t="shared" si="701"/>
        <v>9533</v>
      </c>
      <c r="BUN16" s="211">
        <f t="shared" si="702"/>
        <v>1588.8333333333333</v>
      </c>
      <c r="BUO16" s="244">
        <v>2532</v>
      </c>
      <c r="BUP16" s="64">
        <v>3645</v>
      </c>
      <c r="BUQ16" s="64">
        <v>653</v>
      </c>
      <c r="BUR16" s="64"/>
      <c r="BUS16" s="64"/>
      <c r="BUT16" s="64"/>
      <c r="BUU16" s="67">
        <f t="shared" si="703"/>
        <v>6830</v>
      </c>
      <c r="BUV16" s="211">
        <f t="shared" si="704"/>
        <v>1138.3333333333333</v>
      </c>
      <c r="BUW16" s="244"/>
      <c r="BUX16" s="64"/>
      <c r="BUY16" s="64">
        <v>1416</v>
      </c>
      <c r="BUZ16" s="64">
        <v>271</v>
      </c>
      <c r="BVA16" s="64">
        <v>617</v>
      </c>
      <c r="BVB16" s="64">
        <v>3720</v>
      </c>
      <c r="BVC16" s="67">
        <f t="shared" si="705"/>
        <v>2304</v>
      </c>
      <c r="BVD16" s="211">
        <f t="shared" si="706"/>
        <v>384</v>
      </c>
      <c r="BVE16" s="244">
        <v>4009</v>
      </c>
      <c r="BVF16" s="64">
        <v>316</v>
      </c>
      <c r="BVG16" s="64"/>
      <c r="BVH16" s="64">
        <v>3497</v>
      </c>
      <c r="BVI16" s="64"/>
      <c r="BVJ16" s="64">
        <v>1314</v>
      </c>
      <c r="BVK16" s="67">
        <f t="shared" si="707"/>
        <v>7822</v>
      </c>
      <c r="BVL16" s="184">
        <f t="shared" si="708"/>
        <v>1303.6666666666667</v>
      </c>
      <c r="BVM16" s="244">
        <v>2500</v>
      </c>
      <c r="BVN16" s="64"/>
      <c r="BVO16" s="64">
        <v>900</v>
      </c>
      <c r="BVP16" s="64">
        <v>2897</v>
      </c>
      <c r="BVQ16" s="64">
        <v>2400</v>
      </c>
      <c r="BVR16" s="64">
        <v>65</v>
      </c>
      <c r="BVS16" s="67">
        <f t="shared" si="709"/>
        <v>8697</v>
      </c>
      <c r="BVT16" s="211">
        <f t="shared" si="710"/>
        <v>1449.5</v>
      </c>
      <c r="BVU16" s="244">
        <v>1371</v>
      </c>
      <c r="BVV16" s="64"/>
      <c r="BVW16" s="64">
        <v>1866</v>
      </c>
      <c r="BVX16" s="64">
        <v>6153</v>
      </c>
      <c r="BVY16" s="64">
        <v>2512</v>
      </c>
      <c r="BVZ16" s="64">
        <v>2160</v>
      </c>
      <c r="BWA16" s="67">
        <f t="shared" si="711"/>
        <v>11902</v>
      </c>
      <c r="BWB16" s="184">
        <f t="shared" si="712"/>
        <v>1983.6666666666667</v>
      </c>
      <c r="BWC16" s="244">
        <v>1362</v>
      </c>
      <c r="BWD16" s="64">
        <v>1720</v>
      </c>
      <c r="BWE16" s="64">
        <v>7</v>
      </c>
      <c r="BWF16" s="64">
        <v>1413</v>
      </c>
      <c r="BWG16" s="64">
        <v>2884</v>
      </c>
      <c r="BWH16" s="64">
        <v>117</v>
      </c>
      <c r="BWI16" s="67">
        <f t="shared" si="713"/>
        <v>7386</v>
      </c>
      <c r="BWJ16" s="184">
        <f t="shared" si="714"/>
        <v>1231</v>
      </c>
      <c r="BWK16" s="244">
        <v>6</v>
      </c>
      <c r="BWL16" s="64">
        <v>1467</v>
      </c>
      <c r="BWM16" s="64">
        <v>2675</v>
      </c>
      <c r="BWN16" s="64">
        <v>920</v>
      </c>
      <c r="BWO16" s="64"/>
      <c r="BWP16" s="64"/>
      <c r="BWQ16" s="67">
        <f t="shared" si="715"/>
        <v>5068</v>
      </c>
      <c r="BWR16" s="211">
        <f t="shared" si="716"/>
        <v>844.66666666666663</v>
      </c>
      <c r="BWS16" s="244">
        <v>2565</v>
      </c>
      <c r="BWT16" s="64">
        <v>2293</v>
      </c>
      <c r="BWU16" s="64">
        <v>2209</v>
      </c>
      <c r="BWV16" s="64">
        <v>2124</v>
      </c>
      <c r="BWW16" s="64">
        <v>2271</v>
      </c>
      <c r="BWX16" s="64">
        <v>1710</v>
      </c>
      <c r="BWY16" s="67">
        <f t="shared" si="717"/>
        <v>11462</v>
      </c>
      <c r="BWZ16" s="211">
        <f t="shared" si="718"/>
        <v>1910.3333333333333</v>
      </c>
      <c r="BXA16" s="244">
        <v>3004</v>
      </c>
      <c r="BXB16" s="64">
        <v>2852</v>
      </c>
      <c r="BXC16" s="64">
        <v>1127</v>
      </c>
      <c r="BXD16" s="64">
        <v>408</v>
      </c>
      <c r="BXE16" s="64">
        <v>2180</v>
      </c>
      <c r="BXF16" s="64">
        <v>3248</v>
      </c>
      <c r="BXG16" s="67">
        <f t="shared" si="719"/>
        <v>9571</v>
      </c>
      <c r="BXH16" s="211">
        <f t="shared" si="720"/>
        <v>1595.1666666666667</v>
      </c>
      <c r="BXI16" s="244">
        <v>2640</v>
      </c>
      <c r="BXJ16" s="64">
        <v>4397</v>
      </c>
      <c r="BXK16" s="64">
        <v>3859</v>
      </c>
      <c r="BXL16" s="64">
        <v>2819</v>
      </c>
      <c r="BXM16" s="64"/>
      <c r="BXN16" s="64">
        <v>4377</v>
      </c>
      <c r="BXO16" s="67">
        <f t="shared" si="721"/>
        <v>13715</v>
      </c>
      <c r="BXP16" s="184">
        <f t="shared" si="722"/>
        <v>2285.8333333333335</v>
      </c>
      <c r="BXQ16" s="244">
        <v>2748</v>
      </c>
      <c r="BXR16" s="64">
        <v>1375</v>
      </c>
      <c r="BXS16" s="64"/>
      <c r="BXT16" s="64">
        <v>506</v>
      </c>
      <c r="BXU16" s="64">
        <v>2370</v>
      </c>
      <c r="BXV16" s="64">
        <v>1957</v>
      </c>
      <c r="BXW16" s="67">
        <f t="shared" si="723"/>
        <v>6999</v>
      </c>
      <c r="BXX16" s="184">
        <f t="shared" si="724"/>
        <v>1166.5</v>
      </c>
      <c r="BXY16" s="244">
        <v>1761</v>
      </c>
      <c r="BXZ16" s="64">
        <v>1487</v>
      </c>
      <c r="BYA16" s="64">
        <v>2054</v>
      </c>
      <c r="BYB16" s="64">
        <v>3124</v>
      </c>
      <c r="BYC16" s="64">
        <v>390</v>
      </c>
      <c r="BYD16" s="64"/>
      <c r="BYE16" s="67">
        <f t="shared" si="725"/>
        <v>8816</v>
      </c>
      <c r="BYF16" s="211">
        <f t="shared" si="726"/>
        <v>1469.3333333333333</v>
      </c>
      <c r="BYG16" s="244">
        <v>2477</v>
      </c>
      <c r="BYH16" s="64">
        <v>1163</v>
      </c>
      <c r="BYI16" s="64">
        <v>2677</v>
      </c>
      <c r="BYJ16" s="64">
        <v>2320</v>
      </c>
      <c r="BYK16" s="64">
        <v>2673</v>
      </c>
      <c r="BYL16" s="64">
        <v>2563</v>
      </c>
      <c r="BYM16" s="67">
        <f t="shared" si="727"/>
        <v>11310</v>
      </c>
      <c r="BYN16" s="184">
        <f t="shared" si="728"/>
        <v>1885</v>
      </c>
      <c r="BYO16" s="244">
        <v>916</v>
      </c>
      <c r="BYP16" s="64">
        <v>1630</v>
      </c>
      <c r="BYQ16" s="64">
        <v>3851</v>
      </c>
      <c r="BYR16" s="64">
        <v>3671</v>
      </c>
      <c r="BYS16" s="64">
        <v>1797</v>
      </c>
      <c r="BYT16" s="64"/>
      <c r="BYU16" s="67">
        <f t="shared" si="729"/>
        <v>11865</v>
      </c>
      <c r="BYV16" s="211">
        <f t="shared" si="730"/>
        <v>1977.5</v>
      </c>
      <c r="BYW16" s="244">
        <v>1353</v>
      </c>
      <c r="BYX16" s="64"/>
      <c r="BYY16" s="64">
        <v>580</v>
      </c>
      <c r="BYZ16" s="64">
        <v>1300</v>
      </c>
      <c r="BZA16" s="64"/>
      <c r="BZB16" s="64">
        <v>1190</v>
      </c>
      <c r="BZC16" s="67">
        <f t="shared" si="731"/>
        <v>3233</v>
      </c>
      <c r="BZD16" s="184">
        <f t="shared" si="732"/>
        <v>538.83333333333337</v>
      </c>
      <c r="BZE16" s="244">
        <v>1713</v>
      </c>
      <c r="BZF16" s="64">
        <v>900</v>
      </c>
      <c r="BZG16" s="64">
        <v>3691</v>
      </c>
      <c r="BZH16" s="64">
        <v>720</v>
      </c>
      <c r="BZI16" s="64">
        <v>2809</v>
      </c>
      <c r="BZJ16" s="64">
        <v>2527</v>
      </c>
      <c r="BZK16" s="67">
        <f t="shared" si="733"/>
        <v>9833</v>
      </c>
      <c r="BZL16" s="184">
        <f t="shared" si="734"/>
        <v>1638.8333333333333</v>
      </c>
      <c r="BZM16" s="244">
        <v>3000</v>
      </c>
      <c r="BZN16" s="64">
        <v>3873</v>
      </c>
      <c r="BZO16" s="64">
        <v>2374</v>
      </c>
      <c r="BZP16" s="64">
        <v>3440</v>
      </c>
      <c r="BZQ16" s="64"/>
      <c r="BZR16" s="211"/>
      <c r="BZS16" s="265">
        <f t="shared" si="735"/>
        <v>12687</v>
      </c>
      <c r="BZT16" s="68">
        <f t="shared" si="736"/>
        <v>2114.5</v>
      </c>
      <c r="BZU16" s="63">
        <v>4478</v>
      </c>
      <c r="BZV16" s="64">
        <v>2739</v>
      </c>
      <c r="BZW16" s="64">
        <v>2500</v>
      </c>
      <c r="BZX16" s="64">
        <v>699</v>
      </c>
      <c r="BZY16" s="64">
        <v>2287</v>
      </c>
      <c r="BZZ16" s="64">
        <v>3607</v>
      </c>
      <c r="CAA16" s="67">
        <f t="shared" si="737"/>
        <v>12703</v>
      </c>
      <c r="CAB16" s="68">
        <f t="shared" si="738"/>
        <v>2117.1666666666665</v>
      </c>
      <c r="CAC16" s="63">
        <v>2022</v>
      </c>
      <c r="CAD16" s="64"/>
      <c r="CAE16" s="64">
        <v>2456</v>
      </c>
      <c r="CAF16" s="64">
        <v>924</v>
      </c>
      <c r="CAG16" s="64"/>
      <c r="CAH16" s="64">
        <v>2980</v>
      </c>
      <c r="CAI16" s="67">
        <f t="shared" si="739"/>
        <v>5402</v>
      </c>
      <c r="CAJ16" s="68">
        <f t="shared" si="740"/>
        <v>900.33333333333337</v>
      </c>
      <c r="CAK16" s="48">
        <v>2277</v>
      </c>
      <c r="CAL16" s="49">
        <v>1827</v>
      </c>
      <c r="CAM16" s="49">
        <v>1919</v>
      </c>
      <c r="CAN16" s="49">
        <v>5629</v>
      </c>
      <c r="CAO16" s="49">
        <v>4641</v>
      </c>
      <c r="CAP16" s="49"/>
      <c r="CAQ16" s="67">
        <f t="shared" si="741"/>
        <v>16293</v>
      </c>
      <c r="CAR16" s="184">
        <f t="shared" si="742"/>
        <v>2715.5</v>
      </c>
      <c r="CAS16" s="244"/>
      <c r="CAT16" s="64"/>
      <c r="CAU16" s="64">
        <v>600</v>
      </c>
      <c r="CAV16" s="64">
        <v>2950</v>
      </c>
      <c r="CAW16" s="64">
        <v>1308</v>
      </c>
      <c r="CAX16" s="64"/>
      <c r="CAY16" s="67">
        <f t="shared" si="743"/>
        <v>4858</v>
      </c>
      <c r="CAZ16" s="211">
        <f t="shared" si="744"/>
        <v>809.66666666666663</v>
      </c>
      <c r="CBA16" s="244"/>
      <c r="CBB16" s="64"/>
      <c r="CBC16" s="64">
        <v>165</v>
      </c>
      <c r="CBD16" s="64">
        <v>835</v>
      </c>
      <c r="CBE16" s="64">
        <v>1500</v>
      </c>
      <c r="CBF16" s="64">
        <v>1200</v>
      </c>
      <c r="CBG16" s="67">
        <f t="shared" si="745"/>
        <v>3700</v>
      </c>
      <c r="CBH16" s="211">
        <f t="shared" si="746"/>
        <v>616.66666666666663</v>
      </c>
      <c r="CBI16" s="244">
        <v>677</v>
      </c>
      <c r="CBJ16" s="64">
        <v>2847</v>
      </c>
      <c r="CBK16" s="64">
        <v>2710</v>
      </c>
      <c r="CBL16" s="64">
        <v>992</v>
      </c>
      <c r="CBM16" s="64">
        <v>1923</v>
      </c>
      <c r="CBN16" s="64">
        <v>2598</v>
      </c>
      <c r="CBO16" s="67">
        <f t="shared" si="747"/>
        <v>11747</v>
      </c>
      <c r="CBP16" s="184">
        <f t="shared" si="748"/>
        <v>1957.8333333333333</v>
      </c>
      <c r="CBQ16" s="63">
        <v>1883</v>
      </c>
      <c r="CBR16" s="64"/>
      <c r="CBS16" s="64"/>
      <c r="CBT16" s="64">
        <v>659</v>
      </c>
      <c r="CBU16" s="64"/>
      <c r="CBV16" s="64">
        <v>2409</v>
      </c>
      <c r="CBW16" s="67">
        <f t="shared" si="749"/>
        <v>4951</v>
      </c>
      <c r="CBX16" s="68">
        <f t="shared" si="750"/>
        <v>825.16666666666663</v>
      </c>
      <c r="CBY16" s="63">
        <v>2513</v>
      </c>
      <c r="CBZ16" s="64"/>
      <c r="CCA16" s="64"/>
      <c r="CCB16" s="64">
        <v>3008</v>
      </c>
      <c r="CCC16" s="64"/>
      <c r="CCD16" s="64"/>
      <c r="CCE16" s="67">
        <f t="shared" si="751"/>
        <v>5521</v>
      </c>
      <c r="CCF16" s="68">
        <f t="shared" si="752"/>
        <v>920.16666666666663</v>
      </c>
      <c r="CCG16" s="63"/>
      <c r="CCH16" s="64"/>
      <c r="CCI16" s="64">
        <v>540</v>
      </c>
      <c r="CCJ16" s="64">
        <v>4254</v>
      </c>
      <c r="CCK16" s="64">
        <v>60</v>
      </c>
      <c r="CCL16" s="64"/>
      <c r="CCM16" s="67">
        <f t="shared" si="753"/>
        <v>4854</v>
      </c>
      <c r="CCN16" s="68">
        <f t="shared" si="754"/>
        <v>809</v>
      </c>
      <c r="CCO16" s="63"/>
      <c r="CCP16" s="64">
        <v>4186</v>
      </c>
      <c r="CCQ16" s="64">
        <v>1945</v>
      </c>
      <c r="CCR16" s="64">
        <v>2023</v>
      </c>
      <c r="CCS16" s="64"/>
      <c r="CCT16" s="64">
        <v>781</v>
      </c>
      <c r="CCU16" s="67">
        <f t="shared" si="755"/>
        <v>8935</v>
      </c>
      <c r="CCV16" s="68">
        <f t="shared" si="756"/>
        <v>1489.1666666666667</v>
      </c>
      <c r="CCW16" s="63">
        <v>4286</v>
      </c>
      <c r="CCX16" s="64">
        <v>4866</v>
      </c>
      <c r="CCY16" s="64"/>
      <c r="CCZ16" s="64"/>
      <c r="CDA16" s="64"/>
      <c r="CDB16" s="64">
        <v>1447</v>
      </c>
      <c r="CDC16" s="67">
        <f t="shared" si="757"/>
        <v>10599</v>
      </c>
      <c r="CDD16" s="68">
        <f t="shared" si="758"/>
        <v>1766.5</v>
      </c>
      <c r="CDE16" s="63">
        <v>1000</v>
      </c>
      <c r="CDF16" s="64">
        <v>2638</v>
      </c>
      <c r="CDG16" s="64">
        <v>6934</v>
      </c>
      <c r="CDH16" s="64">
        <v>704</v>
      </c>
      <c r="CDI16" s="64">
        <v>100</v>
      </c>
      <c r="CDJ16" s="64">
        <v>1227</v>
      </c>
      <c r="CDK16" s="67">
        <f t="shared" si="759"/>
        <v>12603</v>
      </c>
      <c r="CDL16" s="68">
        <f t="shared" si="760"/>
        <v>2100.5</v>
      </c>
      <c r="CDM16" s="63">
        <v>1658</v>
      </c>
      <c r="CDN16" s="64">
        <v>1440</v>
      </c>
      <c r="CDO16" s="64">
        <v>1280</v>
      </c>
      <c r="CDP16" s="64">
        <v>1600</v>
      </c>
      <c r="CDQ16" s="49">
        <v>1400</v>
      </c>
      <c r="CDR16" s="64"/>
      <c r="CDS16" s="67">
        <f t="shared" si="761"/>
        <v>7378</v>
      </c>
      <c r="CDT16" s="68">
        <f t="shared" si="762"/>
        <v>1229.6666666666667</v>
      </c>
      <c r="CDU16" s="63">
        <v>1150</v>
      </c>
      <c r="CDV16" s="64">
        <v>1900</v>
      </c>
      <c r="CDW16" s="64">
        <v>233</v>
      </c>
      <c r="CDX16" s="64">
        <v>1300</v>
      </c>
      <c r="CDY16" s="64">
        <v>2000</v>
      </c>
      <c r="CDZ16" s="64">
        <v>1426</v>
      </c>
      <c r="CEA16" s="67">
        <f t="shared" si="763"/>
        <v>8009</v>
      </c>
      <c r="CEB16" s="68">
        <f t="shared" si="764"/>
        <v>1334.8333333333333</v>
      </c>
      <c r="CEC16" s="63">
        <v>78</v>
      </c>
      <c r="CED16" s="64">
        <v>675</v>
      </c>
      <c r="CEE16" s="64">
        <v>1646</v>
      </c>
      <c r="CEF16" s="64">
        <v>1563</v>
      </c>
      <c r="CEG16" s="64">
        <v>3100</v>
      </c>
      <c r="CEH16" s="64">
        <v>4353</v>
      </c>
      <c r="CEI16" s="67">
        <f t="shared" si="765"/>
        <v>11415</v>
      </c>
      <c r="CEJ16" s="68">
        <f t="shared" si="766"/>
        <v>1902.5</v>
      </c>
      <c r="CEK16" s="63">
        <v>1580</v>
      </c>
      <c r="CEL16" s="64">
        <v>899</v>
      </c>
      <c r="CEM16" s="64">
        <v>660</v>
      </c>
      <c r="CEN16" s="64"/>
      <c r="CEO16" s="64">
        <v>1621</v>
      </c>
      <c r="CEP16" s="64">
        <v>1846</v>
      </c>
      <c r="CEQ16" s="67">
        <f t="shared" si="767"/>
        <v>6606</v>
      </c>
      <c r="CER16" s="68">
        <f t="shared" si="768"/>
        <v>1101</v>
      </c>
      <c r="CES16" s="63"/>
      <c r="CET16" s="64"/>
      <c r="CEU16" s="64">
        <v>2030</v>
      </c>
      <c r="CEV16" s="64">
        <v>6038</v>
      </c>
      <c r="CEW16" s="64">
        <v>2787</v>
      </c>
      <c r="CEX16" s="64">
        <v>1500</v>
      </c>
      <c r="CEY16" s="67">
        <f t="shared" si="769"/>
        <v>12355</v>
      </c>
      <c r="CEZ16" s="68">
        <f t="shared" si="770"/>
        <v>2059.1666666666665</v>
      </c>
      <c r="CFA16" s="63">
        <v>1356</v>
      </c>
      <c r="CFB16" s="64">
        <v>1421</v>
      </c>
      <c r="CFC16" s="64">
        <v>1350</v>
      </c>
      <c r="CFD16" s="64">
        <v>1100</v>
      </c>
      <c r="CFE16" s="64">
        <v>1400</v>
      </c>
      <c r="CFF16" s="64">
        <v>910</v>
      </c>
      <c r="CFG16" s="67">
        <f t="shared" si="771"/>
        <v>7537</v>
      </c>
      <c r="CFH16" s="68">
        <f t="shared" si="772"/>
        <v>1256.1666666666667</v>
      </c>
      <c r="CFI16" s="63">
        <v>146</v>
      </c>
      <c r="CFJ16" s="64">
        <v>900</v>
      </c>
      <c r="CFK16" s="64">
        <v>2271</v>
      </c>
      <c r="CFL16" s="64">
        <v>3223</v>
      </c>
      <c r="CFM16" s="64">
        <v>1650</v>
      </c>
      <c r="CFN16" s="64">
        <v>357</v>
      </c>
      <c r="CFO16" s="67">
        <f t="shared" si="773"/>
        <v>8547</v>
      </c>
      <c r="CFP16" s="68">
        <f t="shared" si="774"/>
        <v>1424.5</v>
      </c>
      <c r="CFQ16" s="63">
        <v>1452</v>
      </c>
      <c r="CFR16" s="64">
        <v>1800</v>
      </c>
      <c r="CFS16" s="64">
        <v>1813</v>
      </c>
      <c r="CFT16" s="64">
        <v>1380</v>
      </c>
      <c r="CFU16" s="64">
        <v>1350</v>
      </c>
      <c r="CFV16" s="64">
        <v>1336</v>
      </c>
      <c r="CFW16" s="67">
        <f t="shared" si="775"/>
        <v>9131</v>
      </c>
      <c r="CFX16" s="68">
        <f t="shared" si="776"/>
        <v>1521.8333333333333</v>
      </c>
      <c r="CFY16" s="63">
        <v>18</v>
      </c>
      <c r="CFZ16" s="64">
        <v>1148</v>
      </c>
      <c r="CGA16" s="64">
        <v>1600</v>
      </c>
      <c r="CGB16" s="64">
        <v>940</v>
      </c>
      <c r="CGC16" s="64">
        <v>1276</v>
      </c>
      <c r="CGD16" s="64">
        <v>3550</v>
      </c>
      <c r="CGE16" s="67">
        <f t="shared" si="777"/>
        <v>8532</v>
      </c>
      <c r="CGF16" s="68">
        <f t="shared" si="778"/>
        <v>1422</v>
      </c>
      <c r="CGG16" s="63">
        <v>2957</v>
      </c>
      <c r="CGH16" s="64">
        <v>3400</v>
      </c>
      <c r="CGI16" s="64">
        <v>1111</v>
      </c>
      <c r="CGJ16" s="64">
        <v>2620</v>
      </c>
      <c r="CGK16" s="64">
        <v>2605</v>
      </c>
      <c r="CGL16" s="64">
        <v>1769</v>
      </c>
      <c r="CGM16" s="67">
        <f t="shared" si="779"/>
        <v>14462</v>
      </c>
      <c r="CGN16" s="68">
        <f t="shared" si="780"/>
        <v>2410.3333333333335</v>
      </c>
      <c r="CGO16" s="48"/>
      <c r="CGP16" s="49">
        <v>10</v>
      </c>
      <c r="CGQ16" s="49">
        <v>1219</v>
      </c>
      <c r="CGR16" s="49">
        <v>2606</v>
      </c>
      <c r="CGS16" s="49">
        <v>2665</v>
      </c>
      <c r="CGT16" s="49">
        <v>2750</v>
      </c>
      <c r="CGU16" s="67">
        <f t="shared" si="781"/>
        <v>9250</v>
      </c>
      <c r="CGV16" s="68">
        <f t="shared" si="782"/>
        <v>1541.6666666666667</v>
      </c>
      <c r="CGW16" s="63">
        <v>2700</v>
      </c>
      <c r="CGX16" s="64">
        <v>433</v>
      </c>
      <c r="CGY16" s="64">
        <v>207</v>
      </c>
      <c r="CGZ16" s="64">
        <v>2500</v>
      </c>
      <c r="CHA16" s="64">
        <v>643</v>
      </c>
      <c r="CHB16" s="64">
        <v>805</v>
      </c>
      <c r="CHC16" s="67">
        <f t="shared" si="783"/>
        <v>7288</v>
      </c>
      <c r="CHD16" s="68">
        <f t="shared" si="784"/>
        <v>1214.6666666666667</v>
      </c>
      <c r="CHE16" s="63">
        <v>2800</v>
      </c>
      <c r="CHF16" s="64">
        <v>2650</v>
      </c>
      <c r="CHG16" s="64">
        <v>1556</v>
      </c>
      <c r="CHH16" s="64">
        <v>4505</v>
      </c>
      <c r="CHI16" s="64">
        <v>2000</v>
      </c>
      <c r="CHJ16" s="64">
        <v>1616</v>
      </c>
      <c r="CHK16" s="67">
        <f t="shared" si="785"/>
        <v>15127</v>
      </c>
      <c r="CHL16" s="68">
        <f t="shared" si="786"/>
        <v>2521.1666666666665</v>
      </c>
      <c r="CHM16" s="63">
        <v>4283</v>
      </c>
      <c r="CHN16" s="64"/>
      <c r="CHO16" s="64"/>
      <c r="CHP16" s="64">
        <v>540</v>
      </c>
      <c r="CHQ16" s="64">
        <v>1204</v>
      </c>
      <c r="CHR16" s="64">
        <v>4037</v>
      </c>
      <c r="CHS16" s="67">
        <f t="shared" si="787"/>
        <v>10064</v>
      </c>
      <c r="CHT16" s="68">
        <f t="shared" si="788"/>
        <v>1677.3333333333333</v>
      </c>
      <c r="CHU16" s="48">
        <v>3494</v>
      </c>
      <c r="CHV16" s="49">
        <v>1580</v>
      </c>
      <c r="CHW16" s="49">
        <v>3320</v>
      </c>
      <c r="CHX16" s="49">
        <v>3300</v>
      </c>
      <c r="CHY16" s="49">
        <v>2960</v>
      </c>
      <c r="CHZ16" s="49">
        <v>3096</v>
      </c>
      <c r="CIA16" s="67">
        <f t="shared" si="789"/>
        <v>17750</v>
      </c>
      <c r="CIB16" s="68">
        <f t="shared" si="790"/>
        <v>2958.3333333333335</v>
      </c>
      <c r="CIC16" s="48">
        <v>3329</v>
      </c>
      <c r="CID16" s="49">
        <v>2700</v>
      </c>
      <c r="CIE16" s="49">
        <v>3040</v>
      </c>
      <c r="CIF16" s="49">
        <v>2850</v>
      </c>
      <c r="CIG16" s="49">
        <v>1769</v>
      </c>
      <c r="CIH16" s="49">
        <v>3164</v>
      </c>
      <c r="CII16" s="67">
        <f t="shared" si="791"/>
        <v>16852</v>
      </c>
      <c r="CIJ16" s="68">
        <f t="shared" si="792"/>
        <v>2808.6666666666665</v>
      </c>
      <c r="CIK16" s="63">
        <v>3030</v>
      </c>
      <c r="CIL16" s="64">
        <v>1400</v>
      </c>
      <c r="CIM16" s="64">
        <v>2017</v>
      </c>
      <c r="CIN16" s="64">
        <v>963</v>
      </c>
      <c r="CIO16" s="64"/>
      <c r="CIP16" s="64"/>
      <c r="CIQ16" s="67">
        <f t="shared" si="793"/>
        <v>7410</v>
      </c>
      <c r="CIR16" s="68">
        <f t="shared" si="794"/>
        <v>1235</v>
      </c>
      <c r="CIS16" s="63"/>
      <c r="CIT16" s="64"/>
      <c r="CIU16" s="64"/>
      <c r="CIV16" s="64"/>
      <c r="CIW16" s="64"/>
      <c r="CIX16" s="64">
        <v>3219</v>
      </c>
      <c r="CIY16" s="67">
        <f t="shared" si="795"/>
        <v>3219</v>
      </c>
      <c r="CIZ16" s="68">
        <f t="shared" si="796"/>
        <v>536.5</v>
      </c>
      <c r="CJA16" s="63"/>
      <c r="CJB16" s="64">
        <v>15</v>
      </c>
      <c r="CJC16" s="64"/>
      <c r="CJD16" s="64">
        <v>818</v>
      </c>
      <c r="CJE16" s="64">
        <v>1202</v>
      </c>
      <c r="CJF16" s="64">
        <v>1203</v>
      </c>
      <c r="CJG16" s="67">
        <f t="shared" si="797"/>
        <v>3238</v>
      </c>
      <c r="CJH16" s="68">
        <f t="shared" si="798"/>
        <v>539.66666666666663</v>
      </c>
      <c r="CJI16" s="63"/>
      <c r="CJJ16" s="64">
        <v>1430</v>
      </c>
      <c r="CJK16" s="64">
        <v>3220</v>
      </c>
      <c r="CJL16" s="64"/>
      <c r="CJM16" s="64">
        <v>531</v>
      </c>
      <c r="CJN16" s="64"/>
      <c r="CJO16" s="67">
        <f t="shared" si="799"/>
        <v>5181</v>
      </c>
      <c r="CJP16" s="68">
        <f t="shared" si="800"/>
        <v>863.5</v>
      </c>
      <c r="CJQ16" s="63">
        <v>1394</v>
      </c>
      <c r="CJR16" s="64">
        <v>1633</v>
      </c>
      <c r="CJS16" s="64"/>
      <c r="CJT16" s="64">
        <v>529</v>
      </c>
      <c r="CJU16" s="64">
        <v>1104</v>
      </c>
      <c r="CJV16" s="64">
        <v>961</v>
      </c>
      <c r="CJW16" s="67">
        <f t="shared" si="801"/>
        <v>5621</v>
      </c>
      <c r="CJX16" s="68">
        <f t="shared" si="802"/>
        <v>936.83333333333337</v>
      </c>
      <c r="CJY16" s="63">
        <v>1220</v>
      </c>
      <c r="CJZ16" s="64">
        <v>2542</v>
      </c>
      <c r="CKA16" s="64">
        <v>200</v>
      </c>
      <c r="CKB16" s="64">
        <v>2503</v>
      </c>
      <c r="CKC16" s="64">
        <v>4650</v>
      </c>
      <c r="CKD16" s="64"/>
      <c r="CKE16" s="67">
        <f t="shared" si="803"/>
        <v>11115</v>
      </c>
      <c r="CKF16" s="68">
        <f t="shared" si="804"/>
        <v>1852.5</v>
      </c>
      <c r="CKG16" s="63">
        <v>899</v>
      </c>
      <c r="CKH16" s="64"/>
      <c r="CKI16" s="64">
        <v>3590</v>
      </c>
      <c r="CKJ16" s="64">
        <v>5026</v>
      </c>
      <c r="CKK16" s="64">
        <v>2918</v>
      </c>
      <c r="CKL16" s="64">
        <v>2681</v>
      </c>
      <c r="CKM16" s="67">
        <f t="shared" si="805"/>
        <v>15114</v>
      </c>
      <c r="CKN16" s="68">
        <f t="shared" si="806"/>
        <v>2519</v>
      </c>
      <c r="CKO16" s="63">
        <v>6296</v>
      </c>
      <c r="CKP16" s="64">
        <v>2806</v>
      </c>
      <c r="CKQ16" s="64">
        <v>1441</v>
      </c>
      <c r="CKR16" s="64">
        <v>1440</v>
      </c>
      <c r="CKS16" s="64">
        <v>1536</v>
      </c>
      <c r="CKT16" s="64">
        <v>1080</v>
      </c>
      <c r="CKU16" s="67">
        <f t="shared" si="807"/>
        <v>14599</v>
      </c>
      <c r="CKV16" s="68">
        <f t="shared" si="808"/>
        <v>2433.1666666666665</v>
      </c>
      <c r="CKW16" s="63">
        <v>1392</v>
      </c>
      <c r="CKX16" s="64">
        <v>673</v>
      </c>
      <c r="CKY16" s="64">
        <v>506</v>
      </c>
      <c r="CKZ16" s="64"/>
      <c r="CLA16" s="64">
        <v>660</v>
      </c>
      <c r="CLB16" s="64"/>
      <c r="CLC16" s="67">
        <f t="shared" si="809"/>
        <v>3231</v>
      </c>
      <c r="CLD16" s="68">
        <f t="shared" si="810"/>
        <v>538.5</v>
      </c>
      <c r="CLE16" s="63">
        <v>4295</v>
      </c>
      <c r="CLF16" s="64">
        <v>318</v>
      </c>
      <c r="CLG16" s="64">
        <v>432</v>
      </c>
      <c r="CLH16" s="64">
        <v>4217</v>
      </c>
      <c r="CLI16" s="64">
        <v>1129</v>
      </c>
      <c r="CLJ16" s="64">
        <v>3181</v>
      </c>
      <c r="CLK16" s="67">
        <f t="shared" si="811"/>
        <v>13572</v>
      </c>
      <c r="CLL16" s="68">
        <f t="shared" si="812"/>
        <v>2262</v>
      </c>
      <c r="CLM16" s="63">
        <v>1395</v>
      </c>
      <c r="CLN16" s="64">
        <v>1151</v>
      </c>
      <c r="CLO16" s="64">
        <v>960</v>
      </c>
      <c r="CLP16" s="64">
        <v>460</v>
      </c>
      <c r="CLQ16" s="64"/>
      <c r="CLR16" s="64"/>
      <c r="CLS16" s="67">
        <f t="shared" si="813"/>
        <v>3966</v>
      </c>
      <c r="CLT16" s="184">
        <f t="shared" si="814"/>
        <v>661</v>
      </c>
      <c r="CLU16" s="244">
        <v>3729</v>
      </c>
      <c r="CLV16" s="64">
        <v>1475</v>
      </c>
      <c r="CLW16" s="64"/>
      <c r="CLX16" s="64">
        <v>1822</v>
      </c>
      <c r="CLY16" s="64">
        <v>378</v>
      </c>
      <c r="CLZ16" s="211">
        <v>206</v>
      </c>
      <c r="CMA16" s="265">
        <f t="shared" si="815"/>
        <v>7610</v>
      </c>
      <c r="CMB16" s="68">
        <f t="shared" si="816"/>
        <v>1268.3333333333333</v>
      </c>
      <c r="CMC16" s="63">
        <v>4572</v>
      </c>
      <c r="CMD16" s="64">
        <v>2309</v>
      </c>
      <c r="CME16" s="64">
        <v>1279</v>
      </c>
      <c r="CMF16" s="64">
        <v>1442</v>
      </c>
      <c r="CMG16" s="64">
        <v>2189</v>
      </c>
      <c r="CMH16" s="64">
        <v>644</v>
      </c>
      <c r="CMI16" s="67">
        <f t="shared" si="817"/>
        <v>12435</v>
      </c>
      <c r="CMJ16" s="68">
        <f t="shared" si="818"/>
        <v>2072.5</v>
      </c>
      <c r="CMK16" s="63"/>
      <c r="CML16" s="64">
        <v>205</v>
      </c>
      <c r="CMM16" s="64">
        <v>2176</v>
      </c>
      <c r="CMN16" s="64">
        <v>1584</v>
      </c>
      <c r="CMO16" s="64">
        <v>2932</v>
      </c>
      <c r="CMP16" s="64">
        <v>89</v>
      </c>
      <c r="CMQ16" s="67">
        <f t="shared" si="819"/>
        <v>6986</v>
      </c>
      <c r="CMR16" s="68">
        <f t="shared" si="820"/>
        <v>1164.3333333333333</v>
      </c>
      <c r="CMS16" s="63">
        <v>630</v>
      </c>
      <c r="CMT16" s="64">
        <v>1152</v>
      </c>
      <c r="CMU16" s="64"/>
      <c r="CMV16" s="64">
        <v>1296</v>
      </c>
      <c r="CMW16" s="64">
        <v>1144</v>
      </c>
      <c r="CMX16" s="64">
        <v>3910</v>
      </c>
      <c r="CMY16" s="67">
        <f t="shared" si="821"/>
        <v>8132</v>
      </c>
      <c r="CMZ16" s="68">
        <f t="shared" si="822"/>
        <v>1355.3333333333333</v>
      </c>
      <c r="CNA16" s="63">
        <v>1246</v>
      </c>
      <c r="CNB16" s="64">
        <v>3885</v>
      </c>
      <c r="CNC16" s="64"/>
      <c r="CND16" s="64">
        <v>648</v>
      </c>
      <c r="CNE16" s="64">
        <v>4475</v>
      </c>
      <c r="CNF16" s="64">
        <v>2124</v>
      </c>
      <c r="CNG16" s="67">
        <f t="shared" si="823"/>
        <v>12378</v>
      </c>
      <c r="CNH16" s="68">
        <f t="shared" si="824"/>
        <v>2063</v>
      </c>
      <c r="CNI16" s="63">
        <v>1283</v>
      </c>
      <c r="CNJ16" s="64">
        <v>1246</v>
      </c>
      <c r="CNK16" s="64">
        <v>1138</v>
      </c>
      <c r="CNL16" s="64">
        <v>2799</v>
      </c>
      <c r="CNM16" s="64">
        <v>1057</v>
      </c>
      <c r="CNN16" s="64">
        <v>1512</v>
      </c>
      <c r="CNO16" s="67">
        <f t="shared" si="825"/>
        <v>9035</v>
      </c>
      <c r="CNP16" s="68">
        <f t="shared" si="826"/>
        <v>1505.8333333333333</v>
      </c>
      <c r="CNQ16" s="63">
        <v>1395</v>
      </c>
      <c r="CNR16" s="64">
        <v>8895</v>
      </c>
      <c r="CNS16" s="64">
        <v>2760</v>
      </c>
      <c r="CNT16" s="64">
        <v>1115</v>
      </c>
      <c r="CNU16" s="64">
        <v>816</v>
      </c>
      <c r="CNV16" s="68">
        <v>279</v>
      </c>
      <c r="CNW16" s="265">
        <f t="shared" si="827"/>
        <v>15260</v>
      </c>
      <c r="CNX16" s="68">
        <f t="shared" si="828"/>
        <v>2543.3333333333335</v>
      </c>
      <c r="CNY16" s="63"/>
      <c r="CNZ16" s="64">
        <v>4484</v>
      </c>
      <c r="COA16" s="64">
        <v>10074</v>
      </c>
      <c r="COB16" s="64">
        <v>853</v>
      </c>
      <c r="COC16" s="64">
        <v>186</v>
      </c>
      <c r="COD16" s="64"/>
      <c r="COE16" s="67">
        <f t="shared" si="829"/>
        <v>15597</v>
      </c>
      <c r="COF16" s="68">
        <f t="shared" si="830"/>
        <v>2599.5</v>
      </c>
      <c r="COG16" s="63">
        <v>611</v>
      </c>
      <c r="COH16" s="64">
        <v>241</v>
      </c>
      <c r="COI16" s="64"/>
      <c r="COJ16" s="64"/>
      <c r="COK16" s="64">
        <v>956</v>
      </c>
      <c r="COL16" s="64"/>
      <c r="COM16" s="67">
        <f t="shared" si="831"/>
        <v>1808</v>
      </c>
      <c r="CON16" s="68">
        <f t="shared" si="832"/>
        <v>301.33333333333331</v>
      </c>
      <c r="COO16" s="63"/>
      <c r="COP16" s="64"/>
      <c r="COQ16" s="64"/>
      <c r="COR16" s="64">
        <v>324</v>
      </c>
      <c r="COS16" s="64">
        <v>4584</v>
      </c>
      <c r="COT16" s="64">
        <v>3831</v>
      </c>
      <c r="COU16" s="67">
        <f t="shared" si="833"/>
        <v>8739</v>
      </c>
      <c r="COV16" s="68">
        <f t="shared" si="834"/>
        <v>1456.5</v>
      </c>
      <c r="COW16" s="63">
        <v>3095</v>
      </c>
      <c r="COX16" s="64">
        <v>2500</v>
      </c>
      <c r="COY16" s="64"/>
      <c r="COZ16" s="64">
        <v>1072</v>
      </c>
      <c r="CPA16" s="64">
        <v>183</v>
      </c>
      <c r="CPB16" s="64"/>
      <c r="CPC16" s="67">
        <f t="shared" si="835"/>
        <v>6850</v>
      </c>
      <c r="CPD16" s="68">
        <f t="shared" si="836"/>
        <v>1141.6666666666667</v>
      </c>
      <c r="CPE16" s="63">
        <v>2153</v>
      </c>
      <c r="CPF16" s="64">
        <v>1248</v>
      </c>
      <c r="CPG16" s="64">
        <v>1294</v>
      </c>
      <c r="CPH16" s="64">
        <v>967</v>
      </c>
      <c r="CPI16" s="64">
        <v>1743</v>
      </c>
      <c r="CPJ16" s="64">
        <v>7522</v>
      </c>
      <c r="CPK16" s="67">
        <f t="shared" si="837"/>
        <v>14927</v>
      </c>
      <c r="CPL16" s="68">
        <f t="shared" si="838"/>
        <v>2487.8333333333335</v>
      </c>
      <c r="CPM16" s="48">
        <v>933</v>
      </c>
      <c r="CPN16" s="49">
        <v>1481</v>
      </c>
      <c r="CPO16" s="49">
        <v>3490</v>
      </c>
      <c r="CPP16" s="49">
        <v>1400</v>
      </c>
      <c r="CPQ16" s="49"/>
      <c r="CPR16" s="49">
        <v>2259</v>
      </c>
      <c r="CPS16" s="67">
        <f t="shared" si="839"/>
        <v>9563</v>
      </c>
      <c r="CPT16" s="68">
        <f t="shared" si="840"/>
        <v>1593.8333333333333</v>
      </c>
      <c r="CPU16" s="48">
        <v>767</v>
      </c>
      <c r="CPV16" s="49">
        <v>1109</v>
      </c>
      <c r="CPW16" s="49">
        <v>1124</v>
      </c>
      <c r="CPX16" s="49">
        <v>1175</v>
      </c>
      <c r="CPY16" s="49">
        <v>1123</v>
      </c>
      <c r="CPZ16" s="49">
        <v>0</v>
      </c>
      <c r="CQA16" s="67">
        <f t="shared" si="841"/>
        <v>5298</v>
      </c>
      <c r="CQB16" s="68">
        <f t="shared" si="842"/>
        <v>883</v>
      </c>
      <c r="CQC16" s="63">
        <v>0</v>
      </c>
      <c r="CQD16" s="64">
        <v>954</v>
      </c>
      <c r="CQE16" s="64">
        <v>663</v>
      </c>
      <c r="CQF16" s="64">
        <v>3024</v>
      </c>
      <c r="CQG16" s="64">
        <v>5167</v>
      </c>
      <c r="CQH16" s="64">
        <v>1080</v>
      </c>
      <c r="CQI16" s="67">
        <f t="shared" si="843"/>
        <v>10888</v>
      </c>
      <c r="CQJ16" s="68">
        <f t="shared" si="844"/>
        <v>1814.6666666666667</v>
      </c>
      <c r="CQK16" s="63">
        <v>1239</v>
      </c>
      <c r="CQL16" s="64">
        <v>2309</v>
      </c>
      <c r="CQM16" s="64">
        <v>3308</v>
      </c>
      <c r="CQN16" s="64">
        <v>114</v>
      </c>
      <c r="CQO16" s="64">
        <v>1879</v>
      </c>
      <c r="CQP16" s="64">
        <v>1137</v>
      </c>
      <c r="CQQ16" s="67">
        <f t="shared" si="845"/>
        <v>9986</v>
      </c>
      <c r="CQR16" s="68">
        <f t="shared" si="846"/>
        <v>1664.3333333333333</v>
      </c>
      <c r="CQS16" s="48">
        <v>980</v>
      </c>
      <c r="CQT16" s="49">
        <v>0</v>
      </c>
      <c r="CQU16" s="49">
        <v>626</v>
      </c>
      <c r="CQV16" s="49">
        <v>4173</v>
      </c>
      <c r="CQW16" s="49">
        <f>SUMIF(SUMPK!$B:$B,$B:$B,SUMPK!$O:$O)</f>
        <v>2538</v>
      </c>
      <c r="CQX16" s="49">
        <v>1438</v>
      </c>
      <c r="CQY16" s="67">
        <f t="shared" si="847"/>
        <v>9755</v>
      </c>
      <c r="CQZ16" s="68">
        <f t="shared" si="848"/>
        <v>1625.8333333333333</v>
      </c>
      <c r="CRA16" s="82">
        <v>2640</v>
      </c>
      <c r="CRB16" s="83">
        <v>6424</v>
      </c>
      <c r="CRC16" s="83">
        <v>2180</v>
      </c>
      <c r="CRD16" s="83">
        <v>1584</v>
      </c>
      <c r="CRE16" s="83">
        <v>1438</v>
      </c>
      <c r="CRF16" s="83">
        <v>3733</v>
      </c>
      <c r="CRG16" s="67">
        <f t="shared" si="849"/>
        <v>17999</v>
      </c>
      <c r="CRH16" s="68">
        <f t="shared" si="850"/>
        <v>2999.8333333333335</v>
      </c>
      <c r="CRI16" s="63">
        <v>220</v>
      </c>
      <c r="CRJ16" s="64">
        <v>685</v>
      </c>
      <c r="CRK16" s="64">
        <v>3006</v>
      </c>
      <c r="CRL16" s="64">
        <v>1491</v>
      </c>
      <c r="CRM16" s="64">
        <v>2117</v>
      </c>
      <c r="CRN16" s="64">
        <v>2127</v>
      </c>
      <c r="CRO16" s="67">
        <f t="shared" si="851"/>
        <v>9646</v>
      </c>
      <c r="CRP16" s="68">
        <f t="shared" si="852"/>
        <v>1607.6666666666667</v>
      </c>
      <c r="CRQ16" s="63">
        <v>1472</v>
      </c>
      <c r="CRR16" s="64">
        <v>2176</v>
      </c>
      <c r="CRS16" s="64">
        <v>2951</v>
      </c>
      <c r="CRT16" s="64">
        <v>1093</v>
      </c>
      <c r="CRU16" s="64">
        <v>0</v>
      </c>
      <c r="CRV16" s="64">
        <v>0</v>
      </c>
      <c r="CRW16" s="67">
        <f t="shared" si="853"/>
        <v>7692</v>
      </c>
      <c r="CRX16" s="68">
        <f t="shared" si="854"/>
        <v>1282</v>
      </c>
      <c r="CRY16" s="63">
        <v>1149</v>
      </c>
      <c r="CRZ16" s="64">
        <v>1007</v>
      </c>
      <c r="CSA16" s="64">
        <v>0</v>
      </c>
      <c r="CSB16" s="64">
        <v>962</v>
      </c>
      <c r="CSC16" s="64">
        <v>4811</v>
      </c>
      <c r="CSD16" s="64">
        <v>979</v>
      </c>
      <c r="CSE16" s="67">
        <f t="shared" si="1250"/>
        <v>8908</v>
      </c>
      <c r="CSF16" s="68">
        <f t="shared" si="1251"/>
        <v>1484.6666666666667</v>
      </c>
      <c r="CSG16" s="63">
        <v>986</v>
      </c>
      <c r="CSH16" s="64">
        <v>2910</v>
      </c>
      <c r="CSI16" s="64">
        <v>2815</v>
      </c>
      <c r="CSJ16" s="64">
        <v>2613</v>
      </c>
      <c r="CSK16" s="64">
        <v>2793</v>
      </c>
      <c r="CSL16" s="64">
        <v>0</v>
      </c>
      <c r="CSM16" s="67">
        <f t="shared" si="857"/>
        <v>12117</v>
      </c>
      <c r="CSN16" s="68">
        <f t="shared" si="858"/>
        <v>2019.5</v>
      </c>
      <c r="CSO16" s="63">
        <v>2346</v>
      </c>
      <c r="CSP16" s="64">
        <v>1435</v>
      </c>
      <c r="CSQ16" s="64">
        <v>1448</v>
      </c>
      <c r="CSR16" s="64">
        <v>2164</v>
      </c>
      <c r="CSS16" s="64">
        <v>2051</v>
      </c>
      <c r="CST16" s="64">
        <v>524</v>
      </c>
      <c r="CSU16" s="67">
        <f t="shared" si="859"/>
        <v>9968</v>
      </c>
      <c r="CSV16" s="68">
        <f t="shared" si="860"/>
        <v>1661.3333333333333</v>
      </c>
      <c r="CSW16" s="63">
        <v>1173</v>
      </c>
      <c r="CSX16" s="64">
        <v>1200</v>
      </c>
      <c r="CSY16" s="64">
        <v>4421</v>
      </c>
      <c r="CSZ16" s="64">
        <v>3671</v>
      </c>
      <c r="CTA16" s="64">
        <v>3452</v>
      </c>
      <c r="CTB16" s="64">
        <v>1557</v>
      </c>
      <c r="CTC16" s="64">
        <f t="shared" si="861"/>
        <v>15474</v>
      </c>
      <c r="CTD16" s="68">
        <f t="shared" si="862"/>
        <v>2579</v>
      </c>
      <c r="CTE16" s="63">
        <v>0</v>
      </c>
      <c r="CTF16" s="64">
        <v>0</v>
      </c>
      <c r="CTG16" s="64">
        <v>0</v>
      </c>
      <c r="CTH16" s="64">
        <v>0</v>
      </c>
      <c r="CTI16" s="64">
        <v>270</v>
      </c>
      <c r="CTJ16" s="64">
        <v>3044</v>
      </c>
      <c r="CTK16" s="64">
        <f t="shared" si="863"/>
        <v>3314</v>
      </c>
      <c r="CTL16" s="68">
        <f t="shared" si="864"/>
        <v>552.33333333333337</v>
      </c>
      <c r="CTM16" s="63">
        <v>4028</v>
      </c>
      <c r="CTN16" s="64">
        <v>973</v>
      </c>
      <c r="CTO16" s="64">
        <v>968</v>
      </c>
      <c r="CTP16" s="64">
        <v>952</v>
      </c>
      <c r="CTQ16" s="64">
        <v>0</v>
      </c>
      <c r="CTR16" s="64">
        <v>1793</v>
      </c>
      <c r="CTS16" s="64">
        <f t="shared" si="865"/>
        <v>8714</v>
      </c>
      <c r="CTT16" s="68">
        <f t="shared" si="866"/>
        <v>1452.3333333333333</v>
      </c>
      <c r="CTU16" s="63">
        <v>5438</v>
      </c>
      <c r="CTV16" s="64">
        <v>5435</v>
      </c>
      <c r="CTW16" s="64">
        <v>3834</v>
      </c>
      <c r="CTX16" s="64">
        <v>2388</v>
      </c>
      <c r="CTY16" s="64">
        <v>1362</v>
      </c>
      <c r="CTZ16" s="64">
        <v>0</v>
      </c>
      <c r="CUA16" s="64">
        <f t="shared" si="867"/>
        <v>18457</v>
      </c>
      <c r="CUB16" s="68">
        <f t="shared" si="868"/>
        <v>3076.1666666666665</v>
      </c>
      <c r="CUC16" s="63">
        <v>1809</v>
      </c>
      <c r="CUD16" s="64">
        <v>958</v>
      </c>
      <c r="CUE16" s="64">
        <v>1007</v>
      </c>
      <c r="CUF16" s="64">
        <v>184</v>
      </c>
      <c r="CUG16" s="64">
        <v>1362</v>
      </c>
      <c r="CUH16" s="64">
        <v>3445</v>
      </c>
      <c r="CUI16" s="64">
        <f t="shared" si="869"/>
        <v>8765</v>
      </c>
      <c r="CUJ16" s="68">
        <f t="shared" si="870"/>
        <v>1460.8333333333333</v>
      </c>
      <c r="CUK16" s="48">
        <v>760</v>
      </c>
      <c r="CUL16" s="49">
        <v>0</v>
      </c>
      <c r="CUM16" s="49">
        <v>518</v>
      </c>
      <c r="CUN16" s="49">
        <v>1441</v>
      </c>
      <c r="CUO16" s="49">
        <v>1228</v>
      </c>
      <c r="CUP16" s="49">
        <v>1319</v>
      </c>
      <c r="CUQ16" s="64">
        <f t="shared" si="871"/>
        <v>5266</v>
      </c>
      <c r="CUR16" s="68">
        <f t="shared" si="872"/>
        <v>877.66666666666663</v>
      </c>
      <c r="CUS16" s="63">
        <v>2697</v>
      </c>
      <c r="CUT16" s="64">
        <v>2236</v>
      </c>
      <c r="CUU16" s="64">
        <v>1736</v>
      </c>
      <c r="CUV16" s="64">
        <v>0</v>
      </c>
      <c r="CUW16" s="64">
        <v>4474</v>
      </c>
      <c r="CUX16" s="64">
        <v>5741</v>
      </c>
      <c r="CUY16" s="64">
        <f t="shared" si="873"/>
        <v>16884</v>
      </c>
      <c r="CUZ16" s="68">
        <f t="shared" si="874"/>
        <v>2814</v>
      </c>
      <c r="CVA16" s="48">
        <v>0</v>
      </c>
      <c r="CVB16" s="49">
        <v>0</v>
      </c>
      <c r="CVC16" s="49">
        <v>19</v>
      </c>
      <c r="CVD16" s="49">
        <v>613</v>
      </c>
      <c r="CVE16" s="49">
        <v>1808</v>
      </c>
      <c r="CVF16" s="49">
        <v>3256</v>
      </c>
      <c r="CVG16" s="64">
        <f t="shared" si="875"/>
        <v>5696</v>
      </c>
      <c r="CVH16" s="68">
        <f t="shared" si="876"/>
        <v>949.33333333333337</v>
      </c>
      <c r="CVI16" s="48">
        <v>2412</v>
      </c>
      <c r="CVJ16" s="49">
        <f>SUMIF(SUMPK!$B:$B,$B:$B,SUMPK!$O:$O)</f>
        <v>2538</v>
      </c>
      <c r="CVK16" s="49">
        <v>1000</v>
      </c>
      <c r="CVL16" s="49">
        <v>2045</v>
      </c>
      <c r="CVM16" s="49">
        <v>1739</v>
      </c>
      <c r="CVN16" s="49">
        <v>1791</v>
      </c>
      <c r="CVO16" s="64">
        <f t="shared" si="877"/>
        <v>11525</v>
      </c>
      <c r="CVP16" s="68">
        <f t="shared" si="878"/>
        <v>1920.8333333333333</v>
      </c>
      <c r="CVQ16" s="48">
        <v>42</v>
      </c>
      <c r="CVR16" s="49">
        <v>47</v>
      </c>
      <c r="CVS16" s="49">
        <v>0</v>
      </c>
      <c r="CVT16" s="49">
        <v>250</v>
      </c>
      <c r="CVU16" s="49">
        <v>64</v>
      </c>
      <c r="CVV16" s="49">
        <v>3982</v>
      </c>
      <c r="CVW16" s="64">
        <f t="shared" si="879"/>
        <v>4385</v>
      </c>
      <c r="CVX16" s="68">
        <f t="shared" si="880"/>
        <v>730.83333333333337</v>
      </c>
      <c r="CVY16" s="48">
        <v>162</v>
      </c>
      <c r="CVZ16" s="49">
        <v>0</v>
      </c>
      <c r="CWA16" s="49">
        <v>3299</v>
      </c>
      <c r="CWB16" s="49">
        <v>2160</v>
      </c>
      <c r="CWC16" s="49">
        <v>1888</v>
      </c>
      <c r="CWD16" s="49">
        <v>311</v>
      </c>
      <c r="CWE16" s="64">
        <f t="shared" si="881"/>
        <v>7820</v>
      </c>
      <c r="CWF16" s="68">
        <f t="shared" si="882"/>
        <v>1303.3333333333333</v>
      </c>
      <c r="CWG16" s="48">
        <v>1773</v>
      </c>
      <c r="CWH16" s="49">
        <v>58</v>
      </c>
      <c r="CWI16" s="49">
        <v>3705</v>
      </c>
      <c r="CWJ16" s="49">
        <v>455</v>
      </c>
      <c r="CWK16" s="49">
        <v>483</v>
      </c>
      <c r="CWL16" s="49">
        <v>575</v>
      </c>
      <c r="CWM16" s="64">
        <f t="shared" si="883"/>
        <v>7049</v>
      </c>
      <c r="CWN16" s="68">
        <f t="shared" si="884"/>
        <v>1174.8333333333333</v>
      </c>
      <c r="CWO16" s="54">
        <v>1868</v>
      </c>
      <c r="CWP16" s="127">
        <v>2259</v>
      </c>
      <c r="CWQ16" s="127">
        <v>157</v>
      </c>
      <c r="CWR16" s="127">
        <v>2988</v>
      </c>
      <c r="CWS16" s="127">
        <v>1367</v>
      </c>
      <c r="CWT16" s="127">
        <v>569</v>
      </c>
      <c r="CWU16" s="127">
        <f t="shared" si="885"/>
        <v>9208</v>
      </c>
      <c r="CWV16" s="43">
        <f t="shared" si="886"/>
        <v>1534.6666666666667</v>
      </c>
      <c r="CWW16" s="48">
        <v>127</v>
      </c>
      <c r="CWX16" s="49">
        <v>1596</v>
      </c>
      <c r="CWY16" s="49">
        <v>1080</v>
      </c>
      <c r="CWZ16" s="49">
        <v>490</v>
      </c>
      <c r="CXA16" s="49">
        <v>1512</v>
      </c>
      <c r="CXB16" s="49">
        <v>1544</v>
      </c>
      <c r="CXC16" s="127">
        <f t="shared" si="887"/>
        <v>6349</v>
      </c>
      <c r="CXD16" s="43">
        <f t="shared" si="888"/>
        <v>1058.1666666666667</v>
      </c>
      <c r="CXE16" s="48">
        <v>2442</v>
      </c>
      <c r="CXF16" s="49">
        <v>3187</v>
      </c>
      <c r="CXG16" s="49">
        <v>2455</v>
      </c>
      <c r="CXH16" s="49">
        <v>1926</v>
      </c>
      <c r="CXI16" s="49">
        <v>2399</v>
      </c>
      <c r="CXJ16" s="49">
        <v>767</v>
      </c>
      <c r="CXK16" s="127">
        <f t="shared" si="889"/>
        <v>13176</v>
      </c>
      <c r="CXL16" s="43">
        <f t="shared" si="890"/>
        <v>2196</v>
      </c>
      <c r="CXM16" s="48">
        <v>0</v>
      </c>
      <c r="CXN16" s="49">
        <v>1116</v>
      </c>
      <c r="CXO16" s="49">
        <v>0</v>
      </c>
      <c r="CXP16" s="49">
        <v>4140</v>
      </c>
      <c r="CXQ16" s="49">
        <v>516</v>
      </c>
      <c r="CXR16" s="49">
        <v>1512</v>
      </c>
      <c r="CXS16" s="127">
        <f t="shared" si="891"/>
        <v>7284</v>
      </c>
      <c r="CXT16" s="43">
        <f t="shared" si="892"/>
        <v>1214</v>
      </c>
      <c r="CXU16" s="48">
        <v>84</v>
      </c>
      <c r="CXV16" s="49">
        <v>2500</v>
      </c>
      <c r="CXW16" s="49">
        <v>2464</v>
      </c>
      <c r="CXX16" s="49">
        <v>1608</v>
      </c>
      <c r="CXY16" s="49">
        <v>3132</v>
      </c>
      <c r="CXZ16" s="49">
        <v>3342</v>
      </c>
      <c r="CYA16" s="127">
        <f t="shared" si="893"/>
        <v>13130</v>
      </c>
      <c r="CYB16" s="43">
        <f t="shared" si="894"/>
        <v>2188.3333333333335</v>
      </c>
      <c r="CYC16" s="48">
        <v>64</v>
      </c>
      <c r="CYD16" s="49">
        <v>939</v>
      </c>
      <c r="CYE16" s="49">
        <v>1518</v>
      </c>
      <c r="CYF16" s="49">
        <v>480</v>
      </c>
      <c r="CYG16" s="49">
        <v>3934</v>
      </c>
      <c r="CYH16" s="49">
        <v>0</v>
      </c>
      <c r="CYI16" s="127">
        <f t="shared" si="895"/>
        <v>6935</v>
      </c>
      <c r="CYJ16" s="43">
        <f t="shared" si="896"/>
        <v>1155.8333333333333</v>
      </c>
      <c r="CYK16" s="48">
        <v>0</v>
      </c>
      <c r="CYL16" s="49">
        <v>2347</v>
      </c>
      <c r="CYM16" s="49">
        <v>2475</v>
      </c>
      <c r="CYN16" s="49">
        <v>4204</v>
      </c>
      <c r="CYO16" s="49">
        <v>2209</v>
      </c>
      <c r="CYP16" s="49">
        <v>2141</v>
      </c>
      <c r="CYQ16" s="127">
        <f t="shared" si="897"/>
        <v>13376</v>
      </c>
      <c r="CYR16" s="43">
        <f t="shared" si="898"/>
        <v>2229.3333333333335</v>
      </c>
      <c r="CYS16" s="48">
        <v>0</v>
      </c>
      <c r="CYT16" s="49">
        <v>3891</v>
      </c>
      <c r="CYU16" s="49">
        <v>3339</v>
      </c>
      <c r="CYV16" s="49">
        <v>95</v>
      </c>
      <c r="CYW16" s="49">
        <v>4954</v>
      </c>
      <c r="CYX16" s="49">
        <v>1674</v>
      </c>
      <c r="CYY16" s="127">
        <f t="shared" si="899"/>
        <v>13953</v>
      </c>
      <c r="CYZ16" s="43">
        <f t="shared" si="900"/>
        <v>2325.5</v>
      </c>
      <c r="CZA16" s="48">
        <v>1075</v>
      </c>
      <c r="CZB16" s="49">
        <v>125</v>
      </c>
      <c r="CZC16" s="49">
        <v>677</v>
      </c>
      <c r="CZD16" s="49">
        <v>3688</v>
      </c>
      <c r="CZE16" s="49">
        <v>12</v>
      </c>
      <c r="CZF16" s="49">
        <v>0</v>
      </c>
      <c r="CZG16" s="127">
        <f t="shared" si="901"/>
        <v>5577</v>
      </c>
      <c r="CZH16" s="43">
        <f t="shared" si="902"/>
        <v>929.5</v>
      </c>
      <c r="CZI16" s="48">
        <v>162</v>
      </c>
      <c r="CZJ16" s="49">
        <v>4357</v>
      </c>
      <c r="CZK16" s="49">
        <v>172</v>
      </c>
      <c r="CZL16" s="49">
        <v>0</v>
      </c>
      <c r="CZM16" s="49">
        <v>2916</v>
      </c>
      <c r="CZN16" s="49">
        <v>178</v>
      </c>
      <c r="CZO16" s="127">
        <f t="shared" si="903"/>
        <v>7785</v>
      </c>
      <c r="CZP16" s="43">
        <f t="shared" si="904"/>
        <v>1297.5</v>
      </c>
      <c r="CZQ16" s="63">
        <v>1566</v>
      </c>
      <c r="CZR16" s="64">
        <v>33</v>
      </c>
      <c r="CZS16" s="64">
        <v>2553</v>
      </c>
      <c r="CZT16" s="64">
        <v>0</v>
      </c>
      <c r="CZU16" s="64">
        <v>2748</v>
      </c>
      <c r="CZV16" s="64">
        <v>1458</v>
      </c>
      <c r="CZW16" s="127">
        <f t="shared" si="905"/>
        <v>8358</v>
      </c>
      <c r="CZX16" s="43">
        <f t="shared" si="906"/>
        <v>1393</v>
      </c>
      <c r="CZY16" s="48">
        <v>4162</v>
      </c>
      <c r="CZZ16" s="49">
        <v>1214</v>
      </c>
      <c r="DAA16" s="49">
        <v>1459</v>
      </c>
      <c r="DAB16" s="49">
        <v>739</v>
      </c>
      <c r="DAC16" s="49">
        <v>2700</v>
      </c>
      <c r="DAD16" s="49">
        <v>826</v>
      </c>
      <c r="DAE16" s="127">
        <f t="shared" si="907"/>
        <v>11100</v>
      </c>
      <c r="DAF16" s="43">
        <f t="shared" si="908"/>
        <v>1850</v>
      </c>
      <c r="DAG16" s="48">
        <v>2430</v>
      </c>
      <c r="DAH16" s="49">
        <v>5648</v>
      </c>
      <c r="DAI16" s="49">
        <v>0</v>
      </c>
      <c r="DAJ16" s="49">
        <v>2415</v>
      </c>
      <c r="DAK16" s="49">
        <v>0</v>
      </c>
      <c r="DAL16" s="49">
        <v>0</v>
      </c>
      <c r="DAM16" s="127">
        <f t="shared" si="909"/>
        <v>10493</v>
      </c>
      <c r="DAN16" s="43">
        <f t="shared" si="910"/>
        <v>1748.8333333333333</v>
      </c>
      <c r="DAO16" s="63">
        <v>1734</v>
      </c>
      <c r="DAP16" s="64">
        <v>7553</v>
      </c>
      <c r="DAQ16" s="64">
        <v>1504</v>
      </c>
      <c r="DAR16" s="64">
        <v>0</v>
      </c>
      <c r="DAS16" s="64">
        <v>1209</v>
      </c>
      <c r="DAT16" s="64">
        <v>1042</v>
      </c>
      <c r="DAU16" s="64">
        <f t="shared" si="911"/>
        <v>13042</v>
      </c>
      <c r="DAV16" s="68">
        <f t="shared" si="912"/>
        <v>2173.6666666666665</v>
      </c>
      <c r="DAW16" s="48">
        <v>1839</v>
      </c>
      <c r="DAX16" s="49">
        <v>1455</v>
      </c>
      <c r="DAY16" s="49">
        <v>2035</v>
      </c>
      <c r="DAZ16" s="49">
        <v>789</v>
      </c>
      <c r="DBA16" s="49">
        <v>0</v>
      </c>
      <c r="DBB16" s="49">
        <v>3955</v>
      </c>
      <c r="DBC16" s="64">
        <f t="shared" si="913"/>
        <v>10073</v>
      </c>
      <c r="DBD16" s="68">
        <f t="shared" si="914"/>
        <v>1678.8333333333333</v>
      </c>
      <c r="DBE16" s="63">
        <v>2868</v>
      </c>
      <c r="DBF16" s="64">
        <v>0</v>
      </c>
      <c r="DBG16" s="64">
        <v>0</v>
      </c>
      <c r="DBH16" s="64">
        <v>0</v>
      </c>
      <c r="DBI16" s="64">
        <v>0</v>
      </c>
      <c r="DBJ16" s="64">
        <v>216</v>
      </c>
      <c r="DBK16" s="64">
        <f t="shared" si="915"/>
        <v>3084</v>
      </c>
      <c r="DBL16" s="68">
        <f t="shared" si="916"/>
        <v>514</v>
      </c>
      <c r="DBM16" s="48">
        <v>6268</v>
      </c>
      <c r="DBN16" s="49">
        <v>2849</v>
      </c>
      <c r="DBO16" s="49">
        <v>0</v>
      </c>
      <c r="DBP16" s="49">
        <v>0</v>
      </c>
      <c r="DBQ16" s="49">
        <v>2408</v>
      </c>
      <c r="DBR16" s="49">
        <v>0</v>
      </c>
      <c r="DBS16" s="64">
        <f t="shared" si="917"/>
        <v>11525</v>
      </c>
      <c r="DBT16" s="68">
        <f t="shared" si="918"/>
        <v>1920.8333333333333</v>
      </c>
      <c r="DBU16" s="48">
        <v>0</v>
      </c>
      <c r="DBV16" s="49">
        <v>1368</v>
      </c>
      <c r="DBW16" s="49">
        <v>2431</v>
      </c>
      <c r="DBX16" s="49">
        <v>6971</v>
      </c>
      <c r="DBY16" s="49">
        <v>1440</v>
      </c>
      <c r="DBZ16" s="49">
        <v>0</v>
      </c>
      <c r="DCA16" s="64">
        <f t="shared" si="919"/>
        <v>12210</v>
      </c>
      <c r="DCB16" s="184">
        <f t="shared" si="920"/>
        <v>2035</v>
      </c>
      <c r="DCC16" s="195">
        <v>981</v>
      </c>
      <c r="DCD16" s="49">
        <v>943</v>
      </c>
      <c r="DCE16" s="49">
        <v>0</v>
      </c>
      <c r="DCF16" s="49">
        <v>973</v>
      </c>
      <c r="DCG16" s="49">
        <v>4817</v>
      </c>
      <c r="DCH16" s="49">
        <v>213</v>
      </c>
      <c r="DCI16" s="64">
        <f t="shared" si="921"/>
        <v>7927</v>
      </c>
      <c r="DCJ16" s="211">
        <f t="shared" si="922"/>
        <v>1321.1666666666667</v>
      </c>
      <c r="DCK16" s="195">
        <v>0</v>
      </c>
      <c r="DCL16" s="49">
        <v>1296</v>
      </c>
      <c r="DCM16" s="49">
        <v>3009</v>
      </c>
      <c r="DCN16" s="49">
        <v>2906</v>
      </c>
      <c r="DCO16" s="49">
        <v>78</v>
      </c>
      <c r="DCP16" s="49">
        <v>594</v>
      </c>
      <c r="DCQ16" s="64">
        <f t="shared" si="923"/>
        <v>7883</v>
      </c>
      <c r="DCR16" s="211">
        <f t="shared" si="924"/>
        <v>1313.8333333333333</v>
      </c>
      <c r="DCS16" s="195">
        <v>1476</v>
      </c>
      <c r="DCT16" s="49">
        <v>3340</v>
      </c>
      <c r="DCU16" s="49">
        <v>378</v>
      </c>
      <c r="DCV16" s="49">
        <v>2780</v>
      </c>
      <c r="DCW16" s="49">
        <v>972</v>
      </c>
      <c r="DCX16" s="49">
        <v>3656</v>
      </c>
      <c r="DCY16" s="64">
        <f t="shared" si="925"/>
        <v>12602</v>
      </c>
      <c r="DCZ16" s="184">
        <f t="shared" si="926"/>
        <v>2100.3333333333335</v>
      </c>
      <c r="DDA16" s="195">
        <v>3479</v>
      </c>
      <c r="DDB16" s="49">
        <v>3562</v>
      </c>
      <c r="DDC16" s="49">
        <v>1045</v>
      </c>
      <c r="DDD16" s="49">
        <v>1447</v>
      </c>
      <c r="DDE16" s="49">
        <v>1069</v>
      </c>
      <c r="DDF16" s="49">
        <v>552</v>
      </c>
      <c r="DDG16" s="64">
        <f t="shared" si="927"/>
        <v>11154</v>
      </c>
      <c r="DDH16" s="211">
        <f t="shared" si="928"/>
        <v>1859</v>
      </c>
      <c r="DDI16" s="458">
        <v>1448</v>
      </c>
      <c r="DDJ16" s="83">
        <v>0</v>
      </c>
      <c r="DDK16" s="83">
        <v>0</v>
      </c>
      <c r="DDL16" s="83">
        <v>2856</v>
      </c>
      <c r="DDM16" s="83">
        <v>0</v>
      </c>
      <c r="DDN16" s="83">
        <v>3406</v>
      </c>
      <c r="DDO16" s="64">
        <f t="shared" si="929"/>
        <v>7710</v>
      </c>
      <c r="DDP16" s="184">
        <f t="shared" si="930"/>
        <v>1285</v>
      </c>
      <c r="DDQ16" s="195">
        <v>3842</v>
      </c>
      <c r="DDR16" s="49">
        <v>702</v>
      </c>
      <c r="DDS16" s="49">
        <v>4672</v>
      </c>
      <c r="DDT16" s="49">
        <v>1840</v>
      </c>
      <c r="DDU16" s="49">
        <v>4461</v>
      </c>
      <c r="DDV16" s="49">
        <v>0</v>
      </c>
      <c r="DDW16" s="64">
        <f t="shared" si="931"/>
        <v>15517</v>
      </c>
      <c r="DDX16" s="211">
        <f t="shared" si="932"/>
        <v>2586.1666666666665</v>
      </c>
      <c r="DDY16" s="464">
        <v>0</v>
      </c>
      <c r="DDZ16" s="127">
        <v>1296</v>
      </c>
      <c r="DEA16" s="127">
        <v>2880</v>
      </c>
      <c r="DEB16" s="127">
        <v>5264</v>
      </c>
      <c r="DEC16" s="127">
        <v>1326</v>
      </c>
      <c r="DED16" s="127">
        <v>3115</v>
      </c>
      <c r="DEE16" s="127">
        <f t="shared" si="933"/>
        <v>13881</v>
      </c>
      <c r="DEF16" s="214">
        <f t="shared" si="934"/>
        <v>2313.5</v>
      </c>
      <c r="DEG16" s="195">
        <v>2654</v>
      </c>
      <c r="DEH16" s="49">
        <v>0</v>
      </c>
      <c r="DEI16" s="49">
        <v>413</v>
      </c>
      <c r="DEJ16" s="49">
        <v>1018</v>
      </c>
      <c r="DEK16" s="49">
        <v>0</v>
      </c>
      <c r="DEL16" s="49">
        <v>786</v>
      </c>
      <c r="DEM16" s="127">
        <f t="shared" si="935"/>
        <v>4871</v>
      </c>
      <c r="DEN16" s="101">
        <f t="shared" si="936"/>
        <v>811.83333333333337</v>
      </c>
      <c r="DEO16" s="195">
        <v>3011</v>
      </c>
      <c r="DEP16" s="49">
        <v>1706</v>
      </c>
      <c r="DEQ16" s="49">
        <v>93</v>
      </c>
      <c r="DER16" s="49">
        <v>0</v>
      </c>
      <c r="DES16" s="49">
        <v>864</v>
      </c>
      <c r="DET16" s="49">
        <v>516</v>
      </c>
      <c r="DEU16" s="127">
        <f t="shared" si="937"/>
        <v>6190</v>
      </c>
      <c r="DEV16" s="101">
        <f t="shared" si="938"/>
        <v>1031.6666666666667</v>
      </c>
      <c r="DEW16" s="48">
        <v>232</v>
      </c>
      <c r="DEX16" s="49">
        <v>317</v>
      </c>
      <c r="DEY16" s="49">
        <v>1728</v>
      </c>
      <c r="DEZ16" s="49">
        <v>3400</v>
      </c>
      <c r="DFA16" s="49">
        <v>3579</v>
      </c>
      <c r="DFB16" s="49">
        <v>0</v>
      </c>
      <c r="DFC16" s="127">
        <f t="shared" si="939"/>
        <v>9256</v>
      </c>
      <c r="DFD16" s="43">
        <f t="shared" si="940"/>
        <v>1542.6666666666667</v>
      </c>
      <c r="DFE16" s="63">
        <v>70</v>
      </c>
      <c r="DFF16" s="64">
        <v>0</v>
      </c>
      <c r="DFG16" s="64">
        <v>0</v>
      </c>
      <c r="DFH16" s="64">
        <v>1188</v>
      </c>
      <c r="DFI16" s="64">
        <v>3602</v>
      </c>
      <c r="DFJ16" s="64">
        <v>145</v>
      </c>
      <c r="DFK16" s="127">
        <f t="shared" si="941"/>
        <v>5005</v>
      </c>
      <c r="DFL16" s="43">
        <f t="shared" si="942"/>
        <v>834.16666666666663</v>
      </c>
      <c r="DFM16" s="48">
        <v>216</v>
      </c>
      <c r="DFN16" s="49">
        <v>4094</v>
      </c>
      <c r="DFO16" s="49">
        <v>822</v>
      </c>
      <c r="DFP16" s="49">
        <v>2738</v>
      </c>
      <c r="DFQ16" s="49">
        <v>2847</v>
      </c>
      <c r="DFR16" s="49">
        <v>756</v>
      </c>
      <c r="DFS16" s="127">
        <f t="shared" si="943"/>
        <v>11473</v>
      </c>
      <c r="DFT16" s="43">
        <f t="shared" si="944"/>
        <v>1912.1666666666667</v>
      </c>
      <c r="DFU16" s="48">
        <v>1161</v>
      </c>
      <c r="DFV16" s="49">
        <v>0</v>
      </c>
      <c r="DFW16" s="49">
        <v>0</v>
      </c>
      <c r="DFX16" s="49">
        <v>2620</v>
      </c>
      <c r="DFY16" s="49">
        <v>178</v>
      </c>
      <c r="DFZ16" s="49">
        <v>3316</v>
      </c>
      <c r="DGA16" s="127">
        <f t="shared" si="945"/>
        <v>7275</v>
      </c>
      <c r="DGB16" s="43">
        <f t="shared" si="946"/>
        <v>1212.5</v>
      </c>
      <c r="DGC16" s="63">
        <v>2238</v>
      </c>
      <c r="DGD16" s="64">
        <v>747</v>
      </c>
      <c r="DGE16" s="64">
        <v>0</v>
      </c>
      <c r="DGF16" s="64">
        <v>0</v>
      </c>
      <c r="DGG16" s="64">
        <v>928</v>
      </c>
      <c r="DGH16" s="64">
        <v>0</v>
      </c>
      <c r="DGI16" s="64">
        <f t="shared" si="947"/>
        <v>3913</v>
      </c>
      <c r="DGJ16" s="68">
        <f t="shared" si="948"/>
        <v>652.16666666666663</v>
      </c>
      <c r="DGK16" s="63">
        <v>1730</v>
      </c>
      <c r="DGL16" s="64">
        <v>677</v>
      </c>
      <c r="DGM16" s="64">
        <v>1183</v>
      </c>
      <c r="DGN16" s="64">
        <v>2880</v>
      </c>
      <c r="DGO16" s="64">
        <v>5173</v>
      </c>
      <c r="DGP16" s="64">
        <v>1995</v>
      </c>
      <c r="DGQ16" s="64">
        <f t="shared" si="949"/>
        <v>13638</v>
      </c>
      <c r="DGR16" s="68">
        <f t="shared" si="950"/>
        <v>2273</v>
      </c>
      <c r="DGS16" s="63">
        <v>2369</v>
      </c>
      <c r="DGT16" s="64">
        <v>0</v>
      </c>
      <c r="DGU16" s="64">
        <v>0</v>
      </c>
      <c r="DGV16" s="64">
        <v>540</v>
      </c>
      <c r="DGW16" s="64">
        <v>2030</v>
      </c>
      <c r="DGX16" s="64">
        <v>1898</v>
      </c>
      <c r="DGY16" s="64">
        <f t="shared" si="951"/>
        <v>6837</v>
      </c>
      <c r="DGZ16" s="68">
        <f t="shared" si="952"/>
        <v>1139.5</v>
      </c>
      <c r="DHA16" s="478">
        <v>77</v>
      </c>
      <c r="DHB16" s="58">
        <v>3941</v>
      </c>
      <c r="DHC16" s="58">
        <v>860</v>
      </c>
      <c r="DHD16" s="58">
        <v>3056</v>
      </c>
      <c r="DHE16" s="58">
        <v>1200</v>
      </c>
      <c r="DHF16" s="58">
        <v>0</v>
      </c>
      <c r="DHG16" s="64">
        <f t="shared" si="953"/>
        <v>9134</v>
      </c>
      <c r="DHH16" s="68">
        <f t="shared" si="954"/>
        <v>1522.3333333333333</v>
      </c>
      <c r="DHI16" s="63">
        <v>1232</v>
      </c>
      <c r="DHJ16" s="64">
        <v>1251</v>
      </c>
      <c r="DHK16" s="64">
        <v>320</v>
      </c>
      <c r="DHL16" s="64">
        <v>74</v>
      </c>
      <c r="DHM16" s="64">
        <v>3014</v>
      </c>
      <c r="DHN16" s="64">
        <v>6532</v>
      </c>
      <c r="DHO16" s="64">
        <f t="shared" si="955"/>
        <v>12423</v>
      </c>
      <c r="DHP16" s="68">
        <f t="shared" si="956"/>
        <v>2070.5</v>
      </c>
      <c r="DHQ16" s="63">
        <v>350</v>
      </c>
      <c r="DHR16" s="64">
        <v>0</v>
      </c>
      <c r="DHS16" s="64">
        <v>2107</v>
      </c>
      <c r="DHT16" s="64">
        <v>5123</v>
      </c>
      <c r="DHU16" s="64">
        <v>140</v>
      </c>
      <c r="DHV16" s="64">
        <v>2566</v>
      </c>
      <c r="DHW16" s="64">
        <f t="shared" si="957"/>
        <v>10286</v>
      </c>
      <c r="DHX16" s="68">
        <f t="shared" si="958"/>
        <v>1714.3333333333333</v>
      </c>
      <c r="DHY16" s="63">
        <v>0</v>
      </c>
      <c r="DHZ16" s="64">
        <v>5</v>
      </c>
      <c r="DIA16" s="64">
        <v>1627</v>
      </c>
      <c r="DIB16" s="64">
        <v>324</v>
      </c>
      <c r="DIC16" s="64">
        <v>1611</v>
      </c>
      <c r="DID16" s="64">
        <v>5670</v>
      </c>
      <c r="DIE16" s="64">
        <f t="shared" si="959"/>
        <v>9237</v>
      </c>
      <c r="DIF16" s="68">
        <f t="shared" si="960"/>
        <v>1539.5</v>
      </c>
      <c r="DIG16" s="63">
        <v>486</v>
      </c>
      <c r="DIH16" s="64">
        <v>942</v>
      </c>
      <c r="DII16" s="64">
        <v>4920</v>
      </c>
      <c r="DIJ16" s="64">
        <v>2359</v>
      </c>
      <c r="DIK16" s="64">
        <v>55</v>
      </c>
      <c r="DIL16" s="64">
        <v>0</v>
      </c>
      <c r="DIM16" s="64">
        <f t="shared" si="961"/>
        <v>8762</v>
      </c>
      <c r="DIN16" s="68">
        <f t="shared" si="962"/>
        <v>1460.3333333333333</v>
      </c>
      <c r="DIO16" s="63">
        <v>0</v>
      </c>
      <c r="DIP16" s="64">
        <v>2808</v>
      </c>
      <c r="DIQ16" s="64">
        <v>390</v>
      </c>
      <c r="DIR16" s="64">
        <v>2268</v>
      </c>
      <c r="DIS16" s="64">
        <v>1086</v>
      </c>
      <c r="DIT16" s="64">
        <v>0</v>
      </c>
      <c r="DIU16" s="64">
        <f t="shared" si="963"/>
        <v>6552</v>
      </c>
      <c r="DIV16" s="68">
        <f t="shared" si="964"/>
        <v>1092</v>
      </c>
      <c r="DIW16" s="63">
        <v>1728</v>
      </c>
      <c r="DIX16" s="64">
        <v>5463</v>
      </c>
      <c r="DIY16" s="64">
        <v>0</v>
      </c>
      <c r="DIZ16" s="64">
        <v>0</v>
      </c>
      <c r="DJA16" s="64">
        <v>1890</v>
      </c>
      <c r="DJB16" s="64"/>
      <c r="DJC16" s="64">
        <f t="shared" si="965"/>
        <v>9081</v>
      </c>
      <c r="DJD16" s="68">
        <f t="shared" si="966"/>
        <v>1513.5</v>
      </c>
      <c r="DJE16" s="63">
        <v>737</v>
      </c>
      <c r="DJF16" s="64">
        <v>1338</v>
      </c>
      <c r="DJG16" s="64">
        <v>1512</v>
      </c>
      <c r="DJH16" s="64">
        <v>5473</v>
      </c>
      <c r="DJI16" s="64">
        <v>1373</v>
      </c>
      <c r="DJJ16" s="64">
        <v>1440</v>
      </c>
      <c r="DJK16" s="64">
        <f t="shared" si="967"/>
        <v>11873</v>
      </c>
      <c r="DJL16" s="68">
        <f t="shared" si="968"/>
        <v>1978.8333333333333</v>
      </c>
      <c r="DJM16" s="63">
        <v>467</v>
      </c>
      <c r="DJN16" s="64">
        <v>894</v>
      </c>
      <c r="DJO16" s="64">
        <v>5637</v>
      </c>
      <c r="DJP16" s="64">
        <v>0</v>
      </c>
      <c r="DJQ16" s="64">
        <v>0</v>
      </c>
      <c r="DJR16" s="64">
        <v>2240</v>
      </c>
      <c r="DJS16" s="64">
        <f t="shared" si="969"/>
        <v>9238</v>
      </c>
      <c r="DJT16" s="68">
        <f t="shared" si="970"/>
        <v>1539.6666666666667</v>
      </c>
      <c r="DJU16" s="63">
        <v>1120</v>
      </c>
      <c r="DJV16" s="64">
        <v>2160</v>
      </c>
      <c r="DJW16" s="64">
        <v>2242</v>
      </c>
      <c r="DJX16" s="64">
        <v>2706</v>
      </c>
      <c r="DJY16" s="64">
        <v>0</v>
      </c>
      <c r="DJZ16" s="64">
        <v>1836</v>
      </c>
      <c r="DKA16" s="64">
        <f t="shared" si="971"/>
        <v>10064</v>
      </c>
      <c r="DKB16" s="68">
        <f t="shared" si="972"/>
        <v>1677.3333333333333</v>
      </c>
      <c r="DKC16" s="54">
        <v>2859</v>
      </c>
      <c r="DKD16" s="127">
        <v>1048</v>
      </c>
      <c r="DKE16" s="127">
        <v>1780</v>
      </c>
      <c r="DKF16" s="127">
        <v>3772</v>
      </c>
      <c r="DKG16" s="127">
        <v>2666</v>
      </c>
      <c r="DKH16" s="127">
        <v>2681</v>
      </c>
      <c r="DKI16" s="64">
        <f t="shared" si="973"/>
        <v>14806</v>
      </c>
      <c r="DKJ16" s="68">
        <f t="shared" si="974"/>
        <v>2467.6666666666665</v>
      </c>
      <c r="DKK16" s="63">
        <v>2500</v>
      </c>
      <c r="DKL16" s="64">
        <v>2616</v>
      </c>
      <c r="DKM16" s="64">
        <v>678</v>
      </c>
      <c r="DKN16" s="64">
        <v>862</v>
      </c>
      <c r="DKO16" s="64">
        <v>677</v>
      </c>
      <c r="DKP16" s="64">
        <v>0</v>
      </c>
      <c r="DKQ16" s="64">
        <f t="shared" si="975"/>
        <v>7333</v>
      </c>
      <c r="DKR16" s="68">
        <f t="shared" si="976"/>
        <v>1222.1666666666667</v>
      </c>
      <c r="DKS16" s="48">
        <v>0</v>
      </c>
      <c r="DKT16" s="49">
        <v>97</v>
      </c>
      <c r="DKU16" s="49">
        <v>5177</v>
      </c>
      <c r="DKV16" s="49">
        <v>0</v>
      </c>
      <c r="DKW16" s="49">
        <v>2994</v>
      </c>
      <c r="DKX16" s="49">
        <v>0</v>
      </c>
      <c r="DKY16" s="64">
        <f t="shared" si="977"/>
        <v>8268</v>
      </c>
      <c r="DKZ16" s="68">
        <f t="shared" si="978"/>
        <v>1378</v>
      </c>
      <c r="DLA16" s="63">
        <v>477</v>
      </c>
      <c r="DLB16" s="64">
        <v>0</v>
      </c>
      <c r="DLC16" s="64">
        <v>2844</v>
      </c>
      <c r="DLD16" s="64">
        <v>4218</v>
      </c>
      <c r="DLE16" s="64">
        <v>4620</v>
      </c>
      <c r="DLF16" s="64">
        <v>0</v>
      </c>
      <c r="DLG16" s="64">
        <f t="shared" si="979"/>
        <v>12159</v>
      </c>
      <c r="DLH16" s="68">
        <f t="shared" si="980"/>
        <v>2026.5</v>
      </c>
      <c r="DLI16" s="48">
        <v>2089</v>
      </c>
      <c r="DLJ16" s="49">
        <v>1241</v>
      </c>
      <c r="DLK16" s="49">
        <v>3338</v>
      </c>
      <c r="DLL16" s="49">
        <v>96</v>
      </c>
      <c r="DLM16" s="49">
        <v>1100</v>
      </c>
      <c r="DLN16" s="49">
        <v>2498</v>
      </c>
      <c r="DLO16" s="64">
        <f t="shared" si="981"/>
        <v>10362</v>
      </c>
      <c r="DLP16" s="68">
        <f t="shared" si="982"/>
        <v>1727</v>
      </c>
      <c r="DLQ16" s="48">
        <v>3136</v>
      </c>
      <c r="DLR16" s="49">
        <v>2479</v>
      </c>
      <c r="DLS16" s="49">
        <v>1716</v>
      </c>
      <c r="DLT16" s="49">
        <v>0</v>
      </c>
      <c r="DLU16" s="49">
        <v>2794</v>
      </c>
      <c r="DLV16" s="49">
        <v>9253</v>
      </c>
      <c r="DLW16" s="64">
        <f t="shared" si="983"/>
        <v>19378</v>
      </c>
      <c r="DLX16" s="68">
        <f t="shared" si="984"/>
        <v>3229.6666666666665</v>
      </c>
      <c r="DLY16" s="63">
        <v>5212</v>
      </c>
      <c r="DLZ16" s="64">
        <v>145</v>
      </c>
      <c r="DMA16" s="64">
        <v>10</v>
      </c>
      <c r="DMB16" s="64">
        <v>1350</v>
      </c>
      <c r="DMC16" s="64">
        <v>7306</v>
      </c>
      <c r="DMD16" s="64">
        <v>4198</v>
      </c>
      <c r="DME16" s="64">
        <f t="shared" si="985"/>
        <v>18221</v>
      </c>
      <c r="DMF16" s="68">
        <f t="shared" si="986"/>
        <v>3036.8333333333335</v>
      </c>
      <c r="DMG16" s="48">
        <v>0</v>
      </c>
      <c r="DMH16" s="49">
        <v>2322</v>
      </c>
      <c r="DMI16" s="49">
        <v>2618</v>
      </c>
      <c r="DMJ16" s="49">
        <v>1841</v>
      </c>
      <c r="DMK16" s="49">
        <v>88</v>
      </c>
      <c r="DML16" s="49">
        <v>0</v>
      </c>
      <c r="DMM16" s="64">
        <f t="shared" si="987"/>
        <v>6869</v>
      </c>
      <c r="DMN16" s="68">
        <f t="shared" si="988"/>
        <v>1144.8333333333333</v>
      </c>
      <c r="DMO16" s="63">
        <v>4995</v>
      </c>
      <c r="DMP16" s="64">
        <v>548</v>
      </c>
      <c r="DMQ16" s="64">
        <v>103</v>
      </c>
      <c r="DMR16" s="64">
        <v>1174</v>
      </c>
      <c r="DMS16" s="64">
        <v>2214</v>
      </c>
      <c r="DMT16" s="64">
        <v>3171</v>
      </c>
      <c r="DMU16" s="64">
        <f t="shared" si="989"/>
        <v>12205</v>
      </c>
      <c r="DMV16" s="68">
        <f t="shared" si="990"/>
        <v>2034.1666666666667</v>
      </c>
      <c r="DMW16" s="63">
        <v>598</v>
      </c>
      <c r="DMX16" s="64">
        <v>1082</v>
      </c>
      <c r="DMY16" s="64">
        <v>2134</v>
      </c>
      <c r="DMZ16" s="64">
        <v>1522</v>
      </c>
      <c r="DNA16" s="64">
        <v>0</v>
      </c>
      <c r="DNB16" s="64">
        <v>2403</v>
      </c>
      <c r="DNC16" s="64">
        <f t="shared" si="991"/>
        <v>7739</v>
      </c>
      <c r="DND16" s="68">
        <f t="shared" si="992"/>
        <v>1289.8333333333333</v>
      </c>
      <c r="DNE16" s="63">
        <v>2378</v>
      </c>
      <c r="DNF16" s="64">
        <v>1782</v>
      </c>
      <c r="DNG16" s="64">
        <v>2845</v>
      </c>
      <c r="DNH16" s="64">
        <v>0</v>
      </c>
      <c r="DNI16" s="64">
        <v>0</v>
      </c>
      <c r="DNJ16" s="64">
        <v>0</v>
      </c>
      <c r="DNK16" s="64">
        <f t="shared" si="993"/>
        <v>7005</v>
      </c>
      <c r="DNL16" s="68">
        <f t="shared" si="994"/>
        <v>1167.5</v>
      </c>
      <c r="DNM16" s="63">
        <v>648</v>
      </c>
      <c r="DNN16" s="64">
        <v>1995</v>
      </c>
      <c r="DNO16" s="64">
        <v>0</v>
      </c>
      <c r="DNP16" s="64">
        <v>0</v>
      </c>
      <c r="DNQ16" s="64">
        <v>2548</v>
      </c>
      <c r="DNR16" s="64">
        <v>0</v>
      </c>
      <c r="DNS16" s="64">
        <f t="shared" si="995"/>
        <v>5191</v>
      </c>
      <c r="DNT16" s="68">
        <f t="shared" si="996"/>
        <v>865.16666666666663</v>
      </c>
      <c r="DNU16" s="63">
        <v>742</v>
      </c>
      <c r="DNV16" s="64">
        <v>1856</v>
      </c>
      <c r="DNW16" s="64">
        <v>3113</v>
      </c>
      <c r="DNX16" s="64">
        <v>3111</v>
      </c>
      <c r="DNY16" s="64">
        <v>0</v>
      </c>
      <c r="DNZ16" s="64">
        <v>0</v>
      </c>
      <c r="DOA16" s="64">
        <f t="shared" si="997"/>
        <v>8822</v>
      </c>
      <c r="DOB16" s="68">
        <f t="shared" si="998"/>
        <v>1470.3333333333333</v>
      </c>
      <c r="DOC16" s="63">
        <v>1990</v>
      </c>
      <c r="DOD16" s="64">
        <v>2420</v>
      </c>
      <c r="DOE16" s="64">
        <v>1158</v>
      </c>
      <c r="DOF16" s="64">
        <v>322</v>
      </c>
      <c r="DOG16" s="64">
        <v>0</v>
      </c>
      <c r="DOH16" s="64">
        <v>1296</v>
      </c>
      <c r="DOI16" s="64">
        <f t="shared" si="999"/>
        <v>7186</v>
      </c>
      <c r="DOJ16" s="68">
        <f t="shared" si="1000"/>
        <v>1197.6666666666667</v>
      </c>
      <c r="DOK16" s="63">
        <v>4519</v>
      </c>
      <c r="DOL16" s="64">
        <v>480</v>
      </c>
      <c r="DOM16" s="64">
        <v>3</v>
      </c>
      <c r="DON16" s="64">
        <v>0</v>
      </c>
      <c r="DOO16" s="64">
        <v>1989</v>
      </c>
      <c r="DOP16" s="64">
        <v>1937</v>
      </c>
      <c r="DOQ16" s="64">
        <f t="shared" si="1001"/>
        <v>8928</v>
      </c>
      <c r="DOR16" s="68">
        <f t="shared" si="1002"/>
        <v>1488</v>
      </c>
      <c r="DOS16" s="63">
        <v>2835</v>
      </c>
      <c r="DOT16" s="64">
        <v>2149</v>
      </c>
      <c r="DOU16" s="64">
        <v>0</v>
      </c>
      <c r="DOV16" s="64">
        <v>0</v>
      </c>
      <c r="DOW16" s="64">
        <v>1931</v>
      </c>
      <c r="DOX16" s="64">
        <v>109</v>
      </c>
      <c r="DOY16" s="64">
        <f t="shared" si="1003"/>
        <v>7024</v>
      </c>
      <c r="DOZ16" s="68">
        <f t="shared" si="1004"/>
        <v>1170.6666666666667</v>
      </c>
      <c r="DPA16" s="63">
        <v>0</v>
      </c>
      <c r="DPB16" s="64">
        <v>3702</v>
      </c>
      <c r="DPC16" s="64">
        <v>6436</v>
      </c>
      <c r="DPD16" s="64">
        <v>470</v>
      </c>
      <c r="DPE16" s="64">
        <v>0</v>
      </c>
      <c r="DPF16" s="64">
        <v>0</v>
      </c>
      <c r="DPG16" s="64">
        <f t="shared" si="1005"/>
        <v>10608</v>
      </c>
      <c r="DPH16" s="68">
        <f t="shared" si="1006"/>
        <v>1768</v>
      </c>
      <c r="DPI16" s="63">
        <v>1086</v>
      </c>
      <c r="DPJ16" s="64">
        <v>507</v>
      </c>
      <c r="DPK16" s="64">
        <v>2449</v>
      </c>
      <c r="DPL16" s="64">
        <v>4064</v>
      </c>
      <c r="DPM16" s="64">
        <v>0</v>
      </c>
      <c r="DPN16" s="64">
        <v>1898</v>
      </c>
      <c r="DPO16" s="64">
        <f t="shared" si="1007"/>
        <v>10004</v>
      </c>
      <c r="DPP16" s="68">
        <f t="shared" si="1008"/>
        <v>1667.3333333333333</v>
      </c>
      <c r="DPQ16" s="63">
        <v>0</v>
      </c>
      <c r="DPR16" s="64">
        <v>2600</v>
      </c>
      <c r="DPS16" s="64">
        <v>6919</v>
      </c>
      <c r="DPT16" s="64">
        <v>2391</v>
      </c>
      <c r="DPU16" s="64">
        <v>1739</v>
      </c>
      <c r="DPV16" s="64">
        <v>1865</v>
      </c>
      <c r="DPW16" s="64">
        <f t="shared" si="1009"/>
        <v>15514</v>
      </c>
      <c r="DPX16" s="68">
        <f t="shared" si="1010"/>
        <v>2585.6666666666665</v>
      </c>
      <c r="DPY16" s="63">
        <v>0</v>
      </c>
      <c r="DPZ16" s="64">
        <v>0</v>
      </c>
      <c r="DQA16" s="64">
        <f>SUMIF(SUMPK!$B:$B,$B:$B,SUMPK!$O:$O)</f>
        <v>2538</v>
      </c>
      <c r="DQB16" s="64">
        <v>6258</v>
      </c>
      <c r="DQC16" s="64">
        <v>2242</v>
      </c>
      <c r="DQD16" s="64">
        <v>549</v>
      </c>
      <c r="DQE16" s="64">
        <f t="shared" si="1011"/>
        <v>11587</v>
      </c>
      <c r="DQF16" s="68">
        <f t="shared" si="1012"/>
        <v>1931.1666666666667</v>
      </c>
      <c r="DQG16" s="63">
        <v>1277</v>
      </c>
      <c r="DQH16" s="64">
        <v>1114</v>
      </c>
      <c r="DQI16" s="64">
        <v>2306</v>
      </c>
      <c r="DQJ16" s="64">
        <v>1869</v>
      </c>
      <c r="DQK16" s="64">
        <v>2103</v>
      </c>
      <c r="DQL16" s="64">
        <v>3660</v>
      </c>
      <c r="DQM16" s="64">
        <f t="shared" si="1013"/>
        <v>12329</v>
      </c>
      <c r="DQN16" s="68">
        <f t="shared" si="1014"/>
        <v>2054.8333333333335</v>
      </c>
      <c r="DQO16" s="48">
        <v>3354</v>
      </c>
      <c r="DQP16" s="49">
        <v>3197</v>
      </c>
      <c r="DQQ16" s="49">
        <v>2222</v>
      </c>
      <c r="DQR16" s="49">
        <v>938</v>
      </c>
      <c r="DQS16" s="49">
        <v>0</v>
      </c>
      <c r="DQT16" s="49">
        <v>0</v>
      </c>
      <c r="DQU16" s="64">
        <f t="shared" si="1015"/>
        <v>9711</v>
      </c>
      <c r="DQV16" s="68">
        <f t="shared" si="1016"/>
        <v>1618.5</v>
      </c>
      <c r="DQW16" s="63">
        <v>0</v>
      </c>
      <c r="DQX16" s="64">
        <v>186</v>
      </c>
      <c r="DQY16" s="64">
        <v>0</v>
      </c>
      <c r="DQZ16" s="64">
        <v>0</v>
      </c>
      <c r="DRA16" s="64">
        <v>0</v>
      </c>
      <c r="DRB16" s="64">
        <v>1890</v>
      </c>
      <c r="DRC16" s="64">
        <f t="shared" si="1017"/>
        <v>2076</v>
      </c>
      <c r="DRD16" s="68">
        <f t="shared" si="1018"/>
        <v>346</v>
      </c>
      <c r="DRE16" s="63">
        <v>188</v>
      </c>
      <c r="DRF16" s="64">
        <v>3130</v>
      </c>
      <c r="DRG16" s="64">
        <v>3026</v>
      </c>
      <c r="DRH16" s="64">
        <v>953</v>
      </c>
      <c r="DRI16" s="64">
        <v>2268</v>
      </c>
      <c r="DRJ16" s="64">
        <v>5543</v>
      </c>
      <c r="DRK16" s="64">
        <f t="shared" si="1019"/>
        <v>15108</v>
      </c>
      <c r="DRL16" s="68">
        <f t="shared" si="1020"/>
        <v>2518</v>
      </c>
      <c r="DRM16" s="63">
        <v>0</v>
      </c>
      <c r="DRN16" s="64">
        <v>1104</v>
      </c>
      <c r="DRO16" s="64">
        <v>951</v>
      </c>
      <c r="DRP16" s="64">
        <v>0</v>
      </c>
      <c r="DRQ16" s="64">
        <v>0</v>
      </c>
      <c r="DRR16" s="64">
        <v>2543</v>
      </c>
      <c r="DRS16" s="64">
        <f t="shared" si="1021"/>
        <v>4598</v>
      </c>
      <c r="DRT16" s="68">
        <f t="shared" si="1022"/>
        <v>766.33333333333337</v>
      </c>
      <c r="DRU16" s="63">
        <v>589</v>
      </c>
      <c r="DRV16" s="64">
        <v>2748</v>
      </c>
      <c r="DRW16" s="64">
        <v>1026</v>
      </c>
      <c r="DRX16" s="64">
        <v>491</v>
      </c>
      <c r="DRY16" s="64">
        <v>702</v>
      </c>
      <c r="DRZ16" s="64">
        <v>2016</v>
      </c>
      <c r="DSA16" s="64">
        <f t="shared" si="1023"/>
        <v>7572</v>
      </c>
      <c r="DSB16" s="68">
        <f t="shared" si="1024"/>
        <v>1262</v>
      </c>
      <c r="DSC16" s="48">
        <v>2576</v>
      </c>
      <c r="DSD16" s="49">
        <v>6405</v>
      </c>
      <c r="DSE16" s="49">
        <v>0</v>
      </c>
      <c r="DSF16" s="49">
        <v>505</v>
      </c>
      <c r="DSG16" s="49">
        <v>611</v>
      </c>
      <c r="DSH16" s="49">
        <v>3590</v>
      </c>
      <c r="DSI16" s="64">
        <f t="shared" si="1025"/>
        <v>13687</v>
      </c>
      <c r="DSJ16" s="68">
        <f t="shared" si="1026"/>
        <v>2281.1666666666665</v>
      </c>
      <c r="DSK16" s="63">
        <v>386</v>
      </c>
      <c r="DSL16" s="64">
        <v>5886</v>
      </c>
      <c r="DSM16" s="64">
        <v>3527</v>
      </c>
      <c r="DSO16" s="64">
        <v>1861</v>
      </c>
      <c r="DSP16" s="64">
        <v>0</v>
      </c>
      <c r="DSQ16" s="64">
        <f t="shared" si="457"/>
        <v>11660</v>
      </c>
      <c r="DSR16" s="68">
        <f t="shared" si="1027"/>
        <v>1943.3333333333333</v>
      </c>
      <c r="DSS16" s="82">
        <v>0</v>
      </c>
      <c r="DST16" s="83">
        <v>0</v>
      </c>
      <c r="DSU16" s="83">
        <v>2210</v>
      </c>
      <c r="DSV16" s="83">
        <v>3232</v>
      </c>
      <c r="DSW16" s="83">
        <v>0</v>
      </c>
      <c r="DSX16" s="83">
        <v>0</v>
      </c>
      <c r="DSY16" s="64">
        <f t="shared" si="1028"/>
        <v>5442</v>
      </c>
      <c r="DSZ16" s="68">
        <f t="shared" si="1029"/>
        <v>907</v>
      </c>
      <c r="DTA16" s="48">
        <v>1729</v>
      </c>
      <c r="DTB16" s="49">
        <v>3910</v>
      </c>
      <c r="DTC16" s="49">
        <v>1404</v>
      </c>
      <c r="DTD16" s="49">
        <v>1120</v>
      </c>
      <c r="DTE16" s="49">
        <v>0</v>
      </c>
      <c r="DTF16" s="49">
        <v>3205</v>
      </c>
      <c r="DTG16" s="64">
        <f t="shared" si="1030"/>
        <v>11368</v>
      </c>
      <c r="DTH16" s="68">
        <f t="shared" si="1031"/>
        <v>1894.6666666666667</v>
      </c>
      <c r="DTI16" s="48">
        <v>453</v>
      </c>
      <c r="DTJ16" s="49">
        <v>5</v>
      </c>
      <c r="DTK16" s="49">
        <v>398</v>
      </c>
      <c r="DTL16" s="49">
        <v>1643</v>
      </c>
      <c r="DTM16" s="49">
        <v>1585</v>
      </c>
      <c r="DTN16" s="49">
        <v>0</v>
      </c>
      <c r="DTO16" s="64">
        <f t="shared" si="1032"/>
        <v>4084</v>
      </c>
      <c r="DTP16" s="68">
        <f t="shared" si="1033"/>
        <v>680.66666666666663</v>
      </c>
      <c r="DTQ16" s="48">
        <v>0</v>
      </c>
      <c r="DTR16" s="49">
        <v>0</v>
      </c>
      <c r="DTS16" s="49">
        <v>14</v>
      </c>
      <c r="DTT16" s="49">
        <v>1559</v>
      </c>
      <c r="DTU16" s="49">
        <v>4665</v>
      </c>
      <c r="DTV16" s="49">
        <v>2565</v>
      </c>
      <c r="DTW16" s="64">
        <f t="shared" si="1034"/>
        <v>8803</v>
      </c>
      <c r="DTX16" s="68">
        <f t="shared" si="1035"/>
        <v>1467.1666666666667</v>
      </c>
      <c r="DTY16" s="63">
        <v>0</v>
      </c>
      <c r="DTZ16" s="64">
        <v>3173</v>
      </c>
      <c r="DUA16" s="64">
        <v>3336</v>
      </c>
      <c r="DUB16" s="64">
        <v>3354</v>
      </c>
      <c r="DUC16" s="64">
        <v>4022</v>
      </c>
      <c r="DUD16" s="64">
        <v>155</v>
      </c>
      <c r="DUE16" s="64">
        <f t="shared" si="1036"/>
        <v>14040</v>
      </c>
      <c r="DUF16" s="68">
        <f t="shared" si="1037"/>
        <v>2340</v>
      </c>
      <c r="DUG16" s="48">
        <v>3212</v>
      </c>
      <c r="DUH16" s="49">
        <v>0</v>
      </c>
      <c r="DUI16" s="49">
        <v>0</v>
      </c>
      <c r="DUJ16" s="49">
        <v>0</v>
      </c>
      <c r="DUK16" s="49">
        <v>3221</v>
      </c>
      <c r="DUL16" s="49">
        <v>0</v>
      </c>
      <c r="DUM16" s="64">
        <f t="shared" si="1038"/>
        <v>6433</v>
      </c>
      <c r="DUN16" s="68">
        <f t="shared" si="1039"/>
        <v>1072.1666666666667</v>
      </c>
      <c r="DUO16" s="63">
        <v>0</v>
      </c>
      <c r="DUP16" s="64">
        <v>3536</v>
      </c>
      <c r="DUQ16" s="64">
        <v>7</v>
      </c>
      <c r="DUR16" s="64">
        <v>2469</v>
      </c>
      <c r="DUS16" s="64">
        <v>0</v>
      </c>
      <c r="DUT16" s="64">
        <v>0</v>
      </c>
      <c r="DUU16" s="64">
        <f t="shared" si="1040"/>
        <v>6012</v>
      </c>
      <c r="DUV16" s="68">
        <f t="shared" si="1041"/>
        <v>1002</v>
      </c>
      <c r="DUW16" s="48">
        <v>0</v>
      </c>
      <c r="DUX16" s="49">
        <v>0</v>
      </c>
      <c r="DUY16" s="49">
        <v>0</v>
      </c>
      <c r="DUZ16" s="49">
        <v>2472</v>
      </c>
      <c r="DVA16" s="49">
        <v>1711</v>
      </c>
      <c r="DVB16" s="49">
        <v>0</v>
      </c>
      <c r="DVC16" s="64">
        <f t="shared" si="1042"/>
        <v>4183</v>
      </c>
      <c r="DVD16" s="68">
        <f t="shared" si="1043"/>
        <v>697.16666666666663</v>
      </c>
      <c r="DVE16" s="239">
        <v>0</v>
      </c>
      <c r="DVF16" s="1">
        <v>7408</v>
      </c>
      <c r="DVG16" s="1">
        <v>720</v>
      </c>
      <c r="DVH16" s="1">
        <v>0</v>
      </c>
      <c r="DVI16" s="1">
        <v>3198</v>
      </c>
      <c r="DVJ16" s="1">
        <v>0</v>
      </c>
      <c r="DVK16" s="64">
        <f t="shared" si="1044"/>
        <v>11326</v>
      </c>
      <c r="DVL16" s="68">
        <f t="shared" si="1045"/>
        <v>1887.6666666666667</v>
      </c>
      <c r="DVM16" s="48">
        <v>0</v>
      </c>
      <c r="DVN16" s="49">
        <v>0</v>
      </c>
      <c r="DVO16" s="49">
        <v>2369</v>
      </c>
      <c r="DVP16" s="49">
        <v>3313</v>
      </c>
      <c r="DVQ16" s="49">
        <v>2781</v>
      </c>
      <c r="DVR16" s="49">
        <v>556</v>
      </c>
      <c r="DVS16" s="64">
        <f t="shared" si="1046"/>
        <v>9019</v>
      </c>
      <c r="DVT16" s="68">
        <f t="shared" si="1047"/>
        <v>1503.1666666666667</v>
      </c>
      <c r="DVU16" s="63">
        <v>1118</v>
      </c>
      <c r="DVV16" s="64">
        <v>3175</v>
      </c>
      <c r="DVW16" s="64">
        <v>0</v>
      </c>
      <c r="DVX16" s="64">
        <v>473</v>
      </c>
      <c r="DVY16" s="64">
        <v>4034</v>
      </c>
      <c r="DVZ16" s="64">
        <v>0</v>
      </c>
      <c r="DWA16" s="64">
        <f t="shared" si="1048"/>
        <v>8800</v>
      </c>
      <c r="DWB16" s="68">
        <f t="shared" si="1049"/>
        <v>1466.6666666666667</v>
      </c>
      <c r="DWC16" s="48">
        <v>0</v>
      </c>
      <c r="DWD16" s="49">
        <v>0</v>
      </c>
      <c r="DWE16" s="49">
        <v>1566</v>
      </c>
      <c r="DWF16" s="49">
        <v>2007</v>
      </c>
      <c r="DWG16" s="49">
        <v>1410</v>
      </c>
      <c r="DWH16" s="49">
        <v>1293</v>
      </c>
      <c r="DWI16" s="64">
        <f t="shared" si="1050"/>
        <v>6276</v>
      </c>
      <c r="DWJ16" s="68">
        <f t="shared" si="1051"/>
        <v>1046</v>
      </c>
      <c r="DWK16" s="48">
        <v>3065</v>
      </c>
      <c r="DWL16" s="49">
        <v>2862</v>
      </c>
      <c r="DWM16" s="49">
        <v>2436</v>
      </c>
      <c r="DWN16" s="49">
        <v>3679</v>
      </c>
      <c r="DWO16" s="49">
        <v>972</v>
      </c>
      <c r="DWP16" s="49">
        <v>2609</v>
      </c>
      <c r="DWQ16" s="64">
        <f t="shared" si="1052"/>
        <v>15623</v>
      </c>
      <c r="DWR16" s="68">
        <f t="shared" si="1053"/>
        <v>2603.8333333333335</v>
      </c>
      <c r="DWS16" s="48">
        <v>0</v>
      </c>
      <c r="DWT16" s="49">
        <v>3405</v>
      </c>
      <c r="DWU16" s="49">
        <v>2291</v>
      </c>
      <c r="DWV16" s="49">
        <v>4794</v>
      </c>
      <c r="DWW16" s="49">
        <v>870</v>
      </c>
      <c r="DWX16" s="49">
        <v>0</v>
      </c>
      <c r="DWY16" s="64">
        <f t="shared" si="1054"/>
        <v>11360</v>
      </c>
      <c r="DWZ16" s="68">
        <f t="shared" si="1055"/>
        <v>1893.3333333333333</v>
      </c>
      <c r="DXA16" s="48">
        <v>4624</v>
      </c>
      <c r="DXB16" s="49">
        <v>0</v>
      </c>
      <c r="DXC16" s="49">
        <v>198</v>
      </c>
      <c r="DXD16" s="49">
        <v>0</v>
      </c>
      <c r="DXE16" s="49">
        <v>2034</v>
      </c>
      <c r="DXF16" s="49">
        <v>3748</v>
      </c>
      <c r="DXG16" s="64">
        <f t="shared" si="1056"/>
        <v>10604</v>
      </c>
      <c r="DXH16" s="68">
        <f t="shared" si="1057"/>
        <v>1767.3333333333333</v>
      </c>
      <c r="DXI16" s="48">
        <v>0</v>
      </c>
      <c r="DXJ16" s="49">
        <v>3853</v>
      </c>
      <c r="DXK16" s="49">
        <v>3252</v>
      </c>
      <c r="DXL16" s="49">
        <v>0</v>
      </c>
      <c r="DXM16" s="49">
        <v>3233</v>
      </c>
      <c r="DXN16" s="49">
        <v>0</v>
      </c>
      <c r="DXO16" s="64">
        <f t="shared" si="1058"/>
        <v>10338</v>
      </c>
      <c r="DXP16" s="68">
        <f t="shared" si="1059"/>
        <v>1723</v>
      </c>
      <c r="DXQ16" s="48">
        <v>1409</v>
      </c>
      <c r="DXR16" s="49">
        <v>215</v>
      </c>
      <c r="DXS16" s="49">
        <v>4679</v>
      </c>
      <c r="DXT16" s="49">
        <v>4188</v>
      </c>
      <c r="DXU16" s="49">
        <v>2440</v>
      </c>
      <c r="DXV16" s="49">
        <v>1620</v>
      </c>
      <c r="DXW16" s="64">
        <f t="shared" si="1060"/>
        <v>14551</v>
      </c>
      <c r="DXX16" s="68">
        <f t="shared" si="1061"/>
        <v>2425.1666666666665</v>
      </c>
      <c r="DXY16" s="48">
        <v>0</v>
      </c>
      <c r="DXZ16" s="49">
        <v>0</v>
      </c>
      <c r="DYA16" s="49">
        <v>1015</v>
      </c>
      <c r="DYB16" s="49">
        <v>2803</v>
      </c>
      <c r="DYC16" s="49">
        <v>3162</v>
      </c>
      <c r="DYD16" s="49">
        <v>1966</v>
      </c>
      <c r="DYE16" s="64">
        <f t="shared" si="1062"/>
        <v>8946</v>
      </c>
      <c r="DYF16" s="68">
        <f t="shared" si="1063"/>
        <v>1491</v>
      </c>
      <c r="DYG16" s="48">
        <v>723</v>
      </c>
      <c r="DYH16" s="49">
        <v>951</v>
      </c>
      <c r="DYI16" s="49">
        <v>1413</v>
      </c>
      <c r="DYJ16" s="49">
        <v>4007</v>
      </c>
      <c r="DYK16" s="49">
        <v>5597</v>
      </c>
      <c r="DYL16" s="49">
        <v>303</v>
      </c>
      <c r="DYM16" s="64">
        <f t="shared" si="1064"/>
        <v>12994</v>
      </c>
      <c r="DYN16" s="68">
        <f t="shared" si="1065"/>
        <v>2165.6666666666665</v>
      </c>
      <c r="DYO16" s="48">
        <v>0</v>
      </c>
      <c r="DYP16" s="49">
        <v>4663</v>
      </c>
      <c r="DYQ16" s="49">
        <v>2349</v>
      </c>
      <c r="DYR16" s="49">
        <v>1358</v>
      </c>
      <c r="DYS16" s="49">
        <v>2354</v>
      </c>
      <c r="DYT16" s="49">
        <v>898</v>
      </c>
      <c r="DYU16" s="64">
        <f t="shared" si="1066"/>
        <v>11622</v>
      </c>
      <c r="DYV16" s="68">
        <f t="shared" si="1067"/>
        <v>1937</v>
      </c>
      <c r="DYW16" s="48">
        <v>2076</v>
      </c>
      <c r="DYX16" s="49">
        <v>2103</v>
      </c>
      <c r="DYY16" s="49">
        <v>4458</v>
      </c>
      <c r="DYZ16" s="49">
        <v>516</v>
      </c>
      <c r="DZA16" s="49">
        <v>2328</v>
      </c>
      <c r="DZB16" s="49">
        <v>0</v>
      </c>
      <c r="DZC16" s="64">
        <f t="shared" si="1068"/>
        <v>11481</v>
      </c>
      <c r="DZD16" s="68">
        <f t="shared" si="1069"/>
        <v>1913.5</v>
      </c>
      <c r="DZE16" s="48">
        <v>1188</v>
      </c>
      <c r="DZF16" s="49">
        <v>4594</v>
      </c>
      <c r="DZG16" s="49">
        <v>0</v>
      </c>
      <c r="DZH16" s="49">
        <v>2114</v>
      </c>
      <c r="DZI16" s="49">
        <v>5538</v>
      </c>
      <c r="DZJ16" s="49">
        <v>3194</v>
      </c>
      <c r="DZK16" s="64">
        <f t="shared" si="1070"/>
        <v>16628</v>
      </c>
      <c r="DZL16" s="68">
        <f t="shared" si="1071"/>
        <v>2771.3333333333335</v>
      </c>
      <c r="DZM16" s="48">
        <v>3224</v>
      </c>
      <c r="DZN16" s="49">
        <v>0</v>
      </c>
      <c r="DZO16" s="49">
        <v>4301</v>
      </c>
      <c r="DZP16" s="49">
        <v>0</v>
      </c>
      <c r="DZQ16" s="49">
        <v>3294</v>
      </c>
      <c r="DZR16" s="49">
        <v>2642</v>
      </c>
      <c r="DZS16" s="64">
        <f t="shared" si="1072"/>
        <v>13461</v>
      </c>
      <c r="DZT16" s="68">
        <f t="shared" si="1073"/>
        <v>2243.5</v>
      </c>
      <c r="DZU16" s="63">
        <v>0</v>
      </c>
      <c r="DZV16" s="64">
        <v>1026</v>
      </c>
      <c r="DZW16" s="64">
        <v>717</v>
      </c>
      <c r="DZX16" s="64">
        <v>0</v>
      </c>
      <c r="DZY16" s="64">
        <v>3187</v>
      </c>
      <c r="DZZ16" s="64">
        <v>0</v>
      </c>
      <c r="EAA16" s="64">
        <f t="shared" si="1074"/>
        <v>4930</v>
      </c>
      <c r="EAB16" s="68">
        <f t="shared" si="1075"/>
        <v>821.66666666666663</v>
      </c>
      <c r="EAC16" s="48">
        <v>597</v>
      </c>
      <c r="EAD16" s="49">
        <v>4710</v>
      </c>
      <c r="EAE16" s="49">
        <v>3108</v>
      </c>
      <c r="EAF16" s="49">
        <v>1294</v>
      </c>
      <c r="EAG16" s="49">
        <v>0</v>
      </c>
      <c r="EAH16" s="49">
        <v>3256</v>
      </c>
      <c r="EAI16" s="64">
        <f t="shared" si="1076"/>
        <v>12965</v>
      </c>
      <c r="EAJ16" s="68">
        <f t="shared" si="1077"/>
        <v>2160.8333333333335</v>
      </c>
      <c r="EAK16" s="48">
        <v>0</v>
      </c>
      <c r="EAL16" s="49">
        <v>0</v>
      </c>
      <c r="EAM16" s="49">
        <v>3471</v>
      </c>
      <c r="EAN16" s="49">
        <v>3196</v>
      </c>
      <c r="EAO16" s="49">
        <v>0</v>
      </c>
      <c r="EAP16" s="49">
        <v>1414</v>
      </c>
      <c r="EAQ16" s="64">
        <f t="shared" si="1078"/>
        <v>8081</v>
      </c>
      <c r="EAR16" s="68">
        <f t="shared" si="1079"/>
        <v>1346.8333333333333</v>
      </c>
      <c r="EAS16" s="48">
        <v>0</v>
      </c>
      <c r="EAT16" s="49">
        <v>3029</v>
      </c>
      <c r="EAU16" s="49">
        <v>0</v>
      </c>
      <c r="EAV16" s="49">
        <v>0</v>
      </c>
      <c r="EAW16" s="49">
        <v>0</v>
      </c>
      <c r="EAX16" s="49">
        <v>2253</v>
      </c>
      <c r="EAY16" s="64">
        <f t="shared" si="1080"/>
        <v>5282</v>
      </c>
      <c r="EAZ16" s="68">
        <f t="shared" si="1081"/>
        <v>880.33333333333337</v>
      </c>
      <c r="EBA16" s="48">
        <v>0</v>
      </c>
      <c r="EBB16" s="49">
        <v>4497</v>
      </c>
      <c r="EBC16" s="49">
        <v>244</v>
      </c>
      <c r="EBD16" s="49">
        <v>1</v>
      </c>
      <c r="EBE16" s="49">
        <v>4316</v>
      </c>
      <c r="EBF16" s="49">
        <v>502</v>
      </c>
      <c r="EBG16" s="64">
        <f t="shared" si="1082"/>
        <v>9560</v>
      </c>
      <c r="EBH16" s="68">
        <f t="shared" si="1083"/>
        <v>1593.3333333333333</v>
      </c>
      <c r="EBI16" s="48">
        <v>0</v>
      </c>
      <c r="EBJ16" s="49">
        <v>2947</v>
      </c>
      <c r="EBK16" s="49">
        <v>3217</v>
      </c>
      <c r="EBL16" s="49">
        <v>0</v>
      </c>
      <c r="EBM16" s="49">
        <v>2399</v>
      </c>
      <c r="EBN16" s="49">
        <v>1724</v>
      </c>
      <c r="EBO16" s="64">
        <f t="shared" si="1084"/>
        <v>10287</v>
      </c>
      <c r="EBP16" s="68">
        <f t="shared" si="1085"/>
        <v>1714.5</v>
      </c>
      <c r="EBQ16" s="48">
        <v>0</v>
      </c>
      <c r="EBR16" s="49">
        <v>810</v>
      </c>
      <c r="EBS16" s="49">
        <v>4760</v>
      </c>
      <c r="EBT16" s="49">
        <v>0</v>
      </c>
      <c r="EBU16" s="49">
        <v>0</v>
      </c>
      <c r="EBV16" s="49">
        <v>1107</v>
      </c>
      <c r="EBW16" s="64">
        <f t="shared" si="1086"/>
        <v>6677</v>
      </c>
      <c r="EBX16" s="68">
        <f t="shared" si="1087"/>
        <v>1112.8333333333333</v>
      </c>
      <c r="EBY16" s="48">
        <v>0</v>
      </c>
      <c r="EBZ16" s="49">
        <v>157</v>
      </c>
      <c r="ECA16" s="49">
        <v>2181</v>
      </c>
      <c r="ECB16" s="49">
        <v>0</v>
      </c>
      <c r="ECC16" s="49">
        <v>1404</v>
      </c>
      <c r="ECD16" s="49">
        <v>1962</v>
      </c>
      <c r="ECE16" s="64">
        <f t="shared" si="1088"/>
        <v>5704</v>
      </c>
      <c r="ECF16" s="68">
        <f t="shared" si="1089"/>
        <v>950.66666666666663</v>
      </c>
      <c r="ECG16" s="48">
        <v>0</v>
      </c>
      <c r="ECH16" s="49">
        <v>1390</v>
      </c>
      <c r="ECI16" s="49">
        <v>0</v>
      </c>
      <c r="ECJ16" s="49">
        <v>1188</v>
      </c>
      <c r="ECK16" s="49">
        <v>2796</v>
      </c>
      <c r="ECL16" s="49">
        <v>0</v>
      </c>
      <c r="ECM16" s="64">
        <f t="shared" si="1090"/>
        <v>5374</v>
      </c>
      <c r="ECN16" s="68">
        <f t="shared" si="1091"/>
        <v>895.66666666666663</v>
      </c>
      <c r="ECO16" s="48">
        <v>0</v>
      </c>
      <c r="ECP16" s="49">
        <v>0</v>
      </c>
      <c r="ECQ16" s="49">
        <v>202</v>
      </c>
      <c r="ECR16" s="49">
        <v>4410</v>
      </c>
      <c r="ECS16" s="49">
        <v>736</v>
      </c>
      <c r="ECT16" s="49">
        <v>1439</v>
      </c>
      <c r="ECU16" s="64">
        <f t="shared" si="1092"/>
        <v>6787</v>
      </c>
      <c r="ECV16" s="68">
        <f t="shared" si="1093"/>
        <v>1131.1666666666667</v>
      </c>
      <c r="ECW16" s="48">
        <v>2387</v>
      </c>
      <c r="ECX16" s="49">
        <v>1808</v>
      </c>
      <c r="ECY16" s="49">
        <v>1383</v>
      </c>
      <c r="ECZ16" s="49">
        <v>2394</v>
      </c>
      <c r="EDA16" s="49">
        <v>16</v>
      </c>
      <c r="EDB16" s="49">
        <v>0</v>
      </c>
      <c r="EDC16" s="64">
        <f t="shared" si="1094"/>
        <v>7988</v>
      </c>
      <c r="EDD16" s="68">
        <f t="shared" si="1095"/>
        <v>1331.3333333333333</v>
      </c>
      <c r="EDE16" s="48">
        <v>1437</v>
      </c>
      <c r="EDF16" s="49">
        <v>1998</v>
      </c>
      <c r="EDG16" s="49">
        <v>404</v>
      </c>
      <c r="EDH16" s="49">
        <v>674</v>
      </c>
      <c r="EDI16" s="49">
        <v>1246</v>
      </c>
      <c r="EDJ16" s="49">
        <v>0</v>
      </c>
      <c r="EDK16" s="64">
        <f t="shared" si="1096"/>
        <v>5759</v>
      </c>
      <c r="EDL16" s="68">
        <f t="shared" si="1097"/>
        <v>959.83333333333337</v>
      </c>
      <c r="EDM16" s="48">
        <v>4435</v>
      </c>
      <c r="EDN16" s="49">
        <v>1033</v>
      </c>
      <c r="EDO16" s="49">
        <v>4281</v>
      </c>
      <c r="EDP16" s="49">
        <v>0</v>
      </c>
      <c r="EDQ16" s="49">
        <v>0</v>
      </c>
      <c r="EDR16" s="49">
        <v>1386</v>
      </c>
      <c r="EDS16" s="64">
        <f t="shared" si="1098"/>
        <v>11135</v>
      </c>
      <c r="EDT16" s="68">
        <f t="shared" si="1099"/>
        <v>1855.8333333333333</v>
      </c>
      <c r="EDU16" s="63">
        <v>5359</v>
      </c>
      <c r="EDV16" s="64">
        <v>2748</v>
      </c>
      <c r="EDW16" s="64">
        <v>0</v>
      </c>
      <c r="EDX16" s="64">
        <v>0</v>
      </c>
      <c r="EDY16" s="64">
        <v>0</v>
      </c>
      <c r="EDZ16" s="64">
        <v>0</v>
      </c>
      <c r="EEA16" s="64">
        <f t="shared" si="1100"/>
        <v>8107</v>
      </c>
      <c r="EEB16" s="68">
        <f t="shared" si="1101"/>
        <v>1351.1666666666667</v>
      </c>
      <c r="EEC16" s="48">
        <v>1888</v>
      </c>
      <c r="EED16" s="49">
        <v>3988</v>
      </c>
      <c r="EEE16" s="49">
        <v>2642</v>
      </c>
      <c r="EEF16" s="49">
        <v>0</v>
      </c>
      <c r="EEG16" s="49">
        <v>0</v>
      </c>
      <c r="EEH16" s="49">
        <v>4316</v>
      </c>
      <c r="EEI16" s="64">
        <f t="shared" si="1102"/>
        <v>12834</v>
      </c>
      <c r="EEJ16" s="68">
        <f t="shared" si="1103"/>
        <v>2139</v>
      </c>
      <c r="EEK16" s="63">
        <v>1097</v>
      </c>
      <c r="EEL16" s="64">
        <v>3490</v>
      </c>
      <c r="EEM16" s="64">
        <v>2951</v>
      </c>
      <c r="EEN16" s="64">
        <v>932</v>
      </c>
      <c r="EEO16" s="64">
        <v>1819</v>
      </c>
      <c r="EEP16" s="64">
        <v>3135</v>
      </c>
      <c r="EEQ16" s="64">
        <f t="shared" si="1104"/>
        <v>13424</v>
      </c>
      <c r="EER16" s="68">
        <f t="shared" si="1105"/>
        <v>2237.3333333333335</v>
      </c>
      <c r="EES16" s="48">
        <v>0</v>
      </c>
      <c r="EET16" s="49">
        <v>0</v>
      </c>
      <c r="EEU16" s="49">
        <v>3182</v>
      </c>
      <c r="EEV16" s="49">
        <v>0</v>
      </c>
      <c r="EEW16" s="49">
        <v>0</v>
      </c>
      <c r="EEX16" s="49">
        <v>540</v>
      </c>
      <c r="EEY16" s="64">
        <f t="shared" si="1106"/>
        <v>3722</v>
      </c>
      <c r="EEZ16" s="68">
        <f t="shared" si="1107"/>
        <v>620.33333333333337</v>
      </c>
      <c r="EFA16" s="63">
        <v>7480</v>
      </c>
      <c r="EFB16" s="64">
        <v>5347</v>
      </c>
      <c r="EFC16" s="64">
        <v>4688</v>
      </c>
      <c r="EFD16" s="64">
        <v>920</v>
      </c>
      <c r="EFE16" s="64">
        <v>0</v>
      </c>
      <c r="EFF16" s="64">
        <v>0</v>
      </c>
      <c r="EFG16" s="64">
        <f t="shared" si="1108"/>
        <v>18435</v>
      </c>
      <c r="EFH16" s="68">
        <f t="shared" si="1109"/>
        <v>3072.5</v>
      </c>
      <c r="EFI16" s="63">
        <v>2905</v>
      </c>
      <c r="EFJ16" s="64">
        <v>3382</v>
      </c>
      <c r="EFK16" s="64">
        <v>0</v>
      </c>
      <c r="EFL16" s="64">
        <v>1296</v>
      </c>
      <c r="EFM16" s="64">
        <v>6629</v>
      </c>
      <c r="EFN16" s="64">
        <v>1952</v>
      </c>
      <c r="EFO16" s="64">
        <f t="shared" si="1110"/>
        <v>16164</v>
      </c>
      <c r="EFP16" s="68">
        <f t="shared" si="1111"/>
        <v>2694</v>
      </c>
      <c r="EFQ16" s="48">
        <v>2673</v>
      </c>
      <c r="EFR16" s="49">
        <v>5642</v>
      </c>
      <c r="EFS16" s="49">
        <v>0</v>
      </c>
      <c r="EFT16" s="49">
        <v>1906</v>
      </c>
      <c r="EFU16" s="49">
        <v>0</v>
      </c>
      <c r="EFV16" s="49">
        <v>3192</v>
      </c>
      <c r="EFW16" s="64">
        <f t="shared" si="1112"/>
        <v>13413</v>
      </c>
      <c r="EFX16" s="68">
        <f t="shared" si="1113"/>
        <v>2235.5</v>
      </c>
      <c r="EFY16" s="63">
        <v>0</v>
      </c>
      <c r="EFZ16" s="64">
        <v>0</v>
      </c>
      <c r="EGA16" s="64">
        <v>6508</v>
      </c>
      <c r="EGB16" s="64">
        <v>1132</v>
      </c>
      <c r="EGC16" s="64">
        <v>2937</v>
      </c>
      <c r="EGD16" s="64">
        <v>2558</v>
      </c>
      <c r="EGE16" s="64">
        <f t="shared" si="1114"/>
        <v>13135</v>
      </c>
      <c r="EGF16" s="68">
        <f t="shared" si="1115"/>
        <v>2189.1666666666665</v>
      </c>
      <c r="EGG16" s="48">
        <v>2578</v>
      </c>
      <c r="EGH16" s="49">
        <v>0</v>
      </c>
      <c r="EGI16" s="49">
        <v>0</v>
      </c>
      <c r="EGJ16" s="49">
        <v>0</v>
      </c>
      <c r="EGK16" s="49">
        <v>0</v>
      </c>
      <c r="EGL16" s="49">
        <v>2065</v>
      </c>
      <c r="EGM16" s="64">
        <f t="shared" si="1116"/>
        <v>4643</v>
      </c>
      <c r="EGN16" s="68">
        <f t="shared" si="1117"/>
        <v>773.83333333333337</v>
      </c>
      <c r="EGO16" s="63">
        <v>0</v>
      </c>
      <c r="EGP16" s="64">
        <v>944</v>
      </c>
      <c r="EGQ16" s="64">
        <v>0</v>
      </c>
      <c r="EGR16" s="64">
        <v>1730</v>
      </c>
      <c r="EGS16" s="64">
        <v>2683</v>
      </c>
      <c r="EGT16" s="64">
        <v>3113</v>
      </c>
      <c r="EGU16" s="64">
        <f t="shared" si="1118"/>
        <v>8470</v>
      </c>
      <c r="EGV16" s="68">
        <f t="shared" si="1119"/>
        <v>1411.6666666666667</v>
      </c>
      <c r="EGW16" s="63">
        <v>3498</v>
      </c>
      <c r="EGX16" s="64">
        <v>1610</v>
      </c>
      <c r="EGY16" s="64">
        <v>0</v>
      </c>
      <c r="EGZ16" s="64">
        <v>0</v>
      </c>
      <c r="EHA16" s="64">
        <v>0</v>
      </c>
      <c r="EHB16" s="64">
        <v>24</v>
      </c>
      <c r="EHC16" s="64">
        <f t="shared" si="1120"/>
        <v>5132</v>
      </c>
      <c r="EHD16" s="68">
        <f t="shared" si="1121"/>
        <v>855.33333333333337</v>
      </c>
      <c r="EHE16" s="63">
        <v>651</v>
      </c>
      <c r="EHF16" s="64">
        <v>1782</v>
      </c>
      <c r="EHG16" s="64">
        <v>476</v>
      </c>
      <c r="EHH16" s="64">
        <v>3370</v>
      </c>
      <c r="EHI16" s="64">
        <v>1722</v>
      </c>
      <c r="EHJ16" s="64">
        <v>1909</v>
      </c>
      <c r="EHK16" s="64">
        <f t="shared" si="1122"/>
        <v>9910</v>
      </c>
      <c r="EHL16" s="68">
        <f t="shared" si="1123"/>
        <v>1651.6666666666667</v>
      </c>
      <c r="EHM16" s="63">
        <v>12</v>
      </c>
      <c r="EHN16" s="64">
        <v>1614</v>
      </c>
      <c r="EHO16" s="64">
        <v>0</v>
      </c>
      <c r="EHP16" s="64">
        <v>648</v>
      </c>
      <c r="EHQ16" s="64">
        <v>1859</v>
      </c>
      <c r="EHR16" s="64">
        <v>5412</v>
      </c>
      <c r="EHS16" s="64">
        <f t="shared" si="1124"/>
        <v>9545</v>
      </c>
      <c r="EHT16" s="68">
        <f t="shared" si="1125"/>
        <v>1590.8333333333333</v>
      </c>
      <c r="EHU16" s="63">
        <v>4957</v>
      </c>
      <c r="EHV16" s="64">
        <v>3619</v>
      </c>
      <c r="EHW16" s="64">
        <v>652</v>
      </c>
      <c r="EHX16" s="64">
        <v>0</v>
      </c>
      <c r="EHY16" s="64">
        <v>671</v>
      </c>
      <c r="EHZ16" s="64">
        <v>1759</v>
      </c>
      <c r="EIA16" s="64">
        <f t="shared" si="1126"/>
        <v>11658</v>
      </c>
      <c r="EIB16" s="68">
        <f t="shared" si="1127"/>
        <v>1943</v>
      </c>
      <c r="EIC16" s="48">
        <v>0</v>
      </c>
      <c r="EID16" s="49">
        <v>0</v>
      </c>
      <c r="EIE16" s="49">
        <v>46</v>
      </c>
      <c r="EIF16" s="49">
        <v>10</v>
      </c>
      <c r="EIG16" s="49">
        <v>2399</v>
      </c>
      <c r="EIH16" s="49">
        <v>3180</v>
      </c>
      <c r="EII16" s="64">
        <f t="shared" si="1128"/>
        <v>5635</v>
      </c>
      <c r="EIJ16" s="68">
        <f t="shared" si="1129"/>
        <v>939.16666666666663</v>
      </c>
      <c r="EIK16" s="48">
        <v>0</v>
      </c>
      <c r="EIL16" s="49">
        <v>2561</v>
      </c>
      <c r="EIM16" s="49">
        <v>0</v>
      </c>
      <c r="EIN16" s="49">
        <v>1162</v>
      </c>
      <c r="EIO16" s="49">
        <v>909</v>
      </c>
      <c r="EIP16" s="49">
        <v>1823</v>
      </c>
      <c r="EIQ16" s="64">
        <f t="shared" si="1130"/>
        <v>6455</v>
      </c>
      <c r="EIR16" s="68">
        <f t="shared" si="1131"/>
        <v>1075.8333333333333</v>
      </c>
      <c r="EIS16" s="63">
        <v>1236</v>
      </c>
      <c r="EIT16" s="64">
        <v>36</v>
      </c>
      <c r="EIU16" s="64">
        <v>862</v>
      </c>
      <c r="EIV16" s="64">
        <v>56</v>
      </c>
      <c r="EIW16" s="64">
        <v>3432</v>
      </c>
      <c r="EIX16" s="64">
        <v>3024</v>
      </c>
      <c r="EIY16" s="64">
        <f t="shared" si="1132"/>
        <v>8646</v>
      </c>
      <c r="EIZ16" s="68">
        <f t="shared" si="1133"/>
        <v>1441</v>
      </c>
      <c r="EJA16" s="48">
        <v>2126</v>
      </c>
      <c r="EJB16" s="49">
        <v>3762</v>
      </c>
      <c r="EJC16" s="49">
        <v>0</v>
      </c>
      <c r="EJD16" s="49">
        <v>49</v>
      </c>
      <c r="EJE16" s="49">
        <v>7152</v>
      </c>
      <c r="EJF16" s="49">
        <v>95</v>
      </c>
      <c r="EJG16" s="64">
        <f t="shared" si="1134"/>
        <v>13184</v>
      </c>
      <c r="EJH16" s="68">
        <f t="shared" si="1135"/>
        <v>2197.3333333333335</v>
      </c>
      <c r="EJI16" s="48">
        <v>3674</v>
      </c>
      <c r="EJJ16" s="49">
        <v>70</v>
      </c>
      <c r="EJK16" s="49">
        <v>0</v>
      </c>
      <c r="EJL16" s="49">
        <v>175</v>
      </c>
      <c r="EJM16" s="49">
        <v>1902</v>
      </c>
      <c r="EJN16" s="49">
        <v>440</v>
      </c>
      <c r="EJO16" s="64">
        <f t="shared" si="1136"/>
        <v>6261</v>
      </c>
      <c r="EJP16" s="68">
        <f t="shared" si="1137"/>
        <v>1043.5</v>
      </c>
      <c r="EJQ16" s="63">
        <v>1998</v>
      </c>
      <c r="EJR16" s="64">
        <v>1384</v>
      </c>
      <c r="EJS16" s="64">
        <v>1281</v>
      </c>
      <c r="EJT16" s="64">
        <v>1550</v>
      </c>
      <c r="EJU16" s="64">
        <v>3539</v>
      </c>
      <c r="EJV16" s="64">
        <v>0</v>
      </c>
      <c r="EJW16" s="64">
        <f t="shared" si="1138"/>
        <v>9752</v>
      </c>
      <c r="EJX16" s="68">
        <f t="shared" si="1139"/>
        <v>1625.3333333333333</v>
      </c>
      <c r="EJY16" s="63">
        <v>4639</v>
      </c>
      <c r="EJZ16" s="64">
        <v>1919</v>
      </c>
      <c r="EKA16" s="64">
        <v>3260</v>
      </c>
      <c r="EKB16" s="64">
        <v>950</v>
      </c>
      <c r="EKC16" s="64">
        <v>4897</v>
      </c>
      <c r="EKD16" s="64">
        <v>2931</v>
      </c>
      <c r="EKE16" s="64">
        <f t="shared" si="1140"/>
        <v>18596</v>
      </c>
      <c r="EKF16" s="68">
        <f t="shared" si="1141"/>
        <v>3099.3333333333335</v>
      </c>
      <c r="EKG16" s="48">
        <v>3455</v>
      </c>
      <c r="EKH16" s="49">
        <v>0</v>
      </c>
      <c r="EKI16" s="49">
        <v>0</v>
      </c>
      <c r="EKJ16" s="49">
        <v>594</v>
      </c>
      <c r="EKK16" s="49">
        <v>1492</v>
      </c>
      <c r="EKL16" s="49">
        <v>0</v>
      </c>
      <c r="EKM16" s="64">
        <f t="shared" si="1142"/>
        <v>5541</v>
      </c>
      <c r="EKN16" s="68">
        <f t="shared" si="1143"/>
        <v>923.5</v>
      </c>
      <c r="EKO16" s="63">
        <v>3550</v>
      </c>
      <c r="EKP16" s="64">
        <v>0</v>
      </c>
      <c r="EKQ16" s="64">
        <v>4120</v>
      </c>
      <c r="EKR16" s="64">
        <v>380</v>
      </c>
      <c r="EKS16" s="64">
        <v>1178</v>
      </c>
      <c r="EKT16" s="64">
        <v>1138</v>
      </c>
      <c r="EKU16" s="64">
        <f t="shared" si="1144"/>
        <v>10366</v>
      </c>
      <c r="EKV16" s="68">
        <f t="shared" si="1145"/>
        <v>1727.6666666666667</v>
      </c>
      <c r="EKW16" s="48">
        <v>0</v>
      </c>
      <c r="EKX16" s="49">
        <v>0</v>
      </c>
      <c r="EKY16" s="49">
        <v>2899</v>
      </c>
      <c r="EKZ16" s="49">
        <v>1700</v>
      </c>
      <c r="ELA16" s="49">
        <v>0</v>
      </c>
      <c r="ELB16" s="49">
        <v>1789</v>
      </c>
      <c r="ELC16" s="64">
        <f t="shared" si="1146"/>
        <v>6388</v>
      </c>
      <c r="ELD16" s="68">
        <f t="shared" si="1147"/>
        <v>1064.6666666666667</v>
      </c>
      <c r="ELE16" s="63">
        <v>2923</v>
      </c>
      <c r="ELF16" s="64">
        <v>0</v>
      </c>
      <c r="ELG16" s="64">
        <v>1617</v>
      </c>
      <c r="ELH16" s="64">
        <v>3224</v>
      </c>
      <c r="ELI16" s="64">
        <v>1728</v>
      </c>
      <c r="ELJ16" s="64">
        <v>0</v>
      </c>
      <c r="ELK16" s="64">
        <f t="shared" si="1148"/>
        <v>9492</v>
      </c>
      <c r="ELL16" s="184">
        <f t="shared" si="1149"/>
        <v>1582</v>
      </c>
      <c r="ELM16" s="665"/>
      <c r="ELN16" s="244">
        <v>1998</v>
      </c>
      <c r="ELO16" s="64">
        <v>3666</v>
      </c>
      <c r="ELP16" s="64">
        <v>3456</v>
      </c>
      <c r="ELQ16" s="64">
        <v>3242</v>
      </c>
      <c r="ELR16" s="64">
        <v>0</v>
      </c>
      <c r="ELS16" s="211">
        <v>0</v>
      </c>
      <c r="ELT16" s="671">
        <f t="shared" si="1150"/>
        <v>12362</v>
      </c>
      <c r="ELU16" s="211">
        <f t="shared" si="1151"/>
        <v>2060.3333333333335</v>
      </c>
      <c r="ELV16" s="244">
        <v>1242</v>
      </c>
      <c r="ELW16" s="64">
        <v>3974</v>
      </c>
      <c r="ELX16" s="64">
        <v>1771</v>
      </c>
      <c r="ELY16" s="64">
        <v>0</v>
      </c>
      <c r="ELZ16" s="64">
        <v>0</v>
      </c>
      <c r="EMA16" s="64">
        <v>3132</v>
      </c>
      <c r="EMB16" s="64">
        <f t="shared" si="1152"/>
        <v>10119</v>
      </c>
      <c r="EMC16" s="211">
        <f t="shared" si="1153"/>
        <v>1686.5</v>
      </c>
      <c r="EMD16" s="244">
        <v>1308</v>
      </c>
      <c r="EME16" s="64">
        <v>803</v>
      </c>
      <c r="EMF16" s="64">
        <v>3346</v>
      </c>
      <c r="EMG16" s="64">
        <v>0</v>
      </c>
      <c r="EMH16" s="64">
        <v>0</v>
      </c>
      <c r="EMI16" s="64">
        <v>2538</v>
      </c>
      <c r="EMJ16" s="64">
        <f t="shared" si="1154"/>
        <v>7995</v>
      </c>
      <c r="EMK16" s="211">
        <f t="shared" si="1155"/>
        <v>1332.5</v>
      </c>
      <c r="EML16" s="244">
        <v>3142</v>
      </c>
      <c r="EMM16" s="64">
        <v>0</v>
      </c>
      <c r="EMN16" s="64">
        <v>3206</v>
      </c>
      <c r="EMO16" s="64">
        <v>216</v>
      </c>
      <c r="EMP16" s="64">
        <v>2988</v>
      </c>
      <c r="EMQ16" s="64">
        <v>0</v>
      </c>
      <c r="EMR16" s="64">
        <f t="shared" si="1156"/>
        <v>9552</v>
      </c>
      <c r="EMS16" s="211">
        <f t="shared" si="1157"/>
        <v>1592</v>
      </c>
      <c r="EMT16" s="195">
        <v>0</v>
      </c>
      <c r="EMU16" s="49">
        <v>2439</v>
      </c>
      <c r="EMV16" s="49">
        <v>3280</v>
      </c>
      <c r="EMW16" s="49">
        <v>0</v>
      </c>
      <c r="EMX16" s="49">
        <v>0</v>
      </c>
      <c r="EMY16" s="49">
        <v>1458</v>
      </c>
      <c r="EMZ16" s="64">
        <f t="shared" si="1158"/>
        <v>7177</v>
      </c>
      <c r="ENA16" s="211">
        <f t="shared" si="1159"/>
        <v>1196.1666666666667</v>
      </c>
      <c r="ENB16" s="244">
        <v>2919</v>
      </c>
      <c r="ENC16" s="64">
        <v>3847</v>
      </c>
      <c r="END16" s="64">
        <v>0</v>
      </c>
      <c r="ENE16" s="64">
        <v>0</v>
      </c>
      <c r="ENF16" s="64">
        <v>2878</v>
      </c>
      <c r="ENG16" s="64">
        <v>3187</v>
      </c>
      <c r="ENH16" s="64">
        <f t="shared" si="1160"/>
        <v>12831</v>
      </c>
      <c r="ENI16" s="211">
        <f t="shared" si="1161"/>
        <v>2138.5</v>
      </c>
      <c r="ENJ16" s="195">
        <v>3260</v>
      </c>
      <c r="ENK16" s="49">
        <v>960</v>
      </c>
      <c r="ENL16" s="49">
        <v>5649</v>
      </c>
      <c r="ENM16" s="49">
        <v>141</v>
      </c>
      <c r="ENN16" s="49">
        <v>0</v>
      </c>
      <c r="ENO16" s="49">
        <v>0</v>
      </c>
      <c r="ENP16" s="64">
        <f t="shared" si="1162"/>
        <v>10010</v>
      </c>
      <c r="ENQ16" s="211">
        <f t="shared" si="1163"/>
        <v>1668.3333333333333</v>
      </c>
      <c r="ENR16" s="244">
        <v>0</v>
      </c>
      <c r="ENS16" s="64">
        <v>0</v>
      </c>
      <c r="ENT16" s="64">
        <v>0</v>
      </c>
      <c r="ENU16" s="64">
        <v>540</v>
      </c>
      <c r="ENV16" s="64">
        <v>944</v>
      </c>
      <c r="ENW16" s="64">
        <v>3244</v>
      </c>
      <c r="ENX16" s="64">
        <f t="shared" si="1164"/>
        <v>4728</v>
      </c>
      <c r="ENY16" s="211">
        <f t="shared" si="1165"/>
        <v>788</v>
      </c>
      <c r="ENZ16" s="244">
        <f>SUMIF(SUMPK!$B:$B,$B:$B,SUMPK!$O:$O)</f>
        <v>2538</v>
      </c>
      <c r="EOA16" s="64">
        <v>862</v>
      </c>
      <c r="EOB16" s="64">
        <v>2256</v>
      </c>
      <c r="EOC16" s="64">
        <v>2556</v>
      </c>
      <c r="EOD16" s="64">
        <v>0</v>
      </c>
      <c r="EOE16" s="64">
        <v>1282</v>
      </c>
      <c r="EOF16" s="64">
        <f t="shared" si="1166"/>
        <v>9494</v>
      </c>
      <c r="EOG16" s="211">
        <f t="shared" si="1167"/>
        <v>1582.3333333333333</v>
      </c>
      <c r="EOH16" s="244">
        <v>3383</v>
      </c>
      <c r="EOI16" s="64">
        <v>0</v>
      </c>
      <c r="EOJ16" s="64">
        <v>436</v>
      </c>
      <c r="EOK16" s="64">
        <v>5754</v>
      </c>
      <c r="EOL16" s="64">
        <v>3914</v>
      </c>
      <c r="EOM16" s="64">
        <v>0</v>
      </c>
      <c r="EON16" s="64">
        <f t="shared" si="1168"/>
        <v>13487</v>
      </c>
      <c r="EOO16" s="211">
        <f t="shared" si="1169"/>
        <v>2247.8333333333335</v>
      </c>
      <c r="EOP16" s="244">
        <v>0</v>
      </c>
      <c r="EOQ16" s="64">
        <v>0</v>
      </c>
      <c r="EOR16" s="64">
        <v>0</v>
      </c>
      <c r="EOS16" s="64">
        <v>648</v>
      </c>
      <c r="EOT16" s="64">
        <v>2552</v>
      </c>
      <c r="EOU16" s="64"/>
      <c r="EOV16" s="64">
        <f t="shared" si="1170"/>
        <v>3200</v>
      </c>
      <c r="EOW16" s="211">
        <f t="shared" si="1171"/>
        <v>533.33333333333337</v>
      </c>
      <c r="EOX16" s="244">
        <v>648</v>
      </c>
      <c r="EOY16" s="64">
        <v>4875</v>
      </c>
      <c r="EOZ16" s="64">
        <v>0</v>
      </c>
      <c r="EPA16" s="64">
        <v>2052</v>
      </c>
      <c r="EPB16" s="64">
        <v>3304</v>
      </c>
      <c r="EPC16" s="64">
        <v>1787</v>
      </c>
      <c r="EPD16" s="64">
        <f t="shared" si="1172"/>
        <v>12666</v>
      </c>
      <c r="EPE16" s="211">
        <f t="shared" si="1173"/>
        <v>2111</v>
      </c>
      <c r="EPF16" s="244">
        <v>1784</v>
      </c>
      <c r="EPG16" s="64">
        <v>1411</v>
      </c>
      <c r="EPH16" s="64">
        <v>0</v>
      </c>
      <c r="EPI16" s="64">
        <v>0</v>
      </c>
      <c r="EPJ16" s="64">
        <v>1920</v>
      </c>
      <c r="EPK16" s="64">
        <v>1252</v>
      </c>
      <c r="EPL16" s="64">
        <f t="shared" si="1174"/>
        <v>6367</v>
      </c>
      <c r="EPM16" s="211">
        <f t="shared" si="1175"/>
        <v>1061.1666666666667</v>
      </c>
      <c r="EPN16" s="195">
        <v>2707</v>
      </c>
      <c r="EPO16" s="49">
        <v>0</v>
      </c>
      <c r="EPP16" s="49">
        <v>2500</v>
      </c>
      <c r="EPQ16" s="49">
        <v>1350</v>
      </c>
      <c r="EPR16" s="49">
        <v>3623</v>
      </c>
      <c r="EPS16" s="49">
        <v>4675</v>
      </c>
      <c r="EPT16" s="64">
        <f t="shared" si="1176"/>
        <v>14855</v>
      </c>
      <c r="EPU16" s="211">
        <f t="shared" si="1177"/>
        <v>2475.8333333333335</v>
      </c>
      <c r="EPV16" s="244">
        <v>495</v>
      </c>
      <c r="EPW16" s="64">
        <v>2700</v>
      </c>
      <c r="EPX16" s="64">
        <v>4535</v>
      </c>
      <c r="EPY16" s="64">
        <v>3998</v>
      </c>
      <c r="EPZ16" s="64">
        <v>270</v>
      </c>
      <c r="EQA16" s="64">
        <v>607</v>
      </c>
      <c r="EQB16" s="64">
        <f t="shared" si="1178"/>
        <v>12605</v>
      </c>
      <c r="EQC16" s="211">
        <f t="shared" si="1179"/>
        <v>2100.8333333333335</v>
      </c>
      <c r="EQD16" s="195">
        <v>0</v>
      </c>
      <c r="EQE16" s="49">
        <v>3343</v>
      </c>
      <c r="EQF16" s="49">
        <v>1465</v>
      </c>
      <c r="EQG16" s="49">
        <v>0</v>
      </c>
      <c r="EQH16" s="49">
        <v>3313</v>
      </c>
      <c r="EQI16" s="49">
        <v>1087</v>
      </c>
      <c r="EQJ16" s="64">
        <f t="shared" si="1180"/>
        <v>9208</v>
      </c>
      <c r="EQK16" s="211">
        <f t="shared" si="1181"/>
        <v>1534.6666666666667</v>
      </c>
      <c r="EQL16" s="244">
        <v>0</v>
      </c>
      <c r="EQM16" s="64">
        <v>1797</v>
      </c>
      <c r="EQN16" s="64">
        <v>1877</v>
      </c>
      <c r="EQO16" s="64">
        <v>44</v>
      </c>
      <c r="EQP16" s="64">
        <v>2268</v>
      </c>
      <c r="EQQ16" s="64">
        <v>876</v>
      </c>
      <c r="EQR16" s="64">
        <f t="shared" si="1182"/>
        <v>6862</v>
      </c>
      <c r="EQS16" s="211">
        <f t="shared" si="1183"/>
        <v>1143.6666666666667</v>
      </c>
      <c r="EQT16" s="244">
        <v>0</v>
      </c>
      <c r="EQU16" s="64">
        <v>2862</v>
      </c>
      <c r="EQV16" s="64">
        <v>941</v>
      </c>
      <c r="EQW16" s="64">
        <v>972</v>
      </c>
      <c r="EQX16" s="64">
        <v>3515</v>
      </c>
      <c r="EQY16" s="64">
        <v>3429</v>
      </c>
      <c r="EQZ16" s="64">
        <f t="shared" si="1184"/>
        <v>11719</v>
      </c>
      <c r="ERA16" s="211">
        <f t="shared" si="1185"/>
        <v>1953.1666666666667</v>
      </c>
      <c r="ERB16" s="195">
        <v>0</v>
      </c>
      <c r="ERC16" s="49">
        <v>0</v>
      </c>
      <c r="ERD16" s="49">
        <v>0</v>
      </c>
      <c r="ERE16" s="49">
        <v>0</v>
      </c>
      <c r="ERF16" s="49">
        <v>1782</v>
      </c>
      <c r="ERG16" s="49">
        <v>2413</v>
      </c>
      <c r="ERH16" s="64">
        <f t="shared" si="1186"/>
        <v>4195</v>
      </c>
      <c r="ERI16" s="211">
        <f t="shared" si="1187"/>
        <v>699.16666666666663</v>
      </c>
      <c r="ERJ16" s="195">
        <v>0</v>
      </c>
      <c r="ERK16" s="49">
        <v>4657</v>
      </c>
      <c r="ERL16" s="49">
        <v>2596</v>
      </c>
      <c r="ERM16" s="49">
        <v>0</v>
      </c>
      <c r="ERN16" s="49">
        <v>3190</v>
      </c>
      <c r="ERO16" s="49">
        <v>3250</v>
      </c>
      <c r="ERP16" s="64">
        <f t="shared" si="1188"/>
        <v>13693</v>
      </c>
      <c r="ERQ16" s="211">
        <f t="shared" si="1189"/>
        <v>2282.1666666666665</v>
      </c>
      <c r="ERR16" s="195">
        <v>0</v>
      </c>
      <c r="ERS16" s="49">
        <v>1801</v>
      </c>
      <c r="ERT16" s="49">
        <v>0</v>
      </c>
      <c r="ERU16" s="49">
        <v>0</v>
      </c>
      <c r="ERV16" s="49">
        <v>3227</v>
      </c>
      <c r="ERW16" s="49">
        <v>2862</v>
      </c>
      <c r="ERX16" s="64">
        <f t="shared" si="1190"/>
        <v>7890</v>
      </c>
      <c r="ERY16" s="211">
        <f t="shared" si="1191"/>
        <v>1315</v>
      </c>
      <c r="ERZ16" s="195">
        <v>338</v>
      </c>
      <c r="ESA16" s="49">
        <v>1350</v>
      </c>
      <c r="ESB16" s="49">
        <v>218</v>
      </c>
      <c r="ESC16" s="49">
        <v>0</v>
      </c>
      <c r="ESD16" s="49">
        <v>594</v>
      </c>
      <c r="ESE16" s="49">
        <v>2045</v>
      </c>
      <c r="ESF16" s="64">
        <f t="shared" si="1192"/>
        <v>4545</v>
      </c>
      <c r="ESG16" s="211">
        <f t="shared" si="1193"/>
        <v>757.5</v>
      </c>
      <c r="ESH16" s="195">
        <v>505</v>
      </c>
      <c r="ESI16" s="49">
        <v>0</v>
      </c>
      <c r="ESJ16" s="49">
        <v>2421</v>
      </c>
      <c r="ESK16" s="49">
        <v>432</v>
      </c>
      <c r="ESL16" s="49">
        <v>1941</v>
      </c>
      <c r="ESM16" s="49">
        <v>3210</v>
      </c>
      <c r="ESN16" s="64">
        <f t="shared" si="1194"/>
        <v>8509</v>
      </c>
      <c r="ESO16" s="211">
        <f t="shared" si="1195"/>
        <v>1418.1666666666667</v>
      </c>
      <c r="ESP16" s="195">
        <v>3257</v>
      </c>
      <c r="ESQ16" s="49">
        <v>0</v>
      </c>
      <c r="ESR16" s="49">
        <v>0</v>
      </c>
      <c r="ESS16" s="49">
        <v>3890</v>
      </c>
      <c r="EST16" s="49">
        <v>0</v>
      </c>
      <c r="ESU16" s="49">
        <v>1953</v>
      </c>
      <c r="ESV16" s="64">
        <f t="shared" si="1196"/>
        <v>9100</v>
      </c>
      <c r="ESW16" s="211">
        <f t="shared" si="1197"/>
        <v>1516.6666666666667</v>
      </c>
      <c r="ESX16" s="346">
        <v>172</v>
      </c>
      <c r="ESY16" s="343">
        <v>0</v>
      </c>
      <c r="ESZ16" s="343">
        <v>0</v>
      </c>
      <c r="ETA16" s="343">
        <v>2280</v>
      </c>
      <c r="ETB16" s="343">
        <v>2381</v>
      </c>
      <c r="ETC16" s="343">
        <v>2782</v>
      </c>
      <c r="ETD16" s="322">
        <f t="shared" si="1198"/>
        <v>7615</v>
      </c>
      <c r="ETE16" s="736">
        <f t="shared" si="1199"/>
        <v>1269.1666666666667</v>
      </c>
      <c r="ETF16" s="458">
        <v>1381</v>
      </c>
      <c r="ETG16" s="83">
        <v>2359</v>
      </c>
      <c r="ETH16" s="83">
        <v>0</v>
      </c>
      <c r="ETI16" s="83">
        <v>0</v>
      </c>
      <c r="ETJ16" s="83">
        <v>626</v>
      </c>
      <c r="ETK16" s="83">
        <v>3080</v>
      </c>
      <c r="ETL16" s="64">
        <f t="shared" si="1200"/>
        <v>7446</v>
      </c>
      <c r="ETM16" s="211">
        <f t="shared" si="1201"/>
        <v>1241</v>
      </c>
      <c r="ETN16" s="195">
        <v>1911</v>
      </c>
      <c r="ETO16" s="49">
        <v>1175</v>
      </c>
      <c r="ETP16" s="49">
        <v>2359</v>
      </c>
      <c r="ETQ16" s="49">
        <v>0</v>
      </c>
      <c r="ETR16" s="49">
        <v>794</v>
      </c>
      <c r="ETS16" s="49">
        <v>2916</v>
      </c>
      <c r="ETT16" s="808">
        <f t="shared" si="1202"/>
        <v>9155</v>
      </c>
      <c r="ETU16" s="211">
        <f t="shared" si="1203"/>
        <v>1525.8333333333333</v>
      </c>
      <c r="ETV16" s="195">
        <v>3616</v>
      </c>
      <c r="ETW16" s="49">
        <v>170</v>
      </c>
      <c r="ETX16" s="49">
        <v>0</v>
      </c>
      <c r="ETY16" s="49">
        <v>2495</v>
      </c>
      <c r="ETZ16" s="49">
        <v>3035</v>
      </c>
      <c r="EUA16" s="49">
        <v>0</v>
      </c>
      <c r="EUB16" s="808">
        <f t="shared" si="1204"/>
        <v>9316</v>
      </c>
      <c r="EUC16" s="211">
        <f t="shared" si="1205"/>
        <v>1552.6666666666667</v>
      </c>
      <c r="EUD16" s="829">
        <v>2836</v>
      </c>
      <c r="EUE16" s="49">
        <v>2</v>
      </c>
      <c r="EUF16" s="49">
        <v>0</v>
      </c>
      <c r="EUG16" s="49">
        <v>0</v>
      </c>
      <c r="EUH16" s="49">
        <v>0</v>
      </c>
      <c r="EUI16" s="830">
        <v>1680</v>
      </c>
      <c r="EUJ16" s="826">
        <f t="shared" si="1206"/>
        <v>4518</v>
      </c>
      <c r="EUK16" s="211">
        <f t="shared" si="1207"/>
        <v>753</v>
      </c>
      <c r="EUL16" s="458">
        <v>540</v>
      </c>
      <c r="EUM16" s="83">
        <v>1967</v>
      </c>
      <c r="EUN16" s="83">
        <v>0</v>
      </c>
      <c r="EUO16" s="83">
        <v>316</v>
      </c>
      <c r="EUP16" s="83">
        <v>0</v>
      </c>
      <c r="EUQ16" s="83">
        <v>2537</v>
      </c>
      <c r="EUR16" s="808">
        <f t="shared" si="1208"/>
        <v>5360</v>
      </c>
      <c r="EUS16" s="211">
        <f t="shared" si="1209"/>
        <v>893.33333333333337</v>
      </c>
      <c r="EUT16" s="458">
        <v>2740</v>
      </c>
      <c r="EUU16" s="83">
        <v>2084</v>
      </c>
      <c r="EUV16" s="83">
        <v>0</v>
      </c>
      <c r="EUW16" s="83">
        <v>1787</v>
      </c>
      <c r="EUX16" s="83">
        <v>2719</v>
      </c>
      <c r="EUY16" s="83">
        <v>2670</v>
      </c>
      <c r="EUZ16" s="808">
        <f t="shared" si="1210"/>
        <v>12000</v>
      </c>
      <c r="EVA16" s="211">
        <f t="shared" si="1211"/>
        <v>2000</v>
      </c>
      <c r="EVB16" s="195">
        <v>1297</v>
      </c>
      <c r="EVC16" s="49">
        <v>2236</v>
      </c>
      <c r="EVD16" s="49">
        <v>168</v>
      </c>
      <c r="EVE16" s="49">
        <v>896</v>
      </c>
      <c r="EVF16" s="49">
        <v>0</v>
      </c>
      <c r="EVG16" s="49">
        <v>0</v>
      </c>
      <c r="EVH16" s="808">
        <f t="shared" si="1212"/>
        <v>4597</v>
      </c>
      <c r="EVI16" s="211">
        <f t="shared" si="1213"/>
        <v>766.16666666666663</v>
      </c>
      <c r="EVJ16" s="195">
        <v>1551</v>
      </c>
      <c r="EVK16" s="49">
        <v>658</v>
      </c>
      <c r="EVL16" s="49">
        <v>1667</v>
      </c>
      <c r="EVM16" s="49">
        <v>1430</v>
      </c>
      <c r="EVN16" s="49">
        <v>1277</v>
      </c>
      <c r="EVO16" s="49">
        <v>1611</v>
      </c>
      <c r="EVP16" s="808">
        <f t="shared" si="1214"/>
        <v>8194</v>
      </c>
      <c r="EVQ16" s="211">
        <f t="shared" si="1215"/>
        <v>1365.6666666666667</v>
      </c>
      <c r="EVR16" s="195">
        <v>2898</v>
      </c>
      <c r="EVS16" s="49">
        <v>0</v>
      </c>
      <c r="EVT16" s="49">
        <v>2461</v>
      </c>
      <c r="EVU16" s="49">
        <v>324</v>
      </c>
      <c r="EVV16" s="49">
        <v>2957</v>
      </c>
      <c r="EVW16" s="49">
        <v>2949</v>
      </c>
      <c r="EVX16" s="808">
        <f t="shared" si="1216"/>
        <v>11589</v>
      </c>
      <c r="EVY16" s="211">
        <f t="shared" si="1217"/>
        <v>1931.5</v>
      </c>
      <c r="EVZ16" s="195">
        <v>3537</v>
      </c>
      <c r="EWA16" s="49">
        <v>2849</v>
      </c>
      <c r="EWB16" s="49">
        <v>3338</v>
      </c>
      <c r="EWC16" s="49">
        <v>1315</v>
      </c>
      <c r="EWD16" s="49">
        <v>1758</v>
      </c>
      <c r="EWE16" s="49">
        <v>3043</v>
      </c>
      <c r="EWF16" s="808">
        <f t="shared" si="1218"/>
        <v>15840</v>
      </c>
      <c r="EWG16" s="211">
        <f t="shared" si="1219"/>
        <v>2640</v>
      </c>
      <c r="EWH16" s="195">
        <v>4860</v>
      </c>
      <c r="EWI16" s="49">
        <v>157</v>
      </c>
      <c r="EWJ16" s="49">
        <v>0</v>
      </c>
      <c r="EWK16" s="49">
        <v>0</v>
      </c>
      <c r="EWL16" s="49">
        <v>4340</v>
      </c>
      <c r="EWM16" s="49">
        <v>4830</v>
      </c>
      <c r="EWN16" s="808">
        <f t="shared" si="1220"/>
        <v>14187</v>
      </c>
      <c r="EWO16" s="211">
        <f t="shared" si="1221"/>
        <v>2364.5</v>
      </c>
      <c r="EWP16" s="195">
        <v>0</v>
      </c>
      <c r="EWQ16" s="49">
        <v>0</v>
      </c>
      <c r="EWR16" s="49">
        <v>0</v>
      </c>
      <c r="EWS16" s="49">
        <v>794</v>
      </c>
      <c r="EWT16" s="49">
        <v>2424</v>
      </c>
      <c r="EWU16" s="49">
        <v>1928</v>
      </c>
      <c r="EWV16" s="808">
        <f t="shared" si="1222"/>
        <v>5146</v>
      </c>
      <c r="EWW16" s="211">
        <f t="shared" si="1223"/>
        <v>857.66666666666663</v>
      </c>
      <c r="EWX16" s="244">
        <v>2896</v>
      </c>
      <c r="EWY16" s="64">
        <v>1607</v>
      </c>
      <c r="EWZ16" s="64">
        <v>1079</v>
      </c>
      <c r="EXA16" s="64">
        <v>1079</v>
      </c>
      <c r="EXB16" s="64">
        <v>1501</v>
      </c>
      <c r="EXC16" s="64">
        <v>88</v>
      </c>
      <c r="EXD16" s="808">
        <f t="shared" si="1224"/>
        <v>8250</v>
      </c>
      <c r="EXE16" s="211">
        <f t="shared" si="1225"/>
        <v>1375</v>
      </c>
      <c r="EXF16" s="195">
        <v>399</v>
      </c>
      <c r="EXG16" s="49">
        <v>2775</v>
      </c>
      <c r="EXH16" s="49">
        <v>2410</v>
      </c>
      <c r="EXI16" s="49">
        <v>0</v>
      </c>
      <c r="EXJ16" s="49">
        <v>4716</v>
      </c>
      <c r="EXK16" s="49">
        <v>3099</v>
      </c>
      <c r="EXL16" s="808">
        <f t="shared" si="1226"/>
        <v>13399</v>
      </c>
      <c r="EXM16" s="211">
        <f t="shared" si="1227"/>
        <v>2233.1666666666665</v>
      </c>
      <c r="EXN16" s="244">
        <v>981</v>
      </c>
      <c r="EXO16" s="64">
        <v>2624</v>
      </c>
      <c r="EXP16" s="64">
        <v>341</v>
      </c>
      <c r="EXQ16" s="64">
        <v>1566</v>
      </c>
      <c r="EXR16" s="64">
        <v>3766</v>
      </c>
      <c r="EXS16" s="64"/>
      <c r="EXT16" s="808">
        <f t="shared" si="1228"/>
        <v>9278</v>
      </c>
      <c r="EXU16" s="211">
        <f t="shared" si="1229"/>
        <v>1546.3333333333333</v>
      </c>
      <c r="EXV16" s="195">
        <v>74</v>
      </c>
      <c r="EXW16" s="49">
        <v>3160</v>
      </c>
      <c r="EXX16" s="49">
        <v>1047</v>
      </c>
      <c r="EXY16" s="49">
        <v>0</v>
      </c>
      <c r="EXZ16" s="49">
        <v>1586</v>
      </c>
      <c r="EYA16" s="49">
        <v>918</v>
      </c>
      <c r="EYB16" s="808">
        <f t="shared" si="1230"/>
        <v>6785</v>
      </c>
      <c r="EYC16" s="211">
        <f t="shared" si="1231"/>
        <v>1130.8333333333333</v>
      </c>
      <c r="EYD16" s="458">
        <v>2737</v>
      </c>
      <c r="EYE16" s="83">
        <v>2044</v>
      </c>
      <c r="EYF16" s="83">
        <v>2217</v>
      </c>
      <c r="EYG16" s="83">
        <v>2090</v>
      </c>
      <c r="EYH16" s="83">
        <v>1600</v>
      </c>
      <c r="EYI16" s="83">
        <v>2432</v>
      </c>
      <c r="EYJ16" s="808">
        <f t="shared" si="1232"/>
        <v>13120</v>
      </c>
      <c r="EYK16" s="211">
        <f t="shared" si="1233"/>
        <v>2186.6666666666665</v>
      </c>
      <c r="EYL16" s="195">
        <v>2142</v>
      </c>
      <c r="EYM16" s="49">
        <v>751</v>
      </c>
      <c r="EYN16" s="49">
        <v>2160</v>
      </c>
      <c r="EYO16" s="49">
        <v>2578</v>
      </c>
      <c r="EYP16" s="49">
        <v>275</v>
      </c>
      <c r="EYQ16" s="49">
        <v>0</v>
      </c>
      <c r="EYR16" s="808">
        <f t="shared" si="1234"/>
        <v>7906</v>
      </c>
      <c r="EYS16" s="211">
        <f t="shared" si="1235"/>
        <v>1317.6666666666667</v>
      </c>
      <c r="EYT16" s="195">
        <v>2934</v>
      </c>
      <c r="EYU16" s="49">
        <v>1440</v>
      </c>
      <c r="EYV16" s="49">
        <v>858</v>
      </c>
      <c r="EYW16" s="49">
        <v>1934</v>
      </c>
      <c r="EYX16" s="49">
        <v>3055</v>
      </c>
      <c r="EYY16" s="49">
        <v>20</v>
      </c>
      <c r="EYZ16" s="808">
        <f t="shared" si="1236"/>
        <v>10241</v>
      </c>
      <c r="EZA16" s="211">
        <f t="shared" si="1237"/>
        <v>1706.8333333333333</v>
      </c>
      <c r="EZB16" s="195">
        <v>1940</v>
      </c>
      <c r="EZC16" s="49">
        <v>1043</v>
      </c>
      <c r="EZD16" s="49">
        <v>3244</v>
      </c>
      <c r="EZE16" s="49">
        <v>3024</v>
      </c>
      <c r="EZF16" s="49">
        <v>3082</v>
      </c>
      <c r="EZG16" s="49">
        <v>1310</v>
      </c>
      <c r="EZH16" s="808">
        <f t="shared" si="1238"/>
        <v>13643</v>
      </c>
      <c r="EZI16" s="211">
        <f t="shared" si="1239"/>
        <v>2273.8333333333335</v>
      </c>
      <c r="EZJ16" s="195">
        <v>4010</v>
      </c>
      <c r="EZK16" s="49">
        <v>3521</v>
      </c>
      <c r="EZL16" s="49">
        <v>0</v>
      </c>
      <c r="EZM16" s="49">
        <v>2728</v>
      </c>
      <c r="EZN16" s="49">
        <v>2070</v>
      </c>
      <c r="EZO16" s="49">
        <v>0</v>
      </c>
      <c r="EZP16" s="872">
        <f t="shared" si="1240"/>
        <v>12329</v>
      </c>
      <c r="EZQ16" s="873">
        <f t="shared" si="1241"/>
        <v>2054.8333333333335</v>
      </c>
      <c r="EZR16" s="195">
        <v>4583</v>
      </c>
      <c r="EZS16" s="49">
        <v>4989</v>
      </c>
      <c r="EZT16" s="49">
        <v>0</v>
      </c>
      <c r="EZU16" s="49">
        <v>3265</v>
      </c>
      <c r="EZV16" s="49">
        <v>0</v>
      </c>
      <c r="EZW16" s="49">
        <v>12</v>
      </c>
      <c r="EZX16" s="872">
        <f t="shared" si="1242"/>
        <v>12849</v>
      </c>
      <c r="EZY16" s="873">
        <f t="shared" si="1243"/>
        <v>2141.5</v>
      </c>
      <c r="EZZ16" s="195">
        <v>0</v>
      </c>
      <c r="FAA16" s="49">
        <v>0</v>
      </c>
      <c r="FAB16" s="49">
        <v>2213</v>
      </c>
      <c r="FAC16" s="49">
        <v>190</v>
      </c>
      <c r="FAD16" s="49">
        <v>2815</v>
      </c>
      <c r="FAE16" s="49">
        <v>0</v>
      </c>
      <c r="FAF16" s="872">
        <f t="shared" si="1244"/>
        <v>5218</v>
      </c>
      <c r="FAG16" s="873">
        <f t="shared" si="1245"/>
        <v>869.66666666666663</v>
      </c>
      <c r="FAH16" s="195">
        <v>2598</v>
      </c>
      <c r="FAI16" s="49">
        <v>871</v>
      </c>
      <c r="FAJ16" s="49">
        <v>0</v>
      </c>
      <c r="FAK16" s="49">
        <v>932</v>
      </c>
      <c r="FAL16" s="49">
        <v>2761</v>
      </c>
      <c r="FAM16" s="49">
        <v>2127</v>
      </c>
      <c r="FAN16" s="872">
        <f t="shared" si="1246"/>
        <v>9289</v>
      </c>
      <c r="FAO16" s="873">
        <f t="shared" si="1247"/>
        <v>1548.1666666666667</v>
      </c>
      <c r="FAP16" s="195">
        <v>2923</v>
      </c>
      <c r="FAQ16" s="49">
        <v>0</v>
      </c>
      <c r="FAR16" s="49">
        <v>1518</v>
      </c>
      <c r="FAS16" s="49">
        <v>1296</v>
      </c>
      <c r="FAT16" s="49">
        <v>2696</v>
      </c>
      <c r="FAU16" s="49"/>
      <c r="FAV16" s="872">
        <f t="shared" si="1248"/>
        <v>8433</v>
      </c>
      <c r="FAW16" s="873">
        <f t="shared" si="1249"/>
        <v>1405.5</v>
      </c>
    </row>
    <row r="17" spans="1:4105" ht="15" customHeight="1" x14ac:dyDescent="0.2">
      <c r="A17" s="21">
        <v>11</v>
      </c>
      <c r="B17" s="21" t="s">
        <v>207</v>
      </c>
      <c r="C17" s="275" t="s">
        <v>218</v>
      </c>
      <c r="D17" s="21">
        <v>50</v>
      </c>
      <c r="E17" s="24">
        <v>0</v>
      </c>
      <c r="F17" s="24">
        <v>28187</v>
      </c>
      <c r="G17" s="24"/>
      <c r="H17" s="24"/>
      <c r="I17" s="24"/>
      <c r="J17" s="360">
        <f>SUMIF(SUMPK!$B:$B,$B:$B,SUMPK!$O:$O)</f>
        <v>4249</v>
      </c>
      <c r="K17" s="24"/>
      <c r="L17" s="24">
        <f>F17+H17-J17</f>
        <v>23938</v>
      </c>
      <c r="M17" s="24">
        <f t="shared" si="570"/>
        <v>23938</v>
      </c>
      <c r="N17" s="15">
        <v>8436.8333333333339</v>
      </c>
      <c r="O17" s="276">
        <f t="shared" si="0"/>
        <v>2.8373204796428357</v>
      </c>
      <c r="P17" s="15">
        <v>6584.666666666667</v>
      </c>
      <c r="Q17" s="276">
        <f t="shared" si="571"/>
        <v>21.812493672167662</v>
      </c>
      <c r="R17" s="277">
        <f t="shared" si="572"/>
        <v>7023.0769230769229</v>
      </c>
      <c r="S17" s="222">
        <v>182600</v>
      </c>
      <c r="T17" s="276">
        <f t="shared" si="573"/>
        <v>3.4084775465498356</v>
      </c>
      <c r="U17" s="278"/>
      <c r="V17" s="277">
        <f t="shared" si="1"/>
        <v>3.4084775465498356</v>
      </c>
      <c r="W17" s="279">
        <f t="shared" si="1252"/>
        <v>1</v>
      </c>
      <c r="X17" s="299"/>
      <c r="Y17" s="280" t="e">
        <f>#REF!+#REF!</f>
        <v>#REF!</v>
      </c>
      <c r="Z17" s="280" t="e">
        <f t="shared" si="1257"/>
        <v>#REF!</v>
      </c>
      <c r="AA17" s="280" t="e">
        <f>M17/Z17</f>
        <v>#REF!</v>
      </c>
      <c r="AB17" s="280" t="e">
        <f>(M17+U17)/Z17</f>
        <v>#REF!</v>
      </c>
      <c r="AC17" s="662">
        <v>12</v>
      </c>
      <c r="AD17" s="648">
        <v>14898</v>
      </c>
      <c r="AE17" s="49">
        <v>5648</v>
      </c>
      <c r="AF17" s="49">
        <v>16145</v>
      </c>
      <c r="AG17" s="49">
        <v>3188</v>
      </c>
      <c r="AH17" s="49">
        <v>3717</v>
      </c>
      <c r="AI17" s="49">
        <v>6184</v>
      </c>
      <c r="AJ17" s="42">
        <f t="shared" si="3"/>
        <v>49780</v>
      </c>
      <c r="AK17" s="43">
        <f t="shared" si="4"/>
        <v>8296.6666666666661</v>
      </c>
      <c r="AL17" s="48">
        <v>7854</v>
      </c>
      <c r="AM17" s="49">
        <v>6349</v>
      </c>
      <c r="AN17" s="49">
        <v>8638</v>
      </c>
      <c r="AO17" s="49">
        <v>14939</v>
      </c>
      <c r="AP17" s="49">
        <v>3689</v>
      </c>
      <c r="AQ17" s="49">
        <v>12676</v>
      </c>
      <c r="AR17" s="42">
        <f t="shared" si="5"/>
        <v>54145</v>
      </c>
      <c r="AS17" s="43">
        <f t="shared" si="6"/>
        <v>9024.1666666666661</v>
      </c>
      <c r="AT17" s="48">
        <v>16548</v>
      </c>
      <c r="AU17" s="49">
        <v>7038</v>
      </c>
      <c r="AV17" s="49">
        <v>8067</v>
      </c>
      <c r="AW17" s="49">
        <v>7981</v>
      </c>
      <c r="AX17" s="49">
        <v>11608</v>
      </c>
      <c r="AY17" s="49">
        <v>15513</v>
      </c>
      <c r="AZ17" s="42">
        <f t="shared" si="7"/>
        <v>66755</v>
      </c>
      <c r="BA17" s="43">
        <f t="shared" si="8"/>
        <v>11125.833333333334</v>
      </c>
      <c r="BB17" s="48">
        <v>6652</v>
      </c>
      <c r="BC17" s="49">
        <v>3619</v>
      </c>
      <c r="BD17" s="49">
        <v>7990</v>
      </c>
      <c r="BE17" s="49">
        <v>6125</v>
      </c>
      <c r="BF17" s="49">
        <v>641</v>
      </c>
      <c r="BG17" s="49">
        <v>10764</v>
      </c>
      <c r="BH17" s="42">
        <f t="shared" si="9"/>
        <v>35791</v>
      </c>
      <c r="BI17" s="43">
        <f t="shared" si="10"/>
        <v>5965.166666666667</v>
      </c>
      <c r="BJ17" s="48">
        <v>3621</v>
      </c>
      <c r="BK17" s="49">
        <v>1566</v>
      </c>
      <c r="BL17" s="49">
        <v>5006</v>
      </c>
      <c r="BM17" s="49">
        <v>5600</v>
      </c>
      <c r="BN17" s="49">
        <v>7032</v>
      </c>
      <c r="BO17" s="49">
        <v>2854</v>
      </c>
      <c r="BP17" s="42">
        <f t="shared" si="11"/>
        <v>25679</v>
      </c>
      <c r="BQ17" s="43">
        <f t="shared" si="12"/>
        <v>4279.833333333333</v>
      </c>
      <c r="BR17" s="48">
        <v>5511</v>
      </c>
      <c r="BS17" s="49">
        <v>4929</v>
      </c>
      <c r="BT17" s="49">
        <v>4216</v>
      </c>
      <c r="BU17" s="49">
        <v>4124</v>
      </c>
      <c r="BV17" s="49">
        <v>485</v>
      </c>
      <c r="BW17" s="49">
        <v>15356</v>
      </c>
      <c r="BX17" s="42">
        <f t="shared" si="13"/>
        <v>34621</v>
      </c>
      <c r="BY17" s="43">
        <f t="shared" si="14"/>
        <v>5770.166666666667</v>
      </c>
      <c r="BZ17" s="48">
        <v>860</v>
      </c>
      <c r="CA17" s="49">
        <v>7850</v>
      </c>
      <c r="CB17" s="49">
        <f>201+360</f>
        <v>561</v>
      </c>
      <c r="CC17" s="49">
        <v>21</v>
      </c>
      <c r="CD17" s="49">
        <v>7877</v>
      </c>
      <c r="CE17" s="49">
        <v>6371</v>
      </c>
      <c r="CF17" s="42">
        <f t="shared" si="15"/>
        <v>23540</v>
      </c>
      <c r="CG17" s="43">
        <f t="shared" si="16"/>
        <v>3923.3333333333335</v>
      </c>
      <c r="CH17" s="63">
        <v>6196</v>
      </c>
      <c r="CI17" s="64">
        <v>9021</v>
      </c>
      <c r="CJ17" s="64">
        <v>1572</v>
      </c>
      <c r="CK17" s="64">
        <v>116</v>
      </c>
      <c r="CL17" s="64">
        <v>14</v>
      </c>
      <c r="CM17" s="64">
        <v>6581</v>
      </c>
      <c r="CN17" s="42">
        <f t="shared" si="17"/>
        <v>23500</v>
      </c>
      <c r="CO17" s="43">
        <f t="shared" si="18"/>
        <v>3916.6666666666665</v>
      </c>
      <c r="CP17" s="48">
        <v>2742</v>
      </c>
      <c r="CQ17" s="49"/>
      <c r="CR17" s="49"/>
      <c r="CS17" s="49">
        <v>1300</v>
      </c>
      <c r="CT17" s="49">
        <v>8348</v>
      </c>
      <c r="CU17" s="49">
        <v>3105</v>
      </c>
      <c r="CV17" s="42">
        <f t="shared" si="19"/>
        <v>15495</v>
      </c>
      <c r="CW17" s="43">
        <f t="shared" si="20"/>
        <v>2582.5</v>
      </c>
      <c r="CX17" s="22">
        <f>12+4860</f>
        <v>4872</v>
      </c>
      <c r="CY17" s="49"/>
      <c r="CZ17" s="49">
        <v>3132</v>
      </c>
      <c r="DA17" s="49">
        <f>200+1517</f>
        <v>1717</v>
      </c>
      <c r="DB17" s="49">
        <v>6149</v>
      </c>
      <c r="DC17" s="49">
        <v>3904</v>
      </c>
      <c r="DD17" s="42">
        <f t="shared" si="21"/>
        <v>19774</v>
      </c>
      <c r="DE17" s="43">
        <f t="shared" si="22"/>
        <v>3295.6666666666665</v>
      </c>
      <c r="DF17" s="48">
        <v>320</v>
      </c>
      <c r="DG17" s="49">
        <v>3279</v>
      </c>
      <c r="DH17" s="49">
        <v>9388</v>
      </c>
      <c r="DI17" s="49">
        <v>11171</v>
      </c>
      <c r="DJ17" s="49">
        <v>1448</v>
      </c>
      <c r="DK17" s="49">
        <f>100+10309+12</f>
        <v>10421</v>
      </c>
      <c r="DL17" s="42">
        <f t="shared" si="23"/>
        <v>36027</v>
      </c>
      <c r="DM17" s="43">
        <f t="shared" si="24"/>
        <v>6004.5</v>
      </c>
      <c r="DN17" s="48">
        <v>1874</v>
      </c>
      <c r="DO17" s="49">
        <v>763</v>
      </c>
      <c r="DP17" s="49"/>
      <c r="DQ17" s="49">
        <v>6805</v>
      </c>
      <c r="DR17" s="49">
        <v>3132</v>
      </c>
      <c r="DS17" s="49">
        <v>6480</v>
      </c>
      <c r="DT17" s="42">
        <f t="shared" si="25"/>
        <v>19054</v>
      </c>
      <c r="DU17" s="43">
        <f t="shared" si="26"/>
        <v>3175.6666666666665</v>
      </c>
      <c r="DV17" s="48">
        <f>496+2288</f>
        <v>2784</v>
      </c>
      <c r="DW17" s="49">
        <v>7938</v>
      </c>
      <c r="DX17" s="49">
        <v>3520</v>
      </c>
      <c r="DY17" s="49"/>
      <c r="DZ17" s="49">
        <v>9181</v>
      </c>
      <c r="EA17" s="49">
        <v>8520</v>
      </c>
      <c r="EB17" s="42">
        <f t="shared" si="27"/>
        <v>31943</v>
      </c>
      <c r="EC17" s="43">
        <f t="shared" si="28"/>
        <v>5323.833333333333</v>
      </c>
      <c r="ED17" s="48">
        <v>13588</v>
      </c>
      <c r="EE17" s="49">
        <v>3094</v>
      </c>
      <c r="EF17" s="49">
        <v>13234</v>
      </c>
      <c r="EG17" s="49">
        <v>7884</v>
      </c>
      <c r="EH17" s="49">
        <v>7072</v>
      </c>
      <c r="EI17" s="49">
        <v>2843</v>
      </c>
      <c r="EJ17" s="42">
        <f t="shared" si="29"/>
        <v>47715</v>
      </c>
      <c r="EK17" s="43">
        <f t="shared" si="30"/>
        <v>7952.5</v>
      </c>
      <c r="EL17" s="48">
        <v>17</v>
      </c>
      <c r="EM17" s="49">
        <v>2398</v>
      </c>
      <c r="EN17" s="49">
        <v>4141</v>
      </c>
      <c r="EO17" s="49">
        <v>5297</v>
      </c>
      <c r="EP17" s="49">
        <v>7293</v>
      </c>
      <c r="EQ17" s="49">
        <v>4762</v>
      </c>
      <c r="ER17" s="42">
        <f t="shared" si="31"/>
        <v>23908</v>
      </c>
      <c r="ES17" s="43">
        <f t="shared" si="32"/>
        <v>3984.6666666666665</v>
      </c>
      <c r="ET17" s="48">
        <v>3672</v>
      </c>
      <c r="EU17" s="49">
        <v>2784</v>
      </c>
      <c r="EV17" s="49">
        <v>152</v>
      </c>
      <c r="EW17" s="49">
        <v>7850</v>
      </c>
      <c r="EX17" s="49"/>
      <c r="EY17" s="49">
        <v>3047</v>
      </c>
      <c r="EZ17" s="42">
        <f t="shared" si="33"/>
        <v>17505</v>
      </c>
      <c r="FA17" s="43">
        <f t="shared" si="34"/>
        <v>2917.5</v>
      </c>
      <c r="FB17" s="48">
        <v>2694</v>
      </c>
      <c r="FC17" s="49">
        <v>4569</v>
      </c>
      <c r="FD17" s="49">
        <v>8544</v>
      </c>
      <c r="FE17" s="49">
        <v>10863</v>
      </c>
      <c r="FF17" s="49">
        <v>6977</v>
      </c>
      <c r="FG17" s="49">
        <v>7369</v>
      </c>
      <c r="FH17" s="42">
        <f t="shared" si="35"/>
        <v>41016</v>
      </c>
      <c r="FI17" s="43">
        <f t="shared" si="36"/>
        <v>6836</v>
      </c>
      <c r="FJ17" s="48">
        <v>4484</v>
      </c>
      <c r="FK17" s="49">
        <v>10297</v>
      </c>
      <c r="FL17" s="49"/>
      <c r="FM17" s="49"/>
      <c r="FN17" s="49">
        <v>3720</v>
      </c>
      <c r="FO17" s="49">
        <v>7409</v>
      </c>
      <c r="FP17" s="42">
        <f t="shared" si="37"/>
        <v>25910</v>
      </c>
      <c r="FQ17" s="43">
        <f t="shared" si="38"/>
        <v>4318.333333333333</v>
      </c>
      <c r="FR17" s="48">
        <v>4851</v>
      </c>
      <c r="FS17" s="49"/>
      <c r="FT17" s="49">
        <v>100</v>
      </c>
      <c r="FU17" s="49"/>
      <c r="FV17" s="49">
        <v>122</v>
      </c>
      <c r="FW17" s="49">
        <v>2890</v>
      </c>
      <c r="FX17" s="42">
        <f t="shared" si="39"/>
        <v>7963</v>
      </c>
      <c r="FY17" s="43">
        <f t="shared" si="40"/>
        <v>1327.1666666666667</v>
      </c>
      <c r="FZ17" s="48">
        <v>4155</v>
      </c>
      <c r="GA17" s="49">
        <v>5109</v>
      </c>
      <c r="GB17" s="49">
        <v>2112</v>
      </c>
      <c r="GC17" s="49">
        <v>4218</v>
      </c>
      <c r="GD17" s="49">
        <v>2564</v>
      </c>
      <c r="GE17" s="49"/>
      <c r="GF17" s="42">
        <f t="shared" si="41"/>
        <v>18158</v>
      </c>
      <c r="GG17" s="43">
        <f t="shared" si="42"/>
        <v>3026.3333333333335</v>
      </c>
      <c r="GH17" s="48">
        <v>2860</v>
      </c>
      <c r="GI17" s="49">
        <v>14672</v>
      </c>
      <c r="GJ17" s="49">
        <v>6009</v>
      </c>
      <c r="GK17" s="49"/>
      <c r="GL17" s="49">
        <v>2929</v>
      </c>
      <c r="GM17" s="49">
        <v>17</v>
      </c>
      <c r="GN17" s="42">
        <f t="shared" si="43"/>
        <v>26487</v>
      </c>
      <c r="GO17" s="43">
        <f t="shared" si="44"/>
        <v>4414.5</v>
      </c>
      <c r="GP17" s="48">
        <v>1140</v>
      </c>
      <c r="GQ17" s="49">
        <v>10562</v>
      </c>
      <c r="GR17" s="49">
        <v>1136</v>
      </c>
      <c r="GS17" s="49">
        <v>2338</v>
      </c>
      <c r="GT17" s="49">
        <v>7773</v>
      </c>
      <c r="GU17" s="49">
        <v>6126</v>
      </c>
      <c r="GV17" s="42">
        <f t="shared" si="45"/>
        <v>29075</v>
      </c>
      <c r="GW17" s="43">
        <f t="shared" si="46"/>
        <v>4845.833333333333</v>
      </c>
      <c r="GX17" s="48">
        <v>5079</v>
      </c>
      <c r="GY17" s="49">
        <v>1937</v>
      </c>
      <c r="GZ17" s="49"/>
      <c r="HA17" s="49">
        <v>3103</v>
      </c>
      <c r="HB17" s="49">
        <v>6505</v>
      </c>
      <c r="HC17" s="49">
        <v>2771</v>
      </c>
      <c r="HD17" s="42">
        <f t="shared" si="47"/>
        <v>19395</v>
      </c>
      <c r="HE17" s="43">
        <f t="shared" si="48"/>
        <v>3232.5</v>
      </c>
      <c r="HF17" s="48"/>
      <c r="HG17" s="49">
        <v>4616</v>
      </c>
      <c r="HH17" s="49">
        <v>2557</v>
      </c>
      <c r="HI17" s="49">
        <v>14349</v>
      </c>
      <c r="HJ17" s="49">
        <v>7972</v>
      </c>
      <c r="HK17" s="49">
        <v>1450</v>
      </c>
      <c r="HL17" s="42">
        <f t="shared" si="49"/>
        <v>30944</v>
      </c>
      <c r="HM17" s="43">
        <f t="shared" si="50"/>
        <v>5157.333333333333</v>
      </c>
      <c r="HN17" s="82">
        <v>5230</v>
      </c>
      <c r="HO17" s="83">
        <v>3114</v>
      </c>
      <c r="HP17" s="83">
        <v>2153</v>
      </c>
      <c r="HQ17" s="83">
        <v>8011</v>
      </c>
      <c r="HR17" s="83">
        <v>1246</v>
      </c>
      <c r="HS17" s="83"/>
      <c r="HT17" s="42">
        <f t="shared" si="51"/>
        <v>19754</v>
      </c>
      <c r="HU17" s="43">
        <f t="shared" si="52"/>
        <v>3292.3333333333335</v>
      </c>
      <c r="HV17" s="48">
        <v>610</v>
      </c>
      <c r="HW17" s="49"/>
      <c r="HX17" s="49"/>
      <c r="HY17" s="49">
        <v>5130</v>
      </c>
      <c r="HZ17" s="49">
        <v>8224</v>
      </c>
      <c r="IA17" s="49">
        <v>3003</v>
      </c>
      <c r="IB17" s="42">
        <f t="shared" si="53"/>
        <v>16967</v>
      </c>
      <c r="IC17" s="43">
        <f t="shared" si="54"/>
        <v>2827.8333333333335</v>
      </c>
      <c r="ID17" s="48"/>
      <c r="IE17" s="49">
        <v>6903</v>
      </c>
      <c r="IF17" s="49">
        <v>7736</v>
      </c>
      <c r="IG17" s="49">
        <v>6775</v>
      </c>
      <c r="IH17" s="49"/>
      <c r="II17" s="49"/>
      <c r="IJ17" s="42">
        <f t="shared" si="55"/>
        <v>21414</v>
      </c>
      <c r="IK17" s="43">
        <f t="shared" si="56"/>
        <v>3569</v>
      </c>
      <c r="IL17" s="48">
        <v>3419</v>
      </c>
      <c r="IM17" s="49">
        <v>6290</v>
      </c>
      <c r="IN17" s="49">
        <v>382</v>
      </c>
      <c r="IO17" s="49">
        <v>9572</v>
      </c>
      <c r="IP17" s="49">
        <v>4593</v>
      </c>
      <c r="IQ17" s="49"/>
      <c r="IR17" s="42">
        <f t="shared" si="57"/>
        <v>24256</v>
      </c>
      <c r="IS17" s="43">
        <f t="shared" si="58"/>
        <v>4042.6666666666665</v>
      </c>
      <c r="IT17" s="48"/>
      <c r="IU17" s="49">
        <f>7137</f>
        <v>7137</v>
      </c>
      <c r="IV17" s="49">
        <v>5628</v>
      </c>
      <c r="IW17" s="49">
        <f>1242+5768</f>
        <v>7010</v>
      </c>
      <c r="IX17" s="49">
        <f>6309</f>
        <v>6309</v>
      </c>
      <c r="IY17" s="49">
        <v>2772</v>
      </c>
      <c r="IZ17" s="42">
        <f t="shared" si="59"/>
        <v>28856</v>
      </c>
      <c r="JA17" s="43">
        <f t="shared" si="60"/>
        <v>4809.333333333333</v>
      </c>
      <c r="JB17" s="48">
        <v>2927</v>
      </c>
      <c r="JC17" s="49">
        <v>756</v>
      </c>
      <c r="JD17" s="49">
        <v>5354</v>
      </c>
      <c r="JE17" s="49"/>
      <c r="JF17" s="49"/>
      <c r="JG17" s="49">
        <v>6770</v>
      </c>
      <c r="JH17" s="42">
        <f t="shared" si="61"/>
        <v>15807</v>
      </c>
      <c r="JI17" s="43">
        <f t="shared" si="62"/>
        <v>2634.5</v>
      </c>
      <c r="JJ17" s="48">
        <f>233+1243+6</f>
        <v>1482</v>
      </c>
      <c r="JK17" s="49">
        <v>3307</v>
      </c>
      <c r="JL17" s="49">
        <f>8201+286</f>
        <v>8487</v>
      </c>
      <c r="JM17" s="49"/>
      <c r="JN17" s="49">
        <v>6888</v>
      </c>
      <c r="JO17" s="49"/>
      <c r="JP17" s="42">
        <f t="shared" si="63"/>
        <v>20164</v>
      </c>
      <c r="JQ17" s="43">
        <f t="shared" si="64"/>
        <v>3360.6666666666665</v>
      </c>
      <c r="JR17" s="48">
        <v>2592</v>
      </c>
      <c r="JS17" s="49">
        <v>2431</v>
      </c>
      <c r="JT17" s="49">
        <f>6405+1026</f>
        <v>7431</v>
      </c>
      <c r="JU17" s="49">
        <f>4148+5937</f>
        <v>10085</v>
      </c>
      <c r="JV17" s="49">
        <v>390</v>
      </c>
      <c r="JW17" s="49"/>
      <c r="JX17" s="42">
        <f t="shared" si="65"/>
        <v>22929</v>
      </c>
      <c r="JY17" s="43">
        <f t="shared" si="66"/>
        <v>3821.5</v>
      </c>
      <c r="JZ17" s="48">
        <v>87</v>
      </c>
      <c r="KA17" s="49">
        <v>3831</v>
      </c>
      <c r="KB17" s="49"/>
      <c r="KC17" s="49">
        <v>258</v>
      </c>
      <c r="KD17" s="49">
        <v>2219</v>
      </c>
      <c r="KE17" s="49">
        <v>6</v>
      </c>
      <c r="KF17" s="42">
        <f t="shared" si="67"/>
        <v>6401</v>
      </c>
      <c r="KG17" s="43">
        <f t="shared" si="68"/>
        <v>1066.8333333333333</v>
      </c>
      <c r="KH17" s="48">
        <v>6813</v>
      </c>
      <c r="KI17" s="49">
        <v>1238</v>
      </c>
      <c r="KJ17" s="49">
        <v>5451</v>
      </c>
      <c r="KK17" s="49">
        <v>4200</v>
      </c>
      <c r="KL17" s="49">
        <v>2594</v>
      </c>
      <c r="KM17" s="49">
        <v>9339</v>
      </c>
      <c r="KN17" s="42">
        <f t="shared" si="69"/>
        <v>29635</v>
      </c>
      <c r="KO17" s="43">
        <f t="shared" si="70"/>
        <v>4939.166666666667</v>
      </c>
      <c r="KP17" s="48">
        <v>2</v>
      </c>
      <c r="KQ17" s="49">
        <v>2028</v>
      </c>
      <c r="KR17" s="49">
        <v>5781</v>
      </c>
      <c r="KS17" s="49">
        <v>2466</v>
      </c>
      <c r="KT17" s="49">
        <v>2984</v>
      </c>
      <c r="KU17" s="49">
        <v>8527</v>
      </c>
      <c r="KV17" s="42">
        <f t="shared" si="71"/>
        <v>21788</v>
      </c>
      <c r="KW17" s="43">
        <f t="shared" si="72"/>
        <v>3631.3333333333335</v>
      </c>
      <c r="KX17" s="48">
        <v>4335</v>
      </c>
      <c r="KY17" s="49">
        <v>3073</v>
      </c>
      <c r="KZ17" s="49">
        <v>5568</v>
      </c>
      <c r="LA17" s="49">
        <v>4384</v>
      </c>
      <c r="LB17" s="49">
        <v>17061</v>
      </c>
      <c r="LC17" s="49">
        <v>6392</v>
      </c>
      <c r="LD17" s="42">
        <f t="shared" si="73"/>
        <v>40813</v>
      </c>
      <c r="LE17" s="43">
        <f t="shared" si="74"/>
        <v>6802.166666666667</v>
      </c>
      <c r="LF17" s="48">
        <v>11</v>
      </c>
      <c r="LG17" s="49">
        <v>1548</v>
      </c>
      <c r="LH17" s="49">
        <v>1794</v>
      </c>
      <c r="LI17" s="49">
        <v>4482</v>
      </c>
      <c r="LJ17" s="49">
        <v>3161</v>
      </c>
      <c r="LK17" s="49">
        <v>1898</v>
      </c>
      <c r="LL17" s="42">
        <f t="shared" si="75"/>
        <v>12894</v>
      </c>
      <c r="LM17" s="43">
        <f t="shared" si="76"/>
        <v>2149</v>
      </c>
      <c r="LN17" s="48">
        <v>6331</v>
      </c>
      <c r="LO17" s="49">
        <v>6553</v>
      </c>
      <c r="LP17" s="49">
        <v>3841</v>
      </c>
      <c r="LQ17" s="49">
        <v>3410</v>
      </c>
      <c r="LR17" s="49">
        <v>395</v>
      </c>
      <c r="LS17" s="49"/>
      <c r="LT17" s="42">
        <f t="shared" si="77"/>
        <v>20530</v>
      </c>
      <c r="LU17" s="43">
        <f t="shared" si="78"/>
        <v>3421.6666666666665</v>
      </c>
      <c r="LV17" s="48">
        <v>4872</v>
      </c>
      <c r="LW17" s="49">
        <v>5716</v>
      </c>
      <c r="LX17" s="49">
        <v>2003</v>
      </c>
      <c r="LY17" s="49">
        <v>4311</v>
      </c>
      <c r="LZ17" s="49">
        <v>11358</v>
      </c>
      <c r="MA17" s="49">
        <v>2515</v>
      </c>
      <c r="MB17" s="42">
        <f t="shared" si="79"/>
        <v>30775</v>
      </c>
      <c r="MC17" s="43">
        <f t="shared" si="80"/>
        <v>5129.166666666667</v>
      </c>
      <c r="MD17" s="48">
        <v>6915</v>
      </c>
      <c r="ME17" s="49">
        <v>338</v>
      </c>
      <c r="MF17" s="49">
        <v>3743</v>
      </c>
      <c r="MG17" s="49">
        <v>952</v>
      </c>
      <c r="MH17" s="49">
        <v>8561</v>
      </c>
      <c r="MI17" s="49">
        <v>5555</v>
      </c>
      <c r="MJ17" s="42">
        <f t="shared" si="81"/>
        <v>26064</v>
      </c>
      <c r="MK17" s="43">
        <f t="shared" si="82"/>
        <v>4344</v>
      </c>
      <c r="ML17" s="48">
        <v>3210</v>
      </c>
      <c r="MM17" s="49">
        <v>4649</v>
      </c>
      <c r="MN17" s="49">
        <v>644</v>
      </c>
      <c r="MO17" s="49">
        <v>3353</v>
      </c>
      <c r="MP17" s="49">
        <v>10666</v>
      </c>
      <c r="MQ17" s="49">
        <v>7978</v>
      </c>
      <c r="MR17" s="42">
        <f t="shared" si="83"/>
        <v>30500</v>
      </c>
      <c r="MS17" s="43">
        <f t="shared" si="84"/>
        <v>5083.333333333333</v>
      </c>
      <c r="MT17" s="48">
        <v>649</v>
      </c>
      <c r="MU17" s="49">
        <v>3861</v>
      </c>
      <c r="MV17" s="49"/>
      <c r="MW17" s="49">
        <v>7694</v>
      </c>
      <c r="MX17" s="49">
        <v>547</v>
      </c>
      <c r="MY17" s="49">
        <v>4506</v>
      </c>
      <c r="MZ17" s="42">
        <f t="shared" si="85"/>
        <v>17257</v>
      </c>
      <c r="NA17" s="43">
        <f t="shared" si="86"/>
        <v>2876.1666666666665</v>
      </c>
      <c r="NB17" s="48">
        <v>9182</v>
      </c>
      <c r="NC17" s="49">
        <v>3198</v>
      </c>
      <c r="ND17" s="49">
        <v>2298</v>
      </c>
      <c r="NE17" s="49">
        <v>4204</v>
      </c>
      <c r="NF17" s="49">
        <v>9880</v>
      </c>
      <c r="NG17" s="49">
        <v>3802</v>
      </c>
      <c r="NH17" s="42">
        <f t="shared" si="87"/>
        <v>32564</v>
      </c>
      <c r="NI17" s="43">
        <f t="shared" si="88"/>
        <v>5427.333333333333</v>
      </c>
      <c r="NJ17" s="48">
        <v>7994</v>
      </c>
      <c r="NK17" s="49">
        <v>1087</v>
      </c>
      <c r="NL17" s="49"/>
      <c r="NM17" s="49"/>
      <c r="NN17" s="49">
        <v>3294</v>
      </c>
      <c r="NO17" s="49">
        <v>2560</v>
      </c>
      <c r="NP17" s="42">
        <f t="shared" si="89"/>
        <v>14935</v>
      </c>
      <c r="NQ17" s="43">
        <f t="shared" si="90"/>
        <v>2489.1666666666665</v>
      </c>
      <c r="NR17" s="48">
        <v>11279</v>
      </c>
      <c r="NS17" s="49">
        <v>1404</v>
      </c>
      <c r="NT17" s="49">
        <v>9517</v>
      </c>
      <c r="NU17" s="49">
        <v>2981</v>
      </c>
      <c r="NV17" s="49">
        <v>7362</v>
      </c>
      <c r="NW17" s="49">
        <v>1036</v>
      </c>
      <c r="NX17" s="42">
        <f t="shared" si="91"/>
        <v>33579</v>
      </c>
      <c r="NY17" s="43">
        <f t="shared" si="92"/>
        <v>5596.5</v>
      </c>
      <c r="NZ17" s="48">
        <v>8592</v>
      </c>
      <c r="OA17" s="49"/>
      <c r="OB17" s="49">
        <v>6713</v>
      </c>
      <c r="OC17" s="49">
        <v>6372</v>
      </c>
      <c r="OD17" s="49">
        <v>4529</v>
      </c>
      <c r="OE17" s="49">
        <v>1768</v>
      </c>
      <c r="OF17" s="42">
        <f t="shared" si="93"/>
        <v>27974</v>
      </c>
      <c r="OG17" s="43">
        <f t="shared" si="94"/>
        <v>4662.333333333333</v>
      </c>
      <c r="OH17" s="48">
        <v>5781</v>
      </c>
      <c r="OI17" s="49">
        <v>9522</v>
      </c>
      <c r="OJ17" s="49">
        <v>2584</v>
      </c>
      <c r="OK17" s="49"/>
      <c r="OL17" s="49">
        <v>1321</v>
      </c>
      <c r="OM17" s="49">
        <v>3663</v>
      </c>
      <c r="ON17" s="42">
        <f t="shared" si="95"/>
        <v>22871</v>
      </c>
      <c r="OO17" s="43">
        <f t="shared" si="96"/>
        <v>3811.8333333333335</v>
      </c>
      <c r="OP17" s="48">
        <v>2169</v>
      </c>
      <c r="OQ17" s="49">
        <v>2127</v>
      </c>
      <c r="OR17" s="49">
        <v>395</v>
      </c>
      <c r="OS17" s="49">
        <v>8464</v>
      </c>
      <c r="OT17" s="49">
        <v>10019</v>
      </c>
      <c r="OU17" s="49">
        <v>2754</v>
      </c>
      <c r="OV17" s="42">
        <f t="shared" si="97"/>
        <v>25928</v>
      </c>
      <c r="OW17" s="43">
        <f t="shared" si="98"/>
        <v>4321.333333333333</v>
      </c>
      <c r="OX17" s="48">
        <v>5519</v>
      </c>
      <c r="OY17" s="49">
        <v>4405</v>
      </c>
      <c r="OZ17" s="49">
        <v>3365</v>
      </c>
      <c r="PA17" s="49">
        <v>2404</v>
      </c>
      <c r="PB17" s="49">
        <v>8389</v>
      </c>
      <c r="PC17" s="49">
        <v>1428</v>
      </c>
      <c r="PD17" s="67">
        <f t="shared" si="99"/>
        <v>25510</v>
      </c>
      <c r="PE17" s="68">
        <f t="shared" si="100"/>
        <v>4251.666666666667</v>
      </c>
      <c r="PF17" s="48">
        <v>3724</v>
      </c>
      <c r="PG17" s="49"/>
      <c r="PH17" s="49">
        <v>5668</v>
      </c>
      <c r="PI17" s="49">
        <v>2113</v>
      </c>
      <c r="PJ17" s="49">
        <v>6183</v>
      </c>
      <c r="PK17" s="49">
        <v>350</v>
      </c>
      <c r="PL17" s="67">
        <f t="shared" si="101"/>
        <v>18038</v>
      </c>
      <c r="PM17" s="68">
        <f t="shared" si="102"/>
        <v>3006.3333333333335</v>
      </c>
      <c r="PN17" s="48">
        <v>2815</v>
      </c>
      <c r="PO17" s="49">
        <v>8176</v>
      </c>
      <c r="PP17" s="49"/>
      <c r="PQ17" s="49">
        <v>3162</v>
      </c>
      <c r="PR17" s="49">
        <v>5437</v>
      </c>
      <c r="PS17" s="49">
        <v>2593</v>
      </c>
      <c r="PT17" s="67">
        <f t="shared" si="103"/>
        <v>22183</v>
      </c>
      <c r="PU17" s="68">
        <f t="shared" si="104"/>
        <v>3697.1666666666665</v>
      </c>
      <c r="PV17" s="106">
        <v>4529</v>
      </c>
      <c r="PW17" s="107">
        <v>6413</v>
      </c>
      <c r="PX17" s="107"/>
      <c r="PY17" s="107">
        <v>1026</v>
      </c>
      <c r="PZ17" s="107">
        <v>6520</v>
      </c>
      <c r="QA17" s="107">
        <v>4659</v>
      </c>
      <c r="QB17" s="104">
        <f t="shared" si="105"/>
        <v>23147</v>
      </c>
      <c r="QC17" s="112">
        <f t="shared" si="106"/>
        <v>3857.8333333333335</v>
      </c>
      <c r="QD17" s="106">
        <v>1451</v>
      </c>
      <c r="QE17" s="107">
        <v>2426</v>
      </c>
      <c r="QF17" s="107">
        <v>1242</v>
      </c>
      <c r="QG17" s="107">
        <v>4397</v>
      </c>
      <c r="QH17" s="107">
        <v>4366</v>
      </c>
      <c r="QI17" s="107">
        <v>216</v>
      </c>
      <c r="QJ17" s="104">
        <f t="shared" si="107"/>
        <v>14098</v>
      </c>
      <c r="QK17" s="105">
        <f t="shared" si="108"/>
        <v>2349.6666666666665</v>
      </c>
      <c r="QL17" s="106">
        <v>7900</v>
      </c>
      <c r="QM17" s="107">
        <v>3465</v>
      </c>
      <c r="QN17" s="107">
        <v>5463</v>
      </c>
      <c r="QO17" s="107">
        <v>4934</v>
      </c>
      <c r="QP17" s="107">
        <v>9219</v>
      </c>
      <c r="QQ17" s="107">
        <v>3531</v>
      </c>
      <c r="QR17" s="104">
        <f t="shared" si="109"/>
        <v>34512</v>
      </c>
      <c r="QS17" s="105">
        <f t="shared" si="110"/>
        <v>5752</v>
      </c>
      <c r="QT17" s="48">
        <v>3299</v>
      </c>
      <c r="QU17" s="49">
        <v>2627</v>
      </c>
      <c r="QV17" s="49">
        <v>3088</v>
      </c>
      <c r="QW17" s="49">
        <v>9585</v>
      </c>
      <c r="QX17" s="49">
        <v>4890</v>
      </c>
      <c r="QY17" s="49"/>
      <c r="QZ17" s="67">
        <f t="shared" si="111"/>
        <v>23489</v>
      </c>
      <c r="RA17" s="68">
        <f t="shared" si="112"/>
        <v>3914.8333333333335</v>
      </c>
      <c r="RB17" s="106">
        <v>4752</v>
      </c>
      <c r="RC17" s="107">
        <v>1709</v>
      </c>
      <c r="RD17" s="107">
        <v>493</v>
      </c>
      <c r="RE17" s="107">
        <v>2930</v>
      </c>
      <c r="RF17" s="107">
        <v>9996</v>
      </c>
      <c r="RG17" s="107">
        <v>3468</v>
      </c>
      <c r="RH17" s="104">
        <f t="shared" si="113"/>
        <v>23348</v>
      </c>
      <c r="RI17" s="105">
        <f t="shared" si="114"/>
        <v>3891.3333333333335</v>
      </c>
      <c r="RJ17" s="106">
        <v>822</v>
      </c>
      <c r="RK17" s="107">
        <v>6422</v>
      </c>
      <c r="RL17" s="107">
        <v>8396</v>
      </c>
      <c r="RM17" s="107"/>
      <c r="RN17" s="107">
        <v>6210</v>
      </c>
      <c r="RO17" s="107">
        <v>3610</v>
      </c>
      <c r="RP17" s="104">
        <f t="shared" si="115"/>
        <v>25460</v>
      </c>
      <c r="RQ17" s="105">
        <f t="shared" si="116"/>
        <v>4243.333333333333</v>
      </c>
      <c r="RR17" s="106">
        <v>162</v>
      </c>
      <c r="RS17" s="107">
        <v>11483</v>
      </c>
      <c r="RT17" s="107">
        <v>12482</v>
      </c>
      <c r="RU17" s="107"/>
      <c r="RV17" s="107">
        <v>3408</v>
      </c>
      <c r="RW17" s="107">
        <v>7402</v>
      </c>
      <c r="RX17" s="104">
        <f t="shared" si="117"/>
        <v>34937</v>
      </c>
      <c r="RY17" s="105">
        <f t="shared" si="118"/>
        <v>5822.833333333333</v>
      </c>
      <c r="RZ17" s="106"/>
      <c r="SA17" s="107">
        <v>2818</v>
      </c>
      <c r="SB17" s="107"/>
      <c r="SC17" s="107">
        <v>2593</v>
      </c>
      <c r="SD17" s="107">
        <v>9687</v>
      </c>
      <c r="SE17" s="107"/>
      <c r="SF17" s="104">
        <f t="shared" si="119"/>
        <v>15098</v>
      </c>
      <c r="SG17" s="105">
        <f t="shared" si="120"/>
        <v>2516.3333333333335</v>
      </c>
      <c r="SH17" s="106">
        <v>5788</v>
      </c>
      <c r="SI17" s="107">
        <v>4285</v>
      </c>
      <c r="SJ17" s="107">
        <v>8581</v>
      </c>
      <c r="SK17" s="107">
        <v>1915</v>
      </c>
      <c r="SL17" s="107">
        <v>4830</v>
      </c>
      <c r="SM17" s="107">
        <v>10175</v>
      </c>
      <c r="SN17" s="104">
        <f t="shared" si="121"/>
        <v>35574</v>
      </c>
      <c r="SO17" s="105">
        <f t="shared" si="122"/>
        <v>5929</v>
      </c>
      <c r="SP17" s="106">
        <v>5443</v>
      </c>
      <c r="SQ17" s="107"/>
      <c r="SR17" s="107"/>
      <c r="SS17" s="107">
        <v>2488</v>
      </c>
      <c r="ST17" s="107">
        <v>5346</v>
      </c>
      <c r="SU17" s="107">
        <v>4142</v>
      </c>
      <c r="SV17" s="104">
        <f t="shared" si="123"/>
        <v>17419</v>
      </c>
      <c r="SW17" s="105">
        <f t="shared" si="124"/>
        <v>2903.1666666666665</v>
      </c>
      <c r="SX17" s="106">
        <v>2055</v>
      </c>
      <c r="SY17" s="107">
        <v>4261</v>
      </c>
      <c r="SZ17" s="107">
        <v>10035</v>
      </c>
      <c r="TA17" s="107">
        <v>7253</v>
      </c>
      <c r="TB17" s="107">
        <v>4168</v>
      </c>
      <c r="TC17" s="107">
        <v>7011</v>
      </c>
      <c r="TD17" s="104">
        <f t="shared" si="125"/>
        <v>34783</v>
      </c>
      <c r="TE17" s="105">
        <f t="shared" si="126"/>
        <v>5797.166666666667</v>
      </c>
      <c r="TF17" s="106">
        <v>4179</v>
      </c>
      <c r="TG17" s="107">
        <v>3739</v>
      </c>
      <c r="TH17" s="107">
        <v>3752</v>
      </c>
      <c r="TI17" s="107">
        <v>7076</v>
      </c>
      <c r="TJ17" s="107">
        <v>4178</v>
      </c>
      <c r="TK17" s="107">
        <v>207</v>
      </c>
      <c r="TL17" s="104">
        <f t="shared" si="127"/>
        <v>23131</v>
      </c>
      <c r="TM17" s="105">
        <f t="shared" si="128"/>
        <v>3855.1666666666665</v>
      </c>
      <c r="TN17" s="48">
        <v>85</v>
      </c>
      <c r="TO17" s="49">
        <v>6101</v>
      </c>
      <c r="TP17" s="49">
        <v>2299</v>
      </c>
      <c r="TQ17" s="49"/>
      <c r="TR17" s="49">
        <v>3894</v>
      </c>
      <c r="TS17" s="49">
        <v>6696</v>
      </c>
      <c r="TT17" s="67">
        <f t="shared" si="129"/>
        <v>19075</v>
      </c>
      <c r="TU17" s="68">
        <f t="shared" si="130"/>
        <v>3179.1666666666665</v>
      </c>
      <c r="TV17" s="54">
        <v>1771</v>
      </c>
      <c r="TW17" s="127">
        <v>818</v>
      </c>
      <c r="TX17" s="127">
        <v>3183</v>
      </c>
      <c r="TY17" s="127">
        <v>7797</v>
      </c>
      <c r="TZ17" s="127"/>
      <c r="UA17" s="127">
        <v>2</v>
      </c>
      <c r="UB17" s="42">
        <f t="shared" si="131"/>
        <v>13571</v>
      </c>
      <c r="UC17" s="43">
        <f t="shared" si="132"/>
        <v>2261.8333333333335</v>
      </c>
      <c r="UD17" s="106">
        <v>4914</v>
      </c>
      <c r="UE17" s="107">
        <v>4660</v>
      </c>
      <c r="UF17" s="107">
        <v>2160</v>
      </c>
      <c r="UG17" s="107">
        <v>3653</v>
      </c>
      <c r="UH17" s="107">
        <v>4270</v>
      </c>
      <c r="UI17" s="107">
        <v>1969</v>
      </c>
      <c r="UJ17" s="131">
        <f t="shared" si="133"/>
        <v>21626</v>
      </c>
      <c r="UK17" s="132">
        <f t="shared" si="134"/>
        <v>3604.3333333333335</v>
      </c>
      <c r="UL17" s="106">
        <v>6</v>
      </c>
      <c r="UM17" s="107">
        <v>8398</v>
      </c>
      <c r="UN17" s="107">
        <v>702</v>
      </c>
      <c r="UO17" s="107">
        <v>7018</v>
      </c>
      <c r="UP17" s="107">
        <v>3707</v>
      </c>
      <c r="UQ17" s="107">
        <v>5</v>
      </c>
      <c r="UR17" s="131">
        <f t="shared" si="135"/>
        <v>19836</v>
      </c>
      <c r="US17" s="132">
        <f t="shared" si="136"/>
        <v>3306</v>
      </c>
      <c r="UT17" s="106">
        <v>3024</v>
      </c>
      <c r="UU17" s="107">
        <v>4893</v>
      </c>
      <c r="UV17" s="107">
        <v>5436</v>
      </c>
      <c r="UW17" s="107">
        <v>2117</v>
      </c>
      <c r="UX17" s="107">
        <v>4481</v>
      </c>
      <c r="UY17" s="107">
        <v>8642</v>
      </c>
      <c r="UZ17" s="107">
        <v>936</v>
      </c>
      <c r="VA17" s="104">
        <f t="shared" si="137"/>
        <v>29529</v>
      </c>
      <c r="VB17" s="105">
        <f t="shared" si="138"/>
        <v>4921.5</v>
      </c>
      <c r="VC17" s="106">
        <v>16759</v>
      </c>
      <c r="VD17" s="107">
        <v>3131</v>
      </c>
      <c r="VE17" s="107">
        <v>3465</v>
      </c>
      <c r="VF17" s="107">
        <v>1123</v>
      </c>
      <c r="VG17" s="107">
        <v>1266</v>
      </c>
      <c r="VH17" s="107">
        <v>6274</v>
      </c>
      <c r="VI17" s="104">
        <f t="shared" si="139"/>
        <v>36939.5</v>
      </c>
      <c r="VJ17" s="105">
        <f t="shared" si="140"/>
        <v>6156.583333333333</v>
      </c>
      <c r="VK17" s="106">
        <v>1049</v>
      </c>
      <c r="VL17" s="107">
        <v>2190</v>
      </c>
      <c r="VM17" s="107">
        <v>10314</v>
      </c>
      <c r="VN17" s="107">
        <v>10936</v>
      </c>
      <c r="VO17" s="107">
        <v>3211</v>
      </c>
      <c r="VP17" s="107">
        <v>3573</v>
      </c>
      <c r="VQ17" s="104">
        <f t="shared" si="141"/>
        <v>31273</v>
      </c>
      <c r="VR17" s="105">
        <f t="shared" si="142"/>
        <v>5212.166666666667</v>
      </c>
      <c r="VS17" s="48">
        <v>3373</v>
      </c>
      <c r="VT17" s="49">
        <v>3034</v>
      </c>
      <c r="VU17" s="49">
        <v>2890</v>
      </c>
      <c r="VV17" s="49">
        <v>2769</v>
      </c>
      <c r="VW17" s="49">
        <v>2912</v>
      </c>
      <c r="VX17" s="49">
        <v>2827</v>
      </c>
      <c r="VY17" s="67">
        <f t="shared" si="143"/>
        <v>17805</v>
      </c>
      <c r="VZ17" s="68">
        <f t="shared" si="144"/>
        <v>2967.5</v>
      </c>
      <c r="WA17" s="106">
        <v>3544</v>
      </c>
      <c r="WB17" s="107">
        <v>1149</v>
      </c>
      <c r="WC17" s="107">
        <v>3612</v>
      </c>
      <c r="WD17" s="107">
        <v>3795</v>
      </c>
      <c r="WE17" s="107">
        <f>1965+5154</f>
        <v>7119</v>
      </c>
      <c r="WF17" s="107">
        <v>7287</v>
      </c>
      <c r="WG17" s="104">
        <f t="shared" si="145"/>
        <v>26506</v>
      </c>
      <c r="WH17" s="105">
        <f t="shared" si="146"/>
        <v>4417.666666666667</v>
      </c>
      <c r="WI17" s="63">
        <f>426+650+14+2913</f>
        <v>4003</v>
      </c>
      <c r="WJ17" s="64">
        <v>5592</v>
      </c>
      <c r="WK17" s="64">
        <v>1134</v>
      </c>
      <c r="WL17" s="64">
        <v>7421</v>
      </c>
      <c r="WM17" s="64">
        <v>2961</v>
      </c>
      <c r="WN17" s="64">
        <v>6530</v>
      </c>
      <c r="WO17" s="67">
        <f t="shared" si="147"/>
        <v>27641</v>
      </c>
      <c r="WP17" s="68">
        <f t="shared" si="148"/>
        <v>4606.833333333333</v>
      </c>
      <c r="WQ17" s="48">
        <v>5186</v>
      </c>
      <c r="WR17" s="49">
        <v>11463</v>
      </c>
      <c r="WS17" s="49">
        <v>3210</v>
      </c>
      <c r="WT17" s="49">
        <v>5658</v>
      </c>
      <c r="WU17" s="49">
        <v>1797</v>
      </c>
      <c r="WV17" s="49"/>
      <c r="WW17" s="49"/>
      <c r="WX17" s="67">
        <f t="shared" si="149"/>
        <v>27314</v>
      </c>
      <c r="WY17" s="68">
        <f t="shared" si="150"/>
        <v>4552.333333333333</v>
      </c>
      <c r="WZ17" s="48">
        <v>2503</v>
      </c>
      <c r="XA17" s="49">
        <v>2503</v>
      </c>
      <c r="XB17" s="49">
        <v>4138</v>
      </c>
      <c r="XC17" s="49">
        <f>98+3388+16</f>
        <v>3502</v>
      </c>
      <c r="XD17" s="49">
        <v>2204</v>
      </c>
      <c r="XE17" s="49">
        <v>11075</v>
      </c>
      <c r="XF17" s="49">
        <v>4837</v>
      </c>
      <c r="XG17" s="67">
        <f t="shared" si="151"/>
        <v>30762</v>
      </c>
      <c r="XH17" s="68">
        <f t="shared" si="152"/>
        <v>5127</v>
      </c>
      <c r="XI17" s="48">
        <v>3510</v>
      </c>
      <c r="XJ17" s="49">
        <v>3103</v>
      </c>
      <c r="XK17" s="49">
        <v>2606</v>
      </c>
      <c r="XL17" s="49">
        <v>3810</v>
      </c>
      <c r="XM17" s="49">
        <v>4105</v>
      </c>
      <c r="XN17" s="49">
        <v>4242</v>
      </c>
      <c r="XO17" s="49">
        <v>6185</v>
      </c>
      <c r="XP17" s="67">
        <f t="shared" si="153"/>
        <v>27561</v>
      </c>
      <c r="XQ17" s="68">
        <f t="shared" si="154"/>
        <v>4593.5</v>
      </c>
      <c r="XR17" s="48">
        <v>3076</v>
      </c>
      <c r="XS17" s="49">
        <v>2543</v>
      </c>
      <c r="XT17" s="49">
        <v>3455</v>
      </c>
      <c r="XU17" s="49">
        <v>1891</v>
      </c>
      <c r="XV17" s="49">
        <v>5770</v>
      </c>
      <c r="XW17" s="49">
        <v>6458</v>
      </c>
      <c r="XX17" s="49">
        <v>3111</v>
      </c>
      <c r="XY17" s="67">
        <f t="shared" si="155"/>
        <v>26304</v>
      </c>
      <c r="XZ17" s="68">
        <f t="shared" si="156"/>
        <v>4384</v>
      </c>
      <c r="YA17" s="48">
        <v>1939</v>
      </c>
      <c r="YB17" s="49">
        <v>1914</v>
      </c>
      <c r="YC17" s="49">
        <v>2984</v>
      </c>
      <c r="YD17" s="49">
        <v>5601</v>
      </c>
      <c r="YE17" s="49"/>
      <c r="YF17" s="49">
        <v>3904</v>
      </c>
      <c r="YG17" s="49">
        <v>8066</v>
      </c>
      <c r="YH17" s="67">
        <f t="shared" si="157"/>
        <v>24408</v>
      </c>
      <c r="YI17" s="68">
        <f t="shared" si="158"/>
        <v>4068</v>
      </c>
      <c r="YJ17" s="48">
        <v>9554</v>
      </c>
      <c r="YK17" s="49">
        <v>3267</v>
      </c>
      <c r="YL17" s="49">
        <v>5596</v>
      </c>
      <c r="YM17" s="49">
        <v>3802</v>
      </c>
      <c r="YN17" s="49">
        <v>6503</v>
      </c>
      <c r="YO17" s="49">
        <v>5139</v>
      </c>
      <c r="YP17" s="49">
        <v>5479</v>
      </c>
      <c r="YQ17" s="67">
        <f t="shared" si="159"/>
        <v>39340</v>
      </c>
      <c r="YR17" s="68">
        <f t="shared" si="160"/>
        <v>6556.666666666667</v>
      </c>
      <c r="YS17" s="48">
        <v>3908</v>
      </c>
      <c r="YT17" s="49">
        <v>3019</v>
      </c>
      <c r="YU17" s="49">
        <v>3366</v>
      </c>
      <c r="YV17" s="49">
        <v>2981</v>
      </c>
      <c r="YW17" s="49">
        <v>5156</v>
      </c>
      <c r="YX17" s="49">
        <v>3228</v>
      </c>
      <c r="YY17" s="49">
        <v>7284</v>
      </c>
      <c r="YZ17" s="67">
        <f t="shared" si="161"/>
        <v>28942</v>
      </c>
      <c r="ZA17" s="68">
        <f t="shared" si="162"/>
        <v>4823.666666666667</v>
      </c>
      <c r="ZB17" s="48">
        <v>2645</v>
      </c>
      <c r="ZC17" s="49">
        <v>2679</v>
      </c>
      <c r="ZD17" s="49">
        <v>4319</v>
      </c>
      <c r="ZE17" s="49">
        <v>2458</v>
      </c>
      <c r="ZF17" s="49">
        <v>5290</v>
      </c>
      <c r="ZG17" s="49">
        <v>4855</v>
      </c>
      <c r="ZH17" s="67">
        <f t="shared" si="163"/>
        <v>22246</v>
      </c>
      <c r="ZI17" s="68">
        <f t="shared" si="164"/>
        <v>3707.6666666666665</v>
      </c>
      <c r="ZJ17" s="48">
        <v>810</v>
      </c>
      <c r="ZK17" s="49">
        <v>3076</v>
      </c>
      <c r="ZL17" s="49">
        <v>6868</v>
      </c>
      <c r="ZM17" s="49">
        <v>7068</v>
      </c>
      <c r="ZN17" s="49">
        <v>7663</v>
      </c>
      <c r="ZO17" s="49">
        <v>6622</v>
      </c>
      <c r="ZP17" s="67">
        <f t="shared" si="165"/>
        <v>32107</v>
      </c>
      <c r="ZQ17" s="68">
        <f t="shared" si="166"/>
        <v>5351.166666666667</v>
      </c>
      <c r="ZR17" s="63">
        <v>6189</v>
      </c>
      <c r="ZS17" s="64">
        <v>1919</v>
      </c>
      <c r="ZT17" s="64">
        <v>3573</v>
      </c>
      <c r="ZU17" s="22">
        <f>14+3614</f>
        <v>3628</v>
      </c>
      <c r="ZV17" s="22">
        <f>5157+319</f>
        <v>5476</v>
      </c>
      <c r="ZW17" s="22">
        <v>3070</v>
      </c>
      <c r="ZX17" s="67">
        <f t="shared" si="167"/>
        <v>23855</v>
      </c>
      <c r="ZY17" s="68">
        <f t="shared" si="168"/>
        <v>3975.8333333333335</v>
      </c>
      <c r="ZZ17" s="48">
        <v>2799</v>
      </c>
      <c r="AAA17" s="49">
        <v>4413</v>
      </c>
      <c r="AAB17" s="49">
        <v>6974</v>
      </c>
      <c r="AAC17" s="49">
        <v>5254</v>
      </c>
      <c r="AAD17" s="49">
        <v>3142</v>
      </c>
      <c r="AAE17" s="49">
        <v>5816</v>
      </c>
      <c r="AAF17" s="49">
        <v>5982</v>
      </c>
      <c r="AAG17" s="67">
        <f t="shared" si="169"/>
        <v>34380</v>
      </c>
      <c r="AAH17" s="68">
        <f t="shared" si="170"/>
        <v>5730</v>
      </c>
      <c r="AAI17" s="48"/>
      <c r="AAJ17" s="49">
        <v>3128</v>
      </c>
      <c r="AAK17" s="49">
        <v>3708</v>
      </c>
      <c r="AAL17" s="49">
        <v>3799</v>
      </c>
      <c r="AAM17" s="49">
        <v>5538</v>
      </c>
      <c r="AAN17" s="49">
        <v>6118</v>
      </c>
      <c r="AAO17" s="49">
        <v>4475</v>
      </c>
      <c r="AAP17" s="67">
        <f t="shared" si="171"/>
        <v>26766</v>
      </c>
      <c r="AAQ17" s="68">
        <f t="shared" si="172"/>
        <v>4461</v>
      </c>
      <c r="AAR17" s="48">
        <v>6342</v>
      </c>
      <c r="AAS17" s="49">
        <v>3825</v>
      </c>
      <c r="AAT17" s="49">
        <v>3178</v>
      </c>
      <c r="AAU17" s="49">
        <v>5666</v>
      </c>
      <c r="AAV17" s="49">
        <v>4111</v>
      </c>
      <c r="AAW17" s="49">
        <v>2460</v>
      </c>
      <c r="AAX17" s="67">
        <f t="shared" si="173"/>
        <v>25582</v>
      </c>
      <c r="AAY17" s="68">
        <f t="shared" si="174"/>
        <v>4263.666666666667</v>
      </c>
      <c r="AAZ17" s="48">
        <v>4526</v>
      </c>
      <c r="ABA17" s="49">
        <v>5213</v>
      </c>
      <c r="ABB17" s="49">
        <v>6530</v>
      </c>
      <c r="ABC17" s="49">
        <v>6614</v>
      </c>
      <c r="ABD17" s="49">
        <v>4988</v>
      </c>
      <c r="ABE17" s="49">
        <v>2936</v>
      </c>
      <c r="ABF17" s="67">
        <f t="shared" si="175"/>
        <v>30807</v>
      </c>
      <c r="ABG17" s="68">
        <f t="shared" si="176"/>
        <v>5134.5</v>
      </c>
      <c r="ABH17" s="48">
        <v>3774</v>
      </c>
      <c r="ABI17" s="49">
        <v>5001</v>
      </c>
      <c r="ABJ17" s="49">
        <v>5553</v>
      </c>
      <c r="ABK17" s="49">
        <v>4154</v>
      </c>
      <c r="ABL17" s="49">
        <v>3699</v>
      </c>
      <c r="ABM17" s="49">
        <v>6318</v>
      </c>
      <c r="ABN17" s="67">
        <f t="shared" si="177"/>
        <v>28499</v>
      </c>
      <c r="ABO17" s="68">
        <f t="shared" si="178"/>
        <v>4749.833333333333</v>
      </c>
      <c r="ABP17" s="48">
        <v>4455</v>
      </c>
      <c r="ABQ17" s="49">
        <v>5119</v>
      </c>
      <c r="ABR17" s="49">
        <v>6324</v>
      </c>
      <c r="ABS17" s="49">
        <v>6589</v>
      </c>
      <c r="ABT17" s="49">
        <v>3156</v>
      </c>
      <c r="ABU17" s="49">
        <v>4541</v>
      </c>
      <c r="ABV17" s="67">
        <f t="shared" si="179"/>
        <v>30184</v>
      </c>
      <c r="ABW17" s="68">
        <f t="shared" si="180"/>
        <v>5030.666666666667</v>
      </c>
      <c r="ABX17" s="48">
        <v>4207</v>
      </c>
      <c r="ABY17" s="49">
        <v>3322</v>
      </c>
      <c r="ABZ17" s="49">
        <v>5497</v>
      </c>
      <c r="ACA17" s="49">
        <v>6477</v>
      </c>
      <c r="ACB17" s="49">
        <v>7626</v>
      </c>
      <c r="ACC17" s="49">
        <v>1399</v>
      </c>
      <c r="ACD17" s="67">
        <f t="shared" si="181"/>
        <v>28528</v>
      </c>
      <c r="ACE17" s="68">
        <f t="shared" si="182"/>
        <v>4754.666666666667</v>
      </c>
      <c r="ACF17" s="48">
        <v>6050</v>
      </c>
      <c r="ACG17" s="49">
        <v>6649</v>
      </c>
      <c r="ACH17" s="49">
        <v>3669</v>
      </c>
      <c r="ACI17" s="49">
        <v>4347</v>
      </c>
      <c r="ACJ17" s="49">
        <v>1957</v>
      </c>
      <c r="ACK17" s="49">
        <v>1060</v>
      </c>
      <c r="ACL17" s="67">
        <f t="shared" si="183"/>
        <v>23732</v>
      </c>
      <c r="ACM17" s="68">
        <f t="shared" si="184"/>
        <v>3955.3333333333335</v>
      </c>
      <c r="ACN17" s="48">
        <v>5475</v>
      </c>
      <c r="ACO17" s="49">
        <v>6970</v>
      </c>
      <c r="ACP17" s="49">
        <v>930</v>
      </c>
      <c r="ACQ17" s="49">
        <v>2418</v>
      </c>
      <c r="ACR17" s="49">
        <v>3555</v>
      </c>
      <c r="ACS17" s="49">
        <v>5212</v>
      </c>
      <c r="ACT17" s="67">
        <f t="shared" si="185"/>
        <v>24560</v>
      </c>
      <c r="ACU17" s="68">
        <f t="shared" si="186"/>
        <v>4093.3333333333335</v>
      </c>
      <c r="ACV17" s="48">
        <v>6115</v>
      </c>
      <c r="ACW17" s="49">
        <v>4022</v>
      </c>
      <c r="ACX17" s="49">
        <v>4332</v>
      </c>
      <c r="ACY17" s="49">
        <v>4253</v>
      </c>
      <c r="ACZ17" s="49">
        <v>4149</v>
      </c>
      <c r="ADA17" s="49">
        <v>4636</v>
      </c>
      <c r="ADB17" s="67">
        <f t="shared" si="187"/>
        <v>27507</v>
      </c>
      <c r="ADC17" s="68">
        <f t="shared" si="188"/>
        <v>4584.5</v>
      </c>
      <c r="ADD17" s="48">
        <v>6579</v>
      </c>
      <c r="ADE17" s="49">
        <v>4607</v>
      </c>
      <c r="ADF17" s="49">
        <v>4062</v>
      </c>
      <c r="ADG17" s="49">
        <v>4310</v>
      </c>
      <c r="ADH17" s="49">
        <v>4943</v>
      </c>
      <c r="ADI17" s="49">
        <v>4794</v>
      </c>
      <c r="ADJ17" s="67">
        <f t="shared" si="189"/>
        <v>29295</v>
      </c>
      <c r="ADK17" s="68">
        <f t="shared" si="190"/>
        <v>4882.5</v>
      </c>
      <c r="ADL17" s="48">
        <v>7221</v>
      </c>
      <c r="ADM17" s="49">
        <v>5752</v>
      </c>
      <c r="ADN17" s="49">
        <v>5353</v>
      </c>
      <c r="ADO17" s="49">
        <v>4730</v>
      </c>
      <c r="ADP17" s="49">
        <v>5258</v>
      </c>
      <c r="ADQ17" s="49"/>
      <c r="ADR17" s="67">
        <f t="shared" si="191"/>
        <v>28314</v>
      </c>
      <c r="ADS17" s="68">
        <f t="shared" si="192"/>
        <v>4719</v>
      </c>
      <c r="ADT17" s="48"/>
      <c r="ADU17" s="49">
        <v>11073</v>
      </c>
      <c r="ADV17" s="49">
        <v>4375</v>
      </c>
      <c r="ADW17" s="49">
        <v>1443</v>
      </c>
      <c r="ADX17" s="49">
        <v>4029</v>
      </c>
      <c r="ADY17" s="49">
        <v>2611</v>
      </c>
      <c r="ADZ17" s="67">
        <f t="shared" si="193"/>
        <v>23531</v>
      </c>
      <c r="AEA17" s="68">
        <f t="shared" si="194"/>
        <v>3921.8333333333335</v>
      </c>
      <c r="AEB17" s="48">
        <v>8292</v>
      </c>
      <c r="AEC17" s="49">
        <v>3176</v>
      </c>
      <c r="AED17" s="49">
        <v>5433</v>
      </c>
      <c r="AEE17" s="49">
        <v>4626</v>
      </c>
      <c r="AEF17" s="49">
        <v>6089</v>
      </c>
      <c r="AEG17" s="49">
        <v>5097</v>
      </c>
      <c r="AEH17" s="67">
        <f t="shared" si="195"/>
        <v>32713</v>
      </c>
      <c r="AEI17" s="68">
        <f t="shared" si="196"/>
        <v>5452.166666666667</v>
      </c>
      <c r="AEJ17" s="48">
        <v>5448</v>
      </c>
      <c r="AEK17" s="49">
        <v>7459</v>
      </c>
      <c r="AEL17" s="49">
        <v>3954</v>
      </c>
      <c r="AEM17" s="49">
        <v>5057</v>
      </c>
      <c r="AEN17" s="49">
        <v>8636</v>
      </c>
      <c r="AEO17" s="49">
        <v>5191</v>
      </c>
      <c r="AEP17" s="67">
        <f t="shared" si="197"/>
        <v>35745</v>
      </c>
      <c r="AEQ17" s="68">
        <f t="shared" si="198"/>
        <v>5957.5</v>
      </c>
      <c r="AER17" s="48">
        <v>5218</v>
      </c>
      <c r="AES17" s="49">
        <v>7527</v>
      </c>
      <c r="AET17" s="49">
        <v>4839</v>
      </c>
      <c r="AEU17" s="49">
        <v>4343</v>
      </c>
      <c r="AEV17" s="49">
        <v>5328</v>
      </c>
      <c r="AEW17" s="49">
        <v>9045</v>
      </c>
      <c r="AEX17" s="67">
        <f t="shared" si="199"/>
        <v>36300</v>
      </c>
      <c r="AEY17" s="68">
        <f t="shared" si="200"/>
        <v>6050</v>
      </c>
      <c r="AEZ17" s="48">
        <v>6113</v>
      </c>
      <c r="AFA17" s="49">
        <v>5231</v>
      </c>
      <c r="AFB17" s="49">
        <v>4569</v>
      </c>
      <c r="AFC17" s="49">
        <v>6807</v>
      </c>
      <c r="AFD17" s="49">
        <v>675</v>
      </c>
      <c r="AFE17" s="49">
        <v>6172</v>
      </c>
      <c r="AFF17" s="67">
        <f t="shared" si="201"/>
        <v>29567</v>
      </c>
      <c r="AFG17" s="68">
        <f t="shared" si="202"/>
        <v>4927.833333333333</v>
      </c>
      <c r="AFH17" s="48">
        <v>31</v>
      </c>
      <c r="AFI17" s="49">
        <v>4801</v>
      </c>
      <c r="AFJ17" s="49">
        <v>4166</v>
      </c>
      <c r="AFK17" s="49">
        <v>3768</v>
      </c>
      <c r="AFL17" s="49">
        <v>7381</v>
      </c>
      <c r="AFM17" s="49">
        <v>1631</v>
      </c>
      <c r="AFN17" s="67">
        <f t="shared" si="203"/>
        <v>21778</v>
      </c>
      <c r="AFO17" s="68">
        <f t="shared" si="204"/>
        <v>3629.6666666666665</v>
      </c>
      <c r="AFP17" s="48">
        <v>2929</v>
      </c>
      <c r="AFQ17" s="49"/>
      <c r="AFR17" s="49">
        <v>705</v>
      </c>
      <c r="AFS17" s="49">
        <v>4826</v>
      </c>
      <c r="AFT17" s="49">
        <v>2479</v>
      </c>
      <c r="AFU17" s="49">
        <v>1662</v>
      </c>
      <c r="AFV17" s="67">
        <f t="shared" si="205"/>
        <v>12601</v>
      </c>
      <c r="AFW17" s="68">
        <f t="shared" si="206"/>
        <v>2100.1666666666665</v>
      </c>
      <c r="AFX17" s="48">
        <v>87</v>
      </c>
      <c r="AFY17" s="49">
        <v>648</v>
      </c>
      <c r="AFZ17" s="49">
        <v>6543</v>
      </c>
      <c r="AGA17" s="49">
        <v>4647</v>
      </c>
      <c r="AGB17" s="49">
        <v>3853</v>
      </c>
      <c r="AGC17" s="49">
        <v>6172</v>
      </c>
      <c r="AGD17" s="67">
        <f t="shared" si="207"/>
        <v>21950</v>
      </c>
      <c r="AGE17" s="68">
        <f t="shared" si="208"/>
        <v>3658.3333333333335</v>
      </c>
      <c r="AGF17" s="48">
        <v>5481</v>
      </c>
      <c r="AGG17" s="49">
        <v>983</v>
      </c>
      <c r="AGH17" s="49">
        <v>3802</v>
      </c>
      <c r="AGI17" s="49">
        <v>2322</v>
      </c>
      <c r="AGJ17" s="49">
        <v>5607</v>
      </c>
      <c r="AGK17" s="49">
        <v>4220</v>
      </c>
      <c r="AGL17" s="67">
        <f t="shared" si="209"/>
        <v>22415</v>
      </c>
      <c r="AGM17" s="68">
        <f t="shared" si="210"/>
        <v>3735.8333333333335</v>
      </c>
      <c r="AGN17" s="48">
        <v>4724</v>
      </c>
      <c r="AGO17" s="49">
        <v>6263</v>
      </c>
      <c r="AGP17" s="49">
        <v>5540</v>
      </c>
      <c r="AGQ17" s="49">
        <v>5429</v>
      </c>
      <c r="AGR17" s="49">
        <v>35</v>
      </c>
      <c r="AGS17" s="49">
        <v>3666</v>
      </c>
      <c r="AGT17" s="67">
        <f t="shared" si="211"/>
        <v>25657</v>
      </c>
      <c r="AGU17" s="68">
        <f t="shared" si="212"/>
        <v>4276.166666666667</v>
      </c>
      <c r="AGV17" s="48">
        <v>3666</v>
      </c>
      <c r="AGW17" s="49">
        <v>5240</v>
      </c>
      <c r="AGX17" s="49">
        <v>9490</v>
      </c>
      <c r="AGY17" s="49">
        <v>11453</v>
      </c>
      <c r="AGZ17" s="49">
        <v>2414</v>
      </c>
      <c r="AHA17" s="49">
        <v>6695</v>
      </c>
      <c r="AHB17" s="49">
        <v>5011</v>
      </c>
      <c r="AHC17" s="67">
        <f t="shared" si="213"/>
        <v>40303</v>
      </c>
      <c r="AHD17" s="68">
        <f t="shared" si="214"/>
        <v>6717.166666666667</v>
      </c>
      <c r="AHE17" s="48">
        <v>6287</v>
      </c>
      <c r="AHF17" s="49">
        <v>2368</v>
      </c>
      <c r="AHG17" s="49">
        <v>5123</v>
      </c>
      <c r="AHH17" s="49">
        <v>3218</v>
      </c>
      <c r="AHI17" s="49"/>
      <c r="AHJ17" s="49">
        <v>1292</v>
      </c>
      <c r="AHK17" s="67">
        <f t="shared" si="215"/>
        <v>18288</v>
      </c>
      <c r="AHL17" s="68">
        <f t="shared" si="216"/>
        <v>3048</v>
      </c>
      <c r="AHM17" s="48">
        <v>1665</v>
      </c>
      <c r="AHN17" s="49">
        <v>14</v>
      </c>
      <c r="AHO17" s="49">
        <v>5295</v>
      </c>
      <c r="AHP17" s="49">
        <v>10307</v>
      </c>
      <c r="AHQ17" s="49">
        <v>4607</v>
      </c>
      <c r="AHR17" s="49"/>
      <c r="AHS17" s="67">
        <f t="shared" si="217"/>
        <v>21888</v>
      </c>
      <c r="AHT17" s="68">
        <f t="shared" si="218"/>
        <v>3648</v>
      </c>
      <c r="AHU17" s="48">
        <v>317</v>
      </c>
      <c r="AHV17" s="49">
        <v>8346</v>
      </c>
      <c r="AHW17" s="49">
        <v>4314</v>
      </c>
      <c r="AHX17" s="49">
        <v>6079</v>
      </c>
      <c r="AHY17" s="49">
        <v>8530</v>
      </c>
      <c r="AHZ17" s="49">
        <v>3445</v>
      </c>
      <c r="AIA17" s="67">
        <f t="shared" si="219"/>
        <v>31031</v>
      </c>
      <c r="AIB17" s="68">
        <f t="shared" si="220"/>
        <v>5171.833333333333</v>
      </c>
      <c r="AIC17" s="48">
        <v>4251</v>
      </c>
      <c r="AID17" s="49">
        <v>3449</v>
      </c>
      <c r="AIE17" s="49">
        <v>4018</v>
      </c>
      <c r="AIF17" s="49">
        <v>4671</v>
      </c>
      <c r="AIG17" s="49">
        <v>5384</v>
      </c>
      <c r="AIH17" s="49">
        <v>5213</v>
      </c>
      <c r="AII17" s="67">
        <f t="shared" si="221"/>
        <v>26986</v>
      </c>
      <c r="AIJ17" s="68">
        <f t="shared" si="222"/>
        <v>1226.6363636363637</v>
      </c>
      <c r="AIK17" s="48">
        <v>6744</v>
      </c>
      <c r="AIL17" s="49">
        <v>3408</v>
      </c>
      <c r="AIM17" s="49">
        <v>5002</v>
      </c>
      <c r="AIN17" s="49">
        <v>1706</v>
      </c>
      <c r="AIO17" s="49">
        <v>3544</v>
      </c>
      <c r="AIP17" s="49">
        <v>8032</v>
      </c>
      <c r="AIQ17" s="67">
        <f t="shared" si="223"/>
        <v>28436</v>
      </c>
      <c r="AIR17" s="68">
        <f t="shared" si="224"/>
        <v>1292.5454545454545</v>
      </c>
      <c r="AIS17" s="48">
        <v>10876</v>
      </c>
      <c r="AIT17" s="49">
        <v>5000</v>
      </c>
      <c r="AIU17" s="49">
        <v>6801</v>
      </c>
      <c r="AIV17" s="49">
        <v>7498</v>
      </c>
      <c r="AIW17" s="49">
        <v>3974</v>
      </c>
      <c r="AIX17" s="49">
        <v>4700</v>
      </c>
      <c r="AIY17" s="67">
        <f t="shared" si="225"/>
        <v>38849</v>
      </c>
      <c r="AIZ17" s="68">
        <f t="shared" si="226"/>
        <v>1765.8636363636363</v>
      </c>
      <c r="AJA17" s="48">
        <v>8103</v>
      </c>
      <c r="AJB17" s="49">
        <v>2616</v>
      </c>
      <c r="AJC17" s="49">
        <v>9218</v>
      </c>
      <c r="AJD17" s="49">
        <v>7810</v>
      </c>
      <c r="AJE17" s="49">
        <v>8143</v>
      </c>
      <c r="AJF17" s="49">
        <v>5276</v>
      </c>
      <c r="AJG17" s="67">
        <f t="shared" si="227"/>
        <v>41166</v>
      </c>
      <c r="AJH17" s="68">
        <f t="shared" si="228"/>
        <v>1871.1818181818182</v>
      </c>
      <c r="AJI17" s="54">
        <v>7758</v>
      </c>
      <c r="AJJ17" s="127">
        <v>9012</v>
      </c>
      <c r="AJK17" s="127">
        <v>5064</v>
      </c>
      <c r="AJL17" s="127">
        <v>6141</v>
      </c>
      <c r="AJM17" s="127">
        <v>6846</v>
      </c>
      <c r="AJN17" s="127">
        <v>4992</v>
      </c>
      <c r="AJO17" s="42">
        <f t="shared" si="229"/>
        <v>39813</v>
      </c>
      <c r="AJP17" s="43">
        <f t="shared" si="230"/>
        <v>1809.6818181818182</v>
      </c>
      <c r="AJQ17" s="48">
        <v>3603</v>
      </c>
      <c r="AJR17" s="49">
        <v>954</v>
      </c>
      <c r="AJS17" s="49">
        <v>4709</v>
      </c>
      <c r="AJT17" s="49">
        <f>1996+11</f>
        <v>2007</v>
      </c>
      <c r="AJU17" s="49">
        <v>8435</v>
      </c>
      <c r="AJV17" s="49">
        <v>6293</v>
      </c>
      <c r="AJW17" s="42">
        <f t="shared" si="231"/>
        <v>26001</v>
      </c>
      <c r="AJX17" s="43">
        <f t="shared" si="232"/>
        <v>1181.8636363636363</v>
      </c>
      <c r="AJY17" s="48">
        <v>3489</v>
      </c>
      <c r="AJZ17" s="49">
        <v>5884</v>
      </c>
      <c r="AKA17" s="49">
        <v>4781</v>
      </c>
      <c r="AKB17" s="49">
        <v>5357</v>
      </c>
      <c r="AKC17" s="49"/>
      <c r="AKD17" s="49">
        <v>1045</v>
      </c>
      <c r="AKE17" s="42">
        <f t="shared" si="233"/>
        <v>20556</v>
      </c>
      <c r="AKF17" s="43">
        <f t="shared" si="234"/>
        <v>934.36363636363637</v>
      </c>
      <c r="AKG17" s="48">
        <v>3914</v>
      </c>
      <c r="AKH17" s="49">
        <v>6625</v>
      </c>
      <c r="AKI17" s="49">
        <v>4695</v>
      </c>
      <c r="AKJ17" s="49">
        <v>4144</v>
      </c>
      <c r="AKK17" s="49">
        <v>4591</v>
      </c>
      <c r="AKL17" s="49">
        <v>5295</v>
      </c>
      <c r="AKM17" s="67">
        <f t="shared" si="235"/>
        <v>29264</v>
      </c>
      <c r="AKN17" s="68">
        <f t="shared" si="236"/>
        <v>1330.1818181818182</v>
      </c>
      <c r="AKO17" s="48">
        <v>7139</v>
      </c>
      <c r="AKP17" s="49">
        <v>3515</v>
      </c>
      <c r="AKQ17" s="49">
        <v>2500</v>
      </c>
      <c r="AKR17" s="49">
        <v>972</v>
      </c>
      <c r="AKS17" s="49">
        <v>54</v>
      </c>
      <c r="AKT17" s="49">
        <v>4247</v>
      </c>
      <c r="AKU17" s="67">
        <f t="shared" si="237"/>
        <v>18427</v>
      </c>
      <c r="AKV17" s="68">
        <f t="shared" si="238"/>
        <v>3071.1666666666665</v>
      </c>
      <c r="AKW17" s="48">
        <v>3128</v>
      </c>
      <c r="AKX17" s="49">
        <v>6908</v>
      </c>
      <c r="AKY17" s="49">
        <v>5269</v>
      </c>
      <c r="AKZ17" s="49">
        <v>4165</v>
      </c>
      <c r="ALA17" s="49">
        <v>5986</v>
      </c>
      <c r="ALB17" s="49">
        <v>5507</v>
      </c>
      <c r="ALC17" s="67">
        <f t="shared" si="239"/>
        <v>30963</v>
      </c>
      <c r="ALD17" s="68">
        <f t="shared" si="240"/>
        <v>5160.5</v>
      </c>
      <c r="ALE17" s="48">
        <v>4684</v>
      </c>
      <c r="ALF17" s="49">
        <v>3658</v>
      </c>
      <c r="ALG17" s="49">
        <v>580</v>
      </c>
      <c r="ALH17" s="49"/>
      <c r="ALI17" s="49">
        <v>1045</v>
      </c>
      <c r="ALJ17" s="49">
        <v>12</v>
      </c>
      <c r="ALK17" s="67">
        <f t="shared" si="241"/>
        <v>9979</v>
      </c>
      <c r="ALL17" s="68">
        <f t="shared" si="242"/>
        <v>1663.1666666666667</v>
      </c>
      <c r="ALM17" s="54">
        <v>5454</v>
      </c>
      <c r="ALN17" s="127">
        <v>4602</v>
      </c>
      <c r="ALO17" s="127">
        <v>4009</v>
      </c>
      <c r="ALP17" s="127">
        <v>5316</v>
      </c>
      <c r="ALQ17" s="127">
        <v>4556</v>
      </c>
      <c r="ALR17" s="127">
        <v>2623</v>
      </c>
      <c r="ALS17" s="42">
        <f t="shared" si="243"/>
        <v>26560</v>
      </c>
      <c r="ALT17" s="43">
        <f t="shared" si="244"/>
        <v>4426.666666666667</v>
      </c>
      <c r="ALU17" s="54">
        <v>272</v>
      </c>
      <c r="ALV17" s="127">
        <v>353</v>
      </c>
      <c r="ALW17" s="127">
        <v>1525</v>
      </c>
      <c r="ALX17" s="127">
        <v>5011</v>
      </c>
      <c r="ALY17" s="127">
        <v>4077</v>
      </c>
      <c r="ALZ17" s="127">
        <v>6507</v>
      </c>
      <c r="AMA17" s="42">
        <f t="shared" si="245"/>
        <v>17745</v>
      </c>
      <c r="AMB17" s="43">
        <f t="shared" si="246"/>
        <v>2957.5</v>
      </c>
      <c r="AMC17" s="48">
        <v>3748</v>
      </c>
      <c r="AMD17" s="49">
        <v>5514</v>
      </c>
      <c r="AME17" s="49">
        <v>4493</v>
      </c>
      <c r="AMF17" s="49">
        <v>3530</v>
      </c>
      <c r="AMG17" s="49">
        <v>5725</v>
      </c>
      <c r="AMH17" s="49">
        <v>6138</v>
      </c>
      <c r="AMI17" s="42">
        <f t="shared" si="247"/>
        <v>29148</v>
      </c>
      <c r="AMJ17" s="43">
        <f t="shared" si="248"/>
        <v>4858</v>
      </c>
      <c r="AMK17" s="48">
        <v>4553</v>
      </c>
      <c r="AML17" s="49">
        <v>7858</v>
      </c>
      <c r="AMM17" s="49">
        <v>3635</v>
      </c>
      <c r="AMN17" s="49">
        <v>3626</v>
      </c>
      <c r="AMO17" s="49">
        <v>3964</v>
      </c>
      <c r="AMP17" s="49">
        <v>9451</v>
      </c>
      <c r="AMQ17" s="47">
        <f t="shared" si="249"/>
        <v>33087</v>
      </c>
      <c r="AMR17" s="43">
        <f t="shared" si="250"/>
        <v>5514.5</v>
      </c>
      <c r="AMS17" s="48">
        <v>6915</v>
      </c>
      <c r="AMT17" s="49">
        <v>4160</v>
      </c>
      <c r="AMU17" s="49">
        <v>4064</v>
      </c>
      <c r="AMV17" s="49">
        <v>5324</v>
      </c>
      <c r="AMW17" s="49">
        <v>10376</v>
      </c>
      <c r="AMX17" s="49">
        <v>7032</v>
      </c>
      <c r="AMY17" s="47">
        <f t="shared" si="251"/>
        <v>37871</v>
      </c>
      <c r="AMZ17" s="43">
        <f t="shared" si="252"/>
        <v>6311.833333333333</v>
      </c>
      <c r="ANA17" s="48">
        <v>5940</v>
      </c>
      <c r="ANB17" s="49">
        <v>5162</v>
      </c>
      <c r="ANC17" s="49">
        <v>4914</v>
      </c>
      <c r="AND17" s="49">
        <v>6457</v>
      </c>
      <c r="ANE17" s="49">
        <v>5846</v>
      </c>
      <c r="ANF17" s="49">
        <v>4280</v>
      </c>
      <c r="ANG17" s="47">
        <f t="shared" si="253"/>
        <v>32599</v>
      </c>
      <c r="ANH17" s="43">
        <f t="shared" si="254"/>
        <v>5433.166666666667</v>
      </c>
      <c r="ANI17" s="48">
        <v>7557</v>
      </c>
      <c r="ANJ17" s="49">
        <v>6905</v>
      </c>
      <c r="ANK17" s="49">
        <v>6765</v>
      </c>
      <c r="ANL17" s="49">
        <v>4653</v>
      </c>
      <c r="ANM17" s="49">
        <v>3797</v>
      </c>
      <c r="ANN17" s="49">
        <v>4515</v>
      </c>
      <c r="ANO17" s="47">
        <f t="shared" si="255"/>
        <v>34192</v>
      </c>
      <c r="ANP17" s="43">
        <f t="shared" si="256"/>
        <v>5698.666666666667</v>
      </c>
      <c r="ANQ17" s="48">
        <v>7380</v>
      </c>
      <c r="ANR17" s="49">
        <v>5727</v>
      </c>
      <c r="ANS17" s="49">
        <v>3121</v>
      </c>
      <c r="ANT17" s="49">
        <v>8016</v>
      </c>
      <c r="ANU17" s="49">
        <v>5607</v>
      </c>
      <c r="ANV17" s="49">
        <v>6626</v>
      </c>
      <c r="ANW17" s="47">
        <f t="shared" si="257"/>
        <v>36477</v>
      </c>
      <c r="ANX17" s="43">
        <f t="shared" si="258"/>
        <v>6079.5</v>
      </c>
      <c r="ANY17" s="48">
        <v>4111</v>
      </c>
      <c r="ANZ17" s="49">
        <v>3759</v>
      </c>
      <c r="AOA17" s="49">
        <v>3782</v>
      </c>
      <c r="AOB17" s="49">
        <v>4812</v>
      </c>
      <c r="AOC17" s="49">
        <v>4812</v>
      </c>
      <c r="AOD17" s="49">
        <v>4234</v>
      </c>
      <c r="AOE17" s="47">
        <f t="shared" si="259"/>
        <v>25510</v>
      </c>
      <c r="AOF17" s="43">
        <f t="shared" si="260"/>
        <v>4251.666666666667</v>
      </c>
      <c r="AOG17" s="48">
        <v>5534</v>
      </c>
      <c r="AOH17" s="49">
        <v>4430</v>
      </c>
      <c r="AOI17" s="49">
        <v>5636</v>
      </c>
      <c r="AOJ17" s="49">
        <v>5083</v>
      </c>
      <c r="AOK17" s="49">
        <v>6643</v>
      </c>
      <c r="AOL17" s="49">
        <v>9965</v>
      </c>
      <c r="AOM17" s="47">
        <f t="shared" si="261"/>
        <v>37291</v>
      </c>
      <c r="AON17" s="43">
        <f t="shared" si="262"/>
        <v>6215.166666666667</v>
      </c>
      <c r="AOO17" s="48">
        <v>5012</v>
      </c>
      <c r="AOP17" s="49">
        <v>5119</v>
      </c>
      <c r="AOQ17" s="49">
        <v>4143</v>
      </c>
      <c r="AOR17" s="49">
        <v>4293</v>
      </c>
      <c r="AOS17" s="49">
        <v>4763</v>
      </c>
      <c r="AOT17" s="49">
        <v>3950</v>
      </c>
      <c r="AOU17" s="47">
        <f t="shared" si="263"/>
        <v>27280</v>
      </c>
      <c r="AOV17" s="43">
        <f t="shared" si="264"/>
        <v>4546.666666666667</v>
      </c>
      <c r="AOW17" s="48">
        <v>4667</v>
      </c>
      <c r="AOX17" s="49">
        <v>2670</v>
      </c>
      <c r="AOY17" s="49">
        <v>3345</v>
      </c>
      <c r="AOZ17" s="49">
        <v>3469</v>
      </c>
      <c r="APA17" s="49">
        <v>4526</v>
      </c>
      <c r="APB17" s="49">
        <v>13244</v>
      </c>
      <c r="APC17" s="47">
        <f t="shared" si="265"/>
        <v>31921</v>
      </c>
      <c r="APD17" s="43">
        <f t="shared" si="266"/>
        <v>5320.166666666667</v>
      </c>
      <c r="APE17" s="48">
        <v>2806</v>
      </c>
      <c r="APF17" s="49">
        <v>2384</v>
      </c>
      <c r="APG17" s="49">
        <v>2559</v>
      </c>
      <c r="APH17" s="49">
        <v>6063</v>
      </c>
      <c r="API17" s="49">
        <v>5683</v>
      </c>
      <c r="APJ17" s="49">
        <v>4578</v>
      </c>
      <c r="APK17" s="47">
        <f t="shared" si="267"/>
        <v>24073</v>
      </c>
      <c r="APL17" s="43">
        <f t="shared" si="268"/>
        <v>4012.1666666666665</v>
      </c>
      <c r="APM17" s="63">
        <v>2432</v>
      </c>
      <c r="APN17" s="64">
        <v>4348</v>
      </c>
      <c r="APO17" s="64">
        <v>4764</v>
      </c>
      <c r="APP17" s="64">
        <v>3349</v>
      </c>
      <c r="APQ17" s="64">
        <v>6999</v>
      </c>
      <c r="APR17" s="64">
        <v>4940</v>
      </c>
      <c r="APS17" s="67">
        <f t="shared" si="269"/>
        <v>26832</v>
      </c>
      <c r="APT17" s="68">
        <f t="shared" si="270"/>
        <v>4472</v>
      </c>
      <c r="APU17" s="82">
        <v>4974</v>
      </c>
      <c r="APV17" s="83">
        <v>6900</v>
      </c>
      <c r="APW17" s="83">
        <v>1566</v>
      </c>
      <c r="APX17" s="83">
        <v>6417</v>
      </c>
      <c r="APY17" s="83">
        <v>7523</v>
      </c>
      <c r="APZ17" s="83">
        <v>4873</v>
      </c>
      <c r="AQA17" s="67">
        <f t="shared" si="271"/>
        <v>32253</v>
      </c>
      <c r="AQB17" s="68">
        <f t="shared" si="272"/>
        <v>5375.5</v>
      </c>
      <c r="AQC17" s="48">
        <v>5477</v>
      </c>
      <c r="AQD17" s="49">
        <v>5056</v>
      </c>
      <c r="AQE17" s="49">
        <v>7607</v>
      </c>
      <c r="AQF17" s="49">
        <v>4409</v>
      </c>
      <c r="AQG17" s="49">
        <v>4709</v>
      </c>
      <c r="AQH17" s="49">
        <v>5084</v>
      </c>
      <c r="AQI17" s="67">
        <f t="shared" si="273"/>
        <v>32342</v>
      </c>
      <c r="AQJ17" s="68">
        <f t="shared" si="274"/>
        <v>5390.333333333333</v>
      </c>
      <c r="AQK17" s="48">
        <v>4871</v>
      </c>
      <c r="AQL17" s="49">
        <v>3485</v>
      </c>
      <c r="AQM17" s="49">
        <v>3573</v>
      </c>
      <c r="AQN17" s="49">
        <v>7159</v>
      </c>
      <c r="AQO17" s="49">
        <v>2926</v>
      </c>
      <c r="AQP17" s="49">
        <v>4106</v>
      </c>
      <c r="AQQ17" s="67">
        <f t="shared" si="275"/>
        <v>26120</v>
      </c>
      <c r="AQR17" s="68">
        <f t="shared" si="276"/>
        <v>4353.333333333333</v>
      </c>
      <c r="AQS17" s="48">
        <v>6062</v>
      </c>
      <c r="AQT17" s="49">
        <v>5750</v>
      </c>
      <c r="AQU17" s="49">
        <v>5828</v>
      </c>
      <c r="AQV17" s="49">
        <v>4316</v>
      </c>
      <c r="AQW17" s="49">
        <v>5181</v>
      </c>
      <c r="AQX17" s="49">
        <v>3770</v>
      </c>
      <c r="AQY17" s="67">
        <f t="shared" si="277"/>
        <v>30907</v>
      </c>
      <c r="AQZ17" s="68">
        <f t="shared" si="278"/>
        <v>5151.166666666667</v>
      </c>
      <c r="ARA17" s="48">
        <v>4875</v>
      </c>
      <c r="ARB17" s="49">
        <v>4496</v>
      </c>
      <c r="ARC17" s="49">
        <v>4271</v>
      </c>
      <c r="ARD17" s="49">
        <v>5473</v>
      </c>
      <c r="ARE17" s="49">
        <v>4727</v>
      </c>
      <c r="ARF17" s="49">
        <v>4153</v>
      </c>
      <c r="ARG17" s="67">
        <f t="shared" si="279"/>
        <v>27995</v>
      </c>
      <c r="ARH17" s="68">
        <f t="shared" si="280"/>
        <v>4665.833333333333</v>
      </c>
      <c r="ARI17" s="48">
        <v>4025</v>
      </c>
      <c r="ARJ17" s="49">
        <v>4481</v>
      </c>
      <c r="ARK17" s="49">
        <v>4931</v>
      </c>
      <c r="ARL17" s="49">
        <v>371</v>
      </c>
      <c r="ARM17" s="49">
        <v>1929</v>
      </c>
      <c r="ARN17" s="49">
        <v>2727</v>
      </c>
      <c r="ARO17" s="67">
        <f t="shared" si="281"/>
        <v>18464</v>
      </c>
      <c r="ARP17" s="68">
        <f t="shared" si="282"/>
        <v>3077.3333333333335</v>
      </c>
      <c r="ARQ17" s="48"/>
      <c r="ARR17" s="49">
        <v>2738</v>
      </c>
      <c r="ARS17" s="49">
        <v>2093</v>
      </c>
      <c r="ART17" s="49">
        <v>6582</v>
      </c>
      <c r="ARU17" s="49">
        <v>4210</v>
      </c>
      <c r="ARV17" s="49">
        <v>3021</v>
      </c>
      <c r="ARW17" s="67">
        <f t="shared" si="283"/>
        <v>18644</v>
      </c>
      <c r="ARX17" s="68">
        <f t="shared" si="284"/>
        <v>3107.3333333333335</v>
      </c>
      <c r="ARY17" s="48">
        <v>8439</v>
      </c>
      <c r="ARZ17" s="49">
        <v>5632</v>
      </c>
      <c r="ASA17" s="49">
        <v>7054</v>
      </c>
      <c r="ASB17" s="49">
        <v>5041</v>
      </c>
      <c r="ASC17" s="49">
        <v>3668</v>
      </c>
      <c r="ASD17" s="49">
        <v>4695</v>
      </c>
      <c r="ASE17" s="67">
        <f t="shared" si="285"/>
        <v>34529</v>
      </c>
      <c r="ASF17" s="68">
        <f t="shared" si="286"/>
        <v>5754.833333333333</v>
      </c>
      <c r="ASG17" s="48">
        <v>3497</v>
      </c>
      <c r="ASH17" s="49">
        <v>5861</v>
      </c>
      <c r="ASI17" s="49">
        <v>4860</v>
      </c>
      <c r="ASJ17" s="49">
        <v>9981</v>
      </c>
      <c r="ASK17" s="49">
        <v>6110</v>
      </c>
      <c r="ASL17" s="49">
        <v>12142</v>
      </c>
      <c r="ASM17" s="67">
        <f t="shared" si="287"/>
        <v>42451</v>
      </c>
      <c r="ASN17" s="68">
        <f t="shared" si="288"/>
        <v>7075.166666666667</v>
      </c>
      <c r="ASO17" s="48">
        <v>951</v>
      </c>
      <c r="ASP17" s="49">
        <v>3028</v>
      </c>
      <c r="ASQ17" s="49">
        <v>3844</v>
      </c>
      <c r="ASR17" s="49">
        <v>2632</v>
      </c>
      <c r="ASS17" s="49">
        <v>6188</v>
      </c>
      <c r="AST17" s="49">
        <v>4978</v>
      </c>
      <c r="ASU17" s="67">
        <f t="shared" si="289"/>
        <v>21621</v>
      </c>
      <c r="ASV17" s="68">
        <f t="shared" si="290"/>
        <v>3603.5</v>
      </c>
      <c r="ASW17" s="63">
        <v>4605</v>
      </c>
      <c r="ASX17" s="64">
        <v>577</v>
      </c>
      <c r="ASY17" s="64">
        <v>568</v>
      </c>
      <c r="ASZ17" s="64">
        <v>434</v>
      </c>
      <c r="ATA17" s="64">
        <v>2416</v>
      </c>
      <c r="ATB17" s="64">
        <v>4743</v>
      </c>
      <c r="ATC17" s="67">
        <f t="shared" si="291"/>
        <v>13343</v>
      </c>
      <c r="ATD17" s="68">
        <f t="shared" si="292"/>
        <v>2223.8333333333335</v>
      </c>
      <c r="ATE17" s="48"/>
      <c r="ATF17" s="49">
        <v>6240</v>
      </c>
      <c r="ATG17" s="49">
        <v>6867</v>
      </c>
      <c r="ATH17" s="49">
        <v>2082</v>
      </c>
      <c r="ATI17" s="49">
        <v>2961</v>
      </c>
      <c r="ATJ17" s="49">
        <v>5858</v>
      </c>
      <c r="ATK17" s="67">
        <f t="shared" si="293"/>
        <v>24008</v>
      </c>
      <c r="ATL17" s="68">
        <f t="shared" si="294"/>
        <v>4001.3333333333335</v>
      </c>
      <c r="ATM17" s="48">
        <v>1705</v>
      </c>
      <c r="ATN17" s="49">
        <f>11+539+1543</f>
        <v>2093</v>
      </c>
      <c r="ATO17" s="49">
        <v>1937</v>
      </c>
      <c r="ATP17" s="49">
        <v>6479</v>
      </c>
      <c r="ATQ17" s="49">
        <v>2925</v>
      </c>
      <c r="ATR17" s="49">
        <v>8047</v>
      </c>
      <c r="ATS17" s="67">
        <f t="shared" si="295"/>
        <v>23186</v>
      </c>
      <c r="ATT17" s="68">
        <f t="shared" si="296"/>
        <v>3864.3333333333335</v>
      </c>
      <c r="ATU17" s="48">
        <v>3310</v>
      </c>
      <c r="ATV17" s="49">
        <v>1907</v>
      </c>
      <c r="ATW17" s="49">
        <v>5520</v>
      </c>
      <c r="ATX17" s="49">
        <v>6162</v>
      </c>
      <c r="ATY17" s="49">
        <v>5323</v>
      </c>
      <c r="ATZ17" s="49">
        <v>7272</v>
      </c>
      <c r="AUA17" s="67">
        <f t="shared" si="297"/>
        <v>29494</v>
      </c>
      <c r="AUB17" s="68">
        <f t="shared" si="298"/>
        <v>4915.666666666667</v>
      </c>
      <c r="AUC17" s="48">
        <v>6262</v>
      </c>
      <c r="AUD17" s="49">
        <v>4980</v>
      </c>
      <c r="AUE17" s="49">
        <v>2106</v>
      </c>
      <c r="AUF17" s="49">
        <v>8422</v>
      </c>
      <c r="AUG17" s="49">
        <v>5516</v>
      </c>
      <c r="AUH17" s="49">
        <v>6852</v>
      </c>
      <c r="AUI17" s="67">
        <f t="shared" si="299"/>
        <v>34138</v>
      </c>
      <c r="AUJ17" s="68">
        <f t="shared" si="300"/>
        <v>5689.666666666667</v>
      </c>
      <c r="AUK17" s="48">
        <v>997</v>
      </c>
      <c r="AUL17" s="49">
        <v>1015</v>
      </c>
      <c r="AUM17" s="49">
        <v>5027</v>
      </c>
      <c r="AUN17" s="49">
        <v>4750</v>
      </c>
      <c r="AUO17" s="49">
        <v>3551</v>
      </c>
      <c r="AUP17" s="49">
        <v>2902</v>
      </c>
      <c r="AUQ17" s="67">
        <f t="shared" si="301"/>
        <v>18242</v>
      </c>
      <c r="AUR17" s="68">
        <f t="shared" si="302"/>
        <v>3040.3333333333335</v>
      </c>
      <c r="AUS17" s="48">
        <v>2902</v>
      </c>
      <c r="AUT17" s="49">
        <v>4903</v>
      </c>
      <c r="AUU17" s="49">
        <v>3982</v>
      </c>
      <c r="AUV17" s="49">
        <v>2478</v>
      </c>
      <c r="AUW17" s="49">
        <v>5283</v>
      </c>
      <c r="AUX17" s="49">
        <v>4412</v>
      </c>
      <c r="AUY17" s="67">
        <f t="shared" si="303"/>
        <v>23960</v>
      </c>
      <c r="AUZ17" s="68">
        <f t="shared" si="304"/>
        <v>3993.3333333333335</v>
      </c>
      <c r="AVA17" s="54">
        <v>5141</v>
      </c>
      <c r="AVB17" s="127">
        <v>5818</v>
      </c>
      <c r="AVC17" s="127">
        <v>3463</v>
      </c>
      <c r="AVD17" s="127">
        <v>7337</v>
      </c>
      <c r="AVE17" s="127">
        <v>5434</v>
      </c>
      <c r="AVF17" s="127">
        <v>2534</v>
      </c>
      <c r="AVG17" s="42">
        <f t="shared" si="305"/>
        <v>29727</v>
      </c>
      <c r="AVH17" s="43">
        <f t="shared" si="306"/>
        <v>4954.5</v>
      </c>
      <c r="AVI17" s="48">
        <v>3078</v>
      </c>
      <c r="AVJ17" s="49">
        <v>1485</v>
      </c>
      <c r="AVK17" s="49">
        <v>2990</v>
      </c>
      <c r="AVL17" s="49">
        <v>4859</v>
      </c>
      <c r="AVM17" s="49">
        <v>6072</v>
      </c>
      <c r="AVN17" s="49">
        <v>7208</v>
      </c>
      <c r="AVO17" s="42">
        <f t="shared" si="307"/>
        <v>25692</v>
      </c>
      <c r="AVP17" s="43">
        <f t="shared" si="308"/>
        <v>4282</v>
      </c>
      <c r="AVQ17" s="48">
        <v>6943</v>
      </c>
      <c r="AVR17" s="49">
        <v>5116</v>
      </c>
      <c r="AVS17" s="49">
        <v>20</v>
      </c>
      <c r="AVT17" s="49">
        <v>2840</v>
      </c>
      <c r="AVU17" s="49">
        <v>5008</v>
      </c>
      <c r="AVV17" s="49">
        <v>1393</v>
      </c>
      <c r="AVW17" s="42">
        <f t="shared" si="309"/>
        <v>21320</v>
      </c>
      <c r="AVX17" s="43">
        <f t="shared" si="310"/>
        <v>3553.3333333333335</v>
      </c>
      <c r="AVY17" s="48">
        <v>4158</v>
      </c>
      <c r="AVZ17" s="49">
        <v>4862</v>
      </c>
      <c r="AWA17" s="49">
        <v>10795</v>
      </c>
      <c r="AWB17" s="49">
        <v>6796</v>
      </c>
      <c r="AWC17" s="49">
        <v>5320</v>
      </c>
      <c r="AWD17" s="49">
        <v>8947</v>
      </c>
      <c r="AWE17" s="42">
        <f t="shared" si="311"/>
        <v>40878</v>
      </c>
      <c r="AWF17" s="43">
        <f t="shared" si="312"/>
        <v>6813</v>
      </c>
      <c r="AWG17" s="48">
        <v>2921</v>
      </c>
      <c r="AWH17" s="49">
        <v>2487</v>
      </c>
      <c r="AWI17" s="49">
        <v>2743</v>
      </c>
      <c r="AWJ17" s="49">
        <v>799</v>
      </c>
      <c r="AWK17" s="49">
        <v>2733</v>
      </c>
      <c r="AWL17" s="49">
        <v>1957</v>
      </c>
      <c r="AWM17" s="42">
        <f t="shared" si="313"/>
        <v>13640</v>
      </c>
      <c r="AWN17" s="43">
        <f t="shared" si="314"/>
        <v>2273.3333333333335</v>
      </c>
      <c r="AWO17" s="48">
        <v>2845</v>
      </c>
      <c r="AWP17" s="49">
        <v>693</v>
      </c>
      <c r="AWQ17" s="49">
        <v>806</v>
      </c>
      <c r="AWR17" s="49">
        <v>5183</v>
      </c>
      <c r="AWS17" s="49">
        <v>7011</v>
      </c>
      <c r="AWT17" s="49">
        <v>6930</v>
      </c>
      <c r="AWU17" s="42">
        <f t="shared" si="315"/>
        <v>23468</v>
      </c>
      <c r="AWV17" s="43">
        <f t="shared" si="316"/>
        <v>3911.3333333333335</v>
      </c>
      <c r="AWW17" s="48">
        <v>6200</v>
      </c>
      <c r="AWX17" s="49">
        <v>7637</v>
      </c>
      <c r="AWY17" s="49">
        <v>4307</v>
      </c>
      <c r="AWZ17" s="49">
        <v>3941</v>
      </c>
      <c r="AXA17" s="49">
        <v>5731</v>
      </c>
      <c r="AXB17" s="49">
        <v>3730</v>
      </c>
      <c r="AXC17" s="42">
        <f t="shared" si="317"/>
        <v>31546</v>
      </c>
      <c r="AXD17" s="101">
        <f t="shared" si="318"/>
        <v>5257.666666666667</v>
      </c>
      <c r="AXE17" s="195">
        <v>4044</v>
      </c>
      <c r="AXF17" s="49">
        <v>2797</v>
      </c>
      <c r="AXG17" s="49">
        <v>3283</v>
      </c>
      <c r="AXH17" s="49">
        <v>3686</v>
      </c>
      <c r="AXI17" s="49">
        <v>3188</v>
      </c>
      <c r="AXJ17" s="49">
        <v>6061</v>
      </c>
      <c r="AXK17" s="42">
        <f t="shared" si="319"/>
        <v>23059</v>
      </c>
      <c r="AXL17" s="214">
        <f t="shared" si="320"/>
        <v>3843.1666666666665</v>
      </c>
      <c r="AXM17" s="195">
        <v>5603</v>
      </c>
      <c r="AXN17" s="49">
        <v>8383</v>
      </c>
      <c r="AXO17" s="49">
        <v>9220</v>
      </c>
      <c r="AXP17" s="49">
        <v>8278</v>
      </c>
      <c r="AXQ17" s="49">
        <v>7665</v>
      </c>
      <c r="AXR17" s="49">
        <v>4132</v>
      </c>
      <c r="AXS17" s="42">
        <f t="shared" si="321"/>
        <v>43281</v>
      </c>
      <c r="AXT17" s="101">
        <f t="shared" si="322"/>
        <v>7213.5</v>
      </c>
      <c r="AXU17" s="195">
        <v>7708</v>
      </c>
      <c r="AXV17" s="49">
        <v>7974</v>
      </c>
      <c r="AXW17" s="49">
        <v>9716</v>
      </c>
      <c r="AXX17" s="49">
        <v>3651</v>
      </c>
      <c r="AXY17" s="49">
        <v>3596</v>
      </c>
      <c r="AXZ17" s="49">
        <v>3564</v>
      </c>
      <c r="AYA17" s="42">
        <f t="shared" si="323"/>
        <v>36209</v>
      </c>
      <c r="AYB17" s="101">
        <f t="shared" si="324"/>
        <v>6034.833333333333</v>
      </c>
      <c r="AYC17" s="195">
        <v>3103</v>
      </c>
      <c r="AYD17" s="49">
        <v>2554</v>
      </c>
      <c r="AYE17" s="49">
        <v>5806</v>
      </c>
      <c r="AYF17" s="49">
        <v>2156</v>
      </c>
      <c r="AYG17" s="49">
        <v>3678</v>
      </c>
      <c r="AYH17" s="49">
        <v>7012</v>
      </c>
      <c r="AYI17" s="42">
        <f t="shared" si="325"/>
        <v>24309</v>
      </c>
      <c r="AYJ17" s="101">
        <f t="shared" si="326"/>
        <v>4051.5</v>
      </c>
      <c r="AYK17" s="195">
        <v>7032</v>
      </c>
      <c r="AYL17" s="49">
        <v>7613</v>
      </c>
      <c r="AYM17" s="49">
        <v>6464</v>
      </c>
      <c r="AYN17" s="49">
        <v>5780</v>
      </c>
      <c r="AYO17" s="49">
        <v>3725</v>
      </c>
      <c r="AYP17" s="49">
        <v>771</v>
      </c>
      <c r="AYQ17" s="42">
        <f t="shared" si="327"/>
        <v>31385</v>
      </c>
      <c r="AYR17" s="214">
        <f t="shared" si="328"/>
        <v>5230.833333333333</v>
      </c>
      <c r="AYS17" s="195">
        <v>2580</v>
      </c>
      <c r="AYT17" s="49">
        <v>8188</v>
      </c>
      <c r="AYU17" s="49">
        <v>2518</v>
      </c>
      <c r="AYV17" s="49">
        <v>3846</v>
      </c>
      <c r="AYW17" s="49">
        <v>2561</v>
      </c>
      <c r="AYX17" s="49">
        <v>3029</v>
      </c>
      <c r="AYY17" s="42">
        <f t="shared" si="329"/>
        <v>22722</v>
      </c>
      <c r="AYZ17" s="101">
        <f t="shared" si="330"/>
        <v>3787</v>
      </c>
      <c r="AZA17" s="195">
        <v>3367</v>
      </c>
      <c r="AZB17" s="49">
        <v>737</v>
      </c>
      <c r="AZC17" s="49">
        <v>2380</v>
      </c>
      <c r="AZD17" s="49">
        <v>2441</v>
      </c>
      <c r="AZE17" s="49">
        <v>6310</v>
      </c>
      <c r="AZF17" s="49">
        <v>6193</v>
      </c>
      <c r="AZG17" s="42">
        <f t="shared" si="331"/>
        <v>21428</v>
      </c>
      <c r="AZH17" s="101">
        <f t="shared" si="332"/>
        <v>3571.3333333333335</v>
      </c>
      <c r="AZI17" s="48">
        <v>9031</v>
      </c>
      <c r="AZJ17" s="49">
        <v>6223</v>
      </c>
      <c r="AZK17" s="49">
        <v>5907</v>
      </c>
      <c r="AZL17" s="49">
        <v>5937</v>
      </c>
      <c r="AZM17" s="49">
        <v>2238</v>
      </c>
      <c r="AZN17" s="49">
        <v>2830</v>
      </c>
      <c r="AZO17" s="42">
        <f t="shared" si="333"/>
        <v>32166</v>
      </c>
      <c r="AZP17" s="43">
        <f t="shared" si="334"/>
        <v>5361</v>
      </c>
      <c r="AZQ17" s="48">
        <v>9311</v>
      </c>
      <c r="AZR17" s="49">
        <v>8477</v>
      </c>
      <c r="AZS17" s="49">
        <v>4091</v>
      </c>
      <c r="AZT17" s="49">
        <v>5147</v>
      </c>
      <c r="AZU17" s="49">
        <v>4860</v>
      </c>
      <c r="AZV17" s="49">
        <v>9629</v>
      </c>
      <c r="AZW17" s="42">
        <f t="shared" si="335"/>
        <v>41515</v>
      </c>
      <c r="AZX17" s="43">
        <f t="shared" si="336"/>
        <v>6919.166666666667</v>
      </c>
      <c r="AZY17" s="48">
        <v>5220</v>
      </c>
      <c r="AZZ17" s="49">
        <v>9701</v>
      </c>
      <c r="BAA17" s="49">
        <v>11092</v>
      </c>
      <c r="BAB17" s="49">
        <v>5846</v>
      </c>
      <c r="BAC17" s="49">
        <v>2425</v>
      </c>
      <c r="BAD17" s="49">
        <v>6583</v>
      </c>
      <c r="BAE17" s="42">
        <f t="shared" si="337"/>
        <v>40867</v>
      </c>
      <c r="BAF17" s="43">
        <f t="shared" si="338"/>
        <v>6811.166666666667</v>
      </c>
      <c r="BAG17" s="48">
        <v>3163</v>
      </c>
      <c r="BAH17" s="49">
        <v>5613</v>
      </c>
      <c r="BAI17" s="49">
        <v>3239</v>
      </c>
      <c r="BAJ17" s="49">
        <v>3173</v>
      </c>
      <c r="BAK17" s="49">
        <v>7252</v>
      </c>
      <c r="BAL17" s="49">
        <v>5497</v>
      </c>
      <c r="BAM17" s="42">
        <f t="shared" si="339"/>
        <v>27937</v>
      </c>
      <c r="BAN17" s="43">
        <f t="shared" si="340"/>
        <v>4656.166666666667</v>
      </c>
      <c r="BAO17" s="82">
        <v>4712</v>
      </c>
      <c r="BAP17" s="83">
        <v>4468</v>
      </c>
      <c r="BAQ17" s="83">
        <v>3801</v>
      </c>
      <c r="BAR17" s="83">
        <v>3976</v>
      </c>
      <c r="BAS17" s="83">
        <v>141</v>
      </c>
      <c r="BAT17" s="83">
        <v>693</v>
      </c>
      <c r="BAU17" s="42">
        <f t="shared" si="574"/>
        <v>17791</v>
      </c>
      <c r="BAV17" s="43">
        <f t="shared" si="575"/>
        <v>2965.1666666666665</v>
      </c>
      <c r="BAW17" s="48">
        <v>2210</v>
      </c>
      <c r="BAX17" s="49">
        <v>7543</v>
      </c>
      <c r="BAY17" s="49">
        <v>7709</v>
      </c>
      <c r="BAZ17" s="49">
        <v>2642</v>
      </c>
      <c r="BBA17" s="49">
        <v>2999</v>
      </c>
      <c r="BBB17" s="49">
        <v>4415</v>
      </c>
      <c r="BBC17" s="42">
        <f t="shared" si="576"/>
        <v>27518</v>
      </c>
      <c r="BBD17" s="43">
        <f t="shared" si="577"/>
        <v>4586.333333333333</v>
      </c>
      <c r="BBE17" s="48">
        <v>4597</v>
      </c>
      <c r="BBF17" s="49">
        <v>3455</v>
      </c>
      <c r="BBG17" s="49">
        <v>5631</v>
      </c>
      <c r="BBH17" s="49">
        <v>1453</v>
      </c>
      <c r="BBI17" s="49">
        <v>5127</v>
      </c>
      <c r="BBJ17" s="49">
        <v>3836</v>
      </c>
      <c r="BBK17" s="42">
        <f t="shared" si="578"/>
        <v>24099</v>
      </c>
      <c r="BBL17" s="43">
        <f t="shared" si="579"/>
        <v>4016.5</v>
      </c>
      <c r="BBM17" s="48">
        <v>2225</v>
      </c>
      <c r="BBN17" s="49">
        <v>6653</v>
      </c>
      <c r="BBO17" s="49">
        <v>2166</v>
      </c>
      <c r="BBP17" s="49">
        <v>1624</v>
      </c>
      <c r="BBQ17" s="49">
        <v>1800</v>
      </c>
      <c r="BBR17" s="49">
        <v>5733</v>
      </c>
      <c r="BBS17" s="42">
        <f t="shared" si="580"/>
        <v>20201</v>
      </c>
      <c r="BBT17" s="43">
        <f t="shared" si="581"/>
        <v>3366.8333333333335</v>
      </c>
      <c r="BBU17" s="48">
        <v>2933</v>
      </c>
      <c r="BBV17" s="49">
        <v>10733</v>
      </c>
      <c r="BBW17" s="49">
        <v>6306</v>
      </c>
      <c r="BBX17" s="49">
        <v>8263</v>
      </c>
      <c r="BBY17" s="49">
        <v>2855</v>
      </c>
      <c r="BBZ17" s="49">
        <v>5905</v>
      </c>
      <c r="BCA17" s="42">
        <f t="shared" si="582"/>
        <v>36995</v>
      </c>
      <c r="BCB17" s="43">
        <f t="shared" si="583"/>
        <v>6165.833333333333</v>
      </c>
      <c r="BCC17" s="49">
        <v>5299</v>
      </c>
      <c r="BCD17" s="49">
        <v>10116</v>
      </c>
      <c r="BCE17" s="49">
        <v>7477</v>
      </c>
      <c r="BCF17" s="49">
        <v>5487</v>
      </c>
      <c r="BCG17" s="49">
        <v>6077</v>
      </c>
      <c r="BCH17" s="1">
        <v>5754</v>
      </c>
      <c r="BCI17" s="42">
        <f t="shared" si="351"/>
        <v>34456</v>
      </c>
      <c r="BCJ17" s="43">
        <f t="shared" si="584"/>
        <v>5742.666666666667</v>
      </c>
      <c r="BCK17" s="48">
        <v>4532</v>
      </c>
      <c r="BCL17" s="49">
        <v>7590</v>
      </c>
      <c r="BCM17" s="49">
        <v>2415</v>
      </c>
      <c r="BCN17" s="49">
        <v>6314</v>
      </c>
      <c r="BCO17" s="49">
        <v>3767</v>
      </c>
      <c r="BCP17" s="49">
        <v>4727</v>
      </c>
      <c r="BCQ17" s="42">
        <f t="shared" si="585"/>
        <v>24618</v>
      </c>
      <c r="BCR17" s="43">
        <f t="shared" si="586"/>
        <v>4103</v>
      </c>
      <c r="BCS17" s="48">
        <v>6766</v>
      </c>
      <c r="BCT17" s="49">
        <v>5584</v>
      </c>
      <c r="BCU17" s="49">
        <v>2487</v>
      </c>
      <c r="BCV17" s="49">
        <v>2795</v>
      </c>
      <c r="BCW17" s="49">
        <v>10608</v>
      </c>
      <c r="BCX17" s="49">
        <v>3461</v>
      </c>
      <c r="BCY17" s="42">
        <f t="shared" si="587"/>
        <v>28240</v>
      </c>
      <c r="BCZ17" s="43">
        <f t="shared" si="588"/>
        <v>4706.666666666667</v>
      </c>
      <c r="BDA17" s="48">
        <v>3823</v>
      </c>
      <c r="BDB17" s="49">
        <v>7120</v>
      </c>
      <c r="BDC17" s="49">
        <v>2126</v>
      </c>
      <c r="BDD17" s="49">
        <v>3146</v>
      </c>
      <c r="BDE17" s="49">
        <v>2363</v>
      </c>
      <c r="BDF17" s="49">
        <v>1803</v>
      </c>
      <c r="BDG17" s="42">
        <f t="shared" si="589"/>
        <v>18578</v>
      </c>
      <c r="BDH17" s="43">
        <f t="shared" si="590"/>
        <v>3096.3333333333335</v>
      </c>
      <c r="BDI17" s="48">
        <v>6278</v>
      </c>
      <c r="BDJ17" s="49">
        <f>10+4891</f>
        <v>4901</v>
      </c>
      <c r="BDK17" s="49">
        <v>3494</v>
      </c>
      <c r="BDL17" s="49">
        <v>2368</v>
      </c>
      <c r="BDM17" s="49">
        <v>3214</v>
      </c>
      <c r="BDN17" s="49">
        <v>7254</v>
      </c>
      <c r="BDO17" s="42">
        <f t="shared" si="591"/>
        <v>20255</v>
      </c>
      <c r="BDP17" s="43">
        <f t="shared" si="592"/>
        <v>3375.8333333333335</v>
      </c>
      <c r="BDQ17" s="48">
        <v>3272</v>
      </c>
      <c r="BDR17" s="49">
        <v>5673</v>
      </c>
      <c r="BDS17" s="49">
        <v>6772</v>
      </c>
      <c r="BDT17" s="49">
        <v>7</v>
      </c>
      <c r="BDU17" s="49">
        <v>6523</v>
      </c>
      <c r="BDV17" s="49">
        <v>2347</v>
      </c>
      <c r="BDW17" s="42">
        <f t="shared" si="593"/>
        <v>22247</v>
      </c>
      <c r="BDX17" s="43">
        <f t="shared" si="594"/>
        <v>3707.8333333333335</v>
      </c>
      <c r="BDY17" s="48">
        <v>5286</v>
      </c>
      <c r="BDZ17" s="49">
        <v>6906</v>
      </c>
      <c r="BEA17" s="49">
        <v>1132</v>
      </c>
      <c r="BEB17" s="49">
        <v>1427</v>
      </c>
      <c r="BEC17" s="49">
        <v>5970</v>
      </c>
      <c r="BED17" s="49">
        <v>5367</v>
      </c>
      <c r="BEE17" s="42">
        <f t="shared" si="595"/>
        <v>20721</v>
      </c>
      <c r="BEF17" s="43">
        <f t="shared" si="596"/>
        <v>3453.5</v>
      </c>
      <c r="BEG17" s="48">
        <v>6471</v>
      </c>
      <c r="BEH17" s="49">
        <v>7544</v>
      </c>
      <c r="BEI17" s="49">
        <v>453</v>
      </c>
      <c r="BEJ17" s="49">
        <v>3415</v>
      </c>
      <c r="BEK17" s="49">
        <v>5427</v>
      </c>
      <c r="BEL17" s="49">
        <v>5902</v>
      </c>
      <c r="BEM17" s="42">
        <f t="shared" si="597"/>
        <v>23310</v>
      </c>
      <c r="BEN17" s="43">
        <f t="shared" si="598"/>
        <v>3885</v>
      </c>
      <c r="BEO17" s="48">
        <v>4272</v>
      </c>
      <c r="BEP17" s="49">
        <v>7033</v>
      </c>
      <c r="BEQ17" s="49">
        <v>3472</v>
      </c>
      <c r="BER17" s="49">
        <v>10638</v>
      </c>
      <c r="BES17" s="49">
        <v>2428</v>
      </c>
      <c r="BET17" s="49">
        <v>3472</v>
      </c>
      <c r="BEU17" s="42">
        <f t="shared" si="599"/>
        <v>27843</v>
      </c>
      <c r="BEV17" s="43">
        <f t="shared" si="600"/>
        <v>4640.5</v>
      </c>
      <c r="BEW17" s="48">
        <v>3723</v>
      </c>
      <c r="BEX17" s="49">
        <v>3841</v>
      </c>
      <c r="BEY17" s="49">
        <v>4615</v>
      </c>
      <c r="BEZ17" s="49">
        <v>6007</v>
      </c>
      <c r="BFA17" s="49">
        <v>7579</v>
      </c>
      <c r="BFB17" s="49">
        <v>6684</v>
      </c>
      <c r="BFC17" s="42">
        <f t="shared" si="601"/>
        <v>25765</v>
      </c>
      <c r="BFD17" s="43">
        <f t="shared" si="602"/>
        <v>4294.166666666667</v>
      </c>
      <c r="BFE17" s="63">
        <v>2142</v>
      </c>
      <c r="BFF17" s="64">
        <v>9184</v>
      </c>
      <c r="BFG17" s="64">
        <v>4041</v>
      </c>
      <c r="BFH17" s="64">
        <v>2153</v>
      </c>
      <c r="BFI17" s="64">
        <v>10201</v>
      </c>
      <c r="BFJ17" s="64">
        <v>10764</v>
      </c>
      <c r="BFK17" s="67">
        <f t="shared" si="603"/>
        <v>27721</v>
      </c>
      <c r="BFL17" s="68">
        <f t="shared" si="604"/>
        <v>4620.166666666667</v>
      </c>
      <c r="BFM17" s="48">
        <v>4686</v>
      </c>
      <c r="BFN17" s="49">
        <v>1848</v>
      </c>
      <c r="BFO17" s="49">
        <v>6310</v>
      </c>
      <c r="BFP17" s="49">
        <v>8866</v>
      </c>
      <c r="BFQ17" s="49">
        <v>6232</v>
      </c>
      <c r="BFR17" s="49">
        <v>9267</v>
      </c>
      <c r="BFS17" s="67">
        <f t="shared" si="605"/>
        <v>27942</v>
      </c>
      <c r="BFT17" s="68">
        <f t="shared" si="606"/>
        <v>4657</v>
      </c>
      <c r="BFU17" s="48">
        <v>4959</v>
      </c>
      <c r="BFV17" s="49">
        <v>5923</v>
      </c>
      <c r="BFW17" s="49">
        <v>2061</v>
      </c>
      <c r="BFX17" s="49">
        <v>13108</v>
      </c>
      <c r="BFY17" s="49">
        <v>7000</v>
      </c>
      <c r="BFZ17" s="49">
        <v>12733</v>
      </c>
      <c r="BGA17" s="67">
        <f t="shared" si="607"/>
        <v>33051</v>
      </c>
      <c r="BGB17" s="68">
        <f t="shared" si="608"/>
        <v>5508.5</v>
      </c>
      <c r="BGC17" s="48">
        <v>2826</v>
      </c>
      <c r="BGD17" s="49">
        <v>7316</v>
      </c>
      <c r="BGE17" s="49">
        <v>8386</v>
      </c>
      <c r="BGF17" s="49">
        <v>2567</v>
      </c>
      <c r="BGG17" s="49">
        <v>9181</v>
      </c>
      <c r="BGH17" s="49">
        <v>5658</v>
      </c>
      <c r="BGI17" s="67">
        <f t="shared" si="609"/>
        <v>30276</v>
      </c>
      <c r="BGJ17" s="68">
        <f t="shared" si="610"/>
        <v>5046</v>
      </c>
      <c r="BGK17" s="48">
        <v>2790</v>
      </c>
      <c r="BGL17" s="49">
        <v>7200</v>
      </c>
      <c r="BGM17" s="49">
        <v>4407</v>
      </c>
      <c r="BGN17" s="49">
        <v>5446</v>
      </c>
      <c r="BGO17" s="49">
        <v>10664</v>
      </c>
      <c r="BGP17" s="49">
        <v>8495</v>
      </c>
      <c r="BGQ17" s="67">
        <f t="shared" si="611"/>
        <v>30507</v>
      </c>
      <c r="BGR17" s="68">
        <f t="shared" si="612"/>
        <v>5084.5</v>
      </c>
      <c r="BGS17" s="48">
        <v>5523</v>
      </c>
      <c r="BGT17" s="49">
        <v>1478</v>
      </c>
      <c r="BGU17" s="49">
        <v>8065</v>
      </c>
      <c r="BGV17" s="49">
        <v>793</v>
      </c>
      <c r="BGW17" s="49">
        <v>1898</v>
      </c>
      <c r="BGX17" s="49">
        <v>11798</v>
      </c>
      <c r="BGY17" s="67">
        <f t="shared" si="613"/>
        <v>17757</v>
      </c>
      <c r="BGZ17" s="68">
        <f t="shared" si="614"/>
        <v>2959.5</v>
      </c>
      <c r="BHA17" s="63">
        <v>5255</v>
      </c>
      <c r="BHB17" s="64">
        <v>4020</v>
      </c>
      <c r="BHC17" s="64">
        <v>5843</v>
      </c>
      <c r="BHD17" s="64">
        <v>6314</v>
      </c>
      <c r="BHE17" s="64">
        <v>7252</v>
      </c>
      <c r="BHF17" s="64">
        <v>2267</v>
      </c>
      <c r="BHG17" s="67">
        <f t="shared" si="615"/>
        <v>28684</v>
      </c>
      <c r="BHH17" s="68">
        <f t="shared" si="616"/>
        <v>4780.666666666667</v>
      </c>
      <c r="BHI17" s="48">
        <v>5327</v>
      </c>
      <c r="BHJ17" s="49">
        <v>3891</v>
      </c>
      <c r="BHK17" s="49">
        <v>7246</v>
      </c>
      <c r="BHL17" s="49">
        <v>3052</v>
      </c>
      <c r="BHM17" s="49">
        <f>5636+3380</f>
        <v>9016</v>
      </c>
      <c r="BHN17" s="49">
        <f>2960+4112+5629</f>
        <v>12701</v>
      </c>
      <c r="BHO17" s="67">
        <f t="shared" si="617"/>
        <v>28532</v>
      </c>
      <c r="BHP17" s="184">
        <f t="shared" si="618"/>
        <v>4755.333333333333</v>
      </c>
      <c r="BHQ17" s="244">
        <v>10600</v>
      </c>
      <c r="BHR17" s="64">
        <v>1250</v>
      </c>
      <c r="BHS17" s="64">
        <v>1044</v>
      </c>
      <c r="BHT17" s="64">
        <v>5717</v>
      </c>
      <c r="BHU17" s="64">
        <v>10651</v>
      </c>
      <c r="BHV17" s="64">
        <v>3324</v>
      </c>
      <c r="BHW17" s="67">
        <f t="shared" si="619"/>
        <v>29262</v>
      </c>
      <c r="BHX17" s="211">
        <f t="shared" si="620"/>
        <v>4877</v>
      </c>
      <c r="BHY17" s="244">
        <v>8949</v>
      </c>
      <c r="BHZ17" s="64">
        <v>3049</v>
      </c>
      <c r="BIA17" s="64">
        <v>6703</v>
      </c>
      <c r="BIB17" s="64">
        <v>7088</v>
      </c>
      <c r="BIC17" s="64">
        <v>4682</v>
      </c>
      <c r="BID17" s="64">
        <v>3302</v>
      </c>
      <c r="BIE17" s="67">
        <f t="shared" si="621"/>
        <v>30471</v>
      </c>
      <c r="BIF17" s="184">
        <f t="shared" si="622"/>
        <v>5078.5</v>
      </c>
      <c r="BIG17" s="195">
        <v>3594</v>
      </c>
      <c r="BIH17" s="49">
        <v>6617</v>
      </c>
      <c r="BII17" s="49">
        <v>1233</v>
      </c>
      <c r="BIJ17" s="49">
        <v>3904</v>
      </c>
      <c r="BIK17" s="49">
        <v>5695</v>
      </c>
      <c r="BIL17" s="49">
        <v>8940</v>
      </c>
      <c r="BIM17" s="67">
        <f t="shared" si="623"/>
        <v>21043</v>
      </c>
      <c r="BIN17" s="184">
        <f t="shared" si="624"/>
        <v>3507.1666666666665</v>
      </c>
      <c r="BIO17" s="195">
        <v>6583</v>
      </c>
      <c r="BIP17" s="49">
        <v>4415</v>
      </c>
      <c r="BIQ17" s="49">
        <v>1469</v>
      </c>
      <c r="BIR17" s="49">
        <v>3716</v>
      </c>
      <c r="BIS17" s="49">
        <v>10541</v>
      </c>
      <c r="BIT17" s="49">
        <v>4849</v>
      </c>
      <c r="BIU17" s="67">
        <f t="shared" si="625"/>
        <v>26724</v>
      </c>
      <c r="BIV17" s="211">
        <f t="shared" si="626"/>
        <v>4454</v>
      </c>
      <c r="BIW17" s="195">
        <v>2164</v>
      </c>
      <c r="BIX17" s="49">
        <v>8646</v>
      </c>
      <c r="BIY17" s="49">
        <v>2805</v>
      </c>
      <c r="BIZ17" s="49">
        <v>2646</v>
      </c>
      <c r="BJA17" s="49">
        <v>4734</v>
      </c>
      <c r="BJB17" s="49">
        <v>11027</v>
      </c>
      <c r="BJC17" s="67">
        <f t="shared" si="627"/>
        <v>20995</v>
      </c>
      <c r="BJD17" s="211">
        <f t="shared" si="628"/>
        <v>3499.1666666666665</v>
      </c>
      <c r="BJE17" s="195">
        <v>2888</v>
      </c>
      <c r="BJF17" s="49">
        <v>3504</v>
      </c>
      <c r="BJG17" s="49">
        <v>7236</v>
      </c>
      <c r="BJH17" s="49"/>
      <c r="BJI17" s="49">
        <v>1614</v>
      </c>
      <c r="BJJ17" s="49">
        <v>3337</v>
      </c>
      <c r="BJK17" s="67">
        <f t="shared" si="629"/>
        <v>15242</v>
      </c>
      <c r="BJL17" s="211">
        <f t="shared" si="630"/>
        <v>2540.3333333333335</v>
      </c>
      <c r="BJM17" s="195">
        <v>6451</v>
      </c>
      <c r="BJN17" s="49">
        <v>3660</v>
      </c>
      <c r="BJO17" s="49">
        <v>6859</v>
      </c>
      <c r="BJP17" s="49">
        <v>4447</v>
      </c>
      <c r="BJQ17" s="49">
        <v>4124</v>
      </c>
      <c r="BJR17" s="49">
        <v>4805</v>
      </c>
      <c r="BJS17" s="67">
        <f t="shared" si="631"/>
        <v>25541</v>
      </c>
      <c r="BJT17" s="184">
        <f t="shared" si="632"/>
        <v>4256.833333333333</v>
      </c>
      <c r="BJU17" s="195">
        <v>7376</v>
      </c>
      <c r="BJV17" s="49">
        <v>3187</v>
      </c>
      <c r="BJW17" s="49">
        <v>7138</v>
      </c>
      <c r="BJX17" s="49">
        <v>12361</v>
      </c>
      <c r="BJY17" s="49">
        <v>2943</v>
      </c>
      <c r="BJZ17" s="49">
        <v>7262</v>
      </c>
      <c r="BKA17" s="67">
        <f t="shared" si="633"/>
        <v>33005</v>
      </c>
      <c r="BKB17" s="184">
        <f t="shared" si="634"/>
        <v>5500.833333333333</v>
      </c>
      <c r="BKC17" s="195">
        <v>487</v>
      </c>
      <c r="BKD17" s="49">
        <v>8403</v>
      </c>
      <c r="BKE17" s="49">
        <v>6767</v>
      </c>
      <c r="BKF17" s="49">
        <v>3380</v>
      </c>
      <c r="BKG17" s="49">
        <v>7105</v>
      </c>
      <c r="BKH17" s="49"/>
      <c r="BKI17" s="67">
        <f t="shared" si="635"/>
        <v>26142</v>
      </c>
      <c r="BKJ17" s="184">
        <f t="shared" si="636"/>
        <v>4357</v>
      </c>
      <c r="BKK17" s="244">
        <v>2284</v>
      </c>
      <c r="BKL17" s="64">
        <v>6422</v>
      </c>
      <c r="BKM17" s="64"/>
      <c r="BKN17" s="64">
        <v>1165</v>
      </c>
      <c r="BKO17" s="64">
        <v>2904</v>
      </c>
      <c r="BKP17" s="64">
        <v>4219</v>
      </c>
      <c r="BKQ17" s="67">
        <f t="shared" si="637"/>
        <v>12775</v>
      </c>
      <c r="BKR17" s="184">
        <f t="shared" si="638"/>
        <v>2555</v>
      </c>
      <c r="BKS17" s="195">
        <v>4568</v>
      </c>
      <c r="BKT17" s="49">
        <v>2746</v>
      </c>
      <c r="BKU17" s="49">
        <v>6990</v>
      </c>
      <c r="BKV17" s="49">
        <v>3245</v>
      </c>
      <c r="BKW17" s="49">
        <v>4897</v>
      </c>
      <c r="BKX17" s="49">
        <v>3250</v>
      </c>
      <c r="BKY17" s="67">
        <f t="shared" si="639"/>
        <v>22446</v>
      </c>
      <c r="BKZ17" s="211">
        <f t="shared" si="640"/>
        <v>3741</v>
      </c>
      <c r="BLA17" s="244">
        <v>2184</v>
      </c>
      <c r="BLB17" s="64">
        <v>6466</v>
      </c>
      <c r="BLC17" s="64">
        <v>1922</v>
      </c>
      <c r="BLD17" s="64">
        <v>3847</v>
      </c>
      <c r="BLE17" s="64">
        <v>2321</v>
      </c>
      <c r="BLF17" s="64">
        <v>4011</v>
      </c>
      <c r="BLG17" s="67">
        <f t="shared" si="641"/>
        <v>16740</v>
      </c>
      <c r="BLH17" s="211">
        <f t="shared" si="642"/>
        <v>2790</v>
      </c>
      <c r="BLI17" s="244">
        <v>3147</v>
      </c>
      <c r="BLJ17" s="64">
        <v>3758</v>
      </c>
      <c r="BLK17" s="64">
        <v>7080</v>
      </c>
      <c r="BLL17" s="64">
        <v>973</v>
      </c>
      <c r="BLM17" s="64">
        <v>4301</v>
      </c>
      <c r="BLN17" s="64">
        <v>820</v>
      </c>
      <c r="BLO17" s="67">
        <f t="shared" si="643"/>
        <v>19259</v>
      </c>
      <c r="BLP17" s="184">
        <f t="shared" si="644"/>
        <v>3209.8333333333335</v>
      </c>
      <c r="BLQ17" s="244">
        <v>4146</v>
      </c>
      <c r="BLR17" s="64">
        <v>5124</v>
      </c>
      <c r="BLS17" s="64">
        <v>1609</v>
      </c>
      <c r="BLT17" s="64">
        <v>4077</v>
      </c>
      <c r="BLU17" s="64">
        <v>3511</v>
      </c>
      <c r="BLV17" s="64">
        <v>5915</v>
      </c>
      <c r="BLW17" s="67">
        <f t="shared" si="645"/>
        <v>18467</v>
      </c>
      <c r="BLX17" s="184">
        <f t="shared" si="646"/>
        <v>3077.8333333333335</v>
      </c>
      <c r="BLY17" s="63">
        <v>5915</v>
      </c>
      <c r="BLZ17" s="64">
        <v>3409</v>
      </c>
      <c r="BMA17" s="64">
        <v>7948</v>
      </c>
      <c r="BMB17" s="64">
        <v>5152</v>
      </c>
      <c r="BMC17" s="64">
        <v>460</v>
      </c>
      <c r="BMD17" s="64">
        <v>1836</v>
      </c>
      <c r="BME17" s="67">
        <f t="shared" si="647"/>
        <v>22884</v>
      </c>
      <c r="BMF17" s="68">
        <f t="shared" si="648"/>
        <v>3814</v>
      </c>
      <c r="BMG17" s="63">
        <v>3553</v>
      </c>
      <c r="BMH17" s="64">
        <v>6677</v>
      </c>
      <c r="BMI17" s="64">
        <v>8892</v>
      </c>
      <c r="BMJ17" s="64">
        <v>5863</v>
      </c>
      <c r="BMK17" s="64">
        <v>5378</v>
      </c>
      <c r="BML17" s="64">
        <v>8946</v>
      </c>
      <c r="BMM17" s="67">
        <f t="shared" si="649"/>
        <v>30363</v>
      </c>
      <c r="BMN17" s="68">
        <f t="shared" si="650"/>
        <v>5060.5</v>
      </c>
      <c r="BMO17" s="63">
        <v>264</v>
      </c>
      <c r="BMP17" s="64">
        <v>5494</v>
      </c>
      <c r="BMQ17" s="64">
        <v>1592</v>
      </c>
      <c r="BMR17" s="64">
        <v>11457</v>
      </c>
      <c r="BMS17" s="64">
        <v>2842</v>
      </c>
      <c r="BMT17" s="64">
        <v>9040</v>
      </c>
      <c r="BMU17" s="67">
        <f t="shared" si="651"/>
        <v>21649</v>
      </c>
      <c r="BMV17" s="68">
        <f t="shared" si="652"/>
        <v>3608.1666666666665</v>
      </c>
      <c r="BMW17" s="63">
        <v>6605</v>
      </c>
      <c r="BMX17" s="64">
        <v>11389</v>
      </c>
      <c r="BMY17" s="64">
        <v>6901</v>
      </c>
      <c r="BMZ17" s="64">
        <v>8631</v>
      </c>
      <c r="BNA17" s="64">
        <v>2996</v>
      </c>
      <c r="BNB17" s="64">
        <v>3521</v>
      </c>
      <c r="BNC17" s="67">
        <f t="shared" si="653"/>
        <v>36522</v>
      </c>
      <c r="BND17" s="68">
        <f t="shared" si="654"/>
        <v>6087</v>
      </c>
      <c r="BNE17" s="63">
        <v>1852</v>
      </c>
      <c r="BNF17" s="64">
        <v>6243</v>
      </c>
      <c r="BNG17" s="64">
        <v>2554</v>
      </c>
      <c r="BNH17" s="64">
        <v>2506</v>
      </c>
      <c r="BNI17" s="64">
        <v>3856</v>
      </c>
      <c r="BNJ17" s="64">
        <v>3780</v>
      </c>
      <c r="BNK17" s="67">
        <f t="shared" si="655"/>
        <v>17011</v>
      </c>
      <c r="BNL17" s="68">
        <f t="shared" si="656"/>
        <v>2835.1666666666665</v>
      </c>
      <c r="BNM17" s="54">
        <v>4952</v>
      </c>
      <c r="BNN17" s="127">
        <v>5644</v>
      </c>
      <c r="BNO17" s="127">
        <v>3171</v>
      </c>
      <c r="BNP17" s="127">
        <v>6739</v>
      </c>
      <c r="BNQ17" s="127">
        <v>1041</v>
      </c>
      <c r="BNR17" s="127">
        <v>4201</v>
      </c>
      <c r="BNS17" s="67">
        <f t="shared" si="657"/>
        <v>21547</v>
      </c>
      <c r="BNT17" s="68">
        <f t="shared" si="658"/>
        <v>3591.1666666666665</v>
      </c>
      <c r="BNU17" s="63">
        <v>3881</v>
      </c>
      <c r="BNV17" s="64">
        <v>7698</v>
      </c>
      <c r="BNW17" s="64">
        <v>7535</v>
      </c>
      <c r="BNX17" s="64">
        <v>4180</v>
      </c>
      <c r="BNY17" s="64">
        <v>4079</v>
      </c>
      <c r="BNZ17" s="64">
        <v>1395</v>
      </c>
      <c r="BOA17" s="67">
        <f t="shared" si="659"/>
        <v>27373</v>
      </c>
      <c r="BOB17" s="184">
        <f t="shared" si="660"/>
        <v>4562.166666666667</v>
      </c>
      <c r="BOC17" s="244">
        <v>3703</v>
      </c>
      <c r="BOD17" s="64">
        <v>1412</v>
      </c>
      <c r="BOE17" s="64">
        <v>4636</v>
      </c>
      <c r="BOF17" s="64">
        <v>7152</v>
      </c>
      <c r="BOG17" s="64">
        <v>4286</v>
      </c>
      <c r="BOH17" s="64">
        <v>7064</v>
      </c>
      <c r="BOI17" s="67">
        <f t="shared" si="661"/>
        <v>21189</v>
      </c>
      <c r="BOJ17" s="184">
        <f t="shared" si="662"/>
        <v>3531.5</v>
      </c>
      <c r="BOK17" s="63">
        <v>56</v>
      </c>
      <c r="BOL17" s="64">
        <v>6728</v>
      </c>
      <c r="BOM17" s="64">
        <v>8936</v>
      </c>
      <c r="BON17" s="64">
        <v>8020</v>
      </c>
      <c r="BOO17" s="64">
        <v>7196</v>
      </c>
      <c r="BOP17" s="64">
        <v>8151</v>
      </c>
      <c r="BOQ17" s="67">
        <f t="shared" si="663"/>
        <v>30936</v>
      </c>
      <c r="BOR17" s="68">
        <f t="shared" si="664"/>
        <v>5156</v>
      </c>
      <c r="BOS17" s="63">
        <v>205</v>
      </c>
      <c r="BOT17" s="64">
        <v>7643</v>
      </c>
      <c r="BOU17" s="64">
        <v>7705</v>
      </c>
      <c r="BOV17" s="64">
        <v>3582</v>
      </c>
      <c r="BOW17" s="64">
        <v>9479</v>
      </c>
      <c r="BOX17" s="64">
        <v>4549</v>
      </c>
      <c r="BOY17" s="67">
        <f t="shared" si="665"/>
        <v>28614</v>
      </c>
      <c r="BOZ17" s="68">
        <f t="shared" si="666"/>
        <v>4769</v>
      </c>
      <c r="BPA17" s="63">
        <v>5857</v>
      </c>
      <c r="BPB17" s="64">
        <v>3321</v>
      </c>
      <c r="BPC17" s="64">
        <v>10540</v>
      </c>
      <c r="BPD17" s="64">
        <v>3471</v>
      </c>
      <c r="BPE17" s="64">
        <v>9354</v>
      </c>
      <c r="BPF17" s="64">
        <v>9310</v>
      </c>
      <c r="BPG17" s="67">
        <f t="shared" si="667"/>
        <v>32543</v>
      </c>
      <c r="BPH17" s="68">
        <f t="shared" si="668"/>
        <v>5423.833333333333</v>
      </c>
      <c r="BPI17" s="63">
        <v>648</v>
      </c>
      <c r="BPJ17" s="64">
        <v>2092</v>
      </c>
      <c r="BPK17" s="64">
        <v>15572</v>
      </c>
      <c r="BPL17" s="64">
        <v>5600</v>
      </c>
      <c r="BPM17" s="64">
        <v>6955</v>
      </c>
      <c r="BPN17" s="64">
        <v>10109</v>
      </c>
      <c r="BPO17" s="67">
        <f t="shared" si="669"/>
        <v>30867</v>
      </c>
      <c r="BPP17" s="68">
        <f t="shared" si="670"/>
        <v>5144.5</v>
      </c>
      <c r="BPQ17" s="63">
        <v>3492</v>
      </c>
      <c r="BPR17" s="64">
        <v>12370</v>
      </c>
      <c r="BPS17" s="64">
        <v>601</v>
      </c>
      <c r="BPT17" s="64">
        <v>2879</v>
      </c>
      <c r="BPU17" s="64">
        <v>6903</v>
      </c>
      <c r="BPV17" s="64">
        <v>13649</v>
      </c>
      <c r="BPW17" s="67">
        <f t="shared" si="671"/>
        <v>26245</v>
      </c>
      <c r="BPX17" s="68">
        <f t="shared" si="672"/>
        <v>4374.166666666667</v>
      </c>
      <c r="BPY17" s="63">
        <v>5326</v>
      </c>
      <c r="BPZ17" s="64">
        <v>10924</v>
      </c>
      <c r="BQA17" s="64">
        <v>3079</v>
      </c>
      <c r="BQB17" s="64">
        <v>2823</v>
      </c>
      <c r="BQC17" s="64">
        <v>8412</v>
      </c>
      <c r="BQD17" s="64">
        <v>8627</v>
      </c>
      <c r="BQE17" s="67">
        <f t="shared" si="673"/>
        <v>30564</v>
      </c>
      <c r="BQF17" s="68">
        <f t="shared" si="674"/>
        <v>5094</v>
      </c>
      <c r="BQG17" s="63">
        <v>13550</v>
      </c>
      <c r="BQH17" s="64">
        <v>11155</v>
      </c>
      <c r="BQI17" s="64">
        <v>11265</v>
      </c>
      <c r="BQJ17" s="64">
        <v>4247</v>
      </c>
      <c r="BQK17" s="64">
        <v>9008</v>
      </c>
      <c r="BQL17" s="64">
        <v>4901</v>
      </c>
      <c r="BQM17" s="67">
        <f t="shared" si="675"/>
        <v>49225</v>
      </c>
      <c r="BQN17" s="68">
        <f t="shared" si="676"/>
        <v>8204.1666666666661</v>
      </c>
      <c r="BQO17" s="63">
        <v>7009</v>
      </c>
      <c r="BQP17" s="64">
        <v>8571</v>
      </c>
      <c r="BQQ17" s="64">
        <v>13718</v>
      </c>
      <c r="BQR17" s="64">
        <v>2125</v>
      </c>
      <c r="BQS17" s="64">
        <v>11896</v>
      </c>
      <c r="BQT17" s="64">
        <v>3408</v>
      </c>
      <c r="BQU17" s="67">
        <f t="shared" si="677"/>
        <v>43319</v>
      </c>
      <c r="BQV17" s="68">
        <f t="shared" si="678"/>
        <v>7219.833333333333</v>
      </c>
      <c r="BQW17" s="63">
        <v>4785</v>
      </c>
      <c r="BQX17" s="64">
        <v>5425</v>
      </c>
      <c r="BQY17" s="64">
        <v>13330</v>
      </c>
      <c r="BQZ17" s="64">
        <v>1203</v>
      </c>
      <c r="BRA17" s="64">
        <v>6047</v>
      </c>
      <c r="BRB17" s="64">
        <v>5744</v>
      </c>
      <c r="BRC17" s="67">
        <f t="shared" si="679"/>
        <v>30790</v>
      </c>
      <c r="BRD17" s="68">
        <f t="shared" si="680"/>
        <v>5131.666666666667</v>
      </c>
      <c r="BRE17" s="63">
        <v>2547</v>
      </c>
      <c r="BRF17" s="64">
        <v>9376</v>
      </c>
      <c r="BRG17" s="64">
        <v>9182</v>
      </c>
      <c r="BRH17" s="64">
        <v>6528</v>
      </c>
      <c r="BRI17" s="64">
        <v>5618</v>
      </c>
      <c r="BRJ17" s="64">
        <v>15246</v>
      </c>
      <c r="BRK17" s="67">
        <f t="shared" si="681"/>
        <v>33251</v>
      </c>
      <c r="BRL17" s="68">
        <f t="shared" si="682"/>
        <v>5541.833333333333</v>
      </c>
      <c r="BRM17" s="63">
        <v>8542</v>
      </c>
      <c r="BRN17" s="64">
        <v>16921</v>
      </c>
      <c r="BRO17" s="64">
        <v>10427</v>
      </c>
      <c r="BRP17" s="64">
        <v>15371</v>
      </c>
      <c r="BRQ17" s="64">
        <v>15919</v>
      </c>
      <c r="BRR17" s="64">
        <v>8568</v>
      </c>
      <c r="BRS17" s="67">
        <f t="shared" si="683"/>
        <v>67180</v>
      </c>
      <c r="BRT17" s="68">
        <f t="shared" si="684"/>
        <v>11196.666666666666</v>
      </c>
      <c r="BRU17" s="63">
        <v>15028</v>
      </c>
      <c r="BRV17" s="64">
        <v>7750</v>
      </c>
      <c r="BRW17" s="64">
        <v>6730</v>
      </c>
      <c r="BRX17" s="64">
        <v>13386</v>
      </c>
      <c r="BRY17" s="64">
        <v>12877</v>
      </c>
      <c r="BRZ17" s="64">
        <v>6567</v>
      </c>
      <c r="BSA17" s="67">
        <f t="shared" si="685"/>
        <v>55771</v>
      </c>
      <c r="BSB17" s="68">
        <f t="shared" si="686"/>
        <v>9295.1666666666661</v>
      </c>
      <c r="BSC17" s="63">
        <v>10090</v>
      </c>
      <c r="BSD17" s="64">
        <v>7585</v>
      </c>
      <c r="BSE17" s="64">
        <v>7478</v>
      </c>
      <c r="BSF17" s="64">
        <v>9299</v>
      </c>
      <c r="BSG17" s="64">
        <v>4969</v>
      </c>
      <c r="BSH17" s="64">
        <v>4159</v>
      </c>
      <c r="BSI17" s="67">
        <f t="shared" si="687"/>
        <v>39421</v>
      </c>
      <c r="BSJ17" s="68">
        <f t="shared" si="688"/>
        <v>6570.166666666667</v>
      </c>
      <c r="BSK17" s="63">
        <v>4198</v>
      </c>
      <c r="BSL17" s="64">
        <v>3487</v>
      </c>
      <c r="BSM17" s="64">
        <v>6958</v>
      </c>
      <c r="BSN17" s="64">
        <v>1186</v>
      </c>
      <c r="BSO17" s="64">
        <v>5255</v>
      </c>
      <c r="BSP17" s="68">
        <v>2239</v>
      </c>
      <c r="BSQ17" s="265">
        <f t="shared" si="689"/>
        <v>21084</v>
      </c>
      <c r="BSR17" s="68">
        <f t="shared" si="690"/>
        <v>3514</v>
      </c>
      <c r="BSS17" s="63">
        <v>5514</v>
      </c>
      <c r="BST17" s="64">
        <v>5141</v>
      </c>
      <c r="BSU17" s="64">
        <v>5306</v>
      </c>
      <c r="BSV17" s="64">
        <v>7745</v>
      </c>
      <c r="BSW17" s="64">
        <v>9468</v>
      </c>
      <c r="BSX17" s="64">
        <v>8453</v>
      </c>
      <c r="BSY17" s="67">
        <f t="shared" si="691"/>
        <v>33174</v>
      </c>
      <c r="BSZ17" s="68">
        <f t="shared" si="692"/>
        <v>5529</v>
      </c>
      <c r="BTA17" s="63">
        <v>10086</v>
      </c>
      <c r="BTB17" s="64">
        <v>16250</v>
      </c>
      <c r="BTC17" s="64">
        <v>9827</v>
      </c>
      <c r="BTD17" s="64">
        <v>11246</v>
      </c>
      <c r="BTE17" s="64">
        <v>7507</v>
      </c>
      <c r="BTF17" s="64">
        <v>3131</v>
      </c>
      <c r="BTG17" s="67">
        <f t="shared" si="693"/>
        <v>54916</v>
      </c>
      <c r="BTH17" s="68">
        <f t="shared" si="694"/>
        <v>9152.6666666666661</v>
      </c>
      <c r="BTI17" s="63">
        <v>5878</v>
      </c>
      <c r="BTJ17" s="64">
        <v>283</v>
      </c>
      <c r="BTK17" s="64">
        <v>5311</v>
      </c>
      <c r="BTL17" s="64">
        <v>4537</v>
      </c>
      <c r="BTM17" s="64">
        <v>1627</v>
      </c>
      <c r="BTN17" s="64">
        <v>6657</v>
      </c>
      <c r="BTO17" s="67">
        <f t="shared" si="695"/>
        <v>17636</v>
      </c>
      <c r="BTP17" s="68">
        <f t="shared" si="696"/>
        <v>2939.3333333333335</v>
      </c>
      <c r="BTQ17" s="63">
        <v>2486</v>
      </c>
      <c r="BTR17" s="64">
        <v>2428</v>
      </c>
      <c r="BTS17" s="64">
        <v>2218</v>
      </c>
      <c r="BTT17" s="64">
        <v>6846</v>
      </c>
      <c r="BTU17" s="64">
        <v>3546</v>
      </c>
      <c r="BTV17" s="64"/>
      <c r="BTW17" s="67">
        <f t="shared" si="697"/>
        <v>17524</v>
      </c>
      <c r="BTX17" s="184">
        <f t="shared" si="698"/>
        <v>2920.6666666666665</v>
      </c>
      <c r="BTY17" s="244">
        <v>10125</v>
      </c>
      <c r="BTZ17" s="64">
        <v>4281</v>
      </c>
      <c r="BUA17" s="64">
        <v>9590</v>
      </c>
      <c r="BUB17" s="64">
        <v>4431</v>
      </c>
      <c r="BUC17" s="64">
        <v>8361</v>
      </c>
      <c r="BUD17" s="64">
        <v>3246</v>
      </c>
      <c r="BUE17" s="67">
        <f t="shared" si="699"/>
        <v>36788</v>
      </c>
      <c r="BUF17" s="184">
        <f t="shared" si="700"/>
        <v>6131.333333333333</v>
      </c>
      <c r="BUG17" s="244">
        <v>3176</v>
      </c>
      <c r="BUH17" s="64">
        <v>9995</v>
      </c>
      <c r="BUI17" s="64">
        <v>5665</v>
      </c>
      <c r="BUJ17" s="64">
        <v>7537</v>
      </c>
      <c r="BUK17" s="64">
        <v>3278</v>
      </c>
      <c r="BUL17" s="64">
        <v>4287</v>
      </c>
      <c r="BUM17" s="67">
        <f t="shared" si="701"/>
        <v>29651</v>
      </c>
      <c r="BUN17" s="211">
        <f t="shared" si="702"/>
        <v>4941.833333333333</v>
      </c>
      <c r="BUO17" s="244"/>
      <c r="BUP17" s="64"/>
      <c r="BUQ17" s="64">
        <v>1650</v>
      </c>
      <c r="BUR17" s="64">
        <v>5972</v>
      </c>
      <c r="BUS17" s="64">
        <v>19191</v>
      </c>
      <c r="BUT17" s="64">
        <v>1732</v>
      </c>
      <c r="BUU17" s="67">
        <f t="shared" si="703"/>
        <v>26813</v>
      </c>
      <c r="BUV17" s="211">
        <f t="shared" si="704"/>
        <v>4468.833333333333</v>
      </c>
      <c r="BUW17" s="244">
        <v>3620</v>
      </c>
      <c r="BUX17" s="64">
        <v>9170</v>
      </c>
      <c r="BUY17" s="64">
        <v>9068</v>
      </c>
      <c r="BUZ17" s="64">
        <v>10369</v>
      </c>
      <c r="BVA17" s="64">
        <v>4200</v>
      </c>
      <c r="BVB17" s="64">
        <v>56</v>
      </c>
      <c r="BVC17" s="67">
        <f t="shared" si="705"/>
        <v>36427</v>
      </c>
      <c r="BVD17" s="211">
        <f t="shared" si="706"/>
        <v>6071.166666666667</v>
      </c>
      <c r="BVE17" s="244">
        <v>10044</v>
      </c>
      <c r="BVF17" s="64">
        <v>3300</v>
      </c>
      <c r="BVG17" s="64">
        <v>3522</v>
      </c>
      <c r="BVH17" s="64">
        <v>3604</v>
      </c>
      <c r="BVI17" s="64">
        <v>7054</v>
      </c>
      <c r="BVJ17" s="64">
        <v>11039</v>
      </c>
      <c r="BVK17" s="67">
        <f t="shared" si="707"/>
        <v>27524</v>
      </c>
      <c r="BVL17" s="184">
        <f t="shared" si="708"/>
        <v>4587.333333333333</v>
      </c>
      <c r="BVM17" s="244">
        <v>8661</v>
      </c>
      <c r="BVN17" s="64">
        <v>1934</v>
      </c>
      <c r="BVO17" s="64">
        <v>9267</v>
      </c>
      <c r="BVP17" s="64">
        <v>10374</v>
      </c>
      <c r="BVQ17" s="64">
        <v>8119</v>
      </c>
      <c r="BVR17" s="64">
        <v>4901</v>
      </c>
      <c r="BVS17" s="67">
        <f t="shared" si="709"/>
        <v>38355</v>
      </c>
      <c r="BVT17" s="211">
        <f t="shared" si="710"/>
        <v>6392.5</v>
      </c>
      <c r="BVU17" s="244">
        <v>8666</v>
      </c>
      <c r="BVV17" s="64">
        <v>9096</v>
      </c>
      <c r="BVW17" s="64">
        <v>5130</v>
      </c>
      <c r="BVX17" s="64">
        <v>14833</v>
      </c>
      <c r="BVY17" s="64">
        <v>9414</v>
      </c>
      <c r="BVZ17" s="64">
        <v>478</v>
      </c>
      <c r="BWA17" s="67">
        <f t="shared" si="711"/>
        <v>47139</v>
      </c>
      <c r="BWB17" s="184">
        <f t="shared" si="712"/>
        <v>7856.5</v>
      </c>
      <c r="BWC17" s="244">
        <v>5260</v>
      </c>
      <c r="BWD17" s="64">
        <v>5795</v>
      </c>
      <c r="BWE17" s="64">
        <v>8624</v>
      </c>
      <c r="BWF17" s="64">
        <v>2767</v>
      </c>
      <c r="BWG17" s="64">
        <v>7206</v>
      </c>
      <c r="BWH17" s="64">
        <v>6261</v>
      </c>
      <c r="BWI17" s="67">
        <f t="shared" si="713"/>
        <v>29652</v>
      </c>
      <c r="BWJ17" s="184">
        <f t="shared" si="714"/>
        <v>4942</v>
      </c>
      <c r="BWK17" s="244">
        <v>321</v>
      </c>
      <c r="BWL17" s="64">
        <v>3428</v>
      </c>
      <c r="BWM17" s="64">
        <v>3335</v>
      </c>
      <c r="BWN17" s="64">
        <v>6896</v>
      </c>
      <c r="BWO17" s="64">
        <v>2087</v>
      </c>
      <c r="BWP17" s="64">
        <v>9676</v>
      </c>
      <c r="BWQ17" s="67">
        <f t="shared" si="715"/>
        <v>16067</v>
      </c>
      <c r="BWR17" s="211">
        <f t="shared" si="716"/>
        <v>2677.8333333333335</v>
      </c>
      <c r="BWS17" s="244">
        <v>2733</v>
      </c>
      <c r="BWT17" s="64">
        <v>1476</v>
      </c>
      <c r="BWU17" s="64">
        <v>13390</v>
      </c>
      <c r="BWV17" s="64">
        <v>6423</v>
      </c>
      <c r="BWW17" s="64">
        <v>10617</v>
      </c>
      <c r="BWX17" s="64">
        <v>16446</v>
      </c>
      <c r="BWY17" s="67">
        <f t="shared" si="717"/>
        <v>34639</v>
      </c>
      <c r="BWZ17" s="211">
        <f t="shared" si="718"/>
        <v>5773.166666666667</v>
      </c>
      <c r="BXA17" s="244">
        <v>3253</v>
      </c>
      <c r="BXB17" s="64">
        <v>3648</v>
      </c>
      <c r="BXC17" s="64">
        <v>3618</v>
      </c>
      <c r="BXD17" s="64">
        <v>10929</v>
      </c>
      <c r="BXE17" s="64">
        <v>1093</v>
      </c>
      <c r="BXF17" s="64">
        <v>2538</v>
      </c>
      <c r="BXG17" s="67">
        <f t="shared" si="719"/>
        <v>22541</v>
      </c>
      <c r="BXH17" s="211">
        <f t="shared" si="720"/>
        <v>3756.8333333333335</v>
      </c>
      <c r="BXI17" s="244">
        <v>9547</v>
      </c>
      <c r="BXJ17" s="64">
        <v>1131</v>
      </c>
      <c r="BXK17" s="64">
        <v>6586</v>
      </c>
      <c r="BXL17" s="64">
        <v>10981</v>
      </c>
      <c r="BXM17" s="64">
        <v>9613</v>
      </c>
      <c r="BXN17" s="64">
        <v>10577</v>
      </c>
      <c r="BXO17" s="67">
        <f t="shared" si="721"/>
        <v>37858</v>
      </c>
      <c r="BXP17" s="184">
        <f t="shared" si="722"/>
        <v>6309.666666666667</v>
      </c>
      <c r="BXQ17" s="244">
        <v>3845</v>
      </c>
      <c r="BXR17" s="64">
        <v>7590</v>
      </c>
      <c r="BXS17" s="64">
        <v>2488</v>
      </c>
      <c r="BXT17" s="64">
        <v>11166</v>
      </c>
      <c r="BXU17" s="64">
        <v>5373</v>
      </c>
      <c r="BXV17" s="64">
        <v>5912</v>
      </c>
      <c r="BXW17" s="67">
        <f t="shared" si="723"/>
        <v>30462</v>
      </c>
      <c r="BXX17" s="184">
        <f t="shared" si="724"/>
        <v>5077</v>
      </c>
      <c r="BXY17" s="244">
        <v>8995</v>
      </c>
      <c r="BXZ17" s="64">
        <v>1076</v>
      </c>
      <c r="BYA17" s="64">
        <v>3753</v>
      </c>
      <c r="BYB17" s="64">
        <v>3967</v>
      </c>
      <c r="BYC17" s="64">
        <v>14794</v>
      </c>
      <c r="BYD17" s="64">
        <v>1334</v>
      </c>
      <c r="BYE17" s="67">
        <f t="shared" si="725"/>
        <v>32585</v>
      </c>
      <c r="BYF17" s="211">
        <f t="shared" si="726"/>
        <v>5430.833333333333</v>
      </c>
      <c r="BYG17" s="244">
        <v>10352</v>
      </c>
      <c r="BYH17" s="64">
        <v>422</v>
      </c>
      <c r="BYI17" s="64">
        <v>1296</v>
      </c>
      <c r="BYJ17" s="64">
        <v>15549</v>
      </c>
      <c r="BYK17" s="64">
        <v>3959</v>
      </c>
      <c r="BYL17" s="64">
        <v>9538</v>
      </c>
      <c r="BYM17" s="67">
        <f t="shared" si="727"/>
        <v>31578</v>
      </c>
      <c r="BYN17" s="184">
        <f t="shared" si="728"/>
        <v>5263</v>
      </c>
      <c r="BYO17" s="244">
        <v>4287</v>
      </c>
      <c r="BYP17" s="64">
        <v>5190</v>
      </c>
      <c r="BYQ17" s="64">
        <v>6459</v>
      </c>
      <c r="BYR17" s="64">
        <v>8148</v>
      </c>
      <c r="BYS17" s="64">
        <v>11532</v>
      </c>
      <c r="BYT17" s="64"/>
      <c r="BYU17" s="67">
        <f t="shared" si="729"/>
        <v>35616</v>
      </c>
      <c r="BYV17" s="211">
        <f t="shared" si="730"/>
        <v>5936</v>
      </c>
      <c r="BYW17" s="244">
        <v>4779</v>
      </c>
      <c r="BYX17" s="64">
        <v>4475</v>
      </c>
      <c r="BYY17" s="64">
        <v>8068</v>
      </c>
      <c r="BYZ17" s="64">
        <v>9709</v>
      </c>
      <c r="BZA17" s="64">
        <v>8345</v>
      </c>
      <c r="BZB17" s="64">
        <v>7835</v>
      </c>
      <c r="BZC17" s="67">
        <f t="shared" si="731"/>
        <v>35376</v>
      </c>
      <c r="BZD17" s="184">
        <f t="shared" si="732"/>
        <v>5896</v>
      </c>
      <c r="BZE17" s="244">
        <v>9999</v>
      </c>
      <c r="BZF17" s="64">
        <v>10218</v>
      </c>
      <c r="BZG17" s="64">
        <v>5592</v>
      </c>
      <c r="BZH17" s="64">
        <v>17062</v>
      </c>
      <c r="BZI17" s="64">
        <v>1477</v>
      </c>
      <c r="BZJ17" s="64">
        <v>1001</v>
      </c>
      <c r="BZK17" s="67">
        <f t="shared" si="733"/>
        <v>44348</v>
      </c>
      <c r="BZL17" s="184">
        <f t="shared" si="734"/>
        <v>7391.333333333333</v>
      </c>
      <c r="BZM17" s="244">
        <v>10697</v>
      </c>
      <c r="BZN17" s="64">
        <v>2718</v>
      </c>
      <c r="BZO17" s="64">
        <v>5715</v>
      </c>
      <c r="BZP17" s="64">
        <v>5532</v>
      </c>
      <c r="BZQ17" s="64">
        <v>3452</v>
      </c>
      <c r="BZR17" s="211">
        <v>6180</v>
      </c>
      <c r="BZS17" s="265">
        <f>SUM(BZM17:BZR17)</f>
        <v>34294</v>
      </c>
      <c r="BZT17" s="68">
        <f t="shared" si="736"/>
        <v>5715.666666666667</v>
      </c>
      <c r="BZU17" s="63">
        <v>4516</v>
      </c>
      <c r="BZV17" s="64">
        <v>12420</v>
      </c>
      <c r="BZW17" s="64">
        <v>7058</v>
      </c>
      <c r="BZX17" s="64">
        <v>7278</v>
      </c>
      <c r="BZY17" s="64">
        <v>11932</v>
      </c>
      <c r="BZZ17" s="64">
        <v>6764</v>
      </c>
      <c r="CAA17" s="67">
        <f t="shared" si="737"/>
        <v>43204</v>
      </c>
      <c r="CAB17" s="68">
        <f t="shared" si="738"/>
        <v>7200.666666666667</v>
      </c>
      <c r="CAC17" s="63">
        <v>5396</v>
      </c>
      <c r="CAD17" s="64">
        <v>11054</v>
      </c>
      <c r="CAE17" s="64">
        <v>12539</v>
      </c>
      <c r="CAF17" s="64">
        <v>11139</v>
      </c>
      <c r="CAG17" s="64">
        <v>6221</v>
      </c>
      <c r="CAH17" s="64">
        <v>7824</v>
      </c>
      <c r="CAI17" s="67">
        <f t="shared" si="739"/>
        <v>46349</v>
      </c>
      <c r="CAJ17" s="68">
        <f t="shared" si="740"/>
        <v>7724.833333333333</v>
      </c>
      <c r="CAK17" s="48">
        <v>10158</v>
      </c>
      <c r="CAL17" s="49">
        <v>3775</v>
      </c>
      <c r="CAM17" s="49">
        <v>6779</v>
      </c>
      <c r="CAN17" s="49">
        <v>7376</v>
      </c>
      <c r="CAO17" s="49">
        <v>11083</v>
      </c>
      <c r="CAP17" s="49">
        <v>6728</v>
      </c>
      <c r="CAQ17" s="67">
        <f t="shared" si="741"/>
        <v>45899</v>
      </c>
      <c r="CAR17" s="184">
        <f t="shared" si="742"/>
        <v>7649.833333333333</v>
      </c>
      <c r="CAS17" s="244">
        <v>1860</v>
      </c>
      <c r="CAT17" s="64">
        <v>4598</v>
      </c>
      <c r="CAU17" s="64">
        <v>10974</v>
      </c>
      <c r="CAV17" s="64">
        <v>8925</v>
      </c>
      <c r="CAW17" s="64">
        <v>9700</v>
      </c>
      <c r="CAX17" s="64">
        <v>3228</v>
      </c>
      <c r="CAY17" s="67">
        <f t="shared" si="743"/>
        <v>39285</v>
      </c>
      <c r="CAZ17" s="211">
        <f t="shared" si="744"/>
        <v>6547.5</v>
      </c>
      <c r="CBA17" s="244">
        <v>4889</v>
      </c>
      <c r="CBB17" s="64">
        <v>9722</v>
      </c>
      <c r="CBC17" s="64">
        <v>7663</v>
      </c>
      <c r="CBD17" s="64">
        <v>7086</v>
      </c>
      <c r="CBE17" s="64">
        <v>9198</v>
      </c>
      <c r="CBF17" s="64">
        <v>3109</v>
      </c>
      <c r="CBG17" s="67">
        <f t="shared" si="745"/>
        <v>41667</v>
      </c>
      <c r="CBH17" s="211">
        <f t="shared" si="746"/>
        <v>6944.5</v>
      </c>
      <c r="CBI17" s="244">
        <v>3934</v>
      </c>
      <c r="CBJ17" s="64">
        <v>11575</v>
      </c>
      <c r="CBK17" s="64">
        <v>2967</v>
      </c>
      <c r="CBL17" s="64">
        <v>10649</v>
      </c>
      <c r="CBM17" s="64">
        <v>9024</v>
      </c>
      <c r="CBN17" s="64">
        <v>4375</v>
      </c>
      <c r="CBO17" s="67">
        <f t="shared" si="747"/>
        <v>42524</v>
      </c>
      <c r="CBP17" s="184">
        <f t="shared" si="748"/>
        <v>7087.333333333333</v>
      </c>
      <c r="CBQ17" s="63">
        <v>8104</v>
      </c>
      <c r="CBR17" s="64">
        <v>11077</v>
      </c>
      <c r="CBS17" s="64">
        <f>12+7716+1004</f>
        <v>8732</v>
      </c>
      <c r="CBT17" s="64">
        <v>12245</v>
      </c>
      <c r="CBU17" s="64"/>
      <c r="CBV17" s="64">
        <v>5301</v>
      </c>
      <c r="CBW17" s="67">
        <f t="shared" si="749"/>
        <v>45459</v>
      </c>
      <c r="CBX17" s="68">
        <f t="shared" si="750"/>
        <v>7576.5</v>
      </c>
      <c r="CBY17" s="63">
        <v>8778</v>
      </c>
      <c r="CBZ17" s="64">
        <v>10103</v>
      </c>
      <c r="CCA17" s="64">
        <v>8932</v>
      </c>
      <c r="CCB17" s="64">
        <v>10637</v>
      </c>
      <c r="CCC17" s="64">
        <v>5180</v>
      </c>
      <c r="CCD17" s="64">
        <v>4652</v>
      </c>
      <c r="CCE17" s="67">
        <f t="shared" si="751"/>
        <v>48282</v>
      </c>
      <c r="CCF17" s="68">
        <f t="shared" si="752"/>
        <v>8047</v>
      </c>
      <c r="CCG17" s="63">
        <v>10721</v>
      </c>
      <c r="CCH17" s="64">
        <v>7247</v>
      </c>
      <c r="CCI17" s="64">
        <v>5070</v>
      </c>
      <c r="CCJ17" s="64">
        <v>2409</v>
      </c>
      <c r="CCK17" s="64">
        <v>7442</v>
      </c>
      <c r="CCL17" s="64"/>
      <c r="CCM17" s="67">
        <f t="shared" si="753"/>
        <v>32889</v>
      </c>
      <c r="CCN17" s="68">
        <f t="shared" si="754"/>
        <v>5481.5</v>
      </c>
      <c r="CCO17" s="63">
        <v>12466</v>
      </c>
      <c r="CCP17" s="64">
        <v>10720</v>
      </c>
      <c r="CCQ17" s="64">
        <v>1200</v>
      </c>
      <c r="CCR17" s="64">
        <v>7507</v>
      </c>
      <c r="CCS17" s="64">
        <v>6296</v>
      </c>
      <c r="CCT17" s="64">
        <v>6076</v>
      </c>
      <c r="CCU17" s="67">
        <f t="shared" si="755"/>
        <v>44265</v>
      </c>
      <c r="CCV17" s="68">
        <f t="shared" si="756"/>
        <v>7377.5</v>
      </c>
      <c r="CCW17" s="63">
        <v>12425</v>
      </c>
      <c r="CCX17" s="64">
        <v>9450</v>
      </c>
      <c r="CCY17" s="64">
        <v>7882</v>
      </c>
      <c r="CCZ17" s="64">
        <v>3146</v>
      </c>
      <c r="CDA17" s="64">
        <v>6402</v>
      </c>
      <c r="CDB17" s="64">
        <v>13648</v>
      </c>
      <c r="CDC17" s="67">
        <f t="shared" si="757"/>
        <v>52953</v>
      </c>
      <c r="CDD17" s="68">
        <f t="shared" si="758"/>
        <v>8825.5</v>
      </c>
      <c r="CDE17" s="63">
        <v>4439</v>
      </c>
      <c r="CDF17" s="64">
        <v>8154</v>
      </c>
      <c r="CDG17" s="64">
        <v>5719</v>
      </c>
      <c r="CDH17" s="64">
        <v>4541</v>
      </c>
      <c r="CDI17" s="64">
        <v>9905</v>
      </c>
      <c r="CDJ17" s="64">
        <v>9724</v>
      </c>
      <c r="CDK17" s="67">
        <f t="shared" si="759"/>
        <v>42482</v>
      </c>
      <c r="CDL17" s="68">
        <f t="shared" si="760"/>
        <v>7080.333333333333</v>
      </c>
      <c r="CDM17" s="63">
        <v>440</v>
      </c>
      <c r="CDN17" s="64">
        <v>1720</v>
      </c>
      <c r="CDO17" s="64">
        <v>9648</v>
      </c>
      <c r="CDP17" s="64">
        <v>5018</v>
      </c>
      <c r="CDQ17" s="49">
        <v>486</v>
      </c>
      <c r="CDR17" s="64"/>
      <c r="CDS17" s="67">
        <f t="shared" si="761"/>
        <v>17312</v>
      </c>
      <c r="CDT17" s="68">
        <f t="shared" si="762"/>
        <v>2885.3333333333335</v>
      </c>
      <c r="CDU17" s="63">
        <v>2408</v>
      </c>
      <c r="CDV17" s="64">
        <v>10757</v>
      </c>
      <c r="CDW17" s="64">
        <v>17918</v>
      </c>
      <c r="CDX17" s="64">
        <v>1944</v>
      </c>
      <c r="CDY17" s="64">
        <v>8224</v>
      </c>
      <c r="CDZ17" s="64">
        <v>138</v>
      </c>
      <c r="CEA17" s="67">
        <f t="shared" si="763"/>
        <v>41389</v>
      </c>
      <c r="CEB17" s="68">
        <f t="shared" si="764"/>
        <v>6898.166666666667</v>
      </c>
      <c r="CEC17" s="63">
        <v>156</v>
      </c>
      <c r="CED17" s="64">
        <v>3360</v>
      </c>
      <c r="CEE17" s="64">
        <v>7809</v>
      </c>
      <c r="CEF17" s="64">
        <v>11907</v>
      </c>
      <c r="CEG17" s="64">
        <v>6397</v>
      </c>
      <c r="CEH17" s="64">
        <v>2316</v>
      </c>
      <c r="CEI17" s="67">
        <f t="shared" si="765"/>
        <v>31945</v>
      </c>
      <c r="CEJ17" s="68">
        <f t="shared" si="766"/>
        <v>5324.166666666667</v>
      </c>
      <c r="CEK17" s="63">
        <v>6978</v>
      </c>
      <c r="CEL17" s="64">
        <v>775</v>
      </c>
      <c r="CEM17" s="64">
        <v>7136</v>
      </c>
      <c r="CEN17" s="64">
        <v>6712</v>
      </c>
      <c r="CEO17" s="64">
        <v>5957</v>
      </c>
      <c r="CEP17" s="64">
        <v>13305</v>
      </c>
      <c r="CEQ17" s="67">
        <f t="shared" si="767"/>
        <v>40863</v>
      </c>
      <c r="CER17" s="68">
        <f t="shared" si="768"/>
        <v>6810.5</v>
      </c>
      <c r="CES17" s="63">
        <v>3257</v>
      </c>
      <c r="CET17" s="64"/>
      <c r="CEU17" s="64">
        <v>6620</v>
      </c>
      <c r="CEV17" s="64">
        <v>2290</v>
      </c>
      <c r="CEW17" s="64">
        <v>3049</v>
      </c>
      <c r="CEX17" s="64">
        <v>15190</v>
      </c>
      <c r="CEY17" s="67">
        <f t="shared" si="769"/>
        <v>30406</v>
      </c>
      <c r="CEZ17" s="68">
        <f t="shared" si="770"/>
        <v>5067.666666666667</v>
      </c>
      <c r="CFA17" s="63">
        <v>4723</v>
      </c>
      <c r="CFB17" s="64">
        <v>10854</v>
      </c>
      <c r="CFC17" s="64">
        <v>8504</v>
      </c>
      <c r="CFD17" s="64">
        <v>10881</v>
      </c>
      <c r="CFE17" s="64">
        <v>14353</v>
      </c>
      <c r="CFF17" s="64">
        <v>2235</v>
      </c>
      <c r="CFG17" s="67">
        <f t="shared" si="771"/>
        <v>51550</v>
      </c>
      <c r="CFH17" s="68">
        <f t="shared" si="772"/>
        <v>8591.6666666666661</v>
      </c>
      <c r="CFI17" s="63">
        <v>8229</v>
      </c>
      <c r="CFJ17" s="64">
        <v>10464</v>
      </c>
      <c r="CFK17" s="64"/>
      <c r="CFL17" s="64">
        <v>979</v>
      </c>
      <c r="CFM17" s="64">
        <v>5529</v>
      </c>
      <c r="CFN17" s="64">
        <v>6042</v>
      </c>
      <c r="CFO17" s="67">
        <f t="shared" si="773"/>
        <v>31243</v>
      </c>
      <c r="CFP17" s="68">
        <f t="shared" si="774"/>
        <v>5207.166666666667</v>
      </c>
      <c r="CFQ17" s="63">
        <v>6076</v>
      </c>
      <c r="CFR17" s="64">
        <v>4665</v>
      </c>
      <c r="CFS17" s="64">
        <v>635</v>
      </c>
      <c r="CFT17" s="64">
        <v>13541</v>
      </c>
      <c r="CFU17" s="64">
        <v>1878</v>
      </c>
      <c r="CFV17" s="64"/>
      <c r="CFW17" s="67">
        <f t="shared" si="775"/>
        <v>26795</v>
      </c>
      <c r="CFX17" s="68">
        <f t="shared" si="776"/>
        <v>4465.833333333333</v>
      </c>
      <c r="CFY17" s="63">
        <v>5346</v>
      </c>
      <c r="CFZ17" s="64">
        <v>16057</v>
      </c>
      <c r="CGA17" s="64">
        <v>4582</v>
      </c>
      <c r="CGB17" s="64">
        <v>1620</v>
      </c>
      <c r="CGC17" s="64">
        <v>4635</v>
      </c>
      <c r="CGD17" s="64">
        <v>8092</v>
      </c>
      <c r="CGE17" s="67">
        <f t="shared" si="777"/>
        <v>40332</v>
      </c>
      <c r="CGF17" s="68">
        <f t="shared" si="778"/>
        <v>6722</v>
      </c>
      <c r="CGG17" s="63">
        <v>9808</v>
      </c>
      <c r="CGH17" s="64">
        <v>4926</v>
      </c>
      <c r="CGI17" s="64">
        <v>3614</v>
      </c>
      <c r="CGJ17" s="64">
        <v>10801</v>
      </c>
      <c r="CGK17" s="64">
        <v>2937</v>
      </c>
      <c r="CGL17" s="64">
        <v>78</v>
      </c>
      <c r="CGM17" s="67">
        <f t="shared" si="779"/>
        <v>32164</v>
      </c>
      <c r="CGN17" s="68">
        <f t="shared" si="780"/>
        <v>5360.666666666667</v>
      </c>
      <c r="CGO17" s="48">
        <v>2598</v>
      </c>
      <c r="CGP17" s="49">
        <v>20708</v>
      </c>
      <c r="CGQ17" s="49">
        <v>1883</v>
      </c>
      <c r="CGR17" s="49">
        <v>1370</v>
      </c>
      <c r="CGS17" s="49">
        <v>12935</v>
      </c>
      <c r="CGT17" s="49">
        <v>6985</v>
      </c>
      <c r="CGU17" s="67">
        <f t="shared" si="781"/>
        <v>46479</v>
      </c>
      <c r="CGV17" s="68">
        <f t="shared" si="782"/>
        <v>7746.5</v>
      </c>
      <c r="CGW17" s="63">
        <v>15171</v>
      </c>
      <c r="CGX17" s="64">
        <v>4511</v>
      </c>
      <c r="CGY17" s="64">
        <v>295</v>
      </c>
      <c r="CGZ17" s="64"/>
      <c r="CHA17" s="64">
        <v>6523</v>
      </c>
      <c r="CHB17" s="64">
        <v>5093</v>
      </c>
      <c r="CHC17" s="67">
        <f t="shared" si="783"/>
        <v>31593</v>
      </c>
      <c r="CHD17" s="68">
        <f t="shared" si="784"/>
        <v>5265.5</v>
      </c>
      <c r="CHE17" s="63">
        <v>12191</v>
      </c>
      <c r="CHF17" s="64">
        <v>8636</v>
      </c>
      <c r="CHG17" s="64">
        <v>4038</v>
      </c>
      <c r="CHH17" s="64">
        <v>9035</v>
      </c>
      <c r="CHI17" s="64">
        <v>7456</v>
      </c>
      <c r="CHJ17" s="64">
        <v>3117</v>
      </c>
      <c r="CHK17" s="67">
        <f t="shared" si="785"/>
        <v>44473</v>
      </c>
      <c r="CHL17" s="68">
        <f t="shared" si="786"/>
        <v>7412.166666666667</v>
      </c>
      <c r="CHM17" s="63">
        <v>4745</v>
      </c>
      <c r="CHN17" s="64">
        <v>9172</v>
      </c>
      <c r="CHO17" s="64">
        <v>11698</v>
      </c>
      <c r="CHP17" s="64">
        <v>7336</v>
      </c>
      <c r="CHQ17" s="64">
        <v>4342</v>
      </c>
      <c r="CHR17" s="64"/>
      <c r="CHS17" s="67">
        <f t="shared" si="787"/>
        <v>37293</v>
      </c>
      <c r="CHT17" s="68">
        <f t="shared" si="788"/>
        <v>6215.5</v>
      </c>
      <c r="CHU17" s="48">
        <v>176</v>
      </c>
      <c r="CHV17" s="49">
        <v>16416</v>
      </c>
      <c r="CHW17" s="49">
        <v>2591</v>
      </c>
      <c r="CHX17" s="49">
        <v>8100</v>
      </c>
      <c r="CHY17" s="49">
        <v>13629</v>
      </c>
      <c r="CHZ17" s="49"/>
      <c r="CIA17" s="67">
        <f t="shared" si="789"/>
        <v>40912</v>
      </c>
      <c r="CIB17" s="68">
        <f t="shared" si="790"/>
        <v>6818.666666666667</v>
      </c>
      <c r="CIC17" s="48">
        <v>6145</v>
      </c>
      <c r="CID17" s="49">
        <v>9147</v>
      </c>
      <c r="CIE17" s="49">
        <v>4325</v>
      </c>
      <c r="CIF17" s="49">
        <v>7825</v>
      </c>
      <c r="CIG17" s="49">
        <v>10229</v>
      </c>
      <c r="CIH17" s="49">
        <v>6834</v>
      </c>
      <c r="CII17" s="67">
        <f t="shared" si="791"/>
        <v>44505</v>
      </c>
      <c r="CIJ17" s="68">
        <f t="shared" si="792"/>
        <v>7417.5</v>
      </c>
      <c r="CIK17" s="63">
        <v>5635</v>
      </c>
      <c r="CIL17" s="64">
        <v>15</v>
      </c>
      <c r="CIM17" s="64">
        <v>8746</v>
      </c>
      <c r="CIN17" s="64">
        <v>12411</v>
      </c>
      <c r="CIO17" s="64">
        <v>5386</v>
      </c>
      <c r="CIP17" s="64">
        <v>5833</v>
      </c>
      <c r="CIQ17" s="67">
        <f t="shared" si="793"/>
        <v>38026</v>
      </c>
      <c r="CIR17" s="68">
        <f t="shared" si="794"/>
        <v>6337.666666666667</v>
      </c>
      <c r="CIS17" s="63">
        <v>12262</v>
      </c>
      <c r="CIT17" s="64">
        <v>7977</v>
      </c>
      <c r="CIU17" s="64">
        <v>14353</v>
      </c>
      <c r="CIV17" s="64">
        <v>7209</v>
      </c>
      <c r="CIW17" s="64">
        <v>7064</v>
      </c>
      <c r="CIX17" s="64">
        <v>3172</v>
      </c>
      <c r="CIY17" s="67">
        <f t="shared" si="795"/>
        <v>52037</v>
      </c>
      <c r="CIZ17" s="68">
        <f t="shared" si="796"/>
        <v>8672.8333333333339</v>
      </c>
      <c r="CJA17" s="63">
        <v>10016</v>
      </c>
      <c r="CJB17" s="64">
        <v>6395</v>
      </c>
      <c r="CJC17" s="64">
        <v>5267</v>
      </c>
      <c r="CJD17" s="64">
        <v>2653</v>
      </c>
      <c r="CJE17" s="64"/>
      <c r="CJF17" s="64">
        <v>1212</v>
      </c>
      <c r="CJG17" s="67">
        <f t="shared" si="797"/>
        <v>25543</v>
      </c>
      <c r="CJH17" s="68">
        <f t="shared" si="798"/>
        <v>4257.166666666667</v>
      </c>
      <c r="CJI17" s="63">
        <v>7668</v>
      </c>
      <c r="CJJ17" s="64">
        <v>12418</v>
      </c>
      <c r="CJK17" s="64">
        <v>5357</v>
      </c>
      <c r="CJL17" s="64">
        <v>7231</v>
      </c>
      <c r="CJM17" s="64">
        <v>17205</v>
      </c>
      <c r="CJN17" s="64">
        <v>3515</v>
      </c>
      <c r="CJO17" s="67">
        <f t="shared" si="799"/>
        <v>53394</v>
      </c>
      <c r="CJP17" s="68">
        <f t="shared" si="800"/>
        <v>8899</v>
      </c>
      <c r="CJQ17" s="63">
        <v>2265</v>
      </c>
      <c r="CJR17" s="64">
        <v>12369</v>
      </c>
      <c r="CJS17" s="64">
        <v>3446</v>
      </c>
      <c r="CJT17" s="64">
        <v>240</v>
      </c>
      <c r="CJU17" s="64">
        <v>6452</v>
      </c>
      <c r="CJV17" s="64">
        <v>4227</v>
      </c>
      <c r="CJW17" s="67">
        <f t="shared" si="801"/>
        <v>28999</v>
      </c>
      <c r="CJX17" s="68">
        <f t="shared" si="802"/>
        <v>4833.166666666667</v>
      </c>
      <c r="CJY17" s="63">
        <v>270</v>
      </c>
      <c r="CJZ17" s="64">
        <v>7529</v>
      </c>
      <c r="CKA17" s="64">
        <v>14529</v>
      </c>
      <c r="CKB17" s="64">
        <v>7196</v>
      </c>
      <c r="CKC17" s="64">
        <v>14236</v>
      </c>
      <c r="CKD17" s="64">
        <v>9877</v>
      </c>
      <c r="CKE17" s="67">
        <f t="shared" si="803"/>
        <v>53637</v>
      </c>
      <c r="CKF17" s="68">
        <f t="shared" si="804"/>
        <v>8939.5</v>
      </c>
      <c r="CKG17" s="63">
        <v>12155</v>
      </c>
      <c r="CKH17" s="64">
        <v>3436</v>
      </c>
      <c r="CKI17" s="64">
        <v>11790</v>
      </c>
      <c r="CKJ17" s="64">
        <v>6440</v>
      </c>
      <c r="CKK17" s="64">
        <v>9681</v>
      </c>
      <c r="CKL17" s="64">
        <v>5868</v>
      </c>
      <c r="CKM17" s="67">
        <f t="shared" si="805"/>
        <v>49370</v>
      </c>
      <c r="CKN17" s="68">
        <f t="shared" si="806"/>
        <v>8228.3333333333339</v>
      </c>
      <c r="CKO17" s="63">
        <v>1699</v>
      </c>
      <c r="CKP17" s="64">
        <v>3780</v>
      </c>
      <c r="CKQ17" s="64">
        <v>7004</v>
      </c>
      <c r="CKR17" s="64">
        <v>8797</v>
      </c>
      <c r="CKS17" s="64">
        <v>9514</v>
      </c>
      <c r="CKT17" s="64">
        <v>15</v>
      </c>
      <c r="CKU17" s="67">
        <f t="shared" si="807"/>
        <v>30809</v>
      </c>
      <c r="CKV17" s="68">
        <f t="shared" si="808"/>
        <v>5134.833333333333</v>
      </c>
      <c r="CKW17" s="63"/>
      <c r="CKX17" s="64">
        <v>6478</v>
      </c>
      <c r="CKY17" s="64">
        <v>9349</v>
      </c>
      <c r="CKZ17" s="64">
        <v>1508</v>
      </c>
      <c r="CLA17" s="64">
        <v>9437</v>
      </c>
      <c r="CLB17" s="64">
        <v>16532</v>
      </c>
      <c r="CLC17" s="67">
        <f t="shared" si="809"/>
        <v>43304</v>
      </c>
      <c r="CLD17" s="68">
        <f t="shared" si="810"/>
        <v>7217.333333333333</v>
      </c>
      <c r="CLE17" s="63">
        <v>5337</v>
      </c>
      <c r="CLF17" s="64">
        <v>2045</v>
      </c>
      <c r="CLG17" s="64">
        <v>7549</v>
      </c>
      <c r="CLH17" s="64">
        <v>4841</v>
      </c>
      <c r="CLI17" s="64">
        <v>12198</v>
      </c>
      <c r="CLJ17" s="64">
        <v>1144</v>
      </c>
      <c r="CLK17" s="67">
        <f t="shared" si="811"/>
        <v>33114</v>
      </c>
      <c r="CLL17" s="68">
        <f t="shared" si="812"/>
        <v>5519</v>
      </c>
      <c r="CLM17" s="63">
        <v>1628</v>
      </c>
      <c r="CLN17" s="64">
        <v>3170</v>
      </c>
      <c r="CLO17" s="64">
        <v>6598</v>
      </c>
      <c r="CLP17" s="64">
        <v>9680</v>
      </c>
      <c r="CLQ17" s="64">
        <v>4367</v>
      </c>
      <c r="CLR17" s="64">
        <v>497</v>
      </c>
      <c r="CLS17" s="67">
        <f t="shared" si="813"/>
        <v>25940</v>
      </c>
      <c r="CLT17" s="184">
        <f t="shared" si="814"/>
        <v>4323.333333333333</v>
      </c>
      <c r="CLU17" s="244">
        <v>8440</v>
      </c>
      <c r="CLV17" s="64">
        <v>7226</v>
      </c>
      <c r="CLW17" s="64">
        <v>125</v>
      </c>
      <c r="CLX17" s="64">
        <v>1728</v>
      </c>
      <c r="CLY17" s="64">
        <v>14869</v>
      </c>
      <c r="CLZ17" s="211">
        <v>8981</v>
      </c>
      <c r="CMA17" s="265">
        <f t="shared" si="815"/>
        <v>41369</v>
      </c>
      <c r="CMB17" s="68">
        <f t="shared" si="816"/>
        <v>6894.833333333333</v>
      </c>
      <c r="CMC17" s="63">
        <v>6550</v>
      </c>
      <c r="CMD17" s="64">
        <v>1091</v>
      </c>
      <c r="CME17" s="64">
        <v>4903</v>
      </c>
      <c r="CMF17" s="64">
        <v>1921</v>
      </c>
      <c r="CMG17" s="64"/>
      <c r="CMH17" s="64">
        <v>11150</v>
      </c>
      <c r="CMI17" s="67">
        <f t="shared" si="817"/>
        <v>25615</v>
      </c>
      <c r="CMJ17" s="68">
        <f t="shared" si="818"/>
        <v>4269.166666666667</v>
      </c>
      <c r="CMK17" s="63">
        <v>11939</v>
      </c>
      <c r="CML17" s="64">
        <v>3252</v>
      </c>
      <c r="CMM17" s="64">
        <v>1629</v>
      </c>
      <c r="CMN17" s="64">
        <v>882</v>
      </c>
      <c r="CMO17" s="64">
        <v>6257</v>
      </c>
      <c r="CMP17" s="64">
        <v>10440</v>
      </c>
      <c r="CMQ17" s="67">
        <f t="shared" si="819"/>
        <v>34399</v>
      </c>
      <c r="CMR17" s="68">
        <f t="shared" si="820"/>
        <v>5733.166666666667</v>
      </c>
      <c r="CMS17" s="63">
        <v>12544</v>
      </c>
      <c r="CMT17" s="64">
        <v>12788</v>
      </c>
      <c r="CMU17" s="64">
        <v>1083</v>
      </c>
      <c r="CMV17" s="64">
        <v>7020</v>
      </c>
      <c r="CMW17" s="64">
        <v>10953</v>
      </c>
      <c r="CMX17" s="64">
        <v>5952</v>
      </c>
      <c r="CMY17" s="67">
        <f t="shared" si="821"/>
        <v>50340</v>
      </c>
      <c r="CMZ17" s="68">
        <f t="shared" si="822"/>
        <v>8390</v>
      </c>
      <c r="CNA17" s="63">
        <v>4062</v>
      </c>
      <c r="CNB17" s="64">
        <v>10818</v>
      </c>
      <c r="CNC17" s="64">
        <v>4940</v>
      </c>
      <c r="CND17" s="64">
        <v>4549</v>
      </c>
      <c r="CNE17" s="64">
        <v>1910</v>
      </c>
      <c r="CNF17" s="64">
        <v>9786</v>
      </c>
      <c r="CNG17" s="67">
        <f t="shared" si="823"/>
        <v>36065</v>
      </c>
      <c r="CNH17" s="68">
        <f t="shared" si="824"/>
        <v>6010.833333333333</v>
      </c>
      <c r="CNI17" s="63">
        <v>8550</v>
      </c>
      <c r="CNJ17" s="64">
        <v>8320</v>
      </c>
      <c r="CNK17" s="64">
        <v>9902</v>
      </c>
      <c r="CNL17" s="64">
        <v>1089</v>
      </c>
      <c r="CNM17" s="64">
        <v>11332</v>
      </c>
      <c r="CNN17" s="64">
        <v>4633</v>
      </c>
      <c r="CNO17" s="67">
        <f t="shared" si="825"/>
        <v>43826</v>
      </c>
      <c r="CNP17" s="68">
        <f t="shared" si="826"/>
        <v>7304.333333333333</v>
      </c>
      <c r="CNQ17" s="63">
        <v>8120</v>
      </c>
      <c r="CNR17" s="64">
        <v>8463</v>
      </c>
      <c r="CNS17" s="64">
        <v>877</v>
      </c>
      <c r="CNT17" s="64">
        <v>2312</v>
      </c>
      <c r="CNU17" s="64">
        <v>10623</v>
      </c>
      <c r="CNV17" s="68">
        <v>1239</v>
      </c>
      <c r="CNW17" s="265">
        <f t="shared" si="827"/>
        <v>31634</v>
      </c>
      <c r="CNX17" s="68">
        <f t="shared" si="828"/>
        <v>5272.333333333333</v>
      </c>
      <c r="CNY17" s="63">
        <v>11497</v>
      </c>
      <c r="CNZ17" s="64">
        <v>3724</v>
      </c>
      <c r="COA17" s="64">
        <v>7</v>
      </c>
      <c r="COB17" s="64">
        <v>236</v>
      </c>
      <c r="COC17" s="64">
        <v>10137</v>
      </c>
      <c r="COD17" s="64">
        <v>227</v>
      </c>
      <c r="COE17" s="67">
        <f t="shared" si="829"/>
        <v>25828</v>
      </c>
      <c r="COF17" s="68">
        <f t="shared" si="830"/>
        <v>4304.666666666667</v>
      </c>
      <c r="COG17" s="63">
        <v>7316</v>
      </c>
      <c r="COH17" s="64">
        <v>8867</v>
      </c>
      <c r="COI17" s="64">
        <v>781</v>
      </c>
      <c r="COJ17" s="64">
        <v>9979</v>
      </c>
      <c r="COK17" s="64">
        <v>13535</v>
      </c>
      <c r="COL17" s="64">
        <v>4658</v>
      </c>
      <c r="COM17" s="67">
        <f t="shared" si="831"/>
        <v>45136</v>
      </c>
      <c r="CON17" s="68">
        <f t="shared" si="832"/>
        <v>7522.666666666667</v>
      </c>
      <c r="COO17" s="63">
        <v>13920</v>
      </c>
      <c r="COP17" s="64">
        <v>4256</v>
      </c>
      <c r="COQ17" s="64"/>
      <c r="COR17" s="64">
        <v>202</v>
      </c>
      <c r="COS17" s="64">
        <v>1620</v>
      </c>
      <c r="COT17" s="64">
        <v>4106</v>
      </c>
      <c r="COU17" s="67">
        <f t="shared" si="833"/>
        <v>24104</v>
      </c>
      <c r="COV17" s="68">
        <f t="shared" si="834"/>
        <v>4017.3333333333335</v>
      </c>
      <c r="COW17" s="63">
        <v>12514</v>
      </c>
      <c r="COX17" s="64">
        <v>987</v>
      </c>
      <c r="COY17" s="64">
        <v>338</v>
      </c>
      <c r="COZ17" s="64">
        <v>6541</v>
      </c>
      <c r="CPA17" s="64">
        <v>8734</v>
      </c>
      <c r="CPB17" s="64">
        <v>1157</v>
      </c>
      <c r="CPC17" s="67">
        <f t="shared" si="835"/>
        <v>30271</v>
      </c>
      <c r="CPD17" s="68">
        <f t="shared" si="836"/>
        <v>5045.166666666667</v>
      </c>
      <c r="CPE17" s="63">
        <v>12820</v>
      </c>
      <c r="CPF17" s="64">
        <v>9111</v>
      </c>
      <c r="CPG17" s="64">
        <v>537</v>
      </c>
      <c r="CPH17" s="64">
        <v>12208</v>
      </c>
      <c r="CPI17" s="64"/>
      <c r="CPJ17" s="64">
        <v>1484</v>
      </c>
      <c r="CPK17" s="67">
        <f t="shared" si="837"/>
        <v>36160</v>
      </c>
      <c r="CPL17" s="68">
        <f t="shared" si="838"/>
        <v>6026.666666666667</v>
      </c>
      <c r="CPM17" s="48"/>
      <c r="CPN17" s="49">
        <v>91</v>
      </c>
      <c r="CPO17" s="49"/>
      <c r="CPP17" s="49">
        <v>6981</v>
      </c>
      <c r="CPQ17" s="49"/>
      <c r="CPR17" s="49">
        <v>4425</v>
      </c>
      <c r="CPS17" s="67">
        <f t="shared" si="839"/>
        <v>11497</v>
      </c>
      <c r="CPT17" s="68">
        <f t="shared" si="840"/>
        <v>1916.1666666666667</v>
      </c>
      <c r="CPU17" s="48">
        <v>11170</v>
      </c>
      <c r="CPV17" s="49">
        <v>5915</v>
      </c>
      <c r="CPW17" s="49">
        <v>892</v>
      </c>
      <c r="CPX17" s="49">
        <v>2064</v>
      </c>
      <c r="CPY17" s="49">
        <v>5378</v>
      </c>
      <c r="CPZ17" s="49">
        <v>1512</v>
      </c>
      <c r="CQA17" s="67">
        <f t="shared" si="841"/>
        <v>26931</v>
      </c>
      <c r="CQB17" s="68">
        <f t="shared" si="842"/>
        <v>4488.5</v>
      </c>
      <c r="CQC17" s="63">
        <v>3003</v>
      </c>
      <c r="CQD17" s="64">
        <v>4607</v>
      </c>
      <c r="CQE17" s="64">
        <v>9612</v>
      </c>
      <c r="CQF17" s="64">
        <v>5855</v>
      </c>
      <c r="CQG17" s="64">
        <v>5952</v>
      </c>
      <c r="CQH17" s="64">
        <v>8823</v>
      </c>
      <c r="CQI17" s="67">
        <f t="shared" si="843"/>
        <v>37852</v>
      </c>
      <c r="CQJ17" s="68">
        <f t="shared" si="844"/>
        <v>6308.666666666667</v>
      </c>
      <c r="CQK17" s="63">
        <v>4852</v>
      </c>
      <c r="CQL17" s="64">
        <v>655</v>
      </c>
      <c r="CQM17" s="64">
        <v>0</v>
      </c>
      <c r="CQN17" s="64">
        <v>8810</v>
      </c>
      <c r="CQO17" s="64">
        <v>8899</v>
      </c>
      <c r="CQP17" s="64">
        <v>7090</v>
      </c>
      <c r="CQQ17" s="67">
        <f t="shared" si="845"/>
        <v>30306</v>
      </c>
      <c r="CQR17" s="68">
        <f t="shared" si="846"/>
        <v>5051</v>
      </c>
      <c r="CQS17" s="48">
        <v>0</v>
      </c>
      <c r="CQT17" s="49">
        <v>6418</v>
      </c>
      <c r="CQU17" s="49">
        <v>2100</v>
      </c>
      <c r="CQV17" s="49">
        <v>5677</v>
      </c>
      <c r="CQW17" s="49">
        <f>SUMIF(SUMPK!$B:$B,$B:$B,SUMPK!$O:$O)</f>
        <v>4249</v>
      </c>
      <c r="CQX17" s="49">
        <v>1654</v>
      </c>
      <c r="CQY17" s="67">
        <f t="shared" si="847"/>
        <v>20098</v>
      </c>
      <c r="CQZ17" s="68">
        <f t="shared" si="848"/>
        <v>3349.6666666666665</v>
      </c>
      <c r="CRA17" s="82">
        <v>3987</v>
      </c>
      <c r="CRB17" s="83">
        <v>0</v>
      </c>
      <c r="CRC17" s="83">
        <v>1031</v>
      </c>
      <c r="CRD17" s="83">
        <v>13721</v>
      </c>
      <c r="CRE17" s="83">
        <v>1055</v>
      </c>
      <c r="CRF17" s="83">
        <v>2543</v>
      </c>
      <c r="CRG17" s="67">
        <f t="shared" si="849"/>
        <v>22337</v>
      </c>
      <c r="CRH17" s="68">
        <f t="shared" si="850"/>
        <v>3722.8333333333335</v>
      </c>
      <c r="CRI17" s="63">
        <v>4940</v>
      </c>
      <c r="CRJ17" s="64">
        <v>8833</v>
      </c>
      <c r="CRK17" s="64">
        <v>595</v>
      </c>
      <c r="CRL17" s="64">
        <v>8173</v>
      </c>
      <c r="CRM17" s="64">
        <v>1566</v>
      </c>
      <c r="CRN17" s="64">
        <v>10739</v>
      </c>
      <c r="CRO17" s="67">
        <f t="shared" si="851"/>
        <v>34846</v>
      </c>
      <c r="CRP17" s="68">
        <f t="shared" si="852"/>
        <v>5807.666666666667</v>
      </c>
      <c r="CRQ17" s="63">
        <v>825</v>
      </c>
      <c r="CRR17" s="64">
        <v>9627</v>
      </c>
      <c r="CRS17" s="64">
        <v>1082</v>
      </c>
      <c r="CRT17" s="64">
        <v>4950</v>
      </c>
      <c r="CRU17" s="64">
        <v>6601</v>
      </c>
      <c r="CRV17" s="64">
        <v>5346</v>
      </c>
      <c r="CRW17" s="67">
        <f t="shared" si="853"/>
        <v>28431</v>
      </c>
      <c r="CRX17" s="68">
        <f t="shared" si="854"/>
        <v>4738.5</v>
      </c>
      <c r="CRY17" s="63">
        <v>5657</v>
      </c>
      <c r="CRZ17" s="64">
        <v>2912</v>
      </c>
      <c r="CSA17" s="64">
        <v>8917</v>
      </c>
      <c r="CSB17" s="64">
        <v>3879</v>
      </c>
      <c r="CSC17" s="64">
        <v>5749</v>
      </c>
      <c r="CSD17" s="64">
        <v>8840</v>
      </c>
      <c r="CSE17" s="67">
        <f t="shared" si="1250"/>
        <v>35954</v>
      </c>
      <c r="CSF17" s="68">
        <f t="shared" si="1251"/>
        <v>5992.333333333333</v>
      </c>
      <c r="CSG17" s="63">
        <v>4696</v>
      </c>
      <c r="CSH17" s="64">
        <v>6690</v>
      </c>
      <c r="CSI17" s="64">
        <v>1934</v>
      </c>
      <c r="CSJ17" s="64">
        <v>4968</v>
      </c>
      <c r="CSK17" s="64">
        <v>3883</v>
      </c>
      <c r="CSL17" s="64">
        <v>5756</v>
      </c>
      <c r="CSM17" s="67">
        <f t="shared" si="857"/>
        <v>27927</v>
      </c>
      <c r="CSN17" s="68">
        <f t="shared" si="858"/>
        <v>4654.5</v>
      </c>
      <c r="CSO17" s="63">
        <v>7463</v>
      </c>
      <c r="CSP17" s="64">
        <v>8764</v>
      </c>
      <c r="CSQ17" s="64">
        <v>221</v>
      </c>
      <c r="CSR17" s="64">
        <v>14155</v>
      </c>
      <c r="CSS17" s="64">
        <v>6334</v>
      </c>
      <c r="CST17" s="64">
        <v>3411</v>
      </c>
      <c r="CSU17" s="67">
        <f t="shared" si="859"/>
        <v>40348</v>
      </c>
      <c r="CSV17" s="68">
        <f t="shared" si="860"/>
        <v>6724.666666666667</v>
      </c>
      <c r="CSW17" s="63">
        <v>10295</v>
      </c>
      <c r="CSX17" s="64">
        <v>5063</v>
      </c>
      <c r="CSY17" s="64">
        <v>1672</v>
      </c>
      <c r="CSZ17" s="64">
        <v>1041</v>
      </c>
      <c r="CTA17" s="64">
        <v>8474</v>
      </c>
      <c r="CTB17" s="64">
        <v>7256</v>
      </c>
      <c r="CTC17" s="64">
        <f t="shared" si="861"/>
        <v>33801</v>
      </c>
      <c r="CTD17" s="68">
        <f t="shared" si="862"/>
        <v>5633.5</v>
      </c>
      <c r="CTE17" s="63">
        <v>8275</v>
      </c>
      <c r="CTF17" s="64">
        <v>9035</v>
      </c>
      <c r="CTG17" s="64">
        <v>9244</v>
      </c>
      <c r="CTH17" s="64">
        <v>606</v>
      </c>
      <c r="CTI17" s="64">
        <v>1372</v>
      </c>
      <c r="CTJ17" s="64">
        <v>1728</v>
      </c>
      <c r="CTK17" s="64">
        <f t="shared" si="863"/>
        <v>30260</v>
      </c>
      <c r="CTL17" s="68">
        <f t="shared" si="864"/>
        <v>5043.333333333333</v>
      </c>
      <c r="CTM17" s="63">
        <v>10476</v>
      </c>
      <c r="CTN17" s="64">
        <v>11070</v>
      </c>
      <c r="CTO17" s="64">
        <v>6472</v>
      </c>
      <c r="CTP17" s="64">
        <v>0</v>
      </c>
      <c r="CTQ17" s="64">
        <v>0</v>
      </c>
      <c r="CTR17" s="64">
        <v>11045</v>
      </c>
      <c r="CTS17" s="64">
        <f t="shared" si="865"/>
        <v>39063</v>
      </c>
      <c r="CTT17" s="68">
        <f t="shared" si="866"/>
        <v>6510.5</v>
      </c>
      <c r="CTU17" s="63">
        <v>1682</v>
      </c>
      <c r="CTV17" s="64">
        <v>8668</v>
      </c>
      <c r="CTW17" s="64">
        <v>11149</v>
      </c>
      <c r="CTX17" s="64">
        <v>410</v>
      </c>
      <c r="CTY17" s="64">
        <v>1860</v>
      </c>
      <c r="CTZ17" s="64">
        <v>0</v>
      </c>
      <c r="CUA17" s="64">
        <f t="shared" si="867"/>
        <v>23769</v>
      </c>
      <c r="CUB17" s="68">
        <f t="shared" si="868"/>
        <v>3961.5</v>
      </c>
      <c r="CUC17" s="63">
        <v>8328</v>
      </c>
      <c r="CUD17" s="64">
        <v>6982</v>
      </c>
      <c r="CUE17" s="64">
        <v>4928</v>
      </c>
      <c r="CUF17" s="64">
        <v>11869</v>
      </c>
      <c r="CUG17" s="64">
        <v>4570</v>
      </c>
      <c r="CUH17" s="64">
        <v>4219</v>
      </c>
      <c r="CUI17" s="64">
        <f t="shared" si="869"/>
        <v>40896</v>
      </c>
      <c r="CUJ17" s="68">
        <f t="shared" si="870"/>
        <v>6816</v>
      </c>
      <c r="CUK17" s="48">
        <v>0</v>
      </c>
      <c r="CUL17" s="49">
        <v>5797</v>
      </c>
      <c r="CUM17" s="49">
        <v>1743</v>
      </c>
      <c r="CUN17" s="49">
        <v>15407</v>
      </c>
      <c r="CUO17" s="49">
        <v>3266</v>
      </c>
      <c r="CUP17" s="49">
        <v>0</v>
      </c>
      <c r="CUQ17" s="64">
        <f t="shared" si="871"/>
        <v>26213</v>
      </c>
      <c r="CUR17" s="68">
        <f t="shared" si="872"/>
        <v>4368.833333333333</v>
      </c>
      <c r="CUS17" s="63">
        <v>4809</v>
      </c>
      <c r="CUT17" s="64">
        <v>14785</v>
      </c>
      <c r="CUU17" s="64">
        <v>0</v>
      </c>
      <c r="CUV17" s="64">
        <v>9968</v>
      </c>
      <c r="CUW17" s="64">
        <v>6405</v>
      </c>
      <c r="CUX17" s="64">
        <v>4585</v>
      </c>
      <c r="CUY17" s="64">
        <f t="shared" si="873"/>
        <v>40552</v>
      </c>
      <c r="CUZ17" s="68">
        <f t="shared" si="874"/>
        <v>6758.666666666667</v>
      </c>
      <c r="CVA17" s="48">
        <v>2785</v>
      </c>
      <c r="CVB17" s="49">
        <v>1442</v>
      </c>
      <c r="CVC17" s="49">
        <v>3551</v>
      </c>
      <c r="CVD17" s="49">
        <v>6351</v>
      </c>
      <c r="CVE17" s="49">
        <v>718</v>
      </c>
      <c r="CVF17" s="49">
        <v>18068</v>
      </c>
      <c r="CVG17" s="64">
        <f t="shared" si="875"/>
        <v>32915</v>
      </c>
      <c r="CVH17" s="68">
        <f t="shared" si="876"/>
        <v>5485.833333333333</v>
      </c>
      <c r="CVI17" s="48">
        <v>0</v>
      </c>
      <c r="CVJ17" s="49">
        <f>SUMIF(SUMPK!$B:$B,$B:$B,SUMPK!$O:$O)</f>
        <v>4249</v>
      </c>
      <c r="CVK17" s="49">
        <v>1728</v>
      </c>
      <c r="CVL17" s="49">
        <v>5284</v>
      </c>
      <c r="CVM17" s="49">
        <v>3566</v>
      </c>
      <c r="CVN17" s="49">
        <v>6109</v>
      </c>
      <c r="CVO17" s="64">
        <f t="shared" si="877"/>
        <v>20936</v>
      </c>
      <c r="CVP17" s="68">
        <f t="shared" si="878"/>
        <v>3489.3333333333335</v>
      </c>
      <c r="CVQ17" s="48">
        <v>5981</v>
      </c>
      <c r="CVR17" s="49">
        <v>7760</v>
      </c>
      <c r="CVS17" s="49">
        <v>2973</v>
      </c>
      <c r="CVT17" s="49">
        <v>4606</v>
      </c>
      <c r="CVU17" s="49">
        <v>9877</v>
      </c>
      <c r="CVV17" s="49">
        <v>7730</v>
      </c>
      <c r="CVW17" s="64">
        <f t="shared" si="879"/>
        <v>38927</v>
      </c>
      <c r="CVX17" s="68">
        <f t="shared" si="880"/>
        <v>6487.833333333333</v>
      </c>
      <c r="CVY17" s="48">
        <v>11852</v>
      </c>
      <c r="CVZ17" s="49">
        <v>5244</v>
      </c>
      <c r="CWA17" s="49">
        <v>8986</v>
      </c>
      <c r="CWB17" s="49">
        <v>9729</v>
      </c>
      <c r="CWC17" s="49">
        <v>5847</v>
      </c>
      <c r="CWD17" s="49">
        <v>9191</v>
      </c>
      <c r="CWE17" s="64">
        <f t="shared" si="881"/>
        <v>50849</v>
      </c>
      <c r="CWF17" s="68">
        <f t="shared" si="882"/>
        <v>8474.8333333333339</v>
      </c>
      <c r="CWG17" s="48">
        <v>16204</v>
      </c>
      <c r="CWH17" s="49">
        <v>4522</v>
      </c>
      <c r="CWI17" s="49">
        <v>9675</v>
      </c>
      <c r="CWJ17" s="49">
        <v>13126</v>
      </c>
      <c r="CWK17" s="49">
        <v>5653</v>
      </c>
      <c r="CWL17" s="49">
        <v>5141</v>
      </c>
      <c r="CWM17" s="64">
        <f t="shared" si="883"/>
        <v>54321</v>
      </c>
      <c r="CWN17" s="68">
        <f t="shared" si="884"/>
        <v>9053.5</v>
      </c>
      <c r="CWO17" s="54">
        <v>2379</v>
      </c>
      <c r="CWP17" s="127">
        <v>3352</v>
      </c>
      <c r="CWQ17" s="127">
        <v>8204</v>
      </c>
      <c r="CWR17" s="127">
        <v>2376</v>
      </c>
      <c r="CWS17" s="127">
        <v>14906</v>
      </c>
      <c r="CWT17" s="127">
        <v>10728</v>
      </c>
      <c r="CWU17" s="127">
        <f t="shared" si="885"/>
        <v>41945</v>
      </c>
      <c r="CWV17" s="43">
        <f t="shared" si="886"/>
        <v>6990.833333333333</v>
      </c>
      <c r="CWW17" s="48">
        <v>4443</v>
      </c>
      <c r="CWX17" s="49">
        <v>10692</v>
      </c>
      <c r="CWY17" s="49">
        <v>11833</v>
      </c>
      <c r="CWZ17" s="49">
        <v>4319</v>
      </c>
      <c r="CXA17" s="49">
        <v>10120</v>
      </c>
      <c r="CXB17" s="49">
        <v>5281</v>
      </c>
      <c r="CXC17" s="127">
        <f t="shared" si="887"/>
        <v>46688</v>
      </c>
      <c r="CXD17" s="43">
        <f t="shared" si="888"/>
        <v>7781.333333333333</v>
      </c>
      <c r="CXE17" s="48">
        <v>2759</v>
      </c>
      <c r="CXF17" s="49">
        <v>10761</v>
      </c>
      <c r="CXG17" s="49">
        <v>9422</v>
      </c>
      <c r="CXH17" s="49">
        <v>12160</v>
      </c>
      <c r="CXI17" s="49">
        <v>6292</v>
      </c>
      <c r="CXJ17" s="49">
        <v>10651</v>
      </c>
      <c r="CXK17" s="127">
        <f t="shared" si="889"/>
        <v>52045</v>
      </c>
      <c r="CXL17" s="43">
        <f t="shared" si="890"/>
        <v>8674.1666666666661</v>
      </c>
      <c r="CXM17" s="48">
        <v>9433</v>
      </c>
      <c r="CXN17" s="49">
        <v>3334</v>
      </c>
      <c r="CXO17" s="49">
        <v>3957</v>
      </c>
      <c r="CXP17" s="49">
        <v>13459</v>
      </c>
      <c r="CXQ17" s="49">
        <v>6185</v>
      </c>
      <c r="CXR17" s="49">
        <v>8964</v>
      </c>
      <c r="CXS17" s="127">
        <f t="shared" si="891"/>
        <v>45332</v>
      </c>
      <c r="CXT17" s="43">
        <f t="shared" si="892"/>
        <v>7555.333333333333</v>
      </c>
      <c r="CXU17" s="48">
        <v>4964</v>
      </c>
      <c r="CXV17" s="49">
        <v>3456</v>
      </c>
      <c r="CXW17" s="49">
        <v>8636</v>
      </c>
      <c r="CXX17" s="49">
        <v>300</v>
      </c>
      <c r="CXY17" s="49">
        <v>16248</v>
      </c>
      <c r="CXZ17" s="49">
        <v>2656</v>
      </c>
      <c r="CYA17" s="127">
        <f t="shared" si="893"/>
        <v>36260</v>
      </c>
      <c r="CYB17" s="43">
        <f t="shared" si="894"/>
        <v>6043.333333333333</v>
      </c>
      <c r="CYC17" s="48">
        <v>3971</v>
      </c>
      <c r="CYD17" s="49">
        <v>5198</v>
      </c>
      <c r="CYE17" s="49">
        <v>6982</v>
      </c>
      <c r="CYF17" s="49">
        <v>4269</v>
      </c>
      <c r="CYG17" s="49">
        <v>15164</v>
      </c>
      <c r="CYH17" s="49">
        <v>5903</v>
      </c>
      <c r="CYI17" s="127">
        <f t="shared" si="895"/>
        <v>41487</v>
      </c>
      <c r="CYJ17" s="43">
        <f t="shared" si="896"/>
        <v>6914.5</v>
      </c>
      <c r="CYK17" s="48">
        <v>2241</v>
      </c>
      <c r="CYL17" s="49">
        <v>6834</v>
      </c>
      <c r="CYM17" s="49">
        <v>8057</v>
      </c>
      <c r="CYN17" s="49">
        <v>11895</v>
      </c>
      <c r="CYO17" s="49">
        <v>7162</v>
      </c>
      <c r="CYP17" s="49">
        <v>4783</v>
      </c>
      <c r="CYQ17" s="127">
        <f t="shared" si="897"/>
        <v>40972</v>
      </c>
      <c r="CYR17" s="43">
        <f t="shared" si="898"/>
        <v>6828.666666666667</v>
      </c>
      <c r="CYS17" s="48">
        <v>13424</v>
      </c>
      <c r="CYT17" s="49">
        <v>10805</v>
      </c>
      <c r="CYU17" s="49">
        <v>142</v>
      </c>
      <c r="CYV17" s="49">
        <v>12825</v>
      </c>
      <c r="CYW17" s="49">
        <v>8052</v>
      </c>
      <c r="CYX17" s="49">
        <v>3017</v>
      </c>
      <c r="CYY17" s="127">
        <f t="shared" si="899"/>
        <v>48265</v>
      </c>
      <c r="CYZ17" s="43">
        <f t="shared" si="900"/>
        <v>8044.166666666667</v>
      </c>
      <c r="CZA17" s="48">
        <v>5389</v>
      </c>
      <c r="CZB17" s="49">
        <v>5143</v>
      </c>
      <c r="CZC17" s="49">
        <v>221</v>
      </c>
      <c r="CZD17" s="49">
        <v>0</v>
      </c>
      <c r="CZE17" s="49">
        <v>9777</v>
      </c>
      <c r="CZF17" s="49">
        <v>4904</v>
      </c>
      <c r="CZG17" s="127">
        <f t="shared" si="901"/>
        <v>25434</v>
      </c>
      <c r="CZH17" s="43">
        <f t="shared" si="902"/>
        <v>4239</v>
      </c>
      <c r="CZI17" s="48">
        <v>6462</v>
      </c>
      <c r="CZJ17" s="49">
        <v>15930</v>
      </c>
      <c r="CZK17" s="49">
        <v>5520</v>
      </c>
      <c r="CZL17" s="49">
        <v>1781</v>
      </c>
      <c r="CZM17" s="49">
        <v>6118</v>
      </c>
      <c r="CZN17" s="49">
        <v>5987</v>
      </c>
      <c r="CZO17" s="127">
        <f t="shared" si="903"/>
        <v>41798</v>
      </c>
      <c r="CZP17" s="43">
        <f t="shared" si="904"/>
        <v>6966.333333333333</v>
      </c>
      <c r="CZQ17" s="63">
        <v>3879</v>
      </c>
      <c r="CZR17" s="64">
        <v>1610</v>
      </c>
      <c r="CZS17" s="64">
        <v>5205</v>
      </c>
      <c r="CZT17" s="64">
        <v>6007</v>
      </c>
      <c r="CZU17" s="64">
        <v>10247</v>
      </c>
      <c r="CZV17" s="64">
        <v>10468</v>
      </c>
      <c r="CZW17" s="127">
        <f t="shared" si="905"/>
        <v>37416</v>
      </c>
      <c r="CZX17" s="43">
        <f t="shared" si="906"/>
        <v>6236</v>
      </c>
      <c r="CZY17" s="48">
        <v>3857</v>
      </c>
      <c r="CZZ17" s="49">
        <v>3834</v>
      </c>
      <c r="DAA17" s="49">
        <v>3677</v>
      </c>
      <c r="DAB17" s="49">
        <v>0</v>
      </c>
      <c r="DAC17" s="49">
        <v>4050</v>
      </c>
      <c r="DAD17" s="49">
        <v>7871</v>
      </c>
      <c r="DAE17" s="127">
        <f t="shared" si="907"/>
        <v>23289</v>
      </c>
      <c r="DAF17" s="43">
        <f t="shared" si="908"/>
        <v>3881.5</v>
      </c>
      <c r="DAG17" s="48">
        <v>5628</v>
      </c>
      <c r="DAH17" s="49">
        <v>2584</v>
      </c>
      <c r="DAI17" s="49">
        <v>2679</v>
      </c>
      <c r="DAJ17" s="49">
        <v>0</v>
      </c>
      <c r="DAK17" s="49">
        <v>6822</v>
      </c>
      <c r="DAL17" s="49">
        <v>4399</v>
      </c>
      <c r="DAM17" s="127">
        <f t="shared" si="909"/>
        <v>22112</v>
      </c>
      <c r="DAN17" s="43">
        <f t="shared" si="910"/>
        <v>3685.3333333333335</v>
      </c>
      <c r="DAO17" s="63">
        <v>5681</v>
      </c>
      <c r="DAP17" s="64">
        <v>7653</v>
      </c>
      <c r="DAQ17" s="64">
        <v>1936</v>
      </c>
      <c r="DAR17" s="64">
        <v>4279</v>
      </c>
      <c r="DAS17" s="64">
        <v>8922</v>
      </c>
      <c r="DAT17" s="64">
        <v>0</v>
      </c>
      <c r="DAU17" s="64">
        <f t="shared" si="911"/>
        <v>28471</v>
      </c>
      <c r="DAV17" s="68">
        <f t="shared" si="912"/>
        <v>4745.166666666667</v>
      </c>
      <c r="DAW17" s="48">
        <v>9260</v>
      </c>
      <c r="DAX17" s="49">
        <v>10</v>
      </c>
      <c r="DAY17" s="49">
        <v>4340</v>
      </c>
      <c r="DAZ17" s="49">
        <v>3998</v>
      </c>
      <c r="DBA17" s="49">
        <v>1512</v>
      </c>
      <c r="DBB17" s="49">
        <v>14238</v>
      </c>
      <c r="DBC17" s="64">
        <f t="shared" si="913"/>
        <v>33358</v>
      </c>
      <c r="DBD17" s="68">
        <f t="shared" si="914"/>
        <v>5559.666666666667</v>
      </c>
      <c r="DBE17" s="63">
        <v>0</v>
      </c>
      <c r="DBF17" s="64">
        <v>10842</v>
      </c>
      <c r="DBG17" s="64">
        <v>1809</v>
      </c>
      <c r="DBH17" s="64">
        <v>7312</v>
      </c>
      <c r="DBI17" s="64">
        <v>3184</v>
      </c>
      <c r="DBJ17" s="64">
        <v>0</v>
      </c>
      <c r="DBK17" s="64">
        <f t="shared" si="915"/>
        <v>23147</v>
      </c>
      <c r="DBL17" s="68">
        <f t="shared" si="916"/>
        <v>3857.8333333333335</v>
      </c>
      <c r="DBM17" s="48">
        <v>6256</v>
      </c>
      <c r="DBN17" s="49">
        <v>15827</v>
      </c>
      <c r="DBO17" s="49">
        <v>2055</v>
      </c>
      <c r="DBP17" s="49">
        <v>10134</v>
      </c>
      <c r="DBQ17" s="49">
        <v>1446</v>
      </c>
      <c r="DBR17" s="49">
        <v>6263</v>
      </c>
      <c r="DBS17" s="64">
        <f t="shared" si="917"/>
        <v>41981</v>
      </c>
      <c r="DBT17" s="68">
        <f t="shared" si="918"/>
        <v>6996.833333333333</v>
      </c>
      <c r="DBU17" s="48">
        <v>0</v>
      </c>
      <c r="DBV17" s="49">
        <v>1944</v>
      </c>
      <c r="DBW17" s="49">
        <v>7789</v>
      </c>
      <c r="DBX17" s="49">
        <v>1216</v>
      </c>
      <c r="DBY17" s="49">
        <v>13451</v>
      </c>
      <c r="DBZ17" s="49">
        <v>8083</v>
      </c>
      <c r="DCA17" s="64">
        <f t="shared" si="919"/>
        <v>32483</v>
      </c>
      <c r="DCB17" s="184">
        <f t="shared" si="920"/>
        <v>5413.833333333333</v>
      </c>
      <c r="DCC17" s="195">
        <v>15621</v>
      </c>
      <c r="DCD17" s="49">
        <v>127</v>
      </c>
      <c r="DCE17" s="49">
        <v>13622</v>
      </c>
      <c r="DCF17" s="49">
        <v>8099</v>
      </c>
      <c r="DCG17" s="49">
        <v>2568</v>
      </c>
      <c r="DCH17" s="49">
        <v>6703</v>
      </c>
      <c r="DCI17" s="64">
        <f t="shared" si="921"/>
        <v>46740</v>
      </c>
      <c r="DCJ17" s="211">
        <f t="shared" si="922"/>
        <v>7790</v>
      </c>
      <c r="DCK17" s="195">
        <v>5118</v>
      </c>
      <c r="DCL17" s="49">
        <v>5877</v>
      </c>
      <c r="DCM17" s="49">
        <v>13710</v>
      </c>
      <c r="DCN17" s="49">
        <v>1630</v>
      </c>
      <c r="DCO17" s="49">
        <v>10216</v>
      </c>
      <c r="DCP17" s="49">
        <v>6776</v>
      </c>
      <c r="DCQ17" s="64">
        <f t="shared" si="923"/>
        <v>43327</v>
      </c>
      <c r="DCR17" s="211">
        <f t="shared" si="924"/>
        <v>7221.166666666667</v>
      </c>
      <c r="DCS17" s="195">
        <v>5147</v>
      </c>
      <c r="DCT17" s="49">
        <v>9</v>
      </c>
      <c r="DCU17" s="49">
        <v>3989</v>
      </c>
      <c r="DCV17" s="49">
        <v>5742</v>
      </c>
      <c r="DCW17" s="49">
        <v>13541</v>
      </c>
      <c r="DCX17" s="49">
        <v>172</v>
      </c>
      <c r="DCY17" s="64">
        <f t="shared" si="925"/>
        <v>28600</v>
      </c>
      <c r="DCZ17" s="184">
        <f t="shared" si="926"/>
        <v>4766.666666666667</v>
      </c>
      <c r="DDA17" s="195">
        <v>6992</v>
      </c>
      <c r="DDB17" s="49">
        <v>888</v>
      </c>
      <c r="DDC17" s="49">
        <v>12303</v>
      </c>
      <c r="DDD17" s="49">
        <v>4684</v>
      </c>
      <c r="DDE17" s="49">
        <v>5689</v>
      </c>
      <c r="DDF17" s="49">
        <v>10953</v>
      </c>
      <c r="DDG17" s="64">
        <f t="shared" si="927"/>
        <v>41509</v>
      </c>
      <c r="DDH17" s="211">
        <f t="shared" si="928"/>
        <v>6918.166666666667</v>
      </c>
      <c r="DDI17" s="458">
        <v>6697</v>
      </c>
      <c r="DDJ17" s="83">
        <v>5233</v>
      </c>
      <c r="DDK17" s="83">
        <v>9111</v>
      </c>
      <c r="DDL17" s="83">
        <v>4971</v>
      </c>
      <c r="DDM17" s="83">
        <v>8972</v>
      </c>
      <c r="DDN17" s="83">
        <v>10157</v>
      </c>
      <c r="DDO17" s="64">
        <f t="shared" si="929"/>
        <v>45141</v>
      </c>
      <c r="DDP17" s="184">
        <f t="shared" si="930"/>
        <v>7523.5</v>
      </c>
      <c r="DDQ17" s="195">
        <v>8585</v>
      </c>
      <c r="DDR17" s="49">
        <v>876</v>
      </c>
      <c r="DDS17" s="49">
        <v>6105</v>
      </c>
      <c r="DDT17" s="49">
        <v>4511</v>
      </c>
      <c r="DDU17" s="49">
        <v>11604</v>
      </c>
      <c r="DDV17" s="49">
        <v>3515</v>
      </c>
      <c r="DDW17" s="64">
        <f t="shared" si="931"/>
        <v>35196</v>
      </c>
      <c r="DDX17" s="211">
        <f t="shared" si="932"/>
        <v>5866</v>
      </c>
      <c r="DDY17" s="464">
        <v>11276</v>
      </c>
      <c r="DDZ17" s="127">
        <v>5382</v>
      </c>
      <c r="DEA17" s="127">
        <v>5299</v>
      </c>
      <c r="DEB17" s="127">
        <v>2157</v>
      </c>
      <c r="DEC17" s="127">
        <v>7308</v>
      </c>
      <c r="DED17" s="127">
        <v>9425</v>
      </c>
      <c r="DEE17" s="127">
        <f t="shared" si="933"/>
        <v>40847</v>
      </c>
      <c r="DEF17" s="214">
        <f t="shared" si="934"/>
        <v>6807.833333333333</v>
      </c>
      <c r="DEG17" s="195">
        <v>5573</v>
      </c>
      <c r="DEH17" s="49">
        <v>12015</v>
      </c>
      <c r="DEI17" s="49">
        <v>224</v>
      </c>
      <c r="DEJ17" s="49">
        <v>2158</v>
      </c>
      <c r="DEK17" s="49">
        <v>4895</v>
      </c>
      <c r="DEL17" s="49">
        <v>8495</v>
      </c>
      <c r="DEM17" s="127">
        <f t="shared" si="935"/>
        <v>33360</v>
      </c>
      <c r="DEN17" s="101">
        <f t="shared" si="936"/>
        <v>5560</v>
      </c>
      <c r="DEO17" s="195">
        <v>4243</v>
      </c>
      <c r="DEP17" s="49">
        <v>6505</v>
      </c>
      <c r="DEQ17" s="49">
        <v>6177</v>
      </c>
      <c r="DER17" s="49">
        <v>8305</v>
      </c>
      <c r="DES17" s="49">
        <v>6125</v>
      </c>
      <c r="DET17" s="49">
        <v>0</v>
      </c>
      <c r="DEU17" s="127">
        <f t="shared" si="937"/>
        <v>31355</v>
      </c>
      <c r="DEV17" s="101">
        <f t="shared" si="938"/>
        <v>5225.833333333333</v>
      </c>
      <c r="DEW17" s="48">
        <v>15282</v>
      </c>
      <c r="DEX17" s="49">
        <v>2933</v>
      </c>
      <c r="DEY17" s="49">
        <v>1080</v>
      </c>
      <c r="DEZ17" s="49">
        <v>9236</v>
      </c>
      <c r="DFA17" s="49">
        <v>6297</v>
      </c>
      <c r="DFB17" s="49">
        <v>0</v>
      </c>
      <c r="DFC17" s="127">
        <f t="shared" si="939"/>
        <v>34828</v>
      </c>
      <c r="DFD17" s="43">
        <f t="shared" si="940"/>
        <v>5804.666666666667</v>
      </c>
      <c r="DFE17" s="63">
        <v>6343</v>
      </c>
      <c r="DFF17" s="64">
        <v>3124</v>
      </c>
      <c r="DFG17" s="64">
        <v>5258</v>
      </c>
      <c r="DFH17" s="64">
        <v>12914</v>
      </c>
      <c r="DFI17" s="64">
        <v>8801</v>
      </c>
      <c r="DFJ17" s="64">
        <v>3763</v>
      </c>
      <c r="DFK17" s="127">
        <f t="shared" si="941"/>
        <v>40203</v>
      </c>
      <c r="DFL17" s="43">
        <f t="shared" si="942"/>
        <v>6700.5</v>
      </c>
      <c r="DFM17" s="48">
        <v>2485</v>
      </c>
      <c r="DFN17" s="49">
        <v>3859</v>
      </c>
      <c r="DFO17" s="49">
        <v>6956</v>
      </c>
      <c r="DFP17" s="49">
        <v>3271</v>
      </c>
      <c r="DFQ17" s="49">
        <v>9219</v>
      </c>
      <c r="DFR17" s="49">
        <v>2110</v>
      </c>
      <c r="DFS17" s="127">
        <f t="shared" si="943"/>
        <v>27900</v>
      </c>
      <c r="DFT17" s="43">
        <f t="shared" si="944"/>
        <v>4650</v>
      </c>
      <c r="DFU17" s="48">
        <v>12127</v>
      </c>
      <c r="DFV17" s="49">
        <v>5948</v>
      </c>
      <c r="DFW17" s="49">
        <v>5205</v>
      </c>
      <c r="DFX17" s="49">
        <v>2475</v>
      </c>
      <c r="DFY17" s="49">
        <v>9314</v>
      </c>
      <c r="DFZ17" s="49">
        <v>2174</v>
      </c>
      <c r="DGA17" s="127">
        <f t="shared" si="945"/>
        <v>37243</v>
      </c>
      <c r="DGB17" s="43">
        <f t="shared" si="946"/>
        <v>6207.166666666667</v>
      </c>
      <c r="DGC17" s="63">
        <v>6184</v>
      </c>
      <c r="DGD17" s="64">
        <v>9292</v>
      </c>
      <c r="DGE17" s="64">
        <v>1657</v>
      </c>
      <c r="DGF17" s="64">
        <v>2625</v>
      </c>
      <c r="DGG17" s="64">
        <v>7675</v>
      </c>
      <c r="DGH17" s="64">
        <v>12726</v>
      </c>
      <c r="DGI17" s="64">
        <f t="shared" si="947"/>
        <v>40159</v>
      </c>
      <c r="DGJ17" s="68">
        <f t="shared" si="948"/>
        <v>6693.166666666667</v>
      </c>
      <c r="DGK17" s="63">
        <v>4432</v>
      </c>
      <c r="DGL17" s="64">
        <v>9731</v>
      </c>
      <c r="DGM17" s="64">
        <v>6759</v>
      </c>
      <c r="DGN17" s="64">
        <v>2094</v>
      </c>
      <c r="DGO17" s="64">
        <v>4012</v>
      </c>
      <c r="DGP17" s="64">
        <v>4489</v>
      </c>
      <c r="DGQ17" s="64">
        <f t="shared" si="949"/>
        <v>31517</v>
      </c>
      <c r="DGR17" s="68">
        <f t="shared" si="950"/>
        <v>5252.833333333333</v>
      </c>
      <c r="DGS17" s="63">
        <v>8874</v>
      </c>
      <c r="DGT17" s="64">
        <v>3801</v>
      </c>
      <c r="DGU17" s="64">
        <v>12595</v>
      </c>
      <c r="DGV17" s="64">
        <v>806</v>
      </c>
      <c r="DGW17" s="64">
        <v>4510</v>
      </c>
      <c r="DGX17" s="64">
        <v>10414</v>
      </c>
      <c r="DGY17" s="64">
        <f t="shared" si="951"/>
        <v>41000</v>
      </c>
      <c r="DGZ17" s="68">
        <f t="shared" si="952"/>
        <v>6833.333333333333</v>
      </c>
      <c r="DHA17" s="478">
        <v>3684</v>
      </c>
      <c r="DHB17" s="58">
        <v>10600</v>
      </c>
      <c r="DHC17" s="58">
        <v>11655</v>
      </c>
      <c r="DHD17" s="58">
        <v>4158</v>
      </c>
      <c r="DHE17" s="58">
        <v>12538</v>
      </c>
      <c r="DHF17" s="58">
        <v>2737</v>
      </c>
      <c r="DHG17" s="64">
        <f t="shared" si="953"/>
        <v>45372</v>
      </c>
      <c r="DHH17" s="68">
        <f t="shared" si="954"/>
        <v>7562</v>
      </c>
      <c r="DHI17" s="63">
        <v>3848</v>
      </c>
      <c r="DHJ17" s="64">
        <v>9990</v>
      </c>
      <c r="DHK17" s="64">
        <v>5224</v>
      </c>
      <c r="DHL17" s="64">
        <v>5464</v>
      </c>
      <c r="DHM17" s="64">
        <v>5396</v>
      </c>
      <c r="DHN17" s="64">
        <v>3000</v>
      </c>
      <c r="DHO17" s="64">
        <f t="shared" si="955"/>
        <v>32922</v>
      </c>
      <c r="DHP17" s="68">
        <f t="shared" si="956"/>
        <v>5487</v>
      </c>
      <c r="DHQ17" s="63">
        <v>2749</v>
      </c>
      <c r="DHR17" s="64">
        <v>4083</v>
      </c>
      <c r="DHS17" s="64">
        <v>7904</v>
      </c>
      <c r="DHT17" s="64">
        <v>8122</v>
      </c>
      <c r="DHU17" s="64">
        <v>7072</v>
      </c>
      <c r="DHV17" s="64">
        <v>7233</v>
      </c>
      <c r="DHW17" s="64">
        <f t="shared" si="957"/>
        <v>37163</v>
      </c>
      <c r="DHX17" s="68">
        <f t="shared" si="958"/>
        <v>6193.833333333333</v>
      </c>
      <c r="DHY17" s="63">
        <v>2312</v>
      </c>
      <c r="DHZ17" s="64">
        <v>3792</v>
      </c>
      <c r="DIA17" s="64">
        <v>4662</v>
      </c>
      <c r="DIB17" s="64">
        <v>4189</v>
      </c>
      <c r="DIC17" s="64">
        <v>6685</v>
      </c>
      <c r="DID17" s="64">
        <v>2397</v>
      </c>
      <c r="DIE17" s="64">
        <f t="shared" si="959"/>
        <v>24037</v>
      </c>
      <c r="DIF17" s="68">
        <f t="shared" si="960"/>
        <v>4006.1666666666665</v>
      </c>
      <c r="DIG17" s="63">
        <v>2867</v>
      </c>
      <c r="DIH17" s="64">
        <v>5780</v>
      </c>
      <c r="DII17" s="64">
        <v>3166</v>
      </c>
      <c r="DIJ17" s="64">
        <v>932</v>
      </c>
      <c r="DIK17" s="64">
        <v>7479</v>
      </c>
      <c r="DIL17" s="64">
        <v>5891</v>
      </c>
      <c r="DIM17" s="64">
        <f t="shared" si="961"/>
        <v>26115</v>
      </c>
      <c r="DIN17" s="68">
        <f t="shared" si="962"/>
        <v>4352.5</v>
      </c>
      <c r="DIO17" s="63">
        <v>9333</v>
      </c>
      <c r="DIP17" s="64">
        <v>6320</v>
      </c>
      <c r="DIQ17" s="64">
        <v>5165</v>
      </c>
      <c r="DIR17" s="64">
        <v>5545</v>
      </c>
      <c r="DIS17" s="64">
        <v>7054</v>
      </c>
      <c r="DIT17" s="64">
        <v>7766</v>
      </c>
      <c r="DIU17" s="64">
        <f t="shared" si="963"/>
        <v>41183</v>
      </c>
      <c r="DIV17" s="68">
        <f t="shared" si="964"/>
        <v>6863.833333333333</v>
      </c>
      <c r="DIW17" s="63">
        <v>7318</v>
      </c>
      <c r="DIX17" s="64">
        <v>1006</v>
      </c>
      <c r="DIY17" s="64">
        <v>5543</v>
      </c>
      <c r="DIZ17" s="64">
        <v>2157</v>
      </c>
      <c r="DJA17" s="64">
        <v>5984</v>
      </c>
      <c r="DJB17" s="64"/>
      <c r="DJC17" s="64">
        <f t="shared" si="965"/>
        <v>22008</v>
      </c>
      <c r="DJD17" s="68">
        <f t="shared" si="966"/>
        <v>3668</v>
      </c>
      <c r="DJE17" s="63">
        <v>6393</v>
      </c>
      <c r="DJF17" s="64">
        <v>10360</v>
      </c>
      <c r="DJG17" s="64">
        <v>9708</v>
      </c>
      <c r="DJH17" s="64">
        <v>6785</v>
      </c>
      <c r="DJI17" s="64">
        <v>1954</v>
      </c>
      <c r="DJJ17" s="64">
        <v>5484</v>
      </c>
      <c r="DJK17" s="64">
        <f t="shared" si="967"/>
        <v>40684</v>
      </c>
      <c r="DJL17" s="68">
        <f t="shared" si="968"/>
        <v>6780.666666666667</v>
      </c>
      <c r="DJM17" s="63">
        <v>9371</v>
      </c>
      <c r="DJN17" s="64">
        <v>8911</v>
      </c>
      <c r="DJO17" s="64">
        <v>13624</v>
      </c>
      <c r="DJP17" s="64">
        <v>6431</v>
      </c>
      <c r="DJQ17" s="64">
        <v>3735</v>
      </c>
      <c r="DJR17" s="64">
        <v>9525</v>
      </c>
      <c r="DJS17" s="64">
        <f t="shared" si="969"/>
        <v>51597</v>
      </c>
      <c r="DJT17" s="68">
        <f t="shared" si="970"/>
        <v>8599.5</v>
      </c>
      <c r="DJU17" s="63">
        <v>3967</v>
      </c>
      <c r="DJV17" s="64">
        <v>11317</v>
      </c>
      <c r="DJW17" s="64">
        <v>10834</v>
      </c>
      <c r="DJX17" s="64">
        <v>5274</v>
      </c>
      <c r="DJY17" s="64">
        <v>8859</v>
      </c>
      <c r="DJZ17" s="64">
        <v>1103</v>
      </c>
      <c r="DKA17" s="64">
        <f t="shared" si="971"/>
        <v>41354</v>
      </c>
      <c r="DKB17" s="68">
        <f t="shared" si="972"/>
        <v>6892.333333333333</v>
      </c>
      <c r="DKC17" s="54">
        <v>15623</v>
      </c>
      <c r="DKD17" s="127">
        <v>5441</v>
      </c>
      <c r="DKE17" s="127">
        <v>7828</v>
      </c>
      <c r="DKF17" s="127">
        <v>8482</v>
      </c>
      <c r="DKG17" s="127">
        <v>9009</v>
      </c>
      <c r="DKH17" s="127">
        <v>2733</v>
      </c>
      <c r="DKI17" s="64">
        <f t="shared" si="973"/>
        <v>49116</v>
      </c>
      <c r="DKJ17" s="68">
        <f t="shared" si="974"/>
        <v>8186</v>
      </c>
      <c r="DKK17" s="63">
        <v>6263</v>
      </c>
      <c r="DKL17" s="64">
        <v>6641</v>
      </c>
      <c r="DKM17" s="64">
        <v>10932</v>
      </c>
      <c r="DKN17" s="64">
        <v>6022</v>
      </c>
      <c r="DKO17" s="64">
        <v>4071</v>
      </c>
      <c r="DKP17" s="64">
        <v>1426</v>
      </c>
      <c r="DKQ17" s="64">
        <f t="shared" si="975"/>
        <v>35355</v>
      </c>
      <c r="DKR17" s="68">
        <f t="shared" si="976"/>
        <v>5892.5</v>
      </c>
      <c r="DKS17" s="48">
        <v>5123</v>
      </c>
      <c r="DKT17" s="49">
        <v>7863</v>
      </c>
      <c r="DKU17" s="49">
        <v>1930</v>
      </c>
      <c r="DKV17" s="49">
        <v>7398</v>
      </c>
      <c r="DKW17" s="49">
        <v>8186</v>
      </c>
      <c r="DKX17" s="49">
        <v>5663</v>
      </c>
      <c r="DKY17" s="64">
        <f t="shared" si="977"/>
        <v>36163</v>
      </c>
      <c r="DKZ17" s="68">
        <f t="shared" si="978"/>
        <v>6027.166666666667</v>
      </c>
      <c r="DLA17" s="63">
        <v>9950</v>
      </c>
      <c r="DLB17" s="64">
        <v>11972</v>
      </c>
      <c r="DLC17" s="64">
        <v>8667</v>
      </c>
      <c r="DLD17" s="64">
        <v>6869</v>
      </c>
      <c r="DLE17" s="64">
        <v>5169</v>
      </c>
      <c r="DLF17" s="64">
        <v>5082</v>
      </c>
      <c r="DLG17" s="64">
        <f t="shared" si="979"/>
        <v>47709</v>
      </c>
      <c r="DLH17" s="68">
        <f t="shared" si="980"/>
        <v>7951.5</v>
      </c>
      <c r="DLI17" s="48">
        <v>8695</v>
      </c>
      <c r="DLJ17" s="49">
        <v>10674</v>
      </c>
      <c r="DLK17" s="49">
        <v>4429</v>
      </c>
      <c r="DLL17" s="49">
        <v>6636</v>
      </c>
      <c r="DLM17" s="49">
        <v>2800</v>
      </c>
      <c r="DLN17" s="49">
        <v>3411</v>
      </c>
      <c r="DLO17" s="64">
        <f t="shared" si="981"/>
        <v>36645</v>
      </c>
      <c r="DLP17" s="68">
        <f t="shared" si="982"/>
        <v>6107.5</v>
      </c>
      <c r="DLQ17" s="48">
        <v>8608</v>
      </c>
      <c r="DLR17" s="49">
        <v>2661</v>
      </c>
      <c r="DLS17" s="49">
        <v>10362</v>
      </c>
      <c r="DLT17" s="49">
        <v>3002</v>
      </c>
      <c r="DLU17" s="49">
        <v>9358</v>
      </c>
      <c r="DLV17" s="49">
        <v>2549</v>
      </c>
      <c r="DLW17" s="64">
        <f t="shared" si="983"/>
        <v>36540</v>
      </c>
      <c r="DLX17" s="68">
        <f t="shared" si="984"/>
        <v>6090</v>
      </c>
      <c r="DLY17" s="63">
        <v>130</v>
      </c>
      <c r="DLZ17" s="64">
        <v>6394</v>
      </c>
      <c r="DMA17" s="64">
        <v>474</v>
      </c>
      <c r="DMB17" s="64">
        <v>4381</v>
      </c>
      <c r="DMC17" s="64">
        <v>11515</v>
      </c>
      <c r="DMD17" s="64">
        <v>507</v>
      </c>
      <c r="DME17" s="64">
        <f t="shared" si="985"/>
        <v>23401</v>
      </c>
      <c r="DMF17" s="68">
        <f t="shared" si="986"/>
        <v>3900.1666666666665</v>
      </c>
      <c r="DMG17" s="48">
        <v>8284</v>
      </c>
      <c r="DMH17" s="49">
        <v>0</v>
      </c>
      <c r="DMI17" s="49">
        <v>6509</v>
      </c>
      <c r="DMJ17" s="49">
        <v>4415</v>
      </c>
      <c r="DMK17" s="49">
        <v>12912</v>
      </c>
      <c r="DML17" s="49">
        <v>9129</v>
      </c>
      <c r="DMM17" s="64">
        <f t="shared" si="987"/>
        <v>41249</v>
      </c>
      <c r="DMN17" s="68">
        <f t="shared" si="988"/>
        <v>6874.833333333333</v>
      </c>
      <c r="DMO17" s="63">
        <v>3928</v>
      </c>
      <c r="DMP17" s="64">
        <v>8240</v>
      </c>
      <c r="DMQ17" s="64">
        <v>10390</v>
      </c>
      <c r="DMR17" s="64">
        <v>4898</v>
      </c>
      <c r="DMS17" s="64">
        <v>5561</v>
      </c>
      <c r="DMT17" s="64">
        <v>12914</v>
      </c>
      <c r="DMU17" s="64">
        <f t="shared" si="989"/>
        <v>45931</v>
      </c>
      <c r="DMV17" s="68">
        <f t="shared" si="990"/>
        <v>7655.166666666667</v>
      </c>
      <c r="DMW17" s="63">
        <v>11222</v>
      </c>
      <c r="DMX17" s="64">
        <v>9467</v>
      </c>
      <c r="DMY17" s="64">
        <v>3497</v>
      </c>
      <c r="DMZ17" s="64">
        <v>9363</v>
      </c>
      <c r="DNA17" s="64">
        <v>898</v>
      </c>
      <c r="DNB17" s="64">
        <v>10526</v>
      </c>
      <c r="DNC17" s="64">
        <f t="shared" si="991"/>
        <v>44973</v>
      </c>
      <c r="DND17" s="68">
        <f t="shared" si="992"/>
        <v>7495.5</v>
      </c>
      <c r="DNE17" s="63">
        <v>5983</v>
      </c>
      <c r="DNF17" s="64">
        <v>12178</v>
      </c>
      <c r="DNG17" s="64">
        <v>4467</v>
      </c>
      <c r="DNH17" s="64">
        <v>2975</v>
      </c>
      <c r="DNI17" s="64">
        <v>3416</v>
      </c>
      <c r="DNJ17" s="64">
        <v>5521</v>
      </c>
      <c r="DNK17" s="64">
        <f t="shared" si="993"/>
        <v>34540</v>
      </c>
      <c r="DNL17" s="68">
        <f t="shared" si="994"/>
        <v>5756.666666666667</v>
      </c>
      <c r="DNM17" s="63">
        <v>3240</v>
      </c>
      <c r="DNN17" s="64">
        <v>5974</v>
      </c>
      <c r="DNO17" s="64">
        <v>8944</v>
      </c>
      <c r="DNP17" s="64">
        <v>6998</v>
      </c>
      <c r="DNQ17" s="64">
        <v>7581</v>
      </c>
      <c r="DNR17" s="64">
        <v>7813</v>
      </c>
      <c r="DNS17" s="64">
        <f t="shared" si="995"/>
        <v>40550</v>
      </c>
      <c r="DNT17" s="68">
        <f t="shared" si="996"/>
        <v>6758.333333333333</v>
      </c>
      <c r="DNU17" s="63">
        <v>7302</v>
      </c>
      <c r="DNV17" s="64">
        <v>10345</v>
      </c>
      <c r="DNW17" s="64">
        <v>3971</v>
      </c>
      <c r="DNX17" s="64">
        <v>8452</v>
      </c>
      <c r="DNY17" s="64">
        <v>11430</v>
      </c>
      <c r="DNZ17" s="64">
        <v>8540</v>
      </c>
      <c r="DOA17" s="64">
        <f t="shared" si="997"/>
        <v>50040</v>
      </c>
      <c r="DOB17" s="68">
        <f t="shared" si="998"/>
        <v>8340</v>
      </c>
      <c r="DOC17" s="63">
        <v>8452</v>
      </c>
      <c r="DOD17" s="64">
        <v>12756</v>
      </c>
      <c r="DOE17" s="64">
        <v>4795</v>
      </c>
      <c r="DOF17" s="64">
        <v>2856</v>
      </c>
      <c r="DOG17" s="64">
        <v>10514</v>
      </c>
      <c r="DOH17" s="64">
        <v>11181</v>
      </c>
      <c r="DOI17" s="64">
        <f t="shared" si="999"/>
        <v>50554</v>
      </c>
      <c r="DOJ17" s="68">
        <f t="shared" si="1000"/>
        <v>8425.6666666666661</v>
      </c>
      <c r="DOK17" s="63">
        <v>9808</v>
      </c>
      <c r="DOL17" s="64">
        <v>4544</v>
      </c>
      <c r="DOM17" s="64">
        <v>3011</v>
      </c>
      <c r="DON17" s="64">
        <v>412</v>
      </c>
      <c r="DOO17" s="64">
        <v>9198</v>
      </c>
      <c r="DOP17" s="64">
        <v>13581</v>
      </c>
      <c r="DOQ17" s="64">
        <f t="shared" si="1001"/>
        <v>40554</v>
      </c>
      <c r="DOR17" s="68">
        <f t="shared" si="1002"/>
        <v>6759</v>
      </c>
      <c r="DOS17" s="63">
        <v>11701</v>
      </c>
      <c r="DOT17" s="64">
        <v>11882</v>
      </c>
      <c r="DOU17" s="64">
        <v>11105</v>
      </c>
      <c r="DOV17" s="64">
        <v>5885</v>
      </c>
      <c r="DOW17" s="64">
        <v>8528</v>
      </c>
      <c r="DOX17" s="64">
        <v>10054</v>
      </c>
      <c r="DOY17" s="64">
        <f t="shared" si="1003"/>
        <v>59155</v>
      </c>
      <c r="DOZ17" s="68">
        <f t="shared" si="1004"/>
        <v>9859.1666666666661</v>
      </c>
      <c r="DPA17" s="63">
        <v>9356</v>
      </c>
      <c r="DPB17" s="64">
        <v>14556</v>
      </c>
      <c r="DPC17" s="64">
        <v>9149</v>
      </c>
      <c r="DPD17" s="64">
        <v>10014</v>
      </c>
      <c r="DPE17" s="64">
        <v>10738</v>
      </c>
      <c r="DPF17" s="64">
        <v>3468</v>
      </c>
      <c r="DPG17" s="64">
        <f t="shared" si="1005"/>
        <v>57281</v>
      </c>
      <c r="DPH17" s="68">
        <f t="shared" si="1006"/>
        <v>9546.8333333333339</v>
      </c>
      <c r="DPI17" s="63">
        <v>5746</v>
      </c>
      <c r="DPJ17" s="64">
        <v>10355</v>
      </c>
      <c r="DPK17" s="64">
        <v>12401</v>
      </c>
      <c r="DPL17" s="64">
        <v>10195</v>
      </c>
      <c r="DPM17" s="64">
        <v>6048</v>
      </c>
      <c r="DPN17" s="64">
        <v>6480</v>
      </c>
      <c r="DPO17" s="64">
        <f t="shared" si="1007"/>
        <v>51225</v>
      </c>
      <c r="DPP17" s="68">
        <f t="shared" si="1008"/>
        <v>8537.5</v>
      </c>
      <c r="DPQ17" s="63">
        <v>17023</v>
      </c>
      <c r="DPR17" s="64">
        <v>11680</v>
      </c>
      <c r="DPS17" s="64">
        <v>11524</v>
      </c>
      <c r="DPT17" s="64">
        <v>8941</v>
      </c>
      <c r="DPU17" s="64">
        <v>7155</v>
      </c>
      <c r="DPV17" s="64">
        <v>2962</v>
      </c>
      <c r="DPW17" s="64">
        <f t="shared" si="1009"/>
        <v>59285</v>
      </c>
      <c r="DPX17" s="68">
        <f t="shared" si="1010"/>
        <v>9880.8333333333339</v>
      </c>
      <c r="DPY17" s="63">
        <v>10901</v>
      </c>
      <c r="DPZ17" s="64">
        <v>12899</v>
      </c>
      <c r="DQA17" s="64">
        <f>SUMIF(SUMPK!$B:$B,$B:$B,SUMPK!$O:$O)</f>
        <v>4249</v>
      </c>
      <c r="DQB17" s="64">
        <v>13806</v>
      </c>
      <c r="DQC17" s="64">
        <v>11605</v>
      </c>
      <c r="DQD17" s="64">
        <v>6543</v>
      </c>
      <c r="DQE17" s="64">
        <f t="shared" si="1011"/>
        <v>60003</v>
      </c>
      <c r="DQF17" s="68">
        <f t="shared" si="1012"/>
        <v>10000.5</v>
      </c>
      <c r="DQG17" s="63">
        <v>11195</v>
      </c>
      <c r="DQH17" s="64">
        <v>2814</v>
      </c>
      <c r="DQI17" s="64">
        <v>10469</v>
      </c>
      <c r="DQJ17" s="64">
        <v>11957</v>
      </c>
      <c r="DQK17" s="64">
        <v>18723</v>
      </c>
      <c r="DQL17" s="64">
        <v>15548</v>
      </c>
      <c r="DQM17" s="64">
        <f t="shared" si="1013"/>
        <v>70706</v>
      </c>
      <c r="DQN17" s="68">
        <f t="shared" si="1014"/>
        <v>11784.333333333334</v>
      </c>
      <c r="DQO17" s="48">
        <v>3730</v>
      </c>
      <c r="DQP17" s="49">
        <v>7831</v>
      </c>
      <c r="DQQ17" s="49">
        <v>19538</v>
      </c>
      <c r="DQR17" s="49">
        <v>1586</v>
      </c>
      <c r="DQS17" s="49">
        <v>10019</v>
      </c>
      <c r="DQT17" s="49">
        <v>12795</v>
      </c>
      <c r="DQU17" s="64">
        <f t="shared" si="1015"/>
        <v>55499</v>
      </c>
      <c r="DQV17" s="68">
        <f t="shared" si="1016"/>
        <v>9249.8333333333339</v>
      </c>
      <c r="DQW17" s="63">
        <v>0</v>
      </c>
      <c r="DQX17" s="64">
        <v>10819</v>
      </c>
      <c r="DQY17" s="64">
        <v>8782</v>
      </c>
      <c r="DQZ17" s="64">
        <v>10898</v>
      </c>
      <c r="DRA17" s="64">
        <v>12277</v>
      </c>
      <c r="DRB17" s="64">
        <v>156</v>
      </c>
      <c r="DRC17" s="64">
        <f t="shared" si="1017"/>
        <v>42932</v>
      </c>
      <c r="DRD17" s="68">
        <f t="shared" si="1018"/>
        <v>7155.333333333333</v>
      </c>
      <c r="DRE17" s="63">
        <v>5962</v>
      </c>
      <c r="DRF17" s="64">
        <v>4590</v>
      </c>
      <c r="DRG17" s="64">
        <v>6256</v>
      </c>
      <c r="DRH17" s="64">
        <v>2991</v>
      </c>
      <c r="DRI17" s="64">
        <v>1265</v>
      </c>
      <c r="DRJ17" s="64">
        <v>4396</v>
      </c>
      <c r="DRK17" s="64">
        <f t="shared" si="1019"/>
        <v>25460</v>
      </c>
      <c r="DRL17" s="68">
        <f t="shared" si="1020"/>
        <v>4243.333333333333</v>
      </c>
      <c r="DRM17" s="63">
        <v>4155</v>
      </c>
      <c r="DRN17" s="64">
        <v>12858</v>
      </c>
      <c r="DRO17" s="64">
        <v>3353</v>
      </c>
      <c r="DRP17" s="64">
        <v>3024</v>
      </c>
      <c r="DRQ17" s="64">
        <v>6211</v>
      </c>
      <c r="DRR17" s="64">
        <v>6348</v>
      </c>
      <c r="DRS17" s="64">
        <f t="shared" si="1021"/>
        <v>35949</v>
      </c>
      <c r="DRT17" s="68">
        <f t="shared" si="1022"/>
        <v>5991.5</v>
      </c>
      <c r="DRU17" s="63">
        <v>6178</v>
      </c>
      <c r="DRV17" s="64">
        <v>7230</v>
      </c>
      <c r="DRW17" s="64">
        <v>2132</v>
      </c>
      <c r="DRX17" s="64">
        <v>6308</v>
      </c>
      <c r="DRY17" s="64">
        <v>14940</v>
      </c>
      <c r="DRZ17" s="64">
        <v>6961</v>
      </c>
      <c r="DSA17" s="64">
        <f t="shared" si="1023"/>
        <v>43749</v>
      </c>
      <c r="DSB17" s="68">
        <f t="shared" si="1024"/>
        <v>7291.5</v>
      </c>
      <c r="DSC17" s="48">
        <v>6812</v>
      </c>
      <c r="DSD17" s="49">
        <v>4312</v>
      </c>
      <c r="DSE17" s="49">
        <v>1634</v>
      </c>
      <c r="DSF17" s="49">
        <v>4057</v>
      </c>
      <c r="DSG17" s="49">
        <v>9622</v>
      </c>
      <c r="DSH17" s="49">
        <v>1468</v>
      </c>
      <c r="DSI17" s="64">
        <f t="shared" si="1025"/>
        <v>27905</v>
      </c>
      <c r="DSJ17" s="68">
        <f t="shared" si="1026"/>
        <v>4650.833333333333</v>
      </c>
      <c r="DSK17" s="63">
        <v>11549</v>
      </c>
      <c r="DSL17" s="64">
        <v>5956</v>
      </c>
      <c r="DSM17" s="64">
        <v>14392</v>
      </c>
      <c r="DSO17" s="64">
        <v>3066</v>
      </c>
      <c r="DSP17" s="64">
        <v>9835</v>
      </c>
      <c r="DSQ17" s="64">
        <f t="shared" si="457"/>
        <v>44798</v>
      </c>
      <c r="DSR17" s="68">
        <f t="shared" si="1027"/>
        <v>7466.333333333333</v>
      </c>
      <c r="DSS17" s="82">
        <v>11511</v>
      </c>
      <c r="DST17" s="83">
        <v>10</v>
      </c>
      <c r="DSU17" s="83">
        <v>6524</v>
      </c>
      <c r="DSV17" s="83">
        <v>4181</v>
      </c>
      <c r="DSW17" s="83">
        <v>6918</v>
      </c>
      <c r="DSX17" s="83">
        <v>12005</v>
      </c>
      <c r="DSY17" s="64">
        <f t="shared" si="1028"/>
        <v>41149</v>
      </c>
      <c r="DSZ17" s="68">
        <f t="shared" si="1029"/>
        <v>6858.166666666667</v>
      </c>
      <c r="DTA17" s="48">
        <v>1881</v>
      </c>
      <c r="DTB17" s="49">
        <v>0</v>
      </c>
      <c r="DTC17" s="49">
        <v>7647</v>
      </c>
      <c r="DTD17" s="49">
        <v>2846</v>
      </c>
      <c r="DTE17" s="49">
        <v>5494</v>
      </c>
      <c r="DTF17" s="49">
        <v>11738</v>
      </c>
      <c r="DTG17" s="64">
        <f t="shared" si="1030"/>
        <v>29606</v>
      </c>
      <c r="DTH17" s="68">
        <f t="shared" si="1031"/>
        <v>4934.333333333333</v>
      </c>
      <c r="DTI17" s="48">
        <v>1414</v>
      </c>
      <c r="DTJ17" s="49">
        <v>5972</v>
      </c>
      <c r="DTK17" s="49">
        <v>3292</v>
      </c>
      <c r="DTL17" s="49">
        <v>2226</v>
      </c>
      <c r="DTM17" s="49">
        <v>9758</v>
      </c>
      <c r="DTN17" s="49">
        <v>9005</v>
      </c>
      <c r="DTO17" s="64">
        <f t="shared" si="1032"/>
        <v>31667</v>
      </c>
      <c r="DTP17" s="68">
        <f t="shared" si="1033"/>
        <v>5277.833333333333</v>
      </c>
      <c r="DTQ17" s="48">
        <v>2238</v>
      </c>
      <c r="DTR17" s="49">
        <v>8405</v>
      </c>
      <c r="DTS17" s="49">
        <v>11733</v>
      </c>
      <c r="DTT17" s="49">
        <v>10369</v>
      </c>
      <c r="DTU17" s="49">
        <v>8057</v>
      </c>
      <c r="DTV17" s="49">
        <v>916</v>
      </c>
      <c r="DTW17" s="64">
        <f t="shared" si="1034"/>
        <v>41718</v>
      </c>
      <c r="DTX17" s="68">
        <f t="shared" si="1035"/>
        <v>6953</v>
      </c>
      <c r="DTY17" s="63">
        <v>2308</v>
      </c>
      <c r="DTZ17" s="64">
        <v>1508</v>
      </c>
      <c r="DUA17" s="64">
        <v>3681</v>
      </c>
      <c r="DUB17" s="64">
        <v>8539</v>
      </c>
      <c r="DUC17" s="64">
        <v>11835</v>
      </c>
      <c r="DUD17" s="64">
        <v>5876</v>
      </c>
      <c r="DUE17" s="64">
        <f t="shared" si="1036"/>
        <v>33747</v>
      </c>
      <c r="DUF17" s="68">
        <f t="shared" si="1037"/>
        <v>5624.5</v>
      </c>
      <c r="DUG17" s="48">
        <v>4280</v>
      </c>
      <c r="DUH17" s="49">
        <v>5871</v>
      </c>
      <c r="DUI17" s="49">
        <v>6301</v>
      </c>
      <c r="DUJ17" s="49">
        <v>10153</v>
      </c>
      <c r="DUK17" s="49">
        <v>8707</v>
      </c>
      <c r="DUL17" s="49">
        <v>10735</v>
      </c>
      <c r="DUM17" s="64">
        <f t="shared" si="1038"/>
        <v>46047</v>
      </c>
      <c r="DUN17" s="68">
        <f t="shared" si="1039"/>
        <v>7674.5</v>
      </c>
      <c r="DUO17" s="63">
        <v>12639</v>
      </c>
      <c r="DUP17" s="64">
        <v>5395</v>
      </c>
      <c r="DUQ17" s="64">
        <v>4289</v>
      </c>
      <c r="DUR17" s="64">
        <v>3068</v>
      </c>
      <c r="DUS17" s="64">
        <v>5685</v>
      </c>
      <c r="DUT17" s="64">
        <v>9693</v>
      </c>
      <c r="DUU17" s="64">
        <f t="shared" si="1040"/>
        <v>40769</v>
      </c>
      <c r="DUV17" s="68">
        <f t="shared" si="1041"/>
        <v>6794.833333333333</v>
      </c>
      <c r="DUW17" s="48">
        <v>6825</v>
      </c>
      <c r="DUX17" s="49">
        <v>3311</v>
      </c>
      <c r="DUY17" s="49">
        <v>222</v>
      </c>
      <c r="DUZ17" s="49">
        <v>117</v>
      </c>
      <c r="DVA17" s="49">
        <v>4508</v>
      </c>
      <c r="DVB17" s="49">
        <v>4976</v>
      </c>
      <c r="DVC17" s="64">
        <f t="shared" si="1042"/>
        <v>19959</v>
      </c>
      <c r="DVD17" s="68">
        <f t="shared" si="1043"/>
        <v>3326.5</v>
      </c>
      <c r="DVE17" s="239">
        <v>13</v>
      </c>
      <c r="DVF17" s="1">
        <v>59</v>
      </c>
      <c r="DVG17" s="1">
        <v>684</v>
      </c>
      <c r="DVH17" s="1">
        <v>11773</v>
      </c>
      <c r="DVI17" s="1">
        <v>9601</v>
      </c>
      <c r="DVJ17" s="1">
        <v>3511</v>
      </c>
      <c r="DVK17" s="64">
        <f t="shared" si="1044"/>
        <v>25641</v>
      </c>
      <c r="DVL17" s="68">
        <f t="shared" si="1045"/>
        <v>4273.5</v>
      </c>
      <c r="DVM17" s="48">
        <v>4242</v>
      </c>
      <c r="DVN17" s="49">
        <v>8201</v>
      </c>
      <c r="DVO17" s="49">
        <v>4733</v>
      </c>
      <c r="DVP17" s="49">
        <v>8524</v>
      </c>
      <c r="DVQ17" s="49">
        <v>3447</v>
      </c>
      <c r="DVR17" s="49">
        <v>9779</v>
      </c>
      <c r="DVS17" s="64">
        <f t="shared" si="1046"/>
        <v>38926</v>
      </c>
      <c r="DVT17" s="68">
        <f t="shared" si="1047"/>
        <v>6487.666666666667</v>
      </c>
      <c r="DVU17" s="63">
        <v>2713</v>
      </c>
      <c r="DVV17" s="64">
        <v>1582</v>
      </c>
      <c r="DVW17" s="64">
        <v>2224</v>
      </c>
      <c r="DVX17" s="64">
        <v>869</v>
      </c>
      <c r="DVY17" s="64">
        <v>2186</v>
      </c>
      <c r="DVZ17" s="64">
        <v>0</v>
      </c>
      <c r="DWA17" s="64">
        <f t="shared" si="1048"/>
        <v>9574</v>
      </c>
      <c r="DWB17" s="68">
        <f t="shared" si="1049"/>
        <v>1595.6666666666667</v>
      </c>
      <c r="DWC17" s="48">
        <v>0</v>
      </c>
      <c r="DWD17" s="49">
        <v>4154</v>
      </c>
      <c r="DWE17" s="49">
        <v>2125</v>
      </c>
      <c r="DWF17" s="49">
        <v>13137</v>
      </c>
      <c r="DWG17" s="49">
        <v>1546</v>
      </c>
      <c r="DWH17" s="49">
        <v>3314</v>
      </c>
      <c r="DWI17" s="64">
        <f t="shared" si="1050"/>
        <v>24276</v>
      </c>
      <c r="DWJ17" s="68">
        <f t="shared" si="1051"/>
        <v>4046</v>
      </c>
      <c r="DWK17" s="48">
        <v>2440</v>
      </c>
      <c r="DWL17" s="49">
        <v>1812</v>
      </c>
      <c r="DWM17" s="49">
        <v>9302</v>
      </c>
      <c r="DWN17" s="49">
        <v>1411</v>
      </c>
      <c r="DWO17" s="49">
        <v>8109</v>
      </c>
      <c r="DWP17" s="49">
        <v>9353</v>
      </c>
      <c r="DWQ17" s="64">
        <f t="shared" si="1052"/>
        <v>32427</v>
      </c>
      <c r="DWR17" s="68">
        <f t="shared" si="1053"/>
        <v>5404.5</v>
      </c>
      <c r="DWS17" s="48">
        <v>3374</v>
      </c>
      <c r="DWT17" s="49">
        <v>1440</v>
      </c>
      <c r="DWU17" s="49">
        <v>9851</v>
      </c>
      <c r="DWV17" s="49">
        <v>2328</v>
      </c>
      <c r="DWW17" s="49">
        <v>2381</v>
      </c>
      <c r="DWX17" s="49">
        <v>4980</v>
      </c>
      <c r="DWY17" s="64">
        <f t="shared" si="1054"/>
        <v>24354</v>
      </c>
      <c r="DWZ17" s="68">
        <f t="shared" si="1055"/>
        <v>4059</v>
      </c>
      <c r="DXA17" s="48">
        <v>3615</v>
      </c>
      <c r="DXB17" s="49">
        <v>6539</v>
      </c>
      <c r="DXC17" s="49">
        <v>6615</v>
      </c>
      <c r="DXD17" s="49">
        <v>3092</v>
      </c>
      <c r="DXE17" s="49">
        <v>1754</v>
      </c>
      <c r="DXF17" s="49">
        <v>1553</v>
      </c>
      <c r="DXG17" s="64">
        <f t="shared" si="1056"/>
        <v>23168</v>
      </c>
      <c r="DXH17" s="68">
        <f t="shared" si="1057"/>
        <v>3861.3333333333335</v>
      </c>
      <c r="DXI17" s="48">
        <v>1838</v>
      </c>
      <c r="DXJ17" s="49">
        <v>1461</v>
      </c>
      <c r="DXK17" s="49">
        <v>9486</v>
      </c>
      <c r="DXL17" s="49">
        <v>6992</v>
      </c>
      <c r="DXM17" s="49">
        <v>2685</v>
      </c>
      <c r="DXN17" s="49">
        <v>1666</v>
      </c>
      <c r="DXO17" s="64">
        <f t="shared" si="1058"/>
        <v>24128</v>
      </c>
      <c r="DXP17" s="68">
        <f t="shared" si="1059"/>
        <v>4021.3333333333335</v>
      </c>
      <c r="DXQ17" s="48">
        <v>432</v>
      </c>
      <c r="DXR17" s="49">
        <v>6747</v>
      </c>
      <c r="DXS17" s="49">
        <v>932</v>
      </c>
      <c r="DXT17" s="49">
        <v>7166</v>
      </c>
      <c r="DXU17" s="49">
        <v>846</v>
      </c>
      <c r="DXV17" s="49">
        <v>3661</v>
      </c>
      <c r="DXW17" s="64">
        <f t="shared" si="1060"/>
        <v>19784</v>
      </c>
      <c r="DXX17" s="68">
        <f t="shared" si="1061"/>
        <v>3297.3333333333335</v>
      </c>
      <c r="DXY17" s="48">
        <v>10404</v>
      </c>
      <c r="DXZ17" s="49">
        <v>1348</v>
      </c>
      <c r="DYA17" s="49">
        <v>8195</v>
      </c>
      <c r="DYB17" s="49">
        <v>8174</v>
      </c>
      <c r="DYC17" s="49">
        <v>4085</v>
      </c>
      <c r="DYD17" s="49">
        <v>6683</v>
      </c>
      <c r="DYE17" s="64">
        <f t="shared" si="1062"/>
        <v>38889</v>
      </c>
      <c r="DYF17" s="68">
        <f t="shared" si="1063"/>
        <v>6481.5</v>
      </c>
      <c r="DYG17" s="48">
        <v>1165</v>
      </c>
      <c r="DYH17" s="49">
        <v>5535</v>
      </c>
      <c r="DYI17" s="49">
        <v>6638</v>
      </c>
      <c r="DYJ17" s="49">
        <v>5831</v>
      </c>
      <c r="DYK17" s="49">
        <v>3461</v>
      </c>
      <c r="DYL17" s="49">
        <v>5832</v>
      </c>
      <c r="DYM17" s="64">
        <f t="shared" si="1064"/>
        <v>28462</v>
      </c>
      <c r="DYN17" s="68">
        <f t="shared" si="1065"/>
        <v>4743.666666666667</v>
      </c>
      <c r="DYO17" s="48">
        <v>6857</v>
      </c>
      <c r="DYP17" s="49">
        <v>9990</v>
      </c>
      <c r="DYQ17" s="49">
        <v>6740</v>
      </c>
      <c r="DYR17" s="49">
        <v>8475</v>
      </c>
      <c r="DYS17" s="49">
        <v>4957</v>
      </c>
      <c r="DYT17" s="49">
        <v>5314</v>
      </c>
      <c r="DYU17" s="64">
        <f t="shared" si="1066"/>
        <v>42333</v>
      </c>
      <c r="DYV17" s="68">
        <f t="shared" si="1067"/>
        <v>7055.5</v>
      </c>
      <c r="DYW17" s="48">
        <v>6466</v>
      </c>
      <c r="DYX17" s="49">
        <v>5846</v>
      </c>
      <c r="DYY17" s="49">
        <v>6262</v>
      </c>
      <c r="DYZ17" s="49">
        <v>8742</v>
      </c>
      <c r="DZA17" s="49">
        <v>3160</v>
      </c>
      <c r="DZB17" s="49">
        <v>3888</v>
      </c>
      <c r="DZC17" s="64">
        <f t="shared" si="1068"/>
        <v>34364</v>
      </c>
      <c r="DZD17" s="68">
        <f t="shared" si="1069"/>
        <v>5727.333333333333</v>
      </c>
      <c r="DZE17" s="48">
        <v>7683</v>
      </c>
      <c r="DZF17" s="49">
        <v>3702</v>
      </c>
      <c r="DZG17" s="49">
        <v>6411</v>
      </c>
      <c r="DZH17" s="49">
        <v>9127</v>
      </c>
      <c r="DZI17" s="49">
        <v>6582</v>
      </c>
      <c r="DZJ17" s="49">
        <v>5744</v>
      </c>
      <c r="DZK17" s="64">
        <f t="shared" si="1070"/>
        <v>39249</v>
      </c>
      <c r="DZL17" s="68">
        <f t="shared" si="1071"/>
        <v>6541.5</v>
      </c>
      <c r="DZM17" s="48">
        <v>3001</v>
      </c>
      <c r="DZN17" s="49">
        <v>5962</v>
      </c>
      <c r="DZO17" s="49">
        <v>9205</v>
      </c>
      <c r="DZP17" s="49">
        <v>8992</v>
      </c>
      <c r="DZQ17" s="49">
        <v>8771</v>
      </c>
      <c r="DZR17" s="49">
        <v>12016</v>
      </c>
      <c r="DZS17" s="64">
        <f t="shared" si="1072"/>
        <v>47947</v>
      </c>
      <c r="DZT17" s="68">
        <f t="shared" si="1073"/>
        <v>7991.166666666667</v>
      </c>
      <c r="DZU17" s="63">
        <v>10960</v>
      </c>
      <c r="DZV17" s="64">
        <v>7430</v>
      </c>
      <c r="DZW17" s="64">
        <v>12183</v>
      </c>
      <c r="DZX17" s="64">
        <v>4854</v>
      </c>
      <c r="DZY17" s="64">
        <v>1078</v>
      </c>
      <c r="DZZ17" s="64">
        <v>6048</v>
      </c>
      <c r="EAA17" s="64">
        <f t="shared" si="1074"/>
        <v>42553</v>
      </c>
      <c r="EAB17" s="68">
        <f t="shared" si="1075"/>
        <v>7092.166666666667</v>
      </c>
      <c r="EAC17" s="48">
        <v>5905</v>
      </c>
      <c r="EAD17" s="49">
        <v>6803</v>
      </c>
      <c r="EAE17" s="49">
        <v>12277</v>
      </c>
      <c r="EAF17" s="49">
        <v>9186</v>
      </c>
      <c r="EAG17" s="49">
        <v>13015</v>
      </c>
      <c r="EAH17" s="49">
        <v>5429</v>
      </c>
      <c r="EAI17" s="64">
        <f t="shared" si="1076"/>
        <v>52615</v>
      </c>
      <c r="EAJ17" s="68">
        <f t="shared" si="1077"/>
        <v>8769.1666666666661</v>
      </c>
      <c r="EAK17" s="48">
        <v>7603</v>
      </c>
      <c r="EAL17" s="49">
        <v>9026</v>
      </c>
      <c r="EAM17" s="49">
        <v>5310</v>
      </c>
      <c r="EAN17" s="49">
        <v>12245</v>
      </c>
      <c r="EAO17" s="49">
        <v>6677</v>
      </c>
      <c r="EAP17" s="49">
        <v>9152</v>
      </c>
      <c r="EAQ17" s="64">
        <f t="shared" si="1078"/>
        <v>50013</v>
      </c>
      <c r="EAR17" s="68">
        <f t="shared" si="1079"/>
        <v>8335.5</v>
      </c>
      <c r="EAS17" s="48">
        <v>1365</v>
      </c>
      <c r="EAT17" s="49">
        <v>6039</v>
      </c>
      <c r="EAU17" s="49">
        <v>12897</v>
      </c>
      <c r="EAV17" s="49">
        <v>8454</v>
      </c>
      <c r="EAW17" s="49">
        <v>4644</v>
      </c>
      <c r="EAX17" s="49">
        <v>8460</v>
      </c>
      <c r="EAY17" s="64">
        <f t="shared" si="1080"/>
        <v>41859</v>
      </c>
      <c r="EAZ17" s="68">
        <f t="shared" si="1081"/>
        <v>6976.5</v>
      </c>
      <c r="EBA17" s="48">
        <v>3216</v>
      </c>
      <c r="EBB17" s="49">
        <v>6732</v>
      </c>
      <c r="EBC17" s="49">
        <v>7610</v>
      </c>
      <c r="EBD17" s="49">
        <v>9912</v>
      </c>
      <c r="EBE17" s="49">
        <v>4271</v>
      </c>
      <c r="EBF17" s="49">
        <v>5609</v>
      </c>
      <c r="EBG17" s="64">
        <f t="shared" si="1082"/>
        <v>37350</v>
      </c>
      <c r="EBH17" s="68">
        <f t="shared" si="1083"/>
        <v>6225</v>
      </c>
      <c r="EBI17" s="48">
        <v>6771</v>
      </c>
      <c r="EBJ17" s="49">
        <v>4510</v>
      </c>
      <c r="EBK17" s="49">
        <v>7299</v>
      </c>
      <c r="EBL17" s="49">
        <v>9709</v>
      </c>
      <c r="EBM17" s="49">
        <v>6821</v>
      </c>
      <c r="EBN17" s="49">
        <v>8011</v>
      </c>
      <c r="EBO17" s="64">
        <f t="shared" si="1084"/>
        <v>43121</v>
      </c>
      <c r="EBP17" s="68">
        <f t="shared" si="1085"/>
        <v>7186.833333333333</v>
      </c>
      <c r="EBQ17" s="48">
        <v>7160</v>
      </c>
      <c r="EBR17" s="49">
        <v>10230</v>
      </c>
      <c r="EBS17" s="49">
        <v>4637</v>
      </c>
      <c r="EBT17" s="49">
        <v>10594</v>
      </c>
      <c r="EBU17" s="49">
        <v>2513</v>
      </c>
      <c r="EBV17" s="49">
        <v>2129</v>
      </c>
      <c r="EBW17" s="64">
        <f t="shared" si="1086"/>
        <v>37263</v>
      </c>
      <c r="EBX17" s="68">
        <f t="shared" si="1087"/>
        <v>6210.5</v>
      </c>
      <c r="EBY17" s="48">
        <v>7623</v>
      </c>
      <c r="EBZ17" s="49">
        <v>5149</v>
      </c>
      <c r="ECA17" s="49">
        <v>11381</v>
      </c>
      <c r="ECB17" s="49">
        <v>6145</v>
      </c>
      <c r="ECC17" s="49">
        <v>9762</v>
      </c>
      <c r="ECD17" s="49">
        <v>5680</v>
      </c>
      <c r="ECE17" s="64">
        <f t="shared" si="1088"/>
        <v>45740</v>
      </c>
      <c r="ECF17" s="68">
        <f t="shared" si="1089"/>
        <v>7623.333333333333</v>
      </c>
      <c r="ECG17" s="48">
        <v>8986</v>
      </c>
      <c r="ECH17" s="49">
        <v>4765</v>
      </c>
      <c r="ECI17" s="49">
        <v>11747</v>
      </c>
      <c r="ECJ17" s="49">
        <v>7062</v>
      </c>
      <c r="ECK17" s="49">
        <v>10708</v>
      </c>
      <c r="ECL17" s="49">
        <v>5623</v>
      </c>
      <c r="ECM17" s="64">
        <f t="shared" si="1090"/>
        <v>48891</v>
      </c>
      <c r="ECN17" s="68">
        <f t="shared" si="1091"/>
        <v>8148.5</v>
      </c>
      <c r="ECO17" s="48">
        <v>3989</v>
      </c>
      <c r="ECP17" s="49">
        <v>3179</v>
      </c>
      <c r="ECQ17" s="49">
        <v>10764</v>
      </c>
      <c r="ECR17" s="49">
        <v>11747</v>
      </c>
      <c r="ECS17" s="49">
        <v>6316</v>
      </c>
      <c r="ECT17" s="49">
        <v>835</v>
      </c>
      <c r="ECU17" s="64">
        <f t="shared" si="1092"/>
        <v>36830</v>
      </c>
      <c r="ECV17" s="68">
        <f t="shared" si="1093"/>
        <v>6138.333333333333</v>
      </c>
      <c r="ECW17" s="48">
        <v>10433</v>
      </c>
      <c r="ECX17" s="49">
        <v>7643</v>
      </c>
      <c r="ECY17" s="49">
        <v>6547</v>
      </c>
      <c r="ECZ17" s="49">
        <v>5657</v>
      </c>
      <c r="EDA17" s="49">
        <v>5887</v>
      </c>
      <c r="EDB17" s="49">
        <v>3147</v>
      </c>
      <c r="EDC17" s="64">
        <f t="shared" si="1094"/>
        <v>39314</v>
      </c>
      <c r="EDD17" s="68">
        <f t="shared" si="1095"/>
        <v>6552.333333333333</v>
      </c>
      <c r="EDE17" s="48">
        <v>3916</v>
      </c>
      <c r="EDF17" s="49">
        <v>2900</v>
      </c>
      <c r="EDG17" s="49">
        <v>3456</v>
      </c>
      <c r="EDH17" s="49">
        <v>3498</v>
      </c>
      <c r="EDI17" s="49">
        <v>1901</v>
      </c>
      <c r="EDJ17" s="49">
        <v>5723</v>
      </c>
      <c r="EDK17" s="64">
        <f t="shared" si="1096"/>
        <v>21394</v>
      </c>
      <c r="EDL17" s="68">
        <f t="shared" si="1097"/>
        <v>3565.6666666666665</v>
      </c>
      <c r="EDM17" s="48">
        <v>5944</v>
      </c>
      <c r="EDN17" s="49">
        <v>6249</v>
      </c>
      <c r="EDO17" s="49">
        <v>4781</v>
      </c>
      <c r="EDP17" s="49">
        <v>2834</v>
      </c>
      <c r="EDQ17" s="49">
        <v>2762</v>
      </c>
      <c r="EDR17" s="49">
        <v>11198</v>
      </c>
      <c r="EDS17" s="64">
        <f t="shared" si="1098"/>
        <v>33768</v>
      </c>
      <c r="EDT17" s="68">
        <f t="shared" si="1099"/>
        <v>5628</v>
      </c>
      <c r="EDU17" s="63">
        <v>2883</v>
      </c>
      <c r="EDV17" s="64">
        <v>5908</v>
      </c>
      <c r="EDW17" s="64">
        <v>5099</v>
      </c>
      <c r="EDX17" s="64">
        <v>2931</v>
      </c>
      <c r="EDY17" s="64">
        <v>2456</v>
      </c>
      <c r="EDZ17" s="64">
        <v>1750</v>
      </c>
      <c r="EEA17" s="64">
        <f t="shared" si="1100"/>
        <v>21027</v>
      </c>
      <c r="EEB17" s="68">
        <f t="shared" si="1101"/>
        <v>3504.5</v>
      </c>
      <c r="EEC17" s="48">
        <v>2656</v>
      </c>
      <c r="EED17" s="49">
        <v>6105</v>
      </c>
      <c r="EEE17" s="49">
        <v>11362</v>
      </c>
      <c r="EEF17" s="49">
        <v>4066</v>
      </c>
      <c r="EEG17" s="49">
        <v>2982</v>
      </c>
      <c r="EEH17" s="49">
        <v>2001</v>
      </c>
      <c r="EEI17" s="64">
        <f t="shared" si="1102"/>
        <v>29172</v>
      </c>
      <c r="EEJ17" s="68">
        <f t="shared" si="1103"/>
        <v>4862</v>
      </c>
      <c r="EEK17" s="63">
        <v>1534</v>
      </c>
      <c r="EEL17" s="64">
        <v>443</v>
      </c>
      <c r="EEM17" s="64">
        <v>884</v>
      </c>
      <c r="EEN17" s="64">
        <v>3698</v>
      </c>
      <c r="EEO17" s="64">
        <v>1432</v>
      </c>
      <c r="EEP17" s="64">
        <v>7012</v>
      </c>
      <c r="EEQ17" s="64">
        <f t="shared" si="1104"/>
        <v>15003</v>
      </c>
      <c r="EER17" s="68">
        <f t="shared" si="1105"/>
        <v>2500.5</v>
      </c>
      <c r="EES17" s="48">
        <v>8586</v>
      </c>
      <c r="EET17" s="49">
        <v>12880</v>
      </c>
      <c r="EEU17" s="49">
        <v>2948</v>
      </c>
      <c r="EEV17" s="49">
        <v>9258</v>
      </c>
      <c r="EEW17" s="49">
        <v>1683</v>
      </c>
      <c r="EEX17" s="49">
        <v>436</v>
      </c>
      <c r="EEY17" s="64">
        <f t="shared" si="1106"/>
        <v>35791</v>
      </c>
      <c r="EEZ17" s="68">
        <f t="shared" si="1107"/>
        <v>5965.166666666667</v>
      </c>
      <c r="EFA17" s="63">
        <v>1990</v>
      </c>
      <c r="EFB17" s="64">
        <v>1464</v>
      </c>
      <c r="EFC17" s="64">
        <v>316</v>
      </c>
      <c r="EFD17" s="64">
        <v>3171</v>
      </c>
      <c r="EFE17" s="64">
        <v>1287</v>
      </c>
      <c r="EFF17" s="64">
        <v>2590</v>
      </c>
      <c r="EFG17" s="64">
        <f t="shared" si="1108"/>
        <v>10818</v>
      </c>
      <c r="EFH17" s="68">
        <f t="shared" si="1109"/>
        <v>1803</v>
      </c>
      <c r="EFI17" s="63">
        <v>5528</v>
      </c>
      <c r="EFJ17" s="64">
        <v>6817</v>
      </c>
      <c r="EFK17" s="64">
        <v>6908</v>
      </c>
      <c r="EFL17" s="64">
        <v>4744</v>
      </c>
      <c r="EFM17" s="64">
        <v>2500</v>
      </c>
      <c r="EFN17" s="64">
        <v>2322</v>
      </c>
      <c r="EFO17" s="64">
        <f t="shared" si="1110"/>
        <v>28819</v>
      </c>
      <c r="EFP17" s="68">
        <f t="shared" si="1111"/>
        <v>4803.166666666667</v>
      </c>
      <c r="EFQ17" s="48">
        <v>5441</v>
      </c>
      <c r="EFR17" s="49">
        <v>1361</v>
      </c>
      <c r="EFS17" s="49">
        <v>2664</v>
      </c>
      <c r="EFT17" s="49">
        <v>2279</v>
      </c>
      <c r="EFU17" s="49">
        <v>6332</v>
      </c>
      <c r="EFV17" s="49">
        <v>7311</v>
      </c>
      <c r="EFW17" s="64">
        <f t="shared" si="1112"/>
        <v>25388</v>
      </c>
      <c r="EFX17" s="68">
        <f t="shared" si="1113"/>
        <v>4231.333333333333</v>
      </c>
      <c r="EFY17" s="63">
        <v>6747</v>
      </c>
      <c r="EFZ17" s="64">
        <v>1771</v>
      </c>
      <c r="EGA17" s="64">
        <v>0</v>
      </c>
      <c r="EGB17" s="64">
        <v>0</v>
      </c>
      <c r="EGC17" s="64">
        <v>0</v>
      </c>
      <c r="EGD17" s="64">
        <v>9576</v>
      </c>
      <c r="EGE17" s="64">
        <f t="shared" si="1114"/>
        <v>18094</v>
      </c>
      <c r="EGF17" s="68">
        <f t="shared" si="1115"/>
        <v>3015.6666666666665</v>
      </c>
      <c r="EGG17" s="48">
        <v>7275</v>
      </c>
      <c r="EGH17" s="49">
        <v>2799</v>
      </c>
      <c r="EGI17" s="49">
        <v>9445</v>
      </c>
      <c r="EGJ17" s="49">
        <v>4273</v>
      </c>
      <c r="EGK17" s="49">
        <v>4995</v>
      </c>
      <c r="EGL17" s="49">
        <v>1793</v>
      </c>
      <c r="EGM17" s="64">
        <f t="shared" si="1116"/>
        <v>30580</v>
      </c>
      <c r="EGN17" s="68">
        <f t="shared" si="1117"/>
        <v>5096.666666666667</v>
      </c>
      <c r="EGO17" s="63">
        <v>4310</v>
      </c>
      <c r="EGP17" s="64">
        <v>4568</v>
      </c>
      <c r="EGQ17" s="64">
        <v>4970</v>
      </c>
      <c r="EGR17" s="64">
        <v>1474</v>
      </c>
      <c r="EGS17" s="64">
        <v>169</v>
      </c>
      <c r="EGT17" s="64">
        <v>2970</v>
      </c>
      <c r="EGU17" s="64">
        <f t="shared" si="1118"/>
        <v>18461</v>
      </c>
      <c r="EGV17" s="68">
        <f t="shared" si="1119"/>
        <v>3076.8333333333335</v>
      </c>
      <c r="EGW17" s="63">
        <v>5536</v>
      </c>
      <c r="EGX17" s="64">
        <v>459</v>
      </c>
      <c r="EGY17" s="64">
        <v>0</v>
      </c>
      <c r="EGZ17" s="64">
        <v>8417</v>
      </c>
      <c r="EHA17" s="64">
        <v>9350</v>
      </c>
      <c r="EHB17" s="64">
        <v>7171</v>
      </c>
      <c r="EHC17" s="64">
        <f t="shared" si="1120"/>
        <v>30933</v>
      </c>
      <c r="EHD17" s="68">
        <f t="shared" si="1121"/>
        <v>5155.5</v>
      </c>
      <c r="EHE17" s="63">
        <v>2266</v>
      </c>
      <c r="EHF17" s="64">
        <v>2999</v>
      </c>
      <c r="EHG17" s="64">
        <v>1044</v>
      </c>
      <c r="EHH17" s="64">
        <v>6945</v>
      </c>
      <c r="EHI17" s="64">
        <v>3723</v>
      </c>
      <c r="EHJ17" s="64">
        <v>3854</v>
      </c>
      <c r="EHK17" s="64">
        <f t="shared" si="1122"/>
        <v>20831</v>
      </c>
      <c r="EHL17" s="68">
        <f t="shared" si="1123"/>
        <v>3471.8333333333335</v>
      </c>
      <c r="EHM17" s="63">
        <v>4266</v>
      </c>
      <c r="EHN17" s="64">
        <v>11951</v>
      </c>
      <c r="EHO17" s="64">
        <v>2643</v>
      </c>
      <c r="EHP17" s="64">
        <v>3527</v>
      </c>
      <c r="EHQ17" s="64">
        <v>20</v>
      </c>
      <c r="EHR17" s="64">
        <v>5419</v>
      </c>
      <c r="EHS17" s="64">
        <f t="shared" si="1124"/>
        <v>27826</v>
      </c>
      <c r="EHT17" s="68">
        <f t="shared" si="1125"/>
        <v>4637.666666666667</v>
      </c>
      <c r="EHU17" s="63">
        <v>3456</v>
      </c>
      <c r="EHV17" s="64">
        <v>6002</v>
      </c>
      <c r="EHW17" s="64">
        <v>3000</v>
      </c>
      <c r="EHX17" s="64">
        <v>5215</v>
      </c>
      <c r="EHY17" s="64">
        <v>6647</v>
      </c>
      <c r="EHZ17" s="64">
        <v>11977</v>
      </c>
      <c r="EIA17" s="64">
        <f t="shared" si="1126"/>
        <v>36297</v>
      </c>
      <c r="EIB17" s="68">
        <f t="shared" si="1127"/>
        <v>6049.5</v>
      </c>
      <c r="EIC17" s="48">
        <v>9816</v>
      </c>
      <c r="EID17" s="49">
        <v>5489</v>
      </c>
      <c r="EIE17" s="49">
        <v>788</v>
      </c>
      <c r="EIF17" s="49">
        <v>8989</v>
      </c>
      <c r="EIG17" s="49">
        <v>5316</v>
      </c>
      <c r="EIH17" s="49">
        <v>6668</v>
      </c>
      <c r="EII17" s="64">
        <f t="shared" si="1128"/>
        <v>37066</v>
      </c>
      <c r="EIJ17" s="68">
        <f t="shared" si="1129"/>
        <v>6177.666666666667</v>
      </c>
      <c r="EIK17" s="48">
        <v>9102</v>
      </c>
      <c r="EIL17" s="49">
        <v>5108</v>
      </c>
      <c r="EIM17" s="49">
        <v>1951</v>
      </c>
      <c r="EIN17" s="49">
        <v>4631</v>
      </c>
      <c r="EIO17" s="49">
        <v>4457</v>
      </c>
      <c r="EIP17" s="49">
        <v>1851</v>
      </c>
      <c r="EIQ17" s="64">
        <f t="shared" si="1130"/>
        <v>27100</v>
      </c>
      <c r="EIR17" s="68">
        <f t="shared" si="1131"/>
        <v>4516.666666666667</v>
      </c>
      <c r="EIS17" s="63">
        <v>0</v>
      </c>
      <c r="EIT17" s="64">
        <v>3397</v>
      </c>
      <c r="EIU17" s="64">
        <v>136</v>
      </c>
      <c r="EIV17" s="64">
        <v>4918</v>
      </c>
      <c r="EIW17" s="64">
        <v>5638</v>
      </c>
      <c r="EIX17" s="64">
        <v>7866</v>
      </c>
      <c r="EIY17" s="64">
        <f t="shared" si="1132"/>
        <v>21955</v>
      </c>
      <c r="EIZ17" s="68">
        <f t="shared" si="1133"/>
        <v>3659.1666666666665</v>
      </c>
      <c r="EJA17" s="48">
        <v>9822</v>
      </c>
      <c r="EJB17" s="49">
        <v>3088</v>
      </c>
      <c r="EJC17" s="49">
        <v>853</v>
      </c>
      <c r="EJD17" s="49">
        <v>4784</v>
      </c>
      <c r="EJE17" s="49">
        <v>1788</v>
      </c>
      <c r="EJF17" s="49">
        <v>0</v>
      </c>
      <c r="EJG17" s="64">
        <f t="shared" si="1134"/>
        <v>20335</v>
      </c>
      <c r="EJH17" s="68">
        <f t="shared" si="1135"/>
        <v>3389.1666666666665</v>
      </c>
      <c r="EJI17" s="48">
        <v>216</v>
      </c>
      <c r="EJJ17" s="49">
        <v>3862</v>
      </c>
      <c r="EJK17" s="49">
        <v>4847</v>
      </c>
      <c r="EJL17" s="49">
        <v>8771</v>
      </c>
      <c r="EJM17" s="49">
        <v>6369</v>
      </c>
      <c r="EJN17" s="49">
        <v>9864</v>
      </c>
      <c r="EJO17" s="64">
        <f t="shared" si="1136"/>
        <v>33929</v>
      </c>
      <c r="EJP17" s="68">
        <f t="shared" si="1137"/>
        <v>5654.833333333333</v>
      </c>
      <c r="EJQ17" s="63">
        <v>1303</v>
      </c>
      <c r="EJR17" s="64">
        <v>3243</v>
      </c>
      <c r="EJS17" s="64"/>
      <c r="EJT17" s="64">
        <v>648</v>
      </c>
      <c r="EJU17" s="64">
        <v>8344</v>
      </c>
      <c r="EJV17" s="64">
        <v>8248</v>
      </c>
      <c r="EJW17" s="64">
        <f t="shared" si="1138"/>
        <v>21786</v>
      </c>
      <c r="EJX17" s="68">
        <f t="shared" si="1139"/>
        <v>3631</v>
      </c>
      <c r="EJY17" s="63">
        <v>1686</v>
      </c>
      <c r="EJZ17" s="64">
        <v>4265</v>
      </c>
      <c r="EKA17" s="64">
        <v>4946</v>
      </c>
      <c r="EKB17" s="64">
        <v>7147</v>
      </c>
      <c r="EKC17" s="64">
        <v>0</v>
      </c>
      <c r="EKD17" s="64">
        <v>4148</v>
      </c>
      <c r="EKE17" s="64">
        <f t="shared" si="1140"/>
        <v>22192</v>
      </c>
      <c r="EKF17" s="68">
        <f t="shared" si="1141"/>
        <v>3698.6666666666665</v>
      </c>
      <c r="EKG17" s="48">
        <v>1825</v>
      </c>
      <c r="EKH17" s="49">
        <v>2489</v>
      </c>
      <c r="EKI17" s="49">
        <v>2842</v>
      </c>
      <c r="EKJ17" s="49">
        <v>7873</v>
      </c>
      <c r="EKK17" s="49">
        <v>9476</v>
      </c>
      <c r="EKL17" s="49">
        <v>3512</v>
      </c>
      <c r="EKM17" s="64">
        <f t="shared" si="1142"/>
        <v>28017</v>
      </c>
      <c r="EKN17" s="68">
        <f t="shared" si="1143"/>
        <v>4669.5</v>
      </c>
      <c r="EKO17" s="63">
        <v>7935</v>
      </c>
      <c r="EKP17" s="64">
        <v>6319</v>
      </c>
      <c r="EKQ17" s="64">
        <v>2375</v>
      </c>
      <c r="EKR17" s="64">
        <v>201</v>
      </c>
      <c r="EKS17" s="64">
        <v>4743</v>
      </c>
      <c r="EKT17" s="64">
        <v>4123</v>
      </c>
      <c r="EKU17" s="64">
        <f t="shared" si="1144"/>
        <v>25696</v>
      </c>
      <c r="EKV17" s="68">
        <f t="shared" si="1145"/>
        <v>4282.666666666667</v>
      </c>
      <c r="EKW17" s="48">
        <v>6850</v>
      </c>
      <c r="EKX17" s="49">
        <v>5760</v>
      </c>
      <c r="EKY17" s="49">
        <v>5873</v>
      </c>
      <c r="EKZ17" s="49">
        <v>5017</v>
      </c>
      <c r="ELA17" s="49">
        <v>7885</v>
      </c>
      <c r="ELB17" s="49">
        <v>1297</v>
      </c>
      <c r="ELC17" s="64">
        <f t="shared" si="1146"/>
        <v>32682</v>
      </c>
      <c r="ELD17" s="68">
        <f t="shared" si="1147"/>
        <v>5447</v>
      </c>
      <c r="ELE17" s="63">
        <v>2062</v>
      </c>
      <c r="ELF17" s="64">
        <v>3935</v>
      </c>
      <c r="ELG17" s="64">
        <v>1424</v>
      </c>
      <c r="ELH17" s="64">
        <v>1486</v>
      </c>
      <c r="ELI17" s="64">
        <v>3565</v>
      </c>
      <c r="ELJ17" s="64">
        <v>2909</v>
      </c>
      <c r="ELK17" s="64">
        <f t="shared" si="1148"/>
        <v>15381</v>
      </c>
      <c r="ELL17" s="184">
        <f t="shared" si="1149"/>
        <v>2563.5</v>
      </c>
      <c r="ELM17" s="665"/>
      <c r="ELN17" s="244">
        <v>6875</v>
      </c>
      <c r="ELO17" s="64">
        <v>2785</v>
      </c>
      <c r="ELP17" s="64">
        <v>4482</v>
      </c>
      <c r="ELQ17" s="64">
        <v>3828</v>
      </c>
      <c r="ELR17" s="64">
        <v>3699</v>
      </c>
      <c r="ELS17" s="211">
        <v>7143</v>
      </c>
      <c r="ELT17" s="671">
        <f t="shared" si="1150"/>
        <v>28812</v>
      </c>
      <c r="ELU17" s="211">
        <f t="shared" si="1151"/>
        <v>4802</v>
      </c>
      <c r="ELV17" s="244">
        <v>2135</v>
      </c>
      <c r="ELW17" s="64">
        <v>6041</v>
      </c>
      <c r="ELX17" s="64">
        <v>3512</v>
      </c>
      <c r="ELY17" s="64">
        <v>4244</v>
      </c>
      <c r="ELZ17" s="64">
        <v>1025</v>
      </c>
      <c r="EMA17" s="64">
        <v>7637</v>
      </c>
      <c r="EMB17" s="64">
        <f t="shared" si="1152"/>
        <v>24594</v>
      </c>
      <c r="EMC17" s="211">
        <f t="shared" si="1153"/>
        <v>4099</v>
      </c>
      <c r="EMD17" s="244">
        <v>281</v>
      </c>
      <c r="EME17" s="64">
        <v>1602</v>
      </c>
      <c r="EMF17" s="64">
        <v>6835</v>
      </c>
      <c r="EMG17" s="64">
        <v>8742</v>
      </c>
      <c r="EMH17" s="64">
        <v>2362</v>
      </c>
      <c r="EMI17" s="64">
        <v>6471</v>
      </c>
      <c r="EMJ17" s="64">
        <f t="shared" si="1154"/>
        <v>26293</v>
      </c>
      <c r="EMK17" s="211">
        <f t="shared" si="1155"/>
        <v>4382.166666666667</v>
      </c>
      <c r="EML17" s="244">
        <v>4677</v>
      </c>
      <c r="EMM17" s="64">
        <v>8894</v>
      </c>
      <c r="EMN17" s="64">
        <v>3587</v>
      </c>
      <c r="EMO17" s="64">
        <v>7052</v>
      </c>
      <c r="EMP17" s="64">
        <v>4727</v>
      </c>
      <c r="EMQ17" s="64">
        <v>7123</v>
      </c>
      <c r="EMR17" s="64">
        <f t="shared" si="1156"/>
        <v>36060</v>
      </c>
      <c r="EMS17" s="211">
        <f t="shared" si="1157"/>
        <v>6010</v>
      </c>
      <c r="EMT17" s="195">
        <v>2010</v>
      </c>
      <c r="EMU17" s="49">
        <v>5221</v>
      </c>
      <c r="EMV17" s="49">
        <v>3560</v>
      </c>
      <c r="EMW17" s="49">
        <v>2597</v>
      </c>
      <c r="EMX17" s="49">
        <v>1849</v>
      </c>
      <c r="EMY17" s="49">
        <v>5007</v>
      </c>
      <c r="EMZ17" s="64">
        <f t="shared" si="1158"/>
        <v>20244</v>
      </c>
      <c r="ENA17" s="211">
        <f t="shared" si="1159"/>
        <v>3374</v>
      </c>
      <c r="ENB17" s="244">
        <v>4484</v>
      </c>
      <c r="ENC17" s="64">
        <v>756</v>
      </c>
      <c r="END17" s="64">
        <v>2084</v>
      </c>
      <c r="ENE17" s="64">
        <v>9478</v>
      </c>
      <c r="ENF17" s="64">
        <v>199</v>
      </c>
      <c r="ENG17" s="64">
        <v>7438</v>
      </c>
      <c r="ENH17" s="64">
        <f t="shared" si="1160"/>
        <v>24439</v>
      </c>
      <c r="ENI17" s="211">
        <f t="shared" si="1161"/>
        <v>4073.1666666666665</v>
      </c>
      <c r="ENJ17" s="195">
        <v>5022</v>
      </c>
      <c r="ENK17" s="49">
        <v>6965</v>
      </c>
      <c r="ENL17" s="49">
        <v>3987</v>
      </c>
      <c r="ENM17" s="49">
        <v>7244</v>
      </c>
      <c r="ENN17" s="49">
        <v>1858</v>
      </c>
      <c r="ENO17" s="49">
        <v>5250</v>
      </c>
      <c r="ENP17" s="64">
        <f t="shared" si="1162"/>
        <v>30326</v>
      </c>
      <c r="ENQ17" s="211">
        <f t="shared" si="1163"/>
        <v>5054.333333333333</v>
      </c>
      <c r="ENR17" s="244">
        <v>6802</v>
      </c>
      <c r="ENS17" s="64">
        <v>2710</v>
      </c>
      <c r="ENT17" s="64">
        <v>2787</v>
      </c>
      <c r="ENU17" s="64">
        <v>0</v>
      </c>
      <c r="ENV17" s="64">
        <v>2568</v>
      </c>
      <c r="ENW17" s="64">
        <v>5076</v>
      </c>
      <c r="ENX17" s="64">
        <f t="shared" si="1164"/>
        <v>19943</v>
      </c>
      <c r="ENY17" s="211">
        <f t="shared" si="1165"/>
        <v>3323.8333333333335</v>
      </c>
      <c r="ENZ17" s="244">
        <f>SUMIF(SUMPK!$B:$B,$B:$B,SUMPK!$O:$O)</f>
        <v>4249</v>
      </c>
      <c r="EOA17" s="64">
        <v>2732</v>
      </c>
      <c r="EOB17" s="64">
        <v>5976</v>
      </c>
      <c r="EOC17" s="64">
        <v>1869</v>
      </c>
      <c r="EOD17" s="64">
        <v>4287</v>
      </c>
      <c r="EOE17" s="64">
        <v>5176</v>
      </c>
      <c r="EOF17" s="64">
        <f t="shared" si="1166"/>
        <v>24289</v>
      </c>
      <c r="EOG17" s="211">
        <f t="shared" si="1167"/>
        <v>4048.1666666666665</v>
      </c>
      <c r="EOH17" s="244">
        <v>3675</v>
      </c>
      <c r="EOI17" s="64">
        <v>1769</v>
      </c>
      <c r="EOJ17" s="64">
        <v>4684</v>
      </c>
      <c r="EOK17" s="64">
        <v>6680</v>
      </c>
      <c r="EOL17" s="64">
        <v>3402</v>
      </c>
      <c r="EOM17" s="64">
        <v>4572</v>
      </c>
      <c r="EON17" s="64">
        <f t="shared" si="1168"/>
        <v>24782</v>
      </c>
      <c r="EOO17" s="211">
        <f t="shared" si="1169"/>
        <v>4130.333333333333</v>
      </c>
      <c r="EOP17" s="244">
        <v>1981</v>
      </c>
      <c r="EOQ17" s="64">
        <v>1486</v>
      </c>
      <c r="EOR17" s="64">
        <v>4796</v>
      </c>
      <c r="EOS17" s="64">
        <v>6952</v>
      </c>
      <c r="EOT17" s="64">
        <v>3174</v>
      </c>
      <c r="EOU17" s="64"/>
      <c r="EOV17" s="64">
        <f t="shared" si="1170"/>
        <v>18389</v>
      </c>
      <c r="EOW17" s="211">
        <f t="shared" si="1171"/>
        <v>3064.8333333333335</v>
      </c>
      <c r="EOX17" s="244">
        <v>4459</v>
      </c>
      <c r="EOY17" s="64">
        <v>1967</v>
      </c>
      <c r="EOZ17" s="64">
        <v>2728</v>
      </c>
      <c r="EPA17" s="64">
        <v>1937</v>
      </c>
      <c r="EPB17" s="64">
        <v>11292</v>
      </c>
      <c r="EPC17" s="64">
        <v>4872</v>
      </c>
      <c r="EPD17" s="64">
        <f t="shared" si="1172"/>
        <v>27255</v>
      </c>
      <c r="EPE17" s="211">
        <f t="shared" si="1173"/>
        <v>4542.5</v>
      </c>
      <c r="EPF17" s="244">
        <v>86</v>
      </c>
      <c r="EPG17" s="64">
        <v>6150</v>
      </c>
      <c r="EPH17" s="64">
        <v>4791</v>
      </c>
      <c r="EPI17" s="64">
        <v>3518</v>
      </c>
      <c r="EPJ17" s="64">
        <v>10335</v>
      </c>
      <c r="EPK17" s="64">
        <v>3821</v>
      </c>
      <c r="EPL17" s="64">
        <f t="shared" si="1174"/>
        <v>28701</v>
      </c>
      <c r="EPM17" s="211">
        <f t="shared" si="1175"/>
        <v>4783.5</v>
      </c>
      <c r="EPN17" s="195">
        <v>2794</v>
      </c>
      <c r="EPO17" s="49">
        <v>6801</v>
      </c>
      <c r="EPP17" s="49">
        <v>4202</v>
      </c>
      <c r="EPQ17" s="49">
        <v>3938</v>
      </c>
      <c r="EPR17" s="49">
        <v>6216</v>
      </c>
      <c r="EPS17" s="49">
        <v>2688</v>
      </c>
      <c r="EPT17" s="64">
        <f t="shared" si="1176"/>
        <v>26639</v>
      </c>
      <c r="EPU17" s="211">
        <f t="shared" si="1177"/>
        <v>4439.833333333333</v>
      </c>
      <c r="EPV17" s="244">
        <v>9221</v>
      </c>
      <c r="EPW17" s="64">
        <v>8736</v>
      </c>
      <c r="EPX17" s="64">
        <v>4575</v>
      </c>
      <c r="EPY17" s="64">
        <v>3695</v>
      </c>
      <c r="EPZ17" s="64">
        <v>10482</v>
      </c>
      <c r="EQA17" s="64">
        <v>7291</v>
      </c>
      <c r="EQB17" s="64">
        <f t="shared" si="1178"/>
        <v>44000</v>
      </c>
      <c r="EQC17" s="211">
        <f t="shared" si="1179"/>
        <v>7333.333333333333</v>
      </c>
      <c r="EQD17" s="195">
        <v>3066</v>
      </c>
      <c r="EQE17" s="49">
        <v>3914</v>
      </c>
      <c r="EQF17" s="49">
        <v>1584</v>
      </c>
      <c r="EQG17" s="49">
        <v>4104</v>
      </c>
      <c r="EQH17" s="49">
        <v>4417</v>
      </c>
      <c r="EQI17" s="49">
        <v>7557</v>
      </c>
      <c r="EQJ17" s="64">
        <f t="shared" si="1180"/>
        <v>24642</v>
      </c>
      <c r="EQK17" s="211">
        <f t="shared" si="1181"/>
        <v>4107</v>
      </c>
      <c r="EQL17" s="244">
        <v>676</v>
      </c>
      <c r="EQM17" s="64">
        <v>7847</v>
      </c>
      <c r="EQN17" s="64">
        <v>3965</v>
      </c>
      <c r="EQO17" s="64">
        <v>1930</v>
      </c>
      <c r="EQP17" s="64">
        <v>2948</v>
      </c>
      <c r="EQQ17" s="64">
        <v>7107</v>
      </c>
      <c r="EQR17" s="64">
        <f t="shared" si="1182"/>
        <v>24473</v>
      </c>
      <c r="EQS17" s="211">
        <f t="shared" si="1183"/>
        <v>4078.8333333333335</v>
      </c>
      <c r="EQT17" s="244">
        <v>2553</v>
      </c>
      <c r="EQU17" s="64">
        <v>3248</v>
      </c>
      <c r="EQV17" s="64">
        <v>3395</v>
      </c>
      <c r="EQW17" s="64">
        <v>6173</v>
      </c>
      <c r="EQX17" s="64">
        <v>6969</v>
      </c>
      <c r="EQY17" s="64">
        <v>2942</v>
      </c>
      <c r="EQZ17" s="64">
        <f t="shared" si="1184"/>
        <v>25280</v>
      </c>
      <c r="ERA17" s="211">
        <f t="shared" si="1185"/>
        <v>4213.333333333333</v>
      </c>
      <c r="ERB17" s="195">
        <v>3258</v>
      </c>
      <c r="ERC17" s="49">
        <v>2787</v>
      </c>
      <c r="ERD17" s="49">
        <v>11287</v>
      </c>
      <c r="ERE17" s="49">
        <v>2469</v>
      </c>
      <c r="ERF17" s="49">
        <v>5301</v>
      </c>
      <c r="ERG17" s="49">
        <v>3760</v>
      </c>
      <c r="ERH17" s="64">
        <f t="shared" si="1186"/>
        <v>28862</v>
      </c>
      <c r="ERI17" s="211">
        <f t="shared" si="1187"/>
        <v>4810.333333333333</v>
      </c>
      <c r="ERJ17" s="195">
        <v>7125</v>
      </c>
      <c r="ERK17" s="49">
        <v>3810</v>
      </c>
      <c r="ERL17" s="49">
        <v>7504</v>
      </c>
      <c r="ERM17" s="49">
        <v>6990</v>
      </c>
      <c r="ERN17" s="49">
        <v>6378</v>
      </c>
      <c r="ERO17" s="49">
        <v>4784</v>
      </c>
      <c r="ERP17" s="64">
        <f t="shared" si="1188"/>
        <v>36591</v>
      </c>
      <c r="ERQ17" s="211">
        <f t="shared" si="1189"/>
        <v>6098.5</v>
      </c>
      <c r="ERR17" s="195">
        <v>6254</v>
      </c>
      <c r="ERS17" s="49">
        <v>5743</v>
      </c>
      <c r="ERT17" s="49">
        <v>2340</v>
      </c>
      <c r="ERU17" s="49">
        <v>6263</v>
      </c>
      <c r="ERV17" s="49">
        <v>930</v>
      </c>
      <c r="ERW17" s="49">
        <v>12100</v>
      </c>
      <c r="ERX17" s="64">
        <f t="shared" si="1190"/>
        <v>33630</v>
      </c>
      <c r="ERY17" s="211">
        <f t="shared" si="1191"/>
        <v>5605</v>
      </c>
      <c r="ERZ17" s="195">
        <v>5878</v>
      </c>
      <c r="ESA17" s="49">
        <v>3665</v>
      </c>
      <c r="ESB17" s="49">
        <v>10951</v>
      </c>
      <c r="ESC17" s="49">
        <v>7454</v>
      </c>
      <c r="ESD17" s="49">
        <v>6557</v>
      </c>
      <c r="ESE17" s="49">
        <v>7882</v>
      </c>
      <c r="ESF17" s="64">
        <f t="shared" si="1192"/>
        <v>42387</v>
      </c>
      <c r="ESG17" s="211">
        <f t="shared" si="1193"/>
        <v>7064.5</v>
      </c>
      <c r="ESH17" s="195"/>
      <c r="ESI17" s="49">
        <v>4385</v>
      </c>
      <c r="ESJ17" s="49">
        <v>5520</v>
      </c>
      <c r="ESK17" s="49">
        <v>7245</v>
      </c>
      <c r="ESL17" s="49">
        <v>4990</v>
      </c>
      <c r="ESM17" s="49">
        <v>6839</v>
      </c>
      <c r="ESN17" s="64">
        <f t="shared" si="1194"/>
        <v>28979</v>
      </c>
      <c r="ESO17" s="211">
        <f t="shared" si="1195"/>
        <v>4829.833333333333</v>
      </c>
      <c r="ESP17" s="195">
        <v>8607</v>
      </c>
      <c r="ESQ17" s="49">
        <v>4430</v>
      </c>
      <c r="ESR17" s="49">
        <v>8413</v>
      </c>
      <c r="ESS17" s="49">
        <v>2551</v>
      </c>
      <c r="EST17" s="49">
        <v>1760</v>
      </c>
      <c r="ESU17" s="49">
        <v>7092</v>
      </c>
      <c r="ESV17" s="64">
        <f t="shared" si="1196"/>
        <v>32853</v>
      </c>
      <c r="ESW17" s="211">
        <f t="shared" si="1197"/>
        <v>5475.5</v>
      </c>
      <c r="ESX17" s="346">
        <v>4757</v>
      </c>
      <c r="ESY17" s="343">
        <v>5637</v>
      </c>
      <c r="ESZ17" s="343">
        <v>10304</v>
      </c>
      <c r="ETA17" s="343">
        <v>5210</v>
      </c>
      <c r="ETB17" s="343">
        <v>8112</v>
      </c>
      <c r="ETC17" s="343">
        <v>2845</v>
      </c>
      <c r="ETD17" s="322">
        <f t="shared" si="1198"/>
        <v>36865</v>
      </c>
      <c r="ETE17" s="736">
        <f t="shared" si="1199"/>
        <v>6144.166666666667</v>
      </c>
      <c r="ETF17" s="458">
        <v>5403</v>
      </c>
      <c r="ETG17" s="83">
        <v>14682</v>
      </c>
      <c r="ETH17" s="83">
        <v>1412</v>
      </c>
      <c r="ETI17" s="83">
        <v>1372</v>
      </c>
      <c r="ETJ17" s="83">
        <v>1697</v>
      </c>
      <c r="ETK17" s="83">
        <v>5183</v>
      </c>
      <c r="ETL17" s="64">
        <f t="shared" si="1200"/>
        <v>29749</v>
      </c>
      <c r="ETM17" s="211">
        <f t="shared" si="1201"/>
        <v>4958.166666666667</v>
      </c>
      <c r="ETN17" s="195">
        <v>8744</v>
      </c>
      <c r="ETO17" s="49">
        <v>6615</v>
      </c>
      <c r="ETP17" s="49">
        <v>1557</v>
      </c>
      <c r="ETQ17" s="49">
        <v>3012</v>
      </c>
      <c r="ETR17" s="49">
        <v>10318</v>
      </c>
      <c r="ETS17" s="49">
        <v>6966</v>
      </c>
      <c r="ETT17" s="808">
        <f t="shared" si="1202"/>
        <v>37212</v>
      </c>
      <c r="ETU17" s="211">
        <f t="shared" si="1203"/>
        <v>6202</v>
      </c>
      <c r="ETV17" s="195">
        <v>3452</v>
      </c>
      <c r="ETW17" s="49">
        <v>12699</v>
      </c>
      <c r="ETX17" s="49">
        <v>4256</v>
      </c>
      <c r="ETY17" s="49">
        <v>5424</v>
      </c>
      <c r="ETZ17" s="49">
        <v>10252</v>
      </c>
      <c r="EUA17" s="49">
        <v>6017</v>
      </c>
      <c r="EUB17" s="808">
        <f t="shared" si="1204"/>
        <v>42100</v>
      </c>
      <c r="EUC17" s="211">
        <f t="shared" si="1205"/>
        <v>7016.666666666667</v>
      </c>
      <c r="EUD17" s="829">
        <v>9479</v>
      </c>
      <c r="EUE17" s="49">
        <v>11496</v>
      </c>
      <c r="EUF17" s="49">
        <v>4417</v>
      </c>
      <c r="EUG17" s="49">
        <v>3171</v>
      </c>
      <c r="EUH17" s="49">
        <v>8946</v>
      </c>
      <c r="EUI17" s="830">
        <v>6698</v>
      </c>
      <c r="EUJ17" s="826">
        <f t="shared" si="1206"/>
        <v>44207</v>
      </c>
      <c r="EUK17" s="211">
        <f t="shared" si="1207"/>
        <v>7367.833333333333</v>
      </c>
      <c r="EUL17" s="458">
        <v>1720</v>
      </c>
      <c r="EUM17" s="83">
        <v>5995</v>
      </c>
      <c r="EUN17" s="83">
        <v>3976</v>
      </c>
      <c r="EUO17" s="83">
        <v>4971</v>
      </c>
      <c r="EUP17" s="83">
        <v>3438</v>
      </c>
      <c r="EUQ17" s="83">
        <v>2762</v>
      </c>
      <c r="EUR17" s="808">
        <f t="shared" si="1208"/>
        <v>22862</v>
      </c>
      <c r="EUS17" s="211">
        <f t="shared" si="1209"/>
        <v>3810.3333333333335</v>
      </c>
      <c r="EUT17" s="458">
        <v>6681</v>
      </c>
      <c r="EUU17" s="83">
        <v>5581</v>
      </c>
      <c r="EUV17" s="83">
        <v>3958</v>
      </c>
      <c r="EUW17" s="83">
        <v>5669</v>
      </c>
      <c r="EUX17" s="83">
        <v>7271</v>
      </c>
      <c r="EUY17" s="83">
        <v>9861</v>
      </c>
      <c r="EUZ17" s="808">
        <f t="shared" si="1210"/>
        <v>39021</v>
      </c>
      <c r="EVA17" s="211">
        <f t="shared" si="1211"/>
        <v>6503.5</v>
      </c>
      <c r="EVB17" s="195">
        <v>7716</v>
      </c>
      <c r="EVC17" s="49">
        <v>4249</v>
      </c>
      <c r="EVD17" s="49">
        <v>7506</v>
      </c>
      <c r="EVE17" s="49">
        <v>12502</v>
      </c>
      <c r="EVF17" s="49">
        <v>1049</v>
      </c>
      <c r="EVG17" s="49">
        <v>3012</v>
      </c>
      <c r="EVH17" s="808">
        <f t="shared" si="1212"/>
        <v>36034</v>
      </c>
      <c r="EVI17" s="211">
        <f t="shared" si="1213"/>
        <v>6005.666666666667</v>
      </c>
      <c r="EVJ17" s="195">
        <v>8770</v>
      </c>
      <c r="EVK17" s="49">
        <v>419</v>
      </c>
      <c r="EVL17" s="49">
        <v>4922</v>
      </c>
      <c r="EVM17" s="49">
        <v>4942</v>
      </c>
      <c r="EVN17" s="49">
        <v>4257</v>
      </c>
      <c r="EVO17" s="49">
        <v>2914</v>
      </c>
      <c r="EVP17" s="808">
        <f t="shared" si="1214"/>
        <v>26224</v>
      </c>
      <c r="EVQ17" s="211">
        <f t="shared" si="1215"/>
        <v>4370.666666666667</v>
      </c>
      <c r="EVR17" s="195">
        <v>954</v>
      </c>
      <c r="EVS17" s="49">
        <v>5541</v>
      </c>
      <c r="EVT17" s="49">
        <v>2182</v>
      </c>
      <c r="EVU17" s="49">
        <v>6443</v>
      </c>
      <c r="EVV17" s="49">
        <v>5996</v>
      </c>
      <c r="EVW17" s="49">
        <v>2427</v>
      </c>
      <c r="EVX17" s="808">
        <f t="shared" si="1216"/>
        <v>23543</v>
      </c>
      <c r="EVY17" s="211">
        <f t="shared" si="1217"/>
        <v>3923.8333333333335</v>
      </c>
      <c r="EVZ17" s="195">
        <v>2295</v>
      </c>
      <c r="EWA17" s="49">
        <v>6426</v>
      </c>
      <c r="EWB17" s="49">
        <v>8539</v>
      </c>
      <c r="EWC17" s="49">
        <v>9334</v>
      </c>
      <c r="EWD17" s="49">
        <v>6201</v>
      </c>
      <c r="EWE17" s="49">
        <v>3460</v>
      </c>
      <c r="EWF17" s="808">
        <f t="shared" si="1218"/>
        <v>36255</v>
      </c>
      <c r="EWG17" s="211">
        <f t="shared" si="1219"/>
        <v>6042.5</v>
      </c>
      <c r="EWH17" s="195">
        <v>3190</v>
      </c>
      <c r="EWI17" s="49">
        <v>764</v>
      </c>
      <c r="EWJ17" s="49">
        <v>5741</v>
      </c>
      <c r="EWK17" s="49">
        <v>3329</v>
      </c>
      <c r="EWL17" s="49">
        <v>8541</v>
      </c>
      <c r="EWM17" s="49">
        <v>5148</v>
      </c>
      <c r="EWN17" s="808">
        <f t="shared" si="1220"/>
        <v>26713</v>
      </c>
      <c r="EWO17" s="211">
        <f t="shared" si="1221"/>
        <v>4452.166666666667</v>
      </c>
      <c r="EWP17" s="195">
        <v>11164</v>
      </c>
      <c r="EWQ17" s="49">
        <v>11322</v>
      </c>
      <c r="EWR17" s="49">
        <v>6332</v>
      </c>
      <c r="EWS17" s="49">
        <v>6005</v>
      </c>
      <c r="EWT17" s="49">
        <v>5390</v>
      </c>
      <c r="EWU17" s="49">
        <v>4550</v>
      </c>
      <c r="EWV17" s="808">
        <f t="shared" si="1222"/>
        <v>44763</v>
      </c>
      <c r="EWW17" s="211">
        <f t="shared" si="1223"/>
        <v>7460.5</v>
      </c>
      <c r="EWX17" s="244">
        <v>11181</v>
      </c>
      <c r="EWY17" s="64">
        <v>6998</v>
      </c>
      <c r="EWZ17" s="64">
        <v>994</v>
      </c>
      <c r="EXA17" s="64">
        <v>994</v>
      </c>
      <c r="EXB17" s="64">
        <v>5399</v>
      </c>
      <c r="EXC17" s="64">
        <v>4580</v>
      </c>
      <c r="EXD17" s="808">
        <f t="shared" si="1224"/>
        <v>30146</v>
      </c>
      <c r="EXE17" s="211">
        <f t="shared" si="1225"/>
        <v>5024.333333333333</v>
      </c>
      <c r="EXF17" s="195">
        <v>6456</v>
      </c>
      <c r="EXG17" s="49">
        <v>845</v>
      </c>
      <c r="EXH17" s="49">
        <v>3696</v>
      </c>
      <c r="EXI17" s="49">
        <v>5723</v>
      </c>
      <c r="EXJ17" s="49">
        <v>5284</v>
      </c>
      <c r="EXK17" s="49">
        <v>7853</v>
      </c>
      <c r="EXL17" s="808">
        <f t="shared" si="1226"/>
        <v>29857</v>
      </c>
      <c r="EXM17" s="211">
        <f t="shared" si="1227"/>
        <v>4976.166666666667</v>
      </c>
      <c r="EXN17" s="244">
        <v>7688</v>
      </c>
      <c r="EXO17" s="64">
        <v>7399</v>
      </c>
      <c r="EXP17" s="64">
        <v>615</v>
      </c>
      <c r="EXQ17" s="64">
        <v>6291</v>
      </c>
      <c r="EXR17" s="64">
        <v>1615</v>
      </c>
      <c r="EXS17" s="64"/>
      <c r="EXT17" s="808">
        <f t="shared" si="1228"/>
        <v>23608</v>
      </c>
      <c r="EXU17" s="211">
        <f t="shared" si="1229"/>
        <v>3934.6666666666665</v>
      </c>
      <c r="EXV17" s="195">
        <v>8591</v>
      </c>
      <c r="EXW17" s="49">
        <v>6752</v>
      </c>
      <c r="EXX17" s="49">
        <v>814</v>
      </c>
      <c r="EXY17" s="49">
        <v>5087</v>
      </c>
      <c r="EXZ17" s="49">
        <v>2758</v>
      </c>
      <c r="EYA17" s="49">
        <v>6118</v>
      </c>
      <c r="EYB17" s="808">
        <f t="shared" si="1230"/>
        <v>30120</v>
      </c>
      <c r="EYC17" s="211">
        <f t="shared" si="1231"/>
        <v>5020</v>
      </c>
      <c r="EYD17" s="458">
        <v>3672</v>
      </c>
      <c r="EYE17" s="83">
        <v>3930</v>
      </c>
      <c r="EYF17" s="83">
        <v>9756</v>
      </c>
      <c r="EYG17" s="83">
        <v>8258</v>
      </c>
      <c r="EYH17" s="83">
        <v>2535</v>
      </c>
      <c r="EYI17" s="83">
        <v>6799</v>
      </c>
      <c r="EYJ17" s="808">
        <f t="shared" si="1232"/>
        <v>34950</v>
      </c>
      <c r="EYK17" s="211">
        <f t="shared" si="1233"/>
        <v>5825</v>
      </c>
      <c r="EYL17" s="195">
        <v>2376</v>
      </c>
      <c r="EYM17" s="49">
        <v>7759</v>
      </c>
      <c r="EYN17" s="49">
        <v>6134</v>
      </c>
      <c r="EYO17" s="49">
        <v>1278</v>
      </c>
      <c r="EYP17" s="49">
        <v>2757</v>
      </c>
      <c r="EYQ17" s="49">
        <v>2468</v>
      </c>
      <c r="EYR17" s="808">
        <f t="shared" si="1234"/>
        <v>22772</v>
      </c>
      <c r="EYS17" s="211">
        <f t="shared" si="1235"/>
        <v>3795.3333333333335</v>
      </c>
      <c r="EYT17" s="195">
        <v>13882</v>
      </c>
      <c r="EYU17" s="49">
        <v>5030</v>
      </c>
      <c r="EYV17" s="49">
        <v>3004</v>
      </c>
      <c r="EYW17" s="49">
        <v>2867</v>
      </c>
      <c r="EYX17" s="49">
        <v>5003</v>
      </c>
      <c r="EYY17" s="49">
        <v>7071</v>
      </c>
      <c r="EYZ17" s="808">
        <f t="shared" si="1236"/>
        <v>36857</v>
      </c>
      <c r="EZA17" s="211">
        <f t="shared" si="1237"/>
        <v>6142.833333333333</v>
      </c>
      <c r="EZB17" s="195">
        <v>2277</v>
      </c>
      <c r="EZC17" s="49">
        <v>8038</v>
      </c>
      <c r="EZD17" s="49">
        <v>5142</v>
      </c>
      <c r="EZE17" s="49">
        <v>6534</v>
      </c>
      <c r="EZF17" s="49">
        <v>6353</v>
      </c>
      <c r="EZG17" s="49">
        <v>2562</v>
      </c>
      <c r="EZH17" s="808">
        <f t="shared" si="1238"/>
        <v>30906</v>
      </c>
      <c r="EZI17" s="211">
        <f t="shared" si="1239"/>
        <v>5151</v>
      </c>
      <c r="EZJ17" s="195">
        <v>6030</v>
      </c>
      <c r="EZK17" s="49">
        <v>4113</v>
      </c>
      <c r="EZL17" s="49">
        <v>5220</v>
      </c>
      <c r="EZM17" s="49">
        <v>6687</v>
      </c>
      <c r="EZN17" s="49">
        <v>10692</v>
      </c>
      <c r="EZO17" s="49">
        <v>4482</v>
      </c>
      <c r="EZP17" s="872">
        <f t="shared" si="1240"/>
        <v>37224</v>
      </c>
      <c r="EZQ17" s="873">
        <f t="shared" si="1241"/>
        <v>6204</v>
      </c>
      <c r="EZR17" s="195">
        <v>3390</v>
      </c>
      <c r="EZS17" s="49">
        <v>2760</v>
      </c>
      <c r="EZT17" s="49">
        <v>7545</v>
      </c>
      <c r="EZU17" s="49">
        <v>6042</v>
      </c>
      <c r="EZV17" s="49">
        <v>6117</v>
      </c>
      <c r="EZW17" s="49">
        <v>9561</v>
      </c>
      <c r="EZX17" s="872">
        <f t="shared" si="1242"/>
        <v>35415</v>
      </c>
      <c r="EZY17" s="873">
        <f t="shared" si="1243"/>
        <v>5902.5</v>
      </c>
      <c r="EZZ17" s="195">
        <v>6879</v>
      </c>
      <c r="FAA17" s="49">
        <v>4311</v>
      </c>
      <c r="FAB17" s="49">
        <v>4530</v>
      </c>
      <c r="FAC17" s="49">
        <v>6308</v>
      </c>
      <c r="FAD17" s="49">
        <v>2765</v>
      </c>
      <c r="FAE17" s="49">
        <v>14715</v>
      </c>
      <c r="FAF17" s="872">
        <f t="shared" si="1244"/>
        <v>39508</v>
      </c>
      <c r="FAG17" s="873">
        <f t="shared" si="1245"/>
        <v>6584.666666666667</v>
      </c>
      <c r="FAH17" s="195">
        <v>6807</v>
      </c>
      <c r="FAI17" s="49">
        <v>6040</v>
      </c>
      <c r="FAJ17" s="49">
        <v>9851</v>
      </c>
      <c r="FAK17" s="49">
        <v>12215</v>
      </c>
      <c r="FAL17" s="49">
        <v>12161</v>
      </c>
      <c r="FAM17" s="49">
        <v>3547</v>
      </c>
      <c r="FAN17" s="872">
        <f t="shared" si="1246"/>
        <v>50621</v>
      </c>
      <c r="FAO17" s="873">
        <f t="shared" si="1247"/>
        <v>8436.8333333333339</v>
      </c>
      <c r="FAP17" s="195">
        <v>2004</v>
      </c>
      <c r="FAQ17" s="49">
        <v>3489</v>
      </c>
      <c r="FAR17" s="49">
        <v>7732</v>
      </c>
      <c r="FAS17" s="49">
        <v>10611</v>
      </c>
      <c r="FAT17" s="49">
        <v>14561</v>
      </c>
      <c r="FAU17" s="49"/>
      <c r="FAV17" s="872">
        <f t="shared" si="1248"/>
        <v>38397</v>
      </c>
      <c r="FAW17" s="873">
        <f t="shared" si="1249"/>
        <v>6399.5</v>
      </c>
    </row>
    <row r="18" spans="1:4105" ht="15" customHeight="1" x14ac:dyDescent="0.2">
      <c r="A18" s="21">
        <v>12</v>
      </c>
      <c r="B18" s="21" t="s">
        <v>517</v>
      </c>
      <c r="C18" s="275" t="s">
        <v>510</v>
      </c>
      <c r="D18" s="21">
        <v>50</v>
      </c>
      <c r="E18" s="24"/>
      <c r="F18" s="24">
        <v>9725</v>
      </c>
      <c r="G18" s="24"/>
      <c r="H18" s="24"/>
      <c r="I18" s="24"/>
      <c r="J18" s="360">
        <f>SUMIF(SUMPK!$B:$B,$B:$B,SUMPK!$O:$O)</f>
        <v>0</v>
      </c>
      <c r="K18" s="24"/>
      <c r="L18" s="24">
        <f>F18+H18-J18</f>
        <v>9725</v>
      </c>
      <c r="M18" s="24">
        <f t="shared" ref="M18" si="1258">K18+L18</f>
        <v>9725</v>
      </c>
      <c r="N18" s="15">
        <v>0</v>
      </c>
      <c r="O18" s="276">
        <f t="shared" si="0"/>
        <v>0</v>
      </c>
      <c r="P18" s="15">
        <v>0</v>
      </c>
      <c r="Q18" s="276">
        <f t="shared" si="571"/>
        <v>0</v>
      </c>
      <c r="R18" s="277">
        <f t="shared" si="572"/>
        <v>684.61538461538464</v>
      </c>
      <c r="S18" s="222">
        <v>17800</v>
      </c>
      <c r="T18" s="276">
        <f t="shared" si="573"/>
        <v>14.20505617977528</v>
      </c>
      <c r="U18" s="278"/>
      <c r="V18" s="277">
        <f t="shared" si="1"/>
        <v>14.20505617977528</v>
      </c>
      <c r="W18" s="279">
        <f t="shared" si="1252"/>
        <v>1</v>
      </c>
      <c r="X18" s="299"/>
      <c r="Y18" s="280"/>
      <c r="Z18" s="280"/>
      <c r="AA18" s="280"/>
      <c r="AB18" s="280"/>
      <c r="AC18" s="662">
        <v>12</v>
      </c>
      <c r="AD18" s="648"/>
      <c r="AE18" s="49"/>
      <c r="AF18" s="49"/>
      <c r="AG18" s="49"/>
      <c r="AH18" s="49"/>
      <c r="AI18" s="49"/>
      <c r="AJ18" s="42"/>
      <c r="AK18" s="43"/>
      <c r="AL18" s="48"/>
      <c r="AM18" s="49"/>
      <c r="AN18" s="49"/>
      <c r="AO18" s="49"/>
      <c r="AP18" s="49"/>
      <c r="AQ18" s="49"/>
      <c r="AR18" s="42"/>
      <c r="AS18" s="43"/>
      <c r="AT18" s="48"/>
      <c r="AU18" s="49"/>
      <c r="AV18" s="49"/>
      <c r="AW18" s="49"/>
      <c r="AX18" s="49"/>
      <c r="AY18" s="49"/>
      <c r="AZ18" s="42"/>
      <c r="BA18" s="43"/>
      <c r="BB18" s="48"/>
      <c r="BC18" s="49"/>
      <c r="BD18" s="49"/>
      <c r="BE18" s="49"/>
      <c r="BF18" s="49"/>
      <c r="BG18" s="49"/>
      <c r="BH18" s="42"/>
      <c r="BI18" s="43"/>
      <c r="BJ18" s="48"/>
      <c r="BK18" s="49"/>
      <c r="BL18" s="49"/>
      <c r="BM18" s="49"/>
      <c r="BN18" s="49"/>
      <c r="BO18" s="49"/>
      <c r="BP18" s="42"/>
      <c r="BQ18" s="43"/>
      <c r="BR18" s="48"/>
      <c r="BS18" s="49"/>
      <c r="BT18" s="49"/>
      <c r="BU18" s="49"/>
      <c r="BV18" s="49"/>
      <c r="BW18" s="49"/>
      <c r="BX18" s="42"/>
      <c r="BY18" s="43"/>
      <c r="BZ18" s="48"/>
      <c r="CA18" s="49"/>
      <c r="CB18" s="49"/>
      <c r="CC18" s="49"/>
      <c r="CD18" s="49"/>
      <c r="CE18" s="49"/>
      <c r="CF18" s="42"/>
      <c r="CG18" s="43"/>
      <c r="CH18" s="63"/>
      <c r="CI18" s="64"/>
      <c r="CJ18" s="64"/>
      <c r="CK18" s="64"/>
      <c r="CL18" s="64"/>
      <c r="CM18" s="64"/>
      <c r="CN18" s="42"/>
      <c r="CO18" s="43"/>
      <c r="CP18" s="48"/>
      <c r="CQ18" s="49"/>
      <c r="CR18" s="49"/>
      <c r="CS18" s="49"/>
      <c r="CT18" s="49"/>
      <c r="CU18" s="49"/>
      <c r="CV18" s="42"/>
      <c r="CW18" s="43"/>
      <c r="CX18" s="22"/>
      <c r="CY18" s="49"/>
      <c r="CZ18" s="49"/>
      <c r="DA18" s="49"/>
      <c r="DB18" s="49"/>
      <c r="DC18" s="49"/>
      <c r="DD18" s="42"/>
      <c r="DE18" s="43"/>
      <c r="DF18" s="48"/>
      <c r="DG18" s="49"/>
      <c r="DH18" s="49"/>
      <c r="DI18" s="49"/>
      <c r="DJ18" s="49"/>
      <c r="DK18" s="49"/>
      <c r="DL18" s="42"/>
      <c r="DM18" s="43"/>
      <c r="DN18" s="48"/>
      <c r="DO18" s="49"/>
      <c r="DP18" s="49"/>
      <c r="DQ18" s="49"/>
      <c r="DR18" s="49"/>
      <c r="DS18" s="49"/>
      <c r="DT18" s="42"/>
      <c r="DU18" s="43"/>
      <c r="DV18" s="48"/>
      <c r="DW18" s="49"/>
      <c r="DX18" s="49"/>
      <c r="DY18" s="49"/>
      <c r="DZ18" s="49"/>
      <c r="EA18" s="49"/>
      <c r="EB18" s="42"/>
      <c r="EC18" s="43"/>
      <c r="ED18" s="48"/>
      <c r="EE18" s="49"/>
      <c r="EF18" s="49"/>
      <c r="EG18" s="49"/>
      <c r="EH18" s="49"/>
      <c r="EI18" s="49"/>
      <c r="EJ18" s="42"/>
      <c r="EK18" s="43"/>
      <c r="EL18" s="48"/>
      <c r="EM18" s="49"/>
      <c r="EN18" s="49"/>
      <c r="EO18" s="49"/>
      <c r="EP18" s="49"/>
      <c r="EQ18" s="49"/>
      <c r="ER18" s="42"/>
      <c r="ES18" s="43"/>
      <c r="ET18" s="48"/>
      <c r="EU18" s="49"/>
      <c r="EV18" s="49"/>
      <c r="EW18" s="49"/>
      <c r="EX18" s="49"/>
      <c r="EY18" s="49"/>
      <c r="EZ18" s="42"/>
      <c r="FA18" s="43"/>
      <c r="FB18" s="48"/>
      <c r="FC18" s="49"/>
      <c r="FD18" s="49"/>
      <c r="FE18" s="49"/>
      <c r="FF18" s="49"/>
      <c r="FG18" s="49"/>
      <c r="FH18" s="42"/>
      <c r="FI18" s="43"/>
      <c r="FJ18" s="48"/>
      <c r="FK18" s="49"/>
      <c r="FL18" s="49"/>
      <c r="FM18" s="49"/>
      <c r="FN18" s="49"/>
      <c r="FO18" s="49"/>
      <c r="FP18" s="42"/>
      <c r="FQ18" s="43"/>
      <c r="FR18" s="48"/>
      <c r="FS18" s="49"/>
      <c r="FT18" s="49"/>
      <c r="FU18" s="49"/>
      <c r="FV18" s="49"/>
      <c r="FW18" s="49"/>
      <c r="FX18" s="42"/>
      <c r="FY18" s="43"/>
      <c r="FZ18" s="48"/>
      <c r="GA18" s="49"/>
      <c r="GB18" s="49"/>
      <c r="GC18" s="49"/>
      <c r="GD18" s="49"/>
      <c r="GE18" s="49"/>
      <c r="GF18" s="42"/>
      <c r="GG18" s="43"/>
      <c r="GH18" s="48"/>
      <c r="GI18" s="49"/>
      <c r="GJ18" s="49"/>
      <c r="GK18" s="49"/>
      <c r="GL18" s="49"/>
      <c r="GM18" s="49"/>
      <c r="GN18" s="42"/>
      <c r="GO18" s="43"/>
      <c r="GP18" s="48"/>
      <c r="GQ18" s="49"/>
      <c r="GR18" s="49"/>
      <c r="GS18" s="49"/>
      <c r="GT18" s="49"/>
      <c r="GU18" s="49"/>
      <c r="GV18" s="42"/>
      <c r="GW18" s="43"/>
      <c r="GX18" s="48"/>
      <c r="GY18" s="49"/>
      <c r="GZ18" s="49"/>
      <c r="HA18" s="49"/>
      <c r="HB18" s="49"/>
      <c r="HC18" s="49"/>
      <c r="HD18" s="42"/>
      <c r="HE18" s="43"/>
      <c r="HF18" s="48"/>
      <c r="HG18" s="49"/>
      <c r="HH18" s="49"/>
      <c r="HI18" s="49"/>
      <c r="HJ18" s="49"/>
      <c r="HK18" s="49"/>
      <c r="HL18" s="42"/>
      <c r="HM18" s="43"/>
      <c r="HN18" s="82"/>
      <c r="HO18" s="83"/>
      <c r="HP18" s="83"/>
      <c r="HQ18" s="83"/>
      <c r="HR18" s="83"/>
      <c r="HS18" s="83"/>
      <c r="HT18" s="42"/>
      <c r="HU18" s="43"/>
      <c r="HV18" s="48"/>
      <c r="HW18" s="49"/>
      <c r="HX18" s="49"/>
      <c r="HY18" s="49"/>
      <c r="HZ18" s="49"/>
      <c r="IA18" s="49"/>
      <c r="IB18" s="42"/>
      <c r="IC18" s="43"/>
      <c r="ID18" s="48"/>
      <c r="IE18" s="49"/>
      <c r="IF18" s="49"/>
      <c r="IG18" s="49"/>
      <c r="IH18" s="49"/>
      <c r="II18" s="49"/>
      <c r="IJ18" s="42"/>
      <c r="IK18" s="43"/>
      <c r="IL18" s="48"/>
      <c r="IM18" s="49"/>
      <c r="IN18" s="49"/>
      <c r="IO18" s="49"/>
      <c r="IP18" s="49"/>
      <c r="IQ18" s="49"/>
      <c r="IR18" s="42"/>
      <c r="IS18" s="43"/>
      <c r="IT18" s="48"/>
      <c r="IU18" s="49"/>
      <c r="IV18" s="49"/>
      <c r="IW18" s="49"/>
      <c r="IX18" s="49"/>
      <c r="IY18" s="49"/>
      <c r="IZ18" s="42"/>
      <c r="JA18" s="43"/>
      <c r="JB18" s="48"/>
      <c r="JC18" s="49"/>
      <c r="JD18" s="49"/>
      <c r="JE18" s="49"/>
      <c r="JF18" s="49"/>
      <c r="JG18" s="49"/>
      <c r="JH18" s="42"/>
      <c r="JI18" s="43"/>
      <c r="JJ18" s="48"/>
      <c r="JK18" s="49"/>
      <c r="JL18" s="49"/>
      <c r="JM18" s="49"/>
      <c r="JN18" s="49"/>
      <c r="JO18" s="49"/>
      <c r="JP18" s="42"/>
      <c r="JQ18" s="43"/>
      <c r="JR18" s="48"/>
      <c r="JS18" s="49"/>
      <c r="JT18" s="49"/>
      <c r="JU18" s="49"/>
      <c r="JV18" s="49"/>
      <c r="JW18" s="49"/>
      <c r="JX18" s="42"/>
      <c r="JY18" s="43"/>
      <c r="JZ18" s="48"/>
      <c r="KA18" s="49"/>
      <c r="KB18" s="49"/>
      <c r="KC18" s="49"/>
      <c r="KD18" s="49"/>
      <c r="KE18" s="49"/>
      <c r="KF18" s="42"/>
      <c r="KG18" s="43"/>
      <c r="KH18" s="48"/>
      <c r="KI18" s="49"/>
      <c r="KJ18" s="49"/>
      <c r="KK18" s="49"/>
      <c r="KL18" s="49"/>
      <c r="KM18" s="49"/>
      <c r="KN18" s="42"/>
      <c r="KO18" s="43"/>
      <c r="KP18" s="48"/>
      <c r="KQ18" s="49"/>
      <c r="KR18" s="49"/>
      <c r="KS18" s="49"/>
      <c r="KT18" s="49"/>
      <c r="KU18" s="49"/>
      <c r="KV18" s="42"/>
      <c r="KW18" s="43"/>
      <c r="KX18" s="48"/>
      <c r="KY18" s="49"/>
      <c r="KZ18" s="49"/>
      <c r="LA18" s="49"/>
      <c r="LB18" s="49"/>
      <c r="LC18" s="49"/>
      <c r="LD18" s="42"/>
      <c r="LE18" s="43"/>
      <c r="LF18" s="48"/>
      <c r="LG18" s="49"/>
      <c r="LH18" s="49"/>
      <c r="LI18" s="49"/>
      <c r="LJ18" s="49"/>
      <c r="LK18" s="49"/>
      <c r="LL18" s="42"/>
      <c r="LM18" s="43"/>
      <c r="LN18" s="48"/>
      <c r="LO18" s="49"/>
      <c r="LP18" s="49"/>
      <c r="LQ18" s="49"/>
      <c r="LR18" s="49"/>
      <c r="LS18" s="49"/>
      <c r="LT18" s="42"/>
      <c r="LU18" s="43"/>
      <c r="LV18" s="48"/>
      <c r="LW18" s="49"/>
      <c r="LX18" s="49"/>
      <c r="LY18" s="49"/>
      <c r="LZ18" s="49"/>
      <c r="MA18" s="49"/>
      <c r="MB18" s="42"/>
      <c r="MC18" s="43"/>
      <c r="MD18" s="48"/>
      <c r="ME18" s="49"/>
      <c r="MF18" s="49"/>
      <c r="MG18" s="49"/>
      <c r="MH18" s="49"/>
      <c r="MI18" s="49"/>
      <c r="MJ18" s="42"/>
      <c r="MK18" s="43"/>
      <c r="ML18" s="48"/>
      <c r="MM18" s="49"/>
      <c r="MN18" s="49"/>
      <c r="MO18" s="49"/>
      <c r="MP18" s="49"/>
      <c r="MQ18" s="49"/>
      <c r="MR18" s="42"/>
      <c r="MS18" s="43"/>
      <c r="MT18" s="48"/>
      <c r="MU18" s="49"/>
      <c r="MV18" s="49"/>
      <c r="MW18" s="49"/>
      <c r="MX18" s="49"/>
      <c r="MY18" s="49"/>
      <c r="MZ18" s="42"/>
      <c r="NA18" s="43"/>
      <c r="NB18" s="48"/>
      <c r="NC18" s="49"/>
      <c r="ND18" s="49"/>
      <c r="NE18" s="49"/>
      <c r="NF18" s="49"/>
      <c r="NG18" s="49"/>
      <c r="NH18" s="42"/>
      <c r="NI18" s="43"/>
      <c r="NJ18" s="48"/>
      <c r="NK18" s="49"/>
      <c r="NL18" s="49"/>
      <c r="NM18" s="49"/>
      <c r="NN18" s="49"/>
      <c r="NO18" s="49"/>
      <c r="NP18" s="42"/>
      <c r="NQ18" s="43"/>
      <c r="NR18" s="48"/>
      <c r="NS18" s="49"/>
      <c r="NT18" s="49"/>
      <c r="NU18" s="49"/>
      <c r="NV18" s="49"/>
      <c r="NW18" s="49"/>
      <c r="NX18" s="42"/>
      <c r="NY18" s="43"/>
      <c r="NZ18" s="48"/>
      <c r="OA18" s="49"/>
      <c r="OB18" s="49"/>
      <c r="OC18" s="49"/>
      <c r="OD18" s="49"/>
      <c r="OE18" s="49"/>
      <c r="OF18" s="42"/>
      <c r="OG18" s="43"/>
      <c r="OH18" s="48"/>
      <c r="OI18" s="49"/>
      <c r="OJ18" s="49"/>
      <c r="OK18" s="49"/>
      <c r="OL18" s="49"/>
      <c r="OM18" s="49"/>
      <c r="ON18" s="42"/>
      <c r="OO18" s="43"/>
      <c r="OP18" s="48"/>
      <c r="OQ18" s="49"/>
      <c r="OR18" s="49"/>
      <c r="OS18" s="49"/>
      <c r="OT18" s="49"/>
      <c r="OU18" s="49"/>
      <c r="OV18" s="42"/>
      <c r="OW18" s="43"/>
      <c r="OX18" s="48"/>
      <c r="OY18" s="49"/>
      <c r="OZ18" s="49"/>
      <c r="PA18" s="49"/>
      <c r="PB18" s="49"/>
      <c r="PC18" s="49"/>
      <c r="PD18" s="67"/>
      <c r="PE18" s="68"/>
      <c r="PF18" s="48"/>
      <c r="PG18" s="49"/>
      <c r="PH18" s="49"/>
      <c r="PI18" s="49"/>
      <c r="PJ18" s="49"/>
      <c r="PK18" s="49"/>
      <c r="PL18" s="67"/>
      <c r="PM18" s="68"/>
      <c r="PN18" s="48"/>
      <c r="PO18" s="49"/>
      <c r="PP18" s="49"/>
      <c r="PQ18" s="49"/>
      <c r="PR18" s="49"/>
      <c r="PS18" s="49"/>
      <c r="PT18" s="67"/>
      <c r="PU18" s="68"/>
      <c r="PV18" s="106"/>
      <c r="PW18" s="107"/>
      <c r="PX18" s="107"/>
      <c r="PY18" s="107"/>
      <c r="PZ18" s="107"/>
      <c r="QA18" s="107"/>
      <c r="QB18" s="104"/>
      <c r="QC18" s="112"/>
      <c r="QD18" s="106"/>
      <c r="QE18" s="107"/>
      <c r="QF18" s="107"/>
      <c r="QG18" s="107"/>
      <c r="QH18" s="107"/>
      <c r="QI18" s="107"/>
      <c r="QJ18" s="104"/>
      <c r="QK18" s="105"/>
      <c r="QL18" s="106"/>
      <c r="QM18" s="107"/>
      <c r="QN18" s="107"/>
      <c r="QO18" s="107"/>
      <c r="QP18" s="107"/>
      <c r="QQ18" s="107"/>
      <c r="QR18" s="104"/>
      <c r="QS18" s="105"/>
      <c r="QT18" s="48"/>
      <c r="QU18" s="49"/>
      <c r="QV18" s="49"/>
      <c r="QW18" s="49"/>
      <c r="QX18" s="49"/>
      <c r="QY18" s="49"/>
      <c r="QZ18" s="67"/>
      <c r="RA18" s="68"/>
      <c r="RB18" s="106"/>
      <c r="RC18" s="107"/>
      <c r="RD18" s="107"/>
      <c r="RE18" s="107"/>
      <c r="RF18" s="107"/>
      <c r="RG18" s="107"/>
      <c r="RH18" s="104"/>
      <c r="RI18" s="105"/>
      <c r="RJ18" s="106"/>
      <c r="RK18" s="107"/>
      <c r="RL18" s="107"/>
      <c r="RM18" s="107"/>
      <c r="RN18" s="107"/>
      <c r="RO18" s="107"/>
      <c r="RP18" s="104"/>
      <c r="RQ18" s="105"/>
      <c r="RR18" s="106"/>
      <c r="RS18" s="107"/>
      <c r="RT18" s="107"/>
      <c r="RU18" s="107"/>
      <c r="RV18" s="107"/>
      <c r="RW18" s="107"/>
      <c r="RX18" s="104"/>
      <c r="RY18" s="105"/>
      <c r="RZ18" s="106"/>
      <c r="SA18" s="107"/>
      <c r="SB18" s="107"/>
      <c r="SC18" s="107"/>
      <c r="SD18" s="107"/>
      <c r="SE18" s="107"/>
      <c r="SF18" s="104"/>
      <c r="SG18" s="105"/>
      <c r="SH18" s="106"/>
      <c r="SI18" s="107"/>
      <c r="SJ18" s="107"/>
      <c r="SK18" s="107"/>
      <c r="SL18" s="107"/>
      <c r="SM18" s="107"/>
      <c r="SN18" s="104"/>
      <c r="SO18" s="105"/>
      <c r="SP18" s="106"/>
      <c r="SQ18" s="107"/>
      <c r="SR18" s="107"/>
      <c r="SS18" s="107"/>
      <c r="ST18" s="107"/>
      <c r="SU18" s="107"/>
      <c r="SV18" s="104"/>
      <c r="SW18" s="105"/>
      <c r="SX18" s="106"/>
      <c r="SY18" s="107"/>
      <c r="SZ18" s="107"/>
      <c r="TA18" s="107"/>
      <c r="TB18" s="107"/>
      <c r="TC18" s="107"/>
      <c r="TD18" s="104"/>
      <c r="TE18" s="105"/>
      <c r="TF18" s="106"/>
      <c r="TG18" s="107"/>
      <c r="TH18" s="107"/>
      <c r="TI18" s="107"/>
      <c r="TJ18" s="107"/>
      <c r="TK18" s="107"/>
      <c r="TL18" s="104"/>
      <c r="TM18" s="105"/>
      <c r="TN18" s="48"/>
      <c r="TO18" s="49"/>
      <c r="TP18" s="49"/>
      <c r="TQ18" s="49"/>
      <c r="TR18" s="49"/>
      <c r="TS18" s="49"/>
      <c r="TT18" s="67"/>
      <c r="TU18" s="68"/>
      <c r="TV18" s="54"/>
      <c r="TW18" s="127"/>
      <c r="TX18" s="127"/>
      <c r="TY18" s="127"/>
      <c r="TZ18" s="127"/>
      <c r="UA18" s="127"/>
      <c r="UB18" s="42"/>
      <c r="UC18" s="43"/>
      <c r="UD18" s="106"/>
      <c r="UE18" s="107"/>
      <c r="UF18" s="107"/>
      <c r="UG18" s="107"/>
      <c r="UH18" s="107"/>
      <c r="UI18" s="107"/>
      <c r="UJ18" s="131"/>
      <c r="UK18" s="132"/>
      <c r="UL18" s="106"/>
      <c r="UM18" s="107"/>
      <c r="UN18" s="107"/>
      <c r="UO18" s="107"/>
      <c r="UP18" s="107"/>
      <c r="UQ18" s="107"/>
      <c r="UR18" s="131"/>
      <c r="US18" s="132"/>
      <c r="UT18" s="106"/>
      <c r="UU18" s="107"/>
      <c r="UV18" s="107"/>
      <c r="UW18" s="107"/>
      <c r="UX18" s="107"/>
      <c r="UY18" s="107"/>
      <c r="UZ18" s="107"/>
      <c r="VA18" s="104"/>
      <c r="VB18" s="105"/>
      <c r="VC18" s="106"/>
      <c r="VD18" s="107"/>
      <c r="VE18" s="107"/>
      <c r="VF18" s="107"/>
      <c r="VG18" s="107"/>
      <c r="VH18" s="107"/>
      <c r="VI18" s="104"/>
      <c r="VJ18" s="105"/>
      <c r="VK18" s="106"/>
      <c r="VL18" s="107"/>
      <c r="VM18" s="107"/>
      <c r="VN18" s="107"/>
      <c r="VO18" s="107"/>
      <c r="VP18" s="107"/>
      <c r="VQ18" s="104"/>
      <c r="VR18" s="105"/>
      <c r="VS18" s="48"/>
      <c r="VT18" s="49"/>
      <c r="VU18" s="49"/>
      <c r="VV18" s="49"/>
      <c r="VW18" s="49"/>
      <c r="VX18" s="49"/>
      <c r="VY18" s="67"/>
      <c r="VZ18" s="68"/>
      <c r="WA18" s="106"/>
      <c r="WB18" s="107"/>
      <c r="WC18" s="107"/>
      <c r="WD18" s="107"/>
      <c r="WE18" s="107"/>
      <c r="WF18" s="107"/>
      <c r="WG18" s="104"/>
      <c r="WH18" s="105"/>
      <c r="WI18" s="63"/>
      <c r="WJ18" s="64"/>
      <c r="WK18" s="64"/>
      <c r="WL18" s="64"/>
      <c r="WM18" s="64"/>
      <c r="WN18" s="64"/>
      <c r="WO18" s="67"/>
      <c r="WP18" s="68"/>
      <c r="WQ18" s="48"/>
      <c r="WR18" s="49"/>
      <c r="WS18" s="49"/>
      <c r="WT18" s="49"/>
      <c r="WU18" s="49"/>
      <c r="WV18" s="49"/>
      <c r="WW18" s="49"/>
      <c r="WX18" s="67"/>
      <c r="WY18" s="68"/>
      <c r="WZ18" s="48"/>
      <c r="XA18" s="49"/>
      <c r="XB18" s="49"/>
      <c r="XC18" s="49"/>
      <c r="XD18" s="49"/>
      <c r="XE18" s="49"/>
      <c r="XF18" s="49"/>
      <c r="XG18" s="67"/>
      <c r="XH18" s="68"/>
      <c r="XI18" s="48"/>
      <c r="XJ18" s="49"/>
      <c r="XK18" s="49"/>
      <c r="XL18" s="49"/>
      <c r="XM18" s="49"/>
      <c r="XN18" s="49"/>
      <c r="XO18" s="49"/>
      <c r="XP18" s="67"/>
      <c r="XQ18" s="68"/>
      <c r="XR18" s="48"/>
      <c r="XS18" s="49"/>
      <c r="XT18" s="49"/>
      <c r="XU18" s="49"/>
      <c r="XV18" s="49"/>
      <c r="XW18" s="49"/>
      <c r="XX18" s="49"/>
      <c r="XY18" s="67"/>
      <c r="XZ18" s="68"/>
      <c r="YA18" s="48"/>
      <c r="YB18" s="49"/>
      <c r="YC18" s="49"/>
      <c r="YD18" s="49"/>
      <c r="YE18" s="49"/>
      <c r="YF18" s="49"/>
      <c r="YG18" s="49"/>
      <c r="YH18" s="67"/>
      <c r="YI18" s="68"/>
      <c r="YJ18" s="48"/>
      <c r="YK18" s="49"/>
      <c r="YL18" s="49"/>
      <c r="YM18" s="49"/>
      <c r="YN18" s="49"/>
      <c r="YO18" s="49"/>
      <c r="YP18" s="49"/>
      <c r="YQ18" s="67"/>
      <c r="YR18" s="68"/>
      <c r="YS18" s="48"/>
      <c r="YT18" s="49"/>
      <c r="YU18" s="49"/>
      <c r="YV18" s="49"/>
      <c r="YW18" s="49"/>
      <c r="YX18" s="49"/>
      <c r="YY18" s="49"/>
      <c r="YZ18" s="67"/>
      <c r="ZA18" s="68"/>
      <c r="ZB18" s="48"/>
      <c r="ZC18" s="49"/>
      <c r="ZD18" s="49"/>
      <c r="ZE18" s="49"/>
      <c r="ZF18" s="49"/>
      <c r="ZG18" s="49"/>
      <c r="ZH18" s="67"/>
      <c r="ZI18" s="68"/>
      <c r="ZJ18" s="48"/>
      <c r="ZK18" s="49"/>
      <c r="ZL18" s="49"/>
      <c r="ZM18" s="49"/>
      <c r="ZN18" s="49"/>
      <c r="ZO18" s="49"/>
      <c r="ZP18" s="67"/>
      <c r="ZQ18" s="68"/>
      <c r="ZR18" s="63"/>
      <c r="ZS18" s="64"/>
      <c r="ZT18" s="64"/>
      <c r="ZU18" s="22"/>
      <c r="ZV18" s="22"/>
      <c r="ZW18" s="22"/>
      <c r="ZX18" s="67"/>
      <c r="ZY18" s="68"/>
      <c r="ZZ18" s="48"/>
      <c r="AAA18" s="49"/>
      <c r="AAB18" s="49"/>
      <c r="AAC18" s="49"/>
      <c r="AAD18" s="49"/>
      <c r="AAE18" s="49"/>
      <c r="AAF18" s="49"/>
      <c r="AAG18" s="67"/>
      <c r="AAH18" s="68"/>
      <c r="AAI18" s="48"/>
      <c r="AAJ18" s="49"/>
      <c r="AAK18" s="49"/>
      <c r="AAL18" s="49"/>
      <c r="AAM18" s="49"/>
      <c r="AAN18" s="49"/>
      <c r="AAO18" s="49"/>
      <c r="AAP18" s="67"/>
      <c r="AAQ18" s="68"/>
      <c r="AAR18" s="48"/>
      <c r="AAS18" s="49"/>
      <c r="AAT18" s="49"/>
      <c r="AAU18" s="49"/>
      <c r="AAV18" s="49"/>
      <c r="AAW18" s="49"/>
      <c r="AAX18" s="67"/>
      <c r="AAY18" s="68"/>
      <c r="AAZ18" s="48"/>
      <c r="ABA18" s="49"/>
      <c r="ABB18" s="49"/>
      <c r="ABC18" s="49"/>
      <c r="ABD18" s="49"/>
      <c r="ABE18" s="49"/>
      <c r="ABF18" s="67"/>
      <c r="ABG18" s="68"/>
      <c r="ABH18" s="48"/>
      <c r="ABI18" s="49"/>
      <c r="ABJ18" s="49"/>
      <c r="ABK18" s="49"/>
      <c r="ABL18" s="49"/>
      <c r="ABM18" s="49"/>
      <c r="ABN18" s="67"/>
      <c r="ABO18" s="68"/>
      <c r="ABP18" s="48"/>
      <c r="ABQ18" s="49"/>
      <c r="ABR18" s="49"/>
      <c r="ABS18" s="49"/>
      <c r="ABT18" s="49"/>
      <c r="ABU18" s="49"/>
      <c r="ABV18" s="67"/>
      <c r="ABW18" s="68"/>
      <c r="ABX18" s="48"/>
      <c r="ABY18" s="49"/>
      <c r="ABZ18" s="49"/>
      <c r="ACA18" s="49"/>
      <c r="ACB18" s="49"/>
      <c r="ACC18" s="49"/>
      <c r="ACD18" s="67"/>
      <c r="ACE18" s="68"/>
      <c r="ACF18" s="48"/>
      <c r="ACG18" s="49"/>
      <c r="ACH18" s="49"/>
      <c r="ACI18" s="49"/>
      <c r="ACJ18" s="49"/>
      <c r="ACK18" s="49"/>
      <c r="ACL18" s="67"/>
      <c r="ACM18" s="68"/>
      <c r="ACN18" s="48"/>
      <c r="ACO18" s="49"/>
      <c r="ACP18" s="49"/>
      <c r="ACQ18" s="49"/>
      <c r="ACR18" s="49"/>
      <c r="ACS18" s="49"/>
      <c r="ACT18" s="67"/>
      <c r="ACU18" s="68"/>
      <c r="ACV18" s="48"/>
      <c r="ACW18" s="49"/>
      <c r="ACX18" s="49"/>
      <c r="ACY18" s="49"/>
      <c r="ACZ18" s="49"/>
      <c r="ADA18" s="49"/>
      <c r="ADB18" s="67"/>
      <c r="ADC18" s="68"/>
      <c r="ADD18" s="48"/>
      <c r="ADE18" s="49"/>
      <c r="ADF18" s="49"/>
      <c r="ADG18" s="49"/>
      <c r="ADH18" s="49"/>
      <c r="ADI18" s="49"/>
      <c r="ADJ18" s="67"/>
      <c r="ADK18" s="68"/>
      <c r="ADL18" s="48"/>
      <c r="ADM18" s="49"/>
      <c r="ADN18" s="49"/>
      <c r="ADO18" s="49"/>
      <c r="ADP18" s="49"/>
      <c r="ADQ18" s="49"/>
      <c r="ADR18" s="67"/>
      <c r="ADS18" s="68"/>
      <c r="ADT18" s="48"/>
      <c r="ADU18" s="49"/>
      <c r="ADV18" s="49"/>
      <c r="ADW18" s="49"/>
      <c r="ADX18" s="49"/>
      <c r="ADY18" s="49"/>
      <c r="ADZ18" s="67"/>
      <c r="AEA18" s="68"/>
      <c r="AEB18" s="48"/>
      <c r="AEC18" s="49"/>
      <c r="AED18" s="49"/>
      <c r="AEE18" s="49"/>
      <c r="AEF18" s="49"/>
      <c r="AEG18" s="49"/>
      <c r="AEH18" s="67"/>
      <c r="AEI18" s="68"/>
      <c r="AEJ18" s="48"/>
      <c r="AEK18" s="49"/>
      <c r="AEL18" s="49"/>
      <c r="AEM18" s="49"/>
      <c r="AEN18" s="49"/>
      <c r="AEO18" s="49"/>
      <c r="AEP18" s="67"/>
      <c r="AEQ18" s="68"/>
      <c r="AER18" s="48"/>
      <c r="AES18" s="49"/>
      <c r="AET18" s="49"/>
      <c r="AEU18" s="49"/>
      <c r="AEV18" s="49"/>
      <c r="AEW18" s="49"/>
      <c r="AEX18" s="67"/>
      <c r="AEY18" s="68"/>
      <c r="AEZ18" s="48"/>
      <c r="AFA18" s="49"/>
      <c r="AFB18" s="49"/>
      <c r="AFC18" s="49"/>
      <c r="AFD18" s="49"/>
      <c r="AFE18" s="49"/>
      <c r="AFF18" s="67"/>
      <c r="AFG18" s="68"/>
      <c r="AFH18" s="48"/>
      <c r="AFI18" s="49"/>
      <c r="AFJ18" s="49"/>
      <c r="AFK18" s="49"/>
      <c r="AFL18" s="49"/>
      <c r="AFM18" s="49"/>
      <c r="AFN18" s="67"/>
      <c r="AFO18" s="68"/>
      <c r="AFP18" s="48"/>
      <c r="AFQ18" s="49"/>
      <c r="AFR18" s="49"/>
      <c r="AFS18" s="49"/>
      <c r="AFT18" s="49"/>
      <c r="AFU18" s="49"/>
      <c r="AFV18" s="67"/>
      <c r="AFW18" s="68"/>
      <c r="AFX18" s="48"/>
      <c r="AFY18" s="49"/>
      <c r="AFZ18" s="49"/>
      <c r="AGA18" s="49"/>
      <c r="AGB18" s="49"/>
      <c r="AGC18" s="49"/>
      <c r="AGD18" s="67"/>
      <c r="AGE18" s="68"/>
      <c r="AGF18" s="48"/>
      <c r="AGG18" s="49"/>
      <c r="AGH18" s="49"/>
      <c r="AGI18" s="49"/>
      <c r="AGJ18" s="49"/>
      <c r="AGK18" s="49"/>
      <c r="AGL18" s="67"/>
      <c r="AGM18" s="68"/>
      <c r="AGN18" s="48"/>
      <c r="AGO18" s="49"/>
      <c r="AGP18" s="49"/>
      <c r="AGQ18" s="49"/>
      <c r="AGR18" s="49"/>
      <c r="AGS18" s="49"/>
      <c r="AGT18" s="67"/>
      <c r="AGU18" s="68"/>
      <c r="AGV18" s="48"/>
      <c r="AGW18" s="49"/>
      <c r="AGX18" s="49"/>
      <c r="AGY18" s="49"/>
      <c r="AGZ18" s="49"/>
      <c r="AHA18" s="49"/>
      <c r="AHB18" s="49"/>
      <c r="AHC18" s="67"/>
      <c r="AHD18" s="68"/>
      <c r="AHE18" s="48"/>
      <c r="AHF18" s="49"/>
      <c r="AHG18" s="49"/>
      <c r="AHH18" s="49"/>
      <c r="AHI18" s="49"/>
      <c r="AHJ18" s="49"/>
      <c r="AHK18" s="67"/>
      <c r="AHL18" s="68"/>
      <c r="AHM18" s="48"/>
      <c r="AHN18" s="49"/>
      <c r="AHO18" s="49"/>
      <c r="AHP18" s="49"/>
      <c r="AHQ18" s="49"/>
      <c r="AHR18" s="49"/>
      <c r="AHS18" s="67"/>
      <c r="AHT18" s="68"/>
      <c r="AHU18" s="48"/>
      <c r="AHV18" s="49"/>
      <c r="AHW18" s="49"/>
      <c r="AHX18" s="49"/>
      <c r="AHY18" s="49"/>
      <c r="AHZ18" s="49"/>
      <c r="AIA18" s="67"/>
      <c r="AIB18" s="68"/>
      <c r="AIC18" s="48"/>
      <c r="AID18" s="49"/>
      <c r="AIE18" s="49"/>
      <c r="AIF18" s="49"/>
      <c r="AIG18" s="49"/>
      <c r="AIH18" s="49"/>
      <c r="AII18" s="67"/>
      <c r="AIJ18" s="68"/>
      <c r="AIK18" s="48"/>
      <c r="AIL18" s="49"/>
      <c r="AIM18" s="49"/>
      <c r="AIN18" s="49"/>
      <c r="AIO18" s="49"/>
      <c r="AIP18" s="49"/>
      <c r="AIQ18" s="67"/>
      <c r="AIR18" s="68"/>
      <c r="AIS18" s="48"/>
      <c r="AIT18" s="49"/>
      <c r="AIU18" s="49"/>
      <c r="AIV18" s="49"/>
      <c r="AIW18" s="49"/>
      <c r="AIX18" s="49"/>
      <c r="AIY18" s="67"/>
      <c r="AIZ18" s="68"/>
      <c r="AJA18" s="48"/>
      <c r="AJB18" s="49"/>
      <c r="AJC18" s="49"/>
      <c r="AJD18" s="49"/>
      <c r="AJE18" s="49"/>
      <c r="AJF18" s="49"/>
      <c r="AJG18" s="67"/>
      <c r="AJH18" s="68"/>
      <c r="AJI18" s="54"/>
      <c r="AJJ18" s="127"/>
      <c r="AJK18" s="127"/>
      <c r="AJL18" s="127"/>
      <c r="AJM18" s="127"/>
      <c r="AJN18" s="127"/>
      <c r="AJO18" s="42"/>
      <c r="AJP18" s="43"/>
      <c r="AJQ18" s="48"/>
      <c r="AJR18" s="49"/>
      <c r="AJS18" s="49"/>
      <c r="AJT18" s="49"/>
      <c r="AJU18" s="49"/>
      <c r="AJV18" s="49"/>
      <c r="AJW18" s="42"/>
      <c r="AJX18" s="43"/>
      <c r="AJY18" s="48"/>
      <c r="AJZ18" s="49"/>
      <c r="AKA18" s="49"/>
      <c r="AKB18" s="49"/>
      <c r="AKC18" s="49"/>
      <c r="AKD18" s="49"/>
      <c r="AKE18" s="42"/>
      <c r="AKF18" s="43"/>
      <c r="AKG18" s="48"/>
      <c r="AKH18" s="49"/>
      <c r="AKI18" s="49"/>
      <c r="AKJ18" s="49"/>
      <c r="AKK18" s="49"/>
      <c r="AKL18" s="49"/>
      <c r="AKM18" s="67"/>
      <c r="AKN18" s="68"/>
      <c r="AKO18" s="48"/>
      <c r="AKP18" s="49"/>
      <c r="AKQ18" s="49"/>
      <c r="AKR18" s="49"/>
      <c r="AKS18" s="49"/>
      <c r="AKT18" s="49"/>
      <c r="AKU18" s="67"/>
      <c r="AKV18" s="68"/>
      <c r="AKW18" s="48"/>
      <c r="AKX18" s="49"/>
      <c r="AKY18" s="49"/>
      <c r="AKZ18" s="49"/>
      <c r="ALA18" s="49"/>
      <c r="ALB18" s="49"/>
      <c r="ALC18" s="67"/>
      <c r="ALD18" s="68"/>
      <c r="ALE18" s="48"/>
      <c r="ALF18" s="49"/>
      <c r="ALG18" s="49"/>
      <c r="ALH18" s="49"/>
      <c r="ALI18" s="49"/>
      <c r="ALJ18" s="49"/>
      <c r="ALK18" s="67"/>
      <c r="ALL18" s="68"/>
      <c r="ALM18" s="54"/>
      <c r="ALN18" s="127"/>
      <c r="ALO18" s="127"/>
      <c r="ALP18" s="127"/>
      <c r="ALQ18" s="127"/>
      <c r="ALR18" s="127"/>
      <c r="ALS18" s="42"/>
      <c r="ALT18" s="43"/>
      <c r="ALU18" s="54"/>
      <c r="ALV18" s="127"/>
      <c r="ALW18" s="127"/>
      <c r="ALX18" s="127"/>
      <c r="ALY18" s="127"/>
      <c r="ALZ18" s="127"/>
      <c r="AMA18" s="42"/>
      <c r="AMB18" s="43"/>
      <c r="AMC18" s="48"/>
      <c r="AMD18" s="49"/>
      <c r="AME18" s="49"/>
      <c r="AMF18" s="49"/>
      <c r="AMG18" s="49"/>
      <c r="AMH18" s="49"/>
      <c r="AMI18" s="42"/>
      <c r="AMJ18" s="43"/>
      <c r="AMK18" s="48"/>
      <c r="AML18" s="49"/>
      <c r="AMM18" s="49"/>
      <c r="AMN18" s="49"/>
      <c r="AMO18" s="49"/>
      <c r="AMP18" s="49"/>
      <c r="AMQ18" s="47"/>
      <c r="AMR18" s="43"/>
      <c r="AMS18" s="48"/>
      <c r="AMT18" s="49"/>
      <c r="AMU18" s="49"/>
      <c r="AMV18" s="49"/>
      <c r="AMW18" s="49"/>
      <c r="AMX18" s="49"/>
      <c r="AMY18" s="47"/>
      <c r="AMZ18" s="43"/>
      <c r="ANA18" s="48"/>
      <c r="ANB18" s="49"/>
      <c r="ANC18" s="49"/>
      <c r="AND18" s="49"/>
      <c r="ANE18" s="49"/>
      <c r="ANF18" s="49"/>
      <c r="ANG18" s="47"/>
      <c r="ANH18" s="43"/>
      <c r="ANI18" s="48"/>
      <c r="ANJ18" s="49"/>
      <c r="ANK18" s="49"/>
      <c r="ANL18" s="49"/>
      <c r="ANM18" s="49"/>
      <c r="ANN18" s="49"/>
      <c r="ANO18" s="47"/>
      <c r="ANP18" s="43"/>
      <c r="ANQ18" s="48"/>
      <c r="ANR18" s="49"/>
      <c r="ANS18" s="49"/>
      <c r="ANT18" s="49"/>
      <c r="ANU18" s="49"/>
      <c r="ANV18" s="49"/>
      <c r="ANW18" s="47"/>
      <c r="ANX18" s="43"/>
      <c r="ANY18" s="48"/>
      <c r="ANZ18" s="49"/>
      <c r="AOA18" s="49"/>
      <c r="AOB18" s="49"/>
      <c r="AOC18" s="49"/>
      <c r="AOD18" s="49"/>
      <c r="AOE18" s="47"/>
      <c r="AOF18" s="43"/>
      <c r="AOG18" s="48"/>
      <c r="AOH18" s="49"/>
      <c r="AOI18" s="49"/>
      <c r="AOJ18" s="49"/>
      <c r="AOK18" s="49"/>
      <c r="AOL18" s="49"/>
      <c r="AOM18" s="47"/>
      <c r="AON18" s="43"/>
      <c r="AOO18" s="48"/>
      <c r="AOP18" s="49"/>
      <c r="AOQ18" s="49"/>
      <c r="AOR18" s="49"/>
      <c r="AOS18" s="49"/>
      <c r="AOT18" s="49"/>
      <c r="AOU18" s="47"/>
      <c r="AOV18" s="43"/>
      <c r="AOW18" s="48"/>
      <c r="AOX18" s="49"/>
      <c r="AOY18" s="49"/>
      <c r="AOZ18" s="49"/>
      <c r="APA18" s="49"/>
      <c r="APB18" s="49"/>
      <c r="APC18" s="47"/>
      <c r="APD18" s="43"/>
      <c r="APE18" s="48"/>
      <c r="APF18" s="49"/>
      <c r="APG18" s="49"/>
      <c r="APH18" s="49"/>
      <c r="API18" s="49"/>
      <c r="APJ18" s="49"/>
      <c r="APK18" s="47"/>
      <c r="APL18" s="43"/>
      <c r="APM18" s="63"/>
      <c r="APN18" s="64"/>
      <c r="APO18" s="64"/>
      <c r="APP18" s="64"/>
      <c r="APQ18" s="64"/>
      <c r="APR18" s="64"/>
      <c r="APS18" s="67"/>
      <c r="APT18" s="68"/>
      <c r="APU18" s="82"/>
      <c r="APV18" s="83"/>
      <c r="APW18" s="83"/>
      <c r="APX18" s="83"/>
      <c r="APY18" s="83"/>
      <c r="APZ18" s="83"/>
      <c r="AQA18" s="67"/>
      <c r="AQB18" s="68"/>
      <c r="AQC18" s="48"/>
      <c r="AQD18" s="49"/>
      <c r="AQE18" s="49"/>
      <c r="AQF18" s="49"/>
      <c r="AQG18" s="49"/>
      <c r="AQH18" s="49"/>
      <c r="AQI18" s="67"/>
      <c r="AQJ18" s="68"/>
      <c r="AQK18" s="48"/>
      <c r="AQL18" s="49"/>
      <c r="AQM18" s="49"/>
      <c r="AQN18" s="49"/>
      <c r="AQO18" s="49"/>
      <c r="AQP18" s="49"/>
      <c r="AQQ18" s="67"/>
      <c r="AQR18" s="68"/>
      <c r="AQS18" s="48"/>
      <c r="AQT18" s="49"/>
      <c r="AQU18" s="49"/>
      <c r="AQV18" s="49"/>
      <c r="AQW18" s="49"/>
      <c r="AQX18" s="49"/>
      <c r="AQY18" s="67"/>
      <c r="AQZ18" s="68"/>
      <c r="ARA18" s="48"/>
      <c r="ARB18" s="49"/>
      <c r="ARC18" s="49"/>
      <c r="ARD18" s="49"/>
      <c r="ARE18" s="49"/>
      <c r="ARF18" s="49"/>
      <c r="ARG18" s="67"/>
      <c r="ARH18" s="68"/>
      <c r="ARI18" s="48"/>
      <c r="ARJ18" s="49"/>
      <c r="ARK18" s="49"/>
      <c r="ARL18" s="49"/>
      <c r="ARM18" s="49"/>
      <c r="ARN18" s="49"/>
      <c r="ARO18" s="67"/>
      <c r="ARP18" s="68"/>
      <c r="ARQ18" s="48"/>
      <c r="ARR18" s="49"/>
      <c r="ARS18" s="49"/>
      <c r="ART18" s="49"/>
      <c r="ARU18" s="49"/>
      <c r="ARV18" s="49"/>
      <c r="ARW18" s="67"/>
      <c r="ARX18" s="68"/>
      <c r="ARY18" s="48"/>
      <c r="ARZ18" s="49"/>
      <c r="ASA18" s="49"/>
      <c r="ASB18" s="49"/>
      <c r="ASC18" s="49"/>
      <c r="ASD18" s="49"/>
      <c r="ASE18" s="67"/>
      <c r="ASF18" s="68"/>
      <c r="ASG18" s="48"/>
      <c r="ASH18" s="49"/>
      <c r="ASI18" s="49"/>
      <c r="ASJ18" s="49"/>
      <c r="ASK18" s="49"/>
      <c r="ASL18" s="49"/>
      <c r="ASM18" s="67"/>
      <c r="ASN18" s="68"/>
      <c r="ASO18" s="48"/>
      <c r="ASP18" s="49"/>
      <c r="ASQ18" s="49"/>
      <c r="ASR18" s="49"/>
      <c r="ASS18" s="49"/>
      <c r="AST18" s="49"/>
      <c r="ASU18" s="67"/>
      <c r="ASV18" s="68"/>
      <c r="ASW18" s="63"/>
      <c r="ASX18" s="64"/>
      <c r="ASY18" s="64"/>
      <c r="ASZ18" s="64"/>
      <c r="ATA18" s="64"/>
      <c r="ATB18" s="64"/>
      <c r="ATC18" s="67"/>
      <c r="ATD18" s="68"/>
      <c r="ATE18" s="48"/>
      <c r="ATF18" s="49"/>
      <c r="ATG18" s="49"/>
      <c r="ATH18" s="49"/>
      <c r="ATI18" s="49"/>
      <c r="ATJ18" s="49"/>
      <c r="ATK18" s="67"/>
      <c r="ATL18" s="68"/>
      <c r="ATM18" s="48"/>
      <c r="ATN18" s="49"/>
      <c r="ATO18" s="49"/>
      <c r="ATP18" s="49"/>
      <c r="ATQ18" s="49"/>
      <c r="ATR18" s="49"/>
      <c r="ATS18" s="67"/>
      <c r="ATT18" s="68"/>
      <c r="ATU18" s="48"/>
      <c r="ATV18" s="49"/>
      <c r="ATW18" s="49"/>
      <c r="ATX18" s="49"/>
      <c r="ATY18" s="49"/>
      <c r="ATZ18" s="49"/>
      <c r="AUA18" s="67"/>
      <c r="AUB18" s="68"/>
      <c r="AUC18" s="48"/>
      <c r="AUD18" s="49"/>
      <c r="AUE18" s="49"/>
      <c r="AUF18" s="49"/>
      <c r="AUG18" s="49"/>
      <c r="AUH18" s="49"/>
      <c r="AUI18" s="67"/>
      <c r="AUJ18" s="68"/>
      <c r="AUK18" s="48"/>
      <c r="AUL18" s="49"/>
      <c r="AUM18" s="49"/>
      <c r="AUN18" s="49"/>
      <c r="AUO18" s="49"/>
      <c r="AUP18" s="49"/>
      <c r="AUQ18" s="67"/>
      <c r="AUR18" s="68"/>
      <c r="AUS18" s="48"/>
      <c r="AUT18" s="49"/>
      <c r="AUU18" s="49"/>
      <c r="AUV18" s="49"/>
      <c r="AUW18" s="49"/>
      <c r="AUX18" s="49"/>
      <c r="AUY18" s="67"/>
      <c r="AUZ18" s="68"/>
      <c r="AVA18" s="54"/>
      <c r="AVB18" s="127"/>
      <c r="AVC18" s="127"/>
      <c r="AVD18" s="127"/>
      <c r="AVE18" s="127"/>
      <c r="AVF18" s="127"/>
      <c r="AVG18" s="42"/>
      <c r="AVH18" s="43"/>
      <c r="AVI18" s="48"/>
      <c r="AVJ18" s="49"/>
      <c r="AVK18" s="49"/>
      <c r="AVL18" s="49"/>
      <c r="AVM18" s="49"/>
      <c r="AVN18" s="49"/>
      <c r="AVO18" s="42"/>
      <c r="AVP18" s="43"/>
      <c r="AVQ18" s="48"/>
      <c r="AVR18" s="49"/>
      <c r="AVS18" s="49"/>
      <c r="AVT18" s="49"/>
      <c r="AVU18" s="49"/>
      <c r="AVV18" s="49"/>
      <c r="AVW18" s="42"/>
      <c r="AVX18" s="43"/>
      <c r="AVY18" s="48"/>
      <c r="AVZ18" s="49"/>
      <c r="AWA18" s="49"/>
      <c r="AWB18" s="49"/>
      <c r="AWC18" s="49"/>
      <c r="AWD18" s="49"/>
      <c r="AWE18" s="42"/>
      <c r="AWF18" s="43"/>
      <c r="AWG18" s="48"/>
      <c r="AWH18" s="49"/>
      <c r="AWI18" s="49"/>
      <c r="AWJ18" s="49"/>
      <c r="AWK18" s="49"/>
      <c r="AWL18" s="49"/>
      <c r="AWM18" s="42"/>
      <c r="AWN18" s="43"/>
      <c r="AWO18" s="48"/>
      <c r="AWP18" s="49"/>
      <c r="AWQ18" s="49"/>
      <c r="AWR18" s="49"/>
      <c r="AWS18" s="49"/>
      <c r="AWT18" s="49"/>
      <c r="AWU18" s="42"/>
      <c r="AWV18" s="43"/>
      <c r="AWW18" s="48"/>
      <c r="AWX18" s="49"/>
      <c r="AWY18" s="49"/>
      <c r="AWZ18" s="49"/>
      <c r="AXA18" s="49"/>
      <c r="AXB18" s="49"/>
      <c r="AXC18" s="42"/>
      <c r="AXD18" s="101"/>
      <c r="AXE18" s="195"/>
      <c r="AXF18" s="49"/>
      <c r="AXG18" s="49"/>
      <c r="AXH18" s="49"/>
      <c r="AXI18" s="49"/>
      <c r="AXJ18" s="49"/>
      <c r="AXK18" s="42"/>
      <c r="AXL18" s="214"/>
      <c r="AXM18" s="195"/>
      <c r="AXN18" s="49"/>
      <c r="AXO18" s="49"/>
      <c r="AXP18" s="49"/>
      <c r="AXQ18" s="49"/>
      <c r="AXR18" s="49"/>
      <c r="AXS18" s="42"/>
      <c r="AXT18" s="101"/>
      <c r="AXU18" s="195"/>
      <c r="AXV18" s="49"/>
      <c r="AXW18" s="49"/>
      <c r="AXX18" s="49"/>
      <c r="AXY18" s="49"/>
      <c r="AXZ18" s="49"/>
      <c r="AYA18" s="42"/>
      <c r="AYB18" s="101"/>
      <c r="AYC18" s="195"/>
      <c r="AYD18" s="49"/>
      <c r="AYE18" s="49"/>
      <c r="AYF18" s="49"/>
      <c r="AYG18" s="49"/>
      <c r="AYH18" s="49"/>
      <c r="AYI18" s="42"/>
      <c r="AYJ18" s="101"/>
      <c r="AYK18" s="195"/>
      <c r="AYL18" s="49"/>
      <c r="AYM18" s="49"/>
      <c r="AYN18" s="49"/>
      <c r="AYO18" s="49"/>
      <c r="AYP18" s="49"/>
      <c r="AYQ18" s="42"/>
      <c r="AYR18" s="214"/>
      <c r="AYS18" s="195"/>
      <c r="AYT18" s="49"/>
      <c r="AYU18" s="49"/>
      <c r="AYV18" s="49"/>
      <c r="AYW18" s="49"/>
      <c r="AYX18" s="49"/>
      <c r="AYY18" s="42"/>
      <c r="AYZ18" s="101"/>
      <c r="AZA18" s="195"/>
      <c r="AZB18" s="49"/>
      <c r="AZC18" s="49"/>
      <c r="AZD18" s="49"/>
      <c r="AZE18" s="49"/>
      <c r="AZF18" s="49"/>
      <c r="AZG18" s="42"/>
      <c r="AZH18" s="101"/>
      <c r="AZI18" s="48"/>
      <c r="AZJ18" s="49"/>
      <c r="AZK18" s="49"/>
      <c r="AZL18" s="49"/>
      <c r="AZM18" s="49"/>
      <c r="AZN18" s="49"/>
      <c r="AZO18" s="42"/>
      <c r="AZP18" s="43"/>
      <c r="AZQ18" s="48"/>
      <c r="AZR18" s="49"/>
      <c r="AZS18" s="49"/>
      <c r="AZT18" s="49"/>
      <c r="AZU18" s="49"/>
      <c r="AZV18" s="49"/>
      <c r="AZW18" s="42"/>
      <c r="AZX18" s="43"/>
      <c r="AZY18" s="48"/>
      <c r="AZZ18" s="49"/>
      <c r="BAA18" s="49"/>
      <c r="BAB18" s="49"/>
      <c r="BAC18" s="49"/>
      <c r="BAD18" s="49"/>
      <c r="BAE18" s="42"/>
      <c r="BAF18" s="43"/>
      <c r="BAG18" s="48"/>
      <c r="BAH18" s="49"/>
      <c r="BAI18" s="49"/>
      <c r="BAJ18" s="49"/>
      <c r="BAK18" s="49"/>
      <c r="BAL18" s="49"/>
      <c r="BAM18" s="42"/>
      <c r="BAN18" s="43"/>
      <c r="BAO18" s="82"/>
      <c r="BAP18" s="83"/>
      <c r="BAQ18" s="83"/>
      <c r="BAR18" s="83"/>
      <c r="BAS18" s="83"/>
      <c r="BAT18" s="83"/>
      <c r="BAU18" s="42"/>
      <c r="BAV18" s="43"/>
      <c r="BAW18" s="48"/>
      <c r="BAX18" s="49"/>
      <c r="BAY18" s="49"/>
      <c r="BAZ18" s="49"/>
      <c r="BBA18" s="49"/>
      <c r="BBB18" s="49"/>
      <c r="BBC18" s="42"/>
      <c r="BBD18" s="43"/>
      <c r="BBE18" s="48"/>
      <c r="BBF18" s="49"/>
      <c r="BBG18" s="49"/>
      <c r="BBH18" s="49"/>
      <c r="BBI18" s="49"/>
      <c r="BBJ18" s="49"/>
      <c r="BBK18" s="42"/>
      <c r="BBL18" s="43"/>
      <c r="BBM18" s="48"/>
      <c r="BBN18" s="49"/>
      <c r="BBO18" s="49"/>
      <c r="BBP18" s="49"/>
      <c r="BBQ18" s="49"/>
      <c r="BBR18" s="49"/>
      <c r="BBS18" s="42"/>
      <c r="BBT18" s="43"/>
      <c r="BBU18" s="48"/>
      <c r="BBV18" s="49"/>
      <c r="BBW18" s="49"/>
      <c r="BBX18" s="49"/>
      <c r="BBY18" s="49"/>
      <c r="BBZ18" s="49"/>
      <c r="BCA18" s="42"/>
      <c r="BCB18" s="43"/>
      <c r="BCC18" s="49"/>
      <c r="BCD18" s="49"/>
      <c r="BCE18" s="49"/>
      <c r="BCF18" s="49"/>
      <c r="BCG18" s="49"/>
      <c r="BCI18" s="42"/>
      <c r="BCJ18" s="43"/>
      <c r="BCK18" s="48"/>
      <c r="BCL18" s="49"/>
      <c r="BCM18" s="49"/>
      <c r="BCN18" s="49"/>
      <c r="BCO18" s="49"/>
      <c r="BCP18" s="49"/>
      <c r="BCQ18" s="42"/>
      <c r="BCR18" s="43"/>
      <c r="BCS18" s="48"/>
      <c r="BCT18" s="49"/>
      <c r="BCU18" s="49"/>
      <c r="BCV18" s="49"/>
      <c r="BCW18" s="49"/>
      <c r="BCX18" s="49"/>
      <c r="BCY18" s="42"/>
      <c r="BCZ18" s="43"/>
      <c r="BDA18" s="48"/>
      <c r="BDB18" s="49"/>
      <c r="BDC18" s="49"/>
      <c r="BDD18" s="49"/>
      <c r="BDE18" s="49"/>
      <c r="BDF18" s="49"/>
      <c r="BDG18" s="42"/>
      <c r="BDH18" s="43"/>
      <c r="BDI18" s="48"/>
      <c r="BDJ18" s="49"/>
      <c r="BDK18" s="49"/>
      <c r="BDL18" s="49"/>
      <c r="BDM18" s="49"/>
      <c r="BDN18" s="49"/>
      <c r="BDO18" s="42"/>
      <c r="BDP18" s="43"/>
      <c r="BDQ18" s="48"/>
      <c r="BDR18" s="49"/>
      <c r="BDS18" s="49"/>
      <c r="BDT18" s="49"/>
      <c r="BDU18" s="49"/>
      <c r="BDV18" s="49"/>
      <c r="BDW18" s="42"/>
      <c r="BDX18" s="43"/>
      <c r="BDY18" s="48"/>
      <c r="BDZ18" s="49"/>
      <c r="BEA18" s="49"/>
      <c r="BEB18" s="49"/>
      <c r="BEC18" s="49"/>
      <c r="BED18" s="49"/>
      <c r="BEE18" s="42"/>
      <c r="BEF18" s="43"/>
      <c r="BEG18" s="48"/>
      <c r="BEH18" s="49"/>
      <c r="BEI18" s="49"/>
      <c r="BEJ18" s="49"/>
      <c r="BEK18" s="49"/>
      <c r="BEL18" s="49"/>
      <c r="BEM18" s="42"/>
      <c r="BEN18" s="43"/>
      <c r="BEO18" s="48"/>
      <c r="BEP18" s="49"/>
      <c r="BEQ18" s="49"/>
      <c r="BER18" s="49"/>
      <c r="BES18" s="49"/>
      <c r="BET18" s="49"/>
      <c r="BEU18" s="42"/>
      <c r="BEV18" s="43"/>
      <c r="BEW18" s="48"/>
      <c r="BEX18" s="49"/>
      <c r="BEY18" s="49"/>
      <c r="BEZ18" s="49"/>
      <c r="BFA18" s="49"/>
      <c r="BFB18" s="49"/>
      <c r="BFC18" s="42"/>
      <c r="BFD18" s="43"/>
      <c r="BFE18" s="63"/>
      <c r="BFF18" s="64"/>
      <c r="BFG18" s="64"/>
      <c r="BFH18" s="64"/>
      <c r="BFI18" s="64"/>
      <c r="BFJ18" s="64"/>
      <c r="BFK18" s="67"/>
      <c r="BFL18" s="68"/>
      <c r="BFM18" s="48"/>
      <c r="BFN18" s="49"/>
      <c r="BFO18" s="49"/>
      <c r="BFP18" s="49"/>
      <c r="BFQ18" s="49"/>
      <c r="BFR18" s="49"/>
      <c r="BFS18" s="67"/>
      <c r="BFT18" s="68"/>
      <c r="BFU18" s="48"/>
      <c r="BFV18" s="49"/>
      <c r="BFW18" s="49"/>
      <c r="BFX18" s="49"/>
      <c r="BFY18" s="49"/>
      <c r="BFZ18" s="49"/>
      <c r="BGA18" s="67"/>
      <c r="BGB18" s="68"/>
      <c r="BGC18" s="48"/>
      <c r="BGD18" s="49"/>
      <c r="BGE18" s="49"/>
      <c r="BGF18" s="49"/>
      <c r="BGG18" s="49"/>
      <c r="BGH18" s="49"/>
      <c r="BGI18" s="67"/>
      <c r="BGJ18" s="68"/>
      <c r="BGK18" s="48"/>
      <c r="BGL18" s="49"/>
      <c r="BGM18" s="49"/>
      <c r="BGN18" s="49"/>
      <c r="BGO18" s="49"/>
      <c r="BGP18" s="49"/>
      <c r="BGQ18" s="67"/>
      <c r="BGR18" s="68"/>
      <c r="BGS18" s="48"/>
      <c r="BGT18" s="49"/>
      <c r="BGU18" s="49"/>
      <c r="BGV18" s="49"/>
      <c r="BGW18" s="49"/>
      <c r="BGX18" s="49"/>
      <c r="BGY18" s="67"/>
      <c r="BGZ18" s="68"/>
      <c r="BHA18" s="63"/>
      <c r="BHB18" s="64"/>
      <c r="BHC18" s="64"/>
      <c r="BHD18" s="64"/>
      <c r="BHE18" s="64"/>
      <c r="BHF18" s="64"/>
      <c r="BHG18" s="67"/>
      <c r="BHH18" s="68"/>
      <c r="BHI18" s="48"/>
      <c r="BHJ18" s="49"/>
      <c r="BHK18" s="49"/>
      <c r="BHL18" s="49"/>
      <c r="BHM18" s="49"/>
      <c r="BHN18" s="49"/>
      <c r="BHO18" s="67"/>
      <c r="BHP18" s="184"/>
      <c r="BHQ18" s="244"/>
      <c r="BHR18" s="64"/>
      <c r="BHS18" s="64"/>
      <c r="BHT18" s="64"/>
      <c r="BHU18" s="64"/>
      <c r="BHV18" s="64"/>
      <c r="BHW18" s="67"/>
      <c r="BHX18" s="211"/>
      <c r="BHY18" s="244"/>
      <c r="BHZ18" s="64"/>
      <c r="BIA18" s="64"/>
      <c r="BIB18" s="64"/>
      <c r="BIC18" s="64"/>
      <c r="BID18" s="64"/>
      <c r="BIE18" s="67"/>
      <c r="BIF18" s="184"/>
      <c r="BIG18" s="195"/>
      <c r="BIH18" s="49"/>
      <c r="BII18" s="49"/>
      <c r="BIJ18" s="49"/>
      <c r="BIK18" s="49"/>
      <c r="BIL18" s="49"/>
      <c r="BIM18" s="67"/>
      <c r="BIN18" s="184"/>
      <c r="BIO18" s="195"/>
      <c r="BIP18" s="49"/>
      <c r="BIQ18" s="49"/>
      <c r="BIR18" s="49"/>
      <c r="BIS18" s="49"/>
      <c r="BIT18" s="49"/>
      <c r="BIU18" s="67"/>
      <c r="BIV18" s="211"/>
      <c r="BIW18" s="195"/>
      <c r="BIX18" s="49"/>
      <c r="BIY18" s="49"/>
      <c r="BIZ18" s="49"/>
      <c r="BJA18" s="49"/>
      <c r="BJB18" s="49"/>
      <c r="BJC18" s="67"/>
      <c r="BJD18" s="211"/>
      <c r="BJE18" s="195"/>
      <c r="BJF18" s="49"/>
      <c r="BJG18" s="49"/>
      <c r="BJH18" s="49"/>
      <c r="BJI18" s="49"/>
      <c r="BJJ18" s="49"/>
      <c r="BJK18" s="67"/>
      <c r="BJL18" s="211"/>
      <c r="BJM18" s="195"/>
      <c r="BJN18" s="49"/>
      <c r="BJO18" s="49"/>
      <c r="BJP18" s="49"/>
      <c r="BJQ18" s="49"/>
      <c r="BJR18" s="49"/>
      <c r="BJS18" s="67"/>
      <c r="BJT18" s="184"/>
      <c r="BJU18" s="195"/>
      <c r="BJV18" s="49"/>
      <c r="BJW18" s="49"/>
      <c r="BJX18" s="49"/>
      <c r="BJY18" s="49"/>
      <c r="BJZ18" s="49"/>
      <c r="BKA18" s="67"/>
      <c r="BKB18" s="184"/>
      <c r="BKC18" s="195"/>
      <c r="BKD18" s="49"/>
      <c r="BKE18" s="49"/>
      <c r="BKF18" s="49"/>
      <c r="BKG18" s="49"/>
      <c r="BKH18" s="49"/>
      <c r="BKI18" s="67"/>
      <c r="BKJ18" s="184"/>
      <c r="BKK18" s="244"/>
      <c r="BKL18" s="64"/>
      <c r="BKM18" s="64"/>
      <c r="BKN18" s="64"/>
      <c r="BKO18" s="64"/>
      <c r="BKP18" s="64"/>
      <c r="BKQ18" s="67"/>
      <c r="BKR18" s="184"/>
      <c r="BKS18" s="195"/>
      <c r="BKT18" s="49"/>
      <c r="BKU18" s="49"/>
      <c r="BKV18" s="49"/>
      <c r="BKW18" s="49"/>
      <c r="BKX18" s="49"/>
      <c r="BKY18" s="67"/>
      <c r="BKZ18" s="211"/>
      <c r="BLA18" s="244"/>
      <c r="BLB18" s="64"/>
      <c r="BLC18" s="64"/>
      <c r="BLD18" s="64"/>
      <c r="BLE18" s="64"/>
      <c r="BLF18" s="64"/>
      <c r="BLG18" s="67"/>
      <c r="BLH18" s="211"/>
      <c r="BLI18" s="244"/>
      <c r="BLJ18" s="64"/>
      <c r="BLK18" s="64"/>
      <c r="BLL18" s="64"/>
      <c r="BLM18" s="64"/>
      <c r="BLN18" s="64"/>
      <c r="BLO18" s="67"/>
      <c r="BLP18" s="184"/>
      <c r="BLQ18" s="244"/>
      <c r="BLR18" s="64"/>
      <c r="BLS18" s="64"/>
      <c r="BLT18" s="64"/>
      <c r="BLU18" s="64"/>
      <c r="BLV18" s="64"/>
      <c r="BLW18" s="67"/>
      <c r="BLX18" s="184"/>
      <c r="BLY18" s="63"/>
      <c r="BLZ18" s="64"/>
      <c r="BMA18" s="64"/>
      <c r="BMB18" s="64"/>
      <c r="BMC18" s="64"/>
      <c r="BMD18" s="64"/>
      <c r="BME18" s="67"/>
      <c r="BMF18" s="68"/>
      <c r="BMG18" s="63"/>
      <c r="BMH18" s="64"/>
      <c r="BMI18" s="64"/>
      <c r="BMJ18" s="64"/>
      <c r="BMK18" s="64"/>
      <c r="BML18" s="64"/>
      <c r="BMM18" s="67"/>
      <c r="BMN18" s="68"/>
      <c r="BMO18" s="63"/>
      <c r="BMP18" s="64"/>
      <c r="BMQ18" s="64"/>
      <c r="BMR18" s="64"/>
      <c r="BMS18" s="64"/>
      <c r="BMT18" s="64"/>
      <c r="BMU18" s="67"/>
      <c r="BMV18" s="68"/>
      <c r="BMW18" s="63"/>
      <c r="BMX18" s="64"/>
      <c r="BMY18" s="64"/>
      <c r="BMZ18" s="64"/>
      <c r="BNA18" s="64"/>
      <c r="BNB18" s="64"/>
      <c r="BNC18" s="67"/>
      <c r="BND18" s="68"/>
      <c r="BNE18" s="63"/>
      <c r="BNF18" s="64"/>
      <c r="BNG18" s="64"/>
      <c r="BNH18" s="64"/>
      <c r="BNI18" s="64"/>
      <c r="BNJ18" s="64"/>
      <c r="BNK18" s="67"/>
      <c r="BNL18" s="68"/>
      <c r="BNM18" s="54"/>
      <c r="BNN18" s="127"/>
      <c r="BNO18" s="127"/>
      <c r="BNP18" s="127"/>
      <c r="BNQ18" s="127"/>
      <c r="BNR18" s="127"/>
      <c r="BNS18" s="67"/>
      <c r="BNT18" s="68"/>
      <c r="BNU18" s="63"/>
      <c r="BNV18" s="64"/>
      <c r="BNW18" s="64"/>
      <c r="BNX18" s="64"/>
      <c r="BNY18" s="64"/>
      <c r="BNZ18" s="64"/>
      <c r="BOA18" s="67"/>
      <c r="BOB18" s="184"/>
      <c r="BOC18" s="244"/>
      <c r="BOD18" s="64"/>
      <c r="BOE18" s="64"/>
      <c r="BOF18" s="64"/>
      <c r="BOG18" s="64"/>
      <c r="BOH18" s="64"/>
      <c r="BOI18" s="67"/>
      <c r="BOJ18" s="184"/>
      <c r="BOK18" s="63"/>
      <c r="BOL18" s="64"/>
      <c r="BOM18" s="64"/>
      <c r="BON18" s="64"/>
      <c r="BOO18" s="64"/>
      <c r="BOP18" s="64"/>
      <c r="BOQ18" s="67"/>
      <c r="BOR18" s="68"/>
      <c r="BOS18" s="63"/>
      <c r="BOT18" s="64"/>
      <c r="BOU18" s="64"/>
      <c r="BOV18" s="64"/>
      <c r="BOW18" s="64"/>
      <c r="BOX18" s="64"/>
      <c r="BOY18" s="67"/>
      <c r="BOZ18" s="68"/>
      <c r="BPA18" s="63"/>
      <c r="BPB18" s="64"/>
      <c r="BPC18" s="64"/>
      <c r="BPD18" s="64"/>
      <c r="BPE18" s="64"/>
      <c r="BPF18" s="64"/>
      <c r="BPG18" s="67"/>
      <c r="BPH18" s="68"/>
      <c r="BPI18" s="63"/>
      <c r="BPJ18" s="64"/>
      <c r="BPK18" s="64"/>
      <c r="BPL18" s="64"/>
      <c r="BPM18" s="64"/>
      <c r="BPN18" s="64"/>
      <c r="BPO18" s="67"/>
      <c r="BPP18" s="68"/>
      <c r="BPQ18" s="63"/>
      <c r="BPR18" s="64"/>
      <c r="BPS18" s="64"/>
      <c r="BPT18" s="64"/>
      <c r="BPU18" s="64"/>
      <c r="BPV18" s="64"/>
      <c r="BPW18" s="67"/>
      <c r="BPX18" s="68"/>
      <c r="BPY18" s="63"/>
      <c r="BPZ18" s="64"/>
      <c r="BQA18" s="64"/>
      <c r="BQB18" s="64"/>
      <c r="BQC18" s="64"/>
      <c r="BQD18" s="64"/>
      <c r="BQE18" s="67"/>
      <c r="BQF18" s="68"/>
      <c r="BQG18" s="63"/>
      <c r="BQH18" s="64"/>
      <c r="BQI18" s="64"/>
      <c r="BQJ18" s="64"/>
      <c r="BQK18" s="64"/>
      <c r="BQL18" s="64"/>
      <c r="BQM18" s="67"/>
      <c r="BQN18" s="68"/>
      <c r="BQO18" s="63"/>
      <c r="BQP18" s="64"/>
      <c r="BQQ18" s="64"/>
      <c r="BQR18" s="64"/>
      <c r="BQS18" s="64"/>
      <c r="BQT18" s="64"/>
      <c r="BQU18" s="67"/>
      <c r="BQV18" s="68"/>
      <c r="BQW18" s="63"/>
      <c r="BQX18" s="64"/>
      <c r="BQY18" s="64"/>
      <c r="BQZ18" s="64"/>
      <c r="BRA18" s="64"/>
      <c r="BRB18" s="64"/>
      <c r="BRC18" s="67"/>
      <c r="BRD18" s="68"/>
      <c r="BRE18" s="63"/>
      <c r="BRF18" s="64"/>
      <c r="BRG18" s="64"/>
      <c r="BRH18" s="64"/>
      <c r="BRI18" s="64"/>
      <c r="BRJ18" s="64"/>
      <c r="BRK18" s="67"/>
      <c r="BRL18" s="68"/>
      <c r="BRM18" s="63"/>
      <c r="BRN18" s="64"/>
      <c r="BRO18" s="64"/>
      <c r="BRP18" s="64"/>
      <c r="BRQ18" s="64"/>
      <c r="BRR18" s="64"/>
      <c r="BRS18" s="67"/>
      <c r="BRT18" s="68"/>
      <c r="BRU18" s="63"/>
      <c r="BRV18" s="64"/>
      <c r="BRW18" s="64"/>
      <c r="BRX18" s="64"/>
      <c r="BRY18" s="64"/>
      <c r="BRZ18" s="64"/>
      <c r="BSA18" s="67"/>
      <c r="BSB18" s="68"/>
      <c r="BSC18" s="63"/>
      <c r="BSD18" s="64"/>
      <c r="BSE18" s="64"/>
      <c r="BSF18" s="64"/>
      <c r="BSG18" s="64"/>
      <c r="BSH18" s="64"/>
      <c r="BSI18" s="67"/>
      <c r="BSJ18" s="68"/>
      <c r="BSK18" s="63"/>
      <c r="BSL18" s="64"/>
      <c r="BSM18" s="64"/>
      <c r="BSN18" s="64"/>
      <c r="BSO18" s="64"/>
      <c r="BSP18" s="68"/>
      <c r="BSQ18" s="265"/>
      <c r="BSR18" s="68"/>
      <c r="BSS18" s="63"/>
      <c r="BST18" s="64"/>
      <c r="BSU18" s="64"/>
      <c r="BSV18" s="64"/>
      <c r="BSW18" s="64"/>
      <c r="BSX18" s="64"/>
      <c r="BSY18" s="67"/>
      <c r="BSZ18" s="68"/>
      <c r="BTA18" s="63"/>
      <c r="BTB18" s="64"/>
      <c r="BTC18" s="64"/>
      <c r="BTD18" s="64"/>
      <c r="BTE18" s="64"/>
      <c r="BTF18" s="64"/>
      <c r="BTG18" s="67"/>
      <c r="BTH18" s="68"/>
      <c r="BTI18" s="63"/>
      <c r="BTJ18" s="64"/>
      <c r="BTK18" s="64"/>
      <c r="BTL18" s="64"/>
      <c r="BTM18" s="64"/>
      <c r="BTN18" s="64"/>
      <c r="BTO18" s="67"/>
      <c r="BTP18" s="68"/>
      <c r="BTQ18" s="63"/>
      <c r="BTR18" s="64"/>
      <c r="BTS18" s="64"/>
      <c r="BTT18" s="64"/>
      <c r="BTU18" s="64"/>
      <c r="BTV18" s="64"/>
      <c r="BTW18" s="67"/>
      <c r="BTX18" s="184"/>
      <c r="BTY18" s="244"/>
      <c r="BTZ18" s="64"/>
      <c r="BUA18" s="64"/>
      <c r="BUB18" s="64"/>
      <c r="BUC18" s="64"/>
      <c r="BUD18" s="64"/>
      <c r="BUE18" s="67"/>
      <c r="BUF18" s="184"/>
      <c r="BUG18" s="244"/>
      <c r="BUH18" s="64"/>
      <c r="BUI18" s="64"/>
      <c r="BUJ18" s="64"/>
      <c r="BUK18" s="64"/>
      <c r="BUL18" s="64"/>
      <c r="BUM18" s="67"/>
      <c r="BUN18" s="211"/>
      <c r="BUO18" s="244"/>
      <c r="BUP18" s="64"/>
      <c r="BUQ18" s="64"/>
      <c r="BUR18" s="64"/>
      <c r="BUS18" s="64"/>
      <c r="BUT18" s="64"/>
      <c r="BUU18" s="67"/>
      <c r="BUV18" s="211"/>
      <c r="BUW18" s="244"/>
      <c r="BUX18" s="64"/>
      <c r="BUY18" s="64"/>
      <c r="BUZ18" s="64"/>
      <c r="BVA18" s="64"/>
      <c r="BVB18" s="64"/>
      <c r="BVC18" s="67"/>
      <c r="BVD18" s="211"/>
      <c r="BVE18" s="244"/>
      <c r="BVF18" s="64"/>
      <c r="BVG18" s="64"/>
      <c r="BVH18" s="64"/>
      <c r="BVI18" s="64"/>
      <c r="BVJ18" s="64"/>
      <c r="BVK18" s="67"/>
      <c r="BVL18" s="184"/>
      <c r="BVM18" s="244"/>
      <c r="BVN18" s="64"/>
      <c r="BVO18" s="64"/>
      <c r="BVP18" s="64"/>
      <c r="BVQ18" s="64"/>
      <c r="BVR18" s="64"/>
      <c r="BVS18" s="67"/>
      <c r="BVT18" s="211"/>
      <c r="BVU18" s="244"/>
      <c r="BVV18" s="64"/>
      <c r="BVW18" s="64"/>
      <c r="BVX18" s="64"/>
      <c r="BVY18" s="64"/>
      <c r="BVZ18" s="64"/>
      <c r="BWA18" s="67"/>
      <c r="BWB18" s="184"/>
      <c r="BWC18" s="244"/>
      <c r="BWD18" s="64"/>
      <c r="BWE18" s="64"/>
      <c r="BWF18" s="64"/>
      <c r="BWG18" s="64"/>
      <c r="BWH18" s="64"/>
      <c r="BWI18" s="67"/>
      <c r="BWJ18" s="184"/>
      <c r="BWK18" s="244"/>
      <c r="BWL18" s="64"/>
      <c r="BWM18" s="64"/>
      <c r="BWN18" s="64"/>
      <c r="BWO18" s="64"/>
      <c r="BWP18" s="64"/>
      <c r="BWQ18" s="67"/>
      <c r="BWR18" s="211"/>
      <c r="BWS18" s="244"/>
      <c r="BWT18" s="64"/>
      <c r="BWU18" s="64"/>
      <c r="BWV18" s="64"/>
      <c r="BWW18" s="64"/>
      <c r="BWX18" s="64"/>
      <c r="BWY18" s="67"/>
      <c r="BWZ18" s="211"/>
      <c r="BXA18" s="244"/>
      <c r="BXB18" s="64"/>
      <c r="BXC18" s="64"/>
      <c r="BXD18" s="64"/>
      <c r="BXE18" s="64"/>
      <c r="BXF18" s="64"/>
      <c r="BXG18" s="67"/>
      <c r="BXH18" s="211"/>
      <c r="BXI18" s="244"/>
      <c r="BXJ18" s="64"/>
      <c r="BXK18" s="64"/>
      <c r="BXL18" s="64"/>
      <c r="BXM18" s="64"/>
      <c r="BXN18" s="64"/>
      <c r="BXO18" s="67"/>
      <c r="BXP18" s="184"/>
      <c r="BXQ18" s="244"/>
      <c r="BXR18" s="64"/>
      <c r="BXS18" s="64"/>
      <c r="BXT18" s="64"/>
      <c r="BXU18" s="64"/>
      <c r="BXV18" s="64"/>
      <c r="BXW18" s="67"/>
      <c r="BXX18" s="184"/>
      <c r="BXY18" s="244"/>
      <c r="BXZ18" s="64"/>
      <c r="BYA18" s="64"/>
      <c r="BYB18" s="64"/>
      <c r="BYC18" s="64"/>
      <c r="BYD18" s="64"/>
      <c r="BYE18" s="67"/>
      <c r="BYF18" s="211"/>
      <c r="BYG18" s="244"/>
      <c r="BYH18" s="64"/>
      <c r="BYI18" s="64"/>
      <c r="BYJ18" s="64"/>
      <c r="BYK18" s="64"/>
      <c r="BYL18" s="64"/>
      <c r="BYM18" s="67"/>
      <c r="BYN18" s="184"/>
      <c r="BYO18" s="244"/>
      <c r="BYP18" s="64"/>
      <c r="BYQ18" s="64"/>
      <c r="BYR18" s="64"/>
      <c r="BYS18" s="64"/>
      <c r="BYT18" s="64"/>
      <c r="BYU18" s="67"/>
      <c r="BYV18" s="211"/>
      <c r="BYW18" s="244"/>
      <c r="BYX18" s="64"/>
      <c r="BYY18" s="64"/>
      <c r="BYZ18" s="64"/>
      <c r="BZA18" s="64"/>
      <c r="BZB18" s="64"/>
      <c r="BZC18" s="67"/>
      <c r="BZD18" s="184"/>
      <c r="BZE18" s="244"/>
      <c r="BZF18" s="64"/>
      <c r="BZG18" s="64"/>
      <c r="BZH18" s="64"/>
      <c r="BZI18" s="64"/>
      <c r="BZJ18" s="64"/>
      <c r="BZK18" s="67"/>
      <c r="BZL18" s="184"/>
      <c r="BZM18" s="244"/>
      <c r="BZN18" s="64"/>
      <c r="BZO18" s="64"/>
      <c r="BZP18" s="64"/>
      <c r="BZQ18" s="64"/>
      <c r="BZR18" s="211"/>
      <c r="BZS18" s="265"/>
      <c r="BZT18" s="68"/>
      <c r="BZU18" s="63"/>
      <c r="BZV18" s="64"/>
      <c r="BZW18" s="64"/>
      <c r="BZX18" s="64"/>
      <c r="BZY18" s="64"/>
      <c r="BZZ18" s="64"/>
      <c r="CAA18" s="67"/>
      <c r="CAB18" s="68"/>
      <c r="CAC18" s="63"/>
      <c r="CAD18" s="64"/>
      <c r="CAE18" s="64"/>
      <c r="CAF18" s="64"/>
      <c r="CAG18" s="64"/>
      <c r="CAH18" s="64"/>
      <c r="CAI18" s="67"/>
      <c r="CAJ18" s="68"/>
      <c r="CAK18" s="48"/>
      <c r="CAL18" s="49"/>
      <c r="CAM18" s="49"/>
      <c r="CAN18" s="49"/>
      <c r="CAO18" s="49"/>
      <c r="CAP18" s="49"/>
      <c r="CAQ18" s="67"/>
      <c r="CAR18" s="184"/>
      <c r="CAS18" s="244"/>
      <c r="CAT18" s="64"/>
      <c r="CAU18" s="64"/>
      <c r="CAV18" s="64"/>
      <c r="CAW18" s="64"/>
      <c r="CAX18" s="64"/>
      <c r="CAY18" s="67"/>
      <c r="CAZ18" s="211"/>
      <c r="CBA18" s="244"/>
      <c r="CBB18" s="64"/>
      <c r="CBC18" s="64"/>
      <c r="CBD18" s="64"/>
      <c r="CBE18" s="64"/>
      <c r="CBF18" s="64"/>
      <c r="CBG18" s="67"/>
      <c r="CBH18" s="211"/>
      <c r="CBI18" s="244"/>
      <c r="CBJ18" s="64"/>
      <c r="CBK18" s="64"/>
      <c r="CBL18" s="64"/>
      <c r="CBM18" s="64"/>
      <c r="CBN18" s="64"/>
      <c r="CBO18" s="67"/>
      <c r="CBP18" s="184"/>
      <c r="CBQ18" s="63"/>
      <c r="CBR18" s="64"/>
      <c r="CBS18" s="64"/>
      <c r="CBT18" s="64"/>
      <c r="CBU18" s="64"/>
      <c r="CBV18" s="64"/>
      <c r="CBW18" s="67"/>
      <c r="CBX18" s="68"/>
      <c r="CBY18" s="63"/>
      <c r="CBZ18" s="64"/>
      <c r="CCA18" s="64"/>
      <c r="CCB18" s="64"/>
      <c r="CCC18" s="64"/>
      <c r="CCD18" s="64"/>
      <c r="CCE18" s="67"/>
      <c r="CCF18" s="68"/>
      <c r="CCG18" s="63"/>
      <c r="CCH18" s="64"/>
      <c r="CCI18" s="64"/>
      <c r="CCJ18" s="64"/>
      <c r="CCK18" s="64"/>
      <c r="CCL18" s="64"/>
      <c r="CCM18" s="67"/>
      <c r="CCN18" s="68"/>
      <c r="CCO18" s="63"/>
      <c r="CCP18" s="64"/>
      <c r="CCQ18" s="64"/>
      <c r="CCR18" s="64"/>
      <c r="CCS18" s="64"/>
      <c r="CCT18" s="64"/>
      <c r="CCU18" s="67"/>
      <c r="CCV18" s="68"/>
      <c r="CCW18" s="63"/>
      <c r="CCX18" s="64"/>
      <c r="CCY18" s="64"/>
      <c r="CCZ18" s="64"/>
      <c r="CDA18" s="64"/>
      <c r="CDB18" s="64"/>
      <c r="CDC18" s="67"/>
      <c r="CDD18" s="68"/>
      <c r="CDE18" s="63"/>
      <c r="CDF18" s="64"/>
      <c r="CDG18" s="64"/>
      <c r="CDH18" s="64"/>
      <c r="CDI18" s="64"/>
      <c r="CDJ18" s="64"/>
      <c r="CDK18" s="67"/>
      <c r="CDL18" s="68"/>
      <c r="CDM18" s="63"/>
      <c r="CDN18" s="64"/>
      <c r="CDO18" s="64"/>
      <c r="CDP18" s="64"/>
      <c r="CDQ18" s="49"/>
      <c r="CDR18" s="64"/>
      <c r="CDS18" s="67"/>
      <c r="CDT18" s="68"/>
      <c r="CDU18" s="63"/>
      <c r="CDV18" s="64"/>
      <c r="CDW18" s="64"/>
      <c r="CDX18" s="64"/>
      <c r="CDY18" s="64"/>
      <c r="CDZ18" s="64"/>
      <c r="CEA18" s="67"/>
      <c r="CEB18" s="68"/>
      <c r="CEC18" s="63"/>
      <c r="CED18" s="64"/>
      <c r="CEE18" s="64"/>
      <c r="CEF18" s="64"/>
      <c r="CEG18" s="64"/>
      <c r="CEH18" s="64"/>
      <c r="CEI18" s="67"/>
      <c r="CEJ18" s="68"/>
      <c r="CEK18" s="63"/>
      <c r="CEL18" s="64"/>
      <c r="CEM18" s="64"/>
      <c r="CEN18" s="64"/>
      <c r="CEO18" s="64"/>
      <c r="CEP18" s="64"/>
      <c r="CEQ18" s="67"/>
      <c r="CER18" s="68"/>
      <c r="CES18" s="63"/>
      <c r="CET18" s="64"/>
      <c r="CEU18" s="64"/>
      <c r="CEV18" s="64"/>
      <c r="CEW18" s="64"/>
      <c r="CEX18" s="64"/>
      <c r="CEY18" s="67"/>
      <c r="CEZ18" s="68"/>
      <c r="CFA18" s="63"/>
      <c r="CFB18" s="64"/>
      <c r="CFC18" s="64"/>
      <c r="CFD18" s="64"/>
      <c r="CFE18" s="64"/>
      <c r="CFF18" s="64"/>
      <c r="CFG18" s="67"/>
      <c r="CFH18" s="68"/>
      <c r="CFI18" s="63"/>
      <c r="CFJ18" s="64"/>
      <c r="CFK18" s="64"/>
      <c r="CFL18" s="64"/>
      <c r="CFM18" s="64"/>
      <c r="CFN18" s="64"/>
      <c r="CFO18" s="67"/>
      <c r="CFP18" s="68"/>
      <c r="CFQ18" s="63"/>
      <c r="CFR18" s="64"/>
      <c r="CFS18" s="64"/>
      <c r="CFT18" s="64"/>
      <c r="CFU18" s="64"/>
      <c r="CFV18" s="64"/>
      <c r="CFW18" s="67"/>
      <c r="CFX18" s="68"/>
      <c r="CFY18" s="63"/>
      <c r="CFZ18" s="64"/>
      <c r="CGA18" s="64"/>
      <c r="CGB18" s="64"/>
      <c r="CGC18" s="64"/>
      <c r="CGD18" s="64"/>
      <c r="CGE18" s="67"/>
      <c r="CGF18" s="68"/>
      <c r="CGG18" s="63"/>
      <c r="CGH18" s="64"/>
      <c r="CGI18" s="64"/>
      <c r="CGJ18" s="64"/>
      <c r="CGK18" s="64"/>
      <c r="CGL18" s="64"/>
      <c r="CGM18" s="67"/>
      <c r="CGN18" s="68"/>
      <c r="CGO18" s="48"/>
      <c r="CGP18" s="49"/>
      <c r="CGQ18" s="49"/>
      <c r="CGR18" s="49"/>
      <c r="CGS18" s="49"/>
      <c r="CGT18" s="49"/>
      <c r="CGU18" s="67"/>
      <c r="CGV18" s="68"/>
      <c r="CGW18" s="63"/>
      <c r="CGX18" s="64"/>
      <c r="CGY18" s="64"/>
      <c r="CGZ18" s="64"/>
      <c r="CHA18" s="64"/>
      <c r="CHB18" s="64"/>
      <c r="CHC18" s="67"/>
      <c r="CHD18" s="68"/>
      <c r="CHE18" s="63"/>
      <c r="CHF18" s="64"/>
      <c r="CHG18" s="64"/>
      <c r="CHH18" s="64"/>
      <c r="CHI18" s="64"/>
      <c r="CHJ18" s="64"/>
      <c r="CHK18" s="67"/>
      <c r="CHL18" s="68"/>
      <c r="CHM18" s="63"/>
      <c r="CHN18" s="64"/>
      <c r="CHO18" s="64"/>
      <c r="CHP18" s="64"/>
      <c r="CHQ18" s="64"/>
      <c r="CHR18" s="64"/>
      <c r="CHS18" s="67"/>
      <c r="CHT18" s="68"/>
      <c r="CHU18" s="48"/>
      <c r="CHV18" s="49"/>
      <c r="CHW18" s="49"/>
      <c r="CHX18" s="49"/>
      <c r="CHY18" s="49"/>
      <c r="CHZ18" s="49"/>
      <c r="CIA18" s="67"/>
      <c r="CIB18" s="68"/>
      <c r="CIC18" s="48"/>
      <c r="CID18" s="49"/>
      <c r="CIE18" s="49"/>
      <c r="CIF18" s="49"/>
      <c r="CIG18" s="49"/>
      <c r="CIH18" s="49"/>
      <c r="CII18" s="67"/>
      <c r="CIJ18" s="68"/>
      <c r="CIK18" s="63"/>
      <c r="CIL18" s="64"/>
      <c r="CIM18" s="64"/>
      <c r="CIN18" s="64"/>
      <c r="CIO18" s="64"/>
      <c r="CIP18" s="64"/>
      <c r="CIQ18" s="67"/>
      <c r="CIR18" s="68"/>
      <c r="CIS18" s="63"/>
      <c r="CIT18" s="64"/>
      <c r="CIU18" s="64"/>
      <c r="CIV18" s="64"/>
      <c r="CIW18" s="64"/>
      <c r="CIX18" s="64"/>
      <c r="CIY18" s="67"/>
      <c r="CIZ18" s="68"/>
      <c r="CJA18" s="63"/>
      <c r="CJB18" s="64"/>
      <c r="CJC18" s="64"/>
      <c r="CJD18" s="64"/>
      <c r="CJE18" s="64"/>
      <c r="CJF18" s="64"/>
      <c r="CJG18" s="67"/>
      <c r="CJH18" s="68"/>
      <c r="CJI18" s="63"/>
      <c r="CJJ18" s="64"/>
      <c r="CJK18" s="64"/>
      <c r="CJL18" s="64"/>
      <c r="CJM18" s="64"/>
      <c r="CJN18" s="64"/>
      <c r="CJO18" s="67"/>
      <c r="CJP18" s="68"/>
      <c r="CJQ18" s="63"/>
      <c r="CJR18" s="64"/>
      <c r="CJS18" s="64"/>
      <c r="CJT18" s="64"/>
      <c r="CJU18" s="64"/>
      <c r="CJV18" s="64"/>
      <c r="CJW18" s="67"/>
      <c r="CJX18" s="68"/>
      <c r="CJY18" s="63"/>
      <c r="CJZ18" s="64"/>
      <c r="CKA18" s="64"/>
      <c r="CKB18" s="64"/>
      <c r="CKC18" s="64"/>
      <c r="CKD18" s="64"/>
      <c r="CKE18" s="67"/>
      <c r="CKF18" s="68"/>
      <c r="CKG18" s="63"/>
      <c r="CKH18" s="64"/>
      <c r="CKI18" s="64"/>
      <c r="CKJ18" s="64"/>
      <c r="CKK18" s="64"/>
      <c r="CKL18" s="64"/>
      <c r="CKM18" s="67"/>
      <c r="CKN18" s="68"/>
      <c r="CKO18" s="63"/>
      <c r="CKP18" s="64"/>
      <c r="CKQ18" s="64"/>
      <c r="CKR18" s="64"/>
      <c r="CKS18" s="64"/>
      <c r="CKT18" s="64"/>
      <c r="CKU18" s="67"/>
      <c r="CKV18" s="68"/>
      <c r="CKW18" s="63"/>
      <c r="CKX18" s="64"/>
      <c r="CKY18" s="64"/>
      <c r="CKZ18" s="64"/>
      <c r="CLA18" s="64"/>
      <c r="CLB18" s="64"/>
      <c r="CLC18" s="67"/>
      <c r="CLD18" s="68"/>
      <c r="CLE18" s="63"/>
      <c r="CLF18" s="64"/>
      <c r="CLG18" s="64"/>
      <c r="CLH18" s="64"/>
      <c r="CLI18" s="64"/>
      <c r="CLJ18" s="64"/>
      <c r="CLK18" s="67"/>
      <c r="CLL18" s="68"/>
      <c r="CLM18" s="63"/>
      <c r="CLN18" s="64"/>
      <c r="CLO18" s="64"/>
      <c r="CLP18" s="64"/>
      <c r="CLQ18" s="64"/>
      <c r="CLR18" s="64"/>
      <c r="CLS18" s="67"/>
      <c r="CLT18" s="184"/>
      <c r="CLU18" s="244"/>
      <c r="CLV18" s="64"/>
      <c r="CLW18" s="64"/>
      <c r="CLX18" s="64"/>
      <c r="CLY18" s="64"/>
      <c r="CLZ18" s="211"/>
      <c r="CMA18" s="265"/>
      <c r="CMB18" s="68"/>
      <c r="CMC18" s="63"/>
      <c r="CMD18" s="64"/>
      <c r="CME18" s="64"/>
      <c r="CMF18" s="64"/>
      <c r="CMG18" s="64"/>
      <c r="CMH18" s="64"/>
      <c r="CMI18" s="67"/>
      <c r="CMJ18" s="68"/>
      <c r="CMK18" s="63"/>
      <c r="CML18" s="64"/>
      <c r="CMM18" s="64"/>
      <c r="CMN18" s="64"/>
      <c r="CMO18" s="64"/>
      <c r="CMP18" s="64"/>
      <c r="CMQ18" s="67"/>
      <c r="CMR18" s="68"/>
      <c r="CMS18" s="63"/>
      <c r="CMT18" s="64"/>
      <c r="CMU18" s="64"/>
      <c r="CMV18" s="64"/>
      <c r="CMW18" s="64"/>
      <c r="CMX18" s="64"/>
      <c r="CMY18" s="67"/>
      <c r="CMZ18" s="68"/>
      <c r="CNA18" s="63"/>
      <c r="CNB18" s="64"/>
      <c r="CNC18" s="64"/>
      <c r="CND18" s="64"/>
      <c r="CNE18" s="64"/>
      <c r="CNF18" s="64"/>
      <c r="CNG18" s="67"/>
      <c r="CNH18" s="68"/>
      <c r="CNI18" s="63"/>
      <c r="CNJ18" s="64"/>
      <c r="CNK18" s="64"/>
      <c r="CNL18" s="64"/>
      <c r="CNM18" s="64"/>
      <c r="CNN18" s="64"/>
      <c r="CNO18" s="67"/>
      <c r="CNP18" s="68"/>
      <c r="CNQ18" s="63"/>
      <c r="CNR18" s="64"/>
      <c r="CNS18" s="64"/>
      <c r="CNT18" s="64"/>
      <c r="CNU18" s="64"/>
      <c r="CNV18" s="68"/>
      <c r="CNW18" s="265"/>
      <c r="CNX18" s="68"/>
      <c r="CNY18" s="63"/>
      <c r="CNZ18" s="64"/>
      <c r="COA18" s="64"/>
      <c r="COB18" s="64"/>
      <c r="COC18" s="64"/>
      <c r="COD18" s="64"/>
      <c r="COE18" s="67"/>
      <c r="COF18" s="68"/>
      <c r="COG18" s="63"/>
      <c r="COH18" s="64"/>
      <c r="COI18" s="64"/>
      <c r="COJ18" s="64"/>
      <c r="COK18" s="64"/>
      <c r="COL18" s="64"/>
      <c r="COM18" s="67"/>
      <c r="CON18" s="68"/>
      <c r="COO18" s="63"/>
      <c r="COP18" s="64"/>
      <c r="COQ18" s="64"/>
      <c r="COR18" s="64"/>
      <c r="COS18" s="64"/>
      <c r="COT18" s="64"/>
      <c r="COU18" s="67"/>
      <c r="COV18" s="68"/>
      <c r="COW18" s="63"/>
      <c r="COX18" s="64"/>
      <c r="COY18" s="64"/>
      <c r="COZ18" s="64"/>
      <c r="CPA18" s="64"/>
      <c r="CPB18" s="64"/>
      <c r="CPC18" s="67"/>
      <c r="CPD18" s="68"/>
      <c r="CPE18" s="63"/>
      <c r="CPF18" s="64"/>
      <c r="CPG18" s="64"/>
      <c r="CPH18" s="64"/>
      <c r="CPI18" s="64"/>
      <c r="CPJ18" s="64"/>
      <c r="CPK18" s="67"/>
      <c r="CPL18" s="68"/>
      <c r="CPM18" s="48"/>
      <c r="CPN18" s="49"/>
      <c r="CPO18" s="49"/>
      <c r="CPP18" s="49"/>
      <c r="CPQ18" s="49"/>
      <c r="CPR18" s="49"/>
      <c r="CPS18" s="67"/>
      <c r="CPT18" s="68"/>
      <c r="CPU18" s="48"/>
      <c r="CPV18" s="49"/>
      <c r="CPW18" s="49"/>
      <c r="CPX18" s="49"/>
      <c r="CPY18" s="49"/>
      <c r="CPZ18" s="49"/>
      <c r="CQA18" s="67"/>
      <c r="CQB18" s="68"/>
      <c r="CQC18" s="63"/>
      <c r="CQD18" s="64"/>
      <c r="CQE18" s="64"/>
      <c r="CQF18" s="64"/>
      <c r="CQG18" s="64"/>
      <c r="CQH18" s="64"/>
      <c r="CQI18" s="67"/>
      <c r="CQJ18" s="68"/>
      <c r="CQK18" s="63"/>
      <c r="CQL18" s="64"/>
      <c r="CQM18" s="64"/>
      <c r="CQN18" s="64"/>
      <c r="CQO18" s="64"/>
      <c r="CQP18" s="64"/>
      <c r="CQQ18" s="67"/>
      <c r="CQR18" s="68"/>
      <c r="CQS18" s="48"/>
      <c r="CQT18" s="49"/>
      <c r="CQU18" s="49"/>
      <c r="CQV18" s="49"/>
      <c r="CQW18" s="49"/>
      <c r="CQX18" s="49"/>
      <c r="CQY18" s="67"/>
      <c r="CQZ18" s="68"/>
      <c r="CRA18" s="82"/>
      <c r="CRB18" s="83"/>
      <c r="CRC18" s="83"/>
      <c r="CRD18" s="83"/>
      <c r="CRE18" s="83"/>
      <c r="CRF18" s="83"/>
      <c r="CRG18" s="67"/>
      <c r="CRH18" s="68"/>
      <c r="CRI18" s="63"/>
      <c r="CRJ18" s="64"/>
      <c r="CRK18" s="64"/>
      <c r="CRL18" s="64"/>
      <c r="CRM18" s="64"/>
      <c r="CRN18" s="64"/>
      <c r="CRO18" s="67"/>
      <c r="CRP18" s="68"/>
      <c r="CRQ18" s="63"/>
      <c r="CRR18" s="64"/>
      <c r="CRS18" s="64"/>
      <c r="CRT18" s="64"/>
      <c r="CRU18" s="64"/>
      <c r="CRV18" s="64"/>
      <c r="CRW18" s="67"/>
      <c r="CRX18" s="68"/>
      <c r="CRY18" s="63"/>
      <c r="CRZ18" s="64"/>
      <c r="CSA18" s="64"/>
      <c r="CSB18" s="64"/>
      <c r="CSC18" s="64"/>
      <c r="CSD18" s="64"/>
      <c r="CSE18" s="67"/>
      <c r="CSF18" s="68"/>
      <c r="CSG18" s="63"/>
      <c r="CSH18" s="64"/>
      <c r="CSI18" s="64"/>
      <c r="CSJ18" s="64"/>
      <c r="CSK18" s="64"/>
      <c r="CSL18" s="64"/>
      <c r="CSM18" s="67"/>
      <c r="CSN18" s="68"/>
      <c r="CSO18" s="63"/>
      <c r="CSP18" s="64"/>
      <c r="CSQ18" s="64"/>
      <c r="CSR18" s="64"/>
      <c r="CSS18" s="64"/>
      <c r="CST18" s="64"/>
      <c r="CSU18" s="67"/>
      <c r="CSV18" s="68"/>
      <c r="CSW18" s="63"/>
      <c r="CSX18" s="64"/>
      <c r="CSY18" s="64"/>
      <c r="CSZ18" s="64"/>
      <c r="CTA18" s="64"/>
      <c r="CTB18" s="64"/>
      <c r="CTC18" s="64"/>
      <c r="CTD18" s="68"/>
      <c r="CTE18" s="63"/>
      <c r="CTF18" s="64"/>
      <c r="CTG18" s="64"/>
      <c r="CTH18" s="64"/>
      <c r="CTI18" s="64"/>
      <c r="CTJ18" s="64"/>
      <c r="CTK18" s="64"/>
      <c r="CTL18" s="68"/>
      <c r="CTM18" s="63"/>
      <c r="CTN18" s="64"/>
      <c r="CTO18" s="64"/>
      <c r="CTP18" s="64"/>
      <c r="CTQ18" s="64"/>
      <c r="CTR18" s="64"/>
      <c r="CTS18" s="64"/>
      <c r="CTT18" s="68"/>
      <c r="CTU18" s="63"/>
      <c r="CTV18" s="64"/>
      <c r="CTW18" s="64"/>
      <c r="CTX18" s="64"/>
      <c r="CTY18" s="64"/>
      <c r="CTZ18" s="64"/>
      <c r="CUA18" s="64"/>
      <c r="CUB18" s="68"/>
      <c r="CUC18" s="63"/>
      <c r="CUD18" s="64"/>
      <c r="CUE18" s="64"/>
      <c r="CUF18" s="64"/>
      <c r="CUG18" s="64"/>
      <c r="CUH18" s="64"/>
      <c r="CUI18" s="64"/>
      <c r="CUJ18" s="68"/>
      <c r="CUK18" s="48"/>
      <c r="CUL18" s="49"/>
      <c r="CUM18" s="49"/>
      <c r="CUN18" s="49"/>
      <c r="CUO18" s="49"/>
      <c r="CUP18" s="49"/>
      <c r="CUQ18" s="64"/>
      <c r="CUR18" s="68"/>
      <c r="CUS18" s="63"/>
      <c r="CUT18" s="64"/>
      <c r="CUU18" s="64"/>
      <c r="CUV18" s="64"/>
      <c r="CUW18" s="64"/>
      <c r="CUX18" s="64"/>
      <c r="CUY18" s="64"/>
      <c r="CUZ18" s="68"/>
      <c r="CVA18" s="48"/>
      <c r="CVB18" s="49"/>
      <c r="CVC18" s="49"/>
      <c r="CVD18" s="49"/>
      <c r="CVE18" s="49"/>
      <c r="CVF18" s="49"/>
      <c r="CVG18" s="64"/>
      <c r="CVH18" s="68"/>
      <c r="CVI18" s="48"/>
      <c r="CVJ18" s="49"/>
      <c r="CVK18" s="49"/>
      <c r="CVL18" s="49"/>
      <c r="CVM18" s="49"/>
      <c r="CVN18" s="49"/>
      <c r="CVO18" s="64"/>
      <c r="CVP18" s="68"/>
      <c r="CVQ18" s="48"/>
      <c r="CVR18" s="49"/>
      <c r="CVS18" s="49"/>
      <c r="CVT18" s="49"/>
      <c r="CVU18" s="49"/>
      <c r="CVV18" s="49"/>
      <c r="CVW18" s="64"/>
      <c r="CVX18" s="68"/>
      <c r="CVY18" s="48"/>
      <c r="CVZ18" s="49"/>
      <c r="CWA18" s="49"/>
      <c r="CWB18" s="49"/>
      <c r="CWC18" s="49"/>
      <c r="CWD18" s="49"/>
      <c r="CWE18" s="64"/>
      <c r="CWF18" s="68"/>
      <c r="CWG18" s="48"/>
      <c r="CWH18" s="49"/>
      <c r="CWI18" s="49"/>
      <c r="CWJ18" s="49"/>
      <c r="CWK18" s="49"/>
      <c r="CWL18" s="49"/>
      <c r="CWM18" s="64"/>
      <c r="CWN18" s="68"/>
      <c r="CWO18" s="54"/>
      <c r="CWP18" s="127"/>
      <c r="CWQ18" s="127"/>
      <c r="CWR18" s="127"/>
      <c r="CWS18" s="127"/>
      <c r="CWT18" s="127"/>
      <c r="CWU18" s="127"/>
      <c r="CWV18" s="43"/>
      <c r="CWW18" s="48"/>
      <c r="CWX18" s="49"/>
      <c r="CWY18" s="49"/>
      <c r="CWZ18" s="49"/>
      <c r="CXA18" s="49"/>
      <c r="CXB18" s="49"/>
      <c r="CXC18" s="127"/>
      <c r="CXD18" s="43"/>
      <c r="CXE18" s="48"/>
      <c r="CXF18" s="49"/>
      <c r="CXG18" s="49"/>
      <c r="CXH18" s="49"/>
      <c r="CXI18" s="49"/>
      <c r="CXJ18" s="49"/>
      <c r="CXK18" s="127"/>
      <c r="CXL18" s="43"/>
      <c r="CXM18" s="48"/>
      <c r="CXN18" s="49"/>
      <c r="CXO18" s="49"/>
      <c r="CXP18" s="49"/>
      <c r="CXQ18" s="49"/>
      <c r="CXR18" s="49"/>
      <c r="CXS18" s="127"/>
      <c r="CXT18" s="43"/>
      <c r="CXU18" s="48"/>
      <c r="CXV18" s="49"/>
      <c r="CXW18" s="49"/>
      <c r="CXX18" s="49"/>
      <c r="CXY18" s="49"/>
      <c r="CXZ18" s="49"/>
      <c r="CYA18" s="127"/>
      <c r="CYB18" s="43"/>
      <c r="CYC18" s="48"/>
      <c r="CYD18" s="49"/>
      <c r="CYE18" s="49"/>
      <c r="CYF18" s="49"/>
      <c r="CYG18" s="49"/>
      <c r="CYH18" s="49"/>
      <c r="CYI18" s="127"/>
      <c r="CYJ18" s="43"/>
      <c r="CYK18" s="48"/>
      <c r="CYL18" s="49"/>
      <c r="CYM18" s="49"/>
      <c r="CYN18" s="49"/>
      <c r="CYO18" s="49"/>
      <c r="CYP18" s="49"/>
      <c r="CYQ18" s="127"/>
      <c r="CYR18" s="43"/>
      <c r="CYS18" s="48"/>
      <c r="CYT18" s="49"/>
      <c r="CYU18" s="49"/>
      <c r="CYV18" s="49"/>
      <c r="CYW18" s="49"/>
      <c r="CYX18" s="49"/>
      <c r="CYY18" s="127"/>
      <c r="CYZ18" s="43"/>
      <c r="CZA18" s="48"/>
      <c r="CZB18" s="49"/>
      <c r="CZC18" s="49"/>
      <c r="CZD18" s="49"/>
      <c r="CZE18" s="49"/>
      <c r="CZF18" s="49"/>
      <c r="CZG18" s="127"/>
      <c r="CZH18" s="43"/>
      <c r="CZI18" s="48"/>
      <c r="CZJ18" s="49"/>
      <c r="CZK18" s="49"/>
      <c r="CZL18" s="49"/>
      <c r="CZM18" s="49"/>
      <c r="CZN18" s="49"/>
      <c r="CZO18" s="127"/>
      <c r="CZP18" s="43"/>
      <c r="CZQ18" s="63"/>
      <c r="CZR18" s="64"/>
      <c r="CZS18" s="64"/>
      <c r="CZT18" s="64"/>
      <c r="CZU18" s="64"/>
      <c r="CZV18" s="64"/>
      <c r="CZW18" s="127"/>
      <c r="CZX18" s="43"/>
      <c r="CZY18" s="48"/>
      <c r="CZZ18" s="49"/>
      <c r="DAA18" s="49"/>
      <c r="DAB18" s="49"/>
      <c r="DAC18" s="49"/>
      <c r="DAD18" s="49"/>
      <c r="DAE18" s="127"/>
      <c r="DAF18" s="43"/>
      <c r="DAG18" s="48"/>
      <c r="DAH18" s="49"/>
      <c r="DAI18" s="49"/>
      <c r="DAJ18" s="49"/>
      <c r="DAK18" s="49"/>
      <c r="DAL18" s="49"/>
      <c r="DAM18" s="127"/>
      <c r="DAN18" s="43"/>
      <c r="DAO18" s="63"/>
      <c r="DAP18" s="64"/>
      <c r="DAQ18" s="64"/>
      <c r="DAR18" s="64"/>
      <c r="DAS18" s="64"/>
      <c r="DAT18" s="64"/>
      <c r="DAU18" s="64"/>
      <c r="DAV18" s="68"/>
      <c r="DAW18" s="48"/>
      <c r="DAX18" s="49"/>
      <c r="DAY18" s="49"/>
      <c r="DAZ18" s="49"/>
      <c r="DBA18" s="49"/>
      <c r="DBB18" s="49"/>
      <c r="DBC18" s="64"/>
      <c r="DBD18" s="68"/>
      <c r="DBE18" s="63"/>
      <c r="DBF18" s="64"/>
      <c r="DBG18" s="64"/>
      <c r="DBH18" s="64"/>
      <c r="DBI18" s="64"/>
      <c r="DBJ18" s="64"/>
      <c r="DBK18" s="64"/>
      <c r="DBL18" s="68"/>
      <c r="DBM18" s="48"/>
      <c r="DBN18" s="49"/>
      <c r="DBO18" s="49"/>
      <c r="DBP18" s="49"/>
      <c r="DBQ18" s="49"/>
      <c r="DBR18" s="49"/>
      <c r="DBS18" s="64"/>
      <c r="DBT18" s="68"/>
      <c r="DBU18" s="48"/>
      <c r="DBV18" s="49"/>
      <c r="DBW18" s="49"/>
      <c r="DBX18" s="49"/>
      <c r="DBY18" s="49"/>
      <c r="DBZ18" s="49"/>
      <c r="DCA18" s="64"/>
      <c r="DCB18" s="184"/>
      <c r="DCC18" s="195"/>
      <c r="DCD18" s="49"/>
      <c r="DCE18" s="49"/>
      <c r="DCF18" s="49"/>
      <c r="DCG18" s="49"/>
      <c r="DCH18" s="49"/>
      <c r="DCI18" s="64"/>
      <c r="DCJ18" s="211"/>
      <c r="DCK18" s="195"/>
      <c r="DCL18" s="49"/>
      <c r="DCM18" s="49"/>
      <c r="DCN18" s="49"/>
      <c r="DCO18" s="49"/>
      <c r="DCP18" s="49"/>
      <c r="DCQ18" s="64"/>
      <c r="DCR18" s="211"/>
      <c r="DCS18" s="195"/>
      <c r="DCT18" s="49"/>
      <c r="DCU18" s="49"/>
      <c r="DCV18" s="49"/>
      <c r="DCW18" s="49"/>
      <c r="DCX18" s="49"/>
      <c r="DCY18" s="64"/>
      <c r="DCZ18" s="184"/>
      <c r="DDA18" s="195"/>
      <c r="DDB18" s="49"/>
      <c r="DDC18" s="49"/>
      <c r="DDD18" s="49"/>
      <c r="DDE18" s="49"/>
      <c r="DDF18" s="49"/>
      <c r="DDG18" s="64"/>
      <c r="DDH18" s="211"/>
      <c r="DDI18" s="458"/>
      <c r="DDJ18" s="83"/>
      <c r="DDK18" s="83"/>
      <c r="DDL18" s="83"/>
      <c r="DDM18" s="83"/>
      <c r="DDN18" s="83"/>
      <c r="DDO18" s="64"/>
      <c r="DDP18" s="184"/>
      <c r="DDQ18" s="195"/>
      <c r="DDR18" s="49"/>
      <c r="DDS18" s="49"/>
      <c r="DDT18" s="49"/>
      <c r="DDU18" s="49"/>
      <c r="DDV18" s="49"/>
      <c r="DDW18" s="64"/>
      <c r="DDX18" s="211"/>
      <c r="DDY18" s="464"/>
      <c r="DDZ18" s="127"/>
      <c r="DEA18" s="127"/>
      <c r="DEB18" s="127"/>
      <c r="DEC18" s="127"/>
      <c r="DED18" s="127"/>
      <c r="DEE18" s="127"/>
      <c r="DEF18" s="214"/>
      <c r="DEG18" s="195"/>
      <c r="DEH18" s="49"/>
      <c r="DEI18" s="49"/>
      <c r="DEJ18" s="49"/>
      <c r="DEK18" s="49"/>
      <c r="DEL18" s="49"/>
      <c r="DEM18" s="127"/>
      <c r="DEN18" s="101"/>
      <c r="DEO18" s="195"/>
      <c r="DEP18" s="49"/>
      <c r="DEQ18" s="49"/>
      <c r="DER18" s="49"/>
      <c r="DES18" s="49"/>
      <c r="DET18" s="49"/>
      <c r="DEU18" s="127"/>
      <c r="DEV18" s="101"/>
      <c r="DEW18" s="48"/>
      <c r="DEX18" s="49"/>
      <c r="DEY18" s="49"/>
      <c r="DEZ18" s="49"/>
      <c r="DFA18" s="49"/>
      <c r="DFB18" s="49"/>
      <c r="DFC18" s="127"/>
      <c r="DFD18" s="43"/>
      <c r="DFE18" s="63"/>
      <c r="DFF18" s="64"/>
      <c r="DFG18" s="64"/>
      <c r="DFH18" s="64"/>
      <c r="DFI18" s="64"/>
      <c r="DFJ18" s="64"/>
      <c r="DFK18" s="127"/>
      <c r="DFL18" s="43"/>
      <c r="DFM18" s="48"/>
      <c r="DFN18" s="49"/>
      <c r="DFO18" s="49"/>
      <c r="DFP18" s="49"/>
      <c r="DFQ18" s="49"/>
      <c r="DFR18" s="49"/>
      <c r="DFS18" s="127"/>
      <c r="DFT18" s="43"/>
      <c r="DFU18" s="48"/>
      <c r="DFV18" s="49"/>
      <c r="DFW18" s="49"/>
      <c r="DFX18" s="49"/>
      <c r="DFY18" s="49"/>
      <c r="DFZ18" s="49"/>
      <c r="DGA18" s="127"/>
      <c r="DGB18" s="43"/>
      <c r="DGC18" s="63"/>
      <c r="DGD18" s="64"/>
      <c r="DGE18" s="64"/>
      <c r="DGF18" s="64"/>
      <c r="DGG18" s="64"/>
      <c r="DGH18" s="64"/>
      <c r="DGI18" s="64"/>
      <c r="DGJ18" s="68"/>
      <c r="DGK18" s="63"/>
      <c r="DGL18" s="64"/>
      <c r="DGM18" s="64"/>
      <c r="DGN18" s="64"/>
      <c r="DGO18" s="64"/>
      <c r="DGP18" s="64"/>
      <c r="DGQ18" s="64"/>
      <c r="DGR18" s="68"/>
      <c r="DGS18" s="63"/>
      <c r="DGT18" s="64"/>
      <c r="DGU18" s="64"/>
      <c r="DGV18" s="64"/>
      <c r="DGW18" s="64"/>
      <c r="DGX18" s="64"/>
      <c r="DGY18" s="64"/>
      <c r="DGZ18" s="68"/>
      <c r="DHA18" s="478"/>
      <c r="DHB18" s="58"/>
      <c r="DHC18" s="58"/>
      <c r="DHD18" s="58"/>
      <c r="DHE18" s="58"/>
      <c r="DHF18" s="58"/>
      <c r="DHG18" s="64"/>
      <c r="DHH18" s="68"/>
      <c r="DHI18" s="63"/>
      <c r="DHJ18" s="64"/>
      <c r="DHK18" s="64"/>
      <c r="DHL18" s="64"/>
      <c r="DHM18" s="64"/>
      <c r="DHN18" s="64"/>
      <c r="DHO18" s="64"/>
      <c r="DHP18" s="68"/>
      <c r="DHQ18" s="63"/>
      <c r="DHR18" s="64"/>
      <c r="DHS18" s="64"/>
      <c r="DHT18" s="64"/>
      <c r="DHU18" s="64"/>
      <c r="DHV18" s="64"/>
      <c r="DHW18" s="64"/>
      <c r="DHX18" s="68"/>
      <c r="DHY18" s="63"/>
      <c r="DHZ18" s="64"/>
      <c r="DIA18" s="64"/>
      <c r="DIB18" s="64"/>
      <c r="DIC18" s="64"/>
      <c r="DID18" s="64"/>
      <c r="DIE18" s="64"/>
      <c r="DIF18" s="68"/>
      <c r="DIG18" s="63"/>
      <c r="DIH18" s="64"/>
      <c r="DII18" s="64"/>
      <c r="DIJ18" s="64"/>
      <c r="DIK18" s="64"/>
      <c r="DIL18" s="64"/>
      <c r="DIM18" s="64"/>
      <c r="DIN18" s="68"/>
      <c r="DIO18" s="63"/>
      <c r="DIP18" s="64"/>
      <c r="DIQ18" s="64"/>
      <c r="DIR18" s="64"/>
      <c r="DIS18" s="64"/>
      <c r="DIT18" s="64"/>
      <c r="DIU18" s="64"/>
      <c r="DIV18" s="68"/>
      <c r="DIW18" s="63"/>
      <c r="DIX18" s="64"/>
      <c r="DIY18" s="64"/>
      <c r="DIZ18" s="64"/>
      <c r="DJA18" s="64"/>
      <c r="DJB18" s="64"/>
      <c r="DJC18" s="64"/>
      <c r="DJD18" s="68"/>
      <c r="DJE18" s="63"/>
      <c r="DJF18" s="64"/>
      <c r="DJG18" s="64"/>
      <c r="DJH18" s="64"/>
      <c r="DJI18" s="64"/>
      <c r="DJJ18" s="64"/>
      <c r="DJK18" s="64"/>
      <c r="DJL18" s="68"/>
      <c r="DJM18" s="63"/>
      <c r="DJN18" s="64"/>
      <c r="DJO18" s="64"/>
      <c r="DJP18" s="64"/>
      <c r="DJQ18" s="64"/>
      <c r="DJR18" s="64"/>
      <c r="DJS18" s="64"/>
      <c r="DJT18" s="68"/>
      <c r="DJU18" s="63"/>
      <c r="DJV18" s="64"/>
      <c r="DJW18" s="64"/>
      <c r="DJX18" s="64"/>
      <c r="DJY18" s="64"/>
      <c r="DJZ18" s="64"/>
      <c r="DKA18" s="64"/>
      <c r="DKB18" s="68"/>
      <c r="DKC18" s="54"/>
      <c r="DKD18" s="127"/>
      <c r="DKE18" s="127"/>
      <c r="DKF18" s="127"/>
      <c r="DKG18" s="127"/>
      <c r="DKH18" s="127"/>
      <c r="DKI18" s="64"/>
      <c r="DKJ18" s="68"/>
      <c r="DKK18" s="63"/>
      <c r="DKL18" s="64"/>
      <c r="DKM18" s="64"/>
      <c r="DKN18" s="64"/>
      <c r="DKO18" s="64"/>
      <c r="DKP18" s="64"/>
      <c r="DKQ18" s="64"/>
      <c r="DKR18" s="68"/>
      <c r="DKS18" s="48"/>
      <c r="DKT18" s="49"/>
      <c r="DKU18" s="49"/>
      <c r="DKV18" s="49"/>
      <c r="DKW18" s="49"/>
      <c r="DKX18" s="49"/>
      <c r="DKY18" s="64"/>
      <c r="DKZ18" s="68"/>
      <c r="DLA18" s="63"/>
      <c r="DLB18" s="64"/>
      <c r="DLC18" s="64"/>
      <c r="DLD18" s="64"/>
      <c r="DLE18" s="64"/>
      <c r="DLF18" s="64"/>
      <c r="DLG18" s="64"/>
      <c r="DLH18" s="68"/>
      <c r="DLI18" s="48"/>
      <c r="DLJ18" s="49"/>
      <c r="DLK18" s="49"/>
      <c r="DLL18" s="49"/>
      <c r="DLM18" s="49"/>
      <c r="DLN18" s="49"/>
      <c r="DLO18" s="64"/>
      <c r="DLP18" s="68"/>
      <c r="DLQ18" s="48"/>
      <c r="DLR18" s="49"/>
      <c r="DLS18" s="49"/>
      <c r="DLT18" s="49"/>
      <c r="DLU18" s="49"/>
      <c r="DLV18" s="49"/>
      <c r="DLW18" s="64"/>
      <c r="DLX18" s="68"/>
      <c r="DLY18" s="63"/>
      <c r="DLZ18" s="64"/>
      <c r="DMA18" s="64"/>
      <c r="DMB18" s="64"/>
      <c r="DMC18" s="64"/>
      <c r="DMD18" s="64"/>
      <c r="DME18" s="64"/>
      <c r="DMF18" s="68"/>
      <c r="DMG18" s="48"/>
      <c r="DMH18" s="49"/>
      <c r="DMI18" s="49"/>
      <c r="DMJ18" s="49"/>
      <c r="DMK18" s="49"/>
      <c r="DML18" s="49"/>
      <c r="DMM18" s="64"/>
      <c r="DMN18" s="68"/>
      <c r="DMO18" s="63"/>
      <c r="DMP18" s="64"/>
      <c r="DMQ18" s="64"/>
      <c r="DMR18" s="64"/>
      <c r="DMS18" s="64"/>
      <c r="DMT18" s="64"/>
      <c r="DMU18" s="64"/>
      <c r="DMV18" s="68"/>
      <c r="DMW18" s="63"/>
      <c r="DMX18" s="64"/>
      <c r="DMY18" s="64"/>
      <c r="DMZ18" s="64"/>
      <c r="DNA18" s="64"/>
      <c r="DNB18" s="64"/>
      <c r="DNC18" s="64"/>
      <c r="DND18" s="68"/>
      <c r="DNE18" s="63"/>
      <c r="DNF18" s="64"/>
      <c r="DNG18" s="64"/>
      <c r="DNH18" s="64"/>
      <c r="DNI18" s="64"/>
      <c r="DNJ18" s="64"/>
      <c r="DNK18" s="64"/>
      <c r="DNL18" s="68"/>
      <c r="DNM18" s="63"/>
      <c r="DNN18" s="64"/>
      <c r="DNO18" s="64"/>
      <c r="DNP18" s="64"/>
      <c r="DNQ18" s="64"/>
      <c r="DNR18" s="64"/>
      <c r="DNS18" s="64"/>
      <c r="DNT18" s="68"/>
      <c r="DNU18" s="63"/>
      <c r="DNV18" s="64"/>
      <c r="DNW18" s="64"/>
      <c r="DNX18" s="64"/>
      <c r="DNY18" s="64"/>
      <c r="DNZ18" s="64"/>
      <c r="DOA18" s="64"/>
      <c r="DOB18" s="68"/>
      <c r="DOC18" s="63"/>
      <c r="DOD18" s="64"/>
      <c r="DOE18" s="64"/>
      <c r="DOF18" s="64"/>
      <c r="DOG18" s="64"/>
      <c r="DOH18" s="64"/>
      <c r="DOI18" s="64"/>
      <c r="DOJ18" s="68"/>
      <c r="DOK18" s="63"/>
      <c r="DOL18" s="64"/>
      <c r="DOM18" s="64"/>
      <c r="DON18" s="64"/>
      <c r="DOO18" s="64"/>
      <c r="DOP18" s="64"/>
      <c r="DOQ18" s="64"/>
      <c r="DOR18" s="68"/>
      <c r="DOS18" s="63"/>
      <c r="DOT18" s="64"/>
      <c r="DOU18" s="64"/>
      <c r="DOV18" s="64"/>
      <c r="DOW18" s="64"/>
      <c r="DOX18" s="64"/>
      <c r="DOY18" s="64"/>
      <c r="DOZ18" s="68"/>
      <c r="DPA18" s="63"/>
      <c r="DPB18" s="64"/>
      <c r="DPC18" s="64"/>
      <c r="DPD18" s="64"/>
      <c r="DPE18" s="64"/>
      <c r="DPF18" s="64"/>
      <c r="DPG18" s="64"/>
      <c r="DPH18" s="68"/>
      <c r="DPI18" s="63"/>
      <c r="DPJ18" s="64"/>
      <c r="DPK18" s="64"/>
      <c r="DPL18" s="64"/>
      <c r="DPM18" s="64"/>
      <c r="DPN18" s="64"/>
      <c r="DPO18" s="64"/>
      <c r="DPP18" s="68"/>
      <c r="DPQ18" s="63"/>
      <c r="DPR18" s="64"/>
      <c r="DPS18" s="64"/>
      <c r="DPT18" s="64"/>
      <c r="DPU18" s="64"/>
      <c r="DPV18" s="64"/>
      <c r="DPW18" s="64"/>
      <c r="DPX18" s="68"/>
      <c r="DPY18" s="63"/>
      <c r="DPZ18" s="64"/>
      <c r="DQA18" s="64"/>
      <c r="DQB18" s="64"/>
      <c r="DQC18" s="64"/>
      <c r="DQD18" s="64"/>
      <c r="DQE18" s="64"/>
      <c r="DQF18" s="68"/>
      <c r="DQG18" s="63"/>
      <c r="DQH18" s="64"/>
      <c r="DQI18" s="64"/>
      <c r="DQJ18" s="64"/>
      <c r="DQK18" s="64"/>
      <c r="DQL18" s="64"/>
      <c r="DQM18" s="64"/>
      <c r="DQN18" s="68"/>
      <c r="DQO18" s="48"/>
      <c r="DQP18" s="49"/>
      <c r="DQQ18" s="49"/>
      <c r="DQR18" s="49"/>
      <c r="DQS18" s="49"/>
      <c r="DQT18" s="49"/>
      <c r="DQU18" s="64"/>
      <c r="DQV18" s="68"/>
      <c r="DQW18" s="63"/>
      <c r="DQX18" s="64"/>
      <c r="DQY18" s="64"/>
      <c r="DQZ18" s="64"/>
      <c r="DRA18" s="64"/>
      <c r="DRB18" s="64"/>
      <c r="DRC18" s="64"/>
      <c r="DRD18" s="68"/>
      <c r="DRE18" s="63"/>
      <c r="DRF18" s="64"/>
      <c r="DRG18" s="64"/>
      <c r="DRH18" s="64"/>
      <c r="DRI18" s="64"/>
      <c r="DRJ18" s="64"/>
      <c r="DRK18" s="64"/>
      <c r="DRL18" s="68"/>
      <c r="DRM18" s="63"/>
      <c r="DRN18" s="64"/>
      <c r="DRO18" s="64"/>
      <c r="DRP18" s="64"/>
      <c r="DRQ18" s="64"/>
      <c r="DRR18" s="64"/>
      <c r="DRS18" s="64"/>
      <c r="DRT18" s="68"/>
      <c r="DRU18" s="63"/>
      <c r="DRV18" s="64"/>
      <c r="DRW18" s="64"/>
      <c r="DRX18" s="64"/>
      <c r="DRY18" s="64"/>
      <c r="DRZ18" s="64"/>
      <c r="DSA18" s="64"/>
      <c r="DSB18" s="68"/>
      <c r="DSC18" s="48"/>
      <c r="DSD18" s="49"/>
      <c r="DSE18" s="49"/>
      <c r="DSF18" s="49"/>
      <c r="DSG18" s="49"/>
      <c r="DSH18" s="49"/>
      <c r="DSI18" s="64"/>
      <c r="DSJ18" s="68"/>
      <c r="DSK18" s="63"/>
      <c r="DSL18" s="64"/>
      <c r="DSM18" s="64"/>
      <c r="DSO18" s="64"/>
      <c r="DSP18" s="64"/>
      <c r="DSQ18" s="64"/>
      <c r="DSR18" s="68"/>
      <c r="DSS18" s="82"/>
      <c r="DST18" s="83"/>
      <c r="DSU18" s="83"/>
      <c r="DSV18" s="83"/>
      <c r="DSW18" s="83"/>
      <c r="DSX18" s="83"/>
      <c r="DSY18" s="64"/>
      <c r="DSZ18" s="68"/>
      <c r="DTA18" s="48"/>
      <c r="DTB18" s="49"/>
      <c r="DTC18" s="49"/>
      <c r="DTD18" s="49"/>
      <c r="DTE18" s="49"/>
      <c r="DTF18" s="49"/>
      <c r="DTG18" s="64"/>
      <c r="DTH18" s="68"/>
      <c r="DTI18" s="48"/>
      <c r="DTJ18" s="49"/>
      <c r="DTK18" s="49"/>
      <c r="DTL18" s="49"/>
      <c r="DTM18" s="49"/>
      <c r="DTN18" s="49"/>
      <c r="DTO18" s="64"/>
      <c r="DTP18" s="68"/>
      <c r="DTQ18" s="48"/>
      <c r="DTR18" s="49"/>
      <c r="DTS18" s="49"/>
      <c r="DTT18" s="49"/>
      <c r="DTU18" s="49"/>
      <c r="DTV18" s="49"/>
      <c r="DTW18" s="64"/>
      <c r="DTX18" s="68"/>
      <c r="DTY18" s="63"/>
      <c r="DTZ18" s="64"/>
      <c r="DUA18" s="64"/>
      <c r="DUB18" s="64"/>
      <c r="DUC18" s="64"/>
      <c r="DUD18" s="64"/>
      <c r="DUE18" s="64"/>
      <c r="DUF18" s="68"/>
      <c r="DUG18" s="48"/>
      <c r="DUH18" s="49"/>
      <c r="DUI18" s="49"/>
      <c r="DUJ18" s="49"/>
      <c r="DUK18" s="49"/>
      <c r="DUL18" s="49"/>
      <c r="DUM18" s="64"/>
      <c r="DUN18" s="68"/>
      <c r="DUO18" s="63"/>
      <c r="DUP18" s="64"/>
      <c r="DUQ18" s="64"/>
      <c r="DUR18" s="64"/>
      <c r="DUS18" s="64"/>
      <c r="DUT18" s="64"/>
      <c r="DUU18" s="64"/>
      <c r="DUV18" s="68"/>
      <c r="DUW18" s="48"/>
      <c r="DUX18" s="49"/>
      <c r="DUY18" s="49"/>
      <c r="DUZ18" s="49"/>
      <c r="DVA18" s="49"/>
      <c r="DVB18" s="49"/>
      <c r="DVC18" s="64"/>
      <c r="DVD18" s="68"/>
      <c r="DVE18" s="239"/>
      <c r="DVK18" s="64"/>
      <c r="DVL18" s="68"/>
      <c r="DVM18" s="48"/>
      <c r="DVN18" s="49"/>
      <c r="DVO18" s="49"/>
      <c r="DVP18" s="49"/>
      <c r="DVQ18" s="49"/>
      <c r="DVR18" s="49"/>
      <c r="DVS18" s="64"/>
      <c r="DVT18" s="68"/>
      <c r="DVU18" s="63"/>
      <c r="DVV18" s="64"/>
      <c r="DVW18" s="64"/>
      <c r="DVX18" s="64"/>
      <c r="DVY18" s="64"/>
      <c r="DVZ18" s="64"/>
      <c r="DWA18" s="64"/>
      <c r="DWB18" s="68"/>
      <c r="DWC18" s="48"/>
      <c r="DWD18" s="49"/>
      <c r="DWE18" s="49"/>
      <c r="DWF18" s="49"/>
      <c r="DWG18" s="49"/>
      <c r="DWH18" s="49"/>
      <c r="DWI18" s="64"/>
      <c r="DWJ18" s="68"/>
      <c r="DWK18" s="48"/>
      <c r="DWL18" s="49"/>
      <c r="DWM18" s="49"/>
      <c r="DWN18" s="49"/>
      <c r="DWO18" s="49"/>
      <c r="DWP18" s="49"/>
      <c r="DWQ18" s="64"/>
      <c r="DWR18" s="68"/>
      <c r="DWS18" s="48"/>
      <c r="DWT18" s="49"/>
      <c r="DWU18" s="49"/>
      <c r="DWV18" s="49"/>
      <c r="DWW18" s="49"/>
      <c r="DWX18" s="49"/>
      <c r="DWY18" s="64"/>
      <c r="DWZ18" s="68"/>
      <c r="DXA18" s="48"/>
      <c r="DXB18" s="49"/>
      <c r="DXC18" s="49"/>
      <c r="DXD18" s="49"/>
      <c r="DXE18" s="49"/>
      <c r="DXF18" s="49"/>
      <c r="DXG18" s="64"/>
      <c r="DXH18" s="68"/>
      <c r="DXI18" s="48"/>
      <c r="DXJ18" s="49"/>
      <c r="DXK18" s="49"/>
      <c r="DXL18" s="49"/>
      <c r="DXM18" s="49"/>
      <c r="DXN18" s="49"/>
      <c r="DXO18" s="64"/>
      <c r="DXP18" s="68"/>
      <c r="DXQ18" s="48"/>
      <c r="DXR18" s="49"/>
      <c r="DXS18" s="49"/>
      <c r="DXT18" s="49"/>
      <c r="DXU18" s="49"/>
      <c r="DXV18" s="49"/>
      <c r="DXW18" s="64"/>
      <c r="DXX18" s="68"/>
      <c r="DXY18" s="48"/>
      <c r="DXZ18" s="49"/>
      <c r="DYA18" s="49"/>
      <c r="DYB18" s="49"/>
      <c r="DYC18" s="49"/>
      <c r="DYD18" s="49"/>
      <c r="DYE18" s="64"/>
      <c r="DYF18" s="68"/>
      <c r="DYG18" s="48"/>
      <c r="DYH18" s="49"/>
      <c r="DYI18" s="49"/>
      <c r="DYJ18" s="49"/>
      <c r="DYK18" s="49"/>
      <c r="DYL18" s="49"/>
      <c r="DYM18" s="64"/>
      <c r="DYN18" s="68"/>
      <c r="DYO18" s="48"/>
      <c r="DYP18" s="49"/>
      <c r="DYQ18" s="49"/>
      <c r="DYR18" s="49"/>
      <c r="DYS18" s="49"/>
      <c r="DYT18" s="49"/>
      <c r="DYU18" s="64"/>
      <c r="DYV18" s="68"/>
      <c r="DYW18" s="48"/>
      <c r="DYX18" s="49"/>
      <c r="DYY18" s="49"/>
      <c r="DYZ18" s="49"/>
      <c r="DZA18" s="49"/>
      <c r="DZB18" s="49"/>
      <c r="DZC18" s="64"/>
      <c r="DZD18" s="68"/>
      <c r="DZE18" s="48"/>
      <c r="DZF18" s="49"/>
      <c r="DZG18" s="49"/>
      <c r="DZH18" s="49"/>
      <c r="DZI18" s="49"/>
      <c r="DZJ18" s="49"/>
      <c r="DZK18" s="64"/>
      <c r="DZL18" s="68"/>
      <c r="DZM18" s="48"/>
      <c r="DZN18" s="49"/>
      <c r="DZO18" s="49"/>
      <c r="DZP18" s="49"/>
      <c r="DZQ18" s="49"/>
      <c r="DZR18" s="49"/>
      <c r="DZS18" s="64"/>
      <c r="DZT18" s="68"/>
      <c r="DZU18" s="63"/>
      <c r="DZV18" s="64"/>
      <c r="DZW18" s="64"/>
      <c r="DZX18" s="64"/>
      <c r="DZY18" s="64"/>
      <c r="DZZ18" s="64"/>
      <c r="EAA18" s="64"/>
      <c r="EAB18" s="68"/>
      <c r="EAC18" s="48"/>
      <c r="EAD18" s="49"/>
      <c r="EAE18" s="49"/>
      <c r="EAF18" s="49"/>
      <c r="EAG18" s="49"/>
      <c r="EAH18" s="49"/>
      <c r="EAI18" s="64"/>
      <c r="EAJ18" s="68"/>
      <c r="EAK18" s="48"/>
      <c r="EAL18" s="49"/>
      <c r="EAM18" s="49"/>
      <c r="EAN18" s="49"/>
      <c r="EAO18" s="49"/>
      <c r="EAP18" s="49"/>
      <c r="EAQ18" s="64"/>
      <c r="EAR18" s="68"/>
      <c r="EAS18" s="48"/>
      <c r="EAT18" s="49"/>
      <c r="EAU18" s="49"/>
      <c r="EAV18" s="49"/>
      <c r="EAW18" s="49"/>
      <c r="EAX18" s="49"/>
      <c r="EAY18" s="64"/>
      <c r="EAZ18" s="68"/>
      <c r="EBA18" s="48"/>
      <c r="EBB18" s="49"/>
      <c r="EBC18" s="49"/>
      <c r="EBD18" s="49"/>
      <c r="EBE18" s="49"/>
      <c r="EBF18" s="49"/>
      <c r="EBG18" s="64"/>
      <c r="EBH18" s="68"/>
      <c r="EBI18" s="48"/>
      <c r="EBJ18" s="49"/>
      <c r="EBK18" s="49"/>
      <c r="EBL18" s="49"/>
      <c r="EBM18" s="49"/>
      <c r="EBN18" s="49"/>
      <c r="EBO18" s="64"/>
      <c r="EBP18" s="68"/>
      <c r="EBQ18" s="48"/>
      <c r="EBR18" s="49"/>
      <c r="EBS18" s="49"/>
      <c r="EBT18" s="49"/>
      <c r="EBU18" s="49"/>
      <c r="EBV18" s="49"/>
      <c r="EBW18" s="64"/>
      <c r="EBX18" s="68"/>
      <c r="EBY18" s="48"/>
      <c r="EBZ18" s="49"/>
      <c r="ECA18" s="49"/>
      <c r="ECB18" s="49"/>
      <c r="ECC18" s="49"/>
      <c r="ECD18" s="49"/>
      <c r="ECE18" s="64"/>
      <c r="ECF18" s="68"/>
      <c r="ECG18" s="48"/>
      <c r="ECH18" s="49"/>
      <c r="ECI18" s="49"/>
      <c r="ECJ18" s="49"/>
      <c r="ECK18" s="49"/>
      <c r="ECL18" s="49"/>
      <c r="ECM18" s="64"/>
      <c r="ECN18" s="68"/>
      <c r="ECO18" s="48"/>
      <c r="ECP18" s="49"/>
      <c r="ECQ18" s="49"/>
      <c r="ECR18" s="49"/>
      <c r="ECS18" s="49"/>
      <c r="ECT18" s="49"/>
      <c r="ECU18" s="64"/>
      <c r="ECV18" s="68"/>
      <c r="ECW18" s="48"/>
      <c r="ECX18" s="49"/>
      <c r="ECY18" s="49"/>
      <c r="ECZ18" s="49"/>
      <c r="EDA18" s="49"/>
      <c r="EDB18" s="49"/>
      <c r="EDC18" s="64"/>
      <c r="EDD18" s="68"/>
      <c r="EDE18" s="48"/>
      <c r="EDF18" s="49"/>
      <c r="EDG18" s="49"/>
      <c r="EDH18" s="49"/>
      <c r="EDI18" s="49"/>
      <c r="EDJ18" s="49"/>
      <c r="EDK18" s="64"/>
      <c r="EDL18" s="68"/>
      <c r="EDM18" s="48"/>
      <c r="EDN18" s="49"/>
      <c r="EDO18" s="49"/>
      <c r="EDP18" s="49"/>
      <c r="EDQ18" s="49"/>
      <c r="EDR18" s="49"/>
      <c r="EDS18" s="64"/>
      <c r="EDT18" s="68"/>
      <c r="EDU18" s="63"/>
      <c r="EDV18" s="64"/>
      <c r="EDW18" s="64"/>
      <c r="EDX18" s="64"/>
      <c r="EDY18" s="64"/>
      <c r="EDZ18" s="64"/>
      <c r="EEA18" s="64"/>
      <c r="EEB18" s="68"/>
      <c r="EEC18" s="48"/>
      <c r="EED18" s="49"/>
      <c r="EEE18" s="49"/>
      <c r="EEF18" s="49"/>
      <c r="EEG18" s="49"/>
      <c r="EEH18" s="49"/>
      <c r="EEI18" s="64"/>
      <c r="EEJ18" s="68"/>
      <c r="EEK18" s="63"/>
      <c r="EEL18" s="64"/>
      <c r="EEM18" s="64"/>
      <c r="EEN18" s="64"/>
      <c r="EEO18" s="64"/>
      <c r="EEP18" s="64"/>
      <c r="EEQ18" s="64"/>
      <c r="EER18" s="68"/>
      <c r="EES18" s="48"/>
      <c r="EET18" s="49"/>
      <c r="EEU18" s="49"/>
      <c r="EEV18" s="49"/>
      <c r="EEW18" s="49"/>
      <c r="EEX18" s="49"/>
      <c r="EEY18" s="64"/>
      <c r="EEZ18" s="68"/>
      <c r="EFA18" s="63"/>
      <c r="EFB18" s="64"/>
      <c r="EFC18" s="64"/>
      <c r="EFD18" s="64"/>
      <c r="EFE18" s="64"/>
      <c r="EFF18" s="64"/>
      <c r="EFG18" s="64"/>
      <c r="EFH18" s="68"/>
      <c r="EFI18" s="63"/>
      <c r="EFJ18" s="64"/>
      <c r="EFK18" s="64"/>
      <c r="EFL18" s="64"/>
      <c r="EFM18" s="64"/>
      <c r="EFN18" s="64"/>
      <c r="EFO18" s="64"/>
      <c r="EFP18" s="68"/>
      <c r="EFQ18" s="48"/>
      <c r="EFR18" s="49"/>
      <c r="EFS18" s="49"/>
      <c r="EFT18" s="49"/>
      <c r="EFU18" s="49"/>
      <c r="EFV18" s="49"/>
      <c r="EFW18" s="64"/>
      <c r="EFX18" s="68"/>
      <c r="EFY18" s="63"/>
      <c r="EFZ18" s="64"/>
      <c r="EGA18" s="64"/>
      <c r="EGB18" s="64"/>
      <c r="EGC18" s="64"/>
      <c r="EGD18" s="64"/>
      <c r="EGE18" s="64"/>
      <c r="EGF18" s="68"/>
      <c r="EGG18" s="48"/>
      <c r="EGH18" s="49"/>
      <c r="EGI18" s="49"/>
      <c r="EGJ18" s="49"/>
      <c r="EGK18" s="49"/>
      <c r="EGL18" s="49"/>
      <c r="EGM18" s="64"/>
      <c r="EGN18" s="68"/>
      <c r="EGO18" s="63"/>
      <c r="EGP18" s="64"/>
      <c r="EGQ18" s="64"/>
      <c r="EGR18" s="64"/>
      <c r="EGS18" s="64"/>
      <c r="EGT18" s="64"/>
      <c r="EGU18" s="64"/>
      <c r="EGV18" s="68"/>
      <c r="EGW18" s="63"/>
      <c r="EGX18" s="64"/>
      <c r="EGY18" s="64"/>
      <c r="EGZ18" s="64"/>
      <c r="EHA18" s="64"/>
      <c r="EHB18" s="64"/>
      <c r="EHC18" s="64"/>
      <c r="EHD18" s="68"/>
      <c r="EHE18" s="63"/>
      <c r="EHF18" s="64"/>
      <c r="EHG18" s="64"/>
      <c r="EHH18" s="64"/>
      <c r="EHI18" s="64"/>
      <c r="EHJ18" s="64"/>
      <c r="EHK18" s="64"/>
      <c r="EHL18" s="68"/>
      <c r="EHM18" s="63"/>
      <c r="EHN18" s="64"/>
      <c r="EHO18" s="64"/>
      <c r="EHP18" s="64"/>
      <c r="EHQ18" s="64"/>
      <c r="EHR18" s="64"/>
      <c r="EHS18" s="64"/>
      <c r="EHT18" s="68"/>
      <c r="EHU18" s="63"/>
      <c r="EHV18" s="64"/>
      <c r="EHW18" s="64"/>
      <c r="EHX18" s="64"/>
      <c r="EHY18" s="64"/>
      <c r="EHZ18" s="64"/>
      <c r="EIA18" s="64"/>
      <c r="EIB18" s="68"/>
      <c r="EIC18" s="48"/>
      <c r="EID18" s="49"/>
      <c r="EIE18" s="49"/>
      <c r="EIF18" s="49"/>
      <c r="EIG18" s="49"/>
      <c r="EIH18" s="49"/>
      <c r="EII18" s="64"/>
      <c r="EIJ18" s="68"/>
      <c r="EIK18" s="48"/>
      <c r="EIL18" s="49"/>
      <c r="EIM18" s="49"/>
      <c r="EIN18" s="49"/>
      <c r="EIO18" s="49"/>
      <c r="EIP18" s="49"/>
      <c r="EIQ18" s="64"/>
      <c r="EIR18" s="68"/>
      <c r="EIS18" s="63"/>
      <c r="EIT18" s="64"/>
      <c r="EIU18" s="64"/>
      <c r="EIV18" s="64"/>
      <c r="EIW18" s="64"/>
      <c r="EIX18" s="64"/>
      <c r="EIY18" s="64"/>
      <c r="EIZ18" s="68"/>
      <c r="EJA18" s="48"/>
      <c r="EJB18" s="49"/>
      <c r="EJC18" s="49"/>
      <c r="EJD18" s="49"/>
      <c r="EJE18" s="49"/>
      <c r="EJF18" s="49"/>
      <c r="EJG18" s="64"/>
      <c r="EJH18" s="68"/>
      <c r="EJI18" s="48"/>
      <c r="EJJ18" s="49"/>
      <c r="EJK18" s="49"/>
      <c r="EJL18" s="49"/>
      <c r="EJM18" s="49"/>
      <c r="EJN18" s="49"/>
      <c r="EJO18" s="64"/>
      <c r="EJP18" s="68"/>
      <c r="EJQ18" s="63"/>
      <c r="EJR18" s="64"/>
      <c r="EJS18" s="64"/>
      <c r="EJT18" s="64"/>
      <c r="EJU18" s="64"/>
      <c r="EJV18" s="64"/>
      <c r="EJW18" s="64"/>
      <c r="EJX18" s="68"/>
      <c r="EJY18" s="63"/>
      <c r="EJZ18" s="64"/>
      <c r="EKA18" s="64"/>
      <c r="EKB18" s="64"/>
      <c r="EKC18" s="64"/>
      <c r="EKD18" s="64"/>
      <c r="EKE18" s="64"/>
      <c r="EKF18" s="68"/>
      <c r="EKG18" s="48"/>
      <c r="EKH18" s="49"/>
      <c r="EKI18" s="49"/>
      <c r="EKJ18" s="49"/>
      <c r="EKK18" s="49"/>
      <c r="EKL18" s="49"/>
      <c r="EKM18" s="64"/>
      <c r="EKN18" s="68"/>
      <c r="EKO18" s="63"/>
      <c r="EKP18" s="64"/>
      <c r="EKQ18" s="64"/>
      <c r="EKR18" s="64"/>
      <c r="EKS18" s="64"/>
      <c r="EKT18" s="64"/>
      <c r="EKU18" s="64"/>
      <c r="EKV18" s="68"/>
      <c r="EKW18" s="48"/>
      <c r="EKX18" s="49"/>
      <c r="EKY18" s="49"/>
      <c r="EKZ18" s="49"/>
      <c r="ELA18" s="49"/>
      <c r="ELB18" s="49"/>
      <c r="ELC18" s="64"/>
      <c r="ELD18" s="68"/>
      <c r="ELE18" s="63"/>
      <c r="ELF18" s="64"/>
      <c r="ELG18" s="64"/>
      <c r="ELH18" s="64"/>
      <c r="ELI18" s="64"/>
      <c r="ELJ18" s="64"/>
      <c r="ELK18" s="64"/>
      <c r="ELL18" s="184"/>
      <c r="ELM18" s="665"/>
      <c r="ELN18" s="244"/>
      <c r="ELO18" s="64"/>
      <c r="ELP18" s="64"/>
      <c r="ELQ18" s="64"/>
      <c r="ELR18" s="64"/>
      <c r="ELS18" s="211"/>
      <c r="ELT18" s="671"/>
      <c r="ELU18" s="211"/>
      <c r="ELV18" s="244"/>
      <c r="ELW18" s="64"/>
      <c r="ELX18" s="64"/>
      <c r="ELY18" s="64"/>
      <c r="ELZ18" s="64"/>
      <c r="EMA18" s="64"/>
      <c r="EMB18" s="64"/>
      <c r="EMC18" s="211"/>
      <c r="EMD18" s="244"/>
      <c r="EME18" s="64"/>
      <c r="EMF18" s="64"/>
      <c r="EMG18" s="64"/>
      <c r="EMH18" s="64"/>
      <c r="EMI18" s="64"/>
      <c r="EMJ18" s="64"/>
      <c r="EMK18" s="211"/>
      <c r="EML18" s="244"/>
      <c r="EMM18" s="64"/>
      <c r="EMN18" s="64"/>
      <c r="EMO18" s="64"/>
      <c r="EMP18" s="64"/>
      <c r="EMQ18" s="64"/>
      <c r="EMR18" s="64"/>
      <c r="EMS18" s="211"/>
      <c r="EMT18" s="195"/>
      <c r="EMU18" s="49"/>
      <c r="EMV18" s="49"/>
      <c r="EMW18" s="49"/>
      <c r="EMX18" s="49"/>
      <c r="EMY18" s="49"/>
      <c r="EMZ18" s="64"/>
      <c r="ENA18" s="211"/>
      <c r="ENB18" s="244"/>
      <c r="ENC18" s="64"/>
      <c r="END18" s="64"/>
      <c r="ENE18" s="64"/>
      <c r="ENF18" s="64"/>
      <c r="ENG18" s="64"/>
      <c r="ENH18" s="64"/>
      <c r="ENI18" s="211"/>
      <c r="ENJ18" s="195"/>
      <c r="ENK18" s="49"/>
      <c r="ENL18" s="49"/>
      <c r="ENM18" s="49"/>
      <c r="ENN18" s="49"/>
      <c r="ENO18" s="49"/>
      <c r="ENP18" s="64"/>
      <c r="ENQ18" s="211"/>
      <c r="ENR18" s="244"/>
      <c r="ENS18" s="64"/>
      <c r="ENT18" s="64"/>
      <c r="ENU18" s="64"/>
      <c r="ENV18" s="64"/>
      <c r="ENW18" s="64"/>
      <c r="ENX18" s="64"/>
      <c r="ENY18" s="211"/>
      <c r="ENZ18" s="244"/>
      <c r="EOA18" s="64"/>
      <c r="EOB18" s="64"/>
      <c r="EOC18" s="64"/>
      <c r="EOD18" s="64"/>
      <c r="EOE18" s="64"/>
      <c r="EOF18" s="64"/>
      <c r="EOG18" s="211"/>
      <c r="EOH18" s="244"/>
      <c r="EOI18" s="64"/>
      <c r="EOJ18" s="64"/>
      <c r="EOK18" s="64"/>
      <c r="EOL18" s="64"/>
      <c r="EOM18" s="64"/>
      <c r="EON18" s="64"/>
      <c r="EOO18" s="211"/>
      <c r="EOP18" s="244"/>
      <c r="EOQ18" s="64"/>
      <c r="EOR18" s="64"/>
      <c r="EOS18" s="64"/>
      <c r="EOT18" s="64"/>
      <c r="EOU18" s="64"/>
      <c r="EOV18" s="64"/>
      <c r="EOW18" s="211"/>
      <c r="EOX18" s="244"/>
      <c r="EOY18" s="64"/>
      <c r="EOZ18" s="64"/>
      <c r="EPA18" s="64"/>
      <c r="EPB18" s="64"/>
      <c r="EPC18" s="64"/>
      <c r="EPD18" s="64"/>
      <c r="EPE18" s="211"/>
      <c r="EPF18" s="244"/>
      <c r="EPG18" s="64"/>
      <c r="EPH18" s="64"/>
      <c r="EPI18" s="64"/>
      <c r="EPJ18" s="64"/>
      <c r="EPK18" s="64"/>
      <c r="EPL18" s="64"/>
      <c r="EPM18" s="211"/>
      <c r="EPN18" s="195"/>
      <c r="EPO18" s="49"/>
      <c r="EPP18" s="49"/>
      <c r="EPQ18" s="49"/>
      <c r="EPR18" s="49"/>
      <c r="EPS18" s="49"/>
      <c r="EPT18" s="64"/>
      <c r="EPU18" s="211"/>
      <c r="EPV18" s="244"/>
      <c r="EPW18" s="64"/>
      <c r="EPX18" s="64"/>
      <c r="EPY18" s="64"/>
      <c r="EPZ18" s="64"/>
      <c r="EQA18" s="64"/>
      <c r="EQB18" s="64"/>
      <c r="EQC18" s="211"/>
      <c r="EQD18" s="195"/>
      <c r="EQE18" s="49"/>
      <c r="EQF18" s="49"/>
      <c r="EQG18" s="49"/>
      <c r="EQH18" s="49"/>
      <c r="EQI18" s="49"/>
      <c r="EQJ18" s="64"/>
      <c r="EQK18" s="211"/>
      <c r="EQL18" s="244"/>
      <c r="EQM18" s="64"/>
      <c r="EQN18" s="64"/>
      <c r="EQO18" s="64"/>
      <c r="EQP18" s="64"/>
      <c r="EQQ18" s="64"/>
      <c r="EQR18" s="64"/>
      <c r="EQS18" s="211"/>
      <c r="EQT18" s="244"/>
      <c r="EQU18" s="64"/>
      <c r="EQV18" s="64"/>
      <c r="EQW18" s="64"/>
      <c r="EQX18" s="64"/>
      <c r="EQY18" s="64"/>
      <c r="EQZ18" s="64"/>
      <c r="ERA18" s="211"/>
      <c r="ERB18" s="195"/>
      <c r="ERC18" s="49"/>
      <c r="ERD18" s="49"/>
      <c r="ERE18" s="49"/>
      <c r="ERF18" s="49"/>
      <c r="ERG18" s="49"/>
      <c r="ERH18" s="64"/>
      <c r="ERI18" s="211"/>
      <c r="ERJ18" s="195"/>
      <c r="ERK18" s="49"/>
      <c r="ERL18" s="49"/>
      <c r="ERM18" s="49"/>
      <c r="ERN18" s="49"/>
      <c r="ERO18" s="49"/>
      <c r="ERP18" s="64"/>
      <c r="ERQ18" s="211"/>
      <c r="ERR18" s="195"/>
      <c r="ERS18" s="49"/>
      <c r="ERT18" s="49"/>
      <c r="ERU18" s="49"/>
      <c r="ERV18" s="49"/>
      <c r="ERW18" s="49"/>
      <c r="ERX18" s="64"/>
      <c r="ERY18" s="211"/>
      <c r="ERZ18" s="195"/>
      <c r="ESA18" s="49"/>
      <c r="ESB18" s="49"/>
      <c r="ESC18" s="49"/>
      <c r="ESD18" s="49"/>
      <c r="ESE18" s="49"/>
      <c r="ESF18" s="64"/>
      <c r="ESG18" s="211"/>
      <c r="ESH18" s="195"/>
      <c r="ESI18" s="49"/>
      <c r="ESJ18" s="49"/>
      <c r="ESK18" s="49"/>
      <c r="ESL18" s="49"/>
      <c r="ESM18" s="49"/>
      <c r="ESN18" s="64"/>
      <c r="ESO18" s="211"/>
      <c r="ESP18" s="195"/>
      <c r="ESQ18" s="49"/>
      <c r="ESR18" s="49"/>
      <c r="ESS18" s="49"/>
      <c r="EST18" s="49"/>
      <c r="ESU18" s="49"/>
      <c r="ESV18" s="64"/>
      <c r="ESW18" s="211"/>
      <c r="ESX18" s="346"/>
      <c r="ESY18" s="343"/>
      <c r="ESZ18" s="343"/>
      <c r="ETA18" s="343"/>
      <c r="ETB18" s="343"/>
      <c r="ETC18" s="343"/>
      <c r="ETD18" s="322"/>
      <c r="ETE18" s="736"/>
      <c r="ETF18" s="458"/>
      <c r="ETG18" s="83"/>
      <c r="ETH18" s="83"/>
      <c r="ETI18" s="83"/>
      <c r="ETJ18" s="83"/>
      <c r="ETK18" s="83"/>
      <c r="ETL18" s="64"/>
      <c r="ETM18" s="211"/>
      <c r="ETN18" s="195"/>
      <c r="ETO18" s="49"/>
      <c r="ETP18" s="49"/>
      <c r="ETQ18" s="49"/>
      <c r="ETR18" s="49"/>
      <c r="ETS18" s="49"/>
      <c r="ETT18" s="808"/>
      <c r="ETU18" s="211"/>
      <c r="ETV18" s="195"/>
      <c r="ETW18" s="49"/>
      <c r="ETX18" s="49"/>
      <c r="ETY18" s="49"/>
      <c r="ETZ18" s="49"/>
      <c r="EUA18" s="49"/>
      <c r="EUB18" s="808"/>
      <c r="EUC18" s="211"/>
      <c r="EUD18" s="829"/>
      <c r="EUE18" s="49"/>
      <c r="EUF18" s="49"/>
      <c r="EUG18" s="49"/>
      <c r="EUH18" s="49"/>
      <c r="EUI18" s="830"/>
      <c r="EUJ18" s="826"/>
      <c r="EUK18" s="211"/>
      <c r="EUL18" s="458"/>
      <c r="EUM18" s="83"/>
      <c r="EUN18" s="83"/>
      <c r="EUO18" s="83"/>
      <c r="EUP18" s="83"/>
      <c r="EUQ18" s="83"/>
      <c r="EUR18" s="808"/>
      <c r="EUS18" s="211"/>
      <c r="EUT18" s="458"/>
      <c r="EUU18" s="83"/>
      <c r="EUV18" s="83"/>
      <c r="EUW18" s="83"/>
      <c r="EUX18" s="83"/>
      <c r="EUY18" s="83"/>
      <c r="EUZ18" s="808"/>
      <c r="EVA18" s="211"/>
      <c r="EVB18" s="195"/>
      <c r="EVC18" s="49"/>
      <c r="EVD18" s="49"/>
      <c r="EVE18" s="49"/>
      <c r="EVF18" s="49"/>
      <c r="EVG18" s="49"/>
      <c r="EVH18" s="808"/>
      <c r="EVI18" s="211"/>
      <c r="EVJ18" s="195"/>
      <c r="EVK18" s="49"/>
      <c r="EVL18" s="49"/>
      <c r="EVM18" s="49"/>
      <c r="EVN18" s="49"/>
      <c r="EVO18" s="49"/>
      <c r="EVP18" s="808"/>
      <c r="EVQ18" s="211"/>
      <c r="EVR18" s="195"/>
      <c r="EVS18" s="49"/>
      <c r="EVT18" s="49"/>
      <c r="EVU18" s="49"/>
      <c r="EVV18" s="49"/>
      <c r="EVW18" s="49"/>
      <c r="EVX18" s="808"/>
      <c r="EVY18" s="211"/>
      <c r="EVZ18" s="195"/>
      <c r="EWA18" s="49"/>
      <c r="EWB18" s="49"/>
      <c r="EWC18" s="49"/>
      <c r="EWD18" s="49"/>
      <c r="EWE18" s="49"/>
      <c r="EWF18" s="808"/>
      <c r="EWG18" s="211"/>
      <c r="EWH18" s="195"/>
      <c r="EWI18" s="49"/>
      <c r="EWJ18" s="49"/>
      <c r="EWK18" s="49"/>
      <c r="EWL18" s="49"/>
      <c r="EWM18" s="49"/>
      <c r="EWN18" s="808"/>
      <c r="EWO18" s="211"/>
      <c r="EWP18" s="195"/>
      <c r="EWQ18" s="49"/>
      <c r="EWR18" s="49"/>
      <c r="EWS18" s="49"/>
      <c r="EWT18" s="49"/>
      <c r="EWU18" s="49"/>
      <c r="EWV18" s="808"/>
      <c r="EWW18" s="211"/>
      <c r="EWX18" s="244"/>
      <c r="EWY18" s="64"/>
      <c r="EWZ18" s="64"/>
      <c r="EXA18" s="64"/>
      <c r="EXB18" s="64"/>
      <c r="EXC18" s="64"/>
      <c r="EXD18" s="808"/>
      <c r="EXE18" s="211"/>
      <c r="EXF18" s="195"/>
      <c r="EXG18" s="49"/>
      <c r="EXH18" s="49"/>
      <c r="EXI18" s="49"/>
      <c r="EXJ18" s="49"/>
      <c r="EXK18" s="49"/>
      <c r="EXL18" s="808"/>
      <c r="EXM18" s="211"/>
      <c r="EXN18" s="244"/>
      <c r="EXO18" s="64"/>
      <c r="EXP18" s="64"/>
      <c r="EXQ18" s="64"/>
      <c r="EXR18" s="64"/>
      <c r="EXS18" s="64"/>
      <c r="EXT18" s="808"/>
      <c r="EXU18" s="211"/>
      <c r="EXV18" s="195"/>
      <c r="EXW18" s="49"/>
      <c r="EXX18" s="49"/>
      <c r="EXY18" s="49"/>
      <c r="EXZ18" s="49"/>
      <c r="EYA18" s="49"/>
      <c r="EYB18" s="808"/>
      <c r="EYC18" s="211"/>
      <c r="EYD18" s="458"/>
      <c r="EYE18" s="83"/>
      <c r="EYF18" s="83"/>
      <c r="EYG18" s="83"/>
      <c r="EYH18" s="83"/>
      <c r="EYI18" s="83"/>
      <c r="EYJ18" s="808"/>
      <c r="EYK18" s="211"/>
      <c r="EYL18" s="195"/>
      <c r="EYM18" s="49"/>
      <c r="EYN18" s="49"/>
      <c r="EYO18" s="49"/>
      <c r="EYP18" s="49"/>
      <c r="EYQ18" s="49"/>
      <c r="EYR18" s="808"/>
      <c r="EYS18" s="211"/>
      <c r="EYT18" s="195"/>
      <c r="EYU18" s="49"/>
      <c r="EYV18" s="49"/>
      <c r="EYW18" s="49"/>
      <c r="EYX18" s="49"/>
      <c r="EYY18" s="49"/>
      <c r="EYZ18" s="808"/>
      <c r="EZA18" s="211"/>
      <c r="EZB18" s="195"/>
      <c r="EZC18" s="49">
        <v>2728</v>
      </c>
      <c r="EZD18" s="49">
        <v>0</v>
      </c>
      <c r="EZE18" s="49">
        <v>0</v>
      </c>
      <c r="EZF18" s="49">
        <v>0</v>
      </c>
      <c r="EZG18" s="49">
        <v>0</v>
      </c>
      <c r="EZH18" s="808"/>
      <c r="EZI18" s="211"/>
      <c r="EZJ18" s="195">
        <v>0</v>
      </c>
      <c r="EZK18" s="49">
        <v>0</v>
      </c>
      <c r="EZL18" s="49">
        <v>0</v>
      </c>
      <c r="EZM18" s="49">
        <v>0</v>
      </c>
      <c r="EZN18" s="49">
        <v>0</v>
      </c>
      <c r="EZO18" s="49">
        <v>0</v>
      </c>
      <c r="EZP18" s="872">
        <f t="shared" si="1240"/>
        <v>0</v>
      </c>
      <c r="EZQ18" s="873">
        <f t="shared" si="1241"/>
        <v>0</v>
      </c>
      <c r="EZR18" s="195">
        <v>0</v>
      </c>
      <c r="EZS18" s="49">
        <v>0</v>
      </c>
      <c r="EZT18" s="49">
        <v>0</v>
      </c>
      <c r="EZU18" s="49">
        <v>0</v>
      </c>
      <c r="EZV18" s="49">
        <v>0</v>
      </c>
      <c r="EZW18" s="49">
        <v>0</v>
      </c>
      <c r="EZX18" s="872">
        <f t="shared" si="1242"/>
        <v>0</v>
      </c>
      <c r="EZY18" s="873">
        <f t="shared" si="1243"/>
        <v>0</v>
      </c>
      <c r="EZZ18" s="195">
        <v>0</v>
      </c>
      <c r="FAA18" s="49">
        <v>0</v>
      </c>
      <c r="FAB18" s="49">
        <v>0</v>
      </c>
      <c r="FAC18" s="49">
        <v>0</v>
      </c>
      <c r="FAD18" s="49">
        <v>0</v>
      </c>
      <c r="FAE18" s="49">
        <v>0</v>
      </c>
      <c r="FAF18" s="872">
        <f t="shared" si="1244"/>
        <v>0</v>
      </c>
      <c r="FAG18" s="873">
        <f t="shared" si="1245"/>
        <v>0</v>
      </c>
      <c r="FAH18" s="195">
        <v>0</v>
      </c>
      <c r="FAI18" s="49">
        <v>0</v>
      </c>
      <c r="FAJ18" s="49">
        <v>0</v>
      </c>
      <c r="FAK18" s="49">
        <v>0</v>
      </c>
      <c r="FAL18" s="49">
        <v>0</v>
      </c>
      <c r="FAM18" s="49">
        <v>0</v>
      </c>
      <c r="FAN18" s="872">
        <f t="shared" si="1246"/>
        <v>0</v>
      </c>
      <c r="FAO18" s="873">
        <f t="shared" si="1247"/>
        <v>0</v>
      </c>
      <c r="FAP18" s="195">
        <v>0</v>
      </c>
      <c r="FAQ18" s="49">
        <v>847</v>
      </c>
      <c r="FAR18" s="49">
        <v>0</v>
      </c>
      <c r="FAS18" s="49">
        <v>0</v>
      </c>
      <c r="FAT18" s="49">
        <v>0</v>
      </c>
      <c r="FAU18" s="49"/>
      <c r="FAV18" s="872">
        <f t="shared" si="1248"/>
        <v>847</v>
      </c>
      <c r="FAW18" s="873">
        <f t="shared" si="1249"/>
        <v>141.16666666666666</v>
      </c>
    </row>
    <row r="19" spans="1:4105" ht="15" customHeight="1" x14ac:dyDescent="0.2">
      <c r="A19" s="21">
        <v>13</v>
      </c>
      <c r="B19" s="21" t="s">
        <v>210</v>
      </c>
      <c r="C19" s="275" t="s">
        <v>219</v>
      </c>
      <c r="D19" s="21">
        <v>50</v>
      </c>
      <c r="E19" s="24">
        <v>0</v>
      </c>
      <c r="F19" s="24">
        <v>32013</v>
      </c>
      <c r="G19" s="24"/>
      <c r="H19" s="24"/>
      <c r="I19" s="24"/>
      <c r="J19" s="360">
        <f>SUMIF(SUMPK!$B:$B,$B:$B,SUMPK!$O:$O)</f>
        <v>2700</v>
      </c>
      <c r="K19" s="24"/>
      <c r="L19" s="24">
        <f t="shared" si="569"/>
        <v>29313</v>
      </c>
      <c r="M19" s="24">
        <f t="shared" si="570"/>
        <v>29313</v>
      </c>
      <c r="N19" s="15">
        <v>7588.666666666667</v>
      </c>
      <c r="O19" s="276">
        <f t="shared" si="0"/>
        <v>3.8627339014319597</v>
      </c>
      <c r="P19" s="15">
        <v>6818.333333333333</v>
      </c>
      <c r="Q19" s="276">
        <f t="shared" si="571"/>
        <v>25.794866780738204</v>
      </c>
      <c r="R19" s="277">
        <f t="shared" si="572"/>
        <v>4876.9230769230771</v>
      </c>
      <c r="S19" s="222">
        <v>126800</v>
      </c>
      <c r="T19" s="276">
        <f t="shared" si="573"/>
        <v>6.0105520504731862</v>
      </c>
      <c r="U19" s="278"/>
      <c r="V19" s="277">
        <f t="shared" si="1"/>
        <v>6.0105520504731862</v>
      </c>
      <c r="W19" s="279">
        <f t="shared" si="1252"/>
        <v>1</v>
      </c>
      <c r="X19" s="299"/>
      <c r="Y19" s="280" t="e">
        <f>#REF!+#REF!</f>
        <v>#REF!</v>
      </c>
      <c r="Z19" s="280" t="e">
        <f t="shared" si="1257"/>
        <v>#REF!</v>
      </c>
      <c r="AA19" s="280" t="e">
        <f>M19/Z19</f>
        <v>#REF!</v>
      </c>
      <c r="AB19" s="280" t="e">
        <f>(M19+U19)/Z19</f>
        <v>#REF!</v>
      </c>
      <c r="AC19" s="662">
        <v>14</v>
      </c>
      <c r="AD19" s="648"/>
      <c r="AE19" s="49">
        <v>383</v>
      </c>
      <c r="AF19" s="49">
        <v>11110</v>
      </c>
      <c r="AG19" s="49">
        <v>4635</v>
      </c>
      <c r="AH19" s="49"/>
      <c r="AI19" s="49"/>
      <c r="AJ19" s="42">
        <f t="shared" si="3"/>
        <v>16128</v>
      </c>
      <c r="AK19" s="43">
        <f t="shared" si="4"/>
        <v>2688</v>
      </c>
      <c r="AL19" s="48"/>
      <c r="AM19" s="49">
        <v>8050</v>
      </c>
      <c r="AN19" s="49">
        <v>702</v>
      </c>
      <c r="AO19" s="49">
        <v>4723</v>
      </c>
      <c r="AP19" s="49">
        <v>2319</v>
      </c>
      <c r="AQ19" s="49">
        <v>15942</v>
      </c>
      <c r="AR19" s="42">
        <f t="shared" si="5"/>
        <v>31736</v>
      </c>
      <c r="AS19" s="43">
        <f t="shared" si="6"/>
        <v>5289.333333333333</v>
      </c>
      <c r="AT19" s="48">
        <v>364</v>
      </c>
      <c r="AU19" s="49">
        <v>6757</v>
      </c>
      <c r="AV19" s="49">
        <f>8599+599</f>
        <v>9198</v>
      </c>
      <c r="AW19" s="49"/>
      <c r="AX19" s="49">
        <v>7701</v>
      </c>
      <c r="AY19" s="49"/>
      <c r="AZ19" s="42">
        <f t="shared" si="7"/>
        <v>24020</v>
      </c>
      <c r="BA19" s="43">
        <f t="shared" si="8"/>
        <v>4003.3333333333335</v>
      </c>
      <c r="BB19" s="48">
        <v>8109</v>
      </c>
      <c r="BC19" s="49"/>
      <c r="BD19" s="49"/>
      <c r="BE19" s="49">
        <v>2373</v>
      </c>
      <c r="BF19" s="49">
        <v>1968</v>
      </c>
      <c r="BG19" s="49">
        <v>1463</v>
      </c>
      <c r="BH19" s="42">
        <f t="shared" si="9"/>
        <v>13913</v>
      </c>
      <c r="BI19" s="43">
        <f t="shared" si="10"/>
        <v>2318.8333333333335</v>
      </c>
      <c r="BJ19" s="48">
        <v>2052</v>
      </c>
      <c r="BK19" s="49">
        <v>2913</v>
      </c>
      <c r="BL19" s="49">
        <v>5248</v>
      </c>
      <c r="BM19" s="49"/>
      <c r="BN19" s="49">
        <v>5872</v>
      </c>
      <c r="BO19" s="49">
        <v>1369</v>
      </c>
      <c r="BP19" s="42">
        <f t="shared" si="11"/>
        <v>17454</v>
      </c>
      <c r="BQ19" s="43">
        <f t="shared" si="12"/>
        <v>2909</v>
      </c>
      <c r="BR19" s="48">
        <v>923</v>
      </c>
      <c r="BS19" s="49">
        <v>4380</v>
      </c>
      <c r="BT19" s="49"/>
      <c r="BU19" s="49">
        <v>2268</v>
      </c>
      <c r="BV19" s="49">
        <v>776</v>
      </c>
      <c r="BW19" s="49">
        <v>4974</v>
      </c>
      <c r="BX19" s="42">
        <f t="shared" si="13"/>
        <v>13321</v>
      </c>
      <c r="BY19" s="43">
        <f t="shared" si="14"/>
        <v>2220.1666666666665</v>
      </c>
      <c r="BZ19" s="48"/>
      <c r="CA19" s="49">
        <v>4865</v>
      </c>
      <c r="CB19" s="49">
        <v>7276</v>
      </c>
      <c r="CC19" s="49">
        <v>3235</v>
      </c>
      <c r="CD19" s="49">
        <v>397</v>
      </c>
      <c r="CE19" s="49">
        <v>7</v>
      </c>
      <c r="CF19" s="42">
        <f t="shared" si="15"/>
        <v>15780</v>
      </c>
      <c r="CG19" s="43">
        <f t="shared" si="16"/>
        <v>2630</v>
      </c>
      <c r="CH19" s="63"/>
      <c r="CI19" s="64"/>
      <c r="CJ19" s="64">
        <v>2867</v>
      </c>
      <c r="CK19" s="64">
        <v>7414</v>
      </c>
      <c r="CL19" s="64">
        <v>11994</v>
      </c>
      <c r="CM19" s="64"/>
      <c r="CN19" s="42">
        <f t="shared" si="17"/>
        <v>22275</v>
      </c>
      <c r="CO19" s="43">
        <f t="shared" si="18"/>
        <v>3712.5</v>
      </c>
      <c r="CP19" s="48">
        <v>2870</v>
      </c>
      <c r="CQ19" s="49"/>
      <c r="CR19" s="49">
        <v>6077</v>
      </c>
      <c r="CS19" s="49"/>
      <c r="CT19" s="49">
        <v>2160</v>
      </c>
      <c r="CU19" s="49">
        <v>3886</v>
      </c>
      <c r="CV19" s="42">
        <f t="shared" si="19"/>
        <v>14993</v>
      </c>
      <c r="CW19" s="43">
        <f t="shared" si="20"/>
        <v>2498.8333333333335</v>
      </c>
      <c r="CX19" s="22">
        <v>406</v>
      </c>
      <c r="CY19" s="49"/>
      <c r="CZ19" s="49">
        <v>4894</v>
      </c>
      <c r="DA19" s="49">
        <v>464</v>
      </c>
      <c r="DB19" s="49">
        <v>609</v>
      </c>
      <c r="DC19" s="49">
        <v>1134</v>
      </c>
      <c r="DD19" s="42">
        <f t="shared" si="21"/>
        <v>7507</v>
      </c>
      <c r="DE19" s="43">
        <f t="shared" si="22"/>
        <v>1251.1666666666667</v>
      </c>
      <c r="DF19" s="48">
        <v>7065</v>
      </c>
      <c r="DG19" s="49">
        <v>834</v>
      </c>
      <c r="DH19" s="49">
        <v>6563</v>
      </c>
      <c r="DI19" s="49">
        <v>7058</v>
      </c>
      <c r="DJ19" s="49">
        <v>191</v>
      </c>
      <c r="DK19" s="49">
        <v>179</v>
      </c>
      <c r="DL19" s="42">
        <f t="shared" si="23"/>
        <v>21890</v>
      </c>
      <c r="DM19" s="43">
        <f t="shared" si="24"/>
        <v>3648.3333333333335</v>
      </c>
      <c r="DN19" s="48">
        <v>648</v>
      </c>
      <c r="DO19" s="49">
        <v>6615</v>
      </c>
      <c r="DP19" s="49"/>
      <c r="DQ19" s="49"/>
      <c r="DR19" s="49"/>
      <c r="DS19" s="49">
        <v>180</v>
      </c>
      <c r="DT19" s="42">
        <f t="shared" si="25"/>
        <v>7443</v>
      </c>
      <c r="DU19" s="43">
        <f t="shared" si="26"/>
        <v>1240.5</v>
      </c>
      <c r="DV19" s="48">
        <v>6076</v>
      </c>
      <c r="DW19" s="49">
        <v>1642</v>
      </c>
      <c r="DX19" s="49">
        <v>1931</v>
      </c>
      <c r="DY19" s="49">
        <v>4698</v>
      </c>
      <c r="DZ19" s="49">
        <v>1412</v>
      </c>
      <c r="EA19" s="49"/>
      <c r="EB19" s="42">
        <f t="shared" si="27"/>
        <v>15759</v>
      </c>
      <c r="EC19" s="43">
        <f t="shared" si="28"/>
        <v>2626.5</v>
      </c>
      <c r="ED19" s="48"/>
      <c r="EE19" s="49">
        <v>7998</v>
      </c>
      <c r="EF19" s="49"/>
      <c r="EG19" s="49"/>
      <c r="EH19" s="49">
        <v>108</v>
      </c>
      <c r="EI19" s="49">
        <v>8257</v>
      </c>
      <c r="EJ19" s="42">
        <f t="shared" si="29"/>
        <v>16363</v>
      </c>
      <c r="EK19" s="43">
        <f t="shared" si="30"/>
        <v>2727.1666666666665</v>
      </c>
      <c r="EL19" s="48">
        <v>6426</v>
      </c>
      <c r="EM19" s="49">
        <v>8858</v>
      </c>
      <c r="EN19" s="49"/>
      <c r="EO19" s="49">
        <v>3317</v>
      </c>
      <c r="EP19" s="49">
        <v>4853</v>
      </c>
      <c r="EQ19" s="49"/>
      <c r="ER19" s="42">
        <f t="shared" si="31"/>
        <v>23454</v>
      </c>
      <c r="ES19" s="43">
        <f t="shared" si="32"/>
        <v>3909</v>
      </c>
      <c r="ET19" s="48">
        <v>3402</v>
      </c>
      <c r="EU19" s="49">
        <v>5490</v>
      </c>
      <c r="EV19" s="49">
        <v>4435</v>
      </c>
      <c r="EW19" s="49">
        <v>2646</v>
      </c>
      <c r="EX19" s="49">
        <v>5046</v>
      </c>
      <c r="EY19" s="49">
        <v>2247</v>
      </c>
      <c r="EZ19" s="42">
        <f t="shared" si="33"/>
        <v>23266</v>
      </c>
      <c r="FA19" s="43">
        <f t="shared" si="34"/>
        <v>3877.6666666666665</v>
      </c>
      <c r="FB19" s="48"/>
      <c r="FC19" s="49">
        <v>434</v>
      </c>
      <c r="FD19" s="49">
        <v>5480</v>
      </c>
      <c r="FE19" s="49">
        <v>1391</v>
      </c>
      <c r="FF19" s="49">
        <v>2268</v>
      </c>
      <c r="FG19" s="49">
        <v>5786</v>
      </c>
      <c r="FH19" s="42">
        <f t="shared" si="35"/>
        <v>15359</v>
      </c>
      <c r="FI19" s="43">
        <f t="shared" si="36"/>
        <v>2559.8333333333335</v>
      </c>
      <c r="FJ19" s="48">
        <v>5238</v>
      </c>
      <c r="FK19" s="49">
        <v>2871</v>
      </c>
      <c r="FL19" s="49">
        <v>9584</v>
      </c>
      <c r="FM19" s="49"/>
      <c r="FN19" s="49">
        <v>8101</v>
      </c>
      <c r="FO19" s="49">
        <v>4921</v>
      </c>
      <c r="FP19" s="42">
        <f t="shared" si="37"/>
        <v>30715</v>
      </c>
      <c r="FQ19" s="43">
        <f t="shared" si="38"/>
        <v>5119.166666666667</v>
      </c>
      <c r="FR19" s="48"/>
      <c r="FS19" s="49">
        <v>2300</v>
      </c>
      <c r="FT19" s="49"/>
      <c r="FU19" s="49">
        <v>775</v>
      </c>
      <c r="FV19" s="49"/>
      <c r="FW19" s="49">
        <v>8438</v>
      </c>
      <c r="FX19" s="42">
        <f t="shared" si="39"/>
        <v>11513</v>
      </c>
      <c r="FY19" s="43">
        <f t="shared" si="40"/>
        <v>1918.8333333333333</v>
      </c>
      <c r="FZ19" s="48">
        <v>2825</v>
      </c>
      <c r="GA19" s="49">
        <v>3220</v>
      </c>
      <c r="GB19" s="49"/>
      <c r="GC19" s="49">
        <v>75</v>
      </c>
      <c r="GD19" s="49"/>
      <c r="GE19" s="49"/>
      <c r="GF19" s="42">
        <f t="shared" si="41"/>
        <v>6120</v>
      </c>
      <c r="GG19" s="43">
        <f t="shared" si="42"/>
        <v>1020</v>
      </c>
      <c r="GH19" s="48">
        <v>4439</v>
      </c>
      <c r="GI19" s="49">
        <v>3671</v>
      </c>
      <c r="GJ19" s="49"/>
      <c r="GK19" s="49">
        <v>10900</v>
      </c>
      <c r="GL19" s="49">
        <v>379</v>
      </c>
      <c r="GM19" s="49">
        <v>5368</v>
      </c>
      <c r="GN19" s="42">
        <f t="shared" si="43"/>
        <v>24757</v>
      </c>
      <c r="GO19" s="43">
        <f t="shared" si="44"/>
        <v>4126.166666666667</v>
      </c>
      <c r="GP19" s="48">
        <v>2721</v>
      </c>
      <c r="GQ19" s="49"/>
      <c r="GR19" s="49">
        <v>30</v>
      </c>
      <c r="GS19" s="49"/>
      <c r="GT19" s="49">
        <v>5501</v>
      </c>
      <c r="GU19" s="49">
        <v>2768</v>
      </c>
      <c r="GV19" s="42">
        <f t="shared" si="45"/>
        <v>11020</v>
      </c>
      <c r="GW19" s="43">
        <f t="shared" si="46"/>
        <v>1836.6666666666667</v>
      </c>
      <c r="GX19" s="48"/>
      <c r="GY19" s="49"/>
      <c r="GZ19" s="49"/>
      <c r="HA19" s="49">
        <v>7269</v>
      </c>
      <c r="HB19" s="49"/>
      <c r="HC19" s="49">
        <v>56</v>
      </c>
      <c r="HD19" s="42">
        <f t="shared" si="47"/>
        <v>7325</v>
      </c>
      <c r="HE19" s="43">
        <f t="shared" si="48"/>
        <v>1220.8333333333333</v>
      </c>
      <c r="HF19" s="48">
        <v>7230</v>
      </c>
      <c r="HG19" s="49">
        <v>4380</v>
      </c>
      <c r="HH19" s="49">
        <v>2311</v>
      </c>
      <c r="HI19" s="49">
        <v>2134</v>
      </c>
      <c r="HJ19" s="49"/>
      <c r="HK19" s="49">
        <v>117</v>
      </c>
      <c r="HL19" s="42">
        <f t="shared" si="49"/>
        <v>16172</v>
      </c>
      <c r="HM19" s="43">
        <f t="shared" si="50"/>
        <v>2695.3333333333335</v>
      </c>
      <c r="HN19" s="82">
        <v>4469</v>
      </c>
      <c r="HO19" s="83"/>
      <c r="HP19" s="83">
        <v>4864</v>
      </c>
      <c r="HQ19" s="83">
        <v>546</v>
      </c>
      <c r="HR19" s="83">
        <v>3310</v>
      </c>
      <c r="HS19" s="83">
        <v>2231</v>
      </c>
      <c r="HT19" s="42">
        <f t="shared" si="51"/>
        <v>15420</v>
      </c>
      <c r="HU19" s="43">
        <f t="shared" si="52"/>
        <v>2570</v>
      </c>
      <c r="HV19" s="48">
        <v>2080</v>
      </c>
      <c r="HW19" s="49">
        <v>3665</v>
      </c>
      <c r="HX19" s="49">
        <v>8960</v>
      </c>
      <c r="HY19" s="49">
        <v>399</v>
      </c>
      <c r="HZ19" s="49">
        <v>474</v>
      </c>
      <c r="IA19" s="49">
        <v>222</v>
      </c>
      <c r="IB19" s="42">
        <f t="shared" si="53"/>
        <v>15800</v>
      </c>
      <c r="IC19" s="43">
        <f t="shared" si="54"/>
        <v>2633.3333333333335</v>
      </c>
      <c r="ID19" s="48">
        <v>3293</v>
      </c>
      <c r="IE19" s="49">
        <v>2138</v>
      </c>
      <c r="IF19" s="49">
        <v>4755</v>
      </c>
      <c r="IG19" s="49">
        <v>2692</v>
      </c>
      <c r="IH19" s="49"/>
      <c r="II19" s="49"/>
      <c r="IJ19" s="42">
        <f t="shared" si="55"/>
        <v>12878</v>
      </c>
      <c r="IK19" s="43">
        <f t="shared" si="56"/>
        <v>2146.3333333333335</v>
      </c>
      <c r="IL19" s="48">
        <v>4945</v>
      </c>
      <c r="IM19" s="49">
        <v>5745</v>
      </c>
      <c r="IN19" s="49">
        <v>2933</v>
      </c>
      <c r="IO19" s="49">
        <v>2388</v>
      </c>
      <c r="IP19" s="49"/>
      <c r="IQ19" s="49"/>
      <c r="IR19" s="42">
        <f t="shared" si="57"/>
        <v>16011</v>
      </c>
      <c r="IS19" s="43">
        <f t="shared" si="58"/>
        <v>2668.5</v>
      </c>
      <c r="IT19" s="48">
        <v>5082</v>
      </c>
      <c r="IU19" s="49">
        <f>3036+7182</f>
        <v>10218</v>
      </c>
      <c r="IV19" s="49">
        <v>869</v>
      </c>
      <c r="IW19" s="49">
        <f>1584+5235</f>
        <v>6819</v>
      </c>
      <c r="IX19" s="49">
        <v>998</v>
      </c>
      <c r="IY19" s="49">
        <v>4104</v>
      </c>
      <c r="IZ19" s="42">
        <f t="shared" si="59"/>
        <v>28090</v>
      </c>
      <c r="JA19" s="43">
        <f t="shared" si="60"/>
        <v>4681.666666666667</v>
      </c>
      <c r="JB19" s="48">
        <v>1434</v>
      </c>
      <c r="JC19" s="49">
        <v>476</v>
      </c>
      <c r="JD19" s="49"/>
      <c r="JE19" s="49"/>
      <c r="JF19" s="49">
        <v>594</v>
      </c>
      <c r="JG19" s="49">
        <f>857+2202</f>
        <v>3059</v>
      </c>
      <c r="JH19" s="42">
        <f t="shared" si="61"/>
        <v>5563</v>
      </c>
      <c r="JI19" s="43">
        <f t="shared" si="62"/>
        <v>927.16666666666663</v>
      </c>
      <c r="JJ19" s="48">
        <v>972</v>
      </c>
      <c r="JK19" s="49">
        <v>2899</v>
      </c>
      <c r="JL19" s="49"/>
      <c r="JM19" s="49"/>
      <c r="JN19" s="49"/>
      <c r="JO19" s="49"/>
      <c r="JP19" s="42">
        <f t="shared" si="63"/>
        <v>3871</v>
      </c>
      <c r="JQ19" s="43">
        <f t="shared" si="64"/>
        <v>645.16666666666663</v>
      </c>
      <c r="JR19" s="48"/>
      <c r="JS19" s="49">
        <v>1283</v>
      </c>
      <c r="JT19" s="49">
        <f>2538+1386</f>
        <v>3924</v>
      </c>
      <c r="JU19" s="49">
        <f>841+1045</f>
        <v>1886</v>
      </c>
      <c r="JV19" s="49">
        <v>615</v>
      </c>
      <c r="JW19" s="49">
        <v>2410</v>
      </c>
      <c r="JX19" s="42">
        <f t="shared" si="65"/>
        <v>10118</v>
      </c>
      <c r="JY19" s="43">
        <f t="shared" si="66"/>
        <v>1686.3333333333333</v>
      </c>
      <c r="JZ19" s="48">
        <f>4698+7479</f>
        <v>12177</v>
      </c>
      <c r="KA19" s="49">
        <f>1833+599</f>
        <v>2432</v>
      </c>
      <c r="KB19" s="49">
        <v>3458</v>
      </c>
      <c r="KC19" s="49">
        <f>1201+9900</f>
        <v>11101</v>
      </c>
      <c r="KD19" s="49">
        <v>1495</v>
      </c>
      <c r="KE19" s="49">
        <v>216</v>
      </c>
      <c r="KF19" s="42">
        <f t="shared" si="67"/>
        <v>30879</v>
      </c>
      <c r="KG19" s="43">
        <f t="shared" si="68"/>
        <v>5146.5</v>
      </c>
      <c r="KH19" s="48">
        <v>4470</v>
      </c>
      <c r="KI19" s="49"/>
      <c r="KJ19" s="49">
        <v>8688</v>
      </c>
      <c r="KK19" s="49">
        <v>2108</v>
      </c>
      <c r="KL19" s="49">
        <v>4482</v>
      </c>
      <c r="KM19" s="49">
        <v>183</v>
      </c>
      <c r="KN19" s="42">
        <f t="shared" si="69"/>
        <v>19931</v>
      </c>
      <c r="KO19" s="43">
        <f t="shared" si="70"/>
        <v>3321.8333333333335</v>
      </c>
      <c r="KP19" s="48">
        <v>2241</v>
      </c>
      <c r="KQ19" s="49">
        <v>5742</v>
      </c>
      <c r="KR19" s="49">
        <v>8217</v>
      </c>
      <c r="KS19" s="49">
        <v>4219</v>
      </c>
      <c r="KT19" s="49">
        <v>4846</v>
      </c>
      <c r="KU19" s="49">
        <v>1354</v>
      </c>
      <c r="KV19" s="42">
        <f t="shared" si="71"/>
        <v>26619</v>
      </c>
      <c r="KW19" s="43">
        <f t="shared" si="72"/>
        <v>4436.5</v>
      </c>
      <c r="KX19" s="48">
        <v>4351</v>
      </c>
      <c r="KY19" s="49">
        <v>2737</v>
      </c>
      <c r="KZ19" s="49"/>
      <c r="LA19" s="49">
        <v>4679</v>
      </c>
      <c r="LB19" s="49">
        <v>3113</v>
      </c>
      <c r="LC19" s="49">
        <v>4660</v>
      </c>
      <c r="LD19" s="42">
        <f t="shared" si="73"/>
        <v>19540</v>
      </c>
      <c r="LE19" s="43">
        <f t="shared" si="74"/>
        <v>3256.6666666666665</v>
      </c>
      <c r="LF19" s="48">
        <v>100</v>
      </c>
      <c r="LG19" s="49">
        <v>1916</v>
      </c>
      <c r="LH19" s="49">
        <v>5514</v>
      </c>
      <c r="LI19" s="49">
        <v>3909</v>
      </c>
      <c r="LJ19" s="49">
        <v>497</v>
      </c>
      <c r="LK19" s="49">
        <v>2290</v>
      </c>
      <c r="LL19" s="42">
        <f t="shared" si="75"/>
        <v>14226</v>
      </c>
      <c r="LM19" s="43">
        <f t="shared" si="76"/>
        <v>2371</v>
      </c>
      <c r="LN19" s="48">
        <v>289</v>
      </c>
      <c r="LO19" s="49">
        <v>8540</v>
      </c>
      <c r="LP19" s="49">
        <v>4117</v>
      </c>
      <c r="LQ19" s="49">
        <v>5209</v>
      </c>
      <c r="LR19" s="49">
        <v>4294</v>
      </c>
      <c r="LS19" s="49">
        <v>756</v>
      </c>
      <c r="LT19" s="42">
        <f t="shared" si="77"/>
        <v>23205</v>
      </c>
      <c r="LU19" s="43">
        <f t="shared" si="78"/>
        <v>3867.5</v>
      </c>
      <c r="LV19" s="48">
        <v>2881</v>
      </c>
      <c r="LW19" s="49"/>
      <c r="LX19" s="49">
        <v>4271</v>
      </c>
      <c r="LY19" s="49">
        <v>3606</v>
      </c>
      <c r="LZ19" s="49">
        <v>5634</v>
      </c>
      <c r="MA19" s="49">
        <v>306</v>
      </c>
      <c r="MB19" s="42">
        <f t="shared" si="79"/>
        <v>16698</v>
      </c>
      <c r="MC19" s="43">
        <f t="shared" si="80"/>
        <v>2783</v>
      </c>
      <c r="MD19" s="48">
        <v>4155</v>
      </c>
      <c r="ME19" s="49">
        <v>3017</v>
      </c>
      <c r="MF19" s="49">
        <v>3159</v>
      </c>
      <c r="MG19" s="49">
        <v>5574</v>
      </c>
      <c r="MH19" s="49"/>
      <c r="MI19" s="49">
        <v>5995</v>
      </c>
      <c r="MJ19" s="42">
        <f t="shared" si="81"/>
        <v>21900</v>
      </c>
      <c r="MK19" s="43">
        <f t="shared" si="82"/>
        <v>3650</v>
      </c>
      <c r="ML19" s="48">
        <v>2836</v>
      </c>
      <c r="MM19" s="49"/>
      <c r="MN19" s="49">
        <v>1604</v>
      </c>
      <c r="MO19" s="49">
        <v>3717</v>
      </c>
      <c r="MP19" s="49">
        <v>7058</v>
      </c>
      <c r="MQ19" s="49">
        <v>8</v>
      </c>
      <c r="MR19" s="42">
        <f t="shared" si="83"/>
        <v>15223</v>
      </c>
      <c r="MS19" s="43">
        <f t="shared" si="84"/>
        <v>2537.1666666666665</v>
      </c>
      <c r="MT19" s="48">
        <v>8345</v>
      </c>
      <c r="MU19" s="49">
        <v>7447</v>
      </c>
      <c r="MV19" s="49">
        <v>190</v>
      </c>
      <c r="MW19" s="49">
        <v>3027</v>
      </c>
      <c r="MX19" s="49">
        <v>2422</v>
      </c>
      <c r="MY19" s="49">
        <v>6426</v>
      </c>
      <c r="MZ19" s="42">
        <f t="shared" si="85"/>
        <v>27857</v>
      </c>
      <c r="NA19" s="43">
        <f t="shared" si="86"/>
        <v>4642.833333333333</v>
      </c>
      <c r="NB19" s="48">
        <v>3674</v>
      </c>
      <c r="NC19" s="49"/>
      <c r="ND19" s="49"/>
      <c r="NE19" s="49">
        <v>3969</v>
      </c>
      <c r="NF19" s="49">
        <v>1737</v>
      </c>
      <c r="NG19" s="49">
        <v>3252</v>
      </c>
      <c r="NH19" s="42">
        <f t="shared" si="87"/>
        <v>12632</v>
      </c>
      <c r="NI19" s="43">
        <f t="shared" si="88"/>
        <v>2105.3333333333335</v>
      </c>
      <c r="NJ19" s="48">
        <v>4759</v>
      </c>
      <c r="NK19" s="49">
        <v>7081</v>
      </c>
      <c r="NL19" s="49"/>
      <c r="NM19" s="49">
        <v>1140</v>
      </c>
      <c r="NN19" s="49">
        <v>4247</v>
      </c>
      <c r="NO19" s="49"/>
      <c r="NP19" s="42">
        <f t="shared" si="89"/>
        <v>17227</v>
      </c>
      <c r="NQ19" s="43">
        <f t="shared" si="90"/>
        <v>2871.1666666666665</v>
      </c>
      <c r="NR19" s="48">
        <v>2671</v>
      </c>
      <c r="NS19" s="49">
        <v>4935</v>
      </c>
      <c r="NT19" s="49">
        <v>2095</v>
      </c>
      <c r="NU19" s="49">
        <v>5323</v>
      </c>
      <c r="NV19" s="49">
        <v>7065</v>
      </c>
      <c r="NW19" s="49">
        <v>1327</v>
      </c>
      <c r="NX19" s="42">
        <f t="shared" si="91"/>
        <v>23416</v>
      </c>
      <c r="NY19" s="43">
        <f t="shared" si="92"/>
        <v>3902.6666666666665</v>
      </c>
      <c r="NZ19" s="48"/>
      <c r="OA19" s="49">
        <v>8116</v>
      </c>
      <c r="OB19" s="49">
        <v>1267</v>
      </c>
      <c r="OC19" s="49">
        <v>4692</v>
      </c>
      <c r="OD19" s="49">
        <v>2687</v>
      </c>
      <c r="OE19" s="49">
        <v>7424</v>
      </c>
      <c r="OF19" s="42">
        <f t="shared" si="93"/>
        <v>24186</v>
      </c>
      <c r="OG19" s="43">
        <f t="shared" si="94"/>
        <v>4031</v>
      </c>
      <c r="OH19" s="48">
        <v>5781</v>
      </c>
      <c r="OI19" s="49">
        <v>1013</v>
      </c>
      <c r="OJ19" s="49">
        <v>3132</v>
      </c>
      <c r="OK19" s="49">
        <v>2779</v>
      </c>
      <c r="OL19" s="49"/>
      <c r="OM19" s="49">
        <v>4441</v>
      </c>
      <c r="ON19" s="42">
        <f t="shared" si="95"/>
        <v>17146</v>
      </c>
      <c r="OO19" s="43">
        <f t="shared" si="96"/>
        <v>2857.6666666666665</v>
      </c>
      <c r="OP19" s="48">
        <v>1690</v>
      </c>
      <c r="OQ19" s="49"/>
      <c r="OR19" s="49">
        <v>3445</v>
      </c>
      <c r="OS19" s="49">
        <v>3074</v>
      </c>
      <c r="OT19" s="49">
        <v>7343</v>
      </c>
      <c r="OU19" s="49"/>
      <c r="OV19" s="42">
        <f t="shared" si="97"/>
        <v>15552</v>
      </c>
      <c r="OW19" s="43">
        <f t="shared" si="98"/>
        <v>2592</v>
      </c>
      <c r="OX19" s="48">
        <v>2661</v>
      </c>
      <c r="OY19" s="49">
        <v>52</v>
      </c>
      <c r="OZ19" s="49">
        <v>3981</v>
      </c>
      <c r="PA19" s="49"/>
      <c r="PB19" s="49"/>
      <c r="PC19" s="49">
        <v>12982</v>
      </c>
      <c r="PD19" s="67">
        <f t="shared" si="99"/>
        <v>19676</v>
      </c>
      <c r="PE19" s="68">
        <f t="shared" si="100"/>
        <v>3279.3333333333335</v>
      </c>
      <c r="PF19" s="48"/>
      <c r="PG19" s="49">
        <v>4678</v>
      </c>
      <c r="PH19" s="49">
        <v>980</v>
      </c>
      <c r="PI19" s="49">
        <v>4543</v>
      </c>
      <c r="PJ19" s="49">
        <v>2651</v>
      </c>
      <c r="PK19" s="49">
        <v>5391</v>
      </c>
      <c r="PL19" s="67">
        <f t="shared" si="101"/>
        <v>18243</v>
      </c>
      <c r="PM19" s="68">
        <f t="shared" si="102"/>
        <v>3040.5</v>
      </c>
      <c r="PN19" s="48">
        <v>1672</v>
      </c>
      <c r="PO19" s="49"/>
      <c r="PP19" s="49">
        <v>1970</v>
      </c>
      <c r="PQ19" s="49"/>
      <c r="PR19" s="49">
        <v>6328</v>
      </c>
      <c r="PS19" s="49">
        <v>60</v>
      </c>
      <c r="PT19" s="67">
        <f t="shared" si="103"/>
        <v>10030</v>
      </c>
      <c r="PU19" s="68">
        <f t="shared" si="104"/>
        <v>1671.6666666666667</v>
      </c>
      <c r="PV19" s="106">
        <v>2872</v>
      </c>
      <c r="PW19" s="107"/>
      <c r="PX19" s="107">
        <v>5928</v>
      </c>
      <c r="PY19" s="107">
        <v>2484</v>
      </c>
      <c r="PZ19" s="107">
        <v>1578</v>
      </c>
      <c r="QA19" s="107">
        <v>2801</v>
      </c>
      <c r="QB19" s="104">
        <f t="shared" si="105"/>
        <v>15663</v>
      </c>
      <c r="QC19" s="112">
        <f t="shared" si="106"/>
        <v>2610.5</v>
      </c>
      <c r="QD19" s="106">
        <v>936</v>
      </c>
      <c r="QE19" s="107">
        <v>5075</v>
      </c>
      <c r="QF19" s="107">
        <v>577</v>
      </c>
      <c r="QG19" s="107">
        <v>5271</v>
      </c>
      <c r="QH19" s="107"/>
      <c r="QI19" s="107"/>
      <c r="QJ19" s="104">
        <f t="shared" si="107"/>
        <v>11859</v>
      </c>
      <c r="QK19" s="105">
        <f t="shared" si="108"/>
        <v>1976.5</v>
      </c>
      <c r="QL19" s="106">
        <v>38</v>
      </c>
      <c r="QM19" s="107">
        <v>7406</v>
      </c>
      <c r="QN19" s="107">
        <v>936</v>
      </c>
      <c r="QO19" s="107"/>
      <c r="QP19" s="107">
        <v>3893</v>
      </c>
      <c r="QQ19" s="107">
        <v>10545</v>
      </c>
      <c r="QR19" s="104">
        <f t="shared" si="109"/>
        <v>22818</v>
      </c>
      <c r="QS19" s="105">
        <f t="shared" si="110"/>
        <v>3803</v>
      </c>
      <c r="QT19" s="48">
        <v>7</v>
      </c>
      <c r="QU19" s="49">
        <v>1468</v>
      </c>
      <c r="QV19" s="49">
        <v>2842</v>
      </c>
      <c r="QW19" s="49">
        <v>1567</v>
      </c>
      <c r="QX19" s="49">
        <v>9</v>
      </c>
      <c r="QY19" s="49">
        <v>3434</v>
      </c>
      <c r="QZ19" s="67">
        <f t="shared" si="111"/>
        <v>9327</v>
      </c>
      <c r="RA19" s="68">
        <f t="shared" si="112"/>
        <v>1554.5</v>
      </c>
      <c r="RB19" s="106">
        <v>2583</v>
      </c>
      <c r="RC19" s="107">
        <v>331</v>
      </c>
      <c r="RD19" s="107">
        <v>6368</v>
      </c>
      <c r="RE19" s="107">
        <v>1328</v>
      </c>
      <c r="RF19" s="107"/>
      <c r="RG19" s="107">
        <v>1857</v>
      </c>
      <c r="RH19" s="104">
        <f t="shared" si="113"/>
        <v>12467</v>
      </c>
      <c r="RI19" s="105">
        <f t="shared" si="114"/>
        <v>2077.8333333333335</v>
      </c>
      <c r="RJ19" s="106">
        <v>4652</v>
      </c>
      <c r="RK19" s="107">
        <v>1698</v>
      </c>
      <c r="RL19" s="107">
        <v>3564</v>
      </c>
      <c r="RM19" s="107">
        <v>4091</v>
      </c>
      <c r="RN19" s="107">
        <v>1830</v>
      </c>
      <c r="RO19" s="107">
        <v>2869</v>
      </c>
      <c r="RP19" s="104">
        <f t="shared" si="115"/>
        <v>18704</v>
      </c>
      <c r="RQ19" s="105">
        <f t="shared" si="116"/>
        <v>3117.3333333333335</v>
      </c>
      <c r="RR19" s="106">
        <v>6149</v>
      </c>
      <c r="RS19" s="107">
        <v>7113</v>
      </c>
      <c r="RT19" s="107">
        <v>6063</v>
      </c>
      <c r="RU19" s="107">
        <v>375</v>
      </c>
      <c r="RV19" s="107">
        <v>9</v>
      </c>
      <c r="RW19" s="107">
        <v>1651</v>
      </c>
      <c r="RX19" s="104">
        <f t="shared" si="117"/>
        <v>21360</v>
      </c>
      <c r="RY19" s="105">
        <f t="shared" si="118"/>
        <v>3560</v>
      </c>
      <c r="RZ19" s="106"/>
      <c r="SA19" s="107">
        <v>9941</v>
      </c>
      <c r="SB19" s="107"/>
      <c r="SC19" s="107">
        <v>7389</v>
      </c>
      <c r="SD19" s="107">
        <v>1681</v>
      </c>
      <c r="SE19" s="107">
        <v>1447</v>
      </c>
      <c r="SF19" s="104">
        <f t="shared" si="119"/>
        <v>20458</v>
      </c>
      <c r="SG19" s="105">
        <f t="shared" si="120"/>
        <v>3409.6666666666665</v>
      </c>
      <c r="SH19" s="106">
        <v>2854</v>
      </c>
      <c r="SI19" s="107">
        <v>8327</v>
      </c>
      <c r="SJ19" s="107">
        <v>1270</v>
      </c>
      <c r="SK19" s="107">
        <v>8501</v>
      </c>
      <c r="SL19" s="107">
        <v>6564</v>
      </c>
      <c r="SM19" s="107">
        <v>228</v>
      </c>
      <c r="SN19" s="104">
        <f t="shared" si="121"/>
        <v>27744</v>
      </c>
      <c r="SO19" s="105">
        <f t="shared" si="122"/>
        <v>4624</v>
      </c>
      <c r="SP19" s="106">
        <v>5897</v>
      </c>
      <c r="SQ19" s="107">
        <v>5515</v>
      </c>
      <c r="SR19" s="107">
        <v>5465</v>
      </c>
      <c r="SS19" s="107">
        <v>3350</v>
      </c>
      <c r="ST19" s="107">
        <v>545</v>
      </c>
      <c r="SU19" s="107">
        <v>5647</v>
      </c>
      <c r="SV19" s="104">
        <f t="shared" si="123"/>
        <v>26419</v>
      </c>
      <c r="SW19" s="105">
        <f t="shared" si="124"/>
        <v>4403.166666666667</v>
      </c>
      <c r="SX19" s="106">
        <v>4075</v>
      </c>
      <c r="SY19" s="107">
        <v>1953</v>
      </c>
      <c r="SZ19" s="107">
        <v>1181</v>
      </c>
      <c r="TA19" s="107">
        <v>34</v>
      </c>
      <c r="TB19" s="107"/>
      <c r="TC19" s="107">
        <v>13135</v>
      </c>
      <c r="TD19" s="104">
        <f t="shared" si="125"/>
        <v>20378</v>
      </c>
      <c r="TE19" s="105">
        <f t="shared" si="126"/>
        <v>3396.3333333333335</v>
      </c>
      <c r="TF19" s="106">
        <v>11</v>
      </c>
      <c r="TG19" s="107">
        <v>139</v>
      </c>
      <c r="TH19" s="107">
        <v>2111</v>
      </c>
      <c r="TI19" s="107">
        <v>2023</v>
      </c>
      <c r="TJ19" s="107">
        <v>4066</v>
      </c>
      <c r="TK19" s="107">
        <v>1304</v>
      </c>
      <c r="TL19" s="104">
        <f t="shared" si="127"/>
        <v>9654</v>
      </c>
      <c r="TM19" s="105">
        <f t="shared" si="128"/>
        <v>1609</v>
      </c>
      <c r="TN19" s="48">
        <v>3804</v>
      </c>
      <c r="TO19" s="49"/>
      <c r="TP19" s="49">
        <v>3062</v>
      </c>
      <c r="TQ19" s="49">
        <v>2270</v>
      </c>
      <c r="TR19" s="49">
        <v>4441</v>
      </c>
      <c r="TS19" s="49">
        <v>4397</v>
      </c>
      <c r="TT19" s="67">
        <f t="shared" si="129"/>
        <v>17974</v>
      </c>
      <c r="TU19" s="68">
        <f t="shared" si="130"/>
        <v>2995.6666666666665</v>
      </c>
      <c r="TV19" s="54">
        <v>4605</v>
      </c>
      <c r="TW19" s="127">
        <v>3415</v>
      </c>
      <c r="TX19" s="127"/>
      <c r="TY19" s="127"/>
      <c r="TZ19" s="127"/>
      <c r="UA19" s="127">
        <v>3833</v>
      </c>
      <c r="UB19" s="42">
        <f t="shared" si="131"/>
        <v>11853</v>
      </c>
      <c r="UC19" s="43">
        <f t="shared" si="132"/>
        <v>1975.5</v>
      </c>
      <c r="UD19" s="106">
        <v>9</v>
      </c>
      <c r="UE19" s="107">
        <v>5508</v>
      </c>
      <c r="UF19" s="107">
        <v>2461</v>
      </c>
      <c r="UG19" s="107">
        <v>6252</v>
      </c>
      <c r="UH19" s="107">
        <v>1365</v>
      </c>
      <c r="UI19" s="107"/>
      <c r="UJ19" s="131">
        <f t="shared" si="133"/>
        <v>15595</v>
      </c>
      <c r="UK19" s="132">
        <f t="shared" si="134"/>
        <v>2599.1666666666665</v>
      </c>
      <c r="UL19" s="106">
        <v>12</v>
      </c>
      <c r="UM19" s="107">
        <v>5534</v>
      </c>
      <c r="UN19" s="107">
        <v>727</v>
      </c>
      <c r="UO19" s="107">
        <v>6615</v>
      </c>
      <c r="UP19" s="107">
        <v>148</v>
      </c>
      <c r="UQ19" s="107">
        <v>6</v>
      </c>
      <c r="UR19" s="131">
        <f t="shared" si="135"/>
        <v>13042</v>
      </c>
      <c r="US19" s="132">
        <f t="shared" si="136"/>
        <v>2173.6666666666665</v>
      </c>
      <c r="UT19" s="106"/>
      <c r="UU19" s="107">
        <v>3947</v>
      </c>
      <c r="UV19" s="107">
        <v>6224</v>
      </c>
      <c r="UW19" s="107">
        <v>1607</v>
      </c>
      <c r="UX19" s="107">
        <v>5774</v>
      </c>
      <c r="UY19" s="107">
        <v>4953</v>
      </c>
      <c r="UZ19" s="107">
        <v>2284</v>
      </c>
      <c r="VA19" s="104">
        <f t="shared" si="137"/>
        <v>24789</v>
      </c>
      <c r="VB19" s="105">
        <f t="shared" si="138"/>
        <v>4131.5</v>
      </c>
      <c r="VC19" s="106">
        <v>759</v>
      </c>
      <c r="VD19" s="107">
        <v>3316</v>
      </c>
      <c r="VE19" s="107">
        <v>7822</v>
      </c>
      <c r="VF19" s="107">
        <v>2335</v>
      </c>
      <c r="VG19" s="107">
        <v>3146</v>
      </c>
      <c r="VH19" s="107">
        <v>3787</v>
      </c>
      <c r="VI19" s="104">
        <f t="shared" si="139"/>
        <v>25296.5</v>
      </c>
      <c r="VJ19" s="105">
        <f t="shared" si="140"/>
        <v>4216.083333333333</v>
      </c>
      <c r="VK19" s="106">
        <v>1944</v>
      </c>
      <c r="VL19" s="107">
        <v>3410</v>
      </c>
      <c r="VM19" s="107">
        <v>5549</v>
      </c>
      <c r="VN19" s="107">
        <v>3127</v>
      </c>
      <c r="VO19" s="107">
        <v>9810</v>
      </c>
      <c r="VP19" s="107"/>
      <c r="VQ19" s="104">
        <f t="shared" si="141"/>
        <v>23840</v>
      </c>
      <c r="VR19" s="105">
        <f t="shared" si="142"/>
        <v>3973.3333333333335</v>
      </c>
      <c r="VS19" s="48">
        <v>1273</v>
      </c>
      <c r="VT19" s="49">
        <v>6072</v>
      </c>
      <c r="VU19" s="49">
        <v>493</v>
      </c>
      <c r="VV19" s="49">
        <v>1901</v>
      </c>
      <c r="VW19" s="49">
        <v>2655</v>
      </c>
      <c r="VX19" s="49">
        <v>2011</v>
      </c>
      <c r="VY19" s="67">
        <f t="shared" si="143"/>
        <v>14405</v>
      </c>
      <c r="VZ19" s="68">
        <f t="shared" si="144"/>
        <v>2400.8333333333335</v>
      </c>
      <c r="WA19" s="106">
        <v>6861</v>
      </c>
      <c r="WB19" s="107">
        <v>4212</v>
      </c>
      <c r="WC19" s="107">
        <v>1074</v>
      </c>
      <c r="WD19" s="107"/>
      <c r="WE19" s="107">
        <v>298</v>
      </c>
      <c r="WF19" s="107">
        <v>1547</v>
      </c>
      <c r="WG19" s="104">
        <f t="shared" si="145"/>
        <v>13992</v>
      </c>
      <c r="WH19" s="105">
        <f t="shared" si="146"/>
        <v>2332</v>
      </c>
      <c r="WI19" s="63">
        <f>154+9+3660</f>
        <v>3823</v>
      </c>
      <c r="WJ19" s="64"/>
      <c r="WK19" s="64">
        <v>1814</v>
      </c>
      <c r="WL19" s="64">
        <f>379+4349</f>
        <v>4728</v>
      </c>
      <c r="WM19" s="64">
        <v>4264</v>
      </c>
      <c r="WN19" s="64">
        <v>3136</v>
      </c>
      <c r="WO19" s="67">
        <f t="shared" si="147"/>
        <v>17765</v>
      </c>
      <c r="WP19" s="68">
        <f t="shared" si="148"/>
        <v>2960.8333333333335</v>
      </c>
      <c r="WQ19" s="48">
        <v>345</v>
      </c>
      <c r="WR19" s="49"/>
      <c r="WS19" s="49">
        <v>1800</v>
      </c>
      <c r="WT19" s="49">
        <v>6361</v>
      </c>
      <c r="WU19" s="49"/>
      <c r="WV19" s="49"/>
      <c r="WW19" s="49"/>
      <c r="WX19" s="67">
        <f t="shared" si="149"/>
        <v>8506</v>
      </c>
      <c r="WY19" s="68">
        <f t="shared" si="150"/>
        <v>1417.6666666666667</v>
      </c>
      <c r="WZ19" s="48">
        <v>3031</v>
      </c>
      <c r="XA19" s="49">
        <v>3031</v>
      </c>
      <c r="XB19" s="49"/>
      <c r="XC19" s="49">
        <v>1099</v>
      </c>
      <c r="XD19" s="49">
        <v>4854</v>
      </c>
      <c r="XE19" s="49">
        <v>5126</v>
      </c>
      <c r="XF19" s="49">
        <v>74</v>
      </c>
      <c r="XG19" s="67">
        <f t="shared" si="151"/>
        <v>17215</v>
      </c>
      <c r="XH19" s="68">
        <f t="shared" si="152"/>
        <v>2869.1666666666665</v>
      </c>
      <c r="XI19" s="48">
        <v>5142</v>
      </c>
      <c r="XJ19" s="49">
        <v>3217</v>
      </c>
      <c r="XK19" s="49">
        <v>3071</v>
      </c>
      <c r="XL19" s="49">
        <v>4105</v>
      </c>
      <c r="XM19" s="49">
        <v>748</v>
      </c>
      <c r="XN19" s="49">
        <v>4812</v>
      </c>
      <c r="XO19" s="49">
        <v>6923</v>
      </c>
      <c r="XP19" s="67">
        <f t="shared" si="153"/>
        <v>28018</v>
      </c>
      <c r="XQ19" s="68">
        <f t="shared" si="154"/>
        <v>4669.666666666667</v>
      </c>
      <c r="XR19" s="48">
        <v>4726</v>
      </c>
      <c r="XS19" s="49">
        <v>3620</v>
      </c>
      <c r="XT19" s="49">
        <v>4023</v>
      </c>
      <c r="XU19" s="49">
        <v>7855</v>
      </c>
      <c r="XV19" s="49">
        <v>1298</v>
      </c>
      <c r="XW19" s="49">
        <v>2238</v>
      </c>
      <c r="XX19" s="49">
        <v>4880</v>
      </c>
      <c r="XY19" s="67">
        <f t="shared" si="155"/>
        <v>28640</v>
      </c>
      <c r="XZ19" s="68">
        <f t="shared" si="156"/>
        <v>4773.333333333333</v>
      </c>
      <c r="YA19" s="48">
        <v>4007</v>
      </c>
      <c r="YB19" s="49">
        <v>6035</v>
      </c>
      <c r="YC19" s="49">
        <v>4040</v>
      </c>
      <c r="YD19" s="49">
        <v>6182</v>
      </c>
      <c r="YE19" s="49">
        <v>2208</v>
      </c>
      <c r="YF19" s="49">
        <v>6943</v>
      </c>
      <c r="YG19" s="49">
        <v>2981</v>
      </c>
      <c r="YH19" s="67">
        <f t="shared" si="157"/>
        <v>32396</v>
      </c>
      <c r="YI19" s="68">
        <f t="shared" si="158"/>
        <v>5399.333333333333</v>
      </c>
      <c r="YJ19" s="48">
        <v>1224</v>
      </c>
      <c r="YK19" s="49">
        <v>831</v>
      </c>
      <c r="YL19" s="49">
        <v>2760</v>
      </c>
      <c r="YM19" s="49">
        <v>1892</v>
      </c>
      <c r="YN19" s="49">
        <v>854</v>
      </c>
      <c r="YO19" s="49">
        <v>1072</v>
      </c>
      <c r="YP19" s="49">
        <v>2303</v>
      </c>
      <c r="YQ19" s="67">
        <f t="shared" si="159"/>
        <v>10936</v>
      </c>
      <c r="YR19" s="68">
        <f t="shared" si="160"/>
        <v>1822.6666666666667</v>
      </c>
      <c r="YS19" s="48">
        <v>2982</v>
      </c>
      <c r="YT19" s="49">
        <v>3363</v>
      </c>
      <c r="YU19" s="49">
        <v>220</v>
      </c>
      <c r="YV19" s="49">
        <v>3674</v>
      </c>
      <c r="YW19" s="49">
        <v>2278</v>
      </c>
      <c r="YX19" s="49">
        <v>4225</v>
      </c>
      <c r="YY19" s="49">
        <v>1425</v>
      </c>
      <c r="YZ19" s="67">
        <f t="shared" si="161"/>
        <v>18167</v>
      </c>
      <c r="ZA19" s="68">
        <f t="shared" si="162"/>
        <v>3027.8333333333335</v>
      </c>
      <c r="ZB19" s="48">
        <v>4837</v>
      </c>
      <c r="ZC19" s="49"/>
      <c r="ZD19" s="49"/>
      <c r="ZE19" s="49">
        <v>5589</v>
      </c>
      <c r="ZF19" s="49">
        <v>4039</v>
      </c>
      <c r="ZG19" s="49">
        <v>895</v>
      </c>
      <c r="ZH19" s="67">
        <f t="shared" si="163"/>
        <v>15360</v>
      </c>
      <c r="ZI19" s="68">
        <f t="shared" si="164"/>
        <v>2560</v>
      </c>
      <c r="ZJ19" s="48">
        <v>1019</v>
      </c>
      <c r="ZK19" s="49">
        <v>1853</v>
      </c>
      <c r="ZL19" s="49">
        <v>1216</v>
      </c>
      <c r="ZM19" s="49">
        <v>4428</v>
      </c>
      <c r="ZN19" s="49">
        <v>4893</v>
      </c>
      <c r="ZO19" s="49">
        <v>2899</v>
      </c>
      <c r="ZP19" s="67">
        <f t="shared" si="165"/>
        <v>16308</v>
      </c>
      <c r="ZQ19" s="68">
        <f t="shared" si="166"/>
        <v>2718</v>
      </c>
      <c r="ZR19" s="63">
        <v>1565</v>
      </c>
      <c r="ZS19" s="64"/>
      <c r="ZT19" s="64">
        <v>5999</v>
      </c>
      <c r="ZU19" s="22">
        <v>2410</v>
      </c>
      <c r="ZV19" s="22">
        <v>5888</v>
      </c>
      <c r="ZW19" s="22">
        <v>5830</v>
      </c>
      <c r="ZX19" s="67">
        <f t="shared" si="167"/>
        <v>21692</v>
      </c>
      <c r="ZY19" s="68">
        <f t="shared" si="168"/>
        <v>3615.3333333333335</v>
      </c>
      <c r="ZZ19" s="48">
        <v>2583</v>
      </c>
      <c r="AAA19" s="49">
        <v>6154</v>
      </c>
      <c r="AAB19" s="49">
        <v>32</v>
      </c>
      <c r="AAC19" s="49">
        <v>5641</v>
      </c>
      <c r="AAD19" s="49">
        <v>6099</v>
      </c>
      <c r="AAE19" s="49">
        <v>4994</v>
      </c>
      <c r="AAF19" s="49">
        <v>1410</v>
      </c>
      <c r="AAG19" s="67">
        <f t="shared" si="169"/>
        <v>26913</v>
      </c>
      <c r="AAH19" s="68">
        <f t="shared" si="170"/>
        <v>4485.5</v>
      </c>
      <c r="AAI19" s="48"/>
      <c r="AAJ19" s="49"/>
      <c r="AAK19" s="49">
        <v>1990</v>
      </c>
      <c r="AAL19" s="49">
        <v>1297</v>
      </c>
      <c r="AAM19" s="49">
        <v>2658</v>
      </c>
      <c r="AAN19" s="49">
        <v>4425</v>
      </c>
      <c r="AAO19" s="49">
        <v>216</v>
      </c>
      <c r="AAP19" s="67">
        <f t="shared" si="171"/>
        <v>10586</v>
      </c>
      <c r="AAQ19" s="68">
        <f t="shared" si="172"/>
        <v>1764.3333333333333</v>
      </c>
      <c r="AAR19" s="48">
        <v>2459</v>
      </c>
      <c r="AAS19" s="49">
        <v>3916</v>
      </c>
      <c r="AAT19" s="49">
        <v>3921</v>
      </c>
      <c r="AAU19" s="49">
        <v>4984</v>
      </c>
      <c r="AAV19" s="49">
        <v>2588</v>
      </c>
      <c r="AAW19" s="49">
        <v>3506</v>
      </c>
      <c r="AAX19" s="67">
        <f t="shared" si="173"/>
        <v>21374</v>
      </c>
      <c r="AAY19" s="68">
        <f t="shared" si="174"/>
        <v>3562.3333333333335</v>
      </c>
      <c r="AAZ19" s="48">
        <v>139</v>
      </c>
      <c r="ABA19" s="49">
        <v>4258</v>
      </c>
      <c r="ABB19" s="49">
        <v>4158</v>
      </c>
      <c r="ABC19" s="49">
        <v>312</v>
      </c>
      <c r="ABD19" s="49">
        <v>3815</v>
      </c>
      <c r="ABE19" s="49">
        <v>4832</v>
      </c>
      <c r="ABF19" s="67">
        <f t="shared" si="175"/>
        <v>17514</v>
      </c>
      <c r="ABG19" s="68">
        <f t="shared" si="176"/>
        <v>2919</v>
      </c>
      <c r="ABH19" s="48">
        <v>5370</v>
      </c>
      <c r="ABI19" s="49">
        <v>4409</v>
      </c>
      <c r="ABJ19" s="49">
        <v>1118</v>
      </c>
      <c r="ABK19" s="49">
        <v>4486</v>
      </c>
      <c r="ABL19" s="49">
        <v>3291</v>
      </c>
      <c r="ABM19" s="49">
        <v>7127</v>
      </c>
      <c r="ABN19" s="67">
        <f t="shared" si="177"/>
        <v>25801</v>
      </c>
      <c r="ABO19" s="68">
        <f t="shared" si="178"/>
        <v>4300.166666666667</v>
      </c>
      <c r="ABP19" s="48">
        <v>1782</v>
      </c>
      <c r="ABQ19" s="49">
        <v>5542</v>
      </c>
      <c r="ABR19" s="49">
        <v>1587</v>
      </c>
      <c r="ABS19" s="49">
        <v>4654</v>
      </c>
      <c r="ABT19" s="49">
        <v>7034</v>
      </c>
      <c r="ABU19" s="49">
        <v>2415</v>
      </c>
      <c r="ABV19" s="67">
        <f t="shared" si="179"/>
        <v>23014</v>
      </c>
      <c r="ABW19" s="68">
        <f t="shared" si="180"/>
        <v>3835.6666666666665</v>
      </c>
      <c r="ABX19" s="48">
        <v>4904</v>
      </c>
      <c r="ABY19" s="49">
        <v>4482</v>
      </c>
      <c r="ABZ19" s="49">
        <v>6803</v>
      </c>
      <c r="ACA19" s="49">
        <v>6315</v>
      </c>
      <c r="ACB19" s="49">
        <v>512</v>
      </c>
      <c r="ACC19" s="49">
        <v>5662</v>
      </c>
      <c r="ACD19" s="67">
        <f t="shared" si="181"/>
        <v>28678</v>
      </c>
      <c r="ACE19" s="68">
        <f t="shared" si="182"/>
        <v>4779.666666666667</v>
      </c>
      <c r="ACF19" s="48">
        <v>4180</v>
      </c>
      <c r="ACG19" s="49">
        <v>2482</v>
      </c>
      <c r="ACH19" s="49"/>
      <c r="ACI19" s="49">
        <v>1317</v>
      </c>
      <c r="ACJ19" s="49">
        <v>7005</v>
      </c>
      <c r="ACK19" s="49">
        <v>6644</v>
      </c>
      <c r="ACL19" s="67">
        <f t="shared" si="183"/>
        <v>21628</v>
      </c>
      <c r="ACM19" s="68">
        <f t="shared" si="184"/>
        <v>3604.6666666666665</v>
      </c>
      <c r="ACN19" s="48">
        <v>2911</v>
      </c>
      <c r="ACO19" s="49">
        <v>5248</v>
      </c>
      <c r="ACP19" s="49">
        <v>8786</v>
      </c>
      <c r="ACQ19" s="49">
        <v>3160</v>
      </c>
      <c r="ACR19" s="49">
        <v>69</v>
      </c>
      <c r="ACS19" s="49">
        <v>2841</v>
      </c>
      <c r="ACT19" s="67">
        <f t="shared" si="185"/>
        <v>23015</v>
      </c>
      <c r="ACU19" s="68">
        <f t="shared" si="186"/>
        <v>3835.8333333333335</v>
      </c>
      <c r="ACV19" s="48">
        <v>3752</v>
      </c>
      <c r="ACW19" s="49">
        <v>7062</v>
      </c>
      <c r="ACX19" s="49">
        <v>847</v>
      </c>
      <c r="ACY19" s="49">
        <v>1910</v>
      </c>
      <c r="ACZ19" s="49">
        <v>4645</v>
      </c>
      <c r="ADA19" s="49">
        <v>1713</v>
      </c>
      <c r="ADB19" s="67">
        <f t="shared" si="187"/>
        <v>19929</v>
      </c>
      <c r="ADC19" s="68">
        <f t="shared" si="188"/>
        <v>3321.5</v>
      </c>
      <c r="ADD19" s="48">
        <v>4024</v>
      </c>
      <c r="ADE19" s="49">
        <v>3974</v>
      </c>
      <c r="ADF19" s="49">
        <v>2849</v>
      </c>
      <c r="ADG19" s="49">
        <v>6626</v>
      </c>
      <c r="ADH19" s="49">
        <v>3856</v>
      </c>
      <c r="ADI19" s="49">
        <v>1031</v>
      </c>
      <c r="ADJ19" s="67">
        <f t="shared" si="189"/>
        <v>22360</v>
      </c>
      <c r="ADK19" s="68">
        <f t="shared" si="190"/>
        <v>3726.6666666666665</v>
      </c>
      <c r="ADL19" s="48">
        <v>7196</v>
      </c>
      <c r="ADM19" s="49">
        <v>2820</v>
      </c>
      <c r="ADN19" s="49">
        <v>3730</v>
      </c>
      <c r="ADO19" s="49">
        <v>6228</v>
      </c>
      <c r="ADP19" s="49">
        <v>5590</v>
      </c>
      <c r="ADQ19" s="49">
        <v>1251</v>
      </c>
      <c r="ADR19" s="67">
        <f t="shared" si="191"/>
        <v>26815</v>
      </c>
      <c r="ADS19" s="68">
        <f t="shared" si="192"/>
        <v>4469.166666666667</v>
      </c>
      <c r="ADT19" s="48"/>
      <c r="ADU19" s="49">
        <v>838</v>
      </c>
      <c r="ADV19" s="49">
        <v>8022</v>
      </c>
      <c r="ADW19" s="49"/>
      <c r="ADX19" s="49">
        <v>4517</v>
      </c>
      <c r="ADY19" s="49">
        <v>7311</v>
      </c>
      <c r="ADZ19" s="67">
        <f t="shared" si="193"/>
        <v>20688</v>
      </c>
      <c r="AEA19" s="68">
        <f t="shared" si="194"/>
        <v>3448</v>
      </c>
      <c r="AEB19" s="48">
        <v>3873</v>
      </c>
      <c r="AEC19" s="49">
        <v>5847</v>
      </c>
      <c r="AED19" s="49">
        <v>2482</v>
      </c>
      <c r="AEE19" s="49">
        <v>1000</v>
      </c>
      <c r="AEF19" s="49">
        <v>2290</v>
      </c>
      <c r="AEG19" s="49">
        <v>1814</v>
      </c>
      <c r="AEH19" s="67">
        <f t="shared" si="195"/>
        <v>17306</v>
      </c>
      <c r="AEI19" s="68">
        <f t="shared" si="196"/>
        <v>2884.3333333333335</v>
      </c>
      <c r="AEJ19" s="48">
        <v>2196</v>
      </c>
      <c r="AEK19" s="49">
        <v>3441</v>
      </c>
      <c r="AEL19" s="49">
        <v>2331</v>
      </c>
      <c r="AEM19" s="49">
        <v>4307</v>
      </c>
      <c r="AEN19" s="49">
        <v>455</v>
      </c>
      <c r="AEO19" s="49">
        <v>5735</v>
      </c>
      <c r="AEP19" s="67">
        <f t="shared" si="197"/>
        <v>18465</v>
      </c>
      <c r="AEQ19" s="68">
        <f t="shared" si="198"/>
        <v>3077.5</v>
      </c>
      <c r="AER19" s="48">
        <v>5425</v>
      </c>
      <c r="AES19" s="49">
        <v>2210</v>
      </c>
      <c r="AET19" s="49">
        <v>1632</v>
      </c>
      <c r="AEU19" s="49">
        <v>1660</v>
      </c>
      <c r="AEV19" s="49">
        <v>4761</v>
      </c>
      <c r="AEW19" s="49">
        <v>6734</v>
      </c>
      <c r="AEX19" s="67">
        <f t="shared" si="199"/>
        <v>22422</v>
      </c>
      <c r="AEY19" s="68">
        <f t="shared" si="200"/>
        <v>3737</v>
      </c>
      <c r="AEZ19" s="48">
        <v>5081</v>
      </c>
      <c r="AFA19" s="49">
        <v>3525</v>
      </c>
      <c r="AFB19" s="49">
        <v>2523</v>
      </c>
      <c r="AFC19" s="49">
        <v>4333</v>
      </c>
      <c r="AFD19" s="49">
        <v>4055</v>
      </c>
      <c r="AFE19" s="49">
        <v>755</v>
      </c>
      <c r="AFF19" s="67">
        <f t="shared" si="201"/>
        <v>20272</v>
      </c>
      <c r="AFG19" s="68">
        <f t="shared" si="202"/>
        <v>3378.6666666666665</v>
      </c>
      <c r="AFH19" s="48">
        <v>4188</v>
      </c>
      <c r="AFI19" s="49">
        <v>1034</v>
      </c>
      <c r="AFJ19" s="49"/>
      <c r="AFK19" s="49">
        <v>5398</v>
      </c>
      <c r="AFL19" s="49">
        <v>4551</v>
      </c>
      <c r="AFM19" s="49">
        <v>6320</v>
      </c>
      <c r="AFN19" s="67">
        <f t="shared" si="203"/>
        <v>21491</v>
      </c>
      <c r="AFO19" s="68">
        <f t="shared" si="204"/>
        <v>3581.8333333333335</v>
      </c>
      <c r="AFP19" s="48">
        <v>3560</v>
      </c>
      <c r="AFQ19" s="49"/>
      <c r="AFR19" s="49">
        <v>9087</v>
      </c>
      <c r="AFS19" s="49">
        <v>2958</v>
      </c>
      <c r="AFT19" s="49">
        <v>1879</v>
      </c>
      <c r="AFU19" s="49">
        <v>2307</v>
      </c>
      <c r="AFV19" s="67">
        <f t="shared" si="205"/>
        <v>19791</v>
      </c>
      <c r="AFW19" s="68">
        <f t="shared" si="206"/>
        <v>3298.5</v>
      </c>
      <c r="AFX19" s="48">
        <v>1710</v>
      </c>
      <c r="AFY19" s="49">
        <v>821</v>
      </c>
      <c r="AFZ19" s="49">
        <v>2019</v>
      </c>
      <c r="AGA19" s="49">
        <v>6815</v>
      </c>
      <c r="AGB19" s="49">
        <v>4952</v>
      </c>
      <c r="AGC19" s="49">
        <v>5355</v>
      </c>
      <c r="AGD19" s="67">
        <f t="shared" si="207"/>
        <v>21672</v>
      </c>
      <c r="AGE19" s="68">
        <f t="shared" si="208"/>
        <v>3612</v>
      </c>
      <c r="AGF19" s="48">
        <v>4999</v>
      </c>
      <c r="AGG19" s="49">
        <v>4884</v>
      </c>
      <c r="AGH19" s="49">
        <v>2711</v>
      </c>
      <c r="AGI19" s="49">
        <v>1784</v>
      </c>
      <c r="AGJ19" s="49">
        <v>4372</v>
      </c>
      <c r="AGK19" s="49">
        <v>5144</v>
      </c>
      <c r="AGL19" s="67">
        <f t="shared" si="209"/>
        <v>23894</v>
      </c>
      <c r="AGM19" s="68">
        <f t="shared" si="210"/>
        <v>3982.3333333333335</v>
      </c>
      <c r="AGN19" s="48">
        <v>4904</v>
      </c>
      <c r="AGO19" s="49">
        <v>5131</v>
      </c>
      <c r="AGP19" s="49"/>
      <c r="AGQ19" s="49">
        <v>4129</v>
      </c>
      <c r="AGR19" s="49">
        <v>4182</v>
      </c>
      <c r="AGS19" s="49">
        <v>5001</v>
      </c>
      <c r="AGT19" s="67">
        <f t="shared" si="211"/>
        <v>23347</v>
      </c>
      <c r="AGU19" s="68">
        <f t="shared" si="212"/>
        <v>3891.1666666666665</v>
      </c>
      <c r="AGV19" s="48">
        <v>5001</v>
      </c>
      <c r="AGW19" s="49">
        <v>3154</v>
      </c>
      <c r="AGX19" s="49">
        <v>1626</v>
      </c>
      <c r="AGY19" s="49">
        <v>394</v>
      </c>
      <c r="AGZ19" s="49">
        <v>179</v>
      </c>
      <c r="AHA19" s="49"/>
      <c r="AHB19" s="49">
        <v>2668</v>
      </c>
      <c r="AHC19" s="67">
        <f t="shared" si="213"/>
        <v>8021</v>
      </c>
      <c r="AHD19" s="68">
        <f t="shared" si="214"/>
        <v>1336.8333333333333</v>
      </c>
      <c r="AHE19" s="48">
        <v>355</v>
      </c>
      <c r="AHF19" s="49">
        <v>3489</v>
      </c>
      <c r="AHG19" s="49">
        <v>2497</v>
      </c>
      <c r="AHH19" s="49">
        <v>6081</v>
      </c>
      <c r="AHI19" s="49">
        <v>1315</v>
      </c>
      <c r="AHJ19" s="49">
        <v>2516</v>
      </c>
      <c r="AHK19" s="67">
        <f t="shared" si="215"/>
        <v>16253</v>
      </c>
      <c r="AHL19" s="68">
        <f t="shared" si="216"/>
        <v>2708.8333333333335</v>
      </c>
      <c r="AHM19" s="48">
        <v>2549</v>
      </c>
      <c r="AHN19" s="49">
        <v>5441</v>
      </c>
      <c r="AHO19" s="49">
        <v>4774</v>
      </c>
      <c r="AHP19" s="49">
        <v>4714</v>
      </c>
      <c r="AHQ19" s="49">
        <v>4547</v>
      </c>
      <c r="AHR19" s="49">
        <v>5029</v>
      </c>
      <c r="AHS19" s="67">
        <f t="shared" si="217"/>
        <v>27054</v>
      </c>
      <c r="AHT19" s="68">
        <f t="shared" si="218"/>
        <v>4509</v>
      </c>
      <c r="AHU19" s="48">
        <v>3798</v>
      </c>
      <c r="AHV19" s="49">
        <v>1543</v>
      </c>
      <c r="AHW19" s="49">
        <v>1605</v>
      </c>
      <c r="AHX19" s="49">
        <v>6605</v>
      </c>
      <c r="AHY19" s="49">
        <v>2760</v>
      </c>
      <c r="AHZ19" s="49">
        <v>4379</v>
      </c>
      <c r="AIA19" s="67">
        <f t="shared" si="219"/>
        <v>20690</v>
      </c>
      <c r="AIB19" s="68">
        <f t="shared" si="220"/>
        <v>3448.3333333333335</v>
      </c>
      <c r="AIC19" s="48">
        <v>4420</v>
      </c>
      <c r="AID19" s="49">
        <v>5601</v>
      </c>
      <c r="AIE19" s="49">
        <v>5097</v>
      </c>
      <c r="AIF19" s="49">
        <v>2578</v>
      </c>
      <c r="AIG19" s="49">
        <v>5949</v>
      </c>
      <c r="AIH19" s="49">
        <v>540</v>
      </c>
      <c r="AII19" s="67">
        <f t="shared" si="221"/>
        <v>24185</v>
      </c>
      <c r="AIJ19" s="68">
        <f t="shared" si="222"/>
        <v>1099.3181818181818</v>
      </c>
      <c r="AIK19" s="48">
        <v>6711</v>
      </c>
      <c r="AIL19" s="49">
        <v>5413</v>
      </c>
      <c r="AIM19" s="49">
        <v>5697</v>
      </c>
      <c r="AIN19" s="49">
        <v>2352</v>
      </c>
      <c r="AIO19" s="49">
        <v>3534</v>
      </c>
      <c r="AIP19" s="49">
        <v>7415</v>
      </c>
      <c r="AIQ19" s="67">
        <f t="shared" si="223"/>
        <v>31122</v>
      </c>
      <c r="AIR19" s="68">
        <f t="shared" si="224"/>
        <v>1414.6363636363637</v>
      </c>
      <c r="AIS19" s="48">
        <v>896</v>
      </c>
      <c r="AIT19" s="49">
        <v>3715</v>
      </c>
      <c r="AIU19" s="49">
        <v>8298</v>
      </c>
      <c r="AIV19" s="49">
        <v>2777</v>
      </c>
      <c r="AIW19" s="49">
        <v>2484</v>
      </c>
      <c r="AIX19" s="49">
        <v>7760</v>
      </c>
      <c r="AIY19" s="67">
        <f t="shared" si="225"/>
        <v>25930</v>
      </c>
      <c r="AIZ19" s="68">
        <f t="shared" si="226"/>
        <v>1178.6363636363637</v>
      </c>
      <c r="AJA19" s="48">
        <v>1528</v>
      </c>
      <c r="AJB19" s="49">
        <v>6432</v>
      </c>
      <c r="AJC19" s="49">
        <v>624</v>
      </c>
      <c r="AJD19" s="49">
        <v>5906</v>
      </c>
      <c r="AJE19" s="49">
        <v>4913</v>
      </c>
      <c r="AJF19" s="49">
        <v>1996</v>
      </c>
      <c r="AJG19" s="67">
        <f t="shared" si="227"/>
        <v>21399</v>
      </c>
      <c r="AJH19" s="68">
        <f t="shared" si="228"/>
        <v>972.68181818181813</v>
      </c>
      <c r="AJI19" s="54">
        <v>1574</v>
      </c>
      <c r="AJJ19" s="127">
        <v>7543</v>
      </c>
      <c r="AJK19" s="127">
        <v>4134</v>
      </c>
      <c r="AJL19" s="127">
        <v>2145</v>
      </c>
      <c r="AJM19" s="127">
        <v>3763</v>
      </c>
      <c r="AJN19" s="127">
        <v>7194</v>
      </c>
      <c r="AJO19" s="42">
        <f t="shared" si="229"/>
        <v>26353</v>
      </c>
      <c r="AJP19" s="43">
        <f t="shared" si="230"/>
        <v>1197.8636363636363</v>
      </c>
      <c r="AJQ19" s="48">
        <v>2379</v>
      </c>
      <c r="AJR19" s="49">
        <v>4898</v>
      </c>
      <c r="AJS19" s="49">
        <v>5905</v>
      </c>
      <c r="AJT19" s="49">
        <f>6978+5</f>
        <v>6983</v>
      </c>
      <c r="AJU19" s="49">
        <v>1819</v>
      </c>
      <c r="AJV19" s="49">
        <v>2129</v>
      </c>
      <c r="AJW19" s="42">
        <f t="shared" si="231"/>
        <v>24113</v>
      </c>
      <c r="AJX19" s="43">
        <f t="shared" si="232"/>
        <v>1096.0454545454545</v>
      </c>
      <c r="AJY19" s="48">
        <v>4198</v>
      </c>
      <c r="AJZ19" s="49">
        <v>519</v>
      </c>
      <c r="AKA19" s="49">
        <v>4730</v>
      </c>
      <c r="AKB19" s="49">
        <v>2432</v>
      </c>
      <c r="AKC19" s="49">
        <v>5936</v>
      </c>
      <c r="AKD19" s="49">
        <v>165</v>
      </c>
      <c r="AKE19" s="42">
        <f t="shared" si="233"/>
        <v>17980</v>
      </c>
      <c r="AKF19" s="43">
        <f t="shared" si="234"/>
        <v>817.27272727272725</v>
      </c>
      <c r="AKG19" s="48">
        <v>2723</v>
      </c>
      <c r="AKH19" s="49">
        <v>126</v>
      </c>
      <c r="AKI19" s="49">
        <v>5200</v>
      </c>
      <c r="AKJ19" s="49">
        <v>5956</v>
      </c>
      <c r="AKK19" s="49">
        <v>2118</v>
      </c>
      <c r="AKL19" s="49">
        <v>4718</v>
      </c>
      <c r="AKM19" s="67">
        <f t="shared" si="235"/>
        <v>20841</v>
      </c>
      <c r="AKN19" s="68">
        <f t="shared" si="236"/>
        <v>947.31818181818187</v>
      </c>
      <c r="AKO19" s="48">
        <v>307</v>
      </c>
      <c r="AKP19" s="49">
        <v>6114</v>
      </c>
      <c r="AKQ19" s="49">
        <v>1289</v>
      </c>
      <c r="AKR19" s="49">
        <v>1575</v>
      </c>
      <c r="AKS19" s="49">
        <v>5048</v>
      </c>
      <c r="AKT19" s="49">
        <v>3433</v>
      </c>
      <c r="AKU19" s="67">
        <f t="shared" si="237"/>
        <v>17766</v>
      </c>
      <c r="AKV19" s="68">
        <f t="shared" si="238"/>
        <v>2961</v>
      </c>
      <c r="AKW19" s="48">
        <v>3558</v>
      </c>
      <c r="AKX19" s="49">
        <v>2721</v>
      </c>
      <c r="AKY19" s="49">
        <v>7095</v>
      </c>
      <c r="AKZ19" s="49">
        <v>5930</v>
      </c>
      <c r="ALA19" s="49">
        <v>2813</v>
      </c>
      <c r="ALB19" s="49">
        <v>5277</v>
      </c>
      <c r="ALC19" s="67">
        <f t="shared" si="239"/>
        <v>27394</v>
      </c>
      <c r="ALD19" s="68">
        <f t="shared" si="240"/>
        <v>4565.666666666667</v>
      </c>
      <c r="ALE19" s="48">
        <v>3081</v>
      </c>
      <c r="ALF19" s="49">
        <v>3871</v>
      </c>
      <c r="ALG19" s="49">
        <v>3840</v>
      </c>
      <c r="ALH19" s="49">
        <v>3549</v>
      </c>
      <c r="ALI19" s="49">
        <v>2103</v>
      </c>
      <c r="ALJ19" s="49">
        <v>1653</v>
      </c>
      <c r="ALK19" s="67">
        <f t="shared" si="241"/>
        <v>18097</v>
      </c>
      <c r="ALL19" s="68">
        <f t="shared" si="242"/>
        <v>3016.1666666666665</v>
      </c>
      <c r="ALM19" s="54">
        <v>3522</v>
      </c>
      <c r="ALN19" s="127">
        <v>2502</v>
      </c>
      <c r="ALO19" s="127">
        <v>6518</v>
      </c>
      <c r="ALP19" s="127">
        <v>7713</v>
      </c>
      <c r="ALQ19" s="127">
        <v>1207</v>
      </c>
      <c r="ALR19" s="127">
        <v>3472</v>
      </c>
      <c r="ALS19" s="42">
        <f t="shared" si="243"/>
        <v>24934</v>
      </c>
      <c r="ALT19" s="43">
        <f t="shared" si="244"/>
        <v>4155.666666666667</v>
      </c>
      <c r="ALU19" s="54">
        <v>2333</v>
      </c>
      <c r="ALV19" s="127">
        <v>3875</v>
      </c>
      <c r="ALW19" s="127">
        <v>2521</v>
      </c>
      <c r="ALX19" s="127">
        <v>2861</v>
      </c>
      <c r="ALY19" s="127">
        <v>5041</v>
      </c>
      <c r="ALZ19" s="127">
        <v>8289</v>
      </c>
      <c r="AMA19" s="42">
        <f t="shared" si="245"/>
        <v>24920</v>
      </c>
      <c r="AMB19" s="43">
        <f t="shared" si="246"/>
        <v>4153.333333333333</v>
      </c>
      <c r="AMC19" s="48">
        <v>407</v>
      </c>
      <c r="AMD19" s="49">
        <v>1823</v>
      </c>
      <c r="AME19" s="49">
        <v>9575</v>
      </c>
      <c r="AMF19" s="49">
        <v>984</v>
      </c>
      <c r="AMG19" s="49">
        <v>652</v>
      </c>
      <c r="AMH19" s="49">
        <v>3742</v>
      </c>
      <c r="AMI19" s="42">
        <f t="shared" si="247"/>
        <v>17183</v>
      </c>
      <c r="AMJ19" s="43">
        <f t="shared" si="248"/>
        <v>2863.8333333333335</v>
      </c>
      <c r="AMK19" s="48">
        <v>8041</v>
      </c>
      <c r="AML19" s="49">
        <v>3282</v>
      </c>
      <c r="AMM19" s="49">
        <v>3749</v>
      </c>
      <c r="AMN19" s="49">
        <v>1099</v>
      </c>
      <c r="AMO19" s="49">
        <v>3544</v>
      </c>
      <c r="AMP19" s="49">
        <v>2209</v>
      </c>
      <c r="AMQ19" s="47">
        <f t="shared" si="249"/>
        <v>21924</v>
      </c>
      <c r="AMR19" s="43">
        <f t="shared" si="250"/>
        <v>3654</v>
      </c>
      <c r="AMS19" s="48">
        <v>2674</v>
      </c>
      <c r="AMT19" s="49">
        <v>2736</v>
      </c>
      <c r="AMU19" s="49">
        <v>5782</v>
      </c>
      <c r="AMV19" s="49">
        <v>4299</v>
      </c>
      <c r="AMW19" s="49">
        <v>3412</v>
      </c>
      <c r="AMX19" s="49">
        <v>2814</v>
      </c>
      <c r="AMY19" s="47">
        <f t="shared" si="251"/>
        <v>21717</v>
      </c>
      <c r="AMZ19" s="43">
        <f t="shared" si="252"/>
        <v>3619.5</v>
      </c>
      <c r="ANA19" s="48">
        <v>7071</v>
      </c>
      <c r="ANB19" s="49">
        <v>742</v>
      </c>
      <c r="ANC19" s="49">
        <v>2924</v>
      </c>
      <c r="AND19" s="49">
        <v>3817</v>
      </c>
      <c r="ANE19" s="49">
        <v>2892</v>
      </c>
      <c r="ANF19" s="49">
        <v>3886</v>
      </c>
      <c r="ANG19" s="47">
        <f t="shared" si="253"/>
        <v>21332</v>
      </c>
      <c r="ANH19" s="43">
        <f t="shared" si="254"/>
        <v>3555.3333333333335</v>
      </c>
      <c r="ANI19" s="48">
        <v>5153</v>
      </c>
      <c r="ANJ19" s="49">
        <v>6464</v>
      </c>
      <c r="ANK19" s="49">
        <v>5098</v>
      </c>
      <c r="ANL19" s="49">
        <v>1128</v>
      </c>
      <c r="ANM19" s="49">
        <v>728</v>
      </c>
      <c r="ANN19" s="49">
        <v>7148</v>
      </c>
      <c r="ANO19" s="47">
        <f t="shared" si="255"/>
        <v>25719</v>
      </c>
      <c r="ANP19" s="43">
        <f t="shared" si="256"/>
        <v>4286.5</v>
      </c>
      <c r="ANQ19" s="48">
        <v>5326</v>
      </c>
      <c r="ANR19" s="49">
        <v>2709</v>
      </c>
      <c r="ANS19" s="49">
        <v>731</v>
      </c>
      <c r="ANT19" s="49">
        <v>2595</v>
      </c>
      <c r="ANU19" s="49">
        <v>1769</v>
      </c>
      <c r="ANV19" s="49">
        <v>9</v>
      </c>
      <c r="ANW19" s="47">
        <f t="shared" si="257"/>
        <v>13139</v>
      </c>
      <c r="ANX19" s="43">
        <f t="shared" si="258"/>
        <v>2189.8333333333335</v>
      </c>
      <c r="ANY19" s="48">
        <v>4414</v>
      </c>
      <c r="ANZ19" s="49">
        <v>2864</v>
      </c>
      <c r="AOA19" s="49">
        <v>534</v>
      </c>
      <c r="AOB19" s="49">
        <v>1320</v>
      </c>
      <c r="AOC19" s="49">
        <v>1320</v>
      </c>
      <c r="AOD19" s="49">
        <v>1298</v>
      </c>
      <c r="AOE19" s="47">
        <f t="shared" si="259"/>
        <v>11750</v>
      </c>
      <c r="AOF19" s="43">
        <f t="shared" si="260"/>
        <v>1958.3333333333333</v>
      </c>
      <c r="AOG19" s="48">
        <v>4089</v>
      </c>
      <c r="AOH19" s="49">
        <v>5085</v>
      </c>
      <c r="AOI19" s="49">
        <v>5063</v>
      </c>
      <c r="AOJ19" s="49">
        <v>309</v>
      </c>
      <c r="AOK19" s="49">
        <v>667</v>
      </c>
      <c r="AOL19" s="49">
        <v>91</v>
      </c>
      <c r="AOM19" s="47">
        <f t="shared" si="261"/>
        <v>15304</v>
      </c>
      <c r="AON19" s="43">
        <f t="shared" si="262"/>
        <v>2550.6666666666665</v>
      </c>
      <c r="AOO19" s="48">
        <v>1614</v>
      </c>
      <c r="AOP19" s="49">
        <v>3240</v>
      </c>
      <c r="AOQ19" s="49">
        <v>1832</v>
      </c>
      <c r="AOR19" s="49">
        <v>3589</v>
      </c>
      <c r="AOS19" s="49">
        <v>277</v>
      </c>
      <c r="AOT19" s="49">
        <v>4383</v>
      </c>
      <c r="AOU19" s="47">
        <f t="shared" si="263"/>
        <v>14935</v>
      </c>
      <c r="AOV19" s="43">
        <f t="shared" si="264"/>
        <v>2489.1666666666665</v>
      </c>
      <c r="AOW19" s="48">
        <v>2465</v>
      </c>
      <c r="AOX19" s="49"/>
      <c r="AOY19" s="49">
        <v>3644</v>
      </c>
      <c r="AOZ19" s="49">
        <v>3488</v>
      </c>
      <c r="APA19" s="49">
        <v>4523</v>
      </c>
      <c r="APB19" s="49">
        <v>15428</v>
      </c>
      <c r="APC19" s="47">
        <f t="shared" si="265"/>
        <v>29548</v>
      </c>
      <c r="APD19" s="43">
        <f t="shared" si="266"/>
        <v>4924.666666666667</v>
      </c>
      <c r="APE19" s="48">
        <v>2671</v>
      </c>
      <c r="APF19" s="49">
        <v>10836</v>
      </c>
      <c r="APG19" s="49">
        <v>6679</v>
      </c>
      <c r="APH19" s="49">
        <v>3252</v>
      </c>
      <c r="API19" s="49">
        <v>400</v>
      </c>
      <c r="APJ19" s="49">
        <v>1374</v>
      </c>
      <c r="APK19" s="47">
        <f t="shared" si="267"/>
        <v>25212</v>
      </c>
      <c r="APL19" s="43">
        <f t="shared" si="268"/>
        <v>4202</v>
      </c>
      <c r="APM19" s="63">
        <v>1373</v>
      </c>
      <c r="APN19" s="64">
        <v>8201</v>
      </c>
      <c r="APO19" s="64">
        <v>2733</v>
      </c>
      <c r="APP19" s="64">
        <v>4044</v>
      </c>
      <c r="APQ19" s="64">
        <v>2858</v>
      </c>
      <c r="APR19" s="64">
        <v>434</v>
      </c>
      <c r="APS19" s="67">
        <f t="shared" si="269"/>
        <v>19643</v>
      </c>
      <c r="APT19" s="68">
        <f t="shared" si="270"/>
        <v>3273.8333333333335</v>
      </c>
      <c r="APU19" s="82">
        <v>2140</v>
      </c>
      <c r="APV19" s="83">
        <v>2928</v>
      </c>
      <c r="APW19" s="83">
        <v>1283</v>
      </c>
      <c r="APX19" s="83">
        <v>3878</v>
      </c>
      <c r="APY19" s="83">
        <v>2053</v>
      </c>
      <c r="APZ19" s="83">
        <v>2361</v>
      </c>
      <c r="AQA19" s="67">
        <f t="shared" si="271"/>
        <v>14643</v>
      </c>
      <c r="AQB19" s="68">
        <f t="shared" si="272"/>
        <v>2440.5</v>
      </c>
      <c r="AQC19" s="48">
        <v>1985</v>
      </c>
      <c r="AQD19" s="49">
        <v>6520</v>
      </c>
      <c r="AQE19" s="49">
        <v>2684</v>
      </c>
      <c r="AQF19" s="49">
        <v>2138</v>
      </c>
      <c r="AQG19" s="49">
        <v>6780</v>
      </c>
      <c r="AQH19" s="49">
        <v>5762</v>
      </c>
      <c r="AQI19" s="67">
        <f t="shared" si="273"/>
        <v>25869</v>
      </c>
      <c r="AQJ19" s="68">
        <f t="shared" si="274"/>
        <v>4311.5</v>
      </c>
      <c r="AQK19" s="48">
        <v>5665</v>
      </c>
      <c r="AQL19" s="49">
        <v>3153</v>
      </c>
      <c r="AQM19" s="49">
        <v>1118</v>
      </c>
      <c r="AQN19" s="49">
        <v>3945</v>
      </c>
      <c r="AQO19" s="49">
        <v>4397</v>
      </c>
      <c r="AQP19" s="49">
        <v>2031</v>
      </c>
      <c r="AQQ19" s="67">
        <f t="shared" si="275"/>
        <v>20309</v>
      </c>
      <c r="AQR19" s="68">
        <f t="shared" si="276"/>
        <v>3384.8333333333335</v>
      </c>
      <c r="AQS19" s="48">
        <v>3132</v>
      </c>
      <c r="AQT19" s="49">
        <v>3335</v>
      </c>
      <c r="AQU19" s="49">
        <v>5856</v>
      </c>
      <c r="AQV19" s="49">
        <v>3163</v>
      </c>
      <c r="AQW19" s="49">
        <v>355</v>
      </c>
      <c r="AQX19" s="49">
        <v>4393</v>
      </c>
      <c r="AQY19" s="67">
        <f t="shared" si="277"/>
        <v>20234</v>
      </c>
      <c r="AQZ19" s="68">
        <f t="shared" si="278"/>
        <v>3372.3333333333335</v>
      </c>
      <c r="ARA19" s="48">
        <v>5859</v>
      </c>
      <c r="ARB19" s="49">
        <v>4038</v>
      </c>
      <c r="ARC19" s="49">
        <v>5330</v>
      </c>
      <c r="ARD19" s="49">
        <v>1626</v>
      </c>
      <c r="ARE19" s="49">
        <v>1510</v>
      </c>
      <c r="ARF19" s="49">
        <v>4960</v>
      </c>
      <c r="ARG19" s="67">
        <f t="shared" si="279"/>
        <v>23323</v>
      </c>
      <c r="ARH19" s="68">
        <f t="shared" si="280"/>
        <v>3887.1666666666665</v>
      </c>
      <c r="ARI19" s="48">
        <v>487</v>
      </c>
      <c r="ARJ19" s="49">
        <v>2452</v>
      </c>
      <c r="ARK19" s="49">
        <v>713</v>
      </c>
      <c r="ARL19" s="49">
        <v>1748</v>
      </c>
      <c r="ARM19" s="49">
        <v>4353</v>
      </c>
      <c r="ARN19" s="49">
        <v>5806</v>
      </c>
      <c r="ARO19" s="67">
        <f t="shared" si="281"/>
        <v>15559</v>
      </c>
      <c r="ARP19" s="68">
        <f t="shared" si="282"/>
        <v>2593.1666666666665</v>
      </c>
      <c r="ARQ19" s="48"/>
      <c r="ARR19" s="49">
        <v>2188</v>
      </c>
      <c r="ARS19" s="49">
        <v>502</v>
      </c>
      <c r="ART19" s="49"/>
      <c r="ARU19" s="49">
        <v>6</v>
      </c>
      <c r="ARV19" s="49">
        <v>2857</v>
      </c>
      <c r="ARW19" s="67">
        <f t="shared" si="283"/>
        <v>5553</v>
      </c>
      <c r="ARX19" s="68">
        <f t="shared" si="284"/>
        <v>925.5</v>
      </c>
      <c r="ARY19" s="48">
        <v>3645</v>
      </c>
      <c r="ARZ19" s="49">
        <v>4355</v>
      </c>
      <c r="ASA19" s="49">
        <v>1493</v>
      </c>
      <c r="ASB19" s="49">
        <v>1271</v>
      </c>
      <c r="ASC19" s="49">
        <v>2655</v>
      </c>
      <c r="ASD19" s="49">
        <v>7158</v>
      </c>
      <c r="ASE19" s="67">
        <f t="shared" si="285"/>
        <v>20577</v>
      </c>
      <c r="ASF19" s="68">
        <f t="shared" si="286"/>
        <v>3429.5</v>
      </c>
      <c r="ASG19" s="48">
        <v>7986</v>
      </c>
      <c r="ASH19" s="49">
        <v>8756</v>
      </c>
      <c r="ASI19" s="49">
        <v>2390</v>
      </c>
      <c r="ASJ19" s="49">
        <v>268</v>
      </c>
      <c r="ASK19" s="49">
        <v>1897</v>
      </c>
      <c r="ASL19" s="49">
        <v>764</v>
      </c>
      <c r="ASM19" s="67">
        <f t="shared" si="287"/>
        <v>22061</v>
      </c>
      <c r="ASN19" s="68">
        <f t="shared" si="288"/>
        <v>3676.8333333333335</v>
      </c>
      <c r="ASO19" s="48">
        <v>130</v>
      </c>
      <c r="ASP19" s="49">
        <v>946</v>
      </c>
      <c r="ASQ19" s="49">
        <v>3168</v>
      </c>
      <c r="ASR19" s="49">
        <v>3584</v>
      </c>
      <c r="ASS19" s="49">
        <v>10</v>
      </c>
      <c r="AST19" s="49">
        <v>995</v>
      </c>
      <c r="ASU19" s="67">
        <f t="shared" si="289"/>
        <v>8833</v>
      </c>
      <c r="ASV19" s="68">
        <f t="shared" si="290"/>
        <v>1472.1666666666667</v>
      </c>
      <c r="ASW19" s="63">
        <v>5109</v>
      </c>
      <c r="ASX19" s="64">
        <v>3910</v>
      </c>
      <c r="ASY19" s="64">
        <v>2494</v>
      </c>
      <c r="ASZ19" s="64">
        <v>2053</v>
      </c>
      <c r="ATA19" s="64">
        <v>6057</v>
      </c>
      <c r="ATB19" s="64">
        <v>2389</v>
      </c>
      <c r="ATC19" s="67">
        <f t="shared" si="291"/>
        <v>22012</v>
      </c>
      <c r="ATD19" s="68">
        <f t="shared" si="292"/>
        <v>3668.6666666666665</v>
      </c>
      <c r="ATE19" s="48"/>
      <c r="ATF19" s="49">
        <v>1111</v>
      </c>
      <c r="ATG19" s="49">
        <v>3831</v>
      </c>
      <c r="ATH19" s="49">
        <v>355</v>
      </c>
      <c r="ATI19" s="49">
        <v>3461</v>
      </c>
      <c r="ATJ19" s="49">
        <v>3201</v>
      </c>
      <c r="ATK19" s="67">
        <f t="shared" si="293"/>
        <v>11959</v>
      </c>
      <c r="ATL19" s="68">
        <f t="shared" si="294"/>
        <v>1993.1666666666667</v>
      </c>
      <c r="ATM19" s="48">
        <v>6759</v>
      </c>
      <c r="ATN19" s="49">
        <f>1818</f>
        <v>1818</v>
      </c>
      <c r="ATO19" s="49">
        <v>4530</v>
      </c>
      <c r="ATP19" s="49">
        <v>4314</v>
      </c>
      <c r="ATQ19" s="49">
        <v>216</v>
      </c>
      <c r="ATR19" s="49">
        <v>4062</v>
      </c>
      <c r="ATS19" s="67">
        <f t="shared" si="295"/>
        <v>21699</v>
      </c>
      <c r="ATT19" s="68">
        <f t="shared" si="296"/>
        <v>3616.5</v>
      </c>
      <c r="ATU19" s="48"/>
      <c r="ATV19" s="49">
        <v>2536</v>
      </c>
      <c r="ATW19" s="49">
        <v>3809</v>
      </c>
      <c r="ATX19" s="49">
        <v>6551</v>
      </c>
      <c r="ATY19" s="49">
        <v>2237</v>
      </c>
      <c r="ATZ19" s="49">
        <v>375</v>
      </c>
      <c r="AUA19" s="67">
        <f t="shared" si="297"/>
        <v>15508</v>
      </c>
      <c r="AUB19" s="68">
        <f t="shared" si="298"/>
        <v>2584.6666666666665</v>
      </c>
      <c r="AUC19" s="48">
        <v>2465</v>
      </c>
      <c r="AUD19" s="49">
        <v>2189</v>
      </c>
      <c r="AUE19" s="49">
        <v>4841</v>
      </c>
      <c r="AUF19" s="49">
        <v>2907</v>
      </c>
      <c r="AUG19" s="49">
        <v>1608</v>
      </c>
      <c r="AUH19" s="49">
        <v>3856</v>
      </c>
      <c r="AUI19" s="67">
        <f t="shared" si="299"/>
        <v>17866</v>
      </c>
      <c r="AUJ19" s="68">
        <f t="shared" si="300"/>
        <v>2977.6666666666665</v>
      </c>
      <c r="AUK19" s="48">
        <v>1947</v>
      </c>
      <c r="AUL19" s="49">
        <v>1658</v>
      </c>
      <c r="AUM19" s="49">
        <v>4925</v>
      </c>
      <c r="AUN19" s="49">
        <v>3831</v>
      </c>
      <c r="AUO19" s="49">
        <v>930</v>
      </c>
      <c r="AUP19" s="49">
        <v>5507</v>
      </c>
      <c r="AUQ19" s="67">
        <f t="shared" si="301"/>
        <v>18798</v>
      </c>
      <c r="AUR19" s="68">
        <f t="shared" si="302"/>
        <v>3133</v>
      </c>
      <c r="AUS19" s="48">
        <v>5507</v>
      </c>
      <c r="AUT19" s="49">
        <v>5768</v>
      </c>
      <c r="AUU19" s="49">
        <v>1643</v>
      </c>
      <c r="AUV19" s="49">
        <v>337</v>
      </c>
      <c r="AUW19" s="49">
        <v>8336</v>
      </c>
      <c r="AUX19" s="49">
        <v>1852</v>
      </c>
      <c r="AUY19" s="67">
        <f t="shared" si="303"/>
        <v>23443</v>
      </c>
      <c r="AUZ19" s="68">
        <f t="shared" si="304"/>
        <v>3907.1666666666665</v>
      </c>
      <c r="AVA19" s="54">
        <v>7295</v>
      </c>
      <c r="AVB19" s="127">
        <v>4841</v>
      </c>
      <c r="AVC19" s="127">
        <v>120</v>
      </c>
      <c r="AVD19" s="127">
        <v>4480</v>
      </c>
      <c r="AVE19" s="127">
        <v>4682</v>
      </c>
      <c r="AVF19" s="127">
        <v>393</v>
      </c>
      <c r="AVG19" s="42">
        <f t="shared" si="305"/>
        <v>21811</v>
      </c>
      <c r="AVH19" s="43">
        <f t="shared" si="306"/>
        <v>3635.1666666666665</v>
      </c>
      <c r="AVI19" s="48">
        <v>1432</v>
      </c>
      <c r="AVJ19" s="49">
        <v>3139</v>
      </c>
      <c r="AVK19" s="49">
        <v>7301</v>
      </c>
      <c r="AVL19" s="49">
        <v>908</v>
      </c>
      <c r="AVM19" s="49">
        <v>11241</v>
      </c>
      <c r="AVN19" s="49">
        <v>551</v>
      </c>
      <c r="AVO19" s="42">
        <f t="shared" si="307"/>
        <v>24572</v>
      </c>
      <c r="AVP19" s="43">
        <f t="shared" si="308"/>
        <v>4095.3333333333335</v>
      </c>
      <c r="AVQ19" s="48">
        <v>6569</v>
      </c>
      <c r="AVR19" s="49">
        <v>6938</v>
      </c>
      <c r="AVS19" s="49">
        <v>6058</v>
      </c>
      <c r="AVT19" s="49">
        <v>5351</v>
      </c>
      <c r="AVU19" s="49">
        <v>4704</v>
      </c>
      <c r="AVV19" s="49">
        <v>6399</v>
      </c>
      <c r="AVW19" s="42">
        <f t="shared" si="309"/>
        <v>36019</v>
      </c>
      <c r="AVX19" s="43">
        <f t="shared" si="310"/>
        <v>6003.166666666667</v>
      </c>
      <c r="AVY19" s="48">
        <v>8506</v>
      </c>
      <c r="AVZ19" s="49">
        <v>8796</v>
      </c>
      <c r="AWA19" s="49">
        <v>3569</v>
      </c>
      <c r="AWB19" s="49">
        <v>3381</v>
      </c>
      <c r="AWC19" s="49">
        <v>1643</v>
      </c>
      <c r="AWD19" s="49">
        <v>4282</v>
      </c>
      <c r="AWE19" s="42">
        <f t="shared" si="311"/>
        <v>30177</v>
      </c>
      <c r="AWF19" s="43">
        <f t="shared" si="312"/>
        <v>5029.5</v>
      </c>
      <c r="AWG19" s="48">
        <v>2731</v>
      </c>
      <c r="AWH19" s="49">
        <v>6439</v>
      </c>
      <c r="AWI19" s="49">
        <v>3649</v>
      </c>
      <c r="AWJ19" s="49">
        <v>8548</v>
      </c>
      <c r="AWK19" s="49">
        <v>9016</v>
      </c>
      <c r="AWL19" s="49">
        <v>5416</v>
      </c>
      <c r="AWM19" s="42">
        <f t="shared" si="313"/>
        <v>35799</v>
      </c>
      <c r="AWN19" s="43">
        <f t="shared" si="314"/>
        <v>5966.5</v>
      </c>
      <c r="AWO19" s="48">
        <v>6790</v>
      </c>
      <c r="AWP19" s="49">
        <v>4850</v>
      </c>
      <c r="AWQ19" s="49">
        <v>5739</v>
      </c>
      <c r="AWR19" s="49">
        <v>6324</v>
      </c>
      <c r="AWS19" s="49">
        <v>1062</v>
      </c>
      <c r="AWT19" s="49">
        <v>4870</v>
      </c>
      <c r="AWU19" s="42">
        <f t="shared" si="315"/>
        <v>29635</v>
      </c>
      <c r="AWV19" s="43">
        <f t="shared" si="316"/>
        <v>4939.166666666667</v>
      </c>
      <c r="AWW19" s="48">
        <v>4310</v>
      </c>
      <c r="AWX19" s="49">
        <v>263</v>
      </c>
      <c r="AWY19" s="49">
        <v>3266</v>
      </c>
      <c r="AWZ19" s="49">
        <v>884</v>
      </c>
      <c r="AXA19" s="49">
        <v>1370</v>
      </c>
      <c r="AXB19" s="49">
        <v>4580</v>
      </c>
      <c r="AXC19" s="42">
        <f t="shared" si="317"/>
        <v>14673</v>
      </c>
      <c r="AXD19" s="101">
        <f t="shared" si="318"/>
        <v>2445.5</v>
      </c>
      <c r="AXE19" s="195">
        <v>4723</v>
      </c>
      <c r="AXF19" s="49">
        <v>988</v>
      </c>
      <c r="AXG19" s="49">
        <v>4268</v>
      </c>
      <c r="AXH19" s="49">
        <v>2033</v>
      </c>
      <c r="AXI19" s="49">
        <v>4375</v>
      </c>
      <c r="AXJ19" s="49"/>
      <c r="AXK19" s="42">
        <f t="shared" si="319"/>
        <v>16387</v>
      </c>
      <c r="AXL19" s="214">
        <f t="shared" si="320"/>
        <v>2731.1666666666665</v>
      </c>
      <c r="AXM19" s="195">
        <v>2959</v>
      </c>
      <c r="AXN19" s="49">
        <v>3628</v>
      </c>
      <c r="AXO19" s="49">
        <v>1984</v>
      </c>
      <c r="AXP19" s="49">
        <v>6904</v>
      </c>
      <c r="AXQ19" s="49">
        <v>4747</v>
      </c>
      <c r="AXR19" s="49">
        <v>4948</v>
      </c>
      <c r="AXS19" s="42">
        <f t="shared" si="321"/>
        <v>25170</v>
      </c>
      <c r="AXT19" s="101">
        <f t="shared" si="322"/>
        <v>4195</v>
      </c>
      <c r="AXU19" s="195">
        <v>2216</v>
      </c>
      <c r="AXV19" s="49">
        <v>5241</v>
      </c>
      <c r="AXW19" s="49">
        <v>3478</v>
      </c>
      <c r="AXX19" s="49"/>
      <c r="AXY19" s="49">
        <v>1044</v>
      </c>
      <c r="AXZ19" s="49">
        <v>4155</v>
      </c>
      <c r="AYA19" s="42">
        <f t="shared" si="323"/>
        <v>16134</v>
      </c>
      <c r="AYB19" s="101">
        <f t="shared" si="324"/>
        <v>2689</v>
      </c>
      <c r="AYC19" s="195">
        <v>3991</v>
      </c>
      <c r="AYD19" s="49">
        <v>4590</v>
      </c>
      <c r="AYE19" s="49">
        <v>3299</v>
      </c>
      <c r="AYF19" s="49">
        <v>8737</v>
      </c>
      <c r="AYG19" s="49">
        <v>5644</v>
      </c>
      <c r="AYH19" s="49">
        <v>702</v>
      </c>
      <c r="AYI19" s="42">
        <f t="shared" si="325"/>
        <v>26963</v>
      </c>
      <c r="AYJ19" s="101">
        <f t="shared" si="326"/>
        <v>4493.833333333333</v>
      </c>
      <c r="AYK19" s="195">
        <v>3367</v>
      </c>
      <c r="AYL19" s="49">
        <v>8555</v>
      </c>
      <c r="AYM19" s="49">
        <v>4730</v>
      </c>
      <c r="AYN19" s="49">
        <v>4215</v>
      </c>
      <c r="AYO19" s="49">
        <v>8065</v>
      </c>
      <c r="AYP19" s="49">
        <v>5302</v>
      </c>
      <c r="AYQ19" s="42">
        <f t="shared" si="327"/>
        <v>34234</v>
      </c>
      <c r="AYR19" s="214">
        <f t="shared" si="328"/>
        <v>5705.666666666667</v>
      </c>
      <c r="AYS19" s="195">
        <v>4396</v>
      </c>
      <c r="AYT19" s="49">
        <v>1255</v>
      </c>
      <c r="AYU19" s="49">
        <v>2608</v>
      </c>
      <c r="AYV19" s="49">
        <v>413</v>
      </c>
      <c r="AYW19" s="49">
        <v>6155</v>
      </c>
      <c r="AYX19" s="49">
        <v>4692</v>
      </c>
      <c r="AYY19" s="42">
        <f t="shared" si="329"/>
        <v>19519</v>
      </c>
      <c r="AYZ19" s="101">
        <f t="shared" si="330"/>
        <v>3253.1666666666665</v>
      </c>
      <c r="AZA19" s="195">
        <v>5734</v>
      </c>
      <c r="AZB19" s="49">
        <v>4612</v>
      </c>
      <c r="AZC19" s="49">
        <v>1847</v>
      </c>
      <c r="AZD19" s="49"/>
      <c r="AZE19" s="49">
        <v>756</v>
      </c>
      <c r="AZF19" s="49">
        <v>1227</v>
      </c>
      <c r="AZG19" s="42">
        <f t="shared" si="331"/>
        <v>14176</v>
      </c>
      <c r="AZH19" s="101">
        <f t="shared" si="332"/>
        <v>2362.6666666666665</v>
      </c>
      <c r="AZI19" s="48">
        <v>5407</v>
      </c>
      <c r="AZJ19" s="49">
        <v>2660</v>
      </c>
      <c r="AZK19" s="49">
        <v>1069</v>
      </c>
      <c r="AZL19" s="49">
        <v>2073</v>
      </c>
      <c r="AZM19" s="49">
        <v>2322</v>
      </c>
      <c r="AZN19" s="49">
        <v>3565</v>
      </c>
      <c r="AZO19" s="42">
        <f t="shared" si="333"/>
        <v>17096</v>
      </c>
      <c r="AZP19" s="43">
        <f t="shared" si="334"/>
        <v>2849.3333333333335</v>
      </c>
      <c r="AZQ19" s="48">
        <v>1701</v>
      </c>
      <c r="AZR19" s="49">
        <v>2821</v>
      </c>
      <c r="AZS19" s="49">
        <v>11110</v>
      </c>
      <c r="AZT19" s="49">
        <v>1928</v>
      </c>
      <c r="AZU19" s="49">
        <v>6841</v>
      </c>
      <c r="AZV19" s="49">
        <v>4303</v>
      </c>
      <c r="AZW19" s="42">
        <f t="shared" si="335"/>
        <v>28704</v>
      </c>
      <c r="AZX19" s="43">
        <f t="shared" si="336"/>
        <v>4784</v>
      </c>
      <c r="AZY19" s="48">
        <v>909</v>
      </c>
      <c r="AZZ19" s="49">
        <v>6345</v>
      </c>
      <c r="BAA19" s="49">
        <v>4697</v>
      </c>
      <c r="BAB19" s="49">
        <v>1080</v>
      </c>
      <c r="BAC19" s="49">
        <v>2472</v>
      </c>
      <c r="BAD19" s="49">
        <v>150</v>
      </c>
      <c r="BAE19" s="42">
        <f t="shared" si="337"/>
        <v>15653</v>
      </c>
      <c r="BAF19" s="43">
        <f t="shared" si="338"/>
        <v>2608.8333333333335</v>
      </c>
      <c r="BAG19" s="48">
        <v>8566</v>
      </c>
      <c r="BAH19" s="49">
        <v>5423</v>
      </c>
      <c r="BAI19" s="49">
        <v>2770</v>
      </c>
      <c r="BAJ19" s="49">
        <v>5144</v>
      </c>
      <c r="BAK19" s="49">
        <v>2072</v>
      </c>
      <c r="BAL19" s="49">
        <v>6355</v>
      </c>
      <c r="BAM19" s="42">
        <f t="shared" si="339"/>
        <v>30330</v>
      </c>
      <c r="BAN19" s="43">
        <f t="shared" si="340"/>
        <v>5055</v>
      </c>
      <c r="BAO19" s="82">
        <v>1792</v>
      </c>
      <c r="BAP19" s="83">
        <v>4682</v>
      </c>
      <c r="BAQ19" s="83">
        <v>4544</v>
      </c>
      <c r="BAR19" s="83">
        <v>5520</v>
      </c>
      <c r="BAS19" s="83">
        <v>1461</v>
      </c>
      <c r="BAT19" s="83">
        <v>6471</v>
      </c>
      <c r="BAU19" s="42">
        <f t="shared" si="574"/>
        <v>24470</v>
      </c>
      <c r="BAV19" s="43">
        <f t="shared" si="575"/>
        <v>4078.3333333333335</v>
      </c>
      <c r="BAW19" s="48">
        <v>3317</v>
      </c>
      <c r="BAX19" s="49">
        <v>1784</v>
      </c>
      <c r="BAY19" s="49">
        <v>2698</v>
      </c>
      <c r="BAZ19" s="49">
        <v>1139</v>
      </c>
      <c r="BBA19" s="49">
        <v>1500</v>
      </c>
      <c r="BBB19" s="49">
        <v>2807</v>
      </c>
      <c r="BBC19" s="42">
        <f t="shared" si="576"/>
        <v>13245</v>
      </c>
      <c r="BBD19" s="43">
        <f t="shared" si="577"/>
        <v>2207.5</v>
      </c>
      <c r="BBE19" s="48">
        <v>2769</v>
      </c>
      <c r="BBF19" s="49">
        <v>6260</v>
      </c>
      <c r="BBG19" s="49">
        <v>1631</v>
      </c>
      <c r="BBH19" s="49">
        <v>1119</v>
      </c>
      <c r="BBI19" s="49">
        <v>3519</v>
      </c>
      <c r="BBJ19" s="49">
        <v>1474</v>
      </c>
      <c r="BBK19" s="42">
        <f t="shared" si="578"/>
        <v>16772</v>
      </c>
      <c r="BBL19" s="43">
        <f t="shared" si="579"/>
        <v>2795.3333333333335</v>
      </c>
      <c r="BBM19" s="48">
        <v>5523</v>
      </c>
      <c r="BBN19" s="49">
        <v>488</v>
      </c>
      <c r="BBO19" s="49">
        <v>5164</v>
      </c>
      <c r="BBP19" s="49">
        <v>401</v>
      </c>
      <c r="BBQ19" s="49">
        <v>374</v>
      </c>
      <c r="BBR19" s="49">
        <v>4453</v>
      </c>
      <c r="BBS19" s="42">
        <f t="shared" si="580"/>
        <v>16403</v>
      </c>
      <c r="BBT19" s="43">
        <f t="shared" si="581"/>
        <v>2733.8333333333335</v>
      </c>
      <c r="BBU19" s="48">
        <v>4915</v>
      </c>
      <c r="BBV19" s="49">
        <v>1475</v>
      </c>
      <c r="BBW19" s="49">
        <v>3366</v>
      </c>
      <c r="BBX19" s="49">
        <v>5410</v>
      </c>
      <c r="BBY19" s="49">
        <v>6932</v>
      </c>
      <c r="BBZ19" s="49">
        <v>7503</v>
      </c>
      <c r="BCA19" s="42">
        <f t="shared" si="582"/>
        <v>29601</v>
      </c>
      <c r="BCB19" s="43">
        <f t="shared" si="583"/>
        <v>4933.5</v>
      </c>
      <c r="BCC19" s="49">
        <v>3348</v>
      </c>
      <c r="BCD19" s="49">
        <v>1587</v>
      </c>
      <c r="BCE19" s="49">
        <v>2986</v>
      </c>
      <c r="BCF19" s="49">
        <v>5971</v>
      </c>
      <c r="BCG19" s="49">
        <v>2990</v>
      </c>
      <c r="BCH19" s="1">
        <v>6588</v>
      </c>
      <c r="BCI19" s="42">
        <f t="shared" si="351"/>
        <v>16882</v>
      </c>
      <c r="BCJ19" s="43">
        <f t="shared" si="584"/>
        <v>2813.6666666666665</v>
      </c>
      <c r="BCK19" s="48">
        <v>7368</v>
      </c>
      <c r="BCL19" s="49">
        <v>2683</v>
      </c>
      <c r="BCM19" s="49">
        <v>2944</v>
      </c>
      <c r="BCN19" s="49">
        <v>8119</v>
      </c>
      <c r="BCO19" s="49">
        <v>6191</v>
      </c>
      <c r="BCP19" s="49">
        <v>5038</v>
      </c>
      <c r="BCQ19" s="42">
        <f t="shared" si="585"/>
        <v>27305</v>
      </c>
      <c r="BCR19" s="43">
        <f t="shared" si="586"/>
        <v>4550.833333333333</v>
      </c>
      <c r="BCS19" s="48">
        <v>5735</v>
      </c>
      <c r="BCT19" s="49">
        <v>4566</v>
      </c>
      <c r="BCU19" s="49">
        <v>2430</v>
      </c>
      <c r="BCV19" s="49">
        <v>1979</v>
      </c>
      <c r="BCW19" s="49">
        <v>780</v>
      </c>
      <c r="BCX19" s="49">
        <v>2474</v>
      </c>
      <c r="BCY19" s="42">
        <f t="shared" si="587"/>
        <v>15490</v>
      </c>
      <c r="BCZ19" s="43">
        <f t="shared" si="588"/>
        <v>2581.6666666666665</v>
      </c>
      <c r="BDA19" s="48">
        <v>5520</v>
      </c>
      <c r="BDB19" s="49">
        <v>8308</v>
      </c>
      <c r="BDC19" s="49">
        <v>4651</v>
      </c>
      <c r="BDD19" s="49">
        <v>5762</v>
      </c>
      <c r="BDE19" s="49">
        <v>4686</v>
      </c>
      <c r="BDF19" s="49">
        <v>5065</v>
      </c>
      <c r="BDG19" s="42">
        <f t="shared" si="589"/>
        <v>28927</v>
      </c>
      <c r="BDH19" s="43">
        <f t="shared" si="590"/>
        <v>4821.166666666667</v>
      </c>
      <c r="BDI19" s="48">
        <v>2876</v>
      </c>
      <c r="BDJ19" s="49">
        <f>11+1728+2621</f>
        <v>4360</v>
      </c>
      <c r="BDK19" s="49">
        <v>4367</v>
      </c>
      <c r="BDL19" s="49">
        <v>391</v>
      </c>
      <c r="BDM19" s="49">
        <v>2096</v>
      </c>
      <c r="BDN19" s="49">
        <v>2103</v>
      </c>
      <c r="BDO19" s="42">
        <f t="shared" si="591"/>
        <v>14090</v>
      </c>
      <c r="BDP19" s="43">
        <f t="shared" si="592"/>
        <v>2348.3333333333335</v>
      </c>
      <c r="BDQ19" s="48">
        <v>3289</v>
      </c>
      <c r="BDR19" s="49">
        <v>1471</v>
      </c>
      <c r="BDS19" s="49">
        <v>4583</v>
      </c>
      <c r="BDT19" s="49">
        <v>10231</v>
      </c>
      <c r="BDU19" s="49">
        <v>3744</v>
      </c>
      <c r="BDV19" s="49">
        <v>7067</v>
      </c>
      <c r="BDW19" s="42">
        <f t="shared" si="593"/>
        <v>23318</v>
      </c>
      <c r="BDX19" s="43">
        <f t="shared" si="594"/>
        <v>3886.3333333333335</v>
      </c>
      <c r="BDY19" s="48">
        <v>2974</v>
      </c>
      <c r="BDZ19" s="49">
        <v>10</v>
      </c>
      <c r="BEA19" s="49">
        <v>12506</v>
      </c>
      <c r="BEB19" s="49">
        <v>6365</v>
      </c>
      <c r="BEC19" s="49">
        <v>5540</v>
      </c>
      <c r="BED19" s="49">
        <v>7618</v>
      </c>
      <c r="BEE19" s="42">
        <f t="shared" si="595"/>
        <v>27395</v>
      </c>
      <c r="BEF19" s="43">
        <f t="shared" si="596"/>
        <v>4565.833333333333</v>
      </c>
      <c r="BEG19" s="48">
        <v>1550</v>
      </c>
      <c r="BEH19" s="49">
        <v>1370</v>
      </c>
      <c r="BEI19" s="49">
        <v>4334</v>
      </c>
      <c r="BEJ19" s="49">
        <v>2382</v>
      </c>
      <c r="BEK19" s="49">
        <v>7148</v>
      </c>
      <c r="BEL19" s="49">
        <v>226</v>
      </c>
      <c r="BEM19" s="42">
        <f t="shared" si="597"/>
        <v>16784</v>
      </c>
      <c r="BEN19" s="43">
        <f t="shared" si="598"/>
        <v>2797.3333333333335</v>
      </c>
      <c r="BEO19" s="48">
        <v>395</v>
      </c>
      <c r="BEP19" s="49">
        <v>2647</v>
      </c>
      <c r="BEQ19" s="49">
        <v>8200</v>
      </c>
      <c r="BER19" s="49">
        <v>709</v>
      </c>
      <c r="BES19" s="49">
        <v>7048</v>
      </c>
      <c r="BET19" s="49">
        <v>8200</v>
      </c>
      <c r="BEU19" s="42">
        <f t="shared" si="599"/>
        <v>18999</v>
      </c>
      <c r="BEV19" s="43">
        <f t="shared" si="600"/>
        <v>3166.5</v>
      </c>
      <c r="BEW19" s="48">
        <v>2784</v>
      </c>
      <c r="BEX19" s="49"/>
      <c r="BEY19" s="49">
        <v>8078</v>
      </c>
      <c r="BEZ19" s="49">
        <v>1222</v>
      </c>
      <c r="BFA19" s="49">
        <v>8102</v>
      </c>
      <c r="BFB19" s="49">
        <v>7394</v>
      </c>
      <c r="BFC19" s="42">
        <f t="shared" si="601"/>
        <v>20186</v>
      </c>
      <c r="BFD19" s="43">
        <f t="shared" si="602"/>
        <v>3364.3333333333335</v>
      </c>
      <c r="BFE19" s="63">
        <v>6510</v>
      </c>
      <c r="BFF19" s="64">
        <v>8981</v>
      </c>
      <c r="BFG19" s="64">
        <v>3370</v>
      </c>
      <c r="BFH19" s="64">
        <v>8260</v>
      </c>
      <c r="BFI19" s="64"/>
      <c r="BFJ19" s="64">
        <v>10741</v>
      </c>
      <c r="BFK19" s="67">
        <f t="shared" si="603"/>
        <v>27121</v>
      </c>
      <c r="BFL19" s="68">
        <f t="shared" si="604"/>
        <v>4520.166666666667</v>
      </c>
      <c r="BFM19" s="48">
        <v>545</v>
      </c>
      <c r="BFN19" s="49">
        <v>1579</v>
      </c>
      <c r="BFO19" s="49">
        <v>2411</v>
      </c>
      <c r="BFP19" s="49">
        <v>7306</v>
      </c>
      <c r="BFQ19" s="49">
        <v>3539</v>
      </c>
      <c r="BFR19" s="49">
        <v>8471</v>
      </c>
      <c r="BFS19" s="67">
        <f t="shared" si="605"/>
        <v>15380</v>
      </c>
      <c r="BFT19" s="68">
        <f t="shared" si="606"/>
        <v>2563.3333333333335</v>
      </c>
      <c r="BFU19" s="48">
        <v>4951</v>
      </c>
      <c r="BFV19" s="49">
        <v>8939</v>
      </c>
      <c r="BFW19" s="49">
        <v>6813</v>
      </c>
      <c r="BFX19" s="49"/>
      <c r="BFY19" s="49">
        <v>7426</v>
      </c>
      <c r="BFZ19" s="49">
        <v>7664</v>
      </c>
      <c r="BGA19" s="67">
        <f t="shared" si="607"/>
        <v>28129</v>
      </c>
      <c r="BGB19" s="68">
        <f t="shared" si="608"/>
        <v>4688.166666666667</v>
      </c>
      <c r="BGC19" s="48">
        <v>7774</v>
      </c>
      <c r="BGD19" s="49">
        <v>173</v>
      </c>
      <c r="BGE19" s="49">
        <v>9016</v>
      </c>
      <c r="BGF19" s="49">
        <v>6972</v>
      </c>
      <c r="BGG19" s="49">
        <v>1183</v>
      </c>
      <c r="BGH19" s="49">
        <v>658</v>
      </c>
      <c r="BGI19" s="67">
        <f t="shared" si="609"/>
        <v>25118</v>
      </c>
      <c r="BGJ19" s="68">
        <f t="shared" si="610"/>
        <v>4186.333333333333</v>
      </c>
      <c r="BGK19" s="48">
        <v>7935</v>
      </c>
      <c r="BGL19" s="49">
        <v>1616</v>
      </c>
      <c r="BGM19" s="49">
        <v>7101</v>
      </c>
      <c r="BGN19" s="49">
        <v>3465</v>
      </c>
      <c r="BGO19" s="49">
        <v>2354</v>
      </c>
      <c r="BGP19" s="49">
        <v>2043</v>
      </c>
      <c r="BGQ19" s="67">
        <f t="shared" si="611"/>
        <v>22471</v>
      </c>
      <c r="BGR19" s="68">
        <f t="shared" si="612"/>
        <v>3745.1666666666665</v>
      </c>
      <c r="BGS19" s="48">
        <v>3860</v>
      </c>
      <c r="BGT19" s="49">
        <v>2162</v>
      </c>
      <c r="BGU19" s="49">
        <v>2910</v>
      </c>
      <c r="BGV19" s="49">
        <v>7624</v>
      </c>
      <c r="BGW19" s="49">
        <v>8772</v>
      </c>
      <c r="BGX19" s="49">
        <v>1879</v>
      </c>
      <c r="BGY19" s="67">
        <f t="shared" si="613"/>
        <v>25328</v>
      </c>
      <c r="BGZ19" s="68">
        <f t="shared" si="614"/>
        <v>4221.333333333333</v>
      </c>
      <c r="BHA19" s="63">
        <v>9</v>
      </c>
      <c r="BHB19" s="64">
        <v>4871</v>
      </c>
      <c r="BHC19" s="64">
        <v>4548</v>
      </c>
      <c r="BHD19" s="64">
        <v>1515</v>
      </c>
      <c r="BHE19" s="64">
        <v>2428</v>
      </c>
      <c r="BHF19" s="64">
        <v>5132</v>
      </c>
      <c r="BHG19" s="67">
        <f t="shared" si="615"/>
        <v>13371</v>
      </c>
      <c r="BHH19" s="68">
        <f t="shared" si="616"/>
        <v>2228.5</v>
      </c>
      <c r="BHI19" s="48">
        <v>6943</v>
      </c>
      <c r="BHJ19" s="49">
        <v>1773</v>
      </c>
      <c r="BHK19" s="49">
        <v>5</v>
      </c>
      <c r="BHL19" s="49">
        <v>1411</v>
      </c>
      <c r="BHM19" s="49">
        <v>928</v>
      </c>
      <c r="BHN19" s="49">
        <v>14494</v>
      </c>
      <c r="BHO19" s="67">
        <f t="shared" si="617"/>
        <v>11060</v>
      </c>
      <c r="BHP19" s="184">
        <f t="shared" si="618"/>
        <v>1843.3333333333333</v>
      </c>
      <c r="BHQ19" s="244">
        <f>14494</f>
        <v>14494</v>
      </c>
      <c r="BHR19" s="64">
        <v>5552</v>
      </c>
      <c r="BHS19" s="64">
        <v>7840</v>
      </c>
      <c r="BHT19" s="64">
        <v>4472</v>
      </c>
      <c r="BHU19" s="64">
        <v>6086</v>
      </c>
      <c r="BHV19" s="64">
        <v>5321</v>
      </c>
      <c r="BHW19" s="67">
        <f t="shared" si="619"/>
        <v>38444</v>
      </c>
      <c r="BHX19" s="211">
        <f t="shared" si="620"/>
        <v>6407.333333333333</v>
      </c>
      <c r="BHY19" s="244">
        <v>3683</v>
      </c>
      <c r="BHZ19" s="64">
        <v>1378</v>
      </c>
      <c r="BIA19" s="64">
        <v>6696</v>
      </c>
      <c r="BIB19" s="64">
        <v>5129</v>
      </c>
      <c r="BIC19" s="64">
        <v>4337</v>
      </c>
      <c r="BID19" s="64">
        <v>10</v>
      </c>
      <c r="BIE19" s="67">
        <f t="shared" si="621"/>
        <v>21223</v>
      </c>
      <c r="BIF19" s="184">
        <f t="shared" si="622"/>
        <v>3537.1666666666665</v>
      </c>
      <c r="BIG19" s="195">
        <v>3782</v>
      </c>
      <c r="BIH19" s="49">
        <v>2447</v>
      </c>
      <c r="BII19" s="49"/>
      <c r="BIJ19" s="49">
        <v>259</v>
      </c>
      <c r="BIK19" s="49"/>
      <c r="BIL19" s="49">
        <v>9</v>
      </c>
      <c r="BIM19" s="67">
        <f t="shared" si="623"/>
        <v>6488</v>
      </c>
      <c r="BIN19" s="184">
        <f t="shared" si="624"/>
        <v>1081.3333333333333</v>
      </c>
      <c r="BIO19" s="195">
        <v>5188</v>
      </c>
      <c r="BIP19" s="49">
        <v>5685</v>
      </c>
      <c r="BIQ19" s="49">
        <v>1361</v>
      </c>
      <c r="BIR19" s="49">
        <v>5841</v>
      </c>
      <c r="BIS19" s="49"/>
      <c r="BIT19" s="49">
        <v>3940</v>
      </c>
      <c r="BIU19" s="67">
        <f t="shared" si="625"/>
        <v>18075</v>
      </c>
      <c r="BIV19" s="211">
        <f t="shared" si="626"/>
        <v>3012.5</v>
      </c>
      <c r="BIW19" s="195">
        <v>11201</v>
      </c>
      <c r="BIX19" s="49">
        <v>7376</v>
      </c>
      <c r="BIY19" s="49">
        <v>5528</v>
      </c>
      <c r="BIZ19" s="49">
        <v>3709</v>
      </c>
      <c r="BJA19" s="49">
        <v>8650</v>
      </c>
      <c r="BJB19" s="49">
        <v>11</v>
      </c>
      <c r="BJC19" s="67">
        <f t="shared" si="627"/>
        <v>36464</v>
      </c>
      <c r="BJD19" s="211">
        <f t="shared" si="628"/>
        <v>6077.333333333333</v>
      </c>
      <c r="BJE19" s="195">
        <v>5304</v>
      </c>
      <c r="BJF19" s="49">
        <v>2120</v>
      </c>
      <c r="BJG19" s="49">
        <v>156</v>
      </c>
      <c r="BJH19" s="49"/>
      <c r="BJI19" s="49">
        <v>1519</v>
      </c>
      <c r="BJJ19" s="49">
        <v>112</v>
      </c>
      <c r="BJK19" s="67">
        <f t="shared" si="629"/>
        <v>9099</v>
      </c>
      <c r="BJL19" s="211">
        <f t="shared" si="630"/>
        <v>1516.5</v>
      </c>
      <c r="BJM19" s="195">
        <v>2965</v>
      </c>
      <c r="BJN19" s="49">
        <v>5086</v>
      </c>
      <c r="BJO19" s="49"/>
      <c r="BJP19" s="49">
        <v>3861</v>
      </c>
      <c r="BJQ19" s="49">
        <v>4008</v>
      </c>
      <c r="BJR19" s="49">
        <v>4615</v>
      </c>
      <c r="BJS19" s="67">
        <f t="shared" si="631"/>
        <v>15920</v>
      </c>
      <c r="BJT19" s="184">
        <f t="shared" si="632"/>
        <v>2653.3333333333335</v>
      </c>
      <c r="BJU19" s="195">
        <v>4814</v>
      </c>
      <c r="BJV19" s="49">
        <v>5985</v>
      </c>
      <c r="BJW19" s="49">
        <v>2093</v>
      </c>
      <c r="BJX19" s="49">
        <v>179</v>
      </c>
      <c r="BJY19" s="49">
        <v>4661</v>
      </c>
      <c r="BJZ19" s="49">
        <v>2300</v>
      </c>
      <c r="BKA19" s="67">
        <f t="shared" si="633"/>
        <v>17732</v>
      </c>
      <c r="BKB19" s="184">
        <f t="shared" si="634"/>
        <v>2955.3333333333335</v>
      </c>
      <c r="BKC19" s="195">
        <v>11448</v>
      </c>
      <c r="BKD19" s="49">
        <v>3609</v>
      </c>
      <c r="BKE19" s="49">
        <v>1836</v>
      </c>
      <c r="BKF19" s="49">
        <v>5058</v>
      </c>
      <c r="BKG19" s="49">
        <v>4053</v>
      </c>
      <c r="BKH19" s="49">
        <v>3078</v>
      </c>
      <c r="BKI19" s="67">
        <f t="shared" si="635"/>
        <v>26004</v>
      </c>
      <c r="BKJ19" s="184">
        <f t="shared" si="636"/>
        <v>4334</v>
      </c>
      <c r="BKK19" s="244">
        <v>411</v>
      </c>
      <c r="BKL19" s="64">
        <v>4096</v>
      </c>
      <c r="BKM19" s="64"/>
      <c r="BKN19" s="64">
        <v>12</v>
      </c>
      <c r="BKO19" s="64">
        <v>411</v>
      </c>
      <c r="BKP19" s="64">
        <v>1795</v>
      </c>
      <c r="BKQ19" s="67">
        <f t="shared" si="637"/>
        <v>4930</v>
      </c>
      <c r="BKR19" s="184">
        <f t="shared" si="638"/>
        <v>986</v>
      </c>
      <c r="BKS19" s="195">
        <v>432</v>
      </c>
      <c r="BKT19" s="49">
        <v>4069</v>
      </c>
      <c r="BKU19" s="49">
        <v>3154</v>
      </c>
      <c r="BKV19" s="49">
        <v>8073</v>
      </c>
      <c r="BKW19" s="49">
        <v>2740</v>
      </c>
      <c r="BKX19" s="49">
        <v>4974</v>
      </c>
      <c r="BKY19" s="67">
        <f t="shared" si="639"/>
        <v>18468</v>
      </c>
      <c r="BKZ19" s="211">
        <f t="shared" si="640"/>
        <v>3078</v>
      </c>
      <c r="BLA19" s="244">
        <v>5424</v>
      </c>
      <c r="BLB19" s="64">
        <v>1833</v>
      </c>
      <c r="BLC19" s="64">
        <v>9957</v>
      </c>
      <c r="BLD19" s="64">
        <v>2178</v>
      </c>
      <c r="BLE19" s="64">
        <v>5903</v>
      </c>
      <c r="BLF19" s="64">
        <v>162</v>
      </c>
      <c r="BLG19" s="67">
        <f t="shared" si="641"/>
        <v>25295</v>
      </c>
      <c r="BLH19" s="211">
        <f t="shared" si="642"/>
        <v>4215.833333333333</v>
      </c>
      <c r="BLI19" s="244">
        <v>2147</v>
      </c>
      <c r="BLJ19" s="64">
        <v>153</v>
      </c>
      <c r="BLK19" s="64"/>
      <c r="BLL19" s="64">
        <v>5872</v>
      </c>
      <c r="BLM19" s="64">
        <v>809</v>
      </c>
      <c r="BLN19" s="64">
        <v>6003</v>
      </c>
      <c r="BLO19" s="67">
        <f t="shared" si="643"/>
        <v>8981</v>
      </c>
      <c r="BLP19" s="184">
        <f t="shared" si="644"/>
        <v>1496.8333333333333</v>
      </c>
      <c r="BLQ19" s="244">
        <v>506</v>
      </c>
      <c r="BLR19" s="64">
        <v>3771</v>
      </c>
      <c r="BLS19" s="64">
        <v>7843</v>
      </c>
      <c r="BLT19" s="64">
        <v>6446</v>
      </c>
      <c r="BLU19" s="64"/>
      <c r="BLV19" s="64">
        <v>1464</v>
      </c>
      <c r="BLW19" s="67">
        <f t="shared" si="645"/>
        <v>18566</v>
      </c>
      <c r="BLX19" s="184">
        <f t="shared" si="646"/>
        <v>3094.3333333333335</v>
      </c>
      <c r="BLY19" s="63">
        <v>1464</v>
      </c>
      <c r="BLZ19" s="64">
        <v>7827</v>
      </c>
      <c r="BMA19" s="64">
        <v>10</v>
      </c>
      <c r="BMB19" s="64">
        <v>6181</v>
      </c>
      <c r="BMC19" s="64">
        <v>2921</v>
      </c>
      <c r="BMD19" s="64">
        <v>5364</v>
      </c>
      <c r="BME19" s="67">
        <f t="shared" si="647"/>
        <v>18403</v>
      </c>
      <c r="BMF19" s="68">
        <f t="shared" si="648"/>
        <v>3067.1666666666665</v>
      </c>
      <c r="BMG19" s="63">
        <v>443</v>
      </c>
      <c r="BMH19" s="64">
        <v>6632</v>
      </c>
      <c r="BMI19" s="64">
        <v>1108</v>
      </c>
      <c r="BMJ19" s="64">
        <v>7642</v>
      </c>
      <c r="BMK19" s="64">
        <v>1886</v>
      </c>
      <c r="BML19" s="64">
        <v>838</v>
      </c>
      <c r="BMM19" s="67">
        <f t="shared" si="649"/>
        <v>17711</v>
      </c>
      <c r="BMN19" s="68">
        <f t="shared" si="650"/>
        <v>2951.8333333333335</v>
      </c>
      <c r="BMO19" s="63">
        <v>12312</v>
      </c>
      <c r="BMP19" s="64">
        <v>3535</v>
      </c>
      <c r="BMQ19" s="64">
        <v>6588</v>
      </c>
      <c r="BMR19" s="64">
        <v>1903</v>
      </c>
      <c r="BMS19" s="64">
        <v>3630</v>
      </c>
      <c r="BMT19" s="64"/>
      <c r="BMU19" s="67">
        <f t="shared" si="651"/>
        <v>27968</v>
      </c>
      <c r="BMV19" s="68">
        <f t="shared" si="652"/>
        <v>4661.333333333333</v>
      </c>
      <c r="BMW19" s="63">
        <v>10960</v>
      </c>
      <c r="BMX19" s="64">
        <v>1588</v>
      </c>
      <c r="BMY19" s="64">
        <v>5240</v>
      </c>
      <c r="BMZ19" s="64">
        <v>2403</v>
      </c>
      <c r="BNA19" s="64">
        <v>10791</v>
      </c>
      <c r="BNB19" s="64">
        <v>6377</v>
      </c>
      <c r="BNC19" s="67">
        <f t="shared" si="653"/>
        <v>30982</v>
      </c>
      <c r="BND19" s="68">
        <f t="shared" si="654"/>
        <v>5163.666666666667</v>
      </c>
      <c r="BNE19" s="63">
        <v>2609</v>
      </c>
      <c r="BNF19" s="64">
        <v>6054</v>
      </c>
      <c r="BNG19" s="64">
        <v>2610</v>
      </c>
      <c r="BNH19" s="64">
        <v>3253</v>
      </c>
      <c r="BNI19" s="64">
        <v>5892</v>
      </c>
      <c r="BNJ19" s="64">
        <v>3419</v>
      </c>
      <c r="BNK19" s="67">
        <f t="shared" si="655"/>
        <v>20418</v>
      </c>
      <c r="BNL19" s="68">
        <f t="shared" si="656"/>
        <v>3403</v>
      </c>
      <c r="BNM19" s="54">
        <v>2231</v>
      </c>
      <c r="BNN19" s="127">
        <v>5869</v>
      </c>
      <c r="BNO19" s="127">
        <v>1923</v>
      </c>
      <c r="BNP19" s="127">
        <v>1732</v>
      </c>
      <c r="BNQ19" s="127">
        <v>6980</v>
      </c>
      <c r="BNR19" s="127">
        <v>3928</v>
      </c>
      <c r="BNS19" s="67">
        <f t="shared" si="657"/>
        <v>18735</v>
      </c>
      <c r="BNT19" s="68">
        <f t="shared" si="658"/>
        <v>3122.5</v>
      </c>
      <c r="BNU19" s="63">
        <v>7214</v>
      </c>
      <c r="BNV19" s="64">
        <v>3603</v>
      </c>
      <c r="BNW19" s="64">
        <v>1295</v>
      </c>
      <c r="BNX19" s="64">
        <v>8705</v>
      </c>
      <c r="BNY19" s="64">
        <v>5471</v>
      </c>
      <c r="BNZ19" s="64">
        <v>1674</v>
      </c>
      <c r="BOA19" s="67">
        <f t="shared" si="659"/>
        <v>26288</v>
      </c>
      <c r="BOB19" s="184">
        <f t="shared" si="660"/>
        <v>4381.333333333333</v>
      </c>
      <c r="BOC19" s="244">
        <v>2375</v>
      </c>
      <c r="BOD19" s="64">
        <v>5506</v>
      </c>
      <c r="BOE19" s="64">
        <v>2586</v>
      </c>
      <c r="BOF19" s="64">
        <v>3233</v>
      </c>
      <c r="BOG19" s="64">
        <v>2916</v>
      </c>
      <c r="BOH19" s="64">
        <v>1708</v>
      </c>
      <c r="BOI19" s="67">
        <f t="shared" si="661"/>
        <v>16616</v>
      </c>
      <c r="BOJ19" s="184">
        <f t="shared" si="662"/>
        <v>2769.3333333333335</v>
      </c>
      <c r="BOK19" s="63">
        <v>7229</v>
      </c>
      <c r="BOL19" s="64">
        <v>1235</v>
      </c>
      <c r="BOM19" s="64">
        <v>10978</v>
      </c>
      <c r="BON19" s="64">
        <v>7499</v>
      </c>
      <c r="BOO19" s="64">
        <v>4233</v>
      </c>
      <c r="BOP19" s="64">
        <v>8135</v>
      </c>
      <c r="BOQ19" s="67">
        <f t="shared" si="663"/>
        <v>31174</v>
      </c>
      <c r="BOR19" s="68">
        <f t="shared" si="664"/>
        <v>5195.666666666667</v>
      </c>
      <c r="BOS19" s="63">
        <v>1836</v>
      </c>
      <c r="BOT19" s="64">
        <v>1851</v>
      </c>
      <c r="BOU19" s="64">
        <v>9390</v>
      </c>
      <c r="BOV19" s="64">
        <v>2775</v>
      </c>
      <c r="BOW19" s="64">
        <v>6540</v>
      </c>
      <c r="BOX19" s="64">
        <v>3396</v>
      </c>
      <c r="BOY19" s="67">
        <f t="shared" si="665"/>
        <v>22392</v>
      </c>
      <c r="BOZ19" s="68">
        <f t="shared" si="666"/>
        <v>3732</v>
      </c>
      <c r="BPA19" s="63">
        <v>2082</v>
      </c>
      <c r="BPB19" s="64">
        <v>10967</v>
      </c>
      <c r="BPC19" s="64">
        <v>4890</v>
      </c>
      <c r="BPD19" s="64">
        <v>7872</v>
      </c>
      <c r="BPE19" s="64">
        <v>6574</v>
      </c>
      <c r="BPF19" s="64">
        <v>7096</v>
      </c>
      <c r="BPG19" s="67">
        <f t="shared" si="667"/>
        <v>32385</v>
      </c>
      <c r="BPH19" s="68">
        <f t="shared" si="668"/>
        <v>5397.5</v>
      </c>
      <c r="BPI19" s="63">
        <v>2050</v>
      </c>
      <c r="BPJ19" s="64">
        <v>15571</v>
      </c>
      <c r="BPK19" s="64">
        <v>1644</v>
      </c>
      <c r="BPL19" s="64">
        <v>7352</v>
      </c>
      <c r="BPM19" s="64">
        <v>6732</v>
      </c>
      <c r="BPN19" s="64">
        <v>4779</v>
      </c>
      <c r="BPO19" s="67">
        <f t="shared" si="669"/>
        <v>33349</v>
      </c>
      <c r="BPP19" s="68">
        <f t="shared" si="670"/>
        <v>5558.166666666667</v>
      </c>
      <c r="BPQ19" s="63">
        <v>4760</v>
      </c>
      <c r="BPR19" s="64">
        <v>3577</v>
      </c>
      <c r="BPS19" s="64">
        <v>8384</v>
      </c>
      <c r="BPT19" s="64">
        <v>5540</v>
      </c>
      <c r="BPU19" s="64">
        <v>6565</v>
      </c>
      <c r="BPV19" s="64">
        <v>1546</v>
      </c>
      <c r="BPW19" s="67">
        <f t="shared" si="671"/>
        <v>28826</v>
      </c>
      <c r="BPX19" s="68">
        <f t="shared" si="672"/>
        <v>4804.333333333333</v>
      </c>
      <c r="BPY19" s="63">
        <v>702</v>
      </c>
      <c r="BPZ19" s="64">
        <v>5520</v>
      </c>
      <c r="BQA19" s="64">
        <v>6815</v>
      </c>
      <c r="BQB19" s="64">
        <v>5681</v>
      </c>
      <c r="BQC19" s="64">
        <v>3988</v>
      </c>
      <c r="BQD19" s="64">
        <v>11806</v>
      </c>
      <c r="BQE19" s="67">
        <f t="shared" si="673"/>
        <v>22706</v>
      </c>
      <c r="BQF19" s="68">
        <f t="shared" si="674"/>
        <v>3784.3333333333335</v>
      </c>
      <c r="BQG19" s="63">
        <v>8597</v>
      </c>
      <c r="BQH19" s="64">
        <v>5322</v>
      </c>
      <c r="BQI19" s="64">
        <v>8638</v>
      </c>
      <c r="BQJ19" s="64">
        <v>11218</v>
      </c>
      <c r="BQK19" s="64">
        <v>5406</v>
      </c>
      <c r="BQL19" s="64">
        <v>7029</v>
      </c>
      <c r="BQM19" s="67">
        <f t="shared" si="675"/>
        <v>39181</v>
      </c>
      <c r="BQN19" s="68">
        <f t="shared" si="676"/>
        <v>6530.166666666667</v>
      </c>
      <c r="BQO19" s="63">
        <v>4308</v>
      </c>
      <c r="BQP19" s="64">
        <v>2907</v>
      </c>
      <c r="BQQ19" s="64">
        <v>9026</v>
      </c>
      <c r="BQR19" s="64">
        <v>10644</v>
      </c>
      <c r="BQS19" s="64">
        <v>5392</v>
      </c>
      <c r="BQT19" s="64">
        <v>5370</v>
      </c>
      <c r="BQU19" s="67">
        <f t="shared" si="677"/>
        <v>32277</v>
      </c>
      <c r="BQV19" s="68">
        <f t="shared" si="678"/>
        <v>5379.5</v>
      </c>
      <c r="BQW19" s="63">
        <v>3210</v>
      </c>
      <c r="BQX19" s="64">
        <v>1820</v>
      </c>
      <c r="BQY19" s="64">
        <v>5292</v>
      </c>
      <c r="BQZ19" s="64">
        <v>5068</v>
      </c>
      <c r="BRA19" s="64">
        <v>9795</v>
      </c>
      <c r="BRB19" s="64">
        <v>3602</v>
      </c>
      <c r="BRC19" s="67">
        <f t="shared" si="679"/>
        <v>25185</v>
      </c>
      <c r="BRD19" s="68">
        <f t="shared" si="680"/>
        <v>4197.5</v>
      </c>
      <c r="BRE19" s="63">
        <v>2948</v>
      </c>
      <c r="BRF19" s="64">
        <v>5917</v>
      </c>
      <c r="BRG19" s="64">
        <v>4115</v>
      </c>
      <c r="BRH19" s="64">
        <v>5168</v>
      </c>
      <c r="BRI19" s="64">
        <v>7669</v>
      </c>
      <c r="BRJ19" s="64">
        <v>7128</v>
      </c>
      <c r="BRK19" s="67">
        <f t="shared" si="681"/>
        <v>25817</v>
      </c>
      <c r="BRL19" s="68">
        <f t="shared" si="682"/>
        <v>4302.833333333333</v>
      </c>
      <c r="BRM19" s="63">
        <v>8115</v>
      </c>
      <c r="BRN19" s="64">
        <v>2700</v>
      </c>
      <c r="BRO19" s="64">
        <v>9753</v>
      </c>
      <c r="BRP19" s="64">
        <v>8050</v>
      </c>
      <c r="BRQ19" s="64">
        <v>1048</v>
      </c>
      <c r="BRR19" s="64">
        <v>6085</v>
      </c>
      <c r="BRS19" s="67">
        <f t="shared" si="683"/>
        <v>29666</v>
      </c>
      <c r="BRT19" s="68">
        <f t="shared" si="684"/>
        <v>4944.333333333333</v>
      </c>
      <c r="BRU19" s="63">
        <v>2549</v>
      </c>
      <c r="BRV19" s="64">
        <v>9303</v>
      </c>
      <c r="BRW19" s="64">
        <v>10353</v>
      </c>
      <c r="BRX19" s="64">
        <v>9258</v>
      </c>
      <c r="BRY19" s="64">
        <v>4539</v>
      </c>
      <c r="BRZ19" s="64"/>
      <c r="BSA19" s="67">
        <f t="shared" si="685"/>
        <v>36002</v>
      </c>
      <c r="BSB19" s="68">
        <f t="shared" si="686"/>
        <v>6000.333333333333</v>
      </c>
      <c r="BSC19" s="63">
        <v>1890</v>
      </c>
      <c r="BSD19" s="64">
        <v>4926</v>
      </c>
      <c r="BSE19" s="64">
        <v>5197</v>
      </c>
      <c r="BSF19" s="64">
        <v>2495</v>
      </c>
      <c r="BSG19" s="64">
        <v>1726</v>
      </c>
      <c r="BSH19" s="64">
        <v>1839</v>
      </c>
      <c r="BSI19" s="67">
        <f t="shared" si="687"/>
        <v>16234</v>
      </c>
      <c r="BSJ19" s="68">
        <f t="shared" si="688"/>
        <v>2705.6666666666665</v>
      </c>
      <c r="BSK19" s="63">
        <v>3629</v>
      </c>
      <c r="BSL19" s="64">
        <v>7823</v>
      </c>
      <c r="BSM19" s="64">
        <v>4242</v>
      </c>
      <c r="BSN19" s="64">
        <v>3313</v>
      </c>
      <c r="BSO19" s="64">
        <v>5886</v>
      </c>
      <c r="BSP19" s="68">
        <v>3270</v>
      </c>
      <c r="BSQ19" s="265">
        <f t="shared" si="689"/>
        <v>24893</v>
      </c>
      <c r="BSR19" s="68">
        <f t="shared" si="690"/>
        <v>4148.833333333333</v>
      </c>
      <c r="BSS19" s="63">
        <v>918</v>
      </c>
      <c r="BST19" s="64">
        <v>1568</v>
      </c>
      <c r="BSU19" s="64">
        <v>5061</v>
      </c>
      <c r="BSV19" s="64">
        <v>1830</v>
      </c>
      <c r="BSW19" s="64">
        <v>3186</v>
      </c>
      <c r="BSX19" s="64">
        <v>5319</v>
      </c>
      <c r="BSY19" s="67">
        <f t="shared" si="691"/>
        <v>12563</v>
      </c>
      <c r="BSZ19" s="68">
        <f t="shared" si="692"/>
        <v>2093.8333333333335</v>
      </c>
      <c r="BTA19" s="63">
        <v>6146</v>
      </c>
      <c r="BTB19" s="64">
        <v>5252</v>
      </c>
      <c r="BTC19" s="64">
        <v>10442</v>
      </c>
      <c r="BTD19" s="64">
        <v>5176</v>
      </c>
      <c r="BTE19" s="64">
        <v>8583</v>
      </c>
      <c r="BTF19" s="64">
        <v>2886</v>
      </c>
      <c r="BTG19" s="67">
        <f t="shared" si="693"/>
        <v>35599</v>
      </c>
      <c r="BTH19" s="68">
        <f t="shared" si="694"/>
        <v>5933.166666666667</v>
      </c>
      <c r="BTI19" s="63">
        <v>9212</v>
      </c>
      <c r="BTJ19" s="64">
        <v>4657</v>
      </c>
      <c r="BTK19" s="64">
        <v>6930</v>
      </c>
      <c r="BTL19" s="64">
        <v>3840</v>
      </c>
      <c r="BTM19" s="64">
        <v>2910</v>
      </c>
      <c r="BTN19" s="64">
        <v>708</v>
      </c>
      <c r="BTO19" s="67">
        <f t="shared" si="695"/>
        <v>27549</v>
      </c>
      <c r="BTP19" s="68">
        <f t="shared" si="696"/>
        <v>4591.5</v>
      </c>
      <c r="BTQ19" s="63">
        <v>5228</v>
      </c>
      <c r="BTR19" s="64">
        <v>9871</v>
      </c>
      <c r="BTS19" s="64">
        <v>3170</v>
      </c>
      <c r="BTT19" s="64">
        <v>4267</v>
      </c>
      <c r="BTU19" s="64">
        <v>1339</v>
      </c>
      <c r="BTV19" s="64">
        <v>5358</v>
      </c>
      <c r="BTW19" s="67">
        <f t="shared" si="697"/>
        <v>23875</v>
      </c>
      <c r="BTX19" s="184">
        <f t="shared" si="698"/>
        <v>3979.1666666666665</v>
      </c>
      <c r="BTY19" s="244">
        <v>5854</v>
      </c>
      <c r="BTZ19" s="64">
        <v>2274</v>
      </c>
      <c r="BUA19" s="64">
        <v>4665</v>
      </c>
      <c r="BUB19" s="64">
        <v>6077</v>
      </c>
      <c r="BUC19" s="64">
        <v>8673</v>
      </c>
      <c r="BUD19" s="64">
        <v>2477</v>
      </c>
      <c r="BUE19" s="67">
        <f t="shared" si="699"/>
        <v>27543</v>
      </c>
      <c r="BUF19" s="184">
        <f t="shared" si="700"/>
        <v>4590.5</v>
      </c>
      <c r="BUG19" s="244">
        <v>4712</v>
      </c>
      <c r="BUH19" s="64">
        <v>4804</v>
      </c>
      <c r="BUI19" s="64">
        <v>6804</v>
      </c>
      <c r="BUJ19" s="64">
        <v>6691</v>
      </c>
      <c r="BUK19" s="64">
        <v>4125</v>
      </c>
      <c r="BUL19" s="64">
        <v>3366</v>
      </c>
      <c r="BUM19" s="67">
        <f t="shared" si="701"/>
        <v>27136</v>
      </c>
      <c r="BUN19" s="211">
        <f t="shared" si="702"/>
        <v>4522.666666666667</v>
      </c>
      <c r="BUO19" s="244"/>
      <c r="BUP19" s="64">
        <v>3223</v>
      </c>
      <c r="BUQ19" s="64">
        <v>13288</v>
      </c>
      <c r="BUR19" s="64">
        <v>6183</v>
      </c>
      <c r="BUS19" s="64">
        <v>7361</v>
      </c>
      <c r="BUT19" s="64">
        <v>6722</v>
      </c>
      <c r="BUU19" s="67">
        <f t="shared" si="703"/>
        <v>30055</v>
      </c>
      <c r="BUV19" s="211">
        <f t="shared" si="704"/>
        <v>5009.166666666667</v>
      </c>
      <c r="BUW19" s="244">
        <v>6382</v>
      </c>
      <c r="BUX19" s="64">
        <v>6894</v>
      </c>
      <c r="BUY19" s="64">
        <v>5195</v>
      </c>
      <c r="BUZ19" s="64">
        <v>5168</v>
      </c>
      <c r="BVA19" s="64">
        <v>3349</v>
      </c>
      <c r="BVB19" s="64">
        <v>508</v>
      </c>
      <c r="BVC19" s="67">
        <f t="shared" si="705"/>
        <v>26988</v>
      </c>
      <c r="BVD19" s="211">
        <f t="shared" si="706"/>
        <v>4498</v>
      </c>
      <c r="BVE19" s="244">
        <v>7075</v>
      </c>
      <c r="BVF19" s="64">
        <v>11</v>
      </c>
      <c r="BVG19" s="64">
        <v>7570</v>
      </c>
      <c r="BVH19" s="64">
        <v>9124</v>
      </c>
      <c r="BVI19" s="64">
        <v>13433</v>
      </c>
      <c r="BVJ19" s="64">
        <v>11554</v>
      </c>
      <c r="BVK19" s="67">
        <f t="shared" si="707"/>
        <v>37213</v>
      </c>
      <c r="BVL19" s="184">
        <f t="shared" si="708"/>
        <v>6202.166666666667</v>
      </c>
      <c r="BVM19" s="244">
        <v>6106</v>
      </c>
      <c r="BVN19" s="64">
        <v>3124</v>
      </c>
      <c r="BVO19" s="64">
        <v>2766</v>
      </c>
      <c r="BVP19" s="64">
        <v>9060</v>
      </c>
      <c r="BVQ19" s="64">
        <v>3876</v>
      </c>
      <c r="BVR19" s="64">
        <v>5941</v>
      </c>
      <c r="BVS19" s="67">
        <f t="shared" si="709"/>
        <v>24932</v>
      </c>
      <c r="BVT19" s="211">
        <f t="shared" si="710"/>
        <v>4155.333333333333</v>
      </c>
      <c r="BVU19" s="244">
        <v>2958</v>
      </c>
      <c r="BVV19" s="64">
        <v>1737</v>
      </c>
      <c r="BVW19" s="64">
        <v>9216</v>
      </c>
      <c r="BVX19" s="64">
        <v>6</v>
      </c>
      <c r="BVY19" s="64">
        <v>4353</v>
      </c>
      <c r="BVZ19" s="64">
        <v>4602</v>
      </c>
      <c r="BWA19" s="67">
        <f t="shared" si="711"/>
        <v>18270</v>
      </c>
      <c r="BWB19" s="184">
        <f t="shared" si="712"/>
        <v>3045</v>
      </c>
      <c r="BWC19" s="244">
        <v>9783</v>
      </c>
      <c r="BWD19" s="64">
        <v>149</v>
      </c>
      <c r="BWE19" s="64">
        <v>12187</v>
      </c>
      <c r="BWF19" s="64">
        <v>4808</v>
      </c>
      <c r="BWG19" s="64">
        <v>4655</v>
      </c>
      <c r="BWH19" s="64">
        <v>8106</v>
      </c>
      <c r="BWI19" s="67">
        <f t="shared" si="713"/>
        <v>31582</v>
      </c>
      <c r="BWJ19" s="184">
        <f t="shared" si="714"/>
        <v>5263.666666666667</v>
      </c>
      <c r="BWK19" s="244">
        <v>1939</v>
      </c>
      <c r="BWL19" s="64">
        <v>12</v>
      </c>
      <c r="BWM19" s="64">
        <v>229</v>
      </c>
      <c r="BWN19" s="64">
        <v>1092</v>
      </c>
      <c r="BWO19" s="64">
        <v>5267</v>
      </c>
      <c r="BWP19" s="64">
        <v>9957</v>
      </c>
      <c r="BWQ19" s="67">
        <f t="shared" si="715"/>
        <v>8539</v>
      </c>
      <c r="BWR19" s="211">
        <f t="shared" si="716"/>
        <v>1423.1666666666667</v>
      </c>
      <c r="BWS19" s="244">
        <v>2706</v>
      </c>
      <c r="BWT19" s="64">
        <v>6597</v>
      </c>
      <c r="BWU19" s="64">
        <v>11010</v>
      </c>
      <c r="BWV19" s="64">
        <v>9124</v>
      </c>
      <c r="BWW19" s="64"/>
      <c r="BWX19" s="64">
        <v>1944</v>
      </c>
      <c r="BWY19" s="67">
        <f t="shared" si="717"/>
        <v>29437</v>
      </c>
      <c r="BWZ19" s="211">
        <f t="shared" si="718"/>
        <v>4906.166666666667</v>
      </c>
      <c r="BXA19" s="244">
        <v>12999</v>
      </c>
      <c r="BXB19" s="64">
        <v>981</v>
      </c>
      <c r="BXC19" s="64">
        <v>1007</v>
      </c>
      <c r="BXD19" s="64">
        <v>5901</v>
      </c>
      <c r="BXE19" s="64">
        <v>11178</v>
      </c>
      <c r="BXF19" s="64">
        <v>5909</v>
      </c>
      <c r="BXG19" s="67">
        <f t="shared" si="719"/>
        <v>32066</v>
      </c>
      <c r="BXH19" s="211">
        <f t="shared" si="720"/>
        <v>5344.333333333333</v>
      </c>
      <c r="BXI19" s="244">
        <v>9882</v>
      </c>
      <c r="BXJ19" s="64">
        <v>4246</v>
      </c>
      <c r="BXK19" s="64">
        <v>4960</v>
      </c>
      <c r="BXL19" s="64">
        <v>891</v>
      </c>
      <c r="BXM19" s="64">
        <v>7841</v>
      </c>
      <c r="BXN19" s="64">
        <v>6347</v>
      </c>
      <c r="BXO19" s="67">
        <f t="shared" si="721"/>
        <v>27820</v>
      </c>
      <c r="BXP19" s="184">
        <f t="shared" si="722"/>
        <v>4636.666666666667</v>
      </c>
      <c r="BXQ19" s="244">
        <v>4475</v>
      </c>
      <c r="BXR19" s="64">
        <v>1410</v>
      </c>
      <c r="BXS19" s="64">
        <v>5994</v>
      </c>
      <c r="BXT19" s="64">
        <v>2408</v>
      </c>
      <c r="BXU19" s="64">
        <v>11026</v>
      </c>
      <c r="BXV19" s="64">
        <v>3492</v>
      </c>
      <c r="BXW19" s="67">
        <f t="shared" si="723"/>
        <v>25313</v>
      </c>
      <c r="BXX19" s="184">
        <f t="shared" si="724"/>
        <v>4218.833333333333</v>
      </c>
      <c r="BXY19" s="244">
        <v>7425</v>
      </c>
      <c r="BXZ19" s="64">
        <v>2045</v>
      </c>
      <c r="BYA19" s="64">
        <v>9298</v>
      </c>
      <c r="BYB19" s="64">
        <v>6999</v>
      </c>
      <c r="BYC19" s="64">
        <v>4496</v>
      </c>
      <c r="BYD19" s="64">
        <v>10646</v>
      </c>
      <c r="BYE19" s="67">
        <f t="shared" si="725"/>
        <v>30263</v>
      </c>
      <c r="BYF19" s="211">
        <f t="shared" si="726"/>
        <v>5043.833333333333</v>
      </c>
      <c r="BYG19" s="244"/>
      <c r="BYH19" s="64">
        <v>1053</v>
      </c>
      <c r="BYI19" s="64">
        <v>464</v>
      </c>
      <c r="BYJ19" s="64">
        <v>2052</v>
      </c>
      <c r="BYK19" s="64">
        <v>3118</v>
      </c>
      <c r="BYL19" s="64">
        <v>12008</v>
      </c>
      <c r="BYM19" s="67">
        <f t="shared" si="727"/>
        <v>6687</v>
      </c>
      <c r="BYN19" s="184">
        <f t="shared" si="728"/>
        <v>1114.5</v>
      </c>
      <c r="BYO19" s="244">
        <v>4371</v>
      </c>
      <c r="BYP19" s="64">
        <v>12557</v>
      </c>
      <c r="BYQ19" s="64">
        <v>6995</v>
      </c>
      <c r="BYR19" s="64">
        <v>1834</v>
      </c>
      <c r="BYS19" s="64">
        <v>8509</v>
      </c>
      <c r="BYT19" s="64"/>
      <c r="BYU19" s="67">
        <f t="shared" si="729"/>
        <v>34266</v>
      </c>
      <c r="BYV19" s="211">
        <f t="shared" si="730"/>
        <v>5711</v>
      </c>
      <c r="BYW19" s="244">
        <v>8569</v>
      </c>
      <c r="BYX19" s="64">
        <v>9296</v>
      </c>
      <c r="BYY19" s="64">
        <v>4046</v>
      </c>
      <c r="BYZ19" s="64">
        <v>5707</v>
      </c>
      <c r="BZA19" s="64">
        <v>2799</v>
      </c>
      <c r="BZB19" s="64"/>
      <c r="BZC19" s="67">
        <f t="shared" si="731"/>
        <v>30417</v>
      </c>
      <c r="BZD19" s="184">
        <f t="shared" si="732"/>
        <v>5069.5</v>
      </c>
      <c r="BZE19" s="244">
        <v>7074</v>
      </c>
      <c r="BZF19" s="64">
        <v>12826</v>
      </c>
      <c r="BZG19" s="64">
        <v>1592</v>
      </c>
      <c r="BZH19" s="64">
        <v>1346</v>
      </c>
      <c r="BZI19" s="64">
        <v>6459</v>
      </c>
      <c r="BZJ19" s="64">
        <v>13014</v>
      </c>
      <c r="BZK19" s="67">
        <f t="shared" si="733"/>
        <v>29297</v>
      </c>
      <c r="BZL19" s="184">
        <f t="shared" si="734"/>
        <v>4882.833333333333</v>
      </c>
      <c r="BZM19" s="244">
        <v>9276</v>
      </c>
      <c r="BZN19" s="64">
        <v>5344</v>
      </c>
      <c r="BZO19" s="64">
        <v>6625</v>
      </c>
      <c r="BZP19" s="64">
        <v>2016</v>
      </c>
      <c r="BZQ19" s="64">
        <v>10197</v>
      </c>
      <c r="BZR19" s="211">
        <v>2898</v>
      </c>
      <c r="BZS19" s="265">
        <f t="shared" si="735"/>
        <v>33458</v>
      </c>
      <c r="BZT19" s="68">
        <f t="shared" si="736"/>
        <v>5576.333333333333</v>
      </c>
      <c r="BZU19" s="63"/>
      <c r="BZV19" s="64">
        <v>1215</v>
      </c>
      <c r="BZW19" s="64">
        <v>3834</v>
      </c>
      <c r="BZX19" s="64">
        <f>3449+187</f>
        <v>3636</v>
      </c>
      <c r="BZY19" s="64">
        <v>324</v>
      </c>
      <c r="BZZ19" s="64">
        <v>12419</v>
      </c>
      <c r="CAA19" s="67">
        <f t="shared" si="737"/>
        <v>9009</v>
      </c>
      <c r="CAB19" s="68">
        <f t="shared" si="738"/>
        <v>1501.5</v>
      </c>
      <c r="CAC19" s="63">
        <v>2382</v>
      </c>
      <c r="CAD19" s="64">
        <v>9579</v>
      </c>
      <c r="CAE19" s="64">
        <v>3078</v>
      </c>
      <c r="CAF19" s="64">
        <v>10736</v>
      </c>
      <c r="CAG19" s="64">
        <v>2545</v>
      </c>
      <c r="CAH19" s="64">
        <v>10588</v>
      </c>
      <c r="CAI19" s="67">
        <f t="shared" si="739"/>
        <v>28320</v>
      </c>
      <c r="CAJ19" s="68">
        <f t="shared" si="740"/>
        <v>4720</v>
      </c>
      <c r="CAK19" s="48">
        <v>9898</v>
      </c>
      <c r="CAL19" s="49">
        <v>1336</v>
      </c>
      <c r="CAM19" s="49">
        <v>8325</v>
      </c>
      <c r="CAN19" s="49">
        <v>162</v>
      </c>
      <c r="CAO19" s="49">
        <v>7072</v>
      </c>
      <c r="CAP19" s="49">
        <v>2217</v>
      </c>
      <c r="CAQ19" s="67">
        <f t="shared" si="741"/>
        <v>29010</v>
      </c>
      <c r="CAR19" s="184">
        <f t="shared" si="742"/>
        <v>4835</v>
      </c>
      <c r="CAS19" s="244">
        <v>4428</v>
      </c>
      <c r="CAT19" s="64">
        <v>3039</v>
      </c>
      <c r="CAU19" s="64">
        <v>8208</v>
      </c>
      <c r="CAV19" s="64">
        <v>4360</v>
      </c>
      <c r="CAW19" s="64">
        <v>9019</v>
      </c>
      <c r="CAX19" s="64">
        <v>3423</v>
      </c>
      <c r="CAY19" s="67">
        <f t="shared" si="743"/>
        <v>32477</v>
      </c>
      <c r="CAZ19" s="211">
        <f t="shared" si="744"/>
        <v>5412.833333333333</v>
      </c>
      <c r="CBA19" s="244"/>
      <c r="CBB19" s="64">
        <v>6006</v>
      </c>
      <c r="CBC19" s="64">
        <v>5541</v>
      </c>
      <c r="CBD19" s="64">
        <v>3820</v>
      </c>
      <c r="CBE19" s="64">
        <v>5981</v>
      </c>
      <c r="CBF19" s="64">
        <v>4425</v>
      </c>
      <c r="CBG19" s="67">
        <f t="shared" si="745"/>
        <v>25773</v>
      </c>
      <c r="CBH19" s="211">
        <f t="shared" si="746"/>
        <v>4295.5</v>
      </c>
      <c r="CBI19" s="244">
        <v>3780</v>
      </c>
      <c r="CBJ19" s="64">
        <v>6036</v>
      </c>
      <c r="CBK19" s="64">
        <v>7682</v>
      </c>
      <c r="CBL19" s="64">
        <v>2544</v>
      </c>
      <c r="CBM19" s="64">
        <v>9558</v>
      </c>
      <c r="CBN19" s="64">
        <v>2164</v>
      </c>
      <c r="CBO19" s="67">
        <f t="shared" si="747"/>
        <v>31764</v>
      </c>
      <c r="CBP19" s="184">
        <f t="shared" si="748"/>
        <v>5294</v>
      </c>
      <c r="CBQ19" s="63">
        <v>6912</v>
      </c>
      <c r="CBR19" s="64">
        <v>1743</v>
      </c>
      <c r="CBS19" s="64">
        <f>6+5640</f>
        <v>5646</v>
      </c>
      <c r="CBT19" s="64">
        <v>6667</v>
      </c>
      <c r="CBU19" s="64"/>
      <c r="CBV19" s="64">
        <v>4536</v>
      </c>
      <c r="CBW19" s="67">
        <f t="shared" si="749"/>
        <v>25504</v>
      </c>
      <c r="CBX19" s="68">
        <f t="shared" si="750"/>
        <v>4250.666666666667</v>
      </c>
      <c r="CBY19" s="63"/>
      <c r="CBZ19" s="64">
        <v>5774</v>
      </c>
      <c r="CCA19" s="64">
        <v>7830</v>
      </c>
      <c r="CCB19" s="64">
        <v>5353</v>
      </c>
      <c r="CCC19" s="64">
        <v>12956</v>
      </c>
      <c r="CCD19" s="64">
        <v>8583</v>
      </c>
      <c r="CCE19" s="67">
        <f t="shared" si="751"/>
        <v>40496</v>
      </c>
      <c r="CCF19" s="68">
        <f t="shared" si="752"/>
        <v>6749.333333333333</v>
      </c>
      <c r="CCG19" s="63">
        <v>8484</v>
      </c>
      <c r="CCH19" s="64">
        <v>5767</v>
      </c>
      <c r="CCI19" s="64">
        <v>1512</v>
      </c>
      <c r="CCJ19" s="64">
        <v>6793</v>
      </c>
      <c r="CCK19" s="64">
        <v>2754</v>
      </c>
      <c r="CCL19" s="64"/>
      <c r="CCM19" s="67">
        <f t="shared" si="753"/>
        <v>25310</v>
      </c>
      <c r="CCN19" s="68">
        <f t="shared" si="754"/>
        <v>4218.333333333333</v>
      </c>
      <c r="CCO19" s="63">
        <v>9049</v>
      </c>
      <c r="CCP19" s="64">
        <v>6689</v>
      </c>
      <c r="CCQ19" s="64">
        <v>1080</v>
      </c>
      <c r="CCR19" s="64">
        <v>6295</v>
      </c>
      <c r="CCS19" s="64">
        <v>7838</v>
      </c>
      <c r="CCT19" s="64">
        <v>9069</v>
      </c>
      <c r="CCU19" s="67">
        <f t="shared" si="755"/>
        <v>40020</v>
      </c>
      <c r="CCV19" s="68">
        <f t="shared" si="756"/>
        <v>6670</v>
      </c>
      <c r="CCW19" s="63">
        <v>10911</v>
      </c>
      <c r="CCX19" s="64">
        <v>5621</v>
      </c>
      <c r="CCY19" s="64">
        <v>5107</v>
      </c>
      <c r="CCZ19" s="64">
        <v>7020</v>
      </c>
      <c r="CDA19" s="64">
        <v>1556</v>
      </c>
      <c r="CDB19" s="64">
        <v>213</v>
      </c>
      <c r="CDC19" s="67">
        <f t="shared" si="757"/>
        <v>30428</v>
      </c>
      <c r="CDD19" s="68">
        <f t="shared" si="758"/>
        <v>5071.333333333333</v>
      </c>
      <c r="CDE19" s="63">
        <v>2383</v>
      </c>
      <c r="CDF19" s="64">
        <v>2987</v>
      </c>
      <c r="CDG19" s="64">
        <v>3396</v>
      </c>
      <c r="CDH19" s="64">
        <v>5512</v>
      </c>
      <c r="CDI19" s="64">
        <v>1611</v>
      </c>
      <c r="CDJ19" s="64">
        <v>10856</v>
      </c>
      <c r="CDK19" s="67">
        <f t="shared" si="759"/>
        <v>26745</v>
      </c>
      <c r="CDL19" s="68">
        <f t="shared" si="760"/>
        <v>4457.5</v>
      </c>
      <c r="CDM19" s="63">
        <v>5179</v>
      </c>
      <c r="CDN19" s="64">
        <v>8133</v>
      </c>
      <c r="CDO19" s="64">
        <v>8760</v>
      </c>
      <c r="CDP19" s="64">
        <v>9461</v>
      </c>
      <c r="CDQ19" s="49">
        <v>4500</v>
      </c>
      <c r="CDR19" s="64"/>
      <c r="CDS19" s="67">
        <f t="shared" si="761"/>
        <v>36033</v>
      </c>
      <c r="CDT19" s="68">
        <f t="shared" si="762"/>
        <v>6005.5</v>
      </c>
      <c r="CDU19" s="63"/>
      <c r="CDV19" s="64"/>
      <c r="CDW19" s="64"/>
      <c r="CDX19" s="64">
        <v>8216</v>
      </c>
      <c r="CDY19" s="64">
        <v>8772</v>
      </c>
      <c r="CDZ19" s="64">
        <v>1755</v>
      </c>
      <c r="CEA19" s="67">
        <f t="shared" si="763"/>
        <v>18743</v>
      </c>
      <c r="CEB19" s="68">
        <f t="shared" si="764"/>
        <v>3123.8333333333335</v>
      </c>
      <c r="CEC19" s="63">
        <v>2808</v>
      </c>
      <c r="CED19" s="64">
        <v>2244</v>
      </c>
      <c r="CEE19" s="64">
        <v>3059</v>
      </c>
      <c r="CEF19" s="64">
        <v>6166</v>
      </c>
      <c r="CEG19" s="64">
        <v>9542</v>
      </c>
      <c r="CEH19" s="64">
        <v>3043</v>
      </c>
      <c r="CEI19" s="67">
        <f t="shared" si="765"/>
        <v>26862</v>
      </c>
      <c r="CEJ19" s="68">
        <f t="shared" si="766"/>
        <v>4477</v>
      </c>
      <c r="CEK19" s="63">
        <v>7625</v>
      </c>
      <c r="CEL19" s="64">
        <v>4376</v>
      </c>
      <c r="CEM19" s="64">
        <v>1420</v>
      </c>
      <c r="CEN19" s="64">
        <v>2554</v>
      </c>
      <c r="CEO19" s="64">
        <v>7995</v>
      </c>
      <c r="CEP19" s="64">
        <v>3937</v>
      </c>
      <c r="CEQ19" s="67">
        <f t="shared" si="767"/>
        <v>27907</v>
      </c>
      <c r="CER19" s="68">
        <f t="shared" si="768"/>
        <v>4651.166666666667</v>
      </c>
      <c r="CES19" s="63">
        <v>1581</v>
      </c>
      <c r="CET19" s="64">
        <v>764</v>
      </c>
      <c r="CEU19" s="64">
        <v>7678</v>
      </c>
      <c r="CEV19" s="64">
        <v>3669</v>
      </c>
      <c r="CEW19" s="64">
        <v>7417</v>
      </c>
      <c r="CEX19" s="64">
        <v>2517</v>
      </c>
      <c r="CEY19" s="67">
        <f t="shared" si="769"/>
        <v>23626</v>
      </c>
      <c r="CEZ19" s="68">
        <f t="shared" si="770"/>
        <v>3937.6666666666665</v>
      </c>
      <c r="CFA19" s="63">
        <v>2219</v>
      </c>
      <c r="CFB19" s="64">
        <v>3308</v>
      </c>
      <c r="CFC19" s="64">
        <v>12312</v>
      </c>
      <c r="CFD19" s="64">
        <v>924</v>
      </c>
      <c r="CFE19" s="64">
        <v>13</v>
      </c>
      <c r="CFF19" s="64">
        <v>6702</v>
      </c>
      <c r="CFG19" s="67">
        <f t="shared" si="771"/>
        <v>25478</v>
      </c>
      <c r="CFH19" s="68">
        <f t="shared" si="772"/>
        <v>4246.333333333333</v>
      </c>
      <c r="CFI19" s="63">
        <v>115</v>
      </c>
      <c r="CFJ19" s="64">
        <v>4841</v>
      </c>
      <c r="CFK19" s="64">
        <v>4831</v>
      </c>
      <c r="CFL19" s="64">
        <v>5260</v>
      </c>
      <c r="CFM19" s="64">
        <v>7083</v>
      </c>
      <c r="CFN19" s="64"/>
      <c r="CFO19" s="67">
        <f t="shared" si="773"/>
        <v>22130</v>
      </c>
      <c r="CFP19" s="68">
        <f t="shared" si="774"/>
        <v>3688.3333333333335</v>
      </c>
      <c r="CFQ19" s="63">
        <v>7526</v>
      </c>
      <c r="CFR19" s="64">
        <v>11441</v>
      </c>
      <c r="CFS19" s="64">
        <v>3039</v>
      </c>
      <c r="CFT19" s="64"/>
      <c r="CFU19" s="64">
        <v>2813</v>
      </c>
      <c r="CFV19" s="64">
        <v>5033</v>
      </c>
      <c r="CFW19" s="67">
        <f t="shared" si="775"/>
        <v>29852</v>
      </c>
      <c r="CFX19" s="68">
        <f t="shared" si="776"/>
        <v>4975.333333333333</v>
      </c>
      <c r="CFY19" s="63">
        <v>12401</v>
      </c>
      <c r="CFZ19" s="64">
        <v>1848</v>
      </c>
      <c r="CGA19" s="64">
        <v>6471</v>
      </c>
      <c r="CGB19" s="64"/>
      <c r="CGC19" s="64">
        <v>7562</v>
      </c>
      <c r="CGD19" s="64">
        <v>2866</v>
      </c>
      <c r="CGE19" s="67">
        <f t="shared" si="777"/>
        <v>31148</v>
      </c>
      <c r="CGF19" s="68">
        <f t="shared" si="778"/>
        <v>5191.333333333333</v>
      </c>
      <c r="CGG19" s="63">
        <v>12</v>
      </c>
      <c r="CGH19" s="64">
        <v>7003</v>
      </c>
      <c r="CGI19" s="64">
        <v>12519</v>
      </c>
      <c r="CGJ19" s="64">
        <v>1658</v>
      </c>
      <c r="CGK19" s="64"/>
      <c r="CGL19" s="64"/>
      <c r="CGM19" s="67">
        <f t="shared" si="779"/>
        <v>21192</v>
      </c>
      <c r="CGN19" s="68">
        <f t="shared" si="780"/>
        <v>3532</v>
      </c>
      <c r="CGO19" s="48">
        <v>15967</v>
      </c>
      <c r="CGP19" s="49"/>
      <c r="CGQ19" s="49">
        <v>9920</v>
      </c>
      <c r="CGR19" s="49">
        <v>7090</v>
      </c>
      <c r="CGS19" s="49"/>
      <c r="CGT19" s="49">
        <v>11</v>
      </c>
      <c r="CGU19" s="67">
        <f t="shared" si="781"/>
        <v>32988</v>
      </c>
      <c r="CGV19" s="68">
        <f t="shared" si="782"/>
        <v>5498</v>
      </c>
      <c r="CGW19" s="63"/>
      <c r="CGX19" s="64">
        <v>12052</v>
      </c>
      <c r="CGY19" s="64">
        <v>12285</v>
      </c>
      <c r="CGZ19" s="64">
        <v>3639</v>
      </c>
      <c r="CHA19" s="64"/>
      <c r="CHB19" s="64">
        <v>11</v>
      </c>
      <c r="CHC19" s="67">
        <f t="shared" si="783"/>
        <v>27987</v>
      </c>
      <c r="CHD19" s="68">
        <f t="shared" si="784"/>
        <v>4664.5</v>
      </c>
      <c r="CHE19" s="63">
        <v>11874</v>
      </c>
      <c r="CHF19" s="64">
        <v>12066</v>
      </c>
      <c r="CHG19" s="64">
        <v>1903</v>
      </c>
      <c r="CHH19" s="64">
        <v>11224</v>
      </c>
      <c r="CHI19" s="64"/>
      <c r="CHJ19" s="64"/>
      <c r="CHK19" s="67">
        <f t="shared" si="785"/>
        <v>37067</v>
      </c>
      <c r="CHL19" s="68">
        <f t="shared" si="786"/>
        <v>6177.833333333333</v>
      </c>
      <c r="CHM19" s="63">
        <v>7979</v>
      </c>
      <c r="CHN19" s="64">
        <v>6030</v>
      </c>
      <c r="CHO19" s="64">
        <v>1136</v>
      </c>
      <c r="CHP19" s="64">
        <v>14246</v>
      </c>
      <c r="CHQ19" s="64"/>
      <c r="CHR19" s="64">
        <v>6378</v>
      </c>
      <c r="CHS19" s="67">
        <f t="shared" si="787"/>
        <v>35769</v>
      </c>
      <c r="CHT19" s="68">
        <f t="shared" si="788"/>
        <v>5961.5</v>
      </c>
      <c r="CHU19" s="48">
        <v>8988</v>
      </c>
      <c r="CHV19" s="49">
        <v>243</v>
      </c>
      <c r="CHW19" s="49">
        <v>14256</v>
      </c>
      <c r="CHX19" s="49">
        <v>13158</v>
      </c>
      <c r="CHY19" s="49">
        <v>2916</v>
      </c>
      <c r="CHZ19" s="49">
        <v>4187</v>
      </c>
      <c r="CIA19" s="67">
        <f t="shared" si="789"/>
        <v>43748</v>
      </c>
      <c r="CIB19" s="68">
        <f t="shared" si="790"/>
        <v>7291.333333333333</v>
      </c>
      <c r="CIC19" s="48">
        <v>9480</v>
      </c>
      <c r="CID19" s="49">
        <v>7994</v>
      </c>
      <c r="CIE19" s="49">
        <v>3693</v>
      </c>
      <c r="CIF19" s="49">
        <v>13</v>
      </c>
      <c r="CIG19" s="49">
        <v>367</v>
      </c>
      <c r="CIH19" s="49">
        <v>7323</v>
      </c>
      <c r="CII19" s="67">
        <f t="shared" si="791"/>
        <v>28870</v>
      </c>
      <c r="CIJ19" s="68">
        <f t="shared" si="792"/>
        <v>4811.666666666667</v>
      </c>
      <c r="CIK19" s="63">
        <v>5531</v>
      </c>
      <c r="CIL19" s="64">
        <v>8317</v>
      </c>
      <c r="CIM19" s="64">
        <v>4573</v>
      </c>
      <c r="CIN19" s="64">
        <v>8208</v>
      </c>
      <c r="CIO19" s="64">
        <v>6590</v>
      </c>
      <c r="CIP19" s="64">
        <v>15849</v>
      </c>
      <c r="CIQ19" s="67">
        <f t="shared" si="793"/>
        <v>49068</v>
      </c>
      <c r="CIR19" s="68">
        <f t="shared" si="794"/>
        <v>8178</v>
      </c>
      <c r="CIS19" s="63">
        <v>3621</v>
      </c>
      <c r="CIT19" s="64">
        <v>9066</v>
      </c>
      <c r="CIU19" s="64">
        <v>7506</v>
      </c>
      <c r="CIV19" s="64">
        <v>4330</v>
      </c>
      <c r="CIW19" s="64">
        <v>9635</v>
      </c>
      <c r="CIX19" s="64">
        <v>216</v>
      </c>
      <c r="CIY19" s="67">
        <f t="shared" si="795"/>
        <v>34374</v>
      </c>
      <c r="CIZ19" s="68">
        <f t="shared" si="796"/>
        <v>5729</v>
      </c>
      <c r="CJA19" s="63">
        <v>7193</v>
      </c>
      <c r="CJB19" s="64">
        <v>4164</v>
      </c>
      <c r="CJC19" s="64">
        <v>4374</v>
      </c>
      <c r="CJD19" s="64">
        <v>3467</v>
      </c>
      <c r="CJE19" s="64">
        <v>4536</v>
      </c>
      <c r="CJF19" s="64">
        <v>4331</v>
      </c>
      <c r="CJG19" s="67">
        <f t="shared" si="797"/>
        <v>28065</v>
      </c>
      <c r="CJH19" s="68">
        <f t="shared" si="798"/>
        <v>4677.5</v>
      </c>
      <c r="CJI19" s="63">
        <v>3381</v>
      </c>
      <c r="CJJ19" s="64">
        <v>10530</v>
      </c>
      <c r="CJK19" s="64">
        <v>6035</v>
      </c>
      <c r="CJL19" s="64">
        <v>1059</v>
      </c>
      <c r="CJM19" s="64"/>
      <c r="CJN19" s="64"/>
      <c r="CJO19" s="67">
        <f t="shared" si="799"/>
        <v>21005</v>
      </c>
      <c r="CJP19" s="68">
        <f t="shared" si="800"/>
        <v>3500.8333333333335</v>
      </c>
      <c r="CJQ19" s="63"/>
      <c r="CJR19" s="64">
        <v>2334</v>
      </c>
      <c r="CJS19" s="64">
        <v>7706</v>
      </c>
      <c r="CJT19" s="64">
        <v>9462</v>
      </c>
      <c r="CJU19" s="64"/>
      <c r="CJV19" s="64">
        <v>6418</v>
      </c>
      <c r="CJW19" s="67">
        <f t="shared" si="801"/>
        <v>25920</v>
      </c>
      <c r="CJX19" s="68">
        <f t="shared" si="802"/>
        <v>4320</v>
      </c>
      <c r="CJY19" s="63">
        <v>2739</v>
      </c>
      <c r="CJZ19" s="64">
        <v>7143</v>
      </c>
      <c r="CKA19" s="64">
        <v>3673</v>
      </c>
      <c r="CKB19" s="64">
        <v>12488</v>
      </c>
      <c r="CKC19" s="64">
        <v>10</v>
      </c>
      <c r="CKD19" s="64">
        <v>9785</v>
      </c>
      <c r="CKE19" s="67">
        <f t="shared" si="803"/>
        <v>35838</v>
      </c>
      <c r="CKF19" s="68">
        <f t="shared" si="804"/>
        <v>5973</v>
      </c>
      <c r="CKG19" s="63">
        <v>736</v>
      </c>
      <c r="CKH19" s="64">
        <v>2008</v>
      </c>
      <c r="CKI19" s="64">
        <v>9882</v>
      </c>
      <c r="CKJ19" s="64">
        <v>2770</v>
      </c>
      <c r="CKK19" s="64">
        <v>4428</v>
      </c>
      <c r="CKL19" s="64">
        <v>10650</v>
      </c>
      <c r="CKM19" s="67">
        <f t="shared" si="805"/>
        <v>30474</v>
      </c>
      <c r="CKN19" s="68">
        <f t="shared" si="806"/>
        <v>5079</v>
      </c>
      <c r="CKO19" s="63">
        <v>1728</v>
      </c>
      <c r="CKP19" s="64">
        <v>1217</v>
      </c>
      <c r="CKQ19" s="64">
        <v>2106</v>
      </c>
      <c r="CKR19" s="64">
        <v>7282</v>
      </c>
      <c r="CKS19" s="64">
        <v>2754</v>
      </c>
      <c r="CKT19" s="64">
        <v>5688</v>
      </c>
      <c r="CKU19" s="67">
        <f t="shared" si="807"/>
        <v>20775</v>
      </c>
      <c r="CKV19" s="68">
        <f t="shared" si="808"/>
        <v>3462.5</v>
      </c>
      <c r="CKW19" s="63">
        <v>8666</v>
      </c>
      <c r="CKX19" s="64">
        <v>574</v>
      </c>
      <c r="CKY19" s="64">
        <v>1890</v>
      </c>
      <c r="CKZ19" s="64">
        <v>9136</v>
      </c>
      <c r="CLA19" s="64">
        <v>10074</v>
      </c>
      <c r="CLB19" s="64">
        <v>373</v>
      </c>
      <c r="CLC19" s="67">
        <f t="shared" si="809"/>
        <v>30713</v>
      </c>
      <c r="CLD19" s="68">
        <f t="shared" si="810"/>
        <v>5118.833333333333</v>
      </c>
      <c r="CLE19" s="63">
        <v>4397</v>
      </c>
      <c r="CLF19" s="64">
        <v>8710</v>
      </c>
      <c r="CLG19" s="64">
        <v>6210</v>
      </c>
      <c r="CLH19" s="64">
        <v>3216</v>
      </c>
      <c r="CLI19" s="64">
        <v>3364</v>
      </c>
      <c r="CLJ19" s="64">
        <v>6210</v>
      </c>
      <c r="CLK19" s="67">
        <f t="shared" si="811"/>
        <v>32107</v>
      </c>
      <c r="CLL19" s="68">
        <f t="shared" si="812"/>
        <v>5351.166666666667</v>
      </c>
      <c r="CLM19" s="63">
        <v>3503</v>
      </c>
      <c r="CLN19" s="64">
        <v>4463</v>
      </c>
      <c r="CLO19" s="64">
        <v>6024</v>
      </c>
      <c r="CLP19" s="64">
        <v>9720</v>
      </c>
      <c r="CLQ19" s="64">
        <v>7337</v>
      </c>
      <c r="CLR19" s="64">
        <v>10422</v>
      </c>
      <c r="CLS19" s="67">
        <f t="shared" si="813"/>
        <v>41469</v>
      </c>
      <c r="CLT19" s="184">
        <f t="shared" si="814"/>
        <v>6911.5</v>
      </c>
      <c r="CLU19" s="244">
        <v>186</v>
      </c>
      <c r="CLV19" s="64"/>
      <c r="CLW19" s="64">
        <v>1566</v>
      </c>
      <c r="CLX19" s="64">
        <v>12298</v>
      </c>
      <c r="CLY19" s="64">
        <v>7610</v>
      </c>
      <c r="CLZ19" s="211">
        <v>3443</v>
      </c>
      <c r="CMA19" s="265">
        <f t="shared" si="815"/>
        <v>25103</v>
      </c>
      <c r="CMB19" s="68">
        <f t="shared" si="816"/>
        <v>4183.833333333333</v>
      </c>
      <c r="CMC19" s="63">
        <v>9901</v>
      </c>
      <c r="CMD19" s="64">
        <v>6254</v>
      </c>
      <c r="CME19" s="64">
        <v>192</v>
      </c>
      <c r="CMF19" s="64">
        <v>486</v>
      </c>
      <c r="CMG19" s="64">
        <v>4925</v>
      </c>
      <c r="CMH19" s="64">
        <v>3283</v>
      </c>
      <c r="CMI19" s="67">
        <f t="shared" si="817"/>
        <v>25041</v>
      </c>
      <c r="CMJ19" s="68">
        <f t="shared" si="818"/>
        <v>4173.5</v>
      </c>
      <c r="CMK19" s="63">
        <v>7597</v>
      </c>
      <c r="CML19" s="64"/>
      <c r="CMM19" s="64"/>
      <c r="CMN19" s="64">
        <v>7506</v>
      </c>
      <c r="CMO19" s="64">
        <v>9499</v>
      </c>
      <c r="CMP19" s="64">
        <v>11197</v>
      </c>
      <c r="CMQ19" s="67">
        <f t="shared" si="819"/>
        <v>35799</v>
      </c>
      <c r="CMR19" s="68">
        <f t="shared" si="820"/>
        <v>5966.5</v>
      </c>
      <c r="CMS19" s="63">
        <v>7597</v>
      </c>
      <c r="CMT19" s="64">
        <v>9786</v>
      </c>
      <c r="CMU19" s="64">
        <v>1202</v>
      </c>
      <c r="CMV19" s="64"/>
      <c r="CMW19" s="64">
        <v>4295</v>
      </c>
      <c r="CMX19" s="64">
        <v>767</v>
      </c>
      <c r="CMY19" s="67">
        <f t="shared" si="821"/>
        <v>23647</v>
      </c>
      <c r="CMZ19" s="68">
        <f t="shared" si="822"/>
        <v>3941.1666666666665</v>
      </c>
      <c r="CNA19" s="63">
        <v>7408</v>
      </c>
      <c r="CNB19" s="64">
        <v>11857</v>
      </c>
      <c r="CNC19" s="64">
        <v>4601</v>
      </c>
      <c r="CND19" s="64">
        <v>2799</v>
      </c>
      <c r="CNE19" s="64">
        <v>6222</v>
      </c>
      <c r="CNF19" s="64">
        <v>3767</v>
      </c>
      <c r="CNG19" s="67">
        <f t="shared" si="823"/>
        <v>36654</v>
      </c>
      <c r="CNH19" s="68">
        <f t="shared" si="824"/>
        <v>6109</v>
      </c>
      <c r="CNI19" s="63">
        <v>10150</v>
      </c>
      <c r="CNJ19" s="64">
        <v>3190</v>
      </c>
      <c r="CNK19" s="64">
        <v>4062</v>
      </c>
      <c r="CNL19" s="64">
        <v>8778</v>
      </c>
      <c r="CNM19" s="64">
        <v>1620</v>
      </c>
      <c r="CNN19" s="64">
        <v>7234</v>
      </c>
      <c r="CNO19" s="67">
        <f t="shared" si="825"/>
        <v>35034</v>
      </c>
      <c r="CNP19" s="68">
        <f t="shared" si="826"/>
        <v>5839</v>
      </c>
      <c r="CNQ19" s="63">
        <v>7356</v>
      </c>
      <c r="CNR19" s="64">
        <v>6449</v>
      </c>
      <c r="CNS19" s="64"/>
      <c r="CNT19" s="64">
        <v>6116</v>
      </c>
      <c r="CNU19" s="64">
        <v>5559</v>
      </c>
      <c r="CNV19" s="68">
        <v>1547</v>
      </c>
      <c r="CNW19" s="265">
        <f t="shared" si="827"/>
        <v>27027</v>
      </c>
      <c r="CNX19" s="68">
        <f t="shared" si="828"/>
        <v>4504.5</v>
      </c>
      <c r="CNY19" s="63">
        <v>9429</v>
      </c>
      <c r="CNZ19" s="64">
        <v>14</v>
      </c>
      <c r="COA19" s="64">
        <v>3991</v>
      </c>
      <c r="COB19" s="64">
        <v>4998</v>
      </c>
      <c r="COC19" s="64">
        <v>3428</v>
      </c>
      <c r="COD19" s="64">
        <v>9253</v>
      </c>
      <c r="COE19" s="67">
        <f t="shared" si="829"/>
        <v>31113</v>
      </c>
      <c r="COF19" s="68">
        <f t="shared" si="830"/>
        <v>5185.5</v>
      </c>
      <c r="COG19" s="63">
        <v>2132</v>
      </c>
      <c r="COH19" s="64">
        <v>4932</v>
      </c>
      <c r="COI19" s="64">
        <v>4975</v>
      </c>
      <c r="COJ19" s="64">
        <v>8759</v>
      </c>
      <c r="COK19" s="64">
        <v>5569</v>
      </c>
      <c r="COL19" s="64">
        <v>2881</v>
      </c>
      <c r="COM19" s="67">
        <f t="shared" si="831"/>
        <v>29248</v>
      </c>
      <c r="CON19" s="68">
        <f t="shared" si="832"/>
        <v>4874.666666666667</v>
      </c>
      <c r="COO19" s="63">
        <v>5969</v>
      </c>
      <c r="COP19" s="64">
        <v>10577</v>
      </c>
      <c r="COQ19" s="64">
        <v>1579</v>
      </c>
      <c r="COR19" s="64">
        <v>4430</v>
      </c>
      <c r="COS19" s="64">
        <v>5693</v>
      </c>
      <c r="COT19" s="64">
        <v>9218</v>
      </c>
      <c r="COU19" s="67">
        <f t="shared" si="833"/>
        <v>37466</v>
      </c>
      <c r="COV19" s="68">
        <f t="shared" si="834"/>
        <v>6244.333333333333</v>
      </c>
      <c r="COW19" s="63">
        <v>972</v>
      </c>
      <c r="COX19" s="64">
        <v>2396</v>
      </c>
      <c r="COY19" s="64">
        <v>2232</v>
      </c>
      <c r="COZ19" s="64">
        <v>5076</v>
      </c>
      <c r="CPA19" s="64">
        <v>9301</v>
      </c>
      <c r="CPB19" s="64">
        <v>5636</v>
      </c>
      <c r="CPC19" s="67">
        <f t="shared" si="835"/>
        <v>25613</v>
      </c>
      <c r="CPD19" s="68">
        <f t="shared" si="836"/>
        <v>4268.833333333333</v>
      </c>
      <c r="CPE19" s="63">
        <v>4090</v>
      </c>
      <c r="CPF19" s="64">
        <v>8395</v>
      </c>
      <c r="CPG19" s="64">
        <v>5843</v>
      </c>
      <c r="CPH19" s="64"/>
      <c r="CPI19" s="64">
        <v>4678</v>
      </c>
      <c r="CPJ19" s="64">
        <v>5346</v>
      </c>
      <c r="CPK19" s="67">
        <f t="shared" si="837"/>
        <v>28352</v>
      </c>
      <c r="CPL19" s="68">
        <f t="shared" si="838"/>
        <v>4725.333333333333</v>
      </c>
      <c r="CPM19" s="48">
        <v>2565</v>
      </c>
      <c r="CPN19" s="49">
        <v>2862</v>
      </c>
      <c r="CPO19" s="49">
        <v>3226</v>
      </c>
      <c r="CPP19" s="49">
        <v>3672</v>
      </c>
      <c r="CPQ19" s="49"/>
      <c r="CPR19" s="49">
        <v>3190</v>
      </c>
      <c r="CPS19" s="67">
        <f t="shared" si="839"/>
        <v>15515</v>
      </c>
      <c r="CPT19" s="68">
        <f t="shared" si="840"/>
        <v>2585.8333333333335</v>
      </c>
      <c r="CPU19" s="48">
        <v>0</v>
      </c>
      <c r="CPV19" s="49">
        <v>501</v>
      </c>
      <c r="CPW19" s="49">
        <v>8158</v>
      </c>
      <c r="CPX19" s="49">
        <v>6270</v>
      </c>
      <c r="CPY19" s="49">
        <v>3403</v>
      </c>
      <c r="CPZ19" s="49">
        <v>2063</v>
      </c>
      <c r="CQA19" s="67">
        <f t="shared" si="841"/>
        <v>20395</v>
      </c>
      <c r="CQB19" s="68">
        <f t="shared" si="842"/>
        <v>3399.1666666666665</v>
      </c>
      <c r="CQC19" s="63">
        <v>0</v>
      </c>
      <c r="CQD19" s="64">
        <v>10348</v>
      </c>
      <c r="CQE19" s="64">
        <v>2209</v>
      </c>
      <c r="CQF19" s="64">
        <v>2488</v>
      </c>
      <c r="CQG19" s="64">
        <v>4493</v>
      </c>
      <c r="CQH19" s="64">
        <v>6405</v>
      </c>
      <c r="CQI19" s="67">
        <f t="shared" si="843"/>
        <v>25943</v>
      </c>
      <c r="CQJ19" s="68">
        <f t="shared" si="844"/>
        <v>4323.833333333333</v>
      </c>
      <c r="CQK19" s="63">
        <v>3252</v>
      </c>
      <c r="CQL19" s="64">
        <v>6800</v>
      </c>
      <c r="CQM19" s="64">
        <v>6249</v>
      </c>
      <c r="CQN19" s="64">
        <v>9219</v>
      </c>
      <c r="CQO19" s="64">
        <v>1458</v>
      </c>
      <c r="CQP19" s="64">
        <v>5795</v>
      </c>
      <c r="CQQ19" s="67">
        <f t="shared" si="845"/>
        <v>32773</v>
      </c>
      <c r="CQR19" s="68">
        <f t="shared" si="846"/>
        <v>5462.166666666667</v>
      </c>
      <c r="CQS19" s="48">
        <v>6499</v>
      </c>
      <c r="CQT19" s="49">
        <v>3118</v>
      </c>
      <c r="CQU19" s="49">
        <v>8629</v>
      </c>
      <c r="CQV19" s="49">
        <v>702</v>
      </c>
      <c r="CQW19" s="49">
        <f>SUMIF(SUMPK!$B:$B,$B:$B,SUMPK!$O:$O)</f>
        <v>2700</v>
      </c>
      <c r="CQX19" s="49">
        <v>1747</v>
      </c>
      <c r="CQY19" s="67">
        <f t="shared" si="847"/>
        <v>23395</v>
      </c>
      <c r="CQZ19" s="68">
        <f t="shared" si="848"/>
        <v>3899.1666666666665</v>
      </c>
      <c r="CRA19" s="82">
        <v>2201</v>
      </c>
      <c r="CRB19" s="83">
        <v>1922</v>
      </c>
      <c r="CRC19" s="83">
        <v>11588</v>
      </c>
      <c r="CRD19" s="83">
        <v>1606</v>
      </c>
      <c r="CRE19" s="83">
        <v>10656</v>
      </c>
      <c r="CRF19" s="83">
        <v>5412</v>
      </c>
      <c r="CRG19" s="67">
        <f t="shared" si="849"/>
        <v>33385</v>
      </c>
      <c r="CRH19" s="68">
        <f t="shared" si="850"/>
        <v>5564.166666666667</v>
      </c>
      <c r="CRI19" s="63">
        <v>0</v>
      </c>
      <c r="CRJ19" s="64">
        <v>0</v>
      </c>
      <c r="CRK19" s="64">
        <v>5076</v>
      </c>
      <c r="CRL19" s="64">
        <v>3396</v>
      </c>
      <c r="CRM19" s="64">
        <v>10600</v>
      </c>
      <c r="CRN19" s="64">
        <v>5332</v>
      </c>
      <c r="CRO19" s="67">
        <f t="shared" si="851"/>
        <v>24404</v>
      </c>
      <c r="CRP19" s="68">
        <f t="shared" si="852"/>
        <v>4067.3333333333335</v>
      </c>
      <c r="CRQ19" s="63">
        <v>1974</v>
      </c>
      <c r="CRR19" s="64">
        <v>918</v>
      </c>
      <c r="CRS19" s="64">
        <v>12745</v>
      </c>
      <c r="CRT19" s="64">
        <v>995</v>
      </c>
      <c r="CRU19" s="64">
        <v>7338</v>
      </c>
      <c r="CRV19" s="64">
        <v>7506</v>
      </c>
      <c r="CRW19" s="67">
        <f t="shared" si="853"/>
        <v>31476</v>
      </c>
      <c r="CRX19" s="68">
        <f t="shared" si="854"/>
        <v>5246</v>
      </c>
      <c r="CRY19" s="63">
        <v>7608</v>
      </c>
      <c r="CRZ19" s="64">
        <v>242</v>
      </c>
      <c r="CSA19" s="64">
        <v>0</v>
      </c>
      <c r="CSB19" s="64">
        <v>11905</v>
      </c>
      <c r="CSC19" s="64">
        <v>2047</v>
      </c>
      <c r="CSD19" s="64">
        <v>7329</v>
      </c>
      <c r="CSE19" s="67">
        <f t="shared" si="1250"/>
        <v>29131</v>
      </c>
      <c r="CSF19" s="68">
        <f t="shared" si="1251"/>
        <v>4855.166666666667</v>
      </c>
      <c r="CSG19" s="63">
        <v>11848</v>
      </c>
      <c r="CSH19" s="64">
        <v>8413</v>
      </c>
      <c r="CSI19" s="64">
        <v>875</v>
      </c>
      <c r="CSJ19" s="64">
        <v>5548</v>
      </c>
      <c r="CSK19" s="64">
        <v>2106</v>
      </c>
      <c r="CSL19" s="64">
        <v>4323</v>
      </c>
      <c r="CSM19" s="67">
        <f t="shared" si="857"/>
        <v>33113</v>
      </c>
      <c r="CSN19" s="68">
        <f t="shared" si="858"/>
        <v>5518.833333333333</v>
      </c>
      <c r="CSO19" s="63">
        <v>3599</v>
      </c>
      <c r="CSP19" s="64">
        <v>3657</v>
      </c>
      <c r="CSQ19" s="64">
        <v>1245</v>
      </c>
      <c r="CSR19" s="64">
        <v>9166</v>
      </c>
      <c r="CSS19" s="64">
        <v>3249</v>
      </c>
      <c r="CST19" s="64">
        <v>7951</v>
      </c>
      <c r="CSU19" s="67">
        <f t="shared" si="859"/>
        <v>28867</v>
      </c>
      <c r="CSV19" s="68">
        <f t="shared" si="860"/>
        <v>4811.166666666667</v>
      </c>
      <c r="CSW19" s="63">
        <v>9190</v>
      </c>
      <c r="CSX19" s="64">
        <v>3273</v>
      </c>
      <c r="CSY19" s="64">
        <v>1915</v>
      </c>
      <c r="CSZ19" s="64">
        <v>7391</v>
      </c>
      <c r="CTA19" s="64">
        <v>0</v>
      </c>
      <c r="CTB19" s="64">
        <v>3692</v>
      </c>
      <c r="CTC19" s="64">
        <f t="shared" si="861"/>
        <v>25461</v>
      </c>
      <c r="CTD19" s="68">
        <f t="shared" si="862"/>
        <v>4243.5</v>
      </c>
      <c r="CTE19" s="63">
        <v>8877</v>
      </c>
      <c r="CTF19" s="64">
        <v>1786</v>
      </c>
      <c r="CTG19" s="64">
        <v>7852</v>
      </c>
      <c r="CTH19" s="64">
        <v>0</v>
      </c>
      <c r="CTI19" s="64">
        <v>7668</v>
      </c>
      <c r="CTJ19" s="64">
        <v>2102</v>
      </c>
      <c r="CTK19" s="64">
        <f t="shared" si="863"/>
        <v>28285</v>
      </c>
      <c r="CTL19" s="68">
        <f t="shared" si="864"/>
        <v>4714.166666666667</v>
      </c>
      <c r="CTM19" s="63">
        <v>7567</v>
      </c>
      <c r="CTN19" s="64">
        <v>0</v>
      </c>
      <c r="CTO19" s="64">
        <v>10064</v>
      </c>
      <c r="CTP19" s="64">
        <v>8746</v>
      </c>
      <c r="CTQ19" s="64">
        <v>0</v>
      </c>
      <c r="CTR19" s="64">
        <v>0</v>
      </c>
      <c r="CTS19" s="64">
        <f t="shared" si="865"/>
        <v>26377</v>
      </c>
      <c r="CTT19" s="68">
        <f t="shared" si="866"/>
        <v>4396.166666666667</v>
      </c>
      <c r="CTU19" s="63">
        <v>7398</v>
      </c>
      <c r="CTV19" s="64">
        <v>2057</v>
      </c>
      <c r="CTW19" s="64">
        <v>560</v>
      </c>
      <c r="CTX19" s="64">
        <v>9235</v>
      </c>
      <c r="CTY19" s="64">
        <v>369</v>
      </c>
      <c r="CTZ19" s="64">
        <v>5292</v>
      </c>
      <c r="CUA19" s="64">
        <f t="shared" si="867"/>
        <v>24911</v>
      </c>
      <c r="CUB19" s="68">
        <f t="shared" si="868"/>
        <v>4151.833333333333</v>
      </c>
      <c r="CUC19" s="63">
        <v>3511</v>
      </c>
      <c r="CUD19" s="64">
        <v>11108</v>
      </c>
      <c r="CUE19" s="64">
        <v>5541</v>
      </c>
      <c r="CUF19" s="64">
        <v>7766</v>
      </c>
      <c r="CUG19" s="64">
        <v>7755</v>
      </c>
      <c r="CUH19" s="64">
        <v>5865</v>
      </c>
      <c r="CUI19" s="64">
        <f t="shared" si="869"/>
        <v>41546</v>
      </c>
      <c r="CUJ19" s="68">
        <f t="shared" si="870"/>
        <v>6924.333333333333</v>
      </c>
      <c r="CUK19" s="48">
        <v>0</v>
      </c>
      <c r="CUL19" s="49">
        <v>7454</v>
      </c>
      <c r="CUM19" s="49">
        <v>383</v>
      </c>
      <c r="CUN19" s="49">
        <v>3233</v>
      </c>
      <c r="CUO19" s="49">
        <v>4399</v>
      </c>
      <c r="CUP19" s="49">
        <v>11773</v>
      </c>
      <c r="CUQ19" s="64">
        <f t="shared" si="871"/>
        <v>27242</v>
      </c>
      <c r="CUR19" s="68">
        <f t="shared" si="872"/>
        <v>4540.333333333333</v>
      </c>
      <c r="CUS19" s="63">
        <v>3388</v>
      </c>
      <c r="CUT19" s="64">
        <v>0</v>
      </c>
      <c r="CUU19" s="64">
        <v>13587</v>
      </c>
      <c r="CUV19" s="64">
        <v>6694</v>
      </c>
      <c r="CUW19" s="64">
        <v>837</v>
      </c>
      <c r="CUX19" s="64">
        <v>8992</v>
      </c>
      <c r="CUY19" s="64">
        <f t="shared" si="873"/>
        <v>33498</v>
      </c>
      <c r="CUZ19" s="68">
        <f t="shared" si="874"/>
        <v>5583</v>
      </c>
      <c r="CVA19" s="48">
        <v>1742</v>
      </c>
      <c r="CVB19" s="49">
        <v>0</v>
      </c>
      <c r="CVC19" s="49">
        <v>6624</v>
      </c>
      <c r="CVD19" s="49">
        <v>4479</v>
      </c>
      <c r="CVE19" s="49">
        <v>8897</v>
      </c>
      <c r="CVF19" s="49">
        <v>352</v>
      </c>
      <c r="CVG19" s="64">
        <f t="shared" si="875"/>
        <v>22094</v>
      </c>
      <c r="CVH19" s="68">
        <f t="shared" si="876"/>
        <v>3682.3333333333335</v>
      </c>
      <c r="CVI19" s="48">
        <v>11040</v>
      </c>
      <c r="CVJ19" s="49">
        <f>SUMIF(SUMPK!$B:$B,$B:$B,SUMPK!$O:$O)</f>
        <v>2700</v>
      </c>
      <c r="CVK19" s="49">
        <v>873</v>
      </c>
      <c r="CVL19" s="49">
        <v>1185</v>
      </c>
      <c r="CVM19" s="49">
        <v>10339</v>
      </c>
      <c r="CVN19" s="49">
        <v>2023</v>
      </c>
      <c r="CVO19" s="64">
        <f t="shared" si="877"/>
        <v>28160</v>
      </c>
      <c r="CVP19" s="68">
        <f t="shared" si="878"/>
        <v>4693.333333333333</v>
      </c>
      <c r="CVQ19" s="48">
        <v>9928</v>
      </c>
      <c r="CVR19" s="49">
        <v>1711</v>
      </c>
      <c r="CVS19" s="49">
        <v>2883</v>
      </c>
      <c r="CVT19" s="49">
        <v>8438</v>
      </c>
      <c r="CVU19" s="49">
        <v>3194</v>
      </c>
      <c r="CVV19" s="49">
        <v>8213</v>
      </c>
      <c r="CVW19" s="64">
        <f t="shared" si="879"/>
        <v>34367</v>
      </c>
      <c r="CVX19" s="68">
        <f t="shared" si="880"/>
        <v>5727.833333333333</v>
      </c>
      <c r="CVY19" s="48">
        <v>8899</v>
      </c>
      <c r="CVZ19" s="49">
        <v>10156</v>
      </c>
      <c r="CWA19" s="49">
        <v>7277</v>
      </c>
      <c r="CWB19" s="49">
        <v>6616</v>
      </c>
      <c r="CWC19" s="49">
        <v>8489</v>
      </c>
      <c r="CWD19" s="49">
        <v>672</v>
      </c>
      <c r="CWE19" s="64">
        <f t="shared" si="881"/>
        <v>42109</v>
      </c>
      <c r="CWF19" s="68">
        <f t="shared" si="882"/>
        <v>7018.166666666667</v>
      </c>
      <c r="CWG19" s="48">
        <v>451</v>
      </c>
      <c r="CWH19" s="49">
        <v>4505</v>
      </c>
      <c r="CWI19" s="49">
        <v>0</v>
      </c>
      <c r="CWJ19" s="49">
        <v>12</v>
      </c>
      <c r="CWK19" s="49">
        <v>2977</v>
      </c>
      <c r="CWL19" s="49">
        <v>6</v>
      </c>
      <c r="CWM19" s="64">
        <f t="shared" si="883"/>
        <v>7951</v>
      </c>
      <c r="CWN19" s="68">
        <f t="shared" si="884"/>
        <v>1325.1666666666667</v>
      </c>
      <c r="CWO19" s="54">
        <v>12313</v>
      </c>
      <c r="CWP19" s="127">
        <v>12470</v>
      </c>
      <c r="CWQ19" s="127">
        <v>3277</v>
      </c>
      <c r="CWR19" s="127">
        <v>7908</v>
      </c>
      <c r="CWS19" s="127">
        <v>5487</v>
      </c>
      <c r="CWT19" s="127">
        <v>6590</v>
      </c>
      <c r="CWU19" s="127">
        <f t="shared" si="885"/>
        <v>48045</v>
      </c>
      <c r="CWV19" s="43">
        <f t="shared" si="886"/>
        <v>8007.5</v>
      </c>
      <c r="CWW19" s="48">
        <v>5312</v>
      </c>
      <c r="CWX19" s="49">
        <v>811</v>
      </c>
      <c r="CWY19" s="49">
        <v>226</v>
      </c>
      <c r="CWZ19" s="49">
        <v>2757</v>
      </c>
      <c r="CXA19" s="49">
        <v>7807</v>
      </c>
      <c r="CXB19" s="49">
        <v>5372</v>
      </c>
      <c r="CXC19" s="127">
        <f t="shared" si="887"/>
        <v>22285</v>
      </c>
      <c r="CXD19" s="43">
        <f t="shared" si="888"/>
        <v>3714.1666666666665</v>
      </c>
      <c r="CXE19" s="48">
        <v>2189</v>
      </c>
      <c r="CXF19" s="49">
        <v>796</v>
      </c>
      <c r="CXG19" s="49">
        <v>84</v>
      </c>
      <c r="CXH19" s="49">
        <v>0</v>
      </c>
      <c r="CXI19" s="49">
        <v>6121</v>
      </c>
      <c r="CXJ19" s="49">
        <v>5626</v>
      </c>
      <c r="CXK19" s="127">
        <f t="shared" si="889"/>
        <v>14816</v>
      </c>
      <c r="CXL19" s="43">
        <f t="shared" si="890"/>
        <v>2469.3333333333335</v>
      </c>
      <c r="CXM19" s="48">
        <v>1357</v>
      </c>
      <c r="CXN19" s="49">
        <v>8231</v>
      </c>
      <c r="CXO19" s="49">
        <v>10596</v>
      </c>
      <c r="CXP19" s="49">
        <v>714</v>
      </c>
      <c r="CXQ19" s="49">
        <v>0</v>
      </c>
      <c r="CXR19" s="49">
        <v>432</v>
      </c>
      <c r="CXS19" s="127">
        <f t="shared" si="891"/>
        <v>21330</v>
      </c>
      <c r="CXT19" s="43">
        <f t="shared" si="892"/>
        <v>3555</v>
      </c>
      <c r="CXU19" s="48">
        <v>5488</v>
      </c>
      <c r="CXV19" s="49">
        <v>1404</v>
      </c>
      <c r="CXW19" s="49">
        <v>5154</v>
      </c>
      <c r="CXX19" s="49">
        <v>7166</v>
      </c>
      <c r="CXY19" s="49">
        <v>1782</v>
      </c>
      <c r="CXZ19" s="49">
        <v>5389</v>
      </c>
      <c r="CYA19" s="127">
        <f t="shared" si="893"/>
        <v>26383</v>
      </c>
      <c r="CYB19" s="43">
        <f t="shared" si="894"/>
        <v>4397.166666666667</v>
      </c>
      <c r="CYC19" s="48">
        <v>452</v>
      </c>
      <c r="CYD19" s="49">
        <v>6307</v>
      </c>
      <c r="CYE19" s="49">
        <v>1264</v>
      </c>
      <c r="CYF19" s="49">
        <v>2916</v>
      </c>
      <c r="CYG19" s="49">
        <v>2827</v>
      </c>
      <c r="CYH19" s="49">
        <v>7555</v>
      </c>
      <c r="CYI19" s="127">
        <f t="shared" si="895"/>
        <v>21321</v>
      </c>
      <c r="CYJ19" s="43">
        <f t="shared" si="896"/>
        <v>3553.5</v>
      </c>
      <c r="CYK19" s="48">
        <v>5791</v>
      </c>
      <c r="CYL19" s="49">
        <v>6157</v>
      </c>
      <c r="CYM19" s="49">
        <v>0</v>
      </c>
      <c r="CYN19" s="49">
        <v>7080</v>
      </c>
      <c r="CYO19" s="49">
        <v>8311</v>
      </c>
      <c r="CYP19" s="49">
        <v>2993</v>
      </c>
      <c r="CYQ19" s="127">
        <f t="shared" si="897"/>
        <v>30332</v>
      </c>
      <c r="CYR19" s="43">
        <f t="shared" si="898"/>
        <v>5055.333333333333</v>
      </c>
      <c r="CYS19" s="48">
        <v>2538</v>
      </c>
      <c r="CYT19" s="49">
        <v>3898</v>
      </c>
      <c r="CYU19" s="49">
        <v>4509</v>
      </c>
      <c r="CYV19" s="49">
        <v>4595</v>
      </c>
      <c r="CYW19" s="49">
        <v>2782</v>
      </c>
      <c r="CYX19" s="49">
        <v>5022</v>
      </c>
      <c r="CYY19" s="127">
        <f t="shared" si="899"/>
        <v>23344</v>
      </c>
      <c r="CYZ19" s="43">
        <f t="shared" si="900"/>
        <v>3890.6666666666665</v>
      </c>
      <c r="CZA19" s="48">
        <v>5694</v>
      </c>
      <c r="CZB19" s="49">
        <v>5328</v>
      </c>
      <c r="CZC19" s="49">
        <v>6011</v>
      </c>
      <c r="CZD19" s="49">
        <v>7345</v>
      </c>
      <c r="CZE19" s="49">
        <v>1316</v>
      </c>
      <c r="CZF19" s="49">
        <v>6204</v>
      </c>
      <c r="CZG19" s="127">
        <f t="shared" si="901"/>
        <v>31898</v>
      </c>
      <c r="CZH19" s="43">
        <f t="shared" si="902"/>
        <v>5316.333333333333</v>
      </c>
      <c r="CZI19" s="48">
        <v>6592</v>
      </c>
      <c r="CZJ19" s="49">
        <v>3659</v>
      </c>
      <c r="CZK19" s="49">
        <v>1153</v>
      </c>
      <c r="CZL19" s="49">
        <v>5047</v>
      </c>
      <c r="CZM19" s="49">
        <v>4606</v>
      </c>
      <c r="CZN19" s="49">
        <v>9006</v>
      </c>
      <c r="CZO19" s="127">
        <f t="shared" si="903"/>
        <v>30063</v>
      </c>
      <c r="CZP19" s="43">
        <f t="shared" si="904"/>
        <v>5010.5</v>
      </c>
      <c r="CZQ19" s="63">
        <v>9494</v>
      </c>
      <c r="CZR19" s="64">
        <v>5425</v>
      </c>
      <c r="CZS19" s="64">
        <v>1443</v>
      </c>
      <c r="CZT19" s="64">
        <v>2986</v>
      </c>
      <c r="CZU19" s="64">
        <v>1867</v>
      </c>
      <c r="CZV19" s="64">
        <v>4829</v>
      </c>
      <c r="CZW19" s="127">
        <f t="shared" si="905"/>
        <v>26044</v>
      </c>
      <c r="CZX19" s="43">
        <f t="shared" si="906"/>
        <v>4340.666666666667</v>
      </c>
      <c r="CZY19" s="48">
        <v>2335</v>
      </c>
      <c r="CZZ19" s="49">
        <v>4204</v>
      </c>
      <c r="DAA19" s="49">
        <v>3542</v>
      </c>
      <c r="DAB19" s="49">
        <v>609</v>
      </c>
      <c r="DAC19" s="49">
        <v>5073</v>
      </c>
      <c r="DAD19" s="49">
        <v>2435</v>
      </c>
      <c r="DAE19" s="127">
        <f t="shared" si="907"/>
        <v>18198</v>
      </c>
      <c r="DAF19" s="43">
        <f t="shared" si="908"/>
        <v>3033</v>
      </c>
      <c r="DAG19" s="48">
        <v>7917</v>
      </c>
      <c r="DAH19" s="49">
        <v>3994</v>
      </c>
      <c r="DAI19" s="49">
        <v>4926</v>
      </c>
      <c r="DAJ19" s="49">
        <v>1555</v>
      </c>
      <c r="DAK19" s="49">
        <v>7016</v>
      </c>
      <c r="DAL19" s="49">
        <v>7209</v>
      </c>
      <c r="DAM19" s="127">
        <f t="shared" si="909"/>
        <v>32617</v>
      </c>
      <c r="DAN19" s="43">
        <f t="shared" si="910"/>
        <v>5436.166666666667</v>
      </c>
      <c r="DAO19" s="63">
        <v>3552</v>
      </c>
      <c r="DAP19" s="64">
        <v>1321</v>
      </c>
      <c r="DAQ19" s="64">
        <v>8100</v>
      </c>
      <c r="DAR19" s="64">
        <v>3273</v>
      </c>
      <c r="DAS19" s="64">
        <v>4766</v>
      </c>
      <c r="DAT19" s="64">
        <v>1484</v>
      </c>
      <c r="DAU19" s="64">
        <f t="shared" si="911"/>
        <v>22496</v>
      </c>
      <c r="DAV19" s="68">
        <f t="shared" si="912"/>
        <v>3749.3333333333335</v>
      </c>
      <c r="DAW19" s="48">
        <v>2762</v>
      </c>
      <c r="DAX19" s="49">
        <v>9894</v>
      </c>
      <c r="DAY19" s="49">
        <v>3657</v>
      </c>
      <c r="DAZ19" s="49">
        <v>6962</v>
      </c>
      <c r="DBA19" s="49">
        <v>4376</v>
      </c>
      <c r="DBB19" s="49">
        <v>2878</v>
      </c>
      <c r="DBC19" s="64">
        <f t="shared" si="913"/>
        <v>30529</v>
      </c>
      <c r="DBD19" s="68">
        <f t="shared" si="914"/>
        <v>5088.166666666667</v>
      </c>
      <c r="DBE19" s="63">
        <v>5468</v>
      </c>
      <c r="DBF19" s="64">
        <v>4494</v>
      </c>
      <c r="DBG19" s="64">
        <v>7915</v>
      </c>
      <c r="DBH19" s="64">
        <v>7215</v>
      </c>
      <c r="DBI19" s="64">
        <v>2638</v>
      </c>
      <c r="DBJ19" s="64">
        <v>1850</v>
      </c>
      <c r="DBK19" s="64">
        <f t="shared" si="915"/>
        <v>29580</v>
      </c>
      <c r="DBL19" s="68">
        <f t="shared" si="916"/>
        <v>4930</v>
      </c>
      <c r="DBM19" s="48">
        <v>7603</v>
      </c>
      <c r="DBN19" s="49">
        <v>4340</v>
      </c>
      <c r="DBO19" s="49">
        <v>7830</v>
      </c>
      <c r="DBP19" s="49">
        <v>2929</v>
      </c>
      <c r="DBQ19" s="49">
        <v>4935</v>
      </c>
      <c r="DBR19" s="49">
        <v>8773</v>
      </c>
      <c r="DBS19" s="64">
        <f t="shared" si="917"/>
        <v>36410</v>
      </c>
      <c r="DBT19" s="68">
        <f t="shared" si="918"/>
        <v>6068.333333333333</v>
      </c>
      <c r="DBU19" s="48">
        <v>3482</v>
      </c>
      <c r="DBV19" s="49">
        <v>5707</v>
      </c>
      <c r="DBW19" s="49">
        <v>6640</v>
      </c>
      <c r="DBX19" s="49">
        <v>7579</v>
      </c>
      <c r="DBY19" s="49">
        <v>8367</v>
      </c>
      <c r="DBZ19" s="49">
        <v>2659</v>
      </c>
      <c r="DCA19" s="64">
        <f t="shared" si="919"/>
        <v>34434</v>
      </c>
      <c r="DCB19" s="184">
        <f t="shared" si="920"/>
        <v>5739</v>
      </c>
      <c r="DCC19" s="195">
        <v>1533</v>
      </c>
      <c r="DCD19" s="49">
        <v>8762</v>
      </c>
      <c r="DCE19" s="49">
        <v>3995</v>
      </c>
      <c r="DCF19" s="49">
        <v>5221</v>
      </c>
      <c r="DCG19" s="49">
        <v>6712</v>
      </c>
      <c r="DCH19" s="49">
        <v>3175</v>
      </c>
      <c r="DCI19" s="64">
        <f t="shared" si="921"/>
        <v>29398</v>
      </c>
      <c r="DCJ19" s="211">
        <f t="shared" si="922"/>
        <v>4899.666666666667</v>
      </c>
      <c r="DCK19" s="195">
        <v>6886</v>
      </c>
      <c r="DCL19" s="49">
        <v>2534</v>
      </c>
      <c r="DCM19" s="49">
        <v>9587</v>
      </c>
      <c r="DCN19" s="49">
        <v>5709</v>
      </c>
      <c r="DCO19" s="49">
        <v>2725</v>
      </c>
      <c r="DCP19" s="49">
        <v>7756</v>
      </c>
      <c r="DCQ19" s="64">
        <f t="shared" si="923"/>
        <v>35197</v>
      </c>
      <c r="DCR19" s="211">
        <f t="shared" si="924"/>
        <v>5866.166666666667</v>
      </c>
      <c r="DCS19" s="195">
        <v>5368</v>
      </c>
      <c r="DCT19" s="49">
        <v>4696</v>
      </c>
      <c r="DCU19" s="49">
        <v>6599</v>
      </c>
      <c r="DCV19" s="49">
        <v>5239</v>
      </c>
      <c r="DCW19" s="49">
        <v>4598</v>
      </c>
      <c r="DCX19" s="49">
        <v>8694</v>
      </c>
      <c r="DCY19" s="64">
        <f t="shared" si="925"/>
        <v>35194</v>
      </c>
      <c r="DCZ19" s="184">
        <f t="shared" si="926"/>
        <v>5865.666666666667</v>
      </c>
      <c r="DDA19" s="195">
        <v>5841</v>
      </c>
      <c r="DDB19" s="49">
        <v>6227</v>
      </c>
      <c r="DDC19" s="49">
        <v>4309</v>
      </c>
      <c r="DDD19" s="49">
        <v>9847</v>
      </c>
      <c r="DDE19" s="49">
        <v>4215</v>
      </c>
      <c r="DDF19" s="49">
        <v>6812</v>
      </c>
      <c r="DDG19" s="64">
        <f t="shared" si="927"/>
        <v>37251</v>
      </c>
      <c r="DDH19" s="211">
        <f t="shared" si="928"/>
        <v>6208.5</v>
      </c>
      <c r="DDI19" s="458">
        <v>10420</v>
      </c>
      <c r="DDJ19" s="83">
        <v>7811</v>
      </c>
      <c r="DDK19" s="83">
        <v>7189</v>
      </c>
      <c r="DDL19" s="83">
        <v>5435</v>
      </c>
      <c r="DDM19" s="83">
        <v>7060</v>
      </c>
      <c r="DDN19" s="83">
        <v>8109</v>
      </c>
      <c r="DDO19" s="64">
        <f t="shared" si="929"/>
        <v>46024</v>
      </c>
      <c r="DDP19" s="184">
        <f t="shared" si="930"/>
        <v>7670.666666666667</v>
      </c>
      <c r="DDQ19" s="195">
        <v>6856</v>
      </c>
      <c r="DDR19" s="49">
        <v>6509</v>
      </c>
      <c r="DDS19" s="49">
        <v>6444</v>
      </c>
      <c r="DDT19" s="49">
        <v>5418</v>
      </c>
      <c r="DDU19" s="49">
        <v>7350</v>
      </c>
      <c r="DDV19" s="49">
        <v>5529</v>
      </c>
      <c r="DDW19" s="64">
        <f t="shared" si="931"/>
        <v>38106</v>
      </c>
      <c r="DDX19" s="211">
        <f t="shared" si="932"/>
        <v>6351</v>
      </c>
      <c r="DDY19" s="464">
        <v>4731</v>
      </c>
      <c r="DDZ19" s="127">
        <v>4056</v>
      </c>
      <c r="DEA19" s="127">
        <v>299</v>
      </c>
      <c r="DEB19" s="127">
        <v>3480</v>
      </c>
      <c r="DEC19" s="127">
        <v>3808</v>
      </c>
      <c r="DED19" s="127">
        <v>8332</v>
      </c>
      <c r="DEE19" s="127">
        <f t="shared" si="933"/>
        <v>24706</v>
      </c>
      <c r="DEF19" s="214">
        <f t="shared" si="934"/>
        <v>4117.666666666667</v>
      </c>
      <c r="DEG19" s="195">
        <v>5045</v>
      </c>
      <c r="DEH19" s="49">
        <v>6677</v>
      </c>
      <c r="DEI19" s="49">
        <v>7279</v>
      </c>
      <c r="DEJ19" s="49">
        <v>1195</v>
      </c>
      <c r="DEK19" s="49">
        <v>4510</v>
      </c>
      <c r="DEL19" s="49">
        <v>1437</v>
      </c>
      <c r="DEM19" s="127">
        <f t="shared" si="935"/>
        <v>26143</v>
      </c>
      <c r="DEN19" s="101">
        <f t="shared" si="936"/>
        <v>4357.166666666667</v>
      </c>
      <c r="DEO19" s="195">
        <v>8502</v>
      </c>
      <c r="DEP19" s="49">
        <v>9728</v>
      </c>
      <c r="DEQ19" s="49">
        <v>2779</v>
      </c>
      <c r="DER19" s="49">
        <v>7371</v>
      </c>
      <c r="DES19" s="49">
        <v>3624</v>
      </c>
      <c r="DET19" s="49">
        <v>4755</v>
      </c>
      <c r="DEU19" s="127">
        <f t="shared" si="937"/>
        <v>36759</v>
      </c>
      <c r="DEV19" s="101">
        <f t="shared" si="938"/>
        <v>6126.5</v>
      </c>
      <c r="DEW19" s="48">
        <v>3760</v>
      </c>
      <c r="DEX19" s="49">
        <v>11117</v>
      </c>
      <c r="DEY19" s="49">
        <v>6299</v>
      </c>
      <c r="DEZ19" s="49">
        <v>7144</v>
      </c>
      <c r="DFA19" s="49">
        <v>6356</v>
      </c>
      <c r="DFB19" s="49">
        <v>5434</v>
      </c>
      <c r="DFC19" s="127">
        <f t="shared" si="939"/>
        <v>40110</v>
      </c>
      <c r="DFD19" s="43">
        <f t="shared" si="940"/>
        <v>6685</v>
      </c>
      <c r="DFE19" s="63">
        <v>8214</v>
      </c>
      <c r="DFF19" s="64">
        <v>2038</v>
      </c>
      <c r="DFG19" s="64">
        <v>5264</v>
      </c>
      <c r="DFH19" s="64">
        <v>3973</v>
      </c>
      <c r="DFI19" s="64">
        <v>8432</v>
      </c>
      <c r="DFJ19" s="64">
        <v>9217</v>
      </c>
      <c r="DFK19" s="127">
        <f t="shared" si="941"/>
        <v>37138</v>
      </c>
      <c r="DFL19" s="43">
        <f t="shared" si="942"/>
        <v>6189.666666666667</v>
      </c>
      <c r="DFM19" s="48">
        <v>1407</v>
      </c>
      <c r="DFN19" s="49">
        <v>3172</v>
      </c>
      <c r="DFO19" s="49">
        <v>3760</v>
      </c>
      <c r="DFP19" s="49">
        <v>8605</v>
      </c>
      <c r="DFQ19" s="49">
        <v>3275</v>
      </c>
      <c r="DFR19" s="49">
        <v>8406</v>
      </c>
      <c r="DFS19" s="127">
        <f t="shared" si="943"/>
        <v>28625</v>
      </c>
      <c r="DFT19" s="43">
        <f t="shared" si="944"/>
        <v>4770.833333333333</v>
      </c>
      <c r="DFU19" s="48">
        <v>4440</v>
      </c>
      <c r="DFV19" s="49">
        <v>2731</v>
      </c>
      <c r="DFW19" s="49">
        <v>3567</v>
      </c>
      <c r="DFX19" s="49">
        <v>6664</v>
      </c>
      <c r="DFY19" s="49">
        <v>6162</v>
      </c>
      <c r="DFZ19" s="49">
        <v>8754</v>
      </c>
      <c r="DGA19" s="127">
        <f t="shared" si="945"/>
        <v>32318</v>
      </c>
      <c r="DGB19" s="43">
        <f t="shared" si="946"/>
        <v>5386.333333333333</v>
      </c>
      <c r="DGC19" s="63">
        <v>7004</v>
      </c>
      <c r="DGD19" s="64">
        <v>1642</v>
      </c>
      <c r="DGE19" s="64">
        <v>5781</v>
      </c>
      <c r="DGF19" s="64">
        <v>12991</v>
      </c>
      <c r="DGG19" s="64">
        <v>1646</v>
      </c>
      <c r="DGH19" s="64">
        <v>1388</v>
      </c>
      <c r="DGI19" s="64">
        <f t="shared" si="947"/>
        <v>30452</v>
      </c>
      <c r="DGJ19" s="68">
        <f t="shared" si="948"/>
        <v>5075.333333333333</v>
      </c>
      <c r="DGK19" s="63">
        <v>9220</v>
      </c>
      <c r="DGL19" s="64">
        <v>7302</v>
      </c>
      <c r="DGM19" s="64">
        <v>4155</v>
      </c>
      <c r="DGN19" s="64">
        <v>2466</v>
      </c>
      <c r="DGO19" s="64">
        <v>3841</v>
      </c>
      <c r="DGP19" s="64">
        <v>7245</v>
      </c>
      <c r="DGQ19" s="64">
        <f t="shared" si="949"/>
        <v>34229</v>
      </c>
      <c r="DGR19" s="68">
        <f t="shared" si="950"/>
        <v>5704.833333333333</v>
      </c>
      <c r="DGS19" s="63">
        <v>763</v>
      </c>
      <c r="DGT19" s="64">
        <v>4260</v>
      </c>
      <c r="DGU19" s="64">
        <v>8013</v>
      </c>
      <c r="DGV19" s="64">
        <v>4964</v>
      </c>
      <c r="DGW19" s="64">
        <v>696</v>
      </c>
      <c r="DGX19" s="64">
        <v>4494</v>
      </c>
      <c r="DGY19" s="64">
        <f t="shared" si="951"/>
        <v>23190</v>
      </c>
      <c r="DGZ19" s="68">
        <f t="shared" si="952"/>
        <v>3865</v>
      </c>
      <c r="DHA19" s="478">
        <v>5141</v>
      </c>
      <c r="DHB19" s="58">
        <v>6868</v>
      </c>
      <c r="DHC19" s="58">
        <v>6512</v>
      </c>
      <c r="DHD19" s="58">
        <v>493</v>
      </c>
      <c r="DHE19" s="58">
        <v>5459</v>
      </c>
      <c r="DHF19" s="58">
        <v>5166</v>
      </c>
      <c r="DHG19" s="64">
        <f t="shared" si="953"/>
        <v>29639</v>
      </c>
      <c r="DHH19" s="68">
        <f t="shared" si="954"/>
        <v>4939.833333333333</v>
      </c>
      <c r="DHI19" s="63">
        <v>6489</v>
      </c>
      <c r="DHJ19" s="64">
        <v>1928</v>
      </c>
      <c r="DHK19" s="64">
        <v>2605</v>
      </c>
      <c r="DHL19" s="64">
        <v>6426</v>
      </c>
      <c r="DHM19" s="64">
        <v>5180</v>
      </c>
      <c r="DHN19" s="64">
        <v>6608</v>
      </c>
      <c r="DHO19" s="64">
        <f t="shared" si="955"/>
        <v>29236</v>
      </c>
      <c r="DHP19" s="68">
        <f t="shared" si="956"/>
        <v>4872.666666666667</v>
      </c>
      <c r="DHQ19" s="63">
        <v>3076</v>
      </c>
      <c r="DHR19" s="64">
        <v>6533</v>
      </c>
      <c r="DHS19" s="64">
        <v>3803</v>
      </c>
      <c r="DHT19" s="64">
        <v>6777</v>
      </c>
      <c r="DHU19" s="64">
        <v>6631</v>
      </c>
      <c r="DHV19" s="64">
        <v>3626</v>
      </c>
      <c r="DHW19" s="64">
        <f t="shared" si="957"/>
        <v>30446</v>
      </c>
      <c r="DHX19" s="68">
        <f t="shared" si="958"/>
        <v>5074.333333333333</v>
      </c>
      <c r="DHY19" s="63">
        <v>0</v>
      </c>
      <c r="DHZ19" s="64">
        <v>7557</v>
      </c>
      <c r="DIA19" s="64">
        <v>6772</v>
      </c>
      <c r="DIB19" s="64">
        <v>1365</v>
      </c>
      <c r="DIC19" s="64">
        <v>7873</v>
      </c>
      <c r="DID19" s="64">
        <v>4230</v>
      </c>
      <c r="DIE19" s="64">
        <f t="shared" si="959"/>
        <v>27797</v>
      </c>
      <c r="DIF19" s="68">
        <f t="shared" si="960"/>
        <v>4632.833333333333</v>
      </c>
      <c r="DIG19" s="63">
        <v>1143</v>
      </c>
      <c r="DIH19" s="64">
        <v>8214</v>
      </c>
      <c r="DII19" s="64">
        <v>9261</v>
      </c>
      <c r="DIJ19" s="64">
        <v>4016</v>
      </c>
      <c r="DIK19" s="64">
        <v>5276</v>
      </c>
      <c r="DIL19" s="64">
        <v>9642</v>
      </c>
      <c r="DIM19" s="64">
        <f t="shared" si="961"/>
        <v>37552</v>
      </c>
      <c r="DIN19" s="68">
        <f t="shared" si="962"/>
        <v>6258.666666666667</v>
      </c>
      <c r="DIO19" s="63">
        <v>2695</v>
      </c>
      <c r="DIP19" s="64">
        <v>3273</v>
      </c>
      <c r="DIQ19" s="64">
        <v>8609</v>
      </c>
      <c r="DIR19" s="64">
        <v>9166</v>
      </c>
      <c r="DIS19" s="64">
        <v>2568</v>
      </c>
      <c r="DIT19" s="64">
        <v>2217</v>
      </c>
      <c r="DIU19" s="64">
        <f t="shared" si="963"/>
        <v>28528</v>
      </c>
      <c r="DIV19" s="68">
        <f t="shared" si="964"/>
        <v>4754.666666666667</v>
      </c>
      <c r="DIW19" s="63">
        <v>3679</v>
      </c>
      <c r="DIX19" s="64">
        <v>4984</v>
      </c>
      <c r="DIY19" s="64">
        <v>1159</v>
      </c>
      <c r="DIZ19" s="64">
        <v>6695</v>
      </c>
      <c r="DJA19" s="64">
        <v>9409</v>
      </c>
      <c r="DJB19" s="64"/>
      <c r="DJC19" s="64">
        <f t="shared" si="965"/>
        <v>25926</v>
      </c>
      <c r="DJD19" s="68">
        <f t="shared" si="966"/>
        <v>4321</v>
      </c>
      <c r="DJE19" s="63">
        <v>6928</v>
      </c>
      <c r="DJF19" s="64">
        <v>2023</v>
      </c>
      <c r="DJG19" s="64">
        <v>10649</v>
      </c>
      <c r="DJH19" s="64">
        <v>9022</v>
      </c>
      <c r="DJI19" s="64">
        <v>2771</v>
      </c>
      <c r="DJJ19" s="64">
        <v>4442</v>
      </c>
      <c r="DJK19" s="64">
        <f t="shared" si="967"/>
        <v>35835</v>
      </c>
      <c r="DJL19" s="68">
        <f t="shared" si="968"/>
        <v>5972.5</v>
      </c>
      <c r="DJM19" s="63">
        <v>4796</v>
      </c>
      <c r="DJN19" s="64">
        <v>6282</v>
      </c>
      <c r="DJO19" s="64">
        <v>3996</v>
      </c>
      <c r="DJP19" s="64">
        <v>2721</v>
      </c>
      <c r="DJQ19" s="64">
        <v>733</v>
      </c>
      <c r="DJR19" s="64">
        <v>5486</v>
      </c>
      <c r="DJS19" s="64">
        <f t="shared" si="969"/>
        <v>24014</v>
      </c>
      <c r="DJT19" s="68">
        <f t="shared" si="970"/>
        <v>4002.3333333333335</v>
      </c>
      <c r="DJU19" s="63">
        <v>7804</v>
      </c>
      <c r="DJV19" s="64">
        <v>12274</v>
      </c>
      <c r="DJW19" s="64">
        <v>2816</v>
      </c>
      <c r="DJX19" s="64">
        <v>14784</v>
      </c>
      <c r="DJY19" s="64">
        <v>5258</v>
      </c>
      <c r="DJZ19" s="64">
        <v>5658</v>
      </c>
      <c r="DKA19" s="64">
        <f t="shared" si="971"/>
        <v>48594</v>
      </c>
      <c r="DKB19" s="68">
        <f t="shared" si="972"/>
        <v>8099</v>
      </c>
      <c r="DKC19" s="54">
        <v>2519</v>
      </c>
      <c r="DKD19" s="127">
        <v>6843</v>
      </c>
      <c r="DKE19" s="127">
        <v>8710</v>
      </c>
      <c r="DKF19" s="127">
        <v>2594</v>
      </c>
      <c r="DKG19" s="127">
        <v>6621</v>
      </c>
      <c r="DKH19" s="127">
        <v>6306</v>
      </c>
      <c r="DKI19" s="64">
        <f t="shared" si="973"/>
        <v>33593</v>
      </c>
      <c r="DKJ19" s="68">
        <f t="shared" si="974"/>
        <v>5598.833333333333</v>
      </c>
      <c r="DKK19" s="63">
        <v>3181</v>
      </c>
      <c r="DKL19" s="64">
        <v>2652</v>
      </c>
      <c r="DKM19" s="64">
        <v>3800</v>
      </c>
      <c r="DKN19" s="64">
        <v>7209</v>
      </c>
      <c r="DKO19" s="64">
        <v>4076</v>
      </c>
      <c r="DKP19" s="64">
        <v>8667</v>
      </c>
      <c r="DKQ19" s="64">
        <f t="shared" si="975"/>
        <v>29585</v>
      </c>
      <c r="DKR19" s="68">
        <f t="shared" si="976"/>
        <v>4930.833333333333</v>
      </c>
      <c r="DKS19" s="48">
        <v>392</v>
      </c>
      <c r="DKT19" s="49">
        <v>8224</v>
      </c>
      <c r="DKU19" s="49">
        <v>8529</v>
      </c>
      <c r="DKV19" s="49">
        <v>2255</v>
      </c>
      <c r="DKW19" s="49">
        <v>4718</v>
      </c>
      <c r="DKX19" s="49">
        <v>2790</v>
      </c>
      <c r="DKY19" s="64">
        <f t="shared" si="977"/>
        <v>26908</v>
      </c>
      <c r="DKZ19" s="68">
        <f t="shared" si="978"/>
        <v>4484.666666666667</v>
      </c>
      <c r="DLA19" s="63">
        <v>8138</v>
      </c>
      <c r="DLB19" s="64">
        <v>4729</v>
      </c>
      <c r="DLC19" s="64">
        <v>6866</v>
      </c>
      <c r="DLD19" s="64">
        <v>5619</v>
      </c>
      <c r="DLE19" s="64">
        <v>5847</v>
      </c>
      <c r="DLF19" s="64">
        <v>2444</v>
      </c>
      <c r="DLG19" s="64">
        <f t="shared" si="979"/>
        <v>33643</v>
      </c>
      <c r="DLH19" s="68">
        <f t="shared" si="980"/>
        <v>5607.166666666667</v>
      </c>
      <c r="DLI19" s="48">
        <v>5670</v>
      </c>
      <c r="DLJ19" s="49">
        <v>4242</v>
      </c>
      <c r="DLK19" s="49">
        <v>5445</v>
      </c>
      <c r="DLL19" s="49">
        <v>8401</v>
      </c>
      <c r="DLM19" s="49">
        <v>6390</v>
      </c>
      <c r="DLN19" s="49">
        <v>4564</v>
      </c>
      <c r="DLO19" s="64">
        <f t="shared" si="981"/>
        <v>34712</v>
      </c>
      <c r="DLP19" s="68">
        <f t="shared" si="982"/>
        <v>5785.333333333333</v>
      </c>
      <c r="DLQ19" s="48">
        <v>6722</v>
      </c>
      <c r="DLR19" s="49">
        <v>6007</v>
      </c>
      <c r="DLS19" s="49">
        <v>8692</v>
      </c>
      <c r="DLT19" s="49">
        <v>3726</v>
      </c>
      <c r="DLU19" s="49">
        <v>1645</v>
      </c>
      <c r="DLV19" s="49">
        <v>4848</v>
      </c>
      <c r="DLW19" s="64">
        <f t="shared" si="983"/>
        <v>31640</v>
      </c>
      <c r="DLX19" s="68">
        <f t="shared" si="984"/>
        <v>5273.333333333333</v>
      </c>
      <c r="DLY19" s="63">
        <v>4374</v>
      </c>
      <c r="DLZ19" s="64">
        <v>6475</v>
      </c>
      <c r="DMA19" s="64">
        <v>6898</v>
      </c>
      <c r="DMB19" s="64">
        <v>8937</v>
      </c>
      <c r="DMC19" s="64">
        <v>4140</v>
      </c>
      <c r="DMD19" s="64">
        <v>9375</v>
      </c>
      <c r="DME19" s="64">
        <f t="shared" si="985"/>
        <v>40199</v>
      </c>
      <c r="DMF19" s="68">
        <f t="shared" si="986"/>
        <v>6699.833333333333</v>
      </c>
      <c r="DMG19" s="48">
        <v>4133</v>
      </c>
      <c r="DMH19" s="49">
        <v>0</v>
      </c>
      <c r="DMI19" s="49">
        <v>3834</v>
      </c>
      <c r="DMJ19" s="49">
        <v>898</v>
      </c>
      <c r="DMK19" s="49">
        <v>7990</v>
      </c>
      <c r="DML19" s="49">
        <v>5974</v>
      </c>
      <c r="DMM19" s="64">
        <f t="shared" si="987"/>
        <v>22829</v>
      </c>
      <c r="DMN19" s="68">
        <f t="shared" si="988"/>
        <v>3804.8333333333335</v>
      </c>
      <c r="DMO19" s="63">
        <v>5107</v>
      </c>
      <c r="DMP19" s="64">
        <v>4515</v>
      </c>
      <c r="DMQ19" s="64">
        <v>5255</v>
      </c>
      <c r="DMR19" s="64">
        <v>8410</v>
      </c>
      <c r="DMS19" s="64">
        <v>4860</v>
      </c>
      <c r="DMT19" s="64">
        <v>6512</v>
      </c>
      <c r="DMU19" s="64">
        <f t="shared" si="989"/>
        <v>34659</v>
      </c>
      <c r="DMV19" s="68">
        <f t="shared" si="990"/>
        <v>5776.5</v>
      </c>
      <c r="DMW19" s="63">
        <v>6803</v>
      </c>
      <c r="DMX19" s="64">
        <v>6775</v>
      </c>
      <c r="DMY19" s="64">
        <v>2497</v>
      </c>
      <c r="DMZ19" s="64">
        <v>7239</v>
      </c>
      <c r="DNA19" s="64">
        <v>11391</v>
      </c>
      <c r="DNB19" s="64">
        <v>6202</v>
      </c>
      <c r="DNC19" s="64">
        <f t="shared" si="991"/>
        <v>40907</v>
      </c>
      <c r="DND19" s="68">
        <f t="shared" si="992"/>
        <v>6817.833333333333</v>
      </c>
      <c r="DNE19" s="63">
        <v>13341</v>
      </c>
      <c r="DNF19" s="64">
        <v>4548</v>
      </c>
      <c r="DNG19" s="64">
        <v>5529</v>
      </c>
      <c r="DNH19" s="64">
        <v>4914</v>
      </c>
      <c r="DNI19" s="64">
        <v>7589</v>
      </c>
      <c r="DNJ19" s="64">
        <v>6333</v>
      </c>
      <c r="DNK19" s="64">
        <f t="shared" si="993"/>
        <v>42254</v>
      </c>
      <c r="DNL19" s="68">
        <f t="shared" si="994"/>
        <v>7042.333333333333</v>
      </c>
      <c r="DNM19" s="63">
        <v>9558</v>
      </c>
      <c r="DNN19" s="64">
        <v>6505</v>
      </c>
      <c r="DNO19" s="64">
        <v>5787</v>
      </c>
      <c r="DNP19" s="64">
        <v>3058</v>
      </c>
      <c r="DNQ19" s="64">
        <v>11981</v>
      </c>
      <c r="DNR19" s="64">
        <v>11945</v>
      </c>
      <c r="DNS19" s="64">
        <f t="shared" si="995"/>
        <v>48834</v>
      </c>
      <c r="DNT19" s="68">
        <f t="shared" si="996"/>
        <v>8139</v>
      </c>
      <c r="DNU19" s="63">
        <v>8519</v>
      </c>
      <c r="DNV19" s="64">
        <v>6256</v>
      </c>
      <c r="DNW19" s="64">
        <v>1080</v>
      </c>
      <c r="DNX19" s="64">
        <v>5267</v>
      </c>
      <c r="DNY19" s="64">
        <v>8832</v>
      </c>
      <c r="DNZ19" s="64">
        <v>9666</v>
      </c>
      <c r="DOA19" s="64">
        <f t="shared" si="997"/>
        <v>39620</v>
      </c>
      <c r="DOB19" s="68">
        <f t="shared" si="998"/>
        <v>6603.333333333333</v>
      </c>
      <c r="DOC19" s="63">
        <v>6642</v>
      </c>
      <c r="DOD19" s="64">
        <v>8503</v>
      </c>
      <c r="DOE19" s="64">
        <v>5190</v>
      </c>
      <c r="DOF19" s="64">
        <v>3890</v>
      </c>
      <c r="DOG19" s="64">
        <v>7844</v>
      </c>
      <c r="DOH19" s="64">
        <v>5197</v>
      </c>
      <c r="DOI19" s="64">
        <f t="shared" si="999"/>
        <v>37266</v>
      </c>
      <c r="DOJ19" s="68">
        <f t="shared" si="1000"/>
        <v>6211</v>
      </c>
      <c r="DOK19" s="63">
        <v>6026</v>
      </c>
      <c r="DOL19" s="64">
        <v>7264</v>
      </c>
      <c r="DOM19" s="64">
        <v>6074</v>
      </c>
      <c r="DON19" s="64">
        <v>2592</v>
      </c>
      <c r="DOO19" s="64">
        <v>4305</v>
      </c>
      <c r="DOP19" s="64">
        <v>6353</v>
      </c>
      <c r="DOQ19" s="64">
        <f t="shared" si="1001"/>
        <v>32614</v>
      </c>
      <c r="DOR19" s="68">
        <f t="shared" si="1002"/>
        <v>5435.666666666667</v>
      </c>
      <c r="DOS19" s="63">
        <v>4737</v>
      </c>
      <c r="DOT19" s="64">
        <v>6210</v>
      </c>
      <c r="DOU19" s="64">
        <v>5643</v>
      </c>
      <c r="DOV19" s="64">
        <v>3978</v>
      </c>
      <c r="DOW19" s="64">
        <v>6848</v>
      </c>
      <c r="DOX19" s="64">
        <v>1727</v>
      </c>
      <c r="DOY19" s="64">
        <f t="shared" si="1003"/>
        <v>29143</v>
      </c>
      <c r="DOZ19" s="68">
        <f t="shared" si="1004"/>
        <v>4857.166666666667</v>
      </c>
      <c r="DPA19" s="63">
        <v>9462</v>
      </c>
      <c r="DPB19" s="64">
        <v>10127</v>
      </c>
      <c r="DPC19" s="64">
        <v>8355</v>
      </c>
      <c r="DPD19" s="64">
        <v>4817</v>
      </c>
      <c r="DPE19" s="64">
        <v>3252</v>
      </c>
      <c r="DPF19" s="64">
        <v>11448</v>
      </c>
      <c r="DPG19" s="64">
        <f t="shared" si="1005"/>
        <v>47461</v>
      </c>
      <c r="DPH19" s="68">
        <f t="shared" si="1006"/>
        <v>7910.166666666667</v>
      </c>
      <c r="DPI19" s="63">
        <v>6884</v>
      </c>
      <c r="DPJ19" s="64">
        <v>10910</v>
      </c>
      <c r="DPK19" s="64">
        <v>2770</v>
      </c>
      <c r="DPL19" s="64">
        <v>5912</v>
      </c>
      <c r="DPM19" s="64">
        <v>4137</v>
      </c>
      <c r="DPN19" s="64">
        <v>9374</v>
      </c>
      <c r="DPO19" s="64">
        <f t="shared" si="1007"/>
        <v>39987</v>
      </c>
      <c r="DPP19" s="68">
        <f t="shared" si="1008"/>
        <v>6664.5</v>
      </c>
      <c r="DPQ19" s="63">
        <v>8672</v>
      </c>
      <c r="DPR19" s="64">
        <v>3895</v>
      </c>
      <c r="DPS19" s="64">
        <v>7251</v>
      </c>
      <c r="DPT19" s="64">
        <v>1212</v>
      </c>
      <c r="DPU19" s="64">
        <v>4330</v>
      </c>
      <c r="DPV19" s="64">
        <v>5453</v>
      </c>
      <c r="DPW19" s="64">
        <f t="shared" si="1009"/>
        <v>30813</v>
      </c>
      <c r="DPX19" s="68">
        <f t="shared" si="1010"/>
        <v>5135.5</v>
      </c>
      <c r="DPY19" s="63">
        <v>3791</v>
      </c>
      <c r="DPZ19" s="64">
        <v>9928</v>
      </c>
      <c r="DQA19" s="64">
        <f>SUMIF(SUMPK!$B:$B,$B:$B,SUMPK!$O:$O)</f>
        <v>2700</v>
      </c>
      <c r="DQB19" s="64">
        <v>8279</v>
      </c>
      <c r="DQC19" s="64">
        <v>5946</v>
      </c>
      <c r="DQD19" s="64">
        <v>3847</v>
      </c>
      <c r="DQE19" s="64">
        <f t="shared" si="1011"/>
        <v>34491</v>
      </c>
      <c r="DQF19" s="68">
        <f t="shared" si="1012"/>
        <v>5748.5</v>
      </c>
      <c r="DQG19" s="63">
        <v>912</v>
      </c>
      <c r="DQH19" s="64">
        <v>7452</v>
      </c>
      <c r="DQI19" s="64">
        <v>5397</v>
      </c>
      <c r="DQJ19" s="64">
        <v>4490</v>
      </c>
      <c r="DQK19" s="64">
        <v>6498</v>
      </c>
      <c r="DQL19" s="64">
        <v>1794</v>
      </c>
      <c r="DQM19" s="64">
        <f t="shared" si="1013"/>
        <v>26543</v>
      </c>
      <c r="DQN19" s="68">
        <f t="shared" si="1014"/>
        <v>4423.833333333333</v>
      </c>
      <c r="DQO19" s="48">
        <v>404</v>
      </c>
      <c r="DQP19" s="49">
        <v>6600</v>
      </c>
      <c r="DQQ19" s="49">
        <v>1702</v>
      </c>
      <c r="DQR19" s="49">
        <v>8931</v>
      </c>
      <c r="DQS19" s="49">
        <v>4996</v>
      </c>
      <c r="DQT19" s="49">
        <v>4749</v>
      </c>
      <c r="DQU19" s="64">
        <f t="shared" si="1015"/>
        <v>27382</v>
      </c>
      <c r="DQV19" s="68">
        <f t="shared" si="1016"/>
        <v>4563.666666666667</v>
      </c>
      <c r="DQW19" s="63">
        <v>10463</v>
      </c>
      <c r="DQX19" s="64">
        <v>2631</v>
      </c>
      <c r="DQY19" s="64">
        <v>7148</v>
      </c>
      <c r="DQZ19" s="64">
        <v>4957</v>
      </c>
      <c r="DRA19" s="64">
        <v>7506</v>
      </c>
      <c r="DRB19" s="64">
        <v>6510</v>
      </c>
      <c r="DRC19" s="64">
        <f t="shared" si="1017"/>
        <v>39215</v>
      </c>
      <c r="DRD19" s="68">
        <f t="shared" si="1018"/>
        <v>6535.833333333333</v>
      </c>
      <c r="DRE19" s="63">
        <v>4810</v>
      </c>
      <c r="DRF19" s="64">
        <v>2454</v>
      </c>
      <c r="DRG19" s="64">
        <v>4639</v>
      </c>
      <c r="DRH19" s="64">
        <v>2509</v>
      </c>
      <c r="DRI19" s="64">
        <v>4100</v>
      </c>
      <c r="DRJ19" s="64">
        <v>3233</v>
      </c>
      <c r="DRK19" s="64">
        <f t="shared" si="1019"/>
        <v>21745</v>
      </c>
      <c r="DRL19" s="68">
        <f t="shared" si="1020"/>
        <v>3624.1666666666665</v>
      </c>
      <c r="DRM19" s="63">
        <v>2907</v>
      </c>
      <c r="DRN19" s="64">
        <v>5290</v>
      </c>
      <c r="DRO19" s="64">
        <v>8654</v>
      </c>
      <c r="DRP19" s="64">
        <v>2132</v>
      </c>
      <c r="DRQ19" s="64">
        <v>2929</v>
      </c>
      <c r="DRR19" s="64">
        <v>10</v>
      </c>
      <c r="DRS19" s="64">
        <f t="shared" si="1021"/>
        <v>21922</v>
      </c>
      <c r="DRT19" s="68">
        <f t="shared" si="1022"/>
        <v>3653.6666666666665</v>
      </c>
      <c r="DRU19" s="63">
        <v>5067</v>
      </c>
      <c r="DRV19" s="64">
        <v>9927</v>
      </c>
      <c r="DRW19" s="64">
        <v>0</v>
      </c>
      <c r="DRX19" s="64">
        <v>2656</v>
      </c>
      <c r="DRY19" s="64">
        <v>6328</v>
      </c>
      <c r="DRZ19" s="64">
        <v>6383</v>
      </c>
      <c r="DSA19" s="64">
        <f t="shared" si="1023"/>
        <v>30361</v>
      </c>
      <c r="DSB19" s="68">
        <f t="shared" si="1024"/>
        <v>5060.166666666667</v>
      </c>
      <c r="DSC19" s="48">
        <v>5766</v>
      </c>
      <c r="DSD19" s="49">
        <v>3494</v>
      </c>
      <c r="DSE19" s="49">
        <v>9216</v>
      </c>
      <c r="DSF19" s="49">
        <v>3413</v>
      </c>
      <c r="DSG19" s="49">
        <v>2748</v>
      </c>
      <c r="DSH19" s="49">
        <v>816</v>
      </c>
      <c r="DSI19" s="64">
        <f t="shared" si="1025"/>
        <v>25453</v>
      </c>
      <c r="DSJ19" s="68">
        <f t="shared" si="1026"/>
        <v>4242.166666666667</v>
      </c>
      <c r="DSK19" s="63">
        <v>888</v>
      </c>
      <c r="DSL19" s="64">
        <v>392</v>
      </c>
      <c r="DSM19" s="64">
        <v>1361</v>
      </c>
      <c r="DSO19" s="64">
        <v>10872</v>
      </c>
      <c r="DSP19" s="64">
        <v>3386</v>
      </c>
      <c r="DSQ19" s="64">
        <f t="shared" si="457"/>
        <v>16899</v>
      </c>
      <c r="DSR19" s="68">
        <f t="shared" si="1027"/>
        <v>2816.5</v>
      </c>
      <c r="DSS19" s="82">
        <v>3034</v>
      </c>
      <c r="DST19" s="83">
        <v>9255</v>
      </c>
      <c r="DSU19" s="83">
        <v>7946</v>
      </c>
      <c r="DSV19" s="83">
        <v>12030</v>
      </c>
      <c r="DSW19" s="83">
        <v>8568</v>
      </c>
      <c r="DSX19" s="83">
        <v>3982</v>
      </c>
      <c r="DSY19" s="64">
        <f t="shared" si="1028"/>
        <v>44815</v>
      </c>
      <c r="DSZ19" s="68">
        <f t="shared" si="1029"/>
        <v>7469.166666666667</v>
      </c>
      <c r="DTA19" s="48">
        <v>4077</v>
      </c>
      <c r="DTB19" s="49">
        <v>3440</v>
      </c>
      <c r="DTC19" s="49">
        <v>3451</v>
      </c>
      <c r="DTD19" s="49">
        <v>6252</v>
      </c>
      <c r="DTE19" s="49">
        <v>1539</v>
      </c>
      <c r="DTF19" s="49">
        <v>619</v>
      </c>
      <c r="DTG19" s="64">
        <f t="shared" si="1030"/>
        <v>19378</v>
      </c>
      <c r="DTH19" s="68">
        <f t="shared" si="1031"/>
        <v>3229.6666666666665</v>
      </c>
      <c r="DTI19" s="48">
        <v>11125</v>
      </c>
      <c r="DTJ19" s="49">
        <v>7521</v>
      </c>
      <c r="DTK19" s="49">
        <v>5795</v>
      </c>
      <c r="DTL19" s="49">
        <v>4858</v>
      </c>
      <c r="DTM19" s="49">
        <v>719</v>
      </c>
      <c r="DTN19" s="49">
        <v>2443</v>
      </c>
      <c r="DTO19" s="64">
        <f t="shared" si="1032"/>
        <v>32461</v>
      </c>
      <c r="DTP19" s="68">
        <f t="shared" si="1033"/>
        <v>5410.166666666667</v>
      </c>
      <c r="DTQ19" s="48">
        <v>7618</v>
      </c>
      <c r="DTR19" s="49">
        <v>14899</v>
      </c>
      <c r="DTS19" s="49">
        <v>5635</v>
      </c>
      <c r="DTT19" s="49">
        <v>4770</v>
      </c>
      <c r="DTU19" s="49">
        <v>2198</v>
      </c>
      <c r="DTV19" s="49">
        <v>10298</v>
      </c>
      <c r="DTW19" s="64">
        <f t="shared" si="1034"/>
        <v>45418</v>
      </c>
      <c r="DTX19" s="68">
        <f t="shared" si="1035"/>
        <v>7569.666666666667</v>
      </c>
      <c r="DTY19" s="63">
        <v>4517</v>
      </c>
      <c r="DTZ19" s="64">
        <v>522</v>
      </c>
      <c r="DUA19" s="64">
        <v>1744</v>
      </c>
      <c r="DUB19" s="64">
        <v>5725</v>
      </c>
      <c r="DUC19" s="64">
        <v>12118</v>
      </c>
      <c r="DUD19" s="64">
        <v>1889</v>
      </c>
      <c r="DUE19" s="64">
        <f t="shared" si="1036"/>
        <v>26515</v>
      </c>
      <c r="DUF19" s="68">
        <f t="shared" si="1037"/>
        <v>4419.166666666667</v>
      </c>
      <c r="DUG19" s="48">
        <v>8865</v>
      </c>
      <c r="DUH19" s="49">
        <v>8855</v>
      </c>
      <c r="DUI19" s="49">
        <v>0</v>
      </c>
      <c r="DUJ19" s="49">
        <v>1359</v>
      </c>
      <c r="DUK19" s="49">
        <v>1124</v>
      </c>
      <c r="DUL19" s="49">
        <v>1114</v>
      </c>
      <c r="DUM19" s="64">
        <f t="shared" si="1038"/>
        <v>21317</v>
      </c>
      <c r="DUN19" s="68">
        <f t="shared" si="1039"/>
        <v>3552.8333333333335</v>
      </c>
      <c r="DUO19" s="63">
        <v>4923</v>
      </c>
      <c r="DUP19" s="64">
        <v>2339</v>
      </c>
      <c r="DUQ19" s="64">
        <v>13125</v>
      </c>
      <c r="DUR19" s="64">
        <v>9897</v>
      </c>
      <c r="DUS19" s="64">
        <v>6823</v>
      </c>
      <c r="DUT19" s="64">
        <v>4870</v>
      </c>
      <c r="DUU19" s="64">
        <f t="shared" si="1040"/>
        <v>41977</v>
      </c>
      <c r="DUV19" s="68">
        <f t="shared" si="1041"/>
        <v>6996.166666666667</v>
      </c>
      <c r="DUW19" s="48">
        <v>2661</v>
      </c>
      <c r="DUX19" s="49">
        <v>9372</v>
      </c>
      <c r="DUY19" s="49">
        <v>2340</v>
      </c>
      <c r="DUZ19" s="49">
        <v>2734</v>
      </c>
      <c r="DVA19" s="49">
        <v>6079</v>
      </c>
      <c r="DVB19" s="49">
        <v>2681</v>
      </c>
      <c r="DVC19" s="64">
        <f t="shared" si="1042"/>
        <v>25867</v>
      </c>
      <c r="DVD19" s="68">
        <f t="shared" si="1043"/>
        <v>4311.166666666667</v>
      </c>
      <c r="DVE19" s="239">
        <v>0</v>
      </c>
      <c r="DVF19" s="1">
        <v>5629</v>
      </c>
      <c r="DVG19" s="1">
        <v>1097</v>
      </c>
      <c r="DVH19" s="1">
        <v>2425</v>
      </c>
      <c r="DVI19" s="1">
        <v>1783</v>
      </c>
      <c r="DVJ19" s="1">
        <v>5053</v>
      </c>
      <c r="DVK19" s="64">
        <f t="shared" si="1044"/>
        <v>15987</v>
      </c>
      <c r="DVL19" s="68">
        <f t="shared" si="1045"/>
        <v>2664.5</v>
      </c>
      <c r="DVM19" s="48">
        <v>55</v>
      </c>
      <c r="DVN19" s="49">
        <v>6543</v>
      </c>
      <c r="DVO19" s="49">
        <v>10088</v>
      </c>
      <c r="DVP19" s="49">
        <v>7326</v>
      </c>
      <c r="DVQ19" s="49">
        <v>5904</v>
      </c>
      <c r="DVR19" s="49">
        <v>1703</v>
      </c>
      <c r="DVS19" s="64">
        <f t="shared" si="1046"/>
        <v>31619</v>
      </c>
      <c r="DVT19" s="68">
        <f t="shared" si="1047"/>
        <v>5269.833333333333</v>
      </c>
      <c r="DVU19" s="63">
        <v>2784</v>
      </c>
      <c r="DVV19" s="64">
        <v>7963</v>
      </c>
      <c r="DVW19" s="64">
        <v>9812</v>
      </c>
      <c r="DVX19" s="64">
        <v>3724</v>
      </c>
      <c r="DVY19" s="64">
        <v>4990</v>
      </c>
      <c r="DVZ19" s="64">
        <v>1947</v>
      </c>
      <c r="DWA19" s="64">
        <f t="shared" si="1048"/>
        <v>31220</v>
      </c>
      <c r="DWB19" s="68">
        <f t="shared" si="1049"/>
        <v>5203.333333333333</v>
      </c>
      <c r="DWC19" s="48">
        <v>2913</v>
      </c>
      <c r="DWD19" s="49">
        <v>3238</v>
      </c>
      <c r="DWE19" s="49">
        <v>12981</v>
      </c>
      <c r="DWF19" s="49">
        <v>7439</v>
      </c>
      <c r="DWG19" s="49">
        <v>5117</v>
      </c>
      <c r="DWH19" s="49">
        <v>1836</v>
      </c>
      <c r="DWI19" s="64">
        <f t="shared" si="1050"/>
        <v>33524</v>
      </c>
      <c r="DWJ19" s="68">
        <f t="shared" si="1051"/>
        <v>5587.333333333333</v>
      </c>
      <c r="DWK19" s="48">
        <v>5</v>
      </c>
      <c r="DWL19" s="49">
        <v>1256</v>
      </c>
      <c r="DWM19" s="49">
        <v>9954</v>
      </c>
      <c r="DWN19" s="49">
        <v>5156</v>
      </c>
      <c r="DWO19" s="49">
        <v>4065</v>
      </c>
      <c r="DWP19" s="49">
        <v>1687</v>
      </c>
      <c r="DWQ19" s="64">
        <f t="shared" si="1052"/>
        <v>22123</v>
      </c>
      <c r="DWR19" s="68">
        <f t="shared" si="1053"/>
        <v>3687.1666666666665</v>
      </c>
      <c r="DWS19" s="48">
        <v>897</v>
      </c>
      <c r="DWT19" s="49">
        <v>8312</v>
      </c>
      <c r="DWU19" s="49">
        <v>6484</v>
      </c>
      <c r="DWV19" s="49">
        <v>8665</v>
      </c>
      <c r="DWW19" s="49">
        <v>7144</v>
      </c>
      <c r="DWX19" s="49">
        <v>255</v>
      </c>
      <c r="DWY19" s="64">
        <f t="shared" si="1054"/>
        <v>31757</v>
      </c>
      <c r="DWZ19" s="68">
        <f t="shared" si="1055"/>
        <v>5292.833333333333</v>
      </c>
      <c r="DXA19" s="48">
        <v>626</v>
      </c>
      <c r="DXB19" s="49">
        <v>10460</v>
      </c>
      <c r="DXC19" s="49">
        <v>7991</v>
      </c>
      <c r="DXD19" s="49">
        <v>552</v>
      </c>
      <c r="DXE19" s="49">
        <v>4550</v>
      </c>
      <c r="DXF19" s="49">
        <v>4148</v>
      </c>
      <c r="DXG19" s="64">
        <f t="shared" si="1056"/>
        <v>28327</v>
      </c>
      <c r="DXH19" s="68">
        <f t="shared" si="1057"/>
        <v>4721.166666666667</v>
      </c>
      <c r="DXI19" s="48">
        <v>4617</v>
      </c>
      <c r="DXJ19" s="49">
        <v>3627</v>
      </c>
      <c r="DXK19" s="49">
        <v>3271</v>
      </c>
      <c r="DXL19" s="49">
        <v>10549</v>
      </c>
      <c r="DXM19" s="49">
        <v>7395</v>
      </c>
      <c r="DXN19" s="49">
        <v>8016</v>
      </c>
      <c r="DXO19" s="64">
        <f t="shared" si="1058"/>
        <v>37475</v>
      </c>
      <c r="DXP19" s="68">
        <f t="shared" si="1059"/>
        <v>6245.833333333333</v>
      </c>
      <c r="DXQ19" s="48">
        <v>4674</v>
      </c>
      <c r="DXR19" s="49">
        <v>5413</v>
      </c>
      <c r="DXS19" s="49">
        <v>7554</v>
      </c>
      <c r="DXT19" s="49">
        <v>5543</v>
      </c>
      <c r="DXU19" s="49">
        <v>4591</v>
      </c>
      <c r="DXV19" s="49">
        <v>707</v>
      </c>
      <c r="DXW19" s="64">
        <f t="shared" si="1060"/>
        <v>28482</v>
      </c>
      <c r="DXX19" s="68">
        <f t="shared" si="1061"/>
        <v>4747</v>
      </c>
      <c r="DXY19" s="48">
        <v>3558</v>
      </c>
      <c r="DXZ19" s="49">
        <v>11476</v>
      </c>
      <c r="DYA19" s="49">
        <v>6332</v>
      </c>
      <c r="DYB19" s="49">
        <v>2575</v>
      </c>
      <c r="DYC19" s="49">
        <v>9925</v>
      </c>
      <c r="DYD19" s="49">
        <v>8670</v>
      </c>
      <c r="DYE19" s="64">
        <f t="shared" si="1062"/>
        <v>42536</v>
      </c>
      <c r="DYF19" s="68">
        <f t="shared" si="1063"/>
        <v>7089.333333333333</v>
      </c>
      <c r="DYG19" s="48">
        <v>4482</v>
      </c>
      <c r="DYH19" s="49">
        <v>4760</v>
      </c>
      <c r="DYI19" s="49">
        <v>6534</v>
      </c>
      <c r="DYJ19" s="49">
        <v>5234</v>
      </c>
      <c r="DYK19" s="49">
        <v>10230</v>
      </c>
      <c r="DYL19" s="49">
        <v>9076</v>
      </c>
      <c r="DYM19" s="64">
        <f t="shared" si="1064"/>
        <v>40316</v>
      </c>
      <c r="DYN19" s="68">
        <f t="shared" si="1065"/>
        <v>6719.333333333333</v>
      </c>
      <c r="DYO19" s="48">
        <v>3144</v>
      </c>
      <c r="DYP19" s="49">
        <v>4112</v>
      </c>
      <c r="DYQ19" s="49">
        <v>9316</v>
      </c>
      <c r="DYR19" s="49">
        <v>2072</v>
      </c>
      <c r="DYS19" s="49">
        <v>3996</v>
      </c>
      <c r="DYT19" s="49">
        <v>12095</v>
      </c>
      <c r="DYU19" s="64">
        <f t="shared" si="1066"/>
        <v>34735</v>
      </c>
      <c r="DYV19" s="68">
        <f t="shared" si="1067"/>
        <v>5789.166666666667</v>
      </c>
      <c r="DYW19" s="48">
        <v>5804</v>
      </c>
      <c r="DYX19" s="49">
        <v>3246</v>
      </c>
      <c r="DYY19" s="49">
        <v>4464</v>
      </c>
      <c r="DYZ19" s="49">
        <v>3592</v>
      </c>
      <c r="DZA19" s="49">
        <v>3927</v>
      </c>
      <c r="DZB19" s="49">
        <v>0</v>
      </c>
      <c r="DZC19" s="64">
        <f t="shared" si="1068"/>
        <v>21033</v>
      </c>
      <c r="DZD19" s="68">
        <f t="shared" si="1069"/>
        <v>3505.5</v>
      </c>
      <c r="DZE19" s="48">
        <v>4701</v>
      </c>
      <c r="DZF19" s="49">
        <v>11896</v>
      </c>
      <c r="DZG19" s="49">
        <v>6355</v>
      </c>
      <c r="DZH19" s="49">
        <v>7840</v>
      </c>
      <c r="DZI19" s="49">
        <v>8734</v>
      </c>
      <c r="DZJ19" s="49">
        <v>7902</v>
      </c>
      <c r="DZK19" s="64">
        <f t="shared" si="1070"/>
        <v>47428</v>
      </c>
      <c r="DZL19" s="68">
        <f t="shared" si="1071"/>
        <v>7904.666666666667</v>
      </c>
      <c r="DZM19" s="48">
        <v>3301</v>
      </c>
      <c r="DZN19" s="49">
        <v>5017</v>
      </c>
      <c r="DZO19" s="49">
        <v>4446</v>
      </c>
      <c r="DZP19" s="49">
        <v>6633</v>
      </c>
      <c r="DZQ19" s="49">
        <v>9850</v>
      </c>
      <c r="DZR19" s="49">
        <v>8595</v>
      </c>
      <c r="DZS19" s="64">
        <f t="shared" si="1072"/>
        <v>37842</v>
      </c>
      <c r="DZT19" s="68">
        <f t="shared" si="1073"/>
        <v>6307</v>
      </c>
      <c r="DZU19" s="63">
        <v>8646</v>
      </c>
      <c r="DZV19" s="64">
        <v>2530</v>
      </c>
      <c r="DZW19" s="64">
        <v>8850</v>
      </c>
      <c r="DZX19" s="64">
        <v>4287</v>
      </c>
      <c r="DZY19" s="64">
        <v>9689</v>
      </c>
      <c r="DZZ19" s="64">
        <v>0</v>
      </c>
      <c r="EAA19" s="64">
        <f t="shared" si="1074"/>
        <v>34002</v>
      </c>
      <c r="EAB19" s="68">
        <f t="shared" si="1075"/>
        <v>5667</v>
      </c>
      <c r="EAC19" s="48">
        <v>8659</v>
      </c>
      <c r="EAD19" s="49">
        <v>5349</v>
      </c>
      <c r="EAE19" s="49">
        <v>6012</v>
      </c>
      <c r="EAF19" s="49">
        <v>6121</v>
      </c>
      <c r="EAG19" s="49">
        <v>5138</v>
      </c>
      <c r="EAH19" s="49">
        <v>8040</v>
      </c>
      <c r="EAI19" s="64">
        <f t="shared" si="1076"/>
        <v>39319</v>
      </c>
      <c r="EAJ19" s="68">
        <f t="shared" si="1077"/>
        <v>6553.166666666667</v>
      </c>
      <c r="EAK19" s="48">
        <v>4828</v>
      </c>
      <c r="EAL19" s="49">
        <v>5260</v>
      </c>
      <c r="EAM19" s="49">
        <v>4781</v>
      </c>
      <c r="EAN19" s="49">
        <v>4153</v>
      </c>
      <c r="EAO19" s="49">
        <v>7815</v>
      </c>
      <c r="EAP19" s="49">
        <v>3380</v>
      </c>
      <c r="EAQ19" s="64">
        <f t="shared" si="1078"/>
        <v>30217</v>
      </c>
      <c r="EAR19" s="68">
        <f t="shared" si="1079"/>
        <v>5036.166666666667</v>
      </c>
      <c r="EAS19" s="48">
        <v>2430</v>
      </c>
      <c r="EAT19" s="49">
        <v>8343</v>
      </c>
      <c r="EAU19" s="49">
        <v>5615</v>
      </c>
      <c r="EAV19" s="49">
        <v>7884</v>
      </c>
      <c r="EAW19" s="49">
        <v>6975</v>
      </c>
      <c r="EAX19" s="49">
        <v>3719</v>
      </c>
      <c r="EAY19" s="64">
        <f t="shared" si="1080"/>
        <v>34966</v>
      </c>
      <c r="EAZ19" s="68">
        <f t="shared" si="1081"/>
        <v>5827.666666666667</v>
      </c>
      <c r="EBA19" s="48">
        <v>1179</v>
      </c>
      <c r="EBB19" s="49">
        <v>5727</v>
      </c>
      <c r="EBC19" s="49">
        <v>5386</v>
      </c>
      <c r="EBD19" s="49">
        <v>8047</v>
      </c>
      <c r="EBE19" s="49">
        <v>2151</v>
      </c>
      <c r="EBF19" s="49">
        <v>1365</v>
      </c>
      <c r="EBG19" s="64">
        <f t="shared" si="1082"/>
        <v>23855</v>
      </c>
      <c r="EBH19" s="68">
        <f t="shared" si="1083"/>
        <v>3975.8333333333335</v>
      </c>
      <c r="EBI19" s="48">
        <v>5184</v>
      </c>
      <c r="EBJ19" s="49">
        <v>4939</v>
      </c>
      <c r="EBK19" s="49">
        <v>4790</v>
      </c>
      <c r="EBL19" s="49">
        <v>4831</v>
      </c>
      <c r="EBM19" s="49">
        <v>2999</v>
      </c>
      <c r="EBN19" s="49">
        <v>2146</v>
      </c>
      <c r="EBO19" s="64">
        <f t="shared" si="1084"/>
        <v>24889</v>
      </c>
      <c r="EBP19" s="68">
        <f t="shared" si="1085"/>
        <v>4148.166666666667</v>
      </c>
      <c r="EBQ19" s="48">
        <v>8160</v>
      </c>
      <c r="EBR19" s="49">
        <v>2950</v>
      </c>
      <c r="EBS19" s="49">
        <v>8411</v>
      </c>
      <c r="EBT19" s="49">
        <v>6085</v>
      </c>
      <c r="EBU19" s="49">
        <v>4957</v>
      </c>
      <c r="EBV19" s="49">
        <v>9188</v>
      </c>
      <c r="EBW19" s="64">
        <f t="shared" si="1086"/>
        <v>39751</v>
      </c>
      <c r="EBX19" s="68">
        <f t="shared" si="1087"/>
        <v>6625.166666666667</v>
      </c>
      <c r="EBY19" s="48">
        <v>2643</v>
      </c>
      <c r="EBZ19" s="49">
        <v>4359</v>
      </c>
      <c r="ECA19" s="49">
        <v>1910</v>
      </c>
      <c r="ECB19" s="49">
        <v>4651</v>
      </c>
      <c r="ECC19" s="49">
        <v>3402</v>
      </c>
      <c r="ECD19" s="49">
        <v>10212</v>
      </c>
      <c r="ECE19" s="64">
        <f t="shared" si="1088"/>
        <v>27177</v>
      </c>
      <c r="ECF19" s="68">
        <f t="shared" si="1089"/>
        <v>4529.5</v>
      </c>
      <c r="ECG19" s="48">
        <v>7275</v>
      </c>
      <c r="ECH19" s="49">
        <v>2037</v>
      </c>
      <c r="ECI19" s="49">
        <v>6928</v>
      </c>
      <c r="ECJ19" s="49">
        <v>6025</v>
      </c>
      <c r="ECK19" s="49">
        <v>5834</v>
      </c>
      <c r="ECL19" s="49">
        <v>6951</v>
      </c>
      <c r="ECM19" s="64">
        <f t="shared" si="1090"/>
        <v>35050</v>
      </c>
      <c r="ECN19" s="68">
        <f t="shared" si="1091"/>
        <v>5841.666666666667</v>
      </c>
      <c r="ECO19" s="48">
        <v>4515</v>
      </c>
      <c r="ECP19" s="49">
        <v>4174</v>
      </c>
      <c r="ECQ19" s="49">
        <v>8126</v>
      </c>
      <c r="ECR19" s="49">
        <v>884</v>
      </c>
      <c r="ECS19" s="49">
        <v>2777</v>
      </c>
      <c r="ECT19" s="49">
        <v>3581</v>
      </c>
      <c r="ECU19" s="64">
        <f t="shared" si="1092"/>
        <v>24057</v>
      </c>
      <c r="ECV19" s="68">
        <f t="shared" si="1093"/>
        <v>4009.5</v>
      </c>
      <c r="ECW19" s="48">
        <v>5595</v>
      </c>
      <c r="ECX19" s="49">
        <v>5708</v>
      </c>
      <c r="ECY19" s="49">
        <v>3933</v>
      </c>
      <c r="ECZ19" s="49">
        <v>3686</v>
      </c>
      <c r="EDA19" s="49">
        <v>2028</v>
      </c>
      <c r="EDB19" s="49">
        <v>3808</v>
      </c>
      <c r="EDC19" s="64">
        <f t="shared" si="1094"/>
        <v>24758</v>
      </c>
      <c r="EDD19" s="68">
        <f t="shared" si="1095"/>
        <v>4126.333333333333</v>
      </c>
      <c r="EDE19" s="48">
        <v>10484</v>
      </c>
      <c r="EDF19" s="49">
        <v>4975</v>
      </c>
      <c r="EDG19" s="49">
        <v>6879</v>
      </c>
      <c r="EDH19" s="49">
        <v>2742</v>
      </c>
      <c r="EDI19" s="49">
        <v>344</v>
      </c>
      <c r="EDJ19" s="49">
        <v>3585</v>
      </c>
      <c r="EDK19" s="64">
        <f t="shared" si="1096"/>
        <v>29009</v>
      </c>
      <c r="EDL19" s="68">
        <f t="shared" si="1097"/>
        <v>4834.833333333333</v>
      </c>
      <c r="EDM19" s="48">
        <v>1602</v>
      </c>
      <c r="EDN19" s="49">
        <v>3004</v>
      </c>
      <c r="EDO19" s="49">
        <v>1697</v>
      </c>
      <c r="EDP19" s="49">
        <v>6626</v>
      </c>
      <c r="EDQ19" s="49">
        <v>2802</v>
      </c>
      <c r="EDR19" s="49">
        <v>0</v>
      </c>
      <c r="EDS19" s="64">
        <f t="shared" si="1098"/>
        <v>15731</v>
      </c>
      <c r="EDT19" s="68">
        <f t="shared" si="1099"/>
        <v>2621.8333333333335</v>
      </c>
      <c r="EDU19" s="63">
        <v>916</v>
      </c>
      <c r="EDV19" s="64">
        <v>2422</v>
      </c>
      <c r="EDW19" s="64">
        <v>6576</v>
      </c>
      <c r="EDX19" s="64">
        <v>4964</v>
      </c>
      <c r="EDY19" s="64">
        <v>2593</v>
      </c>
      <c r="EDZ19" s="64">
        <v>8681</v>
      </c>
      <c r="EEA19" s="64">
        <f t="shared" si="1100"/>
        <v>26152</v>
      </c>
      <c r="EEB19" s="68">
        <f t="shared" si="1101"/>
        <v>4358.666666666667</v>
      </c>
      <c r="EEC19" s="48">
        <v>1093</v>
      </c>
      <c r="EED19" s="49">
        <v>349</v>
      </c>
      <c r="EEE19" s="49">
        <v>107</v>
      </c>
      <c r="EEF19" s="49">
        <v>1095</v>
      </c>
      <c r="EEG19" s="49">
        <v>1610</v>
      </c>
      <c r="EEH19" s="49">
        <v>1915</v>
      </c>
      <c r="EEI19" s="64">
        <f t="shared" si="1102"/>
        <v>6169</v>
      </c>
      <c r="EEJ19" s="68">
        <f t="shared" si="1103"/>
        <v>1028.1666666666667</v>
      </c>
      <c r="EEK19" s="63">
        <v>4877</v>
      </c>
      <c r="EEL19" s="64">
        <v>2060</v>
      </c>
      <c r="EEM19" s="64">
        <v>1028</v>
      </c>
      <c r="EEN19" s="64">
        <v>4932</v>
      </c>
      <c r="EEO19" s="64">
        <v>3011</v>
      </c>
      <c r="EEP19" s="64">
        <v>1004</v>
      </c>
      <c r="EEQ19" s="64">
        <f t="shared" si="1104"/>
        <v>16912</v>
      </c>
      <c r="EER19" s="68">
        <f t="shared" si="1105"/>
        <v>2818.6666666666665</v>
      </c>
      <c r="EES19" s="48">
        <v>3845</v>
      </c>
      <c r="EET19" s="49">
        <v>3038</v>
      </c>
      <c r="EEU19" s="49">
        <v>11809</v>
      </c>
      <c r="EEV19" s="49">
        <v>5031</v>
      </c>
      <c r="EEW19" s="49">
        <v>1915</v>
      </c>
      <c r="EEX19" s="49">
        <v>2106</v>
      </c>
      <c r="EEY19" s="64">
        <f t="shared" si="1106"/>
        <v>27744</v>
      </c>
      <c r="EEZ19" s="68">
        <f t="shared" si="1107"/>
        <v>4624</v>
      </c>
      <c r="EFA19" s="63">
        <v>9448</v>
      </c>
      <c r="EFB19" s="64">
        <v>11446</v>
      </c>
      <c r="EFC19" s="64">
        <v>6232</v>
      </c>
      <c r="EFD19" s="64">
        <v>6339</v>
      </c>
      <c r="EFE19" s="64">
        <v>5235</v>
      </c>
      <c r="EFF19" s="64">
        <v>2438</v>
      </c>
      <c r="EFG19" s="64">
        <f t="shared" si="1108"/>
        <v>41138</v>
      </c>
      <c r="EFH19" s="68">
        <f t="shared" si="1109"/>
        <v>6856.333333333333</v>
      </c>
      <c r="EFI19" s="63">
        <v>5930</v>
      </c>
      <c r="EFJ19" s="64">
        <v>4079</v>
      </c>
      <c r="EFK19" s="64">
        <v>15296</v>
      </c>
      <c r="EFL19" s="64">
        <v>5931</v>
      </c>
      <c r="EFM19" s="64">
        <v>695</v>
      </c>
      <c r="EFN19" s="64">
        <v>486</v>
      </c>
      <c r="EFO19" s="64">
        <f t="shared" si="1110"/>
        <v>32417</v>
      </c>
      <c r="EFP19" s="68">
        <f t="shared" si="1111"/>
        <v>5402.833333333333</v>
      </c>
      <c r="EFQ19" s="48">
        <v>4799</v>
      </c>
      <c r="EFR19" s="49">
        <v>6872</v>
      </c>
      <c r="EFS19" s="49">
        <v>3816</v>
      </c>
      <c r="EFT19" s="49">
        <v>13347</v>
      </c>
      <c r="EFU19" s="49">
        <v>18873</v>
      </c>
      <c r="EFV19" s="49">
        <v>4834</v>
      </c>
      <c r="EFW19" s="64">
        <f t="shared" si="1112"/>
        <v>52541</v>
      </c>
      <c r="EFX19" s="68">
        <f t="shared" si="1113"/>
        <v>8756.8333333333339</v>
      </c>
      <c r="EFY19" s="63">
        <v>10469</v>
      </c>
      <c r="EFZ19" s="64">
        <v>5235</v>
      </c>
      <c r="EGA19" s="64">
        <v>4050</v>
      </c>
      <c r="EGB19" s="64">
        <v>4662</v>
      </c>
      <c r="EGC19" s="64">
        <v>6241</v>
      </c>
      <c r="EGD19" s="64">
        <v>9246</v>
      </c>
      <c r="EGE19" s="64">
        <f t="shared" si="1114"/>
        <v>39903</v>
      </c>
      <c r="EGF19" s="68">
        <f t="shared" si="1115"/>
        <v>6650.5</v>
      </c>
      <c r="EGG19" s="48">
        <v>0</v>
      </c>
      <c r="EGH19" s="49">
        <v>1757</v>
      </c>
      <c r="EGI19" s="49">
        <v>3074</v>
      </c>
      <c r="EGJ19" s="49">
        <v>7460</v>
      </c>
      <c r="EGK19" s="49">
        <v>4238</v>
      </c>
      <c r="EGL19" s="49">
        <v>5956</v>
      </c>
      <c r="EGM19" s="64">
        <f t="shared" si="1116"/>
        <v>22485</v>
      </c>
      <c r="EGN19" s="68">
        <f t="shared" si="1117"/>
        <v>3747.5</v>
      </c>
      <c r="EGO19" s="63">
        <v>8897</v>
      </c>
      <c r="EGP19" s="64">
        <v>4402</v>
      </c>
      <c r="EGQ19" s="64">
        <v>1981</v>
      </c>
      <c r="EGR19" s="64">
        <v>8346</v>
      </c>
      <c r="EGS19" s="64">
        <v>2433</v>
      </c>
      <c r="EGT19" s="64">
        <v>3961</v>
      </c>
      <c r="EGU19" s="64">
        <f t="shared" si="1118"/>
        <v>30020</v>
      </c>
      <c r="EGV19" s="68">
        <f t="shared" si="1119"/>
        <v>5003.333333333333</v>
      </c>
      <c r="EGW19" s="63">
        <v>9818</v>
      </c>
      <c r="EGX19" s="64">
        <v>12499</v>
      </c>
      <c r="EGY19" s="64">
        <v>6630</v>
      </c>
      <c r="EGZ19" s="64">
        <v>2468</v>
      </c>
      <c r="EHA19" s="64">
        <v>4754</v>
      </c>
      <c r="EHB19" s="64">
        <v>10698</v>
      </c>
      <c r="EHC19" s="64">
        <f t="shared" si="1120"/>
        <v>46867</v>
      </c>
      <c r="EHD19" s="68">
        <f t="shared" si="1121"/>
        <v>7811.166666666667</v>
      </c>
      <c r="EHE19" s="63">
        <v>9782</v>
      </c>
      <c r="EHF19" s="64">
        <v>5946</v>
      </c>
      <c r="EHG19" s="64">
        <v>2808</v>
      </c>
      <c r="EHH19" s="64">
        <v>2580</v>
      </c>
      <c r="EHI19" s="64">
        <v>8488</v>
      </c>
      <c r="EHJ19" s="64">
        <v>4612</v>
      </c>
      <c r="EHK19" s="64">
        <f t="shared" si="1122"/>
        <v>34216</v>
      </c>
      <c r="EHL19" s="68">
        <f t="shared" si="1123"/>
        <v>5702.666666666667</v>
      </c>
      <c r="EHM19" s="63">
        <v>6547</v>
      </c>
      <c r="EHN19" s="64">
        <v>7335</v>
      </c>
      <c r="EHO19" s="64">
        <v>2721</v>
      </c>
      <c r="EHP19" s="64">
        <v>3268</v>
      </c>
      <c r="EHQ19" s="64">
        <v>11936</v>
      </c>
      <c r="EHR19" s="64">
        <v>8121</v>
      </c>
      <c r="EHS19" s="64">
        <f t="shared" si="1124"/>
        <v>39928</v>
      </c>
      <c r="EHT19" s="68">
        <f t="shared" si="1125"/>
        <v>6654.666666666667</v>
      </c>
      <c r="EHU19" s="63">
        <v>10648</v>
      </c>
      <c r="EHV19" s="64">
        <v>2771</v>
      </c>
      <c r="EHW19" s="64">
        <v>532</v>
      </c>
      <c r="EHX19" s="64">
        <v>1054</v>
      </c>
      <c r="EHY19" s="64">
        <v>6366</v>
      </c>
      <c r="EHZ19" s="64">
        <v>9539</v>
      </c>
      <c r="EIA19" s="64">
        <f t="shared" si="1126"/>
        <v>30910</v>
      </c>
      <c r="EIB19" s="68">
        <f t="shared" si="1127"/>
        <v>5151.666666666667</v>
      </c>
      <c r="EIC19" s="48">
        <v>7839</v>
      </c>
      <c r="EID19" s="49">
        <v>781</v>
      </c>
      <c r="EIE19" s="49">
        <v>0</v>
      </c>
      <c r="EIF19" s="49">
        <v>4542</v>
      </c>
      <c r="EIG19" s="49">
        <v>8735</v>
      </c>
      <c r="EIH19" s="49">
        <v>7900</v>
      </c>
      <c r="EII19" s="64">
        <f t="shared" si="1128"/>
        <v>29797</v>
      </c>
      <c r="EIJ19" s="68">
        <f t="shared" si="1129"/>
        <v>4966.166666666667</v>
      </c>
      <c r="EIK19" s="48">
        <v>12616</v>
      </c>
      <c r="EIL19" s="49">
        <v>1604</v>
      </c>
      <c r="EIM19" s="49">
        <v>0</v>
      </c>
      <c r="EIN19" s="49">
        <v>5422</v>
      </c>
      <c r="EIO19" s="49">
        <v>5775</v>
      </c>
      <c r="EIP19" s="49">
        <v>7581</v>
      </c>
      <c r="EIQ19" s="64">
        <f t="shared" si="1130"/>
        <v>32998</v>
      </c>
      <c r="EIR19" s="68">
        <f t="shared" si="1131"/>
        <v>5499.666666666667</v>
      </c>
      <c r="EIS19" s="63">
        <v>14419</v>
      </c>
      <c r="EIT19" s="64">
        <v>6424</v>
      </c>
      <c r="EIU19" s="64">
        <v>1553</v>
      </c>
      <c r="EIV19" s="64">
        <v>3516</v>
      </c>
      <c r="EIW19" s="64">
        <v>1408</v>
      </c>
      <c r="EIX19" s="64">
        <v>2197</v>
      </c>
      <c r="EIY19" s="64">
        <f t="shared" si="1132"/>
        <v>29517</v>
      </c>
      <c r="EIZ19" s="68">
        <f t="shared" si="1133"/>
        <v>4919.5</v>
      </c>
      <c r="EJA19" s="48">
        <v>3052</v>
      </c>
      <c r="EJB19" s="49">
        <v>1258</v>
      </c>
      <c r="EJC19" s="49">
        <v>5922</v>
      </c>
      <c r="EJD19" s="49">
        <v>1695</v>
      </c>
      <c r="EJE19" s="49">
        <v>2126</v>
      </c>
      <c r="EJF19" s="49">
        <v>7982</v>
      </c>
      <c r="EJG19" s="64">
        <f t="shared" si="1134"/>
        <v>22035</v>
      </c>
      <c r="EJH19" s="68">
        <f t="shared" si="1135"/>
        <v>3672.5</v>
      </c>
      <c r="EJI19" s="48">
        <v>4262</v>
      </c>
      <c r="EJJ19" s="49">
        <v>4908</v>
      </c>
      <c r="EJK19" s="49">
        <v>3341</v>
      </c>
      <c r="EJL19" s="49">
        <v>4858</v>
      </c>
      <c r="EJM19" s="49">
        <v>6595</v>
      </c>
      <c r="EJN19" s="49">
        <v>3085</v>
      </c>
      <c r="EJO19" s="64">
        <f t="shared" si="1136"/>
        <v>27049</v>
      </c>
      <c r="EJP19" s="68">
        <f t="shared" si="1137"/>
        <v>4508.166666666667</v>
      </c>
      <c r="EJQ19" s="63">
        <v>13439</v>
      </c>
      <c r="EJR19" s="64">
        <v>3744</v>
      </c>
      <c r="EJS19" s="64">
        <v>2878</v>
      </c>
      <c r="EJT19" s="64">
        <v>8426</v>
      </c>
      <c r="EJU19" s="64">
        <v>3166</v>
      </c>
      <c r="EJV19" s="64">
        <v>5664</v>
      </c>
      <c r="EJW19" s="64">
        <f t="shared" si="1138"/>
        <v>37317</v>
      </c>
      <c r="EJX19" s="68">
        <f t="shared" si="1139"/>
        <v>6219.5</v>
      </c>
      <c r="EJY19" s="63">
        <v>5069</v>
      </c>
      <c r="EJZ19" s="64">
        <v>5043</v>
      </c>
      <c r="EKA19" s="64">
        <v>7264</v>
      </c>
      <c r="EKB19" s="64">
        <v>6412</v>
      </c>
      <c r="EKC19" s="64">
        <v>12835</v>
      </c>
      <c r="EKD19" s="64">
        <v>2771</v>
      </c>
      <c r="EKE19" s="64">
        <f t="shared" si="1140"/>
        <v>39394</v>
      </c>
      <c r="EKF19" s="68">
        <f t="shared" si="1141"/>
        <v>6565.666666666667</v>
      </c>
      <c r="EKG19" s="48">
        <v>7108</v>
      </c>
      <c r="EKH19" s="49">
        <v>3678</v>
      </c>
      <c r="EKI19" s="49">
        <v>6892</v>
      </c>
      <c r="EKJ19" s="49">
        <v>61</v>
      </c>
      <c r="EKK19" s="49">
        <v>3580</v>
      </c>
      <c r="EKL19" s="49">
        <v>1501</v>
      </c>
      <c r="EKM19" s="64">
        <f t="shared" si="1142"/>
        <v>22820</v>
      </c>
      <c r="EKN19" s="68">
        <f t="shared" si="1143"/>
        <v>3803.3333333333335</v>
      </c>
      <c r="EKO19" s="63">
        <v>1244</v>
      </c>
      <c r="EKP19" s="64">
        <v>2268</v>
      </c>
      <c r="EKQ19" s="64">
        <v>9251</v>
      </c>
      <c r="EKR19" s="64">
        <v>10105</v>
      </c>
      <c r="EKS19" s="64">
        <v>5794</v>
      </c>
      <c r="EKT19" s="64">
        <v>293</v>
      </c>
      <c r="EKU19" s="64">
        <f t="shared" si="1144"/>
        <v>28955</v>
      </c>
      <c r="EKV19" s="68">
        <f t="shared" si="1145"/>
        <v>4825.833333333333</v>
      </c>
      <c r="EKW19" s="48">
        <v>4274</v>
      </c>
      <c r="EKX19" s="49">
        <v>10406</v>
      </c>
      <c r="EKY19" s="49">
        <v>6369</v>
      </c>
      <c r="EKZ19" s="49">
        <v>6400</v>
      </c>
      <c r="ELA19" s="49">
        <v>6098</v>
      </c>
      <c r="ELB19" s="49">
        <v>1709</v>
      </c>
      <c r="ELC19" s="64">
        <f t="shared" si="1146"/>
        <v>35256</v>
      </c>
      <c r="ELD19" s="68">
        <f t="shared" si="1147"/>
        <v>5876</v>
      </c>
      <c r="ELE19" s="63">
        <v>2563</v>
      </c>
      <c r="ELF19" s="64">
        <v>11580</v>
      </c>
      <c r="ELG19" s="64">
        <v>4984</v>
      </c>
      <c r="ELH19" s="64">
        <v>11972</v>
      </c>
      <c r="ELI19" s="64">
        <v>4432</v>
      </c>
      <c r="ELJ19" s="64">
        <v>2553</v>
      </c>
      <c r="ELK19" s="64">
        <f t="shared" si="1148"/>
        <v>38084</v>
      </c>
      <c r="ELL19" s="184">
        <f t="shared" si="1149"/>
        <v>6347.333333333333</v>
      </c>
      <c r="ELM19" s="665"/>
      <c r="ELN19" s="244">
        <v>6116</v>
      </c>
      <c r="ELO19" s="64">
        <v>5539</v>
      </c>
      <c r="ELP19" s="64">
        <v>2689</v>
      </c>
      <c r="ELQ19" s="64">
        <v>0</v>
      </c>
      <c r="ELR19" s="64">
        <v>2790</v>
      </c>
      <c r="ELS19" s="211">
        <v>1055</v>
      </c>
      <c r="ELT19" s="671">
        <f t="shared" si="1150"/>
        <v>18189</v>
      </c>
      <c r="ELU19" s="211">
        <f t="shared" si="1151"/>
        <v>3031.5</v>
      </c>
      <c r="ELV19" s="244">
        <v>5592</v>
      </c>
      <c r="ELW19" s="64">
        <v>3377</v>
      </c>
      <c r="ELX19" s="64">
        <v>2054</v>
      </c>
      <c r="ELY19" s="64">
        <v>2797</v>
      </c>
      <c r="ELZ19" s="64">
        <v>2171</v>
      </c>
      <c r="EMA19" s="64">
        <v>1600</v>
      </c>
      <c r="EMB19" s="64">
        <f t="shared" si="1152"/>
        <v>17591</v>
      </c>
      <c r="EMC19" s="211">
        <f t="shared" si="1153"/>
        <v>2931.8333333333335</v>
      </c>
      <c r="EMD19" s="244">
        <v>2801</v>
      </c>
      <c r="EME19" s="64">
        <v>8040</v>
      </c>
      <c r="EMF19" s="64">
        <v>7671</v>
      </c>
      <c r="EMG19" s="64">
        <v>6345</v>
      </c>
      <c r="EMH19" s="64">
        <v>6478</v>
      </c>
      <c r="EMI19" s="64">
        <v>1729</v>
      </c>
      <c r="EMJ19" s="64">
        <f t="shared" si="1154"/>
        <v>33064</v>
      </c>
      <c r="EMK19" s="211">
        <f t="shared" si="1155"/>
        <v>5510.666666666667</v>
      </c>
      <c r="EML19" s="244">
        <v>5847</v>
      </c>
      <c r="EMM19" s="64">
        <v>6915</v>
      </c>
      <c r="EMN19" s="64">
        <v>2583</v>
      </c>
      <c r="EMO19" s="64">
        <v>1939</v>
      </c>
      <c r="EMP19" s="64">
        <v>1562</v>
      </c>
      <c r="EMQ19" s="64">
        <v>5310</v>
      </c>
      <c r="EMR19" s="64">
        <f t="shared" si="1156"/>
        <v>24156</v>
      </c>
      <c r="EMS19" s="211">
        <f t="shared" si="1157"/>
        <v>4026</v>
      </c>
      <c r="EMT19" s="195">
        <v>6893</v>
      </c>
      <c r="EMU19" s="49">
        <v>3453</v>
      </c>
      <c r="EMV19" s="49">
        <v>4921</v>
      </c>
      <c r="EMW19" s="49">
        <v>7084</v>
      </c>
      <c r="EMX19" s="49">
        <v>1096</v>
      </c>
      <c r="EMY19" s="49">
        <v>4101</v>
      </c>
      <c r="EMZ19" s="64">
        <f t="shared" si="1158"/>
        <v>27548</v>
      </c>
      <c r="ENA19" s="211">
        <f t="shared" si="1159"/>
        <v>4591.333333333333</v>
      </c>
      <c r="ENB19" s="244">
        <v>3316</v>
      </c>
      <c r="ENC19" s="64">
        <v>1672</v>
      </c>
      <c r="END19" s="64">
        <v>2508</v>
      </c>
      <c r="ENE19" s="64">
        <v>3402</v>
      </c>
      <c r="ENF19" s="64">
        <v>1278</v>
      </c>
      <c r="ENG19" s="64">
        <v>864</v>
      </c>
      <c r="ENH19" s="64">
        <f t="shared" si="1160"/>
        <v>13040</v>
      </c>
      <c r="ENI19" s="211">
        <f t="shared" si="1161"/>
        <v>2173.3333333333335</v>
      </c>
      <c r="ENJ19" s="195">
        <v>3237</v>
      </c>
      <c r="ENK19" s="49">
        <v>4614</v>
      </c>
      <c r="ENL19" s="49">
        <v>6884</v>
      </c>
      <c r="ENM19" s="49">
        <v>2164</v>
      </c>
      <c r="ENN19" s="49">
        <v>4989</v>
      </c>
      <c r="ENO19" s="49">
        <v>3467</v>
      </c>
      <c r="ENP19" s="64">
        <f t="shared" si="1162"/>
        <v>25355</v>
      </c>
      <c r="ENQ19" s="211">
        <f t="shared" si="1163"/>
        <v>4225.833333333333</v>
      </c>
      <c r="ENR19" s="244">
        <v>4927</v>
      </c>
      <c r="ENS19" s="64">
        <v>3374</v>
      </c>
      <c r="ENT19" s="64">
        <v>8284</v>
      </c>
      <c r="ENU19" s="64">
        <v>5547</v>
      </c>
      <c r="ENV19" s="64">
        <v>6060</v>
      </c>
      <c r="ENW19" s="64">
        <v>3997</v>
      </c>
      <c r="ENX19" s="64">
        <f t="shared" si="1164"/>
        <v>32189</v>
      </c>
      <c r="ENY19" s="211">
        <f t="shared" si="1165"/>
        <v>5364.833333333333</v>
      </c>
      <c r="ENZ19" s="244">
        <f>SUMIF(SUMPK!$B:$B,$B:$B,SUMPK!$O:$O)</f>
        <v>2700</v>
      </c>
      <c r="EOA19" s="64">
        <v>1443</v>
      </c>
      <c r="EOB19" s="64">
        <v>4739</v>
      </c>
      <c r="EOC19" s="64">
        <v>3521</v>
      </c>
      <c r="EOD19" s="64">
        <v>7062</v>
      </c>
      <c r="EOE19" s="64">
        <v>3082</v>
      </c>
      <c r="EOF19" s="64">
        <f t="shared" si="1166"/>
        <v>22547</v>
      </c>
      <c r="EOG19" s="211">
        <f t="shared" si="1167"/>
        <v>3757.8333333333335</v>
      </c>
      <c r="EOH19" s="244">
        <v>1843</v>
      </c>
      <c r="EOI19" s="64">
        <v>435</v>
      </c>
      <c r="EOJ19" s="64">
        <v>1767</v>
      </c>
      <c r="EOK19" s="64">
        <v>7296</v>
      </c>
      <c r="EOL19" s="64">
        <v>4931</v>
      </c>
      <c r="EOM19" s="64">
        <v>3073</v>
      </c>
      <c r="EON19" s="64">
        <f t="shared" si="1168"/>
        <v>19345</v>
      </c>
      <c r="EOO19" s="211">
        <f t="shared" si="1169"/>
        <v>3224.1666666666665</v>
      </c>
      <c r="EOP19" s="244">
        <v>1390</v>
      </c>
      <c r="EOQ19" s="64">
        <v>7692</v>
      </c>
      <c r="EOR19" s="64">
        <v>3758</v>
      </c>
      <c r="EOS19" s="64">
        <v>4219</v>
      </c>
      <c r="EOT19" s="64">
        <v>4379</v>
      </c>
      <c r="EOU19" s="64"/>
      <c r="EOV19" s="64">
        <f t="shared" si="1170"/>
        <v>21438</v>
      </c>
      <c r="EOW19" s="211">
        <f t="shared" si="1171"/>
        <v>3573</v>
      </c>
      <c r="EOX19" s="244">
        <v>4086</v>
      </c>
      <c r="EOY19" s="64">
        <v>5121</v>
      </c>
      <c r="EOZ19" s="64">
        <v>2887</v>
      </c>
      <c r="EPA19" s="64">
        <v>4666</v>
      </c>
      <c r="EPB19" s="64">
        <v>7142</v>
      </c>
      <c r="EPC19" s="64">
        <v>5537</v>
      </c>
      <c r="EPD19" s="64">
        <f t="shared" si="1172"/>
        <v>29439</v>
      </c>
      <c r="EPE19" s="211">
        <f t="shared" si="1173"/>
        <v>4906.5</v>
      </c>
      <c r="EPF19" s="244">
        <v>4372</v>
      </c>
      <c r="EPG19" s="64">
        <v>3071</v>
      </c>
      <c r="EPH19" s="64">
        <v>3376</v>
      </c>
      <c r="EPI19" s="64">
        <v>10453</v>
      </c>
      <c r="EPJ19" s="64">
        <v>6791</v>
      </c>
      <c r="EPK19" s="64">
        <v>8108</v>
      </c>
      <c r="EPL19" s="64">
        <f t="shared" si="1174"/>
        <v>36171</v>
      </c>
      <c r="EPM19" s="211">
        <f t="shared" si="1175"/>
        <v>6028.5</v>
      </c>
      <c r="EPN19" s="195">
        <v>3662</v>
      </c>
      <c r="EPO19" s="49">
        <v>9593</v>
      </c>
      <c r="EPP19" s="49">
        <v>5983</v>
      </c>
      <c r="EPQ19" s="49">
        <v>8809</v>
      </c>
      <c r="EPR19" s="49">
        <v>2439</v>
      </c>
      <c r="EPS19" s="49">
        <v>3248</v>
      </c>
      <c r="EPT19" s="64">
        <f t="shared" si="1176"/>
        <v>33734</v>
      </c>
      <c r="EPU19" s="211">
        <f t="shared" si="1177"/>
        <v>5622.333333333333</v>
      </c>
      <c r="EPV19" s="244">
        <v>2301</v>
      </c>
      <c r="EPW19" s="64">
        <v>4993</v>
      </c>
      <c r="EPX19" s="64">
        <v>3548</v>
      </c>
      <c r="EPY19" s="64">
        <v>3616</v>
      </c>
      <c r="EPZ19" s="64">
        <v>6540</v>
      </c>
      <c r="EQA19" s="64">
        <v>5561</v>
      </c>
      <c r="EQB19" s="64">
        <f t="shared" si="1178"/>
        <v>26559</v>
      </c>
      <c r="EQC19" s="211">
        <f t="shared" si="1179"/>
        <v>4426.5</v>
      </c>
      <c r="EQD19" s="195">
        <v>4804</v>
      </c>
      <c r="EQE19" s="49">
        <v>1662</v>
      </c>
      <c r="EQF19" s="49">
        <v>5060</v>
      </c>
      <c r="EQG19" s="49">
        <v>4419</v>
      </c>
      <c r="EQH19" s="49">
        <v>5742</v>
      </c>
      <c r="EQI19" s="49">
        <v>4140</v>
      </c>
      <c r="EQJ19" s="64">
        <f t="shared" si="1180"/>
        <v>25827</v>
      </c>
      <c r="EQK19" s="211">
        <f t="shared" si="1181"/>
        <v>4304.5</v>
      </c>
      <c r="EQL19" s="244">
        <v>1568</v>
      </c>
      <c r="EQM19" s="64">
        <v>5578</v>
      </c>
      <c r="EQN19" s="64">
        <v>7384</v>
      </c>
      <c r="EQO19" s="64">
        <v>5557</v>
      </c>
      <c r="EQP19" s="64">
        <v>3258</v>
      </c>
      <c r="EQQ19" s="64">
        <v>5597</v>
      </c>
      <c r="EQR19" s="64">
        <f t="shared" si="1182"/>
        <v>28942</v>
      </c>
      <c r="EQS19" s="211">
        <f t="shared" si="1183"/>
        <v>4823.666666666667</v>
      </c>
      <c r="EQT19" s="244">
        <v>11858</v>
      </c>
      <c r="EQU19" s="64">
        <v>4836</v>
      </c>
      <c r="EQV19" s="64">
        <v>7131</v>
      </c>
      <c r="EQW19" s="64">
        <v>7524</v>
      </c>
      <c r="EQX19" s="64">
        <v>3510</v>
      </c>
      <c r="EQY19" s="64">
        <v>5673</v>
      </c>
      <c r="EQZ19" s="64">
        <f t="shared" si="1184"/>
        <v>40532</v>
      </c>
      <c r="ERA19" s="211">
        <f t="shared" si="1185"/>
        <v>6755.333333333333</v>
      </c>
      <c r="ERB19" s="195">
        <v>3746</v>
      </c>
      <c r="ERC19" s="49">
        <v>4791</v>
      </c>
      <c r="ERD19" s="49">
        <v>8042</v>
      </c>
      <c r="ERE19" s="49">
        <v>4154</v>
      </c>
      <c r="ERF19" s="49">
        <v>10599</v>
      </c>
      <c r="ERG19" s="49">
        <v>3742</v>
      </c>
      <c r="ERH19" s="64">
        <f t="shared" si="1186"/>
        <v>35074</v>
      </c>
      <c r="ERI19" s="211">
        <f t="shared" si="1187"/>
        <v>5845.666666666667</v>
      </c>
      <c r="ERJ19" s="195">
        <v>4261</v>
      </c>
      <c r="ERK19" s="49">
        <v>0</v>
      </c>
      <c r="ERL19" s="49">
        <v>5940</v>
      </c>
      <c r="ERM19" s="49">
        <v>5973</v>
      </c>
      <c r="ERN19" s="49">
        <v>6202</v>
      </c>
      <c r="ERO19" s="49">
        <v>7133</v>
      </c>
      <c r="ERP19" s="64">
        <f t="shared" si="1188"/>
        <v>29509</v>
      </c>
      <c r="ERQ19" s="211">
        <f t="shared" si="1189"/>
        <v>4918.166666666667</v>
      </c>
      <c r="ERR19" s="195">
        <v>398</v>
      </c>
      <c r="ERS19" s="49">
        <v>6856</v>
      </c>
      <c r="ERT19" s="49">
        <v>6259</v>
      </c>
      <c r="ERU19" s="49">
        <v>6254</v>
      </c>
      <c r="ERV19" s="49">
        <v>4642</v>
      </c>
      <c r="ERW19" s="49">
        <v>4673</v>
      </c>
      <c r="ERX19" s="64">
        <f t="shared" si="1190"/>
        <v>29082</v>
      </c>
      <c r="ERY19" s="211">
        <f t="shared" si="1191"/>
        <v>4847</v>
      </c>
      <c r="ERZ19" s="195">
        <v>10011</v>
      </c>
      <c r="ESA19" s="49">
        <v>3255</v>
      </c>
      <c r="ESB19" s="49">
        <v>6389</v>
      </c>
      <c r="ESC19" s="49">
        <v>4860</v>
      </c>
      <c r="ESD19" s="49">
        <v>9842</v>
      </c>
      <c r="ESE19" s="49">
        <v>5026</v>
      </c>
      <c r="ESF19" s="64">
        <f t="shared" si="1192"/>
        <v>39383</v>
      </c>
      <c r="ESG19" s="211">
        <f t="shared" si="1193"/>
        <v>6563.833333333333</v>
      </c>
      <c r="ESH19" s="195">
        <v>3982</v>
      </c>
      <c r="ESI19" s="49">
        <v>5903</v>
      </c>
      <c r="ESJ19" s="49">
        <v>3900</v>
      </c>
      <c r="ESK19" s="49">
        <v>6588</v>
      </c>
      <c r="ESL19" s="49">
        <v>14036</v>
      </c>
      <c r="ESM19" s="49">
        <v>3297</v>
      </c>
      <c r="ESN19" s="64">
        <f t="shared" si="1194"/>
        <v>37706</v>
      </c>
      <c r="ESO19" s="211">
        <f t="shared" si="1195"/>
        <v>6284.333333333333</v>
      </c>
      <c r="ESP19" s="195">
        <v>0</v>
      </c>
      <c r="ESQ19" s="49">
        <v>7398</v>
      </c>
      <c r="ESR19" s="49">
        <v>4465</v>
      </c>
      <c r="ESS19" s="49">
        <v>7037</v>
      </c>
      <c r="EST19" s="49">
        <v>8506</v>
      </c>
      <c r="ESU19" s="49">
        <v>8914</v>
      </c>
      <c r="ESV19" s="64">
        <f t="shared" si="1196"/>
        <v>36320</v>
      </c>
      <c r="ESW19" s="211">
        <f t="shared" si="1197"/>
        <v>6053.333333333333</v>
      </c>
      <c r="ESX19" s="346">
        <v>5776</v>
      </c>
      <c r="ESY19" s="343">
        <v>2077</v>
      </c>
      <c r="ESZ19" s="343">
        <v>5304</v>
      </c>
      <c r="ETA19" s="343">
        <v>9070</v>
      </c>
      <c r="ETB19" s="343">
        <v>3888</v>
      </c>
      <c r="ETC19" s="343">
        <v>5718</v>
      </c>
      <c r="ETD19" s="322">
        <f t="shared" si="1198"/>
        <v>31833</v>
      </c>
      <c r="ETE19" s="736">
        <f t="shared" si="1199"/>
        <v>5305.5</v>
      </c>
      <c r="ETF19" s="458">
        <v>3732</v>
      </c>
      <c r="ETG19" s="83">
        <v>2268</v>
      </c>
      <c r="ETH19" s="83">
        <v>3564</v>
      </c>
      <c r="ETI19" s="83">
        <v>10962</v>
      </c>
      <c r="ETJ19" s="83">
        <v>8933</v>
      </c>
      <c r="ETK19" s="83">
        <v>3963</v>
      </c>
      <c r="ETL19" s="64">
        <f t="shared" si="1200"/>
        <v>33422</v>
      </c>
      <c r="ETM19" s="211">
        <f t="shared" si="1201"/>
        <v>5570.333333333333</v>
      </c>
      <c r="ETN19" s="195">
        <v>427</v>
      </c>
      <c r="ETO19" s="49">
        <v>2052</v>
      </c>
      <c r="ETP19" s="49">
        <v>7648</v>
      </c>
      <c r="ETQ19" s="49">
        <v>7003</v>
      </c>
      <c r="ETR19" s="49">
        <v>374</v>
      </c>
      <c r="ETS19" s="49">
        <v>1677</v>
      </c>
      <c r="ETT19" s="808">
        <f t="shared" si="1202"/>
        <v>19181</v>
      </c>
      <c r="ETU19" s="211">
        <f t="shared" si="1203"/>
        <v>3196.8333333333335</v>
      </c>
      <c r="ETV19" s="195">
        <v>4299</v>
      </c>
      <c r="ETW19" s="49">
        <v>0</v>
      </c>
      <c r="ETX19" s="49">
        <v>8201</v>
      </c>
      <c r="ETY19" s="49">
        <v>4091</v>
      </c>
      <c r="ETZ19" s="49">
        <v>1796</v>
      </c>
      <c r="EUA19" s="49">
        <v>6596</v>
      </c>
      <c r="EUB19" s="808">
        <f t="shared" si="1204"/>
        <v>24983</v>
      </c>
      <c r="EUC19" s="211">
        <f t="shared" si="1205"/>
        <v>4163.833333333333</v>
      </c>
      <c r="EUD19" s="829">
        <v>2364</v>
      </c>
      <c r="EUE19" s="49">
        <v>2882</v>
      </c>
      <c r="EUF19" s="49">
        <v>5017</v>
      </c>
      <c r="EUG19" s="49">
        <v>7545</v>
      </c>
      <c r="EUH19" s="49">
        <v>1246</v>
      </c>
      <c r="EUI19" s="830">
        <v>4127</v>
      </c>
      <c r="EUJ19" s="826">
        <f t="shared" si="1206"/>
        <v>23181</v>
      </c>
      <c r="EUK19" s="211">
        <f t="shared" si="1207"/>
        <v>3863.5</v>
      </c>
      <c r="EUL19" s="458">
        <v>12957</v>
      </c>
      <c r="EUM19" s="83">
        <v>5306</v>
      </c>
      <c r="EUN19" s="83">
        <v>4021</v>
      </c>
      <c r="EUO19" s="83">
        <v>4619</v>
      </c>
      <c r="EUP19" s="83">
        <v>10592</v>
      </c>
      <c r="EUQ19" s="83">
        <v>2726</v>
      </c>
      <c r="EUR19" s="808">
        <f t="shared" si="1208"/>
        <v>40221</v>
      </c>
      <c r="EUS19" s="211">
        <f t="shared" si="1209"/>
        <v>6703.5</v>
      </c>
      <c r="EUT19" s="458">
        <v>7848</v>
      </c>
      <c r="EUU19" s="83">
        <v>3356</v>
      </c>
      <c r="EUV19" s="83">
        <v>8866</v>
      </c>
      <c r="EUW19" s="83">
        <v>4227</v>
      </c>
      <c r="EUX19" s="83">
        <v>1138</v>
      </c>
      <c r="EUY19" s="83">
        <v>764</v>
      </c>
      <c r="EUZ19" s="808">
        <f t="shared" si="1210"/>
        <v>26199</v>
      </c>
      <c r="EVA19" s="211">
        <f t="shared" si="1211"/>
        <v>4366.5</v>
      </c>
      <c r="EVB19" s="195">
        <v>3084</v>
      </c>
      <c r="EVC19" s="49">
        <v>4060</v>
      </c>
      <c r="EVD19" s="49">
        <v>7901</v>
      </c>
      <c r="EVE19" s="49">
        <v>5133</v>
      </c>
      <c r="EVF19" s="49">
        <v>6770</v>
      </c>
      <c r="EVG19" s="49">
        <v>5996</v>
      </c>
      <c r="EVH19" s="808">
        <f t="shared" si="1212"/>
        <v>32944</v>
      </c>
      <c r="EVI19" s="211">
        <f t="shared" si="1213"/>
        <v>5490.666666666667</v>
      </c>
      <c r="EVJ19" s="195">
        <v>1969</v>
      </c>
      <c r="EVK19" s="49">
        <v>2441</v>
      </c>
      <c r="EVL19" s="49">
        <v>849</v>
      </c>
      <c r="EVM19" s="49">
        <v>7873</v>
      </c>
      <c r="EVN19" s="49">
        <v>2572</v>
      </c>
      <c r="EVO19" s="49">
        <v>2260</v>
      </c>
      <c r="EVP19" s="808">
        <f t="shared" si="1214"/>
        <v>17964</v>
      </c>
      <c r="EVQ19" s="211">
        <f t="shared" si="1215"/>
        <v>2994</v>
      </c>
      <c r="EVR19" s="195">
        <v>8198</v>
      </c>
      <c r="EVS19" s="49">
        <v>6775</v>
      </c>
      <c r="EVT19" s="49">
        <v>5207</v>
      </c>
      <c r="EVU19" s="49">
        <v>3834</v>
      </c>
      <c r="EVV19" s="49">
        <v>2162</v>
      </c>
      <c r="EVW19" s="49">
        <v>2153</v>
      </c>
      <c r="EVX19" s="808">
        <f t="shared" si="1216"/>
        <v>28329</v>
      </c>
      <c r="EVY19" s="211">
        <f t="shared" si="1217"/>
        <v>4721.5</v>
      </c>
      <c r="EVZ19" s="195">
        <v>1470</v>
      </c>
      <c r="EWA19" s="49">
        <v>3407</v>
      </c>
      <c r="EWB19" s="49">
        <v>731</v>
      </c>
      <c r="EWC19" s="49">
        <v>4109</v>
      </c>
      <c r="EWD19" s="49">
        <v>2106</v>
      </c>
      <c r="EWE19" s="49">
        <v>3839</v>
      </c>
      <c r="EWF19" s="808">
        <f t="shared" si="1218"/>
        <v>15662</v>
      </c>
      <c r="EWG19" s="211">
        <f t="shared" si="1219"/>
        <v>2610.3333333333335</v>
      </c>
      <c r="EWH19" s="195">
        <v>5490</v>
      </c>
      <c r="EWI19" s="49">
        <v>5750</v>
      </c>
      <c r="EWJ19" s="49">
        <v>4971</v>
      </c>
      <c r="EWK19" s="49">
        <v>5839</v>
      </c>
      <c r="EWL19" s="49">
        <v>6516</v>
      </c>
      <c r="EWM19" s="49">
        <v>5767</v>
      </c>
      <c r="EWN19" s="808">
        <f t="shared" si="1220"/>
        <v>34333</v>
      </c>
      <c r="EWO19" s="211">
        <f t="shared" si="1221"/>
        <v>5722.166666666667</v>
      </c>
      <c r="EWP19" s="195">
        <v>7048</v>
      </c>
      <c r="EWQ19" s="49">
        <v>9393</v>
      </c>
      <c r="EWR19" s="49">
        <v>5281</v>
      </c>
      <c r="EWS19" s="49">
        <v>9074</v>
      </c>
      <c r="EWT19" s="49">
        <v>1865</v>
      </c>
      <c r="EWU19" s="49">
        <v>4524</v>
      </c>
      <c r="EWV19" s="808">
        <f t="shared" si="1222"/>
        <v>37185</v>
      </c>
      <c r="EWW19" s="211">
        <f t="shared" si="1223"/>
        <v>6197.5</v>
      </c>
      <c r="EWX19" s="244">
        <v>995</v>
      </c>
      <c r="EWY19" s="64">
        <v>3526</v>
      </c>
      <c r="EWZ19" s="64">
        <v>7410</v>
      </c>
      <c r="EXA19" s="64">
        <v>7410</v>
      </c>
      <c r="EXB19" s="64">
        <v>1657</v>
      </c>
      <c r="EXC19" s="64">
        <v>7713</v>
      </c>
      <c r="EXD19" s="808">
        <f t="shared" si="1224"/>
        <v>28711</v>
      </c>
      <c r="EXE19" s="211">
        <f t="shared" si="1225"/>
        <v>4785.166666666667</v>
      </c>
      <c r="EXF19" s="195">
        <v>3803</v>
      </c>
      <c r="EXG19" s="49">
        <v>4201</v>
      </c>
      <c r="EXH19" s="49">
        <v>4556</v>
      </c>
      <c r="EXI19" s="49">
        <v>5186</v>
      </c>
      <c r="EXJ19" s="49">
        <v>365</v>
      </c>
      <c r="EXK19" s="49">
        <v>1707</v>
      </c>
      <c r="EXL19" s="808">
        <f t="shared" si="1226"/>
        <v>19818</v>
      </c>
      <c r="EXM19" s="211">
        <f t="shared" si="1227"/>
        <v>3303</v>
      </c>
      <c r="EXN19" s="244">
        <v>6018</v>
      </c>
      <c r="EXO19" s="64">
        <v>9527</v>
      </c>
      <c r="EXP19" s="64">
        <v>13100</v>
      </c>
      <c r="EXQ19" s="64">
        <v>2190</v>
      </c>
      <c r="EXR19" s="64">
        <v>3081</v>
      </c>
      <c r="EXS19" s="64"/>
      <c r="EXT19" s="808">
        <f t="shared" si="1228"/>
        <v>33916</v>
      </c>
      <c r="EXU19" s="211">
        <f t="shared" si="1229"/>
        <v>5652.666666666667</v>
      </c>
      <c r="EXV19" s="195">
        <v>104</v>
      </c>
      <c r="EXW19" s="49">
        <v>5480</v>
      </c>
      <c r="EXX19" s="49">
        <v>6760</v>
      </c>
      <c r="EXY19" s="49">
        <v>3645</v>
      </c>
      <c r="EXZ19" s="49">
        <v>1244</v>
      </c>
      <c r="EYA19" s="49">
        <v>6702</v>
      </c>
      <c r="EYB19" s="808">
        <f t="shared" si="1230"/>
        <v>23935</v>
      </c>
      <c r="EYC19" s="211">
        <f t="shared" si="1231"/>
        <v>3989.1666666666665</v>
      </c>
      <c r="EYD19" s="458">
        <v>5477</v>
      </c>
      <c r="EYE19" s="83">
        <v>7843</v>
      </c>
      <c r="EYF19" s="83">
        <v>4965</v>
      </c>
      <c r="EYG19" s="83">
        <v>7306</v>
      </c>
      <c r="EYH19" s="83">
        <v>2115</v>
      </c>
      <c r="EYI19" s="83">
        <v>4211</v>
      </c>
      <c r="EYJ19" s="808">
        <f t="shared" si="1232"/>
        <v>31917</v>
      </c>
      <c r="EYK19" s="211">
        <f t="shared" si="1233"/>
        <v>5319.5</v>
      </c>
      <c r="EYL19" s="195">
        <v>13558</v>
      </c>
      <c r="EYM19" s="49">
        <v>6304</v>
      </c>
      <c r="EYN19" s="49">
        <v>10170</v>
      </c>
      <c r="EYO19" s="49">
        <v>8706</v>
      </c>
      <c r="EYP19" s="49">
        <v>4551</v>
      </c>
      <c r="EYQ19" s="49">
        <v>1591</v>
      </c>
      <c r="EYR19" s="808">
        <f t="shared" si="1234"/>
        <v>44880</v>
      </c>
      <c r="EYS19" s="211">
        <f t="shared" si="1235"/>
        <v>7480</v>
      </c>
      <c r="EYT19" s="195">
        <v>96</v>
      </c>
      <c r="EYU19" s="49">
        <v>7281</v>
      </c>
      <c r="EYV19" s="49">
        <v>1058</v>
      </c>
      <c r="EYW19" s="49">
        <v>7832</v>
      </c>
      <c r="EYX19" s="49">
        <v>0</v>
      </c>
      <c r="EYY19" s="49">
        <v>5128</v>
      </c>
      <c r="EYZ19" s="808">
        <f t="shared" si="1236"/>
        <v>21395</v>
      </c>
      <c r="EZA19" s="211">
        <f t="shared" si="1237"/>
        <v>3565.8333333333335</v>
      </c>
      <c r="EZB19" s="195">
        <v>9832</v>
      </c>
      <c r="EZC19" s="49">
        <v>3756</v>
      </c>
      <c r="EZD19" s="49">
        <v>4590</v>
      </c>
      <c r="EZE19" s="49">
        <v>1739</v>
      </c>
      <c r="EZF19" s="49">
        <v>5775</v>
      </c>
      <c r="EZG19" s="49">
        <v>7612</v>
      </c>
      <c r="EZH19" s="808">
        <f t="shared" si="1238"/>
        <v>33304</v>
      </c>
      <c r="EZI19" s="211">
        <f t="shared" si="1239"/>
        <v>5550.666666666667</v>
      </c>
      <c r="EZJ19" s="195">
        <v>5731</v>
      </c>
      <c r="EZK19" s="49">
        <v>6051</v>
      </c>
      <c r="EZL19" s="49">
        <v>13373</v>
      </c>
      <c r="EZM19" s="49">
        <v>5042</v>
      </c>
      <c r="EZN19" s="49">
        <v>9230</v>
      </c>
      <c r="EZO19" s="49">
        <v>1583</v>
      </c>
      <c r="EZP19" s="872">
        <f t="shared" si="1240"/>
        <v>41010</v>
      </c>
      <c r="EZQ19" s="873">
        <f t="shared" si="1241"/>
        <v>6835</v>
      </c>
      <c r="EZR19" s="195">
        <v>1626</v>
      </c>
      <c r="EZS19" s="49">
        <v>5610</v>
      </c>
      <c r="EZT19" s="49">
        <v>8460</v>
      </c>
      <c r="EZU19" s="49">
        <v>5494</v>
      </c>
      <c r="EZV19" s="49">
        <v>6304</v>
      </c>
      <c r="EZW19" s="49">
        <v>8426</v>
      </c>
      <c r="EZX19" s="872">
        <f t="shared" si="1242"/>
        <v>35920</v>
      </c>
      <c r="EZY19" s="873">
        <f t="shared" si="1243"/>
        <v>5986.666666666667</v>
      </c>
      <c r="EZZ19" s="195">
        <v>2519</v>
      </c>
      <c r="FAA19" s="49">
        <v>13140</v>
      </c>
      <c r="FAB19" s="49">
        <v>6470</v>
      </c>
      <c r="FAC19" s="49">
        <v>7568</v>
      </c>
      <c r="FAD19" s="49">
        <v>5332</v>
      </c>
      <c r="FAE19" s="49">
        <v>5881</v>
      </c>
      <c r="FAF19" s="872">
        <f t="shared" si="1244"/>
        <v>40910</v>
      </c>
      <c r="FAG19" s="873">
        <f t="shared" si="1245"/>
        <v>6818.333333333333</v>
      </c>
      <c r="FAH19" s="195">
        <v>6661</v>
      </c>
      <c r="FAI19" s="49">
        <v>8764</v>
      </c>
      <c r="FAJ19" s="49">
        <v>7604</v>
      </c>
      <c r="FAK19" s="49">
        <v>5476</v>
      </c>
      <c r="FAL19" s="49">
        <v>4413</v>
      </c>
      <c r="FAM19" s="49">
        <v>12614</v>
      </c>
      <c r="FAN19" s="872">
        <f t="shared" si="1246"/>
        <v>45532</v>
      </c>
      <c r="FAO19" s="873">
        <f t="shared" si="1247"/>
        <v>7588.666666666667</v>
      </c>
      <c r="FAP19" s="195">
        <v>1863</v>
      </c>
      <c r="FAQ19" s="49">
        <v>9669</v>
      </c>
      <c r="FAR19" s="49">
        <v>4459</v>
      </c>
      <c r="FAS19" s="49">
        <v>7112</v>
      </c>
      <c r="FAT19" s="49">
        <v>5869</v>
      </c>
      <c r="FAU19" s="49"/>
      <c r="FAV19" s="872">
        <f t="shared" si="1248"/>
        <v>28972</v>
      </c>
      <c r="FAW19" s="873">
        <f t="shared" si="1249"/>
        <v>4828.666666666667</v>
      </c>
    </row>
    <row r="20" spans="1:4105" ht="15" customHeight="1" x14ac:dyDescent="0.2">
      <c r="A20" s="21">
        <v>14</v>
      </c>
      <c r="B20" s="21" t="s">
        <v>343</v>
      </c>
      <c r="C20" s="275" t="s">
        <v>344</v>
      </c>
      <c r="D20" s="21">
        <v>50</v>
      </c>
      <c r="E20" s="24">
        <v>0</v>
      </c>
      <c r="F20" s="24">
        <v>6027</v>
      </c>
      <c r="G20" s="24"/>
      <c r="H20" s="24"/>
      <c r="I20" s="24"/>
      <c r="J20" s="360">
        <f>SUMIF(SUMPK!$B:$B,$B:$B,SUMPK!$O:$O)</f>
        <v>0</v>
      </c>
      <c r="K20" s="24"/>
      <c r="L20" s="24">
        <f t="shared" ref="L20" si="1259">F20+H20-J20</f>
        <v>6027</v>
      </c>
      <c r="M20" s="24">
        <f t="shared" ref="M20" si="1260">K20+L20</f>
        <v>6027</v>
      </c>
      <c r="N20" s="15">
        <v>2748.6666666666665</v>
      </c>
      <c r="O20" s="276">
        <f t="shared" si="0"/>
        <v>2.1926994906621395</v>
      </c>
      <c r="P20" s="15">
        <v>842.16666666666663</v>
      </c>
      <c r="Q20" s="276">
        <f t="shared" si="571"/>
        <v>42.939244013457355</v>
      </c>
      <c r="R20" s="277">
        <f t="shared" si="572"/>
        <v>1000</v>
      </c>
      <c r="S20" s="222">
        <v>26000</v>
      </c>
      <c r="T20" s="276">
        <f t="shared" si="573"/>
        <v>6.0270000000000001</v>
      </c>
      <c r="U20" s="278"/>
      <c r="V20" s="277">
        <f t="shared" si="1"/>
        <v>6.0270000000000001</v>
      </c>
      <c r="W20" s="279">
        <f t="shared" si="1252"/>
        <v>1</v>
      </c>
      <c r="X20" s="299"/>
      <c r="Y20" s="280"/>
      <c r="Z20" s="280"/>
      <c r="AA20" s="280"/>
      <c r="AB20" s="280"/>
      <c r="AC20" s="662">
        <v>12</v>
      </c>
      <c r="AD20" s="648"/>
      <c r="AE20" s="49"/>
      <c r="AF20" s="49"/>
      <c r="AG20" s="49"/>
      <c r="AH20" s="49"/>
      <c r="AI20" s="49"/>
      <c r="AJ20" s="42"/>
      <c r="AK20" s="43"/>
      <c r="AL20" s="48"/>
      <c r="AM20" s="49"/>
      <c r="AN20" s="49"/>
      <c r="AO20" s="49"/>
      <c r="AP20" s="49"/>
      <c r="AQ20" s="49"/>
      <c r="AR20" s="42"/>
      <c r="AS20" s="43"/>
      <c r="AT20" s="48"/>
      <c r="AU20" s="49"/>
      <c r="AV20" s="49"/>
      <c r="AW20" s="49"/>
      <c r="AX20" s="49"/>
      <c r="AY20" s="49"/>
      <c r="AZ20" s="42"/>
      <c r="BA20" s="43"/>
      <c r="BB20" s="48"/>
      <c r="BC20" s="49"/>
      <c r="BD20" s="49"/>
      <c r="BE20" s="49"/>
      <c r="BF20" s="49"/>
      <c r="BG20" s="49"/>
      <c r="BH20" s="42"/>
      <c r="BI20" s="43"/>
      <c r="BJ20" s="48"/>
      <c r="BK20" s="49"/>
      <c r="BL20" s="49"/>
      <c r="BM20" s="49"/>
      <c r="BN20" s="49"/>
      <c r="BO20" s="49"/>
      <c r="BP20" s="42"/>
      <c r="BQ20" s="43"/>
      <c r="BR20" s="48"/>
      <c r="BS20" s="49"/>
      <c r="BT20" s="49"/>
      <c r="BU20" s="49"/>
      <c r="BV20" s="49"/>
      <c r="BW20" s="49"/>
      <c r="BX20" s="42"/>
      <c r="BY20" s="43"/>
      <c r="BZ20" s="48"/>
      <c r="CA20" s="49"/>
      <c r="CB20" s="49"/>
      <c r="CC20" s="49"/>
      <c r="CD20" s="49"/>
      <c r="CE20" s="49"/>
      <c r="CF20" s="42"/>
      <c r="CG20" s="43"/>
      <c r="CH20" s="63"/>
      <c r="CI20" s="64"/>
      <c r="CJ20" s="64"/>
      <c r="CK20" s="64"/>
      <c r="CL20" s="64"/>
      <c r="CM20" s="64"/>
      <c r="CN20" s="42"/>
      <c r="CO20" s="43"/>
      <c r="CP20" s="48"/>
      <c r="CQ20" s="49"/>
      <c r="CR20" s="49"/>
      <c r="CS20" s="49"/>
      <c r="CT20" s="49"/>
      <c r="CU20" s="49"/>
      <c r="CV20" s="42"/>
      <c r="CW20" s="43"/>
      <c r="CX20" s="22"/>
      <c r="CY20" s="49"/>
      <c r="CZ20" s="49"/>
      <c r="DA20" s="49"/>
      <c r="DB20" s="49"/>
      <c r="DC20" s="49"/>
      <c r="DD20" s="42"/>
      <c r="DE20" s="43"/>
      <c r="DF20" s="48"/>
      <c r="DG20" s="49"/>
      <c r="DH20" s="49"/>
      <c r="DI20" s="49"/>
      <c r="DJ20" s="49"/>
      <c r="DK20" s="49"/>
      <c r="DL20" s="42"/>
      <c r="DM20" s="43"/>
      <c r="DN20" s="48"/>
      <c r="DO20" s="49"/>
      <c r="DP20" s="49"/>
      <c r="DQ20" s="49"/>
      <c r="DR20" s="49"/>
      <c r="DS20" s="49"/>
      <c r="DT20" s="42"/>
      <c r="DU20" s="43"/>
      <c r="DV20" s="48"/>
      <c r="DW20" s="49"/>
      <c r="DX20" s="49"/>
      <c r="DY20" s="49"/>
      <c r="DZ20" s="49"/>
      <c r="EA20" s="49"/>
      <c r="EB20" s="42"/>
      <c r="EC20" s="43"/>
      <c r="ED20" s="48"/>
      <c r="EE20" s="49"/>
      <c r="EF20" s="49"/>
      <c r="EG20" s="49"/>
      <c r="EH20" s="49"/>
      <c r="EI20" s="49"/>
      <c r="EJ20" s="42"/>
      <c r="EK20" s="43"/>
      <c r="EL20" s="48"/>
      <c r="EM20" s="49"/>
      <c r="EN20" s="49"/>
      <c r="EO20" s="49"/>
      <c r="EP20" s="49"/>
      <c r="EQ20" s="49"/>
      <c r="ER20" s="42"/>
      <c r="ES20" s="43"/>
      <c r="ET20" s="48"/>
      <c r="EU20" s="49"/>
      <c r="EV20" s="49"/>
      <c r="EW20" s="49"/>
      <c r="EX20" s="49"/>
      <c r="EY20" s="49"/>
      <c r="EZ20" s="42"/>
      <c r="FA20" s="43"/>
      <c r="FB20" s="48"/>
      <c r="FC20" s="49"/>
      <c r="FD20" s="49"/>
      <c r="FE20" s="49"/>
      <c r="FF20" s="49"/>
      <c r="FG20" s="49"/>
      <c r="FH20" s="42"/>
      <c r="FI20" s="43"/>
      <c r="FJ20" s="48"/>
      <c r="FK20" s="49"/>
      <c r="FL20" s="49"/>
      <c r="FM20" s="49"/>
      <c r="FN20" s="49"/>
      <c r="FO20" s="49"/>
      <c r="FP20" s="42"/>
      <c r="FQ20" s="43"/>
      <c r="FR20" s="48"/>
      <c r="FS20" s="49"/>
      <c r="FT20" s="49"/>
      <c r="FU20" s="49"/>
      <c r="FV20" s="49"/>
      <c r="FW20" s="49"/>
      <c r="FX20" s="42"/>
      <c r="FY20" s="43"/>
      <c r="FZ20" s="48"/>
      <c r="GA20" s="49"/>
      <c r="GB20" s="49"/>
      <c r="GC20" s="49"/>
      <c r="GD20" s="49"/>
      <c r="GE20" s="49"/>
      <c r="GF20" s="42"/>
      <c r="GG20" s="43"/>
      <c r="GH20" s="48"/>
      <c r="GI20" s="49"/>
      <c r="GJ20" s="49"/>
      <c r="GK20" s="49"/>
      <c r="GL20" s="49"/>
      <c r="GM20" s="49"/>
      <c r="GN20" s="42"/>
      <c r="GO20" s="43"/>
      <c r="GP20" s="48"/>
      <c r="GQ20" s="49"/>
      <c r="GR20" s="49"/>
      <c r="GS20" s="49"/>
      <c r="GT20" s="49"/>
      <c r="GU20" s="49"/>
      <c r="GV20" s="42"/>
      <c r="GW20" s="43"/>
      <c r="GX20" s="48"/>
      <c r="GY20" s="49"/>
      <c r="GZ20" s="49"/>
      <c r="HA20" s="49"/>
      <c r="HB20" s="49"/>
      <c r="HC20" s="49"/>
      <c r="HD20" s="42"/>
      <c r="HE20" s="43"/>
      <c r="HF20" s="48"/>
      <c r="HG20" s="49"/>
      <c r="HH20" s="49"/>
      <c r="HI20" s="49"/>
      <c r="HJ20" s="49"/>
      <c r="HK20" s="49"/>
      <c r="HL20" s="42"/>
      <c r="HM20" s="43"/>
      <c r="HN20" s="82"/>
      <c r="HO20" s="83"/>
      <c r="HP20" s="83"/>
      <c r="HQ20" s="83"/>
      <c r="HR20" s="83"/>
      <c r="HS20" s="83"/>
      <c r="HT20" s="42"/>
      <c r="HU20" s="43"/>
      <c r="HV20" s="48"/>
      <c r="HW20" s="49"/>
      <c r="HX20" s="49"/>
      <c r="HY20" s="49"/>
      <c r="HZ20" s="49"/>
      <c r="IA20" s="49"/>
      <c r="IB20" s="42"/>
      <c r="IC20" s="43"/>
      <c r="ID20" s="48"/>
      <c r="IE20" s="49"/>
      <c r="IF20" s="49"/>
      <c r="IG20" s="49"/>
      <c r="IH20" s="49"/>
      <c r="II20" s="49"/>
      <c r="IJ20" s="42"/>
      <c r="IK20" s="43"/>
      <c r="IL20" s="48"/>
      <c r="IM20" s="49"/>
      <c r="IN20" s="49"/>
      <c r="IO20" s="49"/>
      <c r="IP20" s="49"/>
      <c r="IQ20" s="49"/>
      <c r="IR20" s="42"/>
      <c r="IS20" s="43"/>
      <c r="IT20" s="48"/>
      <c r="IU20" s="49"/>
      <c r="IV20" s="49"/>
      <c r="IW20" s="49"/>
      <c r="IX20" s="49"/>
      <c r="IY20" s="49"/>
      <c r="IZ20" s="42"/>
      <c r="JA20" s="43"/>
      <c r="JB20" s="48"/>
      <c r="JC20" s="49"/>
      <c r="JD20" s="49"/>
      <c r="JE20" s="49"/>
      <c r="JF20" s="49"/>
      <c r="JG20" s="49"/>
      <c r="JH20" s="42"/>
      <c r="JI20" s="43"/>
      <c r="JJ20" s="48"/>
      <c r="JK20" s="49"/>
      <c r="JL20" s="49"/>
      <c r="JM20" s="49"/>
      <c r="JN20" s="49"/>
      <c r="JO20" s="49"/>
      <c r="JP20" s="42"/>
      <c r="JQ20" s="43"/>
      <c r="JR20" s="48"/>
      <c r="JS20" s="49"/>
      <c r="JT20" s="49"/>
      <c r="JU20" s="49"/>
      <c r="JV20" s="49"/>
      <c r="JW20" s="49"/>
      <c r="JX20" s="42"/>
      <c r="JY20" s="43"/>
      <c r="JZ20" s="48"/>
      <c r="KA20" s="49"/>
      <c r="KB20" s="49"/>
      <c r="KC20" s="49"/>
      <c r="KD20" s="49"/>
      <c r="KE20" s="49"/>
      <c r="KF20" s="42"/>
      <c r="KG20" s="43"/>
      <c r="KH20" s="48"/>
      <c r="KI20" s="49"/>
      <c r="KJ20" s="49"/>
      <c r="KK20" s="49"/>
      <c r="KL20" s="49"/>
      <c r="KM20" s="49"/>
      <c r="KN20" s="42"/>
      <c r="KO20" s="43"/>
      <c r="KP20" s="48"/>
      <c r="KQ20" s="49"/>
      <c r="KR20" s="49"/>
      <c r="KS20" s="49"/>
      <c r="KT20" s="49"/>
      <c r="KU20" s="49"/>
      <c r="KV20" s="42"/>
      <c r="KW20" s="43"/>
      <c r="KX20" s="48"/>
      <c r="KY20" s="49"/>
      <c r="KZ20" s="49"/>
      <c r="LA20" s="49"/>
      <c r="LB20" s="49"/>
      <c r="LC20" s="49"/>
      <c r="LD20" s="42"/>
      <c r="LE20" s="43"/>
      <c r="LF20" s="48"/>
      <c r="LG20" s="49"/>
      <c r="LH20" s="49"/>
      <c r="LI20" s="49"/>
      <c r="LJ20" s="49"/>
      <c r="LK20" s="49"/>
      <c r="LL20" s="42"/>
      <c r="LM20" s="43"/>
      <c r="LN20" s="48"/>
      <c r="LO20" s="49"/>
      <c r="LP20" s="49"/>
      <c r="LQ20" s="49"/>
      <c r="LR20" s="49"/>
      <c r="LS20" s="49"/>
      <c r="LT20" s="42"/>
      <c r="LU20" s="43"/>
      <c r="LV20" s="48"/>
      <c r="LW20" s="49"/>
      <c r="LX20" s="49"/>
      <c r="LY20" s="49"/>
      <c r="LZ20" s="49"/>
      <c r="MA20" s="49"/>
      <c r="MB20" s="42"/>
      <c r="MC20" s="43"/>
      <c r="MD20" s="48"/>
      <c r="ME20" s="49"/>
      <c r="MF20" s="49"/>
      <c r="MG20" s="49"/>
      <c r="MH20" s="49"/>
      <c r="MI20" s="49"/>
      <c r="MJ20" s="42"/>
      <c r="MK20" s="43"/>
      <c r="ML20" s="48"/>
      <c r="MM20" s="49"/>
      <c r="MN20" s="49"/>
      <c r="MO20" s="49"/>
      <c r="MP20" s="49"/>
      <c r="MQ20" s="49"/>
      <c r="MR20" s="42"/>
      <c r="MS20" s="43"/>
      <c r="MT20" s="48"/>
      <c r="MU20" s="49"/>
      <c r="MV20" s="49"/>
      <c r="MW20" s="49"/>
      <c r="MX20" s="49"/>
      <c r="MY20" s="49"/>
      <c r="MZ20" s="42"/>
      <c r="NA20" s="43"/>
      <c r="NB20" s="48"/>
      <c r="NC20" s="49"/>
      <c r="ND20" s="49"/>
      <c r="NE20" s="49"/>
      <c r="NF20" s="49"/>
      <c r="NG20" s="49"/>
      <c r="NH20" s="42"/>
      <c r="NI20" s="43"/>
      <c r="NJ20" s="48"/>
      <c r="NK20" s="49"/>
      <c r="NL20" s="49"/>
      <c r="NM20" s="49"/>
      <c r="NN20" s="49"/>
      <c r="NO20" s="49"/>
      <c r="NP20" s="42"/>
      <c r="NQ20" s="43"/>
      <c r="NR20" s="48"/>
      <c r="NS20" s="49"/>
      <c r="NT20" s="49"/>
      <c r="NU20" s="49"/>
      <c r="NV20" s="49"/>
      <c r="NW20" s="49"/>
      <c r="NX20" s="42"/>
      <c r="NY20" s="43"/>
      <c r="NZ20" s="48"/>
      <c r="OA20" s="49"/>
      <c r="OB20" s="49"/>
      <c r="OC20" s="49"/>
      <c r="OD20" s="49"/>
      <c r="OE20" s="49"/>
      <c r="OF20" s="42"/>
      <c r="OG20" s="43"/>
      <c r="OH20" s="48"/>
      <c r="OI20" s="49"/>
      <c r="OJ20" s="49"/>
      <c r="OK20" s="49"/>
      <c r="OL20" s="49"/>
      <c r="OM20" s="49"/>
      <c r="ON20" s="42"/>
      <c r="OO20" s="43"/>
      <c r="OP20" s="48"/>
      <c r="OQ20" s="49"/>
      <c r="OR20" s="49"/>
      <c r="OS20" s="49"/>
      <c r="OT20" s="49"/>
      <c r="OU20" s="49"/>
      <c r="OV20" s="42"/>
      <c r="OW20" s="43"/>
      <c r="OX20" s="48"/>
      <c r="OY20" s="49"/>
      <c r="OZ20" s="49"/>
      <c r="PA20" s="49"/>
      <c r="PB20" s="49"/>
      <c r="PC20" s="49"/>
      <c r="PD20" s="67"/>
      <c r="PE20" s="68"/>
      <c r="PF20" s="48"/>
      <c r="PG20" s="49"/>
      <c r="PH20" s="49"/>
      <c r="PI20" s="49"/>
      <c r="PJ20" s="49"/>
      <c r="PK20" s="49"/>
      <c r="PL20" s="67"/>
      <c r="PM20" s="68"/>
      <c r="PN20" s="48"/>
      <c r="PO20" s="49"/>
      <c r="PP20" s="49"/>
      <c r="PQ20" s="49"/>
      <c r="PR20" s="49"/>
      <c r="PS20" s="49"/>
      <c r="PT20" s="67"/>
      <c r="PU20" s="68"/>
      <c r="PV20" s="106"/>
      <c r="PW20" s="107"/>
      <c r="PX20" s="107"/>
      <c r="PY20" s="107"/>
      <c r="PZ20" s="107"/>
      <c r="QA20" s="107"/>
      <c r="QB20" s="104"/>
      <c r="QC20" s="112"/>
      <c r="QD20" s="106"/>
      <c r="QE20" s="107"/>
      <c r="QF20" s="107"/>
      <c r="QG20" s="107"/>
      <c r="QH20" s="107"/>
      <c r="QI20" s="107"/>
      <c r="QJ20" s="104"/>
      <c r="QK20" s="105"/>
      <c r="QL20" s="106"/>
      <c r="QM20" s="107"/>
      <c r="QN20" s="107"/>
      <c r="QO20" s="107"/>
      <c r="QP20" s="107"/>
      <c r="QQ20" s="107"/>
      <c r="QR20" s="104"/>
      <c r="QS20" s="105"/>
      <c r="QT20" s="48"/>
      <c r="QU20" s="49"/>
      <c r="QV20" s="49"/>
      <c r="QW20" s="49"/>
      <c r="QX20" s="49"/>
      <c r="QY20" s="49"/>
      <c r="QZ20" s="67"/>
      <c r="RA20" s="68"/>
      <c r="RB20" s="106"/>
      <c r="RC20" s="107"/>
      <c r="RD20" s="107"/>
      <c r="RE20" s="107"/>
      <c r="RF20" s="107"/>
      <c r="RG20" s="107"/>
      <c r="RH20" s="104"/>
      <c r="RI20" s="105"/>
      <c r="RJ20" s="106"/>
      <c r="RK20" s="107"/>
      <c r="RL20" s="107"/>
      <c r="RM20" s="107"/>
      <c r="RN20" s="107"/>
      <c r="RO20" s="107"/>
      <c r="RP20" s="104"/>
      <c r="RQ20" s="105"/>
      <c r="RR20" s="106"/>
      <c r="RS20" s="107"/>
      <c r="RT20" s="107"/>
      <c r="RU20" s="107"/>
      <c r="RV20" s="107"/>
      <c r="RW20" s="107"/>
      <c r="RX20" s="104"/>
      <c r="RY20" s="105"/>
      <c r="RZ20" s="106"/>
      <c r="SA20" s="107"/>
      <c r="SB20" s="107"/>
      <c r="SC20" s="107"/>
      <c r="SD20" s="107"/>
      <c r="SE20" s="107"/>
      <c r="SF20" s="104"/>
      <c r="SG20" s="105"/>
      <c r="SH20" s="106"/>
      <c r="SI20" s="107"/>
      <c r="SJ20" s="107"/>
      <c r="SK20" s="107"/>
      <c r="SL20" s="107"/>
      <c r="SM20" s="107"/>
      <c r="SN20" s="104"/>
      <c r="SO20" s="105"/>
      <c r="SP20" s="106"/>
      <c r="SQ20" s="107"/>
      <c r="SR20" s="107"/>
      <c r="SS20" s="107"/>
      <c r="ST20" s="107"/>
      <c r="SU20" s="107"/>
      <c r="SV20" s="104"/>
      <c r="SW20" s="105"/>
      <c r="SX20" s="106"/>
      <c r="SY20" s="107"/>
      <c r="SZ20" s="107"/>
      <c r="TA20" s="107"/>
      <c r="TB20" s="107"/>
      <c r="TC20" s="107"/>
      <c r="TD20" s="104"/>
      <c r="TE20" s="105"/>
      <c r="TF20" s="106"/>
      <c r="TG20" s="107"/>
      <c r="TH20" s="107"/>
      <c r="TI20" s="107"/>
      <c r="TJ20" s="107"/>
      <c r="TK20" s="107"/>
      <c r="TL20" s="104"/>
      <c r="TM20" s="105"/>
      <c r="TN20" s="48"/>
      <c r="TO20" s="49"/>
      <c r="TP20" s="49"/>
      <c r="TQ20" s="49"/>
      <c r="TR20" s="49"/>
      <c r="TS20" s="49"/>
      <c r="TT20" s="67"/>
      <c r="TU20" s="68"/>
      <c r="TV20" s="54"/>
      <c r="TW20" s="127"/>
      <c r="TX20" s="127"/>
      <c r="TY20" s="127"/>
      <c r="TZ20" s="127"/>
      <c r="UA20" s="127"/>
      <c r="UB20" s="42"/>
      <c r="UC20" s="43"/>
      <c r="UD20" s="106"/>
      <c r="UE20" s="107"/>
      <c r="UF20" s="107"/>
      <c r="UG20" s="107"/>
      <c r="UH20" s="107"/>
      <c r="UI20" s="107"/>
      <c r="UJ20" s="131"/>
      <c r="UK20" s="132"/>
      <c r="UL20" s="106"/>
      <c r="UM20" s="107"/>
      <c r="UN20" s="107"/>
      <c r="UO20" s="107"/>
      <c r="UP20" s="107"/>
      <c r="UQ20" s="107"/>
      <c r="UR20" s="131"/>
      <c r="US20" s="132"/>
      <c r="UT20" s="106"/>
      <c r="UU20" s="107"/>
      <c r="UV20" s="107"/>
      <c r="UW20" s="107"/>
      <c r="UX20" s="107"/>
      <c r="UY20" s="107"/>
      <c r="UZ20" s="107"/>
      <c r="VA20" s="104"/>
      <c r="VB20" s="105"/>
      <c r="VC20" s="106"/>
      <c r="VD20" s="107"/>
      <c r="VE20" s="107"/>
      <c r="VF20" s="107"/>
      <c r="VG20" s="107"/>
      <c r="VH20" s="107"/>
      <c r="VI20" s="104"/>
      <c r="VJ20" s="105"/>
      <c r="VK20" s="106"/>
      <c r="VL20" s="107"/>
      <c r="VM20" s="107"/>
      <c r="VN20" s="107"/>
      <c r="VO20" s="107"/>
      <c r="VP20" s="107"/>
      <c r="VQ20" s="104"/>
      <c r="VR20" s="105"/>
      <c r="VS20" s="48"/>
      <c r="VT20" s="49"/>
      <c r="VU20" s="49"/>
      <c r="VV20" s="49"/>
      <c r="VW20" s="49"/>
      <c r="VX20" s="49"/>
      <c r="VY20" s="67"/>
      <c r="VZ20" s="68"/>
      <c r="WA20" s="106"/>
      <c r="WB20" s="107"/>
      <c r="WC20" s="107"/>
      <c r="WD20" s="107"/>
      <c r="WE20" s="107"/>
      <c r="WF20" s="107"/>
      <c r="WG20" s="104"/>
      <c r="WH20" s="105"/>
      <c r="WI20" s="63"/>
      <c r="WJ20" s="64"/>
      <c r="WK20" s="64"/>
      <c r="WL20" s="64"/>
      <c r="WM20" s="64"/>
      <c r="WN20" s="64"/>
      <c r="WO20" s="67"/>
      <c r="WP20" s="68"/>
      <c r="WQ20" s="48"/>
      <c r="WR20" s="49"/>
      <c r="WS20" s="49"/>
      <c r="WT20" s="49"/>
      <c r="WU20" s="49"/>
      <c r="WV20" s="49"/>
      <c r="WW20" s="49"/>
      <c r="WX20" s="67"/>
      <c r="WY20" s="68"/>
      <c r="WZ20" s="48"/>
      <c r="XA20" s="49"/>
      <c r="XB20" s="49"/>
      <c r="XC20" s="49"/>
      <c r="XD20" s="49"/>
      <c r="XE20" s="49"/>
      <c r="XF20" s="49"/>
      <c r="XG20" s="67"/>
      <c r="XH20" s="68"/>
      <c r="XI20" s="48"/>
      <c r="XJ20" s="49"/>
      <c r="XK20" s="49"/>
      <c r="XL20" s="49"/>
      <c r="XM20" s="49"/>
      <c r="XN20" s="49"/>
      <c r="XO20" s="49"/>
      <c r="XP20" s="67"/>
      <c r="XQ20" s="68"/>
      <c r="XR20" s="48"/>
      <c r="XS20" s="49"/>
      <c r="XT20" s="49"/>
      <c r="XU20" s="49"/>
      <c r="XV20" s="49"/>
      <c r="XW20" s="49"/>
      <c r="XX20" s="49"/>
      <c r="XY20" s="67"/>
      <c r="XZ20" s="68"/>
      <c r="YA20" s="48"/>
      <c r="YB20" s="49"/>
      <c r="YC20" s="49"/>
      <c r="YD20" s="49"/>
      <c r="YE20" s="49"/>
      <c r="YF20" s="49"/>
      <c r="YG20" s="49"/>
      <c r="YH20" s="67"/>
      <c r="YI20" s="68"/>
      <c r="YJ20" s="48"/>
      <c r="YK20" s="49"/>
      <c r="YL20" s="49"/>
      <c r="YM20" s="49"/>
      <c r="YN20" s="49"/>
      <c r="YO20" s="49"/>
      <c r="YP20" s="49"/>
      <c r="YQ20" s="67"/>
      <c r="YR20" s="68"/>
      <c r="YS20" s="48"/>
      <c r="YT20" s="49"/>
      <c r="YU20" s="49"/>
      <c r="YV20" s="49"/>
      <c r="YW20" s="49"/>
      <c r="YX20" s="49"/>
      <c r="YY20" s="49"/>
      <c r="YZ20" s="67"/>
      <c r="ZA20" s="68"/>
      <c r="ZB20" s="48"/>
      <c r="ZC20" s="49"/>
      <c r="ZD20" s="49"/>
      <c r="ZE20" s="49"/>
      <c r="ZF20" s="49"/>
      <c r="ZG20" s="49"/>
      <c r="ZH20" s="67"/>
      <c r="ZI20" s="68"/>
      <c r="ZJ20" s="48"/>
      <c r="ZK20" s="49"/>
      <c r="ZL20" s="49"/>
      <c r="ZM20" s="49"/>
      <c r="ZN20" s="49"/>
      <c r="ZO20" s="49"/>
      <c r="ZP20" s="67"/>
      <c r="ZQ20" s="68"/>
      <c r="ZR20" s="63"/>
      <c r="ZS20" s="64"/>
      <c r="ZT20" s="64"/>
      <c r="ZU20" s="22"/>
      <c r="ZV20" s="22"/>
      <c r="ZW20" s="22"/>
      <c r="ZX20" s="67"/>
      <c r="ZY20" s="68"/>
      <c r="ZZ20" s="48"/>
      <c r="AAA20" s="49"/>
      <c r="AAB20" s="49"/>
      <c r="AAC20" s="49"/>
      <c r="AAD20" s="49"/>
      <c r="AAE20" s="49"/>
      <c r="AAF20" s="49"/>
      <c r="AAG20" s="67"/>
      <c r="AAH20" s="68"/>
      <c r="AAI20" s="48"/>
      <c r="AAJ20" s="49"/>
      <c r="AAK20" s="49"/>
      <c r="AAL20" s="49"/>
      <c r="AAM20" s="49"/>
      <c r="AAN20" s="49"/>
      <c r="AAO20" s="49"/>
      <c r="AAP20" s="67"/>
      <c r="AAQ20" s="68"/>
      <c r="AAR20" s="48"/>
      <c r="AAS20" s="49"/>
      <c r="AAT20" s="49"/>
      <c r="AAU20" s="49"/>
      <c r="AAV20" s="49"/>
      <c r="AAW20" s="49"/>
      <c r="AAX20" s="67"/>
      <c r="AAY20" s="68"/>
      <c r="AAZ20" s="48"/>
      <c r="ABA20" s="49"/>
      <c r="ABB20" s="49"/>
      <c r="ABC20" s="49"/>
      <c r="ABD20" s="49"/>
      <c r="ABE20" s="49"/>
      <c r="ABF20" s="67"/>
      <c r="ABG20" s="68"/>
      <c r="ABH20" s="48"/>
      <c r="ABI20" s="49"/>
      <c r="ABJ20" s="49"/>
      <c r="ABK20" s="49"/>
      <c r="ABL20" s="49"/>
      <c r="ABM20" s="49"/>
      <c r="ABN20" s="67"/>
      <c r="ABO20" s="68"/>
      <c r="ABP20" s="48"/>
      <c r="ABQ20" s="49"/>
      <c r="ABR20" s="49"/>
      <c r="ABS20" s="49"/>
      <c r="ABT20" s="49"/>
      <c r="ABU20" s="49"/>
      <c r="ABV20" s="67"/>
      <c r="ABW20" s="68"/>
      <c r="ABX20" s="48"/>
      <c r="ABY20" s="49"/>
      <c r="ABZ20" s="49"/>
      <c r="ACA20" s="49"/>
      <c r="ACB20" s="49"/>
      <c r="ACC20" s="49"/>
      <c r="ACD20" s="67"/>
      <c r="ACE20" s="68"/>
      <c r="ACF20" s="48"/>
      <c r="ACG20" s="49"/>
      <c r="ACH20" s="49"/>
      <c r="ACI20" s="49"/>
      <c r="ACJ20" s="49"/>
      <c r="ACK20" s="49"/>
      <c r="ACL20" s="67"/>
      <c r="ACM20" s="68"/>
      <c r="ACN20" s="48"/>
      <c r="ACO20" s="49"/>
      <c r="ACP20" s="49"/>
      <c r="ACQ20" s="49"/>
      <c r="ACR20" s="49"/>
      <c r="ACS20" s="49"/>
      <c r="ACT20" s="67"/>
      <c r="ACU20" s="68"/>
      <c r="ACV20" s="48"/>
      <c r="ACW20" s="49"/>
      <c r="ACX20" s="49"/>
      <c r="ACY20" s="49"/>
      <c r="ACZ20" s="49"/>
      <c r="ADA20" s="49"/>
      <c r="ADB20" s="67"/>
      <c r="ADC20" s="68"/>
      <c r="ADD20" s="48"/>
      <c r="ADE20" s="49"/>
      <c r="ADF20" s="49"/>
      <c r="ADG20" s="49"/>
      <c r="ADH20" s="49"/>
      <c r="ADI20" s="49"/>
      <c r="ADJ20" s="67"/>
      <c r="ADK20" s="68"/>
      <c r="ADL20" s="48"/>
      <c r="ADM20" s="49"/>
      <c r="ADN20" s="49"/>
      <c r="ADO20" s="49"/>
      <c r="ADP20" s="49"/>
      <c r="ADQ20" s="49"/>
      <c r="ADR20" s="67"/>
      <c r="ADS20" s="68"/>
      <c r="ADT20" s="48"/>
      <c r="ADU20" s="49"/>
      <c r="ADV20" s="49"/>
      <c r="ADW20" s="49"/>
      <c r="ADX20" s="49"/>
      <c r="ADY20" s="49"/>
      <c r="ADZ20" s="67"/>
      <c r="AEA20" s="68"/>
      <c r="AEB20" s="48"/>
      <c r="AEC20" s="49"/>
      <c r="AED20" s="49"/>
      <c r="AEE20" s="49"/>
      <c r="AEF20" s="49"/>
      <c r="AEG20" s="49"/>
      <c r="AEH20" s="67"/>
      <c r="AEI20" s="68"/>
      <c r="AEJ20" s="48"/>
      <c r="AEK20" s="49"/>
      <c r="AEL20" s="49"/>
      <c r="AEM20" s="49"/>
      <c r="AEN20" s="49"/>
      <c r="AEO20" s="49"/>
      <c r="AEP20" s="67"/>
      <c r="AEQ20" s="68"/>
      <c r="AER20" s="48"/>
      <c r="AES20" s="49"/>
      <c r="AET20" s="49"/>
      <c r="AEU20" s="49"/>
      <c r="AEV20" s="49"/>
      <c r="AEW20" s="49"/>
      <c r="AEX20" s="67"/>
      <c r="AEY20" s="68"/>
      <c r="AEZ20" s="48"/>
      <c r="AFA20" s="49"/>
      <c r="AFB20" s="49"/>
      <c r="AFC20" s="49"/>
      <c r="AFD20" s="49"/>
      <c r="AFE20" s="49"/>
      <c r="AFF20" s="67"/>
      <c r="AFG20" s="68"/>
      <c r="AFH20" s="48"/>
      <c r="AFI20" s="49"/>
      <c r="AFJ20" s="49"/>
      <c r="AFK20" s="49"/>
      <c r="AFL20" s="49"/>
      <c r="AFM20" s="49"/>
      <c r="AFN20" s="67"/>
      <c r="AFO20" s="68"/>
      <c r="AFP20" s="48"/>
      <c r="AFQ20" s="49"/>
      <c r="AFR20" s="49"/>
      <c r="AFS20" s="49"/>
      <c r="AFT20" s="49"/>
      <c r="AFU20" s="49"/>
      <c r="AFV20" s="67"/>
      <c r="AFW20" s="68"/>
      <c r="AFX20" s="48"/>
      <c r="AFY20" s="49"/>
      <c r="AFZ20" s="49"/>
      <c r="AGA20" s="49"/>
      <c r="AGB20" s="49"/>
      <c r="AGC20" s="49"/>
      <c r="AGD20" s="67"/>
      <c r="AGE20" s="68"/>
      <c r="AGF20" s="48"/>
      <c r="AGG20" s="49"/>
      <c r="AGH20" s="49"/>
      <c r="AGI20" s="49"/>
      <c r="AGJ20" s="49"/>
      <c r="AGK20" s="49"/>
      <c r="AGL20" s="67"/>
      <c r="AGM20" s="68"/>
      <c r="AGN20" s="48"/>
      <c r="AGO20" s="49"/>
      <c r="AGP20" s="49"/>
      <c r="AGQ20" s="49"/>
      <c r="AGR20" s="49"/>
      <c r="AGS20" s="49"/>
      <c r="AGT20" s="67"/>
      <c r="AGU20" s="68"/>
      <c r="AGV20" s="48"/>
      <c r="AGW20" s="49"/>
      <c r="AGX20" s="49"/>
      <c r="AGY20" s="49"/>
      <c r="AGZ20" s="49"/>
      <c r="AHA20" s="49"/>
      <c r="AHB20" s="49"/>
      <c r="AHC20" s="67"/>
      <c r="AHD20" s="68"/>
      <c r="AHE20" s="48"/>
      <c r="AHF20" s="49"/>
      <c r="AHG20" s="49"/>
      <c r="AHH20" s="49"/>
      <c r="AHI20" s="49"/>
      <c r="AHJ20" s="49"/>
      <c r="AHK20" s="67"/>
      <c r="AHL20" s="68"/>
      <c r="AHM20" s="48"/>
      <c r="AHN20" s="49"/>
      <c r="AHO20" s="49"/>
      <c r="AHP20" s="49"/>
      <c r="AHQ20" s="49"/>
      <c r="AHR20" s="49"/>
      <c r="AHS20" s="67"/>
      <c r="AHT20" s="68"/>
      <c r="AHU20" s="48"/>
      <c r="AHV20" s="49"/>
      <c r="AHW20" s="49"/>
      <c r="AHX20" s="49"/>
      <c r="AHY20" s="49"/>
      <c r="AHZ20" s="49"/>
      <c r="AIA20" s="67"/>
      <c r="AIB20" s="68"/>
      <c r="AIC20" s="48"/>
      <c r="AID20" s="49"/>
      <c r="AIE20" s="49"/>
      <c r="AIF20" s="49"/>
      <c r="AIG20" s="49"/>
      <c r="AIH20" s="49"/>
      <c r="AII20" s="67"/>
      <c r="AIJ20" s="68"/>
      <c r="AIK20" s="48"/>
      <c r="AIL20" s="49"/>
      <c r="AIM20" s="49"/>
      <c r="AIN20" s="49"/>
      <c r="AIO20" s="49"/>
      <c r="AIP20" s="49"/>
      <c r="AIQ20" s="67"/>
      <c r="AIR20" s="68"/>
      <c r="AIS20" s="48"/>
      <c r="AIT20" s="49"/>
      <c r="AIU20" s="49"/>
      <c r="AIV20" s="49"/>
      <c r="AIW20" s="49"/>
      <c r="AIX20" s="49"/>
      <c r="AIY20" s="67"/>
      <c r="AIZ20" s="68"/>
      <c r="AJA20" s="48"/>
      <c r="AJB20" s="49"/>
      <c r="AJC20" s="49"/>
      <c r="AJD20" s="49"/>
      <c r="AJE20" s="49"/>
      <c r="AJF20" s="49"/>
      <c r="AJG20" s="67"/>
      <c r="AJH20" s="68"/>
      <c r="AJI20" s="54"/>
      <c r="AJJ20" s="127"/>
      <c r="AJK20" s="127"/>
      <c r="AJL20" s="127"/>
      <c r="AJM20" s="127"/>
      <c r="AJN20" s="127"/>
      <c r="AJO20" s="42"/>
      <c r="AJP20" s="43"/>
      <c r="AJQ20" s="48"/>
      <c r="AJR20" s="49"/>
      <c r="AJS20" s="49"/>
      <c r="AJT20" s="49"/>
      <c r="AJU20" s="49"/>
      <c r="AJV20" s="49"/>
      <c r="AJW20" s="42"/>
      <c r="AJX20" s="43"/>
      <c r="AJY20" s="48"/>
      <c r="AJZ20" s="49"/>
      <c r="AKA20" s="49"/>
      <c r="AKB20" s="49"/>
      <c r="AKC20" s="49"/>
      <c r="AKD20" s="49"/>
      <c r="AKE20" s="42"/>
      <c r="AKF20" s="43"/>
      <c r="AKG20" s="48"/>
      <c r="AKH20" s="49"/>
      <c r="AKI20" s="49"/>
      <c r="AKJ20" s="49"/>
      <c r="AKK20" s="49"/>
      <c r="AKL20" s="49"/>
      <c r="AKM20" s="67"/>
      <c r="AKN20" s="68"/>
      <c r="AKO20" s="48"/>
      <c r="AKP20" s="49"/>
      <c r="AKQ20" s="49"/>
      <c r="AKR20" s="49"/>
      <c r="AKS20" s="49"/>
      <c r="AKT20" s="49"/>
      <c r="AKU20" s="67"/>
      <c r="AKV20" s="68"/>
      <c r="AKW20" s="48"/>
      <c r="AKX20" s="49"/>
      <c r="AKY20" s="49"/>
      <c r="AKZ20" s="49"/>
      <c r="ALA20" s="49"/>
      <c r="ALB20" s="49"/>
      <c r="ALC20" s="67"/>
      <c r="ALD20" s="68"/>
      <c r="ALE20" s="48"/>
      <c r="ALF20" s="49"/>
      <c r="ALG20" s="49"/>
      <c r="ALH20" s="49"/>
      <c r="ALI20" s="49"/>
      <c r="ALJ20" s="49"/>
      <c r="ALK20" s="67"/>
      <c r="ALL20" s="68"/>
      <c r="ALM20" s="54"/>
      <c r="ALN20" s="127"/>
      <c r="ALO20" s="127"/>
      <c r="ALP20" s="127"/>
      <c r="ALQ20" s="127"/>
      <c r="ALR20" s="127"/>
      <c r="ALS20" s="42"/>
      <c r="ALT20" s="43"/>
      <c r="ALU20" s="54"/>
      <c r="ALV20" s="127"/>
      <c r="ALW20" s="127"/>
      <c r="ALX20" s="127"/>
      <c r="ALY20" s="127"/>
      <c r="ALZ20" s="127"/>
      <c r="AMA20" s="42"/>
      <c r="AMB20" s="43"/>
      <c r="AMC20" s="48"/>
      <c r="AMD20" s="49"/>
      <c r="AME20" s="49"/>
      <c r="AMF20" s="49"/>
      <c r="AMG20" s="49"/>
      <c r="AMH20" s="49"/>
      <c r="AMI20" s="42"/>
      <c r="AMJ20" s="43"/>
      <c r="AMK20" s="48"/>
      <c r="AML20" s="49"/>
      <c r="AMM20" s="49"/>
      <c r="AMN20" s="49"/>
      <c r="AMO20" s="49"/>
      <c r="AMP20" s="49"/>
      <c r="AMQ20" s="47"/>
      <c r="AMR20" s="43"/>
      <c r="AMS20" s="48"/>
      <c r="AMT20" s="49"/>
      <c r="AMU20" s="49"/>
      <c r="AMV20" s="49"/>
      <c r="AMW20" s="49"/>
      <c r="AMX20" s="49"/>
      <c r="AMY20" s="47"/>
      <c r="AMZ20" s="43"/>
      <c r="ANA20" s="48"/>
      <c r="ANB20" s="49"/>
      <c r="ANC20" s="49"/>
      <c r="AND20" s="49"/>
      <c r="ANE20" s="49"/>
      <c r="ANF20" s="49"/>
      <c r="ANG20" s="47"/>
      <c r="ANH20" s="43"/>
      <c r="ANI20" s="48"/>
      <c r="ANJ20" s="49"/>
      <c r="ANK20" s="49"/>
      <c r="ANL20" s="49"/>
      <c r="ANM20" s="49"/>
      <c r="ANN20" s="49"/>
      <c r="ANO20" s="47"/>
      <c r="ANP20" s="43"/>
      <c r="ANQ20" s="48"/>
      <c r="ANR20" s="49"/>
      <c r="ANS20" s="49"/>
      <c r="ANT20" s="49"/>
      <c r="ANU20" s="49"/>
      <c r="ANV20" s="49"/>
      <c r="ANW20" s="47"/>
      <c r="ANX20" s="43"/>
      <c r="ANY20" s="48"/>
      <c r="ANZ20" s="49"/>
      <c r="AOA20" s="49"/>
      <c r="AOB20" s="49"/>
      <c r="AOC20" s="49"/>
      <c r="AOD20" s="49"/>
      <c r="AOE20" s="47"/>
      <c r="AOF20" s="43"/>
      <c r="AOG20" s="48"/>
      <c r="AOH20" s="49"/>
      <c r="AOI20" s="49"/>
      <c r="AOJ20" s="49"/>
      <c r="AOK20" s="49"/>
      <c r="AOL20" s="49"/>
      <c r="AOM20" s="47"/>
      <c r="AON20" s="43"/>
      <c r="AOO20" s="48"/>
      <c r="AOP20" s="49"/>
      <c r="AOQ20" s="49"/>
      <c r="AOR20" s="49"/>
      <c r="AOS20" s="49"/>
      <c r="AOT20" s="49"/>
      <c r="AOU20" s="47"/>
      <c r="AOV20" s="43"/>
      <c r="AOW20" s="48"/>
      <c r="AOX20" s="49"/>
      <c r="AOY20" s="49"/>
      <c r="AOZ20" s="49"/>
      <c r="APA20" s="49"/>
      <c r="APB20" s="49"/>
      <c r="APC20" s="47"/>
      <c r="APD20" s="43"/>
      <c r="APE20" s="48"/>
      <c r="APF20" s="49"/>
      <c r="APG20" s="49"/>
      <c r="APH20" s="49"/>
      <c r="API20" s="49"/>
      <c r="APJ20" s="49"/>
      <c r="APK20" s="47"/>
      <c r="APL20" s="43"/>
      <c r="APM20" s="63"/>
      <c r="APN20" s="64"/>
      <c r="APO20" s="64"/>
      <c r="APP20" s="64"/>
      <c r="APQ20" s="64"/>
      <c r="APR20" s="64"/>
      <c r="APS20" s="67"/>
      <c r="APT20" s="68"/>
      <c r="APU20" s="82"/>
      <c r="APV20" s="83"/>
      <c r="APW20" s="83"/>
      <c r="APX20" s="83"/>
      <c r="APY20" s="83"/>
      <c r="APZ20" s="83"/>
      <c r="AQA20" s="67"/>
      <c r="AQB20" s="68"/>
      <c r="AQC20" s="48"/>
      <c r="AQD20" s="49"/>
      <c r="AQE20" s="49"/>
      <c r="AQF20" s="49"/>
      <c r="AQG20" s="49"/>
      <c r="AQH20" s="49"/>
      <c r="AQI20" s="67"/>
      <c r="AQJ20" s="68"/>
      <c r="AQK20" s="48"/>
      <c r="AQL20" s="49"/>
      <c r="AQM20" s="49"/>
      <c r="AQN20" s="49"/>
      <c r="AQO20" s="49"/>
      <c r="AQP20" s="49"/>
      <c r="AQQ20" s="67"/>
      <c r="AQR20" s="68"/>
      <c r="AQS20" s="48"/>
      <c r="AQT20" s="49"/>
      <c r="AQU20" s="49"/>
      <c r="AQV20" s="49"/>
      <c r="AQW20" s="49"/>
      <c r="AQX20" s="49"/>
      <c r="AQY20" s="67"/>
      <c r="AQZ20" s="68"/>
      <c r="ARA20" s="48"/>
      <c r="ARB20" s="49"/>
      <c r="ARC20" s="49"/>
      <c r="ARD20" s="49"/>
      <c r="ARE20" s="49"/>
      <c r="ARF20" s="49"/>
      <c r="ARG20" s="67"/>
      <c r="ARH20" s="68"/>
      <c r="ARI20" s="48"/>
      <c r="ARJ20" s="49"/>
      <c r="ARK20" s="49"/>
      <c r="ARL20" s="49"/>
      <c r="ARM20" s="49"/>
      <c r="ARN20" s="49"/>
      <c r="ARO20" s="67"/>
      <c r="ARP20" s="68"/>
      <c r="ARQ20" s="48"/>
      <c r="ARR20" s="49"/>
      <c r="ARS20" s="49"/>
      <c r="ART20" s="49"/>
      <c r="ARU20" s="49"/>
      <c r="ARV20" s="49"/>
      <c r="ARW20" s="67"/>
      <c r="ARX20" s="68"/>
      <c r="ARY20" s="48"/>
      <c r="ARZ20" s="49"/>
      <c r="ASA20" s="49"/>
      <c r="ASB20" s="49"/>
      <c r="ASC20" s="49"/>
      <c r="ASD20" s="49"/>
      <c r="ASE20" s="67"/>
      <c r="ASF20" s="68"/>
      <c r="ASG20" s="48"/>
      <c r="ASH20" s="49"/>
      <c r="ASI20" s="49"/>
      <c r="ASJ20" s="49"/>
      <c r="ASK20" s="49"/>
      <c r="ASL20" s="49"/>
      <c r="ASM20" s="67"/>
      <c r="ASN20" s="68"/>
      <c r="ASO20" s="48"/>
      <c r="ASP20" s="49"/>
      <c r="ASQ20" s="49"/>
      <c r="ASR20" s="49"/>
      <c r="ASS20" s="49"/>
      <c r="AST20" s="49"/>
      <c r="ASU20" s="67"/>
      <c r="ASV20" s="68"/>
      <c r="ASW20" s="63"/>
      <c r="ASX20" s="64"/>
      <c r="ASY20" s="64"/>
      <c r="ASZ20" s="64"/>
      <c r="ATA20" s="64"/>
      <c r="ATB20" s="64"/>
      <c r="ATC20" s="67"/>
      <c r="ATD20" s="68"/>
      <c r="ATE20" s="48"/>
      <c r="ATF20" s="49"/>
      <c r="ATG20" s="49"/>
      <c r="ATH20" s="49"/>
      <c r="ATI20" s="49"/>
      <c r="ATJ20" s="49"/>
      <c r="ATK20" s="67"/>
      <c r="ATL20" s="68"/>
      <c r="ATM20" s="48"/>
      <c r="ATN20" s="49"/>
      <c r="ATO20" s="49"/>
      <c r="ATP20" s="49"/>
      <c r="ATQ20" s="49"/>
      <c r="ATR20" s="49"/>
      <c r="ATS20" s="67"/>
      <c r="ATT20" s="68"/>
      <c r="ATU20" s="48"/>
      <c r="ATV20" s="49"/>
      <c r="ATW20" s="49"/>
      <c r="ATX20" s="49"/>
      <c r="ATY20" s="49"/>
      <c r="ATZ20" s="49"/>
      <c r="AUA20" s="67"/>
      <c r="AUB20" s="68"/>
      <c r="AUC20" s="48"/>
      <c r="AUD20" s="49"/>
      <c r="AUE20" s="49"/>
      <c r="AUF20" s="49"/>
      <c r="AUG20" s="49"/>
      <c r="AUH20" s="49"/>
      <c r="AUI20" s="67"/>
      <c r="AUJ20" s="68"/>
      <c r="AUK20" s="48"/>
      <c r="AUL20" s="49"/>
      <c r="AUM20" s="49"/>
      <c r="AUN20" s="49"/>
      <c r="AUO20" s="49"/>
      <c r="AUP20" s="49"/>
      <c r="AUQ20" s="67"/>
      <c r="AUR20" s="68"/>
      <c r="AUS20" s="48"/>
      <c r="AUT20" s="49"/>
      <c r="AUU20" s="49"/>
      <c r="AUV20" s="49"/>
      <c r="AUW20" s="49"/>
      <c r="AUX20" s="49"/>
      <c r="AUY20" s="67"/>
      <c r="AUZ20" s="68"/>
      <c r="AVA20" s="54"/>
      <c r="AVB20" s="127"/>
      <c r="AVC20" s="127"/>
      <c r="AVD20" s="127"/>
      <c r="AVE20" s="127"/>
      <c r="AVF20" s="127"/>
      <c r="AVG20" s="42"/>
      <c r="AVH20" s="43"/>
      <c r="AVI20" s="48"/>
      <c r="AVJ20" s="49"/>
      <c r="AVK20" s="49"/>
      <c r="AVL20" s="49"/>
      <c r="AVM20" s="49"/>
      <c r="AVN20" s="49"/>
      <c r="AVO20" s="42"/>
      <c r="AVP20" s="43"/>
      <c r="AVQ20" s="48"/>
      <c r="AVR20" s="49"/>
      <c r="AVS20" s="49"/>
      <c r="AVT20" s="49"/>
      <c r="AVU20" s="49"/>
      <c r="AVV20" s="49"/>
      <c r="AVW20" s="42"/>
      <c r="AVX20" s="43"/>
      <c r="AVY20" s="48"/>
      <c r="AVZ20" s="49"/>
      <c r="AWA20" s="49"/>
      <c r="AWB20" s="49"/>
      <c r="AWC20" s="49"/>
      <c r="AWD20" s="49"/>
      <c r="AWE20" s="42"/>
      <c r="AWF20" s="43"/>
      <c r="AWG20" s="48"/>
      <c r="AWH20" s="49"/>
      <c r="AWI20" s="49"/>
      <c r="AWJ20" s="49"/>
      <c r="AWK20" s="49"/>
      <c r="AWL20" s="49"/>
      <c r="AWM20" s="42"/>
      <c r="AWN20" s="43"/>
      <c r="AWO20" s="48"/>
      <c r="AWP20" s="49"/>
      <c r="AWQ20" s="49"/>
      <c r="AWR20" s="49"/>
      <c r="AWS20" s="49"/>
      <c r="AWT20" s="49"/>
      <c r="AWU20" s="42"/>
      <c r="AWV20" s="43"/>
      <c r="AWW20" s="48"/>
      <c r="AWX20" s="49"/>
      <c r="AWY20" s="49"/>
      <c r="AWZ20" s="49"/>
      <c r="AXA20" s="49"/>
      <c r="AXB20" s="49"/>
      <c r="AXC20" s="42"/>
      <c r="AXD20" s="101"/>
      <c r="AXE20" s="195"/>
      <c r="AXF20" s="49"/>
      <c r="AXG20" s="49"/>
      <c r="AXH20" s="49"/>
      <c r="AXI20" s="49"/>
      <c r="AXJ20" s="49"/>
      <c r="AXK20" s="42"/>
      <c r="AXL20" s="214"/>
      <c r="AXM20" s="195"/>
      <c r="AXN20" s="49"/>
      <c r="AXO20" s="49"/>
      <c r="AXP20" s="49"/>
      <c r="AXQ20" s="49"/>
      <c r="AXR20" s="49"/>
      <c r="AXS20" s="42"/>
      <c r="AXT20" s="101"/>
      <c r="AXU20" s="195"/>
      <c r="AXV20" s="49"/>
      <c r="AXW20" s="49"/>
      <c r="AXX20" s="49"/>
      <c r="AXY20" s="49"/>
      <c r="AXZ20" s="49"/>
      <c r="AYA20" s="42"/>
      <c r="AYB20" s="101"/>
      <c r="AYC20" s="195"/>
      <c r="AYD20" s="49"/>
      <c r="AYE20" s="49"/>
      <c r="AYF20" s="49"/>
      <c r="AYG20" s="49"/>
      <c r="AYH20" s="49"/>
      <c r="AYI20" s="42"/>
      <c r="AYJ20" s="101"/>
      <c r="AYK20" s="195"/>
      <c r="AYL20" s="49"/>
      <c r="AYM20" s="49"/>
      <c r="AYN20" s="49"/>
      <c r="AYO20" s="49"/>
      <c r="AYP20" s="49"/>
      <c r="AYQ20" s="42"/>
      <c r="AYR20" s="214"/>
      <c r="AYS20" s="195"/>
      <c r="AYT20" s="49"/>
      <c r="AYU20" s="49"/>
      <c r="AYV20" s="49"/>
      <c r="AYW20" s="49"/>
      <c r="AYX20" s="49"/>
      <c r="AYY20" s="42"/>
      <c r="AYZ20" s="101"/>
      <c r="AZA20" s="195"/>
      <c r="AZB20" s="49"/>
      <c r="AZC20" s="49"/>
      <c r="AZD20" s="49"/>
      <c r="AZE20" s="49"/>
      <c r="AZF20" s="49"/>
      <c r="AZG20" s="42"/>
      <c r="AZH20" s="101"/>
      <c r="AZI20" s="48"/>
      <c r="AZJ20" s="49"/>
      <c r="AZK20" s="49"/>
      <c r="AZL20" s="49"/>
      <c r="AZM20" s="49"/>
      <c r="AZN20" s="49"/>
      <c r="AZO20" s="42"/>
      <c r="AZP20" s="43"/>
      <c r="AZQ20" s="48"/>
      <c r="AZR20" s="49"/>
      <c r="AZS20" s="49"/>
      <c r="AZT20" s="49"/>
      <c r="AZU20" s="49"/>
      <c r="AZV20" s="49"/>
      <c r="AZW20" s="42"/>
      <c r="AZX20" s="43"/>
      <c r="AZY20" s="48"/>
      <c r="AZZ20" s="49"/>
      <c r="BAA20" s="49"/>
      <c r="BAB20" s="49"/>
      <c r="BAC20" s="49"/>
      <c r="BAD20" s="49"/>
      <c r="BAE20" s="42"/>
      <c r="BAF20" s="43"/>
      <c r="BAG20" s="48"/>
      <c r="BAH20" s="49"/>
      <c r="BAI20" s="49"/>
      <c r="BAJ20" s="49"/>
      <c r="BAK20" s="49"/>
      <c r="BAL20" s="49"/>
      <c r="BAM20" s="42"/>
      <c r="BAN20" s="43"/>
      <c r="BAO20" s="82"/>
      <c r="BAP20" s="83"/>
      <c r="BAQ20" s="83"/>
      <c r="BAR20" s="83"/>
      <c r="BAS20" s="83"/>
      <c r="BAT20" s="83"/>
      <c r="BAU20" s="42"/>
      <c r="BAV20" s="43"/>
      <c r="BAW20" s="48"/>
      <c r="BAX20" s="49"/>
      <c r="BAY20" s="49"/>
      <c r="BAZ20" s="49"/>
      <c r="BBA20" s="49"/>
      <c r="BBB20" s="49"/>
      <c r="BBC20" s="42"/>
      <c r="BBD20" s="43"/>
      <c r="BBE20" s="48"/>
      <c r="BBF20" s="49"/>
      <c r="BBG20" s="49"/>
      <c r="BBH20" s="49"/>
      <c r="BBI20" s="49"/>
      <c r="BBJ20" s="49"/>
      <c r="BBK20" s="42"/>
      <c r="BBL20" s="43"/>
      <c r="BBM20" s="48"/>
      <c r="BBN20" s="49"/>
      <c r="BBO20" s="49"/>
      <c r="BBP20" s="49"/>
      <c r="BBQ20" s="49"/>
      <c r="BBR20" s="49"/>
      <c r="BBS20" s="42"/>
      <c r="BBT20" s="43"/>
      <c r="BBU20" s="48"/>
      <c r="BBV20" s="49"/>
      <c r="BBW20" s="49"/>
      <c r="BBX20" s="49"/>
      <c r="BBY20" s="49"/>
      <c r="BBZ20" s="49"/>
      <c r="BCA20" s="42"/>
      <c r="BCB20" s="43"/>
      <c r="BCC20" s="49"/>
      <c r="BCD20" s="49"/>
      <c r="BCE20" s="49"/>
      <c r="BCF20" s="49"/>
      <c r="BCG20" s="49"/>
      <c r="BCI20" s="42"/>
      <c r="BCJ20" s="43"/>
      <c r="BCK20" s="48"/>
      <c r="BCL20" s="49"/>
      <c r="BCM20" s="49"/>
      <c r="BCN20" s="49"/>
      <c r="BCO20" s="49"/>
      <c r="BCP20" s="49"/>
      <c r="BCQ20" s="42"/>
      <c r="BCR20" s="43"/>
      <c r="BCS20" s="48"/>
      <c r="BCT20" s="49"/>
      <c r="BCU20" s="49"/>
      <c r="BCV20" s="49"/>
      <c r="BCW20" s="49"/>
      <c r="BCX20" s="49"/>
      <c r="BCY20" s="42"/>
      <c r="BCZ20" s="43"/>
      <c r="BDA20" s="48"/>
      <c r="BDB20" s="49"/>
      <c r="BDC20" s="49"/>
      <c r="BDD20" s="49"/>
      <c r="BDE20" s="49"/>
      <c r="BDF20" s="49"/>
      <c r="BDG20" s="42"/>
      <c r="BDH20" s="43"/>
      <c r="BDI20" s="48"/>
      <c r="BDJ20" s="49"/>
      <c r="BDK20" s="49"/>
      <c r="BDL20" s="49"/>
      <c r="BDM20" s="49"/>
      <c r="BDN20" s="49"/>
      <c r="BDO20" s="42"/>
      <c r="BDP20" s="43"/>
      <c r="BDQ20" s="48"/>
      <c r="BDR20" s="49"/>
      <c r="BDS20" s="49"/>
      <c r="BDT20" s="49"/>
      <c r="BDU20" s="49"/>
      <c r="BDV20" s="49"/>
      <c r="BDW20" s="42"/>
      <c r="BDX20" s="43"/>
      <c r="BDY20" s="48"/>
      <c r="BDZ20" s="49"/>
      <c r="BEA20" s="49"/>
      <c r="BEB20" s="49"/>
      <c r="BEC20" s="49"/>
      <c r="BED20" s="49"/>
      <c r="BEE20" s="42"/>
      <c r="BEF20" s="43"/>
      <c r="BEG20" s="48"/>
      <c r="BEH20" s="49"/>
      <c r="BEI20" s="49"/>
      <c r="BEJ20" s="49"/>
      <c r="BEK20" s="49"/>
      <c r="BEL20" s="49"/>
      <c r="BEM20" s="42"/>
      <c r="BEN20" s="43"/>
      <c r="BEO20" s="48"/>
      <c r="BEP20" s="49"/>
      <c r="BEQ20" s="49"/>
      <c r="BER20" s="49"/>
      <c r="BES20" s="49"/>
      <c r="BET20" s="49"/>
      <c r="BEU20" s="42"/>
      <c r="BEV20" s="43"/>
      <c r="BEW20" s="48"/>
      <c r="BEX20" s="49"/>
      <c r="BEY20" s="49"/>
      <c r="BEZ20" s="49"/>
      <c r="BFA20" s="49"/>
      <c r="BFB20" s="49"/>
      <c r="BFC20" s="42"/>
      <c r="BFD20" s="43"/>
      <c r="BFE20" s="63"/>
      <c r="BFF20" s="64"/>
      <c r="BFG20" s="64"/>
      <c r="BFH20" s="64"/>
      <c r="BFI20" s="64"/>
      <c r="BFJ20" s="64"/>
      <c r="BFK20" s="67"/>
      <c r="BFL20" s="68"/>
      <c r="BFM20" s="48"/>
      <c r="BFN20" s="49"/>
      <c r="BFO20" s="49"/>
      <c r="BFP20" s="49"/>
      <c r="BFQ20" s="49"/>
      <c r="BFR20" s="49"/>
      <c r="BFS20" s="67"/>
      <c r="BFT20" s="68"/>
      <c r="BFU20" s="48"/>
      <c r="BFV20" s="49"/>
      <c r="BFW20" s="49"/>
      <c r="BFX20" s="49"/>
      <c r="BFY20" s="49"/>
      <c r="BFZ20" s="49"/>
      <c r="BGA20" s="67"/>
      <c r="BGB20" s="68"/>
      <c r="BGC20" s="48"/>
      <c r="BGD20" s="49"/>
      <c r="BGE20" s="49"/>
      <c r="BGF20" s="49"/>
      <c r="BGG20" s="49"/>
      <c r="BGH20" s="49"/>
      <c r="BGI20" s="67"/>
      <c r="BGJ20" s="68"/>
      <c r="BGK20" s="48"/>
      <c r="BGL20" s="49"/>
      <c r="BGM20" s="49"/>
      <c r="BGN20" s="49"/>
      <c r="BGO20" s="49"/>
      <c r="BGP20" s="49"/>
      <c r="BGQ20" s="67"/>
      <c r="BGR20" s="68"/>
      <c r="BGS20" s="48"/>
      <c r="BGT20" s="49"/>
      <c r="BGU20" s="49"/>
      <c r="BGV20" s="49"/>
      <c r="BGW20" s="49"/>
      <c r="BGX20" s="49"/>
      <c r="BGY20" s="67"/>
      <c r="BGZ20" s="68"/>
      <c r="BHA20" s="63"/>
      <c r="BHB20" s="64"/>
      <c r="BHC20" s="64"/>
      <c r="BHD20" s="64"/>
      <c r="BHE20" s="64"/>
      <c r="BHF20" s="64"/>
      <c r="BHG20" s="67"/>
      <c r="BHH20" s="68"/>
      <c r="BHI20" s="48"/>
      <c r="BHJ20" s="49"/>
      <c r="BHK20" s="49"/>
      <c r="BHL20" s="49"/>
      <c r="BHM20" s="49"/>
      <c r="BHN20" s="49"/>
      <c r="BHO20" s="67"/>
      <c r="BHP20" s="184"/>
      <c r="BHQ20" s="244"/>
      <c r="BHR20" s="64"/>
      <c r="BHS20" s="64"/>
      <c r="BHT20" s="64"/>
      <c r="BHU20" s="64"/>
      <c r="BHV20" s="64"/>
      <c r="BHW20" s="67"/>
      <c r="BHX20" s="211"/>
      <c r="BHY20" s="244"/>
      <c r="BHZ20" s="64"/>
      <c r="BIA20" s="64"/>
      <c r="BIB20" s="64"/>
      <c r="BIC20" s="64"/>
      <c r="BID20" s="64"/>
      <c r="BIE20" s="67"/>
      <c r="BIF20" s="184"/>
      <c r="BIG20" s="195"/>
      <c r="BIH20" s="49"/>
      <c r="BII20" s="49"/>
      <c r="BIJ20" s="49"/>
      <c r="BIK20" s="49"/>
      <c r="BIL20" s="49"/>
      <c r="BIM20" s="67"/>
      <c r="BIN20" s="184"/>
      <c r="BIO20" s="195"/>
      <c r="BIP20" s="49"/>
      <c r="BIQ20" s="49"/>
      <c r="BIR20" s="49"/>
      <c r="BIS20" s="49"/>
      <c r="BIT20" s="49"/>
      <c r="BIU20" s="67"/>
      <c r="BIV20" s="211"/>
      <c r="BIW20" s="195"/>
      <c r="BIX20" s="49"/>
      <c r="BIY20" s="49"/>
      <c r="BIZ20" s="49"/>
      <c r="BJA20" s="49"/>
      <c r="BJB20" s="49"/>
      <c r="BJC20" s="67"/>
      <c r="BJD20" s="211"/>
      <c r="BJE20" s="195"/>
      <c r="BJF20" s="49"/>
      <c r="BJG20" s="49"/>
      <c r="BJH20" s="49"/>
      <c r="BJI20" s="49"/>
      <c r="BJJ20" s="49"/>
      <c r="BJK20" s="67"/>
      <c r="BJL20" s="211"/>
      <c r="BJM20" s="195"/>
      <c r="BJN20" s="49"/>
      <c r="BJO20" s="49"/>
      <c r="BJP20" s="49"/>
      <c r="BJQ20" s="49"/>
      <c r="BJR20" s="49"/>
      <c r="BJS20" s="67"/>
      <c r="BJT20" s="184"/>
      <c r="BJU20" s="195"/>
      <c r="BJV20" s="49"/>
      <c r="BJW20" s="49"/>
      <c r="BJX20" s="49"/>
      <c r="BJY20" s="49"/>
      <c r="BJZ20" s="49"/>
      <c r="BKA20" s="67"/>
      <c r="BKB20" s="184"/>
      <c r="BKC20" s="195"/>
      <c r="BKD20" s="49"/>
      <c r="BKE20" s="49"/>
      <c r="BKF20" s="49"/>
      <c r="BKG20" s="49"/>
      <c r="BKH20" s="49"/>
      <c r="BKI20" s="67"/>
      <c r="BKJ20" s="184"/>
      <c r="BKK20" s="244"/>
      <c r="BKL20" s="64"/>
      <c r="BKM20" s="64"/>
      <c r="BKN20" s="64"/>
      <c r="BKO20" s="64"/>
      <c r="BKP20" s="64"/>
      <c r="BKQ20" s="67"/>
      <c r="BKR20" s="184"/>
      <c r="BKS20" s="195"/>
      <c r="BKT20" s="49"/>
      <c r="BKU20" s="49"/>
      <c r="BKV20" s="49"/>
      <c r="BKW20" s="49"/>
      <c r="BKX20" s="49"/>
      <c r="BKY20" s="67"/>
      <c r="BKZ20" s="211"/>
      <c r="BLA20" s="244"/>
      <c r="BLB20" s="64"/>
      <c r="BLC20" s="64"/>
      <c r="BLD20" s="64"/>
      <c r="BLE20" s="64"/>
      <c r="BLF20" s="64"/>
      <c r="BLG20" s="67"/>
      <c r="BLH20" s="211"/>
      <c r="BLI20" s="244"/>
      <c r="BLJ20" s="64"/>
      <c r="BLK20" s="64"/>
      <c r="BLL20" s="64"/>
      <c r="BLM20" s="64"/>
      <c r="BLN20" s="64"/>
      <c r="BLO20" s="67"/>
      <c r="BLP20" s="184"/>
      <c r="BLQ20" s="244"/>
      <c r="BLR20" s="64"/>
      <c r="BLS20" s="64"/>
      <c r="BLT20" s="64"/>
      <c r="BLU20" s="64"/>
      <c r="BLV20" s="64"/>
      <c r="BLW20" s="67"/>
      <c r="BLX20" s="184"/>
      <c r="BLY20" s="63"/>
      <c r="BLZ20" s="64"/>
      <c r="BMA20" s="64"/>
      <c r="BMB20" s="64"/>
      <c r="BMC20" s="64"/>
      <c r="BMD20" s="64"/>
      <c r="BME20" s="67"/>
      <c r="BMF20" s="68"/>
      <c r="BMG20" s="63"/>
      <c r="BMH20" s="64"/>
      <c r="BMI20" s="64"/>
      <c r="BMJ20" s="64"/>
      <c r="BMK20" s="64"/>
      <c r="BML20" s="64"/>
      <c r="BMM20" s="67"/>
      <c r="BMN20" s="68"/>
      <c r="BMO20" s="63"/>
      <c r="BMP20" s="64"/>
      <c r="BMQ20" s="64"/>
      <c r="BMR20" s="64"/>
      <c r="BMS20" s="64"/>
      <c r="BMT20" s="64"/>
      <c r="BMU20" s="67"/>
      <c r="BMV20" s="68"/>
      <c r="BMW20" s="63"/>
      <c r="BMX20" s="64"/>
      <c r="BMY20" s="64"/>
      <c r="BMZ20" s="64"/>
      <c r="BNA20" s="64"/>
      <c r="BNB20" s="64"/>
      <c r="BNC20" s="67"/>
      <c r="BND20" s="68"/>
      <c r="BNE20" s="63"/>
      <c r="BNF20" s="64"/>
      <c r="BNG20" s="64"/>
      <c r="BNH20" s="64"/>
      <c r="BNI20" s="64"/>
      <c r="BNJ20" s="64"/>
      <c r="BNK20" s="67"/>
      <c r="BNL20" s="68"/>
      <c r="BNM20" s="54"/>
      <c r="BNN20" s="127"/>
      <c r="BNO20" s="127"/>
      <c r="BNP20" s="127"/>
      <c r="BNQ20" s="127"/>
      <c r="BNR20" s="127"/>
      <c r="BNS20" s="67"/>
      <c r="BNT20" s="68"/>
      <c r="BNU20" s="63"/>
      <c r="BNV20" s="64"/>
      <c r="BNW20" s="64"/>
      <c r="BNX20" s="64"/>
      <c r="BNY20" s="64"/>
      <c r="BNZ20" s="64"/>
      <c r="BOA20" s="67"/>
      <c r="BOB20" s="184"/>
      <c r="BOC20" s="244"/>
      <c r="BOD20" s="64"/>
      <c r="BOE20" s="64"/>
      <c r="BOF20" s="64"/>
      <c r="BOG20" s="64"/>
      <c r="BOH20" s="64"/>
      <c r="BOI20" s="67"/>
      <c r="BOJ20" s="184"/>
      <c r="BOK20" s="63"/>
      <c r="BOL20" s="64"/>
      <c r="BOM20" s="64"/>
      <c r="BON20" s="64"/>
      <c r="BOO20" s="64"/>
      <c r="BOP20" s="64"/>
      <c r="BOQ20" s="67"/>
      <c r="BOR20" s="68"/>
      <c r="BOS20" s="63"/>
      <c r="BOT20" s="64"/>
      <c r="BOU20" s="64"/>
      <c r="BOV20" s="64"/>
      <c r="BOW20" s="64"/>
      <c r="BOX20" s="64"/>
      <c r="BOY20" s="67"/>
      <c r="BOZ20" s="68"/>
      <c r="BPA20" s="63"/>
      <c r="BPB20" s="64"/>
      <c r="BPC20" s="64"/>
      <c r="BPD20" s="64"/>
      <c r="BPE20" s="64"/>
      <c r="BPF20" s="64"/>
      <c r="BPG20" s="67"/>
      <c r="BPH20" s="68"/>
      <c r="BPI20" s="63"/>
      <c r="BPJ20" s="64"/>
      <c r="BPK20" s="64"/>
      <c r="BPL20" s="64"/>
      <c r="BPM20" s="64"/>
      <c r="BPN20" s="64"/>
      <c r="BPO20" s="67"/>
      <c r="BPP20" s="68"/>
      <c r="BPQ20" s="63"/>
      <c r="BPR20" s="64"/>
      <c r="BPS20" s="64"/>
      <c r="BPT20" s="64"/>
      <c r="BPU20" s="64"/>
      <c r="BPV20" s="64"/>
      <c r="BPW20" s="67"/>
      <c r="BPX20" s="68"/>
      <c r="BPY20" s="63"/>
      <c r="BPZ20" s="64"/>
      <c r="BQA20" s="64"/>
      <c r="BQB20" s="64"/>
      <c r="BQC20" s="64"/>
      <c r="BQD20" s="64"/>
      <c r="BQE20" s="67"/>
      <c r="BQF20" s="68"/>
      <c r="BQG20" s="63"/>
      <c r="BQH20" s="64"/>
      <c r="BQI20" s="64"/>
      <c r="BQJ20" s="64"/>
      <c r="BQK20" s="64"/>
      <c r="BQL20" s="64"/>
      <c r="BQM20" s="67"/>
      <c r="BQN20" s="68"/>
      <c r="BQO20" s="63"/>
      <c r="BQP20" s="64"/>
      <c r="BQQ20" s="64"/>
      <c r="BQR20" s="64"/>
      <c r="BQS20" s="64"/>
      <c r="BQT20" s="64"/>
      <c r="BQU20" s="67"/>
      <c r="BQV20" s="68"/>
      <c r="BQW20" s="63"/>
      <c r="BQX20" s="64"/>
      <c r="BQY20" s="64"/>
      <c r="BQZ20" s="64"/>
      <c r="BRA20" s="64"/>
      <c r="BRB20" s="64"/>
      <c r="BRC20" s="67"/>
      <c r="BRD20" s="68"/>
      <c r="BRE20" s="63"/>
      <c r="BRF20" s="64"/>
      <c r="BRG20" s="64"/>
      <c r="BRH20" s="64"/>
      <c r="BRI20" s="64"/>
      <c r="BRJ20" s="64"/>
      <c r="BRK20" s="67"/>
      <c r="BRL20" s="68"/>
      <c r="BRM20" s="63"/>
      <c r="BRN20" s="64"/>
      <c r="BRO20" s="64"/>
      <c r="BRP20" s="64"/>
      <c r="BRQ20" s="64"/>
      <c r="BRR20" s="64"/>
      <c r="BRS20" s="67"/>
      <c r="BRT20" s="68"/>
      <c r="BRU20" s="63"/>
      <c r="BRV20" s="64"/>
      <c r="BRW20" s="64"/>
      <c r="BRX20" s="64"/>
      <c r="BRY20" s="64"/>
      <c r="BRZ20" s="64"/>
      <c r="BSA20" s="67"/>
      <c r="BSB20" s="68"/>
      <c r="BSC20" s="63"/>
      <c r="BSD20" s="64"/>
      <c r="BSE20" s="64"/>
      <c r="BSF20" s="64"/>
      <c r="BSG20" s="64"/>
      <c r="BSH20" s="64"/>
      <c r="BSI20" s="67"/>
      <c r="BSJ20" s="68"/>
      <c r="BSK20" s="63"/>
      <c r="BSL20" s="64"/>
      <c r="BSM20" s="64"/>
      <c r="BSN20" s="64"/>
      <c r="BSO20" s="64"/>
      <c r="BSP20" s="68"/>
      <c r="BSQ20" s="265"/>
      <c r="BSR20" s="68"/>
      <c r="BSS20" s="63"/>
      <c r="BST20" s="64"/>
      <c r="BSU20" s="64"/>
      <c r="BSV20" s="64"/>
      <c r="BSW20" s="64"/>
      <c r="BSX20" s="64"/>
      <c r="BSY20" s="67"/>
      <c r="BSZ20" s="68"/>
      <c r="BTA20" s="63"/>
      <c r="BTB20" s="64"/>
      <c r="BTC20" s="64"/>
      <c r="BTD20" s="64"/>
      <c r="BTE20" s="64"/>
      <c r="BTF20" s="64"/>
      <c r="BTG20" s="67"/>
      <c r="BTH20" s="68"/>
      <c r="BTI20" s="63"/>
      <c r="BTJ20" s="64"/>
      <c r="BTK20" s="64"/>
      <c r="BTL20" s="64"/>
      <c r="BTM20" s="64"/>
      <c r="BTN20" s="64"/>
      <c r="BTO20" s="67"/>
      <c r="BTP20" s="68"/>
      <c r="BTQ20" s="63"/>
      <c r="BTR20" s="64"/>
      <c r="BTS20" s="64"/>
      <c r="BTT20" s="64"/>
      <c r="BTU20" s="64"/>
      <c r="BTV20" s="64"/>
      <c r="BTW20" s="67"/>
      <c r="BTX20" s="184"/>
      <c r="BTY20" s="244"/>
      <c r="BTZ20" s="64"/>
      <c r="BUA20" s="64"/>
      <c r="BUB20" s="64"/>
      <c r="BUC20" s="64"/>
      <c r="BUD20" s="64"/>
      <c r="BUE20" s="67"/>
      <c r="BUF20" s="184"/>
      <c r="BUG20" s="244"/>
      <c r="BUH20" s="64"/>
      <c r="BUI20" s="64"/>
      <c r="BUJ20" s="64"/>
      <c r="BUK20" s="64"/>
      <c r="BUL20" s="64"/>
      <c r="BUM20" s="67"/>
      <c r="BUN20" s="211"/>
      <c r="BUO20" s="244"/>
      <c r="BUP20" s="64"/>
      <c r="BUQ20" s="64"/>
      <c r="BUR20" s="64"/>
      <c r="BUS20" s="64"/>
      <c r="BUT20" s="64"/>
      <c r="BUU20" s="67"/>
      <c r="BUV20" s="211"/>
      <c r="BUW20" s="244"/>
      <c r="BUX20" s="64"/>
      <c r="BUY20" s="64"/>
      <c r="BUZ20" s="64"/>
      <c r="BVA20" s="64"/>
      <c r="BVB20" s="64"/>
      <c r="BVC20" s="67"/>
      <c r="BVD20" s="211"/>
      <c r="BVE20" s="244"/>
      <c r="BVF20" s="64"/>
      <c r="BVG20" s="64"/>
      <c r="BVH20" s="64"/>
      <c r="BVI20" s="64"/>
      <c r="BVJ20" s="64"/>
      <c r="BVK20" s="67"/>
      <c r="BVL20" s="184"/>
      <c r="BVM20" s="244"/>
      <c r="BVN20" s="64"/>
      <c r="BVO20" s="64"/>
      <c r="BVP20" s="64"/>
      <c r="BVQ20" s="64"/>
      <c r="BVR20" s="64"/>
      <c r="BVS20" s="67"/>
      <c r="BVT20" s="211"/>
      <c r="BVU20" s="244"/>
      <c r="BVV20" s="64"/>
      <c r="BVW20" s="64"/>
      <c r="BVX20" s="64"/>
      <c r="BVY20" s="64"/>
      <c r="BVZ20" s="64"/>
      <c r="BWA20" s="67"/>
      <c r="BWB20" s="184"/>
      <c r="BWC20" s="244"/>
      <c r="BWD20" s="64"/>
      <c r="BWE20" s="64"/>
      <c r="BWF20" s="64"/>
      <c r="BWG20" s="64"/>
      <c r="BWH20" s="64"/>
      <c r="BWI20" s="67"/>
      <c r="BWJ20" s="184"/>
      <c r="BWK20" s="244"/>
      <c r="BWL20" s="64"/>
      <c r="BWM20" s="64"/>
      <c r="BWN20" s="64"/>
      <c r="BWO20" s="64"/>
      <c r="BWP20" s="64"/>
      <c r="BWQ20" s="67"/>
      <c r="BWR20" s="211"/>
      <c r="BWS20" s="244"/>
      <c r="BWT20" s="64"/>
      <c r="BWU20" s="64"/>
      <c r="BWV20" s="64"/>
      <c r="BWW20" s="64"/>
      <c r="BWX20" s="64"/>
      <c r="BWY20" s="67"/>
      <c r="BWZ20" s="211"/>
      <c r="BXA20" s="244"/>
      <c r="BXB20" s="64"/>
      <c r="BXC20" s="64"/>
      <c r="BXD20" s="64"/>
      <c r="BXE20" s="64"/>
      <c r="BXF20" s="64"/>
      <c r="BXG20" s="67"/>
      <c r="BXH20" s="211"/>
      <c r="BXI20" s="244"/>
      <c r="BXJ20" s="64"/>
      <c r="BXK20" s="64"/>
      <c r="BXL20" s="64"/>
      <c r="BXM20" s="64"/>
      <c r="BXN20" s="64"/>
      <c r="BXO20" s="67"/>
      <c r="BXP20" s="184"/>
      <c r="BXQ20" s="244"/>
      <c r="BXR20" s="64"/>
      <c r="BXS20" s="64"/>
      <c r="BXT20" s="64"/>
      <c r="BXU20" s="64"/>
      <c r="BXV20" s="64"/>
      <c r="BXW20" s="67"/>
      <c r="BXX20" s="184"/>
      <c r="BXY20" s="244"/>
      <c r="BXZ20" s="64"/>
      <c r="BYA20" s="64"/>
      <c r="BYB20" s="64"/>
      <c r="BYC20" s="64"/>
      <c r="BYD20" s="64"/>
      <c r="BYE20" s="67"/>
      <c r="BYF20" s="211"/>
      <c r="BYG20" s="244"/>
      <c r="BYH20" s="64"/>
      <c r="BYI20" s="64"/>
      <c r="BYJ20" s="64"/>
      <c r="BYK20" s="64"/>
      <c r="BYL20" s="64"/>
      <c r="BYM20" s="67"/>
      <c r="BYN20" s="184"/>
      <c r="BYO20" s="244"/>
      <c r="BYP20" s="64"/>
      <c r="BYQ20" s="64"/>
      <c r="BYR20" s="64"/>
      <c r="BYS20" s="64"/>
      <c r="BYT20" s="64"/>
      <c r="BYU20" s="67"/>
      <c r="BYV20" s="211"/>
      <c r="BYW20" s="244"/>
      <c r="BYX20" s="64"/>
      <c r="BYY20" s="64"/>
      <c r="BYZ20" s="64"/>
      <c r="BZA20" s="64"/>
      <c r="BZB20" s="64"/>
      <c r="BZC20" s="67"/>
      <c r="BZD20" s="184"/>
      <c r="BZE20" s="244"/>
      <c r="BZF20" s="64"/>
      <c r="BZG20" s="64"/>
      <c r="BZH20" s="64"/>
      <c r="BZI20" s="64"/>
      <c r="BZJ20" s="64"/>
      <c r="BZK20" s="67"/>
      <c r="BZL20" s="184"/>
      <c r="BZM20" s="244"/>
      <c r="BZN20" s="64"/>
      <c r="BZO20" s="64"/>
      <c r="BZP20" s="64"/>
      <c r="BZQ20" s="64"/>
      <c r="BZR20" s="211"/>
      <c r="BZS20" s="265"/>
      <c r="BZT20" s="68"/>
      <c r="BZU20" s="63"/>
      <c r="BZV20" s="64"/>
      <c r="BZW20" s="64"/>
      <c r="BZX20" s="64"/>
      <c r="BZY20" s="64"/>
      <c r="BZZ20" s="64"/>
      <c r="CAA20" s="67"/>
      <c r="CAB20" s="68"/>
      <c r="CAC20" s="63"/>
      <c r="CAD20" s="64"/>
      <c r="CAE20" s="64"/>
      <c r="CAF20" s="64"/>
      <c r="CAG20" s="64"/>
      <c r="CAH20" s="64"/>
      <c r="CAI20" s="67"/>
      <c r="CAJ20" s="68"/>
      <c r="CAK20" s="48"/>
      <c r="CAL20" s="49"/>
      <c r="CAM20" s="49"/>
      <c r="CAN20" s="49"/>
      <c r="CAO20" s="49"/>
      <c r="CAP20" s="49"/>
      <c r="CAQ20" s="67"/>
      <c r="CAR20" s="184"/>
      <c r="CAS20" s="244"/>
      <c r="CAT20" s="64"/>
      <c r="CAU20" s="64"/>
      <c r="CAV20" s="64"/>
      <c r="CAW20" s="64"/>
      <c r="CAX20" s="64"/>
      <c r="CAY20" s="67"/>
      <c r="CAZ20" s="211"/>
      <c r="CBA20" s="244"/>
      <c r="CBB20" s="64"/>
      <c r="CBC20" s="64"/>
      <c r="CBD20" s="64"/>
      <c r="CBE20" s="64"/>
      <c r="CBF20" s="64"/>
      <c r="CBG20" s="67"/>
      <c r="CBH20" s="211"/>
      <c r="CBI20" s="244"/>
      <c r="CBJ20" s="64"/>
      <c r="CBK20" s="64"/>
      <c r="CBL20" s="64"/>
      <c r="CBM20" s="64"/>
      <c r="CBN20" s="64"/>
      <c r="CBO20" s="67"/>
      <c r="CBP20" s="184"/>
      <c r="CBQ20" s="63"/>
      <c r="CBR20" s="64"/>
      <c r="CBS20" s="64"/>
      <c r="CBT20" s="64"/>
      <c r="CBU20" s="64"/>
      <c r="CBV20" s="64"/>
      <c r="CBW20" s="67"/>
      <c r="CBX20" s="68"/>
      <c r="CBY20" s="63"/>
      <c r="CBZ20" s="64"/>
      <c r="CCA20" s="64"/>
      <c r="CCB20" s="64"/>
      <c r="CCC20" s="64"/>
      <c r="CCD20" s="64"/>
      <c r="CCE20" s="67"/>
      <c r="CCF20" s="68"/>
      <c r="CCG20" s="63"/>
      <c r="CCH20" s="64"/>
      <c r="CCI20" s="64"/>
      <c r="CCJ20" s="64"/>
      <c r="CCK20" s="64"/>
      <c r="CCL20" s="64"/>
      <c r="CCM20" s="67"/>
      <c r="CCN20" s="68"/>
      <c r="CCO20" s="63"/>
      <c r="CCP20" s="64"/>
      <c r="CCQ20" s="64"/>
      <c r="CCR20" s="64"/>
      <c r="CCS20" s="64"/>
      <c r="CCT20" s="64"/>
      <c r="CCU20" s="67"/>
      <c r="CCV20" s="68"/>
      <c r="CCW20" s="63"/>
      <c r="CCX20" s="64"/>
      <c r="CCY20" s="64"/>
      <c r="CCZ20" s="64"/>
      <c r="CDA20" s="64"/>
      <c r="CDB20" s="64"/>
      <c r="CDC20" s="67"/>
      <c r="CDD20" s="68"/>
      <c r="CDE20" s="63"/>
      <c r="CDF20" s="64"/>
      <c r="CDG20" s="64"/>
      <c r="CDH20" s="64"/>
      <c r="CDI20" s="64"/>
      <c r="CDJ20" s="64"/>
      <c r="CDK20" s="67"/>
      <c r="CDL20" s="68"/>
      <c r="CDM20" s="63"/>
      <c r="CDN20" s="64"/>
      <c r="CDO20" s="64"/>
      <c r="CDP20" s="64"/>
      <c r="CDQ20" s="49"/>
      <c r="CDR20" s="64"/>
      <c r="CDS20" s="67"/>
      <c r="CDT20" s="68"/>
      <c r="CDU20" s="63"/>
      <c r="CDV20" s="64"/>
      <c r="CDW20" s="64"/>
      <c r="CDX20" s="64"/>
      <c r="CDY20" s="64"/>
      <c r="CDZ20" s="64"/>
      <c r="CEA20" s="67"/>
      <c r="CEB20" s="68"/>
      <c r="CEC20" s="63"/>
      <c r="CED20" s="64"/>
      <c r="CEE20" s="64"/>
      <c r="CEF20" s="64"/>
      <c r="CEG20" s="64"/>
      <c r="CEH20" s="64"/>
      <c r="CEI20" s="67"/>
      <c r="CEJ20" s="68"/>
      <c r="CEK20" s="63"/>
      <c r="CEL20" s="64"/>
      <c r="CEM20" s="64"/>
      <c r="CEN20" s="64"/>
      <c r="CEO20" s="64"/>
      <c r="CEP20" s="64"/>
      <c r="CEQ20" s="67"/>
      <c r="CER20" s="68"/>
      <c r="CES20" s="63"/>
      <c r="CET20" s="64"/>
      <c r="CEU20" s="64"/>
      <c r="CEV20" s="64"/>
      <c r="CEW20" s="64"/>
      <c r="CEX20" s="64"/>
      <c r="CEY20" s="67"/>
      <c r="CEZ20" s="68"/>
      <c r="CFA20" s="63"/>
      <c r="CFB20" s="64"/>
      <c r="CFC20" s="64"/>
      <c r="CFD20" s="64"/>
      <c r="CFE20" s="64"/>
      <c r="CFF20" s="64"/>
      <c r="CFG20" s="67"/>
      <c r="CFH20" s="68"/>
      <c r="CFI20" s="63"/>
      <c r="CFJ20" s="64"/>
      <c r="CFK20" s="64"/>
      <c r="CFL20" s="64"/>
      <c r="CFM20" s="64"/>
      <c r="CFN20" s="64"/>
      <c r="CFO20" s="67"/>
      <c r="CFP20" s="68"/>
      <c r="CFQ20" s="63"/>
      <c r="CFR20" s="64"/>
      <c r="CFS20" s="64"/>
      <c r="CFT20" s="64"/>
      <c r="CFU20" s="64"/>
      <c r="CFV20" s="64"/>
      <c r="CFW20" s="67"/>
      <c r="CFX20" s="68"/>
      <c r="CFY20" s="63"/>
      <c r="CFZ20" s="64"/>
      <c r="CGA20" s="64"/>
      <c r="CGB20" s="64"/>
      <c r="CGC20" s="64"/>
      <c r="CGD20" s="64"/>
      <c r="CGE20" s="67"/>
      <c r="CGF20" s="68"/>
      <c r="CGG20" s="63"/>
      <c r="CGH20" s="64"/>
      <c r="CGI20" s="64"/>
      <c r="CGJ20" s="64"/>
      <c r="CGK20" s="64"/>
      <c r="CGL20" s="64"/>
      <c r="CGM20" s="67"/>
      <c r="CGN20" s="68"/>
      <c r="CGO20" s="48"/>
      <c r="CGP20" s="49"/>
      <c r="CGQ20" s="49"/>
      <c r="CGR20" s="49"/>
      <c r="CGS20" s="49"/>
      <c r="CGT20" s="49"/>
      <c r="CGU20" s="67"/>
      <c r="CGV20" s="68"/>
      <c r="CGW20" s="63"/>
      <c r="CGX20" s="64"/>
      <c r="CGY20" s="64"/>
      <c r="CGZ20" s="64"/>
      <c r="CHA20" s="64"/>
      <c r="CHB20" s="64"/>
      <c r="CHC20" s="67"/>
      <c r="CHD20" s="68"/>
      <c r="CHE20" s="63"/>
      <c r="CHF20" s="64"/>
      <c r="CHG20" s="64"/>
      <c r="CHH20" s="64"/>
      <c r="CHI20" s="64"/>
      <c r="CHJ20" s="64"/>
      <c r="CHK20" s="67"/>
      <c r="CHL20" s="68"/>
      <c r="CHM20" s="63"/>
      <c r="CHN20" s="64"/>
      <c r="CHO20" s="64"/>
      <c r="CHP20" s="64"/>
      <c r="CHQ20" s="64"/>
      <c r="CHR20" s="64"/>
      <c r="CHS20" s="67"/>
      <c r="CHT20" s="68"/>
      <c r="CHU20" s="48"/>
      <c r="CHV20" s="49"/>
      <c r="CHW20" s="49"/>
      <c r="CHX20" s="49"/>
      <c r="CHY20" s="49"/>
      <c r="CHZ20" s="49"/>
      <c r="CIA20" s="67"/>
      <c r="CIB20" s="68"/>
      <c r="CIC20" s="48"/>
      <c r="CID20" s="49"/>
      <c r="CIE20" s="49"/>
      <c r="CIF20" s="49"/>
      <c r="CIG20" s="49"/>
      <c r="CIH20" s="49"/>
      <c r="CII20" s="67"/>
      <c r="CIJ20" s="68"/>
      <c r="CIK20" s="63"/>
      <c r="CIL20" s="64"/>
      <c r="CIM20" s="64"/>
      <c r="CIN20" s="64"/>
      <c r="CIO20" s="64"/>
      <c r="CIP20" s="64"/>
      <c r="CIQ20" s="67"/>
      <c r="CIR20" s="68"/>
      <c r="CIS20" s="63"/>
      <c r="CIT20" s="64"/>
      <c r="CIU20" s="64"/>
      <c r="CIV20" s="64"/>
      <c r="CIW20" s="64"/>
      <c r="CIX20" s="64"/>
      <c r="CIY20" s="67"/>
      <c r="CIZ20" s="68"/>
      <c r="CJA20" s="63"/>
      <c r="CJB20" s="64"/>
      <c r="CJC20" s="64"/>
      <c r="CJD20" s="64"/>
      <c r="CJE20" s="64"/>
      <c r="CJF20" s="64"/>
      <c r="CJG20" s="67"/>
      <c r="CJH20" s="68"/>
      <c r="CJI20" s="63"/>
      <c r="CJJ20" s="64"/>
      <c r="CJK20" s="64"/>
      <c r="CJL20" s="64"/>
      <c r="CJM20" s="64"/>
      <c r="CJN20" s="64"/>
      <c r="CJO20" s="67"/>
      <c r="CJP20" s="68"/>
      <c r="CJQ20" s="63"/>
      <c r="CJR20" s="64"/>
      <c r="CJS20" s="64"/>
      <c r="CJT20" s="64"/>
      <c r="CJU20" s="64"/>
      <c r="CJV20" s="64"/>
      <c r="CJW20" s="67"/>
      <c r="CJX20" s="68"/>
      <c r="CJY20" s="63"/>
      <c r="CJZ20" s="64"/>
      <c r="CKA20" s="64"/>
      <c r="CKB20" s="64"/>
      <c r="CKC20" s="64"/>
      <c r="CKD20" s="64"/>
      <c r="CKE20" s="67"/>
      <c r="CKF20" s="68"/>
      <c r="CKG20" s="63"/>
      <c r="CKH20" s="64"/>
      <c r="CKI20" s="64"/>
      <c r="CKJ20" s="64"/>
      <c r="CKK20" s="64"/>
      <c r="CKL20" s="64"/>
      <c r="CKM20" s="67"/>
      <c r="CKN20" s="68"/>
      <c r="CKO20" s="63"/>
      <c r="CKP20" s="64"/>
      <c r="CKQ20" s="64"/>
      <c r="CKR20" s="64"/>
      <c r="CKS20" s="64"/>
      <c r="CKT20" s="64"/>
      <c r="CKU20" s="67"/>
      <c r="CKV20" s="68"/>
      <c r="CKW20" s="63"/>
      <c r="CKX20" s="64"/>
      <c r="CKY20" s="64"/>
      <c r="CKZ20" s="64"/>
      <c r="CLA20" s="64"/>
      <c r="CLB20" s="64"/>
      <c r="CLC20" s="67"/>
      <c r="CLD20" s="68"/>
      <c r="CLE20" s="63"/>
      <c r="CLF20" s="64"/>
      <c r="CLG20" s="64"/>
      <c r="CLH20" s="64"/>
      <c r="CLI20" s="64"/>
      <c r="CLJ20" s="64"/>
      <c r="CLK20" s="67"/>
      <c r="CLL20" s="68"/>
      <c r="CLM20" s="63"/>
      <c r="CLN20" s="64"/>
      <c r="CLO20" s="64"/>
      <c r="CLP20" s="64"/>
      <c r="CLQ20" s="64"/>
      <c r="CLR20" s="64"/>
      <c r="CLS20" s="67"/>
      <c r="CLT20" s="184"/>
      <c r="CLU20" s="244"/>
      <c r="CLV20" s="64"/>
      <c r="CLW20" s="64"/>
      <c r="CLX20" s="64"/>
      <c r="CLY20" s="64"/>
      <c r="CLZ20" s="211"/>
      <c r="CMA20" s="265"/>
      <c r="CMB20" s="68"/>
      <c r="CMC20" s="63"/>
      <c r="CMD20" s="64"/>
      <c r="CME20" s="64"/>
      <c r="CMF20" s="64"/>
      <c r="CMG20" s="64"/>
      <c r="CMH20" s="64"/>
      <c r="CMI20" s="67"/>
      <c r="CMJ20" s="68"/>
      <c r="CMK20" s="63"/>
      <c r="CML20" s="64"/>
      <c r="CMM20" s="64"/>
      <c r="CMN20" s="64"/>
      <c r="CMO20" s="64"/>
      <c r="CMP20" s="64"/>
      <c r="CMQ20" s="67"/>
      <c r="CMR20" s="68"/>
      <c r="CMS20" s="63"/>
      <c r="CMT20" s="64"/>
      <c r="CMU20" s="64"/>
      <c r="CMV20" s="64"/>
      <c r="CMW20" s="64"/>
      <c r="CMX20" s="64"/>
      <c r="CMY20" s="67"/>
      <c r="CMZ20" s="68"/>
      <c r="CNA20" s="63"/>
      <c r="CNB20" s="64"/>
      <c r="CNC20" s="64"/>
      <c r="CND20" s="64"/>
      <c r="CNE20" s="64"/>
      <c r="CNF20" s="64"/>
      <c r="CNG20" s="67"/>
      <c r="CNH20" s="68"/>
      <c r="CNI20" s="63"/>
      <c r="CNJ20" s="64"/>
      <c r="CNK20" s="64"/>
      <c r="CNL20" s="64"/>
      <c r="CNM20" s="64"/>
      <c r="CNN20" s="64"/>
      <c r="CNO20" s="67"/>
      <c r="CNP20" s="68"/>
      <c r="CNQ20" s="63"/>
      <c r="CNR20" s="64"/>
      <c r="CNS20" s="64"/>
      <c r="CNT20" s="64"/>
      <c r="CNU20" s="64"/>
      <c r="CNV20" s="68"/>
      <c r="CNW20" s="265"/>
      <c r="CNX20" s="68"/>
      <c r="CNY20" s="63"/>
      <c r="CNZ20" s="64"/>
      <c r="COA20" s="64"/>
      <c r="COB20" s="64"/>
      <c r="COC20" s="64"/>
      <c r="COD20" s="64"/>
      <c r="COE20" s="67"/>
      <c r="COF20" s="68"/>
      <c r="COG20" s="63"/>
      <c r="COH20" s="64"/>
      <c r="COI20" s="64"/>
      <c r="COJ20" s="64"/>
      <c r="COK20" s="64"/>
      <c r="COL20" s="64"/>
      <c r="COM20" s="67"/>
      <c r="CON20" s="68"/>
      <c r="COO20" s="63"/>
      <c r="COP20" s="64"/>
      <c r="COQ20" s="64"/>
      <c r="COR20" s="64"/>
      <c r="COS20" s="64"/>
      <c r="COT20" s="64"/>
      <c r="COU20" s="67"/>
      <c r="COV20" s="68"/>
      <c r="COW20" s="63"/>
      <c r="COX20" s="64"/>
      <c r="COY20" s="64"/>
      <c r="COZ20" s="64"/>
      <c r="CPA20" s="64"/>
      <c r="CPB20" s="64"/>
      <c r="CPC20" s="67"/>
      <c r="CPD20" s="68"/>
      <c r="CPE20" s="63"/>
      <c r="CPF20" s="64"/>
      <c r="CPG20" s="64"/>
      <c r="CPH20" s="64"/>
      <c r="CPI20" s="64"/>
      <c r="CPJ20" s="64"/>
      <c r="CPK20" s="67"/>
      <c r="CPL20" s="68"/>
      <c r="CPM20" s="48"/>
      <c r="CPN20" s="49"/>
      <c r="CPO20" s="49"/>
      <c r="CPP20" s="49"/>
      <c r="CPQ20" s="49"/>
      <c r="CPR20" s="49"/>
      <c r="CPS20" s="67"/>
      <c r="CPT20" s="68"/>
      <c r="CPU20" s="48"/>
      <c r="CPV20" s="49"/>
      <c r="CPW20" s="49"/>
      <c r="CPX20" s="49"/>
      <c r="CPY20" s="49"/>
      <c r="CPZ20" s="49"/>
      <c r="CQA20" s="67"/>
      <c r="CQB20" s="68"/>
      <c r="CQC20" s="63"/>
      <c r="CQD20" s="64"/>
      <c r="CQE20" s="64"/>
      <c r="CQF20" s="64"/>
      <c r="CQG20" s="64"/>
      <c r="CQH20" s="64"/>
      <c r="CQI20" s="67"/>
      <c r="CQJ20" s="68"/>
      <c r="CQK20" s="63"/>
      <c r="CQL20" s="64"/>
      <c r="CQM20" s="64"/>
      <c r="CQN20" s="64"/>
      <c r="CQO20" s="64"/>
      <c r="CQP20" s="64"/>
      <c r="CQQ20" s="67"/>
      <c r="CQR20" s="68"/>
      <c r="CQS20" s="48"/>
      <c r="CQT20" s="49"/>
      <c r="CQU20" s="49"/>
      <c r="CQV20" s="49"/>
      <c r="CQW20" s="49"/>
      <c r="CQX20" s="49"/>
      <c r="CQY20" s="67"/>
      <c r="CQZ20" s="68"/>
      <c r="CRA20" s="82"/>
      <c r="CRB20" s="83"/>
      <c r="CRC20" s="83"/>
      <c r="CRD20" s="83"/>
      <c r="CRE20" s="83"/>
      <c r="CRF20" s="83"/>
      <c r="CRG20" s="67"/>
      <c r="CRH20" s="68"/>
      <c r="CRI20" s="63"/>
      <c r="CRJ20" s="64"/>
      <c r="CRK20" s="64"/>
      <c r="CRL20" s="64"/>
      <c r="CRM20" s="64"/>
      <c r="CRN20" s="64"/>
      <c r="CRO20" s="67"/>
      <c r="CRP20" s="68"/>
      <c r="CRQ20" s="63"/>
      <c r="CRR20" s="64"/>
      <c r="CRS20" s="64"/>
      <c r="CRT20" s="64"/>
      <c r="CRU20" s="64"/>
      <c r="CRV20" s="64"/>
      <c r="CRW20" s="67"/>
      <c r="CRX20" s="68"/>
      <c r="CRY20" s="63"/>
      <c r="CRZ20" s="64"/>
      <c r="CSA20" s="64"/>
      <c r="CSB20" s="64"/>
      <c r="CSC20" s="64"/>
      <c r="CSD20" s="64"/>
      <c r="CSE20" s="67"/>
      <c r="CSF20" s="68"/>
      <c r="CSG20" s="63"/>
      <c r="CSH20" s="64"/>
      <c r="CSI20" s="64"/>
      <c r="CSJ20" s="64"/>
      <c r="CSK20" s="64"/>
      <c r="CSL20" s="64"/>
      <c r="CSM20" s="67"/>
      <c r="CSN20" s="68"/>
      <c r="CSO20" s="63"/>
      <c r="CSP20" s="64"/>
      <c r="CSQ20" s="64"/>
      <c r="CSR20" s="64"/>
      <c r="CSS20" s="64"/>
      <c r="CST20" s="64"/>
      <c r="CSU20" s="67"/>
      <c r="CSV20" s="68"/>
      <c r="CSW20" s="63"/>
      <c r="CSX20" s="64"/>
      <c r="CSY20" s="64"/>
      <c r="CSZ20" s="64"/>
      <c r="CTA20" s="64"/>
      <c r="CTB20" s="64"/>
      <c r="CTC20" s="64"/>
      <c r="CTD20" s="68"/>
      <c r="CTE20" s="63"/>
      <c r="CTF20" s="64"/>
      <c r="CTG20" s="64"/>
      <c r="CTH20" s="64"/>
      <c r="CTI20" s="64"/>
      <c r="CTJ20" s="64"/>
      <c r="CTK20" s="64"/>
      <c r="CTL20" s="68"/>
      <c r="CTM20" s="63"/>
      <c r="CTN20" s="64"/>
      <c r="CTO20" s="64"/>
      <c r="CTP20" s="64"/>
      <c r="CTQ20" s="64"/>
      <c r="CTR20" s="64"/>
      <c r="CTS20" s="64"/>
      <c r="CTT20" s="68"/>
      <c r="CTU20" s="63"/>
      <c r="CTV20" s="64"/>
      <c r="CTW20" s="64"/>
      <c r="CTX20" s="64"/>
      <c r="CTY20" s="64"/>
      <c r="CTZ20" s="64"/>
      <c r="CUA20" s="64"/>
      <c r="CUB20" s="68"/>
      <c r="CUC20" s="63"/>
      <c r="CUD20" s="64"/>
      <c r="CUE20" s="64"/>
      <c r="CUF20" s="64"/>
      <c r="CUG20" s="64"/>
      <c r="CUH20" s="64"/>
      <c r="CUI20" s="64"/>
      <c r="CUJ20" s="68"/>
      <c r="CUK20" s="48"/>
      <c r="CUL20" s="49"/>
      <c r="CUM20" s="49"/>
      <c r="CUN20" s="49"/>
      <c r="CUO20" s="49"/>
      <c r="CUP20" s="49"/>
      <c r="CUQ20" s="64"/>
      <c r="CUR20" s="68"/>
      <c r="CUS20" s="63"/>
      <c r="CUT20" s="64"/>
      <c r="CUU20" s="64"/>
      <c r="CUV20" s="64"/>
      <c r="CUW20" s="64"/>
      <c r="CUX20" s="64"/>
      <c r="CUY20" s="64"/>
      <c r="CUZ20" s="68"/>
      <c r="CVA20" s="48"/>
      <c r="CVB20" s="49"/>
      <c r="CVC20" s="49"/>
      <c r="CVD20" s="49"/>
      <c r="CVE20" s="49"/>
      <c r="CVF20" s="49"/>
      <c r="CVG20" s="64"/>
      <c r="CVH20" s="68"/>
      <c r="CVI20" s="48"/>
      <c r="CVJ20" s="49"/>
      <c r="CVK20" s="49"/>
      <c r="CVL20" s="49"/>
      <c r="CVM20" s="49"/>
      <c r="CVN20" s="49"/>
      <c r="CVO20" s="64"/>
      <c r="CVP20" s="68"/>
      <c r="CVQ20" s="48"/>
      <c r="CVR20" s="49"/>
      <c r="CVS20" s="49"/>
      <c r="CVT20" s="49"/>
      <c r="CVU20" s="49"/>
      <c r="CVV20" s="49"/>
      <c r="CVW20" s="64"/>
      <c r="CVX20" s="68"/>
      <c r="CVY20" s="48"/>
      <c r="CVZ20" s="49"/>
      <c r="CWA20" s="49"/>
      <c r="CWB20" s="49"/>
      <c r="CWC20" s="49"/>
      <c r="CWD20" s="49"/>
      <c r="CWE20" s="64"/>
      <c r="CWF20" s="68"/>
      <c r="CWG20" s="48"/>
      <c r="CWH20" s="49"/>
      <c r="CWI20" s="49"/>
      <c r="CWJ20" s="49"/>
      <c r="CWK20" s="49"/>
      <c r="CWL20" s="49"/>
      <c r="CWM20" s="64"/>
      <c r="CWN20" s="68"/>
      <c r="CWO20" s="54"/>
      <c r="CWP20" s="127"/>
      <c r="CWQ20" s="127"/>
      <c r="CWR20" s="127"/>
      <c r="CWS20" s="127"/>
      <c r="CWT20" s="127"/>
      <c r="CWU20" s="127"/>
      <c r="CWV20" s="43"/>
      <c r="CWW20" s="48"/>
      <c r="CWX20" s="49"/>
      <c r="CWY20" s="49"/>
      <c r="CWZ20" s="49"/>
      <c r="CXA20" s="49"/>
      <c r="CXB20" s="49"/>
      <c r="CXC20" s="127"/>
      <c r="CXD20" s="43"/>
      <c r="CXE20" s="48"/>
      <c r="CXF20" s="49"/>
      <c r="CXG20" s="49"/>
      <c r="CXH20" s="49"/>
      <c r="CXI20" s="49"/>
      <c r="CXJ20" s="49"/>
      <c r="CXK20" s="127"/>
      <c r="CXL20" s="43"/>
      <c r="CXM20" s="48"/>
      <c r="CXN20" s="49"/>
      <c r="CXO20" s="49"/>
      <c r="CXP20" s="49"/>
      <c r="CXQ20" s="49"/>
      <c r="CXR20" s="49"/>
      <c r="CXS20" s="127"/>
      <c r="CXT20" s="43"/>
      <c r="CXU20" s="48"/>
      <c r="CXV20" s="49"/>
      <c r="CXW20" s="49"/>
      <c r="CXX20" s="49"/>
      <c r="CXY20" s="49"/>
      <c r="CXZ20" s="49"/>
      <c r="CYA20" s="127"/>
      <c r="CYB20" s="43"/>
      <c r="CYC20" s="48"/>
      <c r="CYD20" s="49"/>
      <c r="CYE20" s="49"/>
      <c r="CYF20" s="49"/>
      <c r="CYG20" s="49"/>
      <c r="CYH20" s="49"/>
      <c r="CYI20" s="127"/>
      <c r="CYJ20" s="43"/>
      <c r="CYK20" s="48"/>
      <c r="CYL20" s="49"/>
      <c r="CYM20" s="49"/>
      <c r="CYN20" s="49"/>
      <c r="CYO20" s="49"/>
      <c r="CYP20" s="49"/>
      <c r="CYQ20" s="127"/>
      <c r="CYR20" s="43"/>
      <c r="CYS20" s="48"/>
      <c r="CYT20" s="49"/>
      <c r="CYU20" s="49"/>
      <c r="CYV20" s="49"/>
      <c r="CYW20" s="49"/>
      <c r="CYX20" s="49"/>
      <c r="CYY20" s="127"/>
      <c r="CYZ20" s="43"/>
      <c r="CZA20" s="48"/>
      <c r="CZB20" s="49"/>
      <c r="CZC20" s="49"/>
      <c r="CZD20" s="49"/>
      <c r="CZE20" s="49"/>
      <c r="CZF20" s="49"/>
      <c r="CZG20" s="127"/>
      <c r="CZH20" s="43"/>
      <c r="CZI20" s="48"/>
      <c r="CZJ20" s="49"/>
      <c r="CZK20" s="49"/>
      <c r="CZL20" s="49"/>
      <c r="CZM20" s="49"/>
      <c r="CZN20" s="49"/>
      <c r="CZO20" s="127"/>
      <c r="CZP20" s="43"/>
      <c r="CZQ20" s="63"/>
      <c r="CZR20" s="64"/>
      <c r="CZS20" s="64"/>
      <c r="CZT20" s="64"/>
      <c r="CZU20" s="64"/>
      <c r="CZV20" s="64"/>
      <c r="CZW20" s="127"/>
      <c r="CZX20" s="43"/>
      <c r="CZY20" s="48"/>
      <c r="CZZ20" s="49"/>
      <c r="DAA20" s="49"/>
      <c r="DAB20" s="49"/>
      <c r="DAC20" s="49"/>
      <c r="DAD20" s="49"/>
      <c r="DAE20" s="127"/>
      <c r="DAF20" s="43"/>
      <c r="DAG20" s="48"/>
      <c r="DAH20" s="49"/>
      <c r="DAI20" s="49"/>
      <c r="DAJ20" s="49"/>
      <c r="DAK20" s="49"/>
      <c r="DAL20" s="49"/>
      <c r="DAM20" s="127"/>
      <c r="DAN20" s="43"/>
      <c r="DAO20" s="63"/>
      <c r="DAP20" s="64"/>
      <c r="DAQ20" s="64"/>
      <c r="DAR20" s="64"/>
      <c r="DAS20" s="64"/>
      <c r="DAT20" s="64"/>
      <c r="DAU20" s="64"/>
      <c r="DAV20" s="68"/>
      <c r="DAW20" s="48"/>
      <c r="DAX20" s="49"/>
      <c r="DAY20" s="49"/>
      <c r="DAZ20" s="49"/>
      <c r="DBA20" s="49"/>
      <c r="DBB20" s="49"/>
      <c r="DBC20" s="64"/>
      <c r="DBD20" s="68"/>
      <c r="DBE20" s="63"/>
      <c r="DBF20" s="64"/>
      <c r="DBG20" s="64"/>
      <c r="DBH20" s="64"/>
      <c r="DBI20" s="64"/>
      <c r="DBJ20" s="64"/>
      <c r="DBK20" s="64"/>
      <c r="DBL20" s="68"/>
      <c r="DBM20" s="48"/>
      <c r="DBN20" s="49"/>
      <c r="DBO20" s="49"/>
      <c r="DBP20" s="49"/>
      <c r="DBQ20" s="49"/>
      <c r="DBR20" s="49"/>
      <c r="DBS20" s="64"/>
      <c r="DBT20" s="68"/>
      <c r="DBU20" s="48"/>
      <c r="DBV20" s="49"/>
      <c r="DBW20" s="49"/>
      <c r="DBX20" s="49"/>
      <c r="DBY20" s="49"/>
      <c r="DBZ20" s="49"/>
      <c r="DCA20" s="64"/>
      <c r="DCB20" s="184"/>
      <c r="DCC20" s="195"/>
      <c r="DCD20" s="49"/>
      <c r="DCE20" s="49"/>
      <c r="DCF20" s="49"/>
      <c r="DCG20" s="49"/>
      <c r="DCH20" s="49"/>
      <c r="DCI20" s="64"/>
      <c r="DCJ20" s="211"/>
      <c r="DCK20" s="195"/>
      <c r="DCL20" s="49"/>
      <c r="DCM20" s="49"/>
      <c r="DCN20" s="49"/>
      <c r="DCO20" s="49"/>
      <c r="DCP20" s="49"/>
      <c r="DCQ20" s="64"/>
      <c r="DCR20" s="211"/>
      <c r="DCS20" s="195"/>
      <c r="DCT20" s="49"/>
      <c r="DCU20" s="49"/>
      <c r="DCV20" s="49"/>
      <c r="DCW20" s="49"/>
      <c r="DCX20" s="49"/>
      <c r="DCY20" s="64"/>
      <c r="DCZ20" s="184"/>
      <c r="DDA20" s="195"/>
      <c r="DDB20" s="49"/>
      <c r="DDC20" s="49"/>
      <c r="DDD20" s="49"/>
      <c r="DDE20" s="49"/>
      <c r="DDF20" s="49"/>
      <c r="DDG20" s="64"/>
      <c r="DDH20" s="211"/>
      <c r="DDI20" s="458"/>
      <c r="DDJ20" s="83"/>
      <c r="DDK20" s="83"/>
      <c r="DDL20" s="83"/>
      <c r="DDM20" s="83"/>
      <c r="DDN20" s="83"/>
      <c r="DDO20" s="64"/>
      <c r="DDP20" s="184"/>
      <c r="DDQ20" s="195"/>
      <c r="DDR20" s="49"/>
      <c r="DDS20" s="49"/>
      <c r="DDT20" s="49"/>
      <c r="DDU20" s="49"/>
      <c r="DDV20" s="49"/>
      <c r="DDW20" s="64"/>
      <c r="DDX20" s="211"/>
      <c r="DDY20" s="464"/>
      <c r="DDZ20" s="127"/>
      <c r="DEA20" s="127"/>
      <c r="DEB20" s="127"/>
      <c r="DEC20" s="127"/>
      <c r="DED20" s="127"/>
      <c r="DEE20" s="127"/>
      <c r="DEF20" s="214"/>
      <c r="DEG20" s="195"/>
      <c r="DEH20" s="49"/>
      <c r="DEI20" s="49"/>
      <c r="DEJ20" s="49"/>
      <c r="DEK20" s="49"/>
      <c r="DEL20" s="49"/>
      <c r="DEM20" s="127"/>
      <c r="DEN20" s="101"/>
      <c r="DEO20" s="195"/>
      <c r="DEP20" s="49"/>
      <c r="DEQ20" s="49"/>
      <c r="DER20" s="49"/>
      <c r="DES20" s="49"/>
      <c r="DET20" s="49"/>
      <c r="DEU20" s="127"/>
      <c r="DEV20" s="101"/>
      <c r="DEW20" s="48"/>
      <c r="DEX20" s="49"/>
      <c r="DEY20" s="49"/>
      <c r="DEZ20" s="49"/>
      <c r="DFA20" s="49"/>
      <c r="DFB20" s="49"/>
      <c r="DFC20" s="127"/>
      <c r="DFD20" s="43"/>
      <c r="DFE20" s="63"/>
      <c r="DFF20" s="64"/>
      <c r="DFG20" s="64"/>
      <c r="DFH20" s="64"/>
      <c r="DFI20" s="64"/>
      <c r="DFJ20" s="64"/>
      <c r="DFK20" s="127"/>
      <c r="DFL20" s="43"/>
      <c r="DFM20" s="48"/>
      <c r="DFN20" s="49"/>
      <c r="DFO20" s="49"/>
      <c r="DFP20" s="49"/>
      <c r="DFQ20" s="49"/>
      <c r="DFR20" s="49"/>
      <c r="DFS20" s="127"/>
      <c r="DFT20" s="43"/>
      <c r="DFU20" s="48"/>
      <c r="DFV20" s="49"/>
      <c r="DFW20" s="49"/>
      <c r="DFX20" s="49"/>
      <c r="DFY20" s="49"/>
      <c r="DFZ20" s="49"/>
      <c r="DGA20" s="127"/>
      <c r="DGB20" s="43"/>
      <c r="DGC20" s="63"/>
      <c r="DGD20" s="64"/>
      <c r="DGE20" s="64"/>
      <c r="DGF20" s="64"/>
      <c r="DGG20" s="64"/>
      <c r="DGH20" s="64"/>
      <c r="DGI20" s="64"/>
      <c r="DGJ20" s="68"/>
      <c r="DGK20" s="63"/>
      <c r="DGL20" s="64"/>
      <c r="DGM20" s="64"/>
      <c r="DGN20" s="64"/>
      <c r="DGO20" s="64"/>
      <c r="DGP20" s="64"/>
      <c r="DGQ20" s="64"/>
      <c r="DGR20" s="68"/>
      <c r="DGS20" s="63"/>
      <c r="DGT20" s="64"/>
      <c r="DGU20" s="64"/>
      <c r="DGV20" s="64"/>
      <c r="DGW20" s="64"/>
      <c r="DGX20" s="64"/>
      <c r="DGY20" s="64"/>
      <c r="DGZ20" s="68"/>
      <c r="DHA20" s="478"/>
      <c r="DHB20" s="58"/>
      <c r="DHC20" s="58"/>
      <c r="DHD20" s="58"/>
      <c r="DHE20" s="58"/>
      <c r="DHF20" s="58"/>
      <c r="DHG20" s="64"/>
      <c r="DHH20" s="68"/>
      <c r="DHI20" s="63"/>
      <c r="DHJ20" s="64"/>
      <c r="DHK20" s="64"/>
      <c r="DHL20" s="64"/>
      <c r="DHM20" s="64"/>
      <c r="DHN20" s="64"/>
      <c r="DHO20" s="64"/>
      <c r="DHP20" s="68"/>
      <c r="DHQ20" s="63"/>
      <c r="DHR20" s="64"/>
      <c r="DHS20" s="64"/>
      <c r="DHT20" s="64"/>
      <c r="DHU20" s="64"/>
      <c r="DHV20" s="64"/>
      <c r="DHW20" s="64"/>
      <c r="DHX20" s="68"/>
      <c r="DHY20" s="63"/>
      <c r="DHZ20" s="64"/>
      <c r="DIA20" s="64"/>
      <c r="DIB20" s="64"/>
      <c r="DIC20" s="64"/>
      <c r="DID20" s="64"/>
      <c r="DIE20" s="64"/>
      <c r="DIF20" s="68"/>
      <c r="DIG20" s="63"/>
      <c r="DIH20" s="64"/>
      <c r="DII20" s="64"/>
      <c r="DIJ20" s="64"/>
      <c r="DIK20" s="64"/>
      <c r="DIL20" s="64"/>
      <c r="DIM20" s="64"/>
      <c r="DIN20" s="68"/>
      <c r="DIO20" s="63"/>
      <c r="DIP20" s="64"/>
      <c r="DIQ20" s="64"/>
      <c r="DIR20" s="64"/>
      <c r="DIS20" s="64"/>
      <c r="DIT20" s="64"/>
      <c r="DIU20" s="64"/>
      <c r="DIV20" s="68"/>
      <c r="DIW20" s="63"/>
      <c r="DIX20" s="64"/>
      <c r="DIY20" s="64"/>
      <c r="DIZ20" s="64"/>
      <c r="DJA20" s="64"/>
      <c r="DJB20" s="64"/>
      <c r="DJC20" s="64"/>
      <c r="DJD20" s="68"/>
      <c r="DJE20" s="63"/>
      <c r="DJF20" s="64"/>
      <c r="DJG20" s="64"/>
      <c r="DJH20" s="64"/>
      <c r="DJI20" s="64"/>
      <c r="DJJ20" s="64"/>
      <c r="DJK20" s="64"/>
      <c r="DJL20" s="68"/>
      <c r="DJM20" s="63"/>
      <c r="DJN20" s="64"/>
      <c r="DJO20" s="64"/>
      <c r="DJP20" s="64"/>
      <c r="DJQ20" s="64"/>
      <c r="DJR20" s="64"/>
      <c r="DJS20" s="64"/>
      <c r="DJT20" s="68"/>
      <c r="DJU20" s="63"/>
      <c r="DJV20" s="64"/>
      <c r="DJW20" s="64"/>
      <c r="DJX20" s="64"/>
      <c r="DJY20" s="64"/>
      <c r="DJZ20" s="64"/>
      <c r="DKA20" s="64"/>
      <c r="DKB20" s="68"/>
      <c r="DKC20" s="54"/>
      <c r="DKD20" s="127"/>
      <c r="DKE20" s="127"/>
      <c r="DKF20" s="127"/>
      <c r="DKG20" s="127"/>
      <c r="DKH20" s="127"/>
      <c r="DKI20" s="64"/>
      <c r="DKJ20" s="68"/>
      <c r="DKK20" s="63"/>
      <c r="DKL20" s="64"/>
      <c r="DKM20" s="64"/>
      <c r="DKN20" s="64"/>
      <c r="DKO20" s="64"/>
      <c r="DKP20" s="64"/>
      <c r="DKQ20" s="64"/>
      <c r="DKR20" s="68"/>
      <c r="DKS20" s="48"/>
      <c r="DKT20" s="49"/>
      <c r="DKU20" s="49"/>
      <c r="DKV20" s="49"/>
      <c r="DKW20" s="49"/>
      <c r="DKX20" s="49"/>
      <c r="DKY20" s="64"/>
      <c r="DKZ20" s="68"/>
      <c r="DLA20" s="63"/>
      <c r="DLB20" s="64"/>
      <c r="DLC20" s="64"/>
      <c r="DLD20" s="64"/>
      <c r="DLE20" s="64"/>
      <c r="DLF20" s="64"/>
      <c r="DLG20" s="64"/>
      <c r="DLH20" s="68"/>
      <c r="DLI20" s="48"/>
      <c r="DLJ20" s="49"/>
      <c r="DLK20" s="49"/>
      <c r="DLL20" s="49"/>
      <c r="DLM20" s="49"/>
      <c r="DLN20" s="49"/>
      <c r="DLO20" s="64"/>
      <c r="DLP20" s="68"/>
      <c r="DLQ20" s="48"/>
      <c r="DLR20" s="49"/>
      <c r="DLS20" s="49"/>
      <c r="DLT20" s="49"/>
      <c r="DLU20" s="49"/>
      <c r="DLV20" s="49"/>
      <c r="DLW20" s="64"/>
      <c r="DLX20" s="68"/>
      <c r="DLY20" s="63"/>
      <c r="DLZ20" s="64"/>
      <c r="DMA20" s="64"/>
      <c r="DMB20" s="64"/>
      <c r="DMC20" s="64"/>
      <c r="DMD20" s="64"/>
      <c r="DME20" s="64"/>
      <c r="DMF20" s="68"/>
      <c r="DMG20" s="48"/>
      <c r="DMH20" s="49"/>
      <c r="DMI20" s="49"/>
      <c r="DMJ20" s="49"/>
      <c r="DMK20" s="49"/>
      <c r="DML20" s="49"/>
      <c r="DMM20" s="64"/>
      <c r="DMN20" s="68"/>
      <c r="DMO20" s="63"/>
      <c r="DMP20" s="64"/>
      <c r="DMQ20" s="64"/>
      <c r="DMR20" s="64"/>
      <c r="DMS20" s="64"/>
      <c r="DMT20" s="64"/>
      <c r="DMU20" s="64"/>
      <c r="DMV20" s="68"/>
      <c r="DMW20" s="63"/>
      <c r="DMX20" s="64"/>
      <c r="DMY20" s="64"/>
      <c r="DMZ20" s="64"/>
      <c r="DNA20" s="64"/>
      <c r="DNB20" s="64"/>
      <c r="DNC20" s="64"/>
      <c r="DND20" s="68"/>
      <c r="DNE20" s="63"/>
      <c r="DNF20" s="64"/>
      <c r="DNG20" s="64"/>
      <c r="DNH20" s="64"/>
      <c r="DNI20" s="64"/>
      <c r="DNJ20" s="64"/>
      <c r="DNK20" s="64"/>
      <c r="DNL20" s="68"/>
      <c r="DNM20" s="63"/>
      <c r="DNN20" s="64"/>
      <c r="DNO20" s="64"/>
      <c r="DNP20" s="64"/>
      <c r="DNQ20" s="64"/>
      <c r="DNR20" s="64"/>
      <c r="DNS20" s="64"/>
      <c r="DNT20" s="68"/>
      <c r="DNU20" s="63"/>
      <c r="DNV20" s="64"/>
      <c r="DNW20" s="64"/>
      <c r="DNX20" s="64"/>
      <c r="DNY20" s="64"/>
      <c r="DNZ20" s="64"/>
      <c r="DOA20" s="64"/>
      <c r="DOB20" s="68"/>
      <c r="DOC20" s="63"/>
      <c r="DOD20" s="64"/>
      <c r="DOE20" s="64"/>
      <c r="DOF20" s="64"/>
      <c r="DOG20" s="64"/>
      <c r="DOH20" s="64"/>
      <c r="DOI20" s="64"/>
      <c r="DOJ20" s="68"/>
      <c r="DOK20" s="63"/>
      <c r="DOL20" s="64"/>
      <c r="DOM20" s="64"/>
      <c r="DON20" s="64"/>
      <c r="DOO20" s="64"/>
      <c r="DOP20" s="64"/>
      <c r="DOQ20" s="64"/>
      <c r="DOR20" s="68"/>
      <c r="DOS20" s="63"/>
      <c r="DOT20" s="64"/>
      <c r="DOU20" s="64"/>
      <c r="DOV20" s="64"/>
      <c r="DOW20" s="64"/>
      <c r="DOX20" s="64"/>
      <c r="DOY20" s="64"/>
      <c r="DOZ20" s="68"/>
      <c r="DPA20" s="63"/>
      <c r="DPB20" s="64"/>
      <c r="DPC20" s="64"/>
      <c r="DPD20" s="64"/>
      <c r="DPE20" s="64"/>
      <c r="DPF20" s="64"/>
      <c r="DPG20" s="64"/>
      <c r="DPH20" s="68"/>
      <c r="DPI20" s="63"/>
      <c r="DPJ20" s="64"/>
      <c r="DPK20" s="64"/>
      <c r="DPL20" s="64"/>
      <c r="DPM20" s="64"/>
      <c r="DPN20" s="64"/>
      <c r="DPO20" s="64"/>
      <c r="DPP20" s="68"/>
      <c r="DPQ20" s="63"/>
      <c r="DPR20" s="64"/>
      <c r="DPS20" s="64"/>
      <c r="DPT20" s="64"/>
      <c r="DPU20" s="64"/>
      <c r="DPV20" s="64"/>
      <c r="DPW20" s="64"/>
      <c r="DPX20" s="68"/>
      <c r="DPY20" s="63"/>
      <c r="DPZ20" s="64"/>
      <c r="DQA20" s="64"/>
      <c r="DQB20" s="64"/>
      <c r="DQC20" s="64"/>
      <c r="DQD20" s="64"/>
      <c r="DQE20" s="64"/>
      <c r="DQF20" s="68"/>
      <c r="DQG20" s="63"/>
      <c r="DQH20" s="64"/>
      <c r="DQI20" s="64"/>
      <c r="DQJ20" s="64"/>
      <c r="DQK20" s="64"/>
      <c r="DQL20" s="64"/>
      <c r="DQM20" s="64"/>
      <c r="DQN20" s="68"/>
      <c r="DQO20" s="48"/>
      <c r="DQP20" s="49"/>
      <c r="DQQ20" s="49"/>
      <c r="DQR20" s="49"/>
      <c r="DQS20" s="49"/>
      <c r="DQT20" s="49"/>
      <c r="DQU20" s="64"/>
      <c r="DQV20" s="68"/>
      <c r="DQW20" s="63"/>
      <c r="DQX20" s="64"/>
      <c r="DQY20" s="64"/>
      <c r="DQZ20" s="64"/>
      <c r="DRA20" s="64"/>
      <c r="DRB20" s="64"/>
      <c r="DRC20" s="64"/>
      <c r="DRD20" s="68"/>
      <c r="DRE20" s="63"/>
      <c r="DRF20" s="64"/>
      <c r="DRG20" s="64"/>
      <c r="DRH20" s="64"/>
      <c r="DRI20" s="64"/>
      <c r="DRJ20" s="64"/>
      <c r="DRK20" s="64"/>
      <c r="DRL20" s="68"/>
      <c r="DRM20" s="63"/>
      <c r="DRN20" s="64"/>
      <c r="DRO20" s="64"/>
      <c r="DRP20" s="64"/>
      <c r="DRQ20" s="64"/>
      <c r="DRR20" s="64"/>
      <c r="DRS20" s="64"/>
      <c r="DRT20" s="68"/>
      <c r="DRU20" s="63"/>
      <c r="DRV20" s="64"/>
      <c r="DRW20" s="64"/>
      <c r="DRX20" s="64"/>
      <c r="DRY20" s="64"/>
      <c r="DRZ20" s="64"/>
      <c r="DSA20" s="64"/>
      <c r="DSB20" s="68"/>
      <c r="DSC20" s="48"/>
      <c r="DSD20" s="49"/>
      <c r="DSE20" s="49"/>
      <c r="DSF20" s="49"/>
      <c r="DSG20" s="49"/>
      <c r="DSH20" s="49"/>
      <c r="DSI20" s="64"/>
      <c r="DSJ20" s="68"/>
      <c r="DSK20" s="63"/>
      <c r="DSL20" s="64"/>
      <c r="DSM20" s="64"/>
      <c r="DSO20" s="64"/>
      <c r="DSP20" s="64"/>
      <c r="DSQ20" s="64"/>
      <c r="DSR20" s="68"/>
      <c r="DSS20" s="82"/>
      <c r="DST20" s="83"/>
      <c r="DSU20" s="83"/>
      <c r="DSV20" s="83"/>
      <c r="DSW20" s="83"/>
      <c r="DSX20" s="83"/>
      <c r="DSY20" s="64"/>
      <c r="DSZ20" s="68"/>
      <c r="DTA20" s="48"/>
      <c r="DTB20" s="49"/>
      <c r="DTC20" s="49"/>
      <c r="DTD20" s="49"/>
      <c r="DTE20" s="49"/>
      <c r="DTF20" s="49"/>
      <c r="DTG20" s="64"/>
      <c r="DTH20" s="68"/>
      <c r="DTI20" s="48"/>
      <c r="DTJ20" s="49"/>
      <c r="DTK20" s="49"/>
      <c r="DTL20" s="49"/>
      <c r="DTM20" s="49"/>
      <c r="DTN20" s="49"/>
      <c r="DTO20" s="64"/>
      <c r="DTP20" s="68"/>
      <c r="DTQ20" s="48"/>
      <c r="DTR20" s="49"/>
      <c r="DTS20" s="49"/>
      <c r="DTT20" s="49"/>
      <c r="DTU20" s="49"/>
      <c r="DTV20" s="49"/>
      <c r="DTW20" s="64"/>
      <c r="DTX20" s="68"/>
      <c r="DTY20" s="63"/>
      <c r="DTZ20" s="64"/>
      <c r="DUA20" s="64"/>
      <c r="DUB20" s="64"/>
      <c r="DUC20" s="64"/>
      <c r="DUD20" s="64"/>
      <c r="DUE20" s="64"/>
      <c r="DUF20" s="68"/>
      <c r="DUG20" s="48"/>
      <c r="DUH20" s="49"/>
      <c r="DUI20" s="49"/>
      <c r="DUJ20" s="49"/>
      <c r="DUK20" s="49"/>
      <c r="DUL20" s="49"/>
      <c r="DUM20" s="64"/>
      <c r="DUN20" s="68"/>
      <c r="DUO20" s="63"/>
      <c r="DUP20" s="64"/>
      <c r="DUQ20" s="64"/>
      <c r="DUR20" s="64"/>
      <c r="DUS20" s="64"/>
      <c r="DUT20" s="64"/>
      <c r="DUU20" s="64"/>
      <c r="DUV20" s="68"/>
      <c r="DUW20" s="48"/>
      <c r="DUX20" s="49"/>
      <c r="DUY20" s="49"/>
      <c r="DUZ20" s="49"/>
      <c r="DVA20" s="49"/>
      <c r="DVB20" s="49"/>
      <c r="DVC20" s="64"/>
      <c r="DVD20" s="68"/>
      <c r="DVE20" s="239"/>
      <c r="DVK20" s="64"/>
      <c r="DVL20" s="68"/>
      <c r="DVM20" s="48"/>
      <c r="DVN20" s="49"/>
      <c r="DVO20" s="49"/>
      <c r="DVP20" s="49"/>
      <c r="DVQ20" s="49"/>
      <c r="DVR20" s="49"/>
      <c r="DVS20" s="64"/>
      <c r="DVT20" s="68"/>
      <c r="DVU20" s="63"/>
      <c r="DVV20" s="64"/>
      <c r="DVW20" s="64"/>
      <c r="DVX20" s="64"/>
      <c r="DVY20" s="64"/>
      <c r="DVZ20" s="64"/>
      <c r="DWA20" s="64"/>
      <c r="DWB20" s="68"/>
      <c r="DWC20" s="48"/>
      <c r="DWD20" s="49"/>
      <c r="DWE20" s="49"/>
      <c r="DWF20" s="49"/>
      <c r="DWG20" s="49"/>
      <c r="DWH20" s="49"/>
      <c r="DWI20" s="64"/>
      <c r="DWJ20" s="68"/>
      <c r="DWK20" s="48"/>
      <c r="DWL20" s="49"/>
      <c r="DWM20" s="49"/>
      <c r="DWN20" s="49"/>
      <c r="DWO20" s="49"/>
      <c r="DWP20" s="49"/>
      <c r="DWQ20" s="64"/>
      <c r="DWR20" s="68"/>
      <c r="DWS20" s="48"/>
      <c r="DWT20" s="49"/>
      <c r="DWU20" s="49"/>
      <c r="DWV20" s="49"/>
      <c r="DWW20" s="49"/>
      <c r="DWX20" s="49"/>
      <c r="DWY20" s="64"/>
      <c r="DWZ20" s="68"/>
      <c r="DXA20" s="48"/>
      <c r="DXB20" s="49"/>
      <c r="DXC20" s="49"/>
      <c r="DXD20" s="49"/>
      <c r="DXE20" s="49"/>
      <c r="DXF20" s="49"/>
      <c r="DXG20" s="64"/>
      <c r="DXH20" s="68"/>
      <c r="DXI20" s="48"/>
      <c r="DXJ20" s="49"/>
      <c r="DXK20" s="49"/>
      <c r="DXL20" s="49"/>
      <c r="DXM20" s="49"/>
      <c r="DXN20" s="49"/>
      <c r="DXO20" s="64"/>
      <c r="DXP20" s="68"/>
      <c r="DXQ20" s="48"/>
      <c r="DXR20" s="49"/>
      <c r="DXS20" s="49"/>
      <c r="DXT20" s="49"/>
      <c r="DXU20" s="49"/>
      <c r="DXV20" s="49"/>
      <c r="DXW20" s="64"/>
      <c r="DXX20" s="68"/>
      <c r="DXY20" s="48"/>
      <c r="DXZ20" s="49"/>
      <c r="DYA20" s="49"/>
      <c r="DYB20" s="49"/>
      <c r="DYC20" s="49"/>
      <c r="DYD20" s="49"/>
      <c r="DYE20" s="64"/>
      <c r="DYF20" s="68"/>
      <c r="DYG20" s="48"/>
      <c r="DYH20" s="49"/>
      <c r="DYI20" s="49"/>
      <c r="DYJ20" s="49"/>
      <c r="DYK20" s="49"/>
      <c r="DYL20" s="49"/>
      <c r="DYM20" s="64"/>
      <c r="DYN20" s="68"/>
      <c r="DYO20" s="48"/>
      <c r="DYP20" s="49"/>
      <c r="DYQ20" s="49"/>
      <c r="DYR20" s="49"/>
      <c r="DYS20" s="49"/>
      <c r="DYT20" s="49"/>
      <c r="DYU20" s="64"/>
      <c r="DYV20" s="68"/>
      <c r="DYW20" s="48"/>
      <c r="DYX20" s="49"/>
      <c r="DYY20" s="49"/>
      <c r="DYZ20" s="49"/>
      <c r="DZA20" s="49"/>
      <c r="DZB20" s="49"/>
      <c r="DZC20" s="64"/>
      <c r="DZD20" s="68"/>
      <c r="DZE20" s="48"/>
      <c r="DZF20" s="49"/>
      <c r="DZG20" s="49"/>
      <c r="DZH20" s="49"/>
      <c r="DZI20" s="49"/>
      <c r="DZJ20" s="49"/>
      <c r="DZK20" s="64"/>
      <c r="DZL20" s="68"/>
      <c r="DZM20" s="48"/>
      <c r="DZN20" s="49"/>
      <c r="DZO20" s="49"/>
      <c r="DZP20" s="49"/>
      <c r="DZQ20" s="49"/>
      <c r="DZR20" s="49"/>
      <c r="DZS20" s="64"/>
      <c r="DZT20" s="68"/>
      <c r="DZU20" s="63"/>
      <c r="DZV20" s="64"/>
      <c r="DZW20" s="64"/>
      <c r="DZX20" s="64"/>
      <c r="DZY20" s="64"/>
      <c r="DZZ20" s="64"/>
      <c r="EAA20" s="64"/>
      <c r="EAB20" s="68"/>
      <c r="EAC20" s="48"/>
      <c r="EAD20" s="49"/>
      <c r="EAE20" s="49"/>
      <c r="EAF20" s="49"/>
      <c r="EAG20" s="49"/>
      <c r="EAH20" s="49"/>
      <c r="EAI20" s="64"/>
      <c r="EAJ20" s="68"/>
      <c r="EAK20" s="48"/>
      <c r="EAL20" s="49"/>
      <c r="EAM20" s="49"/>
      <c r="EAN20" s="49"/>
      <c r="EAO20" s="49"/>
      <c r="EAP20" s="49"/>
      <c r="EAQ20" s="64"/>
      <c r="EAR20" s="68"/>
      <c r="EAS20" s="48"/>
      <c r="EAT20" s="49"/>
      <c r="EAU20" s="49"/>
      <c r="EAV20" s="49"/>
      <c r="EAW20" s="49"/>
      <c r="EAX20" s="49"/>
      <c r="EAY20" s="64"/>
      <c r="EAZ20" s="68"/>
      <c r="EBA20" s="48"/>
      <c r="EBB20" s="49"/>
      <c r="EBC20" s="49"/>
      <c r="EBD20" s="49"/>
      <c r="EBE20" s="49"/>
      <c r="EBF20" s="49"/>
      <c r="EBG20" s="64"/>
      <c r="EBH20" s="68"/>
      <c r="EBI20" s="48"/>
      <c r="EBJ20" s="49"/>
      <c r="EBK20" s="49"/>
      <c r="EBL20" s="49"/>
      <c r="EBM20" s="49"/>
      <c r="EBN20" s="49"/>
      <c r="EBO20" s="64"/>
      <c r="EBP20" s="68"/>
      <c r="EBQ20" s="48"/>
      <c r="EBR20" s="49"/>
      <c r="EBS20" s="49"/>
      <c r="EBT20" s="49"/>
      <c r="EBU20" s="49"/>
      <c r="EBV20" s="49"/>
      <c r="EBW20" s="64"/>
      <c r="EBX20" s="68"/>
      <c r="EBY20" s="48"/>
      <c r="EBZ20" s="49"/>
      <c r="ECA20" s="49"/>
      <c r="ECB20" s="49"/>
      <c r="ECC20" s="49"/>
      <c r="ECD20" s="49"/>
      <c r="ECE20" s="64"/>
      <c r="ECF20" s="68"/>
      <c r="ECG20" s="48"/>
      <c r="ECH20" s="49"/>
      <c r="ECI20" s="49"/>
      <c r="ECJ20" s="49"/>
      <c r="ECK20" s="49"/>
      <c r="ECL20" s="49"/>
      <c r="ECM20" s="64"/>
      <c r="ECN20" s="68"/>
      <c r="ECO20" s="48"/>
      <c r="ECP20" s="49"/>
      <c r="ECQ20" s="49"/>
      <c r="ECR20" s="49"/>
      <c r="ECS20" s="49"/>
      <c r="ECT20" s="49"/>
      <c r="ECU20" s="64"/>
      <c r="ECV20" s="68"/>
      <c r="ECW20" s="48"/>
      <c r="ECX20" s="49"/>
      <c r="ECY20" s="49"/>
      <c r="ECZ20" s="49"/>
      <c r="EDA20" s="49"/>
      <c r="EDB20" s="49"/>
      <c r="EDC20" s="64"/>
      <c r="EDD20" s="68"/>
      <c r="EDE20" s="48"/>
      <c r="EDF20" s="49"/>
      <c r="EDG20" s="49"/>
      <c r="EDH20" s="49"/>
      <c r="EDI20" s="49"/>
      <c r="EDJ20" s="49"/>
      <c r="EDK20" s="64"/>
      <c r="EDL20" s="68"/>
      <c r="EDM20" s="48"/>
      <c r="EDN20" s="49"/>
      <c r="EDO20" s="49"/>
      <c r="EDP20" s="49"/>
      <c r="EDQ20" s="49"/>
      <c r="EDR20" s="49"/>
      <c r="EDS20" s="64"/>
      <c r="EDT20" s="68"/>
      <c r="EDU20" s="63"/>
      <c r="EDV20" s="64"/>
      <c r="EDW20" s="64"/>
      <c r="EDX20" s="64"/>
      <c r="EDY20" s="64"/>
      <c r="EDZ20" s="64"/>
      <c r="EEA20" s="64"/>
      <c r="EEB20" s="68"/>
      <c r="EEC20" s="48"/>
      <c r="EED20" s="49"/>
      <c r="EEE20" s="49"/>
      <c r="EEF20" s="49"/>
      <c r="EEG20" s="49"/>
      <c r="EEH20" s="49"/>
      <c r="EEI20" s="64"/>
      <c r="EEJ20" s="68"/>
      <c r="EEK20" s="63"/>
      <c r="EEL20" s="64"/>
      <c r="EEM20" s="64"/>
      <c r="EEN20" s="64"/>
      <c r="EEO20" s="64"/>
      <c r="EEP20" s="64"/>
      <c r="EEQ20" s="64"/>
      <c r="EER20" s="68"/>
      <c r="EES20" s="48"/>
      <c r="EET20" s="49"/>
      <c r="EEU20" s="49"/>
      <c r="EEV20" s="49"/>
      <c r="EEW20" s="49"/>
      <c r="EEX20" s="49"/>
      <c r="EEY20" s="64"/>
      <c r="EEZ20" s="68"/>
      <c r="EFA20" s="63"/>
      <c r="EFB20" s="64"/>
      <c r="EFC20" s="64"/>
      <c r="EFD20" s="64"/>
      <c r="EFE20" s="64"/>
      <c r="EFF20" s="64"/>
      <c r="EFG20" s="64"/>
      <c r="EFH20" s="68"/>
      <c r="EFI20" s="63"/>
      <c r="EFJ20" s="64"/>
      <c r="EFK20" s="64"/>
      <c r="EFL20" s="64"/>
      <c r="EFM20" s="64"/>
      <c r="EFN20" s="64"/>
      <c r="EFO20" s="64"/>
      <c r="EFP20" s="68"/>
      <c r="EFQ20" s="48"/>
      <c r="EFR20" s="49"/>
      <c r="EFS20" s="49"/>
      <c r="EFT20" s="49"/>
      <c r="EFU20" s="49"/>
      <c r="EFV20" s="49"/>
      <c r="EFW20" s="64"/>
      <c r="EFX20" s="68"/>
      <c r="EFY20" s="63"/>
      <c r="EFZ20" s="64"/>
      <c r="EGA20" s="64"/>
      <c r="EGB20" s="64"/>
      <c r="EGC20" s="64"/>
      <c r="EGD20" s="64"/>
      <c r="EGE20" s="64"/>
      <c r="EGF20" s="68"/>
      <c r="EGG20" s="48"/>
      <c r="EGH20" s="49"/>
      <c r="EGI20" s="49"/>
      <c r="EGJ20" s="49"/>
      <c r="EGK20" s="49"/>
      <c r="EGL20" s="49"/>
      <c r="EGM20" s="64"/>
      <c r="EGN20" s="68"/>
      <c r="EGO20" s="63"/>
      <c r="EGP20" s="64"/>
      <c r="EGQ20" s="64"/>
      <c r="EGR20" s="64"/>
      <c r="EGS20" s="64"/>
      <c r="EGT20" s="64"/>
      <c r="EGU20" s="64"/>
      <c r="EGV20" s="68"/>
      <c r="EGW20" s="63"/>
      <c r="EGX20" s="64"/>
      <c r="EGY20" s="64"/>
      <c r="EGZ20" s="64"/>
      <c r="EHA20" s="64"/>
      <c r="EHB20" s="64"/>
      <c r="EHC20" s="64"/>
      <c r="EHD20" s="68"/>
      <c r="EHE20" s="63"/>
      <c r="EHF20" s="64"/>
      <c r="EHG20" s="64"/>
      <c r="EHH20" s="64"/>
      <c r="EHI20" s="64"/>
      <c r="EHJ20" s="64"/>
      <c r="EHK20" s="64"/>
      <c r="EHL20" s="68"/>
      <c r="EHM20" s="63"/>
      <c r="EHN20" s="64"/>
      <c r="EHO20" s="64"/>
      <c r="EHP20" s="64"/>
      <c r="EHQ20" s="64"/>
      <c r="EHR20" s="64"/>
      <c r="EHS20" s="64"/>
      <c r="EHT20" s="68"/>
      <c r="EHU20" s="63"/>
      <c r="EHV20" s="64"/>
      <c r="EHW20" s="64"/>
      <c r="EHX20" s="64"/>
      <c r="EHY20" s="64"/>
      <c r="EHZ20" s="64"/>
      <c r="EIA20" s="64"/>
      <c r="EIB20" s="68"/>
      <c r="EIC20" s="48"/>
      <c r="EID20" s="49"/>
      <c r="EIE20" s="49"/>
      <c r="EIF20" s="49"/>
      <c r="EIG20" s="49"/>
      <c r="EIH20" s="49"/>
      <c r="EII20" s="64"/>
      <c r="EIJ20" s="68"/>
      <c r="EIK20" s="48"/>
      <c r="EIL20" s="49"/>
      <c r="EIM20" s="49"/>
      <c r="EIN20" s="49"/>
      <c r="EIO20" s="49"/>
      <c r="EIP20" s="49"/>
      <c r="EIQ20" s="64"/>
      <c r="EIR20" s="68"/>
      <c r="EIS20" s="63"/>
      <c r="EIT20" s="64"/>
      <c r="EIU20" s="64"/>
      <c r="EIV20" s="64"/>
      <c r="EIW20" s="64"/>
      <c r="EIX20" s="64"/>
      <c r="EIY20" s="64"/>
      <c r="EIZ20" s="68"/>
      <c r="EJA20" s="48"/>
      <c r="EJB20" s="49"/>
      <c r="EJC20" s="49"/>
      <c r="EJD20" s="49"/>
      <c r="EJE20" s="49"/>
      <c r="EJF20" s="49"/>
      <c r="EJG20" s="64"/>
      <c r="EJH20" s="68"/>
      <c r="EJI20" s="48"/>
      <c r="EJJ20" s="49"/>
      <c r="EJK20" s="49"/>
      <c r="EJL20" s="49"/>
      <c r="EJM20" s="49"/>
      <c r="EJN20" s="49"/>
      <c r="EJO20" s="64"/>
      <c r="EJP20" s="68"/>
      <c r="EJQ20" s="63"/>
      <c r="EJR20" s="64"/>
      <c r="EJS20" s="64"/>
      <c r="EJT20" s="64"/>
      <c r="EJU20" s="64"/>
      <c r="EJV20" s="64"/>
      <c r="EJW20" s="64"/>
      <c r="EJX20" s="68"/>
      <c r="EJY20" s="63"/>
      <c r="EJZ20" s="64"/>
      <c r="EKA20" s="64"/>
      <c r="EKB20" s="64"/>
      <c r="EKC20" s="64"/>
      <c r="EKD20" s="64"/>
      <c r="EKE20" s="64"/>
      <c r="EKF20" s="68"/>
      <c r="EKG20" s="48"/>
      <c r="EKH20" s="49"/>
      <c r="EKI20" s="49"/>
      <c r="EKJ20" s="49"/>
      <c r="EKK20" s="49"/>
      <c r="EKL20" s="49"/>
      <c r="EKM20" s="64"/>
      <c r="EKN20" s="68"/>
      <c r="EKO20" s="63"/>
      <c r="EKP20" s="64"/>
      <c r="EKQ20" s="64"/>
      <c r="EKR20" s="64"/>
      <c r="EKS20" s="64"/>
      <c r="EKT20" s="64"/>
      <c r="EKU20" s="64"/>
      <c r="EKV20" s="68"/>
      <c r="EKW20" s="48"/>
      <c r="EKX20" s="49"/>
      <c r="EKY20" s="49"/>
      <c r="EKZ20" s="49"/>
      <c r="ELA20" s="49"/>
      <c r="ELB20" s="49"/>
      <c r="ELC20" s="64"/>
      <c r="ELD20" s="68"/>
      <c r="ELE20" s="63"/>
      <c r="ELF20" s="64"/>
      <c r="ELG20" s="64"/>
      <c r="ELH20" s="64"/>
      <c r="ELI20" s="64"/>
      <c r="ELJ20" s="64"/>
      <c r="ELK20" s="64"/>
      <c r="ELL20" s="184"/>
      <c r="ELM20" s="665"/>
      <c r="ELN20" s="244"/>
      <c r="ELO20" s="64"/>
      <c r="ELP20" s="64"/>
      <c r="ELQ20" s="64"/>
      <c r="ELR20" s="64"/>
      <c r="ELS20" s="211"/>
      <c r="ELT20" s="671"/>
      <c r="ELU20" s="211"/>
      <c r="ELV20" s="244"/>
      <c r="ELW20" s="64"/>
      <c r="ELX20" s="64"/>
      <c r="ELY20" s="64"/>
      <c r="ELZ20" s="64"/>
      <c r="EMA20" s="64"/>
      <c r="EMB20" s="64"/>
      <c r="EMC20" s="211"/>
      <c r="EMD20" s="244"/>
      <c r="EME20" s="64"/>
      <c r="EMF20" s="64"/>
      <c r="EMG20" s="64"/>
      <c r="EMH20" s="64"/>
      <c r="EMI20" s="64"/>
      <c r="EMJ20" s="64"/>
      <c r="EMK20" s="211"/>
      <c r="EML20" s="244"/>
      <c r="EMM20" s="64"/>
      <c r="EMN20" s="64"/>
      <c r="EMO20" s="64"/>
      <c r="EMP20" s="64"/>
      <c r="EMQ20" s="64"/>
      <c r="EMR20" s="64"/>
      <c r="EMS20" s="211"/>
      <c r="EMT20" s="195"/>
      <c r="EMU20" s="49"/>
      <c r="EMV20" s="49">
        <v>4361</v>
      </c>
      <c r="EMW20" s="49">
        <v>0</v>
      </c>
      <c r="EMX20" s="49">
        <v>0</v>
      </c>
      <c r="EMY20" s="49">
        <v>0</v>
      </c>
      <c r="EMZ20" s="64"/>
      <c r="ENA20" s="211"/>
      <c r="ENB20" s="244">
        <v>1687</v>
      </c>
      <c r="ENC20" s="64">
        <v>0</v>
      </c>
      <c r="END20" s="64">
        <v>3441</v>
      </c>
      <c r="ENE20" s="64">
        <v>0</v>
      </c>
      <c r="ENF20" s="64">
        <v>569</v>
      </c>
      <c r="ENG20" s="64">
        <v>5033</v>
      </c>
      <c r="ENH20" s="64">
        <f t="shared" si="1160"/>
        <v>10730</v>
      </c>
      <c r="ENI20" s="211">
        <f t="shared" si="1161"/>
        <v>1788.3333333333333</v>
      </c>
      <c r="ENJ20" s="195">
        <v>128</v>
      </c>
      <c r="ENK20" s="49">
        <v>207</v>
      </c>
      <c r="ENL20" s="49">
        <v>0</v>
      </c>
      <c r="ENM20" s="49">
        <v>1828</v>
      </c>
      <c r="ENN20" s="49">
        <v>6588</v>
      </c>
      <c r="ENO20" s="49">
        <v>2555</v>
      </c>
      <c r="ENP20" s="64">
        <f t="shared" si="1162"/>
        <v>11306</v>
      </c>
      <c r="ENQ20" s="211">
        <f t="shared" si="1163"/>
        <v>1884.3333333333333</v>
      </c>
      <c r="ENR20" s="244">
        <v>0</v>
      </c>
      <c r="ENS20" s="64">
        <v>0</v>
      </c>
      <c r="ENT20" s="64">
        <v>702</v>
      </c>
      <c r="ENU20" s="64">
        <v>2884</v>
      </c>
      <c r="ENV20" s="64">
        <v>3434</v>
      </c>
      <c r="ENW20" s="64">
        <v>1782</v>
      </c>
      <c r="ENX20" s="64">
        <f t="shared" si="1164"/>
        <v>8802</v>
      </c>
      <c r="ENY20" s="211">
        <f t="shared" si="1165"/>
        <v>1467</v>
      </c>
      <c r="ENZ20" s="244">
        <f>SUMIF(SUMPK!$B:$B,$B:$B,SUMPK!$O:$O)</f>
        <v>0</v>
      </c>
      <c r="EOA20" s="64">
        <v>2883</v>
      </c>
      <c r="EOB20" s="64">
        <v>555</v>
      </c>
      <c r="EOC20" s="64">
        <v>1442</v>
      </c>
      <c r="EOD20" s="64">
        <v>0</v>
      </c>
      <c r="EOE20" s="64">
        <v>2322</v>
      </c>
      <c r="EOF20" s="64">
        <f t="shared" si="1166"/>
        <v>7202</v>
      </c>
      <c r="EOG20" s="211">
        <f t="shared" si="1167"/>
        <v>1200.3333333333333</v>
      </c>
      <c r="EOH20" s="244">
        <v>879</v>
      </c>
      <c r="EOI20" s="64">
        <v>1054</v>
      </c>
      <c r="EOJ20" s="64">
        <v>5045</v>
      </c>
      <c r="EOK20" s="64">
        <v>4000</v>
      </c>
      <c r="EOL20" s="64">
        <v>0</v>
      </c>
      <c r="EOM20" s="64">
        <v>3279</v>
      </c>
      <c r="EON20" s="64">
        <f t="shared" si="1168"/>
        <v>14257</v>
      </c>
      <c r="EOO20" s="211">
        <f t="shared" si="1169"/>
        <v>2376.1666666666665</v>
      </c>
      <c r="EOP20" s="244">
        <v>0</v>
      </c>
      <c r="EOQ20" s="64">
        <v>0</v>
      </c>
      <c r="EOR20" s="64">
        <v>2700</v>
      </c>
      <c r="EOS20" s="64">
        <v>1372</v>
      </c>
      <c r="EOT20" s="64">
        <v>7673</v>
      </c>
      <c r="EOU20" s="64"/>
      <c r="EOV20" s="64">
        <f t="shared" si="1170"/>
        <v>11745</v>
      </c>
      <c r="EOW20" s="211">
        <f t="shared" si="1171"/>
        <v>1957.5</v>
      </c>
      <c r="EOX20" s="244">
        <v>0</v>
      </c>
      <c r="EOY20" s="64">
        <v>0</v>
      </c>
      <c r="EOZ20" s="64">
        <v>918</v>
      </c>
      <c r="EPA20" s="64">
        <v>1207</v>
      </c>
      <c r="EPB20" s="64">
        <v>0</v>
      </c>
      <c r="EPC20" s="64">
        <v>3092</v>
      </c>
      <c r="EPD20" s="64">
        <f t="shared" si="1172"/>
        <v>5217</v>
      </c>
      <c r="EPE20" s="211">
        <f t="shared" si="1173"/>
        <v>869.5</v>
      </c>
      <c r="EPF20" s="244">
        <v>4070</v>
      </c>
      <c r="EPG20" s="64">
        <v>4341</v>
      </c>
      <c r="EPH20" s="64">
        <v>0</v>
      </c>
      <c r="EPI20" s="64">
        <v>23</v>
      </c>
      <c r="EPJ20" s="64">
        <v>0</v>
      </c>
      <c r="EPK20" s="64">
        <v>1265</v>
      </c>
      <c r="EPL20" s="64">
        <f t="shared" si="1174"/>
        <v>9699</v>
      </c>
      <c r="EPM20" s="211">
        <f t="shared" si="1175"/>
        <v>1616.5</v>
      </c>
      <c r="EPN20" s="195">
        <v>899</v>
      </c>
      <c r="EPO20" s="49">
        <v>0</v>
      </c>
      <c r="EPP20" s="49">
        <v>1594</v>
      </c>
      <c r="EPQ20" s="49">
        <v>1914</v>
      </c>
      <c r="EPR20" s="49">
        <v>1728</v>
      </c>
      <c r="EPS20" s="49">
        <v>2313</v>
      </c>
      <c r="EPT20" s="64">
        <f t="shared" si="1176"/>
        <v>8448</v>
      </c>
      <c r="EPU20" s="211">
        <f t="shared" si="1177"/>
        <v>1408</v>
      </c>
      <c r="EPV20" s="244">
        <v>0</v>
      </c>
      <c r="EPW20" s="64">
        <v>0</v>
      </c>
      <c r="EPX20" s="64">
        <v>2658</v>
      </c>
      <c r="EPY20" s="64">
        <v>2114</v>
      </c>
      <c r="EPZ20" s="64">
        <v>2832</v>
      </c>
      <c r="EQA20" s="64">
        <v>0</v>
      </c>
      <c r="EQB20" s="64">
        <f t="shared" si="1178"/>
        <v>7604</v>
      </c>
      <c r="EQC20" s="211">
        <f t="shared" si="1179"/>
        <v>1267.3333333333333</v>
      </c>
      <c r="EQD20" s="195">
        <v>0</v>
      </c>
      <c r="EQE20" s="49">
        <v>540</v>
      </c>
      <c r="EQF20" s="49">
        <v>2263</v>
      </c>
      <c r="EQG20" s="49">
        <v>4624</v>
      </c>
      <c r="EQH20" s="49">
        <v>1299</v>
      </c>
      <c r="EQI20" s="49">
        <v>1698</v>
      </c>
      <c r="EQJ20" s="64">
        <f t="shared" si="1180"/>
        <v>10424</v>
      </c>
      <c r="EQK20" s="211">
        <f t="shared" si="1181"/>
        <v>1737.3333333333333</v>
      </c>
      <c r="EQL20" s="244">
        <v>0</v>
      </c>
      <c r="EQM20" s="64">
        <v>0</v>
      </c>
      <c r="EQN20" s="64">
        <v>4273</v>
      </c>
      <c r="EQO20" s="64">
        <v>4592</v>
      </c>
      <c r="EQP20" s="64">
        <v>0</v>
      </c>
      <c r="EQQ20" s="64">
        <v>3690</v>
      </c>
      <c r="EQR20" s="64">
        <f t="shared" si="1182"/>
        <v>12555</v>
      </c>
      <c r="EQS20" s="211">
        <f t="shared" si="1183"/>
        <v>2092.5</v>
      </c>
      <c r="EQT20" s="244">
        <v>2011</v>
      </c>
      <c r="EQU20" s="64">
        <v>2106</v>
      </c>
      <c r="EQV20" s="64">
        <v>4319</v>
      </c>
      <c r="EQW20" s="64">
        <v>3524</v>
      </c>
      <c r="EQX20" s="64">
        <v>0</v>
      </c>
      <c r="EQY20" s="64">
        <v>1566</v>
      </c>
      <c r="EQZ20" s="64">
        <f t="shared" si="1184"/>
        <v>13526</v>
      </c>
      <c r="ERA20" s="211">
        <f t="shared" si="1185"/>
        <v>2254.3333333333335</v>
      </c>
      <c r="ERB20" s="195">
        <v>1128</v>
      </c>
      <c r="ERC20" s="49">
        <v>2700</v>
      </c>
      <c r="ERD20" s="49">
        <v>678</v>
      </c>
      <c r="ERE20" s="49">
        <v>4422</v>
      </c>
      <c r="ERF20" s="49">
        <v>1353</v>
      </c>
      <c r="ERG20" s="49">
        <v>4644</v>
      </c>
      <c r="ERH20" s="64">
        <f t="shared" si="1186"/>
        <v>14925</v>
      </c>
      <c r="ERI20" s="211">
        <f t="shared" si="1187"/>
        <v>2487.5</v>
      </c>
      <c r="ERJ20" s="195">
        <v>424</v>
      </c>
      <c r="ERK20" s="49">
        <v>749</v>
      </c>
      <c r="ERL20" s="49">
        <v>1130</v>
      </c>
      <c r="ERM20" s="49">
        <v>3585</v>
      </c>
      <c r="ERN20" s="49">
        <v>4820</v>
      </c>
      <c r="ERO20" s="49">
        <v>978</v>
      </c>
      <c r="ERP20" s="64">
        <f t="shared" si="1188"/>
        <v>11686</v>
      </c>
      <c r="ERQ20" s="211">
        <f t="shared" si="1189"/>
        <v>1947.6666666666667</v>
      </c>
      <c r="ERR20" s="195">
        <v>1107</v>
      </c>
      <c r="ERS20" s="49">
        <v>0</v>
      </c>
      <c r="ERT20" s="49">
        <v>5038</v>
      </c>
      <c r="ERU20" s="49">
        <v>0</v>
      </c>
      <c r="ERV20" s="49">
        <v>1746</v>
      </c>
      <c r="ERW20" s="49">
        <v>1375</v>
      </c>
      <c r="ERX20" s="64">
        <f t="shared" si="1190"/>
        <v>9266</v>
      </c>
      <c r="ERY20" s="211">
        <f t="shared" si="1191"/>
        <v>1544.3333333333333</v>
      </c>
      <c r="ERZ20" s="195">
        <v>1442</v>
      </c>
      <c r="ESA20" s="49">
        <v>3401</v>
      </c>
      <c r="ESB20" s="49">
        <v>1240</v>
      </c>
      <c r="ESC20" s="49">
        <v>4691</v>
      </c>
      <c r="ESD20" s="49">
        <v>0</v>
      </c>
      <c r="ESE20" s="49">
        <v>2160</v>
      </c>
      <c r="ESF20" s="64">
        <f t="shared" si="1192"/>
        <v>12934</v>
      </c>
      <c r="ESG20" s="211">
        <f t="shared" si="1193"/>
        <v>2155.6666666666665</v>
      </c>
      <c r="ESH20" s="195">
        <v>6625</v>
      </c>
      <c r="ESI20" s="49">
        <v>1037</v>
      </c>
      <c r="ESJ20" s="49">
        <v>1350</v>
      </c>
      <c r="ESK20" s="49">
        <v>341</v>
      </c>
      <c r="ESL20" s="49">
        <v>143</v>
      </c>
      <c r="ESM20" s="49">
        <v>6447</v>
      </c>
      <c r="ESN20" s="64">
        <f t="shared" si="1194"/>
        <v>15943</v>
      </c>
      <c r="ESO20" s="211">
        <f t="shared" si="1195"/>
        <v>2657.1666666666665</v>
      </c>
      <c r="ESP20" s="195">
        <v>4745</v>
      </c>
      <c r="ESQ20" s="49">
        <v>638</v>
      </c>
      <c r="ESR20" s="49">
        <v>317</v>
      </c>
      <c r="ESS20" s="49">
        <v>0</v>
      </c>
      <c r="EST20" s="49">
        <v>0</v>
      </c>
      <c r="ESU20" s="49">
        <v>0</v>
      </c>
      <c r="ESV20" s="64">
        <f t="shared" si="1196"/>
        <v>5700</v>
      </c>
      <c r="ESW20" s="211">
        <f t="shared" si="1197"/>
        <v>950</v>
      </c>
      <c r="ESX20" s="346">
        <v>8596</v>
      </c>
      <c r="ESY20" s="343">
        <v>248</v>
      </c>
      <c r="ESZ20" s="343">
        <v>0</v>
      </c>
      <c r="ETA20" s="343">
        <v>0</v>
      </c>
      <c r="ETB20" s="343">
        <v>2046</v>
      </c>
      <c r="ETC20" s="343">
        <v>2461</v>
      </c>
      <c r="ETD20" s="322">
        <f t="shared" si="1198"/>
        <v>13351</v>
      </c>
      <c r="ETE20" s="736">
        <f t="shared" si="1199"/>
        <v>2225.1666666666665</v>
      </c>
      <c r="ETF20" s="458">
        <v>0</v>
      </c>
      <c r="ETG20" s="83">
        <v>1671</v>
      </c>
      <c r="ETH20" s="83">
        <v>1728</v>
      </c>
      <c r="ETI20" s="83">
        <v>2973</v>
      </c>
      <c r="ETJ20" s="83">
        <v>3800</v>
      </c>
      <c r="ETK20" s="83">
        <v>93</v>
      </c>
      <c r="ETL20" s="64">
        <f t="shared" si="1200"/>
        <v>10265</v>
      </c>
      <c r="ETM20" s="211">
        <f t="shared" si="1201"/>
        <v>1710.8333333333333</v>
      </c>
      <c r="ETN20" s="195">
        <v>1041</v>
      </c>
      <c r="ETO20" s="49">
        <v>5552</v>
      </c>
      <c r="ETP20" s="49">
        <v>0</v>
      </c>
      <c r="ETQ20" s="49">
        <v>0</v>
      </c>
      <c r="ETR20" s="49">
        <v>0</v>
      </c>
      <c r="ETS20" s="49">
        <v>0</v>
      </c>
      <c r="ETT20" s="808">
        <f t="shared" si="1202"/>
        <v>6593</v>
      </c>
      <c r="ETU20" s="211">
        <f t="shared" si="1203"/>
        <v>1098.8333333333333</v>
      </c>
      <c r="ETV20" s="195">
        <v>5557</v>
      </c>
      <c r="ETW20" s="49">
        <v>3200</v>
      </c>
      <c r="ETX20" s="49">
        <v>2145</v>
      </c>
      <c r="ETY20" s="49">
        <v>0</v>
      </c>
      <c r="ETZ20" s="49">
        <v>0</v>
      </c>
      <c r="EUA20" s="49">
        <v>3996</v>
      </c>
      <c r="EUB20" s="808">
        <f t="shared" si="1204"/>
        <v>14898</v>
      </c>
      <c r="EUC20" s="211">
        <f t="shared" si="1205"/>
        <v>2483</v>
      </c>
      <c r="EUD20" s="829">
        <v>3897</v>
      </c>
      <c r="EUE20" s="49">
        <v>2370</v>
      </c>
      <c r="EUF20" s="49">
        <v>0</v>
      </c>
      <c r="EUG20" s="49">
        <v>4074</v>
      </c>
      <c r="EUH20" s="49">
        <v>734</v>
      </c>
      <c r="EUI20" s="830">
        <v>822</v>
      </c>
      <c r="EUJ20" s="826">
        <f t="shared" si="1206"/>
        <v>11897</v>
      </c>
      <c r="EUK20" s="211">
        <f t="shared" si="1207"/>
        <v>1982.8333333333333</v>
      </c>
      <c r="EUL20" s="458">
        <v>651</v>
      </c>
      <c r="EUM20" s="83">
        <v>321</v>
      </c>
      <c r="EUN20" s="83">
        <v>128</v>
      </c>
      <c r="EUO20" s="83">
        <v>0</v>
      </c>
      <c r="EUP20" s="83">
        <v>0</v>
      </c>
      <c r="EUQ20" s="83">
        <v>0</v>
      </c>
      <c r="EUR20" s="808">
        <f t="shared" si="1208"/>
        <v>1100</v>
      </c>
      <c r="EUS20" s="211">
        <f t="shared" si="1209"/>
        <v>183.33333333333334</v>
      </c>
      <c r="EUT20" s="458">
        <v>0</v>
      </c>
      <c r="EUU20" s="83">
        <v>0</v>
      </c>
      <c r="EUV20" s="83">
        <v>0</v>
      </c>
      <c r="EUW20" s="83">
        <v>0</v>
      </c>
      <c r="EUX20" s="83">
        <v>0</v>
      </c>
      <c r="EUY20" s="83">
        <v>0</v>
      </c>
      <c r="EUZ20" s="808">
        <f t="shared" si="1210"/>
        <v>0</v>
      </c>
      <c r="EVA20" s="211">
        <f t="shared" si="1211"/>
        <v>0</v>
      </c>
      <c r="EVB20" s="195">
        <v>0</v>
      </c>
      <c r="EVC20" s="49">
        <v>0</v>
      </c>
      <c r="EVD20" s="49">
        <v>540</v>
      </c>
      <c r="EVE20" s="49">
        <v>0</v>
      </c>
      <c r="EVF20" s="49">
        <v>0</v>
      </c>
      <c r="EVG20" s="49">
        <v>0</v>
      </c>
      <c r="EVH20" s="808">
        <f t="shared" si="1212"/>
        <v>540</v>
      </c>
      <c r="EVI20" s="211">
        <f t="shared" si="1213"/>
        <v>90</v>
      </c>
      <c r="EVJ20" s="195">
        <v>0</v>
      </c>
      <c r="EVK20" s="49">
        <v>0</v>
      </c>
      <c r="EVL20" s="49">
        <v>0</v>
      </c>
      <c r="EVM20" s="49">
        <v>0</v>
      </c>
      <c r="EVN20" s="49">
        <v>0</v>
      </c>
      <c r="EVO20" s="49">
        <v>0</v>
      </c>
      <c r="EVP20" s="808">
        <f t="shared" si="1214"/>
        <v>0</v>
      </c>
      <c r="EVQ20" s="211">
        <f t="shared" si="1215"/>
        <v>0</v>
      </c>
      <c r="EVR20" s="195">
        <v>0</v>
      </c>
      <c r="EVS20" s="49">
        <v>0</v>
      </c>
      <c r="EVT20" s="49">
        <v>0</v>
      </c>
      <c r="EVU20" s="49">
        <v>0</v>
      </c>
      <c r="EVV20" s="49">
        <v>0</v>
      </c>
      <c r="EVW20" s="49">
        <v>0</v>
      </c>
      <c r="EVX20" s="808">
        <f t="shared" si="1216"/>
        <v>0</v>
      </c>
      <c r="EVY20" s="211">
        <f t="shared" si="1217"/>
        <v>0</v>
      </c>
      <c r="EVZ20" s="195">
        <v>0</v>
      </c>
      <c r="EWA20" s="49">
        <v>0</v>
      </c>
      <c r="EWB20" s="49">
        <v>0</v>
      </c>
      <c r="EWC20" s="49">
        <v>0</v>
      </c>
      <c r="EWD20" s="49">
        <v>0</v>
      </c>
      <c r="EWE20" s="49">
        <v>0</v>
      </c>
      <c r="EWF20" s="808">
        <f t="shared" si="1218"/>
        <v>0</v>
      </c>
      <c r="EWG20" s="211">
        <f t="shared" si="1219"/>
        <v>0</v>
      </c>
      <c r="EWH20" s="195">
        <v>0</v>
      </c>
      <c r="EWI20" s="49">
        <v>0</v>
      </c>
      <c r="EWJ20" s="49">
        <v>0</v>
      </c>
      <c r="EWK20" s="49">
        <v>0</v>
      </c>
      <c r="EWL20" s="49">
        <v>0</v>
      </c>
      <c r="EWM20" s="49">
        <v>0</v>
      </c>
      <c r="EWN20" s="808">
        <f t="shared" si="1220"/>
        <v>0</v>
      </c>
      <c r="EWO20" s="211">
        <f t="shared" si="1221"/>
        <v>0</v>
      </c>
      <c r="EWP20" s="195">
        <v>0</v>
      </c>
      <c r="EWQ20" s="49">
        <v>0</v>
      </c>
      <c r="EWR20" s="49">
        <v>0</v>
      </c>
      <c r="EWS20" s="49">
        <v>0</v>
      </c>
      <c r="EWT20" s="49">
        <v>0</v>
      </c>
      <c r="EWU20" s="49">
        <v>0</v>
      </c>
      <c r="EWV20" s="808">
        <f t="shared" si="1222"/>
        <v>0</v>
      </c>
      <c r="EWW20" s="211">
        <f t="shared" si="1223"/>
        <v>0</v>
      </c>
      <c r="EWX20" s="244">
        <v>0</v>
      </c>
      <c r="EWY20" s="64">
        <v>0</v>
      </c>
      <c r="EWZ20" s="64">
        <v>0</v>
      </c>
      <c r="EXA20" s="64">
        <v>0</v>
      </c>
      <c r="EXB20" s="64">
        <v>0</v>
      </c>
      <c r="EXC20" s="64">
        <v>0</v>
      </c>
      <c r="EXD20" s="808">
        <f t="shared" si="1224"/>
        <v>0</v>
      </c>
      <c r="EXE20" s="211">
        <f t="shared" si="1225"/>
        <v>0</v>
      </c>
      <c r="EXF20" s="195">
        <v>0</v>
      </c>
      <c r="EXG20" s="49">
        <v>0</v>
      </c>
      <c r="EXH20" s="49">
        <v>0</v>
      </c>
      <c r="EXI20" s="49">
        <v>0</v>
      </c>
      <c r="EXJ20" s="49">
        <v>0</v>
      </c>
      <c r="EXK20" s="49">
        <v>0</v>
      </c>
      <c r="EXL20" s="808">
        <f t="shared" si="1226"/>
        <v>0</v>
      </c>
      <c r="EXM20" s="211">
        <f t="shared" si="1227"/>
        <v>0</v>
      </c>
      <c r="EXN20" s="244">
        <v>0</v>
      </c>
      <c r="EXO20" s="64">
        <v>0</v>
      </c>
      <c r="EXP20" s="64">
        <v>2369</v>
      </c>
      <c r="EXQ20" s="64">
        <v>1296</v>
      </c>
      <c r="EXR20" s="64">
        <v>2086</v>
      </c>
      <c r="EXS20" s="64"/>
      <c r="EXT20" s="808">
        <f t="shared" si="1228"/>
        <v>5751</v>
      </c>
      <c r="EXU20" s="211">
        <f t="shared" si="1229"/>
        <v>958.5</v>
      </c>
      <c r="EXV20" s="195">
        <v>0</v>
      </c>
      <c r="EXW20" s="49">
        <v>286</v>
      </c>
      <c r="EXX20" s="49">
        <v>1940</v>
      </c>
      <c r="EXY20" s="49">
        <v>941</v>
      </c>
      <c r="EXZ20" s="49">
        <v>217</v>
      </c>
      <c r="EYA20" s="49">
        <v>0</v>
      </c>
      <c r="EYB20" s="808">
        <f t="shared" si="1230"/>
        <v>3384</v>
      </c>
      <c r="EYC20" s="211">
        <f t="shared" si="1231"/>
        <v>564</v>
      </c>
      <c r="EYD20" s="458">
        <v>0</v>
      </c>
      <c r="EYE20" s="83">
        <v>2221</v>
      </c>
      <c r="EYF20" s="83">
        <v>1984</v>
      </c>
      <c r="EYG20" s="83">
        <v>0</v>
      </c>
      <c r="EYH20" s="83">
        <v>892</v>
      </c>
      <c r="EYI20" s="83">
        <v>3037</v>
      </c>
      <c r="EYJ20" s="808">
        <f t="shared" si="1232"/>
        <v>8134</v>
      </c>
      <c r="EYK20" s="211">
        <f t="shared" si="1233"/>
        <v>1355.6666666666667</v>
      </c>
      <c r="EYL20" s="195">
        <v>311</v>
      </c>
      <c r="EYM20" s="49">
        <v>0</v>
      </c>
      <c r="EYN20" s="49">
        <v>81</v>
      </c>
      <c r="EYO20" s="49">
        <v>0</v>
      </c>
      <c r="EYP20" s="49">
        <v>565</v>
      </c>
      <c r="EYQ20" s="49">
        <v>0</v>
      </c>
      <c r="EYR20" s="808">
        <f t="shared" si="1234"/>
        <v>957</v>
      </c>
      <c r="EYS20" s="211">
        <f t="shared" si="1235"/>
        <v>159.5</v>
      </c>
      <c r="EYT20" s="195">
        <v>0</v>
      </c>
      <c r="EYU20" s="49">
        <v>71</v>
      </c>
      <c r="EYV20" s="49">
        <v>1793</v>
      </c>
      <c r="EYW20" s="49">
        <v>3855</v>
      </c>
      <c r="EYX20" s="49">
        <v>3513</v>
      </c>
      <c r="EYY20" s="49">
        <v>1095</v>
      </c>
      <c r="EYZ20" s="808">
        <f t="shared" si="1236"/>
        <v>10327</v>
      </c>
      <c r="EZA20" s="211">
        <f t="shared" si="1237"/>
        <v>1721.1666666666667</v>
      </c>
      <c r="EZB20" s="195">
        <v>2239</v>
      </c>
      <c r="EZC20" s="49">
        <v>6901</v>
      </c>
      <c r="EZD20" s="49">
        <v>362</v>
      </c>
      <c r="EZE20" s="49">
        <v>756</v>
      </c>
      <c r="EZF20" s="49">
        <v>1973</v>
      </c>
      <c r="EZG20" s="49">
        <v>0</v>
      </c>
      <c r="EZH20" s="808">
        <f t="shared" si="1238"/>
        <v>12231</v>
      </c>
      <c r="EZI20" s="211">
        <f t="shared" si="1239"/>
        <v>2038.5</v>
      </c>
      <c r="EZJ20" s="195">
        <v>605</v>
      </c>
      <c r="EZK20" s="49">
        <v>0</v>
      </c>
      <c r="EZL20" s="49">
        <v>1338</v>
      </c>
      <c r="EZM20" s="49">
        <v>0</v>
      </c>
      <c r="EZN20" s="49">
        <v>678</v>
      </c>
      <c r="EZO20" s="49">
        <v>0</v>
      </c>
      <c r="EZP20" s="872">
        <f t="shared" si="1240"/>
        <v>2621</v>
      </c>
      <c r="EZQ20" s="873">
        <f t="shared" si="1241"/>
        <v>436.83333333333331</v>
      </c>
      <c r="EZR20" s="195">
        <v>702</v>
      </c>
      <c r="EZS20" s="49">
        <v>4311</v>
      </c>
      <c r="EZT20" s="49">
        <v>813</v>
      </c>
      <c r="EZU20" s="49">
        <v>488</v>
      </c>
      <c r="EZV20" s="49">
        <v>0</v>
      </c>
      <c r="EZW20" s="49">
        <v>1650</v>
      </c>
      <c r="EZX20" s="872">
        <f t="shared" si="1242"/>
        <v>7964</v>
      </c>
      <c r="EZY20" s="873">
        <f t="shared" si="1243"/>
        <v>1327.3333333333333</v>
      </c>
      <c r="EZZ20" s="195">
        <v>216</v>
      </c>
      <c r="FAA20" s="49">
        <v>1432</v>
      </c>
      <c r="FAB20" s="49">
        <v>144</v>
      </c>
      <c r="FAC20" s="49">
        <v>152</v>
      </c>
      <c r="FAD20" s="49">
        <v>1072</v>
      </c>
      <c r="FAE20" s="49">
        <v>2037</v>
      </c>
      <c r="FAF20" s="872">
        <f t="shared" si="1244"/>
        <v>5053</v>
      </c>
      <c r="FAG20" s="873">
        <f t="shared" si="1245"/>
        <v>842.16666666666663</v>
      </c>
      <c r="FAH20" s="195">
        <v>4380</v>
      </c>
      <c r="FAI20" s="49">
        <v>3428</v>
      </c>
      <c r="FAJ20" s="49">
        <v>2646</v>
      </c>
      <c r="FAK20" s="49">
        <v>4986</v>
      </c>
      <c r="FAL20" s="49">
        <v>0</v>
      </c>
      <c r="FAM20" s="49">
        <v>1052</v>
      </c>
      <c r="FAN20" s="872">
        <f t="shared" si="1246"/>
        <v>16492</v>
      </c>
      <c r="FAO20" s="873">
        <f t="shared" si="1247"/>
        <v>2748.6666666666665</v>
      </c>
      <c r="FAP20" s="195">
        <v>163</v>
      </c>
      <c r="FAQ20" s="49">
        <v>4693</v>
      </c>
      <c r="FAR20" s="49">
        <v>2749</v>
      </c>
      <c r="FAS20" s="49">
        <v>3705</v>
      </c>
      <c r="FAT20" s="49">
        <v>3132</v>
      </c>
      <c r="FAU20" s="49"/>
      <c r="FAV20" s="872">
        <f t="shared" si="1248"/>
        <v>14442</v>
      </c>
      <c r="FAW20" s="873">
        <f t="shared" si="1249"/>
        <v>2407</v>
      </c>
    </row>
    <row r="21" spans="1:4105" ht="15" customHeight="1" x14ac:dyDescent="0.2">
      <c r="A21" s="21">
        <v>15</v>
      </c>
      <c r="B21" s="21" t="s">
        <v>221</v>
      </c>
      <c r="C21" s="275" t="s">
        <v>223</v>
      </c>
      <c r="D21" s="21">
        <v>50</v>
      </c>
      <c r="E21" s="24">
        <v>0</v>
      </c>
      <c r="F21" s="24">
        <v>6881</v>
      </c>
      <c r="G21" s="24"/>
      <c r="H21" s="24"/>
      <c r="I21" s="24"/>
      <c r="J21" s="360">
        <f>SUMIF(SUMPK!$B:$B,$B:$B,SUMPK!$O:$O)</f>
        <v>108</v>
      </c>
      <c r="K21" s="24"/>
      <c r="L21" s="24">
        <f t="shared" si="569"/>
        <v>6773</v>
      </c>
      <c r="M21" s="24">
        <f t="shared" si="570"/>
        <v>6773</v>
      </c>
      <c r="N21" s="15">
        <v>1216.8333333333333</v>
      </c>
      <c r="O21" s="276">
        <f t="shared" si="0"/>
        <v>5.5660868374195323</v>
      </c>
      <c r="P21" s="15">
        <v>572.83333333333337</v>
      </c>
      <c r="Q21" s="276">
        <f t="shared" si="571"/>
        <v>70.94210066918825</v>
      </c>
      <c r="R21" s="277">
        <f t="shared" si="572"/>
        <v>800</v>
      </c>
      <c r="S21" s="222">
        <v>20800</v>
      </c>
      <c r="T21" s="276">
        <f t="shared" si="573"/>
        <v>8.4662500000000005</v>
      </c>
      <c r="U21" s="278"/>
      <c r="V21" s="277">
        <f t="shared" si="1"/>
        <v>8.4662500000000005</v>
      </c>
      <c r="W21" s="279">
        <f t="shared" si="1252"/>
        <v>1</v>
      </c>
      <c r="X21" s="299"/>
      <c r="Y21" s="280" t="e">
        <f>#REF!+#REF!</f>
        <v>#REF!</v>
      </c>
      <c r="Z21" s="280" t="e">
        <f t="shared" si="1257"/>
        <v>#REF!</v>
      </c>
      <c r="AA21" s="280" t="e">
        <f t="shared" ref="AA21:AA23" si="1261">M21/Z21</f>
        <v>#REF!</v>
      </c>
      <c r="AB21" s="280" t="e">
        <f t="shared" ref="AB21:AB23" si="1262">(M21+U21)/Z21</f>
        <v>#REF!</v>
      </c>
      <c r="AC21" s="662">
        <v>12</v>
      </c>
      <c r="AD21" s="648"/>
      <c r="AE21" s="49">
        <v>1574</v>
      </c>
      <c r="AF21" s="49">
        <v>518</v>
      </c>
      <c r="AG21" s="49"/>
      <c r="AH21" s="49"/>
      <c r="AI21" s="49">
        <v>1051</v>
      </c>
      <c r="AJ21" s="42">
        <f t="shared" si="3"/>
        <v>3143</v>
      </c>
      <c r="AK21" s="43">
        <f t="shared" si="4"/>
        <v>523.83333333333337</v>
      </c>
      <c r="AL21" s="48"/>
      <c r="AM21" s="49">
        <v>143</v>
      </c>
      <c r="AN21" s="49">
        <v>3192</v>
      </c>
      <c r="AO21" s="49"/>
      <c r="AP21" s="49">
        <v>1</v>
      </c>
      <c r="AQ21" s="49"/>
      <c r="AR21" s="42">
        <f t="shared" si="5"/>
        <v>3336</v>
      </c>
      <c r="AS21" s="43">
        <f t="shared" si="6"/>
        <v>556</v>
      </c>
      <c r="AT21" s="48">
        <f>1989+410</f>
        <v>2399</v>
      </c>
      <c r="AU21" s="49"/>
      <c r="AV21" s="49">
        <v>62</v>
      </c>
      <c r="AW21" s="49"/>
      <c r="AX21" s="49">
        <v>2716</v>
      </c>
      <c r="AY21" s="49"/>
      <c r="AZ21" s="42">
        <f t="shared" si="7"/>
        <v>5177</v>
      </c>
      <c r="BA21" s="43">
        <f t="shared" si="8"/>
        <v>862.83333333333337</v>
      </c>
      <c r="BB21" s="48">
        <v>1</v>
      </c>
      <c r="BC21" s="49"/>
      <c r="BD21" s="49"/>
      <c r="BE21" s="49">
        <v>2386</v>
      </c>
      <c r="BF21" s="49">
        <v>82</v>
      </c>
      <c r="BG21" s="49"/>
      <c r="BH21" s="42">
        <f t="shared" si="9"/>
        <v>2469</v>
      </c>
      <c r="BI21" s="43">
        <f t="shared" si="10"/>
        <v>411.5</v>
      </c>
      <c r="BJ21" s="48">
        <v>1</v>
      </c>
      <c r="BK21" s="49">
        <v>702</v>
      </c>
      <c r="BL21" s="49">
        <v>218</v>
      </c>
      <c r="BM21" s="49">
        <v>120</v>
      </c>
      <c r="BN21" s="49"/>
      <c r="BO21" s="49">
        <v>1307</v>
      </c>
      <c r="BP21" s="42">
        <f t="shared" si="11"/>
        <v>2348</v>
      </c>
      <c r="BQ21" s="43">
        <f t="shared" si="12"/>
        <v>391.33333333333331</v>
      </c>
      <c r="BR21" s="48">
        <v>2035</v>
      </c>
      <c r="BS21" s="49">
        <v>28</v>
      </c>
      <c r="BT21" s="49"/>
      <c r="BU21" s="49"/>
      <c r="BV21" s="49">
        <v>1593</v>
      </c>
      <c r="BW21" s="49"/>
      <c r="BX21" s="42">
        <f t="shared" si="13"/>
        <v>3656</v>
      </c>
      <c r="BY21" s="43">
        <f t="shared" si="14"/>
        <v>609.33333333333337</v>
      </c>
      <c r="BZ21" s="48"/>
      <c r="CA21" s="49"/>
      <c r="CB21" s="49"/>
      <c r="CC21" s="49">
        <v>1175</v>
      </c>
      <c r="CD21" s="49">
        <v>1</v>
      </c>
      <c r="CE21" s="49">
        <v>452</v>
      </c>
      <c r="CF21" s="42">
        <f t="shared" si="15"/>
        <v>1628</v>
      </c>
      <c r="CG21" s="43">
        <f t="shared" si="16"/>
        <v>271.33333333333331</v>
      </c>
      <c r="CH21" s="63">
        <v>2450</v>
      </c>
      <c r="CI21" s="64"/>
      <c r="CJ21" s="64"/>
      <c r="CK21" s="64"/>
      <c r="CL21" s="64">
        <v>3</v>
      </c>
      <c r="CM21" s="64"/>
      <c r="CN21" s="42">
        <f t="shared" si="17"/>
        <v>2453</v>
      </c>
      <c r="CO21" s="43">
        <f t="shared" si="18"/>
        <v>408.83333333333331</v>
      </c>
      <c r="CP21" s="48">
        <v>3212</v>
      </c>
      <c r="CQ21" s="49"/>
      <c r="CR21" s="49"/>
      <c r="CS21" s="49">
        <v>44</v>
      </c>
      <c r="CT21" s="49">
        <v>135</v>
      </c>
      <c r="CU21" s="49">
        <v>1451</v>
      </c>
      <c r="CV21" s="42">
        <f t="shared" si="19"/>
        <v>4842</v>
      </c>
      <c r="CW21" s="43">
        <f t="shared" si="20"/>
        <v>807</v>
      </c>
      <c r="CX21" s="22">
        <v>53</v>
      </c>
      <c r="CY21" s="49"/>
      <c r="CZ21" s="49"/>
      <c r="DA21" s="49"/>
      <c r="DB21" s="49">
        <v>4091</v>
      </c>
      <c r="DC21" s="49"/>
      <c r="DD21" s="42">
        <f t="shared" si="21"/>
        <v>4144</v>
      </c>
      <c r="DE21" s="43">
        <f t="shared" si="22"/>
        <v>690.66666666666663</v>
      </c>
      <c r="DF21" s="48"/>
      <c r="DG21" s="49"/>
      <c r="DH21" s="49"/>
      <c r="DI21" s="49">
        <v>656</v>
      </c>
      <c r="DJ21" s="49">
        <v>561</v>
      </c>
      <c r="DK21" s="49"/>
      <c r="DL21" s="42">
        <f t="shared" si="23"/>
        <v>1217</v>
      </c>
      <c r="DM21" s="43">
        <f t="shared" si="24"/>
        <v>202.83333333333334</v>
      </c>
      <c r="DN21" s="48">
        <v>3228</v>
      </c>
      <c r="DO21" s="49"/>
      <c r="DP21" s="49"/>
      <c r="DQ21" s="49"/>
      <c r="DR21" s="49">
        <v>2420</v>
      </c>
      <c r="DS21" s="49"/>
      <c r="DT21" s="42">
        <f t="shared" si="25"/>
        <v>5648</v>
      </c>
      <c r="DU21" s="43">
        <f t="shared" si="26"/>
        <v>941.33333333333337</v>
      </c>
      <c r="DV21" s="48"/>
      <c r="DW21" s="49">
        <v>2397</v>
      </c>
      <c r="DX21" s="49"/>
      <c r="DY21" s="49"/>
      <c r="DZ21" s="49">
        <v>243</v>
      </c>
      <c r="EA21" s="49"/>
      <c r="EB21" s="42">
        <f t="shared" si="27"/>
        <v>2640</v>
      </c>
      <c r="EC21" s="43">
        <f t="shared" si="28"/>
        <v>440</v>
      </c>
      <c r="ED21" s="48"/>
      <c r="EE21" s="49"/>
      <c r="EF21" s="49"/>
      <c r="EG21" s="49">
        <v>324</v>
      </c>
      <c r="EH21" s="49">
        <v>2535</v>
      </c>
      <c r="EI21" s="49"/>
      <c r="EJ21" s="42">
        <f t="shared" si="29"/>
        <v>2859</v>
      </c>
      <c r="EK21" s="43">
        <f t="shared" si="30"/>
        <v>476.5</v>
      </c>
      <c r="EL21" s="48"/>
      <c r="EM21" s="49">
        <v>3198</v>
      </c>
      <c r="EN21" s="49"/>
      <c r="EO21" s="49"/>
      <c r="EP21" s="49"/>
      <c r="EQ21" s="49"/>
      <c r="ER21" s="42">
        <f t="shared" si="31"/>
        <v>3198</v>
      </c>
      <c r="ES21" s="43">
        <f t="shared" si="32"/>
        <v>533</v>
      </c>
      <c r="ET21" s="48"/>
      <c r="EU21" s="49">
        <v>1446</v>
      </c>
      <c r="EV21" s="49">
        <v>1773</v>
      </c>
      <c r="EW21" s="49"/>
      <c r="EX21" s="49"/>
      <c r="EY21" s="49">
        <v>2389</v>
      </c>
      <c r="EZ21" s="42">
        <f t="shared" si="33"/>
        <v>5608</v>
      </c>
      <c r="FA21" s="43">
        <f t="shared" si="34"/>
        <v>934.66666666666663</v>
      </c>
      <c r="FB21" s="48">
        <v>270</v>
      </c>
      <c r="FC21" s="49">
        <v>196</v>
      </c>
      <c r="FD21" s="49">
        <v>2414</v>
      </c>
      <c r="FE21" s="49"/>
      <c r="FF21" s="49"/>
      <c r="FG21" s="49"/>
      <c r="FH21" s="42">
        <f t="shared" si="35"/>
        <v>2880</v>
      </c>
      <c r="FI21" s="43">
        <f t="shared" si="36"/>
        <v>480</v>
      </c>
      <c r="FJ21" s="48">
        <v>3196</v>
      </c>
      <c r="FK21" s="49"/>
      <c r="FL21" s="49"/>
      <c r="FM21" s="49"/>
      <c r="FN21" s="49">
        <v>1058</v>
      </c>
      <c r="FO21" s="49">
        <v>2396</v>
      </c>
      <c r="FP21" s="42">
        <f t="shared" si="37"/>
        <v>6650</v>
      </c>
      <c r="FQ21" s="43">
        <f t="shared" si="38"/>
        <v>1108.3333333333333</v>
      </c>
      <c r="FR21" s="48"/>
      <c r="FS21" s="49"/>
      <c r="FT21" s="49">
        <v>2396</v>
      </c>
      <c r="FU21" s="49">
        <v>516</v>
      </c>
      <c r="FV21" s="49">
        <v>1127</v>
      </c>
      <c r="FW21" s="49">
        <v>3</v>
      </c>
      <c r="FX21" s="42">
        <f t="shared" si="39"/>
        <v>4042</v>
      </c>
      <c r="FY21" s="43">
        <f t="shared" si="40"/>
        <v>673.66666666666663</v>
      </c>
      <c r="FZ21" s="48">
        <v>2431</v>
      </c>
      <c r="GA21" s="49"/>
      <c r="GB21" s="49"/>
      <c r="GC21" s="49"/>
      <c r="GD21" s="49">
        <v>2195</v>
      </c>
      <c r="GE21" s="49">
        <v>2619</v>
      </c>
      <c r="GF21" s="42">
        <f t="shared" si="41"/>
        <v>7245</v>
      </c>
      <c r="GG21" s="43">
        <f t="shared" si="42"/>
        <v>1207.5</v>
      </c>
      <c r="GH21" s="48"/>
      <c r="GI21" s="49"/>
      <c r="GJ21" s="49"/>
      <c r="GK21" s="49"/>
      <c r="GL21" s="49">
        <v>4869</v>
      </c>
      <c r="GM21" s="49"/>
      <c r="GN21" s="42">
        <f t="shared" si="43"/>
        <v>4869</v>
      </c>
      <c r="GO21" s="43">
        <f t="shared" si="44"/>
        <v>811.5</v>
      </c>
      <c r="GP21" s="48"/>
      <c r="GQ21" s="49"/>
      <c r="GR21" s="49">
        <v>3230</v>
      </c>
      <c r="GS21" s="49"/>
      <c r="GT21" s="49"/>
      <c r="GU21" s="49"/>
      <c r="GV21" s="42">
        <f t="shared" si="45"/>
        <v>3230</v>
      </c>
      <c r="GW21" s="43">
        <f t="shared" si="46"/>
        <v>538.33333333333337</v>
      </c>
      <c r="GX21" s="48">
        <v>1</v>
      </c>
      <c r="GY21" s="49"/>
      <c r="GZ21" s="49"/>
      <c r="HA21" s="49"/>
      <c r="HB21" s="49">
        <v>2844</v>
      </c>
      <c r="HC21" s="49">
        <v>381</v>
      </c>
      <c r="HD21" s="42">
        <f t="shared" si="47"/>
        <v>3226</v>
      </c>
      <c r="HE21" s="43">
        <f t="shared" si="48"/>
        <v>537.66666666666663</v>
      </c>
      <c r="HF21" s="48"/>
      <c r="HG21" s="49"/>
      <c r="HH21" s="49"/>
      <c r="HI21" s="49"/>
      <c r="HJ21" s="49">
        <v>1592</v>
      </c>
      <c r="HK21" s="49"/>
      <c r="HL21" s="42">
        <f t="shared" si="49"/>
        <v>1592</v>
      </c>
      <c r="HM21" s="43">
        <f t="shared" si="50"/>
        <v>265.33333333333331</v>
      </c>
      <c r="HN21" s="82">
        <v>1974</v>
      </c>
      <c r="HO21" s="83">
        <v>509</v>
      </c>
      <c r="HP21" s="83">
        <v>2279</v>
      </c>
      <c r="HQ21" s="83">
        <v>3287</v>
      </c>
      <c r="HR21" s="83">
        <v>970</v>
      </c>
      <c r="HS21" s="83"/>
      <c r="HT21" s="42">
        <f t="shared" si="51"/>
        <v>9019</v>
      </c>
      <c r="HU21" s="43">
        <f t="shared" si="52"/>
        <v>1503.1666666666667</v>
      </c>
      <c r="HV21" s="48"/>
      <c r="HW21" s="49">
        <v>464</v>
      </c>
      <c r="HX21" s="49"/>
      <c r="HY21" s="49"/>
      <c r="HZ21" s="49">
        <v>2167</v>
      </c>
      <c r="IA21" s="49">
        <v>370</v>
      </c>
      <c r="IB21" s="42">
        <f t="shared" si="53"/>
        <v>3001</v>
      </c>
      <c r="IC21" s="43">
        <f t="shared" si="54"/>
        <v>500.16666666666669</v>
      </c>
      <c r="ID21" s="48">
        <v>2455</v>
      </c>
      <c r="IE21" s="49">
        <v>388</v>
      </c>
      <c r="IF21" s="49"/>
      <c r="IG21" s="49">
        <v>469</v>
      </c>
      <c r="IH21" s="49">
        <v>2296</v>
      </c>
      <c r="II21" s="49"/>
      <c r="IJ21" s="42">
        <f t="shared" si="55"/>
        <v>5608</v>
      </c>
      <c r="IK21" s="43">
        <f t="shared" si="56"/>
        <v>934.66666666666663</v>
      </c>
      <c r="IL21" s="48"/>
      <c r="IM21" s="49"/>
      <c r="IN21" s="49"/>
      <c r="IO21" s="49">
        <v>337</v>
      </c>
      <c r="IP21" s="49"/>
      <c r="IQ21" s="49"/>
      <c r="IR21" s="42">
        <f t="shared" si="57"/>
        <v>337</v>
      </c>
      <c r="IS21" s="43">
        <f t="shared" si="58"/>
        <v>56.166666666666664</v>
      </c>
      <c r="IT21" s="48">
        <v>3206</v>
      </c>
      <c r="IU21" s="49"/>
      <c r="IV21" s="49"/>
      <c r="IW21" s="49"/>
      <c r="IX21" s="49">
        <v>396</v>
      </c>
      <c r="IY21" s="49"/>
      <c r="IZ21" s="42">
        <f t="shared" si="59"/>
        <v>3602</v>
      </c>
      <c r="JA21" s="43">
        <f t="shared" si="60"/>
        <v>600.33333333333337</v>
      </c>
      <c r="JB21" s="48">
        <v>3103</v>
      </c>
      <c r="JC21" s="49"/>
      <c r="JD21" s="49">
        <v>1470</v>
      </c>
      <c r="JE21" s="49">
        <v>827</v>
      </c>
      <c r="JF21" s="49">
        <f>1553+5+144</f>
        <v>1702</v>
      </c>
      <c r="JG21" s="49"/>
      <c r="JH21" s="42">
        <f t="shared" si="61"/>
        <v>7102</v>
      </c>
      <c r="JI21" s="43">
        <f t="shared" si="62"/>
        <v>1183.6666666666667</v>
      </c>
      <c r="JJ21" s="48">
        <v>2188</v>
      </c>
      <c r="JK21" s="49">
        <v>384</v>
      </c>
      <c r="JL21" s="49"/>
      <c r="JM21" s="49"/>
      <c r="JN21" s="49">
        <v>2840</v>
      </c>
      <c r="JO21" s="49">
        <v>626</v>
      </c>
      <c r="JP21" s="42">
        <f t="shared" si="63"/>
        <v>6038</v>
      </c>
      <c r="JQ21" s="43">
        <f t="shared" si="64"/>
        <v>1006.3333333333334</v>
      </c>
      <c r="JR21" s="48"/>
      <c r="JS21" s="49">
        <v>247</v>
      </c>
      <c r="JT21" s="49"/>
      <c r="JU21" s="49"/>
      <c r="JV21" s="49"/>
      <c r="JW21" s="49"/>
      <c r="JX21" s="42">
        <f t="shared" si="65"/>
        <v>247</v>
      </c>
      <c r="JY21" s="43">
        <f t="shared" si="66"/>
        <v>41.166666666666664</v>
      </c>
      <c r="JZ21" s="48"/>
      <c r="KA21" s="49"/>
      <c r="KB21" s="49">
        <v>3759</v>
      </c>
      <c r="KC21" s="49"/>
      <c r="KD21" s="49"/>
      <c r="KE21" s="49"/>
      <c r="KF21" s="42">
        <f t="shared" si="67"/>
        <v>3759</v>
      </c>
      <c r="KG21" s="43">
        <f t="shared" si="68"/>
        <v>626.5</v>
      </c>
      <c r="KH21" s="48">
        <v>2920</v>
      </c>
      <c r="KI21" s="49"/>
      <c r="KJ21" s="49">
        <v>2</v>
      </c>
      <c r="KK21" s="49"/>
      <c r="KL21" s="49"/>
      <c r="KM21" s="49"/>
      <c r="KN21" s="42">
        <f t="shared" si="69"/>
        <v>2922</v>
      </c>
      <c r="KO21" s="43">
        <f t="shared" si="70"/>
        <v>487</v>
      </c>
      <c r="KP21" s="48"/>
      <c r="KQ21" s="49">
        <v>2557</v>
      </c>
      <c r="KR21" s="49">
        <v>891</v>
      </c>
      <c r="KS21" s="49">
        <v>766</v>
      </c>
      <c r="KT21" s="49"/>
      <c r="KU21" s="49"/>
      <c r="KV21" s="42">
        <f t="shared" si="71"/>
        <v>4214</v>
      </c>
      <c r="KW21" s="43">
        <f t="shared" si="72"/>
        <v>702.33333333333337</v>
      </c>
      <c r="KX21" s="48"/>
      <c r="KY21" s="49"/>
      <c r="KZ21" s="49">
        <v>1508</v>
      </c>
      <c r="LA21" s="49"/>
      <c r="LB21" s="49"/>
      <c r="LC21" s="49"/>
      <c r="LD21" s="42">
        <f t="shared" si="73"/>
        <v>1508</v>
      </c>
      <c r="LE21" s="43">
        <f t="shared" si="74"/>
        <v>251.33333333333334</v>
      </c>
      <c r="LF21" s="48"/>
      <c r="LG21" s="49"/>
      <c r="LH21" s="49"/>
      <c r="LI21" s="49"/>
      <c r="LJ21" s="49">
        <v>596</v>
      </c>
      <c r="LK21" s="49">
        <v>711</v>
      </c>
      <c r="LL21" s="42">
        <f t="shared" si="75"/>
        <v>1307</v>
      </c>
      <c r="LM21" s="43">
        <f t="shared" si="76"/>
        <v>217.83333333333334</v>
      </c>
      <c r="LN21" s="48"/>
      <c r="LO21" s="49">
        <v>5</v>
      </c>
      <c r="LP21" s="49">
        <v>1102</v>
      </c>
      <c r="LQ21" s="49"/>
      <c r="LR21" s="49"/>
      <c r="LS21" s="49">
        <v>1015</v>
      </c>
      <c r="LT21" s="42">
        <f t="shared" si="77"/>
        <v>2122</v>
      </c>
      <c r="LU21" s="43">
        <f t="shared" si="78"/>
        <v>353.66666666666669</v>
      </c>
      <c r="LV21" s="48">
        <v>124</v>
      </c>
      <c r="LW21" s="49"/>
      <c r="LX21" s="49"/>
      <c r="LY21" s="49"/>
      <c r="LZ21" s="49"/>
      <c r="MA21" s="49"/>
      <c r="MB21" s="42">
        <f t="shared" si="79"/>
        <v>124</v>
      </c>
      <c r="MC21" s="43">
        <f t="shared" si="80"/>
        <v>20.666666666666668</v>
      </c>
      <c r="MD21" s="48"/>
      <c r="ME21" s="49"/>
      <c r="MF21" s="49"/>
      <c r="MG21" s="49">
        <v>760</v>
      </c>
      <c r="MH21" s="49">
        <v>1625</v>
      </c>
      <c r="MI21" s="49"/>
      <c r="MJ21" s="42">
        <f t="shared" si="81"/>
        <v>2385</v>
      </c>
      <c r="MK21" s="43">
        <f t="shared" si="82"/>
        <v>397.5</v>
      </c>
      <c r="ML21" s="48"/>
      <c r="MM21" s="49"/>
      <c r="MN21" s="49">
        <v>2095</v>
      </c>
      <c r="MO21" s="49"/>
      <c r="MP21" s="49"/>
      <c r="MQ21" s="49"/>
      <c r="MR21" s="42">
        <f t="shared" si="83"/>
        <v>2095</v>
      </c>
      <c r="MS21" s="43">
        <f t="shared" si="84"/>
        <v>349.16666666666669</v>
      </c>
      <c r="MT21" s="48"/>
      <c r="MU21" s="49">
        <v>1261</v>
      </c>
      <c r="MV21" s="49"/>
      <c r="MW21" s="49">
        <v>220</v>
      </c>
      <c r="MX21" s="49">
        <v>2152</v>
      </c>
      <c r="MY21" s="49"/>
      <c r="MZ21" s="42">
        <f t="shared" si="85"/>
        <v>3633</v>
      </c>
      <c r="NA21" s="43">
        <f t="shared" si="86"/>
        <v>605.5</v>
      </c>
      <c r="NB21" s="48"/>
      <c r="NC21" s="49"/>
      <c r="ND21" s="49"/>
      <c r="NE21" s="49">
        <v>2606</v>
      </c>
      <c r="NF21" s="49"/>
      <c r="NG21" s="49"/>
      <c r="NH21" s="42">
        <f t="shared" si="87"/>
        <v>2606</v>
      </c>
      <c r="NI21" s="43">
        <f t="shared" si="88"/>
        <v>434.33333333333331</v>
      </c>
      <c r="NJ21" s="48"/>
      <c r="NK21" s="49"/>
      <c r="NL21" s="49"/>
      <c r="NM21" s="49"/>
      <c r="NN21" s="49">
        <v>2476</v>
      </c>
      <c r="NO21" s="49"/>
      <c r="NP21" s="42">
        <f t="shared" si="89"/>
        <v>2476</v>
      </c>
      <c r="NQ21" s="43">
        <f t="shared" si="90"/>
        <v>412.66666666666669</v>
      </c>
      <c r="NR21" s="48"/>
      <c r="NS21" s="49"/>
      <c r="NT21" s="49"/>
      <c r="NU21" s="49"/>
      <c r="NV21" s="49"/>
      <c r="NW21" s="49">
        <v>1512</v>
      </c>
      <c r="NX21" s="42">
        <f t="shared" si="91"/>
        <v>1512</v>
      </c>
      <c r="NY21" s="43">
        <f t="shared" si="92"/>
        <v>252</v>
      </c>
      <c r="NZ21" s="48">
        <v>987</v>
      </c>
      <c r="OA21" s="49"/>
      <c r="OB21" s="49"/>
      <c r="OC21" s="49"/>
      <c r="OD21" s="49"/>
      <c r="OE21" s="49"/>
      <c r="OF21" s="42">
        <f t="shared" si="93"/>
        <v>987</v>
      </c>
      <c r="OG21" s="43">
        <f t="shared" si="94"/>
        <v>164.5</v>
      </c>
      <c r="OH21" s="48"/>
      <c r="OI21" s="49"/>
      <c r="OJ21" s="49">
        <v>3317</v>
      </c>
      <c r="OK21" s="49"/>
      <c r="OL21" s="49"/>
      <c r="OM21" s="49"/>
      <c r="ON21" s="42">
        <f t="shared" si="95"/>
        <v>3317</v>
      </c>
      <c r="OO21" s="43">
        <f t="shared" si="96"/>
        <v>552.83333333333337</v>
      </c>
      <c r="OP21" s="48"/>
      <c r="OQ21" s="49"/>
      <c r="OR21" s="49"/>
      <c r="OS21" s="49">
        <v>3362</v>
      </c>
      <c r="OT21" s="49"/>
      <c r="OU21" s="49"/>
      <c r="OV21" s="42">
        <f t="shared" si="97"/>
        <v>3362</v>
      </c>
      <c r="OW21" s="43">
        <f t="shared" si="98"/>
        <v>560.33333333333337</v>
      </c>
      <c r="OX21" s="48"/>
      <c r="OY21" s="49">
        <v>1458</v>
      </c>
      <c r="OZ21" s="49">
        <v>1568</v>
      </c>
      <c r="PA21" s="49"/>
      <c r="PB21" s="49">
        <v>221</v>
      </c>
      <c r="PC21" s="49">
        <v>10</v>
      </c>
      <c r="PD21" s="67">
        <f t="shared" si="99"/>
        <v>3257</v>
      </c>
      <c r="PE21" s="68">
        <f t="shared" si="100"/>
        <v>542.83333333333337</v>
      </c>
      <c r="PF21" s="48">
        <v>10</v>
      </c>
      <c r="PG21" s="49"/>
      <c r="PH21" s="49"/>
      <c r="PI21" s="49"/>
      <c r="PJ21" s="49"/>
      <c r="PK21" s="49"/>
      <c r="PL21" s="67">
        <f t="shared" si="101"/>
        <v>10</v>
      </c>
      <c r="PM21" s="68">
        <f t="shared" si="102"/>
        <v>1.6666666666666667</v>
      </c>
      <c r="PN21" s="48">
        <v>2123</v>
      </c>
      <c r="PO21" s="49">
        <v>396</v>
      </c>
      <c r="PP21" s="49"/>
      <c r="PQ21" s="49"/>
      <c r="PR21" s="49"/>
      <c r="PS21" s="49"/>
      <c r="PT21" s="67">
        <f t="shared" si="103"/>
        <v>2519</v>
      </c>
      <c r="PU21" s="68">
        <f t="shared" si="104"/>
        <v>419.83333333333331</v>
      </c>
      <c r="PV21" s="106"/>
      <c r="PW21" s="107">
        <v>1271</v>
      </c>
      <c r="PX21" s="107">
        <v>395</v>
      </c>
      <c r="PY21" s="107"/>
      <c r="PZ21" s="107"/>
      <c r="QA21" s="107"/>
      <c r="QB21" s="104">
        <f t="shared" si="105"/>
        <v>1666</v>
      </c>
      <c r="QC21" s="112">
        <f t="shared" si="106"/>
        <v>277.66666666666669</v>
      </c>
      <c r="QD21" s="106"/>
      <c r="QE21" s="107"/>
      <c r="QF21" s="107">
        <v>1648</v>
      </c>
      <c r="QG21" s="107"/>
      <c r="QH21" s="107">
        <v>2487</v>
      </c>
      <c r="QI21" s="107"/>
      <c r="QJ21" s="104">
        <f t="shared" si="107"/>
        <v>4135</v>
      </c>
      <c r="QK21" s="105">
        <f t="shared" si="108"/>
        <v>689.16666666666663</v>
      </c>
      <c r="QL21" s="106"/>
      <c r="QM21" s="107"/>
      <c r="QN21" s="107"/>
      <c r="QO21" s="107"/>
      <c r="QP21" s="107">
        <v>831</v>
      </c>
      <c r="QQ21" s="107"/>
      <c r="QR21" s="104">
        <f t="shared" si="109"/>
        <v>831</v>
      </c>
      <c r="QS21" s="105">
        <f t="shared" si="110"/>
        <v>138.5</v>
      </c>
      <c r="QT21" s="48">
        <v>2877</v>
      </c>
      <c r="QU21" s="49">
        <v>408</v>
      </c>
      <c r="QV21" s="49"/>
      <c r="QW21" s="49"/>
      <c r="QX21" s="49"/>
      <c r="QY21" s="49">
        <v>982</v>
      </c>
      <c r="QZ21" s="67">
        <f t="shared" si="111"/>
        <v>4267</v>
      </c>
      <c r="RA21" s="68">
        <f t="shared" si="112"/>
        <v>711.16666666666663</v>
      </c>
      <c r="RB21" s="106"/>
      <c r="RC21" s="107">
        <v>2110</v>
      </c>
      <c r="RD21" s="107">
        <v>1215</v>
      </c>
      <c r="RE21" s="107"/>
      <c r="RF21" s="107"/>
      <c r="RG21" s="107"/>
      <c r="RH21" s="104">
        <f t="shared" si="113"/>
        <v>3325</v>
      </c>
      <c r="RI21" s="105">
        <f t="shared" si="114"/>
        <v>554.16666666666663</v>
      </c>
      <c r="RJ21" s="106"/>
      <c r="RK21" s="107"/>
      <c r="RL21" s="107"/>
      <c r="RM21" s="107">
        <v>1674</v>
      </c>
      <c r="RN21" s="107">
        <v>832</v>
      </c>
      <c r="RO21" s="107"/>
      <c r="RP21" s="104">
        <f t="shared" si="115"/>
        <v>2506</v>
      </c>
      <c r="RQ21" s="105">
        <f t="shared" si="116"/>
        <v>417.66666666666669</v>
      </c>
      <c r="RR21" s="106"/>
      <c r="RS21" s="107"/>
      <c r="RT21" s="107"/>
      <c r="RU21" s="107">
        <v>3352</v>
      </c>
      <c r="RV21" s="107"/>
      <c r="RW21" s="107"/>
      <c r="RX21" s="104">
        <f t="shared" si="117"/>
        <v>3352</v>
      </c>
      <c r="RY21" s="105">
        <f t="shared" si="118"/>
        <v>558.66666666666663</v>
      </c>
      <c r="RZ21" s="106"/>
      <c r="SA21" s="107"/>
      <c r="SB21" s="107"/>
      <c r="SC21" s="107"/>
      <c r="SD21" s="107">
        <v>1678</v>
      </c>
      <c r="SE21" s="107">
        <v>2497</v>
      </c>
      <c r="SF21" s="104">
        <f t="shared" si="119"/>
        <v>4175</v>
      </c>
      <c r="SG21" s="105">
        <f t="shared" si="120"/>
        <v>695.83333333333337</v>
      </c>
      <c r="SH21" s="106"/>
      <c r="SI21" s="107"/>
      <c r="SJ21" s="107"/>
      <c r="SK21" s="107"/>
      <c r="SL21" s="107"/>
      <c r="SM21" s="107">
        <v>1026</v>
      </c>
      <c r="SN21" s="104">
        <f t="shared" si="121"/>
        <v>1026</v>
      </c>
      <c r="SO21" s="105">
        <f t="shared" si="122"/>
        <v>171</v>
      </c>
      <c r="SP21" s="106">
        <v>3122</v>
      </c>
      <c r="SQ21" s="107"/>
      <c r="SR21" s="107"/>
      <c r="SS21" s="107"/>
      <c r="ST21" s="107"/>
      <c r="SU21" s="107"/>
      <c r="SV21" s="104">
        <f t="shared" si="123"/>
        <v>3122</v>
      </c>
      <c r="SW21" s="105">
        <f t="shared" si="124"/>
        <v>520.33333333333337</v>
      </c>
      <c r="SX21" s="106">
        <v>4549</v>
      </c>
      <c r="SY21" s="107">
        <v>457</v>
      </c>
      <c r="SZ21" s="107"/>
      <c r="TA21" s="107"/>
      <c r="TB21" s="107">
        <v>1669</v>
      </c>
      <c r="TC21" s="107"/>
      <c r="TD21" s="104">
        <f t="shared" si="125"/>
        <v>6675</v>
      </c>
      <c r="TE21" s="105">
        <f t="shared" si="126"/>
        <v>1112.5</v>
      </c>
      <c r="TF21" s="106"/>
      <c r="TG21" s="107"/>
      <c r="TH21" s="107">
        <v>1620</v>
      </c>
      <c r="TI21" s="107">
        <v>2392</v>
      </c>
      <c r="TJ21" s="107"/>
      <c r="TK21" s="107"/>
      <c r="TL21" s="104">
        <f t="shared" si="127"/>
        <v>4012</v>
      </c>
      <c r="TM21" s="105">
        <f t="shared" si="128"/>
        <v>668.66666666666663</v>
      </c>
      <c r="TN21" s="48"/>
      <c r="TO21" s="49"/>
      <c r="TP21" s="49"/>
      <c r="TQ21" s="49">
        <v>2145</v>
      </c>
      <c r="TR21" s="49"/>
      <c r="TS21" s="49"/>
      <c r="TT21" s="67">
        <f t="shared" si="129"/>
        <v>2145</v>
      </c>
      <c r="TU21" s="68">
        <f t="shared" si="130"/>
        <v>357.5</v>
      </c>
      <c r="TV21" s="54"/>
      <c r="TW21" s="127">
        <v>3</v>
      </c>
      <c r="TX21" s="127"/>
      <c r="TY21" s="127">
        <v>3511</v>
      </c>
      <c r="TZ21" s="127">
        <v>1456</v>
      </c>
      <c r="UA21" s="127">
        <v>81</v>
      </c>
      <c r="UB21" s="42">
        <f t="shared" si="131"/>
        <v>5051</v>
      </c>
      <c r="UC21" s="43">
        <f t="shared" si="132"/>
        <v>841.83333333333337</v>
      </c>
      <c r="UD21" s="106"/>
      <c r="UE21" s="107"/>
      <c r="UF21" s="107"/>
      <c r="UG21" s="107">
        <v>1649</v>
      </c>
      <c r="UH21" s="107"/>
      <c r="UI21" s="107"/>
      <c r="UJ21" s="131">
        <f t="shared" si="133"/>
        <v>1649</v>
      </c>
      <c r="UK21" s="132">
        <f t="shared" si="134"/>
        <v>274.83333333333331</v>
      </c>
      <c r="UL21" s="106">
        <v>1944</v>
      </c>
      <c r="UM21" s="107">
        <v>1967</v>
      </c>
      <c r="UN21" s="107"/>
      <c r="UO21" s="107"/>
      <c r="UP21" s="107"/>
      <c r="UQ21" s="107">
        <v>2500</v>
      </c>
      <c r="UR21" s="131">
        <f t="shared" si="135"/>
        <v>6411</v>
      </c>
      <c r="US21" s="132">
        <f t="shared" si="136"/>
        <v>1068.5</v>
      </c>
      <c r="UT21" s="106"/>
      <c r="UU21" s="107"/>
      <c r="UV21" s="107"/>
      <c r="UW21" s="107">
        <v>3046</v>
      </c>
      <c r="UX21" s="107"/>
      <c r="UY21" s="107"/>
      <c r="UZ21" s="107"/>
      <c r="VA21" s="104">
        <f t="shared" si="137"/>
        <v>3046</v>
      </c>
      <c r="VB21" s="105">
        <f t="shared" si="138"/>
        <v>507.66666666666669</v>
      </c>
      <c r="VC21" s="106"/>
      <c r="VD21" s="107"/>
      <c r="VE21" s="107">
        <v>3161</v>
      </c>
      <c r="VF21" s="107">
        <v>288</v>
      </c>
      <c r="VG21" s="107"/>
      <c r="VH21" s="107"/>
      <c r="VI21" s="104">
        <f t="shared" si="139"/>
        <v>3956.6666666666665</v>
      </c>
      <c r="VJ21" s="105">
        <f t="shared" si="140"/>
        <v>659.44444444444446</v>
      </c>
      <c r="VK21" s="106"/>
      <c r="VL21" s="107">
        <v>2980</v>
      </c>
      <c r="VM21" s="107"/>
      <c r="VN21" s="107"/>
      <c r="VO21" s="107"/>
      <c r="VP21" s="107"/>
      <c r="VQ21" s="104">
        <f t="shared" si="141"/>
        <v>2980</v>
      </c>
      <c r="VR21" s="105">
        <f t="shared" si="142"/>
        <v>496.66666666666669</v>
      </c>
      <c r="VS21" s="48"/>
      <c r="VT21" s="49"/>
      <c r="VU21" s="49">
        <v>2214</v>
      </c>
      <c r="VV21" s="49">
        <v>818</v>
      </c>
      <c r="VW21" s="49"/>
      <c r="VX21" s="49"/>
      <c r="VY21" s="67">
        <f t="shared" si="143"/>
        <v>3032</v>
      </c>
      <c r="VZ21" s="68">
        <f t="shared" si="144"/>
        <v>505.33333333333331</v>
      </c>
      <c r="WA21" s="106"/>
      <c r="WB21" s="107"/>
      <c r="WC21" s="107"/>
      <c r="WD21" s="107"/>
      <c r="WE21" s="107">
        <v>1534</v>
      </c>
      <c r="WF21" s="107">
        <v>181</v>
      </c>
      <c r="WG21" s="104">
        <f t="shared" si="145"/>
        <v>1715</v>
      </c>
      <c r="WH21" s="105">
        <f t="shared" si="146"/>
        <v>285.83333333333331</v>
      </c>
      <c r="WI21" s="63"/>
      <c r="WJ21" s="64"/>
      <c r="WK21" s="64"/>
      <c r="WL21" s="64">
        <v>743</v>
      </c>
      <c r="WM21" s="64">
        <v>3800</v>
      </c>
      <c r="WN21" s="64"/>
      <c r="WO21" s="67">
        <f t="shared" si="147"/>
        <v>4543</v>
      </c>
      <c r="WP21" s="68">
        <f t="shared" si="148"/>
        <v>757.16666666666663</v>
      </c>
      <c r="WQ21" s="48"/>
      <c r="WR21" s="49"/>
      <c r="WS21" s="49">
        <v>555</v>
      </c>
      <c r="WT21" s="49">
        <v>164</v>
      </c>
      <c r="WU21" s="49"/>
      <c r="WV21" s="49"/>
      <c r="WW21" s="49"/>
      <c r="WX21" s="67">
        <f t="shared" si="149"/>
        <v>719</v>
      </c>
      <c r="WY21" s="68">
        <f t="shared" si="150"/>
        <v>119.83333333333333</v>
      </c>
      <c r="WZ21" s="48">
        <v>28</v>
      </c>
      <c r="XA21" s="49">
        <v>28</v>
      </c>
      <c r="XB21" s="49"/>
      <c r="XC21" s="49"/>
      <c r="XD21" s="49"/>
      <c r="XE21" s="49"/>
      <c r="XF21" s="49"/>
      <c r="XG21" s="67">
        <f t="shared" si="151"/>
        <v>56</v>
      </c>
      <c r="XH21" s="68">
        <f t="shared" si="152"/>
        <v>9.3333333333333339</v>
      </c>
      <c r="XI21" s="48">
        <v>814</v>
      </c>
      <c r="XJ21" s="49"/>
      <c r="XK21" s="49">
        <v>10</v>
      </c>
      <c r="XL21" s="49">
        <v>2256</v>
      </c>
      <c r="XM21" s="49"/>
      <c r="XN21" s="49">
        <v>123</v>
      </c>
      <c r="XO21" s="49"/>
      <c r="XP21" s="67">
        <f t="shared" si="153"/>
        <v>3203</v>
      </c>
      <c r="XQ21" s="68">
        <f t="shared" si="154"/>
        <v>533.83333333333337</v>
      </c>
      <c r="XR21" s="48">
        <v>697</v>
      </c>
      <c r="XS21" s="49">
        <v>81</v>
      </c>
      <c r="XT21" s="49"/>
      <c r="XU21" s="49">
        <v>2516</v>
      </c>
      <c r="XV21" s="49">
        <v>302</v>
      </c>
      <c r="XW21" s="49">
        <v>230</v>
      </c>
      <c r="XX21" s="49">
        <v>667</v>
      </c>
      <c r="XY21" s="67">
        <f t="shared" si="155"/>
        <v>4493</v>
      </c>
      <c r="XZ21" s="68">
        <f t="shared" si="156"/>
        <v>748.83333333333337</v>
      </c>
      <c r="YA21" s="48"/>
      <c r="YB21" s="49">
        <v>1467</v>
      </c>
      <c r="YC21" s="49"/>
      <c r="YD21" s="49"/>
      <c r="YE21" s="49"/>
      <c r="YF21" s="49">
        <v>242</v>
      </c>
      <c r="YG21" s="49">
        <v>2251</v>
      </c>
      <c r="YH21" s="67">
        <f t="shared" si="157"/>
        <v>3960</v>
      </c>
      <c r="YI21" s="68">
        <f t="shared" si="158"/>
        <v>660</v>
      </c>
      <c r="YJ21" s="48"/>
      <c r="YK21" s="49">
        <v>201</v>
      </c>
      <c r="YL21" s="49"/>
      <c r="YM21" s="49"/>
      <c r="YN21" s="49"/>
      <c r="YO21" s="49">
        <v>99</v>
      </c>
      <c r="YP21" s="49">
        <v>52</v>
      </c>
      <c r="YQ21" s="67">
        <f t="shared" si="159"/>
        <v>352</v>
      </c>
      <c r="YR21" s="68">
        <f t="shared" si="160"/>
        <v>58.666666666666664</v>
      </c>
      <c r="YS21" s="48"/>
      <c r="YT21" s="49">
        <v>283</v>
      </c>
      <c r="YU21" s="49"/>
      <c r="YV21" s="49">
        <v>1992</v>
      </c>
      <c r="YW21" s="49">
        <v>288</v>
      </c>
      <c r="YX21" s="49">
        <v>1512</v>
      </c>
      <c r="YY21" s="49">
        <v>25</v>
      </c>
      <c r="YZ21" s="67">
        <f t="shared" si="161"/>
        <v>4100</v>
      </c>
      <c r="ZA21" s="68">
        <f t="shared" si="162"/>
        <v>683.33333333333337</v>
      </c>
      <c r="ZB21" s="48">
        <v>3094</v>
      </c>
      <c r="ZC21" s="49">
        <v>52</v>
      </c>
      <c r="ZD21" s="49">
        <v>84</v>
      </c>
      <c r="ZE21" s="49">
        <v>1132</v>
      </c>
      <c r="ZF21" s="49"/>
      <c r="ZG21" s="49"/>
      <c r="ZH21" s="67">
        <f t="shared" si="163"/>
        <v>4362</v>
      </c>
      <c r="ZI21" s="68">
        <f t="shared" si="164"/>
        <v>727</v>
      </c>
      <c r="ZJ21" s="48"/>
      <c r="ZK21" s="49">
        <v>566</v>
      </c>
      <c r="ZL21" s="49">
        <v>240</v>
      </c>
      <c r="ZM21" s="49"/>
      <c r="ZN21" s="49"/>
      <c r="ZO21" s="49"/>
      <c r="ZP21" s="67">
        <f t="shared" si="165"/>
        <v>806</v>
      </c>
      <c r="ZQ21" s="68">
        <f t="shared" si="166"/>
        <v>134.33333333333334</v>
      </c>
      <c r="ZR21" s="63">
        <v>1041</v>
      </c>
      <c r="ZS21" s="64"/>
      <c r="ZT21" s="64"/>
      <c r="ZU21" s="22">
        <v>265</v>
      </c>
      <c r="ZV21" s="22">
        <v>412</v>
      </c>
      <c r="ZW21" s="22"/>
      <c r="ZX21" s="67">
        <f t="shared" si="167"/>
        <v>1718</v>
      </c>
      <c r="ZY21" s="68">
        <f t="shared" si="168"/>
        <v>286.33333333333331</v>
      </c>
      <c r="ZZ21" s="48">
        <v>688</v>
      </c>
      <c r="AAA21" s="49"/>
      <c r="AAB21" s="49"/>
      <c r="AAC21" s="49"/>
      <c r="AAD21" s="49"/>
      <c r="AAE21" s="49">
        <v>68</v>
      </c>
      <c r="AAF21" s="49"/>
      <c r="AAG21" s="67">
        <f t="shared" si="169"/>
        <v>756</v>
      </c>
      <c r="AAH21" s="68">
        <f t="shared" si="170"/>
        <v>126</v>
      </c>
      <c r="AAI21" s="48"/>
      <c r="AAJ21" s="49"/>
      <c r="AAK21" s="49"/>
      <c r="AAL21" s="49">
        <v>561</v>
      </c>
      <c r="AAM21" s="49">
        <v>573</v>
      </c>
      <c r="AAN21" s="49">
        <v>3060</v>
      </c>
      <c r="AAO21" s="49"/>
      <c r="AAP21" s="67">
        <f t="shared" si="171"/>
        <v>4194</v>
      </c>
      <c r="AAQ21" s="68">
        <f t="shared" si="172"/>
        <v>699</v>
      </c>
      <c r="AAR21" s="48"/>
      <c r="AAS21" s="49"/>
      <c r="AAT21" s="49"/>
      <c r="AAU21" s="49">
        <v>402</v>
      </c>
      <c r="AAV21" s="49"/>
      <c r="AAW21" s="49"/>
      <c r="AAX21" s="67">
        <f t="shared" si="173"/>
        <v>402</v>
      </c>
      <c r="AAY21" s="68">
        <f t="shared" si="174"/>
        <v>67</v>
      </c>
      <c r="AAZ21" s="48">
        <v>1231</v>
      </c>
      <c r="ABA21" s="49">
        <v>160</v>
      </c>
      <c r="ABB21" s="49"/>
      <c r="ABC21" s="49"/>
      <c r="ABD21" s="49"/>
      <c r="ABE21" s="49">
        <v>726</v>
      </c>
      <c r="ABF21" s="67">
        <f t="shared" si="175"/>
        <v>2117</v>
      </c>
      <c r="ABG21" s="68">
        <f t="shared" si="176"/>
        <v>352.83333333333331</v>
      </c>
      <c r="ABH21" s="48"/>
      <c r="ABI21" s="49">
        <v>197</v>
      </c>
      <c r="ABJ21" s="49"/>
      <c r="ABK21" s="49"/>
      <c r="ABL21" s="49"/>
      <c r="ABM21" s="49">
        <v>2984</v>
      </c>
      <c r="ABN21" s="67">
        <f t="shared" si="177"/>
        <v>3181</v>
      </c>
      <c r="ABO21" s="68">
        <f t="shared" si="178"/>
        <v>530.16666666666663</v>
      </c>
      <c r="ABP21" s="48"/>
      <c r="ABQ21" s="49"/>
      <c r="ABR21" s="49">
        <v>1165</v>
      </c>
      <c r="ABS21" s="49">
        <v>2128</v>
      </c>
      <c r="ABT21" s="49"/>
      <c r="ABU21" s="49"/>
      <c r="ABV21" s="67">
        <f t="shared" si="179"/>
        <v>3293</v>
      </c>
      <c r="ABW21" s="68">
        <f t="shared" si="180"/>
        <v>548.83333333333337</v>
      </c>
      <c r="ABX21" s="48"/>
      <c r="ABY21" s="49"/>
      <c r="ABZ21" s="49"/>
      <c r="ACA21" s="49"/>
      <c r="ACB21" s="49">
        <v>2484</v>
      </c>
      <c r="ACC21" s="49"/>
      <c r="ACD21" s="67">
        <f t="shared" si="181"/>
        <v>2484</v>
      </c>
      <c r="ACE21" s="68">
        <f t="shared" si="182"/>
        <v>414</v>
      </c>
      <c r="ACF21" s="48"/>
      <c r="ACG21" s="49"/>
      <c r="ACH21" s="49"/>
      <c r="ACI21" s="49">
        <v>1890</v>
      </c>
      <c r="ACJ21" s="49">
        <v>1451</v>
      </c>
      <c r="ACK21" s="49"/>
      <c r="ACL21" s="67">
        <f t="shared" si="183"/>
        <v>3341</v>
      </c>
      <c r="ACM21" s="68">
        <f t="shared" si="184"/>
        <v>556.83333333333337</v>
      </c>
      <c r="ACN21" s="48"/>
      <c r="ACO21" s="49"/>
      <c r="ACP21" s="49"/>
      <c r="ACQ21" s="49">
        <v>1458</v>
      </c>
      <c r="ACR21" s="49">
        <v>195</v>
      </c>
      <c r="ACS21" s="49"/>
      <c r="ACT21" s="67">
        <f t="shared" si="185"/>
        <v>1653</v>
      </c>
      <c r="ACU21" s="68">
        <f t="shared" si="186"/>
        <v>275.5</v>
      </c>
      <c r="ACV21" s="48">
        <v>2127</v>
      </c>
      <c r="ACW21" s="49">
        <v>405</v>
      </c>
      <c r="ACX21" s="49"/>
      <c r="ACY21" s="49"/>
      <c r="ACZ21" s="49"/>
      <c r="ADA21" s="49"/>
      <c r="ADB21" s="67">
        <f t="shared" si="187"/>
        <v>2532</v>
      </c>
      <c r="ADC21" s="68">
        <f t="shared" si="188"/>
        <v>422</v>
      </c>
      <c r="ADD21" s="48"/>
      <c r="ADE21" s="49">
        <v>1181</v>
      </c>
      <c r="ADF21" s="49">
        <v>1663</v>
      </c>
      <c r="ADG21" s="49"/>
      <c r="ADH21" s="49"/>
      <c r="ADI21" s="49">
        <v>1748</v>
      </c>
      <c r="ADJ21" s="67">
        <f t="shared" si="189"/>
        <v>4592</v>
      </c>
      <c r="ADK21" s="68">
        <f t="shared" si="190"/>
        <v>765.33333333333337</v>
      </c>
      <c r="ADL21" s="48">
        <v>141</v>
      </c>
      <c r="ADM21" s="49"/>
      <c r="ADN21" s="49"/>
      <c r="ADO21" s="49"/>
      <c r="ADP21" s="49"/>
      <c r="ADQ21" s="49"/>
      <c r="ADR21" s="67">
        <f t="shared" si="191"/>
        <v>141</v>
      </c>
      <c r="ADS21" s="68">
        <f t="shared" si="192"/>
        <v>23.5</v>
      </c>
      <c r="ADT21" s="48"/>
      <c r="ADU21" s="49">
        <v>2178</v>
      </c>
      <c r="ADV21" s="49"/>
      <c r="ADW21" s="49">
        <v>1345</v>
      </c>
      <c r="ADX21" s="49">
        <v>329</v>
      </c>
      <c r="ADY21" s="49"/>
      <c r="ADZ21" s="67">
        <f t="shared" si="193"/>
        <v>3852</v>
      </c>
      <c r="AEA21" s="68">
        <f t="shared" si="194"/>
        <v>642</v>
      </c>
      <c r="AEB21" s="48"/>
      <c r="AEC21" s="49">
        <v>867</v>
      </c>
      <c r="AED21" s="49"/>
      <c r="AEE21" s="49">
        <v>1032</v>
      </c>
      <c r="AEF21" s="49">
        <v>1164</v>
      </c>
      <c r="AEG21" s="49"/>
      <c r="AEH21" s="67">
        <f t="shared" si="195"/>
        <v>3063</v>
      </c>
      <c r="AEI21" s="68">
        <f t="shared" si="196"/>
        <v>510.5</v>
      </c>
      <c r="AEJ21" s="48"/>
      <c r="AEK21" s="49">
        <v>2331</v>
      </c>
      <c r="AEL21" s="49">
        <v>55</v>
      </c>
      <c r="AEM21" s="49">
        <v>348</v>
      </c>
      <c r="AEN21" s="49"/>
      <c r="AEO21" s="49">
        <v>514</v>
      </c>
      <c r="AEP21" s="67">
        <f t="shared" si="197"/>
        <v>3248</v>
      </c>
      <c r="AEQ21" s="68">
        <f t="shared" si="198"/>
        <v>541.33333333333337</v>
      </c>
      <c r="AER21" s="48"/>
      <c r="AES21" s="49"/>
      <c r="AET21" s="49"/>
      <c r="AEU21" s="49"/>
      <c r="AEV21" s="49">
        <v>39</v>
      </c>
      <c r="AEW21" s="49">
        <v>157</v>
      </c>
      <c r="AEX21" s="67">
        <f t="shared" si="199"/>
        <v>196</v>
      </c>
      <c r="AEY21" s="68">
        <f t="shared" si="200"/>
        <v>32.666666666666664</v>
      </c>
      <c r="AEZ21" s="48"/>
      <c r="AFA21" s="49"/>
      <c r="AFB21" s="49"/>
      <c r="AFC21" s="49">
        <v>1346</v>
      </c>
      <c r="AFD21" s="49">
        <v>307</v>
      </c>
      <c r="AFE21" s="49">
        <v>185</v>
      </c>
      <c r="AFF21" s="67">
        <f t="shared" si="201"/>
        <v>1838</v>
      </c>
      <c r="AFG21" s="68">
        <f t="shared" si="202"/>
        <v>306.33333333333331</v>
      </c>
      <c r="AFH21" s="48"/>
      <c r="AFI21" s="49"/>
      <c r="AFJ21" s="49">
        <v>1691</v>
      </c>
      <c r="AFK21" s="49">
        <v>325</v>
      </c>
      <c r="AFL21" s="49"/>
      <c r="AFM21" s="49"/>
      <c r="AFN21" s="67">
        <f t="shared" si="203"/>
        <v>2016</v>
      </c>
      <c r="AFO21" s="68">
        <f t="shared" si="204"/>
        <v>336</v>
      </c>
      <c r="AFP21" s="48">
        <v>2561</v>
      </c>
      <c r="AFQ21" s="49"/>
      <c r="AFR21" s="49"/>
      <c r="AFS21" s="49"/>
      <c r="AFT21" s="49">
        <v>522</v>
      </c>
      <c r="AFU21" s="49"/>
      <c r="AFV21" s="67">
        <f t="shared" si="205"/>
        <v>3083</v>
      </c>
      <c r="AFW21" s="68">
        <f t="shared" si="206"/>
        <v>513.83333333333337</v>
      </c>
      <c r="AFX21" s="48"/>
      <c r="AFY21" s="49"/>
      <c r="AFZ21" s="49"/>
      <c r="AGA21" s="49"/>
      <c r="AGB21" s="49">
        <v>756</v>
      </c>
      <c r="AGC21" s="49">
        <v>1476</v>
      </c>
      <c r="AGD21" s="67">
        <f t="shared" si="207"/>
        <v>2232</v>
      </c>
      <c r="AGE21" s="68">
        <f t="shared" si="208"/>
        <v>372</v>
      </c>
      <c r="AGF21" s="48"/>
      <c r="AGG21" s="49">
        <v>2133</v>
      </c>
      <c r="AGH21" s="49">
        <v>383</v>
      </c>
      <c r="AGI21" s="49"/>
      <c r="AGJ21" s="49"/>
      <c r="AGK21" s="49"/>
      <c r="AGL21" s="67">
        <f t="shared" si="209"/>
        <v>2516</v>
      </c>
      <c r="AGM21" s="68">
        <f t="shared" si="210"/>
        <v>419.33333333333331</v>
      </c>
      <c r="AGN21" s="48">
        <v>17</v>
      </c>
      <c r="AGO21" s="49"/>
      <c r="AGP21" s="49"/>
      <c r="AGQ21" s="49"/>
      <c r="AGR21" s="49"/>
      <c r="AGS21" s="49">
        <v>3042</v>
      </c>
      <c r="AGT21" s="67">
        <f t="shared" si="211"/>
        <v>3059</v>
      </c>
      <c r="AGU21" s="68">
        <f t="shared" si="212"/>
        <v>509.83333333333331</v>
      </c>
      <c r="AGV21" s="48">
        <v>3042</v>
      </c>
      <c r="AGW21" s="49"/>
      <c r="AGX21" s="49"/>
      <c r="AGY21" s="49"/>
      <c r="AGZ21" s="49">
        <v>2882</v>
      </c>
      <c r="AHA21" s="49"/>
      <c r="AHB21" s="49"/>
      <c r="AHC21" s="67">
        <f t="shared" si="213"/>
        <v>2882</v>
      </c>
      <c r="AHD21" s="68">
        <f t="shared" si="214"/>
        <v>480.33333333333331</v>
      </c>
      <c r="AHE21" s="48">
        <v>176</v>
      </c>
      <c r="AHF21" s="49"/>
      <c r="AHG21" s="49">
        <v>324</v>
      </c>
      <c r="AHH21" s="49">
        <v>2148</v>
      </c>
      <c r="AHI21" s="49"/>
      <c r="AHJ21" s="49"/>
      <c r="AHK21" s="67">
        <f t="shared" si="215"/>
        <v>2648</v>
      </c>
      <c r="AHL21" s="68">
        <f t="shared" si="216"/>
        <v>441.33333333333331</v>
      </c>
      <c r="AHM21" s="48"/>
      <c r="AHN21" s="49"/>
      <c r="AHO21" s="49"/>
      <c r="AHP21" s="49"/>
      <c r="AHQ21" s="49"/>
      <c r="AHR21" s="49"/>
      <c r="AHS21" s="67">
        <f t="shared" si="217"/>
        <v>0</v>
      </c>
      <c r="AHT21" s="68">
        <f t="shared" si="218"/>
        <v>0</v>
      </c>
      <c r="AHU21" s="48">
        <v>282</v>
      </c>
      <c r="AHV21" s="49">
        <v>1083</v>
      </c>
      <c r="AHW21" s="49"/>
      <c r="AHX21" s="49"/>
      <c r="AHY21" s="49"/>
      <c r="AHZ21" s="49">
        <v>436</v>
      </c>
      <c r="AIA21" s="67">
        <f t="shared" si="219"/>
        <v>1801</v>
      </c>
      <c r="AIB21" s="68">
        <f t="shared" si="220"/>
        <v>300.16666666666669</v>
      </c>
      <c r="AIC21" s="48">
        <v>3955</v>
      </c>
      <c r="AID21" s="49"/>
      <c r="AIE21" s="49"/>
      <c r="AIF21" s="49">
        <v>352</v>
      </c>
      <c r="AIG21" s="49"/>
      <c r="AIH21" s="49">
        <v>2063</v>
      </c>
      <c r="AII21" s="67">
        <f t="shared" si="221"/>
        <v>6370</v>
      </c>
      <c r="AIJ21" s="68">
        <f t="shared" si="222"/>
        <v>289.54545454545456</v>
      </c>
      <c r="AIK21" s="48"/>
      <c r="AIL21" s="49">
        <v>466</v>
      </c>
      <c r="AIM21" s="49"/>
      <c r="AIN21" s="49"/>
      <c r="AIO21" s="49"/>
      <c r="AIP21" s="49"/>
      <c r="AIQ21" s="67">
        <f t="shared" si="223"/>
        <v>466</v>
      </c>
      <c r="AIR21" s="68">
        <f t="shared" si="224"/>
        <v>21.181818181818183</v>
      </c>
      <c r="AIS21" s="48"/>
      <c r="AIT21" s="49">
        <v>3295</v>
      </c>
      <c r="AIU21" s="49"/>
      <c r="AIV21" s="49"/>
      <c r="AIW21" s="49">
        <v>2430</v>
      </c>
      <c r="AIX21" s="49">
        <v>602</v>
      </c>
      <c r="AIY21" s="67">
        <f t="shared" si="225"/>
        <v>6327</v>
      </c>
      <c r="AIZ21" s="68">
        <f t="shared" si="226"/>
        <v>287.59090909090907</v>
      </c>
      <c r="AJA21" s="48"/>
      <c r="AJB21" s="49"/>
      <c r="AJC21" s="49"/>
      <c r="AJD21" s="49"/>
      <c r="AJE21" s="49"/>
      <c r="AJF21" s="49"/>
      <c r="AJG21" s="67">
        <f t="shared" si="227"/>
        <v>0</v>
      </c>
      <c r="AJH21" s="68">
        <f t="shared" si="228"/>
        <v>0</v>
      </c>
      <c r="AJI21" s="54">
        <v>2754</v>
      </c>
      <c r="AJJ21" s="127">
        <v>1251</v>
      </c>
      <c r="AJK21" s="127"/>
      <c r="AJL21" s="127"/>
      <c r="AJM21" s="127"/>
      <c r="AJN21" s="127"/>
      <c r="AJO21" s="42">
        <f t="shared" si="229"/>
        <v>4005</v>
      </c>
      <c r="AJP21" s="43">
        <f t="shared" si="230"/>
        <v>182.04545454545453</v>
      </c>
      <c r="AJQ21" s="48"/>
      <c r="AJR21" s="49"/>
      <c r="AJS21" s="49"/>
      <c r="AJT21" s="49"/>
      <c r="AJU21" s="49"/>
      <c r="AJV21" s="49">
        <v>1665</v>
      </c>
      <c r="AJW21" s="42">
        <f t="shared" si="231"/>
        <v>1665</v>
      </c>
      <c r="AJX21" s="43">
        <f t="shared" si="232"/>
        <v>75.681818181818187</v>
      </c>
      <c r="AJY21" s="48"/>
      <c r="AJZ21" s="49"/>
      <c r="AKA21" s="49"/>
      <c r="AKB21" s="49"/>
      <c r="AKC21" s="49"/>
      <c r="AKD21" s="49"/>
      <c r="AKE21" s="42">
        <f t="shared" si="233"/>
        <v>0</v>
      </c>
      <c r="AKF21" s="43">
        <f t="shared" si="234"/>
        <v>0</v>
      </c>
      <c r="AKG21" s="48"/>
      <c r="AKH21" s="49">
        <v>2447</v>
      </c>
      <c r="AKI21" s="49"/>
      <c r="AKJ21" s="49"/>
      <c r="AKK21" s="49"/>
      <c r="AKL21" s="49">
        <v>842</v>
      </c>
      <c r="AKM21" s="67">
        <f t="shared" si="235"/>
        <v>3289</v>
      </c>
      <c r="AKN21" s="68">
        <f t="shared" si="236"/>
        <v>149.5</v>
      </c>
      <c r="AKO21" s="48">
        <v>1728</v>
      </c>
      <c r="AKP21" s="49"/>
      <c r="AKQ21" s="49"/>
      <c r="AKR21" s="49"/>
      <c r="AKS21" s="49"/>
      <c r="AKT21" s="49">
        <v>550</v>
      </c>
      <c r="AKU21" s="67">
        <f t="shared" si="237"/>
        <v>2278</v>
      </c>
      <c r="AKV21" s="68">
        <f t="shared" si="238"/>
        <v>379.66666666666669</v>
      </c>
      <c r="AKW21" s="48"/>
      <c r="AKX21" s="49"/>
      <c r="AKY21" s="49">
        <v>2511</v>
      </c>
      <c r="AKZ21" s="49"/>
      <c r="ALA21" s="49"/>
      <c r="ALB21" s="49"/>
      <c r="ALC21" s="67">
        <f t="shared" si="239"/>
        <v>2511</v>
      </c>
      <c r="ALD21" s="68">
        <f t="shared" si="240"/>
        <v>418.5</v>
      </c>
      <c r="ALE21" s="48"/>
      <c r="ALF21" s="49"/>
      <c r="ALG21" s="49"/>
      <c r="ALH21" s="49"/>
      <c r="ALI21" s="49"/>
      <c r="ALJ21" s="49"/>
      <c r="ALK21" s="67">
        <f t="shared" si="241"/>
        <v>0</v>
      </c>
      <c r="ALL21" s="68">
        <f t="shared" si="242"/>
        <v>0</v>
      </c>
      <c r="ALM21" s="54">
        <v>2654</v>
      </c>
      <c r="ALN21" s="127">
        <v>1002</v>
      </c>
      <c r="ALO21" s="127"/>
      <c r="ALP21" s="127"/>
      <c r="ALQ21" s="127"/>
      <c r="ALR21" s="127">
        <v>2</v>
      </c>
      <c r="ALS21" s="42">
        <f t="shared" si="243"/>
        <v>3658</v>
      </c>
      <c r="ALT21" s="43">
        <f t="shared" si="244"/>
        <v>609.66666666666663</v>
      </c>
      <c r="ALU21" s="54"/>
      <c r="ALV21" s="127"/>
      <c r="ALW21" s="127"/>
      <c r="ALX21" s="127"/>
      <c r="ALY21" s="127">
        <v>1782</v>
      </c>
      <c r="ALZ21" s="127"/>
      <c r="AMA21" s="42">
        <f t="shared" si="245"/>
        <v>1782</v>
      </c>
      <c r="AMB21" s="43">
        <f t="shared" si="246"/>
        <v>297</v>
      </c>
      <c r="AMC21" s="48">
        <v>223</v>
      </c>
      <c r="AMD21" s="49"/>
      <c r="AME21" s="49"/>
      <c r="AMF21" s="49"/>
      <c r="AMG21" s="49"/>
      <c r="AMH21" s="49"/>
      <c r="AMI21" s="42">
        <f t="shared" si="247"/>
        <v>223</v>
      </c>
      <c r="AMJ21" s="43">
        <f t="shared" si="248"/>
        <v>37.166666666666664</v>
      </c>
      <c r="AMK21" s="48"/>
      <c r="AML21" s="49"/>
      <c r="AMM21" s="49"/>
      <c r="AMN21" s="49">
        <v>1686</v>
      </c>
      <c r="AMO21" s="49"/>
      <c r="AMP21" s="49"/>
      <c r="AMQ21" s="47">
        <f t="shared" si="249"/>
        <v>1686</v>
      </c>
      <c r="AMR21" s="43">
        <f t="shared" si="250"/>
        <v>281</v>
      </c>
      <c r="AMS21" s="48"/>
      <c r="AMT21" s="49"/>
      <c r="AMU21" s="49"/>
      <c r="AMV21" s="49"/>
      <c r="AMW21" s="49"/>
      <c r="AMX21" s="49"/>
      <c r="AMY21" s="47">
        <f t="shared" si="251"/>
        <v>0</v>
      </c>
      <c r="AMZ21" s="43">
        <f t="shared" si="252"/>
        <v>0</v>
      </c>
      <c r="ANA21" s="48"/>
      <c r="ANB21" s="49">
        <v>810</v>
      </c>
      <c r="ANC21" s="49">
        <v>1695</v>
      </c>
      <c r="AND21" s="49"/>
      <c r="ANE21" s="49"/>
      <c r="ANF21" s="49"/>
      <c r="ANG21" s="47">
        <f t="shared" si="253"/>
        <v>2505</v>
      </c>
      <c r="ANH21" s="43">
        <f t="shared" si="254"/>
        <v>417.5</v>
      </c>
      <c r="ANI21" s="48"/>
      <c r="ANJ21" s="49"/>
      <c r="ANK21" s="49"/>
      <c r="ANL21" s="49">
        <v>2552</v>
      </c>
      <c r="ANM21" s="49"/>
      <c r="ANN21" s="49"/>
      <c r="ANO21" s="47">
        <f t="shared" si="255"/>
        <v>2552</v>
      </c>
      <c r="ANP21" s="43">
        <f t="shared" si="256"/>
        <v>425.33333333333331</v>
      </c>
      <c r="ANQ21" s="48"/>
      <c r="ANR21" s="49"/>
      <c r="ANS21" s="49"/>
      <c r="ANT21" s="49"/>
      <c r="ANU21" s="49"/>
      <c r="ANV21" s="49">
        <v>1884</v>
      </c>
      <c r="ANW21" s="47">
        <f t="shared" si="257"/>
        <v>1884</v>
      </c>
      <c r="ANX21" s="43">
        <f t="shared" si="258"/>
        <v>314</v>
      </c>
      <c r="ANY21" s="48"/>
      <c r="ANZ21" s="49">
        <v>3</v>
      </c>
      <c r="AOA21" s="49"/>
      <c r="AOB21" s="49"/>
      <c r="AOC21" s="49"/>
      <c r="AOD21" s="49"/>
      <c r="AOE21" s="47">
        <f t="shared" si="259"/>
        <v>3</v>
      </c>
      <c r="AOF21" s="43">
        <f t="shared" si="260"/>
        <v>0.5</v>
      </c>
      <c r="AOG21" s="48">
        <v>1566</v>
      </c>
      <c r="AOH21" s="49">
        <v>952</v>
      </c>
      <c r="AOI21" s="49"/>
      <c r="AOJ21" s="49"/>
      <c r="AOK21" s="49"/>
      <c r="AOL21" s="49">
        <v>3</v>
      </c>
      <c r="AOM21" s="47">
        <f t="shared" si="261"/>
        <v>2521</v>
      </c>
      <c r="AON21" s="43">
        <f t="shared" si="262"/>
        <v>420.16666666666669</v>
      </c>
      <c r="AOO21" s="48"/>
      <c r="AOP21" s="49"/>
      <c r="AOQ21" s="49">
        <v>1890</v>
      </c>
      <c r="AOR21" s="49">
        <v>613</v>
      </c>
      <c r="AOS21" s="49"/>
      <c r="AOT21" s="49"/>
      <c r="AOU21" s="47">
        <f t="shared" si="263"/>
        <v>2503</v>
      </c>
      <c r="AOV21" s="43">
        <f t="shared" si="264"/>
        <v>417.16666666666669</v>
      </c>
      <c r="AOW21" s="48"/>
      <c r="AOX21" s="49"/>
      <c r="AOY21" s="49">
        <v>2654</v>
      </c>
      <c r="AOZ21" s="49"/>
      <c r="APA21" s="49"/>
      <c r="APB21" s="49"/>
      <c r="APC21" s="47">
        <f t="shared" si="265"/>
        <v>2654</v>
      </c>
      <c r="APD21" s="43">
        <f t="shared" si="266"/>
        <v>442.33333333333331</v>
      </c>
      <c r="APE21" s="48"/>
      <c r="APF21" s="49"/>
      <c r="APG21" s="49"/>
      <c r="APH21" s="49"/>
      <c r="API21" s="49"/>
      <c r="APJ21" s="49"/>
      <c r="APK21" s="47">
        <f t="shared" si="267"/>
        <v>0</v>
      </c>
      <c r="APL21" s="43">
        <f t="shared" si="268"/>
        <v>0</v>
      </c>
      <c r="APM21" s="63">
        <v>1672</v>
      </c>
      <c r="APN21" s="64"/>
      <c r="APO21" s="64"/>
      <c r="APP21" s="64"/>
      <c r="APQ21" s="64"/>
      <c r="APR21" s="64"/>
      <c r="APS21" s="67">
        <f t="shared" si="269"/>
        <v>1672</v>
      </c>
      <c r="APT21" s="68">
        <f t="shared" si="270"/>
        <v>278.66666666666669</v>
      </c>
      <c r="APU21" s="82">
        <v>1669</v>
      </c>
      <c r="APV21" s="83"/>
      <c r="APW21" s="83"/>
      <c r="APX21" s="83"/>
      <c r="APY21" s="83"/>
      <c r="APZ21" s="83"/>
      <c r="AQA21" s="67">
        <f t="shared" si="271"/>
        <v>1669</v>
      </c>
      <c r="AQB21" s="68">
        <f t="shared" si="272"/>
        <v>278.16666666666669</v>
      </c>
      <c r="AQC21" s="48">
        <v>1410</v>
      </c>
      <c r="AQD21" s="49">
        <v>298</v>
      </c>
      <c r="AQE21" s="49"/>
      <c r="AQF21" s="49">
        <v>108</v>
      </c>
      <c r="AQG21" s="49">
        <v>2380</v>
      </c>
      <c r="AQH21" s="49"/>
      <c r="AQI21" s="67">
        <f t="shared" si="273"/>
        <v>4196</v>
      </c>
      <c r="AQJ21" s="68">
        <f t="shared" si="274"/>
        <v>699.33333333333337</v>
      </c>
      <c r="AQK21" s="48"/>
      <c r="AQL21" s="49"/>
      <c r="AQM21" s="49"/>
      <c r="AQN21" s="49"/>
      <c r="AQO21" s="49"/>
      <c r="AQP21" s="49"/>
      <c r="AQQ21" s="67">
        <f t="shared" si="275"/>
        <v>0</v>
      </c>
      <c r="AQR21" s="68">
        <f t="shared" si="276"/>
        <v>0</v>
      </c>
      <c r="AQS21" s="48"/>
      <c r="AQT21" s="49"/>
      <c r="AQU21" s="49">
        <v>2</v>
      </c>
      <c r="AQV21" s="49"/>
      <c r="AQW21" s="49"/>
      <c r="AQX21" s="49"/>
      <c r="AQY21" s="67">
        <f t="shared" si="277"/>
        <v>2</v>
      </c>
      <c r="AQZ21" s="68">
        <f t="shared" si="278"/>
        <v>0.33333333333333331</v>
      </c>
      <c r="ARA21" s="48"/>
      <c r="ARB21" s="49"/>
      <c r="ARC21" s="49">
        <v>897</v>
      </c>
      <c r="ARD21" s="49"/>
      <c r="ARE21" s="49"/>
      <c r="ARF21" s="49"/>
      <c r="ARG21" s="67">
        <f t="shared" si="279"/>
        <v>897</v>
      </c>
      <c r="ARH21" s="68">
        <f t="shared" si="280"/>
        <v>149.5</v>
      </c>
      <c r="ARI21" s="48"/>
      <c r="ARJ21" s="49"/>
      <c r="ARK21" s="49"/>
      <c r="ARL21" s="49"/>
      <c r="ARM21" s="49">
        <v>1206</v>
      </c>
      <c r="ARN21" s="49"/>
      <c r="ARO21" s="67">
        <f t="shared" si="281"/>
        <v>1206</v>
      </c>
      <c r="ARP21" s="68">
        <f t="shared" si="282"/>
        <v>201</v>
      </c>
      <c r="ARQ21" s="48"/>
      <c r="ARR21" s="49"/>
      <c r="ARS21" s="49"/>
      <c r="ART21" s="49"/>
      <c r="ARU21" s="49"/>
      <c r="ARV21" s="49"/>
      <c r="ARW21" s="67">
        <f t="shared" si="283"/>
        <v>0</v>
      </c>
      <c r="ARX21" s="68">
        <f t="shared" si="284"/>
        <v>0</v>
      </c>
      <c r="ARY21" s="48"/>
      <c r="ARZ21" s="49"/>
      <c r="ASA21" s="49"/>
      <c r="ASB21" s="49">
        <v>52</v>
      </c>
      <c r="ASC21" s="49"/>
      <c r="ASD21" s="49"/>
      <c r="ASE21" s="67">
        <f t="shared" si="285"/>
        <v>52</v>
      </c>
      <c r="ASF21" s="68">
        <f t="shared" si="286"/>
        <v>8.6666666666666661</v>
      </c>
      <c r="ASG21" s="48"/>
      <c r="ASH21" s="49"/>
      <c r="ASI21" s="49"/>
      <c r="ASJ21" s="49"/>
      <c r="ASK21" s="49"/>
      <c r="ASL21" s="49"/>
      <c r="ASM21" s="67">
        <f t="shared" si="287"/>
        <v>0</v>
      </c>
      <c r="ASN21" s="68">
        <f t="shared" si="288"/>
        <v>0</v>
      </c>
      <c r="ASO21" s="48"/>
      <c r="ASP21" s="49"/>
      <c r="ASQ21" s="49"/>
      <c r="ASR21" s="49"/>
      <c r="ASS21" s="49"/>
      <c r="AST21" s="49"/>
      <c r="ASU21" s="67">
        <f t="shared" si="289"/>
        <v>0</v>
      </c>
      <c r="ASV21" s="68">
        <f t="shared" si="290"/>
        <v>0</v>
      </c>
      <c r="ASW21" s="63"/>
      <c r="ASX21" s="64"/>
      <c r="ASY21" s="64">
        <v>499</v>
      </c>
      <c r="ASZ21" s="64"/>
      <c r="ATA21" s="64"/>
      <c r="ATB21" s="64"/>
      <c r="ATC21" s="67">
        <f t="shared" si="291"/>
        <v>499</v>
      </c>
      <c r="ATD21" s="68">
        <f t="shared" si="292"/>
        <v>83.166666666666671</v>
      </c>
      <c r="ATE21" s="48"/>
      <c r="ATF21" s="49"/>
      <c r="ATG21" s="49"/>
      <c r="ATH21" s="49"/>
      <c r="ATI21" s="49"/>
      <c r="ATJ21" s="49"/>
      <c r="ATK21" s="67">
        <f t="shared" si="293"/>
        <v>0</v>
      </c>
      <c r="ATL21" s="68">
        <f t="shared" si="294"/>
        <v>0</v>
      </c>
      <c r="ATM21" s="48"/>
      <c r="ATN21" s="49"/>
      <c r="ATO21" s="49"/>
      <c r="ATP21" s="49"/>
      <c r="ATQ21" s="49"/>
      <c r="ATR21" s="49">
        <v>854</v>
      </c>
      <c r="ATS21" s="67">
        <f t="shared" si="295"/>
        <v>854</v>
      </c>
      <c r="ATT21" s="68">
        <f t="shared" si="296"/>
        <v>142.33333333333334</v>
      </c>
      <c r="ATU21" s="48"/>
      <c r="ATV21" s="49"/>
      <c r="ATW21" s="49"/>
      <c r="ATX21" s="49"/>
      <c r="ATY21" s="49"/>
      <c r="ATZ21" s="49"/>
      <c r="AUA21" s="67">
        <f t="shared" si="297"/>
        <v>0</v>
      </c>
      <c r="AUB21" s="68">
        <f t="shared" si="298"/>
        <v>0</v>
      </c>
      <c r="AUC21" s="48"/>
      <c r="AUD21" s="49"/>
      <c r="AUE21" s="49"/>
      <c r="AUF21" s="49"/>
      <c r="AUG21" s="49"/>
      <c r="AUH21" s="49"/>
      <c r="AUI21" s="67">
        <f t="shared" si="299"/>
        <v>0</v>
      </c>
      <c r="AUJ21" s="68">
        <f t="shared" si="300"/>
        <v>0</v>
      </c>
      <c r="AUK21" s="48">
        <v>1659</v>
      </c>
      <c r="AUL21" s="49"/>
      <c r="AUM21" s="49"/>
      <c r="AUN21" s="49"/>
      <c r="AUO21" s="49">
        <v>1645</v>
      </c>
      <c r="AUP21" s="49">
        <v>4</v>
      </c>
      <c r="AUQ21" s="67">
        <f t="shared" si="301"/>
        <v>3308</v>
      </c>
      <c r="AUR21" s="68">
        <f t="shared" si="302"/>
        <v>551.33333333333337</v>
      </c>
      <c r="AUS21" s="48">
        <v>4</v>
      </c>
      <c r="AUT21" s="49"/>
      <c r="AUU21" s="49"/>
      <c r="AUV21" s="49"/>
      <c r="AUW21" s="49"/>
      <c r="AUX21" s="49"/>
      <c r="AUY21" s="67">
        <f t="shared" si="303"/>
        <v>4</v>
      </c>
      <c r="AUZ21" s="68">
        <f t="shared" si="304"/>
        <v>0.66666666666666663</v>
      </c>
      <c r="AVA21" s="54"/>
      <c r="AVB21" s="127">
        <v>818</v>
      </c>
      <c r="AVC21" s="127"/>
      <c r="AVD21" s="127"/>
      <c r="AVE21" s="127">
        <v>2314</v>
      </c>
      <c r="AVF21" s="127">
        <v>5</v>
      </c>
      <c r="AVG21" s="42">
        <f t="shared" si="305"/>
        <v>3137</v>
      </c>
      <c r="AVH21" s="43">
        <f t="shared" si="306"/>
        <v>522.83333333333337</v>
      </c>
      <c r="AVI21" s="48"/>
      <c r="AVJ21" s="49"/>
      <c r="AVK21" s="49"/>
      <c r="AVL21" s="49"/>
      <c r="AVM21" s="49">
        <v>1818</v>
      </c>
      <c r="AVN21" s="49"/>
      <c r="AVO21" s="42">
        <f t="shared" si="307"/>
        <v>1818</v>
      </c>
      <c r="AVP21" s="43">
        <f t="shared" si="308"/>
        <v>303</v>
      </c>
      <c r="AVQ21" s="48"/>
      <c r="AVR21" s="49"/>
      <c r="AVS21" s="49"/>
      <c r="AVT21" s="49"/>
      <c r="AVU21" s="49"/>
      <c r="AVV21" s="49">
        <v>1974</v>
      </c>
      <c r="AVW21" s="42">
        <f t="shared" si="309"/>
        <v>1974</v>
      </c>
      <c r="AVX21" s="43">
        <f t="shared" si="310"/>
        <v>329</v>
      </c>
      <c r="AVY21" s="48"/>
      <c r="AVZ21" s="49"/>
      <c r="AWA21" s="49"/>
      <c r="AWB21" s="49"/>
      <c r="AWC21" s="49"/>
      <c r="AWD21" s="49">
        <v>863</v>
      </c>
      <c r="AWE21" s="42">
        <f t="shared" si="311"/>
        <v>863</v>
      </c>
      <c r="AWF21" s="43">
        <f t="shared" si="312"/>
        <v>143.83333333333334</v>
      </c>
      <c r="AWG21" s="48">
        <v>292</v>
      </c>
      <c r="AWH21" s="49"/>
      <c r="AWI21" s="49"/>
      <c r="AWJ21" s="49"/>
      <c r="AWK21" s="49">
        <v>1995</v>
      </c>
      <c r="AWL21" s="49"/>
      <c r="AWM21" s="42">
        <f t="shared" si="313"/>
        <v>2287</v>
      </c>
      <c r="AWN21" s="43">
        <f t="shared" si="314"/>
        <v>381.16666666666669</v>
      </c>
      <c r="AWO21" s="48"/>
      <c r="AWP21" s="49"/>
      <c r="AWQ21" s="49">
        <v>1824</v>
      </c>
      <c r="AWR21" s="49"/>
      <c r="AWS21" s="49"/>
      <c r="AWT21" s="49">
        <v>108</v>
      </c>
      <c r="AWU21" s="42">
        <f t="shared" si="315"/>
        <v>1932</v>
      </c>
      <c r="AWV21" s="43">
        <f t="shared" si="316"/>
        <v>322</v>
      </c>
      <c r="AWW21" s="48">
        <v>1836</v>
      </c>
      <c r="AWX21" s="49"/>
      <c r="AWY21" s="49">
        <v>21</v>
      </c>
      <c r="AWZ21" s="49"/>
      <c r="AXA21" s="49"/>
      <c r="AXB21" s="49"/>
      <c r="AXC21" s="42">
        <f t="shared" si="317"/>
        <v>1857</v>
      </c>
      <c r="AXD21" s="101">
        <f t="shared" si="318"/>
        <v>309.5</v>
      </c>
      <c r="AXE21" s="195"/>
      <c r="AXF21" s="49">
        <v>1293</v>
      </c>
      <c r="AXG21" s="49"/>
      <c r="AXH21" s="49"/>
      <c r="AXI21" s="49"/>
      <c r="AXJ21" s="49"/>
      <c r="AXK21" s="42">
        <f t="shared" si="319"/>
        <v>1293</v>
      </c>
      <c r="AXL21" s="214">
        <f t="shared" si="320"/>
        <v>215.5</v>
      </c>
      <c r="AXM21" s="195">
        <v>1520</v>
      </c>
      <c r="AXN21" s="49"/>
      <c r="AXO21" s="49"/>
      <c r="AXP21" s="49"/>
      <c r="AXQ21" s="49"/>
      <c r="AXR21" s="49">
        <v>2490</v>
      </c>
      <c r="AXS21" s="42">
        <f t="shared" si="321"/>
        <v>4010</v>
      </c>
      <c r="AXT21" s="101">
        <f t="shared" si="322"/>
        <v>668.33333333333337</v>
      </c>
      <c r="AXU21" s="195"/>
      <c r="AXV21" s="49"/>
      <c r="AXW21" s="49"/>
      <c r="AXX21" s="49"/>
      <c r="AXY21" s="49"/>
      <c r="AXZ21" s="49">
        <v>1291</v>
      </c>
      <c r="AYA21" s="42">
        <f t="shared" si="323"/>
        <v>1291</v>
      </c>
      <c r="AYB21" s="101">
        <f t="shared" si="324"/>
        <v>215.16666666666666</v>
      </c>
      <c r="AYC21" s="195">
        <v>381</v>
      </c>
      <c r="AYD21" s="49"/>
      <c r="AYE21" s="49">
        <v>1134</v>
      </c>
      <c r="AYF21" s="49">
        <v>1882</v>
      </c>
      <c r="AYG21" s="49"/>
      <c r="AYH21" s="49"/>
      <c r="AYI21" s="42">
        <f t="shared" si="325"/>
        <v>3397</v>
      </c>
      <c r="AYJ21" s="101">
        <f t="shared" si="326"/>
        <v>566.16666666666663</v>
      </c>
      <c r="AYK21" s="195"/>
      <c r="AYL21" s="49"/>
      <c r="AYM21" s="49"/>
      <c r="AYN21" s="49"/>
      <c r="AYO21" s="49"/>
      <c r="AYP21" s="49"/>
      <c r="AYQ21" s="42">
        <f t="shared" si="327"/>
        <v>0</v>
      </c>
      <c r="AYR21" s="214">
        <f t="shared" si="328"/>
        <v>0</v>
      </c>
      <c r="AYS21" s="195">
        <v>1353</v>
      </c>
      <c r="AYT21" s="49"/>
      <c r="AYU21" s="49"/>
      <c r="AYV21" s="49"/>
      <c r="AYW21" s="49">
        <v>540</v>
      </c>
      <c r="AYX21" s="49">
        <v>2816</v>
      </c>
      <c r="AYY21" s="42">
        <f t="shared" si="329"/>
        <v>4709</v>
      </c>
      <c r="AYZ21" s="101">
        <f t="shared" si="330"/>
        <v>784.83333333333337</v>
      </c>
      <c r="AZA21" s="195"/>
      <c r="AZB21" s="49"/>
      <c r="AZC21" s="49">
        <v>2486</v>
      </c>
      <c r="AZD21" s="49"/>
      <c r="AZE21" s="49"/>
      <c r="AZF21" s="49"/>
      <c r="AZG21" s="42">
        <f t="shared" si="331"/>
        <v>2486</v>
      </c>
      <c r="AZH21" s="101">
        <f t="shared" si="332"/>
        <v>414.33333333333331</v>
      </c>
      <c r="AZI21" s="48"/>
      <c r="AZJ21" s="49"/>
      <c r="AZK21" s="49"/>
      <c r="AZL21" s="49"/>
      <c r="AZM21" s="49"/>
      <c r="AZN21" s="49"/>
      <c r="AZO21" s="42">
        <f t="shared" si="333"/>
        <v>0</v>
      </c>
      <c r="AZP21" s="43">
        <f t="shared" si="334"/>
        <v>0</v>
      </c>
      <c r="AZQ21" s="48"/>
      <c r="AZR21" s="49"/>
      <c r="AZS21" s="49">
        <v>807</v>
      </c>
      <c r="AZT21" s="49">
        <v>390</v>
      </c>
      <c r="AZU21" s="49">
        <v>2127</v>
      </c>
      <c r="AZV21" s="49"/>
      <c r="AZW21" s="42">
        <f t="shared" si="335"/>
        <v>3324</v>
      </c>
      <c r="AZX21" s="43">
        <f t="shared" si="336"/>
        <v>554</v>
      </c>
      <c r="AZY21" s="48"/>
      <c r="AZZ21" s="49"/>
      <c r="BAA21" s="49"/>
      <c r="BAB21" s="49"/>
      <c r="BAC21" s="49"/>
      <c r="BAD21" s="49"/>
      <c r="BAE21" s="42">
        <f t="shared" si="337"/>
        <v>0</v>
      </c>
      <c r="BAF21" s="43">
        <f t="shared" si="338"/>
        <v>0</v>
      </c>
      <c r="BAG21" s="48">
        <v>2515</v>
      </c>
      <c r="BAH21" s="49"/>
      <c r="BAI21" s="49"/>
      <c r="BAJ21" s="49"/>
      <c r="BAK21" s="49"/>
      <c r="BAL21" s="49"/>
      <c r="BAM21" s="42">
        <f t="shared" si="339"/>
        <v>2515</v>
      </c>
      <c r="BAN21" s="43">
        <f t="shared" si="340"/>
        <v>419.16666666666669</v>
      </c>
      <c r="BAO21" s="82"/>
      <c r="BAP21" s="83">
        <v>390</v>
      </c>
      <c r="BAQ21" s="83">
        <v>945</v>
      </c>
      <c r="BAR21" s="83"/>
      <c r="BAS21" s="83"/>
      <c r="BAT21" s="83"/>
      <c r="BAU21" s="42">
        <f t="shared" si="574"/>
        <v>1335</v>
      </c>
      <c r="BAV21" s="43">
        <f t="shared" si="575"/>
        <v>222.5</v>
      </c>
      <c r="BAW21" s="48"/>
      <c r="BAX21" s="49"/>
      <c r="BAY21" s="49">
        <v>1680</v>
      </c>
      <c r="BAZ21" s="49"/>
      <c r="BBA21" s="49"/>
      <c r="BBB21" s="49">
        <v>1394</v>
      </c>
      <c r="BBC21" s="42">
        <f t="shared" si="576"/>
        <v>3074</v>
      </c>
      <c r="BBD21" s="43">
        <f t="shared" si="577"/>
        <v>512.33333333333337</v>
      </c>
      <c r="BBE21" s="48">
        <v>290</v>
      </c>
      <c r="BBF21" s="49"/>
      <c r="BBG21" s="49"/>
      <c r="BBH21" s="49"/>
      <c r="BBI21" s="49"/>
      <c r="BBJ21" s="49">
        <v>4</v>
      </c>
      <c r="BBK21" s="42">
        <f t="shared" si="578"/>
        <v>294</v>
      </c>
      <c r="BBL21" s="43">
        <f t="shared" si="579"/>
        <v>49</v>
      </c>
      <c r="BBM21" s="48"/>
      <c r="BBN21" s="49">
        <v>838</v>
      </c>
      <c r="BBO21" s="49"/>
      <c r="BBP21" s="49"/>
      <c r="BBQ21" s="49"/>
      <c r="BBR21" s="49"/>
      <c r="BBS21" s="42">
        <f t="shared" si="580"/>
        <v>838</v>
      </c>
      <c r="BBT21" s="43">
        <f t="shared" si="581"/>
        <v>139.66666666666666</v>
      </c>
      <c r="BBU21" s="48">
        <v>1663</v>
      </c>
      <c r="BBV21" s="49"/>
      <c r="BBW21" s="49"/>
      <c r="BBX21" s="49"/>
      <c r="BBY21" s="49"/>
      <c r="BBZ21" s="49"/>
      <c r="BCA21" s="42">
        <f t="shared" si="582"/>
        <v>1663</v>
      </c>
      <c r="BCB21" s="43">
        <f t="shared" si="583"/>
        <v>277.16666666666669</v>
      </c>
      <c r="BCC21" s="49"/>
      <c r="BCD21" s="49"/>
      <c r="BCE21" s="49"/>
      <c r="BCF21" s="49">
        <v>1686</v>
      </c>
      <c r="BCG21" s="49"/>
      <c r="BCI21" s="42">
        <f t="shared" si="351"/>
        <v>1686</v>
      </c>
      <c r="BCJ21" s="43">
        <f t="shared" si="584"/>
        <v>281</v>
      </c>
      <c r="BCK21" s="48">
        <v>1442</v>
      </c>
      <c r="BCL21" s="49">
        <v>223</v>
      </c>
      <c r="BCM21" s="49"/>
      <c r="BCN21" s="49"/>
      <c r="BCO21" s="49">
        <v>2534</v>
      </c>
      <c r="BCP21" s="49"/>
      <c r="BCQ21" s="42">
        <f t="shared" si="585"/>
        <v>4199</v>
      </c>
      <c r="BCR21" s="43">
        <f t="shared" si="586"/>
        <v>699.83333333333337</v>
      </c>
      <c r="BCS21" s="48"/>
      <c r="BCT21" s="49"/>
      <c r="BCU21" s="49"/>
      <c r="BCV21" s="49"/>
      <c r="BCW21" s="49">
        <v>2549</v>
      </c>
      <c r="BCX21" s="49"/>
      <c r="BCY21" s="42">
        <f t="shared" si="587"/>
        <v>2549</v>
      </c>
      <c r="BCZ21" s="43">
        <f t="shared" si="588"/>
        <v>424.83333333333331</v>
      </c>
      <c r="BDA21" s="48"/>
      <c r="BDB21" s="49"/>
      <c r="BDC21" s="49">
        <v>1483</v>
      </c>
      <c r="BDD21" s="49"/>
      <c r="BDE21" s="49"/>
      <c r="BDF21" s="49">
        <v>1691</v>
      </c>
      <c r="BDG21" s="42">
        <f t="shared" si="589"/>
        <v>1483</v>
      </c>
      <c r="BDH21" s="43">
        <f t="shared" si="590"/>
        <v>247.16666666666666</v>
      </c>
      <c r="BDI21" s="48"/>
      <c r="BDJ21" s="49"/>
      <c r="BDK21" s="49"/>
      <c r="BDL21" s="49"/>
      <c r="BDM21" s="49">
        <v>843</v>
      </c>
      <c r="BDN21" s="49"/>
      <c r="BDO21" s="42">
        <f t="shared" si="591"/>
        <v>843</v>
      </c>
      <c r="BDP21" s="43">
        <f t="shared" si="592"/>
        <v>140.5</v>
      </c>
      <c r="BDQ21" s="48">
        <v>1674</v>
      </c>
      <c r="BDR21" s="49">
        <v>16</v>
      </c>
      <c r="BDS21" s="49"/>
      <c r="BDT21" s="49"/>
      <c r="BDU21" s="49">
        <v>2974</v>
      </c>
      <c r="BDV21" s="49">
        <v>450</v>
      </c>
      <c r="BDW21" s="42">
        <f t="shared" si="593"/>
        <v>4664</v>
      </c>
      <c r="BDX21" s="43">
        <f t="shared" si="594"/>
        <v>777.33333333333337</v>
      </c>
      <c r="BDY21" s="48">
        <v>500</v>
      </c>
      <c r="BDZ21" s="49"/>
      <c r="BEA21" s="49"/>
      <c r="BEB21" s="49">
        <v>1751</v>
      </c>
      <c r="BEC21" s="49"/>
      <c r="BED21" s="49"/>
      <c r="BEE21" s="42">
        <f t="shared" si="595"/>
        <v>2251</v>
      </c>
      <c r="BEF21" s="43">
        <f t="shared" si="596"/>
        <v>375.16666666666669</v>
      </c>
      <c r="BEG21" s="48"/>
      <c r="BEH21" s="49"/>
      <c r="BEI21" s="49">
        <v>2045</v>
      </c>
      <c r="BEJ21" s="49"/>
      <c r="BEK21" s="49"/>
      <c r="BEL21" s="49"/>
      <c r="BEM21" s="42">
        <f t="shared" si="597"/>
        <v>2045</v>
      </c>
      <c r="BEN21" s="43">
        <f t="shared" si="598"/>
        <v>340.83333333333331</v>
      </c>
      <c r="BEO21" s="48">
        <v>1149</v>
      </c>
      <c r="BEP21" s="49"/>
      <c r="BEQ21" s="49"/>
      <c r="BER21" s="49"/>
      <c r="BES21" s="49">
        <v>2526</v>
      </c>
      <c r="BET21" s="49"/>
      <c r="BEU21" s="42">
        <f t="shared" si="599"/>
        <v>3675</v>
      </c>
      <c r="BEV21" s="43">
        <f t="shared" si="600"/>
        <v>612.5</v>
      </c>
      <c r="BEW21" s="48"/>
      <c r="BEX21" s="49"/>
      <c r="BEY21" s="49"/>
      <c r="BEZ21" s="49">
        <v>3381</v>
      </c>
      <c r="BFA21" s="49"/>
      <c r="BFB21" s="49">
        <v>1909</v>
      </c>
      <c r="BFC21" s="42">
        <f t="shared" si="601"/>
        <v>3381</v>
      </c>
      <c r="BFD21" s="43">
        <f t="shared" si="602"/>
        <v>563.5</v>
      </c>
      <c r="BFE21" s="63">
        <v>119</v>
      </c>
      <c r="BFF21" s="64"/>
      <c r="BFG21" s="64">
        <v>3</v>
      </c>
      <c r="BFH21" s="64"/>
      <c r="BFI21" s="64"/>
      <c r="BFJ21" s="64"/>
      <c r="BFK21" s="67">
        <f t="shared" si="603"/>
        <v>122</v>
      </c>
      <c r="BFL21" s="68">
        <f t="shared" si="604"/>
        <v>20.333333333333332</v>
      </c>
      <c r="BFM21" s="48">
        <v>3367</v>
      </c>
      <c r="BFN21" s="49"/>
      <c r="BFO21" s="49"/>
      <c r="BFP21" s="49"/>
      <c r="BFQ21" s="49"/>
      <c r="BFR21" s="49">
        <v>3367</v>
      </c>
      <c r="BFS21" s="67">
        <f t="shared" si="605"/>
        <v>3367</v>
      </c>
      <c r="BFT21" s="68">
        <f t="shared" si="606"/>
        <v>561.16666666666663</v>
      </c>
      <c r="BFU21" s="48"/>
      <c r="BFV21" s="49"/>
      <c r="BFW21" s="49"/>
      <c r="BFX21" s="49"/>
      <c r="BFY21" s="49">
        <v>1669</v>
      </c>
      <c r="BFZ21" s="49"/>
      <c r="BGA21" s="67">
        <f t="shared" si="607"/>
        <v>1669</v>
      </c>
      <c r="BGB21" s="68">
        <f t="shared" si="608"/>
        <v>278.16666666666669</v>
      </c>
      <c r="BGC21" s="48"/>
      <c r="BGD21" s="49"/>
      <c r="BGE21" s="49"/>
      <c r="BGF21" s="49">
        <v>324</v>
      </c>
      <c r="BGG21" s="49">
        <v>1310</v>
      </c>
      <c r="BGH21" s="49">
        <v>844</v>
      </c>
      <c r="BGI21" s="67">
        <f t="shared" si="609"/>
        <v>1634</v>
      </c>
      <c r="BGJ21" s="68">
        <f t="shared" si="610"/>
        <v>272.33333333333331</v>
      </c>
      <c r="BGK21" s="48">
        <v>328</v>
      </c>
      <c r="BGL21" s="49">
        <v>1675</v>
      </c>
      <c r="BGM21" s="49"/>
      <c r="BGN21" s="49"/>
      <c r="BGO21" s="49"/>
      <c r="BGP21" s="49">
        <v>2503</v>
      </c>
      <c r="BGQ21" s="67">
        <f t="shared" si="611"/>
        <v>2003</v>
      </c>
      <c r="BGR21" s="68">
        <f t="shared" si="612"/>
        <v>333.83333333333331</v>
      </c>
      <c r="BGS21" s="48"/>
      <c r="BGT21" s="49"/>
      <c r="BGU21" s="49"/>
      <c r="BGV21" s="49">
        <v>1680</v>
      </c>
      <c r="BGW21" s="49"/>
      <c r="BGX21" s="49"/>
      <c r="BGY21" s="67">
        <f t="shared" si="613"/>
        <v>1680</v>
      </c>
      <c r="BGZ21" s="68">
        <f t="shared" si="614"/>
        <v>280</v>
      </c>
      <c r="BHA21" s="63">
        <v>1885</v>
      </c>
      <c r="BHB21" s="64"/>
      <c r="BHC21" s="64"/>
      <c r="BHD21" s="64">
        <v>1350</v>
      </c>
      <c r="BHE21" s="64">
        <v>2015</v>
      </c>
      <c r="BHF21" s="64"/>
      <c r="BHG21" s="67">
        <f t="shared" si="615"/>
        <v>5250</v>
      </c>
      <c r="BHH21" s="68">
        <f t="shared" si="616"/>
        <v>875</v>
      </c>
      <c r="BHI21" s="48"/>
      <c r="BHJ21" s="49"/>
      <c r="BHK21" s="49"/>
      <c r="BHL21" s="49">
        <f>2343+1049</f>
        <v>3392</v>
      </c>
      <c r="BHM21" s="49"/>
      <c r="BHN21" s="49"/>
      <c r="BHO21" s="67">
        <f t="shared" si="617"/>
        <v>3392</v>
      </c>
      <c r="BHP21" s="184">
        <f t="shared" si="618"/>
        <v>565.33333333333337</v>
      </c>
      <c r="BHQ21" s="244"/>
      <c r="BHR21" s="64"/>
      <c r="BHS21" s="64"/>
      <c r="BHT21" s="64">
        <v>1654</v>
      </c>
      <c r="BHU21" s="64"/>
      <c r="BHV21" s="64"/>
      <c r="BHW21" s="67">
        <f t="shared" si="619"/>
        <v>1654</v>
      </c>
      <c r="BHX21" s="211">
        <f t="shared" si="620"/>
        <v>275.66666666666669</v>
      </c>
      <c r="BHY21" s="244">
        <v>3349</v>
      </c>
      <c r="BHZ21" s="64"/>
      <c r="BIA21" s="64"/>
      <c r="BIB21" s="64"/>
      <c r="BIC21" s="64"/>
      <c r="BID21" s="64">
        <v>864</v>
      </c>
      <c r="BIE21" s="67">
        <f t="shared" si="621"/>
        <v>3349</v>
      </c>
      <c r="BIF21" s="184">
        <f t="shared" si="622"/>
        <v>558.16666666666663</v>
      </c>
      <c r="BIG21" s="195">
        <v>2505</v>
      </c>
      <c r="BIH21" s="49"/>
      <c r="BII21" s="49"/>
      <c r="BIJ21" s="49"/>
      <c r="BIK21" s="49"/>
      <c r="BIL21" s="49"/>
      <c r="BIM21" s="67">
        <f t="shared" si="623"/>
        <v>2505</v>
      </c>
      <c r="BIN21" s="184">
        <f t="shared" si="624"/>
        <v>417.5</v>
      </c>
      <c r="BIO21" s="195">
        <v>3335</v>
      </c>
      <c r="BIP21" s="49"/>
      <c r="BIQ21" s="49"/>
      <c r="BIR21" s="49"/>
      <c r="BIS21" s="49"/>
      <c r="BIT21" s="49"/>
      <c r="BIU21" s="67">
        <f t="shared" si="625"/>
        <v>3335</v>
      </c>
      <c r="BIV21" s="211">
        <f t="shared" si="626"/>
        <v>555.83333333333337</v>
      </c>
      <c r="BIW21" s="195">
        <v>2259</v>
      </c>
      <c r="BIX21" s="49">
        <v>253</v>
      </c>
      <c r="BIY21" s="49">
        <v>1005</v>
      </c>
      <c r="BIZ21" s="49"/>
      <c r="BJA21" s="49"/>
      <c r="BJB21" s="49"/>
      <c r="BJC21" s="67">
        <f t="shared" si="627"/>
        <v>3517</v>
      </c>
      <c r="BJD21" s="211">
        <f t="shared" si="628"/>
        <v>586.16666666666663</v>
      </c>
      <c r="BJE21" s="195">
        <v>2512</v>
      </c>
      <c r="BJF21" s="49"/>
      <c r="BJG21" s="49"/>
      <c r="BJH21" s="49"/>
      <c r="BJI21" s="49">
        <v>1188</v>
      </c>
      <c r="BJJ21" s="49">
        <v>1643</v>
      </c>
      <c r="BJK21" s="67">
        <f t="shared" si="629"/>
        <v>3700</v>
      </c>
      <c r="BJL21" s="211">
        <f t="shared" si="630"/>
        <v>616.66666666666663</v>
      </c>
      <c r="BJM21" s="195"/>
      <c r="BJN21" s="49">
        <v>4</v>
      </c>
      <c r="BJO21" s="49"/>
      <c r="BJP21" s="49"/>
      <c r="BJQ21" s="49">
        <v>3383</v>
      </c>
      <c r="BJR21" s="49"/>
      <c r="BJS21" s="67">
        <f t="shared" si="631"/>
        <v>3387</v>
      </c>
      <c r="BJT21" s="184">
        <f t="shared" si="632"/>
        <v>564.5</v>
      </c>
      <c r="BJU21" s="195"/>
      <c r="BJV21" s="49"/>
      <c r="BJW21" s="49"/>
      <c r="BJX21" s="49"/>
      <c r="BJY21" s="49"/>
      <c r="BJZ21" s="49"/>
      <c r="BKA21" s="67">
        <f t="shared" si="633"/>
        <v>0</v>
      </c>
      <c r="BKB21" s="184">
        <f t="shared" si="634"/>
        <v>0</v>
      </c>
      <c r="BKC21" s="195">
        <v>3349</v>
      </c>
      <c r="BKD21" s="49"/>
      <c r="BKE21" s="49"/>
      <c r="BKF21" s="49"/>
      <c r="BKG21" s="49"/>
      <c r="BKH21" s="49"/>
      <c r="BKI21" s="67">
        <f t="shared" si="635"/>
        <v>3349</v>
      </c>
      <c r="BKJ21" s="184">
        <f t="shared" si="636"/>
        <v>558.16666666666663</v>
      </c>
      <c r="BKK21" s="244"/>
      <c r="BKL21" s="64">
        <v>3313</v>
      </c>
      <c r="BKM21" s="64"/>
      <c r="BKN21" s="64"/>
      <c r="BKO21" s="64"/>
      <c r="BKP21" s="64"/>
      <c r="BKQ21" s="67">
        <f t="shared" si="637"/>
        <v>3313</v>
      </c>
      <c r="BKR21" s="184">
        <f t="shared" si="638"/>
        <v>662.6</v>
      </c>
      <c r="BKS21" s="195"/>
      <c r="BKT21" s="49"/>
      <c r="BKU21" s="49">
        <v>1080</v>
      </c>
      <c r="BKV21" s="49">
        <v>485</v>
      </c>
      <c r="BKW21" s="49">
        <v>771</v>
      </c>
      <c r="BKX21" s="49">
        <v>1458</v>
      </c>
      <c r="BKY21" s="67">
        <f t="shared" si="639"/>
        <v>2336</v>
      </c>
      <c r="BKZ21" s="211">
        <f t="shared" si="640"/>
        <v>389.33333333333331</v>
      </c>
      <c r="BLA21" s="244">
        <v>1154</v>
      </c>
      <c r="BLB21" s="64"/>
      <c r="BLC21" s="64"/>
      <c r="BLD21" s="64"/>
      <c r="BLE21" s="64">
        <v>1664</v>
      </c>
      <c r="BLF21" s="64">
        <v>2</v>
      </c>
      <c r="BLG21" s="67">
        <f t="shared" si="641"/>
        <v>2818</v>
      </c>
      <c r="BLH21" s="211">
        <f t="shared" si="642"/>
        <v>469.66666666666669</v>
      </c>
      <c r="BLI21" s="244"/>
      <c r="BLJ21" s="64">
        <v>3454</v>
      </c>
      <c r="BLK21" s="64">
        <v>29</v>
      </c>
      <c r="BLL21" s="64"/>
      <c r="BLM21" s="64"/>
      <c r="BLN21" s="64"/>
      <c r="BLO21" s="67">
        <f t="shared" si="643"/>
        <v>3483</v>
      </c>
      <c r="BLP21" s="184">
        <f t="shared" si="644"/>
        <v>580.5</v>
      </c>
      <c r="BLQ21" s="244"/>
      <c r="BLR21" s="64"/>
      <c r="BLS21" s="64"/>
      <c r="BLT21" s="64"/>
      <c r="BLU21" s="64"/>
      <c r="BLV21" s="64">
        <v>3248</v>
      </c>
      <c r="BLW21" s="67">
        <f t="shared" si="645"/>
        <v>0</v>
      </c>
      <c r="BLX21" s="184">
        <f t="shared" si="646"/>
        <v>0</v>
      </c>
      <c r="BLY21" s="63">
        <v>3248</v>
      </c>
      <c r="BLZ21" s="64"/>
      <c r="BMA21" s="64"/>
      <c r="BMB21" s="64"/>
      <c r="BMC21" s="64"/>
      <c r="BMD21" s="64"/>
      <c r="BME21" s="67">
        <f t="shared" si="647"/>
        <v>3248</v>
      </c>
      <c r="BMF21" s="68">
        <f t="shared" si="648"/>
        <v>541.33333333333337</v>
      </c>
      <c r="BMG21" s="63">
        <v>3412</v>
      </c>
      <c r="BMH21" s="64"/>
      <c r="BMI21" s="64"/>
      <c r="BMJ21" s="64"/>
      <c r="BMK21" s="64"/>
      <c r="BML21" s="64">
        <v>1737</v>
      </c>
      <c r="BMM21" s="67">
        <f t="shared" si="649"/>
        <v>3412</v>
      </c>
      <c r="BMN21" s="68">
        <f t="shared" si="650"/>
        <v>568.66666666666663</v>
      </c>
      <c r="BMO21" s="63"/>
      <c r="BMP21" s="64">
        <v>1458</v>
      </c>
      <c r="BMQ21" s="64">
        <v>219</v>
      </c>
      <c r="BMR21" s="64"/>
      <c r="BMS21" s="64"/>
      <c r="BMT21" s="64">
        <v>2505</v>
      </c>
      <c r="BMU21" s="67">
        <f t="shared" si="651"/>
        <v>1677</v>
      </c>
      <c r="BMV21" s="68">
        <f t="shared" si="652"/>
        <v>279.5</v>
      </c>
      <c r="BMW21" s="63"/>
      <c r="BMX21" s="64">
        <v>1713</v>
      </c>
      <c r="BMY21" s="64"/>
      <c r="BMZ21" s="64">
        <v>6</v>
      </c>
      <c r="BNA21" s="64"/>
      <c r="BNB21" s="64"/>
      <c r="BNC21" s="67">
        <f t="shared" si="653"/>
        <v>1719</v>
      </c>
      <c r="BND21" s="68">
        <f t="shared" si="654"/>
        <v>286.5</v>
      </c>
      <c r="BNE21" s="63"/>
      <c r="BNF21" s="64"/>
      <c r="BNG21" s="64">
        <v>1329</v>
      </c>
      <c r="BNH21" s="64"/>
      <c r="BNI21" s="64"/>
      <c r="BNJ21" s="64"/>
      <c r="BNK21" s="67">
        <f t="shared" si="655"/>
        <v>1329</v>
      </c>
      <c r="BNL21" s="68">
        <f t="shared" si="656"/>
        <v>221.5</v>
      </c>
      <c r="BNM21" s="54">
        <v>2497</v>
      </c>
      <c r="BNN21" s="127"/>
      <c r="BNO21" s="127">
        <v>1333</v>
      </c>
      <c r="BNP21" s="127"/>
      <c r="BNQ21" s="127"/>
      <c r="BNR21" s="127">
        <v>1497</v>
      </c>
      <c r="BNS21" s="67">
        <f t="shared" si="657"/>
        <v>3830</v>
      </c>
      <c r="BNT21" s="68">
        <f t="shared" si="658"/>
        <v>638.33333333333337</v>
      </c>
      <c r="BNU21" s="63"/>
      <c r="BNV21" s="64"/>
      <c r="BNW21" s="64"/>
      <c r="BNX21" s="64"/>
      <c r="BNY21" s="64">
        <v>2837</v>
      </c>
      <c r="BNZ21" s="64"/>
      <c r="BOA21" s="67">
        <f t="shared" si="659"/>
        <v>2837</v>
      </c>
      <c r="BOB21" s="184">
        <f t="shared" si="660"/>
        <v>472.83333333333331</v>
      </c>
      <c r="BOC21" s="244"/>
      <c r="BOD21" s="64"/>
      <c r="BOE21" s="64">
        <v>2179</v>
      </c>
      <c r="BOF21" s="64"/>
      <c r="BOG21" s="64"/>
      <c r="BOH21" s="64"/>
      <c r="BOI21" s="67">
        <f t="shared" si="661"/>
        <v>2179</v>
      </c>
      <c r="BOJ21" s="184">
        <f t="shared" si="662"/>
        <v>363.16666666666669</v>
      </c>
      <c r="BOK21" s="63"/>
      <c r="BOL21" s="64"/>
      <c r="BOM21" s="64">
        <v>1838</v>
      </c>
      <c r="BON21" s="64">
        <v>1652</v>
      </c>
      <c r="BOO21" s="64">
        <v>1</v>
      </c>
      <c r="BOP21" s="64"/>
      <c r="BOQ21" s="67">
        <f t="shared" si="663"/>
        <v>3491</v>
      </c>
      <c r="BOR21" s="68">
        <f t="shared" si="664"/>
        <v>581.83333333333337</v>
      </c>
      <c r="BOS21" s="63">
        <v>2389</v>
      </c>
      <c r="BOT21" s="64">
        <v>984</v>
      </c>
      <c r="BOU21" s="64"/>
      <c r="BOV21" s="64"/>
      <c r="BOW21" s="64"/>
      <c r="BOX21" s="64"/>
      <c r="BOY21" s="67">
        <f t="shared" si="665"/>
        <v>3373</v>
      </c>
      <c r="BOZ21" s="68">
        <f t="shared" si="666"/>
        <v>562.16666666666663</v>
      </c>
      <c r="BPA21" s="63">
        <v>2700</v>
      </c>
      <c r="BPB21" s="64">
        <v>641</v>
      </c>
      <c r="BPC21" s="64"/>
      <c r="BPD21" s="64"/>
      <c r="BPE21" s="64">
        <v>329</v>
      </c>
      <c r="BPF21" s="64"/>
      <c r="BPG21" s="67">
        <f t="shared" si="667"/>
        <v>3670</v>
      </c>
      <c r="BPH21" s="68">
        <f t="shared" si="668"/>
        <v>611.66666666666663</v>
      </c>
      <c r="BPI21" s="63"/>
      <c r="BPJ21" s="64">
        <v>2661</v>
      </c>
      <c r="BPK21" s="64">
        <v>601</v>
      </c>
      <c r="BPL21" s="64"/>
      <c r="BPM21" s="64"/>
      <c r="BPN21" s="64"/>
      <c r="BPO21" s="67">
        <f t="shared" si="669"/>
        <v>3262</v>
      </c>
      <c r="BPP21" s="68">
        <f t="shared" si="670"/>
        <v>543.66666666666663</v>
      </c>
      <c r="BPQ21" s="63">
        <v>3401</v>
      </c>
      <c r="BPR21" s="64"/>
      <c r="BPS21" s="64">
        <v>2</v>
      </c>
      <c r="BPT21" s="64"/>
      <c r="BPU21" s="64">
        <v>1</v>
      </c>
      <c r="BPV21" s="64">
        <v>132</v>
      </c>
      <c r="BPW21" s="67">
        <f t="shared" si="671"/>
        <v>3404</v>
      </c>
      <c r="BPX21" s="68">
        <f t="shared" si="672"/>
        <v>567.33333333333337</v>
      </c>
      <c r="BPY21" s="63"/>
      <c r="BPZ21" s="64"/>
      <c r="BQA21" s="64"/>
      <c r="BQB21" s="64">
        <v>37</v>
      </c>
      <c r="BQC21" s="64"/>
      <c r="BQD21" s="64">
        <v>1700</v>
      </c>
      <c r="BQE21" s="67">
        <f t="shared" si="673"/>
        <v>37</v>
      </c>
      <c r="BQF21" s="68">
        <f t="shared" si="674"/>
        <v>6.166666666666667</v>
      </c>
      <c r="BQG21" s="63">
        <v>93</v>
      </c>
      <c r="BQH21" s="64">
        <v>3322</v>
      </c>
      <c r="BQI21" s="64"/>
      <c r="BQJ21" s="64"/>
      <c r="BQK21" s="64">
        <v>271</v>
      </c>
      <c r="BQL21" s="64"/>
      <c r="BQM21" s="67">
        <f t="shared" si="675"/>
        <v>3686</v>
      </c>
      <c r="BQN21" s="68">
        <f t="shared" si="676"/>
        <v>614.33333333333337</v>
      </c>
      <c r="BQO21" s="63">
        <v>2828</v>
      </c>
      <c r="BQP21" s="64"/>
      <c r="BQQ21" s="64"/>
      <c r="BQR21" s="64"/>
      <c r="BQS21" s="64">
        <v>142</v>
      </c>
      <c r="BQT21" s="64">
        <v>2513</v>
      </c>
      <c r="BQU21" s="67">
        <f t="shared" si="677"/>
        <v>2970</v>
      </c>
      <c r="BQV21" s="68">
        <f t="shared" si="678"/>
        <v>495</v>
      </c>
      <c r="BQW21" s="63"/>
      <c r="BQX21" s="64"/>
      <c r="BQY21" s="64"/>
      <c r="BQZ21" s="64">
        <v>129</v>
      </c>
      <c r="BRA21" s="64"/>
      <c r="BRB21" s="64"/>
      <c r="BRC21" s="67">
        <f t="shared" si="679"/>
        <v>129</v>
      </c>
      <c r="BRD21" s="68">
        <f t="shared" si="680"/>
        <v>21.5</v>
      </c>
      <c r="BRE21" s="63">
        <v>3132</v>
      </c>
      <c r="BRF21" s="64">
        <v>256</v>
      </c>
      <c r="BRG21" s="64"/>
      <c r="BRH21" s="64"/>
      <c r="BRI21" s="64">
        <v>108</v>
      </c>
      <c r="BRJ21" s="64"/>
      <c r="BRK21" s="67">
        <f t="shared" si="681"/>
        <v>3496</v>
      </c>
      <c r="BRL21" s="68">
        <f t="shared" si="682"/>
        <v>582.66666666666663</v>
      </c>
      <c r="BRM21" s="63"/>
      <c r="BRN21" s="64">
        <v>3187</v>
      </c>
      <c r="BRO21" s="64"/>
      <c r="BRP21" s="64"/>
      <c r="BRQ21" s="64">
        <v>66</v>
      </c>
      <c r="BRR21" s="64">
        <v>1687</v>
      </c>
      <c r="BRS21" s="67">
        <f t="shared" si="683"/>
        <v>3253</v>
      </c>
      <c r="BRT21" s="68">
        <f t="shared" si="684"/>
        <v>542.16666666666663</v>
      </c>
      <c r="BRU21" s="63"/>
      <c r="BRV21" s="64"/>
      <c r="BRW21" s="64">
        <v>2541</v>
      </c>
      <c r="BRX21" s="64">
        <v>151</v>
      </c>
      <c r="BRY21" s="64"/>
      <c r="BRZ21" s="64"/>
      <c r="BSA21" s="67">
        <f t="shared" si="685"/>
        <v>2692</v>
      </c>
      <c r="BSB21" s="68">
        <f t="shared" si="686"/>
        <v>448.66666666666669</v>
      </c>
      <c r="BSC21" s="63">
        <v>3694</v>
      </c>
      <c r="BSD21" s="64"/>
      <c r="BSE21" s="64"/>
      <c r="BSF21" s="64"/>
      <c r="BSG21" s="64"/>
      <c r="BSH21" s="64"/>
      <c r="BSI21" s="67">
        <f t="shared" si="687"/>
        <v>3694</v>
      </c>
      <c r="BSJ21" s="68">
        <f t="shared" si="688"/>
        <v>615.66666666666663</v>
      </c>
      <c r="BSK21" s="63"/>
      <c r="BSL21" s="64"/>
      <c r="BSM21" s="64"/>
      <c r="BSN21" s="64">
        <v>209</v>
      </c>
      <c r="BSO21" s="64"/>
      <c r="BSP21" s="68">
        <v>1685</v>
      </c>
      <c r="BSQ21" s="265">
        <f t="shared" si="689"/>
        <v>209</v>
      </c>
      <c r="BSR21" s="68">
        <f t="shared" si="690"/>
        <v>34.833333333333336</v>
      </c>
      <c r="BSS21" s="63">
        <v>4</v>
      </c>
      <c r="BST21" s="64">
        <v>650</v>
      </c>
      <c r="BSU21" s="64">
        <v>2624</v>
      </c>
      <c r="BSV21" s="64">
        <v>2517</v>
      </c>
      <c r="BSW21" s="64"/>
      <c r="BSX21" s="64">
        <v>127</v>
      </c>
      <c r="BSY21" s="67">
        <f t="shared" si="691"/>
        <v>5795</v>
      </c>
      <c r="BSZ21" s="68">
        <f t="shared" si="692"/>
        <v>965.83333333333337</v>
      </c>
      <c r="BTA21" s="63">
        <v>233</v>
      </c>
      <c r="BTB21" s="64"/>
      <c r="BTC21" s="64"/>
      <c r="BTD21" s="64"/>
      <c r="BTE21" s="64"/>
      <c r="BTF21" s="64">
        <v>54</v>
      </c>
      <c r="BTG21" s="67">
        <f t="shared" si="693"/>
        <v>233</v>
      </c>
      <c r="BTH21" s="68">
        <f t="shared" si="694"/>
        <v>38.833333333333336</v>
      </c>
      <c r="BTI21" s="63">
        <v>1186</v>
      </c>
      <c r="BTJ21" s="64"/>
      <c r="BTK21" s="64"/>
      <c r="BTL21" s="64"/>
      <c r="BTM21" s="64"/>
      <c r="BTN21" s="64">
        <v>2484</v>
      </c>
      <c r="BTO21" s="67">
        <f t="shared" si="695"/>
        <v>1186</v>
      </c>
      <c r="BTP21" s="68">
        <f t="shared" si="696"/>
        <v>197.66666666666666</v>
      </c>
      <c r="BTQ21" s="63">
        <v>74</v>
      </c>
      <c r="BTR21" s="64"/>
      <c r="BTS21" s="64"/>
      <c r="BTT21" s="64"/>
      <c r="BTU21" s="64"/>
      <c r="BTV21" s="64">
        <v>3349</v>
      </c>
      <c r="BTW21" s="67">
        <f t="shared" si="697"/>
        <v>74</v>
      </c>
      <c r="BTX21" s="184">
        <f t="shared" si="698"/>
        <v>12.333333333333334</v>
      </c>
      <c r="BTY21" s="244"/>
      <c r="BTZ21" s="64"/>
      <c r="BUA21" s="64">
        <v>1685</v>
      </c>
      <c r="BUB21" s="64"/>
      <c r="BUC21" s="64"/>
      <c r="BUD21" s="64">
        <v>4</v>
      </c>
      <c r="BUE21" s="67">
        <f t="shared" si="699"/>
        <v>1685</v>
      </c>
      <c r="BUF21" s="184">
        <f t="shared" si="700"/>
        <v>280.83333333333331</v>
      </c>
      <c r="BUG21" s="244">
        <v>3392</v>
      </c>
      <c r="BUH21" s="64"/>
      <c r="BUI21" s="64"/>
      <c r="BUJ21" s="64"/>
      <c r="BUK21" s="64">
        <v>69</v>
      </c>
      <c r="BUL21" s="64"/>
      <c r="BUM21" s="67">
        <f t="shared" si="701"/>
        <v>3461</v>
      </c>
      <c r="BUN21" s="211">
        <f t="shared" si="702"/>
        <v>576.83333333333337</v>
      </c>
      <c r="BUO21" s="244"/>
      <c r="BUP21" s="64">
        <v>2882</v>
      </c>
      <c r="BUQ21" s="64"/>
      <c r="BUR21" s="64"/>
      <c r="BUS21" s="64"/>
      <c r="BUT21" s="64"/>
      <c r="BUU21" s="67">
        <f t="shared" si="703"/>
        <v>2882</v>
      </c>
      <c r="BUV21" s="211">
        <f t="shared" si="704"/>
        <v>480.33333333333331</v>
      </c>
      <c r="BUW21" s="244">
        <v>1458</v>
      </c>
      <c r="BUX21" s="64">
        <v>2422</v>
      </c>
      <c r="BUY21" s="64"/>
      <c r="BUZ21" s="64"/>
      <c r="BVA21" s="64"/>
      <c r="BVB21" s="64"/>
      <c r="BVC21" s="67">
        <f t="shared" si="705"/>
        <v>3880</v>
      </c>
      <c r="BVD21" s="211">
        <f t="shared" si="706"/>
        <v>646.66666666666663</v>
      </c>
      <c r="BVE21" s="244"/>
      <c r="BVF21" s="64">
        <v>1353</v>
      </c>
      <c r="BVG21" s="64"/>
      <c r="BVH21" s="64">
        <v>33</v>
      </c>
      <c r="BVI21" s="64"/>
      <c r="BVJ21" s="64">
        <v>848</v>
      </c>
      <c r="BVK21" s="67">
        <f t="shared" si="707"/>
        <v>1386</v>
      </c>
      <c r="BVL21" s="184">
        <f t="shared" si="708"/>
        <v>231</v>
      </c>
      <c r="BVM21" s="244">
        <v>2538</v>
      </c>
      <c r="BVN21" s="64"/>
      <c r="BVO21" s="64"/>
      <c r="BVP21" s="64"/>
      <c r="BVQ21" s="64">
        <v>179</v>
      </c>
      <c r="BVR21" s="64"/>
      <c r="BVS21" s="67">
        <f t="shared" si="709"/>
        <v>2717</v>
      </c>
      <c r="BVT21" s="211">
        <f t="shared" si="710"/>
        <v>452.83333333333331</v>
      </c>
      <c r="BVU21" s="244"/>
      <c r="BVV21" s="64"/>
      <c r="BVW21" s="64">
        <v>1656</v>
      </c>
      <c r="BVX21" s="64"/>
      <c r="BVY21" s="64"/>
      <c r="BVZ21" s="64">
        <v>1158</v>
      </c>
      <c r="BWA21" s="67">
        <f t="shared" si="711"/>
        <v>1656</v>
      </c>
      <c r="BWB21" s="184">
        <f t="shared" si="712"/>
        <v>276</v>
      </c>
      <c r="BWC21" s="244">
        <v>1180</v>
      </c>
      <c r="BWD21" s="64"/>
      <c r="BWE21" s="64"/>
      <c r="BWF21" s="64"/>
      <c r="BWG21" s="64"/>
      <c r="BWH21" s="64"/>
      <c r="BWI21" s="67">
        <f t="shared" si="713"/>
        <v>1180</v>
      </c>
      <c r="BWJ21" s="184">
        <f t="shared" si="714"/>
        <v>196.66666666666666</v>
      </c>
      <c r="BWK21" s="244">
        <v>2310</v>
      </c>
      <c r="BWL21" s="64">
        <v>338</v>
      </c>
      <c r="BWM21" s="64"/>
      <c r="BWN21" s="64"/>
      <c r="BWO21" s="64">
        <v>1676</v>
      </c>
      <c r="BWP21" s="64"/>
      <c r="BWQ21" s="67">
        <f t="shared" si="715"/>
        <v>4324</v>
      </c>
      <c r="BWR21" s="211">
        <f t="shared" si="716"/>
        <v>720.66666666666663</v>
      </c>
      <c r="BWS21" s="244"/>
      <c r="BWT21" s="64">
        <v>2466</v>
      </c>
      <c r="BWU21" s="64">
        <v>4</v>
      </c>
      <c r="BWV21" s="64"/>
      <c r="BWW21" s="64"/>
      <c r="BWX21" s="64">
        <v>228</v>
      </c>
      <c r="BWY21" s="67">
        <f t="shared" si="717"/>
        <v>2470</v>
      </c>
      <c r="BWZ21" s="211">
        <f t="shared" si="718"/>
        <v>411.66666666666669</v>
      </c>
      <c r="BXA21" s="244"/>
      <c r="BXB21" s="64"/>
      <c r="BXC21" s="64"/>
      <c r="BXD21" s="64"/>
      <c r="BXE21" s="64">
        <v>648</v>
      </c>
      <c r="BXF21" s="64">
        <v>1466</v>
      </c>
      <c r="BXG21" s="67">
        <f t="shared" si="719"/>
        <v>648</v>
      </c>
      <c r="BXH21" s="211">
        <f t="shared" si="720"/>
        <v>108</v>
      </c>
      <c r="BXI21" s="244"/>
      <c r="BXJ21" s="64">
        <v>2423</v>
      </c>
      <c r="BXK21" s="64"/>
      <c r="BXL21" s="64"/>
      <c r="BXM21" s="64"/>
      <c r="BXN21" s="64">
        <v>76</v>
      </c>
      <c r="BXO21" s="67">
        <f t="shared" si="721"/>
        <v>2423</v>
      </c>
      <c r="BXP21" s="184">
        <f t="shared" si="722"/>
        <v>403.83333333333331</v>
      </c>
      <c r="BXQ21" s="244"/>
      <c r="BXR21" s="64"/>
      <c r="BXS21" s="64">
        <v>2052</v>
      </c>
      <c r="BXT21" s="64">
        <v>450</v>
      </c>
      <c r="BXU21" s="64"/>
      <c r="BXV21" s="64"/>
      <c r="BXW21" s="67">
        <f t="shared" si="723"/>
        <v>2502</v>
      </c>
      <c r="BXX21" s="184">
        <f t="shared" si="724"/>
        <v>417</v>
      </c>
      <c r="BXY21" s="244"/>
      <c r="BXZ21" s="64">
        <v>2530</v>
      </c>
      <c r="BYA21" s="64">
        <v>4</v>
      </c>
      <c r="BYB21" s="64"/>
      <c r="BYC21" s="64"/>
      <c r="BYD21" s="64"/>
      <c r="BYE21" s="67">
        <f t="shared" si="725"/>
        <v>2534</v>
      </c>
      <c r="BYF21" s="211">
        <f t="shared" si="726"/>
        <v>422.33333333333331</v>
      </c>
      <c r="BYG21" s="244"/>
      <c r="BYH21" s="64"/>
      <c r="BYI21" s="64">
        <v>3463</v>
      </c>
      <c r="BYJ21" s="64"/>
      <c r="BYK21" s="64">
        <v>81</v>
      </c>
      <c r="BYL21" s="64"/>
      <c r="BYM21" s="67">
        <f t="shared" si="727"/>
        <v>3544</v>
      </c>
      <c r="BYN21" s="184">
        <f t="shared" si="728"/>
        <v>590.66666666666663</v>
      </c>
      <c r="BYO21" s="244">
        <v>1673</v>
      </c>
      <c r="BYP21" s="64">
        <v>463</v>
      </c>
      <c r="BYQ21" s="64">
        <v>2507</v>
      </c>
      <c r="BYR21" s="64"/>
      <c r="BYS21" s="64">
        <v>75</v>
      </c>
      <c r="BYT21" s="64"/>
      <c r="BYU21" s="67">
        <f t="shared" si="729"/>
        <v>4718</v>
      </c>
      <c r="BYV21" s="211">
        <f t="shared" si="730"/>
        <v>786.33333333333337</v>
      </c>
      <c r="BYW21" s="244"/>
      <c r="BYX21" s="64">
        <v>13</v>
      </c>
      <c r="BYY21" s="64">
        <v>1156</v>
      </c>
      <c r="BYZ21" s="64">
        <v>1351</v>
      </c>
      <c r="BZA21" s="64"/>
      <c r="BZB21" s="64"/>
      <c r="BZC21" s="67">
        <f t="shared" si="731"/>
        <v>2520</v>
      </c>
      <c r="BZD21" s="184">
        <f t="shared" si="732"/>
        <v>420</v>
      </c>
      <c r="BZE21" s="244"/>
      <c r="BZF21" s="64">
        <v>767</v>
      </c>
      <c r="BZG21" s="64">
        <v>843</v>
      </c>
      <c r="BZH21" s="64"/>
      <c r="BZI21" s="64"/>
      <c r="BZJ21" s="64">
        <v>166</v>
      </c>
      <c r="BZK21" s="67">
        <f t="shared" si="733"/>
        <v>1610</v>
      </c>
      <c r="BZL21" s="184">
        <f t="shared" si="734"/>
        <v>268.33333333333331</v>
      </c>
      <c r="BZM21" s="244"/>
      <c r="BZN21" s="64">
        <v>1655</v>
      </c>
      <c r="BZO21" s="64">
        <v>250</v>
      </c>
      <c r="BZP21" s="64"/>
      <c r="BZQ21" s="64">
        <v>2538</v>
      </c>
      <c r="BZR21" s="211">
        <v>611</v>
      </c>
      <c r="BZS21" s="265">
        <f t="shared" si="735"/>
        <v>4443</v>
      </c>
      <c r="BZT21" s="68">
        <f t="shared" si="736"/>
        <v>740.5</v>
      </c>
      <c r="BZU21" s="63">
        <v>222</v>
      </c>
      <c r="BZV21" s="64"/>
      <c r="BZW21" s="64"/>
      <c r="BZX21" s="64">
        <v>216</v>
      </c>
      <c r="BZY21" s="64">
        <v>2116</v>
      </c>
      <c r="BZZ21" s="64"/>
      <c r="CAA21" s="67">
        <f t="shared" si="737"/>
        <v>2554</v>
      </c>
      <c r="CAB21" s="68">
        <f t="shared" si="738"/>
        <v>425.66666666666669</v>
      </c>
      <c r="CAC21" s="63"/>
      <c r="CAD21" s="64"/>
      <c r="CAE21" s="64"/>
      <c r="CAF21" s="64"/>
      <c r="CAG21" s="64">
        <v>1242</v>
      </c>
      <c r="CAH21" s="64">
        <v>982</v>
      </c>
      <c r="CAI21" s="67">
        <f t="shared" si="739"/>
        <v>1242</v>
      </c>
      <c r="CAJ21" s="68">
        <f t="shared" si="740"/>
        <v>207</v>
      </c>
      <c r="CAK21" s="48"/>
      <c r="CAL21" s="49">
        <f>939+739</f>
        <v>1678</v>
      </c>
      <c r="CAM21" s="49"/>
      <c r="CAN21" s="49"/>
      <c r="CAO21" s="49">
        <v>120</v>
      </c>
      <c r="CAP21" s="49"/>
      <c r="CAQ21" s="67">
        <f t="shared" si="741"/>
        <v>1798</v>
      </c>
      <c r="CAR21" s="184">
        <f t="shared" si="742"/>
        <v>299.66666666666669</v>
      </c>
      <c r="CAS21" s="244">
        <v>3242</v>
      </c>
      <c r="CAT21" s="64">
        <v>201</v>
      </c>
      <c r="CAU21" s="64">
        <v>412</v>
      </c>
      <c r="CAV21" s="64"/>
      <c r="CAW21" s="64"/>
      <c r="CAX21" s="64">
        <v>2553</v>
      </c>
      <c r="CAY21" s="67">
        <f t="shared" si="743"/>
        <v>6408</v>
      </c>
      <c r="CAZ21" s="211">
        <f t="shared" si="744"/>
        <v>1068</v>
      </c>
      <c r="CBA21" s="244"/>
      <c r="CBB21" s="64"/>
      <c r="CBC21" s="64"/>
      <c r="CBD21" s="64"/>
      <c r="CBE21" s="64"/>
      <c r="CBF21" s="64">
        <v>3200</v>
      </c>
      <c r="CBG21" s="67">
        <f t="shared" si="745"/>
        <v>3200</v>
      </c>
      <c r="CBH21" s="211">
        <f t="shared" si="746"/>
        <v>533.33333333333337</v>
      </c>
      <c r="CBI21" s="244">
        <v>5</v>
      </c>
      <c r="CBJ21" s="64"/>
      <c r="CBK21" s="64"/>
      <c r="CBL21" s="64"/>
      <c r="CBM21" s="64"/>
      <c r="CBN21" s="64">
        <v>2737</v>
      </c>
      <c r="CBO21" s="67">
        <f t="shared" si="747"/>
        <v>2742</v>
      </c>
      <c r="CBP21" s="184">
        <f t="shared" si="748"/>
        <v>457</v>
      </c>
      <c r="CBQ21" s="63"/>
      <c r="CBR21" s="64"/>
      <c r="CBS21" s="64"/>
      <c r="CBT21" s="64"/>
      <c r="CBU21" s="64"/>
      <c r="CBV21" s="64"/>
      <c r="CBW21" s="67">
        <f t="shared" si="749"/>
        <v>0</v>
      </c>
      <c r="CBX21" s="68">
        <f t="shared" si="750"/>
        <v>0</v>
      </c>
      <c r="CBY21" s="63">
        <v>1512</v>
      </c>
      <c r="CBZ21" s="64">
        <v>1350</v>
      </c>
      <c r="CCA21" s="64"/>
      <c r="CCB21" s="64"/>
      <c r="CCC21" s="64"/>
      <c r="CCD21" s="64"/>
      <c r="CCE21" s="67">
        <f t="shared" si="751"/>
        <v>2862</v>
      </c>
      <c r="CCF21" s="68">
        <f t="shared" si="752"/>
        <v>477</v>
      </c>
      <c r="CCG21" s="63"/>
      <c r="CCH21" s="64"/>
      <c r="CCI21" s="64">
        <v>2170</v>
      </c>
      <c r="CCJ21" s="64">
        <v>471</v>
      </c>
      <c r="CCK21" s="64"/>
      <c r="CCL21" s="64"/>
      <c r="CCM21" s="67">
        <f t="shared" si="753"/>
        <v>2641</v>
      </c>
      <c r="CCN21" s="68">
        <f t="shared" si="754"/>
        <v>440.16666666666669</v>
      </c>
      <c r="CCO21" s="63"/>
      <c r="CCP21" s="64">
        <v>224</v>
      </c>
      <c r="CCQ21" s="64">
        <v>1891</v>
      </c>
      <c r="CCR21" s="64"/>
      <c r="CCS21" s="64"/>
      <c r="CCT21" s="64"/>
      <c r="CCU21" s="67">
        <f t="shared" si="755"/>
        <v>2115</v>
      </c>
      <c r="CCV21" s="68">
        <f t="shared" si="756"/>
        <v>352.5</v>
      </c>
      <c r="CCW21" s="63"/>
      <c r="CCX21" s="64"/>
      <c r="CCY21" s="64"/>
      <c r="CCZ21" s="64">
        <v>2151</v>
      </c>
      <c r="CDA21" s="64"/>
      <c r="CDB21" s="64"/>
      <c r="CDC21" s="67">
        <f t="shared" si="757"/>
        <v>2151</v>
      </c>
      <c r="CDD21" s="68">
        <f t="shared" si="758"/>
        <v>358.5</v>
      </c>
      <c r="CDE21" s="63">
        <v>996</v>
      </c>
      <c r="CDF21" s="64"/>
      <c r="CDG21" s="64">
        <v>1808</v>
      </c>
      <c r="CDH21" s="64">
        <v>363</v>
      </c>
      <c r="CDI21" s="64"/>
      <c r="CDJ21" s="64"/>
      <c r="CDK21" s="67">
        <f t="shared" si="759"/>
        <v>3167</v>
      </c>
      <c r="CDL21" s="68">
        <f t="shared" si="760"/>
        <v>527.83333333333337</v>
      </c>
      <c r="CDM21" s="63"/>
      <c r="CDN21" s="64"/>
      <c r="CDO21" s="64"/>
      <c r="CDP21" s="64">
        <v>67</v>
      </c>
      <c r="CDQ21" s="49">
        <v>1693</v>
      </c>
      <c r="CDR21" s="64"/>
      <c r="CDS21" s="67">
        <f t="shared" si="761"/>
        <v>1760</v>
      </c>
      <c r="CDT21" s="68">
        <f t="shared" si="762"/>
        <v>293.33333333333331</v>
      </c>
      <c r="CDU21" s="63">
        <v>1516</v>
      </c>
      <c r="CDV21" s="64">
        <v>22</v>
      </c>
      <c r="CDW21" s="64"/>
      <c r="CDX21" s="64"/>
      <c r="CDY21" s="64">
        <v>11</v>
      </c>
      <c r="CDZ21" s="64">
        <v>11</v>
      </c>
      <c r="CEA21" s="67">
        <f t="shared" si="763"/>
        <v>1560</v>
      </c>
      <c r="CEB21" s="68">
        <f t="shared" si="764"/>
        <v>260</v>
      </c>
      <c r="CEC21" s="63"/>
      <c r="CED21" s="64">
        <v>1322</v>
      </c>
      <c r="CEE21" s="64"/>
      <c r="CEF21" s="64"/>
      <c r="CEG21" s="64"/>
      <c r="CEH21" s="64">
        <v>2373</v>
      </c>
      <c r="CEI21" s="67">
        <f t="shared" si="765"/>
        <v>3695</v>
      </c>
      <c r="CEJ21" s="68">
        <f t="shared" si="766"/>
        <v>615.83333333333337</v>
      </c>
      <c r="CEK21" s="63">
        <v>320</v>
      </c>
      <c r="CEL21" s="64"/>
      <c r="CEM21" s="64">
        <v>167</v>
      </c>
      <c r="CEN21" s="64"/>
      <c r="CEO21" s="64"/>
      <c r="CEP21" s="64"/>
      <c r="CEQ21" s="67">
        <f t="shared" si="767"/>
        <v>487</v>
      </c>
      <c r="CER21" s="68">
        <f t="shared" si="768"/>
        <v>81.166666666666671</v>
      </c>
      <c r="CES21" s="63">
        <v>1642</v>
      </c>
      <c r="CET21" s="64"/>
      <c r="CEU21" s="64"/>
      <c r="CEV21" s="64"/>
      <c r="CEW21" s="64"/>
      <c r="CEX21" s="64"/>
      <c r="CEY21" s="67">
        <f t="shared" si="769"/>
        <v>1642</v>
      </c>
      <c r="CEZ21" s="68">
        <f t="shared" si="770"/>
        <v>273.66666666666669</v>
      </c>
      <c r="CFA21" s="63"/>
      <c r="CFB21" s="64"/>
      <c r="CFC21" s="64">
        <v>378</v>
      </c>
      <c r="CFD21" s="64">
        <v>1964</v>
      </c>
      <c r="CFE21" s="64"/>
      <c r="CFF21" s="64"/>
      <c r="CFG21" s="67">
        <f t="shared" si="771"/>
        <v>2342</v>
      </c>
      <c r="CFH21" s="68">
        <f t="shared" si="772"/>
        <v>390.33333333333331</v>
      </c>
      <c r="CFI21" s="63"/>
      <c r="CFJ21" s="64"/>
      <c r="CFK21" s="64">
        <v>1360</v>
      </c>
      <c r="CFL21" s="64"/>
      <c r="CFM21" s="64"/>
      <c r="CFN21" s="64"/>
      <c r="CFO21" s="67">
        <f t="shared" si="773"/>
        <v>1360</v>
      </c>
      <c r="CFP21" s="68">
        <f t="shared" si="774"/>
        <v>226.66666666666666</v>
      </c>
      <c r="CFQ21" s="63"/>
      <c r="CFR21" s="64"/>
      <c r="CFS21" s="64"/>
      <c r="CFT21" s="64">
        <v>2014</v>
      </c>
      <c r="CFU21" s="64">
        <v>7</v>
      </c>
      <c r="CFV21" s="64"/>
      <c r="CFW21" s="67">
        <f t="shared" si="775"/>
        <v>2021</v>
      </c>
      <c r="CFX21" s="68">
        <f t="shared" si="776"/>
        <v>336.83333333333331</v>
      </c>
      <c r="CFY21" s="63"/>
      <c r="CFZ21" s="64"/>
      <c r="CGA21" s="64">
        <v>2538</v>
      </c>
      <c r="CGB21" s="64"/>
      <c r="CGC21" s="64"/>
      <c r="CGD21" s="64"/>
      <c r="CGE21" s="67">
        <f t="shared" si="777"/>
        <v>2538</v>
      </c>
      <c r="CGF21" s="68">
        <f t="shared" si="778"/>
        <v>423</v>
      </c>
      <c r="CGG21" s="63">
        <v>32</v>
      </c>
      <c r="CGH21" s="64">
        <v>843</v>
      </c>
      <c r="CGI21" s="64"/>
      <c r="CGJ21" s="64"/>
      <c r="CGK21" s="64">
        <v>2044</v>
      </c>
      <c r="CGL21" s="64"/>
      <c r="CGM21" s="67">
        <f t="shared" si="779"/>
        <v>2919</v>
      </c>
      <c r="CGN21" s="68">
        <f t="shared" si="780"/>
        <v>486.5</v>
      </c>
      <c r="CGO21" s="48">
        <v>1</v>
      </c>
      <c r="CGP21" s="49"/>
      <c r="CGQ21" s="49"/>
      <c r="CGR21" s="49"/>
      <c r="CGS21" s="49">
        <v>832</v>
      </c>
      <c r="CGT21" s="49"/>
      <c r="CGU21" s="67">
        <f t="shared" si="781"/>
        <v>833</v>
      </c>
      <c r="CGV21" s="68">
        <f t="shared" si="782"/>
        <v>138.83333333333334</v>
      </c>
      <c r="CGW21" s="63"/>
      <c r="CGX21" s="64"/>
      <c r="CGY21" s="64">
        <v>1478</v>
      </c>
      <c r="CGZ21" s="64">
        <v>2817</v>
      </c>
      <c r="CHA21" s="64"/>
      <c r="CHB21" s="64"/>
      <c r="CHC21" s="67">
        <f t="shared" si="783"/>
        <v>4295</v>
      </c>
      <c r="CHD21" s="68">
        <f t="shared" si="784"/>
        <v>715.83333333333337</v>
      </c>
      <c r="CHE21" s="63"/>
      <c r="CHF21" s="64"/>
      <c r="CHG21" s="64">
        <v>186</v>
      </c>
      <c r="CHH21" s="64"/>
      <c r="CHI21" s="64">
        <v>2031</v>
      </c>
      <c r="CHJ21" s="64"/>
      <c r="CHK21" s="67">
        <f t="shared" si="785"/>
        <v>2217</v>
      </c>
      <c r="CHL21" s="68">
        <f t="shared" si="786"/>
        <v>369.5</v>
      </c>
      <c r="CHM21" s="63">
        <v>154</v>
      </c>
      <c r="CHN21" s="64"/>
      <c r="CHO21" s="64"/>
      <c r="CHP21" s="64">
        <v>1188</v>
      </c>
      <c r="CHQ21" s="64">
        <v>377</v>
      </c>
      <c r="CHR21" s="64"/>
      <c r="CHS21" s="67">
        <f t="shared" si="787"/>
        <v>1719</v>
      </c>
      <c r="CHT21" s="68">
        <f t="shared" si="788"/>
        <v>286.5</v>
      </c>
      <c r="CHU21" s="48"/>
      <c r="CHV21" s="49">
        <v>252</v>
      </c>
      <c r="CHW21" s="49"/>
      <c r="CHX21" s="49"/>
      <c r="CHY21" s="49"/>
      <c r="CHZ21" s="49"/>
      <c r="CIA21" s="67">
        <f t="shared" si="789"/>
        <v>252</v>
      </c>
      <c r="CIB21" s="68">
        <f t="shared" si="790"/>
        <v>42</v>
      </c>
      <c r="CIC21" s="48"/>
      <c r="CID21" s="49">
        <v>2664</v>
      </c>
      <c r="CIE21" s="49"/>
      <c r="CIF21" s="49"/>
      <c r="CIG21" s="49"/>
      <c r="CIH21" s="49"/>
      <c r="CII21" s="67">
        <f t="shared" si="791"/>
        <v>2664</v>
      </c>
      <c r="CIJ21" s="68">
        <f t="shared" si="792"/>
        <v>444</v>
      </c>
      <c r="CIK21" s="63">
        <v>2754</v>
      </c>
      <c r="CIL21" s="64">
        <v>620</v>
      </c>
      <c r="CIM21" s="64"/>
      <c r="CIN21" s="64"/>
      <c r="CIO21" s="64">
        <v>145</v>
      </c>
      <c r="CIP21" s="64"/>
      <c r="CIQ21" s="67">
        <f t="shared" si="793"/>
        <v>3519</v>
      </c>
      <c r="CIR21" s="68">
        <f t="shared" si="794"/>
        <v>586.5</v>
      </c>
      <c r="CIS21" s="63"/>
      <c r="CIT21" s="64"/>
      <c r="CIU21" s="64"/>
      <c r="CIV21" s="64"/>
      <c r="CIW21" s="64"/>
      <c r="CIX21" s="64"/>
      <c r="CIY21" s="67">
        <f t="shared" si="795"/>
        <v>0</v>
      </c>
      <c r="CIZ21" s="68">
        <f t="shared" si="796"/>
        <v>0</v>
      </c>
      <c r="CJA21" s="63"/>
      <c r="CJB21" s="64"/>
      <c r="CJC21" s="64">
        <v>147</v>
      </c>
      <c r="CJD21" s="64"/>
      <c r="CJE21" s="64"/>
      <c r="CJF21" s="64">
        <v>1673</v>
      </c>
      <c r="CJG21" s="67">
        <f t="shared" si="797"/>
        <v>1820</v>
      </c>
      <c r="CJH21" s="68">
        <f t="shared" si="798"/>
        <v>303.33333333333331</v>
      </c>
      <c r="CJI21" s="63"/>
      <c r="CJJ21" s="64"/>
      <c r="CJK21" s="64"/>
      <c r="CJL21" s="64"/>
      <c r="CJM21" s="64"/>
      <c r="CJN21" s="64"/>
      <c r="CJO21" s="67">
        <f t="shared" si="799"/>
        <v>0</v>
      </c>
      <c r="CJP21" s="68">
        <f t="shared" si="800"/>
        <v>0</v>
      </c>
      <c r="CJQ21" s="63">
        <v>3416</v>
      </c>
      <c r="CJR21" s="64"/>
      <c r="CJS21" s="64"/>
      <c r="CJT21" s="64"/>
      <c r="CJU21" s="64"/>
      <c r="CJV21" s="64">
        <v>8</v>
      </c>
      <c r="CJW21" s="67">
        <f t="shared" si="801"/>
        <v>3424</v>
      </c>
      <c r="CJX21" s="68">
        <f t="shared" si="802"/>
        <v>570.66666666666663</v>
      </c>
      <c r="CJY21" s="63">
        <v>2035</v>
      </c>
      <c r="CJZ21" s="64"/>
      <c r="CKA21" s="64"/>
      <c r="CKB21" s="64"/>
      <c r="CKC21" s="64"/>
      <c r="CKD21" s="64">
        <v>141</v>
      </c>
      <c r="CKE21" s="67">
        <f t="shared" si="803"/>
        <v>2176</v>
      </c>
      <c r="CKF21" s="68">
        <f t="shared" si="804"/>
        <v>362.66666666666669</v>
      </c>
      <c r="CKG21" s="63">
        <v>1675</v>
      </c>
      <c r="CKH21" s="64"/>
      <c r="CKI21" s="64"/>
      <c r="CKJ21" s="64"/>
      <c r="CKK21" s="64"/>
      <c r="CKL21" s="64"/>
      <c r="CKM21" s="67">
        <f t="shared" si="805"/>
        <v>1675</v>
      </c>
      <c r="CKN21" s="68">
        <f t="shared" si="806"/>
        <v>279.16666666666669</v>
      </c>
      <c r="CKO21" s="63"/>
      <c r="CKP21" s="64">
        <v>1080</v>
      </c>
      <c r="CKQ21" s="64">
        <v>927</v>
      </c>
      <c r="CKR21" s="64"/>
      <c r="CKS21" s="64"/>
      <c r="CKT21" s="64">
        <v>979</v>
      </c>
      <c r="CKU21" s="67">
        <f t="shared" si="807"/>
        <v>2986</v>
      </c>
      <c r="CKV21" s="68">
        <f t="shared" si="808"/>
        <v>497.66666666666669</v>
      </c>
      <c r="CKW21" s="63"/>
      <c r="CKX21" s="64">
        <v>43</v>
      </c>
      <c r="CKY21" s="64"/>
      <c r="CKZ21" s="64"/>
      <c r="CLA21" s="64"/>
      <c r="CLB21" s="64"/>
      <c r="CLC21" s="67">
        <f t="shared" si="809"/>
        <v>43</v>
      </c>
      <c r="CLD21" s="68">
        <f t="shared" si="810"/>
        <v>7.166666666666667</v>
      </c>
      <c r="CLE21" s="63">
        <v>2615</v>
      </c>
      <c r="CLF21" s="64">
        <v>2</v>
      </c>
      <c r="CLG21" s="64">
        <v>59</v>
      </c>
      <c r="CLH21" s="64"/>
      <c r="CLI21" s="64"/>
      <c r="CLJ21" s="64"/>
      <c r="CLK21" s="67">
        <f t="shared" si="811"/>
        <v>2676</v>
      </c>
      <c r="CLL21" s="68">
        <f t="shared" si="812"/>
        <v>446</v>
      </c>
      <c r="CLM21" s="63"/>
      <c r="CLN21" s="64"/>
      <c r="CLO21" s="64"/>
      <c r="CLP21" s="64">
        <v>805</v>
      </c>
      <c r="CLQ21" s="64"/>
      <c r="CLR21" s="64">
        <v>791</v>
      </c>
      <c r="CLS21" s="67">
        <f t="shared" si="813"/>
        <v>1596</v>
      </c>
      <c r="CLT21" s="184">
        <f t="shared" si="814"/>
        <v>266</v>
      </c>
      <c r="CLU21" s="244"/>
      <c r="CLV21" s="64"/>
      <c r="CLW21" s="64"/>
      <c r="CLX21" s="64">
        <v>2059</v>
      </c>
      <c r="CLY21" s="64"/>
      <c r="CLZ21" s="211"/>
      <c r="CMA21" s="265">
        <f t="shared" si="815"/>
        <v>2059</v>
      </c>
      <c r="CMB21" s="68">
        <f t="shared" si="816"/>
        <v>343.16666666666669</v>
      </c>
      <c r="CMC21" s="63"/>
      <c r="CMD21" s="64"/>
      <c r="CME21" s="64">
        <v>2555</v>
      </c>
      <c r="CMF21" s="64"/>
      <c r="CMG21" s="64"/>
      <c r="CMH21" s="64">
        <v>3</v>
      </c>
      <c r="CMI21" s="67">
        <f t="shared" si="817"/>
        <v>2558</v>
      </c>
      <c r="CMJ21" s="68">
        <f t="shared" si="818"/>
        <v>426.33333333333331</v>
      </c>
      <c r="CMK21" s="63"/>
      <c r="CML21" s="64">
        <v>3132</v>
      </c>
      <c r="CMM21" s="64"/>
      <c r="CMN21" s="64"/>
      <c r="CMO21" s="64"/>
      <c r="CMP21" s="64"/>
      <c r="CMQ21" s="67">
        <f t="shared" si="819"/>
        <v>3132</v>
      </c>
      <c r="CMR21" s="68">
        <f t="shared" si="820"/>
        <v>522</v>
      </c>
      <c r="CMS21" s="63"/>
      <c r="CMT21" s="64"/>
      <c r="CMU21" s="64">
        <v>845</v>
      </c>
      <c r="CMV21" s="64"/>
      <c r="CMW21" s="64"/>
      <c r="CMX21" s="64"/>
      <c r="CMY21" s="67">
        <f t="shared" si="821"/>
        <v>845</v>
      </c>
      <c r="CMZ21" s="68">
        <f t="shared" si="822"/>
        <v>140.83333333333334</v>
      </c>
      <c r="CNA21" s="63">
        <v>1008</v>
      </c>
      <c r="CNB21" s="64"/>
      <c r="CNC21" s="64"/>
      <c r="CND21" s="64">
        <v>3378</v>
      </c>
      <c r="CNE21" s="64">
        <v>271</v>
      </c>
      <c r="CNF21" s="64"/>
      <c r="CNG21" s="67">
        <f t="shared" si="823"/>
        <v>4657</v>
      </c>
      <c r="CNH21" s="68">
        <f t="shared" si="824"/>
        <v>776.16666666666663</v>
      </c>
      <c r="CNI21" s="63"/>
      <c r="CNJ21" s="64"/>
      <c r="CNK21" s="64">
        <v>2721</v>
      </c>
      <c r="CNL21" s="64"/>
      <c r="CNM21" s="64"/>
      <c r="CNN21" s="64"/>
      <c r="CNO21" s="67">
        <f t="shared" si="825"/>
        <v>2721</v>
      </c>
      <c r="CNP21" s="68">
        <f t="shared" si="826"/>
        <v>453.5</v>
      </c>
      <c r="CNQ21" s="63"/>
      <c r="CNR21" s="64"/>
      <c r="CNS21" s="64">
        <v>1855</v>
      </c>
      <c r="CNT21" s="64">
        <v>317</v>
      </c>
      <c r="CNU21" s="64">
        <v>3</v>
      </c>
      <c r="CNV21" s="68">
        <v>857</v>
      </c>
      <c r="CNW21" s="265">
        <f t="shared" si="827"/>
        <v>3032</v>
      </c>
      <c r="CNX21" s="68">
        <f t="shared" si="828"/>
        <v>505.33333333333331</v>
      </c>
      <c r="CNY21" s="63"/>
      <c r="CNZ21" s="64"/>
      <c r="COA21" s="64"/>
      <c r="COB21" s="64">
        <v>2385</v>
      </c>
      <c r="COC21" s="64">
        <v>329</v>
      </c>
      <c r="COD21" s="64"/>
      <c r="COE21" s="67">
        <f t="shared" si="829"/>
        <v>2714</v>
      </c>
      <c r="COF21" s="68">
        <f t="shared" si="830"/>
        <v>452.33333333333331</v>
      </c>
      <c r="COG21" s="63"/>
      <c r="COH21" s="64"/>
      <c r="COI21" s="64">
        <v>1959</v>
      </c>
      <c r="COJ21" s="64"/>
      <c r="COK21" s="64"/>
      <c r="COL21" s="64">
        <v>1217</v>
      </c>
      <c r="COM21" s="67">
        <f t="shared" si="831"/>
        <v>3176</v>
      </c>
      <c r="CON21" s="68">
        <f t="shared" si="832"/>
        <v>529.33333333333337</v>
      </c>
      <c r="COO21" s="63"/>
      <c r="COP21" s="64"/>
      <c r="COQ21" s="64"/>
      <c r="COR21" s="64">
        <v>3356</v>
      </c>
      <c r="COS21" s="64"/>
      <c r="COT21" s="64"/>
      <c r="COU21" s="67">
        <f t="shared" si="833"/>
        <v>3356</v>
      </c>
      <c r="COV21" s="68">
        <f t="shared" si="834"/>
        <v>559.33333333333337</v>
      </c>
      <c r="COW21" s="63"/>
      <c r="COX21" s="64"/>
      <c r="COY21" s="64"/>
      <c r="COZ21" s="64">
        <v>1778</v>
      </c>
      <c r="CPA21" s="64">
        <v>5</v>
      </c>
      <c r="CPB21" s="64"/>
      <c r="CPC21" s="67">
        <f t="shared" si="835"/>
        <v>1783</v>
      </c>
      <c r="CPD21" s="68">
        <f t="shared" si="836"/>
        <v>297.16666666666669</v>
      </c>
      <c r="CPE21" s="63">
        <v>266</v>
      </c>
      <c r="CPF21" s="64"/>
      <c r="CPG21" s="64">
        <v>2554</v>
      </c>
      <c r="CPH21" s="64"/>
      <c r="CPI21" s="64"/>
      <c r="CPJ21" s="64"/>
      <c r="CPK21" s="67">
        <f t="shared" si="837"/>
        <v>2820</v>
      </c>
      <c r="CPL21" s="68">
        <f t="shared" si="838"/>
        <v>470</v>
      </c>
      <c r="CPM21" s="48"/>
      <c r="CPN21" s="49"/>
      <c r="CPO21" s="49"/>
      <c r="CPP21" s="49">
        <v>1690</v>
      </c>
      <c r="CPQ21" s="49"/>
      <c r="CPR21" s="49">
        <v>0</v>
      </c>
      <c r="CPS21" s="67">
        <f t="shared" si="839"/>
        <v>1690</v>
      </c>
      <c r="CPT21" s="68">
        <f t="shared" si="840"/>
        <v>281.66666666666669</v>
      </c>
      <c r="CPU21" s="48">
        <v>3950</v>
      </c>
      <c r="CPV21" s="49">
        <v>0</v>
      </c>
      <c r="CPW21" s="49">
        <v>0</v>
      </c>
      <c r="CPX21" s="49">
        <v>0</v>
      </c>
      <c r="CPY21" s="49">
        <v>0</v>
      </c>
      <c r="CPZ21" s="49">
        <v>2053</v>
      </c>
      <c r="CQA21" s="67">
        <f t="shared" si="841"/>
        <v>6003</v>
      </c>
      <c r="CQB21" s="68">
        <f t="shared" si="842"/>
        <v>1000.5</v>
      </c>
      <c r="CQC21" s="63">
        <v>638</v>
      </c>
      <c r="CQD21" s="64">
        <v>0</v>
      </c>
      <c r="CQE21" s="64">
        <v>0</v>
      </c>
      <c r="CQF21" s="64">
        <v>0</v>
      </c>
      <c r="CQG21" s="64">
        <v>0</v>
      </c>
      <c r="CQH21" s="64">
        <v>0</v>
      </c>
      <c r="CQI21" s="67">
        <f t="shared" si="843"/>
        <v>638</v>
      </c>
      <c r="CQJ21" s="68">
        <f t="shared" si="844"/>
        <v>106.33333333333333</v>
      </c>
      <c r="CQK21" s="63">
        <v>0</v>
      </c>
      <c r="CQL21" s="64">
        <v>4</v>
      </c>
      <c r="CQM21" s="64">
        <v>2064</v>
      </c>
      <c r="CQN21" s="64">
        <v>0</v>
      </c>
      <c r="CQO21" s="64"/>
      <c r="CQP21" s="64">
        <v>0</v>
      </c>
      <c r="CQQ21" s="67">
        <f t="shared" si="845"/>
        <v>2068</v>
      </c>
      <c r="CQR21" s="68">
        <f t="shared" si="846"/>
        <v>344.66666666666669</v>
      </c>
      <c r="CQS21" s="48">
        <v>3784</v>
      </c>
      <c r="CQT21" s="49">
        <v>0</v>
      </c>
      <c r="CQU21" s="49">
        <v>0</v>
      </c>
      <c r="CQV21" s="49">
        <v>0</v>
      </c>
      <c r="CQW21" s="49">
        <f>SUMIF(SUMPK!$B:$B,$B:$B,SUMPK!$O:$O)</f>
        <v>108</v>
      </c>
      <c r="CQX21" s="49">
        <v>0</v>
      </c>
      <c r="CQY21" s="67">
        <f t="shared" si="847"/>
        <v>3892</v>
      </c>
      <c r="CQZ21" s="68">
        <f t="shared" si="848"/>
        <v>648.66666666666663</v>
      </c>
      <c r="CRA21" s="82">
        <v>2031</v>
      </c>
      <c r="CRB21" s="83">
        <v>0</v>
      </c>
      <c r="CRC21" s="83">
        <v>0</v>
      </c>
      <c r="CRD21" s="83">
        <v>0</v>
      </c>
      <c r="CRE21" s="83">
        <v>0</v>
      </c>
      <c r="CRF21" s="83">
        <v>2380</v>
      </c>
      <c r="CRG21" s="67">
        <f t="shared" si="849"/>
        <v>4411</v>
      </c>
      <c r="CRH21" s="68">
        <f t="shared" si="850"/>
        <v>735.16666666666663</v>
      </c>
      <c r="CRI21" s="63">
        <v>0</v>
      </c>
      <c r="CRJ21" s="64">
        <v>0</v>
      </c>
      <c r="CRK21" s="64">
        <v>0</v>
      </c>
      <c r="CRL21" s="64">
        <v>0</v>
      </c>
      <c r="CRM21" s="64">
        <v>0</v>
      </c>
      <c r="CRN21" s="64">
        <v>0</v>
      </c>
      <c r="CRO21" s="67">
        <f t="shared" si="851"/>
        <v>0</v>
      </c>
      <c r="CRP21" s="68">
        <f t="shared" si="852"/>
        <v>0</v>
      </c>
      <c r="CRQ21" s="63">
        <v>2560</v>
      </c>
      <c r="CRR21" s="64">
        <v>0</v>
      </c>
      <c r="CRS21" s="64">
        <v>0</v>
      </c>
      <c r="CRT21" s="64">
        <v>0</v>
      </c>
      <c r="CRU21" s="64">
        <v>0</v>
      </c>
      <c r="CRV21" s="64">
        <v>2391</v>
      </c>
      <c r="CRW21" s="67">
        <f t="shared" si="853"/>
        <v>4951</v>
      </c>
      <c r="CRX21" s="68">
        <f t="shared" si="854"/>
        <v>825.16666666666663</v>
      </c>
      <c r="CRY21" s="63">
        <v>0</v>
      </c>
      <c r="CRZ21" s="64">
        <v>2639</v>
      </c>
      <c r="CSA21" s="64">
        <v>0</v>
      </c>
      <c r="CSB21" s="64">
        <v>0</v>
      </c>
      <c r="CSC21" s="64">
        <v>0</v>
      </c>
      <c r="CSD21" s="64">
        <v>0</v>
      </c>
      <c r="CSE21" s="67">
        <f t="shared" si="1250"/>
        <v>2639</v>
      </c>
      <c r="CSF21" s="68">
        <f t="shared" si="1251"/>
        <v>439.83333333333331</v>
      </c>
      <c r="CSG21" s="63">
        <v>0</v>
      </c>
      <c r="CSH21" s="64">
        <v>0</v>
      </c>
      <c r="CSI21" s="64">
        <v>3361</v>
      </c>
      <c r="CSJ21" s="64">
        <v>0</v>
      </c>
      <c r="CSK21" s="64">
        <v>0</v>
      </c>
      <c r="CSL21" s="64">
        <v>0</v>
      </c>
      <c r="CSM21" s="67">
        <f t="shared" si="857"/>
        <v>3361</v>
      </c>
      <c r="CSN21" s="68">
        <f t="shared" si="858"/>
        <v>560.16666666666663</v>
      </c>
      <c r="CSO21" s="63">
        <v>0</v>
      </c>
      <c r="CSP21" s="64">
        <v>0</v>
      </c>
      <c r="CSQ21" s="64">
        <v>4226</v>
      </c>
      <c r="CSR21" s="64">
        <v>0</v>
      </c>
      <c r="CSS21" s="64">
        <v>0</v>
      </c>
      <c r="CST21" s="64">
        <v>0</v>
      </c>
      <c r="CSU21" s="67">
        <f t="shared" si="859"/>
        <v>4226</v>
      </c>
      <c r="CSV21" s="68">
        <f t="shared" si="860"/>
        <v>704.33333333333337</v>
      </c>
      <c r="CSW21" s="63">
        <v>0</v>
      </c>
      <c r="CSX21" s="64">
        <v>0</v>
      </c>
      <c r="CSY21" s="64">
        <v>543</v>
      </c>
      <c r="CSZ21" s="64">
        <v>1280</v>
      </c>
      <c r="CTA21" s="64">
        <v>0</v>
      </c>
      <c r="CTB21" s="64">
        <v>0</v>
      </c>
      <c r="CTC21" s="64">
        <f t="shared" si="861"/>
        <v>1823</v>
      </c>
      <c r="CTD21" s="68">
        <f t="shared" si="862"/>
        <v>303.83333333333331</v>
      </c>
      <c r="CTE21" s="63">
        <v>0</v>
      </c>
      <c r="CTF21" s="64">
        <v>1</v>
      </c>
      <c r="CTG21" s="64">
        <v>847</v>
      </c>
      <c r="CTH21" s="64">
        <v>0</v>
      </c>
      <c r="CTI21" s="64">
        <v>2568</v>
      </c>
      <c r="CTJ21" s="64">
        <v>0</v>
      </c>
      <c r="CTK21" s="64">
        <f t="shared" si="863"/>
        <v>3416</v>
      </c>
      <c r="CTL21" s="68">
        <f t="shared" si="864"/>
        <v>569.33333333333337</v>
      </c>
      <c r="CTM21" s="63">
        <v>0</v>
      </c>
      <c r="CTN21" s="64">
        <v>0</v>
      </c>
      <c r="CTO21" s="64">
        <v>0</v>
      </c>
      <c r="CTP21" s="64">
        <v>2545</v>
      </c>
      <c r="CTQ21" s="64">
        <v>0</v>
      </c>
      <c r="CTR21" s="64">
        <v>0</v>
      </c>
      <c r="CTS21" s="64">
        <f t="shared" si="865"/>
        <v>2545</v>
      </c>
      <c r="CTT21" s="68">
        <f t="shared" si="866"/>
        <v>424.16666666666669</v>
      </c>
      <c r="CTU21" s="63">
        <v>0</v>
      </c>
      <c r="CTV21" s="64">
        <v>0</v>
      </c>
      <c r="CTW21" s="64">
        <v>0</v>
      </c>
      <c r="CTX21" s="64">
        <v>0</v>
      </c>
      <c r="CTY21" s="64">
        <v>2049</v>
      </c>
      <c r="CTZ21" s="64">
        <v>0</v>
      </c>
      <c r="CUA21" s="64">
        <f t="shared" si="867"/>
        <v>2049</v>
      </c>
      <c r="CUB21" s="68">
        <f t="shared" si="868"/>
        <v>341.5</v>
      </c>
      <c r="CUC21" s="63">
        <v>0</v>
      </c>
      <c r="CUD21" s="64">
        <v>0</v>
      </c>
      <c r="CUE21" s="64">
        <v>0</v>
      </c>
      <c r="CUF21" s="64">
        <v>0</v>
      </c>
      <c r="CUG21" s="64">
        <v>0</v>
      </c>
      <c r="CUH21" s="64">
        <v>0</v>
      </c>
      <c r="CUI21" s="64">
        <f t="shared" si="869"/>
        <v>0</v>
      </c>
      <c r="CUJ21" s="68">
        <f t="shared" si="870"/>
        <v>0</v>
      </c>
      <c r="CUK21" s="48">
        <v>3078</v>
      </c>
      <c r="CUL21" s="49">
        <v>1317</v>
      </c>
      <c r="CUM21" s="49">
        <v>0</v>
      </c>
      <c r="CUN21" s="49">
        <v>0</v>
      </c>
      <c r="CUO21" s="49">
        <v>0</v>
      </c>
      <c r="CUP21" s="49">
        <v>488</v>
      </c>
      <c r="CUQ21" s="64">
        <f t="shared" si="871"/>
        <v>4883</v>
      </c>
      <c r="CUR21" s="68">
        <f t="shared" si="872"/>
        <v>813.83333333333337</v>
      </c>
      <c r="CUS21" s="63">
        <v>0</v>
      </c>
      <c r="CUT21" s="64">
        <v>1342</v>
      </c>
      <c r="CUU21" s="64">
        <v>348</v>
      </c>
      <c r="CUV21" s="64">
        <v>0</v>
      </c>
      <c r="CUW21" s="64">
        <v>0</v>
      </c>
      <c r="CUX21" s="64">
        <v>0</v>
      </c>
      <c r="CUY21" s="64">
        <f t="shared" si="873"/>
        <v>1690</v>
      </c>
      <c r="CUZ21" s="68">
        <f t="shared" si="874"/>
        <v>281.66666666666669</v>
      </c>
      <c r="CVA21" s="48">
        <v>0</v>
      </c>
      <c r="CVB21" s="49">
        <v>0</v>
      </c>
      <c r="CVC21" s="49">
        <v>2191</v>
      </c>
      <c r="CVD21" s="49">
        <v>0</v>
      </c>
      <c r="CVE21" s="49">
        <v>0</v>
      </c>
      <c r="CVF21" s="49">
        <v>0</v>
      </c>
      <c r="CVG21" s="64">
        <f t="shared" si="875"/>
        <v>2191</v>
      </c>
      <c r="CVH21" s="68">
        <f t="shared" si="876"/>
        <v>365.16666666666669</v>
      </c>
      <c r="CVI21" s="48">
        <v>1026</v>
      </c>
      <c r="CVJ21" s="49">
        <f>SUMIF(SUMPK!$B:$B,$B:$B,SUMPK!$O:$O)</f>
        <v>108</v>
      </c>
      <c r="CVK21" s="49">
        <v>1728</v>
      </c>
      <c r="CVL21" s="49">
        <v>1637</v>
      </c>
      <c r="CVM21" s="49">
        <v>0</v>
      </c>
      <c r="CVN21" s="49">
        <v>0</v>
      </c>
      <c r="CVO21" s="64">
        <f t="shared" si="877"/>
        <v>4499</v>
      </c>
      <c r="CVP21" s="68">
        <f t="shared" si="878"/>
        <v>749.83333333333337</v>
      </c>
      <c r="CVQ21" s="48">
        <v>0</v>
      </c>
      <c r="CVR21" s="49">
        <v>0</v>
      </c>
      <c r="CVS21" s="49">
        <v>2530</v>
      </c>
      <c r="CVT21" s="49">
        <v>0</v>
      </c>
      <c r="CVU21" s="49">
        <v>0</v>
      </c>
      <c r="CVV21" s="49">
        <v>0</v>
      </c>
      <c r="CVW21" s="64">
        <f t="shared" si="879"/>
        <v>2530</v>
      </c>
      <c r="CVX21" s="68">
        <f t="shared" si="880"/>
        <v>421.66666666666669</v>
      </c>
      <c r="CVY21" s="48">
        <v>0</v>
      </c>
      <c r="CVZ21" s="49">
        <v>0</v>
      </c>
      <c r="CWA21" s="49">
        <v>0</v>
      </c>
      <c r="CWB21" s="49">
        <v>2577</v>
      </c>
      <c r="CWC21" s="49">
        <v>0</v>
      </c>
      <c r="CWD21" s="49">
        <v>0</v>
      </c>
      <c r="CWE21" s="64">
        <f t="shared" si="881"/>
        <v>2577</v>
      </c>
      <c r="CWF21" s="68">
        <f t="shared" si="882"/>
        <v>429.5</v>
      </c>
      <c r="CWG21" s="48">
        <v>0</v>
      </c>
      <c r="CWH21" s="49">
        <v>3110</v>
      </c>
      <c r="CWI21" s="49">
        <v>0</v>
      </c>
      <c r="CWJ21" s="49">
        <v>0</v>
      </c>
      <c r="CWK21" s="49">
        <v>0</v>
      </c>
      <c r="CWL21" s="49">
        <v>0</v>
      </c>
      <c r="CWM21" s="64">
        <f t="shared" si="883"/>
        <v>3110</v>
      </c>
      <c r="CWN21" s="68">
        <f t="shared" si="884"/>
        <v>518.33333333333337</v>
      </c>
      <c r="CWO21" s="54">
        <v>1473</v>
      </c>
      <c r="CWP21" s="127">
        <v>0</v>
      </c>
      <c r="CWQ21" s="127">
        <v>3344</v>
      </c>
      <c r="CWR21" s="127">
        <v>50</v>
      </c>
      <c r="CWS21" s="127">
        <v>0</v>
      </c>
      <c r="CWT21" s="127">
        <v>0</v>
      </c>
      <c r="CWU21" s="127">
        <f t="shared" si="885"/>
        <v>4867</v>
      </c>
      <c r="CWV21" s="43">
        <f t="shared" si="886"/>
        <v>811.16666666666663</v>
      </c>
      <c r="CWW21" s="48">
        <v>0</v>
      </c>
      <c r="CWX21" s="49">
        <v>3372</v>
      </c>
      <c r="CWY21" s="49">
        <v>0</v>
      </c>
      <c r="CWZ21" s="49">
        <v>0</v>
      </c>
      <c r="CXA21" s="49">
        <v>58</v>
      </c>
      <c r="CXB21" s="49">
        <v>0</v>
      </c>
      <c r="CXC21" s="127">
        <f t="shared" si="887"/>
        <v>3430</v>
      </c>
      <c r="CXD21" s="43">
        <f t="shared" si="888"/>
        <v>571.66666666666663</v>
      </c>
      <c r="CXE21" s="48">
        <v>1607</v>
      </c>
      <c r="CXF21" s="49">
        <v>0</v>
      </c>
      <c r="CXG21" s="49">
        <v>409</v>
      </c>
      <c r="CXH21" s="49">
        <v>0</v>
      </c>
      <c r="CXI21" s="49">
        <v>0</v>
      </c>
      <c r="CXJ21" s="49">
        <v>22</v>
      </c>
      <c r="CXK21" s="127">
        <f t="shared" si="889"/>
        <v>2038</v>
      </c>
      <c r="CXL21" s="43">
        <f t="shared" si="890"/>
        <v>339.66666666666669</v>
      </c>
      <c r="CXM21" s="48">
        <v>0</v>
      </c>
      <c r="CXN21" s="49">
        <v>4248</v>
      </c>
      <c r="CXO21" s="49">
        <v>0</v>
      </c>
      <c r="CXP21" s="49">
        <v>62</v>
      </c>
      <c r="CXQ21" s="49">
        <v>0</v>
      </c>
      <c r="CXR21" s="49">
        <v>0</v>
      </c>
      <c r="CXS21" s="127">
        <f t="shared" si="891"/>
        <v>4310</v>
      </c>
      <c r="CXT21" s="43">
        <f t="shared" si="892"/>
        <v>718.33333333333337</v>
      </c>
      <c r="CXU21" s="48">
        <v>2634</v>
      </c>
      <c r="CXV21" s="49">
        <v>1227</v>
      </c>
      <c r="CXW21" s="49">
        <v>388</v>
      </c>
      <c r="CXX21" s="49">
        <v>109</v>
      </c>
      <c r="CXY21" s="49">
        <v>0</v>
      </c>
      <c r="CXZ21" s="49">
        <v>0</v>
      </c>
      <c r="CYA21" s="127">
        <f t="shared" si="893"/>
        <v>4358</v>
      </c>
      <c r="CYB21" s="43">
        <f t="shared" si="894"/>
        <v>726.33333333333337</v>
      </c>
      <c r="CYC21" s="48">
        <v>3959</v>
      </c>
      <c r="CYD21" s="49">
        <v>211</v>
      </c>
      <c r="CYE21" s="49">
        <v>31</v>
      </c>
      <c r="CYF21" s="49">
        <v>0</v>
      </c>
      <c r="CYG21" s="49">
        <v>0</v>
      </c>
      <c r="CYH21" s="49">
        <v>0</v>
      </c>
      <c r="CYI21" s="127">
        <f t="shared" si="895"/>
        <v>4201</v>
      </c>
      <c r="CYJ21" s="43">
        <f t="shared" si="896"/>
        <v>700.16666666666663</v>
      </c>
      <c r="CYK21" s="48">
        <v>4402</v>
      </c>
      <c r="CYL21" s="49">
        <v>0</v>
      </c>
      <c r="CYM21" s="49">
        <v>0</v>
      </c>
      <c r="CYN21" s="49">
        <v>0</v>
      </c>
      <c r="CYO21" s="49">
        <v>0</v>
      </c>
      <c r="CYP21" s="49">
        <v>0</v>
      </c>
      <c r="CYQ21" s="127">
        <f t="shared" si="897"/>
        <v>4402</v>
      </c>
      <c r="CYR21" s="43">
        <f t="shared" si="898"/>
        <v>733.66666666666663</v>
      </c>
      <c r="CYS21" s="48">
        <v>0</v>
      </c>
      <c r="CYT21" s="49">
        <v>0</v>
      </c>
      <c r="CYU21" s="49">
        <v>2060</v>
      </c>
      <c r="CYV21" s="49">
        <v>0</v>
      </c>
      <c r="CYW21" s="49">
        <v>0</v>
      </c>
      <c r="CYX21" s="49">
        <v>3593</v>
      </c>
      <c r="CYY21" s="127">
        <f t="shared" si="899"/>
        <v>5653</v>
      </c>
      <c r="CYZ21" s="43">
        <f t="shared" si="900"/>
        <v>942.16666666666663</v>
      </c>
      <c r="CZA21" s="48">
        <v>0</v>
      </c>
      <c r="CZB21" s="49">
        <v>6</v>
      </c>
      <c r="CZC21" s="49">
        <v>0</v>
      </c>
      <c r="CZD21" s="49">
        <v>0</v>
      </c>
      <c r="CZE21" s="49">
        <v>36</v>
      </c>
      <c r="CZF21" s="49">
        <v>0</v>
      </c>
      <c r="CZG21" s="127">
        <f t="shared" si="901"/>
        <v>42</v>
      </c>
      <c r="CZH21" s="43">
        <f t="shared" si="902"/>
        <v>7</v>
      </c>
      <c r="CZI21" s="48">
        <v>0</v>
      </c>
      <c r="CZJ21" s="49">
        <v>898</v>
      </c>
      <c r="CZK21" s="49">
        <v>3343</v>
      </c>
      <c r="CZL21" s="49">
        <v>0</v>
      </c>
      <c r="CZM21" s="49">
        <v>0</v>
      </c>
      <c r="CZN21" s="49">
        <v>0</v>
      </c>
      <c r="CZO21" s="127">
        <f t="shared" si="903"/>
        <v>4241</v>
      </c>
      <c r="CZP21" s="43">
        <f t="shared" si="904"/>
        <v>706.83333333333337</v>
      </c>
      <c r="CZQ21" s="63">
        <v>0</v>
      </c>
      <c r="CZR21" s="64">
        <v>3421</v>
      </c>
      <c r="CZS21" s="64">
        <v>0</v>
      </c>
      <c r="CZT21" s="64">
        <v>0</v>
      </c>
      <c r="CZU21" s="64">
        <v>0</v>
      </c>
      <c r="CZV21" s="64">
        <v>0</v>
      </c>
      <c r="CZW21" s="127">
        <f t="shared" si="905"/>
        <v>3421</v>
      </c>
      <c r="CZX21" s="43">
        <f t="shared" si="906"/>
        <v>570.16666666666663</v>
      </c>
      <c r="CZY21" s="48">
        <v>28</v>
      </c>
      <c r="CZZ21" s="49">
        <v>0</v>
      </c>
      <c r="DAA21" s="49">
        <v>3563</v>
      </c>
      <c r="DAB21" s="49">
        <v>0</v>
      </c>
      <c r="DAC21" s="49">
        <v>0</v>
      </c>
      <c r="DAD21" s="49">
        <v>0</v>
      </c>
      <c r="DAE21" s="127">
        <f t="shared" si="907"/>
        <v>3591</v>
      </c>
      <c r="DAF21" s="43">
        <f t="shared" si="908"/>
        <v>598.5</v>
      </c>
      <c r="DAG21" s="48">
        <v>0</v>
      </c>
      <c r="DAH21" s="49">
        <v>0</v>
      </c>
      <c r="DAI21" s="49">
        <v>0</v>
      </c>
      <c r="DAJ21" s="49">
        <v>3628</v>
      </c>
      <c r="DAK21" s="49">
        <v>0</v>
      </c>
      <c r="DAL21" s="49">
        <v>0</v>
      </c>
      <c r="DAM21" s="127">
        <f t="shared" si="909"/>
        <v>3628</v>
      </c>
      <c r="DAN21" s="43">
        <f t="shared" si="910"/>
        <v>604.66666666666663</v>
      </c>
      <c r="DAO21" s="63">
        <v>0</v>
      </c>
      <c r="DAP21" s="64">
        <v>0</v>
      </c>
      <c r="DAQ21" s="64">
        <v>0</v>
      </c>
      <c r="DAR21" s="64">
        <v>3526</v>
      </c>
      <c r="DAS21" s="64">
        <v>0</v>
      </c>
      <c r="DAT21" s="64">
        <v>0</v>
      </c>
      <c r="DAU21" s="64">
        <f t="shared" si="911"/>
        <v>3526</v>
      </c>
      <c r="DAV21" s="68">
        <f t="shared" si="912"/>
        <v>587.66666666666663</v>
      </c>
      <c r="DAW21" s="48">
        <v>0</v>
      </c>
      <c r="DAX21" s="49">
        <v>0</v>
      </c>
      <c r="DAY21" s="49">
        <v>0</v>
      </c>
      <c r="DAZ21" s="49">
        <v>0</v>
      </c>
      <c r="DBA21" s="49">
        <v>2555</v>
      </c>
      <c r="DBB21" s="49">
        <v>0</v>
      </c>
      <c r="DBC21" s="64">
        <f t="shared" si="913"/>
        <v>2555</v>
      </c>
      <c r="DBD21" s="68">
        <f t="shared" si="914"/>
        <v>425.83333333333331</v>
      </c>
      <c r="DBE21" s="63">
        <v>0</v>
      </c>
      <c r="DBF21" s="64">
        <v>0</v>
      </c>
      <c r="DBG21" s="64">
        <v>1404</v>
      </c>
      <c r="DBH21" s="64">
        <v>328</v>
      </c>
      <c r="DBI21" s="64">
        <v>0</v>
      </c>
      <c r="DBJ21" s="64">
        <v>810</v>
      </c>
      <c r="DBK21" s="64">
        <f t="shared" si="915"/>
        <v>2542</v>
      </c>
      <c r="DBL21" s="68">
        <f t="shared" si="916"/>
        <v>423.66666666666669</v>
      </c>
      <c r="DBM21" s="48">
        <v>2615</v>
      </c>
      <c r="DBN21" s="49">
        <v>0</v>
      </c>
      <c r="DBO21" s="49">
        <v>0</v>
      </c>
      <c r="DBP21" s="49">
        <v>0</v>
      </c>
      <c r="DBQ21" s="49">
        <v>0</v>
      </c>
      <c r="DBR21" s="49">
        <v>1100</v>
      </c>
      <c r="DBS21" s="64">
        <f t="shared" si="917"/>
        <v>3715</v>
      </c>
      <c r="DBT21" s="68">
        <f t="shared" si="918"/>
        <v>619.16666666666663</v>
      </c>
      <c r="DBU21" s="48">
        <v>1499</v>
      </c>
      <c r="DBV21" s="49">
        <v>482</v>
      </c>
      <c r="DBW21" s="49">
        <v>0</v>
      </c>
      <c r="DBX21" s="49">
        <v>0</v>
      </c>
      <c r="DBY21" s="49">
        <v>0</v>
      </c>
      <c r="DBZ21" s="49">
        <v>0</v>
      </c>
      <c r="DCA21" s="64">
        <f t="shared" si="919"/>
        <v>1981</v>
      </c>
      <c r="DCB21" s="184">
        <f t="shared" si="920"/>
        <v>330.16666666666669</v>
      </c>
      <c r="DCC21" s="195">
        <v>3487</v>
      </c>
      <c r="DCD21" s="49">
        <v>0</v>
      </c>
      <c r="DCE21" s="49">
        <v>0</v>
      </c>
      <c r="DCF21" s="49">
        <v>0</v>
      </c>
      <c r="DCG21" s="49">
        <v>0</v>
      </c>
      <c r="DCH21" s="49">
        <v>0</v>
      </c>
      <c r="DCI21" s="64">
        <f t="shared" si="921"/>
        <v>3487</v>
      </c>
      <c r="DCJ21" s="211">
        <f t="shared" si="922"/>
        <v>581.16666666666663</v>
      </c>
      <c r="DCK21" s="195">
        <v>1469</v>
      </c>
      <c r="DCL21" s="49">
        <v>1952</v>
      </c>
      <c r="DCM21" s="49">
        <v>0</v>
      </c>
      <c r="DCN21" s="49">
        <v>2</v>
      </c>
      <c r="DCO21" s="49">
        <v>0</v>
      </c>
      <c r="DCP21" s="49">
        <v>132</v>
      </c>
      <c r="DCQ21" s="64">
        <f t="shared" si="923"/>
        <v>3555</v>
      </c>
      <c r="DCR21" s="211">
        <f t="shared" si="924"/>
        <v>592.5</v>
      </c>
      <c r="DCS21" s="195">
        <v>0</v>
      </c>
      <c r="DCT21" s="49">
        <v>2345</v>
      </c>
      <c r="DCU21" s="49">
        <v>69</v>
      </c>
      <c r="DCV21" s="49">
        <v>0</v>
      </c>
      <c r="DCW21" s="49">
        <v>0</v>
      </c>
      <c r="DCX21" s="49">
        <v>432</v>
      </c>
      <c r="DCY21" s="64">
        <f t="shared" si="925"/>
        <v>2846</v>
      </c>
      <c r="DCZ21" s="184">
        <f t="shared" si="926"/>
        <v>474.33333333333331</v>
      </c>
      <c r="DDA21" s="195">
        <v>223</v>
      </c>
      <c r="DDB21" s="49">
        <v>2268</v>
      </c>
      <c r="DDC21" s="49">
        <v>447</v>
      </c>
      <c r="DDD21" s="49">
        <v>0</v>
      </c>
      <c r="DDE21" s="49">
        <v>0</v>
      </c>
      <c r="DDF21" s="49">
        <v>0</v>
      </c>
      <c r="DDG21" s="64">
        <f t="shared" si="927"/>
        <v>2938</v>
      </c>
      <c r="DDH21" s="211">
        <f t="shared" si="928"/>
        <v>489.66666666666669</v>
      </c>
      <c r="DDI21" s="458">
        <v>0</v>
      </c>
      <c r="DDJ21" s="83">
        <v>2151</v>
      </c>
      <c r="DDK21" s="83">
        <v>51</v>
      </c>
      <c r="DDL21" s="83">
        <v>0</v>
      </c>
      <c r="DDM21" s="83">
        <v>790</v>
      </c>
      <c r="DDN21" s="83">
        <v>376</v>
      </c>
      <c r="DDO21" s="64">
        <f t="shared" si="929"/>
        <v>3368</v>
      </c>
      <c r="DDP21" s="184">
        <f t="shared" si="930"/>
        <v>561.33333333333337</v>
      </c>
      <c r="DDQ21" s="195">
        <v>0</v>
      </c>
      <c r="DDR21" s="49">
        <v>1718</v>
      </c>
      <c r="DDS21" s="49">
        <v>971</v>
      </c>
      <c r="DDT21" s="49">
        <v>76</v>
      </c>
      <c r="DDU21" s="49">
        <v>0</v>
      </c>
      <c r="DDV21" s="49">
        <v>0</v>
      </c>
      <c r="DDW21" s="64">
        <f t="shared" si="931"/>
        <v>2765</v>
      </c>
      <c r="DDX21" s="211">
        <f t="shared" si="932"/>
        <v>460.83333333333331</v>
      </c>
      <c r="DDY21" s="464">
        <v>1354</v>
      </c>
      <c r="DDZ21" s="127">
        <v>0</v>
      </c>
      <c r="DEA21" s="127">
        <v>2575</v>
      </c>
      <c r="DEB21" s="127">
        <v>843</v>
      </c>
      <c r="DEC21" s="127">
        <v>6</v>
      </c>
      <c r="DED21" s="127">
        <v>0</v>
      </c>
      <c r="DEE21" s="127">
        <f t="shared" si="933"/>
        <v>4778</v>
      </c>
      <c r="DEF21" s="214">
        <f t="shared" si="934"/>
        <v>796.33333333333337</v>
      </c>
      <c r="DEG21" s="195">
        <v>0</v>
      </c>
      <c r="DEH21" s="49">
        <v>0</v>
      </c>
      <c r="DEI21" s="49">
        <v>0</v>
      </c>
      <c r="DEJ21" s="49">
        <v>0</v>
      </c>
      <c r="DEK21" s="49">
        <v>1184</v>
      </c>
      <c r="DEL21" s="49">
        <v>2183</v>
      </c>
      <c r="DEM21" s="127">
        <f t="shared" si="935"/>
        <v>3367</v>
      </c>
      <c r="DEN21" s="101">
        <f t="shared" si="936"/>
        <v>561.16666666666663</v>
      </c>
      <c r="DEO21" s="195">
        <v>376</v>
      </c>
      <c r="DEP21" s="49">
        <v>0</v>
      </c>
      <c r="DEQ21" s="49">
        <v>0</v>
      </c>
      <c r="DER21" s="49">
        <v>0</v>
      </c>
      <c r="DES21" s="49">
        <v>154</v>
      </c>
      <c r="DET21" s="49">
        <v>3744</v>
      </c>
      <c r="DEU21" s="127">
        <f t="shared" si="937"/>
        <v>4274</v>
      </c>
      <c r="DEV21" s="101">
        <f t="shared" si="938"/>
        <v>712.33333333333337</v>
      </c>
      <c r="DEW21" s="48">
        <v>0</v>
      </c>
      <c r="DEX21" s="49">
        <v>0</v>
      </c>
      <c r="DEY21" s="49">
        <v>0</v>
      </c>
      <c r="DEZ21" s="49">
        <v>0</v>
      </c>
      <c r="DFA21" s="49">
        <v>0</v>
      </c>
      <c r="DFB21" s="49">
        <v>0</v>
      </c>
      <c r="DFC21" s="127">
        <f t="shared" si="939"/>
        <v>0</v>
      </c>
      <c r="DFD21" s="43">
        <f t="shared" si="940"/>
        <v>0</v>
      </c>
      <c r="DFE21" s="63">
        <v>0</v>
      </c>
      <c r="DFF21" s="64">
        <v>1708</v>
      </c>
      <c r="DFG21" s="64">
        <v>1548</v>
      </c>
      <c r="DFH21" s="64">
        <v>0</v>
      </c>
      <c r="DFI21" s="64">
        <v>0</v>
      </c>
      <c r="DFJ21" s="64">
        <v>2503</v>
      </c>
      <c r="DFK21" s="127">
        <f t="shared" si="941"/>
        <v>5759</v>
      </c>
      <c r="DFL21" s="43">
        <f t="shared" si="942"/>
        <v>959.83333333333337</v>
      </c>
      <c r="DFM21" s="48">
        <v>0</v>
      </c>
      <c r="DFN21" s="49">
        <v>0</v>
      </c>
      <c r="DFO21" s="49">
        <v>0</v>
      </c>
      <c r="DFP21" s="49">
        <v>0</v>
      </c>
      <c r="DFQ21" s="49">
        <v>1531</v>
      </c>
      <c r="DFR21" s="49">
        <v>0</v>
      </c>
      <c r="DFS21" s="127">
        <f t="shared" si="943"/>
        <v>1531</v>
      </c>
      <c r="DFT21" s="43">
        <f t="shared" si="944"/>
        <v>255.16666666666666</v>
      </c>
      <c r="DFU21" s="48">
        <v>0</v>
      </c>
      <c r="DFV21" s="49">
        <v>3813</v>
      </c>
      <c r="DFW21" s="49">
        <v>0</v>
      </c>
      <c r="DFX21" s="49">
        <v>0</v>
      </c>
      <c r="DFY21" s="49">
        <v>0</v>
      </c>
      <c r="DFZ21" s="49">
        <v>0</v>
      </c>
      <c r="DGA21" s="127">
        <f t="shared" si="945"/>
        <v>3813</v>
      </c>
      <c r="DGB21" s="43">
        <f t="shared" si="946"/>
        <v>635.5</v>
      </c>
      <c r="DGC21" s="63">
        <v>0</v>
      </c>
      <c r="DGD21" s="64">
        <v>0</v>
      </c>
      <c r="DGE21" s="64">
        <v>3381</v>
      </c>
      <c r="DGF21" s="64">
        <v>0</v>
      </c>
      <c r="DGG21" s="64">
        <v>0</v>
      </c>
      <c r="DGH21" s="64">
        <v>91</v>
      </c>
      <c r="DGI21" s="64">
        <f t="shared" si="947"/>
        <v>3472</v>
      </c>
      <c r="DGJ21" s="68">
        <f t="shared" si="948"/>
        <v>578.66666666666663</v>
      </c>
      <c r="DGK21" s="63">
        <v>0</v>
      </c>
      <c r="DGL21" s="64">
        <v>0</v>
      </c>
      <c r="DGM21" s="64">
        <v>0</v>
      </c>
      <c r="DGN21" s="64">
        <v>0</v>
      </c>
      <c r="DGO21" s="64">
        <v>1695</v>
      </c>
      <c r="DGP21" s="64">
        <v>0</v>
      </c>
      <c r="DGQ21" s="64">
        <f t="shared" si="949"/>
        <v>1695</v>
      </c>
      <c r="DGR21" s="68">
        <f t="shared" si="950"/>
        <v>282.5</v>
      </c>
      <c r="DGS21" s="63">
        <v>2982</v>
      </c>
      <c r="DGT21" s="64">
        <v>0</v>
      </c>
      <c r="DGU21" s="64">
        <v>0</v>
      </c>
      <c r="DGV21" s="64">
        <v>0</v>
      </c>
      <c r="DGW21" s="64">
        <v>1635</v>
      </c>
      <c r="DGX21" s="64">
        <v>0</v>
      </c>
      <c r="DGY21" s="64">
        <f t="shared" si="951"/>
        <v>4617</v>
      </c>
      <c r="DGZ21" s="68">
        <f t="shared" si="952"/>
        <v>769.5</v>
      </c>
      <c r="DHA21" s="478">
        <v>0</v>
      </c>
      <c r="DHB21" s="58">
        <v>385</v>
      </c>
      <c r="DHC21" s="58">
        <v>0</v>
      </c>
      <c r="DHD21" s="58">
        <v>1922</v>
      </c>
      <c r="DHE21" s="58">
        <v>1131</v>
      </c>
      <c r="DHF21" s="58">
        <v>0</v>
      </c>
      <c r="DHG21" s="64">
        <f t="shared" si="953"/>
        <v>3438</v>
      </c>
      <c r="DHH21" s="68">
        <f t="shared" si="954"/>
        <v>573</v>
      </c>
      <c r="DHI21" s="63">
        <v>0</v>
      </c>
      <c r="DHJ21" s="64">
        <v>0</v>
      </c>
      <c r="DHK21" s="64">
        <v>0</v>
      </c>
      <c r="DHL21" s="64">
        <v>1700</v>
      </c>
      <c r="DHM21" s="64">
        <v>0</v>
      </c>
      <c r="DHN21" s="64">
        <v>3935</v>
      </c>
      <c r="DHO21" s="64">
        <f t="shared" si="955"/>
        <v>5635</v>
      </c>
      <c r="DHP21" s="68">
        <f t="shared" si="956"/>
        <v>939.16666666666663</v>
      </c>
      <c r="DHQ21" s="63">
        <v>0</v>
      </c>
      <c r="DHR21" s="64">
        <v>0</v>
      </c>
      <c r="DHS21" s="64">
        <v>0</v>
      </c>
      <c r="DHT21" s="64">
        <v>0</v>
      </c>
      <c r="DHU21" s="64">
        <v>51</v>
      </c>
      <c r="DHV21" s="64">
        <v>0</v>
      </c>
      <c r="DHW21" s="64">
        <f t="shared" si="957"/>
        <v>51</v>
      </c>
      <c r="DHX21" s="68">
        <f t="shared" si="958"/>
        <v>8.5</v>
      </c>
      <c r="DHY21" s="63">
        <v>2602</v>
      </c>
      <c r="DHZ21" s="64">
        <v>0</v>
      </c>
      <c r="DIA21" s="64">
        <v>0</v>
      </c>
      <c r="DIB21" s="64">
        <v>0</v>
      </c>
      <c r="DIC21" s="64">
        <v>0</v>
      </c>
      <c r="DID21" s="64">
        <v>0</v>
      </c>
      <c r="DIE21" s="64">
        <f t="shared" si="959"/>
        <v>2602</v>
      </c>
      <c r="DIF21" s="68">
        <f t="shared" si="960"/>
        <v>433.66666666666669</v>
      </c>
      <c r="DIG21" s="63">
        <v>3742</v>
      </c>
      <c r="DIH21" s="64">
        <v>352</v>
      </c>
      <c r="DII21" s="64">
        <v>62</v>
      </c>
      <c r="DIJ21" s="64">
        <v>0</v>
      </c>
      <c r="DIK21" s="64">
        <v>0</v>
      </c>
      <c r="DIL21" s="64">
        <v>0</v>
      </c>
      <c r="DIM21" s="64">
        <f t="shared" si="961"/>
        <v>4156</v>
      </c>
      <c r="DIN21" s="68">
        <f t="shared" si="962"/>
        <v>692.66666666666663</v>
      </c>
      <c r="DIO21" s="63">
        <v>0</v>
      </c>
      <c r="DIP21" s="64">
        <v>3143</v>
      </c>
      <c r="DIQ21" s="64">
        <v>0</v>
      </c>
      <c r="DIR21" s="64">
        <v>0</v>
      </c>
      <c r="DIS21" s="64">
        <v>0</v>
      </c>
      <c r="DIT21" s="64">
        <v>1346</v>
      </c>
      <c r="DIU21" s="64">
        <f t="shared" si="963"/>
        <v>4489</v>
      </c>
      <c r="DIV21" s="68">
        <f t="shared" si="964"/>
        <v>748.16666666666663</v>
      </c>
      <c r="DIW21" s="63">
        <v>0</v>
      </c>
      <c r="DIX21" s="64">
        <v>2238</v>
      </c>
      <c r="DIY21" s="64">
        <v>1431</v>
      </c>
      <c r="DIZ21" s="64">
        <v>0</v>
      </c>
      <c r="DJA21" s="64">
        <v>0</v>
      </c>
      <c r="DJB21" s="64"/>
      <c r="DJC21" s="64">
        <f t="shared" si="965"/>
        <v>3669</v>
      </c>
      <c r="DJD21" s="68">
        <f t="shared" si="966"/>
        <v>611.5</v>
      </c>
      <c r="DJE21" s="63">
        <v>0</v>
      </c>
      <c r="DJF21" s="64">
        <v>0</v>
      </c>
      <c r="DJG21" s="64">
        <v>0</v>
      </c>
      <c r="DJH21" s="64">
        <v>0</v>
      </c>
      <c r="DJI21" s="64">
        <v>0</v>
      </c>
      <c r="DJJ21" s="64">
        <v>0</v>
      </c>
      <c r="DJK21" s="64">
        <f t="shared" si="967"/>
        <v>0</v>
      </c>
      <c r="DJL21" s="68">
        <f t="shared" si="968"/>
        <v>0</v>
      </c>
      <c r="DJM21" s="63">
        <v>1847</v>
      </c>
      <c r="DJN21" s="64">
        <v>330</v>
      </c>
      <c r="DJO21" s="64">
        <v>1207</v>
      </c>
      <c r="DJP21" s="64">
        <v>2025</v>
      </c>
      <c r="DJQ21" s="64">
        <v>1397</v>
      </c>
      <c r="DJR21" s="64">
        <v>0</v>
      </c>
      <c r="DJS21" s="64">
        <f t="shared" si="969"/>
        <v>6806</v>
      </c>
      <c r="DJT21" s="68">
        <f t="shared" si="970"/>
        <v>1134.3333333333333</v>
      </c>
      <c r="DJU21" s="63">
        <v>0</v>
      </c>
      <c r="DJV21" s="64">
        <v>5</v>
      </c>
      <c r="DJW21" s="64">
        <v>0</v>
      </c>
      <c r="DJX21" s="64">
        <v>12</v>
      </c>
      <c r="DJY21" s="64">
        <v>0</v>
      </c>
      <c r="DJZ21" s="64">
        <v>0</v>
      </c>
      <c r="DKA21" s="64">
        <f t="shared" si="971"/>
        <v>17</v>
      </c>
      <c r="DKB21" s="68">
        <f t="shared" si="972"/>
        <v>2.8333333333333335</v>
      </c>
      <c r="DKC21" s="54">
        <v>3411</v>
      </c>
      <c r="DKD21" s="127">
        <v>0</v>
      </c>
      <c r="DKE21" s="127">
        <v>0</v>
      </c>
      <c r="DKF21" s="127">
        <v>0</v>
      </c>
      <c r="DKG21" s="127">
        <v>0</v>
      </c>
      <c r="DKH21" s="127">
        <v>3428</v>
      </c>
      <c r="DKI21" s="64">
        <f t="shared" si="973"/>
        <v>6839</v>
      </c>
      <c r="DKJ21" s="68">
        <f t="shared" si="974"/>
        <v>1139.8333333333333</v>
      </c>
      <c r="DKK21" s="63">
        <v>0</v>
      </c>
      <c r="DKL21" s="64">
        <v>0</v>
      </c>
      <c r="DKM21" s="64">
        <v>142</v>
      </c>
      <c r="DKN21" s="64">
        <v>2</v>
      </c>
      <c r="DKO21" s="64">
        <v>0</v>
      </c>
      <c r="DKP21" s="64">
        <v>3039</v>
      </c>
      <c r="DKQ21" s="64">
        <f t="shared" si="975"/>
        <v>3183</v>
      </c>
      <c r="DKR21" s="68">
        <f t="shared" si="976"/>
        <v>530.5</v>
      </c>
      <c r="DKS21" s="48">
        <v>0</v>
      </c>
      <c r="DKT21" s="49">
        <v>0</v>
      </c>
      <c r="DKU21" s="49">
        <v>0</v>
      </c>
      <c r="DKV21" s="49">
        <v>89</v>
      </c>
      <c r="DKW21" s="49">
        <v>0</v>
      </c>
      <c r="DKX21" s="49">
        <v>4162</v>
      </c>
      <c r="DKY21" s="64">
        <f t="shared" si="977"/>
        <v>4251</v>
      </c>
      <c r="DKZ21" s="68">
        <f t="shared" si="978"/>
        <v>708.5</v>
      </c>
      <c r="DLA21" s="63">
        <v>0</v>
      </c>
      <c r="DLB21" s="64">
        <v>42</v>
      </c>
      <c r="DLC21" s="64">
        <v>0</v>
      </c>
      <c r="DLD21" s="64">
        <v>0</v>
      </c>
      <c r="DLE21" s="64">
        <v>0</v>
      </c>
      <c r="DLF21" s="64">
        <v>0</v>
      </c>
      <c r="DLG21" s="64">
        <f t="shared" si="979"/>
        <v>42</v>
      </c>
      <c r="DLH21" s="68">
        <f t="shared" si="980"/>
        <v>7</v>
      </c>
      <c r="DLI21" s="48">
        <v>3326</v>
      </c>
      <c r="DLJ21" s="49">
        <v>0</v>
      </c>
      <c r="DLK21" s="49">
        <v>0</v>
      </c>
      <c r="DLL21" s="49">
        <v>0</v>
      </c>
      <c r="DLM21" s="49">
        <v>0</v>
      </c>
      <c r="DLN21" s="49">
        <v>1854</v>
      </c>
      <c r="DLO21" s="64">
        <f t="shared" si="981"/>
        <v>5180</v>
      </c>
      <c r="DLP21" s="68">
        <f t="shared" si="982"/>
        <v>863.33333333333337</v>
      </c>
      <c r="DLQ21" s="48">
        <v>0</v>
      </c>
      <c r="DLR21" s="49">
        <v>0</v>
      </c>
      <c r="DLS21" s="49">
        <v>0</v>
      </c>
      <c r="DLT21" s="49">
        <v>0</v>
      </c>
      <c r="DLU21" s="49">
        <v>0</v>
      </c>
      <c r="DLV21" s="49">
        <v>0</v>
      </c>
      <c r="DLW21" s="64">
        <f t="shared" si="983"/>
        <v>0</v>
      </c>
      <c r="DLX21" s="68">
        <f t="shared" si="984"/>
        <v>0</v>
      </c>
      <c r="DLY21" s="63">
        <v>3388</v>
      </c>
      <c r="DLZ21" s="64">
        <v>0</v>
      </c>
      <c r="DMA21" s="64">
        <v>0</v>
      </c>
      <c r="DMB21" s="64">
        <v>0</v>
      </c>
      <c r="DMC21" s="64">
        <v>45</v>
      </c>
      <c r="DMD21" s="64">
        <v>166</v>
      </c>
      <c r="DME21" s="64">
        <f t="shared" si="985"/>
        <v>3599</v>
      </c>
      <c r="DMF21" s="68">
        <f t="shared" si="986"/>
        <v>599.83333333333337</v>
      </c>
      <c r="DMG21" s="48">
        <v>1461</v>
      </c>
      <c r="DMH21" s="49">
        <v>1063</v>
      </c>
      <c r="DMI21" s="49">
        <v>0</v>
      </c>
      <c r="DMJ21" s="49">
        <v>0</v>
      </c>
      <c r="DMK21" s="49">
        <v>0</v>
      </c>
      <c r="DML21" s="49">
        <v>0</v>
      </c>
      <c r="DMM21" s="64">
        <f t="shared" si="987"/>
        <v>2524</v>
      </c>
      <c r="DMN21" s="68">
        <f t="shared" si="988"/>
        <v>420.66666666666669</v>
      </c>
      <c r="DMO21" s="63">
        <v>145</v>
      </c>
      <c r="DMP21" s="64">
        <v>3330</v>
      </c>
      <c r="DMQ21" s="64">
        <v>0</v>
      </c>
      <c r="DMR21" s="64">
        <v>0</v>
      </c>
      <c r="DMS21" s="64">
        <v>0</v>
      </c>
      <c r="DMT21" s="64">
        <v>0</v>
      </c>
      <c r="DMU21" s="64">
        <f t="shared" si="989"/>
        <v>3475</v>
      </c>
      <c r="DMV21" s="68">
        <f t="shared" si="990"/>
        <v>579.16666666666663</v>
      </c>
      <c r="DMW21" s="63">
        <v>0</v>
      </c>
      <c r="DMX21" s="64">
        <v>0</v>
      </c>
      <c r="DMY21" s="64">
        <v>1769</v>
      </c>
      <c r="DMZ21" s="64">
        <v>929</v>
      </c>
      <c r="DNA21" s="64">
        <v>0</v>
      </c>
      <c r="DNB21" s="64">
        <v>0</v>
      </c>
      <c r="DNC21" s="64">
        <f t="shared" si="991"/>
        <v>2698</v>
      </c>
      <c r="DND21" s="68">
        <f t="shared" si="992"/>
        <v>449.66666666666669</v>
      </c>
      <c r="DNE21" s="63">
        <v>0</v>
      </c>
      <c r="DNF21" s="64">
        <v>0</v>
      </c>
      <c r="DNG21" s="64">
        <v>1593</v>
      </c>
      <c r="DNH21" s="64">
        <v>2437</v>
      </c>
      <c r="DNI21" s="64">
        <v>0</v>
      </c>
      <c r="DNJ21" s="64">
        <v>0</v>
      </c>
      <c r="DNK21" s="64">
        <f t="shared" si="993"/>
        <v>4030</v>
      </c>
      <c r="DNL21" s="68">
        <f t="shared" si="994"/>
        <v>671.66666666666663</v>
      </c>
      <c r="DNM21" s="63">
        <v>0</v>
      </c>
      <c r="DNN21" s="64">
        <v>0</v>
      </c>
      <c r="DNO21" s="64">
        <v>2485</v>
      </c>
      <c r="DNP21" s="64">
        <v>0</v>
      </c>
      <c r="DNQ21" s="64">
        <v>0</v>
      </c>
      <c r="DNR21" s="64">
        <v>0</v>
      </c>
      <c r="DNS21" s="64">
        <f t="shared" si="995"/>
        <v>2485</v>
      </c>
      <c r="DNT21" s="68">
        <f t="shared" si="996"/>
        <v>414.16666666666669</v>
      </c>
      <c r="DNU21" s="63">
        <v>0</v>
      </c>
      <c r="DNV21" s="64">
        <v>0</v>
      </c>
      <c r="DNW21" s="64">
        <v>2816</v>
      </c>
      <c r="DNX21" s="64">
        <v>1434</v>
      </c>
      <c r="DNY21" s="64">
        <v>0</v>
      </c>
      <c r="DNZ21" s="64">
        <v>0</v>
      </c>
      <c r="DOA21" s="64">
        <f t="shared" si="997"/>
        <v>4250</v>
      </c>
      <c r="DOB21" s="68">
        <f t="shared" si="998"/>
        <v>708.33333333333337</v>
      </c>
      <c r="DOC21" s="63">
        <v>0</v>
      </c>
      <c r="DOD21" s="64">
        <v>0</v>
      </c>
      <c r="DOE21" s="64">
        <v>934</v>
      </c>
      <c r="DOF21" s="64">
        <v>1250</v>
      </c>
      <c r="DOG21" s="64">
        <v>0</v>
      </c>
      <c r="DOH21" s="64">
        <v>0</v>
      </c>
      <c r="DOI21" s="64">
        <f t="shared" si="999"/>
        <v>2184</v>
      </c>
      <c r="DOJ21" s="68">
        <f t="shared" si="1000"/>
        <v>364</v>
      </c>
      <c r="DOK21" s="63">
        <v>0</v>
      </c>
      <c r="DOL21" s="64">
        <v>0</v>
      </c>
      <c r="DOM21" s="64">
        <v>4752</v>
      </c>
      <c r="DON21" s="64">
        <v>0</v>
      </c>
      <c r="DOO21" s="64">
        <v>0</v>
      </c>
      <c r="DOP21" s="64">
        <v>0</v>
      </c>
      <c r="DOQ21" s="64">
        <f t="shared" si="1001"/>
        <v>4752</v>
      </c>
      <c r="DOR21" s="68">
        <f t="shared" si="1002"/>
        <v>792</v>
      </c>
      <c r="DOS21" s="63">
        <v>0</v>
      </c>
      <c r="DOT21" s="64">
        <v>0</v>
      </c>
      <c r="DOU21" s="64">
        <v>0</v>
      </c>
      <c r="DOV21" s="64">
        <v>304</v>
      </c>
      <c r="DOW21" s="64">
        <v>3954</v>
      </c>
      <c r="DOX21" s="64">
        <v>32</v>
      </c>
      <c r="DOY21" s="64">
        <f t="shared" si="1003"/>
        <v>4290</v>
      </c>
      <c r="DOZ21" s="68">
        <f t="shared" si="1004"/>
        <v>715</v>
      </c>
      <c r="DPA21" s="63">
        <v>0</v>
      </c>
      <c r="DPB21" s="64">
        <v>0</v>
      </c>
      <c r="DPC21" s="64">
        <v>0</v>
      </c>
      <c r="DPD21" s="64">
        <v>3325</v>
      </c>
      <c r="DPE21" s="64">
        <v>0</v>
      </c>
      <c r="DPF21" s="64">
        <v>0</v>
      </c>
      <c r="DPG21" s="64">
        <f t="shared" si="1005"/>
        <v>3325</v>
      </c>
      <c r="DPH21" s="68">
        <f t="shared" si="1006"/>
        <v>554.16666666666663</v>
      </c>
      <c r="DPI21" s="63">
        <v>0</v>
      </c>
      <c r="DPJ21" s="64">
        <v>0</v>
      </c>
      <c r="DPK21" s="64">
        <v>0</v>
      </c>
      <c r="DPL21" s="64">
        <v>3310</v>
      </c>
      <c r="DPM21" s="64">
        <v>0</v>
      </c>
      <c r="DPN21" s="64">
        <v>5</v>
      </c>
      <c r="DPO21" s="64">
        <f t="shared" si="1007"/>
        <v>3315</v>
      </c>
      <c r="DPP21" s="68">
        <f t="shared" si="1008"/>
        <v>552.5</v>
      </c>
      <c r="DPQ21" s="63">
        <v>0</v>
      </c>
      <c r="DPR21" s="64">
        <v>0</v>
      </c>
      <c r="DPS21" s="64">
        <v>0</v>
      </c>
      <c r="DPT21" s="64">
        <v>0</v>
      </c>
      <c r="DPU21" s="64">
        <v>1620</v>
      </c>
      <c r="DPV21" s="64">
        <v>0</v>
      </c>
      <c r="DPW21" s="64">
        <f t="shared" si="1009"/>
        <v>1620</v>
      </c>
      <c r="DPX21" s="68">
        <f t="shared" si="1010"/>
        <v>270</v>
      </c>
      <c r="DPY21" s="63">
        <v>0</v>
      </c>
      <c r="DPZ21" s="64">
        <v>0</v>
      </c>
      <c r="DQA21" s="64">
        <f>SUMIF(SUMPK!$B:$B,$B:$B,SUMPK!$O:$O)</f>
        <v>108</v>
      </c>
      <c r="DQB21" s="64">
        <v>0</v>
      </c>
      <c r="DQC21" s="64">
        <v>2544</v>
      </c>
      <c r="DQD21" s="64">
        <v>1040</v>
      </c>
      <c r="DQE21" s="64">
        <f t="shared" si="1011"/>
        <v>3692</v>
      </c>
      <c r="DQF21" s="68">
        <f t="shared" si="1012"/>
        <v>615.33333333333337</v>
      </c>
      <c r="DQG21" s="63">
        <v>0</v>
      </c>
      <c r="DQH21" s="64">
        <v>0</v>
      </c>
      <c r="DQI21" s="64">
        <v>375</v>
      </c>
      <c r="DQJ21" s="64">
        <v>216</v>
      </c>
      <c r="DQK21" s="64">
        <v>5</v>
      </c>
      <c r="DQL21" s="64">
        <v>3996</v>
      </c>
      <c r="DQM21" s="64">
        <f t="shared" si="1013"/>
        <v>4592</v>
      </c>
      <c r="DQN21" s="68">
        <f t="shared" si="1014"/>
        <v>765.33333333333337</v>
      </c>
      <c r="DQO21" s="48">
        <v>2289</v>
      </c>
      <c r="DQP21" s="49">
        <v>0</v>
      </c>
      <c r="DQQ21" s="49">
        <v>0</v>
      </c>
      <c r="DQR21" s="49">
        <v>129</v>
      </c>
      <c r="DQS21" s="49">
        <v>0</v>
      </c>
      <c r="DQT21" s="49">
        <v>0</v>
      </c>
      <c r="DQU21" s="64">
        <f t="shared" si="1015"/>
        <v>2418</v>
      </c>
      <c r="DQV21" s="68">
        <f t="shared" si="1016"/>
        <v>403</v>
      </c>
      <c r="DQW21" s="63">
        <v>0</v>
      </c>
      <c r="DQX21" s="64">
        <v>0</v>
      </c>
      <c r="DQY21" s="64">
        <v>0</v>
      </c>
      <c r="DQZ21" s="64">
        <v>0</v>
      </c>
      <c r="DRA21" s="64">
        <v>0</v>
      </c>
      <c r="DRB21" s="64">
        <v>0</v>
      </c>
      <c r="DRC21" s="64">
        <f t="shared" si="1017"/>
        <v>0</v>
      </c>
      <c r="DRD21" s="68">
        <f t="shared" si="1018"/>
        <v>0</v>
      </c>
      <c r="DRE21" s="63">
        <v>51</v>
      </c>
      <c r="DRF21" s="64">
        <v>0</v>
      </c>
      <c r="DRG21" s="64">
        <v>1340</v>
      </c>
      <c r="DRH21" s="64">
        <v>435</v>
      </c>
      <c r="DRI21" s="64">
        <v>1784</v>
      </c>
      <c r="DRJ21" s="64">
        <v>0</v>
      </c>
      <c r="DRK21" s="64">
        <f t="shared" si="1019"/>
        <v>3610</v>
      </c>
      <c r="DRL21" s="68">
        <f t="shared" si="1020"/>
        <v>601.66666666666663</v>
      </c>
      <c r="DRM21" s="63">
        <v>97</v>
      </c>
      <c r="DRN21" s="64">
        <v>0</v>
      </c>
      <c r="DRO21" s="64">
        <v>2490</v>
      </c>
      <c r="DRP21" s="64">
        <v>0</v>
      </c>
      <c r="DRQ21" s="64">
        <v>0</v>
      </c>
      <c r="DRR21" s="64">
        <v>310</v>
      </c>
      <c r="DRS21" s="64">
        <f t="shared" si="1021"/>
        <v>2897</v>
      </c>
      <c r="DRT21" s="68">
        <f t="shared" si="1022"/>
        <v>482.83333333333331</v>
      </c>
      <c r="DRU21" s="63">
        <v>1509</v>
      </c>
      <c r="DRV21" s="64">
        <v>35</v>
      </c>
      <c r="DRW21" s="64">
        <v>0</v>
      </c>
      <c r="DRX21" s="64">
        <v>2976</v>
      </c>
      <c r="DRY21" s="64">
        <v>40</v>
      </c>
      <c r="DRZ21" s="64">
        <v>142</v>
      </c>
      <c r="DSA21" s="64">
        <f t="shared" si="1023"/>
        <v>4702</v>
      </c>
      <c r="DSB21" s="68">
        <f t="shared" si="1024"/>
        <v>783.66666666666663</v>
      </c>
      <c r="DSC21" s="48">
        <v>0</v>
      </c>
      <c r="DSD21" s="49">
        <v>432</v>
      </c>
      <c r="DSE21" s="49">
        <v>1901</v>
      </c>
      <c r="DSF21" s="49">
        <v>430</v>
      </c>
      <c r="DSG21" s="49">
        <v>21</v>
      </c>
      <c r="DSH21" s="49">
        <v>0</v>
      </c>
      <c r="DSI21" s="64">
        <f t="shared" si="1025"/>
        <v>2784</v>
      </c>
      <c r="DSJ21" s="68">
        <f t="shared" si="1026"/>
        <v>464</v>
      </c>
      <c r="DSK21" s="63">
        <v>154</v>
      </c>
      <c r="DSL21" s="64">
        <v>0</v>
      </c>
      <c r="DSM21" s="64">
        <v>3643</v>
      </c>
      <c r="DSO21" s="64">
        <v>159</v>
      </c>
      <c r="DSP21" s="64">
        <v>0</v>
      </c>
      <c r="DSQ21" s="64">
        <f t="shared" si="457"/>
        <v>3956</v>
      </c>
      <c r="DSR21" s="68">
        <f t="shared" si="1027"/>
        <v>659.33333333333337</v>
      </c>
      <c r="DSS21" s="82">
        <v>0</v>
      </c>
      <c r="DST21" s="83">
        <v>0</v>
      </c>
      <c r="DSU21" s="83">
        <v>24</v>
      </c>
      <c r="DSV21" s="83">
        <v>21</v>
      </c>
      <c r="DSW21" s="83">
        <v>1005</v>
      </c>
      <c r="DSX21" s="83">
        <v>0</v>
      </c>
      <c r="DSY21" s="64">
        <f t="shared" si="1028"/>
        <v>1050</v>
      </c>
      <c r="DSZ21" s="68">
        <f t="shared" si="1029"/>
        <v>175</v>
      </c>
      <c r="DTA21" s="48">
        <v>0</v>
      </c>
      <c r="DTB21" s="49">
        <v>821</v>
      </c>
      <c r="DTC21" s="49">
        <v>509</v>
      </c>
      <c r="DTD21" s="49">
        <v>1984</v>
      </c>
      <c r="DTE21" s="49">
        <v>0</v>
      </c>
      <c r="DTF21" s="49">
        <v>0</v>
      </c>
      <c r="DTG21" s="64">
        <f t="shared" si="1030"/>
        <v>3314</v>
      </c>
      <c r="DTH21" s="68">
        <f t="shared" si="1031"/>
        <v>552.33333333333337</v>
      </c>
      <c r="DTI21" s="48">
        <v>0</v>
      </c>
      <c r="DTJ21" s="49">
        <v>189</v>
      </c>
      <c r="DTK21" s="49">
        <v>0</v>
      </c>
      <c r="DTL21" s="49">
        <v>3842</v>
      </c>
      <c r="DTM21" s="49">
        <v>0</v>
      </c>
      <c r="DTN21" s="49">
        <v>945</v>
      </c>
      <c r="DTO21" s="64">
        <f t="shared" si="1032"/>
        <v>4976</v>
      </c>
      <c r="DTP21" s="68">
        <f t="shared" si="1033"/>
        <v>829.33333333333337</v>
      </c>
      <c r="DTQ21" s="48">
        <v>0</v>
      </c>
      <c r="DTR21" s="49">
        <v>1737</v>
      </c>
      <c r="DTS21" s="49">
        <v>0</v>
      </c>
      <c r="DTT21" s="49">
        <v>0</v>
      </c>
      <c r="DTU21" s="49">
        <v>0</v>
      </c>
      <c r="DTV21" s="49">
        <v>0</v>
      </c>
      <c r="DTW21" s="64">
        <f t="shared" si="1034"/>
        <v>1737</v>
      </c>
      <c r="DTX21" s="68">
        <f t="shared" si="1035"/>
        <v>289.5</v>
      </c>
      <c r="DTY21" s="63">
        <v>77</v>
      </c>
      <c r="DTZ21" s="64">
        <v>0</v>
      </c>
      <c r="DUA21" s="64">
        <v>4303</v>
      </c>
      <c r="DUB21" s="64">
        <v>0</v>
      </c>
      <c r="DUC21" s="64">
        <v>0</v>
      </c>
      <c r="DUD21" s="64">
        <v>0</v>
      </c>
      <c r="DUE21" s="64">
        <f t="shared" si="1036"/>
        <v>4380</v>
      </c>
      <c r="DUF21" s="68">
        <f t="shared" si="1037"/>
        <v>730</v>
      </c>
      <c r="DUG21" s="48">
        <v>2712</v>
      </c>
      <c r="DUH21" s="49">
        <v>0</v>
      </c>
      <c r="DUI21" s="49">
        <v>0</v>
      </c>
      <c r="DUJ21" s="49">
        <v>20</v>
      </c>
      <c r="DUK21" s="49">
        <v>0</v>
      </c>
      <c r="DUL21" s="49">
        <v>121</v>
      </c>
      <c r="DUM21" s="64">
        <f t="shared" si="1038"/>
        <v>2853</v>
      </c>
      <c r="DUN21" s="68">
        <f t="shared" si="1039"/>
        <v>475.5</v>
      </c>
      <c r="DUO21" s="63">
        <v>1416</v>
      </c>
      <c r="DUP21" s="64">
        <v>0</v>
      </c>
      <c r="DUQ21" s="64">
        <v>14</v>
      </c>
      <c r="DUR21" s="64">
        <v>258</v>
      </c>
      <c r="DUS21" s="64">
        <v>0</v>
      </c>
      <c r="DUT21" s="64">
        <v>270</v>
      </c>
      <c r="DUU21" s="64">
        <f t="shared" si="1040"/>
        <v>1958</v>
      </c>
      <c r="DUV21" s="68">
        <f t="shared" si="1041"/>
        <v>326.33333333333331</v>
      </c>
      <c r="DUW21" s="48">
        <v>1031</v>
      </c>
      <c r="DUX21" s="49">
        <v>0</v>
      </c>
      <c r="DUY21" s="49">
        <v>1029</v>
      </c>
      <c r="DUZ21" s="49">
        <v>389</v>
      </c>
      <c r="DVA21" s="49">
        <v>0</v>
      </c>
      <c r="DVB21" s="49">
        <v>123</v>
      </c>
      <c r="DVC21" s="64">
        <f t="shared" si="1042"/>
        <v>2572</v>
      </c>
      <c r="DVD21" s="68">
        <f t="shared" si="1043"/>
        <v>428.66666666666669</v>
      </c>
      <c r="DVE21" s="239">
        <v>0</v>
      </c>
      <c r="DVF21" s="1">
        <v>2676</v>
      </c>
      <c r="DVG21" s="1">
        <v>0</v>
      </c>
      <c r="DVH21" s="1">
        <v>0</v>
      </c>
      <c r="DVI21" s="1">
        <v>0</v>
      </c>
      <c r="DVJ21" s="1">
        <v>155</v>
      </c>
      <c r="DVK21" s="64">
        <f t="shared" si="1044"/>
        <v>2831</v>
      </c>
      <c r="DVL21" s="68">
        <f t="shared" si="1045"/>
        <v>471.83333333333331</v>
      </c>
      <c r="DVM21" s="48">
        <v>1442</v>
      </c>
      <c r="DVN21" s="49">
        <v>522</v>
      </c>
      <c r="DVO21" s="49">
        <v>263</v>
      </c>
      <c r="DVP21" s="49">
        <v>0</v>
      </c>
      <c r="DVQ21" s="49">
        <v>1</v>
      </c>
      <c r="DVR21" s="49">
        <v>316</v>
      </c>
      <c r="DVS21" s="64">
        <f t="shared" si="1046"/>
        <v>2544</v>
      </c>
      <c r="DVT21" s="68">
        <f t="shared" si="1047"/>
        <v>424</v>
      </c>
      <c r="DVU21" s="63">
        <v>0</v>
      </c>
      <c r="DVV21" s="64">
        <v>3294</v>
      </c>
      <c r="DVW21" s="64">
        <v>297</v>
      </c>
      <c r="DVX21" s="64">
        <v>0</v>
      </c>
      <c r="DVY21" s="64">
        <v>0</v>
      </c>
      <c r="DVZ21" s="64">
        <v>0</v>
      </c>
      <c r="DWA21" s="64">
        <f t="shared" si="1048"/>
        <v>3591</v>
      </c>
      <c r="DWB21" s="68">
        <f t="shared" si="1049"/>
        <v>598.5</v>
      </c>
      <c r="DWC21" s="48">
        <v>0</v>
      </c>
      <c r="DWD21" s="49">
        <v>1728</v>
      </c>
      <c r="DWE21" s="49">
        <v>0</v>
      </c>
      <c r="DWF21" s="49">
        <v>1283</v>
      </c>
      <c r="DWG21" s="49">
        <v>0</v>
      </c>
      <c r="DWH21" s="49">
        <v>0</v>
      </c>
      <c r="DWI21" s="64">
        <f t="shared" si="1050"/>
        <v>3011</v>
      </c>
      <c r="DWJ21" s="68">
        <f t="shared" si="1051"/>
        <v>501.83333333333331</v>
      </c>
      <c r="DWK21" s="48">
        <v>0</v>
      </c>
      <c r="DWL21" s="49">
        <v>3765</v>
      </c>
      <c r="DWM21" s="49">
        <v>0</v>
      </c>
      <c r="DWN21" s="49">
        <v>0</v>
      </c>
      <c r="DWO21" s="49">
        <v>0</v>
      </c>
      <c r="DWP21" s="49">
        <v>24</v>
      </c>
      <c r="DWQ21" s="64">
        <f t="shared" si="1052"/>
        <v>3789</v>
      </c>
      <c r="DWR21" s="68">
        <f t="shared" si="1053"/>
        <v>631.5</v>
      </c>
      <c r="DWS21" s="48">
        <v>1667</v>
      </c>
      <c r="DWT21" s="49">
        <v>593</v>
      </c>
      <c r="DWU21" s="49">
        <v>1058</v>
      </c>
      <c r="DWV21" s="49">
        <v>0</v>
      </c>
      <c r="DWW21" s="49">
        <v>534</v>
      </c>
      <c r="DWX21" s="49">
        <v>0</v>
      </c>
      <c r="DWY21" s="64">
        <f t="shared" si="1054"/>
        <v>3852</v>
      </c>
      <c r="DWZ21" s="68">
        <f t="shared" si="1055"/>
        <v>642</v>
      </c>
      <c r="DXA21" s="48">
        <v>20</v>
      </c>
      <c r="DXB21" s="49">
        <v>0</v>
      </c>
      <c r="DXC21" s="49">
        <v>1250</v>
      </c>
      <c r="DXD21" s="49">
        <v>186</v>
      </c>
      <c r="DXE21" s="49">
        <v>1704</v>
      </c>
      <c r="DXF21" s="49">
        <v>0</v>
      </c>
      <c r="DXG21" s="64">
        <f t="shared" si="1056"/>
        <v>3160</v>
      </c>
      <c r="DXH21" s="68">
        <f t="shared" si="1057"/>
        <v>526.66666666666663</v>
      </c>
      <c r="DXI21" s="48">
        <v>0</v>
      </c>
      <c r="DXJ21" s="49">
        <v>0</v>
      </c>
      <c r="DXK21" s="49">
        <v>1187</v>
      </c>
      <c r="DXL21" s="49">
        <v>0</v>
      </c>
      <c r="DXM21" s="49">
        <v>873</v>
      </c>
      <c r="DXN21" s="49">
        <v>182</v>
      </c>
      <c r="DXO21" s="64">
        <f t="shared" si="1058"/>
        <v>2242</v>
      </c>
      <c r="DXP21" s="68">
        <f t="shared" si="1059"/>
        <v>373.66666666666669</v>
      </c>
      <c r="DXQ21" s="48">
        <v>0</v>
      </c>
      <c r="DXR21" s="49">
        <v>1890</v>
      </c>
      <c r="DXS21" s="49">
        <v>703</v>
      </c>
      <c r="DXT21" s="49">
        <v>1449</v>
      </c>
      <c r="DXU21" s="49">
        <v>0</v>
      </c>
      <c r="DXV21" s="49">
        <v>0</v>
      </c>
      <c r="DXW21" s="64">
        <f t="shared" si="1060"/>
        <v>4042</v>
      </c>
      <c r="DXX21" s="68">
        <f t="shared" si="1061"/>
        <v>673.66666666666663</v>
      </c>
      <c r="DXY21" s="48">
        <v>0</v>
      </c>
      <c r="DXZ21" s="49">
        <v>1658</v>
      </c>
      <c r="DYA21" s="49">
        <v>0</v>
      </c>
      <c r="DYB21" s="49">
        <v>0</v>
      </c>
      <c r="DYC21" s="49">
        <v>480</v>
      </c>
      <c r="DYD21" s="49">
        <v>0</v>
      </c>
      <c r="DYE21" s="64">
        <f t="shared" si="1062"/>
        <v>2138</v>
      </c>
      <c r="DYF21" s="68">
        <f t="shared" si="1063"/>
        <v>356.33333333333331</v>
      </c>
      <c r="DYG21" s="48">
        <v>1642</v>
      </c>
      <c r="DYH21" s="49">
        <v>273</v>
      </c>
      <c r="DYI21" s="49">
        <v>0</v>
      </c>
      <c r="DYJ21" s="49">
        <v>3432</v>
      </c>
      <c r="DYK21" s="49">
        <v>0</v>
      </c>
      <c r="DYL21" s="49">
        <v>2370</v>
      </c>
      <c r="DYM21" s="64">
        <f t="shared" si="1064"/>
        <v>7717</v>
      </c>
      <c r="DYN21" s="68">
        <f t="shared" si="1065"/>
        <v>1286.1666666666667</v>
      </c>
      <c r="DYO21" s="48">
        <v>0</v>
      </c>
      <c r="DYP21" s="49">
        <v>0</v>
      </c>
      <c r="DYQ21" s="49">
        <v>0</v>
      </c>
      <c r="DYR21" s="49">
        <v>952</v>
      </c>
      <c r="DYS21" s="49">
        <v>255</v>
      </c>
      <c r="DYT21" s="49">
        <v>0</v>
      </c>
      <c r="DYU21" s="64">
        <f t="shared" si="1066"/>
        <v>1207</v>
      </c>
      <c r="DYV21" s="68">
        <f t="shared" si="1067"/>
        <v>201.16666666666666</v>
      </c>
      <c r="DYW21" s="48">
        <v>0</v>
      </c>
      <c r="DYX21" s="49">
        <v>1703</v>
      </c>
      <c r="DYY21" s="49">
        <v>0</v>
      </c>
      <c r="DYZ21" s="49">
        <v>0</v>
      </c>
      <c r="DZA21" s="49">
        <v>3971</v>
      </c>
      <c r="DZB21" s="49">
        <v>1309</v>
      </c>
      <c r="DZC21" s="64">
        <f t="shared" si="1068"/>
        <v>6983</v>
      </c>
      <c r="DZD21" s="68">
        <f t="shared" si="1069"/>
        <v>1163.8333333333333</v>
      </c>
      <c r="DZE21" s="48">
        <v>0</v>
      </c>
      <c r="DZF21" s="49">
        <v>0</v>
      </c>
      <c r="DZG21" s="49">
        <v>40</v>
      </c>
      <c r="DZH21" s="49">
        <v>0</v>
      </c>
      <c r="DZI21" s="49">
        <v>0</v>
      </c>
      <c r="DZJ21" s="49">
        <v>0</v>
      </c>
      <c r="DZK21" s="64">
        <f t="shared" si="1070"/>
        <v>40</v>
      </c>
      <c r="DZL21" s="68">
        <f t="shared" si="1071"/>
        <v>6.666666666666667</v>
      </c>
      <c r="DZM21" s="48">
        <v>3116</v>
      </c>
      <c r="DZN21" s="49">
        <v>618</v>
      </c>
      <c r="DZO21" s="49">
        <v>0</v>
      </c>
      <c r="DZP21" s="49">
        <v>438</v>
      </c>
      <c r="DZQ21" s="49">
        <v>0</v>
      </c>
      <c r="DZR21" s="49">
        <v>3422</v>
      </c>
      <c r="DZS21" s="64">
        <f t="shared" si="1072"/>
        <v>7594</v>
      </c>
      <c r="DZT21" s="68">
        <f t="shared" si="1073"/>
        <v>1265.6666666666667</v>
      </c>
      <c r="DZU21" s="63">
        <v>0</v>
      </c>
      <c r="DZV21" s="64">
        <v>161</v>
      </c>
      <c r="DZW21" s="64">
        <v>0</v>
      </c>
      <c r="DZX21" s="64">
        <v>30</v>
      </c>
      <c r="DZY21" s="64">
        <v>0</v>
      </c>
      <c r="DZZ21" s="64">
        <v>0</v>
      </c>
      <c r="EAA21" s="64">
        <f t="shared" si="1074"/>
        <v>191</v>
      </c>
      <c r="EAB21" s="68">
        <f t="shared" si="1075"/>
        <v>31.833333333333332</v>
      </c>
      <c r="EAC21" s="48">
        <v>2222</v>
      </c>
      <c r="EAD21" s="49">
        <v>0</v>
      </c>
      <c r="EAE21" s="49">
        <v>16</v>
      </c>
      <c r="EAF21" s="49">
        <v>0</v>
      </c>
      <c r="EAG21" s="49">
        <v>1365</v>
      </c>
      <c r="EAH21" s="49">
        <v>0</v>
      </c>
      <c r="EAI21" s="64">
        <f t="shared" si="1076"/>
        <v>3603</v>
      </c>
      <c r="EAJ21" s="68">
        <f t="shared" si="1077"/>
        <v>600.5</v>
      </c>
      <c r="EAK21" s="48">
        <v>3396</v>
      </c>
      <c r="EAL21" s="49">
        <v>0</v>
      </c>
      <c r="EAM21" s="49">
        <v>0</v>
      </c>
      <c r="EAN21" s="49">
        <v>44</v>
      </c>
      <c r="EAO21" s="49">
        <v>0</v>
      </c>
      <c r="EAP21" s="49">
        <v>3384</v>
      </c>
      <c r="EAQ21" s="64">
        <f t="shared" si="1078"/>
        <v>6824</v>
      </c>
      <c r="EAR21" s="68">
        <f t="shared" si="1079"/>
        <v>1137.3333333333333</v>
      </c>
      <c r="EAS21" s="48">
        <v>0</v>
      </c>
      <c r="EAT21" s="49">
        <v>0</v>
      </c>
      <c r="EAU21" s="49">
        <v>0</v>
      </c>
      <c r="EAV21" s="49">
        <v>467</v>
      </c>
      <c r="EAW21" s="49">
        <v>37</v>
      </c>
      <c r="EAX21" s="49">
        <v>493</v>
      </c>
      <c r="EAY21" s="64">
        <f t="shared" si="1080"/>
        <v>997</v>
      </c>
      <c r="EAZ21" s="68">
        <f t="shared" si="1081"/>
        <v>166.16666666666666</v>
      </c>
      <c r="EBA21" s="48">
        <v>2263</v>
      </c>
      <c r="EBB21" s="49">
        <v>0</v>
      </c>
      <c r="EBC21" s="49">
        <v>0</v>
      </c>
      <c r="EBD21" s="49">
        <v>670</v>
      </c>
      <c r="EBE21" s="49">
        <v>0</v>
      </c>
      <c r="EBF21" s="49">
        <v>2530</v>
      </c>
      <c r="EBG21" s="64">
        <f t="shared" si="1082"/>
        <v>5463</v>
      </c>
      <c r="EBH21" s="68">
        <f t="shared" si="1083"/>
        <v>910.5</v>
      </c>
      <c r="EBI21" s="48">
        <v>0</v>
      </c>
      <c r="EBJ21" s="49">
        <v>0</v>
      </c>
      <c r="EBK21" s="49">
        <v>1030</v>
      </c>
      <c r="EBL21" s="49">
        <v>0</v>
      </c>
      <c r="EBM21" s="49">
        <v>2212</v>
      </c>
      <c r="EBN21" s="49">
        <v>3237</v>
      </c>
      <c r="EBO21" s="64">
        <f t="shared" si="1084"/>
        <v>6479</v>
      </c>
      <c r="EBP21" s="68">
        <f t="shared" si="1085"/>
        <v>1079.8333333333333</v>
      </c>
      <c r="EBQ21" s="48">
        <v>0</v>
      </c>
      <c r="EBR21" s="49">
        <v>152</v>
      </c>
      <c r="EBS21" s="49">
        <v>23</v>
      </c>
      <c r="EBT21" s="49">
        <v>0</v>
      </c>
      <c r="EBU21" s="49">
        <v>0</v>
      </c>
      <c r="EBV21" s="49">
        <v>0</v>
      </c>
      <c r="EBW21" s="64">
        <f t="shared" si="1086"/>
        <v>175</v>
      </c>
      <c r="EBX21" s="68">
        <f t="shared" si="1087"/>
        <v>29.166666666666668</v>
      </c>
      <c r="EBY21" s="48">
        <v>58</v>
      </c>
      <c r="EBZ21" s="49">
        <v>3605</v>
      </c>
      <c r="ECA21" s="49">
        <v>0</v>
      </c>
      <c r="ECB21" s="49">
        <v>190</v>
      </c>
      <c r="ECC21" s="49">
        <v>168</v>
      </c>
      <c r="ECD21" s="49">
        <v>2674</v>
      </c>
      <c r="ECE21" s="64">
        <f t="shared" si="1088"/>
        <v>6695</v>
      </c>
      <c r="ECF21" s="68">
        <f t="shared" si="1089"/>
        <v>1115.8333333333333</v>
      </c>
      <c r="ECG21" s="48">
        <v>0</v>
      </c>
      <c r="ECH21" s="49">
        <v>0</v>
      </c>
      <c r="ECI21" s="49">
        <v>104</v>
      </c>
      <c r="ECJ21" s="49">
        <v>375</v>
      </c>
      <c r="ECK21" s="49">
        <v>0</v>
      </c>
      <c r="ECL21" s="49">
        <v>1452</v>
      </c>
      <c r="ECM21" s="64">
        <f t="shared" si="1090"/>
        <v>1931</v>
      </c>
      <c r="ECN21" s="68">
        <f t="shared" si="1091"/>
        <v>321.83333333333331</v>
      </c>
      <c r="ECO21" s="48">
        <v>1551</v>
      </c>
      <c r="ECP21" s="49">
        <v>37</v>
      </c>
      <c r="ECQ21" s="49">
        <v>36</v>
      </c>
      <c r="ECR21" s="49">
        <v>508</v>
      </c>
      <c r="ECS21" s="49">
        <v>329</v>
      </c>
      <c r="ECT21" s="49">
        <v>2774</v>
      </c>
      <c r="ECU21" s="64">
        <f t="shared" si="1092"/>
        <v>5235</v>
      </c>
      <c r="ECV21" s="68">
        <f t="shared" si="1093"/>
        <v>872.5</v>
      </c>
      <c r="ECW21" s="48">
        <v>81</v>
      </c>
      <c r="ECX21" s="49">
        <v>166</v>
      </c>
      <c r="ECY21" s="49">
        <v>0</v>
      </c>
      <c r="ECZ21" s="49">
        <v>1365</v>
      </c>
      <c r="EDA21" s="49">
        <v>0</v>
      </c>
      <c r="EDB21" s="49">
        <v>2273</v>
      </c>
      <c r="EDC21" s="64">
        <f t="shared" si="1094"/>
        <v>3885</v>
      </c>
      <c r="EDD21" s="68">
        <f t="shared" si="1095"/>
        <v>647.5</v>
      </c>
      <c r="EDE21" s="48">
        <v>112</v>
      </c>
      <c r="EDF21" s="49">
        <v>0</v>
      </c>
      <c r="EDG21" s="49">
        <v>1074</v>
      </c>
      <c r="EDH21" s="49">
        <v>853</v>
      </c>
      <c r="EDI21" s="49">
        <v>824</v>
      </c>
      <c r="EDJ21" s="49">
        <v>573</v>
      </c>
      <c r="EDK21" s="64">
        <f t="shared" si="1096"/>
        <v>3436</v>
      </c>
      <c r="EDL21" s="68">
        <f t="shared" si="1097"/>
        <v>572.66666666666663</v>
      </c>
      <c r="EDM21" s="48">
        <v>0</v>
      </c>
      <c r="EDN21" s="49">
        <v>165</v>
      </c>
      <c r="EDO21" s="49">
        <v>59</v>
      </c>
      <c r="EDP21" s="49">
        <v>2559</v>
      </c>
      <c r="EDQ21" s="49">
        <v>2561</v>
      </c>
      <c r="EDR21" s="49">
        <v>0</v>
      </c>
      <c r="EDS21" s="64">
        <f t="shared" si="1098"/>
        <v>5344</v>
      </c>
      <c r="EDT21" s="68">
        <f t="shared" si="1099"/>
        <v>890.66666666666663</v>
      </c>
      <c r="EDU21" s="63">
        <v>0</v>
      </c>
      <c r="EDV21" s="64">
        <v>790</v>
      </c>
      <c r="EDW21" s="64">
        <v>0</v>
      </c>
      <c r="EDX21" s="64">
        <v>0</v>
      </c>
      <c r="EDY21" s="64">
        <v>0</v>
      </c>
      <c r="EDZ21" s="64">
        <v>119</v>
      </c>
      <c r="EEA21" s="64">
        <f t="shared" si="1100"/>
        <v>909</v>
      </c>
      <c r="EEB21" s="68">
        <f t="shared" si="1101"/>
        <v>151.5</v>
      </c>
      <c r="EEC21" s="48">
        <v>3050</v>
      </c>
      <c r="EED21" s="49">
        <v>271</v>
      </c>
      <c r="EEE21" s="49">
        <v>0</v>
      </c>
      <c r="EEF21" s="49">
        <v>0</v>
      </c>
      <c r="EEG21" s="49">
        <v>0</v>
      </c>
      <c r="EEH21" s="49">
        <v>2484</v>
      </c>
      <c r="EEI21" s="64">
        <f t="shared" si="1102"/>
        <v>5805</v>
      </c>
      <c r="EEJ21" s="68">
        <f t="shared" si="1103"/>
        <v>967.5</v>
      </c>
      <c r="EEK21" s="63">
        <v>453</v>
      </c>
      <c r="EEL21" s="64">
        <v>552</v>
      </c>
      <c r="EEM21" s="64">
        <v>172</v>
      </c>
      <c r="EEN21" s="64">
        <v>0</v>
      </c>
      <c r="EEO21" s="64">
        <v>1337</v>
      </c>
      <c r="EEP21" s="64">
        <v>940</v>
      </c>
      <c r="EEQ21" s="64">
        <f t="shared" si="1104"/>
        <v>3454</v>
      </c>
      <c r="EER21" s="68">
        <f t="shared" si="1105"/>
        <v>575.66666666666663</v>
      </c>
      <c r="EES21" s="48">
        <v>0</v>
      </c>
      <c r="EET21" s="49">
        <v>523</v>
      </c>
      <c r="EEU21" s="49">
        <v>628</v>
      </c>
      <c r="EEV21" s="49">
        <v>527</v>
      </c>
      <c r="EEW21" s="49">
        <v>32</v>
      </c>
      <c r="EEX21" s="49">
        <v>0</v>
      </c>
      <c r="EEY21" s="64">
        <f t="shared" si="1106"/>
        <v>1710</v>
      </c>
      <c r="EEZ21" s="68">
        <f t="shared" si="1107"/>
        <v>285</v>
      </c>
      <c r="EFA21" s="63">
        <v>1167</v>
      </c>
      <c r="EFB21" s="64">
        <v>0</v>
      </c>
      <c r="EFC21" s="64">
        <v>1419</v>
      </c>
      <c r="EFD21" s="64">
        <v>39</v>
      </c>
      <c r="EFE21" s="64">
        <v>309</v>
      </c>
      <c r="EFF21" s="64">
        <v>2055</v>
      </c>
      <c r="EFG21" s="64">
        <f t="shared" si="1108"/>
        <v>4989</v>
      </c>
      <c r="EFH21" s="68">
        <f t="shared" si="1109"/>
        <v>831.5</v>
      </c>
      <c r="EFI21" s="63">
        <v>125</v>
      </c>
      <c r="EFJ21" s="64">
        <v>0</v>
      </c>
      <c r="EFK21" s="64">
        <v>1773</v>
      </c>
      <c r="EFL21" s="64">
        <v>0</v>
      </c>
      <c r="EFM21" s="64">
        <v>2974</v>
      </c>
      <c r="EFN21" s="64">
        <v>445</v>
      </c>
      <c r="EFO21" s="64">
        <f t="shared" si="1110"/>
        <v>5317</v>
      </c>
      <c r="EFP21" s="68">
        <f t="shared" si="1111"/>
        <v>886.16666666666663</v>
      </c>
      <c r="EFQ21" s="48">
        <v>258</v>
      </c>
      <c r="EFR21" s="49"/>
      <c r="EFS21" s="49">
        <v>0</v>
      </c>
      <c r="EFT21" s="49">
        <v>2179</v>
      </c>
      <c r="EFU21" s="49">
        <v>0</v>
      </c>
      <c r="EFV21" s="49">
        <v>1331</v>
      </c>
      <c r="EFW21" s="64">
        <f t="shared" si="1112"/>
        <v>3768</v>
      </c>
      <c r="EFX21" s="68">
        <f t="shared" si="1113"/>
        <v>628</v>
      </c>
      <c r="EFY21" s="63">
        <v>0</v>
      </c>
      <c r="EFZ21" s="64">
        <v>788</v>
      </c>
      <c r="EGA21" s="64">
        <v>331</v>
      </c>
      <c r="EGB21" s="64">
        <v>1593</v>
      </c>
      <c r="EGC21" s="64">
        <v>0</v>
      </c>
      <c r="EGD21" s="64">
        <v>0</v>
      </c>
      <c r="EGE21" s="64">
        <f t="shared" si="1114"/>
        <v>2712</v>
      </c>
      <c r="EGF21" s="68">
        <f t="shared" si="1115"/>
        <v>452</v>
      </c>
      <c r="EGG21" s="48">
        <v>0</v>
      </c>
      <c r="EGH21" s="49">
        <v>0</v>
      </c>
      <c r="EGI21" s="49">
        <v>3711</v>
      </c>
      <c r="EGJ21" s="49">
        <v>0</v>
      </c>
      <c r="EGK21" s="49"/>
      <c r="EGL21" s="49">
        <v>89</v>
      </c>
      <c r="EGM21" s="64">
        <f t="shared" si="1116"/>
        <v>3800</v>
      </c>
      <c r="EGN21" s="68">
        <f t="shared" si="1117"/>
        <v>633.33333333333337</v>
      </c>
      <c r="EGO21" s="63">
        <v>0</v>
      </c>
      <c r="EGP21" s="64">
        <v>1338</v>
      </c>
      <c r="EGQ21" s="64">
        <v>0</v>
      </c>
      <c r="EGR21" s="64">
        <v>0</v>
      </c>
      <c r="EGS21" s="64">
        <v>2051</v>
      </c>
      <c r="EGT21" s="64">
        <v>0</v>
      </c>
      <c r="EGU21" s="64">
        <f t="shared" si="1118"/>
        <v>3389</v>
      </c>
      <c r="EGV21" s="68">
        <f t="shared" si="1119"/>
        <v>564.83333333333337</v>
      </c>
      <c r="EGW21" s="63">
        <v>23</v>
      </c>
      <c r="EGX21" s="64">
        <v>3633</v>
      </c>
      <c r="EGY21" s="64">
        <v>0</v>
      </c>
      <c r="EGZ21" s="64">
        <v>0</v>
      </c>
      <c r="EHA21" s="64">
        <v>0</v>
      </c>
      <c r="EHB21" s="64">
        <v>1111</v>
      </c>
      <c r="EHC21" s="64">
        <f t="shared" si="1120"/>
        <v>4767</v>
      </c>
      <c r="EHD21" s="68">
        <f t="shared" si="1121"/>
        <v>794.5</v>
      </c>
      <c r="EHE21" s="63">
        <v>834</v>
      </c>
      <c r="EHF21" s="64">
        <v>984</v>
      </c>
      <c r="EHG21" s="64">
        <v>305</v>
      </c>
      <c r="EHH21" s="64">
        <v>1604</v>
      </c>
      <c r="EHI21" s="64">
        <v>0</v>
      </c>
      <c r="EHJ21" s="64">
        <v>341</v>
      </c>
      <c r="EHK21" s="64">
        <f t="shared" si="1122"/>
        <v>4068</v>
      </c>
      <c r="EHL21" s="68">
        <f t="shared" si="1123"/>
        <v>678</v>
      </c>
      <c r="EHM21" s="63">
        <v>67</v>
      </c>
      <c r="EHN21" s="64">
        <v>204</v>
      </c>
      <c r="EHO21" s="64">
        <v>0</v>
      </c>
      <c r="EHP21" s="64">
        <v>1194</v>
      </c>
      <c r="EHQ21" s="64">
        <v>0</v>
      </c>
      <c r="EHR21" s="64">
        <v>555</v>
      </c>
      <c r="EHS21" s="64">
        <f t="shared" si="1124"/>
        <v>2020</v>
      </c>
      <c r="EHT21" s="68">
        <f t="shared" si="1125"/>
        <v>336.66666666666669</v>
      </c>
      <c r="EHU21" s="63">
        <v>861</v>
      </c>
      <c r="EHV21" s="64">
        <v>0</v>
      </c>
      <c r="EHW21" s="64">
        <v>0</v>
      </c>
      <c r="EHX21" s="64">
        <v>3688</v>
      </c>
      <c r="EHY21" s="64">
        <v>368</v>
      </c>
      <c r="EHZ21" s="64">
        <v>0</v>
      </c>
      <c r="EIA21" s="64">
        <f t="shared" si="1126"/>
        <v>4917</v>
      </c>
      <c r="EIB21" s="68">
        <f t="shared" si="1127"/>
        <v>819.5</v>
      </c>
      <c r="EIC21" s="48">
        <v>46</v>
      </c>
      <c r="EID21" s="49">
        <v>756</v>
      </c>
      <c r="EIE21" s="49">
        <v>473</v>
      </c>
      <c r="EIF21" s="49">
        <v>95</v>
      </c>
      <c r="EIG21" s="49">
        <v>544</v>
      </c>
      <c r="EIH21" s="49">
        <v>0</v>
      </c>
      <c r="EII21" s="64">
        <f t="shared" si="1128"/>
        <v>1914</v>
      </c>
      <c r="EIJ21" s="68">
        <f t="shared" si="1129"/>
        <v>319</v>
      </c>
      <c r="EIK21" s="48">
        <v>766</v>
      </c>
      <c r="EIL21" s="49">
        <v>0</v>
      </c>
      <c r="EIM21" s="49">
        <v>1391</v>
      </c>
      <c r="EIN21" s="49">
        <v>2132</v>
      </c>
      <c r="EIO21" s="49">
        <v>108</v>
      </c>
      <c r="EIP21" s="49">
        <v>2366</v>
      </c>
      <c r="EIQ21" s="64">
        <f t="shared" si="1130"/>
        <v>6763</v>
      </c>
      <c r="EIR21" s="68">
        <f t="shared" si="1131"/>
        <v>1127.1666666666667</v>
      </c>
      <c r="EIS21" s="63">
        <v>0</v>
      </c>
      <c r="EIT21" s="64">
        <v>0</v>
      </c>
      <c r="EIU21" s="64">
        <v>599</v>
      </c>
      <c r="EIV21" s="64">
        <v>0</v>
      </c>
      <c r="EIW21" s="64">
        <v>1994</v>
      </c>
      <c r="EIX21" s="64">
        <v>73</v>
      </c>
      <c r="EIY21" s="64">
        <f t="shared" si="1132"/>
        <v>2666</v>
      </c>
      <c r="EIZ21" s="68">
        <f t="shared" si="1133"/>
        <v>444.33333333333331</v>
      </c>
      <c r="EJA21" s="48">
        <v>956</v>
      </c>
      <c r="EJB21" s="49">
        <v>0</v>
      </c>
      <c r="EJC21" s="49">
        <v>2556</v>
      </c>
      <c r="EJD21" s="49">
        <v>1117</v>
      </c>
      <c r="EJE21" s="49">
        <v>0</v>
      </c>
      <c r="EJF21" s="49">
        <v>0</v>
      </c>
      <c r="EJG21" s="64">
        <f t="shared" si="1134"/>
        <v>4629</v>
      </c>
      <c r="EJH21" s="68">
        <f t="shared" si="1135"/>
        <v>771.5</v>
      </c>
      <c r="EJI21" s="48">
        <v>0</v>
      </c>
      <c r="EJJ21" s="49">
        <v>1021</v>
      </c>
      <c r="EJK21" s="49">
        <v>2068</v>
      </c>
      <c r="EJL21" s="49">
        <v>0</v>
      </c>
      <c r="EJM21" s="49">
        <v>94</v>
      </c>
      <c r="EJN21" s="49">
        <v>0</v>
      </c>
      <c r="EJO21" s="64">
        <f t="shared" si="1136"/>
        <v>3183</v>
      </c>
      <c r="EJP21" s="68">
        <f t="shared" si="1137"/>
        <v>530.5</v>
      </c>
      <c r="EJQ21" s="63">
        <v>0</v>
      </c>
      <c r="EJR21" s="64">
        <v>2629</v>
      </c>
      <c r="EJS21" s="64">
        <v>263</v>
      </c>
      <c r="EJT21" s="64">
        <v>33</v>
      </c>
      <c r="EJU21" s="64">
        <v>0</v>
      </c>
      <c r="EJV21" s="64">
        <v>826</v>
      </c>
      <c r="EJW21" s="64">
        <f t="shared" si="1138"/>
        <v>3751</v>
      </c>
      <c r="EJX21" s="68">
        <f t="shared" si="1139"/>
        <v>625.16666666666663</v>
      </c>
      <c r="EJY21" s="63">
        <v>0</v>
      </c>
      <c r="EJZ21" s="64">
        <v>2214</v>
      </c>
      <c r="EKA21" s="64">
        <v>1436</v>
      </c>
      <c r="EKB21" s="64">
        <v>0</v>
      </c>
      <c r="EKC21" s="64">
        <v>50</v>
      </c>
      <c r="EKD21" s="64">
        <v>3393</v>
      </c>
      <c r="EKE21" s="64">
        <f t="shared" si="1140"/>
        <v>7093</v>
      </c>
      <c r="EKF21" s="68">
        <f t="shared" si="1141"/>
        <v>1182.1666666666667</v>
      </c>
      <c r="EKG21" s="48">
        <v>160</v>
      </c>
      <c r="EKH21" s="49">
        <v>0</v>
      </c>
      <c r="EKI21" s="49">
        <v>0</v>
      </c>
      <c r="EKJ21" s="49">
        <v>852</v>
      </c>
      <c r="EKK21" s="49">
        <v>0</v>
      </c>
      <c r="EKL21" s="49">
        <v>3354</v>
      </c>
      <c r="EKM21" s="64">
        <f t="shared" si="1142"/>
        <v>4366</v>
      </c>
      <c r="EKN21" s="68">
        <f t="shared" si="1143"/>
        <v>727.66666666666663</v>
      </c>
      <c r="EKO21" s="63">
        <v>0</v>
      </c>
      <c r="EKP21" s="64">
        <v>0</v>
      </c>
      <c r="EKQ21" s="64">
        <v>0</v>
      </c>
      <c r="EKR21" s="64">
        <v>500</v>
      </c>
      <c r="EKS21" s="64">
        <v>0</v>
      </c>
      <c r="EKT21" s="64">
        <v>0</v>
      </c>
      <c r="EKU21" s="64">
        <f t="shared" si="1144"/>
        <v>500</v>
      </c>
      <c r="EKV21" s="68">
        <f t="shared" si="1145"/>
        <v>83.333333333333329</v>
      </c>
      <c r="EKW21" s="48">
        <v>3086</v>
      </c>
      <c r="EKX21" s="49">
        <v>0</v>
      </c>
      <c r="EKY21" s="49">
        <v>0</v>
      </c>
      <c r="EKZ21" s="49">
        <v>850</v>
      </c>
      <c r="ELA21" s="49">
        <v>0</v>
      </c>
      <c r="ELB21" s="49">
        <v>451</v>
      </c>
      <c r="ELC21" s="64">
        <f t="shared" si="1146"/>
        <v>4387</v>
      </c>
      <c r="ELD21" s="68">
        <f t="shared" si="1147"/>
        <v>731.16666666666663</v>
      </c>
      <c r="ELE21" s="63">
        <v>5116</v>
      </c>
      <c r="ELF21" s="64">
        <v>0</v>
      </c>
      <c r="ELG21" s="64">
        <v>0</v>
      </c>
      <c r="ELH21" s="64">
        <v>0</v>
      </c>
      <c r="ELI21" s="64">
        <v>2186</v>
      </c>
      <c r="ELJ21" s="64">
        <v>0</v>
      </c>
      <c r="ELK21" s="64">
        <f t="shared" si="1148"/>
        <v>7302</v>
      </c>
      <c r="ELL21" s="184">
        <f t="shared" si="1149"/>
        <v>1217</v>
      </c>
      <c r="ELM21" s="665"/>
      <c r="ELN21" s="244">
        <v>0</v>
      </c>
      <c r="ELO21" s="64">
        <v>1167</v>
      </c>
      <c r="ELP21" s="64">
        <v>0</v>
      </c>
      <c r="ELQ21" s="64">
        <v>0</v>
      </c>
      <c r="ELR21" s="64">
        <v>872</v>
      </c>
      <c r="ELS21" s="211">
        <v>41</v>
      </c>
      <c r="ELT21" s="671">
        <f t="shared" si="1150"/>
        <v>2080</v>
      </c>
      <c r="ELU21" s="211">
        <f t="shared" si="1151"/>
        <v>346.66666666666669</v>
      </c>
      <c r="ELV21" s="244">
        <v>0</v>
      </c>
      <c r="ELW21" s="64">
        <v>0</v>
      </c>
      <c r="ELX21" s="64">
        <v>693</v>
      </c>
      <c r="ELY21" s="64">
        <v>0</v>
      </c>
      <c r="ELZ21" s="64">
        <v>2364</v>
      </c>
      <c r="EMA21" s="64">
        <v>882</v>
      </c>
      <c r="EMB21" s="64">
        <f t="shared" si="1152"/>
        <v>3939</v>
      </c>
      <c r="EMC21" s="211">
        <f t="shared" si="1153"/>
        <v>656.5</v>
      </c>
      <c r="EMD21" s="244">
        <v>301</v>
      </c>
      <c r="EME21" s="64">
        <v>0</v>
      </c>
      <c r="EMF21" s="64">
        <v>858</v>
      </c>
      <c r="EMG21" s="64">
        <v>0</v>
      </c>
      <c r="EMH21" s="64">
        <v>1834</v>
      </c>
      <c r="EMI21" s="64">
        <v>1536</v>
      </c>
      <c r="EMJ21" s="64">
        <f t="shared" si="1154"/>
        <v>4529</v>
      </c>
      <c r="EMK21" s="211">
        <f t="shared" si="1155"/>
        <v>754.83333333333337</v>
      </c>
      <c r="EML21" s="244">
        <v>0</v>
      </c>
      <c r="EMM21" s="64">
        <v>0</v>
      </c>
      <c r="EMN21" s="64">
        <v>1167</v>
      </c>
      <c r="EMO21" s="64">
        <v>0</v>
      </c>
      <c r="EMP21" s="64">
        <v>3095</v>
      </c>
      <c r="EMQ21" s="64">
        <v>282</v>
      </c>
      <c r="EMR21" s="64">
        <f t="shared" si="1156"/>
        <v>4544</v>
      </c>
      <c r="EMS21" s="211">
        <f t="shared" si="1157"/>
        <v>757.33333333333337</v>
      </c>
      <c r="EMT21" s="195">
        <v>0</v>
      </c>
      <c r="EMU21" s="49">
        <v>0</v>
      </c>
      <c r="EMV21" s="49">
        <v>0</v>
      </c>
      <c r="EMW21" s="49">
        <v>0</v>
      </c>
      <c r="EMX21" s="49">
        <v>0</v>
      </c>
      <c r="EMY21" s="49">
        <v>0</v>
      </c>
      <c r="EMZ21" s="64">
        <f t="shared" si="1158"/>
        <v>0</v>
      </c>
      <c r="ENA21" s="211">
        <f t="shared" si="1159"/>
        <v>0</v>
      </c>
      <c r="ENB21" s="244">
        <v>1719</v>
      </c>
      <c r="ENC21" s="64">
        <v>71</v>
      </c>
      <c r="END21" s="64">
        <v>1680</v>
      </c>
      <c r="ENE21" s="64">
        <v>0</v>
      </c>
      <c r="ENF21" s="64">
        <v>2971</v>
      </c>
      <c r="ENG21" s="64">
        <v>0</v>
      </c>
      <c r="ENH21" s="64">
        <f t="shared" si="1160"/>
        <v>6441</v>
      </c>
      <c r="ENI21" s="211">
        <f t="shared" si="1161"/>
        <v>1073.5</v>
      </c>
      <c r="ENJ21" s="195">
        <v>1240</v>
      </c>
      <c r="ENK21" s="49">
        <v>98</v>
      </c>
      <c r="ENL21" s="49">
        <v>0</v>
      </c>
      <c r="ENM21" s="49">
        <v>2004</v>
      </c>
      <c r="ENN21" s="49">
        <v>0</v>
      </c>
      <c r="ENO21" s="49">
        <v>0</v>
      </c>
      <c r="ENP21" s="64">
        <f t="shared" si="1162"/>
        <v>3342</v>
      </c>
      <c r="ENQ21" s="211">
        <f t="shared" si="1163"/>
        <v>557</v>
      </c>
      <c r="ENR21" s="244">
        <v>0</v>
      </c>
      <c r="ENS21" s="64">
        <v>1217</v>
      </c>
      <c r="ENT21" s="64">
        <v>1483</v>
      </c>
      <c r="ENU21" s="64">
        <v>1653</v>
      </c>
      <c r="ENV21" s="64">
        <v>0</v>
      </c>
      <c r="ENW21" s="64">
        <v>0</v>
      </c>
      <c r="ENX21" s="64">
        <f t="shared" si="1164"/>
        <v>4353</v>
      </c>
      <c r="ENY21" s="211">
        <f t="shared" si="1165"/>
        <v>725.5</v>
      </c>
      <c r="ENZ21" s="244">
        <f>SUMIF(SUMPK!$B:$B,$B:$B,SUMPK!$O:$O)</f>
        <v>108</v>
      </c>
      <c r="EOA21" s="64">
        <v>0</v>
      </c>
      <c r="EOB21" s="64">
        <v>1668</v>
      </c>
      <c r="EOC21" s="64">
        <v>648</v>
      </c>
      <c r="EOD21" s="64">
        <v>1079</v>
      </c>
      <c r="EOE21" s="64">
        <v>0</v>
      </c>
      <c r="EOF21" s="64">
        <f t="shared" si="1166"/>
        <v>3503</v>
      </c>
      <c r="EOG21" s="211">
        <f t="shared" si="1167"/>
        <v>583.83333333333337</v>
      </c>
      <c r="EOH21" s="244">
        <v>0</v>
      </c>
      <c r="EOI21" s="64">
        <v>0</v>
      </c>
      <c r="EOJ21" s="64">
        <v>4437</v>
      </c>
      <c r="EOK21" s="64">
        <v>0</v>
      </c>
      <c r="EOL21" s="64">
        <v>0</v>
      </c>
      <c r="EOM21" s="64">
        <v>0</v>
      </c>
      <c r="EON21" s="64">
        <f t="shared" si="1168"/>
        <v>4437</v>
      </c>
      <c r="EOO21" s="211">
        <f t="shared" si="1169"/>
        <v>739.5</v>
      </c>
      <c r="EOP21" s="244">
        <v>0</v>
      </c>
      <c r="EOQ21" s="64">
        <v>2503</v>
      </c>
      <c r="EOR21" s="64">
        <v>0</v>
      </c>
      <c r="EOS21" s="64">
        <v>57</v>
      </c>
      <c r="EOT21" s="64">
        <v>109</v>
      </c>
      <c r="EOU21" s="64"/>
      <c r="EOV21" s="64">
        <f t="shared" si="1170"/>
        <v>2669</v>
      </c>
      <c r="EOW21" s="211">
        <f t="shared" si="1171"/>
        <v>444.83333333333331</v>
      </c>
      <c r="EOX21" s="244">
        <v>0</v>
      </c>
      <c r="EOY21" s="64">
        <v>3210</v>
      </c>
      <c r="EOZ21" s="64">
        <v>0</v>
      </c>
      <c r="EPA21" s="64">
        <v>1404</v>
      </c>
      <c r="EPB21" s="64">
        <v>239</v>
      </c>
      <c r="EPC21" s="64">
        <v>0</v>
      </c>
      <c r="EPD21" s="64">
        <f t="shared" si="1172"/>
        <v>4853</v>
      </c>
      <c r="EPE21" s="211">
        <f t="shared" si="1173"/>
        <v>808.83333333333337</v>
      </c>
      <c r="EPF21" s="244">
        <v>0</v>
      </c>
      <c r="EPG21" s="64">
        <v>839</v>
      </c>
      <c r="EPH21" s="64">
        <v>0</v>
      </c>
      <c r="EPI21" s="64">
        <v>3668</v>
      </c>
      <c r="EPJ21" s="64">
        <v>0</v>
      </c>
      <c r="EPK21" s="64">
        <v>0</v>
      </c>
      <c r="EPL21" s="64">
        <f t="shared" si="1174"/>
        <v>4507</v>
      </c>
      <c r="EPM21" s="211">
        <f t="shared" si="1175"/>
        <v>751.16666666666663</v>
      </c>
      <c r="EPN21" s="195">
        <v>1310</v>
      </c>
      <c r="EPO21" s="49">
        <v>2190</v>
      </c>
      <c r="EPP21" s="49">
        <v>0</v>
      </c>
      <c r="EPQ21" s="49">
        <v>2160</v>
      </c>
      <c r="EPR21" s="49">
        <v>332</v>
      </c>
      <c r="EPS21" s="49">
        <v>0</v>
      </c>
      <c r="EPT21" s="64">
        <f t="shared" si="1176"/>
        <v>5992</v>
      </c>
      <c r="EPU21" s="211">
        <f t="shared" si="1177"/>
        <v>998.66666666666663</v>
      </c>
      <c r="EPV21" s="244">
        <v>2844</v>
      </c>
      <c r="EPW21" s="64">
        <v>0</v>
      </c>
      <c r="EPX21" s="64">
        <v>0</v>
      </c>
      <c r="EPY21" s="64">
        <v>3413</v>
      </c>
      <c r="EPZ21" s="64">
        <v>0</v>
      </c>
      <c r="EQA21" s="64">
        <v>0</v>
      </c>
      <c r="EQB21" s="64">
        <f t="shared" si="1178"/>
        <v>6257</v>
      </c>
      <c r="EQC21" s="211">
        <f t="shared" si="1179"/>
        <v>1042.8333333333333</v>
      </c>
      <c r="EQD21" s="195">
        <v>0</v>
      </c>
      <c r="EQE21" s="49">
        <v>2777</v>
      </c>
      <c r="EQF21" s="49">
        <v>0</v>
      </c>
      <c r="EQG21" s="49">
        <v>0</v>
      </c>
      <c r="EQH21" s="49">
        <v>0</v>
      </c>
      <c r="EQI21" s="49">
        <v>0</v>
      </c>
      <c r="EQJ21" s="64">
        <f t="shared" si="1180"/>
        <v>2777</v>
      </c>
      <c r="EQK21" s="211">
        <f t="shared" si="1181"/>
        <v>462.83333333333331</v>
      </c>
      <c r="EQL21" s="244">
        <v>0</v>
      </c>
      <c r="EQM21" s="64">
        <v>259</v>
      </c>
      <c r="EQN21" s="64">
        <v>1445</v>
      </c>
      <c r="EQO21" s="64">
        <v>1503</v>
      </c>
      <c r="EQP21" s="64">
        <v>2621</v>
      </c>
      <c r="EQQ21" s="64">
        <v>0</v>
      </c>
      <c r="EQR21" s="64">
        <f t="shared" si="1182"/>
        <v>5828</v>
      </c>
      <c r="EQS21" s="211">
        <f t="shared" si="1183"/>
        <v>971.33333333333337</v>
      </c>
      <c r="EQT21" s="244">
        <v>0</v>
      </c>
      <c r="EQU21" s="64">
        <v>2695</v>
      </c>
      <c r="EQV21" s="64">
        <v>0</v>
      </c>
      <c r="EQW21" s="64">
        <v>1654</v>
      </c>
      <c r="EQX21" s="64">
        <v>0</v>
      </c>
      <c r="EQY21" s="64">
        <v>0</v>
      </c>
      <c r="EQZ21" s="64">
        <f t="shared" si="1184"/>
        <v>4349</v>
      </c>
      <c r="ERA21" s="211">
        <f t="shared" si="1185"/>
        <v>724.83333333333337</v>
      </c>
      <c r="ERB21" s="195">
        <v>0</v>
      </c>
      <c r="ERC21" s="49">
        <v>1655</v>
      </c>
      <c r="ERD21" s="49">
        <v>1672</v>
      </c>
      <c r="ERE21" s="49">
        <v>0</v>
      </c>
      <c r="ERF21" s="49">
        <v>0</v>
      </c>
      <c r="ERG21" s="49">
        <v>0</v>
      </c>
      <c r="ERH21" s="64">
        <f t="shared" si="1186"/>
        <v>3327</v>
      </c>
      <c r="ERI21" s="211">
        <f t="shared" si="1187"/>
        <v>554.5</v>
      </c>
      <c r="ERJ21" s="195">
        <v>1650</v>
      </c>
      <c r="ERK21" s="49">
        <v>2555</v>
      </c>
      <c r="ERL21" s="49">
        <v>0</v>
      </c>
      <c r="ERM21" s="49">
        <v>0</v>
      </c>
      <c r="ERN21" s="49">
        <v>0</v>
      </c>
      <c r="ERO21" s="49">
        <v>0</v>
      </c>
      <c r="ERP21" s="64">
        <f t="shared" si="1188"/>
        <v>4205</v>
      </c>
      <c r="ERQ21" s="211">
        <f t="shared" si="1189"/>
        <v>700.83333333333337</v>
      </c>
      <c r="ERR21" s="195">
        <v>1687</v>
      </c>
      <c r="ERS21" s="49">
        <v>0</v>
      </c>
      <c r="ERT21" s="49">
        <v>0</v>
      </c>
      <c r="ERU21" s="49">
        <v>1248</v>
      </c>
      <c r="ERV21" s="49">
        <v>1902</v>
      </c>
      <c r="ERW21" s="49">
        <v>0</v>
      </c>
      <c r="ERX21" s="64">
        <f t="shared" si="1190"/>
        <v>4837</v>
      </c>
      <c r="ERY21" s="211">
        <f t="shared" si="1191"/>
        <v>806.16666666666663</v>
      </c>
      <c r="ERZ21" s="195">
        <v>88</v>
      </c>
      <c r="ESA21" s="49">
        <v>3252</v>
      </c>
      <c r="ESB21" s="49">
        <v>0</v>
      </c>
      <c r="ESC21" s="49">
        <v>0</v>
      </c>
      <c r="ESD21" s="49">
        <v>1165</v>
      </c>
      <c r="ESE21" s="49">
        <v>0</v>
      </c>
      <c r="ESF21" s="64">
        <f t="shared" si="1192"/>
        <v>4505</v>
      </c>
      <c r="ESG21" s="211">
        <f t="shared" si="1193"/>
        <v>750.83333333333337</v>
      </c>
      <c r="ESH21" s="195">
        <v>1528</v>
      </c>
      <c r="ESI21" s="49">
        <v>648</v>
      </c>
      <c r="ESJ21" s="49">
        <v>1025</v>
      </c>
      <c r="ESK21" s="49">
        <v>0</v>
      </c>
      <c r="ESL21" s="49">
        <v>1016</v>
      </c>
      <c r="ESM21" s="49">
        <v>0</v>
      </c>
      <c r="ESN21" s="64">
        <f t="shared" si="1194"/>
        <v>4217</v>
      </c>
      <c r="ESO21" s="211">
        <f t="shared" si="1195"/>
        <v>702.83333333333337</v>
      </c>
      <c r="ESP21" s="195">
        <v>2840</v>
      </c>
      <c r="ESQ21" s="49">
        <v>0</v>
      </c>
      <c r="ESR21" s="49">
        <v>0</v>
      </c>
      <c r="ESS21" s="49">
        <v>36</v>
      </c>
      <c r="EST21" s="49">
        <v>2018</v>
      </c>
      <c r="ESU21" s="49">
        <v>0</v>
      </c>
      <c r="ESV21" s="64">
        <f t="shared" si="1196"/>
        <v>4894</v>
      </c>
      <c r="ESW21" s="211">
        <f t="shared" si="1197"/>
        <v>815.66666666666663</v>
      </c>
      <c r="ESX21" s="346">
        <v>0</v>
      </c>
      <c r="ESY21" s="343">
        <v>2844</v>
      </c>
      <c r="ESZ21" s="343">
        <v>0</v>
      </c>
      <c r="ETA21" s="343">
        <v>3120</v>
      </c>
      <c r="ETB21" s="343">
        <v>0</v>
      </c>
      <c r="ETC21" s="343">
        <v>1242</v>
      </c>
      <c r="ETD21" s="322">
        <f t="shared" si="1198"/>
        <v>7206</v>
      </c>
      <c r="ETE21" s="736">
        <f t="shared" si="1199"/>
        <v>1201</v>
      </c>
      <c r="ETF21" s="458">
        <v>416</v>
      </c>
      <c r="ETG21" s="83">
        <v>0</v>
      </c>
      <c r="ETH21" s="83">
        <v>0</v>
      </c>
      <c r="ETI21" s="83">
        <v>1793</v>
      </c>
      <c r="ETJ21" s="83">
        <v>540</v>
      </c>
      <c r="ETK21" s="83">
        <v>1156</v>
      </c>
      <c r="ETL21" s="64">
        <f t="shared" si="1200"/>
        <v>3905</v>
      </c>
      <c r="ETM21" s="211">
        <f t="shared" si="1201"/>
        <v>650.83333333333337</v>
      </c>
      <c r="ETN21" s="195">
        <v>509</v>
      </c>
      <c r="ETO21" s="49">
        <v>323</v>
      </c>
      <c r="ETP21" s="49">
        <v>0</v>
      </c>
      <c r="ETQ21" s="49">
        <v>0</v>
      </c>
      <c r="ETR21" s="49">
        <v>1154</v>
      </c>
      <c r="ETS21" s="49">
        <v>3036</v>
      </c>
      <c r="ETT21" s="808">
        <f t="shared" si="1202"/>
        <v>5022</v>
      </c>
      <c r="ETU21" s="211">
        <f t="shared" si="1203"/>
        <v>837</v>
      </c>
      <c r="ETV21" s="195">
        <v>50</v>
      </c>
      <c r="ETW21" s="49">
        <v>0</v>
      </c>
      <c r="ETX21" s="49">
        <v>0</v>
      </c>
      <c r="ETY21" s="49">
        <v>1026</v>
      </c>
      <c r="ETZ21" s="49">
        <v>1386</v>
      </c>
      <c r="EUA21" s="49">
        <v>0</v>
      </c>
      <c r="EUB21" s="808">
        <f t="shared" si="1204"/>
        <v>2462</v>
      </c>
      <c r="EUC21" s="211">
        <f t="shared" si="1205"/>
        <v>410.33333333333331</v>
      </c>
      <c r="EUD21" s="829">
        <v>0</v>
      </c>
      <c r="EUE21" s="49">
        <v>0</v>
      </c>
      <c r="EUF21" s="49">
        <v>3868</v>
      </c>
      <c r="EUG21" s="49">
        <v>0</v>
      </c>
      <c r="EUH21" s="49">
        <v>0</v>
      </c>
      <c r="EUI21" s="830">
        <v>0</v>
      </c>
      <c r="EUJ21" s="826">
        <f t="shared" si="1206"/>
        <v>3868</v>
      </c>
      <c r="EUK21" s="211">
        <f t="shared" si="1207"/>
        <v>644.66666666666663</v>
      </c>
      <c r="EUL21" s="458">
        <v>0</v>
      </c>
      <c r="EUM21" s="83">
        <v>0</v>
      </c>
      <c r="EUN21" s="83">
        <v>3566</v>
      </c>
      <c r="EUO21" s="83">
        <v>0</v>
      </c>
      <c r="EUP21" s="83">
        <v>0</v>
      </c>
      <c r="EUQ21" s="83">
        <v>0</v>
      </c>
      <c r="EUR21" s="808">
        <f t="shared" si="1208"/>
        <v>3566</v>
      </c>
      <c r="EUS21" s="211">
        <f t="shared" si="1209"/>
        <v>594.33333333333337</v>
      </c>
      <c r="EUT21" s="458">
        <v>0</v>
      </c>
      <c r="EUU21" s="83">
        <v>4021</v>
      </c>
      <c r="EUV21" s="83">
        <v>980</v>
      </c>
      <c r="EUW21" s="83">
        <v>0</v>
      </c>
      <c r="EUX21" s="83">
        <v>0</v>
      </c>
      <c r="EUY21" s="83">
        <v>0</v>
      </c>
      <c r="EUZ21" s="808">
        <f t="shared" si="1210"/>
        <v>5001</v>
      </c>
      <c r="EVA21" s="211">
        <f t="shared" si="1211"/>
        <v>833.5</v>
      </c>
      <c r="EVB21" s="195">
        <v>0</v>
      </c>
      <c r="EVC21" s="49">
        <v>5061</v>
      </c>
      <c r="EVD21" s="49">
        <v>0</v>
      </c>
      <c r="EVE21" s="49">
        <v>0</v>
      </c>
      <c r="EVF21" s="49">
        <v>0</v>
      </c>
      <c r="EVG21" s="49">
        <v>0</v>
      </c>
      <c r="EVH21" s="808">
        <f t="shared" si="1212"/>
        <v>5061</v>
      </c>
      <c r="EVI21" s="211">
        <f t="shared" si="1213"/>
        <v>843.5</v>
      </c>
      <c r="EVJ21" s="195">
        <v>1677</v>
      </c>
      <c r="EVK21" s="49">
        <v>0</v>
      </c>
      <c r="EVL21" s="49">
        <v>0</v>
      </c>
      <c r="EVM21" s="49">
        <v>87</v>
      </c>
      <c r="EVN21" s="49">
        <v>2513</v>
      </c>
      <c r="EVO21" s="49">
        <v>0</v>
      </c>
      <c r="EVP21" s="808">
        <f t="shared" si="1214"/>
        <v>4277</v>
      </c>
      <c r="EVQ21" s="211">
        <f t="shared" si="1215"/>
        <v>712.83333333333337</v>
      </c>
      <c r="EVR21" s="195">
        <v>832</v>
      </c>
      <c r="EVS21" s="49">
        <v>842</v>
      </c>
      <c r="EVT21" s="49">
        <v>0</v>
      </c>
      <c r="EVU21" s="49">
        <v>0</v>
      </c>
      <c r="EVV21" s="49">
        <v>465</v>
      </c>
      <c r="EVW21" s="49">
        <v>49</v>
      </c>
      <c r="EVX21" s="808">
        <f t="shared" si="1216"/>
        <v>2188</v>
      </c>
      <c r="EVY21" s="211">
        <f t="shared" si="1217"/>
        <v>364.66666666666669</v>
      </c>
      <c r="EVZ21" s="195">
        <v>1869</v>
      </c>
      <c r="EWA21" s="49">
        <v>0</v>
      </c>
      <c r="EWB21" s="49">
        <v>0</v>
      </c>
      <c r="EWC21" s="49">
        <v>2597</v>
      </c>
      <c r="EWD21" s="49">
        <v>0</v>
      </c>
      <c r="EWE21" s="49">
        <v>1351</v>
      </c>
      <c r="EWF21" s="808">
        <f t="shared" si="1218"/>
        <v>5817</v>
      </c>
      <c r="EWG21" s="211">
        <f t="shared" si="1219"/>
        <v>969.5</v>
      </c>
      <c r="EWH21" s="195">
        <v>1242</v>
      </c>
      <c r="EWI21" s="49">
        <v>477</v>
      </c>
      <c r="EWJ21" s="49">
        <v>0</v>
      </c>
      <c r="EWK21" s="49">
        <v>0</v>
      </c>
      <c r="EWL21" s="49">
        <v>365</v>
      </c>
      <c r="EWM21" s="49">
        <v>4218</v>
      </c>
      <c r="EWN21" s="808">
        <f t="shared" si="1220"/>
        <v>6302</v>
      </c>
      <c r="EWO21" s="211">
        <f t="shared" si="1221"/>
        <v>1050.3333333333333</v>
      </c>
      <c r="EWP21" s="195">
        <v>0</v>
      </c>
      <c r="EWQ21" s="49">
        <v>0</v>
      </c>
      <c r="EWR21" s="49">
        <v>0</v>
      </c>
      <c r="EWS21" s="49">
        <v>0</v>
      </c>
      <c r="EWT21" s="49">
        <v>0</v>
      </c>
      <c r="EWU21" s="49">
        <v>0</v>
      </c>
      <c r="EWV21" s="808">
        <f t="shared" si="1222"/>
        <v>0</v>
      </c>
      <c r="EWW21" s="211">
        <f t="shared" si="1223"/>
        <v>0</v>
      </c>
      <c r="EWX21" s="244">
        <v>0</v>
      </c>
      <c r="EWY21" s="64">
        <v>3353</v>
      </c>
      <c r="EWZ21" s="64">
        <v>0</v>
      </c>
      <c r="EXA21" s="64">
        <v>0</v>
      </c>
      <c r="EXB21" s="64">
        <v>0</v>
      </c>
      <c r="EXC21" s="64">
        <v>0</v>
      </c>
      <c r="EXD21" s="808">
        <f t="shared" si="1224"/>
        <v>3353</v>
      </c>
      <c r="EXE21" s="211">
        <f t="shared" si="1225"/>
        <v>558.83333333333337</v>
      </c>
      <c r="EXF21" s="195">
        <v>0</v>
      </c>
      <c r="EXG21" s="49">
        <v>51</v>
      </c>
      <c r="EXH21" s="49">
        <v>3024</v>
      </c>
      <c r="EXI21" s="49">
        <v>546</v>
      </c>
      <c r="EXJ21" s="49">
        <v>1449</v>
      </c>
      <c r="EXK21" s="49">
        <v>0</v>
      </c>
      <c r="EXL21" s="808">
        <f t="shared" si="1226"/>
        <v>5070</v>
      </c>
      <c r="EXM21" s="211">
        <f t="shared" si="1227"/>
        <v>845</v>
      </c>
      <c r="EXN21" s="244">
        <v>0</v>
      </c>
      <c r="EXO21" s="64">
        <v>1660</v>
      </c>
      <c r="EXP21" s="64">
        <v>2930</v>
      </c>
      <c r="EXQ21" s="64">
        <v>437</v>
      </c>
      <c r="EXR21" s="64">
        <v>0</v>
      </c>
      <c r="EXS21" s="64"/>
      <c r="EXT21" s="808">
        <f t="shared" si="1228"/>
        <v>5027</v>
      </c>
      <c r="EXU21" s="211">
        <f t="shared" si="1229"/>
        <v>837.83333333333337</v>
      </c>
      <c r="EXV21" s="195">
        <v>0</v>
      </c>
      <c r="EXW21" s="49">
        <v>1335</v>
      </c>
      <c r="EXX21" s="49">
        <v>2618</v>
      </c>
      <c r="EXY21" s="49">
        <v>1235</v>
      </c>
      <c r="EXZ21" s="49">
        <v>0</v>
      </c>
      <c r="EYA21" s="49">
        <v>0</v>
      </c>
      <c r="EYB21" s="808">
        <f t="shared" si="1230"/>
        <v>5188</v>
      </c>
      <c r="EYC21" s="211">
        <f t="shared" si="1231"/>
        <v>864.66666666666663</v>
      </c>
      <c r="EYD21" s="458">
        <v>0</v>
      </c>
      <c r="EYE21" s="83">
        <v>0</v>
      </c>
      <c r="EYF21" s="83">
        <v>1344</v>
      </c>
      <c r="EYG21" s="83">
        <v>2085</v>
      </c>
      <c r="EYH21" s="83">
        <v>441</v>
      </c>
      <c r="EYI21" s="83">
        <v>0</v>
      </c>
      <c r="EYJ21" s="808">
        <f t="shared" si="1232"/>
        <v>3870</v>
      </c>
      <c r="EYK21" s="211">
        <f t="shared" si="1233"/>
        <v>645</v>
      </c>
      <c r="EYL21" s="195">
        <v>0</v>
      </c>
      <c r="EYM21" s="49">
        <v>1677</v>
      </c>
      <c r="EYN21" s="49">
        <v>0</v>
      </c>
      <c r="EYO21" s="49">
        <v>0</v>
      </c>
      <c r="EYP21" s="49">
        <v>842</v>
      </c>
      <c r="EYQ21" s="49">
        <v>1994</v>
      </c>
      <c r="EYR21" s="808">
        <f t="shared" si="1234"/>
        <v>4513</v>
      </c>
      <c r="EYS21" s="211">
        <f t="shared" si="1235"/>
        <v>752.16666666666663</v>
      </c>
      <c r="EYT21" s="195">
        <v>0</v>
      </c>
      <c r="EYU21" s="49">
        <v>214</v>
      </c>
      <c r="EYV21" s="49">
        <v>0</v>
      </c>
      <c r="EYW21" s="49">
        <v>10</v>
      </c>
      <c r="EYX21" s="49">
        <v>1708</v>
      </c>
      <c r="EYY21" s="49">
        <v>0</v>
      </c>
      <c r="EYZ21" s="808">
        <f t="shared" si="1236"/>
        <v>1932</v>
      </c>
      <c r="EZA21" s="211">
        <f t="shared" si="1237"/>
        <v>322</v>
      </c>
      <c r="EZB21" s="195">
        <v>0</v>
      </c>
      <c r="EZC21" s="49">
        <v>0</v>
      </c>
      <c r="EZD21" s="49">
        <v>0</v>
      </c>
      <c r="EZE21" s="49">
        <v>1068</v>
      </c>
      <c r="EZF21" s="49">
        <v>1967</v>
      </c>
      <c r="EZG21" s="49">
        <v>1182</v>
      </c>
      <c r="EZH21" s="808">
        <f t="shared" si="1238"/>
        <v>4217</v>
      </c>
      <c r="EZI21" s="211">
        <f t="shared" si="1239"/>
        <v>702.83333333333337</v>
      </c>
      <c r="EZJ21" s="195">
        <v>0</v>
      </c>
      <c r="EZK21" s="49">
        <v>1183</v>
      </c>
      <c r="EZL21" s="49">
        <v>0</v>
      </c>
      <c r="EZM21" s="49">
        <v>0</v>
      </c>
      <c r="EZN21" s="49">
        <v>2486</v>
      </c>
      <c r="EZO21" s="49">
        <v>0</v>
      </c>
      <c r="EZP21" s="872">
        <f t="shared" si="1240"/>
        <v>3669</v>
      </c>
      <c r="EZQ21" s="873">
        <f t="shared" si="1241"/>
        <v>611.5</v>
      </c>
      <c r="EZR21" s="195">
        <v>2542</v>
      </c>
      <c r="EZS21" s="49">
        <v>0</v>
      </c>
      <c r="EZT21" s="49">
        <v>0</v>
      </c>
      <c r="EZU21" s="49">
        <v>0</v>
      </c>
      <c r="EZV21" s="49">
        <v>822</v>
      </c>
      <c r="EZW21" s="49">
        <v>0</v>
      </c>
      <c r="EZX21" s="872">
        <f t="shared" si="1242"/>
        <v>3364</v>
      </c>
      <c r="EZY21" s="873">
        <f t="shared" si="1243"/>
        <v>560.66666666666663</v>
      </c>
      <c r="EZZ21" s="195">
        <v>1308</v>
      </c>
      <c r="FAA21" s="49">
        <v>0</v>
      </c>
      <c r="FAB21" s="49">
        <v>1293</v>
      </c>
      <c r="FAC21" s="49">
        <v>0</v>
      </c>
      <c r="FAD21" s="49">
        <v>836</v>
      </c>
      <c r="FAE21" s="49">
        <v>0</v>
      </c>
      <c r="FAF21" s="872">
        <f t="shared" si="1244"/>
        <v>3437</v>
      </c>
      <c r="FAG21" s="873">
        <f t="shared" si="1245"/>
        <v>572.83333333333337</v>
      </c>
      <c r="FAH21" s="195">
        <v>1673</v>
      </c>
      <c r="FAI21" s="49">
        <v>1672</v>
      </c>
      <c r="FAJ21" s="49">
        <v>0</v>
      </c>
      <c r="FAK21" s="49">
        <v>0</v>
      </c>
      <c r="FAL21" s="49">
        <v>1723</v>
      </c>
      <c r="FAM21" s="49">
        <v>2233</v>
      </c>
      <c r="FAN21" s="872">
        <f t="shared" si="1246"/>
        <v>7301</v>
      </c>
      <c r="FAO21" s="873">
        <f t="shared" si="1247"/>
        <v>1216.8333333333333</v>
      </c>
      <c r="FAP21" s="195">
        <v>0</v>
      </c>
      <c r="FAQ21" s="49">
        <v>0</v>
      </c>
      <c r="FAR21" s="49">
        <v>0</v>
      </c>
      <c r="FAS21" s="49">
        <v>0</v>
      </c>
      <c r="FAT21" s="49">
        <v>0</v>
      </c>
      <c r="FAU21" s="49"/>
      <c r="FAV21" s="872">
        <f t="shared" si="1248"/>
        <v>0</v>
      </c>
      <c r="FAW21" s="873">
        <f t="shared" si="1249"/>
        <v>0</v>
      </c>
    </row>
    <row r="22" spans="1:4105" ht="15" customHeight="1" x14ac:dyDescent="0.2">
      <c r="A22" s="21">
        <v>16</v>
      </c>
      <c r="B22" s="21" t="s">
        <v>222</v>
      </c>
      <c r="C22" s="275" t="s">
        <v>224</v>
      </c>
      <c r="D22" s="21">
        <v>50</v>
      </c>
      <c r="E22" s="24">
        <v>0</v>
      </c>
      <c r="F22" s="24">
        <v>2825</v>
      </c>
      <c r="G22" s="24"/>
      <c r="H22" s="24"/>
      <c r="I22" s="24"/>
      <c r="J22" s="360">
        <f>SUMIF(SUMPK!$B:$B,$B:$B,SUMPK!$O:$O)</f>
        <v>0</v>
      </c>
      <c r="K22" s="24"/>
      <c r="L22" s="24">
        <f t="shared" si="569"/>
        <v>2825</v>
      </c>
      <c r="M22" s="24">
        <f t="shared" si="570"/>
        <v>2825</v>
      </c>
      <c r="N22" s="15">
        <v>97.333333333333329</v>
      </c>
      <c r="O22" s="276">
        <f t="shared" si="0"/>
        <v>29.023972602739729</v>
      </c>
      <c r="P22" s="15">
        <v>199.33333333333334</v>
      </c>
      <c r="Q22" s="276">
        <f t="shared" ref="Q22:Q23" si="1263">IF(P22=0,0,M22/P22*6)</f>
        <v>85.033444816053503</v>
      </c>
      <c r="R22" s="277">
        <f t="shared" si="572"/>
        <v>147.69230769230768</v>
      </c>
      <c r="S22" s="222">
        <v>3840</v>
      </c>
      <c r="T22" s="276">
        <f t="shared" si="573"/>
        <v>19.127604166666668</v>
      </c>
      <c r="U22" s="278"/>
      <c r="V22" s="277">
        <f t="shared" si="1"/>
        <v>19.127604166666668</v>
      </c>
      <c r="W22" s="279">
        <f t="shared" si="1252"/>
        <v>1</v>
      </c>
      <c r="X22" s="299"/>
      <c r="Y22" s="280" t="e">
        <f>#REF!+#REF!</f>
        <v>#REF!</v>
      </c>
      <c r="Z22" s="280" t="e">
        <f t="shared" si="1257"/>
        <v>#REF!</v>
      </c>
      <c r="AA22" s="280" t="e">
        <f t="shared" si="1261"/>
        <v>#REF!</v>
      </c>
      <c r="AB22" s="280" t="e">
        <f t="shared" si="1262"/>
        <v>#REF!</v>
      </c>
      <c r="AC22" s="662">
        <v>11</v>
      </c>
      <c r="AD22" s="648"/>
      <c r="AE22" s="49">
        <v>2602</v>
      </c>
      <c r="AF22" s="49"/>
      <c r="AG22" s="49"/>
      <c r="AH22" s="49">
        <v>2</v>
      </c>
      <c r="AI22" s="49"/>
      <c r="AJ22" s="42">
        <f t="shared" si="3"/>
        <v>2604</v>
      </c>
      <c r="AK22" s="43">
        <f t="shared" si="4"/>
        <v>434</v>
      </c>
      <c r="AL22" s="48"/>
      <c r="AM22" s="49"/>
      <c r="AN22" s="49">
        <v>7</v>
      </c>
      <c r="AO22" s="49">
        <v>1604</v>
      </c>
      <c r="AP22" s="49">
        <v>2</v>
      </c>
      <c r="AQ22" s="49">
        <v>3</v>
      </c>
      <c r="AR22" s="42">
        <f t="shared" si="5"/>
        <v>1616</v>
      </c>
      <c r="AS22" s="43">
        <f t="shared" si="6"/>
        <v>269.33333333333331</v>
      </c>
      <c r="AT22" s="48"/>
      <c r="AU22" s="49"/>
      <c r="AV22" s="49">
        <v>1716</v>
      </c>
      <c r="AW22" s="49"/>
      <c r="AX22" s="49">
        <v>626</v>
      </c>
      <c r="AY22" s="49">
        <v>882</v>
      </c>
      <c r="AZ22" s="42">
        <f t="shared" si="7"/>
        <v>3224</v>
      </c>
      <c r="BA22" s="43">
        <f t="shared" si="8"/>
        <v>537.33333333333337</v>
      </c>
      <c r="BB22" s="48"/>
      <c r="BC22" s="49"/>
      <c r="BD22" s="49"/>
      <c r="BE22" s="49">
        <v>619</v>
      </c>
      <c r="BF22" s="49"/>
      <c r="BG22" s="49"/>
      <c r="BH22" s="42">
        <f t="shared" si="9"/>
        <v>619</v>
      </c>
      <c r="BI22" s="43">
        <f t="shared" si="10"/>
        <v>103.16666666666667</v>
      </c>
      <c r="BJ22" s="48">
        <v>1785</v>
      </c>
      <c r="BK22" s="49"/>
      <c r="BL22" s="49"/>
      <c r="BM22" s="49"/>
      <c r="BN22" s="49"/>
      <c r="BO22" s="49">
        <v>204</v>
      </c>
      <c r="BP22" s="42">
        <f t="shared" si="11"/>
        <v>1989</v>
      </c>
      <c r="BQ22" s="43">
        <f t="shared" si="12"/>
        <v>331.5</v>
      </c>
      <c r="BR22" s="48"/>
      <c r="BS22" s="49"/>
      <c r="BT22" s="49">
        <v>598</v>
      </c>
      <c r="BU22" s="49">
        <v>1447</v>
      </c>
      <c r="BV22" s="49"/>
      <c r="BW22" s="49">
        <v>782</v>
      </c>
      <c r="BX22" s="42">
        <f t="shared" si="13"/>
        <v>2827</v>
      </c>
      <c r="BY22" s="43">
        <f t="shared" si="14"/>
        <v>471.16666666666669</v>
      </c>
      <c r="BZ22" s="48"/>
      <c r="CA22" s="49"/>
      <c r="CB22" s="49">
        <v>1177</v>
      </c>
      <c r="CC22" s="49"/>
      <c r="CD22" s="49">
        <v>2383</v>
      </c>
      <c r="CE22" s="49"/>
      <c r="CF22" s="42">
        <f t="shared" si="15"/>
        <v>3560</v>
      </c>
      <c r="CG22" s="43">
        <f t="shared" si="16"/>
        <v>593.33333333333337</v>
      </c>
      <c r="CH22" s="63">
        <v>949</v>
      </c>
      <c r="CI22" s="64">
        <v>460</v>
      </c>
      <c r="CJ22" s="64"/>
      <c r="CK22" s="64">
        <v>197</v>
      </c>
      <c r="CL22" s="64"/>
      <c r="CM22" s="64"/>
      <c r="CN22" s="42">
        <f t="shared" si="17"/>
        <v>1606</v>
      </c>
      <c r="CO22" s="43">
        <f t="shared" si="18"/>
        <v>267.66666666666669</v>
      </c>
      <c r="CP22" s="48">
        <v>239</v>
      </c>
      <c r="CQ22" s="49"/>
      <c r="CR22" s="49"/>
      <c r="CS22" s="49">
        <v>483</v>
      </c>
      <c r="CT22" s="49">
        <v>173</v>
      </c>
      <c r="CU22" s="49"/>
      <c r="CV22" s="42">
        <f t="shared" si="19"/>
        <v>895</v>
      </c>
      <c r="CW22" s="43">
        <f t="shared" si="20"/>
        <v>149.16666666666666</v>
      </c>
      <c r="CX22" s="22"/>
      <c r="CY22" s="49"/>
      <c r="CZ22" s="49"/>
      <c r="DA22" s="49"/>
      <c r="DB22" s="49"/>
      <c r="DC22" s="49">
        <v>2513</v>
      </c>
      <c r="DD22" s="42">
        <f t="shared" si="21"/>
        <v>2513</v>
      </c>
      <c r="DE22" s="43">
        <f t="shared" si="22"/>
        <v>418.83333333333331</v>
      </c>
      <c r="DF22" s="48"/>
      <c r="DG22" s="49"/>
      <c r="DH22" s="49">
        <v>1780</v>
      </c>
      <c r="DI22" s="49">
        <v>152</v>
      </c>
      <c r="DJ22" s="49">
        <v>263</v>
      </c>
      <c r="DK22" s="49"/>
      <c r="DL22" s="42">
        <f t="shared" si="23"/>
        <v>2195</v>
      </c>
      <c r="DM22" s="43">
        <f t="shared" si="24"/>
        <v>365.83333333333331</v>
      </c>
      <c r="DN22" s="48">
        <v>185</v>
      </c>
      <c r="DO22" s="49"/>
      <c r="DP22" s="49"/>
      <c r="DQ22" s="49"/>
      <c r="DR22" s="49">
        <v>604</v>
      </c>
      <c r="DS22" s="49"/>
      <c r="DT22" s="42">
        <f t="shared" si="25"/>
        <v>789</v>
      </c>
      <c r="DU22" s="43">
        <f t="shared" si="26"/>
        <v>131.5</v>
      </c>
      <c r="DV22" s="48"/>
      <c r="DW22" s="49"/>
      <c r="DX22" s="49"/>
      <c r="DY22" s="49"/>
      <c r="DZ22" s="49">
        <v>936</v>
      </c>
      <c r="EA22" s="49"/>
      <c r="EB22" s="42">
        <f t="shared" si="27"/>
        <v>936</v>
      </c>
      <c r="EC22" s="43">
        <f t="shared" si="28"/>
        <v>156</v>
      </c>
      <c r="ED22" s="48"/>
      <c r="EE22" s="49">
        <v>486</v>
      </c>
      <c r="EF22" s="49">
        <v>625</v>
      </c>
      <c r="EG22" s="49"/>
      <c r="EH22" s="49"/>
      <c r="EI22" s="49"/>
      <c r="EJ22" s="42">
        <f t="shared" si="29"/>
        <v>1111</v>
      </c>
      <c r="EK22" s="43">
        <f t="shared" si="30"/>
        <v>185.16666666666666</v>
      </c>
      <c r="EL22" s="48"/>
      <c r="EM22" s="49"/>
      <c r="EN22" s="49"/>
      <c r="EO22" s="49">
        <v>3030</v>
      </c>
      <c r="EP22" s="49">
        <v>186</v>
      </c>
      <c r="EQ22" s="49"/>
      <c r="ER22" s="42">
        <f t="shared" si="31"/>
        <v>3216</v>
      </c>
      <c r="ES22" s="43">
        <f t="shared" si="32"/>
        <v>536</v>
      </c>
      <c r="ET22" s="48"/>
      <c r="EU22" s="49"/>
      <c r="EV22" s="49"/>
      <c r="EW22" s="49">
        <v>136</v>
      </c>
      <c r="EX22" s="49"/>
      <c r="EY22" s="49">
        <v>705</v>
      </c>
      <c r="EZ22" s="42">
        <f t="shared" si="33"/>
        <v>841</v>
      </c>
      <c r="FA22" s="43">
        <f t="shared" si="34"/>
        <v>140.16666666666666</v>
      </c>
      <c r="FB22" s="48">
        <v>4</v>
      </c>
      <c r="FC22" s="49">
        <v>886</v>
      </c>
      <c r="FD22" s="49">
        <v>491</v>
      </c>
      <c r="FE22" s="49"/>
      <c r="FF22" s="49"/>
      <c r="FG22" s="49"/>
      <c r="FH22" s="42">
        <f t="shared" si="35"/>
        <v>1381</v>
      </c>
      <c r="FI22" s="43">
        <f t="shared" si="36"/>
        <v>230.16666666666666</v>
      </c>
      <c r="FJ22" s="48">
        <v>237</v>
      </c>
      <c r="FK22" s="49">
        <v>713</v>
      </c>
      <c r="FL22" s="49">
        <v>11</v>
      </c>
      <c r="FM22" s="49"/>
      <c r="FN22" s="49"/>
      <c r="FO22" s="49">
        <v>278</v>
      </c>
      <c r="FP22" s="42">
        <f t="shared" si="37"/>
        <v>1239</v>
      </c>
      <c r="FQ22" s="43">
        <f t="shared" si="38"/>
        <v>206.5</v>
      </c>
      <c r="FR22" s="48">
        <v>2197</v>
      </c>
      <c r="FS22" s="49"/>
      <c r="FT22" s="49">
        <v>989</v>
      </c>
      <c r="FU22" s="49">
        <v>358</v>
      </c>
      <c r="FV22" s="49"/>
      <c r="FW22" s="49">
        <v>146</v>
      </c>
      <c r="FX22" s="42">
        <f t="shared" si="39"/>
        <v>3690</v>
      </c>
      <c r="FY22" s="43">
        <f t="shared" si="40"/>
        <v>615</v>
      </c>
      <c r="FZ22" s="48"/>
      <c r="GA22" s="49"/>
      <c r="GB22" s="49"/>
      <c r="GC22" s="49">
        <v>1176</v>
      </c>
      <c r="GD22" s="49">
        <v>2054</v>
      </c>
      <c r="GE22" s="49"/>
      <c r="GF22" s="42">
        <f t="shared" si="41"/>
        <v>3230</v>
      </c>
      <c r="GG22" s="43">
        <f t="shared" si="42"/>
        <v>538.33333333333337</v>
      </c>
      <c r="GH22" s="48"/>
      <c r="GI22" s="49"/>
      <c r="GJ22" s="49"/>
      <c r="GK22" s="49">
        <v>987</v>
      </c>
      <c r="GL22" s="49">
        <v>350</v>
      </c>
      <c r="GM22" s="49">
        <v>774</v>
      </c>
      <c r="GN22" s="42">
        <f t="shared" si="43"/>
        <v>2111</v>
      </c>
      <c r="GO22" s="43">
        <f t="shared" si="44"/>
        <v>351.83333333333331</v>
      </c>
      <c r="GP22" s="48"/>
      <c r="GQ22" s="49">
        <v>1090</v>
      </c>
      <c r="GR22" s="49">
        <v>15</v>
      </c>
      <c r="GS22" s="49">
        <v>851</v>
      </c>
      <c r="GT22" s="49">
        <v>1310</v>
      </c>
      <c r="GU22" s="49"/>
      <c r="GV22" s="42">
        <f t="shared" si="45"/>
        <v>3266</v>
      </c>
      <c r="GW22" s="43">
        <f t="shared" si="46"/>
        <v>544.33333333333337</v>
      </c>
      <c r="GX22" s="48">
        <v>2</v>
      </c>
      <c r="GY22" s="49">
        <v>805</v>
      </c>
      <c r="GZ22" s="49"/>
      <c r="HA22" s="49">
        <v>483</v>
      </c>
      <c r="HB22" s="49">
        <v>667</v>
      </c>
      <c r="HC22" s="49"/>
      <c r="HD22" s="42">
        <f t="shared" si="47"/>
        <v>1957</v>
      </c>
      <c r="HE22" s="43">
        <f t="shared" si="48"/>
        <v>326.16666666666669</v>
      </c>
      <c r="HF22" s="48"/>
      <c r="HG22" s="49">
        <v>276</v>
      </c>
      <c r="HH22" s="49">
        <v>1849</v>
      </c>
      <c r="HI22" s="49">
        <v>1595</v>
      </c>
      <c r="HJ22" s="49"/>
      <c r="HK22" s="49">
        <v>604</v>
      </c>
      <c r="HL22" s="42">
        <f t="shared" si="49"/>
        <v>4324</v>
      </c>
      <c r="HM22" s="43">
        <f t="shared" si="50"/>
        <v>720.66666666666663</v>
      </c>
      <c r="HN22" s="82"/>
      <c r="HO22" s="83"/>
      <c r="HP22" s="83">
        <v>54</v>
      </c>
      <c r="HQ22" s="83"/>
      <c r="HR22" s="83"/>
      <c r="HS22" s="83">
        <v>436</v>
      </c>
      <c r="HT22" s="42">
        <f t="shared" si="51"/>
        <v>490</v>
      </c>
      <c r="HU22" s="43">
        <f t="shared" si="52"/>
        <v>81.666666666666671</v>
      </c>
      <c r="HV22" s="48">
        <v>504</v>
      </c>
      <c r="HW22" s="49"/>
      <c r="HX22" s="49"/>
      <c r="HY22" s="49"/>
      <c r="HZ22" s="49">
        <v>1706</v>
      </c>
      <c r="IA22" s="49">
        <v>924</v>
      </c>
      <c r="IB22" s="42">
        <f t="shared" si="53"/>
        <v>3134</v>
      </c>
      <c r="IC22" s="43">
        <f t="shared" si="54"/>
        <v>522.33333333333337</v>
      </c>
      <c r="ID22" s="48">
        <v>1886</v>
      </c>
      <c r="IE22" s="49">
        <v>432</v>
      </c>
      <c r="IF22" s="49"/>
      <c r="IG22" s="49"/>
      <c r="IH22" s="49"/>
      <c r="II22" s="49"/>
      <c r="IJ22" s="42">
        <f t="shared" si="55"/>
        <v>2318</v>
      </c>
      <c r="IK22" s="43">
        <f t="shared" si="56"/>
        <v>386.33333333333331</v>
      </c>
      <c r="IL22" s="48">
        <v>367</v>
      </c>
      <c r="IM22" s="49"/>
      <c r="IN22" s="49"/>
      <c r="IO22" s="49"/>
      <c r="IP22" s="49">
        <v>639</v>
      </c>
      <c r="IQ22" s="49"/>
      <c r="IR22" s="42">
        <f t="shared" si="57"/>
        <v>1006</v>
      </c>
      <c r="IS22" s="43">
        <f t="shared" si="58"/>
        <v>167.66666666666666</v>
      </c>
      <c r="IT22" s="48">
        <v>1178</v>
      </c>
      <c r="IU22" s="49"/>
      <c r="IV22" s="49"/>
      <c r="IW22" s="49"/>
      <c r="IX22" s="49">
        <v>130</v>
      </c>
      <c r="IY22" s="49">
        <v>418</v>
      </c>
      <c r="IZ22" s="42">
        <f t="shared" si="59"/>
        <v>1726</v>
      </c>
      <c r="JA22" s="43">
        <f t="shared" si="60"/>
        <v>287.66666666666669</v>
      </c>
      <c r="JB22" s="48">
        <f>1001+136</f>
        <v>1137</v>
      </c>
      <c r="JC22" s="49">
        <v>75</v>
      </c>
      <c r="JD22" s="49">
        <v>1462</v>
      </c>
      <c r="JE22" s="49">
        <v>1140</v>
      </c>
      <c r="JF22" s="49">
        <v>837</v>
      </c>
      <c r="JG22" s="49">
        <v>2644</v>
      </c>
      <c r="JH22" s="42">
        <f t="shared" si="61"/>
        <v>7295</v>
      </c>
      <c r="JI22" s="43">
        <f t="shared" si="62"/>
        <v>1215.8333333333333</v>
      </c>
      <c r="JJ22" s="48"/>
      <c r="JK22" s="49">
        <v>249</v>
      </c>
      <c r="JL22" s="49"/>
      <c r="JM22" s="49"/>
      <c r="JN22" s="49">
        <v>113</v>
      </c>
      <c r="JO22" s="49"/>
      <c r="JP22" s="42">
        <f t="shared" si="63"/>
        <v>362</v>
      </c>
      <c r="JQ22" s="43">
        <f t="shared" si="64"/>
        <v>60.333333333333336</v>
      </c>
      <c r="JR22" s="48"/>
      <c r="JS22" s="49">
        <v>423</v>
      </c>
      <c r="JT22" s="49"/>
      <c r="JU22" s="49">
        <v>500</v>
      </c>
      <c r="JV22" s="49">
        <v>555</v>
      </c>
      <c r="JW22" s="49"/>
      <c r="JX22" s="42">
        <f t="shared" si="65"/>
        <v>1478</v>
      </c>
      <c r="JY22" s="43">
        <f t="shared" si="66"/>
        <v>246.33333333333334</v>
      </c>
      <c r="JZ22" s="48"/>
      <c r="KA22" s="49"/>
      <c r="KB22" s="49"/>
      <c r="KC22" s="49"/>
      <c r="KD22" s="49"/>
      <c r="KE22" s="49">
        <v>386</v>
      </c>
      <c r="KF22" s="42">
        <f t="shared" si="67"/>
        <v>386</v>
      </c>
      <c r="KG22" s="43">
        <f t="shared" si="68"/>
        <v>64.333333333333329</v>
      </c>
      <c r="KH22" s="48"/>
      <c r="KI22" s="49">
        <v>180</v>
      </c>
      <c r="KJ22" s="49"/>
      <c r="KK22" s="49"/>
      <c r="KL22" s="49">
        <v>897</v>
      </c>
      <c r="KM22" s="49">
        <v>5</v>
      </c>
      <c r="KN22" s="42">
        <f t="shared" si="69"/>
        <v>1082</v>
      </c>
      <c r="KO22" s="43">
        <f t="shared" si="70"/>
        <v>180.33333333333334</v>
      </c>
      <c r="KP22" s="48">
        <v>339</v>
      </c>
      <c r="KQ22" s="49">
        <v>636</v>
      </c>
      <c r="KR22" s="49">
        <v>943</v>
      </c>
      <c r="KS22" s="49">
        <v>408</v>
      </c>
      <c r="KT22" s="49"/>
      <c r="KU22" s="49"/>
      <c r="KV22" s="42">
        <f t="shared" si="71"/>
        <v>2326</v>
      </c>
      <c r="KW22" s="43">
        <f t="shared" si="72"/>
        <v>387.66666666666669</v>
      </c>
      <c r="KX22" s="48">
        <v>750</v>
      </c>
      <c r="KY22" s="49">
        <v>138</v>
      </c>
      <c r="KZ22" s="49"/>
      <c r="LA22" s="49"/>
      <c r="LB22" s="49">
        <v>1102</v>
      </c>
      <c r="LC22" s="49">
        <v>31</v>
      </c>
      <c r="LD22" s="42">
        <f t="shared" si="73"/>
        <v>2021</v>
      </c>
      <c r="LE22" s="43">
        <f t="shared" si="74"/>
        <v>336.83333333333331</v>
      </c>
      <c r="LF22" s="48">
        <v>194</v>
      </c>
      <c r="LG22" s="49">
        <v>654</v>
      </c>
      <c r="LH22" s="49">
        <v>705</v>
      </c>
      <c r="LI22" s="49"/>
      <c r="LJ22" s="49"/>
      <c r="LK22" s="49">
        <v>1276</v>
      </c>
      <c r="LL22" s="42">
        <f t="shared" si="75"/>
        <v>2829</v>
      </c>
      <c r="LM22" s="43">
        <f t="shared" si="76"/>
        <v>471.5</v>
      </c>
      <c r="LN22" s="48"/>
      <c r="LO22" s="49">
        <v>16</v>
      </c>
      <c r="LP22" s="49">
        <v>696</v>
      </c>
      <c r="LQ22" s="49">
        <v>1060</v>
      </c>
      <c r="LR22" s="49"/>
      <c r="LS22" s="49"/>
      <c r="LT22" s="42">
        <f t="shared" si="77"/>
        <v>1772</v>
      </c>
      <c r="LU22" s="43">
        <f t="shared" si="78"/>
        <v>295.33333333333331</v>
      </c>
      <c r="LV22" s="48">
        <v>5</v>
      </c>
      <c r="LW22" s="49">
        <v>2222</v>
      </c>
      <c r="LX22" s="49"/>
      <c r="LY22" s="49">
        <v>354</v>
      </c>
      <c r="LZ22" s="49">
        <v>293</v>
      </c>
      <c r="MA22" s="49">
        <v>719</v>
      </c>
      <c r="MB22" s="42">
        <f t="shared" si="79"/>
        <v>3593</v>
      </c>
      <c r="MC22" s="43">
        <f t="shared" si="80"/>
        <v>598.83333333333337</v>
      </c>
      <c r="MD22" s="48"/>
      <c r="ME22" s="49"/>
      <c r="MF22" s="49"/>
      <c r="MG22" s="49">
        <v>7</v>
      </c>
      <c r="MH22" s="49">
        <v>505</v>
      </c>
      <c r="MI22" s="49">
        <v>1410</v>
      </c>
      <c r="MJ22" s="42">
        <f t="shared" si="81"/>
        <v>1922</v>
      </c>
      <c r="MK22" s="43">
        <f t="shared" si="82"/>
        <v>320.33333333333331</v>
      </c>
      <c r="ML22" s="48"/>
      <c r="MM22" s="49"/>
      <c r="MN22" s="49">
        <v>786</v>
      </c>
      <c r="MO22" s="49"/>
      <c r="MP22" s="49">
        <v>2330</v>
      </c>
      <c r="MQ22" s="49"/>
      <c r="MR22" s="42">
        <f t="shared" si="83"/>
        <v>3116</v>
      </c>
      <c r="MS22" s="43">
        <f t="shared" si="84"/>
        <v>519.33333333333337</v>
      </c>
      <c r="MT22" s="48"/>
      <c r="MU22" s="49">
        <v>1329</v>
      </c>
      <c r="MV22" s="49"/>
      <c r="MW22" s="49"/>
      <c r="MX22" s="49">
        <v>382</v>
      </c>
      <c r="MY22" s="49">
        <v>14</v>
      </c>
      <c r="MZ22" s="42">
        <f t="shared" si="85"/>
        <v>1725</v>
      </c>
      <c r="NA22" s="43">
        <f t="shared" si="86"/>
        <v>287.5</v>
      </c>
      <c r="NB22" s="48"/>
      <c r="NC22" s="49">
        <v>1012</v>
      </c>
      <c r="ND22" s="49">
        <v>34</v>
      </c>
      <c r="NE22" s="49"/>
      <c r="NF22" s="49">
        <v>1073</v>
      </c>
      <c r="NG22" s="49"/>
      <c r="NH22" s="42">
        <f t="shared" si="87"/>
        <v>2119</v>
      </c>
      <c r="NI22" s="43">
        <f t="shared" si="88"/>
        <v>353.16666666666669</v>
      </c>
      <c r="NJ22" s="48">
        <v>2402</v>
      </c>
      <c r="NK22" s="49"/>
      <c r="NL22" s="49"/>
      <c r="NM22" s="49"/>
      <c r="NN22" s="49">
        <v>537</v>
      </c>
      <c r="NO22" s="49"/>
      <c r="NP22" s="42">
        <f t="shared" si="89"/>
        <v>2939</v>
      </c>
      <c r="NQ22" s="43">
        <f t="shared" si="90"/>
        <v>489.83333333333331</v>
      </c>
      <c r="NR22" s="48"/>
      <c r="NS22" s="49">
        <v>822</v>
      </c>
      <c r="NT22" s="49"/>
      <c r="NU22" s="49">
        <v>648</v>
      </c>
      <c r="NV22" s="49">
        <v>98</v>
      </c>
      <c r="NW22" s="49"/>
      <c r="NX22" s="42">
        <f t="shared" si="91"/>
        <v>1568</v>
      </c>
      <c r="NY22" s="43">
        <f t="shared" si="92"/>
        <v>261.33333333333331</v>
      </c>
      <c r="NZ22" s="48">
        <v>1491</v>
      </c>
      <c r="OA22" s="49">
        <v>277</v>
      </c>
      <c r="OB22" s="49">
        <v>1430</v>
      </c>
      <c r="OC22" s="49"/>
      <c r="OD22" s="49">
        <v>130</v>
      </c>
      <c r="OE22" s="49"/>
      <c r="OF22" s="42">
        <f t="shared" si="93"/>
        <v>3328</v>
      </c>
      <c r="OG22" s="43">
        <f t="shared" si="94"/>
        <v>554.66666666666663</v>
      </c>
      <c r="OH22" s="48"/>
      <c r="OI22" s="49">
        <v>505</v>
      </c>
      <c r="OJ22" s="49">
        <v>337</v>
      </c>
      <c r="OK22" s="49">
        <v>261</v>
      </c>
      <c r="OL22" s="49">
        <v>3</v>
      </c>
      <c r="OM22" s="49">
        <v>1566</v>
      </c>
      <c r="ON22" s="42">
        <f t="shared" si="95"/>
        <v>2672</v>
      </c>
      <c r="OO22" s="43">
        <f t="shared" si="96"/>
        <v>445.33333333333331</v>
      </c>
      <c r="OP22" s="48">
        <v>1348</v>
      </c>
      <c r="OQ22" s="49"/>
      <c r="OR22" s="49"/>
      <c r="OS22" s="49">
        <v>119</v>
      </c>
      <c r="OT22" s="49"/>
      <c r="OU22" s="49">
        <v>1332</v>
      </c>
      <c r="OV22" s="42">
        <f t="shared" si="97"/>
        <v>2799</v>
      </c>
      <c r="OW22" s="43">
        <f t="shared" si="98"/>
        <v>466.5</v>
      </c>
      <c r="OX22" s="48">
        <v>708</v>
      </c>
      <c r="OY22" s="49"/>
      <c r="OZ22" s="49">
        <v>1633</v>
      </c>
      <c r="PA22" s="49"/>
      <c r="PB22" s="49"/>
      <c r="PC22" s="49">
        <v>1138</v>
      </c>
      <c r="PD22" s="67">
        <f t="shared" si="99"/>
        <v>3479</v>
      </c>
      <c r="PE22" s="68">
        <f t="shared" si="100"/>
        <v>579.83333333333337</v>
      </c>
      <c r="PF22" s="48">
        <v>450</v>
      </c>
      <c r="PG22" s="49">
        <v>229</v>
      </c>
      <c r="PH22" s="49"/>
      <c r="PI22" s="49"/>
      <c r="PJ22" s="49"/>
      <c r="PK22" s="49"/>
      <c r="PL22" s="67">
        <f t="shared" si="101"/>
        <v>679</v>
      </c>
      <c r="PM22" s="68">
        <f t="shared" si="102"/>
        <v>113.16666666666667</v>
      </c>
      <c r="PN22" s="48">
        <v>185</v>
      </c>
      <c r="PO22" s="49">
        <v>879</v>
      </c>
      <c r="PP22" s="49">
        <v>53</v>
      </c>
      <c r="PQ22" s="49">
        <v>568</v>
      </c>
      <c r="PR22" s="49"/>
      <c r="PS22" s="49">
        <v>139</v>
      </c>
      <c r="PT22" s="67">
        <f t="shared" si="103"/>
        <v>1824</v>
      </c>
      <c r="PU22" s="68">
        <f t="shared" si="104"/>
        <v>304</v>
      </c>
      <c r="PV22" s="106">
        <v>957</v>
      </c>
      <c r="PW22" s="107">
        <v>110</v>
      </c>
      <c r="PX22" s="107">
        <v>723</v>
      </c>
      <c r="PY22" s="107"/>
      <c r="PZ22" s="107">
        <v>1711</v>
      </c>
      <c r="QA22" s="107"/>
      <c r="QB22" s="104">
        <f t="shared" si="105"/>
        <v>3501</v>
      </c>
      <c r="QC22" s="112">
        <f t="shared" si="106"/>
        <v>583.5</v>
      </c>
      <c r="QD22" s="106"/>
      <c r="QE22" s="107">
        <v>1354</v>
      </c>
      <c r="QF22" s="107"/>
      <c r="QG22" s="107"/>
      <c r="QH22" s="107"/>
      <c r="QI22" s="107"/>
      <c r="QJ22" s="104">
        <f t="shared" si="107"/>
        <v>1354</v>
      </c>
      <c r="QK22" s="105">
        <f t="shared" si="108"/>
        <v>225.66666666666666</v>
      </c>
      <c r="QL22" s="106">
        <v>690</v>
      </c>
      <c r="QM22" s="107"/>
      <c r="QN22" s="107">
        <v>123</v>
      </c>
      <c r="QO22" s="107"/>
      <c r="QP22" s="107"/>
      <c r="QQ22" s="107"/>
      <c r="QR22" s="104">
        <f t="shared" si="109"/>
        <v>813</v>
      </c>
      <c r="QS22" s="105">
        <f t="shared" si="110"/>
        <v>135.5</v>
      </c>
      <c r="QT22" s="48">
        <v>916</v>
      </c>
      <c r="QU22" s="49"/>
      <c r="QV22" s="49">
        <v>1643</v>
      </c>
      <c r="QW22" s="49"/>
      <c r="QX22" s="49">
        <v>142</v>
      </c>
      <c r="QY22" s="49"/>
      <c r="QZ22" s="67">
        <f t="shared" si="111"/>
        <v>2701</v>
      </c>
      <c r="RA22" s="68">
        <f t="shared" si="112"/>
        <v>450.16666666666669</v>
      </c>
      <c r="RB22" s="106">
        <v>1124</v>
      </c>
      <c r="RC22" s="107"/>
      <c r="RD22" s="107"/>
      <c r="RE22" s="107"/>
      <c r="RF22" s="107">
        <v>816</v>
      </c>
      <c r="RG22" s="107"/>
      <c r="RH22" s="104">
        <f t="shared" si="113"/>
        <v>1940</v>
      </c>
      <c r="RI22" s="105">
        <f t="shared" si="114"/>
        <v>323.33333333333331</v>
      </c>
      <c r="RJ22" s="106">
        <v>2254</v>
      </c>
      <c r="RK22" s="107"/>
      <c r="RL22" s="107"/>
      <c r="RM22" s="107">
        <v>6</v>
      </c>
      <c r="RN22" s="107">
        <v>808</v>
      </c>
      <c r="RO22" s="107"/>
      <c r="RP22" s="104">
        <f t="shared" si="115"/>
        <v>3068</v>
      </c>
      <c r="RQ22" s="105">
        <f t="shared" si="116"/>
        <v>511.33333333333331</v>
      </c>
      <c r="RR22" s="106">
        <v>1791</v>
      </c>
      <c r="RS22" s="107">
        <v>181</v>
      </c>
      <c r="RT22" s="107"/>
      <c r="RU22" s="107">
        <v>108</v>
      </c>
      <c r="RV22" s="107">
        <v>803</v>
      </c>
      <c r="RW22" s="107"/>
      <c r="RX22" s="104">
        <f t="shared" si="117"/>
        <v>2883</v>
      </c>
      <c r="RY22" s="105">
        <f t="shared" si="118"/>
        <v>480.5</v>
      </c>
      <c r="RZ22" s="106"/>
      <c r="SA22" s="107">
        <v>677</v>
      </c>
      <c r="SB22" s="107">
        <v>2258</v>
      </c>
      <c r="SC22" s="107">
        <v>118</v>
      </c>
      <c r="SD22" s="107">
        <v>1</v>
      </c>
      <c r="SE22" s="107"/>
      <c r="SF22" s="104">
        <f t="shared" si="119"/>
        <v>3054</v>
      </c>
      <c r="SG22" s="105">
        <f t="shared" si="120"/>
        <v>509</v>
      </c>
      <c r="SH22" s="106"/>
      <c r="SI22" s="107"/>
      <c r="SJ22" s="107">
        <v>1678</v>
      </c>
      <c r="SK22" s="107">
        <v>1792</v>
      </c>
      <c r="SL22" s="107">
        <v>334</v>
      </c>
      <c r="SM22" s="107">
        <v>926</v>
      </c>
      <c r="SN22" s="104">
        <f t="shared" si="121"/>
        <v>4730</v>
      </c>
      <c r="SO22" s="105">
        <f t="shared" si="122"/>
        <v>788.33333333333337</v>
      </c>
      <c r="SP22" s="106"/>
      <c r="SQ22" s="107"/>
      <c r="SR22" s="107">
        <v>1056</v>
      </c>
      <c r="SS22" s="107">
        <v>227</v>
      </c>
      <c r="ST22" s="107">
        <v>2005</v>
      </c>
      <c r="SU22" s="107"/>
      <c r="SV22" s="104">
        <f t="shared" si="123"/>
        <v>3288</v>
      </c>
      <c r="SW22" s="105">
        <f t="shared" si="124"/>
        <v>548</v>
      </c>
      <c r="SX22" s="106"/>
      <c r="SY22" s="107">
        <v>168</v>
      </c>
      <c r="SZ22" s="107"/>
      <c r="TA22" s="107">
        <v>2366</v>
      </c>
      <c r="TB22" s="107">
        <v>3041</v>
      </c>
      <c r="TC22" s="107"/>
      <c r="TD22" s="104">
        <f t="shared" si="125"/>
        <v>5575</v>
      </c>
      <c r="TE22" s="105">
        <f t="shared" si="126"/>
        <v>929.16666666666663</v>
      </c>
      <c r="TF22" s="106"/>
      <c r="TG22" s="107"/>
      <c r="TH22" s="107">
        <v>2202</v>
      </c>
      <c r="TI22" s="107"/>
      <c r="TJ22" s="107">
        <v>1579</v>
      </c>
      <c r="TK22" s="107">
        <v>67</v>
      </c>
      <c r="TL22" s="104">
        <f t="shared" si="127"/>
        <v>3848</v>
      </c>
      <c r="TM22" s="105">
        <f t="shared" si="128"/>
        <v>641.33333333333337</v>
      </c>
      <c r="TN22" s="48"/>
      <c r="TO22" s="49"/>
      <c r="TP22" s="49"/>
      <c r="TQ22" s="49"/>
      <c r="TR22" s="49">
        <v>907</v>
      </c>
      <c r="TS22" s="49">
        <v>728</v>
      </c>
      <c r="TT22" s="67">
        <f t="shared" si="129"/>
        <v>1635</v>
      </c>
      <c r="TU22" s="68">
        <f t="shared" si="130"/>
        <v>272.5</v>
      </c>
      <c r="TV22" s="54"/>
      <c r="TW22" s="127">
        <v>1734</v>
      </c>
      <c r="TX22" s="127">
        <v>5</v>
      </c>
      <c r="TY22" s="127"/>
      <c r="TZ22" s="127"/>
      <c r="UA22" s="127">
        <v>4</v>
      </c>
      <c r="UB22" s="42">
        <f t="shared" si="131"/>
        <v>1743</v>
      </c>
      <c r="UC22" s="43">
        <f t="shared" si="132"/>
        <v>290.5</v>
      </c>
      <c r="UD22" s="106">
        <v>819</v>
      </c>
      <c r="UE22" s="107">
        <v>137</v>
      </c>
      <c r="UF22" s="107"/>
      <c r="UG22" s="107">
        <v>1413</v>
      </c>
      <c r="UH22" s="107">
        <v>97</v>
      </c>
      <c r="UI22" s="107"/>
      <c r="UJ22" s="131">
        <f t="shared" si="133"/>
        <v>2466</v>
      </c>
      <c r="UK22" s="132">
        <f t="shared" si="134"/>
        <v>411</v>
      </c>
      <c r="UL22" s="106"/>
      <c r="UM22" s="107"/>
      <c r="UN22" s="107">
        <v>782</v>
      </c>
      <c r="UO22" s="107">
        <v>862</v>
      </c>
      <c r="UP22" s="107">
        <v>1404</v>
      </c>
      <c r="UQ22" s="107">
        <v>1861</v>
      </c>
      <c r="UR22" s="131">
        <f t="shared" si="135"/>
        <v>4909</v>
      </c>
      <c r="US22" s="132">
        <f t="shared" si="136"/>
        <v>818.16666666666663</v>
      </c>
      <c r="UT22" s="106"/>
      <c r="UU22" s="107"/>
      <c r="UV22" s="107"/>
      <c r="UW22" s="107">
        <v>1404</v>
      </c>
      <c r="UX22" s="107">
        <v>89</v>
      </c>
      <c r="UY22" s="107"/>
      <c r="UZ22" s="107"/>
      <c r="VA22" s="104">
        <f t="shared" si="137"/>
        <v>1493</v>
      </c>
      <c r="VB22" s="105">
        <f t="shared" si="138"/>
        <v>248.83333333333334</v>
      </c>
      <c r="VC22" s="106"/>
      <c r="VD22" s="107">
        <v>1967</v>
      </c>
      <c r="VE22" s="107"/>
      <c r="VF22" s="107">
        <v>674</v>
      </c>
      <c r="VG22" s="107"/>
      <c r="VH22" s="107">
        <v>1708</v>
      </c>
      <c r="VI22" s="104">
        <f t="shared" si="139"/>
        <v>4597.8333333333339</v>
      </c>
      <c r="VJ22" s="105">
        <f t="shared" si="140"/>
        <v>766.30555555555566</v>
      </c>
      <c r="VK22" s="106"/>
      <c r="VL22" s="107"/>
      <c r="VM22" s="107">
        <v>78</v>
      </c>
      <c r="VN22" s="107">
        <v>1500</v>
      </c>
      <c r="VO22" s="107">
        <v>909</v>
      </c>
      <c r="VP22" s="107">
        <v>1637</v>
      </c>
      <c r="VQ22" s="104">
        <f t="shared" si="141"/>
        <v>4124</v>
      </c>
      <c r="VR22" s="105">
        <f t="shared" si="142"/>
        <v>687.33333333333337</v>
      </c>
      <c r="VS22" s="48"/>
      <c r="VT22" s="49">
        <v>1517</v>
      </c>
      <c r="VU22" s="49">
        <v>546</v>
      </c>
      <c r="VV22" s="49">
        <v>41</v>
      </c>
      <c r="VW22" s="49"/>
      <c r="VX22" s="49">
        <v>1419</v>
      </c>
      <c r="VY22" s="67">
        <f t="shared" si="143"/>
        <v>3523</v>
      </c>
      <c r="VZ22" s="68">
        <f t="shared" si="144"/>
        <v>587.16666666666663</v>
      </c>
      <c r="WA22" s="106"/>
      <c r="WB22" s="107"/>
      <c r="WC22" s="107">
        <v>54</v>
      </c>
      <c r="WD22" s="107"/>
      <c r="WE22" s="107">
        <v>1739</v>
      </c>
      <c r="WF22" s="107"/>
      <c r="WG22" s="104">
        <f t="shared" si="145"/>
        <v>1793</v>
      </c>
      <c r="WH22" s="105">
        <f t="shared" si="146"/>
        <v>298.83333333333331</v>
      </c>
      <c r="WI22" s="63">
        <v>2152</v>
      </c>
      <c r="WJ22" s="64">
        <v>3200</v>
      </c>
      <c r="WK22" s="64"/>
      <c r="WL22" s="64"/>
      <c r="WM22" s="64">
        <v>1060</v>
      </c>
      <c r="WN22" s="64">
        <v>1866</v>
      </c>
      <c r="WO22" s="67">
        <f t="shared" si="147"/>
        <v>8278</v>
      </c>
      <c r="WP22" s="68">
        <f t="shared" si="148"/>
        <v>1379.6666666666667</v>
      </c>
      <c r="WQ22" s="48">
        <v>1778</v>
      </c>
      <c r="WR22" s="49">
        <v>1056</v>
      </c>
      <c r="WS22" s="49">
        <v>1730</v>
      </c>
      <c r="WT22" s="49"/>
      <c r="WU22" s="49">
        <v>372</v>
      </c>
      <c r="WV22" s="49">
        <v>1219</v>
      </c>
      <c r="WW22" s="49"/>
      <c r="WX22" s="67">
        <f t="shared" si="149"/>
        <v>6155</v>
      </c>
      <c r="WY22" s="68">
        <f t="shared" si="150"/>
        <v>1025.8333333333333</v>
      </c>
      <c r="WZ22" s="48"/>
      <c r="XA22" s="49"/>
      <c r="XB22" s="49">
        <v>349</v>
      </c>
      <c r="XC22" s="49"/>
      <c r="XD22" s="49"/>
      <c r="XE22" s="49"/>
      <c r="XF22" s="49"/>
      <c r="XG22" s="67">
        <f t="shared" si="151"/>
        <v>349</v>
      </c>
      <c r="XH22" s="68">
        <f t="shared" si="152"/>
        <v>58.166666666666664</v>
      </c>
      <c r="XI22" s="48"/>
      <c r="XJ22" s="49">
        <v>259</v>
      </c>
      <c r="XK22" s="49"/>
      <c r="XL22" s="49"/>
      <c r="XM22" s="49">
        <v>1040</v>
      </c>
      <c r="XN22" s="49"/>
      <c r="XO22" s="49">
        <v>2032</v>
      </c>
      <c r="XP22" s="67">
        <f t="shared" si="153"/>
        <v>3331</v>
      </c>
      <c r="XQ22" s="68">
        <f t="shared" si="154"/>
        <v>555.16666666666663</v>
      </c>
      <c r="XR22" s="48">
        <v>1706</v>
      </c>
      <c r="XS22" s="49"/>
      <c r="XT22" s="49">
        <v>351</v>
      </c>
      <c r="XU22" s="49">
        <v>446</v>
      </c>
      <c r="XV22" s="49">
        <v>160</v>
      </c>
      <c r="XW22" s="49">
        <v>3</v>
      </c>
      <c r="XX22" s="49"/>
      <c r="XY22" s="67">
        <f t="shared" si="155"/>
        <v>2666</v>
      </c>
      <c r="XZ22" s="68">
        <f t="shared" si="156"/>
        <v>444.33333333333331</v>
      </c>
      <c r="YA22" s="48"/>
      <c r="YB22" s="49"/>
      <c r="YC22" s="49"/>
      <c r="YD22" s="49"/>
      <c r="YE22" s="49"/>
      <c r="YF22" s="49"/>
      <c r="YG22" s="49"/>
      <c r="YH22" s="67">
        <f t="shared" si="157"/>
        <v>0</v>
      </c>
      <c r="YI22" s="68">
        <f t="shared" si="158"/>
        <v>0</v>
      </c>
      <c r="YJ22" s="48"/>
      <c r="YK22" s="49"/>
      <c r="YL22" s="49">
        <v>573</v>
      </c>
      <c r="YM22" s="49">
        <v>905</v>
      </c>
      <c r="YN22" s="49">
        <v>1540</v>
      </c>
      <c r="YO22" s="49">
        <v>1253</v>
      </c>
      <c r="YP22" s="49">
        <v>719</v>
      </c>
      <c r="YQ22" s="67">
        <f t="shared" si="159"/>
        <v>4990</v>
      </c>
      <c r="YR22" s="68">
        <f t="shared" si="160"/>
        <v>831.66666666666663</v>
      </c>
      <c r="YS22" s="48"/>
      <c r="YT22" s="49">
        <v>230</v>
      </c>
      <c r="YU22" s="49">
        <v>2446</v>
      </c>
      <c r="YV22" s="49"/>
      <c r="YW22" s="49"/>
      <c r="YX22" s="49">
        <v>247</v>
      </c>
      <c r="YY22" s="49"/>
      <c r="YZ22" s="67">
        <f t="shared" si="161"/>
        <v>2923</v>
      </c>
      <c r="ZA22" s="68">
        <f t="shared" si="162"/>
        <v>487.16666666666669</v>
      </c>
      <c r="ZB22" s="48">
        <v>790</v>
      </c>
      <c r="ZC22" s="49"/>
      <c r="ZD22" s="49">
        <v>691</v>
      </c>
      <c r="ZE22" s="49">
        <v>601</v>
      </c>
      <c r="ZF22" s="49"/>
      <c r="ZG22" s="49">
        <v>1737</v>
      </c>
      <c r="ZH22" s="67">
        <f t="shared" si="163"/>
        <v>3819</v>
      </c>
      <c r="ZI22" s="68">
        <f t="shared" si="164"/>
        <v>636.5</v>
      </c>
      <c r="ZJ22" s="48"/>
      <c r="ZK22" s="49">
        <v>361</v>
      </c>
      <c r="ZL22" s="49">
        <v>401</v>
      </c>
      <c r="ZM22" s="49">
        <v>193</v>
      </c>
      <c r="ZN22" s="49">
        <v>846</v>
      </c>
      <c r="ZO22" s="49">
        <v>136</v>
      </c>
      <c r="ZP22" s="67">
        <f t="shared" si="165"/>
        <v>1937</v>
      </c>
      <c r="ZQ22" s="68">
        <f t="shared" si="166"/>
        <v>322.83333333333331</v>
      </c>
      <c r="ZR22" s="63"/>
      <c r="ZS22" s="64">
        <v>1023</v>
      </c>
      <c r="ZT22" s="64"/>
      <c r="ZU22" s="22">
        <v>405</v>
      </c>
      <c r="ZV22" s="22">
        <v>1700</v>
      </c>
      <c r="ZW22" s="22">
        <v>2864</v>
      </c>
      <c r="ZX22" s="67">
        <f t="shared" si="167"/>
        <v>5992</v>
      </c>
      <c r="ZY22" s="68">
        <f t="shared" si="168"/>
        <v>998.66666666666663</v>
      </c>
      <c r="ZZ22" s="48">
        <v>277</v>
      </c>
      <c r="AAA22" s="49">
        <v>547</v>
      </c>
      <c r="AAB22" s="49"/>
      <c r="AAC22" s="49"/>
      <c r="AAD22" s="49"/>
      <c r="AAE22" s="49">
        <v>39</v>
      </c>
      <c r="AAF22" s="49">
        <v>177</v>
      </c>
      <c r="AAG22" s="67">
        <f t="shared" si="169"/>
        <v>1040</v>
      </c>
      <c r="AAH22" s="68">
        <f t="shared" si="170"/>
        <v>173.33333333333334</v>
      </c>
      <c r="AAI22" s="48"/>
      <c r="AAJ22" s="49">
        <v>402</v>
      </c>
      <c r="AAK22" s="49">
        <v>445</v>
      </c>
      <c r="AAL22" s="49">
        <v>163</v>
      </c>
      <c r="AAM22" s="49"/>
      <c r="AAN22" s="49">
        <v>693</v>
      </c>
      <c r="AAO22" s="49">
        <v>776</v>
      </c>
      <c r="AAP22" s="67">
        <f t="shared" si="171"/>
        <v>2479</v>
      </c>
      <c r="AAQ22" s="68">
        <f t="shared" si="172"/>
        <v>413.16666666666669</v>
      </c>
      <c r="AAR22" s="48"/>
      <c r="AAS22" s="49">
        <v>3551</v>
      </c>
      <c r="AAT22" s="49">
        <v>1448</v>
      </c>
      <c r="AAU22" s="49">
        <v>316</v>
      </c>
      <c r="AAV22" s="49">
        <v>841</v>
      </c>
      <c r="AAW22" s="49">
        <v>700</v>
      </c>
      <c r="AAX22" s="67">
        <f t="shared" si="173"/>
        <v>6856</v>
      </c>
      <c r="AAY22" s="68">
        <f t="shared" si="174"/>
        <v>1142.6666666666667</v>
      </c>
      <c r="AAZ22" s="48">
        <v>2020</v>
      </c>
      <c r="ABA22" s="49">
        <v>411</v>
      </c>
      <c r="ABB22" s="49"/>
      <c r="ABC22" s="49"/>
      <c r="ABD22" s="49"/>
      <c r="ABE22" s="49">
        <v>482</v>
      </c>
      <c r="ABF22" s="67">
        <f t="shared" si="175"/>
        <v>2913</v>
      </c>
      <c r="ABG22" s="68">
        <f t="shared" si="176"/>
        <v>485.5</v>
      </c>
      <c r="ABH22" s="48">
        <v>1028</v>
      </c>
      <c r="ABI22" s="49">
        <v>318</v>
      </c>
      <c r="ABJ22" s="49">
        <v>183</v>
      </c>
      <c r="ABK22" s="49">
        <v>1503</v>
      </c>
      <c r="ABL22" s="49">
        <v>887</v>
      </c>
      <c r="ABM22" s="49">
        <v>968</v>
      </c>
      <c r="ABN22" s="67">
        <f t="shared" si="177"/>
        <v>4887</v>
      </c>
      <c r="ABO22" s="68">
        <f t="shared" si="178"/>
        <v>814.5</v>
      </c>
      <c r="ABP22" s="48"/>
      <c r="ABQ22" s="49"/>
      <c r="ABR22" s="49"/>
      <c r="ABS22" s="49"/>
      <c r="ABT22" s="49"/>
      <c r="ABU22" s="49">
        <v>1532</v>
      </c>
      <c r="ABV22" s="67">
        <f t="shared" si="179"/>
        <v>1532</v>
      </c>
      <c r="ABW22" s="68">
        <f t="shared" si="180"/>
        <v>255.33333333333334</v>
      </c>
      <c r="ABX22" s="48"/>
      <c r="ABY22" s="49">
        <v>96</v>
      </c>
      <c r="ABZ22" s="49"/>
      <c r="ACA22" s="49"/>
      <c r="ACB22" s="49">
        <v>1570</v>
      </c>
      <c r="ACC22" s="49"/>
      <c r="ACD22" s="67">
        <f t="shared" si="181"/>
        <v>1666</v>
      </c>
      <c r="ACE22" s="68">
        <f t="shared" si="182"/>
        <v>277.66666666666669</v>
      </c>
      <c r="ACF22" s="48">
        <v>1280</v>
      </c>
      <c r="ACG22" s="49">
        <v>111</v>
      </c>
      <c r="ACH22" s="49">
        <v>1626</v>
      </c>
      <c r="ACI22" s="49"/>
      <c r="ACJ22" s="49"/>
      <c r="ACK22" s="49">
        <v>469</v>
      </c>
      <c r="ACL22" s="67">
        <f t="shared" si="183"/>
        <v>3486</v>
      </c>
      <c r="ACM22" s="68">
        <f t="shared" si="184"/>
        <v>581</v>
      </c>
      <c r="ACN22" s="48">
        <v>517</v>
      </c>
      <c r="ACO22" s="49"/>
      <c r="ACP22" s="49">
        <v>2415</v>
      </c>
      <c r="ACQ22" s="49">
        <v>1634</v>
      </c>
      <c r="ACR22" s="49">
        <v>128</v>
      </c>
      <c r="ACS22" s="49"/>
      <c r="ACT22" s="67">
        <f t="shared" si="185"/>
        <v>4694</v>
      </c>
      <c r="ACU22" s="68">
        <f t="shared" si="186"/>
        <v>782.33333333333337</v>
      </c>
      <c r="ACV22" s="48"/>
      <c r="ACW22" s="49"/>
      <c r="ACX22" s="49">
        <v>46</v>
      </c>
      <c r="ACY22" s="49">
        <v>277</v>
      </c>
      <c r="ACZ22" s="49"/>
      <c r="ADA22" s="49"/>
      <c r="ADB22" s="67">
        <f t="shared" si="187"/>
        <v>323</v>
      </c>
      <c r="ADC22" s="68">
        <f t="shared" si="188"/>
        <v>53.833333333333336</v>
      </c>
      <c r="ADD22" s="48">
        <v>427</v>
      </c>
      <c r="ADE22" s="49"/>
      <c r="ADF22" s="49"/>
      <c r="ADG22" s="49">
        <v>38</v>
      </c>
      <c r="ADH22" s="49"/>
      <c r="ADI22" s="49"/>
      <c r="ADJ22" s="67">
        <f t="shared" si="189"/>
        <v>465</v>
      </c>
      <c r="ADK22" s="68">
        <f t="shared" si="190"/>
        <v>77.5</v>
      </c>
      <c r="ADL22" s="48">
        <v>7</v>
      </c>
      <c r="ADM22" s="49">
        <v>805</v>
      </c>
      <c r="ADN22" s="49">
        <v>1501</v>
      </c>
      <c r="ADO22" s="49">
        <v>524</v>
      </c>
      <c r="ADP22" s="49">
        <v>2784</v>
      </c>
      <c r="ADQ22" s="49">
        <v>31</v>
      </c>
      <c r="ADR22" s="67">
        <f t="shared" si="191"/>
        <v>5652</v>
      </c>
      <c r="ADS22" s="68">
        <f t="shared" si="192"/>
        <v>942</v>
      </c>
      <c r="ADT22" s="48">
        <v>1500</v>
      </c>
      <c r="ADU22" s="49">
        <v>246</v>
      </c>
      <c r="ADV22" s="49">
        <v>220</v>
      </c>
      <c r="ADW22" s="49">
        <v>381</v>
      </c>
      <c r="ADX22" s="49">
        <v>858</v>
      </c>
      <c r="ADY22" s="49">
        <v>357</v>
      </c>
      <c r="ADZ22" s="67">
        <f t="shared" si="193"/>
        <v>3562</v>
      </c>
      <c r="AEA22" s="68">
        <f t="shared" si="194"/>
        <v>593.66666666666663</v>
      </c>
      <c r="AEB22" s="48"/>
      <c r="AEC22" s="49">
        <v>220</v>
      </c>
      <c r="AED22" s="49">
        <v>484</v>
      </c>
      <c r="AEE22" s="49">
        <v>166</v>
      </c>
      <c r="AEF22" s="49"/>
      <c r="AEG22" s="49"/>
      <c r="AEH22" s="67">
        <f t="shared" si="195"/>
        <v>870</v>
      </c>
      <c r="AEI22" s="68">
        <f t="shared" si="196"/>
        <v>145</v>
      </c>
      <c r="AEJ22" s="48">
        <v>230</v>
      </c>
      <c r="AEK22" s="49"/>
      <c r="AEL22" s="49"/>
      <c r="AEM22" s="49">
        <v>118</v>
      </c>
      <c r="AEN22" s="49">
        <v>339</v>
      </c>
      <c r="AEO22" s="49">
        <v>306</v>
      </c>
      <c r="AEP22" s="67">
        <f t="shared" si="197"/>
        <v>993</v>
      </c>
      <c r="AEQ22" s="68">
        <f t="shared" si="198"/>
        <v>165.5</v>
      </c>
      <c r="AER22" s="48">
        <v>2748</v>
      </c>
      <c r="AES22" s="49">
        <v>737</v>
      </c>
      <c r="AET22" s="49">
        <v>222</v>
      </c>
      <c r="AEU22" s="49">
        <v>1128</v>
      </c>
      <c r="AEV22" s="49">
        <v>50</v>
      </c>
      <c r="AEW22" s="49"/>
      <c r="AEX22" s="67">
        <f t="shared" si="199"/>
        <v>4885</v>
      </c>
      <c r="AEY22" s="68">
        <f t="shared" si="200"/>
        <v>814.16666666666663</v>
      </c>
      <c r="AEZ22" s="48"/>
      <c r="AFA22" s="49">
        <v>108</v>
      </c>
      <c r="AFB22" s="49"/>
      <c r="AFC22" s="49"/>
      <c r="AFD22" s="49">
        <v>71</v>
      </c>
      <c r="AFE22" s="49"/>
      <c r="AFF22" s="67">
        <f t="shared" si="201"/>
        <v>179</v>
      </c>
      <c r="AFG22" s="68">
        <f t="shared" si="202"/>
        <v>29.833333333333332</v>
      </c>
      <c r="AFH22" s="48"/>
      <c r="AFI22" s="49">
        <v>545</v>
      </c>
      <c r="AFJ22" s="49">
        <v>470</v>
      </c>
      <c r="AFK22" s="49">
        <v>700</v>
      </c>
      <c r="AFL22" s="49">
        <v>838</v>
      </c>
      <c r="AFM22" s="49">
        <v>335</v>
      </c>
      <c r="AFN22" s="67">
        <f t="shared" si="203"/>
        <v>2888</v>
      </c>
      <c r="AFO22" s="68">
        <f t="shared" si="204"/>
        <v>481.33333333333331</v>
      </c>
      <c r="AFP22" s="48"/>
      <c r="AFQ22" s="49">
        <v>2322</v>
      </c>
      <c r="AFR22" s="49">
        <v>168</v>
      </c>
      <c r="AFS22" s="49"/>
      <c r="AFT22" s="49"/>
      <c r="AFU22" s="49">
        <v>2013</v>
      </c>
      <c r="AFV22" s="67">
        <f t="shared" si="205"/>
        <v>4503</v>
      </c>
      <c r="AFW22" s="68">
        <f t="shared" si="206"/>
        <v>750.5</v>
      </c>
      <c r="AFX22" s="48"/>
      <c r="AFY22" s="49"/>
      <c r="AFZ22" s="49">
        <v>190</v>
      </c>
      <c r="AGA22" s="49"/>
      <c r="AGB22" s="49">
        <v>908</v>
      </c>
      <c r="AGC22" s="49">
        <v>588</v>
      </c>
      <c r="AGD22" s="67">
        <f t="shared" si="207"/>
        <v>1686</v>
      </c>
      <c r="AGE22" s="68">
        <f t="shared" si="208"/>
        <v>281</v>
      </c>
      <c r="AGF22" s="48">
        <v>173</v>
      </c>
      <c r="AGG22" s="49"/>
      <c r="AGH22" s="49">
        <v>142</v>
      </c>
      <c r="AGI22" s="49"/>
      <c r="AGJ22" s="49"/>
      <c r="AGK22" s="49">
        <v>866</v>
      </c>
      <c r="AGL22" s="67">
        <f t="shared" si="209"/>
        <v>1181</v>
      </c>
      <c r="AGM22" s="68">
        <f t="shared" si="210"/>
        <v>196.83333333333334</v>
      </c>
      <c r="AGN22" s="48">
        <v>1463</v>
      </c>
      <c r="AGO22" s="49"/>
      <c r="AGP22" s="49"/>
      <c r="AGQ22" s="49"/>
      <c r="AGR22" s="49">
        <v>3124</v>
      </c>
      <c r="AGS22" s="49"/>
      <c r="AGT22" s="67">
        <f t="shared" si="211"/>
        <v>4587</v>
      </c>
      <c r="AGU22" s="68">
        <f t="shared" si="212"/>
        <v>764.5</v>
      </c>
      <c r="AGV22" s="48"/>
      <c r="AGW22" s="49"/>
      <c r="AGX22" s="49"/>
      <c r="AGY22" s="49">
        <v>1302</v>
      </c>
      <c r="AGZ22" s="49">
        <v>1871</v>
      </c>
      <c r="AHA22" s="49"/>
      <c r="AHB22" s="49"/>
      <c r="AHC22" s="67">
        <f t="shared" si="213"/>
        <v>3173</v>
      </c>
      <c r="AHD22" s="68">
        <f t="shared" si="214"/>
        <v>528.83333333333337</v>
      </c>
      <c r="AHE22" s="48"/>
      <c r="AHF22" s="49">
        <v>83</v>
      </c>
      <c r="AHG22" s="49"/>
      <c r="AHH22" s="49"/>
      <c r="AHI22" s="49"/>
      <c r="AHJ22" s="49"/>
      <c r="AHK22" s="67">
        <f t="shared" si="215"/>
        <v>83</v>
      </c>
      <c r="AHL22" s="68">
        <f t="shared" si="216"/>
        <v>13.833333333333334</v>
      </c>
      <c r="AHM22" s="48"/>
      <c r="AHN22" s="49"/>
      <c r="AHO22" s="49">
        <v>129</v>
      </c>
      <c r="AHP22" s="49"/>
      <c r="AHQ22" s="49">
        <v>391</v>
      </c>
      <c r="AHR22" s="49">
        <v>778</v>
      </c>
      <c r="AHS22" s="67">
        <f t="shared" si="217"/>
        <v>1298</v>
      </c>
      <c r="AHT22" s="68">
        <f t="shared" si="218"/>
        <v>216.33333333333334</v>
      </c>
      <c r="AHU22" s="48"/>
      <c r="AHV22" s="49">
        <v>1689</v>
      </c>
      <c r="AHW22" s="49">
        <v>242</v>
      </c>
      <c r="AHX22" s="49">
        <v>266</v>
      </c>
      <c r="AHY22" s="49"/>
      <c r="AHZ22" s="49"/>
      <c r="AIA22" s="67">
        <f t="shared" si="219"/>
        <v>2197</v>
      </c>
      <c r="AIB22" s="68">
        <f t="shared" si="220"/>
        <v>366.16666666666669</v>
      </c>
      <c r="AIC22" s="48"/>
      <c r="AID22" s="49">
        <v>786</v>
      </c>
      <c r="AIE22" s="49"/>
      <c r="AIF22" s="49"/>
      <c r="AIG22" s="49"/>
      <c r="AIH22" s="49">
        <v>889</v>
      </c>
      <c r="AII22" s="67">
        <f t="shared" si="221"/>
        <v>1675</v>
      </c>
      <c r="AIJ22" s="68">
        <f t="shared" si="222"/>
        <v>76.13636363636364</v>
      </c>
      <c r="AIK22" s="48">
        <v>618</v>
      </c>
      <c r="AIL22" s="49">
        <v>1433</v>
      </c>
      <c r="AIM22" s="49"/>
      <c r="AIN22" s="49">
        <v>186</v>
      </c>
      <c r="AIO22" s="49">
        <v>194</v>
      </c>
      <c r="AIP22" s="49">
        <v>850</v>
      </c>
      <c r="AIQ22" s="67">
        <f t="shared" si="223"/>
        <v>3281</v>
      </c>
      <c r="AIR22" s="68">
        <f t="shared" si="224"/>
        <v>149.13636363636363</v>
      </c>
      <c r="AIS22" s="48"/>
      <c r="AIT22" s="49">
        <v>2092</v>
      </c>
      <c r="AIU22" s="49">
        <v>680</v>
      </c>
      <c r="AIV22" s="49"/>
      <c r="AIW22" s="49">
        <v>369</v>
      </c>
      <c r="AIX22" s="49">
        <v>522</v>
      </c>
      <c r="AIY22" s="67">
        <f t="shared" si="225"/>
        <v>3663</v>
      </c>
      <c r="AIZ22" s="68">
        <f t="shared" si="226"/>
        <v>166.5</v>
      </c>
      <c r="AJA22" s="48">
        <v>27</v>
      </c>
      <c r="AJB22" s="49">
        <v>163</v>
      </c>
      <c r="AJC22" s="49">
        <v>806</v>
      </c>
      <c r="AJD22" s="49">
        <v>223</v>
      </c>
      <c r="AJE22" s="49"/>
      <c r="AJF22" s="49">
        <v>1018</v>
      </c>
      <c r="AJG22" s="67">
        <f t="shared" si="227"/>
        <v>2237</v>
      </c>
      <c r="AJH22" s="68">
        <f t="shared" si="228"/>
        <v>101.68181818181819</v>
      </c>
      <c r="AJI22" s="54">
        <v>841</v>
      </c>
      <c r="AJJ22" s="127">
        <v>615</v>
      </c>
      <c r="AJK22" s="127">
        <v>839</v>
      </c>
      <c r="AJL22" s="127">
        <v>444</v>
      </c>
      <c r="AJM22" s="127"/>
      <c r="AJN22" s="127">
        <v>2167</v>
      </c>
      <c r="AJO22" s="42">
        <f t="shared" si="229"/>
        <v>4906</v>
      </c>
      <c r="AJP22" s="43">
        <f t="shared" si="230"/>
        <v>223</v>
      </c>
      <c r="AJQ22" s="48">
        <v>1393</v>
      </c>
      <c r="AJR22" s="49">
        <v>1482</v>
      </c>
      <c r="AJS22" s="49">
        <v>152</v>
      </c>
      <c r="AJT22" s="49"/>
      <c r="AJU22" s="49">
        <v>144</v>
      </c>
      <c r="AJV22" s="49"/>
      <c r="AJW22" s="42">
        <f t="shared" si="231"/>
        <v>3171</v>
      </c>
      <c r="AJX22" s="43">
        <f t="shared" si="232"/>
        <v>144.13636363636363</v>
      </c>
      <c r="AJY22" s="48"/>
      <c r="AJZ22" s="49">
        <v>257</v>
      </c>
      <c r="AKA22" s="49"/>
      <c r="AKB22" s="49">
        <v>1260</v>
      </c>
      <c r="AKC22" s="49"/>
      <c r="AKD22" s="49"/>
      <c r="AKE22" s="42">
        <f t="shared" si="233"/>
        <v>1517</v>
      </c>
      <c r="AKF22" s="43">
        <f t="shared" si="234"/>
        <v>68.954545454545453</v>
      </c>
      <c r="AKG22" s="48">
        <v>2302</v>
      </c>
      <c r="AKH22" s="49">
        <v>668</v>
      </c>
      <c r="AKI22" s="49">
        <v>486</v>
      </c>
      <c r="AKJ22" s="49">
        <v>164</v>
      </c>
      <c r="AKK22" s="49">
        <v>234</v>
      </c>
      <c r="AKL22" s="49"/>
      <c r="AKM22" s="67">
        <f t="shared" si="235"/>
        <v>3854</v>
      </c>
      <c r="AKN22" s="68">
        <f t="shared" si="236"/>
        <v>175.18181818181819</v>
      </c>
      <c r="AKO22" s="48"/>
      <c r="AKP22" s="49"/>
      <c r="AKQ22" s="49"/>
      <c r="AKR22" s="49">
        <v>201</v>
      </c>
      <c r="AKS22" s="49"/>
      <c r="AKT22" s="49">
        <v>1138</v>
      </c>
      <c r="AKU22" s="67">
        <f t="shared" si="237"/>
        <v>1339</v>
      </c>
      <c r="AKV22" s="68">
        <f t="shared" si="238"/>
        <v>223.16666666666666</v>
      </c>
      <c r="AKW22" s="48">
        <v>33</v>
      </c>
      <c r="AKX22" s="49">
        <v>136</v>
      </c>
      <c r="AKY22" s="49"/>
      <c r="AKZ22" s="49">
        <v>576</v>
      </c>
      <c r="ALA22" s="49"/>
      <c r="ALB22" s="49"/>
      <c r="ALC22" s="67">
        <f t="shared" si="239"/>
        <v>745</v>
      </c>
      <c r="ALD22" s="68">
        <f t="shared" si="240"/>
        <v>124.16666666666667</v>
      </c>
      <c r="ALE22" s="48">
        <v>220</v>
      </c>
      <c r="ALF22" s="49"/>
      <c r="ALG22" s="49"/>
      <c r="ALH22" s="49"/>
      <c r="ALI22" s="49">
        <v>3</v>
      </c>
      <c r="ALJ22" s="49"/>
      <c r="ALK22" s="67">
        <f t="shared" si="241"/>
        <v>223</v>
      </c>
      <c r="ALL22" s="68">
        <f t="shared" si="242"/>
        <v>37.166666666666664</v>
      </c>
      <c r="ALM22" s="54">
        <v>3</v>
      </c>
      <c r="ALN22" s="127">
        <v>2</v>
      </c>
      <c r="ALO22" s="127">
        <v>64</v>
      </c>
      <c r="ALP22" s="127"/>
      <c r="ALQ22" s="127"/>
      <c r="ALR22" s="127"/>
      <c r="ALS22" s="42">
        <f t="shared" si="243"/>
        <v>69</v>
      </c>
      <c r="ALT22" s="43">
        <f t="shared" si="244"/>
        <v>11.5</v>
      </c>
      <c r="ALU22" s="54"/>
      <c r="ALV22" s="127">
        <v>993</v>
      </c>
      <c r="ALW22" s="127">
        <v>1319</v>
      </c>
      <c r="ALX22" s="127"/>
      <c r="ALY22" s="127"/>
      <c r="ALZ22" s="127"/>
      <c r="AMA22" s="42">
        <f t="shared" si="245"/>
        <v>2312</v>
      </c>
      <c r="AMB22" s="43">
        <f t="shared" si="246"/>
        <v>385.33333333333331</v>
      </c>
      <c r="AMC22" s="48">
        <v>2</v>
      </c>
      <c r="AMD22" s="49"/>
      <c r="AME22" s="49">
        <v>607</v>
      </c>
      <c r="AMF22" s="49">
        <v>859</v>
      </c>
      <c r="AMG22" s="49">
        <v>1198</v>
      </c>
      <c r="AMH22" s="49"/>
      <c r="AMI22" s="42">
        <f t="shared" si="247"/>
        <v>2666</v>
      </c>
      <c r="AMJ22" s="43">
        <f t="shared" si="248"/>
        <v>444.33333333333331</v>
      </c>
      <c r="AMK22" s="48">
        <v>661</v>
      </c>
      <c r="AML22" s="49">
        <v>739</v>
      </c>
      <c r="AMM22" s="49">
        <v>96</v>
      </c>
      <c r="AMN22" s="49">
        <v>345</v>
      </c>
      <c r="AMO22" s="49">
        <v>274</v>
      </c>
      <c r="AMP22" s="49">
        <v>182</v>
      </c>
      <c r="AMQ22" s="47">
        <f t="shared" si="249"/>
        <v>2297</v>
      </c>
      <c r="AMR22" s="43">
        <f t="shared" si="250"/>
        <v>382.83333333333331</v>
      </c>
      <c r="AMS22" s="48">
        <v>555</v>
      </c>
      <c r="AMT22" s="49">
        <v>1554</v>
      </c>
      <c r="AMU22" s="49"/>
      <c r="AMV22" s="49">
        <v>215</v>
      </c>
      <c r="AMW22" s="49">
        <v>387</v>
      </c>
      <c r="AMX22" s="49">
        <v>540</v>
      </c>
      <c r="AMY22" s="47">
        <f t="shared" si="251"/>
        <v>3251</v>
      </c>
      <c r="AMZ22" s="43">
        <f t="shared" si="252"/>
        <v>541.83333333333337</v>
      </c>
      <c r="ANA22" s="48">
        <v>38</v>
      </c>
      <c r="ANB22" s="49">
        <v>111</v>
      </c>
      <c r="ANC22" s="49">
        <v>1953</v>
      </c>
      <c r="AND22" s="49">
        <v>218</v>
      </c>
      <c r="ANE22" s="49"/>
      <c r="ANF22" s="49">
        <v>80</v>
      </c>
      <c r="ANG22" s="47">
        <f t="shared" si="253"/>
        <v>2400</v>
      </c>
      <c r="ANH22" s="43">
        <f t="shared" si="254"/>
        <v>400</v>
      </c>
      <c r="ANI22" s="48"/>
      <c r="ANJ22" s="49">
        <v>334</v>
      </c>
      <c r="ANK22" s="49"/>
      <c r="ANL22" s="49">
        <v>35</v>
      </c>
      <c r="ANM22" s="49"/>
      <c r="ANN22" s="49">
        <v>432</v>
      </c>
      <c r="ANO22" s="47">
        <f t="shared" si="255"/>
        <v>801</v>
      </c>
      <c r="ANP22" s="43">
        <f t="shared" si="256"/>
        <v>133.5</v>
      </c>
      <c r="ANQ22" s="48">
        <v>245</v>
      </c>
      <c r="ANR22" s="49"/>
      <c r="ANS22" s="49"/>
      <c r="ANT22" s="49"/>
      <c r="ANU22" s="49">
        <v>726</v>
      </c>
      <c r="ANV22" s="49">
        <v>512</v>
      </c>
      <c r="ANW22" s="47">
        <f t="shared" si="257"/>
        <v>1483</v>
      </c>
      <c r="ANX22" s="43">
        <f t="shared" si="258"/>
        <v>247.16666666666666</v>
      </c>
      <c r="ANY22" s="48">
        <v>10</v>
      </c>
      <c r="ANZ22" s="49">
        <v>1748</v>
      </c>
      <c r="AOA22" s="49">
        <v>546</v>
      </c>
      <c r="AOB22" s="49"/>
      <c r="AOC22" s="49"/>
      <c r="AOD22" s="49"/>
      <c r="AOE22" s="47">
        <f t="shared" si="259"/>
        <v>2304</v>
      </c>
      <c r="AOF22" s="43">
        <f t="shared" si="260"/>
        <v>384</v>
      </c>
      <c r="AOG22" s="48">
        <v>81</v>
      </c>
      <c r="AOH22" s="49">
        <v>2687</v>
      </c>
      <c r="AOI22" s="49">
        <v>123</v>
      </c>
      <c r="AOJ22" s="49"/>
      <c r="AOK22" s="49">
        <v>23</v>
      </c>
      <c r="AOL22" s="49"/>
      <c r="AOM22" s="47">
        <f t="shared" si="261"/>
        <v>2914</v>
      </c>
      <c r="AON22" s="43">
        <f t="shared" si="262"/>
        <v>485.66666666666669</v>
      </c>
      <c r="AOO22" s="48"/>
      <c r="AOP22" s="49"/>
      <c r="AOQ22" s="49">
        <v>1318</v>
      </c>
      <c r="AOR22" s="49"/>
      <c r="AOS22" s="49"/>
      <c r="AOT22" s="49">
        <v>1502</v>
      </c>
      <c r="AOU22" s="47">
        <f t="shared" si="263"/>
        <v>2820</v>
      </c>
      <c r="AOV22" s="43">
        <f t="shared" si="264"/>
        <v>470</v>
      </c>
      <c r="AOW22" s="48">
        <v>231</v>
      </c>
      <c r="AOX22" s="49">
        <v>620</v>
      </c>
      <c r="AOY22" s="49"/>
      <c r="AOZ22" s="49">
        <v>478</v>
      </c>
      <c r="APA22" s="49">
        <v>426</v>
      </c>
      <c r="APB22" s="49"/>
      <c r="APC22" s="47">
        <f t="shared" si="265"/>
        <v>1755</v>
      </c>
      <c r="APD22" s="43">
        <f t="shared" si="266"/>
        <v>292.5</v>
      </c>
      <c r="APE22" s="48"/>
      <c r="APF22" s="49">
        <v>4</v>
      </c>
      <c r="APG22" s="49">
        <v>3</v>
      </c>
      <c r="APH22" s="49"/>
      <c r="API22" s="49"/>
      <c r="APJ22" s="49"/>
      <c r="APK22" s="47">
        <f t="shared" si="267"/>
        <v>7</v>
      </c>
      <c r="APL22" s="43">
        <f t="shared" si="268"/>
        <v>1.1666666666666667</v>
      </c>
      <c r="APM22" s="63">
        <v>197</v>
      </c>
      <c r="APN22" s="64"/>
      <c r="APO22" s="64"/>
      <c r="APP22" s="64"/>
      <c r="APQ22" s="64"/>
      <c r="APR22" s="64">
        <v>241</v>
      </c>
      <c r="APS22" s="67">
        <f t="shared" si="269"/>
        <v>438</v>
      </c>
      <c r="APT22" s="68">
        <f t="shared" si="270"/>
        <v>73</v>
      </c>
      <c r="APU22" s="82">
        <v>974</v>
      </c>
      <c r="APV22" s="83">
        <v>319</v>
      </c>
      <c r="APW22" s="83"/>
      <c r="APX22" s="83">
        <v>759</v>
      </c>
      <c r="APY22" s="83"/>
      <c r="APZ22" s="83">
        <v>91</v>
      </c>
      <c r="AQA22" s="67">
        <f t="shared" si="271"/>
        <v>2143</v>
      </c>
      <c r="AQB22" s="68">
        <f t="shared" si="272"/>
        <v>357.16666666666669</v>
      </c>
      <c r="AQC22" s="48">
        <v>324</v>
      </c>
      <c r="AQD22" s="49">
        <v>849</v>
      </c>
      <c r="AQE22" s="49">
        <v>500</v>
      </c>
      <c r="AQF22" s="49"/>
      <c r="AQG22" s="49"/>
      <c r="AQH22" s="49"/>
      <c r="AQI22" s="67">
        <f t="shared" si="273"/>
        <v>1673</v>
      </c>
      <c r="AQJ22" s="68">
        <f t="shared" si="274"/>
        <v>278.83333333333331</v>
      </c>
      <c r="AQK22" s="48">
        <v>503</v>
      </c>
      <c r="AQL22" s="49"/>
      <c r="AQM22" s="49">
        <v>118</v>
      </c>
      <c r="AQN22" s="49">
        <v>372</v>
      </c>
      <c r="AQO22" s="49"/>
      <c r="AQP22" s="49">
        <v>60</v>
      </c>
      <c r="AQQ22" s="67">
        <f t="shared" si="275"/>
        <v>1053</v>
      </c>
      <c r="AQR22" s="68">
        <f t="shared" si="276"/>
        <v>175.5</v>
      </c>
      <c r="AQS22" s="48"/>
      <c r="AQT22" s="49"/>
      <c r="AQU22" s="49"/>
      <c r="AQV22" s="49">
        <v>90</v>
      </c>
      <c r="AQW22" s="49">
        <v>112</v>
      </c>
      <c r="AQX22" s="49"/>
      <c r="AQY22" s="67">
        <f t="shared" si="277"/>
        <v>202</v>
      </c>
      <c r="AQZ22" s="68">
        <f t="shared" si="278"/>
        <v>33.666666666666664</v>
      </c>
      <c r="ARA22" s="48"/>
      <c r="ARB22" s="49"/>
      <c r="ARC22" s="49">
        <v>202</v>
      </c>
      <c r="ARD22" s="49">
        <v>793</v>
      </c>
      <c r="ARE22" s="49"/>
      <c r="ARF22" s="49"/>
      <c r="ARG22" s="67">
        <f t="shared" si="279"/>
        <v>995</v>
      </c>
      <c r="ARH22" s="68">
        <f t="shared" si="280"/>
        <v>165.83333333333334</v>
      </c>
      <c r="ARI22" s="48"/>
      <c r="ARJ22" s="49">
        <v>435</v>
      </c>
      <c r="ARK22" s="49">
        <v>426</v>
      </c>
      <c r="ARL22" s="49">
        <v>6</v>
      </c>
      <c r="ARM22" s="49">
        <v>29</v>
      </c>
      <c r="ARN22" s="49">
        <v>817</v>
      </c>
      <c r="ARO22" s="67">
        <f t="shared" si="281"/>
        <v>1713</v>
      </c>
      <c r="ARP22" s="68">
        <f t="shared" si="282"/>
        <v>285.5</v>
      </c>
      <c r="ARQ22" s="48"/>
      <c r="ARR22" s="49">
        <v>159</v>
      </c>
      <c r="ARS22" s="49"/>
      <c r="ART22" s="49"/>
      <c r="ARU22" s="49">
        <v>324</v>
      </c>
      <c r="ARV22" s="49">
        <v>111</v>
      </c>
      <c r="ARW22" s="67">
        <f t="shared" si="283"/>
        <v>594</v>
      </c>
      <c r="ARX22" s="68">
        <f t="shared" si="284"/>
        <v>99</v>
      </c>
      <c r="ARY22" s="48"/>
      <c r="ARZ22" s="49">
        <v>436</v>
      </c>
      <c r="ASA22" s="49">
        <v>5</v>
      </c>
      <c r="ASB22" s="49">
        <v>504</v>
      </c>
      <c r="ASC22" s="49">
        <v>38</v>
      </c>
      <c r="ASD22" s="49"/>
      <c r="ASE22" s="67">
        <f t="shared" si="285"/>
        <v>983</v>
      </c>
      <c r="ASF22" s="68">
        <f t="shared" si="286"/>
        <v>163.83333333333334</v>
      </c>
      <c r="ASG22" s="48"/>
      <c r="ASH22" s="49"/>
      <c r="ASI22" s="49"/>
      <c r="ASJ22" s="49">
        <v>640</v>
      </c>
      <c r="ASK22" s="49"/>
      <c r="ASL22" s="49"/>
      <c r="ASM22" s="67">
        <f t="shared" si="287"/>
        <v>640</v>
      </c>
      <c r="ASN22" s="68">
        <f t="shared" si="288"/>
        <v>106.66666666666667</v>
      </c>
      <c r="ASO22" s="48"/>
      <c r="ASP22" s="49">
        <v>196</v>
      </c>
      <c r="ASQ22" s="49"/>
      <c r="ASR22" s="49">
        <v>705</v>
      </c>
      <c r="ASS22" s="49">
        <v>172</v>
      </c>
      <c r="AST22" s="49">
        <v>1477</v>
      </c>
      <c r="ASU22" s="67">
        <f t="shared" si="289"/>
        <v>2550</v>
      </c>
      <c r="ASV22" s="68">
        <f t="shared" si="290"/>
        <v>425</v>
      </c>
      <c r="ASW22" s="63">
        <v>755</v>
      </c>
      <c r="ASX22" s="64"/>
      <c r="ASY22" s="64">
        <v>263</v>
      </c>
      <c r="ASZ22" s="64">
        <v>148</v>
      </c>
      <c r="ATA22" s="64">
        <v>716</v>
      </c>
      <c r="ATB22" s="64">
        <v>12</v>
      </c>
      <c r="ATC22" s="67">
        <f t="shared" si="291"/>
        <v>1894</v>
      </c>
      <c r="ATD22" s="68">
        <f t="shared" si="292"/>
        <v>315.66666666666669</v>
      </c>
      <c r="ATE22" s="48"/>
      <c r="ATF22" s="49">
        <v>171</v>
      </c>
      <c r="ATG22" s="49">
        <v>270</v>
      </c>
      <c r="ATH22" s="49"/>
      <c r="ATI22" s="49">
        <v>215</v>
      </c>
      <c r="ATJ22" s="49">
        <v>1201</v>
      </c>
      <c r="ATK22" s="67">
        <f t="shared" si="293"/>
        <v>1857</v>
      </c>
      <c r="ATL22" s="68">
        <f t="shared" si="294"/>
        <v>309.5</v>
      </c>
      <c r="ATM22" s="48"/>
      <c r="ATN22" s="49">
        <f>6+1320</f>
        <v>1326</v>
      </c>
      <c r="ATO22" s="49">
        <v>810</v>
      </c>
      <c r="ATP22" s="49">
        <v>106</v>
      </c>
      <c r="ATQ22" s="49"/>
      <c r="ATR22" s="49">
        <v>5</v>
      </c>
      <c r="ATS22" s="67">
        <f t="shared" si="295"/>
        <v>2247</v>
      </c>
      <c r="ATT22" s="68">
        <f t="shared" si="296"/>
        <v>374.5</v>
      </c>
      <c r="ATU22" s="48"/>
      <c r="ATV22" s="49">
        <v>469</v>
      </c>
      <c r="ATW22" s="49">
        <v>41</v>
      </c>
      <c r="ATX22" s="49"/>
      <c r="ATY22" s="49">
        <v>588</v>
      </c>
      <c r="ATZ22" s="49">
        <v>682</v>
      </c>
      <c r="AUA22" s="67">
        <f t="shared" si="297"/>
        <v>1780</v>
      </c>
      <c r="AUB22" s="68">
        <f t="shared" si="298"/>
        <v>296.66666666666669</v>
      </c>
      <c r="AUC22" s="48"/>
      <c r="AUD22" s="49">
        <v>20</v>
      </c>
      <c r="AUE22" s="49"/>
      <c r="AUF22" s="49">
        <v>449</v>
      </c>
      <c r="AUG22" s="49"/>
      <c r="AUH22" s="49"/>
      <c r="AUI22" s="67">
        <f t="shared" si="299"/>
        <v>469</v>
      </c>
      <c r="AUJ22" s="68">
        <f t="shared" si="300"/>
        <v>78.166666666666671</v>
      </c>
      <c r="AUK22" s="48">
        <v>437</v>
      </c>
      <c r="AUL22" s="49">
        <v>363</v>
      </c>
      <c r="AUM22" s="49">
        <v>333</v>
      </c>
      <c r="AUN22" s="49"/>
      <c r="AUO22" s="49"/>
      <c r="AUP22" s="49"/>
      <c r="AUQ22" s="67">
        <f t="shared" si="301"/>
        <v>1133</v>
      </c>
      <c r="AUR22" s="68">
        <f t="shared" si="302"/>
        <v>188.83333333333334</v>
      </c>
      <c r="AUS22" s="48"/>
      <c r="AUT22" s="49">
        <v>164</v>
      </c>
      <c r="AUU22" s="49">
        <v>745</v>
      </c>
      <c r="AUV22" s="49">
        <v>450</v>
      </c>
      <c r="AUW22" s="49"/>
      <c r="AUX22" s="49">
        <v>126</v>
      </c>
      <c r="AUY22" s="67">
        <f t="shared" si="303"/>
        <v>1485</v>
      </c>
      <c r="AUZ22" s="68">
        <f t="shared" si="304"/>
        <v>247.5</v>
      </c>
      <c r="AVA22" s="54">
        <v>694</v>
      </c>
      <c r="AVB22" s="127">
        <v>1006</v>
      </c>
      <c r="AVC22" s="127">
        <v>113</v>
      </c>
      <c r="AVD22" s="127">
        <v>250</v>
      </c>
      <c r="AVE22" s="127"/>
      <c r="AVF22" s="127"/>
      <c r="AVG22" s="42">
        <f t="shared" si="305"/>
        <v>2063</v>
      </c>
      <c r="AVH22" s="43">
        <f t="shared" si="306"/>
        <v>343.83333333333331</v>
      </c>
      <c r="AVI22" s="48">
        <v>440</v>
      </c>
      <c r="AVJ22" s="49">
        <v>295</v>
      </c>
      <c r="AVK22" s="49"/>
      <c r="AVL22" s="49">
        <v>442</v>
      </c>
      <c r="AVM22" s="49">
        <v>213</v>
      </c>
      <c r="AVN22" s="49"/>
      <c r="AVO22" s="42">
        <f t="shared" si="307"/>
        <v>1390</v>
      </c>
      <c r="AVP22" s="43">
        <f t="shared" si="308"/>
        <v>231.66666666666666</v>
      </c>
      <c r="AVQ22" s="48"/>
      <c r="AVR22" s="49">
        <v>1734</v>
      </c>
      <c r="AVS22" s="49">
        <v>84</v>
      </c>
      <c r="AVT22" s="49"/>
      <c r="AVU22" s="49">
        <v>24</v>
      </c>
      <c r="AVV22" s="49">
        <v>410</v>
      </c>
      <c r="AVW22" s="42">
        <f t="shared" si="309"/>
        <v>2252</v>
      </c>
      <c r="AVX22" s="43">
        <f t="shared" si="310"/>
        <v>375.33333333333331</v>
      </c>
      <c r="AVY22" s="48"/>
      <c r="AVZ22" s="49">
        <v>323</v>
      </c>
      <c r="AWA22" s="49">
        <v>2</v>
      </c>
      <c r="AWB22" s="49">
        <v>2413</v>
      </c>
      <c r="AWC22" s="49"/>
      <c r="AWD22" s="49"/>
      <c r="AWE22" s="42">
        <f t="shared" si="311"/>
        <v>2738</v>
      </c>
      <c r="AWF22" s="43">
        <f t="shared" si="312"/>
        <v>456.33333333333331</v>
      </c>
      <c r="AWG22" s="48">
        <v>121</v>
      </c>
      <c r="AWH22" s="49"/>
      <c r="AWI22" s="49"/>
      <c r="AWJ22" s="49">
        <v>1155</v>
      </c>
      <c r="AWK22" s="49">
        <v>1</v>
      </c>
      <c r="AWL22" s="49">
        <v>1202</v>
      </c>
      <c r="AWM22" s="42">
        <f t="shared" si="313"/>
        <v>2479</v>
      </c>
      <c r="AWN22" s="43">
        <f t="shared" si="314"/>
        <v>413.16666666666669</v>
      </c>
      <c r="AWO22" s="48"/>
      <c r="AWP22" s="49"/>
      <c r="AWQ22" s="49">
        <v>624</v>
      </c>
      <c r="AWR22" s="49"/>
      <c r="AWS22" s="49"/>
      <c r="AWT22" s="49">
        <v>160</v>
      </c>
      <c r="AWU22" s="42">
        <f t="shared" si="315"/>
        <v>784</v>
      </c>
      <c r="AWV22" s="43">
        <f t="shared" si="316"/>
        <v>130.66666666666666</v>
      </c>
      <c r="AWW22" s="48">
        <v>694</v>
      </c>
      <c r="AWX22" s="49">
        <v>27</v>
      </c>
      <c r="AWY22" s="49">
        <v>255</v>
      </c>
      <c r="AWZ22" s="49">
        <v>63</v>
      </c>
      <c r="AXA22" s="49">
        <v>91</v>
      </c>
      <c r="AXB22" s="49"/>
      <c r="AXC22" s="42">
        <f t="shared" si="317"/>
        <v>1130</v>
      </c>
      <c r="AXD22" s="101">
        <f t="shared" si="318"/>
        <v>188.33333333333334</v>
      </c>
      <c r="AXE22" s="195">
        <v>67</v>
      </c>
      <c r="AXF22" s="49">
        <v>1219</v>
      </c>
      <c r="AXG22" s="49"/>
      <c r="AXH22" s="49">
        <v>12</v>
      </c>
      <c r="AXI22" s="49"/>
      <c r="AXJ22" s="49">
        <v>793</v>
      </c>
      <c r="AXK22" s="42">
        <f t="shared" si="319"/>
        <v>2091</v>
      </c>
      <c r="AXL22" s="214">
        <f t="shared" si="320"/>
        <v>348.5</v>
      </c>
      <c r="AXM22" s="195"/>
      <c r="AXN22" s="49">
        <v>2084</v>
      </c>
      <c r="AXO22" s="49">
        <v>626</v>
      </c>
      <c r="AXP22" s="49">
        <v>632</v>
      </c>
      <c r="AXQ22" s="49"/>
      <c r="AXR22" s="49">
        <v>531</v>
      </c>
      <c r="AXS22" s="42">
        <f t="shared" si="321"/>
        <v>3873</v>
      </c>
      <c r="AXT22" s="101">
        <f t="shared" si="322"/>
        <v>645.5</v>
      </c>
      <c r="AXU22" s="195">
        <v>163</v>
      </c>
      <c r="AXV22" s="49">
        <v>347</v>
      </c>
      <c r="AXW22" s="49">
        <v>50</v>
      </c>
      <c r="AXX22" s="49">
        <v>1</v>
      </c>
      <c r="AXY22" s="49"/>
      <c r="AXZ22" s="49">
        <v>105</v>
      </c>
      <c r="AYA22" s="42">
        <f t="shared" si="323"/>
        <v>666</v>
      </c>
      <c r="AYB22" s="101">
        <f t="shared" si="324"/>
        <v>111</v>
      </c>
      <c r="AYC22" s="195"/>
      <c r="AYD22" s="49"/>
      <c r="AYE22" s="49"/>
      <c r="AYF22" s="49"/>
      <c r="AYG22" s="49">
        <v>252</v>
      </c>
      <c r="AYH22" s="49"/>
      <c r="AYI22" s="42">
        <f t="shared" si="325"/>
        <v>252</v>
      </c>
      <c r="AYJ22" s="101">
        <f t="shared" si="326"/>
        <v>42</v>
      </c>
      <c r="AYK22" s="195">
        <v>244</v>
      </c>
      <c r="AYL22" s="49"/>
      <c r="AYM22" s="49">
        <v>258</v>
      </c>
      <c r="AYN22" s="49">
        <v>32</v>
      </c>
      <c r="AYO22" s="49"/>
      <c r="AYP22" s="49"/>
      <c r="AYQ22" s="42">
        <f t="shared" si="327"/>
        <v>534</v>
      </c>
      <c r="AYR22" s="214">
        <f t="shared" si="328"/>
        <v>89</v>
      </c>
      <c r="AYS22" s="195"/>
      <c r="AYT22" s="49">
        <v>1</v>
      </c>
      <c r="AYU22" s="49"/>
      <c r="AYV22" s="49">
        <v>537</v>
      </c>
      <c r="AYW22" s="49">
        <v>124</v>
      </c>
      <c r="AYX22" s="49">
        <v>626</v>
      </c>
      <c r="AYY22" s="42">
        <f t="shared" si="329"/>
        <v>1288</v>
      </c>
      <c r="AYZ22" s="101">
        <f t="shared" si="330"/>
        <v>214.66666666666666</v>
      </c>
      <c r="AZA22" s="195">
        <v>589</v>
      </c>
      <c r="AZB22" s="49">
        <v>300</v>
      </c>
      <c r="AZC22" s="49">
        <v>893</v>
      </c>
      <c r="AZD22" s="49"/>
      <c r="AZE22" s="49"/>
      <c r="AZF22" s="49"/>
      <c r="AZG22" s="42">
        <f t="shared" si="331"/>
        <v>1782</v>
      </c>
      <c r="AZH22" s="101">
        <f t="shared" si="332"/>
        <v>297</v>
      </c>
      <c r="AZI22" s="48">
        <v>786</v>
      </c>
      <c r="AZJ22" s="49"/>
      <c r="AZK22" s="49"/>
      <c r="AZL22" s="49">
        <v>196</v>
      </c>
      <c r="AZM22" s="49">
        <v>258</v>
      </c>
      <c r="AZN22" s="49">
        <v>668</v>
      </c>
      <c r="AZO22" s="42">
        <f t="shared" si="333"/>
        <v>1908</v>
      </c>
      <c r="AZP22" s="43">
        <f t="shared" si="334"/>
        <v>318</v>
      </c>
      <c r="AZQ22" s="48"/>
      <c r="AZR22" s="49"/>
      <c r="AZS22" s="49"/>
      <c r="AZT22" s="49"/>
      <c r="AZU22" s="49"/>
      <c r="AZV22" s="49">
        <v>593</v>
      </c>
      <c r="AZW22" s="42">
        <f t="shared" si="335"/>
        <v>593</v>
      </c>
      <c r="AZX22" s="43">
        <f t="shared" si="336"/>
        <v>98.833333333333329</v>
      </c>
      <c r="AZY22" s="48">
        <v>632</v>
      </c>
      <c r="AZZ22" s="49"/>
      <c r="BAA22" s="49">
        <v>495</v>
      </c>
      <c r="BAB22" s="49">
        <v>599</v>
      </c>
      <c r="BAC22" s="49"/>
      <c r="BAD22" s="49">
        <v>225</v>
      </c>
      <c r="BAE22" s="42">
        <f t="shared" si="337"/>
        <v>1951</v>
      </c>
      <c r="BAF22" s="43">
        <f t="shared" si="338"/>
        <v>325.16666666666669</v>
      </c>
      <c r="BAG22" s="48">
        <v>70</v>
      </c>
      <c r="BAH22" s="49"/>
      <c r="BAI22" s="49">
        <v>1692</v>
      </c>
      <c r="BAJ22" s="49"/>
      <c r="BAK22" s="49">
        <v>10</v>
      </c>
      <c r="BAL22" s="49"/>
      <c r="BAM22" s="42">
        <f t="shared" si="339"/>
        <v>1772</v>
      </c>
      <c r="BAN22" s="43">
        <f t="shared" si="340"/>
        <v>295.33333333333331</v>
      </c>
      <c r="BAO22" s="82">
        <v>855</v>
      </c>
      <c r="BAP22" s="83">
        <v>1515</v>
      </c>
      <c r="BAQ22" s="83">
        <v>28</v>
      </c>
      <c r="BAR22" s="83">
        <v>999</v>
      </c>
      <c r="BAS22" s="83"/>
      <c r="BAT22" s="83">
        <v>1257</v>
      </c>
      <c r="BAU22" s="42">
        <f t="shared" si="574"/>
        <v>4654</v>
      </c>
      <c r="BAV22" s="43">
        <f t="shared" si="575"/>
        <v>775.66666666666663</v>
      </c>
      <c r="BAW22" s="48"/>
      <c r="BAX22" s="49">
        <v>367</v>
      </c>
      <c r="BAY22" s="49"/>
      <c r="BAZ22" s="49"/>
      <c r="BBA22" s="49">
        <v>26</v>
      </c>
      <c r="BBB22" s="49">
        <v>706</v>
      </c>
      <c r="BBC22" s="42">
        <f t="shared" si="576"/>
        <v>1099</v>
      </c>
      <c r="BBD22" s="43">
        <f t="shared" si="577"/>
        <v>183.16666666666666</v>
      </c>
      <c r="BBE22" s="48"/>
      <c r="BBF22" s="49">
        <v>10</v>
      </c>
      <c r="BBG22" s="49"/>
      <c r="BBH22" s="49">
        <v>21</v>
      </c>
      <c r="BBI22" s="49"/>
      <c r="BBJ22" s="49"/>
      <c r="BBK22" s="42">
        <f t="shared" si="578"/>
        <v>31</v>
      </c>
      <c r="BBL22" s="43">
        <f t="shared" si="579"/>
        <v>5.166666666666667</v>
      </c>
      <c r="BBM22" s="48"/>
      <c r="BBN22" s="49"/>
      <c r="BBO22" s="49">
        <v>202</v>
      </c>
      <c r="BBP22" s="49">
        <v>741</v>
      </c>
      <c r="BBQ22" s="49"/>
      <c r="BBR22" s="49"/>
      <c r="BBS22" s="42">
        <f t="shared" si="580"/>
        <v>943</v>
      </c>
      <c r="BBT22" s="43">
        <f t="shared" si="581"/>
        <v>157.16666666666666</v>
      </c>
      <c r="BBU22" s="48">
        <v>115</v>
      </c>
      <c r="BBV22" s="49">
        <v>3</v>
      </c>
      <c r="BBW22" s="49">
        <v>259</v>
      </c>
      <c r="BBX22" s="49">
        <v>484</v>
      </c>
      <c r="BBY22" s="49"/>
      <c r="BBZ22" s="49"/>
      <c r="BCA22" s="42">
        <f t="shared" si="582"/>
        <v>861</v>
      </c>
      <c r="BCB22" s="43">
        <f t="shared" si="583"/>
        <v>143.5</v>
      </c>
      <c r="BCC22" s="49">
        <v>314</v>
      </c>
      <c r="BCD22" s="49">
        <v>1219</v>
      </c>
      <c r="BCE22" s="49">
        <v>874</v>
      </c>
      <c r="BCF22" s="49"/>
      <c r="BCG22" s="49"/>
      <c r="BCI22" s="42">
        <f t="shared" si="351"/>
        <v>2407</v>
      </c>
      <c r="BCJ22" s="43">
        <f t="shared" si="584"/>
        <v>401.16666666666669</v>
      </c>
      <c r="BCK22" s="48"/>
      <c r="BCL22" s="49">
        <v>503</v>
      </c>
      <c r="BCM22" s="49"/>
      <c r="BCN22" s="49"/>
      <c r="BCO22" s="49"/>
      <c r="BCP22" s="49">
        <v>702</v>
      </c>
      <c r="BCQ22" s="42">
        <f t="shared" si="585"/>
        <v>503</v>
      </c>
      <c r="BCR22" s="43">
        <f t="shared" si="586"/>
        <v>83.833333333333329</v>
      </c>
      <c r="BCS22" s="48">
        <v>213</v>
      </c>
      <c r="BCT22" s="49">
        <v>5</v>
      </c>
      <c r="BCU22" s="49">
        <v>217</v>
      </c>
      <c r="BCV22" s="49"/>
      <c r="BCW22" s="49">
        <v>644</v>
      </c>
      <c r="BCX22" s="49"/>
      <c r="BCY22" s="42">
        <f t="shared" si="587"/>
        <v>1079</v>
      </c>
      <c r="BCZ22" s="43">
        <f t="shared" si="588"/>
        <v>179.83333333333334</v>
      </c>
      <c r="BDA22" s="48">
        <v>378</v>
      </c>
      <c r="BDB22" s="49">
        <v>367</v>
      </c>
      <c r="BDC22" s="49"/>
      <c r="BDD22" s="49"/>
      <c r="BDE22" s="49"/>
      <c r="BDF22" s="49"/>
      <c r="BDG22" s="42">
        <f t="shared" si="589"/>
        <v>745</v>
      </c>
      <c r="BDH22" s="43">
        <f t="shared" si="590"/>
        <v>124.16666666666667</v>
      </c>
      <c r="BDI22" s="48">
        <v>484</v>
      </c>
      <c r="BDJ22" s="49">
        <v>1137</v>
      </c>
      <c r="BDK22" s="49">
        <v>224</v>
      </c>
      <c r="BDL22" s="49"/>
      <c r="BDM22" s="49"/>
      <c r="BDN22" s="49">
        <v>1063</v>
      </c>
      <c r="BDO22" s="42">
        <f t="shared" si="591"/>
        <v>1845</v>
      </c>
      <c r="BDP22" s="43">
        <f t="shared" si="592"/>
        <v>307.5</v>
      </c>
      <c r="BDQ22" s="48"/>
      <c r="BDR22" s="49"/>
      <c r="BDS22" s="49"/>
      <c r="BDT22" s="49">
        <v>5</v>
      </c>
      <c r="BDU22" s="49">
        <v>60</v>
      </c>
      <c r="BDV22" s="49"/>
      <c r="BDW22" s="42">
        <f t="shared" si="593"/>
        <v>65</v>
      </c>
      <c r="BDX22" s="43">
        <f t="shared" si="594"/>
        <v>10.833333333333334</v>
      </c>
      <c r="BDY22" s="48"/>
      <c r="BDZ22" s="49"/>
      <c r="BEA22" s="49"/>
      <c r="BEB22" s="49"/>
      <c r="BEC22" s="49">
        <v>341</v>
      </c>
      <c r="BED22" s="49">
        <v>1356</v>
      </c>
      <c r="BEE22" s="42">
        <f t="shared" si="595"/>
        <v>341</v>
      </c>
      <c r="BEF22" s="43">
        <f t="shared" si="596"/>
        <v>56.833333333333336</v>
      </c>
      <c r="BEG22" s="48">
        <v>309</v>
      </c>
      <c r="BEH22" s="49"/>
      <c r="BEI22" s="49"/>
      <c r="BEJ22" s="49"/>
      <c r="BEK22" s="49"/>
      <c r="BEL22" s="49">
        <v>648</v>
      </c>
      <c r="BEM22" s="42">
        <f t="shared" si="597"/>
        <v>309</v>
      </c>
      <c r="BEN22" s="43">
        <f t="shared" si="598"/>
        <v>51.5</v>
      </c>
      <c r="BEO22" s="48"/>
      <c r="BEP22" s="49"/>
      <c r="BEQ22" s="49"/>
      <c r="BER22" s="49">
        <v>430</v>
      </c>
      <c r="BES22" s="49"/>
      <c r="BET22" s="49"/>
      <c r="BEU22" s="42">
        <f t="shared" si="599"/>
        <v>430</v>
      </c>
      <c r="BEV22" s="43">
        <f t="shared" si="600"/>
        <v>71.666666666666671</v>
      </c>
      <c r="BEW22" s="48"/>
      <c r="BEX22" s="49"/>
      <c r="BEY22" s="49"/>
      <c r="BEZ22" s="49">
        <v>539</v>
      </c>
      <c r="BFA22" s="49"/>
      <c r="BFB22" s="49">
        <v>698</v>
      </c>
      <c r="BFC22" s="42">
        <f t="shared" si="601"/>
        <v>539</v>
      </c>
      <c r="BFD22" s="43">
        <f t="shared" si="602"/>
        <v>89.833333333333329</v>
      </c>
      <c r="BFE22" s="63"/>
      <c r="BFF22" s="64">
        <v>709</v>
      </c>
      <c r="BFG22" s="64"/>
      <c r="BFH22" s="64"/>
      <c r="BFI22" s="64"/>
      <c r="BFJ22" s="64">
        <v>838</v>
      </c>
      <c r="BFK22" s="67">
        <f t="shared" si="603"/>
        <v>709</v>
      </c>
      <c r="BFL22" s="68">
        <f t="shared" si="604"/>
        <v>118.16666666666667</v>
      </c>
      <c r="BFM22" s="48">
        <v>1134</v>
      </c>
      <c r="BFN22" s="49"/>
      <c r="BFO22" s="49">
        <v>150</v>
      </c>
      <c r="BFP22" s="49">
        <v>164</v>
      </c>
      <c r="BFQ22" s="49">
        <v>175</v>
      </c>
      <c r="BFR22" s="49">
        <v>10</v>
      </c>
      <c r="BFS22" s="67">
        <f t="shared" si="605"/>
        <v>1623</v>
      </c>
      <c r="BFT22" s="68">
        <f t="shared" si="606"/>
        <v>270.5</v>
      </c>
      <c r="BFU22" s="48">
        <v>265</v>
      </c>
      <c r="BFV22" s="49">
        <v>2</v>
      </c>
      <c r="BFW22" s="49">
        <v>433</v>
      </c>
      <c r="BFX22" s="49"/>
      <c r="BFY22" s="49">
        <v>437</v>
      </c>
      <c r="BFZ22" s="49"/>
      <c r="BGA22" s="67">
        <f t="shared" si="607"/>
        <v>1137</v>
      </c>
      <c r="BGB22" s="68">
        <f t="shared" si="608"/>
        <v>189.5</v>
      </c>
      <c r="BGC22" s="48">
        <v>712</v>
      </c>
      <c r="BGD22" s="49"/>
      <c r="BGE22" s="49"/>
      <c r="BGF22" s="49">
        <v>1612</v>
      </c>
      <c r="BGG22" s="49"/>
      <c r="BGH22" s="49"/>
      <c r="BGI22" s="67">
        <f t="shared" si="609"/>
        <v>2324</v>
      </c>
      <c r="BGJ22" s="68">
        <f t="shared" si="610"/>
        <v>387.33333333333331</v>
      </c>
      <c r="BGK22" s="48">
        <v>885</v>
      </c>
      <c r="BGL22" s="49"/>
      <c r="BGM22" s="49">
        <v>4</v>
      </c>
      <c r="BGN22" s="49"/>
      <c r="BGO22" s="49">
        <v>182</v>
      </c>
      <c r="BGP22" s="49"/>
      <c r="BGQ22" s="67">
        <f t="shared" si="611"/>
        <v>1071</v>
      </c>
      <c r="BGR22" s="68">
        <f t="shared" si="612"/>
        <v>178.5</v>
      </c>
      <c r="BGS22" s="48">
        <v>531</v>
      </c>
      <c r="BGT22" s="49"/>
      <c r="BGU22" s="49">
        <v>1</v>
      </c>
      <c r="BGV22" s="49"/>
      <c r="BGW22" s="49"/>
      <c r="BGX22" s="49">
        <v>1790</v>
      </c>
      <c r="BGY22" s="67">
        <f t="shared" si="613"/>
        <v>532</v>
      </c>
      <c r="BGZ22" s="68">
        <f t="shared" si="614"/>
        <v>88.666666666666671</v>
      </c>
      <c r="BHA22" s="63"/>
      <c r="BHB22" s="64">
        <v>345</v>
      </c>
      <c r="BHC22" s="64"/>
      <c r="BHD22" s="64"/>
      <c r="BHE22" s="64">
        <v>339</v>
      </c>
      <c r="BHF22" s="64">
        <v>253</v>
      </c>
      <c r="BHG22" s="67">
        <f t="shared" si="615"/>
        <v>684</v>
      </c>
      <c r="BHH22" s="68">
        <f t="shared" si="616"/>
        <v>114</v>
      </c>
      <c r="BHI22" s="48"/>
      <c r="BHJ22" s="49"/>
      <c r="BHK22" s="49"/>
      <c r="BHL22" s="49">
        <f>441+432</f>
        <v>873</v>
      </c>
      <c r="BHM22" s="49">
        <v>847</v>
      </c>
      <c r="BHN22" s="49">
        <v>572</v>
      </c>
      <c r="BHO22" s="67">
        <f t="shared" si="617"/>
        <v>1720</v>
      </c>
      <c r="BHP22" s="184">
        <f t="shared" si="618"/>
        <v>286.66666666666669</v>
      </c>
      <c r="BHQ22" s="244"/>
      <c r="BHR22" s="64"/>
      <c r="BHS22" s="64"/>
      <c r="BHT22" s="64"/>
      <c r="BHU22" s="64">
        <v>582</v>
      </c>
      <c r="BHV22" s="64"/>
      <c r="BHW22" s="67">
        <f t="shared" si="619"/>
        <v>582</v>
      </c>
      <c r="BHX22" s="211">
        <f t="shared" si="620"/>
        <v>97</v>
      </c>
      <c r="BHY22" s="244">
        <v>661</v>
      </c>
      <c r="BHZ22" s="64">
        <v>435</v>
      </c>
      <c r="BIA22" s="64"/>
      <c r="BIB22" s="64">
        <v>57</v>
      </c>
      <c r="BIC22" s="64"/>
      <c r="BID22" s="64"/>
      <c r="BIE22" s="67">
        <f t="shared" si="621"/>
        <v>1153</v>
      </c>
      <c r="BIF22" s="184">
        <f t="shared" si="622"/>
        <v>192.16666666666666</v>
      </c>
      <c r="BIG22" s="195">
        <v>1516</v>
      </c>
      <c r="BIH22" s="49"/>
      <c r="BII22" s="49"/>
      <c r="BIJ22" s="49"/>
      <c r="BIK22" s="49"/>
      <c r="BIL22" s="49"/>
      <c r="BIM22" s="67">
        <f t="shared" si="623"/>
        <v>1516</v>
      </c>
      <c r="BIN22" s="184">
        <f t="shared" si="624"/>
        <v>252.66666666666666</v>
      </c>
      <c r="BIO22" s="195">
        <v>866</v>
      </c>
      <c r="BIP22" s="49"/>
      <c r="BIQ22" s="49">
        <v>221</v>
      </c>
      <c r="BIR22" s="49">
        <v>907</v>
      </c>
      <c r="BIS22" s="49"/>
      <c r="BIT22" s="49">
        <v>426</v>
      </c>
      <c r="BIU22" s="67">
        <f t="shared" si="625"/>
        <v>1994</v>
      </c>
      <c r="BIV22" s="211">
        <f t="shared" si="626"/>
        <v>332.33333333333331</v>
      </c>
      <c r="BIW22" s="195"/>
      <c r="BIX22" s="49"/>
      <c r="BIY22" s="49"/>
      <c r="BIZ22" s="49">
        <v>1026</v>
      </c>
      <c r="BJA22" s="49"/>
      <c r="BJB22" s="49"/>
      <c r="BJC22" s="67">
        <f t="shared" si="627"/>
        <v>1026</v>
      </c>
      <c r="BJD22" s="211">
        <f t="shared" si="628"/>
        <v>171</v>
      </c>
      <c r="BJE22" s="195">
        <v>1376</v>
      </c>
      <c r="BJF22" s="49"/>
      <c r="BJG22" s="49"/>
      <c r="BJH22" s="49"/>
      <c r="BJI22" s="49">
        <v>690</v>
      </c>
      <c r="BJJ22" s="49">
        <v>657</v>
      </c>
      <c r="BJK22" s="67">
        <f t="shared" si="629"/>
        <v>2066</v>
      </c>
      <c r="BJL22" s="211">
        <f t="shared" si="630"/>
        <v>344.33333333333331</v>
      </c>
      <c r="BJM22" s="195"/>
      <c r="BJN22" s="49">
        <v>1916</v>
      </c>
      <c r="BJO22" s="49"/>
      <c r="BJP22" s="49">
        <v>1</v>
      </c>
      <c r="BJQ22" s="49"/>
      <c r="BJR22" s="49"/>
      <c r="BJS22" s="67">
        <f t="shared" si="631"/>
        <v>1917</v>
      </c>
      <c r="BJT22" s="184">
        <f t="shared" si="632"/>
        <v>319.5</v>
      </c>
      <c r="BJU22" s="195"/>
      <c r="BJV22" s="49">
        <v>612</v>
      </c>
      <c r="BJW22" s="49">
        <v>999</v>
      </c>
      <c r="BJX22" s="49"/>
      <c r="BJY22" s="49">
        <v>446</v>
      </c>
      <c r="BJZ22" s="49">
        <v>510</v>
      </c>
      <c r="BKA22" s="67">
        <f t="shared" si="633"/>
        <v>2057</v>
      </c>
      <c r="BKB22" s="184">
        <f t="shared" si="634"/>
        <v>342.83333333333331</v>
      </c>
      <c r="BKC22" s="195"/>
      <c r="BKD22" s="49">
        <v>404</v>
      </c>
      <c r="BKE22" s="49"/>
      <c r="BKF22" s="49"/>
      <c r="BKG22" s="49">
        <v>1016</v>
      </c>
      <c r="BKH22" s="49">
        <v>1093</v>
      </c>
      <c r="BKI22" s="67">
        <f t="shared" si="635"/>
        <v>1420</v>
      </c>
      <c r="BKJ22" s="184">
        <f t="shared" si="636"/>
        <v>236.66666666666666</v>
      </c>
      <c r="BKK22" s="244">
        <v>251</v>
      </c>
      <c r="BKL22" s="64"/>
      <c r="BKM22" s="64"/>
      <c r="BKN22" s="64"/>
      <c r="BKO22" s="64">
        <v>312</v>
      </c>
      <c r="BKP22" s="64">
        <v>1446</v>
      </c>
      <c r="BKQ22" s="67">
        <f t="shared" si="637"/>
        <v>563</v>
      </c>
      <c r="BKR22" s="184">
        <f t="shared" si="638"/>
        <v>112.6</v>
      </c>
      <c r="BKS22" s="195">
        <v>540</v>
      </c>
      <c r="BKT22" s="49"/>
      <c r="BKU22" s="49"/>
      <c r="BKV22" s="49"/>
      <c r="BKW22" s="49"/>
      <c r="BKX22" s="49"/>
      <c r="BKY22" s="67">
        <f t="shared" si="639"/>
        <v>540</v>
      </c>
      <c r="BKZ22" s="211">
        <f t="shared" si="640"/>
        <v>90</v>
      </c>
      <c r="BLA22" s="244">
        <v>77</v>
      </c>
      <c r="BLB22" s="64">
        <v>474</v>
      </c>
      <c r="BLC22" s="64"/>
      <c r="BLD22" s="64">
        <v>71</v>
      </c>
      <c r="BLE22" s="64">
        <v>442</v>
      </c>
      <c r="BLF22" s="64"/>
      <c r="BLG22" s="67">
        <f t="shared" si="641"/>
        <v>1064</v>
      </c>
      <c r="BLH22" s="211">
        <f t="shared" si="642"/>
        <v>177.33333333333334</v>
      </c>
      <c r="BLI22" s="244">
        <v>129</v>
      </c>
      <c r="BLJ22" s="64">
        <v>1</v>
      </c>
      <c r="BLK22" s="64"/>
      <c r="BLL22" s="64"/>
      <c r="BLM22" s="64"/>
      <c r="BLN22" s="64"/>
      <c r="BLO22" s="67">
        <f t="shared" si="643"/>
        <v>130</v>
      </c>
      <c r="BLP22" s="184">
        <f t="shared" si="644"/>
        <v>21.666666666666668</v>
      </c>
      <c r="BLQ22" s="244"/>
      <c r="BLR22" s="64"/>
      <c r="BLS22" s="64">
        <v>1011</v>
      </c>
      <c r="BLT22" s="64"/>
      <c r="BLU22" s="64">
        <v>1066</v>
      </c>
      <c r="BLV22" s="64"/>
      <c r="BLW22" s="67">
        <f t="shared" si="645"/>
        <v>2077</v>
      </c>
      <c r="BLX22" s="184">
        <f t="shared" si="646"/>
        <v>346.16666666666669</v>
      </c>
      <c r="BLY22" s="63"/>
      <c r="BLZ22" s="64">
        <v>697</v>
      </c>
      <c r="BMA22" s="64"/>
      <c r="BMB22" s="64"/>
      <c r="BMC22" s="64"/>
      <c r="BMD22" s="64"/>
      <c r="BME22" s="67">
        <f t="shared" si="647"/>
        <v>697</v>
      </c>
      <c r="BMF22" s="68">
        <f t="shared" si="648"/>
        <v>116.16666666666667</v>
      </c>
      <c r="BMG22" s="63">
        <v>949</v>
      </c>
      <c r="BMH22" s="64">
        <v>225</v>
      </c>
      <c r="BMI22" s="64"/>
      <c r="BMJ22" s="64"/>
      <c r="BMK22" s="64">
        <v>307</v>
      </c>
      <c r="BML22" s="64"/>
      <c r="BMM22" s="67">
        <f t="shared" si="649"/>
        <v>1481</v>
      </c>
      <c r="BMN22" s="68">
        <f t="shared" si="650"/>
        <v>246.83333333333334</v>
      </c>
      <c r="BMO22" s="63">
        <v>371</v>
      </c>
      <c r="BMP22" s="64">
        <v>25</v>
      </c>
      <c r="BMQ22" s="64"/>
      <c r="BMR22" s="64"/>
      <c r="BMS22" s="64"/>
      <c r="BMT22" s="64"/>
      <c r="BMU22" s="67">
        <f t="shared" si="651"/>
        <v>396</v>
      </c>
      <c r="BMV22" s="68">
        <f t="shared" si="652"/>
        <v>66</v>
      </c>
      <c r="BMW22" s="63">
        <v>124</v>
      </c>
      <c r="BMX22" s="64"/>
      <c r="BMY22" s="64">
        <v>994</v>
      </c>
      <c r="BMZ22" s="64"/>
      <c r="BNA22" s="64">
        <v>291</v>
      </c>
      <c r="BNB22" s="64"/>
      <c r="BNC22" s="67">
        <f t="shared" si="653"/>
        <v>1409</v>
      </c>
      <c r="BND22" s="68">
        <f t="shared" si="654"/>
        <v>234.83333333333334</v>
      </c>
      <c r="BNE22" s="63">
        <v>17</v>
      </c>
      <c r="BNF22" s="64">
        <v>5</v>
      </c>
      <c r="BNG22" s="64">
        <v>303</v>
      </c>
      <c r="BNH22" s="64">
        <v>81</v>
      </c>
      <c r="BNI22" s="64"/>
      <c r="BNJ22" s="64"/>
      <c r="BNK22" s="67">
        <f t="shared" si="655"/>
        <v>406</v>
      </c>
      <c r="BNL22" s="68">
        <f t="shared" si="656"/>
        <v>67.666666666666671</v>
      </c>
      <c r="BNM22" s="54"/>
      <c r="BNN22" s="127"/>
      <c r="BNO22" s="127"/>
      <c r="BNP22" s="127">
        <v>910</v>
      </c>
      <c r="BNQ22" s="127">
        <v>790</v>
      </c>
      <c r="BNR22" s="127"/>
      <c r="BNS22" s="67">
        <f t="shared" si="657"/>
        <v>1700</v>
      </c>
      <c r="BNT22" s="68">
        <f t="shared" si="658"/>
        <v>283.33333333333331</v>
      </c>
      <c r="BNU22" s="63"/>
      <c r="BNV22" s="64"/>
      <c r="BNW22" s="64">
        <v>125</v>
      </c>
      <c r="BNX22" s="64"/>
      <c r="BNY22" s="64">
        <v>210</v>
      </c>
      <c r="BNZ22" s="64">
        <v>601</v>
      </c>
      <c r="BOA22" s="67">
        <f t="shared" si="659"/>
        <v>335</v>
      </c>
      <c r="BOB22" s="184">
        <f t="shared" si="660"/>
        <v>55.833333333333336</v>
      </c>
      <c r="BOC22" s="244">
        <v>140</v>
      </c>
      <c r="BOD22" s="64">
        <v>731</v>
      </c>
      <c r="BOE22" s="64"/>
      <c r="BOF22" s="64">
        <v>286</v>
      </c>
      <c r="BOG22" s="64"/>
      <c r="BOH22" s="64">
        <v>6</v>
      </c>
      <c r="BOI22" s="67">
        <f t="shared" si="661"/>
        <v>1157</v>
      </c>
      <c r="BOJ22" s="184">
        <f t="shared" si="662"/>
        <v>192.83333333333334</v>
      </c>
      <c r="BOK22" s="63">
        <v>555</v>
      </c>
      <c r="BOL22" s="64"/>
      <c r="BOM22" s="64"/>
      <c r="BON22" s="64">
        <v>357</v>
      </c>
      <c r="BOO22" s="64">
        <v>1</v>
      </c>
      <c r="BOP22" s="64">
        <v>511</v>
      </c>
      <c r="BOQ22" s="67">
        <f t="shared" si="663"/>
        <v>913</v>
      </c>
      <c r="BOR22" s="68">
        <f t="shared" si="664"/>
        <v>152.16666666666666</v>
      </c>
      <c r="BOS22" s="63">
        <v>1275</v>
      </c>
      <c r="BOT22" s="64"/>
      <c r="BOU22" s="64">
        <v>315</v>
      </c>
      <c r="BOV22" s="64">
        <v>234</v>
      </c>
      <c r="BOW22" s="64"/>
      <c r="BOX22" s="64">
        <v>90</v>
      </c>
      <c r="BOY22" s="67">
        <f t="shared" si="665"/>
        <v>1824</v>
      </c>
      <c r="BOZ22" s="68">
        <f t="shared" si="666"/>
        <v>304</v>
      </c>
      <c r="BPA22" s="63"/>
      <c r="BPB22" s="64">
        <v>990</v>
      </c>
      <c r="BPC22" s="64"/>
      <c r="BPD22" s="64">
        <v>324</v>
      </c>
      <c r="BPE22" s="64">
        <v>549</v>
      </c>
      <c r="BPF22" s="64">
        <v>107</v>
      </c>
      <c r="BPG22" s="67">
        <f t="shared" si="667"/>
        <v>1863</v>
      </c>
      <c r="BPH22" s="68">
        <f t="shared" si="668"/>
        <v>310.5</v>
      </c>
      <c r="BPI22" s="63"/>
      <c r="BPJ22" s="64">
        <v>225</v>
      </c>
      <c r="BPK22" s="64"/>
      <c r="BPL22" s="64">
        <v>475</v>
      </c>
      <c r="BPM22" s="64"/>
      <c r="BPN22" s="64"/>
      <c r="BPO22" s="67">
        <f t="shared" si="669"/>
        <v>700</v>
      </c>
      <c r="BPP22" s="68">
        <f t="shared" si="670"/>
        <v>116.66666666666667</v>
      </c>
      <c r="BPQ22" s="63">
        <v>124</v>
      </c>
      <c r="BPR22" s="64">
        <v>482</v>
      </c>
      <c r="BPS22" s="64">
        <v>35</v>
      </c>
      <c r="BPT22" s="64"/>
      <c r="BPU22" s="64">
        <v>1841</v>
      </c>
      <c r="BPV22" s="64"/>
      <c r="BPW22" s="67">
        <f t="shared" si="671"/>
        <v>2482</v>
      </c>
      <c r="BPX22" s="68">
        <f t="shared" si="672"/>
        <v>413.66666666666669</v>
      </c>
      <c r="BPY22" s="63"/>
      <c r="BPZ22" s="64">
        <v>1040</v>
      </c>
      <c r="BQA22" s="64"/>
      <c r="BQB22" s="64">
        <v>204</v>
      </c>
      <c r="BQC22" s="64"/>
      <c r="BQD22" s="64">
        <v>69</v>
      </c>
      <c r="BQE22" s="67">
        <f t="shared" si="673"/>
        <v>1244</v>
      </c>
      <c r="BQF22" s="68">
        <f t="shared" si="674"/>
        <v>207.33333333333334</v>
      </c>
      <c r="BQG22" s="63">
        <v>277</v>
      </c>
      <c r="BQH22" s="64"/>
      <c r="BQI22" s="64"/>
      <c r="BQJ22" s="64">
        <v>810</v>
      </c>
      <c r="BQK22" s="64"/>
      <c r="BQL22" s="64">
        <v>150</v>
      </c>
      <c r="BQM22" s="67">
        <f t="shared" si="675"/>
        <v>1087</v>
      </c>
      <c r="BQN22" s="68">
        <f t="shared" si="676"/>
        <v>181.16666666666666</v>
      </c>
      <c r="BQO22" s="63"/>
      <c r="BQP22" s="64"/>
      <c r="BQQ22" s="64"/>
      <c r="BQR22" s="64">
        <v>132</v>
      </c>
      <c r="BQS22" s="64"/>
      <c r="BQT22" s="64">
        <v>1645</v>
      </c>
      <c r="BQU22" s="67">
        <f t="shared" si="677"/>
        <v>132</v>
      </c>
      <c r="BQV22" s="68">
        <f t="shared" si="678"/>
        <v>22</v>
      </c>
      <c r="BQW22" s="63"/>
      <c r="BQX22" s="64"/>
      <c r="BQY22" s="64"/>
      <c r="BQZ22" s="64">
        <v>698</v>
      </c>
      <c r="BRA22" s="64">
        <v>495</v>
      </c>
      <c r="BRB22" s="64"/>
      <c r="BRC22" s="67">
        <f t="shared" si="679"/>
        <v>1193</v>
      </c>
      <c r="BRD22" s="68">
        <f t="shared" si="680"/>
        <v>198.83333333333334</v>
      </c>
      <c r="BRE22" s="63"/>
      <c r="BRF22" s="64"/>
      <c r="BRG22" s="64"/>
      <c r="BRH22" s="64">
        <v>157</v>
      </c>
      <c r="BRI22" s="64"/>
      <c r="BRJ22" s="64"/>
      <c r="BRK22" s="67">
        <f t="shared" si="681"/>
        <v>157</v>
      </c>
      <c r="BRL22" s="68">
        <f t="shared" si="682"/>
        <v>26.166666666666668</v>
      </c>
      <c r="BRM22" s="63">
        <v>1358</v>
      </c>
      <c r="BRN22" s="64"/>
      <c r="BRO22" s="64">
        <v>195</v>
      </c>
      <c r="BRP22" s="64"/>
      <c r="BRQ22" s="64">
        <v>398</v>
      </c>
      <c r="BRR22" s="64">
        <v>2722</v>
      </c>
      <c r="BRS22" s="67">
        <f t="shared" si="683"/>
        <v>1951</v>
      </c>
      <c r="BRT22" s="68">
        <f t="shared" si="684"/>
        <v>325.16666666666669</v>
      </c>
      <c r="BRU22" s="63">
        <v>178</v>
      </c>
      <c r="BRV22" s="64"/>
      <c r="BRW22" s="64"/>
      <c r="BRX22" s="64"/>
      <c r="BRY22" s="64"/>
      <c r="BRZ22" s="64">
        <v>324</v>
      </c>
      <c r="BSA22" s="67">
        <f t="shared" si="685"/>
        <v>178</v>
      </c>
      <c r="BSB22" s="68">
        <f t="shared" si="686"/>
        <v>29.666666666666668</v>
      </c>
      <c r="BSC22" s="63">
        <v>3089</v>
      </c>
      <c r="BSD22" s="64"/>
      <c r="BSE22" s="64"/>
      <c r="BSF22" s="64"/>
      <c r="BSG22" s="64">
        <v>37</v>
      </c>
      <c r="BSH22" s="64"/>
      <c r="BSI22" s="67">
        <f t="shared" si="687"/>
        <v>3126</v>
      </c>
      <c r="BSJ22" s="68">
        <f t="shared" si="688"/>
        <v>521</v>
      </c>
      <c r="BSK22" s="63"/>
      <c r="BSL22" s="64"/>
      <c r="BSM22" s="64"/>
      <c r="BSN22" s="64">
        <v>347</v>
      </c>
      <c r="BSO22" s="64"/>
      <c r="BSP22" s="68"/>
      <c r="BSQ22" s="265">
        <f t="shared" si="689"/>
        <v>347</v>
      </c>
      <c r="BSR22" s="68">
        <f t="shared" si="690"/>
        <v>57.833333333333336</v>
      </c>
      <c r="BSS22" s="63">
        <v>432</v>
      </c>
      <c r="BST22" s="64">
        <v>213</v>
      </c>
      <c r="BSU22" s="64">
        <v>2333</v>
      </c>
      <c r="BSV22" s="64"/>
      <c r="BSW22" s="64">
        <v>146</v>
      </c>
      <c r="BSX22" s="64"/>
      <c r="BSY22" s="67">
        <f t="shared" si="691"/>
        <v>3124</v>
      </c>
      <c r="BSZ22" s="68">
        <f t="shared" si="692"/>
        <v>520.66666666666663</v>
      </c>
      <c r="BTA22" s="63"/>
      <c r="BTB22" s="64">
        <v>264</v>
      </c>
      <c r="BTC22" s="64">
        <v>286</v>
      </c>
      <c r="BTD22" s="64"/>
      <c r="BTE22" s="64">
        <v>955</v>
      </c>
      <c r="BTF22" s="64"/>
      <c r="BTG22" s="67">
        <f t="shared" si="693"/>
        <v>1505</v>
      </c>
      <c r="BTH22" s="68">
        <f t="shared" si="694"/>
        <v>250.83333333333334</v>
      </c>
      <c r="BTI22" s="63"/>
      <c r="BTJ22" s="64"/>
      <c r="BTK22" s="64"/>
      <c r="BTL22" s="64">
        <v>248</v>
      </c>
      <c r="BTM22" s="64">
        <v>1575</v>
      </c>
      <c r="BTN22" s="64"/>
      <c r="BTO22" s="67">
        <f t="shared" si="695"/>
        <v>1823</v>
      </c>
      <c r="BTP22" s="68">
        <f t="shared" si="696"/>
        <v>303.83333333333331</v>
      </c>
      <c r="BTQ22" s="63"/>
      <c r="BTR22" s="64"/>
      <c r="BTS22" s="64">
        <v>195</v>
      </c>
      <c r="BTT22" s="64"/>
      <c r="BTU22" s="64">
        <v>31</v>
      </c>
      <c r="BTV22" s="64"/>
      <c r="BTW22" s="67">
        <f t="shared" si="697"/>
        <v>226</v>
      </c>
      <c r="BTX22" s="184">
        <f t="shared" si="698"/>
        <v>37.666666666666664</v>
      </c>
      <c r="BTY22" s="244"/>
      <c r="BTZ22" s="64">
        <v>180</v>
      </c>
      <c r="BUA22" s="64"/>
      <c r="BUB22" s="64">
        <v>60</v>
      </c>
      <c r="BUC22" s="64"/>
      <c r="BUD22" s="64">
        <v>743</v>
      </c>
      <c r="BUE22" s="67">
        <f t="shared" si="699"/>
        <v>240</v>
      </c>
      <c r="BUF22" s="184">
        <f t="shared" si="700"/>
        <v>40</v>
      </c>
      <c r="BUG22" s="244"/>
      <c r="BUH22" s="64"/>
      <c r="BUI22" s="64"/>
      <c r="BUJ22" s="64"/>
      <c r="BUK22" s="64">
        <v>151</v>
      </c>
      <c r="BUL22" s="64"/>
      <c r="BUM22" s="67">
        <f t="shared" si="701"/>
        <v>151</v>
      </c>
      <c r="BUN22" s="211">
        <f t="shared" si="702"/>
        <v>25.166666666666668</v>
      </c>
      <c r="BUO22" s="244"/>
      <c r="BUP22" s="64">
        <v>133</v>
      </c>
      <c r="BUQ22" s="64">
        <v>279</v>
      </c>
      <c r="BUR22" s="64"/>
      <c r="BUS22" s="64"/>
      <c r="BUT22" s="64"/>
      <c r="BUU22" s="67">
        <f t="shared" si="703"/>
        <v>412</v>
      </c>
      <c r="BUV22" s="211">
        <f t="shared" si="704"/>
        <v>68.666666666666671</v>
      </c>
      <c r="BUW22" s="244">
        <v>780</v>
      </c>
      <c r="BUX22" s="64">
        <v>237</v>
      </c>
      <c r="BUY22" s="64"/>
      <c r="BUZ22" s="64">
        <v>335</v>
      </c>
      <c r="BVA22" s="64"/>
      <c r="BVB22" s="64">
        <v>198</v>
      </c>
      <c r="BVC22" s="67">
        <f t="shared" si="705"/>
        <v>1352</v>
      </c>
      <c r="BVD22" s="211">
        <f t="shared" si="706"/>
        <v>225.33333333333334</v>
      </c>
      <c r="BVE22" s="244">
        <v>424</v>
      </c>
      <c r="BVF22" s="64"/>
      <c r="BVG22" s="64">
        <v>848</v>
      </c>
      <c r="BVH22" s="64"/>
      <c r="BVI22" s="64">
        <v>1058</v>
      </c>
      <c r="BVJ22" s="64"/>
      <c r="BVK22" s="67">
        <f t="shared" si="707"/>
        <v>2330</v>
      </c>
      <c r="BVL22" s="184">
        <f t="shared" si="708"/>
        <v>388.33333333333331</v>
      </c>
      <c r="BVM22" s="244"/>
      <c r="BVN22" s="64">
        <v>826</v>
      </c>
      <c r="BVO22" s="64"/>
      <c r="BVP22" s="64"/>
      <c r="BVQ22" s="64">
        <v>664</v>
      </c>
      <c r="BVR22" s="64"/>
      <c r="BVS22" s="67">
        <f t="shared" si="709"/>
        <v>1490</v>
      </c>
      <c r="BVT22" s="211">
        <f t="shared" si="710"/>
        <v>248.33333333333334</v>
      </c>
      <c r="BVU22" s="244">
        <v>40</v>
      </c>
      <c r="BVV22" s="64"/>
      <c r="BVW22" s="64">
        <v>583</v>
      </c>
      <c r="BVX22" s="64"/>
      <c r="BVY22" s="64"/>
      <c r="BVZ22" s="64"/>
      <c r="BWA22" s="67">
        <f t="shared" si="711"/>
        <v>623</v>
      </c>
      <c r="BWB22" s="184">
        <f t="shared" si="712"/>
        <v>103.83333333333333</v>
      </c>
      <c r="BWC22" s="244">
        <v>2542</v>
      </c>
      <c r="BWD22" s="64"/>
      <c r="BWE22" s="64"/>
      <c r="BWF22" s="64">
        <v>334</v>
      </c>
      <c r="BWG22" s="64">
        <v>199</v>
      </c>
      <c r="BWH22" s="64"/>
      <c r="BWI22" s="67">
        <f t="shared" si="713"/>
        <v>3075</v>
      </c>
      <c r="BWJ22" s="184">
        <f t="shared" si="714"/>
        <v>512.5</v>
      </c>
      <c r="BWK22" s="244">
        <v>581</v>
      </c>
      <c r="BWL22" s="64">
        <v>177</v>
      </c>
      <c r="BWM22" s="64"/>
      <c r="BWN22" s="64"/>
      <c r="BWO22" s="64"/>
      <c r="BWP22" s="64"/>
      <c r="BWQ22" s="67">
        <f t="shared" si="715"/>
        <v>758</v>
      </c>
      <c r="BWR22" s="211">
        <f t="shared" si="716"/>
        <v>126.33333333333333</v>
      </c>
      <c r="BWS22" s="244">
        <v>1373</v>
      </c>
      <c r="BWT22" s="64"/>
      <c r="BWU22" s="64">
        <v>12</v>
      </c>
      <c r="BWV22" s="64">
        <v>4</v>
      </c>
      <c r="BWW22" s="64">
        <v>155</v>
      </c>
      <c r="BWX22" s="64">
        <v>113</v>
      </c>
      <c r="BWY22" s="67">
        <f t="shared" si="717"/>
        <v>1544</v>
      </c>
      <c r="BWZ22" s="211">
        <f t="shared" si="718"/>
        <v>257.33333333333331</v>
      </c>
      <c r="BXA22" s="244">
        <v>8</v>
      </c>
      <c r="BXB22" s="64"/>
      <c r="BXC22" s="64">
        <v>371</v>
      </c>
      <c r="BXD22" s="64"/>
      <c r="BXE22" s="64"/>
      <c r="BXF22" s="64">
        <v>210</v>
      </c>
      <c r="BXG22" s="67">
        <f t="shared" si="719"/>
        <v>379</v>
      </c>
      <c r="BXH22" s="211">
        <f t="shared" si="720"/>
        <v>63.166666666666664</v>
      </c>
      <c r="BXI22" s="244"/>
      <c r="BXJ22" s="64">
        <v>1001</v>
      </c>
      <c r="BXK22" s="64"/>
      <c r="BXL22" s="64"/>
      <c r="BXM22" s="64"/>
      <c r="BXN22" s="64"/>
      <c r="BXO22" s="67">
        <f t="shared" si="721"/>
        <v>1001</v>
      </c>
      <c r="BXP22" s="184">
        <f t="shared" si="722"/>
        <v>166.83333333333334</v>
      </c>
      <c r="BXQ22" s="244"/>
      <c r="BXR22" s="64"/>
      <c r="BXS22" s="64"/>
      <c r="BXT22" s="64">
        <v>1347</v>
      </c>
      <c r="BXU22" s="64"/>
      <c r="BXV22" s="64"/>
      <c r="BXW22" s="67">
        <f t="shared" si="723"/>
        <v>1347</v>
      </c>
      <c r="BXX22" s="184">
        <f t="shared" si="724"/>
        <v>224.5</v>
      </c>
      <c r="BXY22" s="244"/>
      <c r="BXZ22" s="64">
        <v>1175</v>
      </c>
      <c r="BYA22" s="64">
        <v>18</v>
      </c>
      <c r="BYB22" s="64">
        <v>235</v>
      </c>
      <c r="BYC22" s="64">
        <v>8</v>
      </c>
      <c r="BYD22" s="64"/>
      <c r="BYE22" s="67">
        <f t="shared" si="725"/>
        <v>1436</v>
      </c>
      <c r="BYF22" s="211">
        <f t="shared" si="726"/>
        <v>239.33333333333334</v>
      </c>
      <c r="BYG22" s="244"/>
      <c r="BYH22" s="64"/>
      <c r="BYI22" s="64"/>
      <c r="BYJ22" s="64">
        <v>1295</v>
      </c>
      <c r="BYK22" s="64"/>
      <c r="BYL22" s="64"/>
      <c r="BYM22" s="67">
        <f t="shared" si="727"/>
        <v>1295</v>
      </c>
      <c r="BYN22" s="184">
        <f t="shared" si="728"/>
        <v>215.83333333333334</v>
      </c>
      <c r="BYO22" s="244"/>
      <c r="BYP22" s="64"/>
      <c r="BYQ22" s="64">
        <v>1645</v>
      </c>
      <c r="BYR22" s="64"/>
      <c r="BYS22" s="64"/>
      <c r="BYT22" s="64"/>
      <c r="BYU22" s="67">
        <f t="shared" si="729"/>
        <v>1645</v>
      </c>
      <c r="BYV22" s="211">
        <f t="shared" si="730"/>
        <v>274.16666666666669</v>
      </c>
      <c r="BYW22" s="244">
        <v>312</v>
      </c>
      <c r="BYX22" s="64"/>
      <c r="BYY22" s="64">
        <v>1199</v>
      </c>
      <c r="BYZ22" s="64"/>
      <c r="BZA22" s="64"/>
      <c r="BZB22" s="64"/>
      <c r="BZC22" s="67">
        <f t="shared" si="731"/>
        <v>1511</v>
      </c>
      <c r="BZD22" s="184">
        <f t="shared" si="732"/>
        <v>251.83333333333334</v>
      </c>
      <c r="BZE22" s="244"/>
      <c r="BZF22" s="64"/>
      <c r="BZG22" s="64">
        <v>857</v>
      </c>
      <c r="BZH22" s="64">
        <v>146</v>
      </c>
      <c r="BZI22" s="64">
        <v>243</v>
      </c>
      <c r="BZJ22" s="64"/>
      <c r="BZK22" s="67">
        <f t="shared" si="733"/>
        <v>1246</v>
      </c>
      <c r="BZL22" s="184">
        <f t="shared" si="734"/>
        <v>207.66666666666666</v>
      </c>
      <c r="BZM22" s="244"/>
      <c r="BZN22" s="64"/>
      <c r="BZO22" s="64">
        <v>410</v>
      </c>
      <c r="BZP22" s="64"/>
      <c r="BZQ22" s="64"/>
      <c r="BZR22" s="211">
        <v>662</v>
      </c>
      <c r="BZS22" s="265">
        <f t="shared" si="735"/>
        <v>410</v>
      </c>
      <c r="BZT22" s="68">
        <f t="shared" si="736"/>
        <v>68.333333333333329</v>
      </c>
      <c r="BZU22" s="63"/>
      <c r="BZV22" s="64">
        <v>1024</v>
      </c>
      <c r="BZW22" s="64"/>
      <c r="BZX22" s="64">
        <v>1154</v>
      </c>
      <c r="BZY22" s="64"/>
      <c r="BZZ22" s="64"/>
      <c r="CAA22" s="67">
        <f t="shared" si="737"/>
        <v>2178</v>
      </c>
      <c r="CAB22" s="68">
        <f t="shared" si="738"/>
        <v>363</v>
      </c>
      <c r="CAC22" s="63"/>
      <c r="CAD22" s="64"/>
      <c r="CAE22" s="64"/>
      <c r="CAF22" s="64"/>
      <c r="CAG22" s="64">
        <v>513</v>
      </c>
      <c r="CAH22" s="64"/>
      <c r="CAI22" s="67">
        <f t="shared" si="739"/>
        <v>513</v>
      </c>
      <c r="CAJ22" s="68">
        <f t="shared" si="740"/>
        <v>85.5</v>
      </c>
      <c r="CAK22" s="48"/>
      <c r="CAL22" s="49">
        <v>604</v>
      </c>
      <c r="CAM22" s="49">
        <v>1194</v>
      </c>
      <c r="CAN22" s="49">
        <v>769</v>
      </c>
      <c r="CAO22" s="49">
        <v>11</v>
      </c>
      <c r="CAP22" s="49">
        <v>403</v>
      </c>
      <c r="CAQ22" s="67">
        <f t="shared" si="741"/>
        <v>2981</v>
      </c>
      <c r="CAR22" s="184">
        <f t="shared" si="742"/>
        <v>496.83333333333331</v>
      </c>
      <c r="CAS22" s="244"/>
      <c r="CAT22" s="64"/>
      <c r="CAU22" s="64">
        <v>224</v>
      </c>
      <c r="CAV22" s="64"/>
      <c r="CAW22" s="64">
        <v>640</v>
      </c>
      <c r="CAX22" s="64"/>
      <c r="CAY22" s="67">
        <f t="shared" si="743"/>
        <v>864</v>
      </c>
      <c r="CAZ22" s="211">
        <f t="shared" si="744"/>
        <v>144</v>
      </c>
      <c r="CBA22" s="244"/>
      <c r="CBB22" s="64">
        <v>926</v>
      </c>
      <c r="CBC22" s="64"/>
      <c r="CBD22" s="64"/>
      <c r="CBE22" s="64"/>
      <c r="CBF22" s="64">
        <v>480</v>
      </c>
      <c r="CBG22" s="67">
        <f t="shared" si="745"/>
        <v>1406</v>
      </c>
      <c r="CBH22" s="211">
        <f t="shared" si="746"/>
        <v>234.33333333333334</v>
      </c>
      <c r="CBI22" s="244"/>
      <c r="CBJ22" s="64">
        <v>1</v>
      </c>
      <c r="CBK22" s="64">
        <v>688</v>
      </c>
      <c r="CBL22" s="64">
        <v>163</v>
      </c>
      <c r="CBM22" s="64"/>
      <c r="CBN22" s="64"/>
      <c r="CBO22" s="67">
        <f t="shared" si="747"/>
        <v>852</v>
      </c>
      <c r="CBP22" s="184">
        <f t="shared" si="748"/>
        <v>142</v>
      </c>
      <c r="CBQ22" s="63"/>
      <c r="CBR22" s="64"/>
      <c r="CBS22" s="64"/>
      <c r="CBT22" s="64">
        <v>40</v>
      </c>
      <c r="CBU22" s="64"/>
      <c r="CBV22" s="64">
        <v>12</v>
      </c>
      <c r="CBW22" s="67">
        <f t="shared" si="749"/>
        <v>52</v>
      </c>
      <c r="CBX22" s="68">
        <f t="shared" si="750"/>
        <v>8.6666666666666661</v>
      </c>
      <c r="CBY22" s="63">
        <v>653</v>
      </c>
      <c r="CBZ22" s="64">
        <v>413</v>
      </c>
      <c r="CCA22" s="64">
        <v>20</v>
      </c>
      <c r="CCB22" s="64">
        <v>415</v>
      </c>
      <c r="CCC22" s="64"/>
      <c r="CCD22" s="64"/>
      <c r="CCE22" s="67">
        <f t="shared" si="751"/>
        <v>1501</v>
      </c>
      <c r="CCF22" s="68">
        <f t="shared" si="752"/>
        <v>250.16666666666666</v>
      </c>
      <c r="CCG22" s="63"/>
      <c r="CCH22" s="64">
        <v>447</v>
      </c>
      <c r="CCI22" s="64">
        <v>815</v>
      </c>
      <c r="CCJ22" s="64">
        <v>1056</v>
      </c>
      <c r="CCK22" s="64"/>
      <c r="CCL22" s="64"/>
      <c r="CCM22" s="67">
        <f t="shared" si="753"/>
        <v>2318</v>
      </c>
      <c r="CCN22" s="68">
        <f t="shared" si="754"/>
        <v>386.33333333333331</v>
      </c>
      <c r="CCO22" s="63">
        <v>142</v>
      </c>
      <c r="CCP22" s="64"/>
      <c r="CCQ22" s="64"/>
      <c r="CCR22" s="64"/>
      <c r="CCS22" s="64"/>
      <c r="CCT22" s="64">
        <v>1032</v>
      </c>
      <c r="CCU22" s="67">
        <f t="shared" si="755"/>
        <v>1174</v>
      </c>
      <c r="CCV22" s="68">
        <f t="shared" si="756"/>
        <v>195.66666666666666</v>
      </c>
      <c r="CCW22" s="63"/>
      <c r="CCX22" s="64">
        <v>98</v>
      </c>
      <c r="CCY22" s="64">
        <v>103</v>
      </c>
      <c r="CCZ22" s="64">
        <v>482</v>
      </c>
      <c r="CDA22" s="64"/>
      <c r="CDB22" s="64"/>
      <c r="CDC22" s="67">
        <f t="shared" si="757"/>
        <v>683</v>
      </c>
      <c r="CDD22" s="68">
        <f t="shared" si="758"/>
        <v>113.83333333333333</v>
      </c>
      <c r="CDE22" s="63"/>
      <c r="CDF22" s="64">
        <v>274</v>
      </c>
      <c r="CDG22" s="64">
        <v>555</v>
      </c>
      <c r="CDH22" s="64"/>
      <c r="CDI22" s="64">
        <v>232</v>
      </c>
      <c r="CDJ22" s="64"/>
      <c r="CDK22" s="67">
        <f t="shared" si="759"/>
        <v>1061</v>
      </c>
      <c r="CDL22" s="68">
        <f t="shared" si="760"/>
        <v>176.83333333333334</v>
      </c>
      <c r="CDM22" s="63">
        <v>644</v>
      </c>
      <c r="CDN22" s="64"/>
      <c r="CDO22" s="64"/>
      <c r="CDP22" s="64"/>
      <c r="CDQ22" s="49"/>
      <c r="CDR22" s="64"/>
      <c r="CDS22" s="67">
        <f t="shared" si="761"/>
        <v>644</v>
      </c>
      <c r="CDT22" s="68">
        <f t="shared" si="762"/>
        <v>107.33333333333333</v>
      </c>
      <c r="CDU22" s="63">
        <v>1946</v>
      </c>
      <c r="CDV22" s="64"/>
      <c r="CDW22" s="64"/>
      <c r="CDX22" s="64"/>
      <c r="CDY22" s="64"/>
      <c r="CDZ22" s="64">
        <v>1289</v>
      </c>
      <c r="CEA22" s="67">
        <f t="shared" si="763"/>
        <v>3235</v>
      </c>
      <c r="CEB22" s="68">
        <f t="shared" si="764"/>
        <v>539.16666666666663</v>
      </c>
      <c r="CEC22" s="63">
        <v>585</v>
      </c>
      <c r="CED22" s="64">
        <v>301</v>
      </c>
      <c r="CEE22" s="64">
        <v>155</v>
      </c>
      <c r="CEF22" s="64"/>
      <c r="CEG22" s="64"/>
      <c r="CEH22" s="64">
        <v>249</v>
      </c>
      <c r="CEI22" s="67">
        <f t="shared" si="765"/>
        <v>1290</v>
      </c>
      <c r="CEJ22" s="68">
        <f t="shared" si="766"/>
        <v>215</v>
      </c>
      <c r="CEK22" s="63">
        <v>591</v>
      </c>
      <c r="CEL22" s="64"/>
      <c r="CEM22" s="64"/>
      <c r="CEN22" s="64"/>
      <c r="CEO22" s="64">
        <v>278</v>
      </c>
      <c r="CEP22" s="64"/>
      <c r="CEQ22" s="67">
        <f t="shared" si="767"/>
        <v>869</v>
      </c>
      <c r="CER22" s="68">
        <f t="shared" si="768"/>
        <v>144.83333333333334</v>
      </c>
      <c r="CES22" s="63">
        <v>1844</v>
      </c>
      <c r="CET22" s="64"/>
      <c r="CEU22" s="64"/>
      <c r="CEV22" s="64"/>
      <c r="CEW22" s="64"/>
      <c r="CEX22" s="64">
        <v>96</v>
      </c>
      <c r="CEY22" s="67">
        <f t="shared" si="769"/>
        <v>1940</v>
      </c>
      <c r="CEZ22" s="68">
        <f t="shared" si="770"/>
        <v>323.33333333333331</v>
      </c>
      <c r="CFA22" s="63"/>
      <c r="CFB22" s="64"/>
      <c r="CFC22" s="64"/>
      <c r="CFD22" s="64"/>
      <c r="CFE22" s="64">
        <v>263</v>
      </c>
      <c r="CFF22" s="64">
        <v>278</v>
      </c>
      <c r="CFG22" s="67">
        <f t="shared" si="771"/>
        <v>541</v>
      </c>
      <c r="CFH22" s="68">
        <f t="shared" si="772"/>
        <v>90.166666666666671</v>
      </c>
      <c r="CFI22" s="63"/>
      <c r="CFJ22" s="64">
        <v>281</v>
      </c>
      <c r="CFK22" s="64">
        <v>1168</v>
      </c>
      <c r="CFL22" s="64"/>
      <c r="CFM22" s="64">
        <v>1023</v>
      </c>
      <c r="CFN22" s="64"/>
      <c r="CFO22" s="67">
        <f t="shared" si="773"/>
        <v>2472</v>
      </c>
      <c r="CFP22" s="68">
        <f t="shared" si="774"/>
        <v>412</v>
      </c>
      <c r="CFQ22" s="63">
        <v>120</v>
      </c>
      <c r="CFR22" s="64">
        <v>49</v>
      </c>
      <c r="CFS22" s="64"/>
      <c r="CFT22" s="64">
        <v>2034</v>
      </c>
      <c r="CFU22" s="64"/>
      <c r="CFV22" s="64">
        <v>386</v>
      </c>
      <c r="CFW22" s="67">
        <f t="shared" si="775"/>
        <v>2589</v>
      </c>
      <c r="CFX22" s="68">
        <f t="shared" si="776"/>
        <v>431.5</v>
      </c>
      <c r="CFY22" s="63"/>
      <c r="CFZ22" s="64"/>
      <c r="CGA22" s="64">
        <v>721</v>
      </c>
      <c r="CGB22" s="64"/>
      <c r="CGC22" s="64"/>
      <c r="CGD22" s="64"/>
      <c r="CGE22" s="67">
        <f t="shared" si="777"/>
        <v>721</v>
      </c>
      <c r="CGF22" s="68">
        <f t="shared" si="778"/>
        <v>120.16666666666667</v>
      </c>
      <c r="CGG22" s="63"/>
      <c r="CGH22" s="64">
        <v>240</v>
      </c>
      <c r="CGI22" s="64"/>
      <c r="CGJ22" s="64">
        <v>1102</v>
      </c>
      <c r="CGK22" s="64"/>
      <c r="CGL22" s="64"/>
      <c r="CGM22" s="67">
        <f t="shared" si="779"/>
        <v>1342</v>
      </c>
      <c r="CGN22" s="68">
        <f t="shared" si="780"/>
        <v>223.66666666666666</v>
      </c>
      <c r="CGO22" s="48"/>
      <c r="CGP22" s="49">
        <v>29</v>
      </c>
      <c r="CGQ22" s="49">
        <v>21</v>
      </c>
      <c r="CGR22" s="49">
        <v>2454</v>
      </c>
      <c r="CGS22" s="49"/>
      <c r="CGT22" s="49"/>
      <c r="CGU22" s="67">
        <f t="shared" si="781"/>
        <v>2504</v>
      </c>
      <c r="CGV22" s="68">
        <f t="shared" si="782"/>
        <v>417.33333333333331</v>
      </c>
      <c r="CGW22" s="63"/>
      <c r="CGX22" s="64"/>
      <c r="CGY22" s="64"/>
      <c r="CGZ22" s="64"/>
      <c r="CHA22" s="64"/>
      <c r="CHB22" s="64">
        <v>1639</v>
      </c>
      <c r="CHC22" s="67">
        <f t="shared" si="783"/>
        <v>1639</v>
      </c>
      <c r="CHD22" s="68">
        <f t="shared" si="784"/>
        <v>273.16666666666669</v>
      </c>
      <c r="CHE22" s="63"/>
      <c r="CHF22" s="64"/>
      <c r="CHG22" s="64">
        <v>13</v>
      </c>
      <c r="CHH22" s="64">
        <v>73</v>
      </c>
      <c r="CHI22" s="64">
        <v>1055</v>
      </c>
      <c r="CHJ22" s="64"/>
      <c r="CHK22" s="67">
        <f t="shared" si="785"/>
        <v>1141</v>
      </c>
      <c r="CHL22" s="68">
        <f t="shared" si="786"/>
        <v>190.16666666666666</v>
      </c>
      <c r="CHM22" s="63"/>
      <c r="CHN22" s="64">
        <v>150</v>
      </c>
      <c r="CHO22" s="64"/>
      <c r="CHP22" s="64"/>
      <c r="CHQ22" s="64">
        <v>778</v>
      </c>
      <c r="CHR22" s="64">
        <v>182</v>
      </c>
      <c r="CHS22" s="67">
        <f t="shared" si="787"/>
        <v>1110</v>
      </c>
      <c r="CHT22" s="68">
        <f t="shared" si="788"/>
        <v>185</v>
      </c>
      <c r="CHU22" s="48">
        <v>685</v>
      </c>
      <c r="CHV22" s="49">
        <v>832</v>
      </c>
      <c r="CHW22" s="49"/>
      <c r="CHX22" s="49">
        <v>87</v>
      </c>
      <c r="CHY22" s="49"/>
      <c r="CHZ22" s="49">
        <v>32</v>
      </c>
      <c r="CIA22" s="67">
        <f t="shared" si="789"/>
        <v>1636</v>
      </c>
      <c r="CIB22" s="68">
        <f t="shared" si="790"/>
        <v>272.66666666666669</v>
      </c>
      <c r="CIC22" s="48"/>
      <c r="CID22" s="49"/>
      <c r="CIE22" s="49"/>
      <c r="CIF22" s="49">
        <v>144</v>
      </c>
      <c r="CIG22" s="49"/>
      <c r="CIH22" s="49"/>
      <c r="CII22" s="67">
        <f t="shared" si="791"/>
        <v>144</v>
      </c>
      <c r="CIJ22" s="68">
        <f t="shared" si="792"/>
        <v>24</v>
      </c>
      <c r="CIK22" s="63"/>
      <c r="CIL22" s="64">
        <v>415</v>
      </c>
      <c r="CIM22" s="64"/>
      <c r="CIN22" s="64"/>
      <c r="CIO22" s="64">
        <v>965</v>
      </c>
      <c r="CIP22" s="64"/>
      <c r="CIQ22" s="67">
        <f t="shared" si="793"/>
        <v>1380</v>
      </c>
      <c r="CIR22" s="68">
        <f t="shared" si="794"/>
        <v>230</v>
      </c>
      <c r="CIS22" s="63"/>
      <c r="CIT22" s="64">
        <v>367</v>
      </c>
      <c r="CIU22" s="64">
        <v>216</v>
      </c>
      <c r="CIV22" s="64">
        <v>985</v>
      </c>
      <c r="CIW22" s="64"/>
      <c r="CIX22" s="64">
        <v>120</v>
      </c>
      <c r="CIY22" s="67">
        <f t="shared" si="795"/>
        <v>1688</v>
      </c>
      <c r="CIZ22" s="68">
        <f t="shared" si="796"/>
        <v>281.33333333333331</v>
      </c>
      <c r="CJA22" s="63"/>
      <c r="CJB22" s="64">
        <v>701</v>
      </c>
      <c r="CJC22" s="64"/>
      <c r="CJD22" s="64"/>
      <c r="CJE22" s="64"/>
      <c r="CJF22" s="64">
        <v>748</v>
      </c>
      <c r="CJG22" s="67">
        <f t="shared" si="797"/>
        <v>1449</v>
      </c>
      <c r="CJH22" s="68">
        <f t="shared" si="798"/>
        <v>241.5</v>
      </c>
      <c r="CJI22" s="63"/>
      <c r="CJJ22" s="64"/>
      <c r="CJK22" s="64">
        <v>423</v>
      </c>
      <c r="CJL22" s="64"/>
      <c r="CJM22" s="64">
        <v>314</v>
      </c>
      <c r="CJN22" s="64"/>
      <c r="CJO22" s="67">
        <f t="shared" si="799"/>
        <v>737</v>
      </c>
      <c r="CJP22" s="68">
        <f t="shared" si="800"/>
        <v>122.83333333333333</v>
      </c>
      <c r="CJQ22" s="63">
        <v>586</v>
      </c>
      <c r="CJR22" s="64">
        <v>14</v>
      </c>
      <c r="CJS22" s="64"/>
      <c r="CJT22" s="64">
        <v>639</v>
      </c>
      <c r="CJU22" s="64">
        <v>162</v>
      </c>
      <c r="CJV22" s="64"/>
      <c r="CJW22" s="67">
        <f t="shared" si="801"/>
        <v>1401</v>
      </c>
      <c r="CJX22" s="68">
        <f t="shared" si="802"/>
        <v>233.5</v>
      </c>
      <c r="CJY22" s="63">
        <v>1131</v>
      </c>
      <c r="CJZ22" s="64"/>
      <c r="CKA22" s="64"/>
      <c r="CKB22" s="64"/>
      <c r="CKC22" s="64"/>
      <c r="CKD22" s="64"/>
      <c r="CKE22" s="67">
        <f t="shared" si="803"/>
        <v>1131</v>
      </c>
      <c r="CKF22" s="68">
        <f t="shared" si="804"/>
        <v>188.5</v>
      </c>
      <c r="CKG22" s="63"/>
      <c r="CKH22" s="64">
        <v>1063</v>
      </c>
      <c r="CKI22" s="64"/>
      <c r="CKJ22" s="64"/>
      <c r="CKK22" s="64">
        <v>520</v>
      </c>
      <c r="CKL22" s="64"/>
      <c r="CKM22" s="67">
        <f t="shared" si="805"/>
        <v>1583</v>
      </c>
      <c r="CKN22" s="68">
        <f t="shared" si="806"/>
        <v>263.83333333333331</v>
      </c>
      <c r="CKO22" s="63">
        <v>680</v>
      </c>
      <c r="CKP22" s="64">
        <v>422</v>
      </c>
      <c r="CKQ22" s="64"/>
      <c r="CKR22" s="64"/>
      <c r="CKS22" s="64">
        <v>1078</v>
      </c>
      <c r="CKT22" s="64"/>
      <c r="CKU22" s="67">
        <f t="shared" si="807"/>
        <v>2180</v>
      </c>
      <c r="CKV22" s="68">
        <f t="shared" si="808"/>
        <v>363.33333333333331</v>
      </c>
      <c r="CKW22" s="63"/>
      <c r="CKX22" s="64"/>
      <c r="CKY22" s="64"/>
      <c r="CKZ22" s="64"/>
      <c r="CLA22" s="64"/>
      <c r="CLB22" s="64">
        <v>10</v>
      </c>
      <c r="CLC22" s="67">
        <f t="shared" si="809"/>
        <v>10</v>
      </c>
      <c r="CLD22" s="68">
        <f t="shared" si="810"/>
        <v>1.6666666666666667</v>
      </c>
      <c r="CLE22" s="63">
        <v>859</v>
      </c>
      <c r="CLF22" s="64">
        <v>1737</v>
      </c>
      <c r="CLG22" s="64">
        <v>10</v>
      </c>
      <c r="CLH22" s="64"/>
      <c r="CLI22" s="64"/>
      <c r="CLJ22" s="64"/>
      <c r="CLK22" s="67">
        <f t="shared" si="811"/>
        <v>2606</v>
      </c>
      <c r="CLL22" s="68">
        <f t="shared" si="812"/>
        <v>434.33333333333331</v>
      </c>
      <c r="CLM22" s="63">
        <v>3</v>
      </c>
      <c r="CLN22" s="64"/>
      <c r="CLO22" s="64">
        <v>99</v>
      </c>
      <c r="CLP22" s="64">
        <v>99</v>
      </c>
      <c r="CLQ22" s="64"/>
      <c r="CLR22" s="64">
        <v>445</v>
      </c>
      <c r="CLS22" s="67">
        <f t="shared" si="813"/>
        <v>646</v>
      </c>
      <c r="CLT22" s="184">
        <f t="shared" si="814"/>
        <v>107.66666666666667</v>
      </c>
      <c r="CLU22" s="244"/>
      <c r="CLV22" s="64"/>
      <c r="CLW22" s="64">
        <v>502</v>
      </c>
      <c r="CLX22" s="64">
        <v>719</v>
      </c>
      <c r="CLY22" s="64"/>
      <c r="CLZ22" s="211"/>
      <c r="CMA22" s="265">
        <f t="shared" si="815"/>
        <v>1221</v>
      </c>
      <c r="CMB22" s="68">
        <f t="shared" si="816"/>
        <v>203.5</v>
      </c>
      <c r="CMC22" s="63">
        <v>479</v>
      </c>
      <c r="CMD22" s="64"/>
      <c r="CME22" s="64">
        <v>314</v>
      </c>
      <c r="CMF22" s="64"/>
      <c r="CMG22" s="64">
        <v>1747</v>
      </c>
      <c r="CMH22" s="64">
        <v>14</v>
      </c>
      <c r="CMI22" s="67">
        <f t="shared" si="817"/>
        <v>2554</v>
      </c>
      <c r="CMJ22" s="68">
        <f t="shared" si="818"/>
        <v>425.66666666666669</v>
      </c>
      <c r="CMK22" s="63"/>
      <c r="CML22" s="64"/>
      <c r="CMM22" s="64"/>
      <c r="CMN22" s="64">
        <v>1302</v>
      </c>
      <c r="CMO22" s="64">
        <v>325</v>
      </c>
      <c r="CMP22" s="64"/>
      <c r="CMQ22" s="67">
        <f t="shared" si="819"/>
        <v>1627</v>
      </c>
      <c r="CMR22" s="68">
        <f t="shared" si="820"/>
        <v>271.16666666666669</v>
      </c>
      <c r="CMS22" s="63"/>
      <c r="CMT22" s="64"/>
      <c r="CMU22" s="64">
        <v>760</v>
      </c>
      <c r="CMV22" s="64"/>
      <c r="CMW22" s="64"/>
      <c r="CMX22" s="64"/>
      <c r="CMY22" s="67">
        <f t="shared" si="821"/>
        <v>760</v>
      </c>
      <c r="CMZ22" s="68">
        <f t="shared" si="822"/>
        <v>126.66666666666667</v>
      </c>
      <c r="CNA22" s="63"/>
      <c r="CNB22" s="64"/>
      <c r="CNC22" s="64"/>
      <c r="CND22" s="64"/>
      <c r="CNE22" s="64">
        <v>1107</v>
      </c>
      <c r="CNF22" s="64"/>
      <c r="CNG22" s="67">
        <f t="shared" si="823"/>
        <v>1107</v>
      </c>
      <c r="CNH22" s="68">
        <f t="shared" si="824"/>
        <v>184.5</v>
      </c>
      <c r="CNI22" s="63"/>
      <c r="CNJ22" s="64"/>
      <c r="CNK22" s="64"/>
      <c r="CNL22" s="64">
        <v>911</v>
      </c>
      <c r="CNM22" s="64"/>
      <c r="CNN22" s="64">
        <v>377</v>
      </c>
      <c r="CNO22" s="67">
        <f t="shared" si="825"/>
        <v>1288</v>
      </c>
      <c r="CNP22" s="68">
        <f t="shared" si="826"/>
        <v>214.66666666666666</v>
      </c>
      <c r="CNQ22" s="63"/>
      <c r="CNR22" s="64"/>
      <c r="CNS22" s="64">
        <v>222</v>
      </c>
      <c r="CNT22" s="64">
        <v>1562</v>
      </c>
      <c r="CNU22" s="64">
        <v>7</v>
      </c>
      <c r="CNV22" s="68"/>
      <c r="CNW22" s="265">
        <f t="shared" si="827"/>
        <v>1791</v>
      </c>
      <c r="CNX22" s="68">
        <f t="shared" si="828"/>
        <v>298.5</v>
      </c>
      <c r="CNY22" s="63"/>
      <c r="CNZ22" s="64"/>
      <c r="COA22" s="64"/>
      <c r="COB22" s="64">
        <v>1199</v>
      </c>
      <c r="COC22" s="64"/>
      <c r="COD22" s="64"/>
      <c r="COE22" s="67">
        <f t="shared" si="829"/>
        <v>1199</v>
      </c>
      <c r="COF22" s="68">
        <f t="shared" si="830"/>
        <v>199.83333333333334</v>
      </c>
      <c r="COG22" s="63">
        <v>1256</v>
      </c>
      <c r="COH22" s="64">
        <v>69</v>
      </c>
      <c r="COI22" s="64">
        <v>505</v>
      </c>
      <c r="COJ22" s="64"/>
      <c r="COK22" s="64"/>
      <c r="COL22" s="64"/>
      <c r="COM22" s="67">
        <f t="shared" si="831"/>
        <v>1830</v>
      </c>
      <c r="CON22" s="68">
        <f t="shared" si="832"/>
        <v>305</v>
      </c>
      <c r="COO22" s="63"/>
      <c r="COP22" s="64"/>
      <c r="COQ22" s="64"/>
      <c r="COR22" s="64"/>
      <c r="COS22" s="64">
        <v>1635</v>
      </c>
      <c r="COT22" s="64"/>
      <c r="COU22" s="67">
        <f t="shared" si="833"/>
        <v>1635</v>
      </c>
      <c r="COV22" s="68">
        <f t="shared" si="834"/>
        <v>272.5</v>
      </c>
      <c r="COW22" s="63"/>
      <c r="COX22" s="64">
        <v>1081</v>
      </c>
      <c r="COY22" s="64"/>
      <c r="COZ22" s="64">
        <v>166</v>
      </c>
      <c r="CPA22" s="64">
        <v>9</v>
      </c>
      <c r="CPB22" s="64">
        <v>217</v>
      </c>
      <c r="CPC22" s="67">
        <f t="shared" si="835"/>
        <v>1473</v>
      </c>
      <c r="CPD22" s="68">
        <f t="shared" si="836"/>
        <v>245.5</v>
      </c>
      <c r="CPE22" s="63"/>
      <c r="CPF22" s="64">
        <v>220</v>
      </c>
      <c r="CPG22" s="64">
        <v>363</v>
      </c>
      <c r="CPH22" s="64">
        <v>393</v>
      </c>
      <c r="CPI22" s="64">
        <v>417</v>
      </c>
      <c r="CPJ22" s="64"/>
      <c r="CPK22" s="67">
        <f t="shared" si="837"/>
        <v>1393</v>
      </c>
      <c r="CPL22" s="68">
        <f t="shared" si="838"/>
        <v>232.16666666666666</v>
      </c>
      <c r="CPM22" s="48"/>
      <c r="CPN22" s="49"/>
      <c r="CPO22" s="49">
        <v>1351</v>
      </c>
      <c r="CPP22" s="49"/>
      <c r="CPQ22" s="49"/>
      <c r="CPR22" s="49">
        <v>913</v>
      </c>
      <c r="CPS22" s="67">
        <f t="shared" si="839"/>
        <v>2264</v>
      </c>
      <c r="CPT22" s="68">
        <f t="shared" si="840"/>
        <v>377.33333333333331</v>
      </c>
      <c r="CPU22" s="48">
        <v>0</v>
      </c>
      <c r="CPV22" s="49">
        <v>0</v>
      </c>
      <c r="CPW22" s="49">
        <v>0</v>
      </c>
      <c r="CPX22" s="49">
        <v>0</v>
      </c>
      <c r="CPY22" s="49">
        <v>0</v>
      </c>
      <c r="CPZ22" s="49">
        <v>756</v>
      </c>
      <c r="CQA22" s="67">
        <f t="shared" si="841"/>
        <v>756</v>
      </c>
      <c r="CQB22" s="68">
        <f t="shared" si="842"/>
        <v>126</v>
      </c>
      <c r="CQC22" s="63">
        <v>0</v>
      </c>
      <c r="CQD22" s="64">
        <v>0</v>
      </c>
      <c r="CQE22" s="64">
        <v>0</v>
      </c>
      <c r="CQF22" s="64">
        <v>0</v>
      </c>
      <c r="CQG22" s="64">
        <v>0</v>
      </c>
      <c r="CQH22" s="64">
        <v>0</v>
      </c>
      <c r="CQI22" s="67">
        <f t="shared" si="843"/>
        <v>0</v>
      </c>
      <c r="CQJ22" s="68">
        <f t="shared" si="844"/>
        <v>0</v>
      </c>
      <c r="CQK22" s="63">
        <v>1732</v>
      </c>
      <c r="CQL22" s="64">
        <v>0</v>
      </c>
      <c r="CQM22" s="64">
        <v>232</v>
      </c>
      <c r="CQN22" s="64">
        <v>0</v>
      </c>
      <c r="CQO22" s="64"/>
      <c r="CQP22" s="64">
        <v>343</v>
      </c>
      <c r="CQQ22" s="67">
        <f t="shared" si="845"/>
        <v>2307</v>
      </c>
      <c r="CQR22" s="68">
        <f t="shared" si="846"/>
        <v>384.5</v>
      </c>
      <c r="CQS22" s="48">
        <v>1159</v>
      </c>
      <c r="CQT22" s="49">
        <v>0</v>
      </c>
      <c r="CQU22" s="49">
        <v>0</v>
      </c>
      <c r="CQV22" s="49">
        <v>0</v>
      </c>
      <c r="CQW22" s="49">
        <f>SUMIF(SUMPK!$B:$B,$B:$B,SUMPK!$O:$O)</f>
        <v>0</v>
      </c>
      <c r="CQX22" s="49">
        <v>1106</v>
      </c>
      <c r="CQY22" s="67">
        <f t="shared" si="847"/>
        <v>2265</v>
      </c>
      <c r="CQZ22" s="68">
        <f t="shared" si="848"/>
        <v>377.5</v>
      </c>
      <c r="CRA22" s="82">
        <v>0</v>
      </c>
      <c r="CRB22" s="83">
        <v>0</v>
      </c>
      <c r="CRC22" s="83">
        <v>0</v>
      </c>
      <c r="CRD22" s="83">
        <v>0</v>
      </c>
      <c r="CRE22" s="83">
        <v>0</v>
      </c>
      <c r="CRF22" s="83">
        <v>1402</v>
      </c>
      <c r="CRG22" s="67">
        <f t="shared" si="849"/>
        <v>1402</v>
      </c>
      <c r="CRH22" s="68">
        <f t="shared" si="850"/>
        <v>233.66666666666666</v>
      </c>
      <c r="CRI22" s="63">
        <v>0</v>
      </c>
      <c r="CRJ22" s="64">
        <v>0</v>
      </c>
      <c r="CRK22" s="64">
        <v>0</v>
      </c>
      <c r="CRL22" s="64">
        <v>0</v>
      </c>
      <c r="CRM22" s="64">
        <v>0</v>
      </c>
      <c r="CRN22" s="64">
        <v>108</v>
      </c>
      <c r="CRO22" s="67">
        <f t="shared" si="851"/>
        <v>108</v>
      </c>
      <c r="CRP22" s="68">
        <f t="shared" si="852"/>
        <v>18</v>
      </c>
      <c r="CRQ22" s="63">
        <v>0</v>
      </c>
      <c r="CRR22" s="64">
        <v>0</v>
      </c>
      <c r="CRS22" s="64">
        <v>0</v>
      </c>
      <c r="CRT22" s="64">
        <v>0</v>
      </c>
      <c r="CRU22" s="64">
        <v>1213</v>
      </c>
      <c r="CRV22" s="64">
        <v>0</v>
      </c>
      <c r="CRW22" s="67">
        <f t="shared" si="853"/>
        <v>1213</v>
      </c>
      <c r="CRX22" s="68">
        <f t="shared" si="854"/>
        <v>202.16666666666666</v>
      </c>
      <c r="CRY22" s="63">
        <v>616</v>
      </c>
      <c r="CRZ22" s="64">
        <v>548</v>
      </c>
      <c r="CSA22" s="64">
        <v>0</v>
      </c>
      <c r="CSB22" s="64">
        <v>0</v>
      </c>
      <c r="CSC22" s="64">
        <v>324</v>
      </c>
      <c r="CSD22" s="64">
        <v>0</v>
      </c>
      <c r="CSE22" s="67">
        <f t="shared" si="1250"/>
        <v>1488</v>
      </c>
      <c r="CSF22" s="68">
        <f t="shared" si="1251"/>
        <v>248</v>
      </c>
      <c r="CSG22" s="63">
        <v>0</v>
      </c>
      <c r="CSH22" s="64">
        <v>4057</v>
      </c>
      <c r="CSI22" s="64">
        <v>110</v>
      </c>
      <c r="CSJ22" s="64">
        <v>162</v>
      </c>
      <c r="CSK22" s="64">
        <v>0</v>
      </c>
      <c r="CSL22" s="64">
        <v>0</v>
      </c>
      <c r="CSM22" s="67">
        <f t="shared" si="857"/>
        <v>4329</v>
      </c>
      <c r="CSN22" s="68">
        <f t="shared" si="858"/>
        <v>721.5</v>
      </c>
      <c r="CSO22" s="63">
        <v>0</v>
      </c>
      <c r="CSP22" s="64">
        <v>0</v>
      </c>
      <c r="CSQ22" s="64">
        <v>0</v>
      </c>
      <c r="CSR22" s="64">
        <v>0</v>
      </c>
      <c r="CSS22" s="64">
        <v>412</v>
      </c>
      <c r="CST22" s="64">
        <v>0</v>
      </c>
      <c r="CSU22" s="67">
        <f t="shared" si="859"/>
        <v>412</v>
      </c>
      <c r="CSV22" s="68">
        <f t="shared" si="860"/>
        <v>68.666666666666671</v>
      </c>
      <c r="CSW22" s="63">
        <v>0</v>
      </c>
      <c r="CSX22" s="64">
        <v>0</v>
      </c>
      <c r="CSY22" s="64">
        <v>0</v>
      </c>
      <c r="CSZ22" s="64">
        <v>0</v>
      </c>
      <c r="CTA22" s="64">
        <v>0</v>
      </c>
      <c r="CTB22" s="64">
        <v>0</v>
      </c>
      <c r="CTC22" s="64">
        <f t="shared" si="861"/>
        <v>0</v>
      </c>
      <c r="CTD22" s="68">
        <f t="shared" si="862"/>
        <v>0</v>
      </c>
      <c r="CTE22" s="63">
        <v>0</v>
      </c>
      <c r="CTF22" s="64">
        <v>0</v>
      </c>
      <c r="CTG22" s="64">
        <v>0</v>
      </c>
      <c r="CTH22" s="64">
        <v>0</v>
      </c>
      <c r="CTI22" s="64">
        <v>0</v>
      </c>
      <c r="CTJ22" s="64">
        <v>0</v>
      </c>
      <c r="CTK22" s="64">
        <f t="shared" si="863"/>
        <v>0</v>
      </c>
      <c r="CTL22" s="68">
        <f t="shared" si="864"/>
        <v>0</v>
      </c>
      <c r="CTM22" s="63">
        <v>0</v>
      </c>
      <c r="CTN22" s="64">
        <v>0</v>
      </c>
      <c r="CTO22" s="64">
        <v>0</v>
      </c>
      <c r="CTP22" s="64">
        <v>59</v>
      </c>
      <c r="CTQ22" s="64">
        <v>0</v>
      </c>
      <c r="CTR22" s="64">
        <v>0</v>
      </c>
      <c r="CTS22" s="64">
        <f t="shared" si="865"/>
        <v>59</v>
      </c>
      <c r="CTT22" s="68">
        <f t="shared" si="866"/>
        <v>9.8333333333333339</v>
      </c>
      <c r="CTU22" s="63">
        <v>92</v>
      </c>
      <c r="CTV22" s="64">
        <v>0</v>
      </c>
      <c r="CTW22" s="64">
        <v>0</v>
      </c>
      <c r="CTX22" s="64">
        <v>244</v>
      </c>
      <c r="CTY22" s="64">
        <v>0</v>
      </c>
      <c r="CTZ22" s="64">
        <v>0</v>
      </c>
      <c r="CUA22" s="64">
        <f t="shared" si="867"/>
        <v>336</v>
      </c>
      <c r="CUB22" s="68">
        <f t="shared" si="868"/>
        <v>56</v>
      </c>
      <c r="CUC22" s="63">
        <v>1204</v>
      </c>
      <c r="CUD22" s="64">
        <v>0</v>
      </c>
      <c r="CUE22" s="64">
        <v>0</v>
      </c>
      <c r="CUF22" s="64">
        <v>0</v>
      </c>
      <c r="CUG22" s="64">
        <v>0</v>
      </c>
      <c r="CUH22" s="64">
        <v>0</v>
      </c>
      <c r="CUI22" s="64">
        <f t="shared" si="869"/>
        <v>1204</v>
      </c>
      <c r="CUJ22" s="68">
        <f t="shared" si="870"/>
        <v>200.66666666666666</v>
      </c>
      <c r="CUK22" s="48">
        <v>476</v>
      </c>
      <c r="CUL22" s="49">
        <v>0</v>
      </c>
      <c r="CUM22" s="49">
        <v>0</v>
      </c>
      <c r="CUN22" s="49">
        <v>228</v>
      </c>
      <c r="CUO22" s="49">
        <v>157</v>
      </c>
      <c r="CUP22" s="49">
        <v>360</v>
      </c>
      <c r="CUQ22" s="64">
        <f t="shared" si="871"/>
        <v>1221</v>
      </c>
      <c r="CUR22" s="68">
        <f t="shared" si="872"/>
        <v>203.5</v>
      </c>
      <c r="CUS22" s="63">
        <v>664</v>
      </c>
      <c r="CUT22" s="64">
        <v>0</v>
      </c>
      <c r="CUU22" s="64">
        <v>631</v>
      </c>
      <c r="CUV22" s="64">
        <v>0</v>
      </c>
      <c r="CUW22" s="64">
        <v>0</v>
      </c>
      <c r="CUX22" s="64">
        <v>0</v>
      </c>
      <c r="CUY22" s="64">
        <f t="shared" si="873"/>
        <v>1295</v>
      </c>
      <c r="CUZ22" s="68">
        <f t="shared" si="874"/>
        <v>215.83333333333334</v>
      </c>
      <c r="CVA22" s="48">
        <v>4</v>
      </c>
      <c r="CVB22" s="49">
        <v>0</v>
      </c>
      <c r="CVC22" s="49">
        <v>0</v>
      </c>
      <c r="CVD22" s="49">
        <v>0</v>
      </c>
      <c r="CVE22" s="49">
        <v>711</v>
      </c>
      <c r="CVF22" s="49">
        <v>0</v>
      </c>
      <c r="CVG22" s="64">
        <f t="shared" si="875"/>
        <v>715</v>
      </c>
      <c r="CVH22" s="68">
        <f t="shared" si="876"/>
        <v>119.16666666666667</v>
      </c>
      <c r="CVI22" s="48">
        <v>204</v>
      </c>
      <c r="CVJ22" s="49">
        <f>SUMIF(SUMPK!$B:$B,$B:$B,SUMPK!$O:$O)</f>
        <v>0</v>
      </c>
      <c r="CVK22" s="49">
        <v>400</v>
      </c>
      <c r="CVL22" s="49">
        <v>771</v>
      </c>
      <c r="CVM22" s="49">
        <v>0</v>
      </c>
      <c r="CVN22" s="49">
        <v>237</v>
      </c>
      <c r="CVO22" s="64">
        <f t="shared" si="877"/>
        <v>1612</v>
      </c>
      <c r="CVP22" s="68">
        <f t="shared" si="878"/>
        <v>268.66666666666669</v>
      </c>
      <c r="CVQ22" s="48">
        <v>0</v>
      </c>
      <c r="CVR22" s="49">
        <v>120</v>
      </c>
      <c r="CVS22" s="49">
        <v>717</v>
      </c>
      <c r="CVT22" s="49">
        <v>153</v>
      </c>
      <c r="CVU22" s="49">
        <v>246</v>
      </c>
      <c r="CVV22" s="49">
        <v>0</v>
      </c>
      <c r="CVW22" s="64">
        <f t="shared" si="879"/>
        <v>1236</v>
      </c>
      <c r="CVX22" s="68">
        <f t="shared" si="880"/>
        <v>206</v>
      </c>
      <c r="CVY22" s="48">
        <v>0</v>
      </c>
      <c r="CVZ22" s="49">
        <v>0</v>
      </c>
      <c r="CWA22" s="49">
        <v>148</v>
      </c>
      <c r="CWB22" s="49">
        <v>0</v>
      </c>
      <c r="CWC22" s="49">
        <v>873</v>
      </c>
      <c r="CWD22" s="49">
        <v>0</v>
      </c>
      <c r="CWE22" s="64">
        <f t="shared" si="881"/>
        <v>1021</v>
      </c>
      <c r="CWF22" s="68">
        <f t="shared" si="882"/>
        <v>170.16666666666666</v>
      </c>
      <c r="CWG22" s="48">
        <v>576</v>
      </c>
      <c r="CWH22" s="49">
        <v>420</v>
      </c>
      <c r="CWI22" s="49">
        <v>364</v>
      </c>
      <c r="CWJ22" s="49">
        <v>1640</v>
      </c>
      <c r="CWK22" s="49">
        <v>0</v>
      </c>
      <c r="CWL22" s="49">
        <v>0</v>
      </c>
      <c r="CWM22" s="64">
        <f t="shared" si="883"/>
        <v>3000</v>
      </c>
      <c r="CWN22" s="68">
        <f t="shared" si="884"/>
        <v>500</v>
      </c>
      <c r="CWO22" s="54">
        <v>0</v>
      </c>
      <c r="CWP22" s="127">
        <v>0</v>
      </c>
      <c r="CWQ22" s="127">
        <v>0</v>
      </c>
      <c r="CWR22" s="127">
        <v>804</v>
      </c>
      <c r="CWS22" s="127">
        <v>0</v>
      </c>
      <c r="CWT22" s="127">
        <v>0</v>
      </c>
      <c r="CWU22" s="127">
        <f t="shared" si="885"/>
        <v>804</v>
      </c>
      <c r="CWV22" s="43">
        <f t="shared" si="886"/>
        <v>134</v>
      </c>
      <c r="CWW22" s="48">
        <v>188</v>
      </c>
      <c r="CWX22" s="49">
        <v>0</v>
      </c>
      <c r="CWY22" s="49">
        <v>0</v>
      </c>
      <c r="CWZ22" s="49">
        <v>432</v>
      </c>
      <c r="CXA22" s="49">
        <v>1044</v>
      </c>
      <c r="CXB22" s="49">
        <v>0</v>
      </c>
      <c r="CXC22" s="127">
        <f t="shared" si="887"/>
        <v>1664</v>
      </c>
      <c r="CXD22" s="43">
        <f t="shared" si="888"/>
        <v>277.33333333333331</v>
      </c>
      <c r="CXE22" s="48">
        <v>889</v>
      </c>
      <c r="CXF22" s="49">
        <v>9</v>
      </c>
      <c r="CXG22" s="49">
        <v>0</v>
      </c>
      <c r="CXH22" s="49">
        <v>528</v>
      </c>
      <c r="CXI22" s="49">
        <v>0</v>
      </c>
      <c r="CXJ22" s="49">
        <v>0</v>
      </c>
      <c r="CXK22" s="127">
        <f t="shared" si="889"/>
        <v>1426</v>
      </c>
      <c r="CXL22" s="43">
        <f t="shared" si="890"/>
        <v>237.66666666666666</v>
      </c>
      <c r="CXM22" s="48">
        <v>428</v>
      </c>
      <c r="CXN22" s="49">
        <v>0</v>
      </c>
      <c r="CXO22" s="49">
        <v>0</v>
      </c>
      <c r="CXP22" s="49">
        <v>0</v>
      </c>
      <c r="CXQ22" s="49">
        <v>169</v>
      </c>
      <c r="CXR22" s="49">
        <v>0</v>
      </c>
      <c r="CXS22" s="127">
        <f t="shared" si="891"/>
        <v>597</v>
      </c>
      <c r="CXT22" s="43">
        <f t="shared" si="892"/>
        <v>99.5</v>
      </c>
      <c r="CXU22" s="48">
        <v>0</v>
      </c>
      <c r="CXV22" s="49">
        <v>420</v>
      </c>
      <c r="CXW22" s="49">
        <v>957</v>
      </c>
      <c r="CXX22" s="49">
        <v>0</v>
      </c>
      <c r="CXY22" s="49">
        <v>0</v>
      </c>
      <c r="CXZ22" s="49">
        <v>0</v>
      </c>
      <c r="CYA22" s="127">
        <f t="shared" si="893"/>
        <v>1377</v>
      </c>
      <c r="CYB22" s="43">
        <f t="shared" si="894"/>
        <v>229.5</v>
      </c>
      <c r="CYC22" s="48">
        <v>632</v>
      </c>
      <c r="CYD22" s="49">
        <v>404</v>
      </c>
      <c r="CYE22" s="49">
        <v>0</v>
      </c>
      <c r="CYF22" s="49">
        <v>0</v>
      </c>
      <c r="CYG22" s="49">
        <v>41</v>
      </c>
      <c r="CYH22" s="49">
        <v>0</v>
      </c>
      <c r="CYI22" s="127">
        <f t="shared" si="895"/>
        <v>1077</v>
      </c>
      <c r="CYJ22" s="43">
        <f t="shared" si="896"/>
        <v>179.5</v>
      </c>
      <c r="CYK22" s="48">
        <v>0</v>
      </c>
      <c r="CYL22" s="49">
        <v>0</v>
      </c>
      <c r="CYM22" s="49">
        <v>452</v>
      </c>
      <c r="CYN22" s="49">
        <v>1834</v>
      </c>
      <c r="CYO22" s="49">
        <v>561</v>
      </c>
      <c r="CYP22" s="49">
        <v>0</v>
      </c>
      <c r="CYQ22" s="127">
        <f t="shared" si="897"/>
        <v>2847</v>
      </c>
      <c r="CYR22" s="43">
        <f t="shared" si="898"/>
        <v>474.5</v>
      </c>
      <c r="CYS22" s="48">
        <v>0</v>
      </c>
      <c r="CYT22" s="49">
        <v>0</v>
      </c>
      <c r="CYU22" s="49">
        <v>711</v>
      </c>
      <c r="CYV22" s="49">
        <v>0</v>
      </c>
      <c r="CYW22" s="49">
        <v>0</v>
      </c>
      <c r="CYX22" s="49">
        <v>669</v>
      </c>
      <c r="CYY22" s="127">
        <f t="shared" si="899"/>
        <v>1380</v>
      </c>
      <c r="CYZ22" s="43">
        <f t="shared" si="900"/>
        <v>230</v>
      </c>
      <c r="CZA22" s="48">
        <v>0</v>
      </c>
      <c r="CZB22" s="49">
        <v>0</v>
      </c>
      <c r="CZC22" s="49">
        <v>0</v>
      </c>
      <c r="CZD22" s="49">
        <v>846</v>
      </c>
      <c r="CZE22" s="49">
        <v>0</v>
      </c>
      <c r="CZF22" s="49">
        <v>0</v>
      </c>
      <c r="CZG22" s="127">
        <f t="shared" si="901"/>
        <v>846</v>
      </c>
      <c r="CZH22" s="43">
        <f t="shared" si="902"/>
        <v>141</v>
      </c>
      <c r="CZI22" s="48">
        <v>0</v>
      </c>
      <c r="CZJ22" s="49">
        <v>152</v>
      </c>
      <c r="CZK22" s="49">
        <v>1266</v>
      </c>
      <c r="CZL22" s="49">
        <v>0</v>
      </c>
      <c r="CZM22" s="49">
        <v>0</v>
      </c>
      <c r="CZN22" s="49">
        <v>0</v>
      </c>
      <c r="CZO22" s="127">
        <f t="shared" si="903"/>
        <v>1418</v>
      </c>
      <c r="CZP22" s="43">
        <f t="shared" si="904"/>
        <v>236.33333333333334</v>
      </c>
      <c r="CZQ22" s="63">
        <v>315</v>
      </c>
      <c r="CZR22" s="64">
        <v>0</v>
      </c>
      <c r="CZS22" s="64">
        <v>1217</v>
      </c>
      <c r="CZT22" s="64">
        <v>0</v>
      </c>
      <c r="CZU22" s="64">
        <v>0</v>
      </c>
      <c r="CZV22" s="64">
        <v>0</v>
      </c>
      <c r="CZW22" s="127">
        <f t="shared" si="905"/>
        <v>1532</v>
      </c>
      <c r="CZX22" s="43">
        <f t="shared" si="906"/>
        <v>255.33333333333334</v>
      </c>
      <c r="CZY22" s="48">
        <v>0</v>
      </c>
      <c r="CZZ22" s="49">
        <v>0</v>
      </c>
      <c r="DAA22" s="49">
        <v>906</v>
      </c>
      <c r="DAB22" s="49">
        <v>0</v>
      </c>
      <c r="DAC22" s="49">
        <v>0</v>
      </c>
      <c r="DAD22" s="49">
        <v>0</v>
      </c>
      <c r="DAE22" s="127">
        <f t="shared" si="907"/>
        <v>906</v>
      </c>
      <c r="DAF22" s="43">
        <f t="shared" si="908"/>
        <v>151</v>
      </c>
      <c r="DAG22" s="48">
        <v>843</v>
      </c>
      <c r="DAH22" s="49">
        <v>0</v>
      </c>
      <c r="DAI22" s="49">
        <v>333</v>
      </c>
      <c r="DAJ22" s="49">
        <v>0</v>
      </c>
      <c r="DAK22" s="49">
        <v>377</v>
      </c>
      <c r="DAL22" s="49">
        <v>0</v>
      </c>
      <c r="DAM22" s="127">
        <f t="shared" si="909"/>
        <v>1553</v>
      </c>
      <c r="DAN22" s="43">
        <f t="shared" si="910"/>
        <v>258.83333333333331</v>
      </c>
      <c r="DAO22" s="63">
        <v>680</v>
      </c>
      <c r="DAP22" s="64">
        <v>343</v>
      </c>
      <c r="DAQ22" s="64">
        <v>0</v>
      </c>
      <c r="DAR22" s="64">
        <v>53</v>
      </c>
      <c r="DAS22" s="64">
        <v>0</v>
      </c>
      <c r="DAT22" s="64">
        <v>0</v>
      </c>
      <c r="DAU22" s="64">
        <f t="shared" si="911"/>
        <v>1076</v>
      </c>
      <c r="DAV22" s="68">
        <f t="shared" si="912"/>
        <v>179.33333333333334</v>
      </c>
      <c r="DAW22" s="48">
        <v>0</v>
      </c>
      <c r="DAX22" s="49">
        <v>0</v>
      </c>
      <c r="DAY22" s="49">
        <v>886</v>
      </c>
      <c r="DAZ22" s="49">
        <v>63</v>
      </c>
      <c r="DBA22" s="49">
        <v>0</v>
      </c>
      <c r="DBB22" s="49">
        <v>1318</v>
      </c>
      <c r="DBC22" s="64">
        <f t="shared" si="913"/>
        <v>2267</v>
      </c>
      <c r="DBD22" s="68">
        <f t="shared" si="914"/>
        <v>377.83333333333331</v>
      </c>
      <c r="DBE22" s="63">
        <v>0</v>
      </c>
      <c r="DBF22" s="64">
        <v>0</v>
      </c>
      <c r="DBG22" s="64">
        <v>72</v>
      </c>
      <c r="DBH22" s="64">
        <v>18</v>
      </c>
      <c r="DBI22" s="64">
        <v>140</v>
      </c>
      <c r="DBJ22" s="64">
        <v>0</v>
      </c>
      <c r="DBK22" s="64">
        <f t="shared" si="915"/>
        <v>230</v>
      </c>
      <c r="DBL22" s="68">
        <f t="shared" si="916"/>
        <v>38.333333333333336</v>
      </c>
      <c r="DBM22" s="48">
        <v>0</v>
      </c>
      <c r="DBN22" s="49">
        <v>0</v>
      </c>
      <c r="DBO22" s="49">
        <v>0</v>
      </c>
      <c r="DBP22" s="49">
        <v>0</v>
      </c>
      <c r="DBQ22" s="49">
        <v>124</v>
      </c>
      <c r="DBR22" s="49">
        <v>0</v>
      </c>
      <c r="DBS22" s="64">
        <f t="shared" si="917"/>
        <v>124</v>
      </c>
      <c r="DBT22" s="68">
        <f t="shared" si="918"/>
        <v>20.666666666666668</v>
      </c>
      <c r="DBU22" s="48">
        <v>523</v>
      </c>
      <c r="DBV22" s="49">
        <v>311</v>
      </c>
      <c r="DBW22" s="49">
        <v>1511</v>
      </c>
      <c r="DBX22" s="49">
        <v>0</v>
      </c>
      <c r="DBY22" s="49">
        <v>0</v>
      </c>
      <c r="DBZ22" s="49">
        <v>0</v>
      </c>
      <c r="DCA22" s="64">
        <f t="shared" si="919"/>
        <v>2345</v>
      </c>
      <c r="DCB22" s="184">
        <f t="shared" si="920"/>
        <v>390.83333333333331</v>
      </c>
      <c r="DCC22" s="195">
        <v>0</v>
      </c>
      <c r="DCD22" s="49">
        <v>337</v>
      </c>
      <c r="DCE22" s="49">
        <v>647</v>
      </c>
      <c r="DCF22" s="49">
        <v>4</v>
      </c>
      <c r="DCG22" s="49">
        <v>0</v>
      </c>
      <c r="DCH22" s="49">
        <v>0</v>
      </c>
      <c r="DCI22" s="64">
        <f t="shared" si="921"/>
        <v>988</v>
      </c>
      <c r="DCJ22" s="211">
        <f t="shared" si="922"/>
        <v>164.66666666666666</v>
      </c>
      <c r="DCK22" s="195">
        <v>785</v>
      </c>
      <c r="DCL22" s="49">
        <v>0</v>
      </c>
      <c r="DCM22" s="49">
        <v>2</v>
      </c>
      <c r="DCN22" s="49">
        <v>0</v>
      </c>
      <c r="DCO22" s="49">
        <v>230</v>
      </c>
      <c r="DCP22" s="49">
        <v>454</v>
      </c>
      <c r="DCQ22" s="64">
        <f t="shared" si="923"/>
        <v>1471</v>
      </c>
      <c r="DCR22" s="211">
        <f t="shared" si="924"/>
        <v>245.16666666666666</v>
      </c>
      <c r="DCS22" s="195">
        <v>0</v>
      </c>
      <c r="DCT22" s="49">
        <v>214</v>
      </c>
      <c r="DCU22" s="49">
        <v>838</v>
      </c>
      <c r="DCV22" s="49">
        <v>0</v>
      </c>
      <c r="DCW22" s="49">
        <v>0</v>
      </c>
      <c r="DCX22" s="49">
        <v>0</v>
      </c>
      <c r="DCY22" s="64">
        <f t="shared" si="925"/>
        <v>1052</v>
      </c>
      <c r="DCZ22" s="184">
        <f t="shared" si="926"/>
        <v>175.33333333333334</v>
      </c>
      <c r="DDA22" s="195">
        <v>0</v>
      </c>
      <c r="DDB22" s="49">
        <v>0</v>
      </c>
      <c r="DDC22" s="49">
        <v>0</v>
      </c>
      <c r="DDD22" s="49">
        <v>675</v>
      </c>
      <c r="DDE22" s="49">
        <v>784</v>
      </c>
      <c r="DDF22" s="49">
        <v>0</v>
      </c>
      <c r="DDG22" s="64">
        <f t="shared" si="927"/>
        <v>1459</v>
      </c>
      <c r="DDH22" s="211">
        <f t="shared" si="928"/>
        <v>243.16666666666666</v>
      </c>
      <c r="DDI22" s="458">
        <v>0</v>
      </c>
      <c r="DDJ22" s="83">
        <v>248</v>
      </c>
      <c r="DDK22" s="83">
        <v>0</v>
      </c>
      <c r="DDL22" s="83">
        <v>0</v>
      </c>
      <c r="DDM22" s="83">
        <v>912</v>
      </c>
      <c r="DDN22" s="83">
        <v>0</v>
      </c>
      <c r="DDO22" s="64">
        <f t="shared" si="929"/>
        <v>1160</v>
      </c>
      <c r="DDP22" s="184">
        <f t="shared" si="930"/>
        <v>193.33333333333334</v>
      </c>
      <c r="DDQ22" s="195">
        <v>0</v>
      </c>
      <c r="DDR22" s="49">
        <v>0</v>
      </c>
      <c r="DDS22" s="49">
        <v>0</v>
      </c>
      <c r="DDT22" s="49">
        <v>1131</v>
      </c>
      <c r="DDU22" s="49">
        <v>0</v>
      </c>
      <c r="DDV22" s="49">
        <v>688</v>
      </c>
      <c r="DDW22" s="64">
        <f t="shared" si="931"/>
        <v>1819</v>
      </c>
      <c r="DDX22" s="211">
        <f t="shared" si="932"/>
        <v>303.16666666666669</v>
      </c>
      <c r="DDY22" s="464">
        <v>0</v>
      </c>
      <c r="DDZ22" s="127">
        <v>235</v>
      </c>
      <c r="DEA22" s="127">
        <v>1413</v>
      </c>
      <c r="DEB22" s="127">
        <v>0</v>
      </c>
      <c r="DEC22" s="127">
        <v>0</v>
      </c>
      <c r="DED22" s="127">
        <v>0</v>
      </c>
      <c r="DEE22" s="127">
        <f t="shared" si="933"/>
        <v>1648</v>
      </c>
      <c r="DEF22" s="214">
        <f t="shared" si="934"/>
        <v>274.66666666666669</v>
      </c>
      <c r="DEG22" s="195">
        <v>438</v>
      </c>
      <c r="DEH22" s="49">
        <v>0</v>
      </c>
      <c r="DEI22" s="49">
        <v>0</v>
      </c>
      <c r="DEJ22" s="49">
        <v>433</v>
      </c>
      <c r="DEK22" s="49">
        <v>0</v>
      </c>
      <c r="DEL22" s="49">
        <v>0</v>
      </c>
      <c r="DEM22" s="127">
        <f t="shared" si="935"/>
        <v>871</v>
      </c>
      <c r="DEN22" s="101">
        <f t="shared" si="936"/>
        <v>145.16666666666666</v>
      </c>
      <c r="DEO22" s="195">
        <v>354</v>
      </c>
      <c r="DEP22" s="49">
        <v>0</v>
      </c>
      <c r="DEQ22" s="49">
        <v>0</v>
      </c>
      <c r="DER22" s="49">
        <v>0</v>
      </c>
      <c r="DES22" s="49">
        <v>860</v>
      </c>
      <c r="DET22" s="49">
        <v>0</v>
      </c>
      <c r="DEU22" s="127">
        <f t="shared" si="937"/>
        <v>1214</v>
      </c>
      <c r="DEV22" s="101">
        <f t="shared" si="938"/>
        <v>202.33333333333334</v>
      </c>
      <c r="DEW22" s="48">
        <v>0</v>
      </c>
      <c r="DEX22" s="49">
        <v>0</v>
      </c>
      <c r="DEY22" s="49">
        <v>0</v>
      </c>
      <c r="DEZ22" s="49">
        <v>0</v>
      </c>
      <c r="DFA22" s="49">
        <v>0</v>
      </c>
      <c r="DFB22" s="49">
        <v>648</v>
      </c>
      <c r="DFC22" s="127">
        <f t="shared" si="939"/>
        <v>648</v>
      </c>
      <c r="DFD22" s="43">
        <f t="shared" si="940"/>
        <v>108</v>
      </c>
      <c r="DFE22" s="63">
        <v>408</v>
      </c>
      <c r="DFF22" s="64">
        <v>739</v>
      </c>
      <c r="DFG22" s="64">
        <v>148</v>
      </c>
      <c r="DFH22" s="64">
        <v>0</v>
      </c>
      <c r="DFI22" s="64">
        <v>0</v>
      </c>
      <c r="DFJ22" s="64">
        <v>1233</v>
      </c>
      <c r="DFK22" s="127">
        <f t="shared" si="941"/>
        <v>2528</v>
      </c>
      <c r="DFL22" s="43">
        <f t="shared" si="942"/>
        <v>421.33333333333331</v>
      </c>
      <c r="DFM22" s="48">
        <v>0</v>
      </c>
      <c r="DFN22" s="49">
        <v>0</v>
      </c>
      <c r="DFO22" s="49">
        <v>0</v>
      </c>
      <c r="DFP22" s="49">
        <v>277</v>
      </c>
      <c r="DFQ22" s="49">
        <v>60</v>
      </c>
      <c r="DFR22" s="49">
        <v>0</v>
      </c>
      <c r="DFS22" s="127">
        <f t="shared" si="943"/>
        <v>337</v>
      </c>
      <c r="DFT22" s="43">
        <f t="shared" si="944"/>
        <v>56.166666666666664</v>
      </c>
      <c r="DFU22" s="48">
        <v>171</v>
      </c>
      <c r="DFV22" s="49">
        <v>14</v>
      </c>
      <c r="DFW22" s="49">
        <v>0</v>
      </c>
      <c r="DFX22" s="49">
        <v>682</v>
      </c>
      <c r="DFY22" s="49">
        <v>274</v>
      </c>
      <c r="DFZ22" s="49">
        <v>0</v>
      </c>
      <c r="DGA22" s="127">
        <f t="shared" si="945"/>
        <v>1141</v>
      </c>
      <c r="DGB22" s="43">
        <f t="shared" si="946"/>
        <v>190.16666666666666</v>
      </c>
      <c r="DGC22" s="63">
        <v>679</v>
      </c>
      <c r="DGD22" s="64">
        <v>50</v>
      </c>
      <c r="DGE22" s="64">
        <v>0</v>
      </c>
      <c r="DGF22" s="64">
        <v>301</v>
      </c>
      <c r="DGG22" s="64">
        <v>0</v>
      </c>
      <c r="DGH22" s="64">
        <v>895</v>
      </c>
      <c r="DGI22" s="64">
        <f t="shared" si="947"/>
        <v>1925</v>
      </c>
      <c r="DGJ22" s="68">
        <f t="shared" si="948"/>
        <v>320.83333333333331</v>
      </c>
      <c r="DGK22" s="63">
        <v>0</v>
      </c>
      <c r="DGL22" s="64">
        <v>107</v>
      </c>
      <c r="DGM22" s="64">
        <v>0</v>
      </c>
      <c r="DGN22" s="64">
        <v>48</v>
      </c>
      <c r="DGO22" s="64">
        <v>0</v>
      </c>
      <c r="DGP22" s="64">
        <v>326</v>
      </c>
      <c r="DGQ22" s="64">
        <f t="shared" si="949"/>
        <v>481</v>
      </c>
      <c r="DGR22" s="68">
        <f t="shared" si="950"/>
        <v>80.166666666666671</v>
      </c>
      <c r="DGS22" s="63">
        <v>232</v>
      </c>
      <c r="DGT22" s="64">
        <v>0</v>
      </c>
      <c r="DGU22" s="64">
        <v>0</v>
      </c>
      <c r="DGV22" s="64">
        <v>0</v>
      </c>
      <c r="DGW22" s="64">
        <v>189</v>
      </c>
      <c r="DGX22" s="64">
        <v>0</v>
      </c>
      <c r="DGY22" s="64">
        <f t="shared" si="951"/>
        <v>421</v>
      </c>
      <c r="DGZ22" s="68">
        <f t="shared" si="952"/>
        <v>70.166666666666671</v>
      </c>
      <c r="DHA22" s="478">
        <v>1337</v>
      </c>
      <c r="DHB22" s="58">
        <v>54</v>
      </c>
      <c r="DHC22" s="58">
        <v>0</v>
      </c>
      <c r="DHD22" s="58">
        <v>32</v>
      </c>
      <c r="DHE22" s="58">
        <v>0</v>
      </c>
      <c r="DHF22" s="58">
        <v>0</v>
      </c>
      <c r="DHG22" s="64">
        <f t="shared" si="953"/>
        <v>1423</v>
      </c>
      <c r="DHH22" s="68">
        <f t="shared" si="954"/>
        <v>237.16666666666666</v>
      </c>
      <c r="DHI22" s="63">
        <v>854</v>
      </c>
      <c r="DHJ22" s="64">
        <v>0</v>
      </c>
      <c r="DHK22" s="64">
        <v>306</v>
      </c>
      <c r="DHL22" s="64">
        <v>145</v>
      </c>
      <c r="DHM22" s="64">
        <v>0</v>
      </c>
      <c r="DHN22" s="64">
        <v>0</v>
      </c>
      <c r="DHO22" s="64">
        <f t="shared" si="955"/>
        <v>1305</v>
      </c>
      <c r="DHP22" s="68">
        <f t="shared" si="956"/>
        <v>217.5</v>
      </c>
      <c r="DHQ22" s="63">
        <v>0</v>
      </c>
      <c r="DHR22" s="64">
        <v>0</v>
      </c>
      <c r="DHS22" s="64">
        <v>1121</v>
      </c>
      <c r="DHT22" s="64">
        <v>224</v>
      </c>
      <c r="DHU22" s="64">
        <v>0</v>
      </c>
      <c r="DHV22" s="64">
        <v>90</v>
      </c>
      <c r="DHW22" s="64">
        <f t="shared" si="957"/>
        <v>1435</v>
      </c>
      <c r="DHX22" s="68">
        <f t="shared" si="958"/>
        <v>239.16666666666666</v>
      </c>
      <c r="DHY22" s="63">
        <v>0</v>
      </c>
      <c r="DHZ22" s="64">
        <v>249</v>
      </c>
      <c r="DIA22" s="64">
        <v>617</v>
      </c>
      <c r="DIB22" s="64">
        <v>0</v>
      </c>
      <c r="DIC22" s="64">
        <v>0</v>
      </c>
      <c r="DID22" s="64">
        <v>0</v>
      </c>
      <c r="DIE22" s="64">
        <f t="shared" si="959"/>
        <v>866</v>
      </c>
      <c r="DIF22" s="68">
        <f t="shared" si="960"/>
        <v>144.33333333333334</v>
      </c>
      <c r="DIG22" s="63">
        <v>808</v>
      </c>
      <c r="DIH22" s="64">
        <v>0</v>
      </c>
      <c r="DII22" s="64">
        <v>0</v>
      </c>
      <c r="DIJ22" s="64">
        <v>0</v>
      </c>
      <c r="DIK22" s="64">
        <v>0</v>
      </c>
      <c r="DIL22" s="64">
        <v>0</v>
      </c>
      <c r="DIM22" s="64">
        <f t="shared" si="961"/>
        <v>808</v>
      </c>
      <c r="DIN22" s="68">
        <f t="shared" si="962"/>
        <v>134.66666666666666</v>
      </c>
      <c r="DIO22" s="63">
        <v>81</v>
      </c>
      <c r="DIP22" s="64">
        <v>0</v>
      </c>
      <c r="DIQ22" s="64">
        <v>339</v>
      </c>
      <c r="DIR22" s="64">
        <v>25</v>
      </c>
      <c r="DIS22" s="64">
        <v>0</v>
      </c>
      <c r="DIT22" s="64">
        <v>544</v>
      </c>
      <c r="DIU22" s="64">
        <f t="shared" si="963"/>
        <v>989</v>
      </c>
      <c r="DIV22" s="68">
        <f t="shared" si="964"/>
        <v>164.83333333333334</v>
      </c>
      <c r="DIW22" s="63">
        <v>0</v>
      </c>
      <c r="DIX22" s="64">
        <v>0</v>
      </c>
      <c r="DIY22" s="64">
        <v>716</v>
      </c>
      <c r="DIZ22" s="64">
        <v>0</v>
      </c>
      <c r="DJA22" s="64">
        <v>0</v>
      </c>
      <c r="DJB22" s="64"/>
      <c r="DJC22" s="64">
        <f t="shared" si="965"/>
        <v>716</v>
      </c>
      <c r="DJD22" s="68">
        <f t="shared" si="966"/>
        <v>119.33333333333333</v>
      </c>
      <c r="DJE22" s="63">
        <v>0</v>
      </c>
      <c r="DJF22" s="64">
        <v>1508</v>
      </c>
      <c r="DJG22" s="64">
        <v>54</v>
      </c>
      <c r="DJH22" s="64">
        <v>0</v>
      </c>
      <c r="DJI22" s="64">
        <v>0</v>
      </c>
      <c r="DJJ22" s="64">
        <v>570</v>
      </c>
      <c r="DJK22" s="64">
        <f t="shared" si="967"/>
        <v>2132</v>
      </c>
      <c r="DJL22" s="68">
        <f t="shared" si="968"/>
        <v>355.33333333333331</v>
      </c>
      <c r="DJM22" s="63">
        <v>0</v>
      </c>
      <c r="DJN22" s="64">
        <v>570</v>
      </c>
      <c r="DJO22" s="64">
        <v>0</v>
      </c>
      <c r="DJP22" s="64">
        <v>0</v>
      </c>
      <c r="DJQ22" s="64">
        <v>216</v>
      </c>
      <c r="DJR22" s="64">
        <v>511</v>
      </c>
      <c r="DJS22" s="64">
        <f t="shared" si="969"/>
        <v>1297</v>
      </c>
      <c r="DJT22" s="68">
        <f t="shared" si="970"/>
        <v>216.16666666666666</v>
      </c>
      <c r="DJU22" s="63">
        <v>52</v>
      </c>
      <c r="DJV22" s="64">
        <v>481</v>
      </c>
      <c r="DJW22" s="64">
        <v>144</v>
      </c>
      <c r="DJX22" s="64">
        <v>551</v>
      </c>
      <c r="DJY22" s="64">
        <v>0</v>
      </c>
      <c r="DJZ22" s="64">
        <v>0</v>
      </c>
      <c r="DKA22" s="64">
        <f t="shared" si="971"/>
        <v>1228</v>
      </c>
      <c r="DKB22" s="68">
        <f t="shared" si="972"/>
        <v>204.66666666666666</v>
      </c>
      <c r="DKC22" s="54">
        <v>0</v>
      </c>
      <c r="DKD22" s="127">
        <v>1041</v>
      </c>
      <c r="DKE22" s="127">
        <v>0</v>
      </c>
      <c r="DKF22" s="127">
        <v>0</v>
      </c>
      <c r="DKG22" s="127">
        <v>0</v>
      </c>
      <c r="DKH22" s="127">
        <v>6</v>
      </c>
      <c r="DKI22" s="64">
        <f t="shared" si="973"/>
        <v>1047</v>
      </c>
      <c r="DKJ22" s="68">
        <f t="shared" si="974"/>
        <v>174.5</v>
      </c>
      <c r="DKK22" s="63">
        <v>568</v>
      </c>
      <c r="DKL22" s="64">
        <v>96</v>
      </c>
      <c r="DKM22" s="64">
        <v>393</v>
      </c>
      <c r="DKN22" s="64">
        <v>344</v>
      </c>
      <c r="DKO22" s="64">
        <v>995</v>
      </c>
      <c r="DKP22" s="64">
        <v>619</v>
      </c>
      <c r="DKQ22" s="64">
        <f t="shared" si="975"/>
        <v>3015</v>
      </c>
      <c r="DKR22" s="68">
        <f t="shared" si="976"/>
        <v>502.5</v>
      </c>
      <c r="DKS22" s="48">
        <v>0</v>
      </c>
      <c r="DKT22" s="49">
        <v>0</v>
      </c>
      <c r="DKU22" s="49">
        <v>1164</v>
      </c>
      <c r="DKV22" s="49">
        <v>249</v>
      </c>
      <c r="DKW22" s="49">
        <v>0</v>
      </c>
      <c r="DKX22" s="49">
        <v>1838</v>
      </c>
      <c r="DKY22" s="64">
        <f t="shared" si="977"/>
        <v>3251</v>
      </c>
      <c r="DKZ22" s="68">
        <f t="shared" si="978"/>
        <v>541.83333333333337</v>
      </c>
      <c r="DLA22" s="63">
        <v>286</v>
      </c>
      <c r="DLB22" s="64">
        <v>0</v>
      </c>
      <c r="DLC22" s="64">
        <v>0</v>
      </c>
      <c r="DLD22" s="64">
        <v>0</v>
      </c>
      <c r="DLE22" s="64">
        <v>331</v>
      </c>
      <c r="DLF22" s="64">
        <v>0</v>
      </c>
      <c r="DLG22" s="64">
        <f t="shared" si="979"/>
        <v>617</v>
      </c>
      <c r="DLH22" s="68">
        <f t="shared" si="980"/>
        <v>102.83333333333333</v>
      </c>
      <c r="DLI22" s="48">
        <v>0</v>
      </c>
      <c r="DLJ22" s="49">
        <v>91</v>
      </c>
      <c r="DLK22" s="49">
        <v>496</v>
      </c>
      <c r="DLL22" s="49">
        <v>0</v>
      </c>
      <c r="DLM22" s="49">
        <v>312</v>
      </c>
      <c r="DLN22" s="49">
        <v>0</v>
      </c>
      <c r="DLO22" s="64">
        <f t="shared" si="981"/>
        <v>899</v>
      </c>
      <c r="DLP22" s="68">
        <f t="shared" si="982"/>
        <v>149.83333333333334</v>
      </c>
      <c r="DLQ22" s="48">
        <v>0</v>
      </c>
      <c r="DLR22" s="49">
        <v>0</v>
      </c>
      <c r="DLS22" s="49">
        <v>108</v>
      </c>
      <c r="DLT22" s="49">
        <v>910</v>
      </c>
      <c r="DLU22" s="49">
        <v>91</v>
      </c>
      <c r="DLV22" s="49">
        <v>1138</v>
      </c>
      <c r="DLW22" s="64">
        <f t="shared" si="983"/>
        <v>2247</v>
      </c>
      <c r="DLX22" s="68">
        <f t="shared" si="984"/>
        <v>374.5</v>
      </c>
      <c r="DLY22" s="63">
        <v>0</v>
      </c>
      <c r="DLZ22" s="64">
        <v>52</v>
      </c>
      <c r="DMA22" s="64">
        <v>977</v>
      </c>
      <c r="DMB22" s="64">
        <v>120</v>
      </c>
      <c r="DMC22" s="64">
        <v>0</v>
      </c>
      <c r="DMD22" s="64">
        <v>0</v>
      </c>
      <c r="DME22" s="64">
        <f t="shared" si="985"/>
        <v>1149</v>
      </c>
      <c r="DMF22" s="68">
        <f t="shared" si="986"/>
        <v>191.5</v>
      </c>
      <c r="DMG22" s="48">
        <v>0</v>
      </c>
      <c r="DMH22" s="49">
        <v>0</v>
      </c>
      <c r="DMI22" s="49">
        <v>0</v>
      </c>
      <c r="DMJ22" s="49">
        <v>504</v>
      </c>
      <c r="DMK22" s="49">
        <v>0</v>
      </c>
      <c r="DML22" s="49">
        <v>0</v>
      </c>
      <c r="DMM22" s="64">
        <f t="shared" si="987"/>
        <v>504</v>
      </c>
      <c r="DMN22" s="68">
        <f t="shared" si="988"/>
        <v>84</v>
      </c>
      <c r="DMO22" s="63">
        <v>0</v>
      </c>
      <c r="DMP22" s="64">
        <v>1955</v>
      </c>
      <c r="DMQ22" s="64">
        <v>631</v>
      </c>
      <c r="DMR22" s="64">
        <v>200</v>
      </c>
      <c r="DMS22" s="64">
        <v>0</v>
      </c>
      <c r="DMT22" s="64">
        <v>0</v>
      </c>
      <c r="DMU22" s="64">
        <f t="shared" si="989"/>
        <v>2786</v>
      </c>
      <c r="DMV22" s="68">
        <f t="shared" si="990"/>
        <v>464.33333333333331</v>
      </c>
      <c r="DMW22" s="63">
        <v>148</v>
      </c>
      <c r="DMX22" s="64">
        <v>0</v>
      </c>
      <c r="DMY22" s="64">
        <v>1486</v>
      </c>
      <c r="DMZ22" s="64">
        <v>0</v>
      </c>
      <c r="DNA22" s="64">
        <v>452</v>
      </c>
      <c r="DNB22" s="64">
        <v>152</v>
      </c>
      <c r="DNC22" s="64">
        <f t="shared" si="991"/>
        <v>2238</v>
      </c>
      <c r="DND22" s="68">
        <f t="shared" si="992"/>
        <v>373</v>
      </c>
      <c r="DNE22" s="63">
        <v>294</v>
      </c>
      <c r="DNF22" s="64">
        <v>161</v>
      </c>
      <c r="DNG22" s="64">
        <v>198</v>
      </c>
      <c r="DNH22" s="64">
        <v>0</v>
      </c>
      <c r="DNI22" s="64">
        <v>157</v>
      </c>
      <c r="DNJ22" s="64">
        <v>0</v>
      </c>
      <c r="DNK22" s="64">
        <f t="shared" si="993"/>
        <v>810</v>
      </c>
      <c r="DNL22" s="68">
        <f t="shared" si="994"/>
        <v>135</v>
      </c>
      <c r="DNM22" s="63">
        <v>0</v>
      </c>
      <c r="DNN22" s="64">
        <v>0</v>
      </c>
      <c r="DNO22" s="64">
        <v>0</v>
      </c>
      <c r="DNP22" s="64">
        <v>782</v>
      </c>
      <c r="DNQ22" s="64">
        <v>0</v>
      </c>
      <c r="DNR22" s="64">
        <v>0</v>
      </c>
      <c r="DNS22" s="64">
        <f t="shared" si="995"/>
        <v>782</v>
      </c>
      <c r="DNT22" s="68">
        <f t="shared" si="996"/>
        <v>130.33333333333334</v>
      </c>
      <c r="DNU22" s="63">
        <v>0</v>
      </c>
      <c r="DNV22" s="64">
        <v>0</v>
      </c>
      <c r="DNW22" s="64">
        <v>0</v>
      </c>
      <c r="DNX22" s="64">
        <v>0</v>
      </c>
      <c r="DNY22" s="64">
        <v>0</v>
      </c>
      <c r="DNZ22" s="64">
        <v>0</v>
      </c>
      <c r="DOA22" s="64">
        <f t="shared" si="997"/>
        <v>0</v>
      </c>
      <c r="DOB22" s="68">
        <f t="shared" si="998"/>
        <v>0</v>
      </c>
      <c r="DOC22" s="63">
        <v>106</v>
      </c>
      <c r="DOD22" s="64">
        <v>0</v>
      </c>
      <c r="DOE22" s="64">
        <v>0</v>
      </c>
      <c r="DOF22" s="64">
        <v>860</v>
      </c>
      <c r="DOG22" s="64">
        <v>442</v>
      </c>
      <c r="DOH22" s="64">
        <v>0</v>
      </c>
      <c r="DOI22" s="64">
        <f t="shared" si="999"/>
        <v>1408</v>
      </c>
      <c r="DOJ22" s="68">
        <f t="shared" si="1000"/>
        <v>234.66666666666666</v>
      </c>
      <c r="DOK22" s="63">
        <v>825</v>
      </c>
      <c r="DOL22" s="64">
        <v>0</v>
      </c>
      <c r="DOM22" s="64">
        <v>0</v>
      </c>
      <c r="DON22" s="64">
        <v>0</v>
      </c>
      <c r="DOO22" s="64">
        <v>924</v>
      </c>
      <c r="DOP22" s="64">
        <v>0</v>
      </c>
      <c r="DOQ22" s="64">
        <f t="shared" si="1001"/>
        <v>1749</v>
      </c>
      <c r="DOR22" s="68">
        <f t="shared" si="1002"/>
        <v>291.5</v>
      </c>
      <c r="DOS22" s="63">
        <v>0</v>
      </c>
      <c r="DOT22" s="64">
        <v>0</v>
      </c>
      <c r="DOU22" s="64">
        <v>0</v>
      </c>
      <c r="DOV22" s="64">
        <v>0</v>
      </c>
      <c r="DOW22" s="64">
        <v>1823</v>
      </c>
      <c r="DOX22" s="64">
        <v>0</v>
      </c>
      <c r="DOY22" s="64">
        <f t="shared" si="1003"/>
        <v>1823</v>
      </c>
      <c r="DOZ22" s="68">
        <f t="shared" si="1004"/>
        <v>303.83333333333331</v>
      </c>
      <c r="DPA22" s="63">
        <v>0</v>
      </c>
      <c r="DPB22" s="64">
        <v>0</v>
      </c>
      <c r="DPC22" s="64">
        <v>0</v>
      </c>
      <c r="DPD22" s="64">
        <v>0</v>
      </c>
      <c r="DPE22" s="64">
        <v>334</v>
      </c>
      <c r="DPF22" s="64">
        <v>0</v>
      </c>
      <c r="DPG22" s="64">
        <f t="shared" si="1005"/>
        <v>334</v>
      </c>
      <c r="DPH22" s="68">
        <f t="shared" si="1006"/>
        <v>55.666666666666664</v>
      </c>
      <c r="DPI22" s="63">
        <v>830</v>
      </c>
      <c r="DPJ22" s="64">
        <v>0</v>
      </c>
      <c r="DPK22" s="64">
        <v>130</v>
      </c>
      <c r="DPL22" s="64">
        <v>0</v>
      </c>
      <c r="DPM22" s="64">
        <v>0</v>
      </c>
      <c r="DPN22" s="64">
        <v>1373</v>
      </c>
      <c r="DPO22" s="64">
        <f t="shared" si="1007"/>
        <v>2333</v>
      </c>
      <c r="DPP22" s="68">
        <f t="shared" si="1008"/>
        <v>388.83333333333331</v>
      </c>
      <c r="DPQ22" s="63">
        <v>0</v>
      </c>
      <c r="DPR22" s="64">
        <v>0</v>
      </c>
      <c r="DPS22" s="64">
        <v>51</v>
      </c>
      <c r="DPT22" s="64">
        <v>883</v>
      </c>
      <c r="DPU22" s="64">
        <v>0</v>
      </c>
      <c r="DPV22" s="64">
        <v>292</v>
      </c>
      <c r="DPW22" s="64">
        <f t="shared" si="1009"/>
        <v>1226</v>
      </c>
      <c r="DPX22" s="68">
        <f t="shared" si="1010"/>
        <v>204.33333333333334</v>
      </c>
      <c r="DPY22" s="63">
        <v>90</v>
      </c>
      <c r="DPZ22" s="64">
        <v>0</v>
      </c>
      <c r="DQA22" s="64">
        <f>SUMIF(SUMPK!$B:$B,$B:$B,SUMPK!$O:$O)</f>
        <v>0</v>
      </c>
      <c r="DQB22" s="64">
        <v>0</v>
      </c>
      <c r="DQC22" s="64">
        <v>0</v>
      </c>
      <c r="DQD22" s="64">
        <v>781</v>
      </c>
      <c r="DQE22" s="64">
        <f t="shared" si="1011"/>
        <v>871</v>
      </c>
      <c r="DQF22" s="68">
        <f t="shared" si="1012"/>
        <v>145.16666666666666</v>
      </c>
      <c r="DQG22" s="63">
        <v>0</v>
      </c>
      <c r="DQH22" s="64">
        <v>0</v>
      </c>
      <c r="DQI22" s="64">
        <v>0</v>
      </c>
      <c r="DQJ22" s="64">
        <v>0</v>
      </c>
      <c r="DQK22" s="64">
        <v>351</v>
      </c>
      <c r="DQL22" s="64">
        <v>0</v>
      </c>
      <c r="DQM22" s="64">
        <f t="shared" si="1013"/>
        <v>351</v>
      </c>
      <c r="DQN22" s="68">
        <f t="shared" si="1014"/>
        <v>58.5</v>
      </c>
      <c r="DQO22" s="48">
        <v>1347</v>
      </c>
      <c r="DQP22" s="49">
        <v>549</v>
      </c>
      <c r="DQQ22" s="49">
        <v>0</v>
      </c>
      <c r="DQR22" s="49">
        <v>407</v>
      </c>
      <c r="DQS22" s="49">
        <v>0</v>
      </c>
      <c r="DQT22" s="49">
        <v>1015</v>
      </c>
      <c r="DQU22" s="64">
        <f t="shared" si="1015"/>
        <v>3318</v>
      </c>
      <c r="DQV22" s="68">
        <f t="shared" si="1016"/>
        <v>553</v>
      </c>
      <c r="DQW22" s="63">
        <v>0</v>
      </c>
      <c r="DQX22" s="64">
        <v>0</v>
      </c>
      <c r="DQY22" s="64">
        <v>2014</v>
      </c>
      <c r="DQZ22" s="64">
        <v>55</v>
      </c>
      <c r="DRA22" s="64">
        <v>0</v>
      </c>
      <c r="DRB22" s="64">
        <v>0</v>
      </c>
      <c r="DRC22" s="64">
        <f t="shared" si="1017"/>
        <v>2069</v>
      </c>
      <c r="DRD22" s="68">
        <f t="shared" si="1018"/>
        <v>344.83333333333331</v>
      </c>
      <c r="DRE22" s="63">
        <v>403</v>
      </c>
      <c r="DRF22" s="64">
        <v>0</v>
      </c>
      <c r="DRG22" s="64">
        <v>0</v>
      </c>
      <c r="DRH22" s="64">
        <v>0</v>
      </c>
      <c r="DRI22" s="64">
        <v>12</v>
      </c>
      <c r="DRJ22" s="64">
        <v>97</v>
      </c>
      <c r="DRK22" s="64">
        <f t="shared" si="1019"/>
        <v>512</v>
      </c>
      <c r="DRL22" s="68">
        <f t="shared" si="1020"/>
        <v>85.333333333333329</v>
      </c>
      <c r="DRM22" s="63">
        <v>0</v>
      </c>
      <c r="DRN22" s="64">
        <v>113</v>
      </c>
      <c r="DRO22" s="64">
        <v>757</v>
      </c>
      <c r="DRP22" s="64">
        <v>559</v>
      </c>
      <c r="DRQ22" s="64">
        <v>0</v>
      </c>
      <c r="DRR22" s="64">
        <v>0</v>
      </c>
      <c r="DRS22" s="64">
        <f t="shared" si="1021"/>
        <v>1429</v>
      </c>
      <c r="DRT22" s="68">
        <f t="shared" si="1022"/>
        <v>238.16666666666666</v>
      </c>
      <c r="DRU22" s="63">
        <v>0</v>
      </c>
      <c r="DRV22" s="64">
        <v>343</v>
      </c>
      <c r="DRW22" s="64">
        <v>162</v>
      </c>
      <c r="DRX22" s="64">
        <v>0</v>
      </c>
      <c r="DRY22" s="64">
        <v>512</v>
      </c>
      <c r="DRZ22" s="64">
        <v>0</v>
      </c>
      <c r="DSA22" s="64">
        <f t="shared" si="1023"/>
        <v>1017</v>
      </c>
      <c r="DSB22" s="68">
        <f t="shared" si="1024"/>
        <v>169.5</v>
      </c>
      <c r="DSC22" s="48">
        <v>0</v>
      </c>
      <c r="DSD22" s="49">
        <v>114</v>
      </c>
      <c r="DSE22" s="49">
        <v>0</v>
      </c>
      <c r="DSF22" s="49">
        <v>972</v>
      </c>
      <c r="DSG22" s="49">
        <v>282</v>
      </c>
      <c r="DSH22" s="49">
        <v>0</v>
      </c>
      <c r="DSI22" s="64">
        <f t="shared" si="1025"/>
        <v>1368</v>
      </c>
      <c r="DSJ22" s="68">
        <f t="shared" si="1026"/>
        <v>228</v>
      </c>
      <c r="DSK22" s="63">
        <v>0</v>
      </c>
      <c r="DSL22" s="64">
        <v>0</v>
      </c>
      <c r="DSM22" s="64">
        <v>715</v>
      </c>
      <c r="DSO22" s="64">
        <v>0</v>
      </c>
      <c r="DSP22" s="64">
        <v>0</v>
      </c>
      <c r="DSQ22" s="64">
        <f t="shared" si="457"/>
        <v>715</v>
      </c>
      <c r="DSR22" s="68">
        <f t="shared" si="1027"/>
        <v>119.16666666666667</v>
      </c>
      <c r="DSS22" s="82">
        <v>0</v>
      </c>
      <c r="DST22" s="83">
        <v>0</v>
      </c>
      <c r="DSU22" s="83">
        <v>651</v>
      </c>
      <c r="DSV22" s="83">
        <v>0</v>
      </c>
      <c r="DSW22" s="83">
        <v>0</v>
      </c>
      <c r="DSX22" s="83">
        <v>1183</v>
      </c>
      <c r="DSY22" s="64">
        <f t="shared" si="1028"/>
        <v>1834</v>
      </c>
      <c r="DSZ22" s="68">
        <f t="shared" si="1029"/>
        <v>305.66666666666669</v>
      </c>
      <c r="DTA22" s="48">
        <v>0</v>
      </c>
      <c r="DTB22" s="49">
        <v>0</v>
      </c>
      <c r="DTC22" s="49">
        <v>0</v>
      </c>
      <c r="DTD22" s="49">
        <v>449</v>
      </c>
      <c r="DTE22" s="49">
        <v>1467</v>
      </c>
      <c r="DTF22" s="49">
        <v>0</v>
      </c>
      <c r="DTG22" s="64">
        <f t="shared" si="1030"/>
        <v>1916</v>
      </c>
      <c r="DTH22" s="68">
        <f t="shared" si="1031"/>
        <v>319.33333333333331</v>
      </c>
      <c r="DTI22" s="48">
        <v>474</v>
      </c>
      <c r="DTJ22" s="49">
        <v>52</v>
      </c>
      <c r="DTK22" s="49">
        <v>0</v>
      </c>
      <c r="DTL22" s="49">
        <v>0</v>
      </c>
      <c r="DTM22" s="49">
        <v>1057</v>
      </c>
      <c r="DTN22" s="49">
        <v>0</v>
      </c>
      <c r="DTO22" s="64">
        <f t="shared" si="1032"/>
        <v>1583</v>
      </c>
      <c r="DTP22" s="68">
        <f t="shared" si="1033"/>
        <v>263.83333333333331</v>
      </c>
      <c r="DTQ22" s="48">
        <v>0</v>
      </c>
      <c r="DTR22" s="49">
        <v>0</v>
      </c>
      <c r="DTS22" s="49">
        <v>0</v>
      </c>
      <c r="DTT22" s="49">
        <v>1083</v>
      </c>
      <c r="DTU22" s="49">
        <v>0</v>
      </c>
      <c r="DTV22" s="49">
        <v>174</v>
      </c>
      <c r="DTW22" s="64">
        <f t="shared" si="1034"/>
        <v>1257</v>
      </c>
      <c r="DTX22" s="68">
        <f t="shared" si="1035"/>
        <v>209.5</v>
      </c>
      <c r="DTY22" s="63">
        <v>0</v>
      </c>
      <c r="DTZ22" s="64">
        <v>0</v>
      </c>
      <c r="DUA22" s="64">
        <v>1046</v>
      </c>
      <c r="DUB22" s="64">
        <v>248</v>
      </c>
      <c r="DUC22" s="64">
        <v>0</v>
      </c>
      <c r="DUD22" s="64">
        <v>20</v>
      </c>
      <c r="DUE22" s="64">
        <f t="shared" si="1036"/>
        <v>1314</v>
      </c>
      <c r="DUF22" s="68">
        <f t="shared" si="1037"/>
        <v>219</v>
      </c>
      <c r="DUG22" s="48">
        <v>507</v>
      </c>
      <c r="DUH22" s="49">
        <v>908</v>
      </c>
      <c r="DUI22" s="49">
        <v>0</v>
      </c>
      <c r="DUJ22" s="49">
        <v>0</v>
      </c>
      <c r="DUK22" s="49">
        <v>0</v>
      </c>
      <c r="DUL22" s="49">
        <v>952</v>
      </c>
      <c r="DUM22" s="64">
        <f t="shared" si="1038"/>
        <v>2367</v>
      </c>
      <c r="DUN22" s="68">
        <f t="shared" si="1039"/>
        <v>394.5</v>
      </c>
      <c r="DUO22" s="63">
        <v>0</v>
      </c>
      <c r="DUP22" s="64">
        <v>753</v>
      </c>
      <c r="DUQ22" s="64">
        <v>0</v>
      </c>
      <c r="DUR22" s="64">
        <v>0</v>
      </c>
      <c r="DUS22" s="64">
        <v>0</v>
      </c>
      <c r="DUT22" s="64">
        <v>926</v>
      </c>
      <c r="DUU22" s="64">
        <f t="shared" si="1040"/>
        <v>1679</v>
      </c>
      <c r="DUV22" s="68">
        <f t="shared" si="1041"/>
        <v>279.83333333333331</v>
      </c>
      <c r="DUW22" s="48">
        <v>0</v>
      </c>
      <c r="DUX22" s="49">
        <v>69</v>
      </c>
      <c r="DUY22" s="49">
        <v>627</v>
      </c>
      <c r="DUZ22" s="49">
        <v>0</v>
      </c>
      <c r="DVA22" s="49">
        <v>59</v>
      </c>
      <c r="DVB22" s="49">
        <v>5</v>
      </c>
      <c r="DVC22" s="64">
        <f t="shared" si="1042"/>
        <v>760</v>
      </c>
      <c r="DVD22" s="68">
        <f t="shared" si="1043"/>
        <v>126.66666666666667</v>
      </c>
      <c r="DVE22" s="239">
        <v>0</v>
      </c>
      <c r="DVF22" s="1">
        <v>0</v>
      </c>
      <c r="DVG22" s="1">
        <v>1221</v>
      </c>
      <c r="DVH22" s="1">
        <v>0</v>
      </c>
      <c r="DVI22" s="1">
        <v>0</v>
      </c>
      <c r="DVJ22" s="1">
        <v>1172</v>
      </c>
      <c r="DVK22" s="64">
        <f t="shared" si="1044"/>
        <v>2393</v>
      </c>
      <c r="DVL22" s="68">
        <f t="shared" si="1045"/>
        <v>398.83333333333331</v>
      </c>
      <c r="DVM22" s="48">
        <v>0</v>
      </c>
      <c r="DVN22" s="49">
        <v>0</v>
      </c>
      <c r="DVO22" s="49">
        <v>0</v>
      </c>
      <c r="DVP22" s="49">
        <v>1000</v>
      </c>
      <c r="DVQ22" s="49">
        <v>0</v>
      </c>
      <c r="DVR22" s="49">
        <v>0</v>
      </c>
      <c r="DVS22" s="64">
        <f t="shared" si="1046"/>
        <v>1000</v>
      </c>
      <c r="DVT22" s="68">
        <f t="shared" si="1047"/>
        <v>166.66666666666666</v>
      </c>
      <c r="DVU22" s="63">
        <v>0</v>
      </c>
      <c r="DVV22" s="64">
        <v>1</v>
      </c>
      <c r="DVW22" s="64">
        <v>0</v>
      </c>
      <c r="DVX22" s="64">
        <v>0</v>
      </c>
      <c r="DVY22" s="64">
        <v>0</v>
      </c>
      <c r="DVZ22" s="64">
        <v>0</v>
      </c>
      <c r="DWA22" s="64">
        <f t="shared" si="1048"/>
        <v>1</v>
      </c>
      <c r="DWB22" s="68">
        <f t="shared" si="1049"/>
        <v>0.16666666666666666</v>
      </c>
      <c r="DWC22" s="48">
        <v>0</v>
      </c>
      <c r="DWD22" s="49">
        <v>110</v>
      </c>
      <c r="DWE22" s="49">
        <v>0</v>
      </c>
      <c r="DWF22" s="49">
        <v>425</v>
      </c>
      <c r="DWG22" s="49">
        <v>1257</v>
      </c>
      <c r="DWH22" s="49">
        <v>153</v>
      </c>
      <c r="DWI22" s="64">
        <f t="shared" si="1050"/>
        <v>1945</v>
      </c>
      <c r="DWJ22" s="68">
        <f t="shared" si="1051"/>
        <v>324.16666666666669</v>
      </c>
      <c r="DWK22" s="48">
        <v>0</v>
      </c>
      <c r="DWL22" s="49">
        <v>378</v>
      </c>
      <c r="DWM22" s="49">
        <v>1318</v>
      </c>
      <c r="DWN22" s="49">
        <v>1</v>
      </c>
      <c r="DWO22" s="49">
        <v>0</v>
      </c>
      <c r="DWP22" s="49">
        <v>0</v>
      </c>
      <c r="DWQ22" s="64">
        <f t="shared" si="1052"/>
        <v>1697</v>
      </c>
      <c r="DWR22" s="68">
        <f t="shared" si="1053"/>
        <v>282.83333333333331</v>
      </c>
      <c r="DWS22" s="48">
        <v>0</v>
      </c>
      <c r="DWT22" s="49">
        <v>0</v>
      </c>
      <c r="DWU22" s="49">
        <v>0</v>
      </c>
      <c r="DWV22" s="49">
        <v>0</v>
      </c>
      <c r="DWW22" s="49">
        <v>221</v>
      </c>
      <c r="DWX22" s="49">
        <v>320</v>
      </c>
      <c r="DWY22" s="64">
        <f t="shared" si="1054"/>
        <v>541</v>
      </c>
      <c r="DWZ22" s="68">
        <f t="shared" si="1055"/>
        <v>90.166666666666671</v>
      </c>
      <c r="DXA22" s="48">
        <v>0</v>
      </c>
      <c r="DXB22" s="49">
        <v>697</v>
      </c>
      <c r="DXC22" s="49">
        <v>487</v>
      </c>
      <c r="DXD22" s="49">
        <v>274</v>
      </c>
      <c r="DXE22" s="49">
        <v>402</v>
      </c>
      <c r="DXF22" s="49">
        <v>0</v>
      </c>
      <c r="DXG22" s="64">
        <f t="shared" si="1056"/>
        <v>1860</v>
      </c>
      <c r="DXH22" s="68">
        <f t="shared" si="1057"/>
        <v>310</v>
      </c>
      <c r="DXI22" s="48">
        <v>0</v>
      </c>
      <c r="DXJ22" s="49">
        <v>684</v>
      </c>
      <c r="DXK22" s="49">
        <v>545</v>
      </c>
      <c r="DXL22" s="49">
        <v>0</v>
      </c>
      <c r="DXM22" s="49">
        <v>122</v>
      </c>
      <c r="DXN22" s="49">
        <v>737</v>
      </c>
      <c r="DXO22" s="64">
        <f t="shared" si="1058"/>
        <v>2088</v>
      </c>
      <c r="DXP22" s="68">
        <f t="shared" si="1059"/>
        <v>348</v>
      </c>
      <c r="DXQ22" s="48">
        <v>0</v>
      </c>
      <c r="DXR22" s="49">
        <v>600</v>
      </c>
      <c r="DXS22" s="49">
        <v>436</v>
      </c>
      <c r="DXT22" s="49">
        <v>341</v>
      </c>
      <c r="DXU22" s="49">
        <v>362</v>
      </c>
      <c r="DXV22" s="49">
        <v>0</v>
      </c>
      <c r="DXW22" s="64">
        <f t="shared" si="1060"/>
        <v>1739</v>
      </c>
      <c r="DXX22" s="68">
        <f t="shared" si="1061"/>
        <v>289.83333333333331</v>
      </c>
      <c r="DXY22" s="48">
        <v>0</v>
      </c>
      <c r="DXZ22" s="49">
        <v>799</v>
      </c>
      <c r="DYA22" s="49">
        <v>226</v>
      </c>
      <c r="DYB22" s="49">
        <v>100</v>
      </c>
      <c r="DYC22" s="49">
        <v>33</v>
      </c>
      <c r="DYD22" s="49">
        <v>0</v>
      </c>
      <c r="DYE22" s="64">
        <f t="shared" si="1062"/>
        <v>1158</v>
      </c>
      <c r="DYF22" s="68">
        <f t="shared" si="1063"/>
        <v>193</v>
      </c>
      <c r="DYG22" s="48">
        <v>0</v>
      </c>
      <c r="DYH22" s="49">
        <v>0</v>
      </c>
      <c r="DYI22" s="49">
        <v>0</v>
      </c>
      <c r="DYJ22" s="49">
        <v>1828</v>
      </c>
      <c r="DYK22" s="49">
        <v>0</v>
      </c>
      <c r="DYL22" s="49">
        <v>120</v>
      </c>
      <c r="DYM22" s="64">
        <f t="shared" si="1064"/>
        <v>1948</v>
      </c>
      <c r="DYN22" s="68">
        <f t="shared" si="1065"/>
        <v>324.66666666666669</v>
      </c>
      <c r="DYO22" s="48">
        <v>182</v>
      </c>
      <c r="DYP22" s="49">
        <v>0</v>
      </c>
      <c r="DYQ22" s="49">
        <v>526</v>
      </c>
      <c r="DYR22" s="49">
        <v>0</v>
      </c>
      <c r="DYS22" s="49">
        <v>0</v>
      </c>
      <c r="DYT22" s="49">
        <v>0</v>
      </c>
      <c r="DYU22" s="64">
        <f t="shared" si="1066"/>
        <v>708</v>
      </c>
      <c r="DYV22" s="68">
        <f t="shared" si="1067"/>
        <v>118</v>
      </c>
      <c r="DYW22" s="48">
        <v>158</v>
      </c>
      <c r="DYX22" s="49">
        <v>0</v>
      </c>
      <c r="DYY22" s="49">
        <v>0</v>
      </c>
      <c r="DYZ22" s="49">
        <v>105</v>
      </c>
      <c r="DZA22" s="49">
        <v>0</v>
      </c>
      <c r="DZB22" s="49">
        <v>0</v>
      </c>
      <c r="DZC22" s="64">
        <f t="shared" si="1068"/>
        <v>263</v>
      </c>
      <c r="DZD22" s="68">
        <f t="shared" si="1069"/>
        <v>43.833333333333336</v>
      </c>
      <c r="DZE22" s="48">
        <v>384</v>
      </c>
      <c r="DZF22" s="49">
        <v>0</v>
      </c>
      <c r="DZG22" s="49">
        <v>565</v>
      </c>
      <c r="DZH22" s="49">
        <v>81</v>
      </c>
      <c r="DZI22" s="49">
        <v>0</v>
      </c>
      <c r="DZJ22" s="49">
        <v>0</v>
      </c>
      <c r="DZK22" s="64">
        <f t="shared" si="1070"/>
        <v>1030</v>
      </c>
      <c r="DZL22" s="68">
        <f t="shared" si="1071"/>
        <v>171.66666666666666</v>
      </c>
      <c r="DZM22" s="48">
        <v>0</v>
      </c>
      <c r="DZN22" s="49">
        <v>0</v>
      </c>
      <c r="DZO22" s="49">
        <v>497</v>
      </c>
      <c r="DZP22" s="49">
        <v>0</v>
      </c>
      <c r="DZQ22" s="49">
        <v>0</v>
      </c>
      <c r="DZR22" s="49">
        <v>421</v>
      </c>
      <c r="DZS22" s="64">
        <f t="shared" si="1072"/>
        <v>918</v>
      </c>
      <c r="DZT22" s="68">
        <f t="shared" si="1073"/>
        <v>153</v>
      </c>
      <c r="DZU22" s="63">
        <v>236</v>
      </c>
      <c r="DZV22" s="64">
        <v>223</v>
      </c>
      <c r="DZW22" s="64">
        <v>0</v>
      </c>
      <c r="DZX22" s="64">
        <v>0</v>
      </c>
      <c r="DZY22" s="64">
        <v>0</v>
      </c>
      <c r="DZZ22" s="64">
        <v>0</v>
      </c>
      <c r="EAA22" s="64">
        <f t="shared" si="1074"/>
        <v>459</v>
      </c>
      <c r="EAB22" s="68">
        <f t="shared" si="1075"/>
        <v>76.5</v>
      </c>
      <c r="EAC22" s="48">
        <v>0</v>
      </c>
      <c r="EAD22" s="49">
        <v>199</v>
      </c>
      <c r="EAE22" s="49">
        <v>281</v>
      </c>
      <c r="EAF22" s="49">
        <v>0</v>
      </c>
      <c r="EAG22" s="49">
        <v>0</v>
      </c>
      <c r="EAH22" s="49">
        <v>731</v>
      </c>
      <c r="EAI22" s="64">
        <f t="shared" si="1076"/>
        <v>1211</v>
      </c>
      <c r="EAJ22" s="68">
        <f t="shared" si="1077"/>
        <v>201.83333333333334</v>
      </c>
      <c r="EAK22" s="48">
        <v>0</v>
      </c>
      <c r="EAL22" s="49">
        <v>0</v>
      </c>
      <c r="EAM22" s="49">
        <v>0</v>
      </c>
      <c r="EAN22" s="49">
        <v>433</v>
      </c>
      <c r="EAO22" s="49"/>
      <c r="EAP22" s="49">
        <v>0</v>
      </c>
      <c r="EAQ22" s="64">
        <f t="shared" si="1078"/>
        <v>433</v>
      </c>
      <c r="EAR22" s="68">
        <f t="shared" si="1079"/>
        <v>72.166666666666671</v>
      </c>
      <c r="EAS22" s="48">
        <v>0</v>
      </c>
      <c r="EAT22" s="49">
        <v>890</v>
      </c>
      <c r="EAU22" s="49">
        <v>397</v>
      </c>
      <c r="EAV22" s="49">
        <v>0</v>
      </c>
      <c r="EAW22" s="49">
        <v>229</v>
      </c>
      <c r="EAX22" s="49">
        <v>514</v>
      </c>
      <c r="EAY22" s="64">
        <f t="shared" si="1080"/>
        <v>2030</v>
      </c>
      <c r="EAZ22" s="68">
        <f t="shared" si="1081"/>
        <v>338.33333333333331</v>
      </c>
      <c r="EBA22" s="48">
        <v>1233</v>
      </c>
      <c r="EBB22" s="49">
        <v>470</v>
      </c>
      <c r="EBC22" s="49">
        <v>0</v>
      </c>
      <c r="EBD22" s="49">
        <v>95</v>
      </c>
      <c r="EBE22" s="49">
        <v>0</v>
      </c>
      <c r="EBF22" s="49">
        <v>112</v>
      </c>
      <c r="EBG22" s="64">
        <f t="shared" si="1082"/>
        <v>1910</v>
      </c>
      <c r="EBH22" s="68">
        <f t="shared" si="1083"/>
        <v>318.33333333333331</v>
      </c>
      <c r="EBI22" s="48">
        <v>1238</v>
      </c>
      <c r="EBJ22" s="49">
        <v>413</v>
      </c>
      <c r="EBK22" s="49">
        <v>530</v>
      </c>
      <c r="EBL22" s="49"/>
      <c r="EBM22" s="49">
        <v>0</v>
      </c>
      <c r="EBN22" s="49">
        <v>0</v>
      </c>
      <c r="EBO22" s="64">
        <f t="shared" si="1084"/>
        <v>2181</v>
      </c>
      <c r="EBP22" s="68">
        <f t="shared" si="1085"/>
        <v>363.5</v>
      </c>
      <c r="EBQ22" s="48">
        <v>653</v>
      </c>
      <c r="EBR22" s="49">
        <v>0</v>
      </c>
      <c r="EBS22" s="49">
        <v>539</v>
      </c>
      <c r="EBT22" s="49">
        <v>764</v>
      </c>
      <c r="EBU22" s="49">
        <v>0</v>
      </c>
      <c r="EBV22" s="49">
        <v>0</v>
      </c>
      <c r="EBW22" s="64">
        <f t="shared" si="1086"/>
        <v>1956</v>
      </c>
      <c r="EBX22" s="68">
        <f t="shared" si="1087"/>
        <v>326</v>
      </c>
      <c r="EBY22" s="48">
        <v>0</v>
      </c>
      <c r="EBZ22" s="49">
        <v>0</v>
      </c>
      <c r="ECA22" s="49">
        <v>0</v>
      </c>
      <c r="ECB22" s="49">
        <v>0</v>
      </c>
      <c r="ECC22" s="49">
        <v>382</v>
      </c>
      <c r="ECD22" s="49">
        <v>0</v>
      </c>
      <c r="ECE22" s="64">
        <f t="shared" si="1088"/>
        <v>382</v>
      </c>
      <c r="ECF22" s="68">
        <f t="shared" si="1089"/>
        <v>63.666666666666664</v>
      </c>
      <c r="ECG22" s="48">
        <v>0</v>
      </c>
      <c r="ECH22" s="49">
        <v>0</v>
      </c>
      <c r="ECI22" s="49">
        <v>321</v>
      </c>
      <c r="ECJ22" s="49">
        <v>0</v>
      </c>
      <c r="ECK22" s="49">
        <v>0</v>
      </c>
      <c r="ECL22" s="49">
        <v>0</v>
      </c>
      <c r="ECM22" s="64">
        <f t="shared" si="1090"/>
        <v>321</v>
      </c>
      <c r="ECN22" s="68">
        <f t="shared" si="1091"/>
        <v>53.5</v>
      </c>
      <c r="ECO22" s="48">
        <v>0</v>
      </c>
      <c r="ECP22" s="49">
        <v>310</v>
      </c>
      <c r="ECQ22" s="49">
        <v>0</v>
      </c>
      <c r="ECR22" s="49">
        <v>350</v>
      </c>
      <c r="ECS22" s="49">
        <v>0</v>
      </c>
      <c r="ECT22" s="49">
        <v>961</v>
      </c>
      <c r="ECU22" s="64">
        <f t="shared" si="1092"/>
        <v>1621</v>
      </c>
      <c r="ECV22" s="68">
        <f t="shared" si="1093"/>
        <v>270.16666666666669</v>
      </c>
      <c r="ECW22" s="48">
        <v>0</v>
      </c>
      <c r="ECX22" s="49">
        <v>0</v>
      </c>
      <c r="ECY22" s="49">
        <v>0</v>
      </c>
      <c r="ECZ22" s="49">
        <v>584</v>
      </c>
      <c r="EDA22" s="49">
        <v>0</v>
      </c>
      <c r="EDB22" s="49">
        <v>354</v>
      </c>
      <c r="EDC22" s="64">
        <f t="shared" si="1094"/>
        <v>938</v>
      </c>
      <c r="EDD22" s="68">
        <f t="shared" si="1095"/>
        <v>156.33333333333334</v>
      </c>
      <c r="EDE22" s="48">
        <v>572</v>
      </c>
      <c r="EDF22" s="49">
        <v>0</v>
      </c>
      <c r="EDG22" s="49">
        <v>0</v>
      </c>
      <c r="EDH22" s="49">
        <v>0</v>
      </c>
      <c r="EDI22" s="49">
        <v>0</v>
      </c>
      <c r="EDJ22" s="49">
        <v>594</v>
      </c>
      <c r="EDK22" s="64">
        <f t="shared" si="1096"/>
        <v>1166</v>
      </c>
      <c r="EDL22" s="68">
        <f t="shared" si="1097"/>
        <v>194.33333333333334</v>
      </c>
      <c r="EDM22" s="48">
        <v>0</v>
      </c>
      <c r="EDN22" s="49">
        <v>124</v>
      </c>
      <c r="EDO22" s="49">
        <v>295</v>
      </c>
      <c r="EDP22" s="49">
        <v>402</v>
      </c>
      <c r="EDQ22" s="49">
        <v>0</v>
      </c>
      <c r="EDR22" s="49">
        <v>312</v>
      </c>
      <c r="EDS22" s="64">
        <f t="shared" si="1098"/>
        <v>1133</v>
      </c>
      <c r="EDT22" s="68">
        <f t="shared" si="1099"/>
        <v>188.83333333333334</v>
      </c>
      <c r="EDU22" s="63">
        <v>0</v>
      </c>
      <c r="EDV22" s="64">
        <v>472</v>
      </c>
      <c r="EDW22" s="64">
        <v>0</v>
      </c>
      <c r="EDX22" s="64">
        <v>164</v>
      </c>
      <c r="EDY22" s="64">
        <v>0</v>
      </c>
      <c r="EDZ22" s="64">
        <v>1379</v>
      </c>
      <c r="EEA22" s="64">
        <f t="shared" si="1100"/>
        <v>2015</v>
      </c>
      <c r="EEB22" s="68">
        <f t="shared" si="1101"/>
        <v>335.83333333333331</v>
      </c>
      <c r="EEC22" s="48">
        <v>0</v>
      </c>
      <c r="EED22" s="49">
        <v>0</v>
      </c>
      <c r="EEE22" s="49">
        <v>117</v>
      </c>
      <c r="EEF22" s="49">
        <v>0</v>
      </c>
      <c r="EEG22" s="49">
        <v>0</v>
      </c>
      <c r="EEH22" s="49">
        <v>880</v>
      </c>
      <c r="EEI22" s="64">
        <f t="shared" si="1102"/>
        <v>997</v>
      </c>
      <c r="EEJ22" s="68">
        <f t="shared" si="1103"/>
        <v>166.16666666666666</v>
      </c>
      <c r="EEK22" s="63">
        <v>0</v>
      </c>
      <c r="EEL22" s="64">
        <v>0</v>
      </c>
      <c r="EEM22" s="64">
        <v>0</v>
      </c>
      <c r="EEN22" s="64">
        <v>0</v>
      </c>
      <c r="EEO22" s="64">
        <v>271</v>
      </c>
      <c r="EEP22" s="64">
        <v>964</v>
      </c>
      <c r="EEQ22" s="64">
        <f t="shared" si="1104"/>
        <v>1235</v>
      </c>
      <c r="EER22" s="68">
        <f t="shared" si="1105"/>
        <v>205.83333333333334</v>
      </c>
      <c r="EES22" s="48">
        <v>185</v>
      </c>
      <c r="EET22" s="49">
        <v>0</v>
      </c>
      <c r="EEU22" s="49">
        <v>639</v>
      </c>
      <c r="EEV22" s="49">
        <v>327</v>
      </c>
      <c r="EEW22" s="49">
        <v>659</v>
      </c>
      <c r="EEX22" s="49">
        <v>0</v>
      </c>
      <c r="EEY22" s="64">
        <f t="shared" si="1106"/>
        <v>1810</v>
      </c>
      <c r="EEZ22" s="68">
        <f t="shared" si="1107"/>
        <v>301.66666666666669</v>
      </c>
      <c r="EFA22" s="63">
        <v>0</v>
      </c>
      <c r="EFB22" s="64">
        <v>0</v>
      </c>
      <c r="EFC22" s="64">
        <v>0</v>
      </c>
      <c r="EFD22" s="64">
        <v>0</v>
      </c>
      <c r="EFE22" s="64">
        <v>0</v>
      </c>
      <c r="EFF22" s="64">
        <v>960</v>
      </c>
      <c r="EFG22" s="64">
        <f t="shared" si="1108"/>
        <v>960</v>
      </c>
      <c r="EFH22" s="68">
        <f t="shared" si="1109"/>
        <v>160</v>
      </c>
      <c r="EFI22" s="63">
        <v>0</v>
      </c>
      <c r="EFJ22" s="64">
        <v>0</v>
      </c>
      <c r="EFK22" s="64">
        <v>0</v>
      </c>
      <c r="EFL22" s="64">
        <v>30</v>
      </c>
      <c r="EFM22" s="64">
        <v>0</v>
      </c>
      <c r="EFN22" s="64">
        <v>0</v>
      </c>
      <c r="EFO22" s="64">
        <f t="shared" si="1110"/>
        <v>30</v>
      </c>
      <c r="EFP22" s="68">
        <f t="shared" si="1111"/>
        <v>5</v>
      </c>
      <c r="EFQ22" s="48">
        <v>628</v>
      </c>
      <c r="EFR22" s="49"/>
      <c r="EFS22" s="49">
        <v>226</v>
      </c>
      <c r="EFT22" s="49">
        <v>820</v>
      </c>
      <c r="EFU22" s="49">
        <v>0</v>
      </c>
      <c r="EFV22" s="49">
        <v>1833</v>
      </c>
      <c r="EFW22" s="64">
        <f t="shared" si="1112"/>
        <v>3507</v>
      </c>
      <c r="EFX22" s="68">
        <f t="shared" si="1113"/>
        <v>584.5</v>
      </c>
      <c r="EFY22" s="63">
        <v>0</v>
      </c>
      <c r="EFZ22" s="64">
        <v>0</v>
      </c>
      <c r="EGA22" s="64">
        <v>1015</v>
      </c>
      <c r="EGB22" s="64">
        <v>0</v>
      </c>
      <c r="EGC22" s="64">
        <v>0</v>
      </c>
      <c r="EGD22" s="64">
        <v>676</v>
      </c>
      <c r="EGE22" s="64">
        <f t="shared" si="1114"/>
        <v>1691</v>
      </c>
      <c r="EGF22" s="68">
        <f t="shared" si="1115"/>
        <v>281.83333333333331</v>
      </c>
      <c r="EGG22" s="48">
        <v>0</v>
      </c>
      <c r="EGH22" s="49">
        <v>128</v>
      </c>
      <c r="EGI22" s="49">
        <v>0</v>
      </c>
      <c r="EGJ22" s="49">
        <v>691</v>
      </c>
      <c r="EGK22" s="49"/>
      <c r="EGL22" s="49">
        <v>0</v>
      </c>
      <c r="EGM22" s="64">
        <f t="shared" si="1116"/>
        <v>819</v>
      </c>
      <c r="EGN22" s="68">
        <f t="shared" si="1117"/>
        <v>136.5</v>
      </c>
      <c r="EGO22" s="63">
        <v>0</v>
      </c>
      <c r="EGP22" s="64">
        <v>0</v>
      </c>
      <c r="EGQ22" s="64"/>
      <c r="EGR22" s="64">
        <v>992</v>
      </c>
      <c r="EGS22" s="64">
        <v>0</v>
      </c>
      <c r="EGT22" s="64">
        <v>0</v>
      </c>
      <c r="EGU22" s="64">
        <f t="shared" si="1118"/>
        <v>992</v>
      </c>
      <c r="EGV22" s="68">
        <f t="shared" si="1119"/>
        <v>165.33333333333334</v>
      </c>
      <c r="EGW22" s="63">
        <v>299</v>
      </c>
      <c r="EGX22" s="64">
        <v>150</v>
      </c>
      <c r="EGY22" s="64">
        <v>67</v>
      </c>
      <c r="EGZ22" s="64">
        <v>216</v>
      </c>
      <c r="EHA22" s="64">
        <v>526</v>
      </c>
      <c r="EHB22" s="64"/>
      <c r="EHC22" s="64">
        <f t="shared" si="1120"/>
        <v>1258</v>
      </c>
      <c r="EHD22" s="68">
        <f t="shared" si="1121"/>
        <v>209.66666666666666</v>
      </c>
      <c r="EHE22" s="63">
        <v>0</v>
      </c>
      <c r="EHF22" s="64">
        <v>34</v>
      </c>
      <c r="EHG22" s="64">
        <v>0</v>
      </c>
      <c r="EHH22" s="64">
        <v>572</v>
      </c>
      <c r="EHI22" s="64">
        <v>0</v>
      </c>
      <c r="EHJ22" s="64">
        <v>570</v>
      </c>
      <c r="EHK22" s="64">
        <f t="shared" si="1122"/>
        <v>1176</v>
      </c>
      <c r="EHL22" s="68">
        <f t="shared" si="1123"/>
        <v>196</v>
      </c>
      <c r="EHM22" s="63">
        <v>0</v>
      </c>
      <c r="EHN22" s="64">
        <v>0</v>
      </c>
      <c r="EHO22" s="64">
        <v>0</v>
      </c>
      <c r="EHP22" s="64">
        <v>378</v>
      </c>
      <c r="EHQ22" s="64">
        <v>235</v>
      </c>
      <c r="EHR22" s="64">
        <v>0</v>
      </c>
      <c r="EHS22" s="64">
        <f t="shared" si="1124"/>
        <v>613</v>
      </c>
      <c r="EHT22" s="68">
        <f t="shared" si="1125"/>
        <v>102.16666666666667</v>
      </c>
      <c r="EHU22" s="63">
        <v>38</v>
      </c>
      <c r="EHV22" s="64">
        <v>328</v>
      </c>
      <c r="EHW22" s="64"/>
      <c r="EHX22" s="64">
        <v>677</v>
      </c>
      <c r="EHY22" s="64">
        <v>179</v>
      </c>
      <c r="EHZ22" s="64">
        <v>0</v>
      </c>
      <c r="EIA22" s="64">
        <f t="shared" si="1126"/>
        <v>1222</v>
      </c>
      <c r="EIB22" s="68">
        <f t="shared" si="1127"/>
        <v>203.66666666666666</v>
      </c>
      <c r="EIC22" s="48">
        <v>108</v>
      </c>
      <c r="EID22" s="49">
        <v>0</v>
      </c>
      <c r="EIE22" s="49">
        <v>342</v>
      </c>
      <c r="EIF22" s="49">
        <v>56</v>
      </c>
      <c r="EIG22" s="49">
        <v>0</v>
      </c>
      <c r="EIH22" s="49">
        <v>0</v>
      </c>
      <c r="EII22" s="64">
        <f t="shared" si="1128"/>
        <v>506</v>
      </c>
      <c r="EIJ22" s="68">
        <f t="shared" si="1129"/>
        <v>84.333333333333329</v>
      </c>
      <c r="EIK22" s="48">
        <v>19</v>
      </c>
      <c r="EIL22" s="49">
        <v>35</v>
      </c>
      <c r="EIM22" s="49">
        <v>0</v>
      </c>
      <c r="EIN22" s="49">
        <v>1386</v>
      </c>
      <c r="EIO22" s="49">
        <v>100</v>
      </c>
      <c r="EIP22" s="49">
        <v>0</v>
      </c>
      <c r="EIQ22" s="64">
        <f t="shared" si="1130"/>
        <v>1540</v>
      </c>
      <c r="EIR22" s="68">
        <f t="shared" si="1131"/>
        <v>256.66666666666669</v>
      </c>
      <c r="EIS22" s="63">
        <v>0</v>
      </c>
      <c r="EIT22" s="64">
        <v>0</v>
      </c>
      <c r="EIU22" s="64">
        <v>0</v>
      </c>
      <c r="EIV22" s="64">
        <v>250</v>
      </c>
      <c r="EIW22" s="64">
        <v>0</v>
      </c>
      <c r="EIX22" s="64">
        <v>759</v>
      </c>
      <c r="EIY22" s="64">
        <f t="shared" si="1132"/>
        <v>1009</v>
      </c>
      <c r="EIZ22" s="68">
        <f t="shared" si="1133"/>
        <v>168.16666666666666</v>
      </c>
      <c r="EJA22" s="48">
        <v>60</v>
      </c>
      <c r="EJB22" s="49">
        <v>0</v>
      </c>
      <c r="EJC22" s="49">
        <v>0</v>
      </c>
      <c r="EJD22" s="49">
        <v>0</v>
      </c>
      <c r="EJE22" s="49"/>
      <c r="EJF22" s="49">
        <v>0</v>
      </c>
      <c r="EJG22" s="64">
        <f t="shared" si="1134"/>
        <v>60</v>
      </c>
      <c r="EJH22" s="68">
        <f t="shared" si="1135"/>
        <v>10</v>
      </c>
      <c r="EJI22" s="48">
        <v>145</v>
      </c>
      <c r="EJJ22" s="49">
        <v>55</v>
      </c>
      <c r="EJK22" s="49">
        <v>822</v>
      </c>
      <c r="EJL22" s="49">
        <v>0</v>
      </c>
      <c r="EJM22" s="49">
        <v>956</v>
      </c>
      <c r="EJN22" s="49">
        <v>0</v>
      </c>
      <c r="EJO22" s="64">
        <f t="shared" si="1136"/>
        <v>1978</v>
      </c>
      <c r="EJP22" s="68">
        <f t="shared" si="1137"/>
        <v>329.66666666666669</v>
      </c>
      <c r="EJQ22" s="63"/>
      <c r="EJR22" s="64">
        <v>95</v>
      </c>
      <c r="EJS22" s="64">
        <v>0</v>
      </c>
      <c r="EJT22" s="64">
        <v>322</v>
      </c>
      <c r="EJU22" s="64">
        <v>376</v>
      </c>
      <c r="EJV22" s="64">
        <v>659</v>
      </c>
      <c r="EJW22" s="64">
        <f t="shared" si="1138"/>
        <v>1452</v>
      </c>
      <c r="EJX22" s="68">
        <f t="shared" si="1139"/>
        <v>242</v>
      </c>
      <c r="EJY22" s="63">
        <v>327</v>
      </c>
      <c r="EJZ22" s="64">
        <v>0</v>
      </c>
      <c r="EKA22" s="64">
        <v>295</v>
      </c>
      <c r="EKB22" s="64">
        <v>0</v>
      </c>
      <c r="EKC22" s="64">
        <v>0</v>
      </c>
      <c r="EKD22" s="64">
        <v>0</v>
      </c>
      <c r="EKE22" s="64">
        <f t="shared" si="1140"/>
        <v>622</v>
      </c>
      <c r="EKF22" s="68">
        <f t="shared" si="1141"/>
        <v>103.66666666666667</v>
      </c>
      <c r="EKG22" s="48">
        <v>0</v>
      </c>
      <c r="EKH22" s="49">
        <v>0</v>
      </c>
      <c r="EKI22" s="49">
        <v>0</v>
      </c>
      <c r="EKJ22" s="49">
        <v>0</v>
      </c>
      <c r="EKK22" s="49">
        <v>260</v>
      </c>
      <c r="EKL22" s="49">
        <v>0</v>
      </c>
      <c r="EKM22" s="64">
        <f t="shared" si="1142"/>
        <v>260</v>
      </c>
      <c r="EKN22" s="68">
        <f t="shared" si="1143"/>
        <v>43.333333333333336</v>
      </c>
      <c r="EKO22" s="63">
        <v>169</v>
      </c>
      <c r="EKP22" s="64">
        <v>372</v>
      </c>
      <c r="EKQ22" s="64">
        <v>384</v>
      </c>
      <c r="EKR22" s="64">
        <v>167</v>
      </c>
      <c r="EKS22" s="64">
        <v>0</v>
      </c>
      <c r="EKT22" s="64">
        <v>0</v>
      </c>
      <c r="EKU22" s="64">
        <f t="shared" si="1144"/>
        <v>1092</v>
      </c>
      <c r="EKV22" s="68">
        <f t="shared" si="1145"/>
        <v>182</v>
      </c>
      <c r="EKW22" s="48">
        <v>316</v>
      </c>
      <c r="EKX22" s="49"/>
      <c r="EKY22" s="49">
        <v>621</v>
      </c>
      <c r="EKZ22" s="49">
        <v>0</v>
      </c>
      <c r="ELA22" s="49">
        <v>0</v>
      </c>
      <c r="ELB22" s="49">
        <v>0</v>
      </c>
      <c r="ELC22" s="64">
        <f t="shared" si="1146"/>
        <v>937</v>
      </c>
      <c r="ELD22" s="68">
        <f t="shared" si="1147"/>
        <v>156.16666666666666</v>
      </c>
      <c r="ELE22" s="63">
        <v>176</v>
      </c>
      <c r="ELF22" s="64">
        <v>76</v>
      </c>
      <c r="ELG22" s="64">
        <v>780</v>
      </c>
      <c r="ELH22" s="64">
        <v>244</v>
      </c>
      <c r="ELI22" s="64">
        <v>0</v>
      </c>
      <c r="ELJ22" s="64">
        <v>0</v>
      </c>
      <c r="ELK22" s="64">
        <f t="shared" si="1148"/>
        <v>1276</v>
      </c>
      <c r="ELL22" s="184">
        <f t="shared" si="1149"/>
        <v>212.66666666666666</v>
      </c>
      <c r="ELM22" s="665"/>
      <c r="ELN22" s="244">
        <v>1298</v>
      </c>
      <c r="ELO22" s="64">
        <v>613</v>
      </c>
      <c r="ELP22" s="64">
        <v>278</v>
      </c>
      <c r="ELQ22" s="64">
        <v>0</v>
      </c>
      <c r="ELR22" s="64">
        <v>0</v>
      </c>
      <c r="ELS22" s="211">
        <v>189</v>
      </c>
      <c r="ELT22" s="671">
        <f t="shared" si="1150"/>
        <v>2378</v>
      </c>
      <c r="ELU22" s="211">
        <f t="shared" si="1151"/>
        <v>396.33333333333331</v>
      </c>
      <c r="ELV22" s="244">
        <v>324</v>
      </c>
      <c r="ELW22" s="64">
        <v>241</v>
      </c>
      <c r="ELX22" s="64">
        <v>46</v>
      </c>
      <c r="ELY22" s="64">
        <v>206</v>
      </c>
      <c r="ELZ22" s="64">
        <v>0</v>
      </c>
      <c r="EMA22" s="64">
        <v>0</v>
      </c>
      <c r="EMB22" s="64">
        <f t="shared" si="1152"/>
        <v>817</v>
      </c>
      <c r="EMC22" s="211">
        <f t="shared" si="1153"/>
        <v>136.16666666666666</v>
      </c>
      <c r="EMD22" s="244">
        <v>256</v>
      </c>
      <c r="EME22" s="64">
        <v>0</v>
      </c>
      <c r="EMF22" s="64">
        <v>0</v>
      </c>
      <c r="EMG22" s="64">
        <v>187</v>
      </c>
      <c r="EMH22" s="64">
        <v>0</v>
      </c>
      <c r="EMI22" s="64">
        <v>369</v>
      </c>
      <c r="EMJ22" s="64">
        <f t="shared" si="1154"/>
        <v>812</v>
      </c>
      <c r="EMK22" s="211">
        <f t="shared" si="1155"/>
        <v>135.33333333333334</v>
      </c>
      <c r="EML22" s="244">
        <v>0</v>
      </c>
      <c r="EMM22" s="64"/>
      <c r="EMN22" s="64">
        <v>149</v>
      </c>
      <c r="EMO22" s="64">
        <v>249</v>
      </c>
      <c r="EMP22" s="64">
        <v>0</v>
      </c>
      <c r="EMQ22" s="64">
        <v>0</v>
      </c>
      <c r="EMR22" s="64">
        <f t="shared" si="1156"/>
        <v>398</v>
      </c>
      <c r="EMS22" s="211">
        <f t="shared" si="1157"/>
        <v>66.333333333333329</v>
      </c>
      <c r="EMT22" s="195">
        <v>236</v>
      </c>
      <c r="EMU22" s="49">
        <v>562</v>
      </c>
      <c r="EMV22" s="49">
        <v>0</v>
      </c>
      <c r="EMW22" s="49">
        <v>121</v>
      </c>
      <c r="EMX22" s="49">
        <v>0</v>
      </c>
      <c r="EMY22" s="49">
        <v>0</v>
      </c>
      <c r="EMZ22" s="64">
        <f t="shared" si="1158"/>
        <v>919</v>
      </c>
      <c r="ENA22" s="211">
        <f t="shared" si="1159"/>
        <v>153.16666666666666</v>
      </c>
      <c r="ENB22" s="244">
        <v>343</v>
      </c>
      <c r="ENC22" s="64">
        <v>0</v>
      </c>
      <c r="END22" s="64">
        <v>0</v>
      </c>
      <c r="ENE22" s="64">
        <v>0</v>
      </c>
      <c r="ENF22" s="64">
        <v>0</v>
      </c>
      <c r="ENG22" s="64">
        <v>228</v>
      </c>
      <c r="ENH22" s="64">
        <f t="shared" si="1160"/>
        <v>571</v>
      </c>
      <c r="ENI22" s="211">
        <f t="shared" si="1161"/>
        <v>95.166666666666671</v>
      </c>
      <c r="ENJ22" s="195">
        <v>0</v>
      </c>
      <c r="ENK22" s="49">
        <v>0</v>
      </c>
      <c r="ENL22" s="49">
        <v>0</v>
      </c>
      <c r="ENM22" s="49">
        <v>320</v>
      </c>
      <c r="ENN22" s="49">
        <v>214</v>
      </c>
      <c r="ENO22" s="49">
        <v>510</v>
      </c>
      <c r="ENP22" s="64">
        <f t="shared" si="1162"/>
        <v>1044</v>
      </c>
      <c r="ENQ22" s="211">
        <f t="shared" si="1163"/>
        <v>174</v>
      </c>
      <c r="ENR22" s="244">
        <v>0</v>
      </c>
      <c r="ENS22" s="64">
        <v>1475</v>
      </c>
      <c r="ENT22" s="64">
        <v>0</v>
      </c>
      <c r="ENU22" s="64">
        <v>0</v>
      </c>
      <c r="ENV22" s="64">
        <v>0</v>
      </c>
      <c r="ENW22" s="64">
        <v>0</v>
      </c>
      <c r="ENX22" s="64">
        <f t="shared" si="1164"/>
        <v>1475</v>
      </c>
      <c r="ENY22" s="211">
        <f t="shared" si="1165"/>
        <v>245.83333333333334</v>
      </c>
      <c r="ENZ22" s="244">
        <f>SUMIF(SUMPK!$B:$B,$B:$B,SUMPK!$O:$O)</f>
        <v>0</v>
      </c>
      <c r="EOA22" s="64">
        <v>0</v>
      </c>
      <c r="EOB22" s="64">
        <v>554</v>
      </c>
      <c r="EOC22" s="64">
        <v>625</v>
      </c>
      <c r="EOD22" s="64">
        <v>0</v>
      </c>
      <c r="EOE22" s="64">
        <v>0</v>
      </c>
      <c r="EOF22" s="64">
        <f t="shared" si="1166"/>
        <v>1179</v>
      </c>
      <c r="EOG22" s="211">
        <f t="shared" si="1167"/>
        <v>196.5</v>
      </c>
      <c r="EOH22" s="244">
        <v>431</v>
      </c>
      <c r="EOI22" s="64">
        <v>688</v>
      </c>
      <c r="EOJ22" s="64">
        <v>157</v>
      </c>
      <c r="EOK22" s="64">
        <v>69</v>
      </c>
      <c r="EOL22" s="64">
        <v>0</v>
      </c>
      <c r="EOM22" s="64">
        <v>0</v>
      </c>
      <c r="EON22" s="64">
        <f t="shared" si="1168"/>
        <v>1345</v>
      </c>
      <c r="EOO22" s="211">
        <f t="shared" si="1169"/>
        <v>224.16666666666666</v>
      </c>
      <c r="EOP22" s="244">
        <v>234</v>
      </c>
      <c r="EOQ22" s="64">
        <v>61</v>
      </c>
      <c r="EOR22" s="64">
        <v>0</v>
      </c>
      <c r="EOS22" s="64">
        <v>641</v>
      </c>
      <c r="EOT22" s="64">
        <v>0</v>
      </c>
      <c r="EOU22" s="64"/>
      <c r="EOV22" s="64">
        <f t="shared" si="1170"/>
        <v>936</v>
      </c>
      <c r="EOW22" s="211">
        <f t="shared" si="1171"/>
        <v>156</v>
      </c>
      <c r="EOX22" s="244">
        <v>0</v>
      </c>
      <c r="EOY22" s="64">
        <v>0</v>
      </c>
      <c r="EOZ22" s="64">
        <v>263</v>
      </c>
      <c r="EPA22" s="64">
        <v>0</v>
      </c>
      <c r="EPB22" s="64">
        <v>240</v>
      </c>
      <c r="EPC22" s="64">
        <v>0</v>
      </c>
      <c r="EPD22" s="64">
        <f t="shared" si="1172"/>
        <v>503</v>
      </c>
      <c r="EPE22" s="211">
        <f t="shared" si="1173"/>
        <v>83.833333333333329</v>
      </c>
      <c r="EPF22" s="244">
        <v>452</v>
      </c>
      <c r="EPG22" s="64">
        <v>0</v>
      </c>
      <c r="EPH22" s="64">
        <v>0</v>
      </c>
      <c r="EPI22" s="64">
        <v>0</v>
      </c>
      <c r="EPJ22" s="64">
        <v>340</v>
      </c>
      <c r="EPK22" s="64">
        <v>368</v>
      </c>
      <c r="EPL22" s="64">
        <f t="shared" si="1174"/>
        <v>1160</v>
      </c>
      <c r="EPM22" s="211">
        <f t="shared" si="1175"/>
        <v>193.33333333333334</v>
      </c>
      <c r="EPN22" s="195">
        <v>444</v>
      </c>
      <c r="EPO22" s="49">
        <v>0</v>
      </c>
      <c r="EPP22" s="49">
        <v>0</v>
      </c>
      <c r="EPQ22" s="49">
        <v>0</v>
      </c>
      <c r="EPR22" s="49">
        <v>259</v>
      </c>
      <c r="EPS22" s="49">
        <v>0</v>
      </c>
      <c r="EPT22" s="64">
        <f t="shared" si="1176"/>
        <v>703</v>
      </c>
      <c r="EPU22" s="211">
        <f t="shared" si="1177"/>
        <v>117.16666666666667</v>
      </c>
      <c r="EPV22" s="244">
        <v>0</v>
      </c>
      <c r="EPW22" s="64">
        <v>528</v>
      </c>
      <c r="EPX22" s="64">
        <v>492</v>
      </c>
      <c r="EPY22" s="64">
        <v>0</v>
      </c>
      <c r="EPZ22" s="64">
        <v>0</v>
      </c>
      <c r="EQA22" s="64">
        <v>0</v>
      </c>
      <c r="EQB22" s="64">
        <f t="shared" si="1178"/>
        <v>1020</v>
      </c>
      <c r="EQC22" s="211">
        <f t="shared" si="1179"/>
        <v>170</v>
      </c>
      <c r="EQD22" s="195">
        <v>57</v>
      </c>
      <c r="EQE22" s="49">
        <v>0</v>
      </c>
      <c r="EQF22" s="49">
        <v>566</v>
      </c>
      <c r="EQG22" s="49">
        <v>308</v>
      </c>
      <c r="EQH22" s="49">
        <v>0</v>
      </c>
      <c r="EQI22" s="49">
        <v>6</v>
      </c>
      <c r="EQJ22" s="64">
        <f t="shared" si="1180"/>
        <v>937</v>
      </c>
      <c r="EQK22" s="211">
        <f t="shared" si="1181"/>
        <v>156.16666666666666</v>
      </c>
      <c r="EQL22" s="244">
        <v>0</v>
      </c>
      <c r="EQM22" s="64">
        <v>0</v>
      </c>
      <c r="EQN22" s="64">
        <v>0</v>
      </c>
      <c r="EQO22" s="64">
        <v>0</v>
      </c>
      <c r="EQP22" s="64">
        <v>538</v>
      </c>
      <c r="EQQ22" s="64">
        <v>0</v>
      </c>
      <c r="EQR22" s="64">
        <f t="shared" si="1182"/>
        <v>538</v>
      </c>
      <c r="EQS22" s="211">
        <f t="shared" si="1183"/>
        <v>89.666666666666671</v>
      </c>
      <c r="EQT22" s="244">
        <v>0</v>
      </c>
      <c r="EQU22" s="64">
        <v>593</v>
      </c>
      <c r="EQV22" s="64">
        <v>0</v>
      </c>
      <c r="EQW22" s="64">
        <v>0</v>
      </c>
      <c r="EQX22" s="64">
        <v>736</v>
      </c>
      <c r="EQY22" s="64">
        <v>187</v>
      </c>
      <c r="EQZ22" s="64">
        <f t="shared" si="1184"/>
        <v>1516</v>
      </c>
      <c r="ERA22" s="211">
        <f t="shared" si="1185"/>
        <v>252.66666666666666</v>
      </c>
      <c r="ERB22" s="195">
        <v>0</v>
      </c>
      <c r="ERC22" s="49">
        <v>0</v>
      </c>
      <c r="ERD22" s="49">
        <v>1132</v>
      </c>
      <c r="ERE22" s="49">
        <v>0</v>
      </c>
      <c r="ERF22" s="49">
        <v>0</v>
      </c>
      <c r="ERG22" s="49">
        <v>0</v>
      </c>
      <c r="ERH22" s="64">
        <f t="shared" si="1186"/>
        <v>1132</v>
      </c>
      <c r="ERI22" s="211">
        <f t="shared" si="1187"/>
        <v>188.66666666666666</v>
      </c>
      <c r="ERJ22" s="195">
        <v>0</v>
      </c>
      <c r="ERK22" s="49">
        <v>0</v>
      </c>
      <c r="ERL22" s="49">
        <v>0</v>
      </c>
      <c r="ERM22" s="49">
        <v>0</v>
      </c>
      <c r="ERN22" s="49">
        <v>951</v>
      </c>
      <c r="ERO22" s="49">
        <v>0</v>
      </c>
      <c r="ERP22" s="64">
        <f t="shared" si="1188"/>
        <v>951</v>
      </c>
      <c r="ERQ22" s="211">
        <f t="shared" si="1189"/>
        <v>158.5</v>
      </c>
      <c r="ERR22" s="195">
        <v>0</v>
      </c>
      <c r="ERS22" s="49">
        <v>514</v>
      </c>
      <c r="ERT22" s="49">
        <v>0</v>
      </c>
      <c r="ERU22" s="49">
        <v>0</v>
      </c>
      <c r="ERV22" s="49">
        <v>0</v>
      </c>
      <c r="ERW22" s="49">
        <v>0</v>
      </c>
      <c r="ERX22" s="64">
        <f t="shared" si="1190"/>
        <v>514</v>
      </c>
      <c r="ERY22" s="211">
        <f t="shared" si="1191"/>
        <v>85.666666666666671</v>
      </c>
      <c r="ERZ22" s="195">
        <v>141</v>
      </c>
      <c r="ESA22" s="49">
        <v>296</v>
      </c>
      <c r="ESB22" s="49">
        <v>236</v>
      </c>
      <c r="ESC22" s="49">
        <v>0</v>
      </c>
      <c r="ESD22" s="49">
        <v>0</v>
      </c>
      <c r="ESE22" s="49">
        <v>0</v>
      </c>
      <c r="ESF22" s="64">
        <f t="shared" si="1192"/>
        <v>673</v>
      </c>
      <c r="ESG22" s="211">
        <f t="shared" si="1193"/>
        <v>112.16666666666667</v>
      </c>
      <c r="ESH22" s="195">
        <v>1266</v>
      </c>
      <c r="ESI22" s="49">
        <v>0</v>
      </c>
      <c r="ESJ22" s="49">
        <v>186</v>
      </c>
      <c r="ESK22" s="49">
        <v>0</v>
      </c>
      <c r="ESL22" s="49">
        <v>0</v>
      </c>
      <c r="ESM22" s="49">
        <v>0</v>
      </c>
      <c r="ESN22" s="64">
        <f t="shared" si="1194"/>
        <v>1452</v>
      </c>
      <c r="ESO22" s="211">
        <f t="shared" si="1195"/>
        <v>242</v>
      </c>
      <c r="ESP22" s="195">
        <v>0</v>
      </c>
      <c r="ESQ22" s="49">
        <v>131</v>
      </c>
      <c r="ESR22" s="49">
        <v>0</v>
      </c>
      <c r="ESS22" s="49">
        <v>757</v>
      </c>
      <c r="EST22" s="49">
        <v>0</v>
      </c>
      <c r="ESU22" s="49">
        <v>0</v>
      </c>
      <c r="ESV22" s="64">
        <f t="shared" si="1196"/>
        <v>888</v>
      </c>
      <c r="ESW22" s="211">
        <f t="shared" si="1197"/>
        <v>148</v>
      </c>
      <c r="ESX22" s="346">
        <v>0</v>
      </c>
      <c r="ESY22" s="343">
        <v>0</v>
      </c>
      <c r="ESZ22" s="343">
        <v>0</v>
      </c>
      <c r="ETA22" s="343">
        <v>0</v>
      </c>
      <c r="ETB22" s="343">
        <v>320</v>
      </c>
      <c r="ETC22" s="343">
        <v>0</v>
      </c>
      <c r="ETD22" s="322">
        <f t="shared" si="1198"/>
        <v>320</v>
      </c>
      <c r="ETE22" s="736">
        <f t="shared" si="1199"/>
        <v>53.333333333333336</v>
      </c>
      <c r="ETF22" s="458">
        <v>0</v>
      </c>
      <c r="ETG22" s="83">
        <v>0</v>
      </c>
      <c r="ETH22" s="83">
        <v>0</v>
      </c>
      <c r="ETI22" s="83">
        <v>879</v>
      </c>
      <c r="ETJ22" s="83">
        <v>176</v>
      </c>
      <c r="ETK22" s="83">
        <v>0</v>
      </c>
      <c r="ETL22" s="64">
        <f t="shared" si="1200"/>
        <v>1055</v>
      </c>
      <c r="ETM22" s="211">
        <f t="shared" si="1201"/>
        <v>175.83333333333334</v>
      </c>
      <c r="ETN22" s="195">
        <v>0</v>
      </c>
      <c r="ETO22" s="49">
        <v>0</v>
      </c>
      <c r="ETP22" s="49">
        <v>306</v>
      </c>
      <c r="ETQ22" s="49">
        <v>346</v>
      </c>
      <c r="ETR22" s="49">
        <v>25</v>
      </c>
      <c r="ETS22" s="49">
        <v>655</v>
      </c>
      <c r="ETT22" s="808">
        <f t="shared" si="1202"/>
        <v>1332</v>
      </c>
      <c r="ETU22" s="211">
        <f t="shared" si="1203"/>
        <v>222</v>
      </c>
      <c r="ETV22" s="195">
        <v>0</v>
      </c>
      <c r="ETW22" s="49">
        <v>0</v>
      </c>
      <c r="ETX22" s="49">
        <v>56</v>
      </c>
      <c r="ETY22" s="49">
        <v>0</v>
      </c>
      <c r="ETZ22" s="49">
        <v>93</v>
      </c>
      <c r="EUA22" s="49">
        <v>0</v>
      </c>
      <c r="EUB22" s="808">
        <f t="shared" si="1204"/>
        <v>149</v>
      </c>
      <c r="EUC22" s="211">
        <f t="shared" si="1205"/>
        <v>24.833333333333332</v>
      </c>
      <c r="EUD22" s="829">
        <v>0</v>
      </c>
      <c r="EUE22" s="49">
        <v>25</v>
      </c>
      <c r="EUF22" s="49">
        <v>166</v>
      </c>
      <c r="EUG22" s="49">
        <v>0</v>
      </c>
      <c r="EUH22" s="49">
        <v>0</v>
      </c>
      <c r="EUI22" s="830">
        <v>0</v>
      </c>
      <c r="EUJ22" s="826">
        <f t="shared" si="1206"/>
        <v>191</v>
      </c>
      <c r="EUK22" s="211">
        <f t="shared" si="1207"/>
        <v>31.833333333333332</v>
      </c>
      <c r="EUL22" s="458">
        <v>355</v>
      </c>
      <c r="EUM22" s="83">
        <v>400</v>
      </c>
      <c r="EUN22" s="83">
        <v>0</v>
      </c>
      <c r="EUO22" s="83">
        <v>167</v>
      </c>
      <c r="EUP22" s="83">
        <v>0</v>
      </c>
      <c r="EUQ22" s="83">
        <v>467</v>
      </c>
      <c r="EUR22" s="808">
        <f t="shared" si="1208"/>
        <v>1389</v>
      </c>
      <c r="EUS22" s="211">
        <f t="shared" si="1209"/>
        <v>231.5</v>
      </c>
      <c r="EUT22" s="458">
        <v>0</v>
      </c>
      <c r="EUU22" s="83">
        <v>823</v>
      </c>
      <c r="EUV22" s="83">
        <v>0</v>
      </c>
      <c r="EUW22" s="83">
        <v>220</v>
      </c>
      <c r="EUX22" s="83">
        <v>0</v>
      </c>
      <c r="EUY22" s="83">
        <v>158</v>
      </c>
      <c r="EUZ22" s="808">
        <f t="shared" si="1210"/>
        <v>1201</v>
      </c>
      <c r="EVA22" s="211">
        <f t="shared" si="1211"/>
        <v>200.16666666666666</v>
      </c>
      <c r="EVB22" s="195">
        <v>184</v>
      </c>
      <c r="EVC22" s="49">
        <v>174</v>
      </c>
      <c r="EVD22" s="49">
        <v>641</v>
      </c>
      <c r="EVE22" s="49">
        <v>141</v>
      </c>
      <c r="EVF22" s="49">
        <v>0</v>
      </c>
      <c r="EVG22" s="49">
        <v>0</v>
      </c>
      <c r="EVH22" s="808">
        <f t="shared" si="1212"/>
        <v>1140</v>
      </c>
      <c r="EVI22" s="211">
        <f t="shared" si="1213"/>
        <v>190</v>
      </c>
      <c r="EVJ22" s="195">
        <v>0</v>
      </c>
      <c r="EVK22" s="49">
        <v>0</v>
      </c>
      <c r="EVL22" s="49">
        <v>201</v>
      </c>
      <c r="EVM22" s="49">
        <v>619</v>
      </c>
      <c r="EVN22" s="49">
        <v>188</v>
      </c>
      <c r="EVO22" s="49">
        <v>297</v>
      </c>
      <c r="EVP22" s="808">
        <f t="shared" si="1214"/>
        <v>1305</v>
      </c>
      <c r="EVQ22" s="211">
        <f t="shared" si="1215"/>
        <v>217.5</v>
      </c>
      <c r="EVR22" s="195">
        <v>0</v>
      </c>
      <c r="EVS22" s="49">
        <v>0</v>
      </c>
      <c r="EVT22" s="49">
        <v>160</v>
      </c>
      <c r="EVU22" s="49">
        <v>0</v>
      </c>
      <c r="EVV22" s="49">
        <v>437</v>
      </c>
      <c r="EVW22" s="49">
        <v>40</v>
      </c>
      <c r="EVX22" s="808">
        <f t="shared" si="1216"/>
        <v>637</v>
      </c>
      <c r="EVY22" s="211">
        <f t="shared" si="1217"/>
        <v>106.16666666666667</v>
      </c>
      <c r="EVZ22" s="195">
        <v>0</v>
      </c>
      <c r="EWA22" s="49">
        <v>364</v>
      </c>
      <c r="EWB22" s="49">
        <v>290</v>
      </c>
      <c r="EWC22" s="49">
        <v>115</v>
      </c>
      <c r="EWD22" s="49">
        <v>0</v>
      </c>
      <c r="EWE22" s="49">
        <v>430</v>
      </c>
      <c r="EWF22" s="808">
        <f t="shared" si="1218"/>
        <v>1199</v>
      </c>
      <c r="EWG22" s="211">
        <f t="shared" si="1219"/>
        <v>199.83333333333334</v>
      </c>
      <c r="EWH22" s="195">
        <v>292</v>
      </c>
      <c r="EWI22" s="49">
        <v>0</v>
      </c>
      <c r="EWJ22" s="49">
        <v>211</v>
      </c>
      <c r="EWK22" s="49">
        <v>147</v>
      </c>
      <c r="EWL22" s="49">
        <v>172</v>
      </c>
      <c r="EWM22" s="49">
        <v>69</v>
      </c>
      <c r="EWN22" s="808">
        <f t="shared" si="1220"/>
        <v>891</v>
      </c>
      <c r="EWO22" s="211">
        <f t="shared" si="1221"/>
        <v>148.5</v>
      </c>
      <c r="EWP22" s="195">
        <v>130</v>
      </c>
      <c r="EWQ22" s="49">
        <v>0</v>
      </c>
      <c r="EWR22" s="49">
        <v>0</v>
      </c>
      <c r="EWS22" s="49">
        <v>233</v>
      </c>
      <c r="EWT22" s="49">
        <v>0</v>
      </c>
      <c r="EWU22" s="49">
        <v>0</v>
      </c>
      <c r="EWV22" s="808">
        <f t="shared" si="1222"/>
        <v>363</v>
      </c>
      <c r="EWW22" s="211">
        <f t="shared" si="1223"/>
        <v>60.5</v>
      </c>
      <c r="EWX22" s="244">
        <v>153</v>
      </c>
      <c r="EWY22" s="64">
        <v>31</v>
      </c>
      <c r="EWZ22" s="64">
        <v>62</v>
      </c>
      <c r="EXA22" s="64">
        <v>62</v>
      </c>
      <c r="EXB22" s="64">
        <v>68</v>
      </c>
      <c r="EXC22" s="64">
        <v>250</v>
      </c>
      <c r="EXD22" s="808">
        <f t="shared" si="1224"/>
        <v>626</v>
      </c>
      <c r="EXE22" s="211">
        <f t="shared" si="1225"/>
        <v>104.33333333333333</v>
      </c>
      <c r="EXF22" s="195">
        <v>0</v>
      </c>
      <c r="EXG22" s="49">
        <v>0</v>
      </c>
      <c r="EXH22" s="49">
        <v>46</v>
      </c>
      <c r="EXI22" s="49">
        <v>602</v>
      </c>
      <c r="EXJ22" s="49">
        <v>292</v>
      </c>
      <c r="EXK22" s="49">
        <v>49</v>
      </c>
      <c r="EXL22" s="808">
        <f t="shared" si="1226"/>
        <v>989</v>
      </c>
      <c r="EXM22" s="211">
        <f t="shared" si="1227"/>
        <v>164.83333333333334</v>
      </c>
      <c r="EXN22" s="244">
        <v>0</v>
      </c>
      <c r="EXO22" s="64">
        <v>0</v>
      </c>
      <c r="EXP22" s="64">
        <v>0</v>
      </c>
      <c r="EXQ22" s="64">
        <v>0</v>
      </c>
      <c r="EXR22" s="64">
        <v>555</v>
      </c>
      <c r="EXS22" s="64"/>
      <c r="EXT22" s="808">
        <f t="shared" si="1228"/>
        <v>555</v>
      </c>
      <c r="EXU22" s="211">
        <f t="shared" si="1229"/>
        <v>92.5</v>
      </c>
      <c r="EXV22" s="195">
        <v>0</v>
      </c>
      <c r="EXW22" s="49">
        <v>199</v>
      </c>
      <c r="EXX22" s="49">
        <v>45</v>
      </c>
      <c r="EXY22" s="49">
        <v>0</v>
      </c>
      <c r="EXZ22" s="49">
        <v>94</v>
      </c>
      <c r="EYA22" s="49">
        <v>793</v>
      </c>
      <c r="EYB22" s="808">
        <f t="shared" si="1230"/>
        <v>1131</v>
      </c>
      <c r="EYC22" s="211">
        <f t="shared" si="1231"/>
        <v>188.5</v>
      </c>
      <c r="EYD22" s="458">
        <v>374</v>
      </c>
      <c r="EYE22" s="83">
        <v>0</v>
      </c>
      <c r="EYF22" s="83">
        <v>113</v>
      </c>
      <c r="EYG22" s="83">
        <v>218</v>
      </c>
      <c r="EYH22" s="83">
        <v>659</v>
      </c>
      <c r="EYI22" s="83">
        <v>723</v>
      </c>
      <c r="EYJ22" s="808">
        <f t="shared" si="1232"/>
        <v>2087</v>
      </c>
      <c r="EYK22" s="211">
        <f t="shared" si="1233"/>
        <v>347.83333333333331</v>
      </c>
      <c r="EYL22" s="195">
        <v>0</v>
      </c>
      <c r="EYM22" s="49">
        <v>0</v>
      </c>
      <c r="EYN22" s="49">
        <v>0</v>
      </c>
      <c r="EYO22" s="49"/>
      <c r="EYP22" s="49">
        <v>193</v>
      </c>
      <c r="EYQ22" s="49">
        <v>0</v>
      </c>
      <c r="EYR22" s="808">
        <f t="shared" si="1234"/>
        <v>193</v>
      </c>
      <c r="EYS22" s="211">
        <f t="shared" si="1235"/>
        <v>32.166666666666664</v>
      </c>
      <c r="EYT22" s="195">
        <v>0</v>
      </c>
      <c r="EYU22" s="49">
        <v>7</v>
      </c>
      <c r="EYV22" s="49">
        <v>0</v>
      </c>
      <c r="EYW22" s="49">
        <v>0</v>
      </c>
      <c r="EYX22" s="49">
        <v>0</v>
      </c>
      <c r="EYY22" s="49">
        <v>0</v>
      </c>
      <c r="EYZ22" s="808">
        <f t="shared" si="1236"/>
        <v>7</v>
      </c>
      <c r="EZA22" s="211">
        <f t="shared" si="1237"/>
        <v>1.1666666666666667</v>
      </c>
      <c r="EZB22" s="195">
        <v>382</v>
      </c>
      <c r="EZC22" s="49">
        <v>0</v>
      </c>
      <c r="EZD22" s="49">
        <v>391</v>
      </c>
      <c r="EZE22" s="49">
        <v>0</v>
      </c>
      <c r="EZF22" s="49">
        <v>469</v>
      </c>
      <c r="EZG22" s="49">
        <v>126</v>
      </c>
      <c r="EZH22" s="808">
        <f t="shared" si="1238"/>
        <v>1368</v>
      </c>
      <c r="EZI22" s="211">
        <f t="shared" si="1239"/>
        <v>228</v>
      </c>
      <c r="EZJ22" s="195">
        <v>0</v>
      </c>
      <c r="EZK22" s="49">
        <v>0</v>
      </c>
      <c r="EZL22" s="49">
        <v>0</v>
      </c>
      <c r="EZM22" s="49">
        <v>368</v>
      </c>
      <c r="EZN22" s="49">
        <v>0</v>
      </c>
      <c r="EZO22" s="49">
        <v>0</v>
      </c>
      <c r="EZP22" s="872">
        <f t="shared" si="1240"/>
        <v>368</v>
      </c>
      <c r="EZQ22" s="873">
        <f t="shared" si="1241"/>
        <v>61.333333333333336</v>
      </c>
      <c r="EZR22" s="195">
        <v>817</v>
      </c>
      <c r="EZS22" s="49">
        <v>108</v>
      </c>
      <c r="EZT22" s="49">
        <v>359</v>
      </c>
      <c r="EZU22" s="49">
        <v>219</v>
      </c>
      <c r="EZV22" s="49">
        <v>0</v>
      </c>
      <c r="EZW22" s="49">
        <v>0</v>
      </c>
      <c r="EZX22" s="872">
        <f t="shared" si="1242"/>
        <v>1503</v>
      </c>
      <c r="EZY22" s="873">
        <f t="shared" si="1243"/>
        <v>250.5</v>
      </c>
      <c r="EZZ22" s="195">
        <v>408</v>
      </c>
      <c r="FAA22" s="49">
        <v>54</v>
      </c>
      <c r="FAB22" s="49">
        <v>0</v>
      </c>
      <c r="FAC22" s="49">
        <v>146</v>
      </c>
      <c r="FAD22" s="49">
        <v>582</v>
      </c>
      <c r="FAE22" s="49">
        <v>6</v>
      </c>
      <c r="FAF22" s="872">
        <f t="shared" si="1244"/>
        <v>1196</v>
      </c>
      <c r="FAG22" s="873">
        <f t="shared" si="1245"/>
        <v>199.33333333333334</v>
      </c>
      <c r="FAH22" s="195">
        <v>98</v>
      </c>
      <c r="FAI22" s="49">
        <v>20</v>
      </c>
      <c r="FAJ22" s="49">
        <v>0</v>
      </c>
      <c r="FAK22" s="49">
        <v>0</v>
      </c>
      <c r="FAL22" s="49">
        <v>0</v>
      </c>
      <c r="FAM22" s="49">
        <v>466</v>
      </c>
      <c r="FAN22" s="872">
        <f t="shared" si="1246"/>
        <v>584</v>
      </c>
      <c r="FAO22" s="873">
        <f t="shared" si="1247"/>
        <v>97.333333333333329</v>
      </c>
      <c r="FAP22" s="195">
        <v>0</v>
      </c>
      <c r="FAQ22" s="49">
        <v>0</v>
      </c>
      <c r="FAR22" s="49">
        <v>782</v>
      </c>
      <c r="FAS22" s="49">
        <v>0</v>
      </c>
      <c r="FAT22" s="49">
        <v>0</v>
      </c>
      <c r="FAU22" s="49"/>
      <c r="FAV22" s="872">
        <f t="shared" si="1248"/>
        <v>782</v>
      </c>
      <c r="FAW22" s="873">
        <f t="shared" si="1249"/>
        <v>130.33333333333334</v>
      </c>
    </row>
    <row r="23" spans="1:4105" ht="15" customHeight="1" thickBot="1" x14ac:dyDescent="0.25">
      <c r="A23" s="21">
        <v>17</v>
      </c>
      <c r="B23" s="21" t="s">
        <v>212</v>
      </c>
      <c r="C23" s="275" t="s">
        <v>220</v>
      </c>
      <c r="D23" s="21">
        <v>50</v>
      </c>
      <c r="E23" s="24">
        <v>0</v>
      </c>
      <c r="F23" s="24">
        <v>8736</v>
      </c>
      <c r="G23" s="24"/>
      <c r="H23" s="24"/>
      <c r="I23" s="24"/>
      <c r="J23" s="360">
        <f>SUMIF(SUMPK!$B:$B,$B:$B,SUMPK!$O:$O)</f>
        <v>246</v>
      </c>
      <c r="K23" s="24"/>
      <c r="L23" s="24">
        <f t="shared" si="569"/>
        <v>8490</v>
      </c>
      <c r="M23" s="24">
        <f t="shared" si="570"/>
        <v>8490</v>
      </c>
      <c r="N23" s="15">
        <v>209</v>
      </c>
      <c r="O23" s="276">
        <f t="shared" si="0"/>
        <v>40.622009569377994</v>
      </c>
      <c r="P23" s="15">
        <v>843</v>
      </c>
      <c r="Q23" s="276">
        <f t="shared" si="1263"/>
        <v>60.427046263345197</v>
      </c>
      <c r="R23" s="277">
        <f t="shared" si="572"/>
        <v>500</v>
      </c>
      <c r="S23" s="222">
        <v>13000</v>
      </c>
      <c r="T23" s="276">
        <f t="shared" si="573"/>
        <v>16.98</v>
      </c>
      <c r="U23" s="278"/>
      <c r="V23" s="277">
        <f t="shared" si="1"/>
        <v>16.98</v>
      </c>
      <c r="W23" s="279">
        <f t="shared" si="1252"/>
        <v>1</v>
      </c>
      <c r="X23" s="299"/>
      <c r="Y23" s="280" t="e">
        <f>#REF!+#REF!</f>
        <v>#REF!</v>
      </c>
      <c r="Z23" s="280" t="e">
        <f t="shared" si="1257"/>
        <v>#REF!</v>
      </c>
      <c r="AA23" s="280" t="e">
        <f t="shared" si="1261"/>
        <v>#REF!</v>
      </c>
      <c r="AB23" s="280" t="e">
        <f t="shared" si="1262"/>
        <v>#REF!</v>
      </c>
      <c r="AC23" s="662">
        <v>16</v>
      </c>
      <c r="AD23" s="660"/>
      <c r="AE23" s="51"/>
      <c r="AF23" s="51"/>
      <c r="AG23" s="51"/>
      <c r="AH23" s="51"/>
      <c r="AI23" s="51"/>
      <c r="AJ23" s="52">
        <f t="shared" si="3"/>
        <v>0</v>
      </c>
      <c r="AK23" s="53">
        <f t="shared" si="4"/>
        <v>0</v>
      </c>
      <c r="AL23" s="50"/>
      <c r="AM23" s="51">
        <v>266</v>
      </c>
      <c r="AN23" s="51">
        <v>2617</v>
      </c>
      <c r="AO23" s="51"/>
      <c r="AP23" s="51"/>
      <c r="AQ23" s="51">
        <v>1179</v>
      </c>
      <c r="AR23" s="52">
        <f t="shared" si="5"/>
        <v>4062</v>
      </c>
      <c r="AS23" s="53">
        <f t="shared" si="6"/>
        <v>677</v>
      </c>
      <c r="AT23" s="50">
        <v>278</v>
      </c>
      <c r="AU23" s="51">
        <v>3585</v>
      </c>
      <c r="AV23" s="51">
        <v>1761</v>
      </c>
      <c r="AW23" s="51">
        <v>2305</v>
      </c>
      <c r="AX23" s="51">
        <v>184</v>
      </c>
      <c r="AY23" s="51"/>
      <c r="AZ23" s="52">
        <f t="shared" si="7"/>
        <v>8113</v>
      </c>
      <c r="BA23" s="53">
        <f t="shared" si="8"/>
        <v>1352.1666666666667</v>
      </c>
      <c r="BB23" s="50"/>
      <c r="BC23" s="51"/>
      <c r="BD23" s="51">
        <v>1569</v>
      </c>
      <c r="BE23" s="51">
        <v>1101</v>
      </c>
      <c r="BF23" s="51"/>
      <c r="BG23" s="51"/>
      <c r="BH23" s="52">
        <f t="shared" si="9"/>
        <v>2670</v>
      </c>
      <c r="BI23" s="53">
        <f t="shared" si="10"/>
        <v>445</v>
      </c>
      <c r="BJ23" s="50">
        <v>370</v>
      </c>
      <c r="BK23" s="51">
        <v>2237</v>
      </c>
      <c r="BL23" s="51">
        <v>126</v>
      </c>
      <c r="BM23" s="51">
        <v>1327</v>
      </c>
      <c r="BN23" s="51"/>
      <c r="BO23" s="51"/>
      <c r="BP23" s="52">
        <f t="shared" si="11"/>
        <v>4060</v>
      </c>
      <c r="BQ23" s="53">
        <f t="shared" si="12"/>
        <v>676.66666666666663</v>
      </c>
      <c r="BR23" s="50">
        <v>2069</v>
      </c>
      <c r="BS23" s="51">
        <v>3208</v>
      </c>
      <c r="BT23" s="51">
        <f>621+1932</f>
        <v>2553</v>
      </c>
      <c r="BU23" s="51">
        <v>954</v>
      </c>
      <c r="BV23" s="51"/>
      <c r="BW23" s="51"/>
      <c r="BX23" s="52">
        <f t="shared" si="13"/>
        <v>8784</v>
      </c>
      <c r="BY23" s="53">
        <f t="shared" si="14"/>
        <v>1464</v>
      </c>
      <c r="BZ23" s="50"/>
      <c r="CA23" s="51">
        <v>540</v>
      </c>
      <c r="CB23" s="51">
        <v>633</v>
      </c>
      <c r="CC23" s="51">
        <v>432</v>
      </c>
      <c r="CD23" s="51">
        <v>356</v>
      </c>
      <c r="CE23" s="51">
        <v>290</v>
      </c>
      <c r="CF23" s="52">
        <f t="shared" si="15"/>
        <v>2251</v>
      </c>
      <c r="CG23" s="53">
        <f t="shared" si="16"/>
        <v>375.16666666666669</v>
      </c>
      <c r="CH23" s="65"/>
      <c r="CI23" s="66"/>
      <c r="CJ23" s="66"/>
      <c r="CK23" s="66">
        <v>152</v>
      </c>
      <c r="CL23" s="66">
        <v>1601</v>
      </c>
      <c r="CM23" s="66">
        <v>1173</v>
      </c>
      <c r="CN23" s="52">
        <f t="shared" si="17"/>
        <v>2926</v>
      </c>
      <c r="CO23" s="53">
        <f t="shared" si="18"/>
        <v>487.66666666666669</v>
      </c>
      <c r="CP23" s="50">
        <v>126</v>
      </c>
      <c r="CQ23" s="51"/>
      <c r="CR23" s="51">
        <v>1348</v>
      </c>
      <c r="CS23" s="51">
        <v>854</v>
      </c>
      <c r="CT23" s="51">
        <v>157</v>
      </c>
      <c r="CU23" s="51"/>
      <c r="CV23" s="52">
        <f t="shared" si="19"/>
        <v>2485</v>
      </c>
      <c r="CW23" s="53">
        <f t="shared" si="20"/>
        <v>414.16666666666669</v>
      </c>
      <c r="CX23" s="22">
        <v>1350</v>
      </c>
      <c r="CY23" s="51"/>
      <c r="CZ23" s="51">
        <v>1049</v>
      </c>
      <c r="DA23" s="51"/>
      <c r="DB23" s="51"/>
      <c r="DC23" s="51"/>
      <c r="DD23" s="52">
        <f t="shared" si="21"/>
        <v>2399</v>
      </c>
      <c r="DE23" s="53">
        <f t="shared" si="22"/>
        <v>399.83333333333331</v>
      </c>
      <c r="DF23" s="50">
        <v>1035</v>
      </c>
      <c r="DG23" s="51">
        <v>1356</v>
      </c>
      <c r="DH23" s="51"/>
      <c r="DI23" s="51">
        <v>37</v>
      </c>
      <c r="DJ23" s="51">
        <v>1338</v>
      </c>
      <c r="DK23" s="51">
        <v>656</v>
      </c>
      <c r="DL23" s="52">
        <f t="shared" si="23"/>
        <v>4422</v>
      </c>
      <c r="DM23" s="53">
        <f t="shared" si="24"/>
        <v>737</v>
      </c>
      <c r="DN23" s="50"/>
      <c r="DO23" s="51">
        <v>2304</v>
      </c>
      <c r="DP23" s="51"/>
      <c r="DQ23" s="51"/>
      <c r="DR23" s="51"/>
      <c r="DS23" s="51">
        <v>104</v>
      </c>
      <c r="DT23" s="52">
        <f t="shared" si="25"/>
        <v>2408</v>
      </c>
      <c r="DU23" s="53">
        <f t="shared" si="26"/>
        <v>401.33333333333331</v>
      </c>
      <c r="DV23" s="50">
        <v>2604</v>
      </c>
      <c r="DW23" s="51">
        <v>574</v>
      </c>
      <c r="DX23" s="51">
        <v>1261</v>
      </c>
      <c r="DY23" s="51"/>
      <c r="DZ23" s="51"/>
      <c r="EA23" s="51">
        <v>629</v>
      </c>
      <c r="EB23" s="52">
        <f t="shared" si="27"/>
        <v>5068</v>
      </c>
      <c r="EC23" s="53">
        <f t="shared" si="28"/>
        <v>844.66666666666663</v>
      </c>
      <c r="ED23" s="50">
        <v>642</v>
      </c>
      <c r="EE23" s="51"/>
      <c r="EF23" s="51">
        <v>529</v>
      </c>
      <c r="EG23" s="51"/>
      <c r="EH23" s="51">
        <v>767</v>
      </c>
      <c r="EI23" s="51">
        <v>1911</v>
      </c>
      <c r="EJ23" s="52">
        <f t="shared" si="29"/>
        <v>3849</v>
      </c>
      <c r="EK23" s="53">
        <f t="shared" si="30"/>
        <v>641.5</v>
      </c>
      <c r="EL23" s="50"/>
      <c r="EM23" s="51">
        <v>3207</v>
      </c>
      <c r="EN23" s="51"/>
      <c r="EO23" s="51">
        <v>156</v>
      </c>
      <c r="EP23" s="51"/>
      <c r="EQ23" s="51"/>
      <c r="ER23" s="52">
        <f t="shared" si="31"/>
        <v>3363</v>
      </c>
      <c r="ES23" s="53">
        <f t="shared" si="32"/>
        <v>560.5</v>
      </c>
      <c r="ET23" s="50"/>
      <c r="EU23" s="51">
        <v>441</v>
      </c>
      <c r="EV23" s="51">
        <v>1697</v>
      </c>
      <c r="EW23" s="51">
        <v>807</v>
      </c>
      <c r="EX23" s="51">
        <v>1353</v>
      </c>
      <c r="EY23" s="51"/>
      <c r="EZ23" s="52">
        <f t="shared" si="33"/>
        <v>4298</v>
      </c>
      <c r="FA23" s="53">
        <f t="shared" si="34"/>
        <v>716.33333333333337</v>
      </c>
      <c r="FB23" s="50"/>
      <c r="FC23" s="51">
        <v>699</v>
      </c>
      <c r="FD23" s="51">
        <v>1237</v>
      </c>
      <c r="FE23" s="51">
        <v>1990</v>
      </c>
      <c r="FF23" s="51">
        <v>215</v>
      </c>
      <c r="FG23" s="51">
        <v>756</v>
      </c>
      <c r="FH23" s="52">
        <f t="shared" si="35"/>
        <v>4897</v>
      </c>
      <c r="FI23" s="53">
        <f t="shared" si="36"/>
        <v>816.16666666666663</v>
      </c>
      <c r="FJ23" s="50">
        <v>1634</v>
      </c>
      <c r="FK23" s="51">
        <v>658</v>
      </c>
      <c r="FL23" s="51"/>
      <c r="FM23" s="51"/>
      <c r="FN23" s="51">
        <v>2180</v>
      </c>
      <c r="FO23" s="51">
        <v>1210</v>
      </c>
      <c r="FP23" s="52">
        <f t="shared" si="37"/>
        <v>5682</v>
      </c>
      <c r="FQ23" s="53">
        <f t="shared" si="38"/>
        <v>947</v>
      </c>
      <c r="FR23" s="50">
        <v>2400</v>
      </c>
      <c r="FS23" s="51">
        <v>1406</v>
      </c>
      <c r="FT23" s="51">
        <v>915</v>
      </c>
      <c r="FU23" s="51"/>
      <c r="FV23" s="51"/>
      <c r="FW23" s="51">
        <v>317</v>
      </c>
      <c r="FX23" s="52">
        <f t="shared" si="39"/>
        <v>5038</v>
      </c>
      <c r="FY23" s="53">
        <f t="shared" si="40"/>
        <v>839.66666666666663</v>
      </c>
      <c r="FZ23" s="50"/>
      <c r="GA23" s="51"/>
      <c r="GB23" s="51"/>
      <c r="GC23" s="51">
        <v>2721</v>
      </c>
      <c r="GD23" s="51">
        <v>731</v>
      </c>
      <c r="GE23" s="51"/>
      <c r="GF23" s="52">
        <f t="shared" si="41"/>
        <v>3452</v>
      </c>
      <c r="GG23" s="53">
        <f t="shared" si="42"/>
        <v>575.33333333333337</v>
      </c>
      <c r="GH23" s="50"/>
      <c r="GI23" s="51"/>
      <c r="GJ23" s="51">
        <v>188</v>
      </c>
      <c r="GK23" s="51"/>
      <c r="GL23" s="51">
        <v>1752</v>
      </c>
      <c r="GM23" s="51">
        <v>1023</v>
      </c>
      <c r="GN23" s="52">
        <f t="shared" si="43"/>
        <v>2963</v>
      </c>
      <c r="GO23" s="53">
        <f t="shared" si="44"/>
        <v>493.83333333333331</v>
      </c>
      <c r="GP23" s="50">
        <v>1326</v>
      </c>
      <c r="GQ23" s="51">
        <v>2150</v>
      </c>
      <c r="GR23" s="51">
        <v>177</v>
      </c>
      <c r="GS23" s="51"/>
      <c r="GT23" s="51"/>
      <c r="GU23" s="51">
        <v>191</v>
      </c>
      <c r="GV23" s="52">
        <f t="shared" si="45"/>
        <v>3844</v>
      </c>
      <c r="GW23" s="53">
        <f t="shared" si="46"/>
        <v>640.66666666666663</v>
      </c>
      <c r="GX23" s="50">
        <v>1713</v>
      </c>
      <c r="GY23" s="51">
        <v>1967</v>
      </c>
      <c r="GZ23" s="51"/>
      <c r="HA23" s="51"/>
      <c r="HB23" s="51">
        <v>2287</v>
      </c>
      <c r="HC23" s="51"/>
      <c r="HD23" s="52">
        <f t="shared" si="47"/>
        <v>5967</v>
      </c>
      <c r="HE23" s="53">
        <f t="shared" si="48"/>
        <v>994.5</v>
      </c>
      <c r="HF23" s="50">
        <v>1531</v>
      </c>
      <c r="HG23" s="51">
        <v>1326</v>
      </c>
      <c r="HH23" s="51">
        <v>77</v>
      </c>
      <c r="HI23" s="51"/>
      <c r="HJ23" s="51">
        <v>1660</v>
      </c>
      <c r="HK23" s="51">
        <v>860</v>
      </c>
      <c r="HL23" s="52">
        <f t="shared" si="49"/>
        <v>5454</v>
      </c>
      <c r="HM23" s="53">
        <f t="shared" si="50"/>
        <v>909</v>
      </c>
      <c r="HN23" s="84">
        <v>1077</v>
      </c>
      <c r="HO23" s="85">
        <v>678</v>
      </c>
      <c r="HP23" s="85">
        <v>624</v>
      </c>
      <c r="HQ23" s="85"/>
      <c r="HR23" s="85">
        <v>1542</v>
      </c>
      <c r="HS23" s="85">
        <v>1492</v>
      </c>
      <c r="HT23" s="52">
        <f t="shared" si="51"/>
        <v>5413</v>
      </c>
      <c r="HU23" s="53">
        <f t="shared" si="52"/>
        <v>902.16666666666663</v>
      </c>
      <c r="HV23" s="50">
        <v>1447</v>
      </c>
      <c r="HW23" s="51">
        <v>883</v>
      </c>
      <c r="HX23" s="51">
        <v>77</v>
      </c>
      <c r="HY23" s="51">
        <v>180</v>
      </c>
      <c r="HZ23" s="51">
        <v>1819</v>
      </c>
      <c r="IA23" s="51">
        <v>469</v>
      </c>
      <c r="IB23" s="52">
        <f t="shared" si="53"/>
        <v>4875</v>
      </c>
      <c r="IC23" s="53">
        <f t="shared" si="54"/>
        <v>812.5</v>
      </c>
      <c r="ID23" s="50">
        <v>733</v>
      </c>
      <c r="IE23" s="51">
        <v>1283</v>
      </c>
      <c r="IF23" s="51">
        <v>27</v>
      </c>
      <c r="IG23" s="51">
        <v>1781</v>
      </c>
      <c r="IH23" s="51">
        <v>1051</v>
      </c>
      <c r="II23" s="51"/>
      <c r="IJ23" s="52">
        <f t="shared" si="55"/>
        <v>4875</v>
      </c>
      <c r="IK23" s="53">
        <f t="shared" si="56"/>
        <v>812.5</v>
      </c>
      <c r="IL23" s="50"/>
      <c r="IM23" s="51"/>
      <c r="IN23" s="51"/>
      <c r="IO23" s="51">
        <v>1278</v>
      </c>
      <c r="IP23" s="51">
        <v>324</v>
      </c>
      <c r="IQ23" s="51"/>
      <c r="IR23" s="52">
        <f t="shared" si="57"/>
        <v>1602</v>
      </c>
      <c r="IS23" s="53">
        <f t="shared" si="58"/>
        <v>267</v>
      </c>
      <c r="IT23" s="50">
        <v>1553</v>
      </c>
      <c r="IU23" s="51"/>
      <c r="IV23" s="51"/>
      <c r="IW23" s="51">
        <v>60</v>
      </c>
      <c r="IX23" s="51">
        <f>182+193</f>
        <v>375</v>
      </c>
      <c r="IY23" s="51">
        <v>169</v>
      </c>
      <c r="IZ23" s="52">
        <f t="shared" si="59"/>
        <v>2157</v>
      </c>
      <c r="JA23" s="53">
        <f t="shared" si="60"/>
        <v>359.5</v>
      </c>
      <c r="JB23" s="50">
        <f>2571+1244</f>
        <v>3815</v>
      </c>
      <c r="JC23" s="51">
        <v>158</v>
      </c>
      <c r="JD23" s="51">
        <v>1429</v>
      </c>
      <c r="JE23" s="51">
        <v>598</v>
      </c>
      <c r="JF23" s="51">
        <v>721</v>
      </c>
      <c r="JG23" s="51">
        <v>178</v>
      </c>
      <c r="JH23" s="52">
        <f t="shared" si="61"/>
        <v>6899</v>
      </c>
      <c r="JI23" s="53">
        <f t="shared" si="62"/>
        <v>1149.8333333333333</v>
      </c>
      <c r="JJ23" s="50"/>
      <c r="JK23" s="51">
        <v>491</v>
      </c>
      <c r="JL23" s="51">
        <v>476</v>
      </c>
      <c r="JM23" s="51"/>
      <c r="JN23" s="51"/>
      <c r="JO23" s="51">
        <v>594</v>
      </c>
      <c r="JP23" s="52">
        <f t="shared" si="63"/>
        <v>1561</v>
      </c>
      <c r="JQ23" s="53">
        <f t="shared" si="64"/>
        <v>260.16666666666669</v>
      </c>
      <c r="JR23" s="50">
        <v>1869</v>
      </c>
      <c r="JS23" s="51"/>
      <c r="JT23" s="51">
        <v>486</v>
      </c>
      <c r="JU23" s="51">
        <v>582</v>
      </c>
      <c r="JV23" s="51">
        <v>1146</v>
      </c>
      <c r="JW23" s="51">
        <v>1096</v>
      </c>
      <c r="JX23" s="52">
        <f t="shared" si="65"/>
        <v>5179</v>
      </c>
      <c r="JY23" s="53">
        <f t="shared" si="66"/>
        <v>863.16666666666663</v>
      </c>
      <c r="JZ23" s="50">
        <v>89</v>
      </c>
      <c r="KA23" s="51">
        <v>962</v>
      </c>
      <c r="KB23" s="51">
        <v>692</v>
      </c>
      <c r="KC23" s="51">
        <f>1235+100</f>
        <v>1335</v>
      </c>
      <c r="KD23" s="51"/>
      <c r="KE23" s="51">
        <v>2640</v>
      </c>
      <c r="KF23" s="52">
        <f t="shared" si="67"/>
        <v>5718</v>
      </c>
      <c r="KG23" s="53">
        <f t="shared" si="68"/>
        <v>953</v>
      </c>
      <c r="KH23" s="50"/>
      <c r="KI23" s="51">
        <v>726</v>
      </c>
      <c r="KJ23" s="51">
        <v>1394</v>
      </c>
      <c r="KK23" s="51"/>
      <c r="KL23" s="51"/>
      <c r="KM23" s="51">
        <v>705</v>
      </c>
      <c r="KN23" s="52">
        <f t="shared" si="69"/>
        <v>2825</v>
      </c>
      <c r="KO23" s="53">
        <f t="shared" si="70"/>
        <v>470.83333333333331</v>
      </c>
      <c r="KP23" s="50">
        <v>282</v>
      </c>
      <c r="KQ23" s="51">
        <v>1833</v>
      </c>
      <c r="KR23" s="51"/>
      <c r="KS23" s="51"/>
      <c r="KT23" s="51"/>
      <c r="KU23" s="51"/>
      <c r="KV23" s="52">
        <f t="shared" si="71"/>
        <v>2115</v>
      </c>
      <c r="KW23" s="53">
        <f t="shared" si="72"/>
        <v>352.5</v>
      </c>
      <c r="KX23" s="50">
        <v>1053</v>
      </c>
      <c r="KY23" s="51">
        <v>477</v>
      </c>
      <c r="KZ23" s="51">
        <v>1188</v>
      </c>
      <c r="LA23" s="51">
        <v>1726</v>
      </c>
      <c r="LB23" s="51">
        <v>619</v>
      </c>
      <c r="LC23" s="51"/>
      <c r="LD23" s="52">
        <f t="shared" si="73"/>
        <v>5063</v>
      </c>
      <c r="LE23" s="53">
        <f t="shared" si="74"/>
        <v>843.83333333333337</v>
      </c>
      <c r="LF23" s="50">
        <v>1336</v>
      </c>
      <c r="LG23" s="51">
        <v>3242</v>
      </c>
      <c r="LH23" s="51">
        <v>8</v>
      </c>
      <c r="LI23" s="51"/>
      <c r="LJ23" s="51"/>
      <c r="LK23" s="51">
        <v>1141</v>
      </c>
      <c r="LL23" s="52">
        <f t="shared" si="75"/>
        <v>5727</v>
      </c>
      <c r="LM23" s="53">
        <f t="shared" si="76"/>
        <v>954.5</v>
      </c>
      <c r="LN23" s="50">
        <v>545</v>
      </c>
      <c r="LO23" s="51"/>
      <c r="LP23" s="51"/>
      <c r="LQ23" s="51"/>
      <c r="LR23" s="51">
        <v>803</v>
      </c>
      <c r="LS23" s="51">
        <v>2114</v>
      </c>
      <c r="LT23" s="52">
        <f t="shared" si="77"/>
        <v>3462</v>
      </c>
      <c r="LU23" s="53">
        <f t="shared" si="78"/>
        <v>577</v>
      </c>
      <c r="LV23" s="50">
        <v>176</v>
      </c>
      <c r="LW23" s="51"/>
      <c r="LX23" s="51"/>
      <c r="LY23" s="51">
        <v>445</v>
      </c>
      <c r="LZ23" s="51"/>
      <c r="MA23" s="51">
        <v>685</v>
      </c>
      <c r="MB23" s="52">
        <f t="shared" si="79"/>
        <v>1306</v>
      </c>
      <c r="MC23" s="53">
        <f t="shared" si="80"/>
        <v>217.66666666666666</v>
      </c>
      <c r="MD23" s="50">
        <v>704</v>
      </c>
      <c r="ME23" s="51"/>
      <c r="MF23" s="51">
        <v>400</v>
      </c>
      <c r="MG23" s="51">
        <v>1134</v>
      </c>
      <c r="MH23" s="51">
        <v>802</v>
      </c>
      <c r="MI23" s="51">
        <v>595</v>
      </c>
      <c r="MJ23" s="52">
        <f t="shared" si="81"/>
        <v>3635</v>
      </c>
      <c r="MK23" s="53">
        <f t="shared" si="82"/>
        <v>605.83333333333337</v>
      </c>
      <c r="ML23" s="50">
        <v>885</v>
      </c>
      <c r="MM23" s="51">
        <v>220</v>
      </c>
      <c r="MN23" s="51">
        <v>2273</v>
      </c>
      <c r="MO23" s="51">
        <v>179</v>
      </c>
      <c r="MP23" s="51"/>
      <c r="MQ23" s="51">
        <v>300</v>
      </c>
      <c r="MR23" s="52">
        <f t="shared" si="83"/>
        <v>3857</v>
      </c>
      <c r="MS23" s="53">
        <f t="shared" si="84"/>
        <v>642.83333333333337</v>
      </c>
      <c r="MT23" s="50">
        <v>972</v>
      </c>
      <c r="MU23" s="51">
        <v>796</v>
      </c>
      <c r="MV23" s="51">
        <v>942</v>
      </c>
      <c r="MW23" s="51">
        <v>1611</v>
      </c>
      <c r="MX23" s="51"/>
      <c r="MY23" s="51">
        <v>464</v>
      </c>
      <c r="MZ23" s="52">
        <f t="shared" si="85"/>
        <v>4785</v>
      </c>
      <c r="NA23" s="53">
        <f t="shared" si="86"/>
        <v>797.5</v>
      </c>
      <c r="NB23" s="50">
        <v>2142</v>
      </c>
      <c r="NC23" s="51">
        <v>490</v>
      </c>
      <c r="ND23" s="51">
        <v>1502</v>
      </c>
      <c r="NE23" s="51">
        <v>457</v>
      </c>
      <c r="NF23" s="51">
        <v>2065</v>
      </c>
      <c r="NG23" s="51">
        <v>602</v>
      </c>
      <c r="NH23" s="52">
        <f t="shared" si="87"/>
        <v>7258</v>
      </c>
      <c r="NI23" s="53">
        <f t="shared" si="88"/>
        <v>1209.6666666666667</v>
      </c>
      <c r="NJ23" s="50">
        <v>413</v>
      </c>
      <c r="NK23" s="51">
        <v>269</v>
      </c>
      <c r="NL23" s="51">
        <v>3248</v>
      </c>
      <c r="NM23" s="51"/>
      <c r="NN23" s="51">
        <v>624</v>
      </c>
      <c r="NO23" s="51">
        <v>1969</v>
      </c>
      <c r="NP23" s="52">
        <f t="shared" si="89"/>
        <v>6523</v>
      </c>
      <c r="NQ23" s="53">
        <f t="shared" si="90"/>
        <v>1087.1666666666667</v>
      </c>
      <c r="NR23" s="50"/>
      <c r="NS23" s="51">
        <v>127</v>
      </c>
      <c r="NT23" s="51">
        <v>121</v>
      </c>
      <c r="NU23" s="51">
        <v>380</v>
      </c>
      <c r="NV23" s="51"/>
      <c r="NW23" s="51">
        <v>1043</v>
      </c>
      <c r="NX23" s="52">
        <f t="shared" si="91"/>
        <v>1671</v>
      </c>
      <c r="NY23" s="53">
        <f t="shared" si="92"/>
        <v>278.5</v>
      </c>
      <c r="NZ23" s="50"/>
      <c r="OA23" s="51">
        <v>1298</v>
      </c>
      <c r="OB23" s="51">
        <v>420</v>
      </c>
      <c r="OC23" s="51">
        <v>374</v>
      </c>
      <c r="OD23" s="51">
        <v>371</v>
      </c>
      <c r="OE23" s="51">
        <v>1249</v>
      </c>
      <c r="OF23" s="52">
        <f t="shared" si="93"/>
        <v>3712</v>
      </c>
      <c r="OG23" s="53">
        <f t="shared" si="94"/>
        <v>618.66666666666663</v>
      </c>
      <c r="OH23" s="50">
        <v>263</v>
      </c>
      <c r="OI23" s="51">
        <v>434</v>
      </c>
      <c r="OJ23" s="51">
        <v>170</v>
      </c>
      <c r="OK23" s="51">
        <v>763</v>
      </c>
      <c r="OL23" s="51">
        <v>682</v>
      </c>
      <c r="OM23" s="51">
        <v>74</v>
      </c>
      <c r="ON23" s="52">
        <f t="shared" si="95"/>
        <v>2386</v>
      </c>
      <c r="OO23" s="53">
        <f t="shared" si="96"/>
        <v>397.66666666666669</v>
      </c>
      <c r="OP23" s="50">
        <v>610</v>
      </c>
      <c r="OQ23" s="51">
        <v>642</v>
      </c>
      <c r="OR23" s="51">
        <v>3314</v>
      </c>
      <c r="OS23" s="51"/>
      <c r="OT23" s="51">
        <v>511</v>
      </c>
      <c r="OU23" s="51"/>
      <c r="OV23" s="52">
        <f t="shared" si="97"/>
        <v>5077</v>
      </c>
      <c r="OW23" s="53">
        <f t="shared" si="98"/>
        <v>846.16666666666663</v>
      </c>
      <c r="OX23" s="50">
        <v>115</v>
      </c>
      <c r="OY23" s="51">
        <v>246</v>
      </c>
      <c r="OZ23" s="51"/>
      <c r="PA23" s="51">
        <v>1226</v>
      </c>
      <c r="PB23" s="51"/>
      <c r="PC23" s="51">
        <v>427</v>
      </c>
      <c r="PD23" s="69">
        <f t="shared" si="99"/>
        <v>2014</v>
      </c>
      <c r="PE23" s="70">
        <f t="shared" si="100"/>
        <v>335.66666666666669</v>
      </c>
      <c r="PF23" s="50">
        <v>589</v>
      </c>
      <c r="PG23" s="51"/>
      <c r="PH23" s="51">
        <v>3684</v>
      </c>
      <c r="PI23" s="51"/>
      <c r="PJ23" s="51">
        <v>161</v>
      </c>
      <c r="PK23" s="51">
        <v>1454</v>
      </c>
      <c r="PL23" s="69">
        <f t="shared" si="101"/>
        <v>5888</v>
      </c>
      <c r="PM23" s="70">
        <f t="shared" si="102"/>
        <v>981.33333333333337</v>
      </c>
      <c r="PN23" s="50">
        <v>603</v>
      </c>
      <c r="PO23" s="51"/>
      <c r="PP23" s="51">
        <v>981</v>
      </c>
      <c r="PQ23" s="51">
        <v>1744</v>
      </c>
      <c r="PR23" s="51">
        <v>764</v>
      </c>
      <c r="PS23" s="51">
        <v>453</v>
      </c>
      <c r="PT23" s="69">
        <f t="shared" si="103"/>
        <v>4545</v>
      </c>
      <c r="PU23" s="70">
        <f t="shared" si="104"/>
        <v>757.5</v>
      </c>
      <c r="PV23" s="108"/>
      <c r="PW23" s="109">
        <v>938</v>
      </c>
      <c r="PX23" s="109">
        <v>1325</v>
      </c>
      <c r="PY23" s="109">
        <v>137</v>
      </c>
      <c r="PZ23" s="109">
        <v>1515</v>
      </c>
      <c r="QA23" s="109">
        <v>669</v>
      </c>
      <c r="QB23" s="110">
        <f t="shared" si="105"/>
        <v>4584</v>
      </c>
      <c r="QC23" s="113">
        <f t="shared" si="106"/>
        <v>764</v>
      </c>
      <c r="QD23" s="108">
        <v>434</v>
      </c>
      <c r="QE23" s="109">
        <v>2127</v>
      </c>
      <c r="QF23" s="109"/>
      <c r="QG23" s="109">
        <v>2586</v>
      </c>
      <c r="QH23" s="109">
        <f>432+265</f>
        <v>697</v>
      </c>
      <c r="QI23" s="109">
        <v>2344</v>
      </c>
      <c r="QJ23" s="110">
        <f t="shared" si="107"/>
        <v>8188</v>
      </c>
      <c r="QK23" s="111">
        <f t="shared" si="108"/>
        <v>1364.6666666666667</v>
      </c>
      <c r="QL23" s="108">
        <v>1608</v>
      </c>
      <c r="QM23" s="109">
        <v>797</v>
      </c>
      <c r="QN23" s="109">
        <v>102</v>
      </c>
      <c r="QO23" s="109"/>
      <c r="QP23" s="109">
        <v>941</v>
      </c>
      <c r="QQ23" s="109"/>
      <c r="QR23" s="110">
        <f t="shared" si="109"/>
        <v>3448</v>
      </c>
      <c r="QS23" s="111">
        <f t="shared" si="110"/>
        <v>574.66666666666663</v>
      </c>
      <c r="QT23" s="50">
        <v>1633</v>
      </c>
      <c r="QU23" s="51">
        <v>1002</v>
      </c>
      <c r="QV23" s="51">
        <v>1673</v>
      </c>
      <c r="QW23" s="51"/>
      <c r="QX23" s="51"/>
      <c r="QY23" s="51"/>
      <c r="QZ23" s="69">
        <f t="shared" si="111"/>
        <v>4308</v>
      </c>
      <c r="RA23" s="70">
        <f t="shared" si="112"/>
        <v>718</v>
      </c>
      <c r="RB23" s="108">
        <v>2079</v>
      </c>
      <c r="RC23" s="109"/>
      <c r="RD23" s="109">
        <v>450</v>
      </c>
      <c r="RE23" s="109"/>
      <c r="RF23" s="109">
        <v>1099</v>
      </c>
      <c r="RG23" s="109">
        <v>435</v>
      </c>
      <c r="RH23" s="110">
        <f t="shared" si="113"/>
        <v>4063</v>
      </c>
      <c r="RI23" s="111">
        <f t="shared" si="114"/>
        <v>677.16666666666663</v>
      </c>
      <c r="RJ23" s="108"/>
      <c r="RK23" s="109">
        <v>653</v>
      </c>
      <c r="RL23" s="109"/>
      <c r="RM23" s="109">
        <v>1168</v>
      </c>
      <c r="RN23" s="109">
        <v>71</v>
      </c>
      <c r="RO23" s="109">
        <v>1828</v>
      </c>
      <c r="RP23" s="110">
        <f t="shared" si="115"/>
        <v>3720</v>
      </c>
      <c r="RQ23" s="111">
        <f t="shared" si="116"/>
        <v>620</v>
      </c>
      <c r="RR23" s="108">
        <v>1669</v>
      </c>
      <c r="RS23" s="109">
        <v>495</v>
      </c>
      <c r="RT23" s="109"/>
      <c r="RU23" s="109">
        <v>2347</v>
      </c>
      <c r="RV23" s="109">
        <v>758</v>
      </c>
      <c r="RW23" s="109">
        <v>129</v>
      </c>
      <c r="RX23" s="110">
        <f t="shared" si="117"/>
        <v>5398</v>
      </c>
      <c r="RY23" s="111">
        <f t="shared" si="118"/>
        <v>899.66666666666663</v>
      </c>
      <c r="RZ23" s="108"/>
      <c r="SA23" s="109">
        <v>215</v>
      </c>
      <c r="SB23" s="109">
        <v>406</v>
      </c>
      <c r="SC23" s="109">
        <v>3005</v>
      </c>
      <c r="SD23" s="109">
        <v>114</v>
      </c>
      <c r="SE23" s="109"/>
      <c r="SF23" s="110">
        <f t="shared" si="119"/>
        <v>3740</v>
      </c>
      <c r="SG23" s="111">
        <f t="shared" si="120"/>
        <v>623.33333333333337</v>
      </c>
      <c r="SH23" s="108"/>
      <c r="SI23" s="109">
        <v>386</v>
      </c>
      <c r="SJ23" s="109">
        <v>2036</v>
      </c>
      <c r="SK23" s="109">
        <v>1251</v>
      </c>
      <c r="SL23" s="109">
        <v>2743</v>
      </c>
      <c r="SM23" s="109">
        <v>131</v>
      </c>
      <c r="SN23" s="110">
        <f t="shared" si="121"/>
        <v>6547</v>
      </c>
      <c r="SO23" s="111">
        <f t="shared" si="122"/>
        <v>1091.1666666666667</v>
      </c>
      <c r="SP23" s="108">
        <v>174</v>
      </c>
      <c r="SQ23" s="109">
        <v>856</v>
      </c>
      <c r="SR23" s="109">
        <v>2691</v>
      </c>
      <c r="SS23" s="109">
        <v>1003</v>
      </c>
      <c r="ST23" s="109">
        <v>873</v>
      </c>
      <c r="SU23" s="109">
        <v>3109</v>
      </c>
      <c r="SV23" s="110">
        <f t="shared" si="123"/>
        <v>8706</v>
      </c>
      <c r="SW23" s="111">
        <f t="shared" si="124"/>
        <v>1451</v>
      </c>
      <c r="SX23" s="108"/>
      <c r="SY23" s="109"/>
      <c r="SZ23" s="109">
        <v>1836</v>
      </c>
      <c r="TA23" s="109">
        <v>205</v>
      </c>
      <c r="TB23" s="109">
        <v>3653</v>
      </c>
      <c r="TC23" s="109">
        <v>3551</v>
      </c>
      <c r="TD23" s="110">
        <f t="shared" si="125"/>
        <v>9245</v>
      </c>
      <c r="TE23" s="111">
        <f t="shared" si="126"/>
        <v>1540.8333333333333</v>
      </c>
      <c r="TF23" s="108">
        <v>1031</v>
      </c>
      <c r="TG23" s="109">
        <v>599</v>
      </c>
      <c r="TH23" s="109">
        <v>972</v>
      </c>
      <c r="TI23" s="109"/>
      <c r="TJ23" s="109">
        <v>1629</v>
      </c>
      <c r="TK23" s="109">
        <v>3563</v>
      </c>
      <c r="TL23" s="110">
        <f t="shared" si="127"/>
        <v>7794</v>
      </c>
      <c r="TM23" s="111">
        <f t="shared" si="128"/>
        <v>1299</v>
      </c>
      <c r="TN23" s="50">
        <v>107</v>
      </c>
      <c r="TO23" s="51">
        <v>652</v>
      </c>
      <c r="TP23" s="51">
        <v>2307</v>
      </c>
      <c r="TQ23" s="51">
        <v>1795</v>
      </c>
      <c r="TR23" s="51">
        <v>917</v>
      </c>
      <c r="TS23" s="51">
        <v>2328</v>
      </c>
      <c r="TT23" s="69">
        <f t="shared" si="129"/>
        <v>8106</v>
      </c>
      <c r="TU23" s="70">
        <f t="shared" si="130"/>
        <v>1351</v>
      </c>
      <c r="TV23" s="55"/>
      <c r="TW23" s="128">
        <v>3240</v>
      </c>
      <c r="TX23" s="128">
        <v>2554</v>
      </c>
      <c r="TY23" s="128">
        <v>4222</v>
      </c>
      <c r="TZ23" s="128"/>
      <c r="UA23" s="128">
        <v>2140</v>
      </c>
      <c r="UB23" s="52">
        <f t="shared" si="131"/>
        <v>12156</v>
      </c>
      <c r="UC23" s="53">
        <f t="shared" si="132"/>
        <v>2026</v>
      </c>
      <c r="UD23" s="108"/>
      <c r="UE23" s="109"/>
      <c r="UF23" s="109">
        <v>386</v>
      </c>
      <c r="UG23" s="109">
        <v>145</v>
      </c>
      <c r="UH23" s="109">
        <v>74</v>
      </c>
      <c r="UI23" s="109">
        <v>975</v>
      </c>
      <c r="UJ23" s="133">
        <f t="shared" si="133"/>
        <v>1580</v>
      </c>
      <c r="UK23" s="134">
        <f t="shared" si="134"/>
        <v>263.33333333333331</v>
      </c>
      <c r="UL23" s="108">
        <v>279</v>
      </c>
      <c r="UM23" s="109"/>
      <c r="UN23" s="109"/>
      <c r="UO23" s="109">
        <v>131</v>
      </c>
      <c r="UP23" s="109">
        <v>27</v>
      </c>
      <c r="UQ23" s="109">
        <v>447</v>
      </c>
      <c r="UR23" s="133">
        <f t="shared" si="135"/>
        <v>884</v>
      </c>
      <c r="US23" s="134">
        <f t="shared" si="136"/>
        <v>147.33333333333334</v>
      </c>
      <c r="UT23" s="108">
        <v>94</v>
      </c>
      <c r="UU23" s="109"/>
      <c r="UV23" s="109"/>
      <c r="UW23" s="109">
        <v>1093</v>
      </c>
      <c r="UX23" s="109">
        <v>517</v>
      </c>
      <c r="UY23" s="109">
        <v>561</v>
      </c>
      <c r="UZ23" s="109">
        <v>437</v>
      </c>
      <c r="VA23" s="104">
        <f t="shared" si="137"/>
        <v>2702</v>
      </c>
      <c r="VB23" s="111">
        <f t="shared" si="138"/>
        <v>450.33333333333331</v>
      </c>
      <c r="VC23" s="108"/>
      <c r="VD23" s="109">
        <v>1351</v>
      </c>
      <c r="VE23" s="109">
        <v>1023</v>
      </c>
      <c r="VF23" s="109">
        <v>644</v>
      </c>
      <c r="VG23" s="109"/>
      <c r="VH23" s="109">
        <v>2104</v>
      </c>
      <c r="VI23" s="110">
        <f t="shared" si="139"/>
        <v>5572.333333333333</v>
      </c>
      <c r="VJ23" s="111">
        <f t="shared" si="140"/>
        <v>928.72222222222217</v>
      </c>
      <c r="VK23" s="108"/>
      <c r="VL23" s="109">
        <v>2099</v>
      </c>
      <c r="VM23" s="109">
        <v>1374</v>
      </c>
      <c r="VN23" s="109">
        <v>469</v>
      </c>
      <c r="VO23" s="109">
        <v>1689</v>
      </c>
      <c r="VP23" s="109"/>
      <c r="VQ23" s="110">
        <f t="shared" si="141"/>
        <v>5631</v>
      </c>
      <c r="VR23" s="111">
        <f t="shared" si="142"/>
        <v>938.5</v>
      </c>
      <c r="VS23" s="50">
        <v>5614</v>
      </c>
      <c r="VT23" s="51">
        <v>1471</v>
      </c>
      <c r="VU23" s="51">
        <v>913</v>
      </c>
      <c r="VV23" s="51">
        <v>137</v>
      </c>
      <c r="VW23" s="51">
        <v>196</v>
      </c>
      <c r="VX23" s="51">
        <v>517</v>
      </c>
      <c r="VY23" s="69">
        <f t="shared" si="143"/>
        <v>8848</v>
      </c>
      <c r="VZ23" s="70">
        <f t="shared" si="144"/>
        <v>1474.6666666666667</v>
      </c>
      <c r="WA23" s="108">
        <v>436</v>
      </c>
      <c r="WB23" s="109">
        <v>810</v>
      </c>
      <c r="WC23" s="109">
        <v>1950</v>
      </c>
      <c r="WD23" s="109"/>
      <c r="WE23" s="109">
        <f>1248+1871</f>
        <v>3119</v>
      </c>
      <c r="WF23" s="109">
        <v>1900</v>
      </c>
      <c r="WG23" s="110">
        <f t="shared" si="145"/>
        <v>8215</v>
      </c>
      <c r="WH23" s="111">
        <f t="shared" si="146"/>
        <v>1369.1666666666667</v>
      </c>
      <c r="WI23" s="65">
        <v>1280</v>
      </c>
      <c r="WJ23" s="66">
        <v>699</v>
      </c>
      <c r="WK23" s="66">
        <v>1132</v>
      </c>
      <c r="WL23" s="66"/>
      <c r="WM23" s="66">
        <v>1686</v>
      </c>
      <c r="WN23" s="66">
        <v>585</v>
      </c>
      <c r="WO23" s="69">
        <f t="shared" si="147"/>
        <v>5382</v>
      </c>
      <c r="WP23" s="70">
        <f t="shared" si="148"/>
        <v>897</v>
      </c>
      <c r="WQ23" s="50">
        <v>3785</v>
      </c>
      <c r="WR23" s="51"/>
      <c r="WS23" s="51">
        <v>1495</v>
      </c>
      <c r="WT23" s="51"/>
      <c r="WU23" s="51"/>
      <c r="WV23" s="51"/>
      <c r="WW23" s="51"/>
      <c r="WX23" s="67">
        <f t="shared" si="149"/>
        <v>5280</v>
      </c>
      <c r="WY23" s="68">
        <f t="shared" si="150"/>
        <v>880</v>
      </c>
      <c r="WZ23" s="50">
        <v>30</v>
      </c>
      <c r="XA23" s="51">
        <v>30</v>
      </c>
      <c r="XB23" s="51">
        <v>558</v>
      </c>
      <c r="XC23" s="51">
        <v>831</v>
      </c>
      <c r="XD23" s="51"/>
      <c r="XE23" s="51">
        <v>112</v>
      </c>
      <c r="XF23" s="51">
        <v>1014</v>
      </c>
      <c r="XG23" s="69">
        <f t="shared" ref="XG23" si="1264">SUM(WZ23:XF23)</f>
        <v>2575</v>
      </c>
      <c r="XH23" s="70">
        <f t="shared" si="152"/>
        <v>429.16666666666669</v>
      </c>
      <c r="XI23" s="50">
        <v>216</v>
      </c>
      <c r="XJ23" s="51">
        <v>2073</v>
      </c>
      <c r="XK23" s="51">
        <v>95</v>
      </c>
      <c r="XL23" s="51">
        <v>1024</v>
      </c>
      <c r="XM23" s="51">
        <v>1413</v>
      </c>
      <c r="XN23" s="51">
        <v>662</v>
      </c>
      <c r="XO23" s="51">
        <v>487</v>
      </c>
      <c r="XP23" s="69">
        <f t="shared" si="153"/>
        <v>5970</v>
      </c>
      <c r="XQ23" s="70">
        <f t="shared" si="154"/>
        <v>995</v>
      </c>
      <c r="XR23" s="50"/>
      <c r="XS23" s="51">
        <v>2076</v>
      </c>
      <c r="XT23" s="51">
        <v>405</v>
      </c>
      <c r="XU23" s="51"/>
      <c r="XV23" s="51">
        <v>954</v>
      </c>
      <c r="XW23" s="51">
        <v>1690</v>
      </c>
      <c r="XX23" s="51">
        <v>2178</v>
      </c>
      <c r="XY23" s="69">
        <f t="shared" si="155"/>
        <v>7303</v>
      </c>
      <c r="XZ23" s="70">
        <f t="shared" si="156"/>
        <v>1217.1666666666667</v>
      </c>
      <c r="YA23" s="50">
        <v>299</v>
      </c>
      <c r="YB23" s="51"/>
      <c r="YC23" s="51">
        <v>2835</v>
      </c>
      <c r="YD23" s="51">
        <v>1392</v>
      </c>
      <c r="YE23" s="51">
        <v>316</v>
      </c>
      <c r="YF23" s="51">
        <v>676</v>
      </c>
      <c r="YG23" s="51">
        <v>2022</v>
      </c>
      <c r="YH23" s="69">
        <f t="shared" si="157"/>
        <v>7540</v>
      </c>
      <c r="YI23" s="70">
        <f t="shared" si="158"/>
        <v>1256.6666666666667</v>
      </c>
      <c r="YJ23" s="50">
        <v>918</v>
      </c>
      <c r="YK23" s="51">
        <v>431</v>
      </c>
      <c r="YL23" s="51">
        <v>761</v>
      </c>
      <c r="YM23" s="51">
        <v>1948</v>
      </c>
      <c r="YN23" s="51">
        <v>91</v>
      </c>
      <c r="YO23" s="51">
        <v>363</v>
      </c>
      <c r="YP23" s="51">
        <v>1415</v>
      </c>
      <c r="YQ23" s="69">
        <f t="shared" si="159"/>
        <v>5927</v>
      </c>
      <c r="YR23" s="70">
        <f t="shared" si="160"/>
        <v>987.83333333333337</v>
      </c>
      <c r="YS23" s="50"/>
      <c r="YT23" s="51">
        <v>304</v>
      </c>
      <c r="YU23" s="51">
        <v>395</v>
      </c>
      <c r="YV23" s="51"/>
      <c r="YW23" s="51"/>
      <c r="YX23" s="51">
        <v>536</v>
      </c>
      <c r="YY23" s="51">
        <v>599</v>
      </c>
      <c r="YZ23" s="69">
        <f t="shared" si="161"/>
        <v>1834</v>
      </c>
      <c r="ZA23" s="70">
        <f t="shared" si="162"/>
        <v>305.66666666666669</v>
      </c>
      <c r="ZB23" s="50">
        <v>866</v>
      </c>
      <c r="ZC23" s="51">
        <v>1801</v>
      </c>
      <c r="ZD23" s="51"/>
      <c r="ZE23" s="51">
        <v>1445</v>
      </c>
      <c r="ZF23" s="51">
        <v>429</v>
      </c>
      <c r="ZG23" s="51">
        <v>1305</v>
      </c>
      <c r="ZH23" s="69">
        <f t="shared" si="163"/>
        <v>5846</v>
      </c>
      <c r="ZI23" s="70">
        <f t="shared" si="164"/>
        <v>974.33333333333337</v>
      </c>
      <c r="ZJ23" s="50">
        <v>1471</v>
      </c>
      <c r="ZK23" s="51">
        <v>1117</v>
      </c>
      <c r="ZL23" s="51">
        <v>1659</v>
      </c>
      <c r="ZM23" s="51">
        <v>1953</v>
      </c>
      <c r="ZN23" s="51"/>
      <c r="ZO23" s="51">
        <v>1834</v>
      </c>
      <c r="ZP23" s="69">
        <f t="shared" si="165"/>
        <v>8034</v>
      </c>
      <c r="ZQ23" s="70">
        <f t="shared" si="166"/>
        <v>1339</v>
      </c>
      <c r="ZR23" s="65">
        <v>1191</v>
      </c>
      <c r="ZS23" s="66"/>
      <c r="ZT23" s="66">
        <v>38</v>
      </c>
      <c r="ZU23" s="22"/>
      <c r="ZV23" s="22">
        <v>2459</v>
      </c>
      <c r="ZW23" s="66"/>
      <c r="ZX23" s="69">
        <f t="shared" si="167"/>
        <v>3688</v>
      </c>
      <c r="ZY23" s="70">
        <f t="shared" si="168"/>
        <v>614.66666666666663</v>
      </c>
      <c r="ZZ23" s="50">
        <v>3219</v>
      </c>
      <c r="AAA23" s="51">
        <v>311</v>
      </c>
      <c r="AAB23" s="51">
        <v>2126</v>
      </c>
      <c r="AAC23" s="51">
        <v>690</v>
      </c>
      <c r="AAD23" s="51">
        <v>307</v>
      </c>
      <c r="AAE23" s="51">
        <v>2366</v>
      </c>
      <c r="AAF23" s="51"/>
      <c r="AAG23" s="67">
        <f t="shared" si="169"/>
        <v>9019</v>
      </c>
      <c r="AAH23" s="68">
        <f t="shared" si="170"/>
        <v>1503.1666666666667</v>
      </c>
      <c r="AAI23" s="50"/>
      <c r="AAJ23" s="51">
        <v>619</v>
      </c>
      <c r="AAK23" s="51">
        <v>492</v>
      </c>
      <c r="AAL23" s="51">
        <v>4626</v>
      </c>
      <c r="AAM23" s="51">
        <v>2486</v>
      </c>
      <c r="AAN23" s="51">
        <v>659</v>
      </c>
      <c r="AAO23" s="51">
        <v>382</v>
      </c>
      <c r="AAP23" s="69">
        <f t="shared" si="171"/>
        <v>9264</v>
      </c>
      <c r="AAQ23" s="70">
        <f t="shared" si="172"/>
        <v>1544</v>
      </c>
      <c r="AAR23" s="50">
        <v>1056</v>
      </c>
      <c r="AAS23" s="51"/>
      <c r="AAT23" s="51">
        <v>1190</v>
      </c>
      <c r="AAU23" s="51">
        <v>875</v>
      </c>
      <c r="AAV23" s="51">
        <v>2040</v>
      </c>
      <c r="AAW23" s="51">
        <v>269</v>
      </c>
      <c r="AAX23" s="69">
        <f t="shared" si="173"/>
        <v>5430</v>
      </c>
      <c r="AAY23" s="70">
        <f t="shared" si="174"/>
        <v>905</v>
      </c>
      <c r="AAZ23" s="50">
        <v>144</v>
      </c>
      <c r="ABA23" s="51">
        <v>1102</v>
      </c>
      <c r="ABB23" s="51">
        <v>122</v>
      </c>
      <c r="ABC23" s="51">
        <v>1341</v>
      </c>
      <c r="ABD23" s="51">
        <v>2489</v>
      </c>
      <c r="ABE23" s="51">
        <v>3948</v>
      </c>
      <c r="ABF23" s="69">
        <f t="shared" si="175"/>
        <v>9146</v>
      </c>
      <c r="ABG23" s="70">
        <f t="shared" si="176"/>
        <v>1524.3333333333333</v>
      </c>
      <c r="ABH23" s="50">
        <v>546</v>
      </c>
      <c r="ABI23" s="51">
        <v>394</v>
      </c>
      <c r="ABJ23" s="51">
        <v>173</v>
      </c>
      <c r="ABK23" s="51">
        <v>1593</v>
      </c>
      <c r="ABL23" s="51">
        <v>1142</v>
      </c>
      <c r="ABM23" s="51">
        <v>2048</v>
      </c>
      <c r="ABN23" s="69">
        <f t="shared" si="177"/>
        <v>5896</v>
      </c>
      <c r="ABO23" s="70">
        <f t="shared" si="178"/>
        <v>982.66666666666663</v>
      </c>
      <c r="ABP23" s="50">
        <v>1005</v>
      </c>
      <c r="ABQ23" s="51">
        <v>1074</v>
      </c>
      <c r="ABR23" s="51">
        <v>2750</v>
      </c>
      <c r="ABS23" s="51">
        <v>1152</v>
      </c>
      <c r="ABT23" s="51">
        <v>93</v>
      </c>
      <c r="ABU23" s="51">
        <v>177</v>
      </c>
      <c r="ABV23" s="69">
        <f t="shared" si="179"/>
        <v>6251</v>
      </c>
      <c r="ABW23" s="70">
        <f t="shared" si="180"/>
        <v>1041.8333333333333</v>
      </c>
      <c r="ABX23" s="50">
        <v>381</v>
      </c>
      <c r="ABY23" s="51">
        <v>131</v>
      </c>
      <c r="ABZ23" s="51">
        <v>1056</v>
      </c>
      <c r="ACA23" s="51">
        <v>819</v>
      </c>
      <c r="ACB23" s="51">
        <v>514</v>
      </c>
      <c r="ACC23" s="51">
        <v>1480</v>
      </c>
      <c r="ACD23" s="69">
        <f t="shared" si="181"/>
        <v>4381</v>
      </c>
      <c r="ACE23" s="70">
        <f t="shared" si="182"/>
        <v>730.16666666666663</v>
      </c>
      <c r="ACF23" s="50">
        <v>1362</v>
      </c>
      <c r="ACG23" s="51"/>
      <c r="ACH23" s="51">
        <v>763</v>
      </c>
      <c r="ACI23" s="51">
        <v>1437</v>
      </c>
      <c r="ACJ23" s="51">
        <v>1815</v>
      </c>
      <c r="ACK23" s="51">
        <v>3720</v>
      </c>
      <c r="ACL23" s="69">
        <f t="shared" si="183"/>
        <v>9097</v>
      </c>
      <c r="ACM23" s="70">
        <f t="shared" si="184"/>
        <v>1516.1666666666667</v>
      </c>
      <c r="ACN23" s="50">
        <v>1142</v>
      </c>
      <c r="ACO23" s="51">
        <v>983</v>
      </c>
      <c r="ACP23" s="51">
        <v>1524</v>
      </c>
      <c r="ACQ23" s="51">
        <v>733</v>
      </c>
      <c r="ACR23" s="51"/>
      <c r="ACS23" s="51">
        <v>1182</v>
      </c>
      <c r="ACT23" s="69">
        <f t="shared" si="185"/>
        <v>5564</v>
      </c>
      <c r="ACU23" s="70">
        <f t="shared" si="186"/>
        <v>927.33333333333337</v>
      </c>
      <c r="ACV23" s="50">
        <v>1294</v>
      </c>
      <c r="ACW23" s="51">
        <v>147</v>
      </c>
      <c r="ACX23" s="51">
        <v>1617</v>
      </c>
      <c r="ACY23" s="51">
        <v>1535</v>
      </c>
      <c r="ACZ23" s="51">
        <v>844</v>
      </c>
      <c r="ADA23" s="51"/>
      <c r="ADB23" s="69">
        <f t="shared" si="187"/>
        <v>5437</v>
      </c>
      <c r="ADC23" s="70">
        <f t="shared" si="188"/>
        <v>906.16666666666663</v>
      </c>
      <c r="ADD23" s="50">
        <v>1662</v>
      </c>
      <c r="ADE23" s="51">
        <v>216</v>
      </c>
      <c r="ADF23" s="51">
        <v>2303</v>
      </c>
      <c r="ADG23" s="51">
        <v>402</v>
      </c>
      <c r="ADH23" s="51">
        <v>868</v>
      </c>
      <c r="ADI23" s="51">
        <v>203</v>
      </c>
      <c r="ADJ23" s="69">
        <f t="shared" si="189"/>
        <v>5654</v>
      </c>
      <c r="ADK23" s="70">
        <f t="shared" si="190"/>
        <v>942.33333333333337</v>
      </c>
      <c r="ADL23" s="50">
        <v>193</v>
      </c>
      <c r="ADM23" s="51">
        <v>784</v>
      </c>
      <c r="ADN23" s="51">
        <v>274</v>
      </c>
      <c r="ADO23" s="51"/>
      <c r="ADP23" s="51">
        <v>1524</v>
      </c>
      <c r="ADQ23" s="51"/>
      <c r="ADR23" s="69">
        <f t="shared" si="191"/>
        <v>2775</v>
      </c>
      <c r="ADS23" s="70">
        <f t="shared" si="192"/>
        <v>462.5</v>
      </c>
      <c r="ADT23" s="50"/>
      <c r="ADU23" s="51">
        <v>400</v>
      </c>
      <c r="ADV23" s="51">
        <v>1723</v>
      </c>
      <c r="ADW23" s="51"/>
      <c r="ADX23" s="51">
        <v>207</v>
      </c>
      <c r="ADY23" s="51">
        <v>1233</v>
      </c>
      <c r="ADZ23" s="69">
        <f t="shared" si="193"/>
        <v>3563</v>
      </c>
      <c r="AEA23" s="70">
        <f t="shared" si="194"/>
        <v>593.83333333333337</v>
      </c>
      <c r="AEB23" s="50">
        <v>136</v>
      </c>
      <c r="AEC23" s="51"/>
      <c r="AED23" s="51">
        <v>1558</v>
      </c>
      <c r="AEE23" s="51">
        <v>1510</v>
      </c>
      <c r="AEF23" s="51">
        <v>1287</v>
      </c>
      <c r="AEG23" s="51">
        <v>1320</v>
      </c>
      <c r="AEH23" s="69">
        <f t="shared" si="195"/>
        <v>5811</v>
      </c>
      <c r="AEI23" s="70">
        <f t="shared" si="196"/>
        <v>968.5</v>
      </c>
      <c r="AEJ23" s="50">
        <v>248</v>
      </c>
      <c r="AEK23" s="51"/>
      <c r="AEL23" s="51">
        <v>1889</v>
      </c>
      <c r="AEM23" s="51">
        <v>1662</v>
      </c>
      <c r="AEN23" s="51">
        <v>1442</v>
      </c>
      <c r="AEO23" s="51">
        <v>3649</v>
      </c>
      <c r="AEP23" s="69">
        <f t="shared" si="197"/>
        <v>8890</v>
      </c>
      <c r="AEQ23" s="70">
        <f t="shared" si="198"/>
        <v>1481.6666666666667</v>
      </c>
      <c r="AER23" s="50">
        <v>1178</v>
      </c>
      <c r="AES23" s="51">
        <v>2340</v>
      </c>
      <c r="AET23" s="51">
        <v>533</v>
      </c>
      <c r="AEU23" s="51">
        <v>197</v>
      </c>
      <c r="AEV23" s="51">
        <v>758</v>
      </c>
      <c r="AEW23" s="51">
        <v>731</v>
      </c>
      <c r="AEX23" s="69">
        <f t="shared" si="199"/>
        <v>5737</v>
      </c>
      <c r="AEY23" s="70">
        <f t="shared" si="200"/>
        <v>956.16666666666663</v>
      </c>
      <c r="AEZ23" s="50">
        <v>1286</v>
      </c>
      <c r="AFA23" s="51">
        <v>342</v>
      </c>
      <c r="AFB23" s="51"/>
      <c r="AFC23" s="51"/>
      <c r="AFD23" s="51">
        <v>613</v>
      </c>
      <c r="AFE23" s="51"/>
      <c r="AFF23" s="69">
        <f t="shared" si="201"/>
        <v>2241</v>
      </c>
      <c r="AFG23" s="70">
        <f t="shared" si="202"/>
        <v>373.5</v>
      </c>
      <c r="AFH23" s="50"/>
      <c r="AFI23" s="51"/>
      <c r="AFJ23" s="51">
        <v>1996</v>
      </c>
      <c r="AFK23" s="51">
        <v>1970</v>
      </c>
      <c r="AFL23" s="51">
        <v>2290</v>
      </c>
      <c r="AFM23" s="51">
        <v>1965</v>
      </c>
      <c r="AFN23" s="69">
        <f t="shared" si="203"/>
        <v>8221</v>
      </c>
      <c r="AFO23" s="70">
        <f t="shared" si="204"/>
        <v>1370.1666666666667</v>
      </c>
      <c r="AFP23" s="50">
        <v>413</v>
      </c>
      <c r="AFQ23" s="51"/>
      <c r="AFR23" s="51">
        <v>153</v>
      </c>
      <c r="AFS23" s="51">
        <v>229</v>
      </c>
      <c r="AFT23" s="51">
        <v>553</v>
      </c>
      <c r="AFU23" s="51">
        <v>2178</v>
      </c>
      <c r="AFV23" s="69">
        <f t="shared" si="205"/>
        <v>3526</v>
      </c>
      <c r="AFW23" s="70">
        <f t="shared" si="206"/>
        <v>587.66666666666663</v>
      </c>
      <c r="AFX23" s="50">
        <v>790</v>
      </c>
      <c r="AFY23" s="51">
        <v>978</v>
      </c>
      <c r="AFZ23" s="51">
        <v>177</v>
      </c>
      <c r="AGA23" s="51"/>
      <c r="AGB23" s="51">
        <v>856</v>
      </c>
      <c r="AGC23" s="51"/>
      <c r="AGD23" s="69">
        <f t="shared" si="207"/>
        <v>2801</v>
      </c>
      <c r="AGE23" s="70">
        <f t="shared" si="208"/>
        <v>466.83333333333331</v>
      </c>
      <c r="AGF23" s="50">
        <v>1412</v>
      </c>
      <c r="AGG23" s="51"/>
      <c r="AGH23" s="51">
        <v>780</v>
      </c>
      <c r="AGI23" s="51"/>
      <c r="AGJ23" s="51">
        <v>637</v>
      </c>
      <c r="AGK23" s="51">
        <v>3889</v>
      </c>
      <c r="AGL23" s="69">
        <f t="shared" si="209"/>
        <v>6718</v>
      </c>
      <c r="AGM23" s="70">
        <f t="shared" si="210"/>
        <v>1119.6666666666667</v>
      </c>
      <c r="AGN23" s="50"/>
      <c r="AGO23" s="51">
        <v>1416</v>
      </c>
      <c r="AGP23" s="51"/>
      <c r="AGQ23" s="51">
        <v>190</v>
      </c>
      <c r="AGR23" s="51">
        <v>959</v>
      </c>
      <c r="AGS23" s="51">
        <v>2825</v>
      </c>
      <c r="AGT23" s="69">
        <f t="shared" si="211"/>
        <v>5390</v>
      </c>
      <c r="AGU23" s="70">
        <f t="shared" si="212"/>
        <v>898.33333333333337</v>
      </c>
      <c r="AGV23" s="50">
        <v>2825</v>
      </c>
      <c r="AGW23" s="51"/>
      <c r="AGX23" s="51">
        <v>98</v>
      </c>
      <c r="AGY23" s="51">
        <v>2113</v>
      </c>
      <c r="AGZ23" s="51"/>
      <c r="AHA23" s="51">
        <v>733</v>
      </c>
      <c r="AHB23" s="51"/>
      <c r="AHC23" s="69">
        <f t="shared" si="213"/>
        <v>2944</v>
      </c>
      <c r="AHD23" s="70">
        <f t="shared" si="214"/>
        <v>490.66666666666669</v>
      </c>
      <c r="AHE23" s="50">
        <v>547</v>
      </c>
      <c r="AHF23" s="51">
        <v>1900</v>
      </c>
      <c r="AHG23" s="51"/>
      <c r="AHH23" s="51">
        <v>820</v>
      </c>
      <c r="AHI23" s="51"/>
      <c r="AHJ23" s="51">
        <v>1044</v>
      </c>
      <c r="AHK23" s="69">
        <f t="shared" si="215"/>
        <v>4311</v>
      </c>
      <c r="AHL23" s="70">
        <f t="shared" si="216"/>
        <v>718.5</v>
      </c>
      <c r="AHM23" s="50">
        <v>178</v>
      </c>
      <c r="AHN23" s="51"/>
      <c r="AHO23" s="51">
        <v>2702</v>
      </c>
      <c r="AHP23" s="51"/>
      <c r="AHQ23" s="51">
        <v>2397</v>
      </c>
      <c r="AHR23" s="51"/>
      <c r="AHS23" s="69">
        <f t="shared" si="217"/>
        <v>5277</v>
      </c>
      <c r="AHT23" s="70">
        <f t="shared" si="218"/>
        <v>879.5</v>
      </c>
      <c r="AHU23" s="50">
        <v>906</v>
      </c>
      <c r="AHV23" s="51">
        <v>298</v>
      </c>
      <c r="AHW23" s="51">
        <v>3165</v>
      </c>
      <c r="AHX23" s="51">
        <v>147</v>
      </c>
      <c r="AHY23" s="51">
        <v>442</v>
      </c>
      <c r="AHZ23" s="51"/>
      <c r="AIA23" s="69">
        <f t="shared" si="219"/>
        <v>4958</v>
      </c>
      <c r="AIB23" s="70">
        <f t="shared" si="220"/>
        <v>826.33333333333337</v>
      </c>
      <c r="AIC23" s="50">
        <v>673</v>
      </c>
      <c r="AID23" s="51">
        <v>2854</v>
      </c>
      <c r="AIE23" s="51"/>
      <c r="AIF23" s="51"/>
      <c r="AIG23" s="51">
        <v>3150</v>
      </c>
      <c r="AIH23" s="51">
        <v>836</v>
      </c>
      <c r="AII23" s="69">
        <f t="shared" si="221"/>
        <v>7513</v>
      </c>
      <c r="AIJ23" s="70">
        <f t="shared" si="222"/>
        <v>341.5</v>
      </c>
      <c r="AIK23" s="50">
        <v>3405</v>
      </c>
      <c r="AIL23" s="51">
        <v>486</v>
      </c>
      <c r="AIM23" s="51">
        <v>496</v>
      </c>
      <c r="AIN23" s="51">
        <v>320</v>
      </c>
      <c r="AIO23" s="51">
        <v>1489</v>
      </c>
      <c r="AIP23" s="51"/>
      <c r="AIQ23" s="69">
        <f t="shared" si="223"/>
        <v>6196</v>
      </c>
      <c r="AIR23" s="70">
        <f t="shared" si="224"/>
        <v>281.63636363636363</v>
      </c>
      <c r="AIS23" s="50">
        <v>1576</v>
      </c>
      <c r="AIT23" s="51">
        <v>15</v>
      </c>
      <c r="AIU23" s="51">
        <v>1604</v>
      </c>
      <c r="AIV23" s="51">
        <v>1746</v>
      </c>
      <c r="AIW23" s="51">
        <v>599</v>
      </c>
      <c r="AIX23" s="51">
        <v>48</v>
      </c>
      <c r="AIY23" s="69">
        <f t="shared" si="225"/>
        <v>5588</v>
      </c>
      <c r="AIZ23" s="70">
        <f t="shared" si="226"/>
        <v>254</v>
      </c>
      <c r="AJA23" s="50"/>
      <c r="AJB23" s="51">
        <v>1260</v>
      </c>
      <c r="AJC23" s="51">
        <v>2043</v>
      </c>
      <c r="AJD23" s="51">
        <v>1513</v>
      </c>
      <c r="AJE23" s="51"/>
      <c r="AJF23" s="51">
        <v>2422</v>
      </c>
      <c r="AJG23" s="69">
        <f t="shared" si="227"/>
        <v>7238</v>
      </c>
      <c r="AJH23" s="70">
        <f t="shared" si="228"/>
        <v>329</v>
      </c>
      <c r="AJI23" s="55"/>
      <c r="AJJ23" s="128">
        <v>1404</v>
      </c>
      <c r="AJK23" s="128">
        <v>1402</v>
      </c>
      <c r="AJL23" s="128">
        <v>2954</v>
      </c>
      <c r="AJM23" s="128">
        <v>384</v>
      </c>
      <c r="AJN23" s="128">
        <v>433</v>
      </c>
      <c r="AJO23" s="52">
        <f t="shared" si="229"/>
        <v>6577</v>
      </c>
      <c r="AJP23" s="53">
        <f t="shared" si="230"/>
        <v>298.95454545454544</v>
      </c>
      <c r="AJQ23" s="50">
        <v>5115</v>
      </c>
      <c r="AJR23" s="51">
        <v>1127</v>
      </c>
      <c r="AJS23" s="51"/>
      <c r="AJT23" s="51">
        <v>877</v>
      </c>
      <c r="AJU23" s="51"/>
      <c r="AJV23" s="51">
        <v>1330</v>
      </c>
      <c r="AJW23" s="52">
        <f t="shared" si="231"/>
        <v>8449</v>
      </c>
      <c r="AJX23" s="53">
        <f t="shared" si="232"/>
        <v>384.04545454545456</v>
      </c>
      <c r="AJY23" s="50"/>
      <c r="AJZ23" s="51">
        <v>679</v>
      </c>
      <c r="AKA23" s="51">
        <v>121</v>
      </c>
      <c r="AKB23" s="51">
        <v>1296</v>
      </c>
      <c r="AKC23" s="51">
        <v>1550</v>
      </c>
      <c r="AKD23" s="51"/>
      <c r="AKE23" s="52">
        <f t="shared" si="233"/>
        <v>3646</v>
      </c>
      <c r="AKF23" s="53">
        <f t="shared" si="234"/>
        <v>165.72727272727272</v>
      </c>
      <c r="AKG23" s="50"/>
      <c r="AKH23" s="51">
        <v>216</v>
      </c>
      <c r="AKI23" s="51">
        <v>34</v>
      </c>
      <c r="AKJ23" s="51">
        <v>492</v>
      </c>
      <c r="AKK23" s="51">
        <v>3351</v>
      </c>
      <c r="AKL23" s="51">
        <v>1375</v>
      </c>
      <c r="AKM23" s="69">
        <f t="shared" si="235"/>
        <v>5468</v>
      </c>
      <c r="AKN23" s="70">
        <f t="shared" si="236"/>
        <v>248.54545454545453</v>
      </c>
      <c r="AKO23" s="50">
        <v>1079</v>
      </c>
      <c r="AKP23" s="51"/>
      <c r="AKQ23" s="51">
        <v>1078</v>
      </c>
      <c r="AKR23" s="51">
        <v>3580</v>
      </c>
      <c r="AKS23" s="51">
        <v>1300</v>
      </c>
      <c r="AKT23" s="51"/>
      <c r="AKU23" s="67">
        <f t="shared" si="237"/>
        <v>7037</v>
      </c>
      <c r="AKV23" s="68">
        <f t="shared" si="238"/>
        <v>1172.8333333333333</v>
      </c>
      <c r="AKW23" s="50"/>
      <c r="AKX23" s="51">
        <v>489</v>
      </c>
      <c r="AKY23" s="51"/>
      <c r="AKZ23" s="51">
        <v>2908</v>
      </c>
      <c r="ALA23" s="51">
        <v>2961</v>
      </c>
      <c r="ALB23" s="51">
        <v>442</v>
      </c>
      <c r="ALC23" s="69">
        <f t="shared" si="239"/>
        <v>6800</v>
      </c>
      <c r="ALD23" s="70">
        <f t="shared" si="240"/>
        <v>1133.3333333333333</v>
      </c>
      <c r="ALE23" s="50">
        <v>523</v>
      </c>
      <c r="ALF23" s="51"/>
      <c r="ALG23" s="51">
        <v>2697</v>
      </c>
      <c r="ALH23" s="51">
        <v>765</v>
      </c>
      <c r="ALI23" s="51"/>
      <c r="ALJ23" s="51">
        <v>530</v>
      </c>
      <c r="ALK23" s="69">
        <f t="shared" si="241"/>
        <v>4515</v>
      </c>
      <c r="ALL23" s="70">
        <f t="shared" si="242"/>
        <v>752.5</v>
      </c>
      <c r="ALM23" s="55">
        <v>1044</v>
      </c>
      <c r="ALN23" s="128">
        <v>3165</v>
      </c>
      <c r="ALO23" s="128">
        <v>104</v>
      </c>
      <c r="ALP23" s="128"/>
      <c r="ALQ23" s="128"/>
      <c r="ALR23" s="128">
        <v>1617</v>
      </c>
      <c r="ALS23" s="52">
        <f t="shared" si="243"/>
        <v>5930</v>
      </c>
      <c r="ALT23" s="53">
        <f t="shared" si="244"/>
        <v>988.33333333333337</v>
      </c>
      <c r="ALU23" s="55">
        <v>2269</v>
      </c>
      <c r="ALV23" s="128">
        <v>365</v>
      </c>
      <c r="ALW23" s="128"/>
      <c r="ALX23" s="128">
        <v>826</v>
      </c>
      <c r="ALY23" s="128">
        <v>86</v>
      </c>
      <c r="ALZ23" s="128"/>
      <c r="AMA23" s="52">
        <f t="shared" si="245"/>
        <v>3546</v>
      </c>
      <c r="AMB23" s="53">
        <f t="shared" si="246"/>
        <v>591</v>
      </c>
      <c r="AMC23" s="50">
        <v>1309</v>
      </c>
      <c r="AMD23" s="51">
        <v>430</v>
      </c>
      <c r="AME23" s="51">
        <v>711</v>
      </c>
      <c r="AMF23" s="51">
        <v>496</v>
      </c>
      <c r="AMG23" s="51">
        <v>346</v>
      </c>
      <c r="AMH23" s="51">
        <v>1548</v>
      </c>
      <c r="AMI23" s="52">
        <f t="shared" si="247"/>
        <v>4840</v>
      </c>
      <c r="AMJ23" s="53">
        <f t="shared" si="248"/>
        <v>806.66666666666663</v>
      </c>
      <c r="AMK23" s="50"/>
      <c r="AML23" s="51">
        <v>1017</v>
      </c>
      <c r="AMM23" s="51">
        <v>2915</v>
      </c>
      <c r="AMN23" s="51"/>
      <c r="AMO23" s="51">
        <v>1743</v>
      </c>
      <c r="AMP23" s="51">
        <v>416</v>
      </c>
      <c r="AMQ23" s="200">
        <f t="shared" si="249"/>
        <v>6091</v>
      </c>
      <c r="AMR23" s="53">
        <f t="shared" si="250"/>
        <v>1015.1666666666666</v>
      </c>
      <c r="AMS23" s="50">
        <v>5312</v>
      </c>
      <c r="AMT23" s="51">
        <v>246</v>
      </c>
      <c r="AMU23" s="51">
        <v>555</v>
      </c>
      <c r="AMV23" s="51"/>
      <c r="AMW23" s="51"/>
      <c r="AMX23" s="51"/>
      <c r="AMY23" s="200">
        <f t="shared" si="251"/>
        <v>6113</v>
      </c>
      <c r="AMZ23" s="53">
        <f t="shared" si="252"/>
        <v>1018.8333333333334</v>
      </c>
      <c r="ANA23" s="50">
        <v>1875</v>
      </c>
      <c r="ANB23" s="51">
        <v>1923</v>
      </c>
      <c r="ANC23" s="51">
        <v>4</v>
      </c>
      <c r="AND23" s="51">
        <v>462</v>
      </c>
      <c r="ANE23" s="51">
        <v>184</v>
      </c>
      <c r="ANF23" s="51">
        <v>864</v>
      </c>
      <c r="ANG23" s="200">
        <f t="shared" si="253"/>
        <v>5312</v>
      </c>
      <c r="ANH23" s="53">
        <f t="shared" si="254"/>
        <v>885.33333333333337</v>
      </c>
      <c r="ANI23" s="50">
        <v>350</v>
      </c>
      <c r="ANJ23" s="51"/>
      <c r="ANK23" s="51">
        <v>1851</v>
      </c>
      <c r="ANL23" s="51">
        <v>485</v>
      </c>
      <c r="ANM23" s="51">
        <v>763</v>
      </c>
      <c r="ANN23" s="51">
        <v>527</v>
      </c>
      <c r="ANO23" s="200">
        <f t="shared" si="255"/>
        <v>3976</v>
      </c>
      <c r="ANP23" s="53">
        <f t="shared" si="256"/>
        <v>662.66666666666663</v>
      </c>
      <c r="ANQ23" s="50">
        <v>355</v>
      </c>
      <c r="ANR23" s="51">
        <v>1164</v>
      </c>
      <c r="ANS23" s="51">
        <v>1108</v>
      </c>
      <c r="ANT23" s="51">
        <v>3233</v>
      </c>
      <c r="ANU23" s="51">
        <v>485</v>
      </c>
      <c r="ANV23" s="51">
        <v>536</v>
      </c>
      <c r="ANW23" s="200">
        <f t="shared" si="257"/>
        <v>6881</v>
      </c>
      <c r="ANX23" s="53">
        <f t="shared" si="258"/>
        <v>1146.8333333333333</v>
      </c>
      <c r="ANY23" s="50">
        <v>2456</v>
      </c>
      <c r="ANZ23" s="51">
        <v>6</v>
      </c>
      <c r="AOA23" s="51"/>
      <c r="AOB23" s="51">
        <v>741</v>
      </c>
      <c r="AOC23" s="51">
        <v>741</v>
      </c>
      <c r="AOD23" s="51">
        <v>1357</v>
      </c>
      <c r="AOE23" s="200">
        <f t="shared" si="259"/>
        <v>5301</v>
      </c>
      <c r="AOF23" s="53">
        <f t="shared" si="260"/>
        <v>883.5</v>
      </c>
      <c r="AOG23" s="50">
        <v>2698</v>
      </c>
      <c r="AOH23" s="51">
        <v>389</v>
      </c>
      <c r="AOI23" s="51">
        <v>1687</v>
      </c>
      <c r="AOJ23" s="51"/>
      <c r="AOK23" s="51">
        <v>1615</v>
      </c>
      <c r="AOL23" s="51">
        <v>3</v>
      </c>
      <c r="AOM23" s="200">
        <f t="shared" si="261"/>
        <v>6392</v>
      </c>
      <c r="AON23" s="53">
        <f t="shared" si="262"/>
        <v>1065.3333333333333</v>
      </c>
      <c r="AOO23" s="50">
        <v>221</v>
      </c>
      <c r="AOP23" s="51"/>
      <c r="AOQ23" s="51">
        <v>812</v>
      </c>
      <c r="AOR23" s="51">
        <v>2488</v>
      </c>
      <c r="AOS23" s="51">
        <v>408</v>
      </c>
      <c r="AOT23" s="51">
        <v>49</v>
      </c>
      <c r="AOU23" s="200">
        <f t="shared" si="263"/>
        <v>3978</v>
      </c>
      <c r="AOV23" s="53">
        <f t="shared" si="264"/>
        <v>663</v>
      </c>
      <c r="AOW23" s="50"/>
      <c r="AOX23" s="51"/>
      <c r="AOY23" s="51"/>
      <c r="AOZ23" s="51"/>
      <c r="APA23" s="51">
        <v>76</v>
      </c>
      <c r="APB23" s="51"/>
      <c r="APC23" s="200">
        <f t="shared" si="265"/>
        <v>76</v>
      </c>
      <c r="APD23" s="53">
        <f t="shared" si="266"/>
        <v>12.666666666666666</v>
      </c>
      <c r="APE23" s="50">
        <v>441</v>
      </c>
      <c r="APF23" s="51"/>
      <c r="APG23" s="51">
        <v>546</v>
      </c>
      <c r="APH23" s="51">
        <v>2686</v>
      </c>
      <c r="API23" s="51">
        <v>1043</v>
      </c>
      <c r="APJ23" s="51">
        <v>697</v>
      </c>
      <c r="APK23" s="200">
        <f t="shared" si="267"/>
        <v>5413</v>
      </c>
      <c r="APL23" s="53">
        <f t="shared" si="268"/>
        <v>902.16666666666663</v>
      </c>
      <c r="APM23" s="65">
        <v>1338</v>
      </c>
      <c r="APN23" s="66">
        <v>418</v>
      </c>
      <c r="APO23" s="66">
        <v>1544</v>
      </c>
      <c r="APP23" s="66">
        <v>241</v>
      </c>
      <c r="APQ23" s="66">
        <v>2560</v>
      </c>
      <c r="APR23" s="66">
        <v>271</v>
      </c>
      <c r="APS23" s="69">
        <f t="shared" si="269"/>
        <v>6372</v>
      </c>
      <c r="APT23" s="70">
        <f t="shared" si="270"/>
        <v>1062</v>
      </c>
      <c r="APU23" s="84">
        <v>108</v>
      </c>
      <c r="APV23" s="85">
        <v>2265</v>
      </c>
      <c r="APW23" s="85"/>
      <c r="APX23" s="85"/>
      <c r="APY23" s="85"/>
      <c r="APZ23" s="85">
        <v>94</v>
      </c>
      <c r="AQA23" s="69">
        <f t="shared" si="271"/>
        <v>2467</v>
      </c>
      <c r="AQB23" s="70">
        <f t="shared" si="272"/>
        <v>411.16666666666669</v>
      </c>
      <c r="AQC23" s="50"/>
      <c r="AQD23" s="51">
        <v>1549</v>
      </c>
      <c r="AQE23" s="51">
        <v>2198</v>
      </c>
      <c r="AQF23" s="51"/>
      <c r="AQG23" s="51"/>
      <c r="AQH23" s="51">
        <v>273</v>
      </c>
      <c r="AQI23" s="69">
        <f t="shared" si="273"/>
        <v>4020</v>
      </c>
      <c r="AQJ23" s="70">
        <f t="shared" si="274"/>
        <v>670</v>
      </c>
      <c r="AQK23" s="50"/>
      <c r="AQL23" s="51"/>
      <c r="AQM23" s="51">
        <v>8</v>
      </c>
      <c r="AQN23" s="51">
        <v>721</v>
      </c>
      <c r="AQO23" s="51"/>
      <c r="AQP23" s="51">
        <v>1140</v>
      </c>
      <c r="AQQ23" s="69">
        <f t="shared" si="275"/>
        <v>1869</v>
      </c>
      <c r="AQR23" s="70">
        <f t="shared" si="276"/>
        <v>311.5</v>
      </c>
      <c r="AQS23" s="50">
        <v>1151</v>
      </c>
      <c r="AQT23" s="51">
        <v>909</v>
      </c>
      <c r="AQU23" s="51"/>
      <c r="AQV23" s="51">
        <v>1569</v>
      </c>
      <c r="AQW23" s="51">
        <v>45</v>
      </c>
      <c r="AQX23" s="51">
        <v>4098</v>
      </c>
      <c r="AQY23" s="69">
        <f t="shared" si="277"/>
        <v>7772</v>
      </c>
      <c r="AQZ23" s="70">
        <f t="shared" si="278"/>
        <v>1295.3333333333333</v>
      </c>
      <c r="ARA23" s="50"/>
      <c r="ARB23" s="51"/>
      <c r="ARC23" s="51"/>
      <c r="ARD23" s="51">
        <v>2094</v>
      </c>
      <c r="ARE23" s="51">
        <v>3</v>
      </c>
      <c r="ARF23" s="51">
        <v>283</v>
      </c>
      <c r="ARG23" s="69">
        <f t="shared" si="279"/>
        <v>2380</v>
      </c>
      <c r="ARH23" s="70">
        <f t="shared" si="280"/>
        <v>396.66666666666669</v>
      </c>
      <c r="ARI23" s="50"/>
      <c r="ARJ23" s="51">
        <v>1039</v>
      </c>
      <c r="ARK23" s="51"/>
      <c r="ARL23" s="51"/>
      <c r="ARM23" s="51">
        <v>756</v>
      </c>
      <c r="ARN23" s="51">
        <v>293</v>
      </c>
      <c r="ARO23" s="69">
        <f t="shared" si="281"/>
        <v>2088</v>
      </c>
      <c r="ARP23" s="70">
        <f t="shared" si="282"/>
        <v>348</v>
      </c>
      <c r="ARQ23" s="50"/>
      <c r="ARR23" s="51">
        <v>632</v>
      </c>
      <c r="ARS23" s="51">
        <v>425</v>
      </c>
      <c r="ART23" s="51">
        <v>47</v>
      </c>
      <c r="ARU23" s="51">
        <v>1723</v>
      </c>
      <c r="ARV23" s="51">
        <v>1312</v>
      </c>
      <c r="ARW23" s="69">
        <f t="shared" si="283"/>
        <v>4139</v>
      </c>
      <c r="ARX23" s="70">
        <f t="shared" si="284"/>
        <v>689.83333333333337</v>
      </c>
      <c r="ARY23" s="50">
        <v>432</v>
      </c>
      <c r="ARZ23" s="51">
        <v>528</v>
      </c>
      <c r="ASA23" s="51">
        <v>2243</v>
      </c>
      <c r="ASB23" s="51"/>
      <c r="ASC23" s="51">
        <v>1460</v>
      </c>
      <c r="ASD23" s="51">
        <v>2194</v>
      </c>
      <c r="ASE23" s="69">
        <f t="shared" si="285"/>
        <v>6857</v>
      </c>
      <c r="ASF23" s="70">
        <f t="shared" si="286"/>
        <v>1142.8333333333333</v>
      </c>
      <c r="ASG23" s="50"/>
      <c r="ASH23" s="51"/>
      <c r="ASI23" s="51">
        <v>2090</v>
      </c>
      <c r="ASJ23" s="51">
        <v>4</v>
      </c>
      <c r="ASK23" s="51">
        <v>2426</v>
      </c>
      <c r="ASL23" s="51">
        <v>4</v>
      </c>
      <c r="ASM23" s="69">
        <f t="shared" si="287"/>
        <v>4524</v>
      </c>
      <c r="ASN23" s="70">
        <f t="shared" si="288"/>
        <v>754</v>
      </c>
      <c r="ASO23" s="50">
        <v>432</v>
      </c>
      <c r="ASP23" s="51">
        <v>642</v>
      </c>
      <c r="ASQ23" s="51"/>
      <c r="ASR23" s="51">
        <v>911</v>
      </c>
      <c r="ASS23" s="51">
        <v>1155</v>
      </c>
      <c r="AST23" s="51"/>
      <c r="ASU23" s="69">
        <f t="shared" si="289"/>
        <v>3140</v>
      </c>
      <c r="ASV23" s="70">
        <f t="shared" si="290"/>
        <v>523.33333333333337</v>
      </c>
      <c r="ASW23" s="65"/>
      <c r="ASX23" s="66">
        <v>566</v>
      </c>
      <c r="ASY23" s="66">
        <v>2432</v>
      </c>
      <c r="ASZ23" s="66"/>
      <c r="ATA23" s="66">
        <v>4145</v>
      </c>
      <c r="ATB23" s="66">
        <v>1384</v>
      </c>
      <c r="ATC23" s="69">
        <f t="shared" si="291"/>
        <v>8527</v>
      </c>
      <c r="ATD23" s="70">
        <f t="shared" si="292"/>
        <v>1421.1666666666667</v>
      </c>
      <c r="ATE23" s="50"/>
      <c r="ATF23" s="51">
        <v>927</v>
      </c>
      <c r="ATG23" s="51">
        <v>391</v>
      </c>
      <c r="ATH23" s="51">
        <v>1807</v>
      </c>
      <c r="ATI23" s="51">
        <v>1101</v>
      </c>
      <c r="ATJ23" s="51">
        <v>572</v>
      </c>
      <c r="ATK23" s="69">
        <f t="shared" si="293"/>
        <v>4798</v>
      </c>
      <c r="ATL23" s="70">
        <f t="shared" si="294"/>
        <v>799.66666666666663</v>
      </c>
      <c r="ATM23" s="50">
        <v>990</v>
      </c>
      <c r="ATN23" s="51">
        <v>720</v>
      </c>
      <c r="ATO23" s="51"/>
      <c r="ATP23" s="51">
        <v>1916</v>
      </c>
      <c r="ATQ23" s="51">
        <v>2518</v>
      </c>
      <c r="ATR23" s="51">
        <v>1051</v>
      </c>
      <c r="ATS23" s="69">
        <f t="shared" si="295"/>
        <v>7195</v>
      </c>
      <c r="ATT23" s="70">
        <f t="shared" si="296"/>
        <v>1199.1666666666667</v>
      </c>
      <c r="ATU23" s="50">
        <v>14</v>
      </c>
      <c r="ATV23" s="51">
        <v>568</v>
      </c>
      <c r="ATW23" s="51">
        <v>41</v>
      </c>
      <c r="ATX23" s="51">
        <v>198</v>
      </c>
      <c r="ATY23" s="51">
        <v>398</v>
      </c>
      <c r="ATZ23" s="51"/>
      <c r="AUA23" s="69">
        <f t="shared" si="297"/>
        <v>1219</v>
      </c>
      <c r="AUB23" s="70">
        <f t="shared" si="298"/>
        <v>203.16666666666666</v>
      </c>
      <c r="AUC23" s="50">
        <v>2325</v>
      </c>
      <c r="AUD23" s="51"/>
      <c r="AUE23" s="51">
        <v>1497</v>
      </c>
      <c r="AUF23" s="51">
        <v>1386</v>
      </c>
      <c r="AUG23" s="51">
        <v>509</v>
      </c>
      <c r="AUH23" s="51">
        <v>62</v>
      </c>
      <c r="AUI23" s="69">
        <f t="shared" si="299"/>
        <v>5779</v>
      </c>
      <c r="AUJ23" s="70">
        <f t="shared" si="300"/>
        <v>963.16666666666663</v>
      </c>
      <c r="AUK23" s="50">
        <v>1282</v>
      </c>
      <c r="AUL23" s="51"/>
      <c r="AUM23" s="51">
        <v>699</v>
      </c>
      <c r="AUN23" s="51">
        <v>756</v>
      </c>
      <c r="AUO23" s="51">
        <v>673</v>
      </c>
      <c r="AUP23" s="51">
        <v>811</v>
      </c>
      <c r="AUQ23" s="69">
        <f t="shared" si="301"/>
        <v>4221</v>
      </c>
      <c r="AUR23" s="70">
        <f t="shared" si="302"/>
        <v>703.5</v>
      </c>
      <c r="AUS23" s="50">
        <v>811</v>
      </c>
      <c r="AUT23" s="51">
        <v>2397</v>
      </c>
      <c r="AUU23" s="51">
        <v>1013</v>
      </c>
      <c r="AUV23" s="51"/>
      <c r="AUW23" s="51">
        <v>2319</v>
      </c>
      <c r="AUX23" s="51"/>
      <c r="AUY23" s="69">
        <f t="shared" si="303"/>
        <v>6540</v>
      </c>
      <c r="AUZ23" s="70">
        <f t="shared" si="304"/>
        <v>1090</v>
      </c>
      <c r="AVA23" s="55"/>
      <c r="AVB23" s="128">
        <v>1672</v>
      </c>
      <c r="AVC23" s="128"/>
      <c r="AVD23" s="128">
        <v>415</v>
      </c>
      <c r="AVE23" s="128">
        <v>1349</v>
      </c>
      <c r="AVF23" s="128">
        <v>1202</v>
      </c>
      <c r="AVG23" s="52">
        <f t="shared" si="305"/>
        <v>4638</v>
      </c>
      <c r="AVH23" s="53">
        <f t="shared" si="306"/>
        <v>773</v>
      </c>
      <c r="AVI23" s="50"/>
      <c r="AVJ23" s="51"/>
      <c r="AVK23" s="51">
        <v>1116</v>
      </c>
      <c r="AVL23" s="51">
        <v>3049</v>
      </c>
      <c r="AVM23" s="51"/>
      <c r="AVN23" s="51"/>
      <c r="AVO23" s="52">
        <f t="shared" si="307"/>
        <v>4165</v>
      </c>
      <c r="AVP23" s="53">
        <f t="shared" si="308"/>
        <v>694.16666666666663</v>
      </c>
      <c r="AVQ23" s="50">
        <v>130</v>
      </c>
      <c r="AVR23" s="51">
        <v>2033</v>
      </c>
      <c r="AVS23" s="51">
        <v>754</v>
      </c>
      <c r="AVT23" s="51"/>
      <c r="AVU23" s="51">
        <v>760</v>
      </c>
      <c r="AVV23" s="51">
        <v>669</v>
      </c>
      <c r="AVW23" s="52">
        <f t="shared" si="309"/>
        <v>4346</v>
      </c>
      <c r="AVX23" s="53">
        <f t="shared" si="310"/>
        <v>724.33333333333337</v>
      </c>
      <c r="AVY23" s="50">
        <v>2095</v>
      </c>
      <c r="AVZ23" s="51">
        <v>2667</v>
      </c>
      <c r="AWA23" s="51">
        <v>72</v>
      </c>
      <c r="AWB23" s="51">
        <v>424</v>
      </c>
      <c r="AWC23" s="51">
        <v>2664</v>
      </c>
      <c r="AWD23" s="51">
        <v>431</v>
      </c>
      <c r="AWE23" s="52">
        <f t="shared" si="311"/>
        <v>8353</v>
      </c>
      <c r="AWF23" s="53">
        <f t="shared" si="312"/>
        <v>1392.1666666666667</v>
      </c>
      <c r="AWG23" s="50">
        <v>3243</v>
      </c>
      <c r="AWH23" s="51">
        <v>828</v>
      </c>
      <c r="AWI23" s="51">
        <v>1057</v>
      </c>
      <c r="AWJ23" s="51">
        <v>223</v>
      </c>
      <c r="AWK23" s="51">
        <v>409</v>
      </c>
      <c r="AWL23" s="51"/>
      <c r="AWM23" s="52">
        <f t="shared" si="313"/>
        <v>5760</v>
      </c>
      <c r="AWN23" s="53">
        <f t="shared" si="314"/>
        <v>960</v>
      </c>
      <c r="AWO23" s="50">
        <v>728</v>
      </c>
      <c r="AWP23" s="51">
        <v>2970</v>
      </c>
      <c r="AWQ23" s="51">
        <v>499</v>
      </c>
      <c r="AWR23" s="51">
        <v>143</v>
      </c>
      <c r="AWS23" s="51">
        <v>319</v>
      </c>
      <c r="AWT23" s="51">
        <v>272</v>
      </c>
      <c r="AWU23" s="52">
        <f t="shared" si="315"/>
        <v>4931</v>
      </c>
      <c r="AWV23" s="53">
        <f t="shared" si="316"/>
        <v>821.83333333333337</v>
      </c>
      <c r="AWW23" s="50">
        <v>608</v>
      </c>
      <c r="AWX23" s="51">
        <v>1560</v>
      </c>
      <c r="AWY23" s="51">
        <v>2705</v>
      </c>
      <c r="AWZ23" s="51"/>
      <c r="AXA23" s="51">
        <v>1406</v>
      </c>
      <c r="AXB23" s="51">
        <v>932</v>
      </c>
      <c r="AXC23" s="52">
        <f t="shared" si="317"/>
        <v>7211</v>
      </c>
      <c r="AXD23" s="102">
        <f t="shared" si="318"/>
        <v>1201.8333333333333</v>
      </c>
      <c r="AXE23" s="196">
        <v>1778</v>
      </c>
      <c r="AXF23" s="197">
        <v>454</v>
      </c>
      <c r="AXG23" s="197">
        <v>609</v>
      </c>
      <c r="AXH23" s="197">
        <v>2822</v>
      </c>
      <c r="AXI23" s="197"/>
      <c r="AXJ23" s="197"/>
      <c r="AXK23" s="215">
        <f t="shared" ref="AXK23" si="1265">SUM(AXE23:AXJ23)</f>
        <v>5663</v>
      </c>
      <c r="AXL23" s="216">
        <f t="shared" si="320"/>
        <v>943.83333333333337</v>
      </c>
      <c r="AXM23" s="196"/>
      <c r="AXN23" s="197"/>
      <c r="AXO23" s="197"/>
      <c r="AXP23" s="197">
        <v>723</v>
      </c>
      <c r="AXQ23" s="197">
        <v>702</v>
      </c>
      <c r="AXR23" s="197">
        <v>1890</v>
      </c>
      <c r="AXS23" s="215">
        <f t="shared" si="321"/>
        <v>3315</v>
      </c>
      <c r="AXT23" s="220">
        <f t="shared" si="322"/>
        <v>552.5</v>
      </c>
      <c r="AXU23" s="196">
        <v>1017</v>
      </c>
      <c r="AXV23" s="197">
        <v>1197</v>
      </c>
      <c r="AXW23" s="197"/>
      <c r="AXX23" s="197">
        <v>1937</v>
      </c>
      <c r="AXY23" s="197"/>
      <c r="AXZ23" s="197">
        <v>913</v>
      </c>
      <c r="AYA23" s="215">
        <f t="shared" si="323"/>
        <v>5064</v>
      </c>
      <c r="AYB23" s="220">
        <f t="shared" si="324"/>
        <v>844</v>
      </c>
      <c r="AYC23" s="196">
        <v>4121</v>
      </c>
      <c r="AYD23" s="197">
        <v>525</v>
      </c>
      <c r="AYE23" s="197">
        <v>507</v>
      </c>
      <c r="AYF23" s="197">
        <v>1868</v>
      </c>
      <c r="AYG23" s="197">
        <v>2213</v>
      </c>
      <c r="AYH23" s="197">
        <v>1510</v>
      </c>
      <c r="AYI23" s="215">
        <f t="shared" si="325"/>
        <v>10744</v>
      </c>
      <c r="AYJ23" s="220">
        <f t="shared" si="326"/>
        <v>1790.6666666666667</v>
      </c>
      <c r="AYK23" s="196">
        <v>726</v>
      </c>
      <c r="AYL23" s="197">
        <v>208</v>
      </c>
      <c r="AYM23" s="197"/>
      <c r="AYN23" s="197">
        <v>58</v>
      </c>
      <c r="AYO23" s="197">
        <v>5</v>
      </c>
      <c r="AYP23" s="197"/>
      <c r="AYQ23" s="215">
        <f t="shared" si="327"/>
        <v>997</v>
      </c>
      <c r="AYR23" s="216">
        <f t="shared" si="328"/>
        <v>166.16666666666666</v>
      </c>
      <c r="AYS23" s="196">
        <v>2670</v>
      </c>
      <c r="AYT23" s="197"/>
      <c r="AYU23" s="197">
        <v>1120</v>
      </c>
      <c r="AYV23" s="197">
        <v>1127</v>
      </c>
      <c r="AYW23" s="197">
        <v>271</v>
      </c>
      <c r="AYX23" s="197">
        <v>1225</v>
      </c>
      <c r="AYY23" s="215">
        <f t="shared" si="329"/>
        <v>6413</v>
      </c>
      <c r="AYZ23" s="220">
        <f t="shared" si="330"/>
        <v>1068.8333333333333</v>
      </c>
      <c r="AZA23" s="196"/>
      <c r="AZB23" s="197">
        <v>1448</v>
      </c>
      <c r="AZC23" s="197">
        <v>3235</v>
      </c>
      <c r="AZD23" s="197">
        <v>1134</v>
      </c>
      <c r="AZE23" s="197">
        <v>1271</v>
      </c>
      <c r="AZF23" s="197">
        <v>614</v>
      </c>
      <c r="AZG23" s="215">
        <f t="shared" si="331"/>
        <v>7702</v>
      </c>
      <c r="AZH23" s="220">
        <f t="shared" si="332"/>
        <v>1283.6666666666667</v>
      </c>
      <c r="AZI23" s="50">
        <v>1352</v>
      </c>
      <c r="AZJ23" s="51">
        <v>460</v>
      </c>
      <c r="AZK23" s="51"/>
      <c r="AZL23" s="51">
        <v>1563</v>
      </c>
      <c r="AZM23" s="51"/>
      <c r="AZN23" s="51">
        <v>95</v>
      </c>
      <c r="AZO23" s="52">
        <f t="shared" si="333"/>
        <v>3470</v>
      </c>
      <c r="AZP23" s="53">
        <f t="shared" si="334"/>
        <v>578.33333333333337</v>
      </c>
      <c r="AZQ23" s="50">
        <v>1603</v>
      </c>
      <c r="AZR23" s="51">
        <v>397</v>
      </c>
      <c r="AZS23" s="51"/>
      <c r="AZT23" s="51"/>
      <c r="AZU23" s="51"/>
      <c r="AZV23" s="51">
        <v>802</v>
      </c>
      <c r="AZW23" s="52">
        <f t="shared" si="335"/>
        <v>2802</v>
      </c>
      <c r="AZX23" s="53">
        <f t="shared" si="336"/>
        <v>467</v>
      </c>
      <c r="AZY23" s="50">
        <v>1514</v>
      </c>
      <c r="AZZ23" s="51">
        <v>1889</v>
      </c>
      <c r="BAA23" s="51">
        <v>1821</v>
      </c>
      <c r="BAB23" s="51">
        <v>1959</v>
      </c>
      <c r="BAC23" s="51">
        <v>407</v>
      </c>
      <c r="BAD23" s="51">
        <v>278</v>
      </c>
      <c r="BAE23" s="52">
        <f t="shared" si="337"/>
        <v>7868</v>
      </c>
      <c r="BAF23" s="53">
        <f t="shared" si="338"/>
        <v>1311.3333333333333</v>
      </c>
      <c r="BAG23" s="50">
        <v>1852</v>
      </c>
      <c r="BAH23" s="51">
        <v>2207</v>
      </c>
      <c r="BAI23" s="51"/>
      <c r="BAJ23" s="51">
        <v>1345</v>
      </c>
      <c r="BAK23" s="51">
        <v>329</v>
      </c>
      <c r="BAL23" s="51">
        <v>3759</v>
      </c>
      <c r="BAM23" s="52">
        <f t="shared" ref="BAM23" si="1266">SUM(BAG23:BAL23)</f>
        <v>9492</v>
      </c>
      <c r="BAN23" s="53">
        <f t="shared" si="340"/>
        <v>1582</v>
      </c>
      <c r="BAO23" s="84">
        <v>2552</v>
      </c>
      <c r="BAP23" s="85">
        <v>3485</v>
      </c>
      <c r="BAQ23" s="85">
        <v>2197</v>
      </c>
      <c r="BAR23" s="85"/>
      <c r="BAS23" s="85"/>
      <c r="BAT23" s="85">
        <v>4708</v>
      </c>
      <c r="BAU23" s="52">
        <f t="shared" si="574"/>
        <v>12942</v>
      </c>
      <c r="BAV23" s="53">
        <f t="shared" si="575"/>
        <v>2157</v>
      </c>
      <c r="BAW23" s="50">
        <v>95</v>
      </c>
      <c r="BAX23" s="51">
        <v>2221</v>
      </c>
      <c r="BAY23" s="51"/>
      <c r="BAZ23" s="51">
        <v>396</v>
      </c>
      <c r="BBA23" s="51"/>
      <c r="BBB23" s="51">
        <v>1591</v>
      </c>
      <c r="BBC23" s="52">
        <f t="shared" si="576"/>
        <v>4303</v>
      </c>
      <c r="BBD23" s="53">
        <f t="shared" si="577"/>
        <v>717.16666666666663</v>
      </c>
      <c r="BBE23" s="50">
        <v>604</v>
      </c>
      <c r="BBF23" s="51">
        <v>1295</v>
      </c>
      <c r="BBG23" s="51"/>
      <c r="BBH23" s="51">
        <v>1305</v>
      </c>
      <c r="BBI23" s="51"/>
      <c r="BBJ23" s="51">
        <v>419</v>
      </c>
      <c r="BBK23" s="52">
        <f t="shared" si="578"/>
        <v>3623</v>
      </c>
      <c r="BBL23" s="53">
        <f t="shared" si="579"/>
        <v>603.83333333333337</v>
      </c>
      <c r="BBM23" s="50">
        <v>1600</v>
      </c>
      <c r="BBN23" s="51">
        <v>1311</v>
      </c>
      <c r="BBO23" s="51">
        <v>1543</v>
      </c>
      <c r="BBP23" s="51">
        <v>276</v>
      </c>
      <c r="BBQ23" s="51">
        <v>276</v>
      </c>
      <c r="BBR23" s="51"/>
      <c r="BBS23" s="52">
        <f t="shared" si="580"/>
        <v>5006</v>
      </c>
      <c r="BBT23" s="53">
        <f t="shared" si="581"/>
        <v>834.33333333333337</v>
      </c>
      <c r="BBU23" s="50">
        <v>627</v>
      </c>
      <c r="BBV23" s="51">
        <v>149</v>
      </c>
      <c r="BBW23" s="51"/>
      <c r="BBX23" s="51">
        <v>167</v>
      </c>
      <c r="BBY23" s="51"/>
      <c r="BBZ23" s="51"/>
      <c r="BCA23" s="52">
        <f t="shared" si="582"/>
        <v>943</v>
      </c>
      <c r="BCB23" s="53">
        <f t="shared" si="583"/>
        <v>157.16666666666666</v>
      </c>
      <c r="BCC23" s="51">
        <v>583</v>
      </c>
      <c r="BCD23" s="51">
        <v>669</v>
      </c>
      <c r="BCE23" s="51">
        <v>1403</v>
      </c>
      <c r="BCF23" s="51">
        <v>674</v>
      </c>
      <c r="BCG23" s="51">
        <v>1232</v>
      </c>
      <c r="BCH23" s="1">
        <v>1188</v>
      </c>
      <c r="BCI23" s="52">
        <f t="shared" si="351"/>
        <v>4561</v>
      </c>
      <c r="BCJ23" s="53">
        <f t="shared" si="584"/>
        <v>760.16666666666663</v>
      </c>
      <c r="BCK23" s="50">
        <v>1441</v>
      </c>
      <c r="BCL23" s="51">
        <v>1570</v>
      </c>
      <c r="BCM23" s="51"/>
      <c r="BCN23" s="51"/>
      <c r="BCO23" s="51">
        <v>3377</v>
      </c>
      <c r="BCP23" s="51">
        <v>2816</v>
      </c>
      <c r="BCQ23" s="52">
        <f t="shared" si="585"/>
        <v>6388</v>
      </c>
      <c r="BCR23" s="53">
        <f t="shared" si="586"/>
        <v>1064.6666666666667</v>
      </c>
      <c r="BCS23" s="50"/>
      <c r="BCT23" s="51">
        <v>167</v>
      </c>
      <c r="BCU23" s="51">
        <v>679</v>
      </c>
      <c r="BCV23" s="51">
        <v>942</v>
      </c>
      <c r="BCW23" s="51">
        <v>1649</v>
      </c>
      <c r="BCX23" s="51">
        <v>2115</v>
      </c>
      <c r="BCY23" s="52">
        <f t="shared" si="587"/>
        <v>3437</v>
      </c>
      <c r="BCZ23" s="53">
        <f t="shared" si="588"/>
        <v>572.83333333333337</v>
      </c>
      <c r="BDA23" s="50"/>
      <c r="BDB23" s="51"/>
      <c r="BDC23" s="51"/>
      <c r="BDD23" s="51">
        <v>1513</v>
      </c>
      <c r="BDE23" s="51">
        <v>1296</v>
      </c>
      <c r="BDF23" s="51">
        <v>2228</v>
      </c>
      <c r="BDG23" s="52">
        <f t="shared" si="589"/>
        <v>2809</v>
      </c>
      <c r="BDH23" s="53">
        <f t="shared" si="590"/>
        <v>468.16666666666669</v>
      </c>
      <c r="BDI23" s="50">
        <v>1015</v>
      </c>
      <c r="BDJ23" s="51">
        <v>366</v>
      </c>
      <c r="BDK23" s="51"/>
      <c r="BDL23" s="51">
        <v>1083</v>
      </c>
      <c r="BDM23" s="51">
        <v>826</v>
      </c>
      <c r="BDN23" s="51">
        <v>1440</v>
      </c>
      <c r="BDO23" s="52">
        <f t="shared" si="591"/>
        <v>3290</v>
      </c>
      <c r="BDP23" s="53">
        <f t="shared" si="592"/>
        <v>548.33333333333337</v>
      </c>
      <c r="BDQ23" s="50">
        <v>1522</v>
      </c>
      <c r="BDR23" s="51">
        <v>270</v>
      </c>
      <c r="BDS23" s="51">
        <v>686</v>
      </c>
      <c r="BDT23" s="51">
        <v>1192</v>
      </c>
      <c r="BDU23" s="51"/>
      <c r="BDV23" s="51">
        <v>1331</v>
      </c>
      <c r="BDW23" s="52">
        <f t="shared" si="593"/>
        <v>3670</v>
      </c>
      <c r="BDX23" s="53">
        <f t="shared" si="594"/>
        <v>611.66666666666663</v>
      </c>
      <c r="BDY23" s="50">
        <v>348</v>
      </c>
      <c r="BDZ23" s="51"/>
      <c r="BEA23" s="51">
        <v>2030</v>
      </c>
      <c r="BEB23" s="51">
        <v>2393</v>
      </c>
      <c r="BEC23" s="51">
        <v>661</v>
      </c>
      <c r="BED23" s="51">
        <v>2153</v>
      </c>
      <c r="BEE23" s="52">
        <f t="shared" si="595"/>
        <v>5432</v>
      </c>
      <c r="BEF23" s="53">
        <f t="shared" si="596"/>
        <v>905.33333333333337</v>
      </c>
      <c r="BEG23" s="50">
        <v>1069</v>
      </c>
      <c r="BEH23" s="51">
        <v>2071</v>
      </c>
      <c r="BEI23" s="51">
        <v>1419</v>
      </c>
      <c r="BEJ23" s="51">
        <v>2007</v>
      </c>
      <c r="BEK23" s="51">
        <v>556</v>
      </c>
      <c r="BEL23" s="51">
        <v>665</v>
      </c>
      <c r="BEM23" s="52">
        <f t="shared" si="597"/>
        <v>7122</v>
      </c>
      <c r="BEN23" s="53">
        <f t="shared" si="598"/>
        <v>1187</v>
      </c>
      <c r="BEO23" s="50">
        <v>216</v>
      </c>
      <c r="BEP23" s="51"/>
      <c r="BEQ23" s="51">
        <v>363</v>
      </c>
      <c r="BER23" s="51">
        <v>174</v>
      </c>
      <c r="BES23" s="51"/>
      <c r="BET23" s="51">
        <v>363</v>
      </c>
      <c r="BEU23" s="52">
        <f t="shared" si="599"/>
        <v>753</v>
      </c>
      <c r="BEV23" s="53">
        <f t="shared" si="600"/>
        <v>125.5</v>
      </c>
      <c r="BEW23" s="50">
        <v>362</v>
      </c>
      <c r="BEX23" s="51"/>
      <c r="BEY23" s="51">
        <v>1174</v>
      </c>
      <c r="BEZ23" s="51"/>
      <c r="BFA23" s="51">
        <v>626</v>
      </c>
      <c r="BFB23" s="51">
        <v>2314</v>
      </c>
      <c r="BFC23" s="52">
        <f t="shared" si="601"/>
        <v>2162</v>
      </c>
      <c r="BFD23" s="53">
        <f t="shared" si="602"/>
        <v>360.33333333333331</v>
      </c>
      <c r="BFE23" s="65">
        <v>3493</v>
      </c>
      <c r="BFF23" s="66">
        <v>976</v>
      </c>
      <c r="BFG23" s="66"/>
      <c r="BFH23" s="66"/>
      <c r="BFI23" s="66">
        <v>3321</v>
      </c>
      <c r="BFJ23" s="66"/>
      <c r="BFK23" s="69">
        <f t="shared" si="603"/>
        <v>7790</v>
      </c>
      <c r="BFL23" s="70">
        <f t="shared" si="604"/>
        <v>1298.3333333333333</v>
      </c>
      <c r="BFM23" s="50">
        <v>659</v>
      </c>
      <c r="BFN23" s="51"/>
      <c r="BFO23" s="51">
        <v>1706</v>
      </c>
      <c r="BFP23" s="51">
        <v>1620</v>
      </c>
      <c r="BFQ23" s="51">
        <v>681</v>
      </c>
      <c r="BFR23" s="51"/>
      <c r="BFS23" s="69">
        <f t="shared" si="605"/>
        <v>4666</v>
      </c>
      <c r="BFT23" s="70">
        <f t="shared" si="606"/>
        <v>777.66666666666663</v>
      </c>
      <c r="BFU23" s="50">
        <v>2923</v>
      </c>
      <c r="BFV23" s="51">
        <v>1316</v>
      </c>
      <c r="BFW23" s="51">
        <v>1361</v>
      </c>
      <c r="BFX23" s="51">
        <v>728</v>
      </c>
      <c r="BFY23" s="51">
        <v>140</v>
      </c>
      <c r="BFZ23" s="51">
        <v>653</v>
      </c>
      <c r="BGA23" s="69">
        <f t="shared" si="607"/>
        <v>6468</v>
      </c>
      <c r="BGB23" s="70">
        <f t="shared" si="608"/>
        <v>1078</v>
      </c>
      <c r="BGC23" s="50"/>
      <c r="BGD23" s="51">
        <v>939</v>
      </c>
      <c r="BGE23" s="51">
        <v>1180</v>
      </c>
      <c r="BGF23" s="51">
        <v>2516</v>
      </c>
      <c r="BGG23" s="51">
        <v>104</v>
      </c>
      <c r="BGH23" s="51">
        <v>439</v>
      </c>
      <c r="BGI23" s="69">
        <f t="shared" si="609"/>
        <v>4739</v>
      </c>
      <c r="BGJ23" s="70">
        <f t="shared" si="610"/>
        <v>789.83333333333337</v>
      </c>
      <c r="BGK23" s="50"/>
      <c r="BGL23" s="51">
        <v>115</v>
      </c>
      <c r="BGM23" s="51">
        <v>477</v>
      </c>
      <c r="BGN23" s="51">
        <v>2477</v>
      </c>
      <c r="BGO23" s="51">
        <v>1319</v>
      </c>
      <c r="BGP23" s="51">
        <v>2337</v>
      </c>
      <c r="BGQ23" s="69">
        <f t="shared" si="611"/>
        <v>4388</v>
      </c>
      <c r="BGR23" s="70">
        <f t="shared" si="612"/>
        <v>731.33333333333337</v>
      </c>
      <c r="BGS23" s="50">
        <v>1687</v>
      </c>
      <c r="BGT23" s="51"/>
      <c r="BGU23" s="51">
        <v>97</v>
      </c>
      <c r="BGV23" s="51"/>
      <c r="BGW23" s="51"/>
      <c r="BGX23" s="51">
        <v>324</v>
      </c>
      <c r="BGY23" s="69">
        <f t="shared" si="613"/>
        <v>1784</v>
      </c>
      <c r="BGZ23" s="70">
        <f t="shared" si="614"/>
        <v>297.33333333333331</v>
      </c>
      <c r="BHA23" s="65"/>
      <c r="BHB23" s="66">
        <v>291</v>
      </c>
      <c r="BHC23" s="66"/>
      <c r="BHD23" s="66">
        <v>139</v>
      </c>
      <c r="BHE23" s="66">
        <v>727</v>
      </c>
      <c r="BHF23" s="66"/>
      <c r="BHG23" s="69">
        <f t="shared" si="615"/>
        <v>1157</v>
      </c>
      <c r="BHH23" s="70">
        <f t="shared" si="616"/>
        <v>192.83333333333334</v>
      </c>
      <c r="BHI23" s="50"/>
      <c r="BHJ23" s="51">
        <v>3446</v>
      </c>
      <c r="BHK23" s="51">
        <v>76</v>
      </c>
      <c r="BHL23" s="51"/>
      <c r="BHM23" s="51">
        <v>3189</v>
      </c>
      <c r="BHN23" s="51">
        <v>1966</v>
      </c>
      <c r="BHO23" s="69">
        <f t="shared" si="617"/>
        <v>6711</v>
      </c>
      <c r="BHP23" s="210">
        <f t="shared" si="618"/>
        <v>1118.5</v>
      </c>
      <c r="BHQ23" s="245">
        <v>220</v>
      </c>
      <c r="BHR23" s="246"/>
      <c r="BHS23" s="246">
        <v>1179</v>
      </c>
      <c r="BHT23" s="246"/>
      <c r="BHU23" s="246">
        <v>864</v>
      </c>
      <c r="BHV23" s="246">
        <v>1466</v>
      </c>
      <c r="BHW23" s="194">
        <f>SUM(BHQ23:BHV23)</f>
        <v>3729</v>
      </c>
      <c r="BHX23" s="212">
        <f t="shared" si="620"/>
        <v>621.5</v>
      </c>
      <c r="BHY23" s="245"/>
      <c r="BHZ23" s="246">
        <v>592</v>
      </c>
      <c r="BIA23" s="246">
        <v>477</v>
      </c>
      <c r="BIB23" s="246">
        <f>1022+497</f>
        <v>1519</v>
      </c>
      <c r="BIC23" s="246">
        <v>1443</v>
      </c>
      <c r="BID23" s="246"/>
      <c r="BIE23" s="194">
        <f t="shared" si="621"/>
        <v>4031</v>
      </c>
      <c r="BIF23" s="199">
        <f t="shared" si="622"/>
        <v>671.83333333333337</v>
      </c>
      <c r="BIG23" s="196">
        <v>1423</v>
      </c>
      <c r="BIH23" s="197"/>
      <c r="BII23" s="197">
        <v>1076</v>
      </c>
      <c r="BIJ23" s="197"/>
      <c r="BIK23" s="197">
        <v>1185</v>
      </c>
      <c r="BIL23" s="197">
        <v>1771</v>
      </c>
      <c r="BIM23" s="194">
        <f t="shared" si="623"/>
        <v>3684</v>
      </c>
      <c r="BIN23" s="199">
        <f t="shared" si="624"/>
        <v>614</v>
      </c>
      <c r="BIO23" s="196">
        <v>1338</v>
      </c>
      <c r="BIP23" s="197"/>
      <c r="BIQ23" s="197">
        <v>640</v>
      </c>
      <c r="BIR23" s="197">
        <v>3376</v>
      </c>
      <c r="BIS23" s="197"/>
      <c r="BIT23" s="197"/>
      <c r="BIU23" s="194">
        <f t="shared" si="625"/>
        <v>5354</v>
      </c>
      <c r="BIV23" s="212">
        <f t="shared" si="626"/>
        <v>892.33333333333337</v>
      </c>
      <c r="BIW23" s="196">
        <v>1479</v>
      </c>
      <c r="BIX23" s="197"/>
      <c r="BIY23" s="197"/>
      <c r="BIZ23" s="197">
        <v>2316</v>
      </c>
      <c r="BJA23" s="197"/>
      <c r="BJB23" s="197">
        <v>2228</v>
      </c>
      <c r="BJC23" s="194">
        <f t="shared" si="627"/>
        <v>3795</v>
      </c>
      <c r="BJD23" s="212">
        <f t="shared" si="628"/>
        <v>632.5</v>
      </c>
      <c r="BJE23" s="196"/>
      <c r="BJF23" s="197"/>
      <c r="BJG23" s="197"/>
      <c r="BJH23" s="197"/>
      <c r="BJI23" s="197">
        <v>1697</v>
      </c>
      <c r="BJJ23" s="197"/>
      <c r="BJK23" s="194">
        <f t="shared" si="629"/>
        <v>1697</v>
      </c>
      <c r="BJL23" s="212">
        <f t="shared" si="630"/>
        <v>282.83333333333331</v>
      </c>
      <c r="BJM23" s="196"/>
      <c r="BJN23" s="197">
        <v>1084</v>
      </c>
      <c r="BJO23" s="197">
        <v>1555</v>
      </c>
      <c r="BJP23" s="197">
        <v>756</v>
      </c>
      <c r="BJQ23" s="197">
        <v>554</v>
      </c>
      <c r="BJR23" s="197">
        <v>3823</v>
      </c>
      <c r="BJS23" s="194">
        <f t="shared" si="631"/>
        <v>3949</v>
      </c>
      <c r="BJT23" s="199">
        <f t="shared" si="632"/>
        <v>658.16666666666663</v>
      </c>
      <c r="BJU23" s="196">
        <v>868</v>
      </c>
      <c r="BJV23" s="197">
        <v>1827</v>
      </c>
      <c r="BJW23" s="197">
        <v>1676</v>
      </c>
      <c r="BJX23" s="197"/>
      <c r="BJY23" s="197">
        <v>1519</v>
      </c>
      <c r="BJZ23" s="197"/>
      <c r="BKA23" s="194">
        <f t="shared" si="633"/>
        <v>5890</v>
      </c>
      <c r="BKB23" s="199">
        <f t="shared" si="634"/>
        <v>981.66666666666663</v>
      </c>
      <c r="BKC23" s="196">
        <v>1930</v>
      </c>
      <c r="BKD23" s="197">
        <v>2221</v>
      </c>
      <c r="BKE23" s="197">
        <v>1554</v>
      </c>
      <c r="BKF23" s="197">
        <v>980</v>
      </c>
      <c r="BKG23" s="197">
        <v>2436</v>
      </c>
      <c r="BKH23" s="197">
        <v>350</v>
      </c>
      <c r="BKI23" s="194">
        <f t="shared" si="635"/>
        <v>9121</v>
      </c>
      <c r="BKJ23" s="199">
        <f t="shared" si="636"/>
        <v>1520.1666666666667</v>
      </c>
      <c r="BKK23" s="245"/>
      <c r="BKL23" s="246">
        <v>42</v>
      </c>
      <c r="BKM23" s="246"/>
      <c r="BKN23" s="246"/>
      <c r="BKO23" s="246">
        <v>1500</v>
      </c>
      <c r="BKP23" s="246">
        <v>451</v>
      </c>
      <c r="BKQ23" s="194">
        <f t="shared" si="637"/>
        <v>1542</v>
      </c>
      <c r="BKR23" s="184">
        <f t="shared" si="638"/>
        <v>308.39999999999998</v>
      </c>
      <c r="BKS23" s="196">
        <v>616</v>
      </c>
      <c r="BKT23" s="197">
        <v>1174</v>
      </c>
      <c r="BKU23" s="197"/>
      <c r="BKV23" s="197"/>
      <c r="BKW23" s="197">
        <v>1466</v>
      </c>
      <c r="BKX23" s="197">
        <v>6</v>
      </c>
      <c r="BKY23" s="194">
        <f t="shared" si="639"/>
        <v>3256</v>
      </c>
      <c r="BKZ23" s="212">
        <f t="shared" si="640"/>
        <v>542.66666666666663</v>
      </c>
      <c r="BLA23" s="245">
        <v>2570</v>
      </c>
      <c r="BLB23" s="246">
        <v>3082</v>
      </c>
      <c r="BLC23" s="246">
        <v>702</v>
      </c>
      <c r="BLD23" s="246">
        <v>908</v>
      </c>
      <c r="BLE23" s="246">
        <v>1551</v>
      </c>
      <c r="BLF23" s="246"/>
      <c r="BLG23" s="67">
        <f t="shared" ref="BLG23" si="1267">SUM(BLA23:BLE23)</f>
        <v>8813</v>
      </c>
      <c r="BLH23" s="211">
        <f t="shared" si="642"/>
        <v>1468.8333333333333</v>
      </c>
      <c r="BLI23" s="245">
        <v>246</v>
      </c>
      <c r="BLJ23" s="246"/>
      <c r="BLK23" s="246">
        <v>49</v>
      </c>
      <c r="BLL23" s="246">
        <v>31</v>
      </c>
      <c r="BLM23" s="246">
        <v>1636</v>
      </c>
      <c r="BLN23" s="246"/>
      <c r="BLO23" s="194">
        <f t="shared" si="643"/>
        <v>1962</v>
      </c>
      <c r="BLP23" s="199">
        <f t="shared" si="644"/>
        <v>327</v>
      </c>
      <c r="BLQ23" s="245"/>
      <c r="BLR23" s="246">
        <v>150</v>
      </c>
      <c r="BLS23" s="246"/>
      <c r="BLT23" s="246"/>
      <c r="BLU23" s="246">
        <v>76</v>
      </c>
      <c r="BLV23" s="246"/>
      <c r="BLW23" s="67">
        <f t="shared" si="645"/>
        <v>226</v>
      </c>
      <c r="BLX23" s="184">
        <f t="shared" si="646"/>
        <v>37.666666666666664</v>
      </c>
      <c r="BLY23" s="65"/>
      <c r="BLZ23" s="66">
        <v>1683</v>
      </c>
      <c r="BMA23" s="66">
        <v>540</v>
      </c>
      <c r="BMB23" s="66">
        <v>158</v>
      </c>
      <c r="BMC23" s="66"/>
      <c r="BMD23" s="66">
        <v>3024</v>
      </c>
      <c r="BME23" s="69">
        <f t="shared" si="647"/>
        <v>2381</v>
      </c>
      <c r="BMF23" s="70">
        <f t="shared" si="648"/>
        <v>396.83333333333331</v>
      </c>
      <c r="BMG23" s="65">
        <v>78</v>
      </c>
      <c r="BMH23" s="66"/>
      <c r="BMI23" s="66">
        <v>1458</v>
      </c>
      <c r="BMJ23" s="66">
        <v>247</v>
      </c>
      <c r="BMK23" s="66">
        <v>2665</v>
      </c>
      <c r="BML23" s="66"/>
      <c r="BMM23" s="69">
        <f t="shared" si="649"/>
        <v>4448</v>
      </c>
      <c r="BMN23" s="70">
        <f t="shared" si="650"/>
        <v>741.33333333333337</v>
      </c>
      <c r="BMO23" s="65">
        <v>1705</v>
      </c>
      <c r="BMP23" s="66">
        <v>1257</v>
      </c>
      <c r="BMQ23" s="66">
        <v>1998</v>
      </c>
      <c r="BMR23" s="66">
        <v>1005</v>
      </c>
      <c r="BMS23" s="66"/>
      <c r="BMT23" s="66">
        <v>2288</v>
      </c>
      <c r="BMU23" s="69">
        <f t="shared" si="651"/>
        <v>5965</v>
      </c>
      <c r="BMV23" s="70">
        <f t="shared" si="652"/>
        <v>994.16666666666663</v>
      </c>
      <c r="BMW23" s="65">
        <v>4717</v>
      </c>
      <c r="BMX23" s="66"/>
      <c r="BMY23" s="66">
        <v>676</v>
      </c>
      <c r="BMZ23" s="66">
        <v>197</v>
      </c>
      <c r="BNA23" s="66">
        <v>385</v>
      </c>
      <c r="BNB23" s="66"/>
      <c r="BNC23" s="69">
        <f t="shared" si="653"/>
        <v>5975</v>
      </c>
      <c r="BND23" s="70">
        <f t="shared" si="654"/>
        <v>995.83333333333337</v>
      </c>
      <c r="BNE23" s="65">
        <v>571</v>
      </c>
      <c r="BNF23" s="66">
        <v>178</v>
      </c>
      <c r="BNG23" s="66">
        <v>463</v>
      </c>
      <c r="BNH23" s="66">
        <v>1009</v>
      </c>
      <c r="BNI23" s="66">
        <v>1101</v>
      </c>
      <c r="BNJ23" s="66"/>
      <c r="BNK23" s="69">
        <f t="shared" si="655"/>
        <v>3322</v>
      </c>
      <c r="BNL23" s="70">
        <f t="shared" si="656"/>
        <v>553.66666666666663</v>
      </c>
      <c r="BNM23" s="55"/>
      <c r="BNN23" s="128">
        <v>1075</v>
      </c>
      <c r="BNO23" s="128">
        <v>12</v>
      </c>
      <c r="BNP23" s="128">
        <v>293</v>
      </c>
      <c r="BNQ23" s="128"/>
      <c r="BNR23" s="128"/>
      <c r="BNS23" s="69">
        <f t="shared" si="657"/>
        <v>1380</v>
      </c>
      <c r="BNT23" s="70">
        <f t="shared" si="658"/>
        <v>230</v>
      </c>
      <c r="BNU23" s="65">
        <v>1377</v>
      </c>
      <c r="BNV23" s="66"/>
      <c r="BNW23" s="66">
        <v>1874</v>
      </c>
      <c r="BNX23" s="66">
        <v>448</v>
      </c>
      <c r="BNY23" s="66">
        <v>3834</v>
      </c>
      <c r="BNZ23" s="66">
        <v>572</v>
      </c>
      <c r="BOA23" s="69">
        <f t="shared" si="659"/>
        <v>7533</v>
      </c>
      <c r="BOB23" s="210">
        <f t="shared" si="660"/>
        <v>1255.5</v>
      </c>
      <c r="BOC23" s="245">
        <v>752</v>
      </c>
      <c r="BOD23" s="246">
        <v>1188</v>
      </c>
      <c r="BOE23" s="246">
        <v>397</v>
      </c>
      <c r="BOF23" s="246"/>
      <c r="BOG23" s="246">
        <v>4350</v>
      </c>
      <c r="BOH23" s="246"/>
      <c r="BOI23" s="194">
        <f t="shared" ref="BOI23" si="1268">SUM(BOC23:BOG23)</f>
        <v>6687</v>
      </c>
      <c r="BOJ23" s="199">
        <f t="shared" si="662"/>
        <v>1114.5</v>
      </c>
      <c r="BOK23" s="65">
        <v>615</v>
      </c>
      <c r="BOL23" s="66"/>
      <c r="BOM23" s="66"/>
      <c r="BON23" s="66"/>
      <c r="BOO23" s="66">
        <v>315</v>
      </c>
      <c r="BOP23" s="66">
        <v>2430</v>
      </c>
      <c r="BOQ23" s="69">
        <f t="shared" si="663"/>
        <v>930</v>
      </c>
      <c r="BOR23" s="70">
        <f t="shared" si="664"/>
        <v>155</v>
      </c>
      <c r="BOS23" s="65">
        <v>1048</v>
      </c>
      <c r="BOT23" s="66"/>
      <c r="BOU23" s="66">
        <v>28</v>
      </c>
      <c r="BOV23" s="66">
        <v>1686</v>
      </c>
      <c r="BOW23" s="66">
        <v>1592</v>
      </c>
      <c r="BOX23" s="66">
        <v>2105</v>
      </c>
      <c r="BOY23" s="69">
        <f t="shared" si="665"/>
        <v>4354</v>
      </c>
      <c r="BOZ23" s="70">
        <f t="shared" si="666"/>
        <v>725.66666666666663</v>
      </c>
      <c r="BPA23" s="65"/>
      <c r="BPB23" s="66"/>
      <c r="BPC23" s="66">
        <v>2516</v>
      </c>
      <c r="BPD23" s="66">
        <v>644</v>
      </c>
      <c r="BPE23" s="66">
        <v>1161</v>
      </c>
      <c r="BPF23" s="66"/>
      <c r="BPG23" s="69">
        <f t="shared" si="667"/>
        <v>4321</v>
      </c>
      <c r="BPH23" s="70">
        <f t="shared" si="668"/>
        <v>720.16666666666663</v>
      </c>
      <c r="BPI23" s="65">
        <v>1761</v>
      </c>
      <c r="BPJ23" s="66"/>
      <c r="BPK23" s="66">
        <v>63</v>
      </c>
      <c r="BPL23" s="66"/>
      <c r="BPM23" s="66">
        <v>636</v>
      </c>
      <c r="BPN23" s="66"/>
      <c r="BPO23" s="67">
        <f t="shared" si="669"/>
        <v>2460</v>
      </c>
      <c r="BPP23" s="68">
        <f t="shared" si="670"/>
        <v>410</v>
      </c>
      <c r="BPQ23" s="65">
        <v>166</v>
      </c>
      <c r="BPR23" s="66">
        <v>2522</v>
      </c>
      <c r="BPS23" s="66"/>
      <c r="BPT23" s="66"/>
      <c r="BPU23" s="66">
        <v>658</v>
      </c>
      <c r="BPV23" s="66">
        <v>462</v>
      </c>
      <c r="BPW23" s="69">
        <f t="shared" si="671"/>
        <v>3346</v>
      </c>
      <c r="BPX23" s="70">
        <f t="shared" si="672"/>
        <v>557.66666666666663</v>
      </c>
      <c r="BPY23" s="65">
        <v>746</v>
      </c>
      <c r="BPZ23" s="66"/>
      <c r="BQA23" s="66">
        <v>160</v>
      </c>
      <c r="BQB23" s="66">
        <v>985</v>
      </c>
      <c r="BQC23" s="66"/>
      <c r="BQD23" s="66"/>
      <c r="BQE23" s="69">
        <f t="shared" si="673"/>
        <v>1891</v>
      </c>
      <c r="BQF23" s="70">
        <f t="shared" si="674"/>
        <v>315.16666666666669</v>
      </c>
      <c r="BQG23" s="65">
        <v>779</v>
      </c>
      <c r="BQH23" s="66"/>
      <c r="BQI23" s="66">
        <v>62</v>
      </c>
      <c r="BQJ23" s="66">
        <v>1620</v>
      </c>
      <c r="BQK23" s="66">
        <v>545</v>
      </c>
      <c r="BQL23" s="66"/>
      <c r="BQM23" s="69">
        <f t="shared" si="675"/>
        <v>3006</v>
      </c>
      <c r="BQN23" s="70">
        <f t="shared" si="676"/>
        <v>501</v>
      </c>
      <c r="BQO23" s="65">
        <v>681</v>
      </c>
      <c r="BQP23" s="66"/>
      <c r="BQQ23" s="66">
        <v>331</v>
      </c>
      <c r="BQR23" s="66">
        <v>150</v>
      </c>
      <c r="BQS23" s="66"/>
      <c r="BQT23" s="66">
        <v>2294</v>
      </c>
      <c r="BQU23" s="69">
        <f t="shared" si="677"/>
        <v>1162</v>
      </c>
      <c r="BQV23" s="70">
        <f t="shared" si="678"/>
        <v>193.66666666666666</v>
      </c>
      <c r="BQW23" s="65">
        <v>640</v>
      </c>
      <c r="BQX23" s="66">
        <v>250</v>
      </c>
      <c r="BQY23" s="66">
        <v>1636</v>
      </c>
      <c r="BQZ23" s="66"/>
      <c r="BRA23" s="66"/>
      <c r="BRB23" s="66">
        <v>3557</v>
      </c>
      <c r="BRC23" s="69">
        <f t="shared" si="679"/>
        <v>2526</v>
      </c>
      <c r="BRD23" s="70">
        <f t="shared" si="680"/>
        <v>421</v>
      </c>
      <c r="BRE23" s="65">
        <v>1564</v>
      </c>
      <c r="BRF23" s="66"/>
      <c r="BRG23" s="66"/>
      <c r="BRH23" s="66">
        <v>594</v>
      </c>
      <c r="BRI23" s="66">
        <v>1397</v>
      </c>
      <c r="BRJ23" s="66"/>
      <c r="BRK23" s="69">
        <f t="shared" si="681"/>
        <v>3555</v>
      </c>
      <c r="BRL23" s="70">
        <f t="shared" si="682"/>
        <v>592.5</v>
      </c>
      <c r="BRM23" s="65"/>
      <c r="BRN23" s="66">
        <v>3136</v>
      </c>
      <c r="BRO23" s="66">
        <v>37</v>
      </c>
      <c r="BRP23" s="66"/>
      <c r="BRQ23" s="66">
        <v>2618</v>
      </c>
      <c r="BRR23" s="66">
        <v>1752</v>
      </c>
      <c r="BRS23" s="67">
        <f t="shared" si="683"/>
        <v>5791</v>
      </c>
      <c r="BRT23" s="68">
        <f t="shared" si="684"/>
        <v>965.16666666666663</v>
      </c>
      <c r="BRU23" s="65">
        <v>252</v>
      </c>
      <c r="BRV23" s="66">
        <v>3649</v>
      </c>
      <c r="BRW23" s="66">
        <v>710</v>
      </c>
      <c r="BRX23" s="66"/>
      <c r="BRY23" s="66">
        <v>3184</v>
      </c>
      <c r="BRZ23" s="66"/>
      <c r="BSA23" s="69">
        <f t="shared" si="685"/>
        <v>7795</v>
      </c>
      <c r="BSB23" s="70">
        <f t="shared" si="686"/>
        <v>1299.1666666666667</v>
      </c>
      <c r="BSC23" s="65">
        <v>616</v>
      </c>
      <c r="BSD23" s="66">
        <v>3138</v>
      </c>
      <c r="BSE23" s="66"/>
      <c r="BSF23" s="66">
        <v>4289</v>
      </c>
      <c r="BSG23" s="66">
        <v>2884</v>
      </c>
      <c r="BSH23" s="66"/>
      <c r="BSI23" s="67">
        <f t="shared" si="687"/>
        <v>10927</v>
      </c>
      <c r="BSJ23" s="68">
        <f t="shared" si="688"/>
        <v>1821.1666666666667</v>
      </c>
      <c r="BSK23" s="65"/>
      <c r="BSL23" s="66">
        <v>108</v>
      </c>
      <c r="BSM23" s="66">
        <v>26</v>
      </c>
      <c r="BSN23" s="66">
        <v>197</v>
      </c>
      <c r="BSO23" s="66">
        <v>626</v>
      </c>
      <c r="BSP23" s="70">
        <v>754</v>
      </c>
      <c r="BSQ23" s="266">
        <f t="shared" si="689"/>
        <v>957</v>
      </c>
      <c r="BSR23" s="70">
        <f t="shared" si="690"/>
        <v>159.5</v>
      </c>
      <c r="BSS23" s="65"/>
      <c r="BST23" s="66">
        <v>2214</v>
      </c>
      <c r="BSU23" s="66">
        <v>868</v>
      </c>
      <c r="BSV23" s="66"/>
      <c r="BSW23" s="66">
        <v>4525</v>
      </c>
      <c r="BSX23" s="66">
        <v>2358</v>
      </c>
      <c r="BSY23" s="69">
        <f t="shared" si="691"/>
        <v>7607</v>
      </c>
      <c r="BSZ23" s="70">
        <f t="shared" si="692"/>
        <v>1267.8333333333333</v>
      </c>
      <c r="BTA23" s="65"/>
      <c r="BTB23" s="66"/>
      <c r="BTC23" s="66"/>
      <c r="BTD23" s="66">
        <v>1696</v>
      </c>
      <c r="BTE23" s="66">
        <v>771</v>
      </c>
      <c r="BTF23" s="66"/>
      <c r="BTG23" s="69">
        <f t="shared" si="693"/>
        <v>2467</v>
      </c>
      <c r="BTH23" s="70">
        <f t="shared" si="694"/>
        <v>411.16666666666669</v>
      </c>
      <c r="BTI23" s="65">
        <v>723</v>
      </c>
      <c r="BTJ23" s="66">
        <v>1351</v>
      </c>
      <c r="BTK23" s="66"/>
      <c r="BTL23" s="66">
        <v>352</v>
      </c>
      <c r="BTM23" s="66"/>
      <c r="BTN23" s="66"/>
      <c r="BTO23" s="67">
        <f t="shared" si="695"/>
        <v>2426</v>
      </c>
      <c r="BTP23" s="68">
        <f t="shared" si="696"/>
        <v>404.33333333333331</v>
      </c>
      <c r="BTQ23" s="65"/>
      <c r="BTR23" s="66"/>
      <c r="BTS23" s="66">
        <v>175</v>
      </c>
      <c r="BTT23" s="66">
        <v>971</v>
      </c>
      <c r="BTU23" s="66"/>
      <c r="BTV23" s="66"/>
      <c r="BTW23" s="69">
        <f t="shared" si="697"/>
        <v>1146</v>
      </c>
      <c r="BTX23" s="210">
        <f t="shared" si="698"/>
        <v>191</v>
      </c>
      <c r="BTY23" s="245"/>
      <c r="BTZ23" s="246">
        <v>2993</v>
      </c>
      <c r="BUA23" s="246"/>
      <c r="BUB23" s="246"/>
      <c r="BUC23" s="246">
        <v>923</v>
      </c>
      <c r="BUD23" s="246">
        <v>1003</v>
      </c>
      <c r="BUE23" s="67">
        <f t="shared" si="699"/>
        <v>3916</v>
      </c>
      <c r="BUF23" s="184">
        <f t="shared" si="700"/>
        <v>652.66666666666663</v>
      </c>
      <c r="BUG23" s="245">
        <v>645</v>
      </c>
      <c r="BUH23" s="246">
        <v>2400</v>
      </c>
      <c r="BUI23" s="246"/>
      <c r="BUJ23" s="246">
        <v>116</v>
      </c>
      <c r="BUK23" s="246"/>
      <c r="BUL23" s="246">
        <v>306</v>
      </c>
      <c r="BUM23" s="194">
        <f t="shared" si="701"/>
        <v>3161</v>
      </c>
      <c r="BUN23" s="212">
        <f t="shared" si="702"/>
        <v>526.83333333333337</v>
      </c>
      <c r="BUO23" s="245"/>
      <c r="BUP23" s="246">
        <v>972</v>
      </c>
      <c r="BUQ23" s="246">
        <v>535</v>
      </c>
      <c r="BUR23" s="246">
        <v>2557</v>
      </c>
      <c r="BUS23" s="246">
        <v>536</v>
      </c>
      <c r="BUT23" s="246">
        <v>186</v>
      </c>
      <c r="BUU23" s="67">
        <f t="shared" si="703"/>
        <v>4600</v>
      </c>
      <c r="BUV23" s="211">
        <f t="shared" si="704"/>
        <v>766.66666666666663</v>
      </c>
      <c r="BUW23" s="245"/>
      <c r="BUX23" s="246">
        <v>2290</v>
      </c>
      <c r="BUY23" s="246">
        <v>1577</v>
      </c>
      <c r="BUZ23" s="246">
        <v>20</v>
      </c>
      <c r="BVA23" s="246">
        <v>185</v>
      </c>
      <c r="BVB23" s="246">
        <v>955</v>
      </c>
      <c r="BVC23" s="194">
        <f t="shared" si="705"/>
        <v>4072</v>
      </c>
      <c r="BVD23" s="212">
        <f t="shared" si="706"/>
        <v>678.66666666666663</v>
      </c>
      <c r="BVE23" s="245">
        <v>623</v>
      </c>
      <c r="BVF23" s="246"/>
      <c r="BVG23" s="246">
        <v>2158</v>
      </c>
      <c r="BVH23" s="246">
        <v>1384</v>
      </c>
      <c r="BVI23" s="246">
        <v>16</v>
      </c>
      <c r="BVJ23" s="246"/>
      <c r="BVK23" s="194">
        <f t="shared" si="707"/>
        <v>4181</v>
      </c>
      <c r="BVL23" s="199">
        <f t="shared" si="708"/>
        <v>696.83333333333337</v>
      </c>
      <c r="BVM23" s="245">
        <v>2375</v>
      </c>
      <c r="BVN23" s="246">
        <v>764</v>
      </c>
      <c r="BVO23" s="246"/>
      <c r="BVP23" s="246">
        <v>642</v>
      </c>
      <c r="BVQ23" s="246"/>
      <c r="BVR23" s="246">
        <v>1018</v>
      </c>
      <c r="BVS23" s="194">
        <f t="shared" si="709"/>
        <v>3781</v>
      </c>
      <c r="BVT23" s="212">
        <f t="shared" si="710"/>
        <v>630.16666666666663</v>
      </c>
      <c r="BVU23" s="245">
        <v>1042</v>
      </c>
      <c r="BVV23" s="246">
        <v>4665</v>
      </c>
      <c r="BVW23" s="246"/>
      <c r="BVX23" s="246"/>
      <c r="BVY23" s="246"/>
      <c r="BVZ23" s="246">
        <v>167</v>
      </c>
      <c r="BWA23" s="67">
        <f t="shared" si="711"/>
        <v>5707</v>
      </c>
      <c r="BWB23" s="184">
        <f t="shared" si="712"/>
        <v>951.16666666666663</v>
      </c>
      <c r="BWC23" s="245">
        <v>2087</v>
      </c>
      <c r="BWD23" s="246">
        <v>1030</v>
      </c>
      <c r="BWE23" s="246">
        <v>886</v>
      </c>
      <c r="BWF23" s="246"/>
      <c r="BWG23" s="246">
        <v>545</v>
      </c>
      <c r="BWH23" s="246">
        <v>192</v>
      </c>
      <c r="BWI23" s="194">
        <f t="shared" si="713"/>
        <v>4548</v>
      </c>
      <c r="BWJ23" s="199">
        <f t="shared" si="714"/>
        <v>758</v>
      </c>
      <c r="BWK23" s="245">
        <v>1195</v>
      </c>
      <c r="BWL23" s="246">
        <v>240</v>
      </c>
      <c r="BWM23" s="246"/>
      <c r="BWN23" s="246"/>
      <c r="BWO23" s="246"/>
      <c r="BWP23" s="246"/>
      <c r="BWQ23" s="194">
        <f t="shared" si="715"/>
        <v>1435</v>
      </c>
      <c r="BWR23" s="212">
        <f t="shared" si="716"/>
        <v>239.16666666666666</v>
      </c>
      <c r="BWS23" s="245">
        <v>2015</v>
      </c>
      <c r="BWT23" s="246">
        <v>689</v>
      </c>
      <c r="BWU23" s="246"/>
      <c r="BWV23" s="246">
        <v>533</v>
      </c>
      <c r="BWW23" s="246">
        <v>810</v>
      </c>
      <c r="BWX23" s="246">
        <v>573</v>
      </c>
      <c r="BWY23" s="194">
        <f t="shared" si="717"/>
        <v>4047</v>
      </c>
      <c r="BWZ23" s="212">
        <f t="shared" si="718"/>
        <v>674.5</v>
      </c>
      <c r="BXA23" s="245"/>
      <c r="BXB23" s="246">
        <v>141</v>
      </c>
      <c r="BXC23" s="246">
        <v>758</v>
      </c>
      <c r="BXD23" s="246"/>
      <c r="BXE23" s="246"/>
      <c r="BXF23" s="246">
        <v>773</v>
      </c>
      <c r="BXG23" s="194">
        <f t="shared" si="719"/>
        <v>899</v>
      </c>
      <c r="BXH23" s="212">
        <f t="shared" si="720"/>
        <v>149.83333333333334</v>
      </c>
      <c r="BXI23" s="245">
        <v>1440</v>
      </c>
      <c r="BXJ23" s="246">
        <v>244</v>
      </c>
      <c r="BXK23" s="246">
        <v>777</v>
      </c>
      <c r="BXL23" s="246">
        <v>868</v>
      </c>
      <c r="BXM23" s="246"/>
      <c r="BXN23" s="246">
        <v>2150</v>
      </c>
      <c r="BXO23" s="194">
        <f t="shared" si="721"/>
        <v>3329</v>
      </c>
      <c r="BXP23" s="199">
        <f t="shared" si="722"/>
        <v>554.83333333333337</v>
      </c>
      <c r="BXQ23" s="245"/>
      <c r="BXR23" s="246">
        <v>1252</v>
      </c>
      <c r="BXS23" s="246">
        <v>626</v>
      </c>
      <c r="BXT23" s="246">
        <v>2463</v>
      </c>
      <c r="BXU23" s="246"/>
      <c r="BXV23" s="246">
        <v>632</v>
      </c>
      <c r="BXW23" s="194">
        <f t="shared" si="723"/>
        <v>4341</v>
      </c>
      <c r="BXX23" s="199">
        <f t="shared" si="724"/>
        <v>723.5</v>
      </c>
      <c r="BXY23" s="245"/>
      <c r="BXZ23" s="246"/>
      <c r="BYA23" s="246">
        <v>1576</v>
      </c>
      <c r="BYB23" s="246">
        <v>432</v>
      </c>
      <c r="BYC23" s="246">
        <v>1470</v>
      </c>
      <c r="BYD23" s="246">
        <v>765</v>
      </c>
      <c r="BYE23" s="194">
        <f t="shared" si="725"/>
        <v>3478</v>
      </c>
      <c r="BYF23" s="212">
        <f t="shared" si="726"/>
        <v>579.66666666666663</v>
      </c>
      <c r="BYG23" s="245">
        <v>192</v>
      </c>
      <c r="BYH23" s="246"/>
      <c r="BYI23" s="246">
        <v>2829</v>
      </c>
      <c r="BYJ23" s="246"/>
      <c r="BYK23" s="246">
        <v>3145</v>
      </c>
      <c r="BYL23" s="246"/>
      <c r="BYM23" s="194">
        <f t="shared" si="727"/>
        <v>6166</v>
      </c>
      <c r="BYN23" s="199">
        <f t="shared" si="728"/>
        <v>1027.6666666666667</v>
      </c>
      <c r="BYO23" s="245"/>
      <c r="BYP23" s="246">
        <v>2128</v>
      </c>
      <c r="BYQ23" s="246">
        <v>616</v>
      </c>
      <c r="BYR23" s="246">
        <v>2597</v>
      </c>
      <c r="BYS23" s="246">
        <v>210</v>
      </c>
      <c r="BYT23" s="246"/>
      <c r="BYU23" s="194">
        <f t="shared" si="729"/>
        <v>5551</v>
      </c>
      <c r="BYV23" s="212">
        <f t="shared" si="730"/>
        <v>925.16666666666663</v>
      </c>
      <c r="BYW23" s="245">
        <v>240</v>
      </c>
      <c r="BYX23" s="246">
        <v>846</v>
      </c>
      <c r="BYY23" s="246">
        <v>780</v>
      </c>
      <c r="BYZ23" s="246">
        <v>1304</v>
      </c>
      <c r="BZA23" s="246">
        <v>274</v>
      </c>
      <c r="BZB23" s="246"/>
      <c r="BZC23" s="194">
        <f t="shared" si="731"/>
        <v>3444</v>
      </c>
      <c r="BZD23" s="199">
        <f t="shared" si="732"/>
        <v>574</v>
      </c>
      <c r="BZE23" s="245"/>
      <c r="BZF23" s="246"/>
      <c r="BZG23" s="246">
        <v>3142</v>
      </c>
      <c r="BZH23" s="246"/>
      <c r="BZI23" s="246">
        <v>304</v>
      </c>
      <c r="BZJ23" s="246"/>
      <c r="BZK23" s="194">
        <f t="shared" si="733"/>
        <v>3446</v>
      </c>
      <c r="BZL23" s="199">
        <f t="shared" si="734"/>
        <v>574.33333333333337</v>
      </c>
      <c r="BZM23" s="245">
        <v>668</v>
      </c>
      <c r="BZN23" s="246"/>
      <c r="BZO23" s="246"/>
      <c r="BZP23" s="246">
        <v>642</v>
      </c>
      <c r="BZQ23" s="246">
        <v>1892</v>
      </c>
      <c r="BZR23" s="212">
        <v>79</v>
      </c>
      <c r="BZS23" s="266">
        <f t="shared" si="735"/>
        <v>3202</v>
      </c>
      <c r="BZT23" s="70">
        <f t="shared" si="736"/>
        <v>533.66666666666663</v>
      </c>
      <c r="BZU23" s="65">
        <v>466</v>
      </c>
      <c r="BZV23" s="66">
        <v>208</v>
      </c>
      <c r="BZW23" s="66"/>
      <c r="BZX23" s="66"/>
      <c r="BZY23" s="66">
        <v>2446</v>
      </c>
      <c r="BZZ23" s="66">
        <v>859</v>
      </c>
      <c r="CAA23" s="69">
        <f t="shared" si="737"/>
        <v>3120</v>
      </c>
      <c r="CAB23" s="70">
        <f t="shared" si="738"/>
        <v>520</v>
      </c>
      <c r="CAC23" s="65"/>
      <c r="CAD23" s="66"/>
      <c r="CAE23" s="66">
        <v>225</v>
      </c>
      <c r="CAF23" s="66"/>
      <c r="CAG23" s="66"/>
      <c r="CAH23" s="66">
        <f>1923+198</f>
        <v>2121</v>
      </c>
      <c r="CAI23" s="69">
        <f t="shared" si="739"/>
        <v>225</v>
      </c>
      <c r="CAJ23" s="70">
        <f t="shared" si="740"/>
        <v>37.5</v>
      </c>
      <c r="CAK23" s="50">
        <v>508</v>
      </c>
      <c r="CAL23" s="51"/>
      <c r="CAM23" s="51"/>
      <c r="CAN23" s="51">
        <v>1928</v>
      </c>
      <c r="CAO23" s="51"/>
      <c r="CAP23" s="51">
        <v>2394</v>
      </c>
      <c r="CAQ23" s="67">
        <f t="shared" si="741"/>
        <v>4830</v>
      </c>
      <c r="CAR23" s="210">
        <f t="shared" si="742"/>
        <v>805</v>
      </c>
      <c r="CAS23" s="245"/>
      <c r="CAT23" s="246">
        <v>500</v>
      </c>
      <c r="CAU23" s="246"/>
      <c r="CAV23" s="246">
        <v>1348</v>
      </c>
      <c r="CAW23" s="246">
        <v>1679</v>
      </c>
      <c r="CAX23" s="246">
        <v>2361</v>
      </c>
      <c r="CAY23" s="194">
        <f t="shared" si="743"/>
        <v>5888</v>
      </c>
      <c r="CAZ23" s="212">
        <f t="shared" si="744"/>
        <v>981.33333333333337</v>
      </c>
      <c r="CBA23" s="245">
        <v>966</v>
      </c>
      <c r="CBB23" s="246">
        <v>2217</v>
      </c>
      <c r="CBC23" s="246"/>
      <c r="CBD23" s="246">
        <v>1667</v>
      </c>
      <c r="CBE23" s="246"/>
      <c r="CBF23" s="246"/>
      <c r="CBG23" s="67">
        <f t="shared" si="745"/>
        <v>4850</v>
      </c>
      <c r="CBH23" s="211">
        <f t="shared" si="746"/>
        <v>808.33333333333337</v>
      </c>
      <c r="CBI23" s="245">
        <v>791</v>
      </c>
      <c r="CBJ23" s="246">
        <v>2168</v>
      </c>
      <c r="CBK23" s="246"/>
      <c r="CBL23" s="246">
        <v>278</v>
      </c>
      <c r="CBM23" s="246"/>
      <c r="CBN23" s="246"/>
      <c r="CBO23" s="194">
        <f t="shared" si="747"/>
        <v>3237</v>
      </c>
      <c r="CBP23" s="199">
        <f t="shared" si="748"/>
        <v>539.5</v>
      </c>
      <c r="CBQ23" s="65">
        <v>1252</v>
      </c>
      <c r="CBR23" s="66">
        <v>1674</v>
      </c>
      <c r="CBS23" s="66">
        <v>106</v>
      </c>
      <c r="CBT23" s="66"/>
      <c r="CBU23" s="66"/>
      <c r="CBV23" s="66"/>
      <c r="CBW23" s="69">
        <f t="shared" si="749"/>
        <v>3032</v>
      </c>
      <c r="CBX23" s="70">
        <f t="shared" si="750"/>
        <v>505.33333333333331</v>
      </c>
      <c r="CBY23" s="65">
        <v>1188</v>
      </c>
      <c r="CBZ23" s="66">
        <v>1195</v>
      </c>
      <c r="CCA23" s="66">
        <v>159</v>
      </c>
      <c r="CCB23" s="66">
        <v>1253</v>
      </c>
      <c r="CCC23" s="66">
        <v>105</v>
      </c>
      <c r="CCD23" s="66"/>
      <c r="CCE23" s="69">
        <f t="shared" si="751"/>
        <v>3900</v>
      </c>
      <c r="CCF23" s="70">
        <f t="shared" si="752"/>
        <v>650</v>
      </c>
      <c r="CCG23" s="65"/>
      <c r="CCH23" s="66">
        <v>1548</v>
      </c>
      <c r="CCI23" s="66">
        <v>1087</v>
      </c>
      <c r="CCJ23" s="66">
        <v>516</v>
      </c>
      <c r="CCK23" s="66"/>
      <c r="CCL23" s="66"/>
      <c r="CCM23" s="69">
        <f t="shared" si="753"/>
        <v>3151</v>
      </c>
      <c r="CCN23" s="70">
        <f t="shared" si="754"/>
        <v>525.16666666666663</v>
      </c>
      <c r="CCO23" s="65"/>
      <c r="CCP23" s="66">
        <v>929</v>
      </c>
      <c r="CCQ23" s="66">
        <v>1396</v>
      </c>
      <c r="CCR23" s="66">
        <v>336</v>
      </c>
      <c r="CCS23" s="66">
        <v>512</v>
      </c>
      <c r="CCT23" s="66">
        <v>749</v>
      </c>
      <c r="CCU23" s="69">
        <f t="shared" si="755"/>
        <v>3922</v>
      </c>
      <c r="CCV23" s="70">
        <f t="shared" si="756"/>
        <v>653.66666666666663</v>
      </c>
      <c r="CCW23" s="65">
        <v>107</v>
      </c>
      <c r="CCX23" s="66"/>
      <c r="CCY23" s="66"/>
      <c r="CCZ23" s="66">
        <v>2871</v>
      </c>
      <c r="CDA23" s="66">
        <v>1828</v>
      </c>
      <c r="CDB23" s="66"/>
      <c r="CDC23" s="69">
        <f t="shared" si="757"/>
        <v>4806</v>
      </c>
      <c r="CDD23" s="70">
        <f t="shared" si="758"/>
        <v>801</v>
      </c>
      <c r="CDE23" s="65">
        <v>3352</v>
      </c>
      <c r="CDF23" s="66"/>
      <c r="CDG23" s="66"/>
      <c r="CDH23" s="66">
        <v>285</v>
      </c>
      <c r="CDI23" s="66"/>
      <c r="CDJ23" s="66"/>
      <c r="CDK23" s="67">
        <f t="shared" si="759"/>
        <v>3637</v>
      </c>
      <c r="CDL23" s="68">
        <f t="shared" si="760"/>
        <v>606.16666666666663</v>
      </c>
      <c r="CDM23" s="65"/>
      <c r="CDN23" s="66"/>
      <c r="CDO23" s="66">
        <v>1418</v>
      </c>
      <c r="CDP23" s="66">
        <v>225</v>
      </c>
      <c r="CDQ23" s="51">
        <v>2754</v>
      </c>
      <c r="CDR23" s="66"/>
      <c r="CDS23" s="69">
        <f t="shared" si="761"/>
        <v>4397</v>
      </c>
      <c r="CDT23" s="70">
        <f t="shared" si="762"/>
        <v>732.83333333333337</v>
      </c>
      <c r="CDU23" s="65">
        <v>1210</v>
      </c>
      <c r="CDV23" s="66">
        <v>133</v>
      </c>
      <c r="CDW23" s="66"/>
      <c r="CDX23" s="66"/>
      <c r="CDY23" s="66">
        <v>103</v>
      </c>
      <c r="CDZ23" s="66"/>
      <c r="CEA23" s="69">
        <f t="shared" si="763"/>
        <v>1446</v>
      </c>
      <c r="CEB23" s="70">
        <f t="shared" si="764"/>
        <v>241</v>
      </c>
      <c r="CEC23" s="65">
        <v>4284</v>
      </c>
      <c r="CED23" s="66"/>
      <c r="CEE23" s="66">
        <v>35</v>
      </c>
      <c r="CEF23" s="66"/>
      <c r="CEG23" s="66"/>
      <c r="CEH23" s="66">
        <v>3751</v>
      </c>
      <c r="CEI23" s="67">
        <f t="shared" si="765"/>
        <v>8070</v>
      </c>
      <c r="CEJ23" s="68">
        <f t="shared" si="766"/>
        <v>1345</v>
      </c>
      <c r="CEK23" s="65"/>
      <c r="CEL23" s="66"/>
      <c r="CEM23" s="66"/>
      <c r="CEN23" s="66"/>
      <c r="CEO23" s="66"/>
      <c r="CEP23" s="66"/>
      <c r="CEQ23" s="69">
        <f t="shared" si="767"/>
        <v>0</v>
      </c>
      <c r="CER23" s="70">
        <f t="shared" si="768"/>
        <v>0</v>
      </c>
      <c r="CES23" s="65">
        <v>3107</v>
      </c>
      <c r="CET23" s="66"/>
      <c r="CEU23" s="66"/>
      <c r="CEV23" s="66"/>
      <c r="CEW23" s="66">
        <v>507</v>
      </c>
      <c r="CEX23" s="66">
        <v>28</v>
      </c>
      <c r="CEY23" s="69">
        <f t="shared" si="769"/>
        <v>3642</v>
      </c>
      <c r="CEZ23" s="70">
        <f t="shared" si="770"/>
        <v>607</v>
      </c>
      <c r="CFA23" s="65">
        <v>1412</v>
      </c>
      <c r="CFB23" s="66">
        <v>2608</v>
      </c>
      <c r="CFC23" s="66"/>
      <c r="CFD23" s="66">
        <v>168</v>
      </c>
      <c r="CFE23" s="66"/>
      <c r="CFF23" s="66">
        <v>149</v>
      </c>
      <c r="CFG23" s="69">
        <f t="shared" si="771"/>
        <v>4337</v>
      </c>
      <c r="CFH23" s="70">
        <f t="shared" si="772"/>
        <v>722.83333333333337</v>
      </c>
      <c r="CFI23" s="65"/>
      <c r="CFJ23" s="66"/>
      <c r="CFK23" s="66">
        <v>1250</v>
      </c>
      <c r="CFL23" s="66">
        <v>1759</v>
      </c>
      <c r="CFM23" s="66">
        <v>915</v>
      </c>
      <c r="CFN23" s="66"/>
      <c r="CFO23" s="69">
        <f t="shared" si="773"/>
        <v>3924</v>
      </c>
      <c r="CFP23" s="70">
        <f t="shared" si="774"/>
        <v>654</v>
      </c>
      <c r="CFQ23" s="65">
        <v>794</v>
      </c>
      <c r="CFR23" s="66"/>
      <c r="CFS23" s="66">
        <v>4756</v>
      </c>
      <c r="CFT23" s="66"/>
      <c r="CFU23" s="66"/>
      <c r="CFV23" s="66"/>
      <c r="CFW23" s="67">
        <f t="shared" si="775"/>
        <v>5550</v>
      </c>
      <c r="CFX23" s="68">
        <f t="shared" si="776"/>
        <v>925</v>
      </c>
      <c r="CFY23" s="65"/>
      <c r="CFZ23" s="66"/>
      <c r="CGA23" s="66"/>
      <c r="CGB23" s="66">
        <v>702</v>
      </c>
      <c r="CGC23" s="66">
        <v>1829</v>
      </c>
      <c r="CGD23" s="66">
        <v>460</v>
      </c>
      <c r="CGE23" s="67">
        <f t="shared" si="777"/>
        <v>2991</v>
      </c>
      <c r="CGF23" s="68">
        <f t="shared" si="778"/>
        <v>498.5</v>
      </c>
      <c r="CGG23" s="65"/>
      <c r="CGH23" s="66">
        <v>1686</v>
      </c>
      <c r="CGI23" s="66"/>
      <c r="CGJ23" s="66">
        <v>1014</v>
      </c>
      <c r="CGK23" s="66">
        <v>771</v>
      </c>
      <c r="CGL23" s="66">
        <v>3334</v>
      </c>
      <c r="CGM23" s="69">
        <f t="shared" si="779"/>
        <v>6805</v>
      </c>
      <c r="CGN23" s="70">
        <f t="shared" si="780"/>
        <v>1134.1666666666667</v>
      </c>
      <c r="CGO23" s="50"/>
      <c r="CGP23" s="51">
        <v>174</v>
      </c>
      <c r="CGQ23" s="51"/>
      <c r="CGR23" s="51"/>
      <c r="CGS23" s="51">
        <v>3685</v>
      </c>
      <c r="CGT23" s="51"/>
      <c r="CGU23" s="69">
        <f t="shared" si="781"/>
        <v>3859</v>
      </c>
      <c r="CGV23" s="70">
        <f t="shared" si="782"/>
        <v>643.16666666666663</v>
      </c>
      <c r="CGW23" s="65"/>
      <c r="CGX23" s="66">
        <v>878</v>
      </c>
      <c r="CGY23" s="66"/>
      <c r="CGZ23" s="66">
        <v>6207</v>
      </c>
      <c r="CHA23" s="66">
        <v>256</v>
      </c>
      <c r="CHB23" s="66"/>
      <c r="CHC23" s="69">
        <f t="shared" si="783"/>
        <v>7341</v>
      </c>
      <c r="CHD23" s="70">
        <f t="shared" si="784"/>
        <v>1223.5</v>
      </c>
      <c r="CHE23" s="65">
        <v>384</v>
      </c>
      <c r="CHF23" s="66"/>
      <c r="CHG23" s="66"/>
      <c r="CHH23" s="66"/>
      <c r="CHI23" s="66">
        <v>3121</v>
      </c>
      <c r="CHJ23" s="66"/>
      <c r="CHK23" s="69">
        <f t="shared" si="785"/>
        <v>3505</v>
      </c>
      <c r="CHL23" s="70">
        <f t="shared" si="786"/>
        <v>584.16666666666663</v>
      </c>
      <c r="CHM23" s="65"/>
      <c r="CHN23" s="66">
        <v>1859</v>
      </c>
      <c r="CHO23" s="66">
        <v>1320</v>
      </c>
      <c r="CHP23" s="66"/>
      <c r="CHQ23" s="66">
        <v>6045</v>
      </c>
      <c r="CHR23" s="66"/>
      <c r="CHS23" s="69">
        <f t="shared" si="787"/>
        <v>9224</v>
      </c>
      <c r="CHT23" s="70">
        <f t="shared" si="788"/>
        <v>1537.3333333333333</v>
      </c>
      <c r="CHU23" s="50"/>
      <c r="CHV23" s="51">
        <v>867</v>
      </c>
      <c r="CHW23" s="51">
        <v>769</v>
      </c>
      <c r="CHX23" s="51">
        <v>446</v>
      </c>
      <c r="CHY23" s="51"/>
      <c r="CHZ23" s="51">
        <v>4238</v>
      </c>
      <c r="CIA23" s="69">
        <f t="shared" si="789"/>
        <v>6320</v>
      </c>
      <c r="CIB23" s="70">
        <f t="shared" si="790"/>
        <v>1053.3333333333333</v>
      </c>
      <c r="CIC23" s="50"/>
      <c r="CID23" s="51"/>
      <c r="CIE23" s="51">
        <v>4135</v>
      </c>
      <c r="CIF23" s="51"/>
      <c r="CIG23" s="51"/>
      <c r="CIH23" s="51"/>
      <c r="CII23" s="69">
        <f t="shared" si="791"/>
        <v>4135</v>
      </c>
      <c r="CIJ23" s="70">
        <f t="shared" si="792"/>
        <v>689.16666666666663</v>
      </c>
      <c r="CIK23" s="65"/>
      <c r="CIL23" s="66">
        <v>1242</v>
      </c>
      <c r="CIM23" s="66">
        <v>1277</v>
      </c>
      <c r="CIN23" s="66"/>
      <c r="CIO23" s="66">
        <v>2885</v>
      </c>
      <c r="CIP23" s="66"/>
      <c r="CIQ23" s="69">
        <f t="shared" si="793"/>
        <v>5404</v>
      </c>
      <c r="CIR23" s="70">
        <f t="shared" si="794"/>
        <v>900.66666666666663</v>
      </c>
      <c r="CIS23" s="65">
        <v>3835</v>
      </c>
      <c r="CIT23" s="66">
        <v>1080</v>
      </c>
      <c r="CIU23" s="66">
        <f>528+776</f>
        <v>1304</v>
      </c>
      <c r="CIV23" s="66">
        <v>920</v>
      </c>
      <c r="CIW23" s="66"/>
      <c r="CIX23" s="66"/>
      <c r="CIY23" s="69">
        <f t="shared" si="795"/>
        <v>7139</v>
      </c>
      <c r="CIZ23" s="70">
        <f t="shared" si="796"/>
        <v>1189.8333333333333</v>
      </c>
      <c r="CJA23" s="65">
        <v>1523</v>
      </c>
      <c r="CJB23" s="66">
        <v>1768</v>
      </c>
      <c r="CJC23" s="66"/>
      <c r="CJD23" s="66">
        <v>372</v>
      </c>
      <c r="CJE23" s="66"/>
      <c r="CJF23" s="66"/>
      <c r="CJG23" s="69">
        <f t="shared" si="797"/>
        <v>3663</v>
      </c>
      <c r="CJH23" s="70">
        <f t="shared" si="798"/>
        <v>610.5</v>
      </c>
      <c r="CJI23" s="65">
        <v>3930</v>
      </c>
      <c r="CJJ23" s="66"/>
      <c r="CJK23" s="66">
        <v>470</v>
      </c>
      <c r="CJL23" s="66">
        <v>1836</v>
      </c>
      <c r="CJM23" s="66">
        <v>1497</v>
      </c>
      <c r="CJN23" s="66">
        <v>112</v>
      </c>
      <c r="CJO23" s="69">
        <f t="shared" si="799"/>
        <v>7845</v>
      </c>
      <c r="CJP23" s="70">
        <f t="shared" si="800"/>
        <v>1307.5</v>
      </c>
      <c r="CJQ23" s="65">
        <v>409</v>
      </c>
      <c r="CJR23" s="66">
        <v>120</v>
      </c>
      <c r="CJS23" s="66"/>
      <c r="CJT23" s="66"/>
      <c r="CJU23" s="66">
        <v>586</v>
      </c>
      <c r="CJV23" s="66">
        <v>1453</v>
      </c>
      <c r="CJW23" s="69">
        <f t="shared" si="801"/>
        <v>2568</v>
      </c>
      <c r="CJX23" s="70">
        <f t="shared" si="802"/>
        <v>428</v>
      </c>
      <c r="CJY23" s="65">
        <v>1865</v>
      </c>
      <c r="CJZ23" s="66"/>
      <c r="CKA23" s="66"/>
      <c r="CKB23" s="66"/>
      <c r="CKC23" s="66"/>
      <c r="CKD23" s="66">
        <v>1686</v>
      </c>
      <c r="CKE23" s="69">
        <f t="shared" si="803"/>
        <v>3551</v>
      </c>
      <c r="CKF23" s="70">
        <f t="shared" si="804"/>
        <v>591.83333333333337</v>
      </c>
      <c r="CKG23" s="65">
        <v>766</v>
      </c>
      <c r="CKH23" s="66">
        <v>1151</v>
      </c>
      <c r="CKI23" s="66"/>
      <c r="CKJ23" s="66">
        <v>1488</v>
      </c>
      <c r="CKK23" s="66">
        <v>1456</v>
      </c>
      <c r="CKL23" s="66"/>
      <c r="CKM23" s="67">
        <f t="shared" si="805"/>
        <v>4861</v>
      </c>
      <c r="CKN23" s="68">
        <f t="shared" si="806"/>
        <v>810.16666666666663</v>
      </c>
      <c r="CKO23" s="65">
        <v>1399</v>
      </c>
      <c r="CKP23" s="66"/>
      <c r="CKQ23" s="66">
        <v>158</v>
      </c>
      <c r="CKR23" s="66">
        <v>1404</v>
      </c>
      <c r="CKS23" s="66">
        <v>635</v>
      </c>
      <c r="CKT23" s="66">
        <v>648</v>
      </c>
      <c r="CKU23" s="69">
        <f t="shared" si="807"/>
        <v>4244</v>
      </c>
      <c r="CKV23" s="70">
        <f t="shared" si="808"/>
        <v>707.33333333333337</v>
      </c>
      <c r="CKW23" s="65">
        <v>3440</v>
      </c>
      <c r="CKX23" s="66">
        <v>83</v>
      </c>
      <c r="CKY23" s="66">
        <v>497</v>
      </c>
      <c r="CKZ23" s="66"/>
      <c r="CLA23" s="66"/>
      <c r="CLB23" s="66"/>
      <c r="CLC23" s="69">
        <f t="shared" si="809"/>
        <v>4020</v>
      </c>
      <c r="CLD23" s="70">
        <f t="shared" si="810"/>
        <v>670</v>
      </c>
      <c r="CLE23" s="65">
        <v>2364</v>
      </c>
      <c r="CLF23" s="66">
        <v>1658</v>
      </c>
      <c r="CLG23" s="66"/>
      <c r="CLH23" s="66"/>
      <c r="CLI23" s="66"/>
      <c r="CLJ23" s="66">
        <v>700</v>
      </c>
      <c r="CLK23" s="69">
        <f t="shared" si="811"/>
        <v>4722</v>
      </c>
      <c r="CLL23" s="70">
        <f t="shared" si="812"/>
        <v>787</v>
      </c>
      <c r="CLM23" s="65">
        <v>3320</v>
      </c>
      <c r="CLN23" s="66"/>
      <c r="CLO23" s="66"/>
      <c r="CLP23" s="66">
        <v>384</v>
      </c>
      <c r="CLQ23" s="66"/>
      <c r="CLR23" s="66">
        <v>872</v>
      </c>
      <c r="CLS23" s="69">
        <f t="shared" si="813"/>
        <v>4576</v>
      </c>
      <c r="CLT23" s="210">
        <f t="shared" si="814"/>
        <v>762.66666666666663</v>
      </c>
      <c r="CLU23" s="245"/>
      <c r="CLV23" s="246">
        <v>553</v>
      </c>
      <c r="CLW23" s="246">
        <v>2825</v>
      </c>
      <c r="CLX23" s="246"/>
      <c r="CLY23" s="246">
        <v>1026</v>
      </c>
      <c r="CLZ23" s="212"/>
      <c r="CMA23" s="266">
        <f t="shared" si="815"/>
        <v>4404</v>
      </c>
      <c r="CMB23" s="70">
        <f t="shared" si="816"/>
        <v>734</v>
      </c>
      <c r="CMC23" s="65">
        <v>668</v>
      </c>
      <c r="CMD23" s="66"/>
      <c r="CME23" s="66">
        <v>5269</v>
      </c>
      <c r="CMF23" s="66">
        <v>527</v>
      </c>
      <c r="CMG23" s="66"/>
      <c r="CMH23" s="66"/>
      <c r="CMI23" s="69">
        <f t="shared" si="817"/>
        <v>6464</v>
      </c>
      <c r="CMJ23" s="70">
        <f t="shared" si="818"/>
        <v>1077.3333333333333</v>
      </c>
      <c r="CMK23" s="65">
        <v>22</v>
      </c>
      <c r="CML23" s="66"/>
      <c r="CMM23" s="66"/>
      <c r="CMN23" s="66">
        <v>1821</v>
      </c>
      <c r="CMO23" s="66"/>
      <c r="CMP23" s="66">
        <v>177</v>
      </c>
      <c r="CMQ23" s="69">
        <f t="shared" si="819"/>
        <v>2020</v>
      </c>
      <c r="CMR23" s="70">
        <f t="shared" si="820"/>
        <v>336.66666666666669</v>
      </c>
      <c r="CMS23" s="65">
        <v>2806</v>
      </c>
      <c r="CMT23" s="66"/>
      <c r="CMU23" s="66"/>
      <c r="CMV23" s="66">
        <v>194</v>
      </c>
      <c r="CMW23" s="66"/>
      <c r="CMX23" s="66">
        <v>972</v>
      </c>
      <c r="CMY23" s="69">
        <f t="shared" si="821"/>
        <v>3972</v>
      </c>
      <c r="CMZ23" s="70">
        <f t="shared" si="822"/>
        <v>662</v>
      </c>
      <c r="CNA23" s="65">
        <v>1396</v>
      </c>
      <c r="CNB23" s="66"/>
      <c r="CNC23" s="66"/>
      <c r="CND23" s="66">
        <v>4160</v>
      </c>
      <c r="CNE23" s="66">
        <v>130</v>
      </c>
      <c r="CNF23" s="66"/>
      <c r="CNG23" s="69">
        <f t="shared" si="823"/>
        <v>5686</v>
      </c>
      <c r="CNH23" s="70">
        <f t="shared" si="824"/>
        <v>947.66666666666663</v>
      </c>
      <c r="CNI23" s="65"/>
      <c r="CNJ23" s="66">
        <v>93</v>
      </c>
      <c r="CNK23" s="66">
        <v>340</v>
      </c>
      <c r="CNL23" s="66">
        <v>1010</v>
      </c>
      <c r="CNM23" s="66">
        <v>2654</v>
      </c>
      <c r="CNN23" s="66"/>
      <c r="CNO23" s="69">
        <f t="shared" si="825"/>
        <v>4097</v>
      </c>
      <c r="CNP23" s="70">
        <f t="shared" si="826"/>
        <v>682.83333333333337</v>
      </c>
      <c r="CNQ23" s="65"/>
      <c r="CNR23" s="66">
        <v>972</v>
      </c>
      <c r="CNS23" s="66">
        <v>1907</v>
      </c>
      <c r="CNT23" s="66">
        <v>1023</v>
      </c>
      <c r="CNU23" s="66"/>
      <c r="CNV23" s="70"/>
      <c r="CNW23" s="266">
        <f t="shared" si="827"/>
        <v>3902</v>
      </c>
      <c r="CNX23" s="70">
        <f t="shared" si="828"/>
        <v>650.33333333333337</v>
      </c>
      <c r="CNY23" s="65">
        <v>1296</v>
      </c>
      <c r="CNZ23" s="66">
        <v>2104</v>
      </c>
      <c r="COA23" s="66"/>
      <c r="COB23" s="66"/>
      <c r="COC23" s="66"/>
      <c r="COD23" s="66">
        <v>89</v>
      </c>
      <c r="COE23" s="69">
        <f t="shared" si="829"/>
        <v>3489</v>
      </c>
      <c r="COF23" s="70">
        <f t="shared" si="830"/>
        <v>581.5</v>
      </c>
      <c r="COG23" s="65">
        <v>20</v>
      </c>
      <c r="COH23" s="66"/>
      <c r="COI23" s="66">
        <v>272</v>
      </c>
      <c r="COJ23" s="66">
        <v>1595</v>
      </c>
      <c r="COK23" s="66"/>
      <c r="COL23" s="66">
        <v>2222</v>
      </c>
      <c r="COM23" s="69">
        <f t="shared" si="831"/>
        <v>4109</v>
      </c>
      <c r="CON23" s="70">
        <f t="shared" si="832"/>
        <v>684.83333333333337</v>
      </c>
      <c r="COO23" s="65">
        <v>901</v>
      </c>
      <c r="COP23" s="66"/>
      <c r="COQ23" s="66">
        <v>116</v>
      </c>
      <c r="COR23" s="66">
        <v>2193</v>
      </c>
      <c r="COS23" s="66"/>
      <c r="COT23" s="66">
        <v>17</v>
      </c>
      <c r="COU23" s="69">
        <f t="shared" si="833"/>
        <v>3227</v>
      </c>
      <c r="COV23" s="70">
        <f t="shared" si="834"/>
        <v>537.83333333333337</v>
      </c>
      <c r="COW23" s="65">
        <v>1639</v>
      </c>
      <c r="COX23" s="66">
        <v>820</v>
      </c>
      <c r="COY23" s="66"/>
      <c r="COZ23" s="66"/>
      <c r="CPA23" s="66">
        <v>1638</v>
      </c>
      <c r="CPB23" s="66">
        <v>815</v>
      </c>
      <c r="CPC23" s="69">
        <f t="shared" si="835"/>
        <v>4912</v>
      </c>
      <c r="CPD23" s="70">
        <f t="shared" si="836"/>
        <v>818.66666666666663</v>
      </c>
      <c r="CPE23" s="65"/>
      <c r="CPF23" s="66">
        <v>3361</v>
      </c>
      <c r="CPG23" s="66">
        <v>362</v>
      </c>
      <c r="CPH23" s="66"/>
      <c r="CPI23" s="66"/>
      <c r="CPJ23" s="66"/>
      <c r="CPK23" s="69">
        <f t="shared" si="837"/>
        <v>3723</v>
      </c>
      <c r="CPL23" s="70">
        <f t="shared" si="838"/>
        <v>620.5</v>
      </c>
      <c r="CPM23" s="50"/>
      <c r="CPN23" s="51"/>
      <c r="CPO23" s="51">
        <v>1481</v>
      </c>
      <c r="CPP23" s="51">
        <v>352</v>
      </c>
      <c r="CPQ23" s="51"/>
      <c r="CPR23" s="51">
        <v>15</v>
      </c>
      <c r="CPS23" s="69">
        <f t="shared" si="839"/>
        <v>1848</v>
      </c>
      <c r="CPT23" s="70">
        <f t="shared" si="840"/>
        <v>308</v>
      </c>
      <c r="CPU23" s="50">
        <v>0</v>
      </c>
      <c r="CPV23" s="51">
        <v>2896</v>
      </c>
      <c r="CPW23" s="51">
        <v>0</v>
      </c>
      <c r="CPX23" s="51">
        <v>869</v>
      </c>
      <c r="CPY23" s="51">
        <v>0</v>
      </c>
      <c r="CPZ23" s="51">
        <v>0</v>
      </c>
      <c r="CQA23" s="69">
        <f t="shared" si="841"/>
        <v>3765</v>
      </c>
      <c r="CQB23" s="70">
        <f t="shared" si="842"/>
        <v>627.5</v>
      </c>
      <c r="CQC23" s="65">
        <v>481</v>
      </c>
      <c r="CQD23" s="66">
        <v>810</v>
      </c>
      <c r="CQE23" s="66">
        <v>4578</v>
      </c>
      <c r="CQF23" s="66">
        <v>931</v>
      </c>
      <c r="CQG23" s="66">
        <v>0</v>
      </c>
      <c r="CQH23" s="66">
        <v>0</v>
      </c>
      <c r="CQI23" s="69">
        <f t="shared" si="843"/>
        <v>6800</v>
      </c>
      <c r="CQJ23" s="70">
        <f t="shared" si="844"/>
        <v>1133.3333333333333</v>
      </c>
      <c r="CQK23" s="65">
        <v>472</v>
      </c>
      <c r="CQL23" s="66">
        <v>0</v>
      </c>
      <c r="CQM23" s="66">
        <v>0</v>
      </c>
      <c r="CQN23" s="66">
        <v>167</v>
      </c>
      <c r="CQO23" s="66"/>
      <c r="CQP23" s="66">
        <v>443</v>
      </c>
      <c r="CQQ23" s="69">
        <f t="shared" si="845"/>
        <v>1082</v>
      </c>
      <c r="CQR23" s="70">
        <f t="shared" si="846"/>
        <v>180.33333333333334</v>
      </c>
      <c r="CQS23" s="50">
        <v>0</v>
      </c>
      <c r="CQT23" s="51">
        <v>178</v>
      </c>
      <c r="CQU23" s="51">
        <v>648</v>
      </c>
      <c r="CQV23" s="51">
        <v>1703</v>
      </c>
      <c r="CQW23" s="51">
        <f>SUMIF(SUMPK!$B:$B,$B:$B,SUMPK!$O:$O)</f>
        <v>246</v>
      </c>
      <c r="CQX23" s="51">
        <v>533</v>
      </c>
      <c r="CQY23" s="69">
        <f t="shared" si="847"/>
        <v>3308</v>
      </c>
      <c r="CQZ23" s="70">
        <f t="shared" si="848"/>
        <v>551.33333333333337</v>
      </c>
      <c r="CRA23" s="84">
        <v>0</v>
      </c>
      <c r="CRB23" s="85">
        <v>594</v>
      </c>
      <c r="CRC23" s="85">
        <v>323</v>
      </c>
      <c r="CRD23" s="85">
        <v>0</v>
      </c>
      <c r="CRE23" s="85">
        <v>1813</v>
      </c>
      <c r="CRF23" s="85">
        <v>1631</v>
      </c>
      <c r="CRG23" s="69">
        <f t="shared" si="849"/>
        <v>4361</v>
      </c>
      <c r="CRH23" s="70">
        <f t="shared" si="850"/>
        <v>726.83333333333337</v>
      </c>
      <c r="CRI23" s="65">
        <v>1116</v>
      </c>
      <c r="CRJ23" s="66">
        <v>0</v>
      </c>
      <c r="CRK23" s="66">
        <v>0</v>
      </c>
      <c r="CRL23" s="66">
        <v>0</v>
      </c>
      <c r="CRM23" s="66">
        <v>0</v>
      </c>
      <c r="CRN23" s="66">
        <v>881</v>
      </c>
      <c r="CRO23" s="69">
        <f t="shared" si="851"/>
        <v>1997</v>
      </c>
      <c r="CRP23" s="70">
        <f t="shared" si="852"/>
        <v>332.83333333333331</v>
      </c>
      <c r="CRQ23" s="65">
        <v>1431</v>
      </c>
      <c r="CRR23" s="66">
        <v>764</v>
      </c>
      <c r="CRS23" s="66">
        <v>0</v>
      </c>
      <c r="CRT23" s="66">
        <v>0</v>
      </c>
      <c r="CRU23" s="66">
        <v>116</v>
      </c>
      <c r="CRV23" s="66">
        <v>1686</v>
      </c>
      <c r="CRW23" s="69">
        <f t="shared" si="853"/>
        <v>3997</v>
      </c>
      <c r="CRX23" s="70">
        <f t="shared" si="854"/>
        <v>666.16666666666663</v>
      </c>
      <c r="CRY23" s="65">
        <v>1019</v>
      </c>
      <c r="CRZ23" s="66">
        <v>1363</v>
      </c>
      <c r="CSA23" s="66">
        <v>1714</v>
      </c>
      <c r="CSB23" s="66">
        <v>0</v>
      </c>
      <c r="CSC23" s="66">
        <v>814</v>
      </c>
      <c r="CSD23" s="66">
        <v>0</v>
      </c>
      <c r="CSE23" s="69">
        <f t="shared" si="1250"/>
        <v>4910</v>
      </c>
      <c r="CSF23" s="70">
        <f t="shared" si="1251"/>
        <v>818.33333333333337</v>
      </c>
      <c r="CSG23" s="65">
        <v>0</v>
      </c>
      <c r="CSH23" s="66">
        <v>0</v>
      </c>
      <c r="CSI23" s="66">
        <v>1314</v>
      </c>
      <c r="CSJ23" s="66">
        <v>0</v>
      </c>
      <c r="CSK23" s="66">
        <v>540</v>
      </c>
      <c r="CSL23" s="66">
        <v>2739</v>
      </c>
      <c r="CSM23" s="69">
        <f t="shared" si="857"/>
        <v>4593</v>
      </c>
      <c r="CSN23" s="70">
        <f t="shared" si="858"/>
        <v>765.5</v>
      </c>
      <c r="CSO23" s="65">
        <v>0</v>
      </c>
      <c r="CSP23" s="66">
        <v>0</v>
      </c>
      <c r="CSQ23" s="66">
        <v>0</v>
      </c>
      <c r="CSR23" s="66">
        <v>649</v>
      </c>
      <c r="CSS23" s="66">
        <v>3687</v>
      </c>
      <c r="CST23" s="66">
        <v>0</v>
      </c>
      <c r="CSU23" s="69">
        <f t="shared" si="859"/>
        <v>4336</v>
      </c>
      <c r="CSV23" s="70">
        <f t="shared" si="860"/>
        <v>722.66666666666663</v>
      </c>
      <c r="CSW23" s="65">
        <v>0</v>
      </c>
      <c r="CSX23" s="66">
        <v>0</v>
      </c>
      <c r="CSY23" s="66">
        <v>0</v>
      </c>
      <c r="CSZ23" s="66">
        <v>239</v>
      </c>
      <c r="CTA23" s="66">
        <v>578</v>
      </c>
      <c r="CTB23" s="66">
        <v>0</v>
      </c>
      <c r="CTC23" s="66">
        <f t="shared" si="861"/>
        <v>817</v>
      </c>
      <c r="CTD23" s="70">
        <f t="shared" si="862"/>
        <v>136.16666666666666</v>
      </c>
      <c r="CTE23" s="65">
        <v>2110</v>
      </c>
      <c r="CTF23" s="66">
        <v>0</v>
      </c>
      <c r="CTG23" s="66">
        <v>0</v>
      </c>
      <c r="CTH23" s="66">
        <v>292</v>
      </c>
      <c r="CTI23" s="66">
        <v>1347</v>
      </c>
      <c r="CTJ23" s="66">
        <v>0</v>
      </c>
      <c r="CTK23" s="66">
        <f t="shared" si="863"/>
        <v>3749</v>
      </c>
      <c r="CTL23" s="70">
        <f t="shared" si="864"/>
        <v>624.83333333333337</v>
      </c>
      <c r="CTM23" s="65">
        <v>0</v>
      </c>
      <c r="CTN23" s="66">
        <v>2248</v>
      </c>
      <c r="CTO23" s="66">
        <v>4284</v>
      </c>
      <c r="CTP23" s="66">
        <v>1181</v>
      </c>
      <c r="CTQ23" s="66">
        <v>0</v>
      </c>
      <c r="CTR23" s="66">
        <v>0</v>
      </c>
      <c r="CTS23" s="66">
        <f t="shared" si="865"/>
        <v>7713</v>
      </c>
      <c r="CTT23" s="70">
        <f t="shared" si="866"/>
        <v>1285.5</v>
      </c>
      <c r="CTU23" s="65">
        <v>221</v>
      </c>
      <c r="CTV23" s="66">
        <v>184</v>
      </c>
      <c r="CTW23" s="66">
        <v>0</v>
      </c>
      <c r="CTX23" s="66">
        <v>17</v>
      </c>
      <c r="CTY23" s="66">
        <v>0</v>
      </c>
      <c r="CTZ23" s="66">
        <v>2598</v>
      </c>
      <c r="CUA23" s="66">
        <f t="shared" si="867"/>
        <v>3020</v>
      </c>
      <c r="CUB23" s="70">
        <f t="shared" si="868"/>
        <v>503.33333333333331</v>
      </c>
      <c r="CUC23" s="65">
        <v>77</v>
      </c>
      <c r="CUD23" s="66">
        <v>0</v>
      </c>
      <c r="CUE23" s="66">
        <v>349</v>
      </c>
      <c r="CUF23" s="66">
        <v>0</v>
      </c>
      <c r="CUG23" s="66">
        <v>1521</v>
      </c>
      <c r="CUH23" s="66">
        <v>3424</v>
      </c>
      <c r="CUI23" s="66">
        <f t="shared" si="869"/>
        <v>5371</v>
      </c>
      <c r="CUJ23" s="70">
        <f t="shared" si="870"/>
        <v>895.16666666666663</v>
      </c>
      <c r="CUK23" s="50">
        <v>0</v>
      </c>
      <c r="CUL23" s="51">
        <v>0</v>
      </c>
      <c r="CUM23" s="51">
        <v>0</v>
      </c>
      <c r="CUN23" s="51">
        <v>92</v>
      </c>
      <c r="CUO23" s="51">
        <v>7</v>
      </c>
      <c r="CUP23" s="51">
        <v>967</v>
      </c>
      <c r="CUQ23" s="66">
        <f t="shared" si="871"/>
        <v>1066</v>
      </c>
      <c r="CUR23" s="70">
        <f t="shared" si="872"/>
        <v>177.66666666666666</v>
      </c>
      <c r="CUS23" s="65">
        <v>2666</v>
      </c>
      <c r="CUT23" s="66">
        <v>122</v>
      </c>
      <c r="CUU23" s="66">
        <v>303</v>
      </c>
      <c r="CUV23" s="66">
        <v>108</v>
      </c>
      <c r="CUW23" s="66">
        <v>812</v>
      </c>
      <c r="CUX23" s="66">
        <v>2420</v>
      </c>
      <c r="CUY23" s="66">
        <f t="shared" si="873"/>
        <v>6431</v>
      </c>
      <c r="CUZ23" s="70">
        <f t="shared" si="874"/>
        <v>1071.8333333333333</v>
      </c>
      <c r="CVA23" s="50">
        <v>60</v>
      </c>
      <c r="CVB23" s="51">
        <v>0</v>
      </c>
      <c r="CVC23" s="51">
        <v>254</v>
      </c>
      <c r="CVD23" s="51">
        <v>415</v>
      </c>
      <c r="CVE23" s="51">
        <v>0</v>
      </c>
      <c r="CVF23" s="51">
        <v>918</v>
      </c>
      <c r="CVG23" s="66">
        <f t="shared" si="875"/>
        <v>1647</v>
      </c>
      <c r="CVH23" s="70">
        <f t="shared" si="876"/>
        <v>274.5</v>
      </c>
      <c r="CVI23" s="50">
        <v>1451</v>
      </c>
      <c r="CVJ23" s="51">
        <f>SUMIF(SUMPK!$B:$B,$B:$B,SUMPK!$O:$O)</f>
        <v>246</v>
      </c>
      <c r="CVK23" s="51">
        <v>0</v>
      </c>
      <c r="CVL23" s="51">
        <v>157</v>
      </c>
      <c r="CVM23" s="51">
        <v>452</v>
      </c>
      <c r="CVN23" s="51">
        <v>1043</v>
      </c>
      <c r="CVO23" s="66">
        <f t="shared" si="877"/>
        <v>3349</v>
      </c>
      <c r="CVP23" s="70">
        <f t="shared" si="878"/>
        <v>558.16666666666663</v>
      </c>
      <c r="CVQ23" s="50">
        <v>1978</v>
      </c>
      <c r="CVR23" s="51">
        <v>0</v>
      </c>
      <c r="CVS23" s="51">
        <v>2620</v>
      </c>
      <c r="CVT23" s="51">
        <v>0</v>
      </c>
      <c r="CVU23" s="51">
        <v>132</v>
      </c>
      <c r="CVV23" s="51">
        <v>0</v>
      </c>
      <c r="CVW23" s="66">
        <f t="shared" si="879"/>
        <v>4730</v>
      </c>
      <c r="CVX23" s="70">
        <f t="shared" si="880"/>
        <v>788.33333333333337</v>
      </c>
      <c r="CVY23" s="50">
        <v>1092</v>
      </c>
      <c r="CVZ23" s="51">
        <v>829</v>
      </c>
      <c r="CWA23" s="51">
        <v>656</v>
      </c>
      <c r="CWB23" s="51">
        <v>0</v>
      </c>
      <c r="CWC23" s="51">
        <v>1901</v>
      </c>
      <c r="CWD23" s="51">
        <v>0</v>
      </c>
      <c r="CWE23" s="66">
        <f t="shared" si="881"/>
        <v>4478</v>
      </c>
      <c r="CWF23" s="70">
        <f t="shared" si="882"/>
        <v>746.33333333333337</v>
      </c>
      <c r="CWG23" s="50">
        <v>2255</v>
      </c>
      <c r="CWH23" s="51">
        <v>0</v>
      </c>
      <c r="CWI23" s="51">
        <v>796</v>
      </c>
      <c r="CWJ23" s="51">
        <v>2112</v>
      </c>
      <c r="CWK23" s="51">
        <v>745</v>
      </c>
      <c r="CWL23" s="51">
        <v>114</v>
      </c>
      <c r="CWM23" s="66">
        <f t="shared" si="883"/>
        <v>6022</v>
      </c>
      <c r="CWN23" s="70">
        <f t="shared" si="884"/>
        <v>1003.6666666666666</v>
      </c>
      <c r="CWO23" s="55">
        <v>0</v>
      </c>
      <c r="CWP23" s="128">
        <v>0</v>
      </c>
      <c r="CWQ23" s="128">
        <v>1819</v>
      </c>
      <c r="CWR23" s="128">
        <v>0</v>
      </c>
      <c r="CWS23" s="128">
        <v>1197</v>
      </c>
      <c r="CWT23" s="128">
        <v>0</v>
      </c>
      <c r="CWU23" s="128">
        <f t="shared" si="885"/>
        <v>3016</v>
      </c>
      <c r="CWV23" s="53">
        <f t="shared" si="886"/>
        <v>502.66666666666669</v>
      </c>
      <c r="CWW23" s="50">
        <v>2568</v>
      </c>
      <c r="CWX23" s="51">
        <v>72</v>
      </c>
      <c r="CWY23" s="51">
        <v>43</v>
      </c>
      <c r="CWZ23" s="51">
        <v>244</v>
      </c>
      <c r="CXA23" s="51">
        <v>1130</v>
      </c>
      <c r="CXB23" s="51">
        <v>0</v>
      </c>
      <c r="CXC23" s="128">
        <f t="shared" si="887"/>
        <v>4057</v>
      </c>
      <c r="CXD23" s="53">
        <f t="shared" si="888"/>
        <v>676.16666666666663</v>
      </c>
      <c r="CXE23" s="50">
        <v>0</v>
      </c>
      <c r="CXF23" s="51">
        <v>861</v>
      </c>
      <c r="CXG23" s="51">
        <v>1558</v>
      </c>
      <c r="CXH23" s="51">
        <v>2794</v>
      </c>
      <c r="CXI23" s="51">
        <v>0</v>
      </c>
      <c r="CXJ23" s="51">
        <v>143</v>
      </c>
      <c r="CXK23" s="127">
        <f t="shared" si="889"/>
        <v>5356</v>
      </c>
      <c r="CXL23" s="43">
        <f t="shared" si="890"/>
        <v>892.66666666666663</v>
      </c>
      <c r="CXM23" s="50">
        <v>202</v>
      </c>
      <c r="CXN23" s="51">
        <v>2796</v>
      </c>
      <c r="CXO23" s="51">
        <v>0</v>
      </c>
      <c r="CXP23" s="51">
        <v>1648</v>
      </c>
      <c r="CXQ23" s="51">
        <v>0</v>
      </c>
      <c r="CXR23" s="51">
        <v>0</v>
      </c>
      <c r="CXS23" s="128">
        <f t="shared" si="891"/>
        <v>4646</v>
      </c>
      <c r="CXT23" s="53">
        <f t="shared" si="892"/>
        <v>774.33333333333337</v>
      </c>
      <c r="CXU23" s="50">
        <v>2628</v>
      </c>
      <c r="CXV23" s="51">
        <v>262</v>
      </c>
      <c r="CXW23" s="51">
        <v>648</v>
      </c>
      <c r="CXX23" s="51">
        <v>1523</v>
      </c>
      <c r="CXY23" s="51">
        <v>0</v>
      </c>
      <c r="CXZ23" s="51">
        <v>1314</v>
      </c>
      <c r="CYA23" s="128">
        <f t="shared" si="893"/>
        <v>6375</v>
      </c>
      <c r="CYB23" s="53">
        <f t="shared" si="894"/>
        <v>1062.5</v>
      </c>
      <c r="CYC23" s="50">
        <v>0</v>
      </c>
      <c r="CYD23" s="51">
        <v>285</v>
      </c>
      <c r="CYE23" s="51">
        <v>216</v>
      </c>
      <c r="CYF23" s="51">
        <v>1502</v>
      </c>
      <c r="CYG23" s="51">
        <v>67</v>
      </c>
      <c r="CYH23" s="51">
        <v>2098</v>
      </c>
      <c r="CYI23" s="127">
        <f t="shared" si="895"/>
        <v>4168</v>
      </c>
      <c r="CYJ23" s="43">
        <f t="shared" si="896"/>
        <v>694.66666666666663</v>
      </c>
      <c r="CYK23" s="50">
        <v>1189</v>
      </c>
      <c r="CYL23" s="51">
        <v>0</v>
      </c>
      <c r="CYM23" s="51">
        <v>2055</v>
      </c>
      <c r="CYN23" s="51">
        <v>0</v>
      </c>
      <c r="CYO23" s="51">
        <v>3761</v>
      </c>
      <c r="CYP23" s="51">
        <v>0</v>
      </c>
      <c r="CYQ23" s="128">
        <f t="shared" si="897"/>
        <v>7005</v>
      </c>
      <c r="CYR23" s="53">
        <f t="shared" si="898"/>
        <v>1167.5</v>
      </c>
      <c r="CYS23" s="50">
        <v>0</v>
      </c>
      <c r="CYT23" s="51">
        <v>2192</v>
      </c>
      <c r="CYU23" s="51">
        <v>3492</v>
      </c>
      <c r="CYV23" s="51">
        <v>0</v>
      </c>
      <c r="CYW23" s="51">
        <v>3471</v>
      </c>
      <c r="CYX23" s="51">
        <v>0</v>
      </c>
      <c r="CYY23" s="127">
        <f t="shared" si="899"/>
        <v>9155</v>
      </c>
      <c r="CYZ23" s="43">
        <f t="shared" si="900"/>
        <v>1525.8333333333333</v>
      </c>
      <c r="CZA23" s="50">
        <v>0</v>
      </c>
      <c r="CZB23" s="51">
        <v>193</v>
      </c>
      <c r="CZC23" s="51">
        <v>0</v>
      </c>
      <c r="CZD23" s="51">
        <v>1458</v>
      </c>
      <c r="CZE23" s="51">
        <v>399</v>
      </c>
      <c r="CZF23" s="51">
        <v>1584</v>
      </c>
      <c r="CZG23" s="128">
        <f t="shared" si="901"/>
        <v>3634</v>
      </c>
      <c r="CZH23" s="53">
        <f t="shared" si="902"/>
        <v>605.66666666666663</v>
      </c>
      <c r="CZI23" s="50">
        <v>0</v>
      </c>
      <c r="CZJ23" s="51">
        <v>811</v>
      </c>
      <c r="CZK23" s="51">
        <v>0</v>
      </c>
      <c r="CZL23" s="51">
        <v>2988</v>
      </c>
      <c r="CZM23" s="51">
        <v>536</v>
      </c>
      <c r="CZN23" s="51">
        <v>0</v>
      </c>
      <c r="CZO23" s="128">
        <f t="shared" si="903"/>
        <v>4335</v>
      </c>
      <c r="CZP23" s="53">
        <f t="shared" si="904"/>
        <v>722.5</v>
      </c>
      <c r="CZQ23" s="65">
        <v>0</v>
      </c>
      <c r="CZR23" s="66">
        <v>617</v>
      </c>
      <c r="CZS23" s="66">
        <v>1993</v>
      </c>
      <c r="CZT23" s="66">
        <v>0</v>
      </c>
      <c r="CZU23" s="66">
        <v>0</v>
      </c>
      <c r="CZV23" s="66">
        <v>843</v>
      </c>
      <c r="CZW23" s="128">
        <f t="shared" si="905"/>
        <v>3453</v>
      </c>
      <c r="CZX23" s="53">
        <f t="shared" si="906"/>
        <v>575.5</v>
      </c>
      <c r="CZY23" s="50">
        <v>0</v>
      </c>
      <c r="CZZ23" s="51">
        <v>1200</v>
      </c>
      <c r="DAA23" s="51">
        <v>927</v>
      </c>
      <c r="DAB23" s="51">
        <v>2283</v>
      </c>
      <c r="DAC23" s="51">
        <v>556</v>
      </c>
      <c r="DAD23" s="51">
        <v>0</v>
      </c>
      <c r="DAE23" s="128">
        <f t="shared" si="907"/>
        <v>4966</v>
      </c>
      <c r="DAF23" s="53">
        <f t="shared" si="908"/>
        <v>827.66666666666663</v>
      </c>
      <c r="DAG23" s="50">
        <v>243</v>
      </c>
      <c r="DAH23" s="51">
        <v>0</v>
      </c>
      <c r="DAI23" s="51">
        <v>638</v>
      </c>
      <c r="DAJ23" s="51">
        <v>0</v>
      </c>
      <c r="DAK23" s="51">
        <v>830</v>
      </c>
      <c r="DAL23" s="51">
        <v>756</v>
      </c>
      <c r="DAM23" s="128">
        <f t="shared" si="909"/>
        <v>2467</v>
      </c>
      <c r="DAN23" s="53">
        <f t="shared" si="910"/>
        <v>411.16666666666669</v>
      </c>
      <c r="DAO23" s="65">
        <v>862</v>
      </c>
      <c r="DAP23" s="66">
        <v>136</v>
      </c>
      <c r="DAQ23" s="66">
        <v>0</v>
      </c>
      <c r="DAR23" s="66">
        <v>526</v>
      </c>
      <c r="DAS23" s="66">
        <v>125</v>
      </c>
      <c r="DAT23" s="66">
        <v>0</v>
      </c>
      <c r="DAU23" s="66">
        <f t="shared" si="911"/>
        <v>1649</v>
      </c>
      <c r="DAV23" s="70">
        <f t="shared" si="912"/>
        <v>274.83333333333331</v>
      </c>
      <c r="DAW23" s="50">
        <v>378</v>
      </c>
      <c r="DAX23" s="51">
        <v>146</v>
      </c>
      <c r="DAY23" s="51">
        <v>913</v>
      </c>
      <c r="DAZ23" s="51">
        <v>216</v>
      </c>
      <c r="DBA23" s="51">
        <v>1551</v>
      </c>
      <c r="DBB23" s="51">
        <v>0</v>
      </c>
      <c r="DBC23" s="66">
        <f t="shared" si="913"/>
        <v>3204</v>
      </c>
      <c r="DBD23" s="70">
        <f t="shared" si="914"/>
        <v>534</v>
      </c>
      <c r="DBE23" s="65">
        <v>619</v>
      </c>
      <c r="DBF23" s="66">
        <v>0</v>
      </c>
      <c r="DBG23" s="66">
        <v>2053</v>
      </c>
      <c r="DBH23" s="66">
        <v>0</v>
      </c>
      <c r="DBI23" s="66">
        <v>1814</v>
      </c>
      <c r="DBJ23" s="66">
        <v>0</v>
      </c>
      <c r="DBK23" s="66">
        <f t="shared" si="915"/>
        <v>4486</v>
      </c>
      <c r="DBL23" s="70">
        <f t="shared" si="916"/>
        <v>747.66666666666663</v>
      </c>
      <c r="DBM23" s="50">
        <v>378</v>
      </c>
      <c r="DBN23" s="51">
        <v>219</v>
      </c>
      <c r="DBO23" s="51">
        <v>0</v>
      </c>
      <c r="DBP23" s="51">
        <v>2631</v>
      </c>
      <c r="DBQ23" s="51">
        <v>0</v>
      </c>
      <c r="DBR23" s="51">
        <v>386</v>
      </c>
      <c r="DBS23" s="66">
        <f t="shared" si="917"/>
        <v>3614</v>
      </c>
      <c r="DBT23" s="70">
        <f t="shared" si="918"/>
        <v>602.33333333333337</v>
      </c>
      <c r="DBU23" s="50">
        <v>918</v>
      </c>
      <c r="DBV23" s="51">
        <v>87</v>
      </c>
      <c r="DBW23" s="51">
        <v>1482</v>
      </c>
      <c r="DBX23" s="51">
        <v>1023</v>
      </c>
      <c r="DBY23" s="51">
        <v>515</v>
      </c>
      <c r="DBZ23" s="51">
        <v>0</v>
      </c>
      <c r="DCA23" s="66">
        <f t="shared" si="919"/>
        <v>4025</v>
      </c>
      <c r="DCB23" s="210">
        <f t="shared" si="920"/>
        <v>670.83333333333337</v>
      </c>
      <c r="DCC23" s="196">
        <v>1233</v>
      </c>
      <c r="DCD23" s="197">
        <v>563</v>
      </c>
      <c r="DCE23" s="197">
        <v>968</v>
      </c>
      <c r="DCF23" s="197">
        <v>2553</v>
      </c>
      <c r="DCG23" s="197">
        <v>0</v>
      </c>
      <c r="DCH23" s="197">
        <v>0</v>
      </c>
      <c r="DCI23" s="246">
        <f t="shared" si="921"/>
        <v>5317</v>
      </c>
      <c r="DCJ23" s="212">
        <f t="shared" si="922"/>
        <v>886.16666666666663</v>
      </c>
      <c r="DCK23" s="196">
        <v>1834</v>
      </c>
      <c r="DCL23" s="197">
        <v>0</v>
      </c>
      <c r="DCM23" s="197">
        <v>540</v>
      </c>
      <c r="DCN23" s="197">
        <v>740</v>
      </c>
      <c r="DCO23" s="197">
        <v>0</v>
      </c>
      <c r="DCP23" s="197">
        <v>1448</v>
      </c>
      <c r="DCQ23" s="246">
        <f t="shared" si="923"/>
        <v>4562</v>
      </c>
      <c r="DCR23" s="212">
        <f t="shared" si="924"/>
        <v>760.33333333333337</v>
      </c>
      <c r="DCS23" s="196">
        <v>0</v>
      </c>
      <c r="DCT23" s="197">
        <v>2427</v>
      </c>
      <c r="DCU23" s="197">
        <v>0</v>
      </c>
      <c r="DCV23" s="197">
        <v>326</v>
      </c>
      <c r="DCW23" s="197">
        <v>0</v>
      </c>
      <c r="DCX23" s="197">
        <v>114</v>
      </c>
      <c r="DCY23" s="64">
        <f t="shared" si="925"/>
        <v>2867</v>
      </c>
      <c r="DCZ23" s="184">
        <f t="shared" si="926"/>
        <v>477.83333333333331</v>
      </c>
      <c r="DDA23" s="196">
        <v>230</v>
      </c>
      <c r="DDB23" s="197">
        <v>0</v>
      </c>
      <c r="DDC23" s="197">
        <v>526</v>
      </c>
      <c r="DDD23" s="197">
        <v>1465</v>
      </c>
      <c r="DDE23" s="197">
        <v>2632</v>
      </c>
      <c r="DDF23" s="197">
        <v>0</v>
      </c>
      <c r="DDG23" s="246">
        <f t="shared" si="927"/>
        <v>4853</v>
      </c>
      <c r="DDH23" s="212">
        <f t="shared" si="928"/>
        <v>808.83333333333337</v>
      </c>
      <c r="DDI23" s="459">
        <v>567</v>
      </c>
      <c r="DDJ23" s="460">
        <v>766</v>
      </c>
      <c r="DDK23" s="460">
        <v>884</v>
      </c>
      <c r="DDL23" s="460">
        <v>2056</v>
      </c>
      <c r="DDM23" s="460">
        <v>0</v>
      </c>
      <c r="DDN23" s="460">
        <v>240</v>
      </c>
      <c r="DDO23" s="246">
        <f t="shared" si="929"/>
        <v>4513</v>
      </c>
      <c r="DDP23" s="199">
        <f t="shared" si="930"/>
        <v>752.16666666666663</v>
      </c>
      <c r="DDQ23" s="196">
        <v>194</v>
      </c>
      <c r="DDR23" s="197">
        <v>0</v>
      </c>
      <c r="DDS23" s="197">
        <v>1463</v>
      </c>
      <c r="DDT23" s="197">
        <v>913</v>
      </c>
      <c r="DDU23" s="197">
        <v>324</v>
      </c>
      <c r="DDV23" s="197">
        <v>779</v>
      </c>
      <c r="DDW23" s="246">
        <f t="shared" si="931"/>
        <v>3673</v>
      </c>
      <c r="DDX23" s="212">
        <f t="shared" si="932"/>
        <v>612.16666666666663</v>
      </c>
      <c r="DDY23" s="465">
        <v>0</v>
      </c>
      <c r="DDZ23" s="466">
        <v>0</v>
      </c>
      <c r="DEA23" s="466">
        <v>0</v>
      </c>
      <c r="DEB23" s="466">
        <v>1885</v>
      </c>
      <c r="DEC23" s="466">
        <v>684</v>
      </c>
      <c r="DED23" s="466">
        <v>102</v>
      </c>
      <c r="DEE23" s="127">
        <f t="shared" si="933"/>
        <v>2671</v>
      </c>
      <c r="DEF23" s="214">
        <f t="shared" si="934"/>
        <v>445.16666666666669</v>
      </c>
      <c r="DEG23" s="196">
        <v>1936</v>
      </c>
      <c r="DEH23" s="197">
        <v>0</v>
      </c>
      <c r="DEI23" s="197">
        <v>29</v>
      </c>
      <c r="DEJ23" s="197">
        <v>2806</v>
      </c>
      <c r="DEK23" s="197">
        <v>0</v>
      </c>
      <c r="DEL23" s="197">
        <v>0</v>
      </c>
      <c r="DEM23" s="127">
        <f t="shared" si="935"/>
        <v>4771</v>
      </c>
      <c r="DEN23" s="101">
        <f t="shared" si="936"/>
        <v>795.16666666666663</v>
      </c>
      <c r="DEO23" s="196">
        <v>0</v>
      </c>
      <c r="DEP23" s="197">
        <v>863</v>
      </c>
      <c r="DEQ23" s="197">
        <v>0</v>
      </c>
      <c r="DER23" s="197">
        <v>0</v>
      </c>
      <c r="DES23" s="197">
        <v>936</v>
      </c>
      <c r="DET23" s="197">
        <v>15</v>
      </c>
      <c r="DEU23" s="466">
        <f t="shared" si="937"/>
        <v>1814</v>
      </c>
      <c r="DEV23" s="220">
        <f t="shared" si="938"/>
        <v>302.33333333333331</v>
      </c>
      <c r="DEW23" s="50"/>
      <c r="DEX23" s="51">
        <v>763</v>
      </c>
      <c r="DEY23" s="51">
        <v>1682</v>
      </c>
      <c r="DEZ23" s="51">
        <v>0</v>
      </c>
      <c r="DFA23" s="51">
        <v>1171</v>
      </c>
      <c r="DFB23" s="51">
        <v>702</v>
      </c>
      <c r="DFC23" s="128">
        <f t="shared" si="939"/>
        <v>4318</v>
      </c>
      <c r="DFD23" s="53">
        <f t="shared" si="940"/>
        <v>719.66666666666663</v>
      </c>
      <c r="DFE23" s="65">
        <v>1189</v>
      </c>
      <c r="DFF23" s="66">
        <v>131</v>
      </c>
      <c r="DFG23" s="66">
        <v>1653</v>
      </c>
      <c r="DFH23" s="66">
        <v>0</v>
      </c>
      <c r="DFI23" s="66">
        <v>0</v>
      </c>
      <c r="DFJ23" s="66">
        <v>591</v>
      </c>
      <c r="DFK23" s="128">
        <f t="shared" si="941"/>
        <v>3564</v>
      </c>
      <c r="DFL23" s="53">
        <f t="shared" si="942"/>
        <v>594</v>
      </c>
      <c r="DFM23" s="50">
        <v>0</v>
      </c>
      <c r="DFN23" s="51">
        <v>279</v>
      </c>
      <c r="DFO23" s="51">
        <v>1011</v>
      </c>
      <c r="DFP23" s="51">
        <v>497</v>
      </c>
      <c r="DFQ23" s="51">
        <v>20</v>
      </c>
      <c r="DFR23" s="51">
        <v>558</v>
      </c>
      <c r="DFS23" s="128">
        <f t="shared" si="943"/>
        <v>2365</v>
      </c>
      <c r="DFT23" s="53">
        <f t="shared" si="944"/>
        <v>394.16666666666669</v>
      </c>
      <c r="DFU23" s="50">
        <v>465</v>
      </c>
      <c r="DFV23" s="51">
        <v>1836</v>
      </c>
      <c r="DFW23" s="51">
        <v>1211</v>
      </c>
      <c r="DFX23" s="51">
        <v>165</v>
      </c>
      <c r="DFY23" s="51">
        <v>0</v>
      </c>
      <c r="DFZ23" s="51">
        <v>756</v>
      </c>
      <c r="DGA23" s="128">
        <f t="shared" si="945"/>
        <v>4433</v>
      </c>
      <c r="DGB23" s="53">
        <f t="shared" si="946"/>
        <v>738.83333333333337</v>
      </c>
      <c r="DGC23" s="65">
        <v>1006</v>
      </c>
      <c r="DGD23" s="66">
        <v>733</v>
      </c>
      <c r="DGE23" s="66">
        <v>324</v>
      </c>
      <c r="DGF23" s="66">
        <v>3177</v>
      </c>
      <c r="DGG23" s="66">
        <v>0</v>
      </c>
      <c r="DGH23" s="66">
        <v>0</v>
      </c>
      <c r="DGI23" s="66">
        <f t="shared" si="947"/>
        <v>5240</v>
      </c>
      <c r="DGJ23" s="70">
        <f t="shared" si="948"/>
        <v>873.33333333333337</v>
      </c>
      <c r="DGK23" s="65"/>
      <c r="DGL23" s="66">
        <v>224</v>
      </c>
      <c r="DGM23" s="66">
        <v>0</v>
      </c>
      <c r="DGN23" s="66">
        <v>0</v>
      </c>
      <c r="DGO23" s="66">
        <v>5</v>
      </c>
      <c r="DGP23" s="66">
        <v>2300</v>
      </c>
      <c r="DGQ23" s="66">
        <f t="shared" si="949"/>
        <v>2529</v>
      </c>
      <c r="DGR23" s="70">
        <f t="shared" si="950"/>
        <v>421.5</v>
      </c>
      <c r="DGS23" s="65">
        <v>130</v>
      </c>
      <c r="DGT23" s="66">
        <v>1099</v>
      </c>
      <c r="DGU23" s="66">
        <v>213</v>
      </c>
      <c r="DGV23" s="66">
        <v>170</v>
      </c>
      <c r="DGW23" s="66">
        <v>433</v>
      </c>
      <c r="DGX23" s="66">
        <v>2757</v>
      </c>
      <c r="DGY23" s="66">
        <f t="shared" si="951"/>
        <v>4802</v>
      </c>
      <c r="DGZ23" s="70">
        <f t="shared" si="952"/>
        <v>800.33333333333337</v>
      </c>
      <c r="DHA23" s="479">
        <v>0</v>
      </c>
      <c r="DHB23" s="480">
        <v>7</v>
      </c>
      <c r="DHC23" s="480">
        <v>356</v>
      </c>
      <c r="DHD23" s="480">
        <v>189</v>
      </c>
      <c r="DHE23" s="480">
        <v>617</v>
      </c>
      <c r="DHF23" s="480">
        <v>864</v>
      </c>
      <c r="DHG23" s="66">
        <f t="shared" si="953"/>
        <v>2033</v>
      </c>
      <c r="DHH23" s="70">
        <f t="shared" si="954"/>
        <v>338.83333333333331</v>
      </c>
      <c r="DHI23" s="65">
        <v>0</v>
      </c>
      <c r="DHJ23" s="66">
        <v>2301</v>
      </c>
      <c r="DHK23" s="66">
        <v>0</v>
      </c>
      <c r="DHL23" s="66">
        <v>1121</v>
      </c>
      <c r="DHM23" s="66">
        <v>1980</v>
      </c>
      <c r="DHN23" s="66">
        <v>0</v>
      </c>
      <c r="DHO23" s="66">
        <f t="shared" si="955"/>
        <v>5402</v>
      </c>
      <c r="DHP23" s="70">
        <f t="shared" si="956"/>
        <v>900.33333333333337</v>
      </c>
      <c r="DHQ23" s="65">
        <v>89</v>
      </c>
      <c r="DHR23" s="66">
        <v>216</v>
      </c>
      <c r="DHS23" s="66">
        <v>2399</v>
      </c>
      <c r="DHT23" s="66">
        <v>751</v>
      </c>
      <c r="DHU23" s="66">
        <v>522</v>
      </c>
      <c r="DHV23" s="66">
        <v>574</v>
      </c>
      <c r="DHW23" s="66">
        <f t="shared" si="957"/>
        <v>4551</v>
      </c>
      <c r="DHX23" s="70">
        <f t="shared" si="958"/>
        <v>758.5</v>
      </c>
      <c r="DHY23" s="65">
        <v>0</v>
      </c>
      <c r="DHZ23" s="66">
        <v>0</v>
      </c>
      <c r="DIA23" s="66">
        <v>5</v>
      </c>
      <c r="DIB23" s="66">
        <v>3</v>
      </c>
      <c r="DIC23" s="66">
        <v>2401</v>
      </c>
      <c r="DID23" s="66">
        <v>5</v>
      </c>
      <c r="DIE23" s="66">
        <f t="shared" si="959"/>
        <v>2414</v>
      </c>
      <c r="DIF23" s="70">
        <f t="shared" si="960"/>
        <v>402.33333333333331</v>
      </c>
      <c r="DIG23" s="65">
        <v>3973</v>
      </c>
      <c r="DIH23" s="66">
        <v>106</v>
      </c>
      <c r="DII23" s="66">
        <v>293</v>
      </c>
      <c r="DIJ23" s="66">
        <v>477</v>
      </c>
      <c r="DIK23" s="66">
        <v>0</v>
      </c>
      <c r="DIL23" s="66">
        <v>0</v>
      </c>
      <c r="DIM23" s="66">
        <f t="shared" si="961"/>
        <v>4849</v>
      </c>
      <c r="DIN23" s="70">
        <f t="shared" si="962"/>
        <v>808.16666666666663</v>
      </c>
      <c r="DIO23" s="65">
        <v>666</v>
      </c>
      <c r="DIP23" s="66">
        <v>3214</v>
      </c>
      <c r="DIQ23" s="66">
        <v>0</v>
      </c>
      <c r="DIR23" s="66">
        <v>0</v>
      </c>
      <c r="DIS23" s="66">
        <v>0</v>
      </c>
      <c r="DIT23" s="66">
        <v>459</v>
      </c>
      <c r="DIU23" s="66">
        <f t="shared" si="963"/>
        <v>4339</v>
      </c>
      <c r="DIV23" s="70">
        <f t="shared" si="964"/>
        <v>723.16666666666663</v>
      </c>
      <c r="DIW23" s="65">
        <v>86</v>
      </c>
      <c r="DIX23" s="66">
        <v>503</v>
      </c>
      <c r="DIY23" s="66">
        <v>0</v>
      </c>
      <c r="DIZ23" s="66">
        <v>0</v>
      </c>
      <c r="DJA23" s="66">
        <v>0</v>
      </c>
      <c r="DJB23" s="66"/>
      <c r="DJC23" s="66">
        <f t="shared" si="965"/>
        <v>589</v>
      </c>
      <c r="DJD23" s="70">
        <f t="shared" si="966"/>
        <v>98.166666666666671</v>
      </c>
      <c r="DJE23" s="65">
        <v>2354</v>
      </c>
      <c r="DJF23" s="66">
        <v>5</v>
      </c>
      <c r="DJG23" s="66">
        <v>54</v>
      </c>
      <c r="DJH23" s="66">
        <v>0</v>
      </c>
      <c r="DJI23" s="66">
        <v>824</v>
      </c>
      <c r="DJJ23" s="66">
        <v>965</v>
      </c>
      <c r="DJK23" s="66">
        <f t="shared" si="967"/>
        <v>4202</v>
      </c>
      <c r="DJL23" s="70">
        <f t="shared" si="968"/>
        <v>700.33333333333337</v>
      </c>
      <c r="DJM23" s="65">
        <v>513</v>
      </c>
      <c r="DJN23" s="66">
        <v>6</v>
      </c>
      <c r="DJO23" s="66">
        <v>501</v>
      </c>
      <c r="DJP23" s="66">
        <v>1398</v>
      </c>
      <c r="DJQ23" s="66">
        <v>2052</v>
      </c>
      <c r="DJR23" s="66">
        <v>1665</v>
      </c>
      <c r="DJS23" s="66">
        <f t="shared" si="969"/>
        <v>6135</v>
      </c>
      <c r="DJT23" s="70">
        <f t="shared" si="970"/>
        <v>1022.5</v>
      </c>
      <c r="DJU23" s="65">
        <v>10</v>
      </c>
      <c r="DJV23" s="66">
        <v>0</v>
      </c>
      <c r="DJW23" s="66">
        <v>775</v>
      </c>
      <c r="DJX23" s="66">
        <v>0</v>
      </c>
      <c r="DJY23" s="66">
        <v>926</v>
      </c>
      <c r="DJZ23" s="66">
        <v>605</v>
      </c>
      <c r="DKA23" s="66">
        <f t="shared" si="971"/>
        <v>2316</v>
      </c>
      <c r="DKB23" s="70">
        <f t="shared" si="972"/>
        <v>386</v>
      </c>
      <c r="DKC23" s="55">
        <v>1726</v>
      </c>
      <c r="DKD23" s="128">
        <v>3776</v>
      </c>
      <c r="DKE23" s="128">
        <v>902</v>
      </c>
      <c r="DKF23" s="128">
        <v>0</v>
      </c>
      <c r="DKG23" s="128">
        <v>115</v>
      </c>
      <c r="DKH23" s="128">
        <v>0</v>
      </c>
      <c r="DKI23" s="64">
        <f t="shared" si="973"/>
        <v>6519</v>
      </c>
      <c r="DKJ23" s="68">
        <f t="shared" si="974"/>
        <v>1086.5</v>
      </c>
      <c r="DKK23" s="65">
        <v>2003</v>
      </c>
      <c r="DKL23" s="66">
        <v>323</v>
      </c>
      <c r="DKM23" s="66">
        <v>0</v>
      </c>
      <c r="DKN23" s="66">
        <v>757</v>
      </c>
      <c r="DKO23" s="66">
        <v>2508</v>
      </c>
      <c r="DKP23" s="66">
        <v>2603</v>
      </c>
      <c r="DKQ23" s="64">
        <f t="shared" si="975"/>
        <v>8194</v>
      </c>
      <c r="DKR23" s="68">
        <f t="shared" si="976"/>
        <v>1365.6666666666667</v>
      </c>
      <c r="DKS23" s="50">
        <v>220</v>
      </c>
      <c r="DKT23" s="51">
        <v>115</v>
      </c>
      <c r="DKU23" s="51">
        <v>161</v>
      </c>
      <c r="DKV23" s="51">
        <v>972</v>
      </c>
      <c r="DKW23" s="51">
        <v>205</v>
      </c>
      <c r="DKX23" s="51">
        <v>345</v>
      </c>
      <c r="DKY23" s="66">
        <f t="shared" si="977"/>
        <v>2018</v>
      </c>
      <c r="DKZ23" s="70">
        <f t="shared" si="978"/>
        <v>336.33333333333331</v>
      </c>
      <c r="DLA23" s="65">
        <v>2213</v>
      </c>
      <c r="DLB23" s="66">
        <v>760</v>
      </c>
      <c r="DLC23" s="66">
        <v>449</v>
      </c>
      <c r="DLD23" s="66">
        <v>0</v>
      </c>
      <c r="DLE23" s="66">
        <v>537</v>
      </c>
      <c r="DLF23" s="66">
        <v>3974</v>
      </c>
      <c r="DLG23" s="66">
        <f t="shared" si="979"/>
        <v>7933</v>
      </c>
      <c r="DLH23" s="70">
        <f t="shared" si="980"/>
        <v>1322.1666666666667</v>
      </c>
      <c r="DLI23" s="50">
        <v>385</v>
      </c>
      <c r="DLJ23" s="51">
        <v>31</v>
      </c>
      <c r="DLK23" s="51">
        <v>130</v>
      </c>
      <c r="DLL23" s="51">
        <v>0</v>
      </c>
      <c r="DLM23" s="51">
        <v>431</v>
      </c>
      <c r="DLN23" s="51">
        <v>3083</v>
      </c>
      <c r="DLO23" s="66">
        <f t="shared" si="981"/>
        <v>4060</v>
      </c>
      <c r="DLP23" s="70">
        <f t="shared" si="982"/>
        <v>676.66666666666663</v>
      </c>
      <c r="DLQ23" s="50">
        <v>0</v>
      </c>
      <c r="DLR23" s="51">
        <v>329</v>
      </c>
      <c r="DLS23" s="51">
        <v>0</v>
      </c>
      <c r="DLT23" s="51">
        <v>2781</v>
      </c>
      <c r="DLU23" s="51">
        <v>0</v>
      </c>
      <c r="DLV23" s="51">
        <v>0</v>
      </c>
      <c r="DLW23" s="66">
        <f t="shared" si="983"/>
        <v>3110</v>
      </c>
      <c r="DLX23" s="70">
        <f t="shared" si="984"/>
        <v>518.33333333333337</v>
      </c>
      <c r="DLY23" s="65">
        <v>648</v>
      </c>
      <c r="DLZ23" s="66">
        <v>829</v>
      </c>
      <c r="DMA23" s="66">
        <v>0</v>
      </c>
      <c r="DMB23" s="66">
        <v>122</v>
      </c>
      <c r="DMC23" s="66">
        <v>1319</v>
      </c>
      <c r="DMD23" s="66">
        <v>1809</v>
      </c>
      <c r="DME23" s="66">
        <f t="shared" si="985"/>
        <v>4727</v>
      </c>
      <c r="DMF23" s="70">
        <f t="shared" si="986"/>
        <v>787.83333333333337</v>
      </c>
      <c r="DMG23" s="50">
        <v>0</v>
      </c>
      <c r="DMH23" s="51">
        <v>0</v>
      </c>
      <c r="DMI23" s="51">
        <v>1856</v>
      </c>
      <c r="DMJ23" s="51">
        <v>239</v>
      </c>
      <c r="DMK23" s="51">
        <v>1574</v>
      </c>
      <c r="DML23" s="51">
        <v>1895</v>
      </c>
      <c r="DMM23" s="66">
        <f t="shared" si="987"/>
        <v>5564</v>
      </c>
      <c r="DMN23" s="70">
        <f t="shared" si="988"/>
        <v>927.33333333333337</v>
      </c>
      <c r="DMO23" s="65">
        <v>0</v>
      </c>
      <c r="DMP23" s="66">
        <v>151</v>
      </c>
      <c r="DMQ23" s="66">
        <v>693</v>
      </c>
      <c r="DMR23" s="66">
        <v>181</v>
      </c>
      <c r="DMS23" s="66">
        <v>1785</v>
      </c>
      <c r="DMT23" s="66">
        <v>0</v>
      </c>
      <c r="DMU23" s="66">
        <f t="shared" si="989"/>
        <v>2810</v>
      </c>
      <c r="DMV23" s="70">
        <f t="shared" si="990"/>
        <v>468.33333333333331</v>
      </c>
      <c r="DMW23" s="65">
        <v>353</v>
      </c>
      <c r="DMX23" s="66">
        <v>875</v>
      </c>
      <c r="DMY23" s="66">
        <v>1255</v>
      </c>
      <c r="DMZ23" s="66">
        <v>2183</v>
      </c>
      <c r="DNA23" s="66">
        <v>0</v>
      </c>
      <c r="DNB23" s="66">
        <v>0</v>
      </c>
      <c r="DNC23" s="66">
        <f t="shared" si="991"/>
        <v>4666</v>
      </c>
      <c r="DND23" s="70">
        <f t="shared" si="992"/>
        <v>777.66666666666663</v>
      </c>
      <c r="DNE23" s="65">
        <v>135</v>
      </c>
      <c r="DNF23" s="66">
        <v>714</v>
      </c>
      <c r="DNG23" s="66">
        <v>152</v>
      </c>
      <c r="DNH23" s="66">
        <v>1224</v>
      </c>
      <c r="DNI23" s="66">
        <v>0</v>
      </c>
      <c r="DNJ23" s="66">
        <v>793</v>
      </c>
      <c r="DNK23" s="66">
        <f t="shared" si="993"/>
        <v>3018</v>
      </c>
      <c r="DNL23" s="70">
        <f t="shared" si="994"/>
        <v>503</v>
      </c>
      <c r="DNM23" s="65">
        <v>0</v>
      </c>
      <c r="DNN23" s="66">
        <v>971</v>
      </c>
      <c r="DNO23" s="66">
        <v>2201</v>
      </c>
      <c r="DNP23" s="66">
        <v>86</v>
      </c>
      <c r="DNQ23" s="66">
        <v>132</v>
      </c>
      <c r="DNR23" s="66">
        <v>0</v>
      </c>
      <c r="DNS23" s="66">
        <f t="shared" si="995"/>
        <v>3390</v>
      </c>
      <c r="DNT23" s="70">
        <f t="shared" si="996"/>
        <v>565</v>
      </c>
      <c r="DNU23" s="65"/>
      <c r="DNV23" s="66">
        <v>1282</v>
      </c>
      <c r="DNW23" s="66">
        <v>2460</v>
      </c>
      <c r="DNX23" s="66">
        <v>0</v>
      </c>
      <c r="DNY23" s="66">
        <v>442</v>
      </c>
      <c r="DNZ23" s="66">
        <v>330</v>
      </c>
      <c r="DOA23" s="66">
        <f t="shared" si="997"/>
        <v>4514</v>
      </c>
      <c r="DOB23" s="70">
        <f t="shared" si="998"/>
        <v>752.33333333333337</v>
      </c>
      <c r="DOC23" s="65">
        <v>0</v>
      </c>
      <c r="DOD23" s="66">
        <v>0</v>
      </c>
      <c r="DOE23" s="66">
        <v>1768</v>
      </c>
      <c r="DOF23" s="66">
        <v>940</v>
      </c>
      <c r="DOG23" s="66">
        <v>0</v>
      </c>
      <c r="DOH23" s="66">
        <v>0</v>
      </c>
      <c r="DOI23" s="66">
        <f t="shared" si="999"/>
        <v>2708</v>
      </c>
      <c r="DOJ23" s="70">
        <f t="shared" si="1000"/>
        <v>451.33333333333331</v>
      </c>
      <c r="DOK23" s="65">
        <v>1328</v>
      </c>
      <c r="DOL23" s="66">
        <v>112</v>
      </c>
      <c r="DOM23" s="66">
        <v>0</v>
      </c>
      <c r="DON23" s="66">
        <v>0</v>
      </c>
      <c r="DOO23" s="66">
        <v>1143</v>
      </c>
      <c r="DOP23" s="66">
        <v>2015</v>
      </c>
      <c r="DOQ23" s="66">
        <f t="shared" si="1001"/>
        <v>4598</v>
      </c>
      <c r="DOR23" s="70">
        <f t="shared" si="1002"/>
        <v>766.33333333333337</v>
      </c>
      <c r="DOS23" s="65">
        <v>0</v>
      </c>
      <c r="DOT23" s="66">
        <v>1313</v>
      </c>
      <c r="DOU23" s="66">
        <v>0</v>
      </c>
      <c r="DOV23" s="66">
        <v>569</v>
      </c>
      <c r="DOW23" s="66">
        <v>1021</v>
      </c>
      <c r="DOX23" s="66">
        <v>843</v>
      </c>
      <c r="DOY23" s="66">
        <f t="shared" si="1003"/>
        <v>3746</v>
      </c>
      <c r="DOZ23" s="70">
        <f t="shared" si="1004"/>
        <v>624.33333333333337</v>
      </c>
      <c r="DPA23" s="65">
        <v>590</v>
      </c>
      <c r="DPB23" s="66">
        <v>934</v>
      </c>
      <c r="DPC23" s="66">
        <v>1597</v>
      </c>
      <c r="DPD23" s="66">
        <v>1053</v>
      </c>
      <c r="DPE23" s="66">
        <v>1664</v>
      </c>
      <c r="DPF23" s="66">
        <v>5</v>
      </c>
      <c r="DPG23" s="66">
        <f t="shared" si="1005"/>
        <v>5843</v>
      </c>
      <c r="DPH23" s="70">
        <f t="shared" si="1006"/>
        <v>973.83333333333337</v>
      </c>
      <c r="DPI23" s="65">
        <v>0</v>
      </c>
      <c r="DPJ23" s="66">
        <v>0</v>
      </c>
      <c r="DPK23" s="66">
        <v>1615</v>
      </c>
      <c r="DPL23" s="66">
        <v>1333</v>
      </c>
      <c r="DPM23" s="66">
        <v>324</v>
      </c>
      <c r="DPN23" s="66">
        <v>2129</v>
      </c>
      <c r="DPO23" s="66">
        <f t="shared" si="1007"/>
        <v>5401</v>
      </c>
      <c r="DPP23" s="70">
        <f t="shared" si="1008"/>
        <v>900.16666666666663</v>
      </c>
      <c r="DPQ23" s="65">
        <v>0</v>
      </c>
      <c r="DPR23" s="66">
        <v>0</v>
      </c>
      <c r="DPS23" s="66">
        <v>0</v>
      </c>
      <c r="DPT23" s="66">
        <v>0</v>
      </c>
      <c r="DPU23" s="66">
        <v>0</v>
      </c>
      <c r="DPV23" s="66">
        <v>2134</v>
      </c>
      <c r="DPW23" s="64">
        <f t="shared" si="1009"/>
        <v>2134</v>
      </c>
      <c r="DPX23" s="68">
        <f t="shared" si="1010"/>
        <v>355.66666666666669</v>
      </c>
      <c r="DPY23" s="65">
        <v>279</v>
      </c>
      <c r="DPZ23" s="66">
        <v>0</v>
      </c>
      <c r="DQA23" s="66">
        <f>SUMIF(SUMPK!$B:$B,$B:$B,SUMPK!$O:$O)</f>
        <v>246</v>
      </c>
      <c r="DQB23" s="66">
        <v>2614</v>
      </c>
      <c r="DQC23" s="66">
        <v>0</v>
      </c>
      <c r="DQD23" s="66">
        <v>1432</v>
      </c>
      <c r="DQE23" s="66">
        <f t="shared" si="1011"/>
        <v>4571</v>
      </c>
      <c r="DQF23" s="70">
        <f t="shared" si="1012"/>
        <v>761.83333333333337</v>
      </c>
      <c r="DQG23" s="65">
        <v>2589</v>
      </c>
      <c r="DQH23" s="66">
        <v>946</v>
      </c>
      <c r="DQI23" s="66">
        <v>392</v>
      </c>
      <c r="DQJ23" s="66">
        <v>1959</v>
      </c>
      <c r="DQK23" s="66">
        <v>0</v>
      </c>
      <c r="DQL23" s="66">
        <v>120</v>
      </c>
      <c r="DQM23" s="64">
        <f t="shared" si="1013"/>
        <v>6006</v>
      </c>
      <c r="DQN23" s="68">
        <f t="shared" si="1014"/>
        <v>1001</v>
      </c>
      <c r="DQO23" s="50">
        <v>1404</v>
      </c>
      <c r="DQP23" s="51">
        <v>1016</v>
      </c>
      <c r="DQQ23" s="51">
        <v>470</v>
      </c>
      <c r="DQR23" s="51">
        <v>1323</v>
      </c>
      <c r="DQS23" s="51">
        <v>0</v>
      </c>
      <c r="DQT23" s="51">
        <v>2324</v>
      </c>
      <c r="DQU23" s="66">
        <f t="shared" si="1015"/>
        <v>6537</v>
      </c>
      <c r="DQV23" s="70">
        <f t="shared" si="1016"/>
        <v>1089.5</v>
      </c>
      <c r="DQW23" s="65">
        <v>1696</v>
      </c>
      <c r="DQX23" s="66">
        <v>1349</v>
      </c>
      <c r="DQY23" s="66">
        <v>0</v>
      </c>
      <c r="DQZ23" s="66">
        <v>526</v>
      </c>
      <c r="DRA23" s="66">
        <v>3599</v>
      </c>
      <c r="DRB23" s="66">
        <v>0</v>
      </c>
      <c r="DRC23" s="66">
        <f t="shared" si="1017"/>
        <v>7170</v>
      </c>
      <c r="DRD23" s="70">
        <f t="shared" si="1018"/>
        <v>1195</v>
      </c>
      <c r="DRE23" s="65">
        <v>0</v>
      </c>
      <c r="DRF23" s="66">
        <v>0</v>
      </c>
      <c r="DRG23" s="66">
        <v>0</v>
      </c>
      <c r="DRH23" s="66">
        <v>0</v>
      </c>
      <c r="DRI23" s="66">
        <v>2157</v>
      </c>
      <c r="DRJ23" s="66">
        <v>0</v>
      </c>
      <c r="DRK23" s="66">
        <f t="shared" si="1019"/>
        <v>2157</v>
      </c>
      <c r="DRL23" s="70">
        <f t="shared" si="1020"/>
        <v>359.5</v>
      </c>
      <c r="DRM23" s="65">
        <v>0</v>
      </c>
      <c r="DRN23" s="66">
        <v>3098</v>
      </c>
      <c r="DRO23" s="66">
        <v>43</v>
      </c>
      <c r="DRP23" s="66">
        <v>427</v>
      </c>
      <c r="DRQ23" s="66">
        <v>0</v>
      </c>
      <c r="DRR23" s="66">
        <v>0</v>
      </c>
      <c r="DRS23" s="66">
        <f t="shared" si="1021"/>
        <v>3568</v>
      </c>
      <c r="DRT23" s="70">
        <f t="shared" si="1022"/>
        <v>594.66666666666663</v>
      </c>
      <c r="DRU23" s="65">
        <v>0</v>
      </c>
      <c r="DRV23" s="66">
        <v>1426</v>
      </c>
      <c r="DRW23" s="66">
        <v>0</v>
      </c>
      <c r="DRX23" s="66">
        <v>0</v>
      </c>
      <c r="DRY23" s="66">
        <v>0</v>
      </c>
      <c r="DRZ23" s="66">
        <v>627</v>
      </c>
      <c r="DSA23" s="66">
        <f t="shared" si="1023"/>
        <v>2053</v>
      </c>
      <c r="DSB23" s="70">
        <f t="shared" si="1024"/>
        <v>342.16666666666669</v>
      </c>
      <c r="DSC23" s="50">
        <v>1367</v>
      </c>
      <c r="DSD23" s="51">
        <v>0</v>
      </c>
      <c r="DSE23" s="51">
        <v>1238</v>
      </c>
      <c r="DSF23" s="51">
        <v>189</v>
      </c>
      <c r="DSG23" s="51">
        <v>0</v>
      </c>
      <c r="DSH23" s="51">
        <v>511</v>
      </c>
      <c r="DSI23" s="66">
        <f t="shared" si="1025"/>
        <v>3305</v>
      </c>
      <c r="DSJ23" s="70">
        <f t="shared" si="1026"/>
        <v>550.83333333333337</v>
      </c>
      <c r="DSK23" s="65">
        <v>487</v>
      </c>
      <c r="DSL23" s="66">
        <v>1030</v>
      </c>
      <c r="DSM23" s="66">
        <v>0</v>
      </c>
      <c r="DSO23" s="66">
        <v>1571</v>
      </c>
      <c r="DSP23" s="66">
        <v>741</v>
      </c>
      <c r="DSQ23" s="66">
        <f t="shared" si="457"/>
        <v>3829</v>
      </c>
      <c r="DSR23" s="70">
        <f t="shared" si="1027"/>
        <v>638.16666666666663</v>
      </c>
      <c r="DSS23" s="84">
        <v>835</v>
      </c>
      <c r="DST23" s="85">
        <v>152</v>
      </c>
      <c r="DSU23" s="85">
        <v>1802</v>
      </c>
      <c r="DSV23" s="85">
        <v>685</v>
      </c>
      <c r="DSW23" s="85">
        <v>215</v>
      </c>
      <c r="DSX23" s="85">
        <v>1234</v>
      </c>
      <c r="DSY23" s="66">
        <f t="shared" si="1028"/>
        <v>4923</v>
      </c>
      <c r="DSZ23" s="70">
        <f t="shared" si="1029"/>
        <v>820.5</v>
      </c>
      <c r="DTA23" s="50">
        <v>791</v>
      </c>
      <c r="DTB23" s="51">
        <v>436</v>
      </c>
      <c r="DTC23" s="51">
        <v>300</v>
      </c>
      <c r="DTD23" s="51">
        <v>874</v>
      </c>
      <c r="DTE23" s="51">
        <v>2841</v>
      </c>
      <c r="DTF23" s="51">
        <v>0</v>
      </c>
      <c r="DTG23" s="66">
        <f t="shared" si="1030"/>
        <v>5242</v>
      </c>
      <c r="DTH23" s="70">
        <f t="shared" si="1031"/>
        <v>873.66666666666663</v>
      </c>
      <c r="DTI23" s="50">
        <v>0</v>
      </c>
      <c r="DTJ23" s="51">
        <v>0</v>
      </c>
      <c r="DTK23" s="51">
        <v>245</v>
      </c>
      <c r="DTL23" s="51">
        <v>0</v>
      </c>
      <c r="DTM23" s="51">
        <v>0</v>
      </c>
      <c r="DTN23" s="51">
        <v>4345</v>
      </c>
      <c r="DTO23" s="66">
        <f t="shared" si="1032"/>
        <v>4590</v>
      </c>
      <c r="DTP23" s="70">
        <f t="shared" si="1033"/>
        <v>765</v>
      </c>
      <c r="DTQ23" s="50">
        <v>0</v>
      </c>
      <c r="DTR23" s="51">
        <v>142</v>
      </c>
      <c r="DTS23" s="51">
        <v>1783</v>
      </c>
      <c r="DTT23" s="51">
        <v>1125</v>
      </c>
      <c r="DTU23" s="51">
        <v>0</v>
      </c>
      <c r="DTV23" s="51">
        <v>0</v>
      </c>
      <c r="DTW23" s="66">
        <f t="shared" si="1034"/>
        <v>3050</v>
      </c>
      <c r="DTX23" s="70">
        <f t="shared" si="1035"/>
        <v>508.33333333333331</v>
      </c>
      <c r="DTY23" s="65">
        <v>0</v>
      </c>
      <c r="DTZ23" s="66">
        <v>1360</v>
      </c>
      <c r="DUA23" s="66">
        <v>977</v>
      </c>
      <c r="DUB23" s="66">
        <v>74</v>
      </c>
      <c r="DUC23" s="66">
        <v>356</v>
      </c>
      <c r="DUD23" s="66">
        <v>383</v>
      </c>
      <c r="DUE23" s="66">
        <f t="shared" si="1036"/>
        <v>3150</v>
      </c>
      <c r="DUF23" s="70">
        <f t="shared" si="1037"/>
        <v>525</v>
      </c>
      <c r="DUG23" s="50">
        <v>701</v>
      </c>
      <c r="DUH23" s="51">
        <v>2198</v>
      </c>
      <c r="DUI23" s="51">
        <v>33</v>
      </c>
      <c r="DUJ23" s="51">
        <v>663</v>
      </c>
      <c r="DUK23" s="51">
        <v>1004</v>
      </c>
      <c r="DUL23" s="51">
        <v>594</v>
      </c>
      <c r="DUM23" s="66">
        <f t="shared" si="1038"/>
        <v>5193</v>
      </c>
      <c r="DUN23" s="70">
        <f t="shared" si="1039"/>
        <v>865.5</v>
      </c>
      <c r="DUO23" s="65">
        <v>1580</v>
      </c>
      <c r="DUP23" s="66">
        <v>464</v>
      </c>
      <c r="DUQ23" s="66">
        <v>88</v>
      </c>
      <c r="DUR23" s="66">
        <v>584</v>
      </c>
      <c r="DUS23" s="66">
        <v>191</v>
      </c>
      <c r="DUT23" s="66">
        <v>1095</v>
      </c>
      <c r="DUU23" s="66">
        <f t="shared" si="1040"/>
        <v>4002</v>
      </c>
      <c r="DUV23" s="70">
        <f t="shared" si="1041"/>
        <v>667</v>
      </c>
      <c r="DUW23" s="50">
        <v>141</v>
      </c>
      <c r="DUX23" s="51">
        <v>1539</v>
      </c>
      <c r="DUY23" s="51">
        <v>772</v>
      </c>
      <c r="DUZ23" s="51">
        <v>0</v>
      </c>
      <c r="DVA23" s="51">
        <v>1106</v>
      </c>
      <c r="DVB23" s="51">
        <v>440</v>
      </c>
      <c r="DVC23" s="66">
        <f t="shared" si="1042"/>
        <v>3998</v>
      </c>
      <c r="DVD23" s="70">
        <f t="shared" si="1043"/>
        <v>666.33333333333337</v>
      </c>
      <c r="DVE23" s="240">
        <v>0</v>
      </c>
      <c r="DVF23" s="241">
        <v>325</v>
      </c>
      <c r="DVG23" s="241">
        <v>1796</v>
      </c>
      <c r="DVH23" s="241">
        <v>2377</v>
      </c>
      <c r="DVI23" s="241">
        <v>109</v>
      </c>
      <c r="DVJ23" s="241">
        <v>0</v>
      </c>
      <c r="DVK23" s="66">
        <f t="shared" si="1044"/>
        <v>4607</v>
      </c>
      <c r="DVL23" s="70">
        <f t="shared" si="1045"/>
        <v>767.83333333333337</v>
      </c>
      <c r="DVM23" s="50">
        <v>1176</v>
      </c>
      <c r="DVN23" s="51">
        <v>449</v>
      </c>
      <c r="DVO23" s="51">
        <v>714</v>
      </c>
      <c r="DVP23" s="51">
        <v>0</v>
      </c>
      <c r="DVQ23" s="51">
        <v>2570</v>
      </c>
      <c r="DVR23" s="51">
        <v>0</v>
      </c>
      <c r="DVS23" s="66">
        <f t="shared" si="1046"/>
        <v>4909</v>
      </c>
      <c r="DVT23" s="70">
        <f t="shared" si="1047"/>
        <v>818.16666666666663</v>
      </c>
      <c r="DVU23" s="65">
        <v>0</v>
      </c>
      <c r="DVV23" s="66">
        <v>0</v>
      </c>
      <c r="DVW23" s="66">
        <v>176</v>
      </c>
      <c r="DVX23" s="66">
        <v>1905</v>
      </c>
      <c r="DVY23" s="66">
        <v>0</v>
      </c>
      <c r="DVZ23" s="66">
        <v>0</v>
      </c>
      <c r="DWA23" s="66">
        <f t="shared" si="1048"/>
        <v>2081</v>
      </c>
      <c r="DWB23" s="70">
        <f t="shared" si="1049"/>
        <v>346.83333333333331</v>
      </c>
      <c r="DWC23" s="50">
        <v>0</v>
      </c>
      <c r="DWD23" s="51">
        <v>1438</v>
      </c>
      <c r="DWE23" s="51">
        <v>810</v>
      </c>
      <c r="DWF23" s="51">
        <v>0</v>
      </c>
      <c r="DWG23" s="51">
        <v>2171</v>
      </c>
      <c r="DWH23" s="51">
        <v>856</v>
      </c>
      <c r="DWI23" s="66">
        <f t="shared" si="1050"/>
        <v>5275</v>
      </c>
      <c r="DWJ23" s="70">
        <f t="shared" si="1051"/>
        <v>879.16666666666663</v>
      </c>
      <c r="DWK23" s="50">
        <v>0</v>
      </c>
      <c r="DWL23" s="51">
        <v>1118</v>
      </c>
      <c r="DWM23" s="51">
        <v>136</v>
      </c>
      <c r="DWN23" s="51">
        <v>0</v>
      </c>
      <c r="DWO23" s="51">
        <v>1101</v>
      </c>
      <c r="DWP23" s="51">
        <v>776</v>
      </c>
      <c r="DWQ23" s="66">
        <f t="shared" si="1052"/>
        <v>3131</v>
      </c>
      <c r="DWR23" s="70">
        <f t="shared" si="1053"/>
        <v>521.83333333333337</v>
      </c>
      <c r="DWS23" s="50">
        <v>0</v>
      </c>
      <c r="DWT23" s="51">
        <v>349</v>
      </c>
      <c r="DWU23" s="51">
        <v>6</v>
      </c>
      <c r="DWV23" s="51">
        <v>0</v>
      </c>
      <c r="DWW23" s="51">
        <v>732</v>
      </c>
      <c r="DWX23" s="51">
        <v>0</v>
      </c>
      <c r="DWY23" s="66">
        <f t="shared" si="1054"/>
        <v>1087</v>
      </c>
      <c r="DWZ23" s="70">
        <f t="shared" si="1055"/>
        <v>181.16666666666666</v>
      </c>
      <c r="DXA23" s="50">
        <v>0</v>
      </c>
      <c r="DXB23" s="51">
        <v>1570</v>
      </c>
      <c r="DXC23" s="51">
        <v>624</v>
      </c>
      <c r="DXD23" s="51">
        <v>1782</v>
      </c>
      <c r="DXE23" s="51">
        <v>238</v>
      </c>
      <c r="DXF23" s="51">
        <v>138</v>
      </c>
      <c r="DXG23" s="66">
        <f t="shared" si="1056"/>
        <v>4352</v>
      </c>
      <c r="DXH23" s="70">
        <f t="shared" si="1057"/>
        <v>725.33333333333337</v>
      </c>
      <c r="DXI23" s="50">
        <v>1519</v>
      </c>
      <c r="DXJ23" s="51">
        <v>2566</v>
      </c>
      <c r="DXK23" s="51">
        <v>0</v>
      </c>
      <c r="DXL23" s="51">
        <v>0</v>
      </c>
      <c r="DXM23" s="51">
        <v>519</v>
      </c>
      <c r="DXN23" s="51">
        <v>311</v>
      </c>
      <c r="DXO23" s="66">
        <f t="shared" si="1058"/>
        <v>4915</v>
      </c>
      <c r="DXP23" s="70">
        <f t="shared" si="1059"/>
        <v>819.16666666666663</v>
      </c>
      <c r="DXQ23" s="50">
        <v>109</v>
      </c>
      <c r="DXR23" s="51">
        <v>420</v>
      </c>
      <c r="DXS23" s="51">
        <v>181</v>
      </c>
      <c r="DXT23" s="51">
        <v>1926</v>
      </c>
      <c r="DXU23" s="51">
        <v>1064</v>
      </c>
      <c r="DXV23" s="51">
        <v>0</v>
      </c>
      <c r="DXW23" s="66">
        <f t="shared" si="1060"/>
        <v>3700</v>
      </c>
      <c r="DXX23" s="70">
        <f t="shared" si="1061"/>
        <v>616.66666666666663</v>
      </c>
      <c r="DXY23" s="50">
        <v>594</v>
      </c>
      <c r="DXZ23" s="51">
        <v>3829</v>
      </c>
      <c r="DYA23" s="51">
        <v>92</v>
      </c>
      <c r="DYB23" s="51">
        <v>146</v>
      </c>
      <c r="DYC23" s="51">
        <v>0</v>
      </c>
      <c r="DYD23" s="51">
        <v>66</v>
      </c>
      <c r="DYE23" s="66">
        <f t="shared" si="1062"/>
        <v>4727</v>
      </c>
      <c r="DYF23" s="70">
        <f t="shared" si="1063"/>
        <v>787.83333333333337</v>
      </c>
      <c r="DYG23" s="50">
        <v>96</v>
      </c>
      <c r="DYH23" s="51">
        <v>727</v>
      </c>
      <c r="DYI23" s="51">
        <v>1682</v>
      </c>
      <c r="DYJ23" s="51">
        <v>636</v>
      </c>
      <c r="DYK23" s="51">
        <v>0</v>
      </c>
      <c r="DYL23" s="51">
        <v>109</v>
      </c>
      <c r="DYM23" s="66">
        <f t="shared" si="1064"/>
        <v>3250</v>
      </c>
      <c r="DYN23" s="70">
        <f t="shared" si="1065"/>
        <v>541.66666666666663</v>
      </c>
      <c r="DYO23" s="50">
        <v>1609</v>
      </c>
      <c r="DYP23" s="51">
        <v>584</v>
      </c>
      <c r="DYQ23" s="51">
        <v>0</v>
      </c>
      <c r="DYR23" s="51">
        <v>0</v>
      </c>
      <c r="DYS23" s="51">
        <v>509</v>
      </c>
      <c r="DYT23" s="51">
        <v>81</v>
      </c>
      <c r="DYU23" s="66">
        <f t="shared" si="1066"/>
        <v>2783</v>
      </c>
      <c r="DYV23" s="70">
        <f t="shared" si="1067"/>
        <v>463.83333333333331</v>
      </c>
      <c r="DYW23" s="50">
        <v>450</v>
      </c>
      <c r="DYX23" s="51">
        <v>942</v>
      </c>
      <c r="DYY23" s="51">
        <v>660</v>
      </c>
      <c r="DYZ23" s="51">
        <v>265</v>
      </c>
      <c r="DZA23" s="51">
        <v>928</v>
      </c>
      <c r="DZB23" s="51">
        <v>0</v>
      </c>
      <c r="DZC23" s="64">
        <f t="shared" si="1068"/>
        <v>3245</v>
      </c>
      <c r="DZD23" s="68">
        <f t="shared" si="1069"/>
        <v>540.83333333333337</v>
      </c>
      <c r="DZE23" s="50">
        <v>1267</v>
      </c>
      <c r="DZF23" s="51">
        <v>134</v>
      </c>
      <c r="DZG23" s="51">
        <v>0</v>
      </c>
      <c r="DZH23" s="51">
        <v>0</v>
      </c>
      <c r="DZI23" s="51">
        <v>0</v>
      </c>
      <c r="DZJ23" s="51">
        <v>0</v>
      </c>
      <c r="DZK23" s="66">
        <f t="shared" si="1070"/>
        <v>1401</v>
      </c>
      <c r="DZL23" s="70">
        <f t="shared" si="1071"/>
        <v>233.5</v>
      </c>
      <c r="DZM23" s="50">
        <v>0</v>
      </c>
      <c r="DZN23" s="51">
        <v>0</v>
      </c>
      <c r="DZO23" s="51">
        <v>170</v>
      </c>
      <c r="DZP23" s="51">
        <v>374</v>
      </c>
      <c r="DZQ23" s="51">
        <v>654</v>
      </c>
      <c r="DZR23" s="51">
        <v>1242</v>
      </c>
      <c r="DZS23" s="64">
        <f t="shared" si="1072"/>
        <v>2440</v>
      </c>
      <c r="DZT23" s="68">
        <f t="shared" si="1073"/>
        <v>406.66666666666669</v>
      </c>
      <c r="DZU23" s="65">
        <v>1834</v>
      </c>
      <c r="DZV23" s="66">
        <v>653</v>
      </c>
      <c r="DZW23" s="66">
        <v>449</v>
      </c>
      <c r="DZX23" s="66">
        <v>404</v>
      </c>
      <c r="DZY23" s="66">
        <v>0</v>
      </c>
      <c r="DZZ23" s="66">
        <v>1746</v>
      </c>
      <c r="EAA23" s="66">
        <f t="shared" si="1074"/>
        <v>5086</v>
      </c>
      <c r="EAB23" s="70">
        <f t="shared" si="1075"/>
        <v>847.66666666666663</v>
      </c>
      <c r="EAC23" s="50">
        <v>0</v>
      </c>
      <c r="EAD23" s="51">
        <v>258</v>
      </c>
      <c r="EAE23" s="51">
        <v>329</v>
      </c>
      <c r="EAF23" s="51">
        <v>0</v>
      </c>
      <c r="EAG23" s="51">
        <v>67</v>
      </c>
      <c r="EAH23" s="51">
        <v>623</v>
      </c>
      <c r="EAI23" s="66">
        <f t="shared" si="1076"/>
        <v>1277</v>
      </c>
      <c r="EAJ23" s="70">
        <f t="shared" si="1077"/>
        <v>212.83333333333334</v>
      </c>
      <c r="EAK23" s="50">
        <v>1026</v>
      </c>
      <c r="EAL23" s="51">
        <v>0</v>
      </c>
      <c r="EAM23" s="51">
        <v>0</v>
      </c>
      <c r="EAN23" s="51">
        <v>1274</v>
      </c>
      <c r="EAO23" s="51"/>
      <c r="EAP23" s="51">
        <v>1636</v>
      </c>
      <c r="EAQ23" s="66">
        <f t="shared" si="1078"/>
        <v>3936</v>
      </c>
      <c r="EAR23" s="70">
        <f t="shared" si="1079"/>
        <v>656</v>
      </c>
      <c r="EAS23" s="50"/>
      <c r="EAT23" s="51">
        <v>0</v>
      </c>
      <c r="EAU23" s="51">
        <v>441</v>
      </c>
      <c r="EAV23" s="51">
        <v>1610</v>
      </c>
      <c r="EAW23" s="51">
        <v>473</v>
      </c>
      <c r="EAX23" s="51">
        <v>416</v>
      </c>
      <c r="EAY23" s="66">
        <f t="shared" si="1080"/>
        <v>2940</v>
      </c>
      <c r="EAZ23" s="70">
        <f t="shared" si="1081"/>
        <v>490</v>
      </c>
      <c r="EBA23" s="50">
        <v>1611</v>
      </c>
      <c r="EBB23" s="51">
        <v>372</v>
      </c>
      <c r="EBC23" s="51">
        <v>1162</v>
      </c>
      <c r="EBD23" s="51">
        <v>761</v>
      </c>
      <c r="EBE23" s="51">
        <v>176</v>
      </c>
      <c r="EBF23" s="51">
        <v>604</v>
      </c>
      <c r="EBG23" s="66">
        <f t="shared" si="1082"/>
        <v>4686</v>
      </c>
      <c r="EBH23" s="70">
        <f t="shared" si="1083"/>
        <v>781</v>
      </c>
      <c r="EBI23" s="50">
        <v>0</v>
      </c>
      <c r="EBJ23" s="51">
        <v>913</v>
      </c>
      <c r="EBK23" s="51">
        <v>0</v>
      </c>
      <c r="EBL23" s="51"/>
      <c r="EBM23" s="51">
        <v>1209</v>
      </c>
      <c r="EBN23" s="51">
        <v>809</v>
      </c>
      <c r="EBO23" s="66">
        <f t="shared" si="1084"/>
        <v>2931</v>
      </c>
      <c r="EBP23" s="70">
        <f t="shared" si="1085"/>
        <v>488.5</v>
      </c>
      <c r="EBQ23" s="50">
        <v>598</v>
      </c>
      <c r="EBR23" s="51">
        <v>1000</v>
      </c>
      <c r="EBS23" s="51">
        <v>1005</v>
      </c>
      <c r="EBT23" s="51">
        <v>600</v>
      </c>
      <c r="EBU23" s="51">
        <v>626</v>
      </c>
      <c r="EBV23" s="51">
        <v>0</v>
      </c>
      <c r="EBW23" s="66">
        <f t="shared" si="1086"/>
        <v>3829</v>
      </c>
      <c r="EBX23" s="70">
        <f t="shared" si="1087"/>
        <v>638.16666666666663</v>
      </c>
      <c r="EBY23" s="50">
        <v>722</v>
      </c>
      <c r="EBZ23" s="51">
        <v>0</v>
      </c>
      <c r="ECA23" s="51">
        <v>0</v>
      </c>
      <c r="ECB23" s="51">
        <v>322</v>
      </c>
      <c r="ECC23" s="51">
        <v>33</v>
      </c>
      <c r="ECD23" s="51">
        <v>1139</v>
      </c>
      <c r="ECE23" s="66">
        <f t="shared" si="1088"/>
        <v>2216</v>
      </c>
      <c r="ECF23" s="70">
        <f t="shared" si="1089"/>
        <v>369.33333333333331</v>
      </c>
      <c r="ECG23" s="50">
        <v>948</v>
      </c>
      <c r="ECH23" s="51">
        <v>189</v>
      </c>
      <c r="ECI23" s="51">
        <v>0</v>
      </c>
      <c r="ECJ23" s="51">
        <v>391</v>
      </c>
      <c r="ECK23" s="51">
        <v>1379</v>
      </c>
      <c r="ECL23" s="51">
        <v>1754</v>
      </c>
      <c r="ECM23" s="66">
        <f t="shared" si="1090"/>
        <v>4661</v>
      </c>
      <c r="ECN23" s="70">
        <f t="shared" si="1091"/>
        <v>776.83333333333337</v>
      </c>
      <c r="ECO23" s="50">
        <v>0</v>
      </c>
      <c r="ECP23" s="51">
        <v>738</v>
      </c>
      <c r="ECQ23" s="51">
        <v>0</v>
      </c>
      <c r="ECR23" s="51">
        <v>756</v>
      </c>
      <c r="ECS23" s="51">
        <v>0</v>
      </c>
      <c r="ECT23" s="51">
        <v>0</v>
      </c>
      <c r="ECU23" s="66">
        <f t="shared" si="1092"/>
        <v>1494</v>
      </c>
      <c r="ECV23" s="70">
        <f t="shared" si="1093"/>
        <v>249</v>
      </c>
      <c r="ECW23" s="50">
        <v>86</v>
      </c>
      <c r="ECX23" s="51">
        <v>787</v>
      </c>
      <c r="ECY23" s="51">
        <v>0</v>
      </c>
      <c r="ECZ23" s="51">
        <v>2315</v>
      </c>
      <c r="EDA23" s="51">
        <v>184</v>
      </c>
      <c r="EDB23" s="51">
        <v>1335</v>
      </c>
      <c r="EDC23" s="66">
        <f t="shared" si="1094"/>
        <v>4707</v>
      </c>
      <c r="EDD23" s="70">
        <f t="shared" si="1095"/>
        <v>784.5</v>
      </c>
      <c r="EDE23" s="50">
        <v>706</v>
      </c>
      <c r="EDF23" s="51">
        <v>1861</v>
      </c>
      <c r="EDG23" s="51">
        <v>1170</v>
      </c>
      <c r="EDH23" s="51">
        <v>837</v>
      </c>
      <c r="EDI23" s="51">
        <v>0</v>
      </c>
      <c r="EDJ23" s="51">
        <v>347</v>
      </c>
      <c r="EDK23" s="66">
        <f t="shared" si="1096"/>
        <v>4921</v>
      </c>
      <c r="EDL23" s="70">
        <f t="shared" si="1097"/>
        <v>820.16666666666663</v>
      </c>
      <c r="EDM23" s="50">
        <v>1589</v>
      </c>
      <c r="EDN23" s="51">
        <v>0</v>
      </c>
      <c r="EDO23" s="51">
        <v>1178</v>
      </c>
      <c r="EDP23" s="51">
        <v>235</v>
      </c>
      <c r="EDQ23" s="51">
        <v>212</v>
      </c>
      <c r="EDR23" s="51">
        <v>0</v>
      </c>
      <c r="EDS23" s="66">
        <f t="shared" si="1098"/>
        <v>3214</v>
      </c>
      <c r="EDT23" s="70">
        <f t="shared" si="1099"/>
        <v>535.66666666666663</v>
      </c>
      <c r="EDU23" s="65">
        <v>315</v>
      </c>
      <c r="EDV23" s="66">
        <v>260</v>
      </c>
      <c r="EDW23" s="66">
        <v>795</v>
      </c>
      <c r="EDX23" s="66">
        <v>179</v>
      </c>
      <c r="EDY23" s="66">
        <v>1269</v>
      </c>
      <c r="EDZ23" s="66">
        <v>1984</v>
      </c>
      <c r="EEA23" s="66">
        <f t="shared" si="1100"/>
        <v>4802</v>
      </c>
      <c r="EEB23" s="70">
        <f t="shared" si="1101"/>
        <v>800.33333333333337</v>
      </c>
      <c r="EEC23" s="50">
        <v>0</v>
      </c>
      <c r="EED23" s="51">
        <v>0</v>
      </c>
      <c r="EEE23" s="51">
        <v>153</v>
      </c>
      <c r="EEF23" s="51">
        <v>257</v>
      </c>
      <c r="EEG23" s="51">
        <v>399</v>
      </c>
      <c r="EEH23" s="51">
        <v>0</v>
      </c>
      <c r="EEI23" s="66">
        <f t="shared" si="1102"/>
        <v>809</v>
      </c>
      <c r="EEJ23" s="70">
        <f t="shared" si="1103"/>
        <v>134.83333333333334</v>
      </c>
      <c r="EEK23" s="65">
        <v>964</v>
      </c>
      <c r="EEL23" s="66"/>
      <c r="EEM23" s="66">
        <v>0</v>
      </c>
      <c r="EEN23" s="66">
        <v>163</v>
      </c>
      <c r="EEO23" s="66">
        <v>2419</v>
      </c>
      <c r="EEP23" s="66">
        <v>1197</v>
      </c>
      <c r="EEQ23" s="66">
        <f t="shared" si="1104"/>
        <v>4743</v>
      </c>
      <c r="EER23" s="70">
        <f t="shared" si="1105"/>
        <v>790.5</v>
      </c>
      <c r="EES23" s="50">
        <v>0</v>
      </c>
      <c r="EET23" s="51"/>
      <c r="EEU23" s="51">
        <v>1094</v>
      </c>
      <c r="EEV23" s="51">
        <v>731</v>
      </c>
      <c r="EEW23" s="51">
        <v>315</v>
      </c>
      <c r="EEX23" s="51">
        <v>0</v>
      </c>
      <c r="EEY23" s="66">
        <f t="shared" si="1106"/>
        <v>2140</v>
      </c>
      <c r="EEZ23" s="70">
        <f t="shared" si="1107"/>
        <v>356.66666666666669</v>
      </c>
      <c r="EFA23" s="65">
        <v>732</v>
      </c>
      <c r="EFB23" s="66">
        <v>1557</v>
      </c>
      <c r="EFC23" s="66">
        <v>0</v>
      </c>
      <c r="EFD23" s="66"/>
      <c r="EFE23" s="66">
        <v>475</v>
      </c>
      <c r="EFF23" s="66">
        <v>1133</v>
      </c>
      <c r="EFG23" s="66">
        <f t="shared" si="1108"/>
        <v>3897</v>
      </c>
      <c r="EFH23" s="70">
        <f t="shared" si="1109"/>
        <v>649.5</v>
      </c>
      <c r="EFI23" s="65">
        <v>325</v>
      </c>
      <c r="EFJ23" s="66">
        <v>145</v>
      </c>
      <c r="EFK23" s="66">
        <v>1036</v>
      </c>
      <c r="EFL23" s="66">
        <v>819</v>
      </c>
      <c r="EFM23" s="66">
        <v>1352</v>
      </c>
      <c r="EFN23" s="66">
        <v>1070</v>
      </c>
      <c r="EFO23" s="66">
        <f t="shared" si="1110"/>
        <v>4747</v>
      </c>
      <c r="EFP23" s="70">
        <f t="shared" si="1111"/>
        <v>791.16666666666663</v>
      </c>
      <c r="EFQ23" s="50">
        <v>2989</v>
      </c>
      <c r="EFR23" s="51"/>
      <c r="EFS23" s="51">
        <v>754</v>
      </c>
      <c r="EFT23" s="51">
        <v>1210</v>
      </c>
      <c r="EFU23" s="51">
        <v>1325</v>
      </c>
      <c r="EFV23" s="51">
        <v>2247</v>
      </c>
      <c r="EFW23" s="66">
        <f t="shared" si="1112"/>
        <v>8525</v>
      </c>
      <c r="EFX23" s="70">
        <f t="shared" si="1113"/>
        <v>1420.8333333333333</v>
      </c>
      <c r="EFY23" s="65">
        <v>0</v>
      </c>
      <c r="EFZ23" s="66">
        <v>1046</v>
      </c>
      <c r="EGA23" s="66">
        <v>169</v>
      </c>
      <c r="EGB23" s="66">
        <v>2276</v>
      </c>
      <c r="EGC23" s="66">
        <v>255</v>
      </c>
      <c r="EGD23" s="66">
        <v>1824</v>
      </c>
      <c r="EGE23" s="66">
        <f t="shared" si="1114"/>
        <v>5570</v>
      </c>
      <c r="EGF23" s="70">
        <f t="shared" si="1115"/>
        <v>928.33333333333337</v>
      </c>
      <c r="EGG23" s="50">
        <v>454</v>
      </c>
      <c r="EGH23" s="51">
        <v>1397</v>
      </c>
      <c r="EGI23" s="51">
        <v>465</v>
      </c>
      <c r="EGJ23" s="51">
        <v>406</v>
      </c>
      <c r="EGK23" s="51"/>
      <c r="EGL23" s="51">
        <v>784</v>
      </c>
      <c r="EGM23" s="66">
        <f t="shared" si="1116"/>
        <v>3506</v>
      </c>
      <c r="EGN23" s="70">
        <f t="shared" si="1117"/>
        <v>584.33333333333337</v>
      </c>
      <c r="EGO23" s="65">
        <v>408</v>
      </c>
      <c r="EGP23" s="66">
        <v>0</v>
      </c>
      <c r="EGQ23" s="66"/>
      <c r="EGR23" s="66">
        <v>1081</v>
      </c>
      <c r="EGS23" s="66">
        <v>0</v>
      </c>
      <c r="EGT23" s="66">
        <v>0</v>
      </c>
      <c r="EGU23" s="66">
        <f t="shared" si="1118"/>
        <v>1489</v>
      </c>
      <c r="EGV23" s="70">
        <f t="shared" si="1119"/>
        <v>248.16666666666666</v>
      </c>
      <c r="EGW23" s="65">
        <v>0</v>
      </c>
      <c r="EGX23" s="66">
        <v>1021</v>
      </c>
      <c r="EGY23" s="66">
        <v>0</v>
      </c>
      <c r="EGZ23" s="66">
        <v>518</v>
      </c>
      <c r="EHA23" s="66">
        <v>1783</v>
      </c>
      <c r="EHB23" s="66"/>
      <c r="EHC23" s="66">
        <f t="shared" si="1120"/>
        <v>3322</v>
      </c>
      <c r="EHD23" s="70">
        <f t="shared" si="1121"/>
        <v>553.66666666666663</v>
      </c>
      <c r="EHE23" s="65">
        <v>363</v>
      </c>
      <c r="EHF23" s="66">
        <v>0</v>
      </c>
      <c r="EHG23" s="66">
        <v>0</v>
      </c>
      <c r="EHH23" s="66">
        <v>651</v>
      </c>
      <c r="EHI23" s="66">
        <v>1053</v>
      </c>
      <c r="EHJ23" s="66">
        <v>0</v>
      </c>
      <c r="EHK23" s="64">
        <f t="shared" si="1122"/>
        <v>2067</v>
      </c>
      <c r="EHL23" s="68">
        <f t="shared" si="1123"/>
        <v>344.5</v>
      </c>
      <c r="EHM23" s="65">
        <v>0</v>
      </c>
      <c r="EHN23" s="66">
        <v>0</v>
      </c>
      <c r="EHO23" s="66">
        <v>0</v>
      </c>
      <c r="EHP23" s="66">
        <v>1429</v>
      </c>
      <c r="EHQ23" s="66">
        <v>583</v>
      </c>
      <c r="EHR23" s="66">
        <v>0</v>
      </c>
      <c r="EHS23" s="66">
        <f t="shared" si="1124"/>
        <v>2012</v>
      </c>
      <c r="EHT23" s="70">
        <f t="shared" si="1125"/>
        <v>335.33333333333331</v>
      </c>
      <c r="EHU23" s="65">
        <v>568</v>
      </c>
      <c r="EHV23" s="66">
        <v>141</v>
      </c>
      <c r="EHW23" s="66"/>
      <c r="EHX23" s="66">
        <v>169</v>
      </c>
      <c r="EHY23" s="66">
        <v>666</v>
      </c>
      <c r="EHZ23" s="66">
        <v>0</v>
      </c>
      <c r="EIA23" s="66">
        <f t="shared" si="1126"/>
        <v>1544</v>
      </c>
      <c r="EIB23" s="70">
        <f t="shared" si="1127"/>
        <v>257.33333333333331</v>
      </c>
      <c r="EIC23" s="50">
        <v>0</v>
      </c>
      <c r="EID23" s="51">
        <v>504</v>
      </c>
      <c r="EIE23" s="51">
        <v>0</v>
      </c>
      <c r="EIF23" s="51">
        <v>1653</v>
      </c>
      <c r="EIG23" s="51">
        <v>0</v>
      </c>
      <c r="EIH23" s="51">
        <v>196</v>
      </c>
      <c r="EII23" s="66">
        <f t="shared" si="1128"/>
        <v>2353</v>
      </c>
      <c r="EIJ23" s="70">
        <f t="shared" si="1129"/>
        <v>392.16666666666669</v>
      </c>
      <c r="EIK23" s="50">
        <v>53</v>
      </c>
      <c r="EIL23" s="51">
        <v>0</v>
      </c>
      <c r="EIM23" s="51">
        <v>820</v>
      </c>
      <c r="EIN23" s="51">
        <v>765</v>
      </c>
      <c r="EIO23" s="51">
        <v>541</v>
      </c>
      <c r="EIP23" s="51">
        <v>0</v>
      </c>
      <c r="EIQ23" s="66">
        <f t="shared" si="1130"/>
        <v>2179</v>
      </c>
      <c r="EIR23" s="70">
        <f t="shared" si="1131"/>
        <v>363.16666666666669</v>
      </c>
      <c r="EIS23" s="65">
        <v>130</v>
      </c>
      <c r="EIT23" s="66">
        <v>118</v>
      </c>
      <c r="EIU23" s="66">
        <v>137</v>
      </c>
      <c r="EIV23" s="66">
        <v>137</v>
      </c>
      <c r="EIW23" s="66">
        <v>1562</v>
      </c>
      <c r="EIX23" s="66">
        <v>309</v>
      </c>
      <c r="EIY23" s="66">
        <f t="shared" si="1132"/>
        <v>2393</v>
      </c>
      <c r="EIZ23" s="70">
        <f t="shared" si="1133"/>
        <v>398.83333333333331</v>
      </c>
      <c r="EJA23" s="50">
        <v>1136</v>
      </c>
      <c r="EJB23" s="51">
        <v>212</v>
      </c>
      <c r="EJC23" s="51">
        <v>0</v>
      </c>
      <c r="EJD23" s="51">
        <v>1419</v>
      </c>
      <c r="EJE23" s="51"/>
      <c r="EJF23" s="51">
        <v>1252</v>
      </c>
      <c r="EJG23" s="66">
        <f t="shared" si="1134"/>
        <v>4019</v>
      </c>
      <c r="EJH23" s="70">
        <f t="shared" si="1135"/>
        <v>669.83333333333337</v>
      </c>
      <c r="EJI23" s="50">
        <v>0</v>
      </c>
      <c r="EJJ23" s="51">
        <v>490</v>
      </c>
      <c r="EJK23" s="51">
        <v>603</v>
      </c>
      <c r="EJL23" s="51">
        <v>477</v>
      </c>
      <c r="EJM23" s="51">
        <v>1184</v>
      </c>
      <c r="EJN23" s="51">
        <v>160</v>
      </c>
      <c r="EJO23" s="66">
        <f t="shared" si="1136"/>
        <v>2914</v>
      </c>
      <c r="EJP23" s="70">
        <f t="shared" si="1137"/>
        <v>485.66666666666669</v>
      </c>
      <c r="EJQ23" s="65"/>
      <c r="EJR23" s="66">
        <v>1263</v>
      </c>
      <c r="EJS23" s="66">
        <v>1608</v>
      </c>
      <c r="EJT23" s="66">
        <v>65</v>
      </c>
      <c r="EJU23" s="66">
        <v>348</v>
      </c>
      <c r="EJV23" s="66">
        <v>166</v>
      </c>
      <c r="EJW23" s="66">
        <f t="shared" si="1138"/>
        <v>3450</v>
      </c>
      <c r="EJX23" s="70">
        <f t="shared" si="1139"/>
        <v>575</v>
      </c>
      <c r="EJY23" s="65">
        <v>656</v>
      </c>
      <c r="EJZ23" s="66">
        <v>0</v>
      </c>
      <c r="EKA23" s="66">
        <v>1710</v>
      </c>
      <c r="EKB23" s="66"/>
      <c r="EKC23" s="66">
        <v>122</v>
      </c>
      <c r="EKD23" s="66">
        <v>58</v>
      </c>
      <c r="EKE23" s="66">
        <f t="shared" si="1140"/>
        <v>2546</v>
      </c>
      <c r="EKF23" s="70">
        <f t="shared" si="1141"/>
        <v>424.33333333333331</v>
      </c>
      <c r="EKG23" s="50">
        <v>152</v>
      </c>
      <c r="EKH23" s="51">
        <v>0</v>
      </c>
      <c r="EKI23" s="51">
        <v>36</v>
      </c>
      <c r="EKJ23" s="51">
        <v>921</v>
      </c>
      <c r="EKK23" s="51">
        <v>0</v>
      </c>
      <c r="EKL23" s="51">
        <v>632</v>
      </c>
      <c r="EKM23" s="66">
        <f t="shared" si="1142"/>
        <v>1741</v>
      </c>
      <c r="EKN23" s="70">
        <f t="shared" si="1143"/>
        <v>290.16666666666669</v>
      </c>
      <c r="EKO23" s="65">
        <v>430</v>
      </c>
      <c r="EKP23" s="66">
        <v>1498</v>
      </c>
      <c r="EKQ23" s="66">
        <v>973</v>
      </c>
      <c r="EKR23" s="66">
        <v>412</v>
      </c>
      <c r="EKS23" s="66">
        <v>0</v>
      </c>
      <c r="EKT23" s="66">
        <v>932</v>
      </c>
      <c r="EKU23" s="66">
        <f t="shared" si="1144"/>
        <v>4245</v>
      </c>
      <c r="EKV23" s="70">
        <f t="shared" si="1145"/>
        <v>707.5</v>
      </c>
      <c r="EKW23" s="50">
        <v>1260</v>
      </c>
      <c r="EKX23" s="51"/>
      <c r="EKY23" s="51"/>
      <c r="EKZ23" s="51">
        <v>190</v>
      </c>
      <c r="ELA23" s="51">
        <v>0</v>
      </c>
      <c r="ELB23" s="51">
        <v>0</v>
      </c>
      <c r="ELC23" s="66">
        <f t="shared" si="1146"/>
        <v>1450</v>
      </c>
      <c r="ELD23" s="70">
        <f t="shared" si="1147"/>
        <v>241.66666666666666</v>
      </c>
      <c r="ELE23" s="65">
        <v>87</v>
      </c>
      <c r="ELF23" s="66">
        <v>437</v>
      </c>
      <c r="ELG23" s="66">
        <v>0</v>
      </c>
      <c r="ELH23" s="66">
        <v>670</v>
      </c>
      <c r="ELI23" s="66">
        <v>256</v>
      </c>
      <c r="ELJ23" s="66">
        <v>181</v>
      </c>
      <c r="ELK23" s="66">
        <f t="shared" si="1148"/>
        <v>1631</v>
      </c>
      <c r="ELL23" s="210">
        <f t="shared" si="1149"/>
        <v>271.83333333333331</v>
      </c>
      <c r="ELM23" s="665"/>
      <c r="ELN23" s="245">
        <v>819</v>
      </c>
      <c r="ELO23" s="246">
        <v>1004</v>
      </c>
      <c r="ELP23" s="246">
        <v>0</v>
      </c>
      <c r="ELQ23" s="246">
        <v>758</v>
      </c>
      <c r="ELR23" s="246">
        <v>1147</v>
      </c>
      <c r="ELS23" s="212">
        <v>893</v>
      </c>
      <c r="ELT23" s="672">
        <f t="shared" si="1150"/>
        <v>4621</v>
      </c>
      <c r="ELU23" s="212">
        <f t="shared" si="1151"/>
        <v>770.16666666666663</v>
      </c>
      <c r="ELV23" s="245">
        <v>59</v>
      </c>
      <c r="ELW23" s="246">
        <v>590</v>
      </c>
      <c r="ELX23" s="246">
        <v>0</v>
      </c>
      <c r="ELY23" s="246">
        <v>156</v>
      </c>
      <c r="ELZ23" s="246">
        <v>0</v>
      </c>
      <c r="EMA23" s="246">
        <v>1318</v>
      </c>
      <c r="EMB23" s="246">
        <f t="shared" si="1152"/>
        <v>2123</v>
      </c>
      <c r="EMC23" s="212">
        <f t="shared" si="1153"/>
        <v>353.83333333333331</v>
      </c>
      <c r="EMD23" s="245">
        <v>0</v>
      </c>
      <c r="EME23" s="246">
        <v>2153</v>
      </c>
      <c r="EMF23" s="246">
        <v>0</v>
      </c>
      <c r="EMG23" s="246">
        <v>0</v>
      </c>
      <c r="EMH23" s="246">
        <v>0</v>
      </c>
      <c r="EMI23" s="246">
        <v>1316</v>
      </c>
      <c r="EMJ23" s="246">
        <f t="shared" si="1154"/>
        <v>3469</v>
      </c>
      <c r="EMK23" s="212">
        <f t="shared" si="1155"/>
        <v>578.16666666666663</v>
      </c>
      <c r="EML23" s="245"/>
      <c r="EMM23" s="246"/>
      <c r="EMN23" s="246">
        <v>0</v>
      </c>
      <c r="EMO23" s="246">
        <v>0</v>
      </c>
      <c r="EMP23" s="246">
        <v>447</v>
      </c>
      <c r="EMQ23" s="246">
        <v>689</v>
      </c>
      <c r="EMR23" s="246">
        <f t="shared" si="1156"/>
        <v>1136</v>
      </c>
      <c r="EMS23" s="212">
        <f t="shared" si="1157"/>
        <v>189.33333333333334</v>
      </c>
      <c r="EMT23" s="196">
        <v>447</v>
      </c>
      <c r="EMU23" s="197">
        <v>324</v>
      </c>
      <c r="EMV23" s="197">
        <v>586</v>
      </c>
      <c r="EMW23" s="197">
        <v>307</v>
      </c>
      <c r="EMX23" s="197">
        <v>459</v>
      </c>
      <c r="EMY23" s="197">
        <v>1296</v>
      </c>
      <c r="EMZ23" s="246">
        <f t="shared" si="1158"/>
        <v>3419</v>
      </c>
      <c r="ENA23" s="212">
        <f t="shared" si="1159"/>
        <v>569.83333333333337</v>
      </c>
      <c r="ENB23" s="245">
        <v>0</v>
      </c>
      <c r="ENC23" s="246">
        <v>475</v>
      </c>
      <c r="END23" s="246">
        <v>87</v>
      </c>
      <c r="ENE23" s="246">
        <v>1100</v>
      </c>
      <c r="ENF23" s="246">
        <v>0</v>
      </c>
      <c r="ENG23" s="246">
        <v>352</v>
      </c>
      <c r="ENH23" s="246">
        <f t="shared" si="1160"/>
        <v>2014</v>
      </c>
      <c r="ENI23" s="212">
        <f t="shared" si="1161"/>
        <v>335.66666666666669</v>
      </c>
      <c r="ENJ23" s="196"/>
      <c r="ENK23" s="197">
        <v>1452</v>
      </c>
      <c r="ENL23" s="197">
        <v>208</v>
      </c>
      <c r="ENM23" s="197">
        <v>0</v>
      </c>
      <c r="ENN23" s="197">
        <v>1104</v>
      </c>
      <c r="ENO23" s="197">
        <v>650</v>
      </c>
      <c r="ENP23" s="246">
        <f t="shared" si="1162"/>
        <v>3414</v>
      </c>
      <c r="ENQ23" s="212">
        <f t="shared" si="1163"/>
        <v>569</v>
      </c>
      <c r="ENR23" s="245">
        <v>794</v>
      </c>
      <c r="ENS23" s="246">
        <v>0</v>
      </c>
      <c r="ENT23" s="246">
        <v>0</v>
      </c>
      <c r="ENU23" s="246">
        <v>450</v>
      </c>
      <c r="ENV23" s="246">
        <v>1643</v>
      </c>
      <c r="ENW23" s="246">
        <v>344</v>
      </c>
      <c r="ENX23" s="64">
        <f t="shared" si="1164"/>
        <v>3231</v>
      </c>
      <c r="ENY23" s="211">
        <f t="shared" si="1165"/>
        <v>538.5</v>
      </c>
      <c r="ENZ23" s="245">
        <f>SUMIF(SUMPK!$B:$B,$B:$B,SUMPK!$O:$O)</f>
        <v>246</v>
      </c>
      <c r="EOA23" s="246">
        <v>309</v>
      </c>
      <c r="EOB23" s="246">
        <v>0</v>
      </c>
      <c r="EOC23" s="246">
        <v>1131</v>
      </c>
      <c r="EOD23" s="246">
        <v>661</v>
      </c>
      <c r="EOE23" s="246">
        <v>237</v>
      </c>
      <c r="EOF23" s="246">
        <f t="shared" si="1166"/>
        <v>2584</v>
      </c>
      <c r="EOG23" s="212">
        <f t="shared" si="1167"/>
        <v>430.66666666666669</v>
      </c>
      <c r="EOH23" s="245">
        <v>0</v>
      </c>
      <c r="EOI23" s="246">
        <v>903</v>
      </c>
      <c r="EOJ23" s="246">
        <v>114</v>
      </c>
      <c r="EOK23" s="246">
        <v>0</v>
      </c>
      <c r="EOL23" s="246">
        <v>0</v>
      </c>
      <c r="EOM23" s="246">
        <v>670</v>
      </c>
      <c r="EON23" s="246">
        <f t="shared" si="1168"/>
        <v>1687</v>
      </c>
      <c r="EOO23" s="212">
        <f t="shared" si="1169"/>
        <v>281.16666666666669</v>
      </c>
      <c r="EOP23" s="245">
        <v>0</v>
      </c>
      <c r="EOQ23" s="246">
        <v>475</v>
      </c>
      <c r="EOR23" s="246">
        <v>84</v>
      </c>
      <c r="EOS23" s="246">
        <v>433</v>
      </c>
      <c r="EOT23" s="246">
        <v>941</v>
      </c>
      <c r="EOU23" s="246"/>
      <c r="EOV23" s="246">
        <f t="shared" si="1170"/>
        <v>1933</v>
      </c>
      <c r="EOW23" s="212">
        <f t="shared" si="1171"/>
        <v>322.16666666666669</v>
      </c>
      <c r="EOX23" s="245">
        <v>782</v>
      </c>
      <c r="EOY23" s="246">
        <v>306</v>
      </c>
      <c r="EOZ23" s="246">
        <v>1528</v>
      </c>
      <c r="EPA23" s="246">
        <v>154</v>
      </c>
      <c r="EPB23" s="246">
        <v>0</v>
      </c>
      <c r="EPC23" s="246">
        <v>907</v>
      </c>
      <c r="EPD23" s="246">
        <f t="shared" si="1172"/>
        <v>3677</v>
      </c>
      <c r="EPE23" s="212">
        <f t="shared" si="1173"/>
        <v>612.83333333333337</v>
      </c>
      <c r="EPF23" s="245">
        <v>0</v>
      </c>
      <c r="EPG23" s="246">
        <v>227</v>
      </c>
      <c r="EPH23" s="246">
        <v>438</v>
      </c>
      <c r="EPI23" s="246">
        <v>0</v>
      </c>
      <c r="EPJ23" s="246">
        <v>1247</v>
      </c>
      <c r="EPK23" s="246">
        <v>47</v>
      </c>
      <c r="EPL23" s="246">
        <f t="shared" si="1174"/>
        <v>1959</v>
      </c>
      <c r="EPM23" s="212">
        <f t="shared" si="1175"/>
        <v>326.5</v>
      </c>
      <c r="EPN23" s="196">
        <v>440</v>
      </c>
      <c r="EPO23" s="197">
        <v>237</v>
      </c>
      <c r="EPP23" s="197">
        <v>1652</v>
      </c>
      <c r="EPQ23" s="197">
        <v>5</v>
      </c>
      <c r="EPR23" s="197">
        <v>577</v>
      </c>
      <c r="EPS23" s="197">
        <v>0</v>
      </c>
      <c r="EPT23" s="246">
        <f t="shared" si="1176"/>
        <v>2911</v>
      </c>
      <c r="EPU23" s="212">
        <f t="shared" si="1177"/>
        <v>485.16666666666669</v>
      </c>
      <c r="EPV23" s="245">
        <v>311</v>
      </c>
      <c r="EPW23" s="246">
        <v>891</v>
      </c>
      <c r="EPX23" s="246">
        <v>2207</v>
      </c>
      <c r="EPY23" s="246">
        <v>551</v>
      </c>
      <c r="EPZ23" s="246">
        <v>0</v>
      </c>
      <c r="EQA23" s="246">
        <v>316</v>
      </c>
      <c r="EQB23" s="246">
        <f t="shared" si="1178"/>
        <v>4276</v>
      </c>
      <c r="EQC23" s="212">
        <f t="shared" si="1179"/>
        <v>712.66666666666663</v>
      </c>
      <c r="EQD23" s="196">
        <v>0</v>
      </c>
      <c r="EQE23" s="197">
        <v>2114</v>
      </c>
      <c r="EQF23" s="197">
        <v>0</v>
      </c>
      <c r="EQG23" s="197">
        <v>1065</v>
      </c>
      <c r="EQH23" s="197">
        <v>0</v>
      </c>
      <c r="EQI23" s="197">
        <v>323</v>
      </c>
      <c r="EQJ23" s="246">
        <f t="shared" si="1180"/>
        <v>3502</v>
      </c>
      <c r="EQK23" s="212">
        <f t="shared" si="1181"/>
        <v>583.66666666666663</v>
      </c>
      <c r="EQL23" s="245">
        <v>619</v>
      </c>
      <c r="EQM23" s="246">
        <v>1059</v>
      </c>
      <c r="EQN23" s="246">
        <v>902</v>
      </c>
      <c r="EQO23" s="246"/>
      <c r="EQP23" s="246">
        <v>0</v>
      </c>
      <c r="EQQ23" s="246">
        <v>188</v>
      </c>
      <c r="EQR23" s="246">
        <f t="shared" si="1182"/>
        <v>2768</v>
      </c>
      <c r="EQS23" s="212">
        <f t="shared" si="1183"/>
        <v>461.33333333333331</v>
      </c>
      <c r="EQT23" s="245">
        <v>0</v>
      </c>
      <c r="EQU23" s="246">
        <v>0</v>
      </c>
      <c r="EQV23" s="246"/>
      <c r="EQW23" s="246">
        <v>1058</v>
      </c>
      <c r="EQX23" s="246">
        <v>0</v>
      </c>
      <c r="EQY23" s="246">
        <v>175</v>
      </c>
      <c r="EQZ23" s="64">
        <f t="shared" si="1184"/>
        <v>1233</v>
      </c>
      <c r="ERA23" s="211">
        <f t="shared" si="1185"/>
        <v>205.5</v>
      </c>
      <c r="ERB23" s="196">
        <v>815</v>
      </c>
      <c r="ERC23" s="197">
        <v>2669</v>
      </c>
      <c r="ERD23" s="197">
        <v>0</v>
      </c>
      <c r="ERE23" s="197">
        <v>0</v>
      </c>
      <c r="ERF23" s="197">
        <v>205</v>
      </c>
      <c r="ERG23" s="197">
        <v>116</v>
      </c>
      <c r="ERH23" s="246">
        <f t="shared" si="1186"/>
        <v>3805</v>
      </c>
      <c r="ERI23" s="212">
        <f t="shared" si="1187"/>
        <v>634.16666666666663</v>
      </c>
      <c r="ERJ23" s="196">
        <v>0</v>
      </c>
      <c r="ERK23" s="197">
        <v>1093</v>
      </c>
      <c r="ERL23" s="197">
        <v>312</v>
      </c>
      <c r="ERM23" s="197">
        <v>88</v>
      </c>
      <c r="ERN23" s="197">
        <v>169</v>
      </c>
      <c r="ERO23" s="197">
        <v>766</v>
      </c>
      <c r="ERP23" s="246">
        <f t="shared" si="1188"/>
        <v>2428</v>
      </c>
      <c r="ERQ23" s="212">
        <f t="shared" si="1189"/>
        <v>404.66666666666669</v>
      </c>
      <c r="ERR23" s="196">
        <v>0</v>
      </c>
      <c r="ERS23" s="197">
        <v>0</v>
      </c>
      <c r="ERT23" s="197">
        <v>776</v>
      </c>
      <c r="ERU23" s="197">
        <v>0</v>
      </c>
      <c r="ERV23" s="197">
        <v>655</v>
      </c>
      <c r="ERW23" s="197"/>
      <c r="ERX23" s="246">
        <f t="shared" si="1190"/>
        <v>1431</v>
      </c>
      <c r="ERY23" s="212">
        <f t="shared" si="1191"/>
        <v>238.5</v>
      </c>
      <c r="ERZ23" s="196">
        <v>575</v>
      </c>
      <c r="ESA23" s="197">
        <v>699</v>
      </c>
      <c r="ESB23" s="197">
        <v>475</v>
      </c>
      <c r="ESC23" s="197">
        <v>1194</v>
      </c>
      <c r="ESD23" s="197">
        <v>0</v>
      </c>
      <c r="ESE23" s="197">
        <v>0</v>
      </c>
      <c r="ESF23" s="246">
        <f t="shared" si="1192"/>
        <v>2943</v>
      </c>
      <c r="ESG23" s="212">
        <f t="shared" si="1193"/>
        <v>490.5</v>
      </c>
      <c r="ESH23" s="196">
        <v>1394</v>
      </c>
      <c r="ESI23" s="197">
        <v>1247</v>
      </c>
      <c r="ESJ23" s="197">
        <v>325</v>
      </c>
      <c r="ESK23" s="197">
        <v>0</v>
      </c>
      <c r="ESL23" s="197">
        <v>181</v>
      </c>
      <c r="ESM23" s="197">
        <v>485</v>
      </c>
      <c r="ESN23" s="246">
        <f t="shared" si="1194"/>
        <v>3632</v>
      </c>
      <c r="ESO23" s="212">
        <f t="shared" si="1195"/>
        <v>605.33333333333337</v>
      </c>
      <c r="ESP23" s="196">
        <v>277</v>
      </c>
      <c r="ESQ23" s="197">
        <v>1664</v>
      </c>
      <c r="ESR23" s="197">
        <v>390</v>
      </c>
      <c r="ESS23" s="197">
        <v>71</v>
      </c>
      <c r="EST23" s="197">
        <v>8</v>
      </c>
      <c r="ESU23" s="197">
        <v>915</v>
      </c>
      <c r="ESV23" s="246">
        <f t="shared" si="1196"/>
        <v>3325</v>
      </c>
      <c r="ESW23" s="212">
        <f t="shared" si="1197"/>
        <v>554.16666666666663</v>
      </c>
      <c r="ESX23" s="349">
        <v>0</v>
      </c>
      <c r="ESY23" s="350">
        <v>796</v>
      </c>
      <c r="ESZ23" s="350">
        <v>490</v>
      </c>
      <c r="ETA23" s="350">
        <v>726</v>
      </c>
      <c r="ETB23" s="350">
        <v>0</v>
      </c>
      <c r="ETC23" s="350">
        <v>682</v>
      </c>
      <c r="ETD23" s="737">
        <f t="shared" si="1198"/>
        <v>2694</v>
      </c>
      <c r="ETE23" s="738">
        <f t="shared" si="1199"/>
        <v>449</v>
      </c>
      <c r="ETF23" s="459">
        <v>308</v>
      </c>
      <c r="ETG23" s="460">
        <v>624</v>
      </c>
      <c r="ETH23" s="460">
        <v>0</v>
      </c>
      <c r="ETI23" s="460">
        <v>0</v>
      </c>
      <c r="ETJ23" s="460">
        <v>1292</v>
      </c>
      <c r="ETK23" s="460">
        <v>148</v>
      </c>
      <c r="ETL23" s="246">
        <f t="shared" si="1200"/>
        <v>2372</v>
      </c>
      <c r="ETM23" s="212">
        <f t="shared" si="1201"/>
        <v>395.33333333333331</v>
      </c>
      <c r="ETN23" s="196">
        <v>1044</v>
      </c>
      <c r="ETO23" s="197">
        <v>0</v>
      </c>
      <c r="ETP23" s="197">
        <v>748</v>
      </c>
      <c r="ETQ23" s="197">
        <v>126</v>
      </c>
      <c r="ETR23" s="197">
        <v>455</v>
      </c>
      <c r="ETS23" s="197">
        <v>363</v>
      </c>
      <c r="ETT23" s="810">
        <f t="shared" si="1202"/>
        <v>2736</v>
      </c>
      <c r="ETU23" s="212">
        <f t="shared" si="1203"/>
        <v>456</v>
      </c>
      <c r="ETV23" s="196">
        <v>1262</v>
      </c>
      <c r="ETW23" s="197">
        <v>0</v>
      </c>
      <c r="ETX23" s="197">
        <v>1003</v>
      </c>
      <c r="ETY23" s="197">
        <v>376</v>
      </c>
      <c r="ETZ23" s="197">
        <v>25</v>
      </c>
      <c r="EUA23" s="197">
        <v>490</v>
      </c>
      <c r="EUB23" s="810">
        <f t="shared" si="1204"/>
        <v>3156</v>
      </c>
      <c r="EUC23" s="212">
        <f t="shared" si="1205"/>
        <v>526</v>
      </c>
      <c r="EUD23" s="831">
        <v>40</v>
      </c>
      <c r="EUE23" s="197">
        <v>0</v>
      </c>
      <c r="EUF23" s="197">
        <v>0</v>
      </c>
      <c r="EUG23" s="197">
        <v>870</v>
      </c>
      <c r="EUH23" s="197">
        <v>1588</v>
      </c>
      <c r="EUI23" s="832">
        <v>1162</v>
      </c>
      <c r="EUJ23" s="827">
        <f t="shared" si="1206"/>
        <v>3660</v>
      </c>
      <c r="EUK23" s="212">
        <f t="shared" si="1207"/>
        <v>610</v>
      </c>
      <c r="EUL23" s="459">
        <v>162</v>
      </c>
      <c r="EUM23" s="460">
        <v>0</v>
      </c>
      <c r="EUN23" s="460">
        <v>0</v>
      </c>
      <c r="EUO23" s="460">
        <v>1729</v>
      </c>
      <c r="EUP23" s="460">
        <v>285</v>
      </c>
      <c r="EUQ23" s="460">
        <v>0</v>
      </c>
      <c r="EUR23" s="810">
        <f t="shared" si="1208"/>
        <v>2176</v>
      </c>
      <c r="EUS23" s="212">
        <f t="shared" si="1209"/>
        <v>362.66666666666669</v>
      </c>
      <c r="EUT23" s="459">
        <v>1014</v>
      </c>
      <c r="EUU23" s="460">
        <v>464</v>
      </c>
      <c r="EUV23" s="460">
        <v>0</v>
      </c>
      <c r="EUW23" s="460">
        <v>414</v>
      </c>
      <c r="EUX23" s="460">
        <v>847</v>
      </c>
      <c r="EUY23" s="460">
        <v>636</v>
      </c>
      <c r="EUZ23" s="810">
        <f t="shared" si="1210"/>
        <v>3375</v>
      </c>
      <c r="EVA23" s="212">
        <f t="shared" si="1211"/>
        <v>562.5</v>
      </c>
      <c r="EVB23" s="196">
        <v>142</v>
      </c>
      <c r="EVC23" s="197">
        <v>0</v>
      </c>
      <c r="EVD23" s="197">
        <v>2558</v>
      </c>
      <c r="EVE23" s="197">
        <v>0</v>
      </c>
      <c r="EVF23" s="197">
        <v>0</v>
      </c>
      <c r="EVG23" s="197">
        <v>138</v>
      </c>
      <c r="EVH23" s="810">
        <f t="shared" si="1212"/>
        <v>2838</v>
      </c>
      <c r="EVI23" s="212">
        <f t="shared" si="1213"/>
        <v>473</v>
      </c>
      <c r="EVJ23" s="196">
        <v>0</v>
      </c>
      <c r="EVK23" s="197">
        <v>0</v>
      </c>
      <c r="EVL23" s="197">
        <v>0</v>
      </c>
      <c r="EVM23" s="197">
        <v>527</v>
      </c>
      <c r="EVN23" s="197">
        <v>1737</v>
      </c>
      <c r="EVO23" s="197">
        <v>636</v>
      </c>
      <c r="EVP23" s="810">
        <f t="shared" si="1214"/>
        <v>2900</v>
      </c>
      <c r="EVQ23" s="212">
        <f t="shared" si="1215"/>
        <v>483.33333333333331</v>
      </c>
      <c r="EVR23" s="196">
        <v>478</v>
      </c>
      <c r="EVS23" s="197">
        <v>0</v>
      </c>
      <c r="EVT23" s="197">
        <v>235</v>
      </c>
      <c r="EVU23" s="197">
        <v>1437</v>
      </c>
      <c r="EVV23" s="197">
        <v>730</v>
      </c>
      <c r="EVW23" s="197">
        <v>1211</v>
      </c>
      <c r="EVX23" s="810">
        <f t="shared" si="1216"/>
        <v>4091</v>
      </c>
      <c r="EVY23" s="212">
        <f t="shared" si="1217"/>
        <v>681.83333333333337</v>
      </c>
      <c r="EVZ23" s="196">
        <v>140</v>
      </c>
      <c r="EWA23" s="197">
        <v>1569</v>
      </c>
      <c r="EWB23" s="197">
        <v>164</v>
      </c>
      <c r="EWC23" s="197">
        <v>1708</v>
      </c>
      <c r="EWD23" s="197">
        <v>108</v>
      </c>
      <c r="EWE23" s="197">
        <v>1088</v>
      </c>
      <c r="EWF23" s="810">
        <f t="shared" si="1218"/>
        <v>4777</v>
      </c>
      <c r="EWG23" s="212">
        <f t="shared" si="1219"/>
        <v>796.16666666666663</v>
      </c>
      <c r="EWH23" s="196">
        <v>116</v>
      </c>
      <c r="EWI23" s="197">
        <v>349</v>
      </c>
      <c r="EWJ23" s="197">
        <v>4</v>
      </c>
      <c r="EWK23" s="197">
        <v>1986</v>
      </c>
      <c r="EWL23" s="197">
        <v>1265</v>
      </c>
      <c r="EWM23" s="197">
        <v>2926</v>
      </c>
      <c r="EWN23" s="810">
        <f t="shared" si="1220"/>
        <v>6646</v>
      </c>
      <c r="EWO23" s="212">
        <f t="shared" si="1221"/>
        <v>1107.6666666666667</v>
      </c>
      <c r="EWP23" s="196">
        <v>0</v>
      </c>
      <c r="EWQ23" s="197">
        <v>0</v>
      </c>
      <c r="EWR23" s="197">
        <v>609</v>
      </c>
      <c r="EWS23" s="197">
        <v>0</v>
      </c>
      <c r="EWT23" s="197">
        <v>1087</v>
      </c>
      <c r="EWU23" s="197">
        <v>126</v>
      </c>
      <c r="EWV23" s="810">
        <f t="shared" si="1222"/>
        <v>1822</v>
      </c>
      <c r="EWW23" s="212">
        <f t="shared" si="1223"/>
        <v>303.66666666666669</v>
      </c>
      <c r="EWX23" s="245">
        <v>518</v>
      </c>
      <c r="EWY23" s="246">
        <v>434</v>
      </c>
      <c r="EWZ23" s="246">
        <v>1194</v>
      </c>
      <c r="EXA23" s="246">
        <v>1194</v>
      </c>
      <c r="EXB23" s="246">
        <v>442</v>
      </c>
      <c r="EXC23" s="246">
        <v>40</v>
      </c>
      <c r="EXD23" s="810">
        <f t="shared" si="1224"/>
        <v>3822</v>
      </c>
      <c r="EXE23" s="212">
        <f t="shared" si="1225"/>
        <v>637</v>
      </c>
      <c r="EXF23" s="196">
        <v>613</v>
      </c>
      <c r="EXG23" s="197">
        <v>0</v>
      </c>
      <c r="EXH23" s="197">
        <v>658</v>
      </c>
      <c r="EXI23" s="197">
        <v>1112</v>
      </c>
      <c r="EXJ23" s="197">
        <v>0</v>
      </c>
      <c r="EXK23" s="197">
        <v>627</v>
      </c>
      <c r="EXL23" s="810">
        <f t="shared" si="1226"/>
        <v>3010</v>
      </c>
      <c r="EXM23" s="212">
        <f t="shared" si="1227"/>
        <v>501.66666666666669</v>
      </c>
      <c r="EXN23" s="245">
        <v>0</v>
      </c>
      <c r="EXO23" s="246">
        <v>0</v>
      </c>
      <c r="EXP23" s="246">
        <v>0</v>
      </c>
      <c r="EXQ23" s="246">
        <v>0</v>
      </c>
      <c r="EXR23" s="246">
        <v>2758</v>
      </c>
      <c r="EXS23" s="246"/>
      <c r="EXT23" s="810">
        <f t="shared" si="1228"/>
        <v>2758</v>
      </c>
      <c r="EXU23" s="212">
        <f t="shared" si="1229"/>
        <v>459.66666666666669</v>
      </c>
      <c r="EXV23" s="196">
        <v>433</v>
      </c>
      <c r="EXW23" s="197">
        <v>201</v>
      </c>
      <c r="EXX23" s="197">
        <v>0</v>
      </c>
      <c r="EXY23" s="197">
        <v>236</v>
      </c>
      <c r="EXZ23" s="197">
        <v>4040</v>
      </c>
      <c r="EYA23" s="197">
        <v>131</v>
      </c>
      <c r="EYB23" s="810">
        <f t="shared" si="1230"/>
        <v>5041</v>
      </c>
      <c r="EYC23" s="212">
        <f t="shared" si="1231"/>
        <v>840.16666666666663</v>
      </c>
      <c r="EYD23" s="459">
        <v>1143</v>
      </c>
      <c r="EYE23" s="460">
        <v>1156</v>
      </c>
      <c r="EYF23" s="460">
        <v>0</v>
      </c>
      <c r="EYG23" s="460">
        <v>2341</v>
      </c>
      <c r="EYH23" s="460">
        <v>896</v>
      </c>
      <c r="EYI23" s="460">
        <v>0</v>
      </c>
      <c r="EYJ23" s="808">
        <f t="shared" si="1232"/>
        <v>5536</v>
      </c>
      <c r="EYK23" s="211">
        <f t="shared" si="1233"/>
        <v>922.66666666666663</v>
      </c>
      <c r="EYL23" s="196">
        <v>800</v>
      </c>
      <c r="EYM23" s="197">
        <v>1253</v>
      </c>
      <c r="EYN23" s="197">
        <v>1111</v>
      </c>
      <c r="EYO23" s="197"/>
      <c r="EYP23" s="197">
        <v>82</v>
      </c>
      <c r="EYQ23" s="197">
        <v>1370</v>
      </c>
      <c r="EYR23" s="810">
        <f t="shared" si="1234"/>
        <v>4616</v>
      </c>
      <c r="EYS23" s="212">
        <f t="shared" si="1235"/>
        <v>769.33333333333337</v>
      </c>
      <c r="EYT23" s="196">
        <v>228</v>
      </c>
      <c r="EYU23" s="197">
        <v>831</v>
      </c>
      <c r="EYV23" s="197">
        <v>102</v>
      </c>
      <c r="EYW23" s="197">
        <v>0</v>
      </c>
      <c r="EYX23" s="197">
        <v>126</v>
      </c>
      <c r="EYY23" s="197">
        <v>303</v>
      </c>
      <c r="EYZ23" s="810">
        <f t="shared" si="1236"/>
        <v>1590</v>
      </c>
      <c r="EZA23" s="212">
        <f t="shared" si="1237"/>
        <v>265</v>
      </c>
      <c r="EZB23" s="196">
        <v>0</v>
      </c>
      <c r="EZC23" s="197">
        <v>347</v>
      </c>
      <c r="EZD23" s="197">
        <v>572</v>
      </c>
      <c r="EZE23" s="197">
        <v>1447</v>
      </c>
      <c r="EZF23" s="197">
        <v>328</v>
      </c>
      <c r="EZG23" s="197">
        <v>481</v>
      </c>
      <c r="EZH23" s="810">
        <f t="shared" si="1238"/>
        <v>3175</v>
      </c>
      <c r="EZI23" s="212">
        <f t="shared" si="1239"/>
        <v>529.16666666666663</v>
      </c>
      <c r="EZJ23" s="196">
        <v>0</v>
      </c>
      <c r="EZK23" s="197">
        <v>0</v>
      </c>
      <c r="EZL23" s="197">
        <v>1212</v>
      </c>
      <c r="EZM23" s="197">
        <v>316</v>
      </c>
      <c r="EZN23" s="197">
        <v>2097</v>
      </c>
      <c r="EZO23" s="197">
        <v>430</v>
      </c>
      <c r="EZP23" s="878">
        <f t="shared" si="1240"/>
        <v>4055</v>
      </c>
      <c r="EZQ23" s="879">
        <f t="shared" si="1241"/>
        <v>675.83333333333337</v>
      </c>
      <c r="EZR23" s="196">
        <v>109</v>
      </c>
      <c r="EZS23" s="197">
        <v>412</v>
      </c>
      <c r="EZT23" s="197">
        <v>329</v>
      </c>
      <c r="EZU23" s="197">
        <v>468</v>
      </c>
      <c r="EZV23" s="197"/>
      <c r="EZW23" s="197">
        <v>1353</v>
      </c>
      <c r="EZX23" s="878">
        <f t="shared" si="1242"/>
        <v>2671</v>
      </c>
      <c r="EZY23" s="879">
        <f t="shared" si="1243"/>
        <v>445.16666666666669</v>
      </c>
      <c r="EZZ23" s="196">
        <v>2649</v>
      </c>
      <c r="FAA23" s="197">
        <v>0</v>
      </c>
      <c r="FAB23" s="197">
        <v>0</v>
      </c>
      <c r="FAC23" s="197">
        <v>591</v>
      </c>
      <c r="FAD23" s="197">
        <v>714</v>
      </c>
      <c r="FAE23" s="197">
        <v>1104</v>
      </c>
      <c r="FAF23" s="878">
        <f t="shared" si="1244"/>
        <v>5058</v>
      </c>
      <c r="FAG23" s="879">
        <f t="shared" si="1245"/>
        <v>843</v>
      </c>
      <c r="FAH23" s="196">
        <v>409</v>
      </c>
      <c r="FAI23" s="197">
        <v>0</v>
      </c>
      <c r="FAJ23" s="197">
        <v>0</v>
      </c>
      <c r="FAK23" s="197">
        <v>446</v>
      </c>
      <c r="FAL23" s="197"/>
      <c r="FAM23" s="197">
        <v>399</v>
      </c>
      <c r="FAN23" s="878">
        <f t="shared" si="1246"/>
        <v>1254</v>
      </c>
      <c r="FAO23" s="879">
        <f t="shared" si="1247"/>
        <v>209</v>
      </c>
      <c r="FAP23" s="196">
        <v>307</v>
      </c>
      <c r="FAQ23" s="197">
        <v>423</v>
      </c>
      <c r="FAR23" s="197">
        <v>138</v>
      </c>
      <c r="FAS23" s="197">
        <v>134</v>
      </c>
      <c r="FAT23" s="197">
        <v>0</v>
      </c>
      <c r="FAU23" s="197"/>
      <c r="FAV23" s="878">
        <f t="shared" si="1248"/>
        <v>1002</v>
      </c>
      <c r="FAW23" s="879">
        <f t="shared" si="1249"/>
        <v>167</v>
      </c>
    </row>
    <row r="24" spans="1:4105" s="8" customFormat="1" ht="30" customHeight="1" x14ac:dyDescent="0.2">
      <c r="A24" s="995" t="s">
        <v>14</v>
      </c>
      <c r="B24" s="996"/>
      <c r="C24" s="996"/>
      <c r="D24" s="319">
        <v>50</v>
      </c>
      <c r="E24" s="622">
        <f>SUM(E7:E23)</f>
        <v>0</v>
      </c>
      <c r="F24" s="622">
        <f>SUM(F7:F23)</f>
        <v>178399</v>
      </c>
      <c r="G24" s="622">
        <f t="shared" ref="G24:U24" si="1269">SUM(G7:G23)</f>
        <v>0</v>
      </c>
      <c r="H24" s="622">
        <f t="shared" si="1269"/>
        <v>0</v>
      </c>
      <c r="I24" s="622">
        <f t="shared" si="1269"/>
        <v>0</v>
      </c>
      <c r="J24" s="622">
        <f t="shared" si="1269"/>
        <v>14524</v>
      </c>
      <c r="K24" s="622">
        <f t="shared" si="1269"/>
        <v>0</v>
      </c>
      <c r="L24" s="622">
        <f t="shared" si="1269"/>
        <v>163875</v>
      </c>
      <c r="M24" s="622">
        <f t="shared" si="1269"/>
        <v>163875</v>
      </c>
      <c r="N24" s="622">
        <f t="shared" si="1269"/>
        <v>26716.666666666668</v>
      </c>
      <c r="O24" s="622">
        <f t="shared" si="1269"/>
        <v>202.63085885647382</v>
      </c>
      <c r="P24" s="622">
        <f t="shared" si="1269"/>
        <v>19931.166666666664</v>
      </c>
      <c r="Q24" s="622">
        <f t="shared" si="1269"/>
        <v>1445.9390289334724</v>
      </c>
      <c r="R24" s="622">
        <f t="shared" si="1269"/>
        <v>23383.076923076922</v>
      </c>
      <c r="S24" s="622">
        <f t="shared" si="1269"/>
        <v>607960</v>
      </c>
      <c r="T24" s="622"/>
      <c r="U24" s="622">
        <f t="shared" si="1269"/>
        <v>0</v>
      </c>
      <c r="V24" s="622"/>
      <c r="W24" s="622"/>
      <c r="X24" s="621"/>
      <c r="Y24" s="291" t="e">
        <f>#REF!+#REF!</f>
        <v>#REF!</v>
      </c>
      <c r="Z24" s="291" t="e">
        <f>SUM(Z15:Z23)</f>
        <v>#REF!</v>
      </c>
      <c r="AA24" s="291" t="e">
        <f>M24/Z24</f>
        <v>#REF!</v>
      </c>
      <c r="AB24" s="291" t="e">
        <f>(M24+U24)/Z24</f>
        <v>#REF!</v>
      </c>
      <c r="AC24" s="658"/>
      <c r="AT24" s="1"/>
      <c r="AU24" s="1"/>
      <c r="AV24" s="1"/>
      <c r="AW24" s="1"/>
      <c r="AX24" s="1"/>
      <c r="AY24" s="1"/>
      <c r="BB24" s="1"/>
      <c r="BC24" s="1"/>
      <c r="BD24" s="1"/>
      <c r="BE24" s="1"/>
      <c r="BF24" s="1"/>
      <c r="BG24" s="1"/>
      <c r="BK24" s="1"/>
      <c r="BL24" s="1"/>
      <c r="BM24" s="1"/>
      <c r="BN24" s="1"/>
      <c r="BO24" s="1"/>
      <c r="BR24" s="1"/>
      <c r="BS24" s="1"/>
      <c r="BT24" s="1"/>
      <c r="BU24" s="1"/>
      <c r="BV24" s="1"/>
      <c r="BW24" s="1"/>
      <c r="BZ24" s="1"/>
      <c r="CA24" s="1"/>
      <c r="CB24" s="1"/>
      <c r="CC24" s="1"/>
      <c r="CD24" s="1"/>
      <c r="CE24" s="1"/>
      <c r="CH24" s="58"/>
      <c r="CI24" s="58"/>
      <c r="CJ24" s="58"/>
      <c r="CK24" s="58"/>
      <c r="CL24" s="58"/>
      <c r="CM24" s="58"/>
      <c r="CP24" s="1"/>
      <c r="CQ24" s="1"/>
      <c r="CR24" s="1"/>
      <c r="CS24" s="1"/>
      <c r="CT24" s="1"/>
      <c r="CU24" s="1"/>
      <c r="CY24" s="1"/>
      <c r="CZ24" s="1"/>
      <c r="DA24" s="1"/>
      <c r="DB24" s="1"/>
      <c r="DC24" s="1"/>
      <c r="DF24" s="1"/>
      <c r="DG24" s="1"/>
      <c r="DH24" s="1"/>
      <c r="DI24" s="1"/>
      <c r="DJ24" s="1"/>
      <c r="DK24" s="1"/>
      <c r="DN24" s="1"/>
      <c r="DO24" s="1"/>
      <c r="DP24" s="1"/>
      <c r="DQ24" s="1"/>
      <c r="DR24" s="1"/>
      <c r="DS24" s="1"/>
      <c r="DV24" s="1"/>
      <c r="DW24" s="1"/>
      <c r="DX24" s="1"/>
      <c r="DY24" s="1"/>
      <c r="DZ24" s="1"/>
      <c r="EA24" s="1"/>
      <c r="ED24" s="1"/>
      <c r="EE24" s="1"/>
      <c r="EF24" s="1"/>
      <c r="EG24" s="1"/>
      <c r="EH24" s="1"/>
      <c r="EI24" s="1"/>
      <c r="EL24" s="1"/>
      <c r="EM24" s="1"/>
      <c r="EN24" s="1"/>
      <c r="EO24" s="1"/>
      <c r="EP24" s="1"/>
      <c r="EQ24" s="1"/>
      <c r="ET24" s="1"/>
      <c r="EU24" s="1"/>
      <c r="EV24" s="1"/>
      <c r="EW24" s="1"/>
      <c r="EX24" s="1"/>
      <c r="EY24" s="1"/>
      <c r="FB24" s="1"/>
      <c r="FC24" s="1"/>
      <c r="FD24" s="1"/>
      <c r="FE24" s="1"/>
      <c r="FF24" s="1"/>
      <c r="FG24" s="1"/>
      <c r="FJ24" s="1"/>
      <c r="FK24" s="1"/>
      <c r="FL24" s="1"/>
      <c r="FM24" s="1"/>
      <c r="FN24" s="1"/>
      <c r="FO24" s="1"/>
      <c r="FR24" s="1"/>
      <c r="FS24" s="1"/>
      <c r="FT24" s="1"/>
      <c r="FU24" s="1"/>
      <c r="FV24" s="1"/>
      <c r="FW24" s="1"/>
      <c r="FZ24" s="1"/>
      <c r="GA24" s="1"/>
      <c r="GB24" s="1"/>
      <c r="GC24" s="1"/>
      <c r="GD24" s="1"/>
      <c r="GE24" s="1"/>
      <c r="GH24" s="1"/>
      <c r="GI24" s="1"/>
      <c r="GJ24" s="1"/>
      <c r="GK24" s="1"/>
      <c r="GL24" s="1"/>
      <c r="GM24" s="1"/>
      <c r="GP24" s="1"/>
      <c r="GQ24" s="1"/>
      <c r="GR24" s="1"/>
      <c r="GS24" s="1"/>
      <c r="GT24" s="1"/>
      <c r="GU24" s="1"/>
      <c r="GX24" s="1"/>
      <c r="GY24" s="1"/>
      <c r="GZ24" s="1"/>
      <c r="HA24" s="1"/>
      <c r="HB24" s="1"/>
      <c r="HC24" s="1"/>
      <c r="HF24" s="1"/>
      <c r="HG24" s="1"/>
      <c r="HH24" s="1"/>
      <c r="HI24" s="1"/>
      <c r="HJ24" s="1"/>
      <c r="HK24" s="1"/>
      <c r="HN24" s="77"/>
      <c r="HO24" s="77"/>
      <c r="HP24" s="77"/>
      <c r="HQ24" s="77"/>
      <c r="HR24" s="77"/>
      <c r="HS24" s="77"/>
      <c r="HV24" s="1"/>
      <c r="HW24" s="1"/>
      <c r="HX24" s="1"/>
      <c r="HY24" s="1"/>
      <c r="HZ24" s="1"/>
      <c r="IA24" s="1"/>
      <c r="ID24" s="1"/>
      <c r="IE24" s="1"/>
      <c r="IF24" s="1"/>
      <c r="IG24" s="1"/>
      <c r="IH24" s="1"/>
      <c r="II24" s="1"/>
      <c r="IL24" s="1"/>
      <c r="IM24" s="1"/>
      <c r="IN24" s="1"/>
      <c r="IO24" s="1"/>
      <c r="IP24" s="1"/>
      <c r="IQ24" s="1"/>
      <c r="IT24" s="1"/>
      <c r="IU24" s="1"/>
      <c r="IV24" s="1"/>
      <c r="IW24" s="1"/>
      <c r="IX24" s="1"/>
      <c r="IY24" s="1"/>
      <c r="JB24" s="1"/>
      <c r="JC24" s="1"/>
      <c r="JD24" s="1"/>
      <c r="JE24" s="1"/>
      <c r="JF24" s="1"/>
      <c r="JG24" s="1"/>
      <c r="JJ24" s="1"/>
      <c r="JK24" s="1"/>
      <c r="JL24" s="1"/>
      <c r="JM24" s="1"/>
      <c r="JN24" s="1"/>
      <c r="JO24" s="1"/>
      <c r="JR24" s="1"/>
      <c r="JS24" s="1"/>
      <c r="JT24" s="1"/>
      <c r="JU24" s="1"/>
      <c r="JV24" s="1"/>
      <c r="JW24" s="1"/>
      <c r="JZ24" s="1"/>
      <c r="KA24" s="1"/>
      <c r="KB24" s="1"/>
      <c r="KC24" s="1"/>
      <c r="KD24" s="1"/>
      <c r="KE24" s="1"/>
      <c r="KH24" s="1"/>
      <c r="KI24" s="1"/>
      <c r="KJ24" s="1"/>
      <c r="KK24" s="1"/>
      <c r="KL24" s="1"/>
      <c r="KM24" s="1"/>
      <c r="KP24" s="1"/>
      <c r="KQ24" s="1"/>
      <c r="KR24" s="1"/>
      <c r="KS24" s="1"/>
      <c r="KT24" s="1"/>
      <c r="KU24" s="1"/>
      <c r="KX24" s="1"/>
      <c r="KY24" s="1"/>
      <c r="KZ24" s="1"/>
      <c r="LA24" s="1"/>
      <c r="LB24" s="1"/>
      <c r="LC24" s="1"/>
      <c r="LF24" s="1"/>
      <c r="LG24" s="1"/>
      <c r="LH24" s="1"/>
      <c r="LI24" s="1"/>
      <c r="LJ24" s="1"/>
      <c r="LK24" s="1"/>
      <c r="LN24" s="1"/>
      <c r="LO24" s="1"/>
      <c r="LP24" s="1"/>
      <c r="LQ24" s="1"/>
      <c r="LR24" s="1"/>
      <c r="LS24" s="1"/>
      <c r="LV24" s="1"/>
      <c r="LW24" s="1"/>
      <c r="LX24" s="1"/>
      <c r="LY24" s="1"/>
      <c r="LZ24" s="1"/>
      <c r="MA24" s="1"/>
      <c r="MD24" s="1"/>
      <c r="ME24" s="1"/>
      <c r="MF24" s="1"/>
      <c r="MG24" s="1"/>
      <c r="MH24" s="1"/>
      <c r="MI24" s="1"/>
      <c r="ML24" s="1"/>
      <c r="MM24" s="1"/>
      <c r="MN24" s="1"/>
      <c r="MO24" s="1"/>
      <c r="MP24" s="1"/>
      <c r="MQ24" s="1"/>
      <c r="MT24" s="1"/>
      <c r="MU24" s="1"/>
      <c r="MV24" s="1"/>
      <c r="MW24" s="1"/>
      <c r="MX24" s="1"/>
      <c r="MY24" s="1"/>
      <c r="NB24" s="1"/>
      <c r="NC24" s="1"/>
      <c r="ND24" s="1"/>
      <c r="NE24" s="1"/>
      <c r="NF24" s="1"/>
      <c r="NG24" s="1"/>
      <c r="NJ24" s="1"/>
      <c r="NK24" s="1"/>
      <c r="NL24" s="1"/>
      <c r="NM24" s="1"/>
      <c r="NN24" s="1"/>
      <c r="NO24" s="1"/>
      <c r="NR24" s="1"/>
      <c r="NS24" s="1"/>
      <c r="NT24" s="1"/>
      <c r="NU24" s="1"/>
      <c r="NV24" s="1"/>
      <c r="NW24" s="1"/>
      <c r="NZ24" s="1"/>
      <c r="OA24" s="1"/>
      <c r="OB24" s="1"/>
      <c r="OC24" s="1"/>
      <c r="OD24" s="1"/>
      <c r="OE24" s="1"/>
      <c r="OH24" s="1"/>
      <c r="OI24" s="1"/>
      <c r="OJ24" s="1"/>
      <c r="OK24" s="1"/>
      <c r="OL24" s="1"/>
      <c r="OM24" s="1"/>
      <c r="OP24" s="1"/>
      <c r="OQ24" s="1"/>
      <c r="OR24" s="1"/>
      <c r="OS24" s="1"/>
      <c r="OT24" s="1"/>
      <c r="OU24" s="1"/>
      <c r="OX24" s="1"/>
      <c r="OY24" s="1"/>
      <c r="OZ24" s="1"/>
      <c r="PA24" s="1"/>
      <c r="PB24" s="1"/>
      <c r="PC24" s="1"/>
      <c r="PF24" s="1"/>
      <c r="PG24" s="1"/>
      <c r="PH24" s="1"/>
      <c r="PI24" s="1"/>
      <c r="PJ24" s="1"/>
      <c r="PK24" s="1"/>
      <c r="PN24" s="1"/>
      <c r="PO24" s="1"/>
      <c r="PP24" s="1"/>
      <c r="PQ24" s="1"/>
      <c r="PR24" s="1"/>
      <c r="PS24" s="1"/>
      <c r="PV24" s="1"/>
      <c r="PW24" s="1"/>
      <c r="PX24" s="1"/>
      <c r="PY24" s="1"/>
      <c r="PZ24" s="1"/>
      <c r="QA24" s="1"/>
      <c r="QD24" s="1"/>
      <c r="QE24" s="1"/>
      <c r="QF24" s="1"/>
      <c r="QG24" s="1"/>
      <c r="QH24" s="1"/>
      <c r="QI24" s="1"/>
      <c r="QL24" s="1"/>
      <c r="QM24" s="1"/>
      <c r="QN24" s="1"/>
      <c r="QO24" s="1"/>
      <c r="QP24" s="1"/>
      <c r="QQ24" s="1"/>
      <c r="QT24" s="1"/>
      <c r="QU24" s="1"/>
      <c r="QV24" s="1"/>
      <c r="QW24" s="1"/>
      <c r="QX24" s="1"/>
      <c r="QY24" s="1"/>
      <c r="RB24" s="1"/>
      <c r="RC24" s="1"/>
      <c r="RD24" s="1"/>
      <c r="RE24" s="1"/>
      <c r="RF24" s="1"/>
      <c r="RG24" s="1"/>
      <c r="RJ24" s="1"/>
      <c r="RK24" s="1"/>
      <c r="RL24" s="1"/>
      <c r="RM24" s="1"/>
      <c r="RN24" s="1"/>
      <c r="RO24" s="1"/>
      <c r="RR24" s="1"/>
      <c r="RS24" s="1"/>
      <c r="RT24" s="1"/>
      <c r="RU24" s="1"/>
      <c r="RV24" s="1"/>
      <c r="RW24" s="1"/>
      <c r="RZ24" s="1"/>
      <c r="SA24" s="1"/>
      <c r="SB24" s="1"/>
      <c r="SC24" s="1"/>
      <c r="SD24" s="1"/>
      <c r="SE24" s="1"/>
      <c r="SH24" s="1"/>
      <c r="SI24" s="1"/>
      <c r="SJ24" s="1"/>
      <c r="SK24" s="1"/>
      <c r="SL24" s="1"/>
      <c r="SM24" s="1"/>
      <c r="SP24" s="1"/>
      <c r="SQ24" s="1"/>
      <c r="SR24" s="1"/>
      <c r="SS24" s="1"/>
      <c r="ST24" s="1"/>
      <c r="SU24" s="1"/>
      <c r="SX24" s="1"/>
      <c r="SY24" s="1"/>
      <c r="SZ24" s="1"/>
      <c r="TA24" s="1"/>
      <c r="TB24" s="1"/>
      <c r="TC24" s="1"/>
      <c r="TF24" s="1"/>
      <c r="TG24" s="1"/>
      <c r="TH24" s="1"/>
      <c r="TI24" s="1"/>
      <c r="TJ24" s="1"/>
      <c r="TK24" s="1"/>
      <c r="TN24" s="1"/>
      <c r="TO24" s="1"/>
      <c r="TP24" s="1"/>
      <c r="TQ24" s="1"/>
      <c r="TR24" s="1"/>
      <c r="TS24" s="1"/>
      <c r="TV24" s="122"/>
      <c r="TW24" s="122"/>
      <c r="TX24" s="122"/>
      <c r="TY24" s="122"/>
      <c r="TZ24" s="122"/>
      <c r="UA24" s="122"/>
      <c r="UB24" s="9"/>
      <c r="UC24" s="9"/>
      <c r="UD24" s="1"/>
      <c r="UE24" s="1"/>
      <c r="UF24" s="1"/>
      <c r="UG24" s="1"/>
      <c r="UH24" s="1"/>
      <c r="UI24" s="1"/>
      <c r="UL24" s="1"/>
      <c r="UM24" s="1"/>
      <c r="UN24" s="1"/>
      <c r="UO24" s="1"/>
      <c r="UP24" s="1"/>
      <c r="UQ24" s="1"/>
      <c r="UT24" s="1"/>
      <c r="UU24" s="1"/>
      <c r="UV24" s="1"/>
      <c r="UW24" s="1"/>
      <c r="UX24" s="1"/>
      <c r="UY24" s="1"/>
      <c r="UZ24" s="1"/>
      <c r="VC24" s="1"/>
      <c r="VD24" s="1"/>
      <c r="VE24" s="1"/>
      <c r="VF24" s="1"/>
      <c r="VG24" s="1"/>
      <c r="VH24" s="1"/>
      <c r="VK24" s="1"/>
      <c r="VL24" s="1"/>
      <c r="VM24" s="1"/>
      <c r="VN24" s="1"/>
      <c r="VO24" s="1"/>
      <c r="VP24" s="1"/>
      <c r="VS24" s="1"/>
      <c r="VT24" s="1"/>
      <c r="VU24" s="1"/>
      <c r="VV24" s="1"/>
      <c r="VW24" s="1"/>
      <c r="VX24" s="1"/>
      <c r="WA24" s="1"/>
      <c r="WB24" s="1"/>
      <c r="WC24" s="1"/>
      <c r="WD24" s="1"/>
      <c r="WE24" s="1"/>
      <c r="WF24" s="1"/>
      <c r="WI24" s="58"/>
      <c r="WJ24" s="58"/>
      <c r="WK24" s="58"/>
      <c r="WL24" s="58"/>
      <c r="WM24" s="58"/>
      <c r="WN24" s="58"/>
      <c r="WO24" s="169"/>
      <c r="WP24" s="169"/>
      <c r="WQ24" s="1"/>
      <c r="WR24" s="1"/>
      <c r="WS24" s="1"/>
      <c r="WT24" s="1"/>
      <c r="WU24" s="1"/>
      <c r="WV24" s="1"/>
      <c r="WW24" s="1"/>
      <c r="WZ24" s="1"/>
      <c r="XA24" s="1"/>
      <c r="XB24" s="1"/>
      <c r="XC24" s="1"/>
      <c r="XD24" s="1"/>
      <c r="XE24" s="1"/>
      <c r="XF24" s="1"/>
      <c r="XI24" s="1"/>
      <c r="XJ24" s="1"/>
      <c r="XK24" s="1"/>
      <c r="XL24" s="1"/>
      <c r="XM24" s="1"/>
      <c r="XN24" s="1"/>
      <c r="XO24" s="1"/>
      <c r="XR24" s="1"/>
      <c r="XS24" s="1"/>
      <c r="XT24" s="1"/>
      <c r="XU24" s="1"/>
      <c r="XV24" s="1"/>
      <c r="XW24" s="1"/>
      <c r="XX24" s="1"/>
      <c r="YA24" s="1"/>
      <c r="YB24" s="1"/>
      <c r="YC24" s="1"/>
      <c r="YD24" s="1"/>
      <c r="YE24" s="1"/>
      <c r="YF24" s="1"/>
      <c r="YG24" s="1"/>
      <c r="YJ24" s="1"/>
      <c r="YK24" s="1"/>
      <c r="YL24" s="1"/>
      <c r="YM24" s="1"/>
      <c r="YN24" s="1"/>
      <c r="YO24" s="1"/>
      <c r="YP24" s="1"/>
      <c r="YS24" s="1"/>
      <c r="YT24" s="1"/>
      <c r="YU24" s="1"/>
      <c r="YV24" s="1"/>
      <c r="YW24" s="1"/>
      <c r="YX24" s="1"/>
      <c r="YY24" s="1"/>
      <c r="ZB24" s="1"/>
      <c r="ZC24" s="1"/>
      <c r="ZD24" s="1"/>
      <c r="ZE24" s="1"/>
      <c r="ZF24" s="1"/>
      <c r="ZG24" s="1"/>
      <c r="ZJ24" s="1"/>
      <c r="ZK24" s="1"/>
      <c r="ZL24" s="1"/>
      <c r="ZM24" s="1"/>
      <c r="ZN24" s="1"/>
      <c r="ZO24" s="1"/>
      <c r="ZR24" s="58"/>
      <c r="ZS24" s="58"/>
      <c r="ZT24" s="58"/>
      <c r="ZU24" s="58"/>
      <c r="ZV24" s="58"/>
      <c r="ZW24" s="58"/>
      <c r="ZX24" s="169"/>
      <c r="ZY24" s="169"/>
      <c r="ZZ24" s="1"/>
      <c r="AAA24" s="1"/>
      <c r="AAB24" s="1"/>
      <c r="AAC24" s="1"/>
      <c r="AAD24" s="1"/>
      <c r="AAE24" s="1"/>
      <c r="AAF24" s="1"/>
      <c r="AAI24" s="1"/>
      <c r="AAJ24" s="1"/>
      <c r="AAK24" s="1"/>
      <c r="AAL24" s="1"/>
      <c r="AAM24" s="1"/>
      <c r="AAN24" s="1"/>
      <c r="AAO24" s="1"/>
      <c r="AAR24" s="1"/>
      <c r="AAS24" s="1"/>
      <c r="AAT24" s="1"/>
      <c r="AAU24" s="1"/>
      <c r="AAV24" s="1"/>
      <c r="AAW24" s="1"/>
      <c r="AAZ24" s="1"/>
      <c r="ABA24" s="1"/>
      <c r="ABB24" s="1"/>
      <c r="ABC24" s="1"/>
      <c r="ABD24" s="1"/>
      <c r="ABE24" s="1"/>
      <c r="ABH24" s="1"/>
      <c r="ABI24" s="1"/>
      <c r="ABJ24" s="1"/>
      <c r="ABK24" s="1"/>
      <c r="ABL24" s="1"/>
      <c r="ABM24" s="1"/>
      <c r="ABP24" s="1"/>
      <c r="ABQ24" s="1"/>
      <c r="ABR24" s="1"/>
      <c r="ABS24" s="1"/>
      <c r="ABT24" s="1"/>
      <c r="ABU24" s="1"/>
      <c r="ABX24" s="1"/>
      <c r="ABY24" s="1"/>
      <c r="ABZ24" s="1"/>
      <c r="ACA24" s="1"/>
      <c r="ACB24" s="1"/>
      <c r="ACC24" s="1"/>
      <c r="ACF24" s="1"/>
      <c r="ACG24" s="1"/>
      <c r="ACH24" s="1"/>
      <c r="ACI24" s="1"/>
      <c r="ACJ24" s="1"/>
      <c r="ACK24" s="1"/>
      <c r="ACN24" s="1"/>
      <c r="ACO24" s="1"/>
      <c r="ACP24" s="1"/>
      <c r="ACQ24" s="1"/>
      <c r="ACR24" s="1"/>
      <c r="ACS24" s="1"/>
      <c r="ACV24" s="1"/>
      <c r="ACW24" s="1"/>
      <c r="ACX24" s="1"/>
      <c r="ACY24" s="1"/>
      <c r="ACZ24" s="1"/>
      <c r="ADA24" s="1"/>
      <c r="ADD24" s="1"/>
      <c r="ADE24" s="1"/>
      <c r="ADF24" s="1"/>
      <c r="ADG24" s="1"/>
      <c r="ADH24" s="1"/>
      <c r="ADI24" s="1"/>
      <c r="ADL24" s="1"/>
      <c r="ADM24" s="1"/>
      <c r="ADN24" s="1"/>
      <c r="ADO24" s="1"/>
      <c r="ADP24" s="1"/>
      <c r="ADQ24" s="1"/>
      <c r="ADT24" s="1"/>
      <c r="ADU24" s="1"/>
      <c r="ADV24" s="1"/>
      <c r="ADW24" s="1"/>
      <c r="ADX24" s="1"/>
      <c r="ADY24" s="1"/>
      <c r="AEB24" s="1"/>
      <c r="AEC24" s="1"/>
      <c r="AED24" s="1"/>
      <c r="AEE24" s="1"/>
      <c r="AEF24" s="1"/>
      <c r="AEG24" s="1"/>
      <c r="AEJ24" s="1"/>
      <c r="AEK24" s="1"/>
      <c r="AEL24" s="1"/>
      <c r="AEM24" s="1"/>
      <c r="AEN24" s="1"/>
      <c r="AEO24" s="1"/>
      <c r="AER24" s="1"/>
      <c r="AES24" s="1"/>
      <c r="AET24" s="1"/>
      <c r="AEU24" s="1"/>
      <c r="AEV24" s="1"/>
      <c r="AEW24" s="1"/>
      <c r="AEZ24" s="1"/>
      <c r="AFA24" s="1"/>
      <c r="AFB24" s="1"/>
      <c r="AFC24" s="1"/>
      <c r="AFD24" s="1"/>
      <c r="AFE24" s="1"/>
      <c r="AFH24" s="1"/>
      <c r="AFI24" s="1"/>
      <c r="AFJ24" s="1"/>
      <c r="AFK24" s="1"/>
      <c r="AFL24" s="1"/>
      <c r="AFM24" s="1"/>
      <c r="AFP24" s="1"/>
      <c r="AFQ24" s="1"/>
      <c r="AFR24" s="1"/>
      <c r="AFS24" s="1"/>
      <c r="AFT24" s="1"/>
      <c r="AFU24" s="1"/>
      <c r="AFX24" s="1"/>
      <c r="AFY24" s="1"/>
      <c r="AFZ24" s="1"/>
      <c r="AGA24" s="1"/>
      <c r="AGB24" s="1"/>
      <c r="AGC24" s="1"/>
      <c r="AGF24" s="1"/>
      <c r="AGG24" s="1"/>
      <c r="AGH24" s="1"/>
      <c r="AGI24" s="1"/>
      <c r="AGJ24" s="1"/>
      <c r="AGK24" s="1"/>
      <c r="AGN24" s="1"/>
      <c r="AGO24" s="1"/>
      <c r="AGP24" s="1"/>
      <c r="AGQ24" s="1"/>
      <c r="AGR24" s="1"/>
      <c r="AGS24" s="1"/>
      <c r="AGV24" s="1"/>
      <c r="AGW24" s="1"/>
      <c r="AGX24" s="1"/>
      <c r="AGY24" s="1"/>
      <c r="AGZ24" s="1"/>
      <c r="AHA24" s="1"/>
      <c r="AHB24" s="1"/>
      <c r="AHE24" s="1"/>
      <c r="AHF24" s="1"/>
      <c r="AHG24" s="1"/>
      <c r="AHH24" s="1"/>
      <c r="AHI24" s="1"/>
      <c r="AHJ24" s="1"/>
      <c r="AHM24" s="1"/>
      <c r="AHN24" s="1"/>
      <c r="AHO24" s="1"/>
      <c r="AHP24" s="1"/>
      <c r="AHQ24" s="1"/>
      <c r="AHR24" s="1"/>
      <c r="AHU24" s="1"/>
      <c r="AHV24" s="1"/>
      <c r="AHW24" s="1"/>
      <c r="AHX24" s="1"/>
      <c r="AHY24" s="1"/>
      <c r="AHZ24" s="1"/>
      <c r="AIC24" s="1"/>
      <c r="AID24" s="1"/>
      <c r="AIE24" s="1"/>
      <c r="AIF24" s="1"/>
      <c r="AIG24" s="1"/>
      <c r="AIH24" s="1"/>
      <c r="AIK24" s="1"/>
      <c r="AIL24" s="1"/>
      <c r="AIM24" s="1"/>
      <c r="AIN24" s="1"/>
      <c r="AIO24" s="1"/>
      <c r="AIP24" s="1"/>
      <c r="AIS24" s="1"/>
      <c r="AIT24" s="1"/>
      <c r="AIU24" s="1"/>
      <c r="AIV24" s="1"/>
      <c r="AIW24" s="1"/>
      <c r="AIX24" s="1"/>
      <c r="AJA24" s="1"/>
      <c r="AJB24" s="1"/>
      <c r="AJC24" s="1"/>
      <c r="AJD24" s="1"/>
      <c r="AJE24" s="1"/>
      <c r="AJF24" s="1"/>
      <c r="AJI24" s="1"/>
      <c r="AJJ24" s="1"/>
      <c r="AJK24" s="1"/>
      <c r="AJL24" s="1"/>
      <c r="AJM24" s="1"/>
      <c r="AJN24" s="1"/>
      <c r="AJQ24" s="1"/>
      <c r="AJR24" s="1"/>
      <c r="AJS24" s="1"/>
      <c r="AJT24" s="1"/>
      <c r="AJU24" s="1"/>
      <c r="AJV24" s="1"/>
      <c r="AJY24" s="1"/>
      <c r="AJZ24" s="1"/>
      <c r="AKA24" s="1"/>
      <c r="AKB24" s="1"/>
      <c r="AKC24" s="1"/>
      <c r="AKD24" s="1"/>
      <c r="AKG24" s="1"/>
      <c r="AKH24" s="1"/>
      <c r="AKI24" s="1"/>
      <c r="AKJ24" s="1"/>
      <c r="AKK24" s="1"/>
      <c r="AKL24" s="1"/>
      <c r="AKO24" s="1"/>
      <c r="AKP24" s="1"/>
      <c r="AKQ24" s="1"/>
      <c r="AKR24" s="1"/>
      <c r="AKS24" s="1"/>
      <c r="AKT24" s="1"/>
      <c r="AKW24" s="1"/>
      <c r="AKX24" s="1"/>
      <c r="AKY24" s="1"/>
      <c r="AKZ24" s="1"/>
      <c r="ALA24" s="1"/>
      <c r="ALB24" s="1"/>
      <c r="ALE24" s="1"/>
      <c r="ALF24" s="1"/>
      <c r="ALG24" s="1"/>
      <c r="ALH24" s="1"/>
      <c r="ALI24" s="1"/>
      <c r="ALJ24" s="1"/>
      <c r="ALM24" s="1"/>
      <c r="ALN24" s="1"/>
      <c r="ALO24" s="1"/>
      <c r="ALP24" s="1"/>
      <c r="ALQ24" s="1"/>
      <c r="ALR24" s="1"/>
      <c r="ALU24" s="1"/>
      <c r="ALV24" s="1"/>
      <c r="ALW24" s="1"/>
      <c r="ALX24" s="1"/>
      <c r="ALY24" s="1"/>
      <c r="ALZ24" s="1"/>
      <c r="AMC24" s="1"/>
      <c r="AMD24" s="1"/>
      <c r="AME24" s="1"/>
      <c r="AMF24" s="1"/>
      <c r="AMG24" s="1"/>
      <c r="AMH24" s="1"/>
      <c r="AMK24" s="1"/>
      <c r="AML24" s="1"/>
      <c r="AMM24" s="1"/>
      <c r="AMN24" s="1"/>
      <c r="AMO24" s="1"/>
      <c r="AMP24" s="1"/>
      <c r="AMS24" s="1"/>
      <c r="AMT24" s="1"/>
      <c r="AMU24" s="1"/>
      <c r="AMV24" s="1"/>
      <c r="AMW24" s="1"/>
      <c r="AMX24" s="1"/>
      <c r="ANA24" s="1"/>
      <c r="ANB24" s="1"/>
      <c r="ANC24" s="1"/>
      <c r="AND24" s="1"/>
      <c r="ANE24" s="1"/>
      <c r="ANF24" s="1"/>
      <c r="ANI24" s="1"/>
      <c r="ANJ24" s="1"/>
      <c r="ANK24" s="1"/>
      <c r="ANL24" s="1"/>
      <c r="ANM24" s="1"/>
      <c r="ANN24" s="1"/>
      <c r="ANQ24" s="1"/>
      <c r="ANR24" s="1"/>
      <c r="ANS24" s="1"/>
      <c r="ANT24" s="1"/>
      <c r="ANU24" s="1"/>
      <c r="ANV24" s="1"/>
      <c r="ANY24" s="1"/>
      <c r="ANZ24" s="1"/>
      <c r="AOA24" s="1"/>
      <c r="AOB24" s="1"/>
      <c r="AOC24" s="1"/>
      <c r="AOD24" s="1"/>
      <c r="AOG24" s="1"/>
      <c r="AOH24" s="1"/>
      <c r="AOI24" s="1"/>
      <c r="AOJ24" s="1"/>
      <c r="AOK24" s="1"/>
      <c r="AOL24" s="1"/>
      <c r="AOO24" s="1"/>
      <c r="AOP24" s="1"/>
      <c r="AOQ24" s="1"/>
      <c r="AOR24" s="1"/>
      <c r="AOS24" s="1"/>
      <c r="AOT24" s="1"/>
      <c r="AOW24" s="1"/>
      <c r="AOX24" s="1"/>
      <c r="AOY24" s="1"/>
      <c r="AOZ24" s="1"/>
      <c r="APA24" s="1"/>
      <c r="APB24" s="1"/>
      <c r="APE24" s="1"/>
      <c r="APF24" s="1"/>
      <c r="APG24" s="1"/>
      <c r="APH24" s="1"/>
      <c r="API24" s="1"/>
      <c r="APJ24" s="1"/>
      <c r="APM24" s="1"/>
      <c r="APN24" s="1"/>
      <c r="APO24" s="1"/>
      <c r="APP24" s="1"/>
      <c r="APQ24" s="1"/>
      <c r="APR24" s="1"/>
      <c r="APU24" s="77"/>
      <c r="APV24" s="77"/>
      <c r="APW24" s="77"/>
      <c r="APX24" s="77"/>
      <c r="APY24" s="77"/>
      <c r="APZ24" s="77"/>
      <c r="AQC24" s="1"/>
      <c r="AQD24" s="1"/>
      <c r="AQE24" s="1"/>
      <c r="AQF24" s="1"/>
      <c r="AQG24" s="1"/>
      <c r="AQH24" s="1"/>
      <c r="AQK24" s="1"/>
      <c r="AQL24" s="1"/>
      <c r="AQM24" s="1"/>
      <c r="AQN24" s="1"/>
      <c r="AQO24" s="1"/>
      <c r="AQP24" s="1"/>
      <c r="AQS24" s="1"/>
      <c r="AQT24" s="1"/>
      <c r="AQU24" s="1"/>
      <c r="AQV24" s="1"/>
      <c r="AQW24" s="1"/>
      <c r="AQX24" s="1"/>
      <c r="ARA24" s="1"/>
      <c r="ARB24" s="1"/>
      <c r="ARC24" s="1"/>
      <c r="ARD24" s="1"/>
      <c r="ARE24" s="1"/>
      <c r="ARF24" s="1"/>
      <c r="ARI24" s="1"/>
      <c r="ARJ24" s="1"/>
      <c r="ARK24" s="1"/>
      <c r="ARL24" s="1"/>
      <c r="ARM24" s="1"/>
      <c r="ARN24" s="1"/>
      <c r="ARQ24" s="1"/>
      <c r="ARR24" s="1"/>
      <c r="ARS24" s="1"/>
      <c r="ART24" s="1"/>
      <c r="ARU24" s="1"/>
      <c r="ARV24" s="1"/>
      <c r="ARY24" s="1"/>
      <c r="ARZ24" s="1"/>
      <c r="ASA24" s="1"/>
      <c r="ASB24" s="1"/>
      <c r="ASC24" s="1"/>
      <c r="ASD24" s="1"/>
      <c r="ASG24" s="1"/>
      <c r="ASH24" s="1"/>
      <c r="ASI24" s="1"/>
      <c r="ASJ24" s="1"/>
      <c r="ASK24" s="1"/>
      <c r="ASL24" s="1"/>
      <c r="ASO24" s="1"/>
      <c r="ASP24" s="1"/>
      <c r="ASQ24" s="1"/>
      <c r="ASR24" s="1"/>
      <c r="ASS24" s="1"/>
      <c r="AST24" s="1"/>
      <c r="ASW24" s="58"/>
      <c r="ASX24" s="58"/>
      <c r="ASY24" s="58"/>
      <c r="ASZ24" s="58"/>
      <c r="ATA24" s="58"/>
      <c r="ATB24" s="58"/>
      <c r="ATE24" s="1"/>
      <c r="ATF24" s="1"/>
      <c r="ATG24" s="1"/>
      <c r="ATH24" s="1"/>
      <c r="ATI24" s="1"/>
      <c r="ATJ24" s="1"/>
      <c r="ATM24" s="1"/>
      <c r="ATN24" s="1"/>
      <c r="ATO24" s="1"/>
      <c r="ATP24" s="1"/>
      <c r="ATQ24" s="1"/>
      <c r="ATR24" s="1"/>
      <c r="ATU24" s="1"/>
      <c r="ATV24" s="1"/>
      <c r="ATW24" s="1"/>
      <c r="ATX24" s="1"/>
      <c r="ATY24" s="1"/>
      <c r="ATZ24" s="1"/>
      <c r="AUC24" s="1"/>
      <c r="AUD24" s="1"/>
      <c r="AUE24" s="1"/>
      <c r="AUF24" s="1"/>
      <c r="AUG24" s="1"/>
      <c r="AUH24" s="1"/>
      <c r="AUK24" s="1"/>
      <c r="AUL24" s="1"/>
      <c r="AUM24" s="1"/>
      <c r="AUN24" s="1"/>
      <c r="AUO24" s="1"/>
      <c r="AUP24" s="1"/>
      <c r="AUS24" s="1"/>
      <c r="AUT24" s="1"/>
      <c r="AUU24" s="1"/>
      <c r="AUV24" s="1"/>
      <c r="AUW24" s="1"/>
      <c r="AUX24" s="1"/>
      <c r="AVA24" s="1"/>
      <c r="AVB24" s="1"/>
      <c r="AVC24" s="1"/>
      <c r="AVD24" s="1"/>
      <c r="AVE24" s="1"/>
      <c r="AVF24" s="1"/>
      <c r="AVI24" s="1"/>
      <c r="AVJ24" s="1"/>
      <c r="AVK24" s="1"/>
      <c r="AVL24" s="1"/>
      <c r="AVM24" s="1"/>
      <c r="AVN24" s="1"/>
      <c r="AVQ24" s="1"/>
      <c r="AVR24" s="1"/>
      <c r="AVS24" s="1"/>
      <c r="AVT24" s="1"/>
      <c r="AVU24" s="1"/>
      <c r="AVV24" s="1"/>
      <c r="AWG24" s="1"/>
      <c r="AWH24" s="1"/>
      <c r="AWI24" s="1"/>
      <c r="AWJ24" s="1"/>
      <c r="AWK24" s="1"/>
      <c r="AWL24" s="1"/>
      <c r="AWO24" s="1"/>
      <c r="AWP24" s="1"/>
      <c r="AWQ24" s="1"/>
      <c r="AWR24" s="1"/>
      <c r="AWS24" s="1"/>
      <c r="AWT24" s="1"/>
      <c r="AWW24" s="1"/>
      <c r="AWX24" s="1"/>
      <c r="AWY24" s="1"/>
      <c r="AWZ24" s="1"/>
      <c r="AXA24" s="1"/>
      <c r="AXB24" s="1"/>
      <c r="AXE24" s="1"/>
      <c r="AXF24" s="1"/>
      <c r="AXG24" s="1"/>
      <c r="AXH24" s="1"/>
      <c r="AXI24" s="1"/>
      <c r="AXJ24" s="1"/>
      <c r="AXM24" s="1"/>
      <c r="AXN24" s="1"/>
      <c r="AXO24" s="1"/>
      <c r="AXP24" s="1"/>
      <c r="AXQ24" s="1"/>
      <c r="AXR24" s="1"/>
      <c r="AXU24" s="1"/>
      <c r="AXV24" s="1"/>
      <c r="AXW24" s="1"/>
      <c r="AXX24" s="1"/>
      <c r="AXY24" s="1"/>
      <c r="AXZ24" s="1"/>
      <c r="AYC24" s="1"/>
      <c r="AYD24" s="1"/>
      <c r="AYE24" s="1"/>
      <c r="AYF24" s="1"/>
      <c r="AYG24" s="1"/>
      <c r="AYH24" s="1"/>
      <c r="AYK24" s="1"/>
      <c r="AYL24" s="1"/>
      <c r="AYM24" s="1"/>
      <c r="AYN24" s="1"/>
      <c r="AYO24" s="1"/>
      <c r="AYP24" s="1"/>
      <c r="AYS24" s="1"/>
      <c r="AYT24" s="1"/>
      <c r="AYU24" s="1"/>
      <c r="AYV24" s="1"/>
      <c r="AYW24" s="1"/>
      <c r="AYX24" s="1"/>
      <c r="AZA24" s="1"/>
      <c r="AZB24" s="1"/>
      <c r="AZC24" s="1"/>
      <c r="AZD24" s="1"/>
      <c r="AZE24" s="1"/>
      <c r="AZF24" s="1"/>
      <c r="AZI24" s="1"/>
      <c r="AZJ24" s="1"/>
      <c r="AZK24" s="1"/>
      <c r="AZL24" s="1"/>
      <c r="AZM24" s="1"/>
      <c r="AZN24" s="1"/>
      <c r="AZQ24" s="1"/>
      <c r="AZR24" s="1"/>
      <c r="AZS24" s="1"/>
      <c r="AZT24" s="1"/>
      <c r="AZU24" s="1"/>
      <c r="AZV24" s="1"/>
      <c r="AZY24" s="1"/>
      <c r="AZZ24" s="1"/>
      <c r="BAA24" s="1"/>
      <c r="BAB24" s="1"/>
      <c r="BAC24" s="1"/>
      <c r="BAD24" s="1"/>
      <c r="BAG24" s="1"/>
      <c r="BAH24" s="1"/>
      <c r="BAI24" s="1"/>
      <c r="BAJ24" s="1"/>
      <c r="BAK24" s="1"/>
      <c r="BAL24" s="1"/>
      <c r="BAO24" s="77"/>
      <c r="BAP24" s="77"/>
      <c r="BAQ24" s="77"/>
      <c r="BAR24" s="77"/>
      <c r="BAS24" s="77"/>
      <c r="BAT24" s="77"/>
      <c r="BBE24" s="1"/>
      <c r="BBF24" s="1"/>
      <c r="BBG24" s="1"/>
      <c r="BBH24" s="1"/>
      <c r="BBI24" s="1"/>
      <c r="BBJ24" s="1"/>
      <c r="BBM24" s="1"/>
      <c r="BBN24" s="1"/>
      <c r="BBO24" s="1"/>
      <c r="BBP24" s="1"/>
      <c r="BBQ24" s="1"/>
      <c r="BBR24" s="1"/>
      <c r="BBU24" s="1"/>
      <c r="BBV24" s="1"/>
      <c r="BBW24" s="1"/>
      <c r="BBX24" s="1"/>
      <c r="BBY24" s="1"/>
      <c r="BBZ24" s="1"/>
      <c r="BCC24" s="1"/>
      <c r="BCD24" s="1"/>
      <c r="BCE24" s="1"/>
      <c r="BCF24" s="1"/>
      <c r="BCG24" s="1"/>
      <c r="BCH24" s="1"/>
      <c r="BCK24" s="1"/>
      <c r="BCL24" s="1"/>
      <c r="BCM24" s="1"/>
      <c r="BCN24" s="1"/>
      <c r="BCO24" s="1"/>
      <c r="BCP24" s="1"/>
      <c r="BCS24" s="1"/>
      <c r="BCT24" s="1"/>
      <c r="BCU24" s="1"/>
      <c r="BCV24" s="1"/>
      <c r="BCW24" s="1"/>
      <c r="BCX24" s="1"/>
      <c r="BDA24" s="1"/>
      <c r="BDB24" s="1"/>
      <c r="BDC24" s="1"/>
      <c r="BDD24" s="1"/>
      <c r="BDE24" s="1"/>
      <c r="BDF24" s="1"/>
      <c r="BDI24" s="1"/>
      <c r="BDJ24" s="1"/>
      <c r="BDK24" s="1"/>
      <c r="BDL24" s="1"/>
      <c r="BDM24" s="1"/>
      <c r="BDN24" s="1"/>
      <c r="BDQ24" s="1"/>
      <c r="BDR24" s="1"/>
      <c r="BDS24" s="1"/>
      <c r="BDT24" s="1"/>
      <c r="BDU24" s="1"/>
      <c r="BDV24" s="1"/>
      <c r="BDY24" s="1"/>
      <c r="BDZ24" s="1"/>
      <c r="BEA24" s="1"/>
      <c r="BEB24" s="1"/>
      <c r="BEC24" s="1"/>
      <c r="BED24" s="1"/>
      <c r="BEG24" s="1"/>
      <c r="BEH24" s="1"/>
      <c r="BEI24" s="1"/>
      <c r="BEJ24" s="1"/>
      <c r="BEK24" s="1"/>
      <c r="BEL24" s="1"/>
      <c r="BEO24" s="1"/>
      <c r="BEP24" s="1"/>
      <c r="BEQ24" s="1"/>
      <c r="BER24" s="1"/>
      <c r="BES24" s="1"/>
      <c r="BET24" s="1"/>
      <c r="BEW24" s="1"/>
      <c r="BEX24" s="1"/>
      <c r="BEY24" s="1"/>
      <c r="BEZ24" s="1"/>
      <c r="BFA24" s="1"/>
      <c r="BFB24" s="1"/>
      <c r="BFE24" s="1"/>
      <c r="BFF24" s="1"/>
      <c r="BFG24" s="1"/>
      <c r="BFH24" s="1"/>
      <c r="BFI24" s="1"/>
      <c r="BFJ24" s="1"/>
      <c r="BFM24" s="1"/>
      <c r="BFN24" s="1"/>
      <c r="BFO24" s="1"/>
      <c r="BFP24" s="1"/>
      <c r="BFQ24" s="1"/>
      <c r="BFR24" s="1"/>
      <c r="BFU24" s="1"/>
      <c r="BFV24" s="1"/>
      <c r="BFW24" s="1"/>
      <c r="BFX24" s="1"/>
      <c r="BFY24" s="1"/>
      <c r="BFZ24" s="1"/>
      <c r="BGC24" s="1"/>
      <c r="BGD24" s="1"/>
      <c r="BGE24" s="1"/>
      <c r="BGF24" s="1"/>
      <c r="BGG24" s="1"/>
      <c r="BGH24" s="1"/>
      <c r="BGK24" s="1"/>
      <c r="BGL24" s="1"/>
      <c r="BGM24" s="1"/>
      <c r="BGN24" s="1"/>
      <c r="BGO24" s="1"/>
      <c r="BGP24" s="1"/>
      <c r="BGS24" s="1"/>
      <c r="BGT24" s="1"/>
      <c r="BGU24" s="1"/>
      <c r="BGV24" s="1"/>
      <c r="BGW24" s="1"/>
      <c r="BGX24" s="1"/>
      <c r="BHA24" s="58"/>
      <c r="BHB24" s="58"/>
      <c r="BHC24" s="58"/>
      <c r="BHD24" s="58"/>
      <c r="BHE24" s="58"/>
      <c r="BHF24" s="58"/>
      <c r="BHI24" s="1"/>
      <c r="BHJ24" s="1"/>
      <c r="BHK24" s="1"/>
      <c r="BHL24" s="1"/>
      <c r="BHM24" s="1"/>
      <c r="BHN24" s="1"/>
      <c r="BHQ24" s="58"/>
      <c r="BHR24" s="58"/>
      <c r="BHS24" s="58"/>
      <c r="BHT24" s="58"/>
      <c r="BHU24" s="58"/>
      <c r="BHV24" s="58"/>
      <c r="BHY24" s="58"/>
      <c r="BHZ24" s="58"/>
      <c r="BIA24" s="58"/>
      <c r="BIB24" s="58"/>
      <c r="BIC24" s="58"/>
      <c r="BID24" s="58"/>
      <c r="BIG24" s="1"/>
      <c r="BIH24" s="1"/>
      <c r="BII24" s="1"/>
      <c r="BIJ24" s="1"/>
      <c r="BIK24" s="1"/>
      <c r="BIL24" s="1"/>
      <c r="BIO24" s="1"/>
      <c r="BIP24" s="1"/>
      <c r="BIQ24" s="1"/>
      <c r="BIR24" s="1"/>
      <c r="BIS24" s="1"/>
      <c r="BIT24" s="1"/>
      <c r="BJE24" s="1"/>
      <c r="BJF24" s="1"/>
      <c r="BJG24" s="1"/>
      <c r="BJH24" s="1"/>
      <c r="BJI24" s="1"/>
      <c r="BJJ24" s="1"/>
      <c r="BJM24" s="1"/>
      <c r="BJN24" s="1"/>
      <c r="BJO24" s="1"/>
      <c r="BJP24" s="1"/>
      <c r="BJQ24" s="1"/>
      <c r="BJR24" s="1"/>
      <c r="BJU24" s="1"/>
      <c r="BJV24" s="1"/>
      <c r="BJW24" s="1"/>
      <c r="BJX24" s="1"/>
      <c r="BJY24" s="1"/>
      <c r="BJZ24" s="1"/>
      <c r="BKC24" s="1"/>
      <c r="BKD24" s="1"/>
      <c r="BKE24" s="1"/>
      <c r="BKF24" s="1"/>
      <c r="BKG24" s="1"/>
      <c r="BKH24" s="1"/>
      <c r="BKK24" s="1"/>
      <c r="BKL24" s="1"/>
      <c r="BKM24" s="1"/>
      <c r="BKN24" s="1"/>
      <c r="BKO24" s="1"/>
      <c r="BKP24" s="1"/>
      <c r="BKS24" s="1"/>
      <c r="BKT24" s="1"/>
      <c r="BKU24" s="1"/>
      <c r="BKV24" s="1"/>
      <c r="BKW24" s="1"/>
      <c r="BKX24" s="1"/>
      <c r="BLA24" s="1"/>
      <c r="BLB24" s="1"/>
      <c r="BLC24" s="1"/>
      <c r="BLD24" s="1"/>
      <c r="BLE24" s="1"/>
      <c r="BLF24" s="1"/>
      <c r="BLI24" s="1"/>
      <c r="BLJ24" s="1"/>
      <c r="BLK24" s="1"/>
      <c r="BLL24" s="1"/>
      <c r="BLM24" s="1"/>
      <c r="BLN24" s="1"/>
      <c r="BLQ24" s="1"/>
      <c r="BLR24" s="1"/>
      <c r="BLS24" s="1"/>
      <c r="BLT24" s="1"/>
      <c r="BLU24" s="1"/>
      <c r="BLV24" s="1"/>
      <c r="BLY24" s="1"/>
      <c r="BLZ24" s="1"/>
      <c r="BMA24" s="1"/>
      <c r="BMB24" s="1"/>
      <c r="BMC24" s="1"/>
      <c r="BMD24" s="1"/>
      <c r="BNU24" s="1"/>
      <c r="BNV24" s="1"/>
      <c r="BNW24" s="1"/>
      <c r="BNX24" s="1"/>
      <c r="BNY24" s="1"/>
      <c r="BNZ24" s="1"/>
      <c r="BOC24" s="1"/>
      <c r="BOD24" s="1"/>
      <c r="BOE24" s="1"/>
      <c r="BOF24" s="1"/>
      <c r="BOG24" s="1"/>
      <c r="BOH24" s="1"/>
      <c r="BPY24" s="1"/>
      <c r="BPZ24" s="1"/>
      <c r="BQA24" s="1"/>
      <c r="BQB24" s="1"/>
      <c r="BQC24" s="1"/>
      <c r="BQD24" s="1"/>
      <c r="BQG24" s="1"/>
      <c r="BQH24" s="1"/>
      <c r="BQI24" s="1"/>
      <c r="BQJ24" s="1"/>
      <c r="BQK24" s="1"/>
      <c r="BQL24" s="1"/>
      <c r="BQO24" s="1"/>
      <c r="BQP24" s="1"/>
      <c r="BQQ24" s="1"/>
      <c r="BQR24" s="1"/>
      <c r="BQS24" s="1"/>
      <c r="BQT24" s="1"/>
      <c r="BQW24" s="1"/>
      <c r="BQX24" s="1"/>
      <c r="BQY24" s="1"/>
      <c r="BQZ24" s="1"/>
      <c r="BRA24" s="1"/>
      <c r="BRB24" s="1"/>
      <c r="BRE24" s="1"/>
      <c r="BRF24" s="1"/>
      <c r="BRG24" s="1"/>
      <c r="BRH24" s="1"/>
      <c r="BRI24" s="1"/>
      <c r="BRJ24" s="1"/>
      <c r="BRM24" s="1"/>
      <c r="BRN24" s="1"/>
      <c r="BRO24" s="1"/>
      <c r="BRP24" s="1"/>
      <c r="BRQ24" s="1"/>
      <c r="BRR24" s="1"/>
      <c r="BRU24" s="1"/>
      <c r="BRV24" s="1"/>
      <c r="BRW24" s="1"/>
      <c r="BRX24" s="1"/>
      <c r="BRY24" s="1"/>
      <c r="BRZ24" s="1"/>
      <c r="BSC24" s="1"/>
      <c r="BSD24" s="1"/>
      <c r="BSE24" s="1"/>
      <c r="BSF24" s="1"/>
      <c r="BSG24" s="1"/>
      <c r="BSH24" s="1"/>
      <c r="BSK24" s="1"/>
      <c r="BSL24" s="1"/>
      <c r="BSM24" s="1"/>
      <c r="BSN24" s="1"/>
      <c r="BSO24" s="1"/>
      <c r="BSP24" s="1"/>
      <c r="BSS24" s="1"/>
      <c r="BST24" s="1"/>
      <c r="BSU24" s="1"/>
      <c r="BSV24" s="1"/>
      <c r="BSW24" s="1"/>
      <c r="BSX24" s="1"/>
      <c r="BTI24" s="1"/>
      <c r="BTJ24" s="1"/>
      <c r="BTK24" s="1"/>
      <c r="BTL24" s="1"/>
      <c r="BTM24" s="1"/>
      <c r="BTN24" s="1"/>
      <c r="BTQ24" s="1"/>
      <c r="BTR24" s="1"/>
      <c r="BTS24" s="1"/>
      <c r="BTT24" s="1"/>
      <c r="BTU24" s="1"/>
      <c r="BTV24" s="1"/>
      <c r="BTY24" s="1"/>
      <c r="BTZ24" s="1"/>
      <c r="BUA24" s="1"/>
      <c r="BUB24" s="1"/>
      <c r="BUC24" s="1"/>
      <c r="BUD24" s="1"/>
      <c r="BUG24" s="1"/>
      <c r="BUH24" s="1"/>
      <c r="BUI24" s="1"/>
      <c r="BUJ24" s="1"/>
      <c r="BUK24" s="1"/>
      <c r="BUL24" s="1"/>
      <c r="BUO24" s="1"/>
      <c r="BUP24" s="1"/>
      <c r="BUQ24" s="1"/>
      <c r="BUR24" s="1"/>
      <c r="BUS24" s="1"/>
      <c r="BUT24" s="1"/>
      <c r="BUW24" s="1"/>
      <c r="BUX24" s="1"/>
      <c r="BUY24" s="1"/>
      <c r="BUZ24" s="1"/>
      <c r="BVA24" s="1"/>
      <c r="BVB24" s="1"/>
      <c r="BWC24" s="1"/>
      <c r="BWD24" s="1"/>
      <c r="BWE24" s="1"/>
      <c r="BWF24" s="1"/>
      <c r="BWG24" s="1"/>
      <c r="BWH24" s="1"/>
      <c r="BWK24" s="1"/>
      <c r="BWL24" s="1"/>
      <c r="BWM24" s="1"/>
      <c r="BWN24" s="1"/>
      <c r="BWO24" s="1"/>
      <c r="BWP24" s="1"/>
      <c r="BWS24" s="1"/>
      <c r="BWT24" s="1"/>
      <c r="BWU24" s="1"/>
      <c r="BWV24" s="1"/>
      <c r="BWW24" s="1"/>
      <c r="BWX24" s="1"/>
      <c r="BXA24" s="1"/>
      <c r="BXB24" s="1"/>
      <c r="BXC24" s="1"/>
      <c r="BXD24" s="1"/>
      <c r="BXE24" s="1"/>
      <c r="BXF24" s="1"/>
      <c r="BXI24" s="1"/>
      <c r="BXJ24" s="1"/>
      <c r="BXK24" s="1"/>
      <c r="BXL24" s="1"/>
      <c r="BXM24" s="1"/>
      <c r="BXN24" s="1"/>
      <c r="BYG24" s="1"/>
      <c r="BYH24" s="1"/>
      <c r="BYI24" s="1"/>
      <c r="BYJ24" s="1"/>
      <c r="BYK24" s="1"/>
      <c r="BYL24" s="1"/>
      <c r="BYO24" s="1"/>
      <c r="BYP24" s="1"/>
      <c r="BYQ24" s="1"/>
      <c r="BYR24" s="1"/>
      <c r="BYS24" s="1"/>
      <c r="BYT24" s="1"/>
      <c r="BYW24" s="1"/>
      <c r="BYX24" s="1"/>
      <c r="BYY24" s="1"/>
      <c r="BYZ24" s="1"/>
      <c r="BZA24" s="1"/>
      <c r="BZB24" s="1"/>
      <c r="BZE24" s="1"/>
      <c r="BZF24" s="1"/>
      <c r="BZG24" s="1"/>
      <c r="BZH24" s="1"/>
      <c r="BZI24" s="1"/>
      <c r="BZJ24" s="1"/>
      <c r="BZM24" s="1"/>
      <c r="BZN24" s="1"/>
      <c r="BZO24" s="1"/>
      <c r="BZP24" s="1"/>
      <c r="BZQ24" s="1"/>
      <c r="BZR24" s="1"/>
      <c r="CAC24" s="1"/>
      <c r="CAD24" s="1"/>
      <c r="CAE24" s="1"/>
      <c r="CAF24" s="1"/>
      <c r="CAG24" s="1"/>
      <c r="CAH24" s="1"/>
      <c r="CAK24" s="1"/>
      <c r="CAL24" s="1"/>
      <c r="CAM24" s="1"/>
      <c r="CAN24" s="1"/>
      <c r="CAO24" s="1"/>
      <c r="CAP24" s="1"/>
      <c r="CAS24" s="1"/>
      <c r="CAT24" s="1"/>
      <c r="CAU24" s="1"/>
      <c r="CAV24" s="1"/>
      <c r="CAW24" s="1"/>
      <c r="CAX24" s="1"/>
      <c r="CBA24" s="1"/>
      <c r="CBB24" s="1"/>
      <c r="CBC24" s="1"/>
      <c r="CBD24" s="1"/>
      <c r="CBE24" s="1"/>
      <c r="CBF24" s="1"/>
      <c r="CBI24" s="1"/>
      <c r="CBJ24" s="1"/>
      <c r="CBK24" s="1"/>
      <c r="CBL24" s="1"/>
      <c r="CBM24" s="1"/>
      <c r="CBN24" s="1"/>
      <c r="CBQ24" s="1"/>
      <c r="CBR24" s="1"/>
      <c r="CBS24" s="1"/>
      <c r="CBT24" s="1"/>
      <c r="CBU24" s="1"/>
      <c r="CBV24" s="1"/>
      <c r="CCG24" s="1"/>
      <c r="CCH24" s="1"/>
      <c r="CCI24" s="1"/>
      <c r="CCJ24" s="1"/>
      <c r="CCK24" s="1"/>
      <c r="CCL24" s="1"/>
      <c r="CCW24" s="1"/>
      <c r="CCX24" s="1"/>
      <c r="CCY24" s="1"/>
      <c r="CCZ24" s="1"/>
      <c r="CDA24" s="1"/>
      <c r="CDB24" s="1"/>
      <c r="CDE24" s="1"/>
      <c r="CDF24" s="1"/>
      <c r="CDG24" s="1"/>
      <c r="CDH24" s="1"/>
      <c r="CDI24" s="1"/>
      <c r="CDJ24" s="1"/>
      <c r="CDM24" s="1"/>
      <c r="CDN24" s="1"/>
      <c r="CDO24" s="1"/>
      <c r="CDP24" s="1"/>
      <c r="CDQ24" s="1"/>
      <c r="CDR24" s="1"/>
      <c r="CDU24" s="1"/>
      <c r="CDV24" s="1"/>
      <c r="CDW24" s="1"/>
      <c r="CDX24" s="1"/>
      <c r="CDY24" s="1"/>
      <c r="CDZ24" s="1"/>
      <c r="CEC24" s="1"/>
      <c r="CED24" s="1"/>
      <c r="CEE24" s="1"/>
      <c r="CEF24" s="1"/>
      <c r="CEG24" s="1"/>
      <c r="CEH24" s="1"/>
      <c r="CEK24" s="1"/>
      <c r="CEL24" s="1"/>
      <c r="CEM24" s="1"/>
      <c r="CEN24" s="1"/>
      <c r="CEO24" s="1"/>
      <c r="CEP24" s="1"/>
      <c r="CES24" s="1"/>
      <c r="CET24" s="1"/>
      <c r="CEU24" s="1"/>
      <c r="CEV24" s="1"/>
      <c r="CEW24" s="1"/>
      <c r="CEX24" s="1"/>
      <c r="CFA24" s="1"/>
      <c r="CFB24" s="1"/>
      <c r="CFC24" s="1"/>
      <c r="CFD24" s="1"/>
      <c r="CFE24" s="1"/>
      <c r="CFF24" s="1"/>
      <c r="CFI24" s="1"/>
      <c r="CFJ24" s="1"/>
      <c r="CFK24" s="1"/>
      <c r="CFL24" s="1"/>
      <c r="CFM24" s="1"/>
      <c r="CFN24" s="1"/>
      <c r="CFQ24" s="1"/>
      <c r="CFR24" s="1"/>
      <c r="CFS24" s="1"/>
      <c r="CFT24" s="1"/>
      <c r="CFU24" s="1"/>
      <c r="CFV24" s="1"/>
      <c r="CFY24" s="169"/>
      <c r="CFZ24" s="169"/>
      <c r="CGA24" s="169"/>
      <c r="CGB24" s="169"/>
      <c r="CGC24" s="169"/>
      <c r="CGD24" s="169"/>
      <c r="CGG24" s="1"/>
      <c r="CGH24" s="1"/>
      <c r="CGI24" s="1"/>
      <c r="CGJ24" s="1"/>
      <c r="CGK24" s="1"/>
      <c r="CGL24" s="1"/>
      <c r="CGO24" s="1"/>
      <c r="CGP24" s="1"/>
      <c r="CGQ24" s="1"/>
      <c r="CGR24" s="1"/>
      <c r="CGS24" s="1"/>
      <c r="CGT24" s="1"/>
      <c r="CGW24" s="1"/>
      <c r="CGX24" s="1"/>
      <c r="CGY24" s="1"/>
      <c r="CGZ24" s="1"/>
      <c r="CHA24" s="1"/>
      <c r="CHB24" s="1"/>
      <c r="CHE24" s="1"/>
      <c r="CHF24" s="1"/>
      <c r="CHG24" s="1"/>
      <c r="CHH24" s="1"/>
      <c r="CHI24" s="1"/>
      <c r="CHJ24" s="1"/>
      <c r="CHM24" s="1"/>
      <c r="CHN24" s="1"/>
      <c r="CHO24" s="1"/>
      <c r="CHP24" s="1"/>
      <c r="CHQ24" s="1"/>
      <c r="CHR24" s="1"/>
      <c r="CHU24" s="1"/>
      <c r="CHV24" s="1"/>
      <c r="CHW24" s="1"/>
      <c r="CHX24" s="1"/>
      <c r="CHY24" s="1"/>
      <c r="CHZ24" s="1"/>
      <c r="CIC24" s="1"/>
      <c r="CID24" s="1"/>
      <c r="CIE24" s="1"/>
      <c r="CIF24" s="1"/>
      <c r="CIG24" s="1"/>
      <c r="CIH24" s="1"/>
      <c r="CIK24" s="1"/>
      <c r="CIL24" s="1"/>
      <c r="CIM24" s="1"/>
      <c r="CIN24" s="1"/>
      <c r="CIO24" s="1"/>
      <c r="CIP24" s="1"/>
      <c r="CIS24" s="1"/>
      <c r="CIT24" s="1"/>
      <c r="CIU24" s="1"/>
      <c r="CIV24" s="1"/>
      <c r="CIW24" s="1"/>
      <c r="CIX24" s="1"/>
      <c r="CJA24" s="1"/>
      <c r="CJB24" s="1"/>
      <c r="CJC24" s="1"/>
      <c r="CJD24" s="1"/>
      <c r="CJE24" s="1"/>
      <c r="CJF24" s="1"/>
      <c r="CJI24" s="1"/>
      <c r="CJJ24" s="1"/>
      <c r="CJK24" s="1"/>
      <c r="CJL24" s="1"/>
      <c r="CJM24" s="1"/>
      <c r="CJN24" s="1"/>
      <c r="CJQ24" s="1"/>
      <c r="CJR24" s="1"/>
      <c r="CJS24" s="1"/>
      <c r="CJT24" s="1"/>
      <c r="CJU24" s="1"/>
      <c r="CJV24" s="1"/>
      <c r="CJY24" s="1"/>
      <c r="CJZ24" s="1"/>
      <c r="CKA24" s="1"/>
      <c r="CKB24" s="1"/>
      <c r="CKC24" s="1"/>
      <c r="CKD24" s="1"/>
      <c r="CKO24" s="1"/>
      <c r="CKP24" s="1"/>
      <c r="CKQ24" s="1"/>
      <c r="CKR24" s="1"/>
      <c r="CKS24" s="1"/>
      <c r="CKT24" s="1"/>
      <c r="CKW24" s="1"/>
      <c r="CKX24" s="1"/>
      <c r="CKY24" s="1"/>
      <c r="CKZ24" s="1"/>
      <c r="CLA24" s="1"/>
      <c r="CLB24" s="1"/>
      <c r="CLE24" s="1"/>
      <c r="CLF24" s="1"/>
      <c r="CLG24" s="1"/>
      <c r="CLH24" s="1"/>
      <c r="CLI24" s="1"/>
      <c r="CLJ24" s="1"/>
      <c r="CLM24" s="1"/>
      <c r="CLN24" s="1"/>
      <c r="CLO24" s="1"/>
      <c r="CLP24" s="1"/>
      <c r="CLQ24" s="1"/>
      <c r="CLR24" s="1"/>
      <c r="CLU24" s="1"/>
      <c r="CLV24" s="1"/>
      <c r="CLW24" s="1"/>
      <c r="CLX24" s="1"/>
      <c r="CLY24" s="1"/>
      <c r="CLZ24" s="1"/>
      <c r="CMC24" s="1"/>
      <c r="CMD24" s="1"/>
      <c r="CME24" s="1"/>
      <c r="CMF24" s="1"/>
      <c r="CMG24" s="1"/>
      <c r="CMH24" s="1"/>
      <c r="CMK24" s="1"/>
      <c r="CML24" s="1"/>
      <c r="CMM24" s="1"/>
      <c r="CMN24" s="1"/>
      <c r="CMO24" s="1"/>
      <c r="CMP24" s="1"/>
      <c r="CMS24" s="1"/>
      <c r="CMT24" s="1"/>
      <c r="CMU24" s="1"/>
      <c r="CMV24" s="1"/>
      <c r="CMW24" s="1"/>
      <c r="CMX24" s="1"/>
      <c r="CNA24" s="1"/>
      <c r="CNB24" s="1"/>
      <c r="CNC24" s="1"/>
      <c r="CND24" s="1"/>
      <c r="CNE24" s="1"/>
      <c r="CNF24" s="1"/>
      <c r="CNI24" s="1"/>
      <c r="CNJ24" s="1"/>
      <c r="CNK24" s="1"/>
      <c r="CNL24" s="1"/>
      <c r="CNM24" s="1"/>
      <c r="CNN24" s="1"/>
      <c r="CNY24" s="1"/>
      <c r="CNZ24" s="1"/>
      <c r="COA24" s="1"/>
      <c r="COB24" s="1"/>
      <c r="COC24" s="1"/>
      <c r="COD24" s="1"/>
      <c r="COG24" s="1"/>
      <c r="COH24" s="1"/>
      <c r="COI24" s="1"/>
      <c r="COJ24" s="1"/>
      <c r="COK24" s="1"/>
      <c r="COL24" s="1"/>
      <c r="COW24" s="1"/>
      <c r="COX24" s="1"/>
      <c r="COY24" s="1"/>
      <c r="COZ24" s="1"/>
      <c r="CPA24" s="1"/>
      <c r="CPB24" s="1"/>
      <c r="CPE24" s="1"/>
      <c r="CPF24" s="1"/>
      <c r="CPG24" s="1"/>
      <c r="CPH24" s="1"/>
      <c r="CPI24" s="1"/>
      <c r="CPJ24" s="1"/>
      <c r="CPM24" s="1"/>
      <c r="CPN24" s="1"/>
      <c r="CPO24" s="1"/>
      <c r="CPP24" s="1"/>
      <c r="CPQ24" s="1"/>
      <c r="CPR24" s="1"/>
      <c r="CPU24" s="1"/>
      <c r="CPV24" s="1"/>
      <c r="CPW24" s="1"/>
      <c r="CPX24" s="1"/>
      <c r="CPY24" s="1"/>
      <c r="CPZ24" s="1"/>
      <c r="CQC24" s="1"/>
      <c r="CQD24" s="1"/>
      <c r="CQE24" s="1"/>
      <c r="CQF24" s="1"/>
      <c r="CQG24" s="1"/>
      <c r="CQH24" s="1"/>
      <c r="CQK24" s="1"/>
      <c r="CQL24" s="1"/>
      <c r="CQM24" s="1"/>
      <c r="CQN24" s="1"/>
      <c r="CQO24" s="1"/>
      <c r="CQP24" s="1"/>
      <c r="CQS24" s="1"/>
      <c r="CQT24" s="1"/>
      <c r="CQU24" s="1"/>
      <c r="CQV24" s="1"/>
      <c r="CQW24" s="1"/>
      <c r="CQX24" s="1"/>
      <c r="CRA24" s="77"/>
      <c r="CRB24" s="77"/>
      <c r="CRC24" s="77"/>
      <c r="CRD24" s="77"/>
      <c r="CRE24" s="77"/>
      <c r="CRF24" s="77"/>
      <c r="CRI24" s="1"/>
      <c r="CRJ24" s="1"/>
      <c r="CRK24" s="1"/>
      <c r="CRL24" s="1"/>
      <c r="CRM24" s="1"/>
      <c r="CRN24" s="1"/>
      <c r="CRQ24" s="1"/>
      <c r="CRR24" s="1"/>
      <c r="CRS24" s="1"/>
      <c r="CRT24" s="1"/>
      <c r="CRU24" s="1"/>
      <c r="CRV24" s="1"/>
      <c r="CRY24" s="1"/>
      <c r="CRZ24" s="1"/>
      <c r="CSA24" s="1"/>
      <c r="CSB24" s="1"/>
      <c r="CSC24" s="1"/>
      <c r="CSD24" s="1"/>
      <c r="CSG24" s="1"/>
      <c r="CSH24" s="1"/>
      <c r="CSI24" s="1"/>
      <c r="CSJ24" s="1"/>
      <c r="CSK24" s="1"/>
      <c r="CSL24" s="1"/>
      <c r="CSO24" s="1"/>
      <c r="CSP24" s="1"/>
      <c r="CSQ24" s="1"/>
      <c r="CSR24" s="1"/>
      <c r="CSS24" s="1"/>
      <c r="CST24" s="1"/>
      <c r="CTE24" s="1"/>
      <c r="CTF24" s="1"/>
      <c r="CTG24" s="1"/>
      <c r="CTH24" s="1"/>
      <c r="CTI24" s="1"/>
      <c r="CTJ24" s="1"/>
      <c r="CTU24" s="1"/>
      <c r="CTV24" s="1"/>
      <c r="CTW24" s="1"/>
      <c r="CTX24" s="1"/>
      <c r="CTY24" s="1"/>
      <c r="CTZ24" s="1"/>
      <c r="CUC24" s="1"/>
      <c r="CUD24" s="1"/>
      <c r="CUE24" s="1"/>
      <c r="CUF24" s="1"/>
      <c r="CUG24" s="1"/>
      <c r="CUH24" s="1"/>
      <c r="CUK24" s="1"/>
      <c r="CUL24" s="1"/>
      <c r="CUM24" s="1"/>
      <c r="CUN24" s="1"/>
      <c r="CUO24" s="1"/>
      <c r="CUP24" s="1"/>
      <c r="CUS24" s="1"/>
      <c r="CUT24" s="1"/>
      <c r="CUU24" s="1"/>
      <c r="CUV24" s="1"/>
      <c r="CUW24" s="1"/>
      <c r="CUX24" s="1"/>
      <c r="CVA24" s="1"/>
      <c r="CVB24" s="1"/>
      <c r="CVC24" s="1"/>
      <c r="CVD24" s="1"/>
      <c r="CVE24" s="1"/>
      <c r="CVF24" s="1"/>
      <c r="CVI24" s="1"/>
      <c r="CVJ24" s="1"/>
      <c r="CVK24" s="1"/>
      <c r="CVL24" s="1"/>
      <c r="CVM24" s="1"/>
      <c r="CVN24" s="1"/>
      <c r="CVQ24" s="1"/>
      <c r="CVR24" s="1"/>
      <c r="CVS24" s="1"/>
      <c r="CVT24" s="1"/>
      <c r="CVU24" s="1"/>
      <c r="CVV24" s="1"/>
      <c r="CVY24" s="1"/>
      <c r="CVZ24" s="1"/>
      <c r="CWA24" s="1"/>
      <c r="CWB24" s="1"/>
      <c r="CWC24" s="1"/>
      <c r="CWD24" s="1"/>
      <c r="CWG24" s="1"/>
      <c r="CWH24" s="1"/>
      <c r="CWI24" s="1"/>
      <c r="CWJ24" s="1"/>
      <c r="CWK24" s="1"/>
      <c r="CWL24" s="1"/>
      <c r="CWO24" s="1"/>
      <c r="CWP24" s="1"/>
      <c r="CWQ24" s="1"/>
      <c r="CWR24" s="1"/>
      <c r="CWS24" s="1"/>
      <c r="CWT24" s="1"/>
      <c r="CWW24" s="1"/>
      <c r="CWX24" s="1"/>
      <c r="CWY24" s="1"/>
      <c r="CWZ24" s="1"/>
      <c r="CXA24" s="1"/>
      <c r="CXB24" s="1"/>
      <c r="CXE24" s="1"/>
      <c r="CXF24" s="1"/>
      <c r="CXG24" s="1"/>
      <c r="CXH24" s="1"/>
      <c r="CXI24" s="1"/>
      <c r="CXJ24" s="1"/>
      <c r="CXM24" s="1"/>
      <c r="CXN24" s="1"/>
      <c r="CXO24" s="1"/>
      <c r="CXP24" s="1"/>
      <c r="CXQ24" s="1"/>
      <c r="CXR24" s="1"/>
      <c r="CXU24" s="1"/>
      <c r="CXV24" s="1"/>
      <c r="CXW24" s="1"/>
      <c r="CXX24" s="1"/>
      <c r="CXY24" s="1"/>
      <c r="CXZ24" s="1"/>
      <c r="CYC24" s="1"/>
      <c r="CYD24" s="1"/>
      <c r="CYE24" s="1"/>
      <c r="CYF24" s="1"/>
      <c r="CYG24" s="1"/>
      <c r="CYH24" s="1"/>
      <c r="CYK24" s="1"/>
      <c r="CYL24" s="1"/>
      <c r="CYM24" s="1"/>
      <c r="CYN24" s="1"/>
      <c r="CYO24" s="1"/>
      <c r="CYP24" s="1"/>
      <c r="CYS24" s="1"/>
      <c r="CYT24" s="1"/>
      <c r="CYU24" s="1"/>
      <c r="CYV24" s="1"/>
      <c r="CYW24" s="1"/>
      <c r="CYX24" s="1"/>
      <c r="CZA24" s="1"/>
      <c r="CZB24" s="1"/>
      <c r="CZC24" s="1"/>
      <c r="CZD24" s="1"/>
      <c r="CZE24" s="1"/>
      <c r="CZF24" s="1"/>
      <c r="CZI24" s="1"/>
      <c r="CZJ24" s="1"/>
      <c r="CZK24" s="1"/>
      <c r="CZL24" s="1"/>
      <c r="CZM24" s="1"/>
      <c r="CZN24" s="1"/>
      <c r="CZQ24" s="1"/>
      <c r="CZR24" s="1"/>
      <c r="CZS24" s="1"/>
      <c r="CZT24" s="1"/>
      <c r="CZU24" s="1"/>
      <c r="CZV24" s="1"/>
      <c r="CZY24" s="1"/>
      <c r="CZZ24" s="1"/>
      <c r="DAA24" s="1"/>
      <c r="DAB24" s="1"/>
      <c r="DAC24" s="1"/>
      <c r="DAD24" s="1"/>
      <c r="DAG24" s="1"/>
      <c r="DAH24" s="1"/>
      <c r="DAI24" s="1"/>
      <c r="DAJ24" s="1"/>
      <c r="DAK24" s="1"/>
      <c r="DAL24" s="1"/>
      <c r="DAO24" s="1"/>
      <c r="DAP24" s="1"/>
      <c r="DAQ24" s="1"/>
      <c r="DAR24" s="1"/>
      <c r="DAS24" s="1"/>
      <c r="DAT24" s="1"/>
      <c r="DAW24" s="1"/>
      <c r="DAX24" s="1"/>
      <c r="DAY24" s="1"/>
      <c r="DAZ24" s="1"/>
      <c r="DBA24" s="1"/>
      <c r="DBB24" s="1"/>
      <c r="DBE24" s="1"/>
      <c r="DBF24" s="1"/>
      <c r="DBG24" s="1"/>
      <c r="DBH24" s="1"/>
      <c r="DBI24" s="1"/>
      <c r="DBJ24" s="1"/>
      <c r="DBM24" s="1"/>
      <c r="DBN24" s="1"/>
      <c r="DBO24" s="1"/>
      <c r="DBP24" s="1"/>
      <c r="DBQ24" s="1"/>
      <c r="DBR24" s="1"/>
      <c r="DBU24" s="1"/>
      <c r="DBV24" s="1"/>
      <c r="DBW24" s="1"/>
      <c r="DBX24" s="1"/>
      <c r="DBY24" s="1"/>
      <c r="DBZ24" s="1"/>
      <c r="DCC24" s="1"/>
      <c r="DCD24" s="1"/>
      <c r="DCE24" s="1"/>
      <c r="DCF24" s="1"/>
      <c r="DCG24" s="1"/>
      <c r="DCH24" s="1"/>
      <c r="DCK24" s="1"/>
      <c r="DCL24" s="1"/>
      <c r="DCM24" s="1"/>
      <c r="DCN24" s="1"/>
      <c r="DCO24" s="1"/>
      <c r="DCP24" s="1"/>
      <c r="DCS24" s="1"/>
      <c r="DCT24" s="1"/>
      <c r="DCU24" s="1"/>
      <c r="DCV24" s="1"/>
      <c r="DCW24" s="1"/>
      <c r="DCX24" s="1"/>
      <c r="DDA24" s="1"/>
      <c r="DDB24" s="1"/>
      <c r="DDC24" s="1"/>
      <c r="DDD24" s="1"/>
      <c r="DDE24" s="1"/>
      <c r="DDF24" s="1"/>
      <c r="DDI24" s="77"/>
      <c r="DDJ24" s="77"/>
      <c r="DDK24" s="77"/>
      <c r="DDL24" s="77"/>
      <c r="DDM24" s="77"/>
      <c r="DDN24" s="77"/>
      <c r="DDQ24" s="1"/>
      <c r="DDR24" s="1"/>
      <c r="DDS24" s="1"/>
      <c r="DDT24" s="1"/>
      <c r="DDU24" s="1"/>
      <c r="DDV24" s="1"/>
      <c r="DDY24" s="1"/>
      <c r="DDZ24" s="1"/>
      <c r="DEA24" s="1"/>
      <c r="DEB24" s="1"/>
      <c r="DEC24" s="1"/>
      <c r="DED24" s="1"/>
      <c r="DEG24" s="1"/>
      <c r="DEH24" s="1"/>
      <c r="DEI24" s="1"/>
      <c r="DEJ24" s="1"/>
      <c r="DEK24" s="1"/>
      <c r="DEL24" s="1"/>
      <c r="DEO24" s="1"/>
      <c r="DEP24" s="1"/>
      <c r="DEQ24" s="1"/>
      <c r="DER24" s="1"/>
      <c r="DES24" s="1"/>
      <c r="DET24" s="1"/>
      <c r="DEW24" s="1"/>
      <c r="DEX24" s="1"/>
      <c r="DEY24" s="1"/>
      <c r="DEZ24" s="1"/>
      <c r="DFA24" s="1"/>
      <c r="DFB24" s="1"/>
      <c r="DFE24" s="1"/>
      <c r="DFF24" s="1"/>
      <c r="DFG24" s="1"/>
      <c r="DFH24" s="1"/>
      <c r="DFI24" s="1"/>
      <c r="DFJ24" s="1"/>
      <c r="DFM24" s="1"/>
      <c r="DFN24" s="1"/>
      <c r="DFO24" s="1"/>
      <c r="DFP24" s="1"/>
      <c r="DFQ24" s="1"/>
      <c r="DFR24" s="1"/>
      <c r="DFU24" s="1"/>
      <c r="DFV24" s="1"/>
      <c r="DFW24" s="1"/>
      <c r="DFX24" s="1"/>
      <c r="DFY24" s="1"/>
      <c r="DFZ24" s="1"/>
      <c r="DGC24" s="1"/>
      <c r="DGD24" s="1"/>
      <c r="DGE24" s="1"/>
      <c r="DGF24" s="1"/>
      <c r="DGG24" s="1"/>
      <c r="DGH24" s="1"/>
      <c r="DGK24" s="1"/>
      <c r="DGL24" s="1"/>
      <c r="DGM24" s="1"/>
      <c r="DGN24" s="1"/>
      <c r="DGO24" s="1"/>
      <c r="DGP24" s="1"/>
      <c r="DGS24" s="1"/>
      <c r="DGT24" s="1"/>
      <c r="DGU24" s="1"/>
      <c r="DGV24" s="1"/>
      <c r="DGW24" s="1"/>
      <c r="DGX24" s="1"/>
      <c r="DHA24" s="1"/>
      <c r="DHB24" s="1"/>
      <c r="DHC24" s="1"/>
      <c r="DHD24" s="1"/>
      <c r="DHE24" s="1"/>
      <c r="DHF24" s="1"/>
      <c r="DHI24" s="1"/>
      <c r="DHJ24" s="1"/>
      <c r="DHK24" s="1"/>
      <c r="DHL24" s="1"/>
      <c r="DHM24" s="1"/>
      <c r="DHN24" s="1"/>
      <c r="DHQ24" s="1"/>
      <c r="DHR24" s="1"/>
      <c r="DHS24" s="1"/>
      <c r="DHT24" s="1"/>
      <c r="DHU24" s="1"/>
      <c r="DHV24" s="1"/>
      <c r="DHY24" s="1"/>
      <c r="DHZ24" s="1"/>
      <c r="DIA24" s="1"/>
      <c r="DIB24" s="1"/>
      <c r="DIC24" s="1"/>
      <c r="DID24" s="1"/>
      <c r="DIG24" s="1"/>
      <c r="DIH24" s="1"/>
      <c r="DII24" s="1"/>
      <c r="DIJ24" s="1"/>
      <c r="DIK24" s="1"/>
      <c r="DIL24" s="1"/>
      <c r="DIO24" s="1"/>
      <c r="DIP24" s="1"/>
      <c r="DIQ24" s="1"/>
      <c r="DIR24" s="1"/>
      <c r="DIS24" s="1"/>
      <c r="DIT24" s="1"/>
      <c r="DIW24" s="1"/>
      <c r="DIX24" s="1"/>
      <c r="DIY24" s="1"/>
      <c r="DIZ24" s="1"/>
      <c r="DJA24" s="1"/>
      <c r="DJB24" s="1"/>
      <c r="DJE24" s="1"/>
      <c r="DJF24" s="1"/>
      <c r="DJG24" s="1"/>
      <c r="DJH24" s="1"/>
      <c r="DJI24" s="1"/>
      <c r="DJJ24" s="1"/>
      <c r="DJM24" s="1"/>
      <c r="DJN24" s="1"/>
      <c r="DJO24" s="1"/>
      <c r="DJP24" s="1"/>
      <c r="DJQ24" s="1"/>
      <c r="DJR24" s="1"/>
      <c r="DJU24" s="1"/>
      <c r="DJV24" s="1"/>
      <c r="DJW24" s="1"/>
      <c r="DJX24" s="1"/>
      <c r="DJY24" s="1"/>
      <c r="DJZ24" s="1"/>
      <c r="DKC24" s="1"/>
      <c r="DKD24" s="1"/>
      <c r="DKE24" s="1"/>
      <c r="DKF24" s="1"/>
      <c r="DKG24" s="1"/>
      <c r="DKH24" s="1"/>
      <c r="DKK24" s="1"/>
      <c r="DKL24" s="1"/>
      <c r="DKM24" s="1"/>
      <c r="DKN24" s="1"/>
      <c r="DKO24" s="1"/>
      <c r="DKP24" s="1"/>
      <c r="DKS24" s="1"/>
      <c r="DKT24" s="1"/>
      <c r="DKU24" s="1"/>
      <c r="DKV24" s="1"/>
      <c r="DKW24" s="1"/>
      <c r="DKX24" s="1"/>
      <c r="DLA24" s="1"/>
      <c r="DLB24" s="1"/>
      <c r="DLC24" s="1"/>
      <c r="DLD24" s="1"/>
      <c r="DLE24" s="1"/>
      <c r="DLF24" s="1"/>
      <c r="DLI24" s="1"/>
      <c r="DLJ24" s="1"/>
      <c r="DLK24" s="1"/>
      <c r="DLL24" s="1"/>
      <c r="DLM24" s="1"/>
      <c r="DLN24" s="1"/>
      <c r="DLQ24" s="1"/>
      <c r="DLR24" s="1"/>
      <c r="DLS24" s="1"/>
      <c r="DLT24" s="1"/>
      <c r="DLU24" s="1"/>
      <c r="DLV24" s="1"/>
      <c r="DLY24" s="1"/>
      <c r="DLZ24" s="1"/>
      <c r="DMA24" s="1"/>
      <c r="DMB24" s="1"/>
      <c r="DMC24" s="1"/>
      <c r="DMD24" s="1"/>
      <c r="DMG24" s="1"/>
      <c r="DMH24" s="1"/>
      <c r="DMI24" s="1"/>
      <c r="DMJ24" s="1"/>
      <c r="DMK24" s="1"/>
      <c r="DML24" s="1"/>
      <c r="DMO24" s="1"/>
      <c r="DMP24" s="1"/>
      <c r="DMQ24" s="1"/>
      <c r="DMR24" s="1"/>
      <c r="DMS24" s="1"/>
      <c r="DMT24" s="1"/>
      <c r="DMW24" s="1"/>
      <c r="DMX24" s="1"/>
      <c r="DMY24" s="1"/>
      <c r="DMZ24" s="1"/>
      <c r="DNA24" s="1"/>
      <c r="DNB24" s="1"/>
      <c r="DNE24" s="1"/>
      <c r="DNF24" s="1"/>
      <c r="DNG24" s="1"/>
      <c r="DNH24" s="1"/>
      <c r="DNI24" s="1"/>
      <c r="DNJ24" s="1"/>
      <c r="DNM24" s="1"/>
      <c r="DNN24" s="1"/>
      <c r="DNO24" s="1"/>
      <c r="DNP24" s="1"/>
      <c r="DNQ24" s="1"/>
      <c r="DNR24" s="1"/>
      <c r="DNU24" s="1"/>
      <c r="DNV24" s="1"/>
      <c r="DNW24" s="1"/>
      <c r="DNX24" s="1"/>
      <c r="DNY24" s="1"/>
      <c r="DNZ24" s="1"/>
      <c r="DOC24" s="1"/>
      <c r="DOD24" s="1"/>
      <c r="DOE24" s="1"/>
      <c r="DOF24" s="1"/>
      <c r="DOG24" s="1"/>
      <c r="DOH24" s="1"/>
      <c r="DOK24" s="1"/>
      <c r="DOL24" s="1"/>
      <c r="DOM24" s="1"/>
      <c r="DON24" s="1"/>
      <c r="DOO24" s="1"/>
      <c r="DOP24" s="1"/>
      <c r="DOS24" s="1"/>
      <c r="DOT24" s="1"/>
      <c r="DOU24" s="1"/>
      <c r="DOV24" s="1"/>
      <c r="DOW24" s="1"/>
      <c r="DOX24" s="1"/>
      <c r="DPA24" s="1"/>
      <c r="DPB24" s="1"/>
      <c r="DPC24" s="1"/>
      <c r="DPD24" s="1"/>
      <c r="DPE24" s="1"/>
      <c r="DPF24" s="1"/>
      <c r="DPI24" s="1"/>
      <c r="DPJ24" s="1"/>
      <c r="DPK24" s="1"/>
      <c r="DPL24" s="1"/>
      <c r="DPM24" s="1"/>
      <c r="DPN24" s="1"/>
      <c r="DPQ24" s="58"/>
      <c r="DPR24" s="58"/>
      <c r="DPS24" s="58"/>
      <c r="DPT24" s="58"/>
      <c r="DPU24" s="58"/>
      <c r="DPV24" s="58"/>
      <c r="DPY24" s="1"/>
      <c r="DPZ24" s="1"/>
      <c r="DQA24" s="1"/>
      <c r="DQB24" s="1"/>
      <c r="DQC24" s="1"/>
      <c r="DQD24" s="1"/>
      <c r="DQG24" s="1"/>
      <c r="DQH24" s="1"/>
      <c r="DQI24" s="1"/>
      <c r="DQJ24" s="1"/>
      <c r="DQK24" s="1"/>
      <c r="DQL24" s="1"/>
      <c r="DQO24" s="1"/>
      <c r="DQP24" s="1"/>
      <c r="DQQ24" s="1"/>
      <c r="DQR24" s="1"/>
      <c r="DQS24" s="1"/>
      <c r="DQT24" s="1"/>
      <c r="DQW24" s="1"/>
      <c r="DQX24" s="1"/>
      <c r="DQY24" s="1"/>
      <c r="DQZ24" s="1"/>
      <c r="DRA24" s="1"/>
      <c r="DRB24" s="1"/>
      <c r="DRE24" s="1"/>
      <c r="DRF24" s="1"/>
      <c r="DRG24" s="1"/>
      <c r="DRH24" s="1"/>
      <c r="DRI24" s="1"/>
      <c r="DRJ24" s="1"/>
      <c r="DRM24" s="1"/>
      <c r="DRN24" s="1"/>
      <c r="DRO24" s="1"/>
      <c r="DRP24" s="1"/>
      <c r="DRQ24" s="1"/>
      <c r="DRR24" s="1"/>
      <c r="DRU24" s="1"/>
      <c r="DRV24" s="1"/>
      <c r="DRW24" s="1"/>
      <c r="DRX24" s="1"/>
      <c r="DRY24" s="1"/>
      <c r="DRZ24" s="1"/>
      <c r="DSC24" s="1"/>
      <c r="DSD24" s="1"/>
      <c r="DSE24" s="1"/>
      <c r="DSF24" s="1"/>
      <c r="DSG24" s="1"/>
      <c r="DSH24" s="1"/>
      <c r="DSK24" s="1"/>
      <c r="DSL24" s="1"/>
      <c r="DSM24" s="1"/>
      <c r="DSN24" s="1"/>
      <c r="DSO24" s="1"/>
      <c r="DSP24" s="1"/>
      <c r="DSQ24" s="169"/>
      <c r="DSR24" s="169"/>
      <c r="DSS24" s="77"/>
      <c r="DST24" s="77"/>
      <c r="DSU24" s="77"/>
      <c r="DSV24" s="77"/>
      <c r="DSW24" s="77"/>
      <c r="DSX24" s="77"/>
      <c r="DTA24" s="1"/>
      <c r="DTB24" s="1"/>
      <c r="DTC24" s="1"/>
      <c r="DTD24" s="1"/>
      <c r="DTE24" s="1"/>
      <c r="DTF24" s="1"/>
      <c r="DTI24" s="1"/>
      <c r="DTJ24" s="1"/>
      <c r="DTK24" s="1"/>
      <c r="DTL24" s="1"/>
      <c r="DTM24" s="1"/>
      <c r="DTN24" s="1"/>
      <c r="DTQ24" s="1"/>
      <c r="DTR24" s="1"/>
      <c r="DTS24" s="1"/>
      <c r="DTT24" s="1"/>
      <c r="DTU24" s="1"/>
      <c r="DTV24" s="1"/>
      <c r="DTY24" s="1"/>
      <c r="DTZ24" s="1"/>
      <c r="DUA24" s="1"/>
      <c r="DUB24" s="1"/>
      <c r="DUC24" s="1"/>
      <c r="DUD24" s="1"/>
      <c r="DUG24" s="1"/>
      <c r="DUH24" s="1"/>
      <c r="DUI24" s="1"/>
      <c r="DUJ24" s="1"/>
      <c r="DUK24" s="1"/>
      <c r="DUL24" s="1"/>
      <c r="DUO24" s="1"/>
      <c r="DUP24" s="1"/>
      <c r="DUQ24" s="1"/>
      <c r="DUR24" s="1"/>
      <c r="DUS24" s="1"/>
      <c r="DUT24" s="1"/>
      <c r="DUW24" s="1"/>
      <c r="DUX24" s="1"/>
      <c r="DUY24" s="1"/>
      <c r="DUZ24" s="1"/>
      <c r="DVA24" s="1"/>
      <c r="DVB24" s="1"/>
      <c r="DVE24" s="1"/>
      <c r="DVF24" s="1"/>
      <c r="DVG24" s="1"/>
      <c r="DVH24" s="1"/>
      <c r="DVI24" s="1"/>
      <c r="DVJ24" s="1"/>
      <c r="DVM24" s="1"/>
      <c r="DVN24" s="1"/>
      <c r="DVO24" s="1"/>
      <c r="DVP24" s="1"/>
      <c r="DVQ24" s="1"/>
      <c r="DVR24" s="1"/>
      <c r="DVU24" s="1"/>
      <c r="DVV24" s="1"/>
      <c r="DVW24" s="1"/>
      <c r="DVX24" s="1"/>
      <c r="DVY24" s="1"/>
      <c r="DVZ24" s="1"/>
      <c r="DWC24" s="1"/>
      <c r="DWD24" s="1"/>
      <c r="DWE24" s="1"/>
      <c r="DWF24" s="1"/>
      <c r="DWG24" s="1"/>
      <c r="DWH24" s="1"/>
      <c r="DWK24" s="1"/>
      <c r="DWL24" s="1"/>
      <c r="DWM24" s="1"/>
      <c r="DWN24" s="1"/>
      <c r="DWO24" s="1"/>
      <c r="DWP24" s="1"/>
      <c r="DWS24" s="1"/>
      <c r="DWT24" s="1"/>
      <c r="DWU24" s="1"/>
      <c r="DWV24" s="1"/>
      <c r="DWW24" s="1"/>
      <c r="DWX24" s="1"/>
      <c r="DXA24" s="1"/>
      <c r="DXB24" s="1"/>
      <c r="DXC24" s="1"/>
      <c r="DXD24" s="1"/>
      <c r="DXE24" s="1"/>
      <c r="DXF24" s="1"/>
      <c r="DXI24" s="1"/>
      <c r="DXJ24" s="1"/>
      <c r="DXK24" s="1"/>
      <c r="DXL24" s="1"/>
      <c r="DXM24" s="1"/>
      <c r="DXN24" s="1"/>
      <c r="DXQ24" s="1"/>
      <c r="DXR24" s="1"/>
      <c r="DXS24" s="1"/>
      <c r="DXT24" s="1"/>
      <c r="DXU24" s="1"/>
      <c r="DXV24" s="1"/>
      <c r="DXY24" s="1"/>
      <c r="DXZ24" s="1"/>
      <c r="DYA24" s="1"/>
      <c r="DYB24" s="1"/>
      <c r="DYC24" s="1"/>
      <c r="DYD24" s="1"/>
      <c r="DYG24" s="1"/>
      <c r="DYH24" s="1"/>
      <c r="DYI24" s="1"/>
      <c r="DYJ24" s="1"/>
      <c r="DYK24" s="1"/>
      <c r="DYL24" s="1"/>
      <c r="DYO24" s="1"/>
      <c r="DYP24" s="1"/>
      <c r="DYQ24" s="1"/>
      <c r="DYR24" s="1"/>
      <c r="DYS24" s="1"/>
      <c r="DYT24" s="1"/>
      <c r="DYW24" s="1"/>
      <c r="DYX24" s="1"/>
      <c r="DYY24" s="1"/>
      <c r="DYZ24" s="1"/>
      <c r="DZA24" s="1"/>
      <c r="DZB24" s="1"/>
      <c r="DZE24" s="1"/>
      <c r="DZF24" s="1"/>
      <c r="DZG24" s="1"/>
      <c r="DZH24" s="1"/>
      <c r="DZI24" s="1"/>
      <c r="DZJ24" s="1"/>
      <c r="DZM24" s="1"/>
      <c r="DZN24" s="1"/>
      <c r="DZO24" s="1"/>
      <c r="DZP24" s="1"/>
      <c r="DZQ24" s="1"/>
      <c r="DZR24" s="1"/>
      <c r="DZU24" s="1"/>
      <c r="DZV24" s="1"/>
      <c r="DZW24" s="1"/>
      <c r="DZX24" s="1"/>
      <c r="DZY24" s="1"/>
      <c r="DZZ24" s="1"/>
      <c r="EAC24" s="1"/>
      <c r="EAD24" s="1"/>
      <c r="EAE24" s="1"/>
      <c r="EAF24" s="1"/>
      <c r="EAG24" s="1"/>
      <c r="EAH24" s="1"/>
      <c r="EAK24" s="1"/>
      <c r="EAL24" s="1"/>
      <c r="EAM24" s="1"/>
      <c r="EAN24" s="1"/>
      <c r="EAO24" s="1"/>
      <c r="EAP24" s="1"/>
      <c r="EAS24" s="1"/>
      <c r="EAT24" s="1"/>
      <c r="EAU24" s="1"/>
      <c r="EAV24" s="1"/>
      <c r="EAW24" s="1"/>
      <c r="EAX24" s="1"/>
      <c r="EBA24" s="1"/>
      <c r="EBB24" s="1"/>
      <c r="EBC24" s="1"/>
      <c r="EBD24" s="1"/>
      <c r="EBE24" s="1"/>
      <c r="EBF24" s="1"/>
      <c r="EBI24" s="1"/>
      <c r="EBJ24" s="1"/>
      <c r="EBK24" s="1"/>
      <c r="EBL24" s="1"/>
      <c r="EBM24" s="1"/>
      <c r="EBN24" s="1"/>
      <c r="EBQ24" s="1"/>
      <c r="EBR24" s="1"/>
      <c r="EBS24" s="1"/>
      <c r="EBT24" s="1"/>
      <c r="EBU24" s="1"/>
      <c r="EBV24" s="1"/>
      <c r="EBY24" s="1"/>
      <c r="EBZ24" s="1"/>
      <c r="ECA24" s="1"/>
      <c r="ECB24" s="1"/>
      <c r="ECC24" s="1"/>
      <c r="ECD24" s="1"/>
      <c r="ECG24" s="1"/>
      <c r="ECH24" s="1"/>
      <c r="ECI24" s="1"/>
      <c r="ECJ24" s="1"/>
      <c r="ECK24" s="1"/>
      <c r="ECL24" s="1"/>
      <c r="ECO24" s="1"/>
      <c r="ECP24" s="1"/>
      <c r="ECQ24" s="1"/>
      <c r="ECR24" s="1"/>
      <c r="ECS24" s="1"/>
      <c r="ECT24" s="1"/>
      <c r="ECW24" s="1"/>
      <c r="ECX24" s="1"/>
      <c r="ECY24" s="1"/>
      <c r="ECZ24" s="1"/>
      <c r="EDA24" s="1"/>
      <c r="EDB24" s="1"/>
      <c r="EDE24" s="1"/>
      <c r="EDF24" s="1"/>
      <c r="EDG24" s="1"/>
      <c r="EDH24" s="1"/>
      <c r="EDI24" s="1"/>
      <c r="EDJ24" s="1"/>
      <c r="EDM24" s="1"/>
      <c r="EDN24" s="1"/>
      <c r="EDO24" s="1"/>
      <c r="EDP24" s="1"/>
      <c r="EDQ24" s="1"/>
      <c r="EDR24" s="1"/>
      <c r="EDU24" s="1"/>
      <c r="EDV24" s="1"/>
      <c r="EDW24" s="1"/>
      <c r="EDX24" s="1"/>
      <c r="EDY24" s="1"/>
      <c r="EDZ24" s="1"/>
      <c r="EEC24" s="1"/>
      <c r="EED24" s="1"/>
      <c r="EEE24" s="1"/>
      <c r="EEF24" s="1"/>
      <c r="EEG24" s="1"/>
      <c r="EEH24" s="1"/>
      <c r="EEK24" s="1"/>
      <c r="EEL24" s="1"/>
      <c r="EEM24" s="1"/>
      <c r="EEN24" s="1"/>
      <c r="EEO24" s="1"/>
      <c r="EEP24" s="1"/>
      <c r="EES24" s="1"/>
      <c r="EET24" s="1"/>
      <c r="EEU24" s="1"/>
      <c r="EEV24" s="1"/>
      <c r="EEW24" s="1"/>
      <c r="EEX24" s="1"/>
      <c r="EFA24" s="1"/>
      <c r="EFB24" s="1"/>
      <c r="EFC24" s="1"/>
      <c r="EFD24" s="1"/>
      <c r="EFE24" s="1"/>
      <c r="EFF24" s="1"/>
      <c r="EFI24" s="1"/>
      <c r="EFJ24" s="1"/>
      <c r="EFK24" s="1"/>
      <c r="EFL24" s="1"/>
      <c r="EFM24" s="1"/>
      <c r="EFN24" s="1"/>
      <c r="EFQ24" s="1"/>
      <c r="EFR24" s="1"/>
      <c r="EFS24" s="1"/>
      <c r="EFT24" s="1"/>
      <c r="EFU24" s="1"/>
      <c r="EFV24" s="1"/>
      <c r="EFY24" s="1"/>
      <c r="EFZ24" s="1"/>
      <c r="EGA24" s="1"/>
      <c r="EGB24" s="1"/>
      <c r="EGC24" s="1"/>
      <c r="EGD24" s="1"/>
      <c r="EGG24" s="1"/>
      <c r="EGH24" s="1"/>
      <c r="EGI24" s="1"/>
      <c r="EGJ24" s="1"/>
      <c r="EGK24" s="1"/>
      <c r="EGL24" s="1"/>
      <c r="EGO24" s="1"/>
      <c r="EGP24" s="1"/>
      <c r="EGQ24" s="1"/>
      <c r="EGR24" s="1"/>
      <c r="EGS24" s="1"/>
      <c r="EGT24" s="1"/>
      <c r="EGW24" s="1"/>
      <c r="EGX24" s="1"/>
      <c r="EGY24" s="1"/>
      <c r="EGZ24" s="1"/>
      <c r="EHA24" s="1"/>
      <c r="EHB24" s="1"/>
      <c r="EHE24" s="1"/>
      <c r="EHF24" s="1"/>
      <c r="EHG24" s="1"/>
      <c r="EHH24" s="1"/>
      <c r="EHI24" s="1"/>
      <c r="EHJ24" s="1"/>
      <c r="EHM24" s="1"/>
      <c r="EHN24" s="1"/>
      <c r="EHO24" s="1"/>
      <c r="EHP24" s="1"/>
      <c r="EHQ24" s="1"/>
      <c r="EHR24" s="1"/>
      <c r="EHU24" s="1"/>
      <c r="EHV24" s="1"/>
      <c r="EHW24" s="1"/>
      <c r="EHX24" s="1"/>
      <c r="EHY24" s="1"/>
      <c r="EHZ24" s="1"/>
      <c r="EIC24" s="1"/>
      <c r="EID24" s="1"/>
      <c r="EIE24" s="1"/>
      <c r="EIF24" s="1"/>
      <c r="EIG24" s="1"/>
      <c r="EIH24" s="1"/>
      <c r="EIK24" s="1"/>
      <c r="EIL24" s="1"/>
      <c r="EIM24" s="1"/>
      <c r="EIN24" s="1"/>
      <c r="EIO24" s="1"/>
      <c r="EIP24" s="1"/>
      <c r="EIS24" s="1"/>
      <c r="EIT24" s="1"/>
      <c r="EIU24" s="1"/>
      <c r="EIV24" s="1"/>
      <c r="EIW24" s="1"/>
      <c r="EIX24" s="1"/>
      <c r="EJA24" s="1"/>
      <c r="EJB24" s="1"/>
      <c r="EJC24" s="1"/>
      <c r="EJD24" s="1"/>
      <c r="EJE24" s="1"/>
      <c r="EJF24" s="1"/>
      <c r="EJQ24" s="1"/>
      <c r="EJR24" s="1"/>
      <c r="EJS24" s="1"/>
      <c r="EJT24" s="1"/>
      <c r="EJU24" s="1"/>
      <c r="EJV24" s="1"/>
      <c r="EJY24" s="1"/>
      <c r="EJZ24" s="1"/>
      <c r="EKA24" s="1"/>
      <c r="EKB24" s="1"/>
      <c r="EKC24" s="1"/>
      <c r="EKD24" s="1"/>
      <c r="EKG24" s="1"/>
      <c r="EKH24" s="1"/>
      <c r="EKI24" s="1"/>
      <c r="EKJ24" s="1"/>
      <c r="EKK24" s="1"/>
      <c r="EKL24" s="1"/>
      <c r="EKO24" s="1"/>
      <c r="EKP24" s="1"/>
      <c r="EKQ24" s="1"/>
      <c r="EKR24" s="1"/>
      <c r="EKS24" s="1"/>
      <c r="EKT24" s="1"/>
      <c r="EKW24" s="1"/>
      <c r="EKX24" s="1"/>
      <c r="EKY24" s="1"/>
      <c r="EKZ24" s="1"/>
      <c r="ELA24" s="1"/>
      <c r="ELB24" s="1"/>
      <c r="ELE24" s="1"/>
      <c r="ELF24" s="1"/>
      <c r="ELG24" s="1"/>
      <c r="ELH24" s="1"/>
      <c r="ELI24" s="1"/>
      <c r="ELJ24" s="1"/>
      <c r="ELM24" s="663"/>
      <c r="ELN24" s="1"/>
      <c r="ELO24" s="1"/>
      <c r="ELP24" s="1"/>
      <c r="ELQ24" s="1"/>
      <c r="ELR24" s="1"/>
      <c r="ELS24" s="1"/>
      <c r="ELV24" s="1"/>
      <c r="ELW24" s="1"/>
      <c r="ELX24" s="1"/>
      <c r="ELY24" s="1"/>
      <c r="ELZ24" s="1"/>
      <c r="EMA24" s="1"/>
      <c r="EMD24" s="1"/>
      <c r="EME24" s="1"/>
      <c r="EMF24" s="1"/>
      <c r="EMG24" s="1"/>
      <c r="EMH24" s="1"/>
      <c r="EMI24" s="1"/>
      <c r="EML24" s="1"/>
      <c r="EMM24" s="1"/>
      <c r="EMN24" s="1"/>
      <c r="EMO24" s="1"/>
      <c r="EMP24" s="1"/>
      <c r="EMQ24" s="1"/>
      <c r="EMT24" s="1"/>
      <c r="EMU24" s="1"/>
      <c r="EMV24" s="1"/>
      <c r="EMW24" s="1"/>
      <c r="EMX24" s="1"/>
      <c r="EMY24" s="1"/>
      <c r="ENB24" s="1"/>
      <c r="ENC24" s="1"/>
      <c r="END24" s="1"/>
      <c r="ENE24" s="1"/>
      <c r="ENF24" s="1"/>
      <c r="ENG24" s="1"/>
      <c r="ENJ24" s="1"/>
      <c r="ENK24" s="1"/>
      <c r="ENL24" s="1"/>
      <c r="ENM24" s="1"/>
      <c r="ENN24" s="1"/>
      <c r="ENO24" s="1"/>
      <c r="ENR24" s="1"/>
      <c r="ENS24" s="1"/>
      <c r="ENT24" s="1"/>
      <c r="ENU24" s="1"/>
      <c r="ENV24" s="1"/>
      <c r="ENW24" s="1"/>
      <c r="ENZ24" s="1"/>
      <c r="EOA24" s="1"/>
      <c r="EOB24" s="1"/>
      <c r="EOC24" s="1"/>
      <c r="EOD24" s="1"/>
      <c r="EOE24" s="1"/>
      <c r="EOH24" s="1"/>
      <c r="EOI24" s="1"/>
      <c r="EOJ24" s="1"/>
      <c r="EOK24" s="1"/>
      <c r="EOL24" s="1"/>
      <c r="EOM24" s="1"/>
      <c r="EOP24" s="1"/>
      <c r="EOQ24" s="1"/>
      <c r="EOR24" s="1"/>
      <c r="EOS24" s="1"/>
      <c r="EOT24" s="1"/>
      <c r="EOU24" s="1"/>
      <c r="EOX24" s="1"/>
      <c r="EOY24" s="1"/>
      <c r="EOZ24" s="1"/>
      <c r="EPA24" s="1"/>
      <c r="EPB24" s="1"/>
      <c r="EPC24" s="1"/>
      <c r="EPF24" s="1"/>
      <c r="EPG24" s="1"/>
      <c r="EPH24" s="1"/>
      <c r="EPI24" s="1"/>
      <c r="EPJ24" s="1"/>
      <c r="EPK24" s="1"/>
      <c r="EPN24" s="1"/>
      <c r="EPO24" s="1"/>
      <c r="EPP24" s="1"/>
      <c r="EPQ24" s="1"/>
      <c r="EPR24" s="1"/>
      <c r="EPS24" s="1"/>
      <c r="EPV24" s="1"/>
      <c r="EPW24" s="1"/>
      <c r="EPX24" s="1"/>
      <c r="EPY24" s="1"/>
      <c r="EPZ24" s="1"/>
      <c r="EQA24" s="1"/>
      <c r="EQD24" s="1"/>
      <c r="EQE24" s="1"/>
      <c r="EQF24" s="1"/>
      <c r="EQG24" s="1"/>
      <c r="EQH24" s="1"/>
      <c r="EQI24" s="1"/>
      <c r="EQL24" s="1"/>
      <c r="EQM24" s="1"/>
      <c r="EQN24" s="1"/>
      <c r="EQO24" s="1"/>
      <c r="EQP24" s="1"/>
      <c r="EQQ24" s="1"/>
      <c r="EQT24" s="1"/>
      <c r="EQU24" s="1"/>
      <c r="EQV24" s="1"/>
      <c r="EQW24" s="1"/>
      <c r="EQX24" s="1"/>
      <c r="EQY24" s="1"/>
      <c r="ERB24" s="1"/>
      <c r="ERC24" s="1"/>
      <c r="ERD24" s="1"/>
      <c r="ERE24" s="1"/>
      <c r="ERF24" s="1"/>
      <c r="ERG24" s="1"/>
      <c r="ERJ24" s="1"/>
      <c r="ERK24" s="1"/>
      <c r="ERL24" s="1"/>
      <c r="ERM24" s="1"/>
      <c r="ERN24" s="1"/>
      <c r="ERO24" s="1"/>
      <c r="ERR24" s="1"/>
      <c r="ERS24" s="1"/>
      <c r="ERT24" s="1"/>
      <c r="ERU24" s="1"/>
      <c r="ERV24" s="1"/>
      <c r="ERW24" s="1"/>
      <c r="ERZ24" s="1"/>
      <c r="ESA24" s="1"/>
      <c r="ESB24" s="1"/>
      <c r="ESC24" s="1"/>
      <c r="ESD24" s="1"/>
      <c r="ESE24" s="1"/>
      <c r="ESH24" s="1"/>
      <c r="ESI24" s="1"/>
      <c r="ESJ24" s="1"/>
      <c r="ESK24" s="1"/>
      <c r="ESL24" s="1"/>
      <c r="ESM24" s="1"/>
      <c r="ESP24" s="1"/>
      <c r="ESQ24" s="1"/>
      <c r="ESR24" s="1"/>
      <c r="ESS24" s="1"/>
      <c r="EST24" s="1"/>
      <c r="ESU24" s="1"/>
      <c r="ESX24" s="1"/>
      <c r="ESY24" s="1"/>
      <c r="ESZ24" s="1"/>
      <c r="ETA24" s="1"/>
      <c r="ETB24" s="1"/>
      <c r="ETC24" s="1"/>
      <c r="ETF24" s="77"/>
      <c r="ETG24" s="77"/>
      <c r="ETH24" s="77"/>
      <c r="ETI24" s="77"/>
      <c r="ETJ24" s="77"/>
      <c r="ETK24" s="77"/>
      <c r="ETN24" s="1"/>
      <c r="ETO24" s="1"/>
      <c r="ETP24" s="1"/>
      <c r="ETQ24" s="1"/>
      <c r="ETR24" s="1"/>
      <c r="ETS24" s="1"/>
      <c r="ETV24" s="1"/>
      <c r="ETW24" s="1"/>
      <c r="ETX24" s="1"/>
      <c r="ETY24" s="1"/>
      <c r="ETZ24" s="1"/>
      <c r="EUA24" s="1"/>
      <c r="EUD24" s="1"/>
      <c r="EUE24" s="1"/>
      <c r="EUF24" s="1"/>
      <c r="EUG24" s="1"/>
      <c r="EUH24" s="1"/>
      <c r="EUI24" s="1"/>
      <c r="EUL24" s="77"/>
      <c r="EUM24" s="77"/>
      <c r="EUN24" s="77"/>
      <c r="EUO24" s="77"/>
      <c r="EUP24" s="77"/>
      <c r="EUQ24" s="77"/>
      <c r="EUT24" s="77"/>
      <c r="EUU24" s="77"/>
      <c r="EUV24" s="77"/>
      <c r="EUW24" s="77"/>
      <c r="EUX24" s="77"/>
      <c r="EUY24" s="77"/>
      <c r="EVB24" s="1"/>
      <c r="EVC24" s="1"/>
      <c r="EVD24" s="1"/>
      <c r="EVE24" s="1"/>
      <c r="EVF24" s="1"/>
      <c r="EVG24" s="1"/>
      <c r="EVJ24" s="1"/>
      <c r="EVK24" s="1"/>
      <c r="EVL24" s="1"/>
      <c r="EVM24" s="1"/>
      <c r="EVN24" s="1"/>
      <c r="EVO24" s="1"/>
      <c r="EVR24" s="1"/>
      <c r="EVS24" s="1"/>
      <c r="EVT24" s="1"/>
      <c r="EVU24" s="1"/>
      <c r="EVV24" s="1"/>
      <c r="EVW24" s="1"/>
      <c r="EVZ24" s="1"/>
      <c r="EWA24" s="1"/>
      <c r="EWB24" s="1"/>
      <c r="EWC24" s="1"/>
      <c r="EWD24" s="1"/>
      <c r="EWE24" s="1"/>
      <c r="EWH24" s="1"/>
      <c r="EWI24" s="1"/>
      <c r="EWJ24" s="1"/>
      <c r="EWK24" s="1"/>
      <c r="EWL24" s="1"/>
      <c r="EWM24" s="1"/>
      <c r="EWP24" s="1"/>
      <c r="EWQ24" s="1"/>
      <c r="EWR24" s="1"/>
      <c r="EWS24" s="1"/>
      <c r="EWT24" s="1"/>
      <c r="EWU24" s="1"/>
      <c r="EWX24" s="1"/>
      <c r="EWY24" s="1"/>
      <c r="EWZ24" s="1"/>
      <c r="EXA24" s="1"/>
      <c r="EXB24" s="1"/>
      <c r="EXC24" s="1"/>
      <c r="EXF24" s="1"/>
      <c r="EXG24" s="1"/>
      <c r="EXH24" s="1"/>
      <c r="EXI24" s="1"/>
      <c r="EXJ24" s="1"/>
      <c r="EXK24" s="1"/>
      <c r="EXN24" s="1"/>
      <c r="EXO24" s="1"/>
      <c r="EXP24" s="1"/>
      <c r="EXQ24" s="1"/>
      <c r="EXR24" s="1"/>
      <c r="EXS24" s="1"/>
      <c r="EXV24" s="1"/>
      <c r="EXW24" s="1"/>
      <c r="EXX24" s="1"/>
      <c r="EXY24" s="1"/>
      <c r="EXZ24" s="1"/>
      <c r="EYA24" s="1"/>
      <c r="EYD24" s="77"/>
      <c r="EYE24" s="77"/>
      <c r="EYF24" s="77"/>
      <c r="EYG24" s="77"/>
      <c r="EYH24" s="77"/>
      <c r="EYI24" s="77"/>
      <c r="EYL24" s="1"/>
      <c r="EYM24" s="1"/>
      <c r="EYN24" s="1"/>
      <c r="EYO24" s="1"/>
      <c r="EYP24" s="1"/>
      <c r="EYQ24" s="1"/>
      <c r="EYT24" s="1"/>
      <c r="EYU24" s="1"/>
      <c r="EYV24" s="1"/>
      <c r="EYW24" s="1"/>
      <c r="EYX24" s="1"/>
      <c r="EYY24" s="1"/>
      <c r="EZB24" s="1"/>
      <c r="EZC24" s="1"/>
      <c r="EZD24" s="1"/>
      <c r="EZE24" s="1"/>
      <c r="EZF24" s="1"/>
      <c r="EZG24" s="1"/>
      <c r="EZJ24" s="1"/>
      <c r="EZK24" s="1"/>
      <c r="EZL24" s="1"/>
      <c r="EZM24" s="1"/>
      <c r="EZN24" s="1"/>
      <c r="EZO24" s="1"/>
      <c r="EZR24" s="1"/>
      <c r="EZS24" s="1"/>
      <c r="EZT24" s="1"/>
      <c r="EZU24" s="1"/>
      <c r="EZV24" s="1"/>
      <c r="EZW24" s="1"/>
      <c r="EZZ24" s="1"/>
      <c r="FAA24" s="1"/>
      <c r="FAB24" s="1"/>
      <c r="FAC24" s="1"/>
      <c r="FAD24" s="1"/>
      <c r="FAE24" s="1"/>
      <c r="FAH24" s="1"/>
      <c r="FAI24" s="1"/>
      <c r="FAJ24" s="1"/>
      <c r="FAK24" s="1"/>
      <c r="FAL24" s="1"/>
      <c r="FAM24" s="1"/>
      <c r="FAP24" s="1"/>
      <c r="FAQ24" s="1"/>
      <c r="FAR24" s="1"/>
      <c r="FAS24" s="1"/>
      <c r="FAT24" s="1"/>
      <c r="FAU24" s="1"/>
    </row>
    <row r="25" spans="1:4105" x14ac:dyDescent="0.2">
      <c r="A25" s="12" t="s">
        <v>25</v>
      </c>
      <c r="B25" s="12"/>
      <c r="X25" s="2"/>
    </row>
    <row r="26" spans="1:4105" ht="12" customHeight="1" x14ac:dyDescent="0.2">
      <c r="A26" s="306" t="s">
        <v>267</v>
      </c>
      <c r="B26" s="306"/>
      <c r="C26" s="12"/>
      <c r="X26" s="2"/>
      <c r="Y26" s="2"/>
      <c r="Z26" s="2"/>
      <c r="AA26" s="2"/>
      <c r="AB26" s="2"/>
      <c r="AC26" s="208"/>
    </row>
    <row r="27" spans="1:4105" x14ac:dyDescent="0.2">
      <c r="A27" s="306" t="s">
        <v>268</v>
      </c>
      <c r="B27" s="306"/>
      <c r="C27" s="12"/>
      <c r="I27" s="448"/>
      <c r="X27" s="2"/>
      <c r="Y27" s="2"/>
      <c r="Z27" s="2"/>
      <c r="AA27" s="2"/>
      <c r="AB27" s="10"/>
      <c r="AC27" s="658"/>
    </row>
    <row r="28" spans="1:4105" x14ac:dyDescent="0.2">
      <c r="C28" s="12"/>
      <c r="I28" s="448"/>
      <c r="X28" s="13"/>
      <c r="AA28" s="13"/>
      <c r="AB28" s="10"/>
      <c r="AC28" s="658"/>
    </row>
    <row r="29" spans="1:4105" s="10" customFormat="1" x14ac:dyDescent="0.2">
      <c r="E29" s="2"/>
      <c r="G29" s="2"/>
      <c r="H29" s="2"/>
      <c r="I29" s="448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AB29" s="11"/>
      <c r="AC29" s="659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58"/>
      <c r="CI29" s="58"/>
      <c r="CJ29" s="58"/>
      <c r="CK29" s="58"/>
      <c r="CL29" s="58"/>
      <c r="CM29" s="58"/>
      <c r="CN29" s="1"/>
      <c r="CO29" s="1"/>
      <c r="CP29" s="1"/>
      <c r="CQ29" s="1"/>
      <c r="CR29" s="1"/>
      <c r="CS29" s="1"/>
      <c r="HN29" s="86"/>
      <c r="HO29" s="86"/>
      <c r="HP29" s="86"/>
      <c r="HQ29" s="86"/>
      <c r="HR29" s="86"/>
      <c r="HS29" s="86"/>
      <c r="TV29" s="129"/>
      <c r="TW29" s="129"/>
      <c r="TX29" s="129"/>
      <c r="TY29" s="129"/>
      <c r="TZ29" s="129"/>
      <c r="UA29" s="129"/>
      <c r="UB29" s="129"/>
      <c r="UC29" s="129"/>
      <c r="WI29" s="2"/>
      <c r="WJ29" s="2"/>
      <c r="WK29" s="2"/>
      <c r="WL29" s="2"/>
      <c r="WM29" s="2"/>
      <c r="WN29" s="2"/>
      <c r="WO29" s="2"/>
      <c r="WP29" s="2"/>
      <c r="ZR29" s="2"/>
      <c r="ZS29" s="2"/>
      <c r="ZT29" s="2"/>
      <c r="ZU29" s="2"/>
      <c r="ZV29" s="2"/>
      <c r="ZW29" s="2"/>
      <c r="ZX29" s="2"/>
      <c r="ZY29" s="2"/>
      <c r="APU29" s="86"/>
      <c r="APV29" s="86"/>
      <c r="APW29" s="86"/>
      <c r="APX29" s="86"/>
      <c r="APY29" s="86"/>
      <c r="APZ29" s="86"/>
      <c r="ASW29" s="2"/>
      <c r="ASX29" s="2"/>
      <c r="ASY29" s="2"/>
      <c r="ASZ29" s="2"/>
      <c r="ATA29" s="2"/>
      <c r="ATB29" s="2"/>
      <c r="BAO29" s="86"/>
      <c r="BAP29" s="86"/>
      <c r="BAQ29" s="86"/>
      <c r="BAR29" s="86"/>
      <c r="BAS29" s="86"/>
      <c r="BAT29" s="86"/>
      <c r="BHA29" s="2"/>
      <c r="BHB29" s="2"/>
      <c r="BHC29" s="2"/>
      <c r="BHD29" s="2"/>
      <c r="BHE29" s="2"/>
      <c r="BHF29" s="2"/>
      <c r="BHQ29" s="2"/>
      <c r="BHR29" s="2"/>
      <c r="BHS29" s="2"/>
      <c r="BHT29" s="2"/>
      <c r="BHU29" s="2"/>
      <c r="BHV29" s="2"/>
      <c r="BHY29" s="2"/>
      <c r="BHZ29" s="2"/>
      <c r="BIA29" s="2"/>
      <c r="BIB29" s="2"/>
      <c r="BIC29" s="2"/>
      <c r="BID29" s="2"/>
      <c r="CFY29" s="2"/>
      <c r="CFZ29" s="2"/>
      <c r="CGA29" s="2"/>
      <c r="CGB29" s="2"/>
      <c r="CGC29" s="2"/>
      <c r="CGD29" s="2"/>
      <c r="CRA29" s="86"/>
      <c r="CRB29" s="86"/>
      <c r="CRC29" s="86"/>
      <c r="CRD29" s="86"/>
      <c r="CRE29" s="86"/>
      <c r="CRF29" s="86"/>
      <c r="DDI29" s="86"/>
      <c r="DDJ29" s="86"/>
      <c r="DDK29" s="86"/>
      <c r="DDL29" s="86"/>
      <c r="DDM29" s="86"/>
      <c r="DDN29" s="86"/>
      <c r="DPQ29" s="2"/>
      <c r="DPR29" s="2"/>
      <c r="DPS29" s="2"/>
      <c r="DPT29" s="2"/>
      <c r="DPU29" s="2"/>
      <c r="DPV29" s="2"/>
      <c r="DSQ29" s="2"/>
      <c r="DSR29" s="2"/>
      <c r="DSS29" s="86"/>
      <c r="DST29" s="86"/>
      <c r="DSU29" s="86"/>
      <c r="DSV29" s="86"/>
      <c r="DSW29" s="86"/>
      <c r="DSX29" s="86"/>
      <c r="ELM29" s="395"/>
      <c r="ETF29" s="86"/>
      <c r="ETG29" s="86"/>
      <c r="ETH29" s="86"/>
      <c r="ETI29" s="86"/>
      <c r="ETJ29" s="86"/>
      <c r="ETK29" s="86"/>
      <c r="EUL29" s="86"/>
      <c r="EUM29" s="86"/>
      <c r="EUN29" s="86"/>
      <c r="EUO29" s="86"/>
      <c r="EUP29" s="86"/>
      <c r="EUQ29" s="86"/>
      <c r="EUT29" s="86"/>
      <c r="EUU29" s="86"/>
      <c r="EUV29" s="86"/>
      <c r="EUW29" s="86"/>
      <c r="EUX29" s="86"/>
      <c r="EUY29" s="86"/>
      <c r="EYD29" s="86"/>
      <c r="EYE29" s="86"/>
      <c r="EYF29" s="86"/>
      <c r="EYG29" s="86"/>
      <c r="EYH29" s="86"/>
      <c r="EYI29" s="86"/>
    </row>
    <row r="30" spans="1:4105" s="10" customFormat="1" x14ac:dyDescent="0.2">
      <c r="E30" s="2"/>
      <c r="G30" s="2"/>
      <c r="H30" s="2"/>
      <c r="I30" s="448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AB30" s="11"/>
      <c r="AC30" s="659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58"/>
      <c r="CI30" s="58"/>
      <c r="CJ30" s="58"/>
      <c r="CK30" s="58"/>
      <c r="CL30" s="58"/>
      <c r="CM30" s="58"/>
      <c r="CN30" s="1"/>
      <c r="CO30" s="1"/>
      <c r="CP30" s="1"/>
      <c r="CQ30" s="1"/>
      <c r="CR30" s="1"/>
      <c r="CS30" s="1"/>
      <c r="HN30" s="86"/>
      <c r="HO30" s="86"/>
      <c r="HP30" s="86"/>
      <c r="HQ30" s="86"/>
      <c r="HR30" s="86"/>
      <c r="HS30" s="86"/>
      <c r="TV30" s="129"/>
      <c r="TW30" s="129"/>
      <c r="TX30" s="129"/>
      <c r="TY30" s="129"/>
      <c r="TZ30" s="129"/>
      <c r="UA30" s="129"/>
      <c r="UB30" s="129"/>
      <c r="UC30" s="129"/>
      <c r="WI30" s="2"/>
      <c r="WJ30" s="2"/>
      <c r="WK30" s="2"/>
      <c r="WL30" s="2"/>
      <c r="WM30" s="2"/>
      <c r="WN30" s="2"/>
      <c r="WO30" s="2"/>
      <c r="WP30" s="2"/>
      <c r="ZR30" s="2"/>
      <c r="ZS30" s="2"/>
      <c r="ZT30" s="2"/>
      <c r="ZU30" s="2"/>
      <c r="ZV30" s="2"/>
      <c r="ZW30" s="2"/>
      <c r="ZX30" s="2"/>
      <c r="ZY30" s="2"/>
      <c r="APU30" s="86"/>
      <c r="APV30" s="86"/>
      <c r="APW30" s="86"/>
      <c r="APX30" s="86"/>
      <c r="APY30" s="86"/>
      <c r="APZ30" s="86"/>
      <c r="ASW30" s="2"/>
      <c r="ASX30" s="2"/>
      <c r="ASY30" s="2"/>
      <c r="ASZ30" s="2"/>
      <c r="ATA30" s="2"/>
      <c r="ATB30" s="2"/>
      <c r="BAO30" s="86"/>
      <c r="BAP30" s="86"/>
      <c r="BAQ30" s="86"/>
      <c r="BAR30" s="86"/>
      <c r="BAS30" s="86"/>
      <c r="BAT30" s="86"/>
      <c r="BHA30" s="2"/>
      <c r="BHB30" s="2"/>
      <c r="BHC30" s="2"/>
      <c r="BHD30" s="2"/>
      <c r="BHE30" s="2"/>
      <c r="BHF30" s="2"/>
      <c r="BHQ30" s="2"/>
      <c r="BHR30" s="2"/>
      <c r="BHS30" s="2"/>
      <c r="BHT30" s="2"/>
      <c r="BHU30" s="2"/>
      <c r="BHV30" s="2"/>
      <c r="BHY30" s="2"/>
      <c r="BHZ30" s="2"/>
      <c r="BIA30" s="2"/>
      <c r="BIB30" s="2"/>
      <c r="BIC30" s="2"/>
      <c r="BID30" s="2"/>
      <c r="CFY30" s="2"/>
      <c r="CFZ30" s="2"/>
      <c r="CGA30" s="2"/>
      <c r="CGB30" s="2"/>
      <c r="CGC30" s="2"/>
      <c r="CGD30" s="2"/>
      <c r="CRA30" s="86"/>
      <c r="CRB30" s="86"/>
      <c r="CRC30" s="86"/>
      <c r="CRD30" s="86"/>
      <c r="CRE30" s="86"/>
      <c r="CRF30" s="86"/>
      <c r="DDI30" s="86"/>
      <c r="DDJ30" s="86"/>
      <c r="DDK30" s="86"/>
      <c r="DDL30" s="86"/>
      <c r="DDM30" s="86"/>
      <c r="DDN30" s="86"/>
      <c r="DPQ30" s="2"/>
      <c r="DPR30" s="2"/>
      <c r="DPS30" s="2"/>
      <c r="DPT30" s="2"/>
      <c r="DPU30" s="2"/>
      <c r="DPV30" s="2"/>
      <c r="DSQ30" s="2"/>
      <c r="DSR30" s="2"/>
      <c r="DSS30" s="86"/>
      <c r="DST30" s="86"/>
      <c r="DSU30" s="86"/>
      <c r="DSV30" s="86"/>
      <c r="DSW30" s="86"/>
      <c r="DSX30" s="86"/>
      <c r="ELM30" s="395"/>
      <c r="ETF30" s="86"/>
      <c r="ETG30" s="86"/>
      <c r="ETH30" s="86"/>
      <c r="ETI30" s="86"/>
      <c r="ETJ30" s="86"/>
      <c r="ETK30" s="86"/>
      <c r="EUL30" s="86"/>
      <c r="EUM30" s="86"/>
      <c r="EUN30" s="86"/>
      <c r="EUO30" s="86"/>
      <c r="EUP30" s="86"/>
      <c r="EUQ30" s="86"/>
      <c r="EUT30" s="86"/>
      <c r="EUU30" s="86"/>
      <c r="EUV30" s="86"/>
      <c r="EUW30" s="86"/>
      <c r="EUX30" s="86"/>
      <c r="EUY30" s="86"/>
      <c r="EYD30" s="86"/>
      <c r="EYE30" s="86"/>
      <c r="EYF30" s="86"/>
      <c r="EYG30" s="86"/>
      <c r="EYH30" s="86"/>
      <c r="EYI30" s="86"/>
    </row>
    <row r="31" spans="1:4105" s="10" customFormat="1" x14ac:dyDescent="0.2">
      <c r="E31" s="2"/>
      <c r="G31" s="448"/>
      <c r="H31" s="2"/>
      <c r="I31" s="448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AB31" s="11"/>
      <c r="AC31" s="659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58"/>
      <c r="CI31" s="58"/>
      <c r="CJ31" s="58"/>
      <c r="CK31" s="58"/>
      <c r="CL31" s="58"/>
      <c r="CM31" s="58"/>
      <c r="CN31" s="1"/>
      <c r="CO31" s="1"/>
      <c r="CP31" s="1"/>
      <c r="CQ31" s="1"/>
      <c r="CR31" s="1"/>
      <c r="CS31" s="1"/>
      <c r="HN31" s="86"/>
      <c r="HO31" s="86"/>
      <c r="HP31" s="86"/>
      <c r="HQ31" s="86"/>
      <c r="HR31" s="86"/>
      <c r="HS31" s="86"/>
      <c r="TV31" s="129"/>
      <c r="TW31" s="129"/>
      <c r="TX31" s="129"/>
      <c r="TY31" s="129"/>
      <c r="TZ31" s="129"/>
      <c r="UA31" s="129"/>
      <c r="UB31" s="129"/>
      <c r="UC31" s="129"/>
      <c r="WI31" s="2"/>
      <c r="WJ31" s="2"/>
      <c r="WK31" s="2"/>
      <c r="WL31" s="2"/>
      <c r="WM31" s="2"/>
      <c r="WN31" s="2"/>
      <c r="WO31" s="2"/>
      <c r="WP31" s="2"/>
      <c r="ZR31" s="2"/>
      <c r="ZS31" s="2"/>
      <c r="ZT31" s="2"/>
      <c r="ZU31" s="2"/>
      <c r="ZV31" s="2"/>
      <c r="ZW31" s="2"/>
      <c r="ZX31" s="2"/>
      <c r="ZY31" s="2"/>
      <c r="APU31" s="86"/>
      <c r="APV31" s="86"/>
      <c r="APW31" s="86"/>
      <c r="APX31" s="86"/>
      <c r="APY31" s="86"/>
      <c r="APZ31" s="86"/>
      <c r="ASW31" s="2"/>
      <c r="ASX31" s="2"/>
      <c r="ASY31" s="2"/>
      <c r="ASZ31" s="2"/>
      <c r="ATA31" s="2"/>
      <c r="ATB31" s="2"/>
      <c r="BAO31" s="86"/>
      <c r="BAP31" s="86"/>
      <c r="BAQ31" s="86"/>
      <c r="BAR31" s="86"/>
      <c r="BAS31" s="86"/>
      <c r="BAT31" s="86"/>
      <c r="BHA31" s="2"/>
      <c r="BHB31" s="2"/>
      <c r="BHC31" s="2"/>
      <c r="BHD31" s="2"/>
      <c r="BHE31" s="2"/>
      <c r="BHF31" s="2"/>
      <c r="BHQ31" s="2"/>
      <c r="BHR31" s="2"/>
      <c r="BHS31" s="2"/>
      <c r="BHT31" s="2"/>
      <c r="BHU31" s="2"/>
      <c r="BHV31" s="2"/>
      <c r="BHY31" s="2"/>
      <c r="BHZ31" s="2"/>
      <c r="BIA31" s="2"/>
      <c r="BIB31" s="2"/>
      <c r="BIC31" s="2"/>
      <c r="BID31" s="2"/>
      <c r="CFY31" s="2"/>
      <c r="CFZ31" s="2"/>
      <c r="CGA31" s="2"/>
      <c r="CGB31" s="2"/>
      <c r="CGC31" s="2"/>
      <c r="CGD31" s="2"/>
      <c r="CRA31" s="86"/>
      <c r="CRB31" s="86"/>
      <c r="CRC31" s="86"/>
      <c r="CRD31" s="86"/>
      <c r="CRE31" s="86"/>
      <c r="CRF31" s="86"/>
      <c r="DDI31" s="86"/>
      <c r="DDJ31" s="86"/>
      <c r="DDK31" s="86"/>
      <c r="DDL31" s="86"/>
      <c r="DDM31" s="86"/>
      <c r="DDN31" s="86"/>
      <c r="DPQ31" s="2"/>
      <c r="DPR31" s="2"/>
      <c r="DPS31" s="2"/>
      <c r="DPT31" s="2"/>
      <c r="DPU31" s="2"/>
      <c r="DPV31" s="2"/>
      <c r="DSQ31" s="2"/>
      <c r="DSR31" s="2"/>
      <c r="DSS31" s="86"/>
      <c r="DST31" s="86"/>
      <c r="DSU31" s="86"/>
      <c r="DSV31" s="86"/>
      <c r="DSW31" s="86"/>
      <c r="DSX31" s="86"/>
      <c r="ELM31" s="395"/>
      <c r="ETF31" s="86"/>
      <c r="ETG31" s="86"/>
      <c r="ETH31" s="86"/>
      <c r="ETI31" s="86"/>
      <c r="ETJ31" s="86"/>
      <c r="ETK31" s="86"/>
      <c r="EUL31" s="86"/>
      <c r="EUM31" s="86"/>
      <c r="EUN31" s="86"/>
      <c r="EUO31" s="86"/>
      <c r="EUP31" s="86"/>
      <c r="EUQ31" s="86"/>
      <c r="EUT31" s="86"/>
      <c r="EUU31" s="86"/>
      <c r="EUV31" s="86"/>
      <c r="EUW31" s="86"/>
      <c r="EUX31" s="86"/>
      <c r="EUY31" s="86"/>
      <c r="EYD31" s="86"/>
      <c r="EYE31" s="86"/>
      <c r="EYF31" s="86"/>
      <c r="EYG31" s="86"/>
      <c r="EYH31" s="86"/>
      <c r="EYI31" s="86"/>
    </row>
    <row r="32" spans="1:4105" s="10" customFormat="1" x14ac:dyDescent="0.2">
      <c r="E32" s="2"/>
      <c r="G32" s="448"/>
      <c r="H32" s="2"/>
      <c r="I32" s="448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AB32" s="11"/>
      <c r="AC32" s="659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58"/>
      <c r="CI32" s="58"/>
      <c r="CJ32" s="58"/>
      <c r="CK32" s="58"/>
      <c r="CL32" s="58"/>
      <c r="CM32" s="58"/>
      <c r="CN32" s="1"/>
      <c r="CO32" s="1"/>
      <c r="CP32" s="1"/>
      <c r="CQ32" s="1"/>
      <c r="CR32" s="1"/>
      <c r="CS32" s="1"/>
      <c r="HN32" s="86"/>
      <c r="HO32" s="86"/>
      <c r="HP32" s="86"/>
      <c r="HQ32" s="86"/>
      <c r="HR32" s="86"/>
      <c r="HS32" s="86"/>
      <c r="TV32" s="129"/>
      <c r="TW32" s="129"/>
      <c r="TX32" s="129"/>
      <c r="TY32" s="129"/>
      <c r="TZ32" s="129"/>
      <c r="UA32" s="129"/>
      <c r="UB32" s="129"/>
      <c r="UC32" s="129"/>
      <c r="WI32" s="2"/>
      <c r="WJ32" s="2"/>
      <c r="WK32" s="2"/>
      <c r="WL32" s="2"/>
      <c r="WM32" s="2"/>
      <c r="WN32" s="2"/>
      <c r="WO32" s="2"/>
      <c r="WP32" s="2"/>
      <c r="ZR32" s="2"/>
      <c r="ZS32" s="2"/>
      <c r="ZT32" s="2"/>
      <c r="ZU32" s="2"/>
      <c r="ZV32" s="2"/>
      <c r="ZW32" s="2"/>
      <c r="ZX32" s="2"/>
      <c r="ZY32" s="2"/>
      <c r="APU32" s="86"/>
      <c r="APV32" s="86"/>
      <c r="APW32" s="86"/>
      <c r="APX32" s="86"/>
      <c r="APY32" s="86"/>
      <c r="APZ32" s="86"/>
      <c r="ASW32" s="2"/>
      <c r="ASX32" s="2"/>
      <c r="ASY32" s="2"/>
      <c r="ASZ32" s="2"/>
      <c r="ATA32" s="2"/>
      <c r="ATB32" s="2"/>
      <c r="BAO32" s="86"/>
      <c r="BAP32" s="86"/>
      <c r="BAQ32" s="86"/>
      <c r="BAR32" s="86"/>
      <c r="BAS32" s="86"/>
      <c r="BAT32" s="86"/>
      <c r="BHA32" s="2"/>
      <c r="BHB32" s="2"/>
      <c r="BHC32" s="2"/>
      <c r="BHD32" s="2"/>
      <c r="BHE32" s="2"/>
      <c r="BHF32" s="2"/>
      <c r="BHQ32" s="2"/>
      <c r="BHR32" s="2"/>
      <c r="BHS32" s="2"/>
      <c r="BHT32" s="2"/>
      <c r="BHU32" s="2"/>
      <c r="BHV32" s="2"/>
      <c r="BHY32" s="2"/>
      <c r="BHZ32" s="2"/>
      <c r="BIA32" s="2"/>
      <c r="BIB32" s="2"/>
      <c r="BIC32" s="2"/>
      <c r="BID32" s="2"/>
      <c r="CFY32" s="2"/>
      <c r="CFZ32" s="2"/>
      <c r="CGA32" s="2"/>
      <c r="CGB32" s="2"/>
      <c r="CGC32" s="2"/>
      <c r="CGD32" s="2"/>
      <c r="CRA32" s="86"/>
      <c r="CRB32" s="86"/>
      <c r="CRC32" s="86"/>
      <c r="CRD32" s="86"/>
      <c r="CRE32" s="86"/>
      <c r="CRF32" s="86"/>
      <c r="DDI32" s="86"/>
      <c r="DDJ32" s="86"/>
      <c r="DDK32" s="86"/>
      <c r="DDL32" s="86"/>
      <c r="DDM32" s="86"/>
      <c r="DDN32" s="86"/>
      <c r="DPQ32" s="2"/>
      <c r="DPR32" s="2"/>
      <c r="DPS32" s="2"/>
      <c r="DPT32" s="2"/>
      <c r="DPU32" s="2"/>
      <c r="DPV32" s="2"/>
      <c r="DSQ32" s="2"/>
      <c r="DSR32" s="2"/>
      <c r="DSS32" s="86"/>
      <c r="DST32" s="86"/>
      <c r="DSU32" s="86"/>
      <c r="DSV32" s="86"/>
      <c r="DSW32" s="86"/>
      <c r="DSX32" s="86"/>
      <c r="ELM32" s="395"/>
      <c r="ETF32" s="86"/>
      <c r="ETG32" s="86"/>
      <c r="ETH32" s="86"/>
      <c r="ETI32" s="86"/>
      <c r="ETJ32" s="86"/>
      <c r="ETK32" s="86"/>
      <c r="EUL32" s="86"/>
      <c r="EUM32" s="86"/>
      <c r="EUN32" s="86"/>
      <c r="EUO32" s="86"/>
      <c r="EUP32" s="86"/>
      <c r="EUQ32" s="86"/>
      <c r="EUT32" s="86"/>
      <c r="EUU32" s="86"/>
      <c r="EUV32" s="86"/>
      <c r="EUW32" s="86"/>
      <c r="EUX32" s="86"/>
      <c r="EUY32" s="86"/>
      <c r="EYD32" s="86"/>
      <c r="EYE32" s="86"/>
      <c r="EYF32" s="86"/>
      <c r="EYG32" s="86"/>
      <c r="EYH32" s="86"/>
      <c r="EYI32" s="86"/>
    </row>
    <row r="33" spans="1:701 1113:1590 2209:2822 3137:4039" s="10" customFormat="1" x14ac:dyDescent="0.2">
      <c r="E33" s="2"/>
      <c r="G33" s="448"/>
      <c r="H33" s="2"/>
      <c r="I33" s="448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AB33" s="11"/>
      <c r="AC33" s="659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58"/>
      <c r="CI33" s="58"/>
      <c r="CJ33" s="58"/>
      <c r="CK33" s="58"/>
      <c r="CL33" s="58"/>
      <c r="CM33" s="58"/>
      <c r="CN33" s="1"/>
      <c r="CO33" s="1"/>
      <c r="CP33" s="1"/>
      <c r="CQ33" s="1"/>
      <c r="CR33" s="1"/>
      <c r="CS33" s="1"/>
      <c r="HN33" s="86"/>
      <c r="HO33" s="86"/>
      <c r="HP33" s="86"/>
      <c r="HQ33" s="86"/>
      <c r="HR33" s="86"/>
      <c r="HS33" s="86"/>
      <c r="TV33" s="129"/>
      <c r="TW33" s="129"/>
      <c r="TX33" s="129"/>
      <c r="TY33" s="129"/>
      <c r="TZ33" s="129"/>
      <c r="UA33" s="129"/>
      <c r="UB33" s="129"/>
      <c r="UC33" s="129"/>
      <c r="WI33" s="2"/>
      <c r="WJ33" s="2"/>
      <c r="WK33" s="2"/>
      <c r="WL33" s="2"/>
      <c r="WM33" s="2"/>
      <c r="WN33" s="2"/>
      <c r="WO33" s="2"/>
      <c r="WP33" s="2"/>
      <c r="ZR33" s="2"/>
      <c r="ZS33" s="2"/>
      <c r="ZT33" s="2"/>
      <c r="ZU33" s="2"/>
      <c r="ZV33" s="2"/>
      <c r="ZW33" s="2"/>
      <c r="ZX33" s="2"/>
      <c r="ZY33" s="2"/>
      <c r="APU33" s="86"/>
      <c r="APV33" s="86"/>
      <c r="APW33" s="86"/>
      <c r="APX33" s="86"/>
      <c r="APY33" s="86"/>
      <c r="APZ33" s="86"/>
      <c r="ASW33" s="2"/>
      <c r="ASX33" s="2"/>
      <c r="ASY33" s="2"/>
      <c r="ASZ33" s="2"/>
      <c r="ATA33" s="2"/>
      <c r="ATB33" s="2"/>
      <c r="BAO33" s="86"/>
      <c r="BAP33" s="86"/>
      <c r="BAQ33" s="86"/>
      <c r="BAR33" s="86"/>
      <c r="BAS33" s="86"/>
      <c r="BAT33" s="86"/>
      <c r="BHA33" s="2"/>
      <c r="BHB33" s="2"/>
      <c r="BHC33" s="2"/>
      <c r="BHD33" s="2"/>
      <c r="BHE33" s="2"/>
      <c r="BHF33" s="2"/>
      <c r="BHQ33" s="2"/>
      <c r="BHR33" s="2"/>
      <c r="BHS33" s="2"/>
      <c r="BHT33" s="2"/>
      <c r="BHU33" s="2"/>
      <c r="BHV33" s="2"/>
      <c r="BHY33" s="2"/>
      <c r="BHZ33" s="2"/>
      <c r="BIA33" s="2"/>
      <c r="BIB33" s="2"/>
      <c r="BIC33" s="2"/>
      <c r="BID33" s="2"/>
      <c r="CFY33" s="2"/>
      <c r="CFZ33" s="2"/>
      <c r="CGA33" s="2"/>
      <c r="CGB33" s="2"/>
      <c r="CGC33" s="2"/>
      <c r="CGD33" s="2"/>
      <c r="CRA33" s="86"/>
      <c r="CRB33" s="86"/>
      <c r="CRC33" s="86"/>
      <c r="CRD33" s="86"/>
      <c r="CRE33" s="86"/>
      <c r="CRF33" s="86"/>
      <c r="DDI33" s="86"/>
      <c r="DDJ33" s="86"/>
      <c r="DDK33" s="86"/>
      <c r="DDL33" s="86"/>
      <c r="DDM33" s="86"/>
      <c r="DDN33" s="86"/>
      <c r="DPQ33" s="2"/>
      <c r="DPR33" s="2"/>
      <c r="DPS33" s="2"/>
      <c r="DPT33" s="2"/>
      <c r="DPU33" s="2"/>
      <c r="DPV33" s="2"/>
      <c r="DSQ33" s="2"/>
      <c r="DSR33" s="2"/>
      <c r="DSS33" s="86"/>
      <c r="DST33" s="86"/>
      <c r="DSU33" s="86"/>
      <c r="DSV33" s="86"/>
      <c r="DSW33" s="86"/>
      <c r="DSX33" s="86"/>
      <c r="ELM33" s="395"/>
      <c r="ETF33" s="86"/>
      <c r="ETG33" s="86"/>
      <c r="ETH33" s="86"/>
      <c r="ETI33" s="86"/>
      <c r="ETJ33" s="86"/>
      <c r="ETK33" s="86"/>
      <c r="EUL33" s="86"/>
      <c r="EUM33" s="86"/>
      <c r="EUN33" s="86"/>
      <c r="EUO33" s="86"/>
      <c r="EUP33" s="86"/>
      <c r="EUQ33" s="86"/>
      <c r="EUT33" s="86"/>
      <c r="EUU33" s="86"/>
      <c r="EUV33" s="86"/>
      <c r="EUW33" s="86"/>
      <c r="EUX33" s="86"/>
      <c r="EUY33" s="86"/>
      <c r="EYD33" s="86"/>
      <c r="EYE33" s="86"/>
      <c r="EYF33" s="86"/>
      <c r="EYG33" s="86"/>
      <c r="EYH33" s="86"/>
      <c r="EYI33" s="86"/>
    </row>
    <row r="34" spans="1:701 1113:1590 2209:2822 3137:4039" s="10" customFormat="1" x14ac:dyDescent="0.2">
      <c r="E34" s="2"/>
      <c r="G34" s="448"/>
      <c r="H34" s="2"/>
      <c r="I34" s="693"/>
      <c r="J34" s="208"/>
      <c r="K34" s="208" t="s">
        <v>28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AB34" s="11"/>
      <c r="AC34" s="659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58"/>
      <c r="CI34" s="58"/>
      <c r="CJ34" s="58"/>
      <c r="CK34" s="58"/>
      <c r="CL34" s="58"/>
      <c r="CM34" s="58"/>
      <c r="CN34" s="1"/>
      <c r="CO34" s="1"/>
      <c r="CP34" s="1"/>
      <c r="CQ34" s="1"/>
      <c r="CR34" s="1"/>
      <c r="CS34" s="1"/>
      <c r="HN34" s="86"/>
      <c r="HO34" s="86"/>
      <c r="HP34" s="86"/>
      <c r="HQ34" s="86"/>
      <c r="HR34" s="86"/>
      <c r="HS34" s="86"/>
      <c r="TV34" s="129"/>
      <c r="TW34" s="129"/>
      <c r="TX34" s="129"/>
      <c r="TY34" s="129"/>
      <c r="TZ34" s="129"/>
      <c r="UA34" s="129"/>
      <c r="UB34" s="129"/>
      <c r="UC34" s="129"/>
      <c r="WI34" s="2"/>
      <c r="WJ34" s="2"/>
      <c r="WK34" s="2"/>
      <c r="WL34" s="2"/>
      <c r="WM34" s="2"/>
      <c r="WN34" s="2"/>
      <c r="WO34" s="2"/>
      <c r="WP34" s="2"/>
      <c r="ZR34" s="2"/>
      <c r="ZS34" s="2"/>
      <c r="ZT34" s="2"/>
      <c r="ZU34" s="2"/>
      <c r="ZV34" s="2"/>
      <c r="ZW34" s="2"/>
      <c r="ZX34" s="2"/>
      <c r="ZY34" s="2"/>
      <c r="APU34" s="86"/>
      <c r="APV34" s="86"/>
      <c r="APW34" s="86"/>
      <c r="APX34" s="86"/>
      <c r="APY34" s="86"/>
      <c r="APZ34" s="86"/>
      <c r="ASW34" s="2"/>
      <c r="ASX34" s="2"/>
      <c r="ASY34" s="2"/>
      <c r="ASZ34" s="2"/>
      <c r="ATA34" s="2"/>
      <c r="ATB34" s="2"/>
      <c r="BAO34" s="86"/>
      <c r="BAP34" s="86"/>
      <c r="BAQ34" s="86"/>
      <c r="BAR34" s="86"/>
      <c r="BAS34" s="86"/>
      <c r="BAT34" s="86"/>
      <c r="BHA34" s="2"/>
      <c r="BHB34" s="2"/>
      <c r="BHC34" s="2"/>
      <c r="BHD34" s="2"/>
      <c r="BHE34" s="2"/>
      <c r="BHF34" s="2"/>
      <c r="BHQ34" s="2"/>
      <c r="BHR34" s="2"/>
      <c r="BHS34" s="2"/>
      <c r="BHT34" s="2"/>
      <c r="BHU34" s="2"/>
      <c r="BHV34" s="2"/>
      <c r="BHY34" s="2"/>
      <c r="BHZ34" s="2"/>
      <c r="BIA34" s="2"/>
      <c r="BIB34" s="2"/>
      <c r="BIC34" s="2"/>
      <c r="BID34" s="2"/>
      <c r="CFY34" s="2"/>
      <c r="CFZ34" s="2"/>
      <c r="CGA34" s="2"/>
      <c r="CGB34" s="2"/>
      <c r="CGC34" s="2"/>
      <c r="CGD34" s="2"/>
      <c r="CRA34" s="86"/>
      <c r="CRB34" s="86"/>
      <c r="CRC34" s="86"/>
      <c r="CRD34" s="86"/>
      <c r="CRE34" s="86"/>
      <c r="CRF34" s="86"/>
      <c r="DDI34" s="86"/>
      <c r="DDJ34" s="86"/>
      <c r="DDK34" s="86"/>
      <c r="DDL34" s="86"/>
      <c r="DDM34" s="86"/>
      <c r="DDN34" s="86"/>
      <c r="DPQ34" s="2"/>
      <c r="DPR34" s="2"/>
      <c r="DPS34" s="2"/>
      <c r="DPT34" s="2"/>
      <c r="DPU34" s="2"/>
      <c r="DPV34" s="2"/>
      <c r="DSQ34" s="2"/>
      <c r="DSR34" s="2"/>
      <c r="DSS34" s="86"/>
      <c r="DST34" s="86"/>
      <c r="DSU34" s="86"/>
      <c r="DSV34" s="86"/>
      <c r="DSW34" s="86"/>
      <c r="DSX34" s="86"/>
      <c r="ELM34" s="395"/>
      <c r="ETF34" s="86"/>
      <c r="ETG34" s="86"/>
      <c r="ETH34" s="86"/>
      <c r="ETI34" s="86"/>
      <c r="ETJ34" s="86"/>
      <c r="ETK34" s="86"/>
      <c r="EUL34" s="86"/>
      <c r="EUM34" s="86"/>
      <c r="EUN34" s="86"/>
      <c r="EUO34" s="86"/>
      <c r="EUP34" s="86"/>
      <c r="EUQ34" s="86"/>
      <c r="EUT34" s="86"/>
      <c r="EUU34" s="86"/>
      <c r="EUV34" s="86"/>
      <c r="EUW34" s="86"/>
      <c r="EUX34" s="86"/>
      <c r="EUY34" s="86"/>
      <c r="EYD34" s="86"/>
      <c r="EYE34" s="86"/>
      <c r="EYF34" s="86"/>
      <c r="EYG34" s="86"/>
      <c r="EYH34" s="86"/>
      <c r="EYI34" s="86"/>
    </row>
    <row r="35" spans="1:701 1113:1590 2209:2822 3137:4039" s="10" customFormat="1" x14ac:dyDescent="0.2">
      <c r="E35" s="2"/>
      <c r="G35" s="448"/>
      <c r="H35" s="2"/>
      <c r="I35" s="448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AB35" s="11"/>
      <c r="AC35" s="659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58"/>
      <c r="CI35" s="58"/>
      <c r="CJ35" s="58"/>
      <c r="CK35" s="58"/>
      <c r="CL35" s="58"/>
      <c r="CM35" s="58"/>
      <c r="CN35" s="1"/>
      <c r="CO35" s="1"/>
      <c r="CP35" s="1"/>
      <c r="CQ35" s="1"/>
      <c r="CR35" s="1"/>
      <c r="CS35" s="1"/>
      <c r="HN35" s="86"/>
      <c r="HO35" s="86"/>
      <c r="HP35" s="86"/>
      <c r="HQ35" s="86"/>
      <c r="HR35" s="86"/>
      <c r="HS35" s="86"/>
      <c r="TV35" s="129"/>
      <c r="TW35" s="129"/>
      <c r="TX35" s="129"/>
      <c r="TY35" s="129"/>
      <c r="TZ35" s="129"/>
      <c r="UA35" s="129"/>
      <c r="UB35" s="129"/>
      <c r="UC35" s="129"/>
      <c r="WI35" s="2"/>
      <c r="WJ35" s="2"/>
      <c r="WK35" s="2"/>
      <c r="WL35" s="2"/>
      <c r="WM35" s="2"/>
      <c r="WN35" s="2"/>
      <c r="WO35" s="2"/>
      <c r="WP35" s="2"/>
      <c r="ZR35" s="2"/>
      <c r="ZS35" s="2"/>
      <c r="ZT35" s="2"/>
      <c r="ZU35" s="2"/>
      <c r="ZV35" s="2"/>
      <c r="ZW35" s="2"/>
      <c r="ZX35" s="2"/>
      <c r="ZY35" s="2"/>
      <c r="APU35" s="86"/>
      <c r="APV35" s="86"/>
      <c r="APW35" s="86"/>
      <c r="APX35" s="86"/>
      <c r="APY35" s="86"/>
      <c r="APZ35" s="86"/>
      <c r="ASW35" s="2"/>
      <c r="ASX35" s="2"/>
      <c r="ASY35" s="2"/>
      <c r="ASZ35" s="2"/>
      <c r="ATA35" s="2"/>
      <c r="ATB35" s="2"/>
      <c r="BAO35" s="86"/>
      <c r="BAP35" s="86"/>
      <c r="BAQ35" s="86"/>
      <c r="BAR35" s="86"/>
      <c r="BAS35" s="86"/>
      <c r="BAT35" s="86"/>
      <c r="BHA35" s="2"/>
      <c r="BHB35" s="2"/>
      <c r="BHC35" s="2"/>
      <c r="BHD35" s="2"/>
      <c r="BHE35" s="2"/>
      <c r="BHF35" s="2"/>
      <c r="BHQ35" s="2"/>
      <c r="BHR35" s="2"/>
      <c r="BHS35" s="2"/>
      <c r="BHT35" s="2"/>
      <c r="BHU35" s="2"/>
      <c r="BHV35" s="2"/>
      <c r="BHY35" s="2"/>
      <c r="BHZ35" s="2"/>
      <c r="BIA35" s="2"/>
      <c r="BIB35" s="2"/>
      <c r="BIC35" s="2"/>
      <c r="BID35" s="2"/>
      <c r="CFY35" s="2"/>
      <c r="CFZ35" s="2"/>
      <c r="CGA35" s="2"/>
      <c r="CGB35" s="2"/>
      <c r="CGC35" s="2"/>
      <c r="CGD35" s="2"/>
      <c r="CRA35" s="86"/>
      <c r="CRB35" s="86"/>
      <c r="CRC35" s="86"/>
      <c r="CRD35" s="86"/>
      <c r="CRE35" s="86"/>
      <c r="CRF35" s="86"/>
      <c r="DDI35" s="86"/>
      <c r="DDJ35" s="86"/>
      <c r="DDK35" s="86"/>
      <c r="DDL35" s="86"/>
      <c r="DDM35" s="86"/>
      <c r="DDN35" s="86"/>
      <c r="DPQ35" s="2"/>
      <c r="DPR35" s="2"/>
      <c r="DPS35" s="2"/>
      <c r="DPT35" s="2"/>
      <c r="DPU35" s="2"/>
      <c r="DPV35" s="2"/>
      <c r="DSQ35" s="2"/>
      <c r="DSR35" s="2"/>
      <c r="DSS35" s="86"/>
      <c r="DST35" s="86"/>
      <c r="DSU35" s="86"/>
      <c r="DSV35" s="86"/>
      <c r="DSW35" s="86"/>
      <c r="DSX35" s="86"/>
      <c r="ELM35" s="395"/>
      <c r="ETF35" s="86"/>
      <c r="ETG35" s="86"/>
      <c r="ETH35" s="86"/>
      <c r="ETI35" s="86"/>
      <c r="ETJ35" s="86"/>
      <c r="ETK35" s="86"/>
      <c r="EUL35" s="86"/>
      <c r="EUM35" s="86"/>
      <c r="EUN35" s="86"/>
      <c r="EUO35" s="86"/>
      <c r="EUP35" s="86"/>
      <c r="EUQ35" s="86"/>
      <c r="EUT35" s="86"/>
      <c r="EUU35" s="86"/>
      <c r="EUV35" s="86"/>
      <c r="EUW35" s="86"/>
      <c r="EUX35" s="86"/>
      <c r="EUY35" s="86"/>
      <c r="EYD35" s="86"/>
      <c r="EYE35" s="86"/>
      <c r="EYF35" s="86"/>
      <c r="EYG35" s="86"/>
      <c r="EYH35" s="86"/>
      <c r="EYI35" s="86"/>
    </row>
    <row r="36" spans="1:701 1113:1590 2209:2822 3137:4039" s="10" customFormat="1" x14ac:dyDescent="0.2">
      <c r="E36" s="2"/>
      <c r="G36" s="448"/>
      <c r="H36" s="448"/>
      <c r="I36" s="448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AB36" s="11"/>
      <c r="AC36" s="659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58"/>
      <c r="CI36" s="58"/>
      <c r="CJ36" s="58"/>
      <c r="CK36" s="58"/>
      <c r="CL36" s="58"/>
      <c r="CM36" s="58"/>
      <c r="CN36" s="1"/>
      <c r="CO36" s="1"/>
      <c r="CP36" s="1"/>
      <c r="CQ36" s="1"/>
      <c r="CR36" s="1"/>
      <c r="CS36" s="1"/>
      <c r="HN36" s="86"/>
      <c r="HO36" s="86"/>
      <c r="HP36" s="86"/>
      <c r="HQ36" s="86"/>
      <c r="HR36" s="86"/>
      <c r="HS36" s="86"/>
      <c r="TV36" s="129"/>
      <c r="TW36" s="129"/>
      <c r="TX36" s="129"/>
      <c r="TY36" s="129"/>
      <c r="TZ36" s="129"/>
      <c r="UA36" s="129"/>
      <c r="UB36" s="129"/>
      <c r="UC36" s="129"/>
      <c r="WI36" s="2"/>
      <c r="WJ36" s="2"/>
      <c r="WK36" s="2"/>
      <c r="WL36" s="2"/>
      <c r="WM36" s="2"/>
      <c r="WN36" s="2"/>
      <c r="WO36" s="2"/>
      <c r="WP36" s="2"/>
      <c r="ZR36" s="2"/>
      <c r="ZS36" s="2"/>
      <c r="ZT36" s="2"/>
      <c r="ZU36" s="2"/>
      <c r="ZV36" s="2"/>
      <c r="ZW36" s="2"/>
      <c r="ZX36" s="2"/>
      <c r="ZY36" s="2"/>
      <c r="APU36" s="86"/>
      <c r="APV36" s="86"/>
      <c r="APW36" s="86"/>
      <c r="APX36" s="86"/>
      <c r="APY36" s="86"/>
      <c r="APZ36" s="86"/>
      <c r="ASW36" s="2"/>
      <c r="ASX36" s="2"/>
      <c r="ASY36" s="2"/>
      <c r="ASZ36" s="2"/>
      <c r="ATA36" s="2"/>
      <c r="ATB36" s="2"/>
      <c r="BAO36" s="86"/>
      <c r="BAP36" s="86"/>
      <c r="BAQ36" s="86"/>
      <c r="BAR36" s="86"/>
      <c r="BAS36" s="86"/>
      <c r="BAT36" s="86"/>
      <c r="BHA36" s="2"/>
      <c r="BHB36" s="2"/>
      <c r="BHC36" s="2"/>
      <c r="BHD36" s="2"/>
      <c r="BHE36" s="2"/>
      <c r="BHF36" s="2"/>
      <c r="BHQ36" s="2"/>
      <c r="BHR36" s="2"/>
      <c r="BHS36" s="2"/>
      <c r="BHT36" s="2"/>
      <c r="BHU36" s="2"/>
      <c r="BHV36" s="2"/>
      <c r="BHY36" s="2"/>
      <c r="BHZ36" s="2"/>
      <c r="BIA36" s="2"/>
      <c r="BIB36" s="2"/>
      <c r="BIC36" s="2"/>
      <c r="BID36" s="2"/>
      <c r="CFY36" s="2"/>
      <c r="CFZ36" s="2"/>
      <c r="CGA36" s="2"/>
      <c r="CGB36" s="2"/>
      <c r="CGC36" s="2"/>
      <c r="CGD36" s="2"/>
      <c r="CRA36" s="86"/>
      <c r="CRB36" s="86"/>
      <c r="CRC36" s="86"/>
      <c r="CRD36" s="86"/>
      <c r="CRE36" s="86"/>
      <c r="CRF36" s="86"/>
      <c r="DDI36" s="86"/>
      <c r="DDJ36" s="86"/>
      <c r="DDK36" s="86"/>
      <c r="DDL36" s="86"/>
      <c r="DDM36" s="86"/>
      <c r="DDN36" s="86"/>
      <c r="DPQ36" s="2"/>
      <c r="DPR36" s="2"/>
      <c r="DPS36" s="2"/>
      <c r="DPT36" s="2"/>
      <c r="DPU36" s="2"/>
      <c r="DPV36" s="2"/>
      <c r="DSQ36" s="2"/>
      <c r="DSR36" s="2"/>
      <c r="DSS36" s="86"/>
      <c r="DST36" s="86"/>
      <c r="DSU36" s="86"/>
      <c r="DSV36" s="86"/>
      <c r="DSW36" s="86"/>
      <c r="DSX36" s="86"/>
      <c r="ELM36" s="395"/>
      <c r="ETF36" s="86"/>
      <c r="ETG36" s="86"/>
      <c r="ETH36" s="86"/>
      <c r="ETI36" s="86"/>
      <c r="ETJ36" s="86"/>
      <c r="ETK36" s="86"/>
      <c r="EUL36" s="86"/>
      <c r="EUM36" s="86"/>
      <c r="EUN36" s="86"/>
      <c r="EUO36" s="86"/>
      <c r="EUP36" s="86"/>
      <c r="EUQ36" s="86"/>
      <c r="EUT36" s="86"/>
      <c r="EUU36" s="86"/>
      <c r="EUV36" s="86"/>
      <c r="EUW36" s="86"/>
      <c r="EUX36" s="86"/>
      <c r="EUY36" s="86"/>
      <c r="EYD36" s="86"/>
      <c r="EYE36" s="86"/>
      <c r="EYF36" s="86"/>
      <c r="EYG36" s="86"/>
      <c r="EYH36" s="86"/>
      <c r="EYI36" s="86"/>
    </row>
    <row r="37" spans="1:701 1113:1590 2209:2822 3137:4039" s="10" customFormat="1" x14ac:dyDescent="0.2">
      <c r="E37" s="2"/>
      <c r="F37" s="448"/>
      <c r="G37" s="2"/>
      <c r="H37" s="44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AB37" s="11"/>
      <c r="AC37" s="659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58"/>
      <c r="CI37" s="58"/>
      <c r="CJ37" s="58"/>
      <c r="CK37" s="58"/>
      <c r="CL37" s="58"/>
      <c r="CM37" s="58"/>
      <c r="CN37" s="1"/>
      <c r="CO37" s="1"/>
      <c r="CP37" s="1"/>
      <c r="CQ37" s="1"/>
      <c r="CR37" s="1"/>
      <c r="CS37" s="1"/>
      <c r="HN37" s="86"/>
      <c r="HO37" s="86"/>
      <c r="HP37" s="86"/>
      <c r="HQ37" s="86"/>
      <c r="HR37" s="86"/>
      <c r="HS37" s="86"/>
      <c r="TV37" s="129"/>
      <c r="TW37" s="129"/>
      <c r="TX37" s="129"/>
      <c r="TY37" s="129"/>
      <c r="TZ37" s="129"/>
      <c r="UA37" s="129"/>
      <c r="UB37" s="129"/>
      <c r="UC37" s="129"/>
      <c r="WI37" s="2"/>
      <c r="WJ37" s="2"/>
      <c r="WK37" s="2"/>
      <c r="WL37" s="2"/>
      <c r="WM37" s="2"/>
      <c r="WN37" s="2"/>
      <c r="WO37" s="2"/>
      <c r="WP37" s="2"/>
      <c r="ZR37" s="2"/>
      <c r="ZS37" s="2"/>
      <c r="ZT37" s="2"/>
      <c r="ZU37" s="2"/>
      <c r="ZV37" s="2"/>
      <c r="ZW37" s="2"/>
      <c r="ZX37" s="2"/>
      <c r="ZY37" s="2"/>
      <c r="APU37" s="86"/>
      <c r="APV37" s="86"/>
      <c r="APW37" s="86"/>
      <c r="APX37" s="86"/>
      <c r="APY37" s="86"/>
      <c r="APZ37" s="86"/>
      <c r="ASW37" s="2"/>
      <c r="ASX37" s="2"/>
      <c r="ASY37" s="2"/>
      <c r="ASZ37" s="2"/>
      <c r="ATA37" s="2"/>
      <c r="ATB37" s="2"/>
      <c r="BAO37" s="86"/>
      <c r="BAP37" s="86"/>
      <c r="BAQ37" s="86"/>
      <c r="BAR37" s="86"/>
      <c r="BAS37" s="86"/>
      <c r="BAT37" s="86"/>
      <c r="BHA37" s="2"/>
      <c r="BHB37" s="2"/>
      <c r="BHC37" s="2"/>
      <c r="BHD37" s="2"/>
      <c r="BHE37" s="2"/>
      <c r="BHF37" s="2"/>
      <c r="BHQ37" s="2"/>
      <c r="BHR37" s="2"/>
      <c r="BHS37" s="2"/>
      <c r="BHT37" s="2"/>
      <c r="BHU37" s="2"/>
      <c r="BHV37" s="2"/>
      <c r="BHY37" s="2"/>
      <c r="BHZ37" s="2"/>
      <c r="BIA37" s="2"/>
      <c r="BIB37" s="2"/>
      <c r="BIC37" s="2"/>
      <c r="BID37" s="2"/>
      <c r="CFY37" s="2"/>
      <c r="CFZ37" s="2"/>
      <c r="CGA37" s="2"/>
      <c r="CGB37" s="2"/>
      <c r="CGC37" s="2"/>
      <c r="CGD37" s="2"/>
      <c r="CRA37" s="86"/>
      <c r="CRB37" s="86"/>
      <c r="CRC37" s="86"/>
      <c r="CRD37" s="86"/>
      <c r="CRE37" s="86"/>
      <c r="CRF37" s="86"/>
      <c r="DDI37" s="86"/>
      <c r="DDJ37" s="86"/>
      <c r="DDK37" s="86"/>
      <c r="DDL37" s="86"/>
      <c r="DDM37" s="86"/>
      <c r="DDN37" s="86"/>
      <c r="DPQ37" s="2"/>
      <c r="DPR37" s="2"/>
      <c r="DPS37" s="2"/>
      <c r="DPT37" s="2"/>
      <c r="DPU37" s="2"/>
      <c r="DPV37" s="2"/>
      <c r="DSQ37" s="2"/>
      <c r="DSR37" s="2"/>
      <c r="DSS37" s="86"/>
      <c r="DST37" s="86"/>
      <c r="DSU37" s="86"/>
      <c r="DSV37" s="86"/>
      <c r="DSW37" s="86"/>
      <c r="DSX37" s="86"/>
      <c r="ELM37" s="395"/>
      <c r="ETF37" s="86"/>
      <c r="ETG37" s="86"/>
      <c r="ETH37" s="86"/>
      <c r="ETI37" s="86"/>
      <c r="ETJ37" s="86"/>
      <c r="ETK37" s="86"/>
      <c r="EUL37" s="86"/>
      <c r="EUM37" s="86"/>
      <c r="EUN37" s="86"/>
      <c r="EUO37" s="86"/>
      <c r="EUP37" s="86"/>
      <c r="EUQ37" s="86"/>
      <c r="EUT37" s="86"/>
      <c r="EUU37" s="86"/>
      <c r="EUV37" s="86"/>
      <c r="EUW37" s="86"/>
      <c r="EUX37" s="86"/>
      <c r="EUY37" s="86"/>
      <c r="EYD37" s="86"/>
      <c r="EYE37" s="86"/>
      <c r="EYF37" s="86"/>
      <c r="EYG37" s="86"/>
      <c r="EYH37" s="86"/>
      <c r="EYI37" s="86"/>
    </row>
    <row r="38" spans="1:701 1113:1590 2209:2822 3137:4039" s="10" customFormat="1" x14ac:dyDescent="0.2">
      <c r="E38" s="2"/>
      <c r="F38" s="448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AB38" s="11"/>
      <c r="AC38" s="659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58"/>
      <c r="CI38" s="58"/>
      <c r="CJ38" s="58"/>
      <c r="CK38" s="58"/>
      <c r="CL38" s="58"/>
      <c r="CM38" s="58"/>
      <c r="CN38" s="1"/>
      <c r="CO38" s="1"/>
      <c r="CP38" s="1"/>
      <c r="CQ38" s="1"/>
      <c r="CR38" s="1"/>
      <c r="CS38" s="1"/>
      <c r="HN38" s="86"/>
      <c r="HO38" s="86"/>
      <c r="HP38" s="86"/>
      <c r="HQ38" s="86"/>
      <c r="HR38" s="86"/>
      <c r="HS38" s="86"/>
      <c r="TV38" s="129"/>
      <c r="TW38" s="129"/>
      <c r="TX38" s="129"/>
      <c r="TY38" s="129"/>
      <c r="TZ38" s="129"/>
      <c r="UA38" s="129"/>
      <c r="UB38" s="129"/>
      <c r="UC38" s="129"/>
      <c r="WI38" s="2"/>
      <c r="WJ38" s="2"/>
      <c r="WK38" s="2"/>
      <c r="WL38" s="2"/>
      <c r="WM38" s="2"/>
      <c r="WN38" s="2"/>
      <c r="WO38" s="2"/>
      <c r="WP38" s="2"/>
      <c r="ZR38" s="2"/>
      <c r="ZS38" s="2"/>
      <c r="ZT38" s="2"/>
      <c r="ZU38" s="2"/>
      <c r="ZV38" s="2"/>
      <c r="ZW38" s="2"/>
      <c r="ZX38" s="2"/>
      <c r="ZY38" s="2"/>
      <c r="APU38" s="86"/>
      <c r="APV38" s="86"/>
      <c r="APW38" s="86"/>
      <c r="APX38" s="86"/>
      <c r="APY38" s="86"/>
      <c r="APZ38" s="86"/>
      <c r="ASW38" s="2"/>
      <c r="ASX38" s="2"/>
      <c r="ASY38" s="2"/>
      <c r="ASZ38" s="2"/>
      <c r="ATA38" s="2"/>
      <c r="ATB38" s="2"/>
      <c r="BAO38" s="86"/>
      <c r="BAP38" s="86"/>
      <c r="BAQ38" s="86"/>
      <c r="BAR38" s="86"/>
      <c r="BAS38" s="86"/>
      <c r="BAT38" s="86"/>
      <c r="BHA38" s="2"/>
      <c r="BHB38" s="2"/>
      <c r="BHC38" s="2"/>
      <c r="BHD38" s="2"/>
      <c r="BHE38" s="2"/>
      <c r="BHF38" s="2"/>
      <c r="BHQ38" s="2"/>
      <c r="BHR38" s="2"/>
      <c r="BHS38" s="2"/>
      <c r="BHT38" s="2"/>
      <c r="BHU38" s="2"/>
      <c r="BHV38" s="2"/>
      <c r="BHY38" s="2"/>
      <c r="BHZ38" s="2"/>
      <c r="BIA38" s="2"/>
      <c r="BIB38" s="2"/>
      <c r="BIC38" s="2"/>
      <c r="BID38" s="2"/>
      <c r="CFY38" s="2"/>
      <c r="CFZ38" s="2"/>
      <c r="CGA38" s="2"/>
      <c r="CGB38" s="2"/>
      <c r="CGC38" s="2"/>
      <c r="CGD38" s="2"/>
      <c r="CRA38" s="86"/>
      <c r="CRB38" s="86"/>
      <c r="CRC38" s="86"/>
      <c r="CRD38" s="86"/>
      <c r="CRE38" s="86"/>
      <c r="CRF38" s="86"/>
      <c r="DDI38" s="86"/>
      <c r="DDJ38" s="86"/>
      <c r="DDK38" s="86"/>
      <c r="DDL38" s="86"/>
      <c r="DDM38" s="86"/>
      <c r="DDN38" s="86"/>
      <c r="DPQ38" s="2"/>
      <c r="DPR38" s="2"/>
      <c r="DPS38" s="2"/>
      <c r="DPT38" s="2"/>
      <c r="DPU38" s="2"/>
      <c r="DPV38" s="2"/>
      <c r="DSQ38" s="2"/>
      <c r="DSR38" s="2"/>
      <c r="DSS38" s="86"/>
      <c r="DST38" s="86"/>
      <c r="DSU38" s="86"/>
      <c r="DSV38" s="86"/>
      <c r="DSW38" s="86"/>
      <c r="DSX38" s="86"/>
      <c r="ELM38" s="395"/>
      <c r="ETF38" s="86"/>
      <c r="ETG38" s="86"/>
      <c r="ETH38" s="86"/>
      <c r="ETI38" s="86"/>
      <c r="ETJ38" s="86"/>
      <c r="ETK38" s="86"/>
      <c r="EUL38" s="86"/>
      <c r="EUM38" s="86"/>
      <c r="EUN38" s="86"/>
      <c r="EUO38" s="86"/>
      <c r="EUP38" s="86"/>
      <c r="EUQ38" s="86"/>
      <c r="EUT38" s="86"/>
      <c r="EUU38" s="86"/>
      <c r="EUV38" s="86"/>
      <c r="EUW38" s="86"/>
      <c r="EUX38" s="86"/>
      <c r="EUY38" s="86"/>
      <c r="EYD38" s="86"/>
      <c r="EYE38" s="86"/>
      <c r="EYF38" s="86"/>
      <c r="EYG38" s="86"/>
      <c r="EYH38" s="86"/>
      <c r="EYI38" s="86"/>
    </row>
    <row r="39" spans="1:701 1113:1590 2209:2822 3137:4039" s="10" customFormat="1" x14ac:dyDescent="0.2">
      <c r="E39" s="2"/>
      <c r="F39" s="448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AB39" s="11"/>
      <c r="AC39" s="659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58"/>
      <c r="CI39" s="58"/>
      <c r="CJ39" s="58"/>
      <c r="CK39" s="58"/>
      <c r="CL39" s="58"/>
      <c r="CM39" s="58"/>
      <c r="CN39" s="1"/>
      <c r="CO39" s="1"/>
      <c r="CP39" s="1"/>
      <c r="CQ39" s="1"/>
      <c r="CR39" s="1"/>
      <c r="CS39" s="1"/>
      <c r="HN39" s="86"/>
      <c r="HO39" s="86"/>
      <c r="HP39" s="86"/>
      <c r="HQ39" s="86"/>
      <c r="HR39" s="86"/>
      <c r="HS39" s="86"/>
      <c r="TV39" s="129"/>
      <c r="TW39" s="129"/>
      <c r="TX39" s="129"/>
      <c r="TY39" s="129"/>
      <c r="TZ39" s="129"/>
      <c r="UA39" s="129"/>
      <c r="UB39" s="129"/>
      <c r="UC39" s="129"/>
      <c r="WI39" s="2"/>
      <c r="WJ39" s="2"/>
      <c r="WK39" s="2"/>
      <c r="WL39" s="2"/>
      <c r="WM39" s="2"/>
      <c r="WN39" s="2"/>
      <c r="WO39" s="2"/>
      <c r="WP39" s="2"/>
      <c r="ZR39" s="2"/>
      <c r="ZS39" s="2"/>
      <c r="ZT39" s="2"/>
      <c r="ZU39" s="2"/>
      <c r="ZV39" s="2"/>
      <c r="ZW39" s="2"/>
      <c r="ZX39" s="2"/>
      <c r="ZY39" s="2"/>
      <c r="APU39" s="86"/>
      <c r="APV39" s="86"/>
      <c r="APW39" s="86"/>
      <c r="APX39" s="86"/>
      <c r="APY39" s="86"/>
      <c r="APZ39" s="86"/>
      <c r="ASW39" s="2"/>
      <c r="ASX39" s="2"/>
      <c r="ASY39" s="2"/>
      <c r="ASZ39" s="2"/>
      <c r="ATA39" s="2"/>
      <c r="ATB39" s="2"/>
      <c r="BAO39" s="86"/>
      <c r="BAP39" s="86"/>
      <c r="BAQ39" s="86"/>
      <c r="BAR39" s="86"/>
      <c r="BAS39" s="86"/>
      <c r="BAT39" s="86"/>
      <c r="BHA39" s="2"/>
      <c r="BHB39" s="2"/>
      <c r="BHC39" s="2"/>
      <c r="BHD39" s="2"/>
      <c r="BHE39" s="2"/>
      <c r="BHF39" s="2"/>
      <c r="BHQ39" s="2"/>
      <c r="BHR39" s="2"/>
      <c r="BHS39" s="2"/>
      <c r="BHT39" s="2"/>
      <c r="BHU39" s="2"/>
      <c r="BHV39" s="2"/>
      <c r="BHY39" s="2"/>
      <c r="BHZ39" s="2"/>
      <c r="BIA39" s="2"/>
      <c r="BIB39" s="2"/>
      <c r="BIC39" s="2"/>
      <c r="BID39" s="2"/>
      <c r="CFY39" s="2"/>
      <c r="CFZ39" s="2"/>
      <c r="CGA39" s="2"/>
      <c r="CGB39" s="2"/>
      <c r="CGC39" s="2"/>
      <c r="CGD39" s="2"/>
      <c r="CRA39" s="86"/>
      <c r="CRB39" s="86"/>
      <c r="CRC39" s="86"/>
      <c r="CRD39" s="86"/>
      <c r="CRE39" s="86"/>
      <c r="CRF39" s="86"/>
      <c r="DDI39" s="86"/>
      <c r="DDJ39" s="86"/>
      <c r="DDK39" s="86"/>
      <c r="DDL39" s="86"/>
      <c r="DDM39" s="86"/>
      <c r="DDN39" s="86"/>
      <c r="DPQ39" s="2"/>
      <c r="DPR39" s="2"/>
      <c r="DPS39" s="2"/>
      <c r="DPT39" s="2"/>
      <c r="DPU39" s="2"/>
      <c r="DPV39" s="2"/>
      <c r="DSQ39" s="2"/>
      <c r="DSR39" s="2"/>
      <c r="DSS39" s="86"/>
      <c r="DST39" s="86"/>
      <c r="DSU39" s="86"/>
      <c r="DSV39" s="86"/>
      <c r="DSW39" s="86"/>
      <c r="DSX39" s="86"/>
      <c r="ELM39" s="395"/>
      <c r="ETF39" s="86"/>
      <c r="ETG39" s="86"/>
      <c r="ETH39" s="86"/>
      <c r="ETI39" s="86"/>
      <c r="ETJ39" s="86"/>
      <c r="ETK39" s="86"/>
      <c r="EUL39" s="86"/>
      <c r="EUM39" s="86"/>
      <c r="EUN39" s="86"/>
      <c r="EUO39" s="86"/>
      <c r="EUP39" s="86"/>
      <c r="EUQ39" s="86"/>
      <c r="EUT39" s="86"/>
      <c r="EUU39" s="86"/>
      <c r="EUV39" s="86"/>
      <c r="EUW39" s="86"/>
      <c r="EUX39" s="86"/>
      <c r="EUY39" s="86"/>
      <c r="EYD39" s="86"/>
      <c r="EYE39" s="86"/>
      <c r="EYF39" s="86"/>
      <c r="EYG39" s="86"/>
      <c r="EYH39" s="86"/>
      <c r="EYI39" s="86"/>
    </row>
    <row r="40" spans="1:701 1113:1590 2209:2822 3137:4039" s="10" customForma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AB40" s="11"/>
      <c r="AC40" s="659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58"/>
      <c r="CI40" s="58"/>
      <c r="CJ40" s="58"/>
      <c r="CK40" s="58"/>
      <c r="CL40" s="58"/>
      <c r="CM40" s="58"/>
      <c r="CN40" s="1"/>
      <c r="CO40" s="1"/>
      <c r="CP40" s="1"/>
      <c r="CQ40" s="1"/>
      <c r="CR40" s="1"/>
      <c r="CS40" s="1"/>
      <c r="HN40" s="86"/>
      <c r="HO40" s="86"/>
      <c r="HP40" s="86"/>
      <c r="HQ40" s="86"/>
      <c r="HR40" s="86"/>
      <c r="HS40" s="86"/>
      <c r="TV40" s="129"/>
      <c r="TW40" s="129"/>
      <c r="TX40" s="129"/>
      <c r="TY40" s="129"/>
      <c r="TZ40" s="129"/>
      <c r="UA40" s="129"/>
      <c r="UB40" s="129"/>
      <c r="UC40" s="129"/>
      <c r="WI40" s="2"/>
      <c r="WJ40" s="2"/>
      <c r="WK40" s="2"/>
      <c r="WL40" s="2"/>
      <c r="WM40" s="2"/>
      <c r="WN40" s="2"/>
      <c r="WO40" s="2"/>
      <c r="WP40" s="2"/>
      <c r="ZR40" s="2"/>
      <c r="ZS40" s="2"/>
      <c r="ZT40" s="2"/>
      <c r="ZU40" s="2"/>
      <c r="ZV40" s="2"/>
      <c r="ZW40" s="2"/>
      <c r="ZX40" s="2"/>
      <c r="ZY40" s="2"/>
      <c r="APU40" s="86"/>
      <c r="APV40" s="86"/>
      <c r="APW40" s="86"/>
      <c r="APX40" s="86"/>
      <c r="APY40" s="86"/>
      <c r="APZ40" s="86"/>
      <c r="ASW40" s="2"/>
      <c r="ASX40" s="2"/>
      <c r="ASY40" s="2"/>
      <c r="ASZ40" s="2"/>
      <c r="ATA40" s="2"/>
      <c r="ATB40" s="2"/>
      <c r="BAO40" s="86"/>
      <c r="BAP40" s="86"/>
      <c r="BAQ40" s="86"/>
      <c r="BAR40" s="86"/>
      <c r="BAS40" s="86"/>
      <c r="BAT40" s="86"/>
      <c r="BHA40" s="2"/>
      <c r="BHB40" s="2"/>
      <c r="BHC40" s="2"/>
      <c r="BHD40" s="2"/>
      <c r="BHE40" s="2"/>
      <c r="BHF40" s="2"/>
      <c r="BHQ40" s="2"/>
      <c r="BHR40" s="2"/>
      <c r="BHS40" s="2"/>
      <c r="BHT40" s="2"/>
      <c r="BHU40" s="2"/>
      <c r="BHV40" s="2"/>
      <c r="BHY40" s="2"/>
      <c r="BHZ40" s="2"/>
      <c r="BIA40" s="2"/>
      <c r="BIB40" s="2"/>
      <c r="BIC40" s="2"/>
      <c r="BID40" s="2"/>
      <c r="CFY40" s="2"/>
      <c r="CFZ40" s="2"/>
      <c r="CGA40" s="2"/>
      <c r="CGB40" s="2"/>
      <c r="CGC40" s="2"/>
      <c r="CGD40" s="2"/>
      <c r="CRA40" s="86"/>
      <c r="CRB40" s="86"/>
      <c r="CRC40" s="86"/>
      <c r="CRD40" s="86"/>
      <c r="CRE40" s="86"/>
      <c r="CRF40" s="86"/>
      <c r="DDI40" s="86"/>
      <c r="DDJ40" s="86"/>
      <c r="DDK40" s="86"/>
      <c r="DDL40" s="86"/>
      <c r="DDM40" s="86"/>
      <c r="DDN40" s="86"/>
      <c r="DPQ40" s="2"/>
      <c r="DPR40" s="2"/>
      <c r="DPS40" s="2"/>
      <c r="DPT40" s="2"/>
      <c r="DPU40" s="2"/>
      <c r="DPV40" s="2"/>
      <c r="DSQ40" s="2"/>
      <c r="DSR40" s="2"/>
      <c r="DSS40" s="86"/>
      <c r="DST40" s="86"/>
      <c r="DSU40" s="86"/>
      <c r="DSV40" s="86"/>
      <c r="DSW40" s="86"/>
      <c r="DSX40" s="86"/>
      <c r="ELM40" s="395"/>
      <c r="ETF40" s="86"/>
      <c r="ETG40" s="86"/>
      <c r="ETH40" s="86"/>
      <c r="ETI40" s="86"/>
      <c r="ETJ40" s="86"/>
      <c r="ETK40" s="86"/>
      <c r="EUL40" s="86"/>
      <c r="EUM40" s="86"/>
      <c r="EUN40" s="86"/>
      <c r="EUO40" s="86"/>
      <c r="EUP40" s="86"/>
      <c r="EUQ40" s="86"/>
      <c r="EUT40" s="86"/>
      <c r="EUU40" s="86"/>
      <c r="EUV40" s="86"/>
      <c r="EUW40" s="86"/>
      <c r="EUX40" s="86"/>
      <c r="EUY40" s="86"/>
      <c r="EYD40" s="86"/>
      <c r="EYE40" s="86"/>
      <c r="EYF40" s="86"/>
      <c r="EYG40" s="86"/>
      <c r="EYH40" s="86"/>
      <c r="EYI40" s="86"/>
    </row>
    <row r="41" spans="1:701 1113:1590 2209:2822 3137:4039" s="2" customFormat="1" x14ac:dyDescent="0.2">
      <c r="A41" s="10"/>
      <c r="B41" s="10"/>
      <c r="C41" s="10"/>
      <c r="D41" s="10"/>
      <c r="X41" s="10"/>
      <c r="Y41" s="10"/>
      <c r="Z41" s="10"/>
      <c r="AA41" s="10"/>
      <c r="AB41" s="11"/>
      <c r="AC41" s="659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58"/>
      <c r="CI41" s="58"/>
      <c r="CJ41" s="58"/>
      <c r="CK41" s="58"/>
      <c r="CL41" s="58"/>
      <c r="CM41" s="58"/>
      <c r="CN41" s="1"/>
      <c r="CO41" s="1"/>
      <c r="CP41" s="1"/>
      <c r="CQ41" s="1"/>
      <c r="CR41" s="1"/>
      <c r="CS41" s="1"/>
      <c r="HN41" s="87"/>
      <c r="HO41" s="87"/>
      <c r="HP41" s="87"/>
      <c r="HQ41" s="87"/>
      <c r="HR41" s="87"/>
      <c r="HS41" s="87"/>
      <c r="TV41" s="129"/>
      <c r="TW41" s="129"/>
      <c r="TX41" s="129"/>
      <c r="TY41" s="129"/>
      <c r="TZ41" s="129"/>
      <c r="UA41" s="129"/>
      <c r="UB41" s="129"/>
      <c r="UC41" s="129"/>
      <c r="APU41" s="87"/>
      <c r="APV41" s="87"/>
      <c r="APW41" s="87"/>
      <c r="APX41" s="87"/>
      <c r="APY41" s="87"/>
      <c r="APZ41" s="87"/>
      <c r="BAO41" s="87"/>
      <c r="BAP41" s="87"/>
      <c r="BAQ41" s="87"/>
      <c r="BAR41" s="87"/>
      <c r="BAS41" s="87"/>
      <c r="BAT41" s="87"/>
      <c r="CRA41" s="87"/>
      <c r="CRB41" s="87"/>
      <c r="CRC41" s="87"/>
      <c r="CRD41" s="87"/>
      <c r="CRE41" s="87"/>
      <c r="CRF41" s="87"/>
      <c r="DDI41" s="87"/>
      <c r="DDJ41" s="87"/>
      <c r="DDK41" s="87"/>
      <c r="DDL41" s="87"/>
      <c r="DDM41" s="87"/>
      <c r="DDN41" s="87"/>
      <c r="DSS41" s="87"/>
      <c r="DST41" s="87"/>
      <c r="DSU41" s="87"/>
      <c r="DSV41" s="87"/>
      <c r="DSW41" s="87"/>
      <c r="DSX41" s="87"/>
      <c r="ELM41" s="422"/>
      <c r="ETF41" s="87"/>
      <c r="ETG41" s="87"/>
      <c r="ETH41" s="87"/>
      <c r="ETI41" s="87"/>
      <c r="ETJ41" s="87"/>
      <c r="ETK41" s="87"/>
      <c r="EUL41" s="87"/>
      <c r="EUM41" s="87"/>
      <c r="EUN41" s="87"/>
      <c r="EUO41" s="87"/>
      <c r="EUP41" s="87"/>
      <c r="EUQ41" s="87"/>
      <c r="EUT41" s="87"/>
      <c r="EUU41" s="87"/>
      <c r="EUV41" s="87"/>
      <c r="EUW41" s="87"/>
      <c r="EUX41" s="87"/>
      <c r="EUY41" s="87"/>
      <c r="EYD41" s="87"/>
      <c r="EYE41" s="87"/>
      <c r="EYF41" s="87"/>
      <c r="EYG41" s="87"/>
      <c r="EYH41" s="87"/>
      <c r="EYI41" s="87"/>
    </row>
    <row r="42" spans="1:701 1113:1590 2209:2822 3137:4039" s="2" customFormat="1" x14ac:dyDescent="0.2">
      <c r="A42" s="10"/>
      <c r="B42" s="10"/>
      <c r="C42" s="10"/>
      <c r="D42" s="10"/>
      <c r="X42" s="10"/>
      <c r="Y42" s="10"/>
      <c r="Z42" s="10"/>
      <c r="AA42" s="10"/>
      <c r="AB42" s="11"/>
      <c r="AC42" s="659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58"/>
      <c r="CI42" s="58"/>
      <c r="CJ42" s="58"/>
      <c r="CK42" s="58"/>
      <c r="CL42" s="58"/>
      <c r="CM42" s="58"/>
      <c r="CN42" s="1"/>
      <c r="CO42" s="1"/>
      <c r="CP42" s="1"/>
      <c r="CQ42" s="1"/>
      <c r="CR42" s="1"/>
      <c r="CS42" s="1"/>
      <c r="HN42" s="87"/>
      <c r="HO42" s="87"/>
      <c r="HP42" s="87"/>
      <c r="HQ42" s="87"/>
      <c r="HR42" s="87"/>
      <c r="HS42" s="87"/>
      <c r="TV42" s="129"/>
      <c r="TW42" s="129"/>
      <c r="TX42" s="129"/>
      <c r="TY42" s="129"/>
      <c r="TZ42" s="129"/>
      <c r="UA42" s="129"/>
      <c r="UB42" s="129"/>
      <c r="UC42" s="129"/>
      <c r="APU42" s="87"/>
      <c r="APV42" s="87"/>
      <c r="APW42" s="87"/>
      <c r="APX42" s="87"/>
      <c r="APY42" s="87"/>
      <c r="APZ42" s="87"/>
      <c r="BAO42" s="87"/>
      <c r="BAP42" s="87"/>
      <c r="BAQ42" s="87"/>
      <c r="BAR42" s="87"/>
      <c r="BAS42" s="87"/>
      <c r="BAT42" s="87"/>
      <c r="CRA42" s="87"/>
      <c r="CRB42" s="87"/>
      <c r="CRC42" s="87"/>
      <c r="CRD42" s="87"/>
      <c r="CRE42" s="87"/>
      <c r="CRF42" s="87"/>
      <c r="DDI42" s="87"/>
      <c r="DDJ42" s="87"/>
      <c r="DDK42" s="87"/>
      <c r="DDL42" s="87"/>
      <c r="DDM42" s="87"/>
      <c r="DDN42" s="87"/>
      <c r="DSS42" s="87"/>
      <c r="DST42" s="87"/>
      <c r="DSU42" s="87"/>
      <c r="DSV42" s="87"/>
      <c r="DSW42" s="87"/>
      <c r="DSX42" s="87"/>
      <c r="ELM42" s="422"/>
      <c r="ETF42" s="87"/>
      <c r="ETG42" s="87"/>
      <c r="ETH42" s="87"/>
      <c r="ETI42" s="87"/>
      <c r="ETJ42" s="87"/>
      <c r="ETK42" s="87"/>
      <c r="EUL42" s="87"/>
      <c r="EUM42" s="87"/>
      <c r="EUN42" s="87"/>
      <c r="EUO42" s="87"/>
      <c r="EUP42" s="87"/>
      <c r="EUQ42" s="87"/>
      <c r="EUT42" s="87"/>
      <c r="EUU42" s="87"/>
      <c r="EUV42" s="87"/>
      <c r="EUW42" s="87"/>
      <c r="EUX42" s="87"/>
      <c r="EUY42" s="87"/>
      <c r="EYD42" s="87"/>
      <c r="EYE42" s="87"/>
      <c r="EYF42" s="87"/>
      <c r="EYG42" s="87"/>
      <c r="EYH42" s="87"/>
      <c r="EYI42" s="87"/>
    </row>
    <row r="43" spans="1:701 1113:1590 2209:2822 3137:4039" s="2" customFormat="1" ht="26.25" x14ac:dyDescent="0.2">
      <c r="A43" s="10"/>
      <c r="B43" s="10"/>
      <c r="C43" s="10"/>
      <c r="D43" s="10"/>
      <c r="L43" s="204"/>
      <c r="M43" s="204"/>
      <c r="X43" s="10"/>
      <c r="Y43" s="10"/>
      <c r="Z43" s="10"/>
      <c r="AA43" s="10"/>
      <c r="AB43" s="11"/>
      <c r="AC43" s="659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58"/>
      <c r="CI43" s="58"/>
      <c r="CJ43" s="58"/>
      <c r="CK43" s="58"/>
      <c r="CL43" s="58"/>
      <c r="CM43" s="58"/>
      <c r="CN43" s="1"/>
      <c r="CO43" s="1"/>
      <c r="CP43" s="1"/>
      <c r="CQ43" s="1"/>
      <c r="CR43" s="1"/>
      <c r="CS43" s="1"/>
      <c r="HN43" s="87"/>
      <c r="HO43" s="87"/>
      <c r="HP43" s="87"/>
      <c r="HQ43" s="87"/>
      <c r="HR43" s="87"/>
      <c r="HS43" s="87"/>
      <c r="TV43" s="129"/>
      <c r="TW43" s="129"/>
      <c r="TX43" s="129"/>
      <c r="TY43" s="129"/>
      <c r="TZ43" s="129"/>
      <c r="UA43" s="129"/>
      <c r="UB43" s="129"/>
      <c r="UC43" s="129"/>
      <c r="APU43" s="87"/>
      <c r="APV43" s="87"/>
      <c r="APW43" s="87"/>
      <c r="APX43" s="87"/>
      <c r="APY43" s="87"/>
      <c r="APZ43" s="87"/>
      <c r="BAO43" s="87"/>
      <c r="BAP43" s="87"/>
      <c r="BAQ43" s="87"/>
      <c r="BAR43" s="87"/>
      <c r="BAS43" s="87"/>
      <c r="BAT43" s="87"/>
      <c r="CRA43" s="87"/>
      <c r="CRB43" s="87"/>
      <c r="CRC43" s="87"/>
      <c r="CRD43" s="87"/>
      <c r="CRE43" s="87"/>
      <c r="CRF43" s="87"/>
      <c r="DDI43" s="87"/>
      <c r="DDJ43" s="87"/>
      <c r="DDK43" s="87"/>
      <c r="DDL43" s="87"/>
      <c r="DDM43" s="87"/>
      <c r="DDN43" s="87"/>
      <c r="DSS43" s="87"/>
      <c r="DST43" s="87"/>
      <c r="DSU43" s="87"/>
      <c r="DSV43" s="87"/>
      <c r="DSW43" s="87"/>
      <c r="DSX43" s="87"/>
      <c r="ELM43" s="422"/>
      <c r="ETF43" s="87"/>
      <c r="ETG43" s="87"/>
      <c r="ETH43" s="87"/>
      <c r="ETI43" s="87"/>
      <c r="ETJ43" s="87"/>
      <c r="ETK43" s="87"/>
      <c r="EUL43" s="87"/>
      <c r="EUM43" s="87"/>
      <c r="EUN43" s="87"/>
      <c r="EUO43" s="87"/>
      <c r="EUP43" s="87"/>
      <c r="EUQ43" s="87"/>
      <c r="EUT43" s="87"/>
      <c r="EUU43" s="87"/>
      <c r="EUV43" s="87"/>
      <c r="EUW43" s="87"/>
      <c r="EUX43" s="87"/>
      <c r="EUY43" s="87"/>
      <c r="EYD43" s="87"/>
      <c r="EYE43" s="87"/>
      <c r="EYF43" s="87"/>
      <c r="EYG43" s="87"/>
      <c r="EYH43" s="87"/>
      <c r="EYI43" s="87"/>
    </row>
    <row r="44" spans="1:701 1113:1590 2209:2822 3137:4039" ht="26.25" x14ac:dyDescent="0.2">
      <c r="L44" s="204"/>
      <c r="M44" s="204"/>
    </row>
    <row r="45" spans="1:701 1113:1590 2209:2822 3137:4039" ht="26.25" x14ac:dyDescent="0.2">
      <c r="L45" s="204"/>
      <c r="M45" s="204"/>
    </row>
    <row r="46" spans="1:701 1113:1590 2209:2822 3137:4039" ht="26.25" x14ac:dyDescent="0.2">
      <c r="L46" s="204"/>
      <c r="M46" s="204"/>
    </row>
    <row r="47" spans="1:701 1113:1590 2209:2822 3137:4039" ht="26.25" x14ac:dyDescent="0.2">
      <c r="L47" s="204"/>
      <c r="M47" s="204"/>
    </row>
    <row r="48" spans="1:701 1113:1590 2209:2822 3137:4039" ht="26.25" x14ac:dyDescent="0.2">
      <c r="L48" s="204"/>
      <c r="M48" s="204"/>
    </row>
  </sheetData>
  <mergeCells count="31">
    <mergeCell ref="AC4:AC6"/>
    <mergeCell ref="A2:X2"/>
    <mergeCell ref="A3:D4"/>
    <mergeCell ref="A1:AB1"/>
    <mergeCell ref="AA5:AA6"/>
    <mergeCell ref="AB5:AB6"/>
    <mergeCell ref="A5:A6"/>
    <mergeCell ref="C5:C6"/>
    <mergeCell ref="D5:D6"/>
    <mergeCell ref="Y5:Y6"/>
    <mergeCell ref="Z5:Z6"/>
    <mergeCell ref="N4:O4"/>
    <mergeCell ref="Y4:AB4"/>
    <mergeCell ref="U4:U6"/>
    <mergeCell ref="V4:V6"/>
    <mergeCell ref="W4:W6"/>
    <mergeCell ref="X4:X6"/>
    <mergeCell ref="E5:F5"/>
    <mergeCell ref="G5:H5"/>
    <mergeCell ref="A24:C24"/>
    <mergeCell ref="W3:X3"/>
    <mergeCell ref="I5:J5"/>
    <mergeCell ref="P4:T4"/>
    <mergeCell ref="P5:P6"/>
    <mergeCell ref="Q5:Q6"/>
    <mergeCell ref="R5:R6"/>
    <mergeCell ref="T5:T6"/>
    <mergeCell ref="N5:N6"/>
    <mergeCell ref="O5:O6"/>
    <mergeCell ref="K5:M5"/>
    <mergeCell ref="B5:B6"/>
  </mergeCells>
  <conditionalFormatting sqref="Q7:Q23">
    <cfRule type="cellIs" dxfId="24" priority="1" operator="greaterThan">
      <formula>25</formula>
    </cfRule>
    <cfRule type="cellIs" dxfId="23" priority="2" operator="lessThan">
      <formula>15</formula>
    </cfRule>
    <cfRule type="cellIs" dxfId="22" priority="3" operator="between">
      <formula>15</formula>
      <formula>25</formula>
    </cfRule>
  </conditionalFormatting>
  <conditionalFormatting sqref="T7:T23">
    <cfRule type="cellIs" dxfId="21" priority="7" operator="between">
      <formula>25</formula>
      <formula>27</formula>
    </cfRule>
    <cfRule type="cellIs" dxfId="20" priority="8" operator="lessThan">
      <formula>25</formula>
    </cfRule>
    <cfRule type="cellIs" dxfId="19" priority="9" operator="greaterThan">
      <formula>27</formula>
    </cfRule>
  </conditionalFormatting>
  <pageMargins left="0.7" right="0.7" top="0.75" bottom="0.75" header="0.3" footer="0.3"/>
  <pageSetup scale="8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39"/>
  <sheetViews>
    <sheetView workbookViewId="0">
      <selection activeCell="I26" sqref="I26"/>
    </sheetView>
  </sheetViews>
  <sheetFormatPr defaultRowHeight="12.75" x14ac:dyDescent="0.2"/>
  <cols>
    <col min="1" max="1" width="17.28515625" style="26" customWidth="1"/>
    <col min="2" max="2" width="15" style="17" customWidth="1"/>
    <col min="3" max="3" width="19.85546875" style="29" customWidth="1"/>
    <col min="4" max="5" width="15.7109375" style="29" customWidth="1"/>
    <col min="6" max="6" width="16.85546875" style="29" customWidth="1"/>
    <col min="7" max="7" width="10.5703125" style="17" customWidth="1"/>
    <col min="8" max="8" width="14.140625" style="17" bestFit="1" customWidth="1"/>
    <col min="9" max="9" width="14" style="16" bestFit="1" customWidth="1"/>
    <col min="10" max="10" width="13.42578125" style="16" bestFit="1" customWidth="1"/>
    <col min="11" max="11" width="8.85546875" style="16" bestFit="1" customWidth="1"/>
    <col min="12" max="181" width="9.140625" style="16"/>
    <col min="182" max="182" width="20.7109375" style="16" customWidth="1"/>
    <col min="183" max="187" width="15.7109375" style="16" customWidth="1"/>
    <col min="188" max="188" width="20.7109375" style="16" customWidth="1"/>
    <col min="189" max="437" width="9.140625" style="16"/>
    <col min="438" max="438" width="20.7109375" style="16" customWidth="1"/>
    <col min="439" max="443" width="15.7109375" style="16" customWidth="1"/>
    <col min="444" max="444" width="20.7109375" style="16" customWidth="1"/>
    <col min="445" max="693" width="9.140625" style="16"/>
    <col min="694" max="694" width="20.7109375" style="16" customWidth="1"/>
    <col min="695" max="699" width="15.7109375" style="16" customWidth="1"/>
    <col min="700" max="700" width="20.7109375" style="16" customWidth="1"/>
    <col min="701" max="949" width="9.140625" style="16"/>
    <col min="950" max="950" width="20.7109375" style="16" customWidth="1"/>
    <col min="951" max="955" width="15.7109375" style="16" customWidth="1"/>
    <col min="956" max="956" width="20.7109375" style="16" customWidth="1"/>
    <col min="957" max="1205" width="9.140625" style="16"/>
    <col min="1206" max="1206" width="20.7109375" style="16" customWidth="1"/>
    <col min="1207" max="1211" width="15.7109375" style="16" customWidth="1"/>
    <col min="1212" max="1212" width="20.7109375" style="16" customWidth="1"/>
    <col min="1213" max="1461" width="9.140625" style="16"/>
    <col min="1462" max="1462" width="20.7109375" style="16" customWidth="1"/>
    <col min="1463" max="1467" width="15.7109375" style="16" customWidth="1"/>
    <col min="1468" max="1468" width="20.7109375" style="16" customWidth="1"/>
    <col min="1469" max="1717" width="9.140625" style="16"/>
    <col min="1718" max="1718" width="20.7109375" style="16" customWidth="1"/>
    <col min="1719" max="1723" width="15.7109375" style="16" customWidth="1"/>
    <col min="1724" max="1724" width="20.7109375" style="16" customWidth="1"/>
    <col min="1725" max="1973" width="9.140625" style="16"/>
    <col min="1974" max="1974" width="20.7109375" style="16" customWidth="1"/>
    <col min="1975" max="1979" width="15.7109375" style="16" customWidth="1"/>
    <col min="1980" max="1980" width="20.7109375" style="16" customWidth="1"/>
    <col min="1981" max="2229" width="9.140625" style="16"/>
    <col min="2230" max="2230" width="20.7109375" style="16" customWidth="1"/>
    <col min="2231" max="2235" width="15.7109375" style="16" customWidth="1"/>
    <col min="2236" max="2236" width="20.7109375" style="16" customWidth="1"/>
    <col min="2237" max="2485" width="9.140625" style="16"/>
    <col min="2486" max="2486" width="20.7109375" style="16" customWidth="1"/>
    <col min="2487" max="2491" width="15.7109375" style="16" customWidth="1"/>
    <col min="2492" max="2492" width="20.7109375" style="16" customWidth="1"/>
    <col min="2493" max="2741" width="9.140625" style="16"/>
    <col min="2742" max="2742" width="20.7109375" style="16" customWidth="1"/>
    <col min="2743" max="2747" width="15.7109375" style="16" customWidth="1"/>
    <col min="2748" max="2748" width="20.7109375" style="16" customWidth="1"/>
    <col min="2749" max="2997" width="9.140625" style="16"/>
    <col min="2998" max="2998" width="20.7109375" style="16" customWidth="1"/>
    <col min="2999" max="3003" width="15.7109375" style="16" customWidth="1"/>
    <col min="3004" max="3004" width="20.7109375" style="16" customWidth="1"/>
    <col min="3005" max="3253" width="9.140625" style="16"/>
    <col min="3254" max="3254" width="20.7109375" style="16" customWidth="1"/>
    <col min="3255" max="3259" width="15.7109375" style="16" customWidth="1"/>
    <col min="3260" max="3260" width="20.7109375" style="16" customWidth="1"/>
    <col min="3261" max="3509" width="9.140625" style="16"/>
    <col min="3510" max="3510" width="20.7109375" style="16" customWidth="1"/>
    <col min="3511" max="3515" width="15.7109375" style="16" customWidth="1"/>
    <col min="3516" max="3516" width="20.7109375" style="16" customWidth="1"/>
    <col min="3517" max="3765" width="9.140625" style="16"/>
    <col min="3766" max="3766" width="20.7109375" style="16" customWidth="1"/>
    <col min="3767" max="3771" width="15.7109375" style="16" customWidth="1"/>
    <col min="3772" max="3772" width="20.7109375" style="16" customWidth="1"/>
    <col min="3773" max="4021" width="9.140625" style="16"/>
    <col min="4022" max="4022" width="20.7109375" style="16" customWidth="1"/>
    <col min="4023" max="4027" width="15.7109375" style="16" customWidth="1"/>
    <col min="4028" max="4028" width="20.7109375" style="16" customWidth="1"/>
    <col min="4029" max="4277" width="9.140625" style="16"/>
    <col min="4278" max="4278" width="20.7109375" style="16" customWidth="1"/>
    <col min="4279" max="4283" width="15.7109375" style="16" customWidth="1"/>
    <col min="4284" max="4284" width="20.7109375" style="16" customWidth="1"/>
    <col min="4285" max="4533" width="9.140625" style="16"/>
    <col min="4534" max="4534" width="20.7109375" style="16" customWidth="1"/>
    <col min="4535" max="4539" width="15.7109375" style="16" customWidth="1"/>
    <col min="4540" max="4540" width="20.7109375" style="16" customWidth="1"/>
    <col min="4541" max="4789" width="9.140625" style="16"/>
    <col min="4790" max="4790" width="20.7109375" style="16" customWidth="1"/>
    <col min="4791" max="4795" width="15.7109375" style="16" customWidth="1"/>
    <col min="4796" max="4796" width="20.7109375" style="16" customWidth="1"/>
    <col min="4797" max="5045" width="9.140625" style="16"/>
    <col min="5046" max="5046" width="20.7109375" style="16" customWidth="1"/>
    <col min="5047" max="5051" width="15.7109375" style="16" customWidth="1"/>
    <col min="5052" max="5052" width="20.7109375" style="16" customWidth="1"/>
    <col min="5053" max="5301" width="9.140625" style="16"/>
    <col min="5302" max="5302" width="20.7109375" style="16" customWidth="1"/>
    <col min="5303" max="5307" width="15.7109375" style="16" customWidth="1"/>
    <col min="5308" max="5308" width="20.7109375" style="16" customWidth="1"/>
    <col min="5309" max="5557" width="9.140625" style="16"/>
    <col min="5558" max="5558" width="20.7109375" style="16" customWidth="1"/>
    <col min="5559" max="5563" width="15.7109375" style="16" customWidth="1"/>
    <col min="5564" max="5564" width="20.7109375" style="16" customWidth="1"/>
    <col min="5565" max="5813" width="9.140625" style="16"/>
    <col min="5814" max="5814" width="20.7109375" style="16" customWidth="1"/>
    <col min="5815" max="5819" width="15.7109375" style="16" customWidth="1"/>
    <col min="5820" max="5820" width="20.7109375" style="16" customWidth="1"/>
    <col min="5821" max="6069" width="9.140625" style="16"/>
    <col min="6070" max="6070" width="20.7109375" style="16" customWidth="1"/>
    <col min="6071" max="6075" width="15.7109375" style="16" customWidth="1"/>
    <col min="6076" max="6076" width="20.7109375" style="16" customWidth="1"/>
    <col min="6077" max="6325" width="9.140625" style="16"/>
    <col min="6326" max="6326" width="20.7109375" style="16" customWidth="1"/>
    <col min="6327" max="6331" width="15.7109375" style="16" customWidth="1"/>
    <col min="6332" max="6332" width="20.7109375" style="16" customWidth="1"/>
    <col min="6333" max="6581" width="9.140625" style="16"/>
    <col min="6582" max="6582" width="20.7109375" style="16" customWidth="1"/>
    <col min="6583" max="6587" width="15.7109375" style="16" customWidth="1"/>
    <col min="6588" max="6588" width="20.7109375" style="16" customWidth="1"/>
    <col min="6589" max="6837" width="9.140625" style="16"/>
    <col min="6838" max="6838" width="20.7109375" style="16" customWidth="1"/>
    <col min="6839" max="6843" width="15.7109375" style="16" customWidth="1"/>
    <col min="6844" max="6844" width="20.7109375" style="16" customWidth="1"/>
    <col min="6845" max="7093" width="9.140625" style="16"/>
    <col min="7094" max="7094" width="20.7109375" style="16" customWidth="1"/>
    <col min="7095" max="7099" width="15.7109375" style="16" customWidth="1"/>
    <col min="7100" max="7100" width="20.7109375" style="16" customWidth="1"/>
    <col min="7101" max="7349" width="9.140625" style="16"/>
    <col min="7350" max="7350" width="20.7109375" style="16" customWidth="1"/>
    <col min="7351" max="7355" width="15.7109375" style="16" customWidth="1"/>
    <col min="7356" max="7356" width="20.7109375" style="16" customWidth="1"/>
    <col min="7357" max="7605" width="9.140625" style="16"/>
    <col min="7606" max="7606" width="20.7109375" style="16" customWidth="1"/>
    <col min="7607" max="7611" width="15.7109375" style="16" customWidth="1"/>
    <col min="7612" max="7612" width="20.7109375" style="16" customWidth="1"/>
    <col min="7613" max="7861" width="9.140625" style="16"/>
    <col min="7862" max="7862" width="20.7109375" style="16" customWidth="1"/>
    <col min="7863" max="7867" width="15.7109375" style="16" customWidth="1"/>
    <col min="7868" max="7868" width="20.7109375" style="16" customWidth="1"/>
    <col min="7869" max="8117" width="9.140625" style="16"/>
    <col min="8118" max="8118" width="20.7109375" style="16" customWidth="1"/>
    <col min="8119" max="8123" width="15.7109375" style="16" customWidth="1"/>
    <col min="8124" max="8124" width="20.7109375" style="16" customWidth="1"/>
    <col min="8125" max="8373" width="9.140625" style="16"/>
    <col min="8374" max="8374" width="20.7109375" style="16" customWidth="1"/>
    <col min="8375" max="8379" width="15.7109375" style="16" customWidth="1"/>
    <col min="8380" max="8380" width="20.7109375" style="16" customWidth="1"/>
    <col min="8381" max="8629" width="9.140625" style="16"/>
    <col min="8630" max="8630" width="20.7109375" style="16" customWidth="1"/>
    <col min="8631" max="8635" width="15.7109375" style="16" customWidth="1"/>
    <col min="8636" max="8636" width="20.7109375" style="16" customWidth="1"/>
    <col min="8637" max="8885" width="9.140625" style="16"/>
    <col min="8886" max="8886" width="20.7109375" style="16" customWidth="1"/>
    <col min="8887" max="8891" width="15.7109375" style="16" customWidth="1"/>
    <col min="8892" max="8892" width="20.7109375" style="16" customWidth="1"/>
    <col min="8893" max="9141" width="9.140625" style="16"/>
    <col min="9142" max="9142" width="20.7109375" style="16" customWidth="1"/>
    <col min="9143" max="9147" width="15.7109375" style="16" customWidth="1"/>
    <col min="9148" max="9148" width="20.7109375" style="16" customWidth="1"/>
    <col min="9149" max="9397" width="9.140625" style="16"/>
    <col min="9398" max="9398" width="20.7109375" style="16" customWidth="1"/>
    <col min="9399" max="9403" width="15.7109375" style="16" customWidth="1"/>
    <col min="9404" max="9404" width="20.7109375" style="16" customWidth="1"/>
    <col min="9405" max="9653" width="9.140625" style="16"/>
    <col min="9654" max="9654" width="20.7109375" style="16" customWidth="1"/>
    <col min="9655" max="9659" width="15.7109375" style="16" customWidth="1"/>
    <col min="9660" max="9660" width="20.7109375" style="16" customWidth="1"/>
    <col min="9661" max="9909" width="9.140625" style="16"/>
    <col min="9910" max="9910" width="20.7109375" style="16" customWidth="1"/>
    <col min="9911" max="9915" width="15.7109375" style="16" customWidth="1"/>
    <col min="9916" max="9916" width="20.7109375" style="16" customWidth="1"/>
    <col min="9917" max="10165" width="9.140625" style="16"/>
    <col min="10166" max="10166" width="20.7109375" style="16" customWidth="1"/>
    <col min="10167" max="10171" width="15.7109375" style="16" customWidth="1"/>
    <col min="10172" max="10172" width="20.7109375" style="16" customWidth="1"/>
    <col min="10173" max="10421" width="9.140625" style="16"/>
    <col min="10422" max="10422" width="20.7109375" style="16" customWidth="1"/>
    <col min="10423" max="10427" width="15.7109375" style="16" customWidth="1"/>
    <col min="10428" max="10428" width="20.7109375" style="16" customWidth="1"/>
    <col min="10429" max="10677" width="9.140625" style="16"/>
    <col min="10678" max="10678" width="20.7109375" style="16" customWidth="1"/>
    <col min="10679" max="10683" width="15.7109375" style="16" customWidth="1"/>
    <col min="10684" max="10684" width="20.7109375" style="16" customWidth="1"/>
    <col min="10685" max="10933" width="9.140625" style="16"/>
    <col min="10934" max="10934" width="20.7109375" style="16" customWidth="1"/>
    <col min="10935" max="10939" width="15.7109375" style="16" customWidth="1"/>
    <col min="10940" max="10940" width="20.7109375" style="16" customWidth="1"/>
    <col min="10941" max="11189" width="9.140625" style="16"/>
    <col min="11190" max="11190" width="20.7109375" style="16" customWidth="1"/>
    <col min="11191" max="11195" width="15.7109375" style="16" customWidth="1"/>
    <col min="11196" max="11196" width="20.7109375" style="16" customWidth="1"/>
    <col min="11197" max="11445" width="9.140625" style="16"/>
    <col min="11446" max="11446" width="20.7109375" style="16" customWidth="1"/>
    <col min="11447" max="11451" width="15.7109375" style="16" customWidth="1"/>
    <col min="11452" max="11452" width="20.7109375" style="16" customWidth="1"/>
    <col min="11453" max="11701" width="9.140625" style="16"/>
    <col min="11702" max="11702" width="20.7109375" style="16" customWidth="1"/>
    <col min="11703" max="11707" width="15.7109375" style="16" customWidth="1"/>
    <col min="11708" max="11708" width="20.7109375" style="16" customWidth="1"/>
    <col min="11709" max="11957" width="9.140625" style="16"/>
    <col min="11958" max="11958" width="20.7109375" style="16" customWidth="1"/>
    <col min="11959" max="11963" width="15.7109375" style="16" customWidth="1"/>
    <col min="11964" max="11964" width="20.7109375" style="16" customWidth="1"/>
    <col min="11965" max="12213" width="9.140625" style="16"/>
    <col min="12214" max="12214" width="20.7109375" style="16" customWidth="1"/>
    <col min="12215" max="12219" width="15.7109375" style="16" customWidth="1"/>
    <col min="12220" max="12220" width="20.7109375" style="16" customWidth="1"/>
    <col min="12221" max="12469" width="9.140625" style="16"/>
    <col min="12470" max="12470" width="20.7109375" style="16" customWidth="1"/>
    <col min="12471" max="12475" width="15.7109375" style="16" customWidth="1"/>
    <col min="12476" max="12476" width="20.7109375" style="16" customWidth="1"/>
    <col min="12477" max="12725" width="9.140625" style="16"/>
    <col min="12726" max="12726" width="20.7109375" style="16" customWidth="1"/>
    <col min="12727" max="12731" width="15.7109375" style="16" customWidth="1"/>
    <col min="12732" max="12732" width="20.7109375" style="16" customWidth="1"/>
    <col min="12733" max="12981" width="9.140625" style="16"/>
    <col min="12982" max="12982" width="20.7109375" style="16" customWidth="1"/>
    <col min="12983" max="12987" width="15.7109375" style="16" customWidth="1"/>
    <col min="12988" max="12988" width="20.7109375" style="16" customWidth="1"/>
    <col min="12989" max="13237" width="9.140625" style="16"/>
    <col min="13238" max="13238" width="20.7109375" style="16" customWidth="1"/>
    <col min="13239" max="13243" width="15.7109375" style="16" customWidth="1"/>
    <col min="13244" max="13244" width="20.7109375" style="16" customWidth="1"/>
    <col min="13245" max="13493" width="9.140625" style="16"/>
    <col min="13494" max="13494" width="20.7109375" style="16" customWidth="1"/>
    <col min="13495" max="13499" width="15.7109375" style="16" customWidth="1"/>
    <col min="13500" max="13500" width="20.7109375" style="16" customWidth="1"/>
    <col min="13501" max="13749" width="9.140625" style="16"/>
    <col min="13750" max="13750" width="20.7109375" style="16" customWidth="1"/>
    <col min="13751" max="13755" width="15.7109375" style="16" customWidth="1"/>
    <col min="13756" max="13756" width="20.7109375" style="16" customWidth="1"/>
    <col min="13757" max="14005" width="9.140625" style="16"/>
    <col min="14006" max="14006" width="20.7109375" style="16" customWidth="1"/>
    <col min="14007" max="14011" width="15.7109375" style="16" customWidth="1"/>
    <col min="14012" max="14012" width="20.7109375" style="16" customWidth="1"/>
    <col min="14013" max="14261" width="9.140625" style="16"/>
    <col min="14262" max="14262" width="20.7109375" style="16" customWidth="1"/>
    <col min="14263" max="14267" width="15.7109375" style="16" customWidth="1"/>
    <col min="14268" max="14268" width="20.7109375" style="16" customWidth="1"/>
    <col min="14269" max="14517" width="9.140625" style="16"/>
    <col min="14518" max="14518" width="20.7109375" style="16" customWidth="1"/>
    <col min="14519" max="14523" width="15.7109375" style="16" customWidth="1"/>
    <col min="14524" max="14524" width="20.7109375" style="16" customWidth="1"/>
    <col min="14525" max="14773" width="9.140625" style="16"/>
    <col min="14774" max="14774" width="20.7109375" style="16" customWidth="1"/>
    <col min="14775" max="14779" width="15.7109375" style="16" customWidth="1"/>
    <col min="14780" max="14780" width="20.7109375" style="16" customWidth="1"/>
    <col min="14781" max="15029" width="9.140625" style="16"/>
    <col min="15030" max="15030" width="20.7109375" style="16" customWidth="1"/>
    <col min="15031" max="15035" width="15.7109375" style="16" customWidth="1"/>
    <col min="15036" max="15036" width="20.7109375" style="16" customWidth="1"/>
    <col min="15037" max="15285" width="9.140625" style="16"/>
    <col min="15286" max="15286" width="20.7109375" style="16" customWidth="1"/>
    <col min="15287" max="15291" width="15.7109375" style="16" customWidth="1"/>
    <col min="15292" max="15292" width="20.7109375" style="16" customWidth="1"/>
    <col min="15293" max="15541" width="9.140625" style="16"/>
    <col min="15542" max="15542" width="20.7109375" style="16" customWidth="1"/>
    <col min="15543" max="15547" width="15.7109375" style="16" customWidth="1"/>
    <col min="15548" max="15548" width="20.7109375" style="16" customWidth="1"/>
    <col min="15549" max="15797" width="9.140625" style="16"/>
    <col min="15798" max="15798" width="20.7109375" style="16" customWidth="1"/>
    <col min="15799" max="15803" width="15.7109375" style="16" customWidth="1"/>
    <col min="15804" max="15804" width="20.7109375" style="16" customWidth="1"/>
    <col min="15805" max="16053" width="9.140625" style="16"/>
    <col min="16054" max="16054" width="20.7109375" style="16" customWidth="1"/>
    <col min="16055" max="16059" width="15.7109375" style="16" customWidth="1"/>
    <col min="16060" max="16060" width="20.7109375" style="16" customWidth="1"/>
    <col min="16061" max="16384" width="9.140625" style="16"/>
  </cols>
  <sheetData>
    <row r="1" spans="1:12" ht="18.75" x14ac:dyDescent="0.2">
      <c r="A1" s="1020" t="s">
        <v>0</v>
      </c>
      <c r="B1" s="1020"/>
      <c r="C1" s="1020"/>
      <c r="D1" s="1020"/>
      <c r="E1" s="1020"/>
      <c r="F1" s="1020"/>
      <c r="G1" s="1020"/>
      <c r="H1" s="1020"/>
      <c r="I1" s="1020"/>
      <c r="J1" s="1020"/>
      <c r="K1" s="1020"/>
    </row>
    <row r="2" spans="1:12" ht="15.75" x14ac:dyDescent="0.25">
      <c r="A2" s="1029" t="s">
        <v>229</v>
      </c>
      <c r="B2" s="1029"/>
      <c r="C2" s="1029"/>
      <c r="D2" s="1029"/>
      <c r="E2" s="1029"/>
      <c r="F2" s="1029"/>
      <c r="G2" s="1029"/>
      <c r="H2" s="1029"/>
      <c r="I2" s="1029"/>
      <c r="J2" s="1029"/>
      <c r="K2" s="1029"/>
    </row>
    <row r="3" spans="1:12" s="18" customFormat="1" ht="21.75" customHeight="1" x14ac:dyDescent="0.2">
      <c r="A3" s="1021" t="s">
        <v>230</v>
      </c>
      <c r="B3" s="1021" t="s">
        <v>231</v>
      </c>
      <c r="C3" s="977" t="s">
        <v>232</v>
      </c>
      <c r="D3" s="978"/>
      <c r="E3" s="987" t="s">
        <v>233</v>
      </c>
      <c r="F3" s="988"/>
      <c r="G3" s="987" t="s">
        <v>234</v>
      </c>
      <c r="H3" s="988"/>
      <c r="I3" s="997" t="s">
        <v>235</v>
      </c>
      <c r="J3" s="998"/>
      <c r="K3" s="999"/>
    </row>
    <row r="4" spans="1:12" s="18" customFormat="1" ht="38.25" x14ac:dyDescent="0.2">
      <c r="A4" s="1022"/>
      <c r="B4" s="1022"/>
      <c r="C4" s="157" t="s">
        <v>236</v>
      </c>
      <c r="D4" s="168" t="s">
        <v>237</v>
      </c>
      <c r="E4" s="157" t="s">
        <v>236</v>
      </c>
      <c r="F4" s="168" t="s">
        <v>237</v>
      </c>
      <c r="G4" s="157" t="s">
        <v>236</v>
      </c>
      <c r="H4" s="168" t="s">
        <v>237</v>
      </c>
      <c r="I4" s="157" t="s">
        <v>236</v>
      </c>
      <c r="J4" s="168" t="s">
        <v>237</v>
      </c>
      <c r="K4" s="163" t="s">
        <v>238</v>
      </c>
    </row>
    <row r="5" spans="1:12" s="18" customFormat="1" x14ac:dyDescent="0.2">
      <c r="A5" s="1015" t="s">
        <v>304</v>
      </c>
      <c r="B5" s="763">
        <v>5</v>
      </c>
      <c r="C5" s="157">
        <f>HIGRO!E73</f>
        <v>0</v>
      </c>
      <c r="D5" s="157">
        <f>HIGRO!F73</f>
        <v>4570</v>
      </c>
      <c r="E5" s="157">
        <f>HIGRO!G73</f>
        <v>0</v>
      </c>
      <c r="F5" s="157">
        <f>HIGRO!H73</f>
        <v>0</v>
      </c>
      <c r="G5" s="157">
        <f>HIGRO!I73</f>
        <v>0</v>
      </c>
      <c r="H5" s="157">
        <f>HIGRO!J73</f>
        <v>0</v>
      </c>
      <c r="I5" s="157">
        <f>HIGRO!K73</f>
        <v>0</v>
      </c>
      <c r="J5" s="157">
        <f>HIGRO!L73</f>
        <v>4570</v>
      </c>
      <c r="K5" s="157">
        <f>HIGRO!M73</f>
        <v>4570</v>
      </c>
      <c r="L5" s="853"/>
    </row>
    <row r="6" spans="1:12" s="1" customFormat="1" ht="15.2" customHeight="1" x14ac:dyDescent="0.2">
      <c r="A6" s="1015"/>
      <c r="B6" s="35">
        <v>25</v>
      </c>
      <c r="C6" s="15">
        <f>HIGRO!E74</f>
        <v>0</v>
      </c>
      <c r="D6" s="15">
        <f>HIGRO!F74</f>
        <v>189677</v>
      </c>
      <c r="E6" s="15">
        <f>HIGRO!G74</f>
        <v>0</v>
      </c>
      <c r="F6" s="15">
        <f>HIGRO!H74</f>
        <v>0</v>
      </c>
      <c r="G6" s="15">
        <f>HIGRO!I74</f>
        <v>0</v>
      </c>
      <c r="H6" s="15">
        <f>HIGRO!J74</f>
        <v>2268</v>
      </c>
      <c r="I6" s="15">
        <f>HIGRO!K74</f>
        <v>0</v>
      </c>
      <c r="J6" s="15">
        <f>HIGRO!L74</f>
        <v>187409</v>
      </c>
      <c r="K6" s="15">
        <f>HIGRO!M74</f>
        <v>187409</v>
      </c>
      <c r="L6" s="853"/>
    </row>
    <row r="7" spans="1:12" s="1" customFormat="1" ht="15.2" customHeight="1" x14ac:dyDescent="0.2">
      <c r="A7" s="35" t="s">
        <v>305</v>
      </c>
      <c r="B7" s="35">
        <v>25</v>
      </c>
      <c r="C7" s="15">
        <f>'CP&amp;STAR'!E23</f>
        <v>0</v>
      </c>
      <c r="D7" s="15">
        <f>'CP&amp;STAR'!F23</f>
        <v>19867</v>
      </c>
      <c r="E7" s="15">
        <f>'CP&amp;STAR'!G23</f>
        <v>0</v>
      </c>
      <c r="F7" s="15">
        <f>'CP&amp;STAR'!H23</f>
        <v>0</v>
      </c>
      <c r="G7" s="15">
        <f>'CP&amp;STAR'!I23</f>
        <v>0</v>
      </c>
      <c r="H7" s="15">
        <f>'CP&amp;STAR'!J23</f>
        <v>335</v>
      </c>
      <c r="I7" s="15">
        <f>'CP&amp;STAR'!K23</f>
        <v>0</v>
      </c>
      <c r="J7" s="15">
        <f>'CP&amp;STAR'!L23</f>
        <v>19532</v>
      </c>
      <c r="K7" s="15">
        <f>'CP&amp;STAR'!M23</f>
        <v>19532</v>
      </c>
      <c r="L7" s="853"/>
    </row>
    <row r="8" spans="1:12" s="1" customFormat="1" ht="15.2" customHeight="1" x14ac:dyDescent="0.2">
      <c r="A8" s="1016" t="s">
        <v>306</v>
      </c>
      <c r="B8" s="35">
        <v>25</v>
      </c>
      <c r="C8" s="15">
        <f>'CP&amp;STAR'!E63</f>
        <v>0</v>
      </c>
      <c r="D8" s="15">
        <f>'CP&amp;STAR'!F63</f>
        <v>65565</v>
      </c>
      <c r="E8" s="15">
        <f>'CP&amp;STAR'!G63</f>
        <v>0</v>
      </c>
      <c r="F8" s="15">
        <f>'CP&amp;STAR'!H63</f>
        <v>0</v>
      </c>
      <c r="G8" s="15">
        <f>'CP&amp;STAR'!I63</f>
        <v>0</v>
      </c>
      <c r="H8" s="15">
        <f>'CP&amp;STAR'!J63</f>
        <v>0</v>
      </c>
      <c r="I8" s="15">
        <f>'CP&amp;STAR'!K63</f>
        <v>0</v>
      </c>
      <c r="J8" s="15">
        <f>'CP&amp;STAR'!L63</f>
        <v>65565</v>
      </c>
      <c r="K8" s="15">
        <f>'CP&amp;STAR'!M63</f>
        <v>65565</v>
      </c>
      <c r="L8" s="853"/>
    </row>
    <row r="9" spans="1:12" s="1" customFormat="1" ht="15.2" customHeight="1" x14ac:dyDescent="0.2">
      <c r="A9" s="1033"/>
      <c r="B9" s="764">
        <v>40</v>
      </c>
      <c r="C9" s="15">
        <f>'CP&amp;STAR'!E64</f>
        <v>0</v>
      </c>
      <c r="D9" s="15">
        <f>'CP&amp;STAR'!F64</f>
        <v>7210</v>
      </c>
      <c r="E9" s="15">
        <f>'CP&amp;STAR'!G64</f>
        <v>0</v>
      </c>
      <c r="F9" s="15">
        <f>'CP&amp;STAR'!H64</f>
        <v>0</v>
      </c>
      <c r="G9" s="15">
        <f>'CP&amp;STAR'!I64</f>
        <v>0</v>
      </c>
      <c r="H9" s="15">
        <f>'CP&amp;STAR'!J64</f>
        <v>0</v>
      </c>
      <c r="I9" s="15">
        <f>'CP&amp;STAR'!K64</f>
        <v>0</v>
      </c>
      <c r="J9" s="15">
        <f>'CP&amp;STAR'!L64</f>
        <v>7210</v>
      </c>
      <c r="K9" s="15">
        <f>'CP&amp;STAR'!M64</f>
        <v>7210</v>
      </c>
      <c r="L9" s="853"/>
    </row>
    <row r="10" spans="1:12" s="1" customFormat="1" ht="15.2" customHeight="1" x14ac:dyDescent="0.2">
      <c r="A10" s="35" t="s">
        <v>307</v>
      </c>
      <c r="B10" s="35">
        <v>25</v>
      </c>
      <c r="C10" s="15">
        <f>'NASA &amp; NUVO'!E30</f>
        <v>0</v>
      </c>
      <c r="D10" s="15">
        <f>'NASA &amp; NUVO'!F30</f>
        <v>4930</v>
      </c>
      <c r="E10" s="15">
        <f>'NASA &amp; NUVO'!G30</f>
        <v>0</v>
      </c>
      <c r="F10" s="15">
        <f>'NASA &amp; NUVO'!H30</f>
        <v>0</v>
      </c>
      <c r="G10" s="15">
        <f>'NASA &amp; NUVO'!I30</f>
        <v>0</v>
      </c>
      <c r="H10" s="15">
        <f>'NASA &amp; NUVO'!J30</f>
        <v>0</v>
      </c>
      <c r="I10" s="15">
        <f>'NASA &amp; NUVO'!K30</f>
        <v>0</v>
      </c>
      <c r="J10" s="15">
        <f>'NASA &amp; NUVO'!L30</f>
        <v>4930</v>
      </c>
      <c r="K10" s="15">
        <f>'NASA &amp; NUVO'!M30</f>
        <v>4930</v>
      </c>
      <c r="L10" s="853"/>
    </row>
    <row r="11" spans="1:12" s="1" customFormat="1" ht="15.2" customHeight="1" x14ac:dyDescent="0.2">
      <c r="A11" s="35" t="s">
        <v>182</v>
      </c>
      <c r="B11" s="35">
        <v>25</v>
      </c>
      <c r="C11" s="15">
        <f>'NASA &amp; NUVO'!E17</f>
        <v>0</v>
      </c>
      <c r="D11" s="15">
        <f>'NASA &amp; NUVO'!F17</f>
        <v>19949</v>
      </c>
      <c r="E11" s="15">
        <f>'NASA &amp; NUVO'!G17</f>
        <v>0</v>
      </c>
      <c r="F11" s="15">
        <f>'NASA &amp; NUVO'!H17</f>
        <v>0</v>
      </c>
      <c r="G11" s="15">
        <f>'NASA &amp; NUVO'!I17</f>
        <v>0</v>
      </c>
      <c r="H11" s="15">
        <f>'NASA &amp; NUVO'!J17</f>
        <v>0</v>
      </c>
      <c r="I11" s="15">
        <f>'NASA &amp; NUVO'!K17</f>
        <v>0</v>
      </c>
      <c r="J11" s="15">
        <f>'NASA &amp; NUVO'!L17</f>
        <v>19949</v>
      </c>
      <c r="K11" s="15">
        <f>'NASA &amp; NUVO'!M17</f>
        <v>19949</v>
      </c>
      <c r="L11" s="853"/>
    </row>
    <row r="12" spans="1:12" s="1" customFormat="1" ht="15.2" customHeight="1" x14ac:dyDescent="0.2">
      <c r="A12" s="35" t="s">
        <v>493</v>
      </c>
      <c r="B12" s="631">
        <v>50</v>
      </c>
      <c r="C12" s="159">
        <f>FARM!E24</f>
        <v>0</v>
      </c>
      <c r="D12" s="159">
        <f>FARM!F24</f>
        <v>178399</v>
      </c>
      <c r="E12" s="159">
        <f>FARM!G24</f>
        <v>0</v>
      </c>
      <c r="F12" s="159">
        <f>FARM!H24</f>
        <v>0</v>
      </c>
      <c r="G12" s="159">
        <f>FARM!I24</f>
        <v>0</v>
      </c>
      <c r="H12" s="159">
        <f>FARM!J24</f>
        <v>14524</v>
      </c>
      <c r="I12" s="159">
        <f>FARM!K24</f>
        <v>0</v>
      </c>
      <c r="J12" s="159">
        <f>FARM!L24</f>
        <v>163875</v>
      </c>
      <c r="K12" s="159">
        <f>FARM!M24</f>
        <v>163875</v>
      </c>
      <c r="L12" s="853"/>
    </row>
    <row r="13" spans="1:12" s="1" customFormat="1" ht="15.2" customHeight="1" x14ac:dyDescent="0.2">
      <c r="A13" s="1016" t="s">
        <v>17</v>
      </c>
      <c r="B13" s="764">
        <v>5</v>
      </c>
      <c r="C13" s="762">
        <f>C5</f>
        <v>0</v>
      </c>
      <c r="D13" s="762">
        <f>D5</f>
        <v>4570</v>
      </c>
      <c r="E13" s="762">
        <f t="shared" ref="E13:K13" si="0">E5</f>
        <v>0</v>
      </c>
      <c r="F13" s="762">
        <f t="shared" si="0"/>
        <v>0</v>
      </c>
      <c r="G13" s="762">
        <f t="shared" si="0"/>
        <v>0</v>
      </c>
      <c r="H13" s="762">
        <f t="shared" si="0"/>
        <v>0</v>
      </c>
      <c r="I13" s="762">
        <f t="shared" si="0"/>
        <v>0</v>
      </c>
      <c r="J13" s="762">
        <f t="shared" si="0"/>
        <v>4570</v>
      </c>
      <c r="K13" s="762">
        <f t="shared" si="0"/>
        <v>4570</v>
      </c>
      <c r="L13" s="853"/>
    </row>
    <row r="14" spans="1:12" s="149" customFormat="1" ht="15.2" customHeight="1" x14ac:dyDescent="0.2">
      <c r="A14" s="1015"/>
      <c r="B14" s="35">
        <v>25</v>
      </c>
      <c r="C14" s="15">
        <f>C6+C7+C8+C10+C11</f>
        <v>0</v>
      </c>
      <c r="D14" s="15">
        <f>D6+D7+D8+D10+D11</f>
        <v>299988</v>
      </c>
      <c r="E14" s="15">
        <f t="shared" ref="E14:K14" si="1">E6+E7+E8+E10+E11</f>
        <v>0</v>
      </c>
      <c r="F14" s="15">
        <f t="shared" si="1"/>
        <v>0</v>
      </c>
      <c r="G14" s="15">
        <f t="shared" si="1"/>
        <v>0</v>
      </c>
      <c r="H14" s="15">
        <f t="shared" si="1"/>
        <v>2603</v>
      </c>
      <c r="I14" s="15">
        <f t="shared" si="1"/>
        <v>0</v>
      </c>
      <c r="J14" s="15">
        <f t="shared" si="1"/>
        <v>297385</v>
      </c>
      <c r="K14" s="15">
        <f t="shared" si="1"/>
        <v>297385</v>
      </c>
      <c r="L14" s="853"/>
    </row>
    <row r="15" spans="1:12" s="149" customFormat="1" ht="15.2" hidden="1" customHeight="1" x14ac:dyDescent="0.2">
      <c r="A15" s="1015"/>
      <c r="B15" s="19">
        <v>40</v>
      </c>
      <c r="C15" s="158" t="e">
        <f>#REF!</f>
        <v>#REF!</v>
      </c>
      <c r="D15" s="158" t="e">
        <f>#REF!</f>
        <v>#REF!</v>
      </c>
      <c r="E15" s="158" t="e">
        <f>#REF!</f>
        <v>#REF!</v>
      </c>
      <c r="F15" s="158" t="e">
        <f>#REF!</f>
        <v>#REF!</v>
      </c>
      <c r="G15" s="158" t="e">
        <f>#REF!</f>
        <v>#REF!</v>
      </c>
      <c r="H15" s="158" t="e">
        <f>#REF!</f>
        <v>#REF!</v>
      </c>
      <c r="I15" s="158" t="e">
        <f>#REF!</f>
        <v>#REF!</v>
      </c>
      <c r="J15" s="158" t="e">
        <f>#REF!</f>
        <v>#REF!</v>
      </c>
      <c r="K15" s="158" t="e">
        <f>#REF!</f>
        <v>#REF!</v>
      </c>
      <c r="L15" s="853"/>
    </row>
    <row r="16" spans="1:12" s="149" customFormat="1" ht="15.2" customHeight="1" x14ac:dyDescent="0.2">
      <c r="A16" s="1015"/>
      <c r="B16" s="887">
        <v>40</v>
      </c>
      <c r="C16" s="888">
        <f>C9</f>
        <v>0</v>
      </c>
      <c r="D16" s="888">
        <f t="shared" ref="D16:K16" si="2">D9</f>
        <v>7210</v>
      </c>
      <c r="E16" s="888">
        <f t="shared" si="2"/>
        <v>0</v>
      </c>
      <c r="F16" s="888">
        <f t="shared" si="2"/>
        <v>0</v>
      </c>
      <c r="G16" s="888">
        <f t="shared" si="2"/>
        <v>0</v>
      </c>
      <c r="H16" s="888">
        <f t="shared" si="2"/>
        <v>0</v>
      </c>
      <c r="I16" s="888">
        <f t="shared" si="2"/>
        <v>0</v>
      </c>
      <c r="J16" s="888">
        <f t="shared" si="2"/>
        <v>7210</v>
      </c>
      <c r="K16" s="888">
        <f t="shared" si="2"/>
        <v>7210</v>
      </c>
      <c r="L16" s="853"/>
    </row>
    <row r="17" spans="1:13" s="161" customFormat="1" ht="15.2" customHeight="1" thickBot="1" x14ac:dyDescent="0.25">
      <c r="A17" s="1017"/>
      <c r="B17" s="37">
        <v>50</v>
      </c>
      <c r="C17" s="160">
        <f t="shared" ref="C17:D17" si="3">C12</f>
        <v>0</v>
      </c>
      <c r="D17" s="160">
        <f t="shared" si="3"/>
        <v>178399</v>
      </c>
      <c r="E17" s="160">
        <f t="shared" ref="E17:K17" si="4">E12</f>
        <v>0</v>
      </c>
      <c r="F17" s="160">
        <f t="shared" si="4"/>
        <v>0</v>
      </c>
      <c r="G17" s="160">
        <f t="shared" si="4"/>
        <v>0</v>
      </c>
      <c r="H17" s="160">
        <f t="shared" si="4"/>
        <v>14524</v>
      </c>
      <c r="I17" s="160">
        <f t="shared" si="4"/>
        <v>0</v>
      </c>
      <c r="J17" s="160">
        <f t="shared" si="4"/>
        <v>163875</v>
      </c>
      <c r="K17" s="160">
        <f t="shared" si="4"/>
        <v>163875</v>
      </c>
      <c r="L17" s="853"/>
    </row>
    <row r="18" spans="1:13" s="149" customFormat="1" ht="27.75" customHeight="1" thickBot="1" x14ac:dyDescent="0.25">
      <c r="A18" s="1025" t="s">
        <v>239</v>
      </c>
      <c r="B18" s="1026"/>
      <c r="C18" s="162">
        <f>C13+C14+C16+C17</f>
        <v>0</v>
      </c>
      <c r="D18" s="162">
        <f t="shared" ref="D18:K18" si="5">D13+D14+D16+D17</f>
        <v>490167</v>
      </c>
      <c r="E18" s="162">
        <f t="shared" si="5"/>
        <v>0</v>
      </c>
      <c r="F18" s="162">
        <f t="shared" si="5"/>
        <v>0</v>
      </c>
      <c r="G18" s="162">
        <f t="shared" si="5"/>
        <v>0</v>
      </c>
      <c r="H18" s="162">
        <f t="shared" si="5"/>
        <v>17127</v>
      </c>
      <c r="I18" s="162">
        <f t="shared" si="5"/>
        <v>0</v>
      </c>
      <c r="J18" s="162">
        <f t="shared" si="5"/>
        <v>473040</v>
      </c>
      <c r="K18" s="162">
        <f t="shared" si="5"/>
        <v>473040</v>
      </c>
      <c r="L18" s="853"/>
      <c r="M18" s="150"/>
    </row>
    <row r="19" spans="1:13" s="149" customFormat="1" ht="33.75" customHeight="1" thickBot="1" x14ac:dyDescent="0.25">
      <c r="A19" s="1027" t="s">
        <v>240</v>
      </c>
      <c r="B19" s="1028"/>
      <c r="C19" s="1030">
        <f>K18/(G18+H18)</f>
        <v>27.619548081975829</v>
      </c>
      <c r="D19" s="1031"/>
      <c r="E19" s="1031"/>
      <c r="F19" s="1031"/>
      <c r="G19" s="1031"/>
      <c r="H19" s="1031"/>
      <c r="I19" s="1031"/>
      <c r="J19" s="1031"/>
      <c r="K19" s="1032"/>
      <c r="L19" s="150"/>
    </row>
    <row r="20" spans="1:13" s="149" customFormat="1" ht="38.25" customHeight="1" thickBot="1" x14ac:dyDescent="0.25">
      <c r="A20" s="1027" t="s">
        <v>241</v>
      </c>
      <c r="B20" s="1028"/>
      <c r="C20" s="1023">
        <f>K18/F32</f>
        <v>12.892616042601366</v>
      </c>
      <c r="D20" s="1023"/>
      <c r="E20" s="1023"/>
      <c r="F20" s="1023"/>
      <c r="G20" s="1023"/>
      <c r="H20" s="1023"/>
      <c r="I20" s="1023"/>
      <c r="J20" s="1023"/>
      <c r="K20" s="1024"/>
      <c r="L20" s="150"/>
    </row>
    <row r="21" spans="1:13" ht="15.2" customHeight="1" x14ac:dyDescent="0.2">
      <c r="A21" s="33" t="s">
        <v>25</v>
      </c>
      <c r="B21" s="26"/>
      <c r="C21" s="27"/>
      <c r="D21" s="27"/>
      <c r="E21" s="28"/>
      <c r="F21" s="28"/>
      <c r="G21" s="29"/>
      <c r="H21" s="29"/>
      <c r="I21" s="34"/>
      <c r="J21" s="34"/>
      <c r="K21" s="34"/>
    </row>
    <row r="22" spans="1:13" ht="15.2" customHeight="1" thickBot="1" x14ac:dyDescent="0.25">
      <c r="A22" s="306" t="s">
        <v>267</v>
      </c>
      <c r="B22" s="306"/>
      <c r="C22" s="27"/>
      <c r="D22" s="27"/>
      <c r="E22" s="28"/>
      <c r="F22" s="28"/>
      <c r="G22" s="29"/>
      <c r="H22" s="29"/>
      <c r="I22" s="34"/>
      <c r="J22" s="34"/>
      <c r="K22" s="34"/>
      <c r="L22" s="34"/>
    </row>
    <row r="23" spans="1:13" ht="39" thickBot="1" x14ac:dyDescent="0.25">
      <c r="A23" s="608" t="s">
        <v>268</v>
      </c>
      <c r="B23" s="306"/>
      <c r="C23" s="36"/>
      <c r="D23" s="601" t="s">
        <v>242</v>
      </c>
      <c r="E23" s="602" t="s">
        <v>243</v>
      </c>
      <c r="F23" s="176" t="s">
        <v>244</v>
      </c>
      <c r="H23" s="629"/>
      <c r="I23" s="34"/>
      <c r="J23" s="34"/>
      <c r="K23" s="34"/>
    </row>
    <row r="24" spans="1:13" ht="16.5" thickBot="1" x14ac:dyDescent="0.3">
      <c r="B24" s="27"/>
      <c r="C24" s="36"/>
      <c r="D24" s="39" t="s">
        <v>19</v>
      </c>
      <c r="E24" s="40">
        <f>I18*100/K18</f>
        <v>0</v>
      </c>
      <c r="F24" s="233">
        <f>J18*100/K18</f>
        <v>100</v>
      </c>
      <c r="H24" s="185"/>
      <c r="I24" s="385"/>
      <c r="J24" s="331"/>
      <c r="K24" s="34"/>
      <c r="L24" s="34"/>
    </row>
    <row r="25" spans="1:13" ht="16.5" hidden="1" thickBot="1" x14ac:dyDescent="0.25">
      <c r="B25" s="29"/>
      <c r="C25" s="38"/>
      <c r="D25" s="39" t="s">
        <v>20</v>
      </c>
      <c r="E25" s="40"/>
      <c r="F25" s="233"/>
      <c r="G25" s="16"/>
      <c r="H25" s="514"/>
      <c r="I25" s="34"/>
      <c r="J25" s="34"/>
    </row>
    <row r="26" spans="1:13" ht="16.5" thickBot="1" x14ac:dyDescent="0.25">
      <c r="B26" s="29"/>
      <c r="C26" s="38"/>
      <c r="D26" s="41" t="s">
        <v>21</v>
      </c>
      <c r="E26" s="40">
        <f>I17*100/K17</f>
        <v>0</v>
      </c>
      <c r="F26" s="233">
        <f>J17*100/K17</f>
        <v>100</v>
      </c>
      <c r="G26" s="16"/>
      <c r="H26" s="514"/>
      <c r="I26" s="34"/>
      <c r="J26" s="34"/>
      <c r="K26" s="34"/>
      <c r="L26" s="34"/>
    </row>
    <row r="27" spans="1:13" ht="16.5" thickBot="1" x14ac:dyDescent="0.3">
      <c r="A27" s="30"/>
      <c r="B27" s="29"/>
      <c r="C27" s="16"/>
      <c r="D27" s="175" t="s">
        <v>26</v>
      </c>
      <c r="E27" s="177">
        <f>C18/(C18+D18)</f>
        <v>0</v>
      </c>
      <c r="F27" s="177">
        <f>D18/(C18+D18)</f>
        <v>1</v>
      </c>
      <c r="G27" s="16"/>
      <c r="H27" s="514"/>
      <c r="I27" s="34"/>
    </row>
    <row r="28" spans="1:13" x14ac:dyDescent="0.2">
      <c r="A28" s="30"/>
      <c r="B28" s="29"/>
      <c r="C28" s="16"/>
      <c r="D28" s="16"/>
      <c r="E28" s="16"/>
      <c r="F28" s="16"/>
      <c r="G28" s="16"/>
      <c r="H28" s="514"/>
      <c r="I28" s="34"/>
    </row>
    <row r="29" spans="1:13" x14ac:dyDescent="0.2">
      <c r="A29" s="30"/>
      <c r="B29" s="368"/>
      <c r="H29" s="515"/>
    </row>
    <row r="30" spans="1:13" ht="28.5" customHeight="1" x14ac:dyDescent="0.2">
      <c r="B30" s="29"/>
      <c r="D30" s="1018" t="s">
        <v>266</v>
      </c>
      <c r="E30" s="1019"/>
      <c r="F30" s="1019"/>
      <c r="G30" s="29"/>
      <c r="H30" s="515"/>
      <c r="I30" s="34"/>
      <c r="J30" s="217"/>
    </row>
    <row r="31" spans="1:13" ht="25.5" x14ac:dyDescent="0.2">
      <c r="D31" s="603" t="s">
        <v>245</v>
      </c>
      <c r="E31" s="603" t="s">
        <v>246</v>
      </c>
      <c r="F31" s="603" t="s">
        <v>247</v>
      </c>
      <c r="H31" s="515"/>
    </row>
    <row r="32" spans="1:13" x14ac:dyDescent="0.2">
      <c r="D32" s="236">
        <v>5</v>
      </c>
      <c r="E32" s="235">
        <v>953960</v>
      </c>
      <c r="F32" s="235">
        <f>E32/26</f>
        <v>36690.769230769234</v>
      </c>
      <c r="H32" s="515"/>
    </row>
    <row r="33" spans="2:11" x14ac:dyDescent="0.2">
      <c r="D33" s="236">
        <v>6</v>
      </c>
      <c r="E33" s="235">
        <v>954060</v>
      </c>
      <c r="F33" s="235">
        <f t="shared" ref="F33:F34" si="6">E33/26</f>
        <v>36694.615384615383</v>
      </c>
      <c r="H33" s="515"/>
    </row>
    <row r="34" spans="2:11" x14ac:dyDescent="0.2">
      <c r="D34" s="236">
        <v>7</v>
      </c>
      <c r="E34" s="235">
        <v>945860</v>
      </c>
      <c r="F34" s="235">
        <f t="shared" si="6"/>
        <v>36379.230769230766</v>
      </c>
      <c r="H34" s="515"/>
      <c r="J34" s="217"/>
      <c r="K34" s="217"/>
    </row>
    <row r="35" spans="2:11" x14ac:dyDescent="0.2">
      <c r="B35" s="29"/>
      <c r="H35" s="515"/>
    </row>
    <row r="36" spans="2:11" x14ac:dyDescent="0.2">
      <c r="B36" s="29"/>
    </row>
    <row r="39" spans="2:11" x14ac:dyDescent="0.2">
      <c r="E39" s="234"/>
      <c r="F39" s="234"/>
    </row>
  </sheetData>
  <mergeCells count="17">
    <mergeCell ref="A8:A9"/>
    <mergeCell ref="A5:A6"/>
    <mergeCell ref="A13:A17"/>
    <mergeCell ref="D30:F30"/>
    <mergeCell ref="A1:K1"/>
    <mergeCell ref="B3:B4"/>
    <mergeCell ref="I3:K3"/>
    <mergeCell ref="C20:K20"/>
    <mergeCell ref="A18:B18"/>
    <mergeCell ref="A20:B20"/>
    <mergeCell ref="E3:F3"/>
    <mergeCell ref="C3:D3"/>
    <mergeCell ref="G3:H3"/>
    <mergeCell ref="A3:A4"/>
    <mergeCell ref="A2:K2"/>
    <mergeCell ref="A19:B19"/>
    <mergeCell ref="C19:K19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1B1E5-A951-4A5E-86EF-67A1CE3B2422}">
  <sheetPr codeName="Sheet7"/>
  <dimension ref="A1:T288"/>
  <sheetViews>
    <sheetView topLeftCell="C1" zoomScale="95" zoomScaleNormal="95" workbookViewId="0">
      <selection activeCell="M2" sqref="M2:M161"/>
    </sheetView>
  </sheetViews>
  <sheetFormatPr defaultRowHeight="12.75" x14ac:dyDescent="0.2"/>
  <cols>
    <col min="1" max="1" width="18.5703125" style="765" customWidth="1"/>
    <col min="2" max="2" width="16.28515625" style="801" customWidth="1"/>
    <col min="3" max="3" width="20.140625" style="784" customWidth="1"/>
    <col min="4" max="4" width="10.42578125" style="775" customWidth="1"/>
    <col min="5" max="5" width="54.42578125" style="784" bestFit="1" customWidth="1"/>
    <col min="6" max="6" width="14.5703125" style="784" customWidth="1"/>
    <col min="7" max="11" width="9.140625" style="784"/>
    <col min="12" max="12" width="15.42578125" style="784" bestFit="1" customWidth="1"/>
    <col min="13" max="13" width="15" style="784" bestFit="1" customWidth="1"/>
    <col min="14" max="14" width="16.7109375" style="784" bestFit="1" customWidth="1"/>
    <col min="15" max="15" width="16.28515625" style="784" bestFit="1" customWidth="1"/>
    <col min="16" max="16" width="7.42578125" style="784" bestFit="1" customWidth="1"/>
    <col min="17" max="17" width="16.140625" style="784" bestFit="1" customWidth="1"/>
    <col min="18" max="18" width="16.28515625" style="784" bestFit="1" customWidth="1"/>
    <col min="19" max="19" width="12.85546875" style="784" bestFit="1" customWidth="1"/>
    <col min="20" max="20" width="19.140625" style="784" bestFit="1" customWidth="1"/>
    <col min="21" max="16384" width="9.140625" style="784"/>
  </cols>
  <sheetData>
    <row r="1" spans="1:20" s="767" customFormat="1" ht="27.75" customHeight="1" x14ac:dyDescent="0.3">
      <c r="A1" s="765" t="s">
        <v>163</v>
      </c>
      <c r="B1" s="766"/>
      <c r="D1" s="768"/>
      <c r="E1" s="769" t="s">
        <v>484</v>
      </c>
      <c r="L1" s="770" t="s">
        <v>445</v>
      </c>
      <c r="M1" s="770" t="s">
        <v>446</v>
      </c>
      <c r="N1" s="770" t="s">
        <v>358</v>
      </c>
      <c r="O1" s="770" t="s">
        <v>438</v>
      </c>
      <c r="P1" s="770" t="s">
        <v>447</v>
      </c>
      <c r="Q1" s="771" t="s">
        <v>359</v>
      </c>
      <c r="R1" s="770" t="s">
        <v>438</v>
      </c>
      <c r="S1" s="770" t="s">
        <v>360</v>
      </c>
      <c r="T1" s="772" t="s">
        <v>436</v>
      </c>
    </row>
    <row r="2" spans="1:20" x14ac:dyDescent="0.2">
      <c r="A2" s="765" t="str">
        <f>+B2&amp;D2</f>
        <v>30125</v>
      </c>
      <c r="B2" s="773" t="str">
        <f t="shared" ref="B2:B33" si="0">IFERROR(TRIM(_xlfn.TEXTBEFORE(_xlfn.TEXTAFTER(E2, "-"), "-")),"")</f>
        <v>301</v>
      </c>
      <c r="C2" s="774" t="str">
        <f>_xlfn.XLOOKUP(E2,HIGRO!$C$1:$C$500,HIGRO!$B$1:$B$500)</f>
        <v>1290D203010025</v>
      </c>
      <c r="D2" s="775">
        <f>_xlfn.XLOOKUP(E2,HIGRO!$C$1:$C$500,HIGRO!$D$1:$D$500)</f>
        <v>25</v>
      </c>
      <c r="E2" s="776" t="s">
        <v>59</v>
      </c>
      <c r="F2" s="776"/>
      <c r="G2" s="777">
        <f>_xlfn.XLOOKUP(E2,HIGRO!$C$1:$C$500,HIGRO!$M$1:$M$500)</f>
        <v>1570</v>
      </c>
      <c r="H2" s="776"/>
      <c r="I2" s="1034"/>
      <c r="J2" s="1034"/>
      <c r="K2" s="1035"/>
      <c r="L2" s="778" t="s">
        <v>421</v>
      </c>
      <c r="M2" s="779">
        <v>1570</v>
      </c>
      <c r="N2" s="776" t="s">
        <v>361</v>
      </c>
      <c r="O2" s="779">
        <v>1600</v>
      </c>
      <c r="P2" s="780">
        <v>4881</v>
      </c>
      <c r="Q2" s="781" t="s">
        <v>375</v>
      </c>
      <c r="R2" s="782">
        <v>36600</v>
      </c>
      <c r="S2" s="782">
        <v>-7287</v>
      </c>
      <c r="T2" s="783">
        <v>18.5</v>
      </c>
    </row>
    <row r="3" spans="1:20" x14ac:dyDescent="0.2">
      <c r="A3" s="765" t="str">
        <f t="shared" ref="A3:A74" si="1">+B3&amp;D3</f>
        <v>30225</v>
      </c>
      <c r="B3" s="773" t="str">
        <f t="shared" si="0"/>
        <v>302</v>
      </c>
      <c r="C3" s="774" t="str">
        <f>_xlfn.XLOOKUP(E3,HIGRO!$C$1:$C$500,HIGRO!$B$1:$B$500)</f>
        <v>1290D203020025</v>
      </c>
      <c r="D3" s="775">
        <f>_xlfn.XLOOKUP(E3,HIGRO!$C$1:$C$500,HIGRO!$D$1:$D$500)</f>
        <v>25</v>
      </c>
      <c r="E3" s="776" t="s">
        <v>61</v>
      </c>
      <c r="F3" s="776"/>
      <c r="G3" s="777">
        <f>_xlfn.XLOOKUP(E3,HIGRO!$C$1:$C$500,HIGRO!$M$1:$M$500)</f>
        <v>2789</v>
      </c>
      <c r="H3" s="776"/>
      <c r="I3" s="1034"/>
      <c r="J3" s="1034"/>
      <c r="K3" s="1035"/>
      <c r="L3" s="778" t="s">
        <v>422</v>
      </c>
      <c r="M3" s="779">
        <v>2789</v>
      </c>
      <c r="N3" s="776" t="s">
        <v>556</v>
      </c>
      <c r="O3" s="779">
        <v>400</v>
      </c>
      <c r="P3" s="780" t="e">
        <v>#N/A</v>
      </c>
      <c r="Q3" s="785" t="s">
        <v>380</v>
      </c>
      <c r="R3" s="782">
        <v>33200</v>
      </c>
      <c r="S3" s="782">
        <v>-9262</v>
      </c>
      <c r="T3" s="783">
        <v>18.5</v>
      </c>
    </row>
    <row r="4" spans="1:20" x14ac:dyDescent="0.2">
      <c r="A4" s="765" t="str">
        <f t="shared" si="1"/>
        <v>35225</v>
      </c>
      <c r="B4" s="773" t="str">
        <f t="shared" si="0"/>
        <v>352</v>
      </c>
      <c r="C4" s="774" t="str">
        <f>_xlfn.XLOOKUP(E4,HIGRO!$C$1:$C$500,HIGRO!$B$1:$B$500)</f>
        <v>1290D203520025</v>
      </c>
      <c r="D4" s="775">
        <f>_xlfn.XLOOKUP(E4,HIGRO!$C$1:$C$500,HIGRO!$D$1:$D$500)</f>
        <v>25</v>
      </c>
      <c r="E4" s="776" t="s">
        <v>51</v>
      </c>
      <c r="F4" s="776"/>
      <c r="G4" s="777">
        <f>_xlfn.XLOOKUP(E4,HIGRO!$C$1:$C$500,HIGRO!$M$1:$M$500)</f>
        <v>2767</v>
      </c>
      <c r="H4" s="776"/>
      <c r="I4" s="1034"/>
      <c r="J4" s="1034"/>
      <c r="K4" s="1035"/>
      <c r="L4" s="778" t="s">
        <v>448</v>
      </c>
      <c r="M4" s="779">
        <v>2767</v>
      </c>
      <c r="N4" s="776" t="s">
        <v>362</v>
      </c>
      <c r="O4" s="779">
        <v>200</v>
      </c>
      <c r="P4" s="780">
        <v>8554</v>
      </c>
      <c r="Q4" s="781" t="s">
        <v>381</v>
      </c>
      <c r="R4" s="782">
        <v>2560</v>
      </c>
      <c r="S4" s="782">
        <v>-95</v>
      </c>
      <c r="T4" s="783">
        <v>19.5</v>
      </c>
    </row>
    <row r="5" spans="1:20" x14ac:dyDescent="0.2">
      <c r="A5" s="765" t="str">
        <f t="shared" si="1"/>
        <v>38425</v>
      </c>
      <c r="B5" s="773" t="str">
        <f t="shared" si="0"/>
        <v>384</v>
      </c>
      <c r="C5" s="774" t="str">
        <f>_xlfn.XLOOKUP(E5,HIGRO!$C$1:$C$500,HIGRO!$B$1:$B$500)</f>
        <v>1290D903840025</v>
      </c>
      <c r="D5" s="775">
        <f>_xlfn.XLOOKUP(E5,HIGRO!$C$1:$C$500,HIGRO!$D$1:$D$500)</f>
        <v>25</v>
      </c>
      <c r="E5" s="776" t="s">
        <v>73</v>
      </c>
      <c r="F5" s="776"/>
      <c r="G5" s="777">
        <f>_xlfn.XLOOKUP(E5,HIGRO!$C$1:$C$500,HIGRO!$M$1:$M$500)</f>
        <v>2157</v>
      </c>
      <c r="H5" s="776"/>
      <c r="I5" s="1034"/>
      <c r="J5" s="1034"/>
      <c r="K5" s="1035"/>
      <c r="L5" s="778" t="s">
        <v>423</v>
      </c>
      <c r="M5" s="779">
        <v>2157</v>
      </c>
      <c r="N5" s="776" t="s">
        <v>434</v>
      </c>
      <c r="O5" s="779">
        <v>1280</v>
      </c>
      <c r="P5" s="780">
        <v>13414</v>
      </c>
      <c r="Q5" s="781" t="s">
        <v>383</v>
      </c>
      <c r="R5" s="782">
        <v>5600</v>
      </c>
      <c r="S5" s="782">
        <v>-2869</v>
      </c>
      <c r="T5" s="783">
        <v>18.5</v>
      </c>
    </row>
    <row r="6" spans="1:20" x14ac:dyDescent="0.2">
      <c r="A6" s="765" t="str">
        <f t="shared" si="1"/>
        <v>385S25</v>
      </c>
      <c r="B6" s="773" t="str">
        <f t="shared" si="0"/>
        <v>385S</v>
      </c>
      <c r="C6" s="774" t="str">
        <f>_xlfn.XLOOKUP(E6,HIGRO!$C$1:$C$500,HIGRO!$B$1:$B$500)</f>
        <v>1290D903851925</v>
      </c>
      <c r="D6" s="775">
        <f>_xlfn.XLOOKUP(E6,HIGRO!$C$1:$C$500,HIGRO!$D$1:$D$500)</f>
        <v>25</v>
      </c>
      <c r="E6" s="776" t="s">
        <v>205</v>
      </c>
      <c r="F6" s="776"/>
      <c r="G6" s="777">
        <f>_xlfn.XLOOKUP(E6,HIGRO!$C$1:$C$500,HIGRO!$M$1:$M$500)</f>
        <v>1739</v>
      </c>
      <c r="H6" s="776"/>
      <c r="I6" s="1034"/>
      <c r="J6" s="1034"/>
      <c r="K6" s="1035"/>
      <c r="L6" s="778" t="s">
        <v>449</v>
      </c>
      <c r="M6" s="779">
        <v>1739</v>
      </c>
      <c r="N6" s="776" t="s">
        <v>494</v>
      </c>
      <c r="O6" s="779">
        <v>2600</v>
      </c>
      <c r="P6" s="780">
        <v>12094</v>
      </c>
      <c r="Q6" s="785" t="s">
        <v>385</v>
      </c>
      <c r="R6" s="782">
        <v>11400</v>
      </c>
      <c r="S6" s="782">
        <v>-5373</v>
      </c>
      <c r="T6" s="783">
        <v>19.5</v>
      </c>
    </row>
    <row r="7" spans="1:20" x14ac:dyDescent="0.2">
      <c r="A7" s="765" t="str">
        <f t="shared" si="1"/>
        <v>50225</v>
      </c>
      <c r="B7" s="773" t="str">
        <f t="shared" si="0"/>
        <v>502</v>
      </c>
      <c r="C7" s="774" t="str">
        <f>_xlfn.XLOOKUP(E7,HIGRO!$C$1:$C$500,HIGRO!$B$1:$B$500)</f>
        <v>1290H605020025</v>
      </c>
      <c r="D7" s="775">
        <f>_xlfn.XLOOKUP(E7,HIGRO!$C$1:$C$500,HIGRO!$D$1:$D$500)</f>
        <v>25</v>
      </c>
      <c r="E7" s="776" t="s">
        <v>565</v>
      </c>
      <c r="F7" s="776"/>
      <c r="G7" s="777">
        <f>_xlfn.XLOOKUP(E7,HIGRO!$C$1:$C$500,HIGRO!$M$1:$M$500)</f>
        <v>2066</v>
      </c>
      <c r="H7" s="776"/>
      <c r="I7" s="1034"/>
      <c r="J7" s="1034"/>
      <c r="K7" s="1034"/>
      <c r="L7" s="778" t="s">
        <v>444</v>
      </c>
      <c r="M7" s="779">
        <v>2066</v>
      </c>
      <c r="N7" s="776" t="s">
        <v>363</v>
      </c>
      <c r="O7" s="779">
        <v>6400</v>
      </c>
      <c r="P7" s="780">
        <v>8294</v>
      </c>
      <c r="Q7" s="781" t="s">
        <v>396</v>
      </c>
      <c r="R7" s="782">
        <v>1440</v>
      </c>
      <c r="S7" s="782">
        <v>-84</v>
      </c>
      <c r="T7" s="783">
        <v>19.5</v>
      </c>
    </row>
    <row r="8" spans="1:20" x14ac:dyDescent="0.2">
      <c r="A8" s="765" t="str">
        <f t="shared" si="1"/>
        <v>51025</v>
      </c>
      <c r="B8" s="773" t="str">
        <f t="shared" si="0"/>
        <v>510</v>
      </c>
      <c r="C8" s="774" t="str">
        <f>_xlfn.XLOOKUP(E8,HIGRO!$C$1:$C$500,HIGRO!$B$1:$B$500)</f>
        <v>1290E405100025</v>
      </c>
      <c r="D8" s="775">
        <f>_xlfn.XLOOKUP(E8,HIGRO!$C$1:$C$500,HIGRO!$D$1:$D$500)</f>
        <v>25</v>
      </c>
      <c r="E8" s="776" t="s">
        <v>298</v>
      </c>
      <c r="F8" s="776"/>
      <c r="G8" s="777">
        <f>_xlfn.XLOOKUP(E8,HIGRO!$C$1:$C$500,HIGRO!$M$1:$M$500)</f>
        <v>4662</v>
      </c>
      <c r="H8" s="776"/>
      <c r="I8" s="1034"/>
      <c r="J8" s="1034"/>
      <c r="K8" s="1034"/>
      <c r="L8" s="778" t="s">
        <v>402</v>
      </c>
      <c r="M8" s="779">
        <v>4662</v>
      </c>
      <c r="N8" s="776" t="s">
        <v>364</v>
      </c>
      <c r="O8" s="779">
        <v>640</v>
      </c>
      <c r="P8" s="780">
        <v>7036</v>
      </c>
      <c r="Q8" s="786"/>
      <c r="R8" s="782"/>
      <c r="S8" s="782"/>
      <c r="T8" s="783"/>
    </row>
    <row r="9" spans="1:20" x14ac:dyDescent="0.2">
      <c r="A9" s="765" t="str">
        <f t="shared" si="1"/>
        <v>510S25</v>
      </c>
      <c r="B9" s="773" t="str">
        <f t="shared" si="0"/>
        <v>510S</v>
      </c>
      <c r="C9" s="774" t="str">
        <f>_xlfn.XLOOKUP(E9,HIGRO!$C$1:$C$500,HIGRO!$B$1:$B$500)</f>
        <v>1290E405101925</v>
      </c>
      <c r="D9" s="775">
        <f>_xlfn.XLOOKUP(E9,HIGRO!$C$1:$C$500,HIGRO!$D$1:$D$500)</f>
        <v>25</v>
      </c>
      <c r="E9" s="776" t="s">
        <v>340</v>
      </c>
      <c r="F9" s="776"/>
      <c r="G9" s="777">
        <f>_xlfn.XLOOKUP(E9,HIGRO!$C$1:$C$500,HIGRO!$M$1:$M$500)</f>
        <v>247</v>
      </c>
      <c r="H9" s="776"/>
      <c r="I9" s="1034"/>
      <c r="J9" s="1034"/>
      <c r="K9" s="1034"/>
      <c r="L9" s="778" t="s">
        <v>450</v>
      </c>
      <c r="M9" s="779">
        <v>247</v>
      </c>
      <c r="N9" s="776" t="s">
        <v>557</v>
      </c>
      <c r="O9" s="779">
        <v>600</v>
      </c>
      <c r="P9" s="780" t="e">
        <v>#N/A</v>
      </c>
      <c r="Q9" s="781"/>
      <c r="R9" s="782"/>
      <c r="S9" s="782"/>
      <c r="T9" s="783"/>
    </row>
    <row r="10" spans="1:20" x14ac:dyDescent="0.2">
      <c r="A10" s="765" t="str">
        <f t="shared" si="1"/>
        <v>510M25</v>
      </c>
      <c r="B10" s="773" t="str">
        <f t="shared" si="0"/>
        <v>510M</v>
      </c>
      <c r="C10" s="774" t="str">
        <f>_xlfn.XLOOKUP(E10,HIGRO!$C$1:$C$500,HIGRO!$B$1:$B$500)</f>
        <v>1290D205101325</v>
      </c>
      <c r="D10" s="775">
        <f>_xlfn.XLOOKUP(E10,HIGRO!$C$1:$C$500,HIGRO!$D$1:$D$500)</f>
        <v>25</v>
      </c>
      <c r="E10" s="776" t="s">
        <v>63</v>
      </c>
      <c r="F10" s="776"/>
      <c r="G10" s="777">
        <f>_xlfn.XLOOKUP(E10,HIGRO!$C$1:$C$500,HIGRO!$M$1:$M$500)</f>
        <v>1428</v>
      </c>
      <c r="H10" s="776"/>
      <c r="I10" s="1034"/>
      <c r="J10" s="1034"/>
      <c r="K10" s="1034"/>
      <c r="L10" s="778" t="s">
        <v>408</v>
      </c>
      <c r="M10" s="779">
        <v>1428</v>
      </c>
      <c r="N10" s="776" t="s">
        <v>365</v>
      </c>
      <c r="O10" s="779">
        <v>1920</v>
      </c>
      <c r="P10" s="780">
        <v>1489</v>
      </c>
      <c r="Q10" s="781"/>
      <c r="R10" s="782"/>
      <c r="S10" s="782"/>
      <c r="T10" s="783"/>
    </row>
    <row r="11" spans="1:20" x14ac:dyDescent="0.2">
      <c r="A11" s="765" t="str">
        <f t="shared" si="1"/>
        <v>51125</v>
      </c>
      <c r="B11" s="773" t="str">
        <f t="shared" si="0"/>
        <v>511</v>
      </c>
      <c r="C11" s="774" t="str">
        <f>_xlfn.XLOOKUP(E11,HIGRO!$C$1:$C$500,HIGRO!$B$1:$B$500)</f>
        <v>1290D205110025</v>
      </c>
      <c r="D11" s="775">
        <f>_xlfn.XLOOKUP(E11,HIGRO!$C$1:$C$500,HIGRO!$D$1:$D$500)</f>
        <v>25</v>
      </c>
      <c r="E11" s="776" t="s">
        <v>65</v>
      </c>
      <c r="F11" s="776"/>
      <c r="G11" s="777">
        <f>_xlfn.XLOOKUP(E11,HIGRO!$C$1:$C$500,HIGRO!$M$1:$M$500)</f>
        <v>1137</v>
      </c>
      <c r="H11" s="776"/>
      <c r="I11" s="1034"/>
      <c r="J11" s="1034"/>
      <c r="K11" s="1034"/>
      <c r="L11" s="778" t="s">
        <v>403</v>
      </c>
      <c r="M11" s="779">
        <v>1137</v>
      </c>
      <c r="N11" s="776" t="s">
        <v>366</v>
      </c>
      <c r="O11" s="779">
        <v>320</v>
      </c>
      <c r="P11" s="780">
        <v>302</v>
      </c>
      <c r="Q11" s="781"/>
      <c r="R11" s="782"/>
      <c r="S11" s="782"/>
      <c r="T11" s="783"/>
    </row>
    <row r="12" spans="1:20" x14ac:dyDescent="0.2">
      <c r="A12" s="765" t="str">
        <f t="shared" si="1"/>
        <v>511B25</v>
      </c>
      <c r="B12" s="773" t="str">
        <f t="shared" si="0"/>
        <v>511B</v>
      </c>
      <c r="C12" s="774" t="str">
        <f>_xlfn.XLOOKUP(E12,HIGRO!$C$1:$C$500,HIGRO!$B$1:$B$500)</f>
        <v>1290D205110225</v>
      </c>
      <c r="D12" s="775">
        <f>_xlfn.XLOOKUP(E12,HIGRO!$C$1:$C$500,HIGRO!$D$1:$D$500)</f>
        <v>25</v>
      </c>
      <c r="E12" s="776" t="s">
        <v>67</v>
      </c>
      <c r="F12" s="776"/>
      <c r="G12" s="777">
        <f>_xlfn.XLOOKUP(E12,HIGRO!$C$1:$C$500,HIGRO!$M$1:$M$500)</f>
        <v>7877</v>
      </c>
      <c r="H12" s="776"/>
      <c r="I12" s="1034"/>
      <c r="J12" s="1034"/>
      <c r="K12" s="1034"/>
      <c r="L12" s="778" t="s">
        <v>406</v>
      </c>
      <c r="M12" s="779">
        <v>7877</v>
      </c>
      <c r="N12" s="776" t="s">
        <v>466</v>
      </c>
      <c r="O12" s="779">
        <v>960</v>
      </c>
      <c r="P12" s="780">
        <v>1380</v>
      </c>
      <c r="Q12" s="781"/>
      <c r="R12" s="782"/>
      <c r="S12" s="782"/>
      <c r="T12" s="783"/>
    </row>
    <row r="13" spans="1:20" x14ac:dyDescent="0.2">
      <c r="A13" s="765" t="str">
        <f t="shared" si="1"/>
        <v>511L25</v>
      </c>
      <c r="B13" s="773" t="str">
        <f t="shared" si="0"/>
        <v>511L</v>
      </c>
      <c r="C13" s="774" t="str">
        <f>_xlfn.XLOOKUP(E13,HIGRO!$C$1:$C$500,HIGRO!$B$1:$B$500)</f>
        <v>1290D205111225</v>
      </c>
      <c r="D13" s="775">
        <f>_xlfn.XLOOKUP(E13,HIGRO!$C$1:$C$500,HIGRO!$D$1:$D$500)</f>
        <v>25</v>
      </c>
      <c r="E13" s="776" t="s">
        <v>69</v>
      </c>
      <c r="F13" s="776"/>
      <c r="G13" s="777">
        <f>_xlfn.XLOOKUP(E13,HIGRO!$C$1:$C$500,HIGRO!$M$1:$M$500)</f>
        <v>2314</v>
      </c>
      <c r="H13" s="776"/>
      <c r="I13" s="1034"/>
      <c r="J13" s="1034"/>
      <c r="K13" s="1034"/>
      <c r="L13" s="778" t="s">
        <v>441</v>
      </c>
      <c r="M13" s="779">
        <v>2314</v>
      </c>
      <c r="N13" s="776" t="s">
        <v>495</v>
      </c>
      <c r="O13" s="779">
        <v>1680</v>
      </c>
      <c r="P13" s="780" t="e">
        <v>#N/A</v>
      </c>
      <c r="Q13" s="781"/>
      <c r="R13" s="782"/>
      <c r="S13" s="782"/>
      <c r="T13" s="783"/>
    </row>
    <row r="14" spans="1:20" x14ac:dyDescent="0.2">
      <c r="A14" s="765" t="str">
        <f t="shared" si="1"/>
        <v>511M25</v>
      </c>
      <c r="B14" s="773" t="str">
        <f t="shared" si="0"/>
        <v>511M</v>
      </c>
      <c r="C14" s="774" t="str">
        <f>_xlfn.XLOOKUP(E14,HIGRO!$C$1:$C$500,HIGRO!$B$1:$B$500)</f>
        <v>1290D205111325</v>
      </c>
      <c r="D14" s="775">
        <f>_xlfn.XLOOKUP(E14,HIGRO!$C$1:$C$500,HIGRO!$D$1:$D$500)</f>
        <v>25</v>
      </c>
      <c r="E14" s="776" t="s">
        <v>71</v>
      </c>
      <c r="F14" s="776"/>
      <c r="G14" s="777">
        <f>_xlfn.XLOOKUP(E14,HIGRO!$C$1:$C$500,HIGRO!$M$1:$M$500)</f>
        <v>3133</v>
      </c>
      <c r="H14" s="776"/>
      <c r="I14" s="1034"/>
      <c r="J14" s="1034"/>
      <c r="K14" s="1034"/>
      <c r="L14" s="778" t="s">
        <v>409</v>
      </c>
      <c r="M14" s="779">
        <v>3133</v>
      </c>
      <c r="N14" s="776" t="s">
        <v>367</v>
      </c>
      <c r="O14" s="779">
        <v>4800</v>
      </c>
      <c r="P14" s="780">
        <v>7144</v>
      </c>
      <c r="Q14" s="781"/>
      <c r="R14" s="782"/>
      <c r="S14" s="782"/>
      <c r="T14" s="783"/>
    </row>
    <row r="15" spans="1:20" x14ac:dyDescent="0.2">
      <c r="A15" s="765" t="str">
        <f t="shared" si="1"/>
        <v>511S25</v>
      </c>
      <c r="B15" s="773" t="str">
        <f t="shared" si="0"/>
        <v>511S</v>
      </c>
      <c r="C15" s="774" t="str">
        <f>_xlfn.XLOOKUP(E15,HIGRO!$C$1:$C$500,HIGRO!$B$1:$B$500)</f>
        <v>1290H605111925</v>
      </c>
      <c r="D15" s="775">
        <f>_xlfn.XLOOKUP(E15,HIGRO!$C$1:$C$500,HIGRO!$D$1:$D$500)</f>
        <v>25</v>
      </c>
      <c r="E15" s="776" t="s">
        <v>346</v>
      </c>
      <c r="F15" s="776"/>
      <c r="G15" s="777">
        <f>_xlfn.XLOOKUP(E15,HIGRO!$C$1:$C$500,HIGRO!$M$1:$M$500)</f>
        <v>4778</v>
      </c>
      <c r="H15" s="776"/>
      <c r="I15" s="1034"/>
      <c r="J15" s="1034"/>
      <c r="K15" s="1034"/>
      <c r="L15" s="778" t="s">
        <v>451</v>
      </c>
      <c r="M15" s="779">
        <v>4778</v>
      </c>
      <c r="N15" s="776" t="s">
        <v>369</v>
      </c>
      <c r="O15" s="779">
        <v>4800</v>
      </c>
      <c r="P15" s="780">
        <v>966</v>
      </c>
      <c r="Q15" s="781"/>
      <c r="R15" s="782"/>
      <c r="S15" s="782"/>
    </row>
    <row r="16" spans="1:20" x14ac:dyDescent="0.2">
      <c r="A16" s="765" t="str">
        <f t="shared" si="1"/>
        <v>511AS25</v>
      </c>
      <c r="B16" s="773" t="str">
        <f t="shared" si="0"/>
        <v>511AS</v>
      </c>
      <c r="C16" s="774" t="str">
        <f>_xlfn.XLOOKUP(E16,HIGRO!$C$1:$C$500,HIGRO!$B$1:$B$500)</f>
        <v>1290K305118425</v>
      </c>
      <c r="D16" s="775">
        <f>_xlfn.XLOOKUP(E16,HIGRO!$C$1:$C$500,HIGRO!$D$1:$D$500)</f>
        <v>25</v>
      </c>
      <c r="E16" s="776" t="s">
        <v>347</v>
      </c>
      <c r="F16" s="776"/>
      <c r="G16" s="777">
        <f>_xlfn.XLOOKUP(E16,HIGRO!$C$1:$C$500,HIGRO!$M$1:$M$500)</f>
        <v>3666</v>
      </c>
      <c r="H16" s="776"/>
      <c r="I16" s="1034"/>
      <c r="J16" s="1034"/>
      <c r="K16" s="1034"/>
      <c r="L16" s="778" t="s">
        <v>452</v>
      </c>
      <c r="M16" s="779">
        <v>3666</v>
      </c>
      <c r="N16" s="776" t="s">
        <v>496</v>
      </c>
      <c r="O16" s="779">
        <v>1680</v>
      </c>
      <c r="P16" s="780" t="e">
        <v>#N/A</v>
      </c>
      <c r="Q16" s="781"/>
      <c r="R16" s="782"/>
      <c r="S16" s="782"/>
    </row>
    <row r="17" spans="1:19" x14ac:dyDescent="0.2">
      <c r="A17" s="765" t="str">
        <f t="shared" si="1"/>
        <v>52125</v>
      </c>
      <c r="B17" s="773" t="str">
        <f t="shared" si="0"/>
        <v>521</v>
      </c>
      <c r="C17" s="774" t="str">
        <f>_xlfn.XLOOKUP(E17,HIGRO!$C$1:$C$500,HIGRO!$B$1:$B$500)</f>
        <v>1290D205210025</v>
      </c>
      <c r="D17" s="775">
        <f>_xlfn.XLOOKUP(E17,HIGRO!$C$1:$C$500,HIGRO!$D$1:$D$500)</f>
        <v>25</v>
      </c>
      <c r="E17" s="776" t="s">
        <v>297</v>
      </c>
      <c r="F17" s="776"/>
      <c r="G17" s="777">
        <f>_xlfn.XLOOKUP(E17,HIGRO!$C$1:$C$500,HIGRO!$M$1:$M$500)</f>
        <v>491</v>
      </c>
      <c r="H17" s="776"/>
      <c r="I17" s="1034"/>
      <c r="J17" s="1034"/>
      <c r="K17" s="1034"/>
      <c r="L17" s="778" t="s">
        <v>442</v>
      </c>
      <c r="M17" s="779">
        <v>491</v>
      </c>
      <c r="N17" s="776" t="s">
        <v>499</v>
      </c>
      <c r="O17" s="779">
        <v>2400</v>
      </c>
      <c r="P17" s="780">
        <v>3366</v>
      </c>
      <c r="Q17" s="786"/>
      <c r="R17" s="782"/>
      <c r="S17" s="782"/>
    </row>
    <row r="18" spans="1:19" x14ac:dyDescent="0.2">
      <c r="A18" s="765" t="str">
        <f t="shared" si="1"/>
        <v>521Pro25</v>
      </c>
      <c r="B18" s="773" t="str">
        <f t="shared" si="0"/>
        <v>521Pro</v>
      </c>
      <c r="C18" s="774" t="str">
        <f>_xlfn.XLOOKUP(E18,HIGRO!$C$1:$C$500,HIGRO!$B$1:$B$500)</f>
        <v>1290K605217525</v>
      </c>
      <c r="D18" s="775">
        <f>_xlfn.XLOOKUP(E18,HIGRO!$C$1:$C$500,HIGRO!$D$1:$D$500)</f>
        <v>25</v>
      </c>
      <c r="E18" s="776" t="s">
        <v>355</v>
      </c>
      <c r="F18" s="776"/>
      <c r="G18" s="777">
        <f>_xlfn.XLOOKUP(E18,HIGRO!$C$1:$C$500,HIGRO!$M$1:$M$500)</f>
        <v>131</v>
      </c>
      <c r="H18" s="776"/>
      <c r="I18" s="1034"/>
      <c r="J18" s="1034"/>
      <c r="K18" s="1034"/>
      <c r="L18" s="778" t="s">
        <v>485</v>
      </c>
      <c r="M18" s="779">
        <v>131</v>
      </c>
      <c r="N18" s="776" t="s">
        <v>170</v>
      </c>
      <c r="O18" s="779"/>
      <c r="P18" s="780"/>
      <c r="Q18" s="786"/>
      <c r="R18" s="782"/>
      <c r="S18" s="782"/>
    </row>
    <row r="19" spans="1:19" x14ac:dyDescent="0.2">
      <c r="A19" s="765" t="str">
        <f t="shared" si="1"/>
        <v>521SPro25</v>
      </c>
      <c r="B19" s="773" t="str">
        <f t="shared" si="0"/>
        <v>521SPro</v>
      </c>
      <c r="C19" s="774" t="str">
        <f>_xlfn.XLOOKUP(E19,HIGRO!$C$1:$C$500,HIGRO!$B$1:$B$500)</f>
        <v>1290K605217925</v>
      </c>
      <c r="D19" s="775">
        <f>_xlfn.XLOOKUP(E19,HIGRO!$C$1:$C$500,HIGRO!$D$1:$D$500)</f>
        <v>25</v>
      </c>
      <c r="E19" s="776" t="s">
        <v>349</v>
      </c>
      <c r="F19" s="776"/>
      <c r="G19" s="777">
        <f>_xlfn.XLOOKUP(E19,HIGRO!$C$1:$C$500,HIGRO!$M$1:$M$500)</f>
        <v>390</v>
      </c>
      <c r="H19" s="776"/>
      <c r="I19" s="1034"/>
      <c r="J19" s="1034"/>
      <c r="K19" s="1034"/>
      <c r="L19" s="778" t="s">
        <v>486</v>
      </c>
      <c r="M19" s="779">
        <v>390</v>
      </c>
      <c r="N19" s="776" t="s">
        <v>370</v>
      </c>
      <c r="O19" s="779">
        <v>1920</v>
      </c>
      <c r="P19" s="780">
        <v>4570</v>
      </c>
      <c r="Q19" s="786"/>
      <c r="R19" s="782"/>
      <c r="S19" s="782"/>
    </row>
    <row r="20" spans="1:19" x14ac:dyDescent="0.2">
      <c r="A20" s="765" t="str">
        <f t="shared" si="1"/>
        <v>52225</v>
      </c>
      <c r="B20" s="773" t="str">
        <f t="shared" si="0"/>
        <v>522</v>
      </c>
      <c r="C20" s="774" t="str">
        <f>_xlfn.XLOOKUP(E20,HIGRO!$C$1:$C$500,HIGRO!$B$1:$B$500)</f>
        <v>1290D205220025</v>
      </c>
      <c r="D20" s="775">
        <f>_xlfn.XLOOKUP(E20,HIGRO!$C$1:$C$500,HIGRO!$D$1:$D$500)</f>
        <v>25</v>
      </c>
      <c r="E20" s="776" t="s">
        <v>321</v>
      </c>
      <c r="F20" s="776"/>
      <c r="G20" s="777">
        <f>_xlfn.XLOOKUP(E20,HIGRO!$C$1:$C$500,HIGRO!$M$1:$M$500)</f>
        <v>1043</v>
      </c>
      <c r="H20" s="776"/>
      <c r="I20" s="1034"/>
      <c r="J20" s="1034"/>
      <c r="K20" s="1034"/>
      <c r="L20" s="778" t="s">
        <v>443</v>
      </c>
      <c r="M20" s="779">
        <v>1043</v>
      </c>
      <c r="N20" s="776" t="s">
        <v>372</v>
      </c>
      <c r="O20" s="779">
        <v>1920</v>
      </c>
      <c r="P20" s="780">
        <v>4490</v>
      </c>
      <c r="Q20" s="786"/>
      <c r="R20" s="782"/>
      <c r="S20" s="782"/>
    </row>
    <row r="21" spans="1:19" x14ac:dyDescent="0.2">
      <c r="A21" s="765" t="str">
        <f t="shared" si="1"/>
        <v>522Pro25</v>
      </c>
      <c r="B21" s="773" t="str">
        <f t="shared" si="0"/>
        <v>522Pro</v>
      </c>
      <c r="C21" s="774" t="str">
        <f>_xlfn.XLOOKUP(E21,HIGRO!$C$1:$C$500,HIGRO!$B$1:$B$500)</f>
        <v>1290K605227525</v>
      </c>
      <c r="D21" s="775">
        <f>_xlfn.XLOOKUP(E21,HIGRO!$C$1:$C$500,HIGRO!$D$1:$D$500)</f>
        <v>25</v>
      </c>
      <c r="E21" s="776" t="s">
        <v>357</v>
      </c>
      <c r="F21" s="776"/>
      <c r="G21" s="777">
        <f>_xlfn.XLOOKUP(E21,HIGRO!$C$1:$C$500,HIGRO!$M$1:$M$500)</f>
        <v>2952</v>
      </c>
      <c r="H21" s="776"/>
      <c r="I21" s="1034"/>
      <c r="J21" s="1034"/>
      <c r="K21" s="1034"/>
      <c r="L21" s="778" t="s">
        <v>487</v>
      </c>
      <c r="M21" s="779">
        <v>2952</v>
      </c>
      <c r="N21" s="776" t="s">
        <v>373</v>
      </c>
      <c r="O21" s="779">
        <v>6400</v>
      </c>
      <c r="P21" s="780">
        <v>2820</v>
      </c>
      <c r="Q21" s="786"/>
      <c r="R21" s="782"/>
      <c r="S21" s="782"/>
    </row>
    <row r="22" spans="1:19" x14ac:dyDescent="0.2">
      <c r="A22" s="765" t="str">
        <f t="shared" si="1"/>
        <v>52425</v>
      </c>
      <c r="B22" s="773" t="str">
        <f t="shared" si="0"/>
        <v>524</v>
      </c>
      <c r="C22" s="774" t="str">
        <f>_xlfn.XLOOKUP(E22,HIGRO!$C$1:$C$500,HIGRO!$B$1:$B$500)</f>
        <v>1290D205240025</v>
      </c>
      <c r="D22" s="775">
        <f>_xlfn.XLOOKUP(E22,HIGRO!$C$1:$C$500,HIGRO!$D$1:$D$500)</f>
        <v>25</v>
      </c>
      <c r="E22" s="776" t="s">
        <v>285</v>
      </c>
      <c r="F22" s="776"/>
      <c r="G22" s="777">
        <f>_xlfn.XLOOKUP(E22,HIGRO!$C$1:$C$500,HIGRO!$M$1:$M$500)</f>
        <v>6046</v>
      </c>
      <c r="H22" s="776"/>
      <c r="I22" s="1034"/>
      <c r="J22" s="1034"/>
      <c r="K22" s="1034"/>
      <c r="L22" s="778" t="s">
        <v>410</v>
      </c>
      <c r="M22" s="779">
        <v>6046</v>
      </c>
      <c r="N22" s="776" t="s">
        <v>374</v>
      </c>
      <c r="O22" s="779">
        <v>720</v>
      </c>
      <c r="P22" s="780">
        <v>1723</v>
      </c>
      <c r="Q22" s="786"/>
      <c r="R22" s="782"/>
      <c r="S22" s="782"/>
    </row>
    <row r="23" spans="1:19" x14ac:dyDescent="0.2">
      <c r="A23" s="765" t="str">
        <f t="shared" si="1"/>
        <v>52425</v>
      </c>
      <c r="B23" s="773" t="str">
        <f t="shared" si="0"/>
        <v>524</v>
      </c>
      <c r="C23" s="774" t="str">
        <f>_xlfn.XLOOKUP(E23,HIGRO!$C$1:$C$500,HIGRO!$B$1:$B$500)</f>
        <v>1290D205240025</v>
      </c>
      <c r="D23" s="775">
        <f>_xlfn.XLOOKUP(E23,HIGRO!$C$1:$C$500,HIGRO!$D$1:$D$500)</f>
        <v>25</v>
      </c>
      <c r="E23" s="776" t="s">
        <v>286</v>
      </c>
      <c r="F23" s="776"/>
      <c r="G23" s="777">
        <f>_xlfn.XLOOKUP(E23,HIGRO!$C$1:$C$500,HIGRO!$M$1:$M$500)</f>
        <v>3809</v>
      </c>
      <c r="H23" s="776"/>
      <c r="I23" s="1034"/>
      <c r="J23" s="1034"/>
      <c r="K23" s="1034"/>
      <c r="L23" s="778" t="s">
        <v>410</v>
      </c>
      <c r="M23" s="779">
        <v>3809</v>
      </c>
      <c r="N23" s="776" t="s">
        <v>375</v>
      </c>
      <c r="O23" s="779">
        <v>36600</v>
      </c>
      <c r="P23" s="780">
        <v>-7287</v>
      </c>
      <c r="Q23" s="787"/>
      <c r="R23" s="788"/>
      <c r="S23" s="788"/>
    </row>
    <row r="24" spans="1:19" x14ac:dyDescent="0.2">
      <c r="A24" s="765" t="str">
        <f t="shared" si="1"/>
        <v>54025</v>
      </c>
      <c r="B24" s="773" t="str">
        <f t="shared" si="0"/>
        <v>540</v>
      </c>
      <c r="C24" s="774" t="str">
        <f>_xlfn.XLOOKUP(E24,HIGRO!$C$1:$C$500,HIGRO!$B$1:$B$500)</f>
        <v>1290D205400025</v>
      </c>
      <c r="D24" s="775">
        <f>_xlfn.XLOOKUP(E24,HIGRO!$C$1:$C$500,HIGRO!$D$1:$D$500)</f>
        <v>25</v>
      </c>
      <c r="E24" s="776" t="s">
        <v>78</v>
      </c>
      <c r="F24" s="776"/>
      <c r="G24" s="777">
        <f>_xlfn.XLOOKUP(E24,HIGRO!$C$1:$C$500,HIGRO!$M$1:$M$500)</f>
        <v>3621</v>
      </c>
      <c r="H24" s="789">
        <v>3.5</v>
      </c>
      <c r="I24" s="1034"/>
      <c r="J24" s="1034"/>
      <c r="K24" s="1034"/>
      <c r="L24" s="778" t="s">
        <v>453</v>
      </c>
      <c r="M24" s="779">
        <v>3621</v>
      </c>
      <c r="N24" s="776" t="s">
        <v>435</v>
      </c>
      <c r="O24" s="779">
        <v>320</v>
      </c>
      <c r="P24" s="780">
        <v>3986</v>
      </c>
      <c r="Q24" s="787"/>
      <c r="R24" s="788"/>
      <c r="S24" s="788"/>
    </row>
    <row r="25" spans="1:19" x14ac:dyDescent="0.2">
      <c r="A25" s="765" t="str">
        <f t="shared" si="1"/>
        <v>54425</v>
      </c>
      <c r="B25" s="773" t="str">
        <f t="shared" si="0"/>
        <v>544</v>
      </c>
      <c r="C25" s="774" t="str">
        <f>_xlfn.XLOOKUP(E25,HIGRO!$C$1:$C$500,HIGRO!$B$1:$B$500)</f>
        <v>1290D405440025</v>
      </c>
      <c r="D25" s="775">
        <f>_xlfn.XLOOKUP(E25,HIGRO!$C$1:$C$500,HIGRO!$D$1:$D$500)</f>
        <v>25</v>
      </c>
      <c r="E25" s="776" t="s">
        <v>74</v>
      </c>
      <c r="F25" s="776"/>
      <c r="G25" s="777">
        <f>_xlfn.XLOOKUP(E25,HIGRO!$C$1:$C$500,HIGRO!$M$1:$M$500)</f>
        <v>3728</v>
      </c>
      <c r="H25" s="789" t="s">
        <v>324</v>
      </c>
      <c r="I25" s="1034"/>
      <c r="J25" s="1034"/>
      <c r="K25" s="1034"/>
      <c r="L25" s="778" t="s">
        <v>420</v>
      </c>
      <c r="M25" s="779">
        <v>3728</v>
      </c>
      <c r="N25" s="776" t="s">
        <v>377</v>
      </c>
      <c r="O25" s="779">
        <v>640</v>
      </c>
      <c r="P25" s="780">
        <v>500</v>
      </c>
      <c r="Q25" s="787"/>
      <c r="R25" s="788"/>
      <c r="S25" s="788"/>
    </row>
    <row r="26" spans="1:19" x14ac:dyDescent="0.2">
      <c r="A26" s="765" t="str">
        <f t="shared" si="1"/>
        <v>54525</v>
      </c>
      <c r="B26" s="773" t="str">
        <f t="shared" si="0"/>
        <v>545</v>
      </c>
      <c r="C26" s="850" t="str">
        <f>_xlfn.XLOOKUP(E26,HIGRO!$C$1:$C$500,HIGRO!$B$1:$B$500)</f>
        <v>1290D405450025</v>
      </c>
      <c r="D26" s="851">
        <f>_xlfn.XLOOKUP(E26,HIGRO!$C$1:$C$500,HIGRO!$D$1:$D$500)</f>
        <v>25</v>
      </c>
      <c r="E26" s="852" t="s">
        <v>323</v>
      </c>
      <c r="F26" s="852"/>
      <c r="G26" s="777">
        <f>_xlfn.XLOOKUP(E26,HIGRO!$C$1:$C$500,HIGRO!$M$1:$M$500)</f>
        <v>0</v>
      </c>
      <c r="H26" s="776"/>
      <c r="I26" s="1034"/>
      <c r="J26" s="1034"/>
      <c r="K26" s="1034"/>
      <c r="L26" s="778" t="s">
        <v>412</v>
      </c>
      <c r="M26" s="779">
        <v>1192</v>
      </c>
      <c r="N26" s="776" t="s">
        <v>378</v>
      </c>
      <c r="O26" s="779">
        <v>7200</v>
      </c>
      <c r="P26" s="780">
        <v>9243</v>
      </c>
      <c r="Q26" s="787"/>
      <c r="R26" s="788"/>
      <c r="S26" s="788"/>
    </row>
    <row r="27" spans="1:19" x14ac:dyDescent="0.2">
      <c r="A27" s="765" t="str">
        <f t="shared" si="1"/>
        <v>54825</v>
      </c>
      <c r="B27" s="773" t="str">
        <f t="shared" si="0"/>
        <v>548</v>
      </c>
      <c r="C27" s="850" t="str">
        <f>_xlfn.XLOOKUP(E27,HIGRO!$C$1:$C$500,HIGRO!$B$1:$B$500)</f>
        <v>1290D205480025</v>
      </c>
      <c r="D27" s="851">
        <f>_xlfn.XLOOKUP(E27,HIGRO!$C$1:$C$500,HIGRO!$D$1:$D$500)</f>
        <v>25</v>
      </c>
      <c r="E27" s="852" t="s">
        <v>80</v>
      </c>
      <c r="F27" s="852"/>
      <c r="G27" s="777">
        <f>_xlfn.XLOOKUP(E27,HIGRO!$C$1:$C$500,HIGRO!$M$1:$M$500)</f>
        <v>1192</v>
      </c>
      <c r="H27" s="776"/>
      <c r="I27" s="1034"/>
      <c r="J27" s="1034"/>
      <c r="K27" s="1034"/>
      <c r="L27" s="778" t="s">
        <v>415</v>
      </c>
      <c r="M27" s="779">
        <v>3325</v>
      </c>
      <c r="N27" s="776" t="s">
        <v>379</v>
      </c>
      <c r="O27" s="779">
        <v>720</v>
      </c>
      <c r="P27" s="780">
        <v>1868</v>
      </c>
      <c r="Q27" s="787"/>
      <c r="R27" s="788"/>
      <c r="S27" s="788"/>
    </row>
    <row r="28" spans="1:19" x14ac:dyDescent="0.2">
      <c r="A28" s="765" t="str">
        <f t="shared" si="1"/>
        <v>54925</v>
      </c>
      <c r="B28" s="773" t="str">
        <f t="shared" si="0"/>
        <v>549</v>
      </c>
      <c r="C28" s="850" t="str">
        <f>_xlfn.XLOOKUP(E28,HIGRO!$C$1:$C$500,HIGRO!$B$1:$B$500)</f>
        <v>1290D205490025</v>
      </c>
      <c r="D28" s="851">
        <f>_xlfn.XLOOKUP(E28,HIGRO!$C$1:$C$500,HIGRO!$D$1:$D$500)</f>
        <v>25</v>
      </c>
      <c r="E28" s="852" t="s">
        <v>82</v>
      </c>
      <c r="F28" s="852"/>
      <c r="G28" s="777">
        <f>_xlfn.XLOOKUP(E28,HIGRO!$C$1:$C$500,HIGRO!$M$1:$M$500)</f>
        <v>3325</v>
      </c>
      <c r="H28" s="776"/>
      <c r="I28" s="1034"/>
      <c r="J28" s="1034"/>
      <c r="K28" s="1034"/>
      <c r="L28" s="778" t="s">
        <v>362</v>
      </c>
      <c r="M28" s="779">
        <v>8754</v>
      </c>
      <c r="N28" s="776" t="s">
        <v>380</v>
      </c>
      <c r="O28" s="779">
        <v>33200</v>
      </c>
      <c r="P28" s="780">
        <v>-9262</v>
      </c>
      <c r="Q28" s="787"/>
      <c r="R28" s="788"/>
      <c r="S28" s="788"/>
    </row>
    <row r="29" spans="1:19" x14ac:dyDescent="0.2">
      <c r="A29" s="765" t="str">
        <f t="shared" si="1"/>
        <v>550S25</v>
      </c>
      <c r="B29" s="773" t="str">
        <f t="shared" si="0"/>
        <v>550S</v>
      </c>
      <c r="C29" s="850" t="str">
        <f>_xlfn.XLOOKUP(E29,HIGRO!$C$1:$C$500,HIGRO!$B$1:$B$500)</f>
        <v>1290B705501925</v>
      </c>
      <c r="D29" s="851">
        <f>_xlfn.XLOOKUP(E29,HIGRO!$C$1:$C$500,HIGRO!$D$1:$D$500)</f>
        <v>25</v>
      </c>
      <c r="E29" s="852" t="s">
        <v>49</v>
      </c>
      <c r="F29" s="852"/>
      <c r="G29" s="777">
        <f>_xlfn.XLOOKUP(E29,HIGRO!$C$1:$C$500,HIGRO!$M$1:$M$500)</f>
        <v>8754</v>
      </c>
      <c r="H29" s="776"/>
      <c r="I29" s="1034"/>
      <c r="J29" s="1034"/>
      <c r="K29" s="1034"/>
      <c r="L29" s="778" t="s">
        <v>505</v>
      </c>
      <c r="M29" s="779">
        <v>3005</v>
      </c>
      <c r="N29" s="776" t="s">
        <v>518</v>
      </c>
      <c r="O29" s="779">
        <v>1280</v>
      </c>
      <c r="P29" s="780">
        <v>8445</v>
      </c>
      <c r="Q29" s="787"/>
      <c r="R29" s="788"/>
      <c r="S29" s="788"/>
    </row>
    <row r="30" spans="1:19" x14ac:dyDescent="0.2">
      <c r="A30" s="765" t="str">
        <f t="shared" si="1"/>
        <v>550SX25</v>
      </c>
      <c r="B30" s="773" t="str">
        <f t="shared" si="0"/>
        <v>550SX</v>
      </c>
      <c r="C30" s="850" t="str">
        <f>_xlfn.XLOOKUP(E30,HIGRO!$C$1:$C$500,HIGRO!$B$1:$B$500)</f>
        <v>1290K305507825</v>
      </c>
      <c r="D30" s="851">
        <f>_xlfn.XLOOKUP(E30,HIGRO!$C$1:$C$500,HIGRO!$D$1:$D$500)</f>
        <v>25</v>
      </c>
      <c r="E30" s="852" t="s">
        <v>522</v>
      </c>
      <c r="F30" s="852"/>
      <c r="G30" s="777">
        <f>_xlfn.XLOOKUP(E30,HIGRO!$C$1:$C$500,HIGRO!$M$1:$M$500)</f>
        <v>3005</v>
      </c>
      <c r="H30" s="776"/>
      <c r="I30" s="1034"/>
      <c r="J30" s="1034"/>
      <c r="K30" s="1034"/>
      <c r="L30" s="778" t="s">
        <v>534</v>
      </c>
      <c r="M30" s="779">
        <v>6481</v>
      </c>
      <c r="N30" s="776" t="s">
        <v>381</v>
      </c>
      <c r="O30" s="779">
        <v>2560</v>
      </c>
      <c r="P30" s="780">
        <v>-95</v>
      </c>
      <c r="Q30" s="787"/>
      <c r="R30" s="788"/>
      <c r="S30" s="788"/>
    </row>
    <row r="31" spans="1:19" x14ac:dyDescent="0.2">
      <c r="A31" s="765" t="str">
        <f t="shared" si="1"/>
        <v>550Pro25</v>
      </c>
      <c r="B31" s="773" t="str">
        <f t="shared" si="0"/>
        <v>550Pro</v>
      </c>
      <c r="C31" s="850" t="str">
        <f>_xlfn.XLOOKUP(E31,HIGRO!$C$1:$C$500,HIGRO!$B$1:$B$500)</f>
        <v>1290B705501625</v>
      </c>
      <c r="D31" s="851">
        <f>_xlfn.XLOOKUP(E31,HIGRO!$C$1:$C$500,HIGRO!$D$1:$D$500)</f>
        <v>25</v>
      </c>
      <c r="E31" s="852" t="s">
        <v>299</v>
      </c>
      <c r="F31" s="852"/>
      <c r="G31" s="777">
        <f>_xlfn.XLOOKUP(E31,HIGRO!$C$1:$C$500,HIGRO!$M$1:$M$500)</f>
        <v>6481</v>
      </c>
      <c r="H31" s="776"/>
      <c r="I31" s="1034"/>
      <c r="J31" s="1034"/>
      <c r="K31" s="1034"/>
      <c r="L31" s="778" t="s">
        <v>365</v>
      </c>
      <c r="M31" s="779">
        <v>3409</v>
      </c>
      <c r="N31" s="776" t="s">
        <v>382</v>
      </c>
      <c r="O31" s="779">
        <v>320</v>
      </c>
      <c r="P31" s="780">
        <v>3202</v>
      </c>
      <c r="Q31" s="787"/>
      <c r="R31" s="788"/>
      <c r="S31" s="788"/>
    </row>
    <row r="32" spans="1:19" x14ac:dyDescent="0.2">
      <c r="A32" s="765" t="str">
        <f t="shared" si="1"/>
        <v>55125</v>
      </c>
      <c r="B32" s="773" t="str">
        <f t="shared" si="0"/>
        <v>551</v>
      </c>
      <c r="C32" s="850" t="str">
        <f>_xlfn.XLOOKUP(E32,HIGRO!$C$1:$C$500,HIGRO!$B$1:$B$500)</f>
        <v>1290D205510025</v>
      </c>
      <c r="D32" s="851">
        <f>_xlfn.XLOOKUP(E32,HIGRO!$C$1:$C$500,HIGRO!$D$1:$D$500)</f>
        <v>25</v>
      </c>
      <c r="E32" s="852" t="s">
        <v>84</v>
      </c>
      <c r="F32" s="852"/>
      <c r="G32" s="777">
        <f>_xlfn.XLOOKUP(E32,HIGRO!$C$1:$C$500,HIGRO!$M$1:$M$500)</f>
        <v>3409</v>
      </c>
      <c r="H32" s="776"/>
      <c r="I32" s="1034"/>
      <c r="J32" s="1034"/>
      <c r="K32" s="1034"/>
      <c r="L32" s="778" t="s">
        <v>525</v>
      </c>
      <c r="M32" s="779">
        <v>136</v>
      </c>
      <c r="N32" s="776" t="s">
        <v>383</v>
      </c>
      <c r="O32" s="779">
        <v>5600</v>
      </c>
      <c r="P32" s="780">
        <v>-2869</v>
      </c>
      <c r="Q32" s="787"/>
      <c r="R32" s="788"/>
      <c r="S32" s="788"/>
    </row>
    <row r="33" spans="1:19" x14ac:dyDescent="0.2">
      <c r="A33" s="765" t="str">
        <f t="shared" si="1"/>
        <v>551X25</v>
      </c>
      <c r="B33" s="773" t="str">
        <f t="shared" si="0"/>
        <v>551X</v>
      </c>
      <c r="C33" s="850" t="str">
        <f>_xlfn.XLOOKUP(E33,HIGRO!$C$1:$C$500,HIGRO!$B$1:$B$500)</f>
        <v>1290H605512425</v>
      </c>
      <c r="D33" s="851">
        <f>_xlfn.XLOOKUP(E33,HIGRO!$C$1:$C$500,HIGRO!$D$1:$D$500)</f>
        <v>25</v>
      </c>
      <c r="E33" s="852" t="s">
        <v>523</v>
      </c>
      <c r="F33" s="852"/>
      <c r="G33" s="777">
        <f>_xlfn.XLOOKUP(E33,HIGRO!$C$1:$C$500,HIGRO!$M$1:$M$500)</f>
        <v>136</v>
      </c>
      <c r="H33" s="776"/>
      <c r="I33" s="1034"/>
      <c r="J33" s="1034"/>
      <c r="K33" s="1034"/>
      <c r="L33" s="778" t="s">
        <v>535</v>
      </c>
      <c r="M33" s="779">
        <v>7676</v>
      </c>
      <c r="N33" s="776" t="s">
        <v>384</v>
      </c>
      <c r="O33" s="779">
        <v>200</v>
      </c>
      <c r="P33" s="780">
        <v>1004</v>
      </c>
      <c r="Q33" s="787"/>
      <c r="R33" s="788"/>
      <c r="S33" s="788"/>
    </row>
    <row r="34" spans="1:19" x14ac:dyDescent="0.2">
      <c r="A34" s="765" t="str">
        <f t="shared" si="1"/>
        <v>551Pro25</v>
      </c>
      <c r="B34" s="773" t="str">
        <f t="shared" ref="B34:B65" si="2">IFERROR(TRIM(_xlfn.TEXTBEFORE(_xlfn.TEXTAFTER(E34, "-"), "-")),"")</f>
        <v>551Pro</v>
      </c>
      <c r="C34" s="850" t="str">
        <f>_xlfn.XLOOKUP(E34,HIGRO!$C$1:$C$500,HIGRO!$B$1:$B$500)</f>
        <v>1290B705511625</v>
      </c>
      <c r="D34" s="851">
        <f>_xlfn.XLOOKUP(E34,HIGRO!$C$1:$C$500,HIGRO!$D$1:$D$500)</f>
        <v>25</v>
      </c>
      <c r="E34" s="852" t="s">
        <v>300</v>
      </c>
      <c r="F34" s="852"/>
      <c r="G34" s="777">
        <f>_xlfn.XLOOKUP(E34,HIGRO!$C$1:$C$500,HIGRO!$M$1:$M$500)</f>
        <v>7676</v>
      </c>
      <c r="H34" s="776"/>
      <c r="I34" s="1034"/>
      <c r="J34" s="1034"/>
      <c r="K34" s="1034"/>
      <c r="L34" s="778" t="s">
        <v>368</v>
      </c>
      <c r="M34" s="779">
        <v>4644</v>
      </c>
      <c r="N34" s="776" t="s">
        <v>385</v>
      </c>
      <c r="O34" s="779">
        <v>11400</v>
      </c>
      <c r="P34" s="780">
        <v>-5373</v>
      </c>
      <c r="Q34" s="787"/>
      <c r="R34" s="788"/>
      <c r="S34" s="788"/>
    </row>
    <row r="35" spans="1:19" x14ac:dyDescent="0.2">
      <c r="A35" s="765" t="str">
        <f t="shared" si="1"/>
        <v>551GP25</v>
      </c>
      <c r="B35" s="773" t="str">
        <f t="shared" si="2"/>
        <v>551GP</v>
      </c>
      <c r="C35" s="850" t="str">
        <f>_xlfn.XLOOKUP(E35,HIGRO!$C$1:$C$500,HIGRO!$B$1:$B$500)</f>
        <v>1290D205511625</v>
      </c>
      <c r="D35" s="851">
        <f>_xlfn.XLOOKUP(E35,HIGRO!$C$1:$C$500,HIGRO!$D$1:$D$500)</f>
        <v>25</v>
      </c>
      <c r="E35" s="852" t="s">
        <v>86</v>
      </c>
      <c r="F35" s="852"/>
      <c r="G35" s="777">
        <f>_xlfn.XLOOKUP(E35,HIGRO!$C$1:$C$500,HIGRO!$M$1:$M$500)</f>
        <v>4644</v>
      </c>
      <c r="H35" s="776"/>
      <c r="I35" s="1034"/>
      <c r="J35" s="1034"/>
      <c r="K35" s="1034"/>
      <c r="L35" s="778" t="s">
        <v>507</v>
      </c>
      <c r="M35" s="779">
        <v>1927</v>
      </c>
      <c r="N35" s="776" t="s">
        <v>386</v>
      </c>
      <c r="O35" s="779">
        <v>2320</v>
      </c>
      <c r="P35" s="780">
        <v>838</v>
      </c>
      <c r="Q35" s="787"/>
      <c r="R35" s="788"/>
      <c r="S35" s="788"/>
    </row>
    <row r="36" spans="1:19" x14ac:dyDescent="0.2">
      <c r="A36" s="765" t="str">
        <f t="shared" si="1"/>
        <v>551GPX25</v>
      </c>
      <c r="B36" s="773" t="str">
        <f t="shared" si="2"/>
        <v>551GPX</v>
      </c>
      <c r="C36" s="850" t="str">
        <f>_xlfn.XLOOKUP(E36,HIGRO!$C$1:$C$500,HIGRO!$B$1:$B$500)</f>
        <v>1290H605514925</v>
      </c>
      <c r="D36" s="851">
        <f>_xlfn.XLOOKUP(E36,HIGRO!$C$1:$C$500,HIGRO!$D$1:$D$500)</f>
        <v>25</v>
      </c>
      <c r="E36" s="852" t="s">
        <v>524</v>
      </c>
      <c r="F36" s="852"/>
      <c r="G36" s="777">
        <f>_xlfn.XLOOKUP(E36,HIGRO!$C$1:$C$500,HIGRO!$M$1:$M$500)</f>
        <v>1927</v>
      </c>
      <c r="H36" s="776"/>
      <c r="I36" s="1034"/>
      <c r="J36" s="1034"/>
      <c r="K36" s="1034"/>
      <c r="L36" s="778" t="s">
        <v>378</v>
      </c>
      <c r="M36" s="779">
        <v>16443</v>
      </c>
      <c r="N36" s="776" t="s">
        <v>387</v>
      </c>
      <c r="O36" s="779">
        <v>880</v>
      </c>
      <c r="P36" s="780">
        <v>856</v>
      </c>
      <c r="Q36" s="787"/>
      <c r="R36" s="788"/>
      <c r="S36" s="788"/>
    </row>
    <row r="37" spans="1:19" x14ac:dyDescent="0.2">
      <c r="A37" s="765" t="str">
        <f t="shared" si="1"/>
        <v>55225</v>
      </c>
      <c r="B37" s="773" t="str">
        <f t="shared" si="2"/>
        <v>552</v>
      </c>
      <c r="C37" s="850" t="str">
        <f>_xlfn.XLOOKUP(E37,HIGRO!$C$1:$C$500,HIGRO!$B$1:$B$500)</f>
        <v>1290D205520025</v>
      </c>
      <c r="D37" s="851">
        <f>_xlfn.XLOOKUP(E37,HIGRO!$C$1:$C$500,HIGRO!$D$1:$D$500)</f>
        <v>25</v>
      </c>
      <c r="E37" s="852" t="s">
        <v>88</v>
      </c>
      <c r="F37" s="852"/>
      <c r="G37" s="777">
        <f>_xlfn.XLOOKUP(E37,HIGRO!$C$1:$C$500,HIGRO!$M$1:$M$500)</f>
        <v>16443</v>
      </c>
      <c r="H37" s="776"/>
      <c r="I37" s="1034"/>
      <c r="J37" s="1034"/>
      <c r="K37" s="1034"/>
      <c r="L37" s="778" t="s">
        <v>376</v>
      </c>
      <c r="M37" s="779">
        <v>676</v>
      </c>
      <c r="N37" s="776" t="s">
        <v>467</v>
      </c>
      <c r="O37" s="779">
        <v>320</v>
      </c>
      <c r="P37" s="780">
        <v>1145</v>
      </c>
      <c r="Q37" s="787"/>
      <c r="R37" s="788"/>
      <c r="S37" s="788"/>
    </row>
    <row r="38" spans="1:19" x14ac:dyDescent="0.2">
      <c r="A38" s="765" t="str">
        <f t="shared" si="1"/>
        <v>552E25</v>
      </c>
      <c r="B38" s="773" t="str">
        <f t="shared" si="2"/>
        <v>552E</v>
      </c>
      <c r="C38" s="850" t="str">
        <f>_xlfn.XLOOKUP(E38,HIGRO!$C$1:$C$500,HIGRO!$B$1:$B$500)</f>
        <v>1290H605520525</v>
      </c>
      <c r="D38" s="851">
        <f>_xlfn.XLOOKUP(E38,HIGRO!$C$1:$C$500,HIGRO!$D$1:$D$500)</f>
        <v>25</v>
      </c>
      <c r="E38" s="852" t="s">
        <v>311</v>
      </c>
      <c r="F38" s="852"/>
      <c r="G38" s="777">
        <f>_xlfn.XLOOKUP(E38,HIGRO!$C$1:$C$500,HIGRO!$M$1:$M$500)</f>
        <v>676</v>
      </c>
      <c r="H38" s="776"/>
      <c r="I38" s="1034"/>
      <c r="J38" s="1034"/>
      <c r="K38" s="1034"/>
      <c r="L38" s="778" t="s">
        <v>536</v>
      </c>
      <c r="M38" s="779">
        <v>1140</v>
      </c>
      <c r="N38" s="776" t="s">
        <v>170</v>
      </c>
      <c r="O38" s="779"/>
      <c r="P38" s="780"/>
      <c r="Q38" s="787"/>
      <c r="R38" s="788"/>
      <c r="S38" s="788"/>
    </row>
    <row r="39" spans="1:19" x14ac:dyDescent="0.2">
      <c r="A39" s="765" t="str">
        <f t="shared" si="1"/>
        <v>552Pro25</v>
      </c>
      <c r="B39" s="773" t="str">
        <f t="shared" si="2"/>
        <v>552Pro</v>
      </c>
      <c r="C39" s="850" t="str">
        <f>_xlfn.XLOOKUP(E39,HIGRO!$C$1:$C$500,HIGRO!$B$1:$B$500)</f>
        <v>1290H205521625</v>
      </c>
      <c r="D39" s="851">
        <f>_xlfn.XLOOKUP(E39,HIGRO!$C$1:$C$500,HIGRO!$D$1:$D$500)</f>
        <v>25</v>
      </c>
      <c r="E39" s="852" t="s">
        <v>177</v>
      </c>
      <c r="F39" s="852"/>
      <c r="G39" s="777">
        <f>_xlfn.XLOOKUP(E39,HIGRO!$C$1:$C$500,HIGRO!$M$1:$M$500)</f>
        <v>1140</v>
      </c>
      <c r="H39" s="776"/>
      <c r="I39" s="1034"/>
      <c r="J39" s="1034"/>
      <c r="K39" s="1034"/>
      <c r="L39" s="778" t="s">
        <v>381</v>
      </c>
      <c r="M39" s="779">
        <v>2465</v>
      </c>
      <c r="N39" s="776" t="s">
        <v>389</v>
      </c>
      <c r="O39" s="779">
        <v>960</v>
      </c>
      <c r="P39" s="780">
        <v>531</v>
      </c>
      <c r="Q39" s="787"/>
      <c r="R39" s="788"/>
      <c r="S39" s="788"/>
    </row>
    <row r="40" spans="1:19" x14ac:dyDescent="0.2">
      <c r="A40" s="765" t="str">
        <f t="shared" si="1"/>
        <v>552M25</v>
      </c>
      <c r="B40" s="773" t="str">
        <f t="shared" si="2"/>
        <v>552M</v>
      </c>
      <c r="C40" s="850" t="str">
        <f>_xlfn.XLOOKUP(E40,HIGRO!$C$1:$C$500,HIGRO!$B$1:$B$500)</f>
        <v>1290D205521325</v>
      </c>
      <c r="D40" s="851">
        <f>_xlfn.XLOOKUP(E40,HIGRO!$C$1:$C$500,HIGRO!$D$1:$D$500)</f>
        <v>25</v>
      </c>
      <c r="E40" s="852" t="s">
        <v>90</v>
      </c>
      <c r="F40" s="852"/>
      <c r="G40" s="777">
        <f>_xlfn.XLOOKUP(E40,HIGRO!$C$1:$C$500,HIGRO!$M$1:$M$500)</f>
        <v>2465</v>
      </c>
      <c r="H40" s="776"/>
      <c r="I40" s="1034"/>
      <c r="J40" s="1034"/>
      <c r="K40" s="1034"/>
      <c r="L40" s="778" t="s">
        <v>382</v>
      </c>
      <c r="M40" s="779">
        <v>3522</v>
      </c>
      <c r="N40" s="776" t="s">
        <v>391</v>
      </c>
      <c r="O40" s="779">
        <v>4800</v>
      </c>
      <c r="P40" s="780">
        <v>1973</v>
      </c>
      <c r="Q40" s="787"/>
      <c r="R40" s="788"/>
      <c r="S40" s="788"/>
    </row>
    <row r="41" spans="1:19" x14ac:dyDescent="0.2">
      <c r="A41" s="765" t="str">
        <f t="shared" si="1"/>
        <v>552MX25</v>
      </c>
      <c r="B41" s="773" t="str">
        <f t="shared" si="2"/>
        <v>552MX</v>
      </c>
      <c r="C41" s="774" t="str">
        <f>_xlfn.XLOOKUP(E41,HIGRO!$C$1:$C$500,HIGRO!$B$1:$B$500)</f>
        <v>1290D205527925</v>
      </c>
      <c r="D41" s="775">
        <f>_xlfn.XLOOKUP(E41,HIGRO!$C$1:$C$500,HIGRO!$D$1:$D$500)</f>
        <v>25</v>
      </c>
      <c r="E41" s="776" t="s">
        <v>144</v>
      </c>
      <c r="F41" s="776"/>
      <c r="G41" s="777">
        <f>_xlfn.XLOOKUP(E41,HIGRO!$C$1:$C$500,HIGRO!$M$1:$M$500)</f>
        <v>3522</v>
      </c>
      <c r="H41" s="776"/>
      <c r="I41" s="1034"/>
      <c r="J41" s="1034"/>
      <c r="K41" s="1034"/>
      <c r="L41" s="778" t="s">
        <v>373</v>
      </c>
      <c r="M41" s="779">
        <v>9220</v>
      </c>
      <c r="N41" s="776" t="s">
        <v>392</v>
      </c>
      <c r="O41" s="779">
        <v>5400</v>
      </c>
      <c r="P41" s="780">
        <v>2118</v>
      </c>
      <c r="Q41" s="787"/>
      <c r="R41" s="788"/>
      <c r="S41" s="788"/>
    </row>
    <row r="42" spans="1:19" x14ac:dyDescent="0.2">
      <c r="A42" s="765" t="str">
        <f t="shared" si="1"/>
        <v>552S25</v>
      </c>
      <c r="B42" s="773" t="str">
        <f t="shared" si="2"/>
        <v>552S</v>
      </c>
      <c r="C42" s="774" t="str">
        <f>_xlfn.XLOOKUP(E42,HIGRO!$C$1:$C$500,HIGRO!$B$1:$B$500)</f>
        <v>1290D205521925</v>
      </c>
      <c r="D42" s="775">
        <f>_xlfn.XLOOKUP(E42,HIGRO!$C$1:$C$500,HIGRO!$D$1:$D$500)</f>
        <v>25</v>
      </c>
      <c r="E42" s="776" t="s">
        <v>92</v>
      </c>
      <c r="F42" s="776"/>
      <c r="G42" s="777">
        <f>_xlfn.XLOOKUP(E42,HIGRO!$C$1:$C$500,HIGRO!$M$1:$M$500)</f>
        <v>9220</v>
      </c>
      <c r="H42" s="776"/>
      <c r="I42" s="1034"/>
      <c r="J42" s="1034"/>
      <c r="K42" s="1034"/>
      <c r="L42" s="778" t="s">
        <v>537</v>
      </c>
      <c r="M42" s="779">
        <v>6410</v>
      </c>
      <c r="N42" s="776" t="s">
        <v>393</v>
      </c>
      <c r="O42" s="779">
        <v>480</v>
      </c>
      <c r="P42" s="780">
        <v>991</v>
      </c>
      <c r="Q42" s="787"/>
      <c r="R42" s="788"/>
      <c r="S42" s="788"/>
    </row>
    <row r="43" spans="1:19" x14ac:dyDescent="0.2">
      <c r="A43" s="765" t="str">
        <f t="shared" si="1"/>
        <v>552SPro25</v>
      </c>
      <c r="B43" s="773" t="str">
        <f t="shared" si="2"/>
        <v>552SPro</v>
      </c>
      <c r="C43" s="774" t="str">
        <f>_xlfn.XLOOKUP(E43,HIGRO!$C$1:$C$500,HIGRO!$B$1:$B$500)</f>
        <v>1290H205527525</v>
      </c>
      <c r="D43" s="775">
        <f>_xlfn.XLOOKUP(E43,HIGRO!$C$1:$C$500,HIGRO!$D$1:$D$500)</f>
        <v>25</v>
      </c>
      <c r="E43" s="776" t="s">
        <v>179</v>
      </c>
      <c r="F43" s="776"/>
      <c r="G43" s="777">
        <f>_xlfn.XLOOKUP(E43,HIGRO!$C$1:$C$500,HIGRO!$M$1:$M$500)</f>
        <v>6410</v>
      </c>
      <c r="H43" s="776"/>
      <c r="I43" s="1034"/>
      <c r="J43" s="1034"/>
      <c r="K43" s="1034"/>
      <c r="L43" s="778" t="s">
        <v>370</v>
      </c>
      <c r="M43" s="779">
        <v>6490</v>
      </c>
      <c r="N43" s="776" t="s">
        <v>394</v>
      </c>
      <c r="O43" s="779">
        <v>200</v>
      </c>
      <c r="P43" s="780">
        <v>2333</v>
      </c>
      <c r="Q43" s="787"/>
      <c r="R43" s="788"/>
      <c r="S43" s="788"/>
    </row>
    <row r="44" spans="1:19" x14ac:dyDescent="0.2">
      <c r="A44" s="765" t="str">
        <f t="shared" si="1"/>
        <v>552SX25</v>
      </c>
      <c r="B44" s="773" t="str">
        <f t="shared" si="2"/>
        <v>552SX</v>
      </c>
      <c r="C44" s="774" t="str">
        <f>_xlfn.XLOOKUP(E44,HIGRO!$C$1:$C$500,HIGRO!$B$1:$B$500)</f>
        <v>1290D205527325</v>
      </c>
      <c r="D44" s="775">
        <f>_xlfn.XLOOKUP(E44,HIGRO!$C$1:$C$500,HIGRO!$D$1:$D$500)</f>
        <v>25</v>
      </c>
      <c r="E44" s="776" t="s">
        <v>94</v>
      </c>
      <c r="F44" s="776"/>
      <c r="G44" s="777">
        <f>_xlfn.XLOOKUP(E44,HIGRO!$C$1:$C$500,HIGRO!$M$1:$M$500)</f>
        <v>6490</v>
      </c>
      <c r="H44" s="776"/>
      <c r="I44" s="1034"/>
      <c r="J44" s="1034"/>
      <c r="K44" s="1034"/>
      <c r="L44" s="778" t="s">
        <v>386</v>
      </c>
      <c r="M44" s="779">
        <v>3158</v>
      </c>
      <c r="N44" s="776" t="s">
        <v>395</v>
      </c>
      <c r="O44" s="779">
        <v>960</v>
      </c>
      <c r="P44" s="780">
        <v>1865</v>
      </c>
      <c r="Q44" s="787"/>
      <c r="R44" s="788"/>
      <c r="S44" s="788"/>
    </row>
    <row r="45" spans="1:19" x14ac:dyDescent="0.2">
      <c r="A45" s="765" t="str">
        <f t="shared" si="1"/>
        <v>55325</v>
      </c>
      <c r="B45" s="773" t="str">
        <f t="shared" si="2"/>
        <v>553</v>
      </c>
      <c r="C45" s="774" t="str">
        <f>_xlfn.XLOOKUP(E45,HIGRO!$C$1:$C$500,HIGRO!$B$1:$B$500)</f>
        <v>1290D205530025</v>
      </c>
      <c r="D45" s="775">
        <f>_xlfn.XLOOKUP(E45,HIGRO!$C$1:$C$500,HIGRO!$D$1:$D$500)</f>
        <v>25</v>
      </c>
      <c r="E45" s="776" t="s">
        <v>96</v>
      </c>
      <c r="F45" s="776"/>
      <c r="G45" s="777">
        <f>_xlfn.XLOOKUP(E45,HIGRO!$C$1:$C$500,HIGRO!$M$1:$M$500)</f>
        <v>3158</v>
      </c>
      <c r="H45" s="776"/>
      <c r="I45" s="1034"/>
      <c r="J45" s="1034"/>
      <c r="K45" s="1034"/>
      <c r="L45" s="778" t="s">
        <v>383</v>
      </c>
      <c r="M45" s="779">
        <v>2731</v>
      </c>
      <c r="N45" s="776" t="s">
        <v>396</v>
      </c>
      <c r="O45" s="779">
        <v>1440</v>
      </c>
      <c r="P45" s="780">
        <v>-84</v>
      </c>
      <c r="Q45" s="787"/>
      <c r="R45" s="788"/>
      <c r="S45" s="788"/>
    </row>
    <row r="46" spans="1:19" x14ac:dyDescent="0.2">
      <c r="A46" s="765" t="str">
        <f t="shared" si="1"/>
        <v>553S25</v>
      </c>
      <c r="B46" s="773" t="str">
        <f t="shared" si="2"/>
        <v>553S</v>
      </c>
      <c r="C46" s="774" t="str">
        <f>_xlfn.XLOOKUP(E46,HIGRO!$C$1:$C$500,HIGRO!$B$1:$B$500)</f>
        <v>1290D205531925</v>
      </c>
      <c r="D46" s="775">
        <f>_xlfn.XLOOKUP(E46,HIGRO!$C$1:$C$500,HIGRO!$D$1:$D$500)</f>
        <v>25</v>
      </c>
      <c r="E46" s="776" t="s">
        <v>98</v>
      </c>
      <c r="F46" s="776"/>
      <c r="G46" s="777">
        <f>_xlfn.XLOOKUP(E46,HIGRO!$C$1:$C$500,HIGRO!$M$1:$M$500)</f>
        <v>2731</v>
      </c>
      <c r="H46" s="776"/>
      <c r="I46" s="1034"/>
      <c r="J46" s="1034"/>
      <c r="K46" s="1034"/>
      <c r="L46" s="778" t="s">
        <v>488</v>
      </c>
      <c r="M46" s="779">
        <v>1238</v>
      </c>
      <c r="N46" s="776" t="s">
        <v>397</v>
      </c>
      <c r="O46" s="779">
        <v>160</v>
      </c>
      <c r="P46" s="780">
        <v>400</v>
      </c>
      <c r="Q46" s="787"/>
      <c r="R46" s="788"/>
      <c r="S46" s="788"/>
    </row>
    <row r="47" spans="1:19" x14ac:dyDescent="0.2">
      <c r="A47" s="765" t="str">
        <f t="shared" si="1"/>
        <v>553SPro25</v>
      </c>
      <c r="B47" s="773" t="str">
        <f t="shared" si="2"/>
        <v>553SPro</v>
      </c>
      <c r="C47" s="774" t="str">
        <f>_xlfn.XLOOKUP(E47,HIGRO!$C$1:$C$500,HIGRO!$B$1:$B$500)</f>
        <v>1290H205537525</v>
      </c>
      <c r="D47" s="775">
        <f>_xlfn.XLOOKUP(E47,HIGRO!$C$1:$C$500,HIGRO!$D$1:$D$500)</f>
        <v>25</v>
      </c>
      <c r="E47" s="776" t="s">
        <v>180</v>
      </c>
      <c r="F47" s="776"/>
      <c r="G47" s="777">
        <f>_xlfn.XLOOKUP(E47,HIGRO!$C$1:$C$500,HIGRO!$M$1:$M$500)</f>
        <v>1238</v>
      </c>
      <c r="H47" s="776"/>
      <c r="I47" s="1034"/>
      <c r="J47" s="1034"/>
      <c r="K47" s="1034"/>
      <c r="L47" s="778" t="s">
        <v>389</v>
      </c>
      <c r="M47" s="779">
        <v>1491</v>
      </c>
      <c r="N47" s="776" t="s">
        <v>398</v>
      </c>
      <c r="O47" s="779">
        <v>4400</v>
      </c>
      <c r="P47" s="780">
        <v>1593</v>
      </c>
      <c r="Q47" s="787"/>
      <c r="R47" s="788"/>
      <c r="S47" s="788"/>
    </row>
    <row r="48" spans="1:19" x14ac:dyDescent="0.2">
      <c r="A48" s="765" t="str">
        <f t="shared" si="1"/>
        <v>56225</v>
      </c>
      <c r="B48" s="773" t="str">
        <f t="shared" si="2"/>
        <v>562</v>
      </c>
      <c r="C48" s="774" t="str">
        <f>_xlfn.XLOOKUP(E48,HIGRO!$C$1:$C$500,HIGRO!$B$1:$B$500)</f>
        <v>1290D205620025</v>
      </c>
      <c r="D48" s="775">
        <f>_xlfn.XLOOKUP(E48,HIGRO!$C$1:$C$500,HIGRO!$D$1:$D$500)</f>
        <v>25</v>
      </c>
      <c r="E48" s="776" t="s">
        <v>100</v>
      </c>
      <c r="F48" s="776"/>
      <c r="G48" s="777">
        <f>_xlfn.XLOOKUP(E48,HIGRO!$C$1:$C$500,HIGRO!$M$1:$M$500)</f>
        <v>1491</v>
      </c>
      <c r="H48" s="776"/>
      <c r="I48" s="1034"/>
      <c r="J48" s="1034"/>
      <c r="K48" s="1034"/>
      <c r="L48" s="778" t="s">
        <v>390</v>
      </c>
      <c r="M48" s="779">
        <v>3944</v>
      </c>
      <c r="N48" s="776" t="s">
        <v>399</v>
      </c>
      <c r="O48" s="779">
        <v>200</v>
      </c>
      <c r="P48" s="780">
        <v>798</v>
      </c>
      <c r="Q48" s="787"/>
      <c r="R48" s="788"/>
      <c r="S48" s="788"/>
    </row>
    <row r="49" spans="1:19" x14ac:dyDescent="0.2">
      <c r="A49" s="765" t="str">
        <f t="shared" si="1"/>
        <v>562P25</v>
      </c>
      <c r="B49" s="773" t="str">
        <f t="shared" si="2"/>
        <v>562P</v>
      </c>
      <c r="C49" s="774" t="str">
        <f>_xlfn.XLOOKUP(E49,HIGRO!$C$1:$C$500,HIGRO!$B$1:$B$500)</f>
        <v>1290D205621625</v>
      </c>
      <c r="D49" s="775">
        <f>_xlfn.XLOOKUP(E49,HIGRO!$C$1:$C$500,HIGRO!$D$1:$D$500)</f>
        <v>25</v>
      </c>
      <c r="E49" s="776" t="s">
        <v>102</v>
      </c>
      <c r="F49" s="776"/>
      <c r="G49" s="777">
        <f>_xlfn.XLOOKUP(E49,HIGRO!$C$1:$C$500,HIGRO!$M$1:$M$500)</f>
        <v>3944</v>
      </c>
      <c r="H49" s="776"/>
      <c r="I49" s="1034"/>
      <c r="J49" s="1034"/>
      <c r="K49" s="1034"/>
      <c r="L49" s="778" t="s">
        <v>392</v>
      </c>
      <c r="M49" s="779">
        <v>7518</v>
      </c>
      <c r="N49" s="776" t="s">
        <v>400</v>
      </c>
      <c r="O49" s="779">
        <v>80</v>
      </c>
      <c r="P49" s="780">
        <v>2655</v>
      </c>
      <c r="Q49" s="787"/>
      <c r="R49" s="788"/>
      <c r="S49" s="788"/>
    </row>
    <row r="50" spans="1:19" x14ac:dyDescent="0.2">
      <c r="A50" s="765" t="str">
        <f t="shared" si="1"/>
        <v>56625</v>
      </c>
      <c r="B50" s="773" t="str">
        <f t="shared" si="2"/>
        <v>566</v>
      </c>
      <c r="C50" s="774" t="str">
        <f>_xlfn.XLOOKUP(E50,HIGRO!$C$1:$C$500,HIGRO!$B$1:$B$500)</f>
        <v>1290D205660025</v>
      </c>
      <c r="D50" s="775">
        <f>_xlfn.XLOOKUP(E50,HIGRO!$C$1:$C$500,HIGRO!$D$1:$D$500)</f>
        <v>25</v>
      </c>
      <c r="E50" s="776" t="s">
        <v>104</v>
      </c>
      <c r="F50" s="776"/>
      <c r="G50" s="777">
        <f>_xlfn.XLOOKUP(E50,HIGRO!$C$1:$C$500,HIGRO!$M$1:$M$500)</f>
        <v>7518</v>
      </c>
      <c r="H50" s="776"/>
      <c r="I50" s="1034"/>
      <c r="J50" s="1034"/>
      <c r="K50" s="1034"/>
      <c r="L50" s="778" t="s">
        <v>396</v>
      </c>
      <c r="M50" s="779">
        <v>1356</v>
      </c>
      <c r="N50" s="776" t="s">
        <v>401</v>
      </c>
      <c r="O50" s="779">
        <v>2400</v>
      </c>
      <c r="P50" s="780">
        <v>6090</v>
      </c>
      <c r="Q50" s="787"/>
      <c r="R50" s="788"/>
      <c r="S50" s="788"/>
    </row>
    <row r="51" spans="1:19" x14ac:dyDescent="0.2">
      <c r="A51" s="765" t="str">
        <f t="shared" si="1"/>
        <v>56725</v>
      </c>
      <c r="B51" s="773" t="str">
        <f t="shared" si="2"/>
        <v>567</v>
      </c>
      <c r="C51" s="774" t="str">
        <f>_xlfn.XLOOKUP(E51,HIGRO!$C$1:$C$500,HIGRO!$B$1:$B$500)</f>
        <v>1290D205670025</v>
      </c>
      <c r="D51" s="775">
        <f>_xlfn.XLOOKUP(E51,HIGRO!$C$1:$C$500,HIGRO!$D$1:$D$500)</f>
        <v>25</v>
      </c>
      <c r="E51" s="776" t="s">
        <v>106</v>
      </c>
      <c r="F51" s="776"/>
      <c r="G51" s="777">
        <f>_xlfn.XLOOKUP(E51,HIGRO!$C$1:$C$500,HIGRO!$M$1:$M$500)</f>
        <v>1356</v>
      </c>
      <c r="H51" s="776"/>
      <c r="I51" s="1034"/>
      <c r="J51" s="1034"/>
      <c r="K51" s="1034"/>
      <c r="L51" s="778" t="s">
        <v>398</v>
      </c>
      <c r="M51" s="779">
        <v>5993</v>
      </c>
      <c r="N51" s="776" t="s">
        <v>170</v>
      </c>
      <c r="O51" s="779"/>
      <c r="P51" s="780"/>
      <c r="Q51" s="787"/>
      <c r="R51" s="788"/>
      <c r="S51" s="788"/>
    </row>
    <row r="52" spans="1:19" x14ac:dyDescent="0.2">
      <c r="A52" s="765" t="str">
        <f t="shared" si="1"/>
        <v>567S25</v>
      </c>
      <c r="B52" s="773" t="str">
        <f t="shared" si="2"/>
        <v>567S</v>
      </c>
      <c r="C52" s="774" t="str">
        <f>_xlfn.XLOOKUP(E52,HIGRO!$C$1:$C$500,HIGRO!$B$1:$B$500)</f>
        <v>1290D205671925</v>
      </c>
      <c r="D52" s="775">
        <f>_xlfn.XLOOKUP(E52,HIGRO!$C$1:$C$500,HIGRO!$D$1:$D$500)</f>
        <v>25</v>
      </c>
      <c r="E52" s="776" t="s">
        <v>108</v>
      </c>
      <c r="F52" s="776"/>
      <c r="G52" s="777">
        <f>_xlfn.XLOOKUP(E52,HIGRO!$C$1:$C$500,HIGRO!$M$1:$M$500)</f>
        <v>5993</v>
      </c>
      <c r="H52" s="776"/>
      <c r="I52" s="1034"/>
      <c r="J52" s="1034"/>
      <c r="K52" s="1034"/>
      <c r="L52" s="778" t="s">
        <v>454</v>
      </c>
      <c r="M52" s="779">
        <v>1680</v>
      </c>
      <c r="N52" s="776" t="s">
        <v>170</v>
      </c>
      <c r="O52" s="779"/>
      <c r="P52" s="780"/>
      <c r="Q52" s="787"/>
      <c r="R52" s="788"/>
      <c r="S52" s="788"/>
    </row>
    <row r="53" spans="1:19" x14ac:dyDescent="0.2">
      <c r="A53" s="765" t="str">
        <f t="shared" si="1"/>
        <v>57125</v>
      </c>
      <c r="B53" s="773" t="str">
        <f t="shared" si="2"/>
        <v>571</v>
      </c>
      <c r="C53" s="774" t="str">
        <f>_xlfn.XLOOKUP(E53,HIGRO!$C$1:$C$500,HIGRO!$B$1:$B$500)</f>
        <v>1290K305710025</v>
      </c>
      <c r="D53" s="775">
        <f>_xlfn.XLOOKUP(E53,HIGRO!$C$1:$C$500,HIGRO!$D$1:$D$500)</f>
        <v>25</v>
      </c>
      <c r="E53" s="776" t="s">
        <v>504</v>
      </c>
      <c r="F53" s="776"/>
      <c r="G53" s="777">
        <f>_xlfn.XLOOKUP(E53,HIGRO!$C$1:$C$500,HIGRO!$M$1:$M$500)</f>
        <v>1680</v>
      </c>
      <c r="H53" s="776"/>
      <c r="I53" s="1034"/>
      <c r="J53" s="1034"/>
      <c r="K53" s="1034"/>
      <c r="L53" s="778" t="s">
        <v>427</v>
      </c>
      <c r="M53" s="779">
        <v>1963</v>
      </c>
      <c r="N53" s="776" t="s">
        <v>170</v>
      </c>
      <c r="O53" s="779"/>
      <c r="P53" s="780"/>
      <c r="Q53" s="787"/>
      <c r="R53" s="788"/>
      <c r="S53" s="788"/>
    </row>
    <row r="54" spans="1:19" x14ac:dyDescent="0.2">
      <c r="A54" s="765" t="str">
        <f t="shared" si="1"/>
        <v>58425</v>
      </c>
      <c r="B54" s="773" t="str">
        <f t="shared" si="2"/>
        <v>584</v>
      </c>
      <c r="C54" s="774" t="str">
        <f>_xlfn.XLOOKUP(E54,HIGRO!$C$1:$C$500,HIGRO!$B$1:$B$500)</f>
        <v>1290D205840025</v>
      </c>
      <c r="D54" s="775">
        <f>_xlfn.XLOOKUP(E54,HIGRO!$C$1:$C$500,HIGRO!$D$1:$D$500)</f>
        <v>25</v>
      </c>
      <c r="E54" s="776" t="s">
        <v>53</v>
      </c>
      <c r="F54" s="776"/>
      <c r="G54" s="777">
        <f>_xlfn.XLOOKUP(E54,HIGRO!$C$1:$C$500,HIGRO!$M$1:$M$500)</f>
        <v>1963</v>
      </c>
      <c r="H54" s="776"/>
      <c r="I54" s="1034"/>
      <c r="J54" s="1034"/>
      <c r="K54" s="1034"/>
      <c r="L54" s="778" t="s">
        <v>424</v>
      </c>
      <c r="M54" s="779">
        <v>1412</v>
      </c>
      <c r="N54" s="776" t="s">
        <v>402</v>
      </c>
      <c r="O54" s="779">
        <v>3840</v>
      </c>
      <c r="P54" s="780">
        <v>822</v>
      </c>
      <c r="Q54" s="787"/>
      <c r="R54" s="788"/>
      <c r="S54" s="788"/>
    </row>
    <row r="55" spans="1:19" x14ac:dyDescent="0.2">
      <c r="B55" s="773" t="str">
        <f t="shared" si="2"/>
        <v>594</v>
      </c>
      <c r="C55" s="774" t="str">
        <f>_xlfn.XLOOKUP(E55,HIGRO!$C$1:$C$500,HIGRO!$B$1:$B$500)</f>
        <v>1290D205940325</v>
      </c>
      <c r="D55" s="775">
        <f>_xlfn.XLOOKUP(E55,HIGRO!$C$1:$C$500,HIGRO!$D$1:$D$500)</f>
        <v>25</v>
      </c>
      <c r="E55" s="776" t="s">
        <v>110</v>
      </c>
      <c r="F55" s="776"/>
      <c r="G55" s="777">
        <f>_xlfn.XLOOKUP(E55,HIGRO!$C$1:$C$500,HIGRO!$M$1:$M$500)</f>
        <v>2430</v>
      </c>
      <c r="H55" s="776"/>
      <c r="I55" s="1034"/>
      <c r="J55" s="1034"/>
      <c r="K55" s="1034"/>
      <c r="L55" s="778" t="s">
        <v>558</v>
      </c>
      <c r="M55" s="779">
        <v>1171</v>
      </c>
      <c r="N55" s="776" t="s">
        <v>500</v>
      </c>
      <c r="O55" s="779">
        <v>1120</v>
      </c>
      <c r="P55" s="780" t="e">
        <v>#N/A</v>
      </c>
      <c r="Q55" s="787"/>
      <c r="R55" s="788"/>
      <c r="S55" s="788"/>
    </row>
    <row r="56" spans="1:19" x14ac:dyDescent="0.2">
      <c r="B56" s="773" t="str">
        <f t="shared" si="2"/>
        <v>595</v>
      </c>
      <c r="C56" s="774" t="str">
        <f>_xlfn.XLOOKUP(E56,HIGRO!$C$1:$C$500,HIGRO!$B$1:$B$500)</f>
        <v>1290D205950025</v>
      </c>
      <c r="D56" s="775">
        <f>_xlfn.XLOOKUP(E56,HIGRO!$C$1:$C$500,HIGRO!$D$1:$D$500)</f>
        <v>25</v>
      </c>
      <c r="E56" s="776" t="s">
        <v>112</v>
      </c>
      <c r="F56" s="776"/>
      <c r="G56" s="777">
        <f>_xlfn.XLOOKUP(E56,HIGRO!$C$1:$C$500,HIGRO!$M$1:$M$500)</f>
        <v>1337</v>
      </c>
      <c r="H56" s="776"/>
      <c r="I56" s="1034"/>
      <c r="J56" s="1034"/>
      <c r="K56" s="1034"/>
      <c r="L56" s="778" t="s">
        <v>578</v>
      </c>
      <c r="M56" s="779">
        <v>316</v>
      </c>
      <c r="N56" s="776" t="s">
        <v>451</v>
      </c>
      <c r="O56" s="779">
        <v>320</v>
      </c>
      <c r="P56" s="780">
        <v>4458</v>
      </c>
      <c r="Q56" s="787"/>
      <c r="R56" s="788"/>
      <c r="S56" s="788"/>
    </row>
    <row r="57" spans="1:19" ht="20.25" x14ac:dyDescent="0.2">
      <c r="B57" s="773" t="str">
        <f t="shared" si="2"/>
        <v/>
      </c>
      <c r="C57" s="774"/>
      <c r="E57" s="790" t="s">
        <v>489</v>
      </c>
      <c r="F57" s="776"/>
      <c r="G57" s="777"/>
      <c r="H57" s="776"/>
      <c r="I57" s="1034"/>
      <c r="J57" s="1034"/>
      <c r="K57" s="1034"/>
      <c r="L57" s="778" t="s">
        <v>416</v>
      </c>
      <c r="M57" s="779">
        <v>1356</v>
      </c>
      <c r="N57" s="776" t="s">
        <v>403</v>
      </c>
      <c r="O57" s="779">
        <v>320</v>
      </c>
      <c r="P57" s="780">
        <v>817</v>
      </c>
      <c r="Q57" s="787"/>
      <c r="R57" s="788"/>
      <c r="S57" s="788"/>
    </row>
    <row r="58" spans="1:19" x14ac:dyDescent="0.2">
      <c r="A58" s="765" t="str">
        <f t="shared" si="1"/>
        <v>88425</v>
      </c>
      <c r="B58" s="773" t="str">
        <f t="shared" si="2"/>
        <v>884</v>
      </c>
      <c r="C58" s="774" t="str">
        <f>_xlfn.XLOOKUP(E58,'CP&amp;STAR'!$C$1:$C$500, 'CP&amp;STAR'!$B$1:$B$500)</f>
        <v>1290D908840025</v>
      </c>
      <c r="D58" s="775">
        <f>_xlfn.XLOOKUP(E58,'CP&amp;STAR'!$C$1:$C$500, 'CP&amp;STAR'!$D$1:$D$500)</f>
        <v>25</v>
      </c>
      <c r="E58" s="275" t="s">
        <v>290</v>
      </c>
      <c r="F58" s="776"/>
      <c r="G58" s="777">
        <f>_xlfn.XLOOKUP(E58,'CP&amp;STAR'!$C$1:$C$500, 'CP&amp;STAR'!$M$1:$M$500)</f>
        <v>1412</v>
      </c>
      <c r="H58" s="776"/>
      <c r="I58" s="1034"/>
      <c r="J58" s="1034"/>
      <c r="K58" s="1034"/>
      <c r="L58" s="778" t="s">
        <v>579</v>
      </c>
      <c r="M58" s="779">
        <v>961</v>
      </c>
      <c r="N58" s="776" t="s">
        <v>404</v>
      </c>
      <c r="O58" s="779">
        <v>2000</v>
      </c>
      <c r="P58" s="780">
        <v>14744</v>
      </c>
      <c r="Q58" s="787"/>
      <c r="R58" s="788"/>
      <c r="S58" s="788"/>
    </row>
    <row r="59" spans="1:19" x14ac:dyDescent="0.2">
      <c r="A59" s="765" t="str">
        <f t="shared" si="1"/>
        <v>885S25</v>
      </c>
      <c r="B59" s="773" t="str">
        <f t="shared" si="2"/>
        <v>885S</v>
      </c>
      <c r="C59" s="774" t="str">
        <f>_xlfn.XLOOKUP(E59,'CP&amp;STAR'!$C$1:$C$500, 'CP&amp;STAR'!$B$1:$B$500)</f>
        <v>1290D908851925</v>
      </c>
      <c r="D59" s="775">
        <f>_xlfn.XLOOKUP(E59,'CP&amp;STAR'!$C$1:$C$500, 'CP&amp;STAR'!$D$1:$D$500)</f>
        <v>25</v>
      </c>
      <c r="E59" s="275" t="s">
        <v>291</v>
      </c>
      <c r="F59" s="776"/>
      <c r="G59" s="777">
        <f>_xlfn.XLOOKUP(E59,'CP&amp;STAR'!$C$1:$C$500, 'CP&amp;STAR'!$M$1:$M$500)</f>
        <v>1171</v>
      </c>
      <c r="H59" s="776"/>
      <c r="I59" s="1034"/>
      <c r="J59" s="1034"/>
      <c r="K59" s="1034"/>
      <c r="L59" s="778" t="s">
        <v>366</v>
      </c>
      <c r="M59" s="779">
        <v>622</v>
      </c>
      <c r="N59" s="776" t="s">
        <v>501</v>
      </c>
      <c r="O59" s="779">
        <v>1440</v>
      </c>
      <c r="P59" s="780" t="e">
        <v>#N/A</v>
      </c>
      <c r="Q59" s="787"/>
      <c r="R59" s="788"/>
      <c r="S59" s="788"/>
    </row>
    <row r="60" spans="1:19" x14ac:dyDescent="0.2">
      <c r="A60" s="765" t="str">
        <f t="shared" si="1"/>
        <v>94025</v>
      </c>
      <c r="B60" s="773" t="str">
        <f t="shared" si="2"/>
        <v>940</v>
      </c>
      <c r="C60" s="774" t="str">
        <f>_xlfn.XLOOKUP(E60,'CP&amp;STAR'!$C$1:$C$500, 'CP&amp;STAR'!$B$1:$B$500)</f>
        <v>1290D209400025</v>
      </c>
      <c r="D60" s="775">
        <f>_xlfn.XLOOKUP(E60,'CP&amp;STAR'!$C$1:$C$500, 'CP&amp;STAR'!$D$1:$D$500)</f>
        <v>25</v>
      </c>
      <c r="E60" s="275" t="s">
        <v>564</v>
      </c>
      <c r="F60" s="776"/>
      <c r="G60" s="777">
        <f>_xlfn.XLOOKUP(E60,'CP&amp;STAR'!$C$1:$C$500, 'CP&amp;STAR'!$M$1:$M$500)</f>
        <v>316</v>
      </c>
      <c r="H60" s="776"/>
      <c r="I60" s="1034"/>
      <c r="J60" s="1034"/>
      <c r="K60" s="1034"/>
      <c r="L60" s="778" t="s">
        <v>379</v>
      </c>
      <c r="M60" s="779">
        <v>2588</v>
      </c>
      <c r="N60" s="776"/>
      <c r="O60" s="779"/>
      <c r="P60" s="780"/>
      <c r="Q60" s="787"/>
      <c r="R60" s="788"/>
      <c r="S60" s="788"/>
    </row>
    <row r="61" spans="1:19" x14ac:dyDescent="0.2">
      <c r="A61" s="765" t="str">
        <f t="shared" si="1"/>
        <v>94925</v>
      </c>
      <c r="B61" s="773" t="str">
        <f t="shared" si="2"/>
        <v>949</v>
      </c>
      <c r="C61" s="774" t="str">
        <f>_xlfn.XLOOKUP(E61,'CP&amp;STAR'!$C$1:$C$500, 'CP&amp;STAR'!$B$1:$B$500)</f>
        <v>1290D209490025</v>
      </c>
      <c r="D61" s="775">
        <f>_xlfn.XLOOKUP(E61,'CP&amp;STAR'!$C$1:$C$500, 'CP&amp;STAR'!$D$1:$D$500)</f>
        <v>25</v>
      </c>
      <c r="E61" s="275" t="s">
        <v>114</v>
      </c>
      <c r="F61" s="776"/>
      <c r="G61" s="777">
        <f>_xlfn.XLOOKUP(E61,'CP&amp;STAR'!$C$1:$C$500, 'CP&amp;STAR'!$M$1:$M$500)</f>
        <v>1356</v>
      </c>
      <c r="H61" s="776"/>
      <c r="I61" s="1034"/>
      <c r="J61" s="1034"/>
      <c r="K61" s="1034"/>
      <c r="L61" s="778" t="s">
        <v>374</v>
      </c>
      <c r="M61" s="779">
        <v>2443</v>
      </c>
      <c r="N61" s="776" t="s">
        <v>406</v>
      </c>
      <c r="O61" s="779">
        <v>6400</v>
      </c>
      <c r="P61" s="780">
        <v>1477</v>
      </c>
      <c r="Q61" s="787"/>
      <c r="R61" s="788"/>
      <c r="S61" s="788"/>
    </row>
    <row r="62" spans="1:19" x14ac:dyDescent="0.2">
      <c r="A62" s="765" t="str">
        <f t="shared" si="1"/>
        <v>94425</v>
      </c>
      <c r="B62" s="773" t="str">
        <f t="shared" si="2"/>
        <v>944</v>
      </c>
      <c r="C62" s="774" t="str">
        <f>_xlfn.XLOOKUP(E62,'CP&amp;STAR'!$C$1:$C$500, 'CP&amp;STAR'!$B$1:$B$500)</f>
        <v>1290H409440025</v>
      </c>
      <c r="D62" s="775">
        <f>_xlfn.XLOOKUP(E62,'CP&amp;STAR'!$C$1:$C$500, 'CP&amp;STAR'!$D$1:$D$500)</f>
        <v>25</v>
      </c>
      <c r="E62" s="275" t="s">
        <v>352</v>
      </c>
      <c r="F62" s="776"/>
      <c r="G62" s="777">
        <f>_xlfn.XLOOKUP(E62,'CP&amp;STAR'!$C$1:$C$500, 'CP&amp;STAR'!$M$1:$M$500)</f>
        <v>961</v>
      </c>
      <c r="H62" s="776"/>
      <c r="I62" s="1034"/>
      <c r="J62" s="1034"/>
      <c r="K62" s="1034"/>
      <c r="L62" s="778" t="s">
        <v>371</v>
      </c>
      <c r="M62" s="779">
        <v>1264</v>
      </c>
      <c r="N62" s="776" t="s">
        <v>407</v>
      </c>
      <c r="O62" s="779">
        <v>2800</v>
      </c>
      <c r="P62" s="780">
        <v>5235</v>
      </c>
      <c r="Q62" s="787"/>
      <c r="R62" s="788"/>
      <c r="S62" s="788"/>
    </row>
    <row r="63" spans="1:19" x14ac:dyDescent="0.2">
      <c r="A63" s="765" t="str">
        <f t="shared" si="1"/>
        <v>95125</v>
      </c>
      <c r="B63" s="773" t="str">
        <f t="shared" si="2"/>
        <v>951</v>
      </c>
      <c r="C63" s="774" t="str">
        <f>_xlfn.XLOOKUP(E63,'CP&amp;STAR'!$C$1:$C$500, 'CP&amp;STAR'!$B$1:$B$500)</f>
        <v>1290D209510025</v>
      </c>
      <c r="D63" s="775">
        <f>_xlfn.XLOOKUP(E63,'CP&amp;STAR'!$C$1:$C$500, 'CP&amp;STAR'!$D$1:$D$500)</f>
        <v>25</v>
      </c>
      <c r="E63" s="275" t="s">
        <v>116</v>
      </c>
      <c r="F63" s="776"/>
      <c r="G63" s="777">
        <f>_xlfn.XLOOKUP(E63,'CP&amp;STAR'!$C$1:$C$500, 'CP&amp;STAR'!$M$1:$M$500)</f>
        <v>622</v>
      </c>
      <c r="H63" s="776"/>
      <c r="I63" s="1034"/>
      <c r="J63" s="1034"/>
      <c r="K63" s="1034"/>
      <c r="L63" s="778" t="s">
        <v>387</v>
      </c>
      <c r="M63" s="779">
        <v>1736</v>
      </c>
      <c r="N63" s="776" t="s">
        <v>170</v>
      </c>
      <c r="O63" s="779"/>
      <c r="P63" s="780"/>
      <c r="Q63" s="787"/>
      <c r="R63" s="788"/>
      <c r="S63" s="788"/>
    </row>
    <row r="64" spans="1:19" x14ac:dyDescent="0.2">
      <c r="A64" s="765" t="str">
        <f t="shared" si="1"/>
        <v>95225</v>
      </c>
      <c r="B64" s="773" t="str">
        <f t="shared" si="2"/>
        <v>952</v>
      </c>
      <c r="C64" s="774" t="str">
        <f>_xlfn.XLOOKUP(E64,'CP&amp;STAR'!$C$1:$C$500, 'CP&amp;STAR'!$B$1:$B$500)</f>
        <v>1290D209520025</v>
      </c>
      <c r="D64" s="775">
        <f>_xlfn.XLOOKUP(E64,'CP&amp;STAR'!$C$1:$C$500, 'CP&amp;STAR'!$D$1:$D$500)</f>
        <v>25</v>
      </c>
      <c r="E64" s="275" t="s">
        <v>118</v>
      </c>
      <c r="F64" s="776"/>
      <c r="G64" s="777">
        <f>_xlfn.XLOOKUP(E64,'CP&amp;STAR'!$C$1:$C$500, 'CP&amp;STAR'!$M$1:$M$500)</f>
        <v>2588</v>
      </c>
      <c r="H64" s="776"/>
      <c r="I64" s="1034"/>
      <c r="J64" s="1034"/>
      <c r="K64" s="1034"/>
      <c r="L64" s="778" t="s">
        <v>384</v>
      </c>
      <c r="M64" s="779">
        <v>1204</v>
      </c>
      <c r="N64" s="776" t="s">
        <v>441</v>
      </c>
      <c r="O64" s="779">
        <v>320</v>
      </c>
      <c r="P64" s="780">
        <v>1994</v>
      </c>
      <c r="Q64" s="787"/>
      <c r="R64" s="788"/>
      <c r="S64" s="788"/>
    </row>
    <row r="65" spans="1:19" x14ac:dyDescent="0.2">
      <c r="A65" s="765" t="str">
        <f t="shared" si="1"/>
        <v>952S25</v>
      </c>
      <c r="B65" s="773" t="str">
        <f t="shared" si="2"/>
        <v>952S</v>
      </c>
      <c r="C65" s="774" t="str">
        <f>_xlfn.XLOOKUP(E65,'CP&amp;STAR'!$C$1:$C$500, 'CP&amp;STAR'!$B$1:$B$500)</f>
        <v>1290D209521925</v>
      </c>
      <c r="D65" s="775">
        <f>_xlfn.XLOOKUP(E65,'CP&amp;STAR'!$C$1:$C$500, 'CP&amp;STAR'!$D$1:$D$500)</f>
        <v>25</v>
      </c>
      <c r="E65" s="275" t="s">
        <v>120</v>
      </c>
      <c r="F65" s="776"/>
      <c r="G65" s="777">
        <f>_xlfn.XLOOKUP(E65,'CP&amp;STAR'!$C$1:$C$500, 'CP&amp;STAR'!$M$1:$M$500)</f>
        <v>2443</v>
      </c>
      <c r="H65" s="776"/>
      <c r="I65" s="1034"/>
      <c r="J65" s="1034"/>
      <c r="K65" s="1034"/>
      <c r="L65" s="778" t="s">
        <v>393</v>
      </c>
      <c r="M65" s="779">
        <v>1471</v>
      </c>
      <c r="N65" s="776" t="s">
        <v>408</v>
      </c>
      <c r="O65" s="779">
        <v>640</v>
      </c>
      <c r="P65" s="780">
        <v>788</v>
      </c>
      <c r="Q65" s="787"/>
      <c r="R65" s="788"/>
      <c r="S65" s="788"/>
    </row>
    <row r="66" spans="1:19" x14ac:dyDescent="0.2">
      <c r="A66" s="765" t="str">
        <f t="shared" si="1"/>
        <v>952SX25</v>
      </c>
      <c r="B66" s="773" t="str">
        <f t="shared" ref="B66:B97" si="3">IFERROR(TRIM(_xlfn.TEXTBEFORE(_xlfn.TEXTAFTER(E66, "-"), "-")),"")</f>
        <v>952SX</v>
      </c>
      <c r="C66" s="774" t="str">
        <f>_xlfn.XLOOKUP(E66,'CP&amp;STAR'!$C$1:$C$500, 'CP&amp;STAR'!$B$1:$B$500)</f>
        <v>1290D209527325</v>
      </c>
      <c r="D66" s="775">
        <f>_xlfn.XLOOKUP(E66,'CP&amp;STAR'!$C$1:$C$500, 'CP&amp;STAR'!$D$1:$D$500)</f>
        <v>25</v>
      </c>
      <c r="E66" s="275" t="s">
        <v>122</v>
      </c>
      <c r="F66" s="776"/>
      <c r="G66" s="777">
        <f>_xlfn.XLOOKUP(E66,'CP&amp;STAR'!$C$1:$C$500, 'CP&amp;STAR'!$M$1:$M$500)</f>
        <v>1264</v>
      </c>
      <c r="H66" s="776"/>
      <c r="I66" s="1034"/>
      <c r="J66" s="1034"/>
      <c r="K66" s="1034"/>
      <c r="L66" s="778" t="s">
        <v>397</v>
      </c>
      <c r="M66" s="779">
        <v>560</v>
      </c>
      <c r="N66" s="776" t="s">
        <v>409</v>
      </c>
      <c r="O66" s="779">
        <v>1600</v>
      </c>
      <c r="P66" s="780">
        <v>1533</v>
      </c>
      <c r="Q66" s="787"/>
      <c r="R66" s="788"/>
      <c r="S66" s="788"/>
    </row>
    <row r="67" spans="1:19" x14ac:dyDescent="0.2">
      <c r="A67" s="765" t="str">
        <f t="shared" si="1"/>
        <v>95325</v>
      </c>
      <c r="B67" s="773" t="str">
        <f t="shared" si="3"/>
        <v>953</v>
      </c>
      <c r="C67" s="774" t="str">
        <f>_xlfn.XLOOKUP(E67,'CP&amp;STAR'!$C$1:$C$500, 'CP&amp;STAR'!$B$1:$B$500)</f>
        <v>1290D209530025</v>
      </c>
      <c r="D67" s="775">
        <f>_xlfn.XLOOKUP(E67,'CP&amp;STAR'!$C$1:$C$500, 'CP&amp;STAR'!$D$1:$D$500)</f>
        <v>25</v>
      </c>
      <c r="E67" s="275" t="s">
        <v>124</v>
      </c>
      <c r="F67" s="776"/>
      <c r="G67" s="777">
        <f>_xlfn.XLOOKUP(E67,'CP&amp;STAR'!$C$1:$C$500, 'CP&amp;STAR'!$M$1:$M$500)</f>
        <v>1736</v>
      </c>
      <c r="H67" s="776"/>
      <c r="I67" s="1034"/>
      <c r="J67" s="1034"/>
      <c r="K67" s="1034"/>
      <c r="L67" s="778" t="s">
        <v>399</v>
      </c>
      <c r="M67" s="779">
        <v>998</v>
      </c>
      <c r="N67" s="776" t="s">
        <v>170</v>
      </c>
      <c r="O67" s="779"/>
      <c r="P67" s="780"/>
      <c r="Q67" s="787"/>
      <c r="R67" s="788"/>
      <c r="S67" s="788"/>
    </row>
    <row r="68" spans="1:19" x14ac:dyDescent="0.2">
      <c r="A68" s="765" t="str">
        <f t="shared" si="1"/>
        <v>953S25</v>
      </c>
      <c r="B68" s="773" t="str">
        <f t="shared" si="3"/>
        <v>953S</v>
      </c>
      <c r="C68" s="774" t="str">
        <f>_xlfn.XLOOKUP(E68,'CP&amp;STAR'!$C$1:$C$500, 'CP&amp;STAR'!$B$1:$B$500)</f>
        <v>1290D209531925</v>
      </c>
      <c r="D68" s="775">
        <f>_xlfn.XLOOKUP(E68,'CP&amp;STAR'!$C$1:$C$500, 'CP&amp;STAR'!$D$1:$D$500)</f>
        <v>25</v>
      </c>
      <c r="E68" s="275" t="s">
        <v>126</v>
      </c>
      <c r="F68" s="776"/>
      <c r="G68" s="777">
        <f>_xlfn.XLOOKUP(E68,'CP&amp;STAR'!$C$1:$C$500, 'CP&amp;STAR'!$M$1:$M$500)</f>
        <v>1204</v>
      </c>
      <c r="H68" s="776"/>
      <c r="I68" s="1034"/>
      <c r="J68" s="1034"/>
      <c r="K68" s="1034"/>
      <c r="L68" s="778" t="s">
        <v>428</v>
      </c>
      <c r="M68" s="779">
        <v>530</v>
      </c>
      <c r="N68" s="776" t="s">
        <v>170</v>
      </c>
      <c r="O68" s="779"/>
      <c r="P68" s="780"/>
      <c r="Q68" s="787"/>
      <c r="R68" s="788"/>
      <c r="S68" s="788"/>
    </row>
    <row r="69" spans="1:19" x14ac:dyDescent="0.2">
      <c r="A69" s="765" t="str">
        <f t="shared" si="1"/>
        <v>96625</v>
      </c>
      <c r="B69" s="773" t="str">
        <f t="shared" si="3"/>
        <v>966</v>
      </c>
      <c r="C69" s="784" t="str">
        <f>_xlfn.XLOOKUP(E69,'CP&amp;STAR'!$C$1:$C$500, 'CP&amp;STAR'!$B$1:$B$500)</f>
        <v>1290D209660025</v>
      </c>
      <c r="D69" s="775">
        <f>_xlfn.XLOOKUP(E69,'CP&amp;STAR'!$C$1:$C$500, 'CP&amp;STAR'!$D$1:$D$500)</f>
        <v>25</v>
      </c>
      <c r="E69" s="275" t="s">
        <v>128</v>
      </c>
      <c r="F69" s="776"/>
      <c r="G69" s="777">
        <f>_xlfn.XLOOKUP(E69,'CP&amp;STAR'!$C$1:$C$500, 'CP&amp;STAR'!$M$1:$M$500)</f>
        <v>1471</v>
      </c>
      <c r="H69" s="776"/>
      <c r="I69" s="1034"/>
      <c r="J69" s="1034"/>
      <c r="K69" s="1034"/>
      <c r="L69" s="778" t="s">
        <v>433</v>
      </c>
      <c r="M69" s="779">
        <v>900</v>
      </c>
      <c r="N69" s="776" t="s">
        <v>170</v>
      </c>
      <c r="O69" s="779"/>
      <c r="P69" s="780"/>
      <c r="Q69" s="787"/>
      <c r="R69" s="788"/>
      <c r="S69" s="788"/>
    </row>
    <row r="70" spans="1:19" x14ac:dyDescent="0.2">
      <c r="A70" s="765" t="str">
        <f t="shared" si="1"/>
        <v>96725</v>
      </c>
      <c r="B70" s="773" t="str">
        <f t="shared" si="3"/>
        <v>967</v>
      </c>
      <c r="C70" s="784" t="str">
        <f>_xlfn.XLOOKUP(E70,'CP&amp;STAR'!$C$1:$C$500, 'CP&amp;STAR'!$B$1:$B$500)</f>
        <v>1290D209670025</v>
      </c>
      <c r="D70" s="775">
        <f>_xlfn.XLOOKUP(E70,'CP&amp;STAR'!$C$1:$C$500, 'CP&amp;STAR'!$D$1:$D$500)</f>
        <v>25</v>
      </c>
      <c r="E70" s="275" t="s">
        <v>130</v>
      </c>
      <c r="F70" s="776"/>
      <c r="G70" s="777">
        <f>_xlfn.XLOOKUP(E70,'CP&amp;STAR'!$C$1:$C$500, 'CP&amp;STAR'!$M$1:$M$500)</f>
        <v>560</v>
      </c>
      <c r="H70" s="776" t="s">
        <v>490</v>
      </c>
      <c r="I70" s="1034"/>
      <c r="J70" s="1034"/>
      <c r="K70" s="1034"/>
      <c r="L70" s="791" t="s">
        <v>425</v>
      </c>
      <c r="M70" s="779">
        <v>2677</v>
      </c>
      <c r="N70" s="776" t="s">
        <v>410</v>
      </c>
      <c r="O70" s="779">
        <v>960</v>
      </c>
      <c r="P70" s="780">
        <v>5086</v>
      </c>
      <c r="Q70" s="787"/>
      <c r="R70" s="788"/>
      <c r="S70" s="788"/>
    </row>
    <row r="71" spans="1:19" x14ac:dyDescent="0.2">
      <c r="A71" s="765" t="str">
        <f t="shared" si="1"/>
        <v>967S25</v>
      </c>
      <c r="B71" s="773" t="str">
        <f t="shared" si="3"/>
        <v>967S</v>
      </c>
      <c r="C71" s="784" t="str">
        <f>_xlfn.XLOOKUP(E71,'CP&amp;STAR'!$C$1:$C$500, 'CP&amp;STAR'!$B$1:$B$500)</f>
        <v>1290D209671925</v>
      </c>
      <c r="D71" s="775">
        <f>_xlfn.XLOOKUP(E71,'CP&amp;STAR'!$C$1:$C$500, 'CP&amp;STAR'!$D$1:$D$500)</f>
        <v>25</v>
      </c>
      <c r="E71" s="275" t="s">
        <v>132</v>
      </c>
      <c r="F71" s="776"/>
      <c r="G71" s="777">
        <f>_xlfn.XLOOKUP(E71,'CP&amp;STAR'!$C$1:$C$500, 'CP&amp;STAR'!$M$1:$M$500)</f>
        <v>998</v>
      </c>
      <c r="H71" s="776" t="s">
        <v>303</v>
      </c>
      <c r="I71" s="1034"/>
      <c r="J71" s="1034"/>
      <c r="K71" s="1034"/>
      <c r="L71" s="791" t="s">
        <v>426</v>
      </c>
      <c r="M71" s="779">
        <v>2490</v>
      </c>
      <c r="N71" s="776" t="s">
        <v>410</v>
      </c>
      <c r="O71" s="779">
        <v>4000</v>
      </c>
      <c r="P71" s="780">
        <v>2046</v>
      </c>
      <c r="Q71" s="787"/>
      <c r="R71" s="788"/>
      <c r="S71" s="788"/>
    </row>
    <row r="72" spans="1:19" x14ac:dyDescent="0.2">
      <c r="A72" s="765" t="str">
        <f t="shared" si="1"/>
        <v>98425</v>
      </c>
      <c r="B72" s="773" t="str">
        <f t="shared" si="3"/>
        <v>984</v>
      </c>
      <c r="C72" s="784" t="str">
        <f>_xlfn.XLOOKUP(E72,'CP&amp;STAR'!$C$1:$C$500, 'CP&amp;STAR'!$B$1:$B$500)</f>
        <v>1290D209840025</v>
      </c>
      <c r="D72" s="775">
        <f>_xlfn.XLOOKUP(E72,'CP&amp;STAR'!$C$1:$C$500, 'CP&amp;STAR'!$D$1:$D$500)</f>
        <v>25</v>
      </c>
      <c r="E72" s="275" t="s">
        <v>292</v>
      </c>
      <c r="G72" s="792">
        <f>_xlfn.XLOOKUP(E72,'CP&amp;STAR'!$C$1:$C$500, 'CP&amp;STAR'!$M$1:$M$500)</f>
        <v>530</v>
      </c>
      <c r="L72" s="778" t="s">
        <v>455</v>
      </c>
      <c r="M72" s="779">
        <v>2071</v>
      </c>
      <c r="N72" s="776" t="s">
        <v>411</v>
      </c>
      <c r="O72" s="779">
        <v>2800</v>
      </c>
      <c r="P72" s="780">
        <v>3530</v>
      </c>
      <c r="Q72" s="787"/>
      <c r="R72" s="788"/>
      <c r="S72" s="788"/>
    </row>
    <row r="73" spans="1:19" x14ac:dyDescent="0.2">
      <c r="A73" s="765" t="str">
        <f t="shared" si="1"/>
        <v>991-1825</v>
      </c>
      <c r="B73" s="773" t="s">
        <v>160</v>
      </c>
      <c r="C73" s="784" t="str">
        <f>_xlfn.XLOOKUP(E73,'CP&amp;STAR'!$C$1:$C$500, 'CP&amp;STAR'!$B$1:$B$500)</f>
        <v>1290D209911825</v>
      </c>
      <c r="D73" s="775">
        <f>_xlfn.XLOOKUP(E73,'CP&amp;STAR'!$C$1:$C$500, 'CP&amp;STAR'!$D$1:$D$500)</f>
        <v>25</v>
      </c>
      <c r="E73" s="275" t="s">
        <v>293</v>
      </c>
      <c r="G73" s="792">
        <f>_xlfn.XLOOKUP(E73,'CP&amp;STAR'!$C$1:$C$500, 'CP&amp;STAR'!$M$1:$M$500)</f>
        <v>900</v>
      </c>
      <c r="L73" s="778" t="s">
        <v>562</v>
      </c>
      <c r="M73" s="779">
        <v>110</v>
      </c>
      <c r="N73" s="776" t="s">
        <v>477</v>
      </c>
      <c r="O73" s="779">
        <v>320</v>
      </c>
      <c r="P73" s="780">
        <v>642</v>
      </c>
      <c r="Q73" s="787"/>
      <c r="R73" s="788"/>
      <c r="S73" s="788"/>
    </row>
    <row r="74" spans="1:19" x14ac:dyDescent="0.2">
      <c r="A74" s="765" t="str">
        <f t="shared" si="1"/>
        <v>BS0425</v>
      </c>
      <c r="B74" s="773" t="str">
        <f t="shared" si="3"/>
        <v>BS04</v>
      </c>
      <c r="C74" s="784" t="str">
        <f>_xlfn.XLOOKUP(E74,'CP&amp;STAR'!$C$1:$C$500, 'CP&amp;STAR'!$B$1:$B$500)</f>
        <v>1290D913840025</v>
      </c>
      <c r="D74" s="775">
        <f>_xlfn.XLOOKUP(E74,'CP&amp;STAR'!$C$1:$C$500, 'CP&amp;STAR'!$D$1:$D$500)</f>
        <v>25</v>
      </c>
      <c r="E74" s="793" t="s">
        <v>315</v>
      </c>
      <c r="F74" s="776"/>
      <c r="G74" s="777">
        <f>_xlfn.XLOOKUP(E74,'CP&amp;STAR'!$C$1:$C$500, 'CP&amp;STAR'!$M$1:$M$500)</f>
        <v>2677</v>
      </c>
      <c r="H74" s="776"/>
      <c r="I74" s="1034"/>
      <c r="J74" s="1034"/>
      <c r="K74" s="1034"/>
      <c r="L74" s="778" t="s">
        <v>456</v>
      </c>
      <c r="M74" s="779">
        <v>967</v>
      </c>
      <c r="N74" s="776" t="s">
        <v>170</v>
      </c>
      <c r="O74" s="779"/>
      <c r="P74" s="780"/>
      <c r="Q74" s="787"/>
      <c r="R74" s="788"/>
      <c r="S74" s="788"/>
    </row>
    <row r="75" spans="1:19" x14ac:dyDescent="0.2">
      <c r="A75" s="765" t="str">
        <f t="shared" ref="A75:A143" si="4">+B75&amp;D75</f>
        <v>BS04A25</v>
      </c>
      <c r="B75" s="773" t="str">
        <f t="shared" si="3"/>
        <v>BS04A</v>
      </c>
      <c r="C75" s="784" t="str">
        <f>_xlfn.XLOOKUP(E75,'CP&amp;STAR'!$C$1:$C$500, 'CP&amp;STAR'!$B$1:$B$500)</f>
        <v>1290D913840125</v>
      </c>
      <c r="D75" s="775">
        <f>_xlfn.XLOOKUP(E75,'CP&amp;STAR'!$C$1:$C$500, 'CP&amp;STAR'!$D$1:$D$500)</f>
        <v>25</v>
      </c>
      <c r="E75" s="793" t="s">
        <v>314</v>
      </c>
      <c r="F75" s="776"/>
      <c r="G75" s="777">
        <f>_xlfn.XLOOKUP(E75,'CP&amp;STAR'!$C$1:$C$500, 'CP&amp;STAR'!$M$1:$M$500)</f>
        <v>2490</v>
      </c>
      <c r="H75" s="776"/>
      <c r="I75" s="1034"/>
      <c r="J75" s="1034"/>
      <c r="K75" s="1034"/>
      <c r="L75" s="778" t="s">
        <v>457</v>
      </c>
      <c r="M75" s="779">
        <v>3315</v>
      </c>
      <c r="N75" s="776" t="s">
        <v>412</v>
      </c>
      <c r="O75" s="779">
        <v>200</v>
      </c>
      <c r="P75" s="780">
        <v>992</v>
      </c>
      <c r="Q75" s="787"/>
      <c r="R75" s="788"/>
      <c r="S75" s="788"/>
    </row>
    <row r="76" spans="1:19" x14ac:dyDescent="0.2">
      <c r="A76" s="765" t="str">
        <f t="shared" si="4"/>
        <v>BS05S25</v>
      </c>
      <c r="B76" s="773" t="str">
        <f t="shared" si="3"/>
        <v>BS05S</v>
      </c>
      <c r="C76" s="784" t="str">
        <f>_xlfn.XLOOKUP(E76,'CP&amp;STAR'!$C$1:$C$500, 'CP&amp;STAR'!$B$1:$B$500)</f>
        <v>1290D913851925</v>
      </c>
      <c r="D76" s="775">
        <f>_xlfn.XLOOKUP(E76,'CP&amp;STAR'!$C$1:$C$500, 'CP&amp;STAR'!$D$1:$D$500)</f>
        <v>25</v>
      </c>
      <c r="E76" s="793" t="s">
        <v>326</v>
      </c>
      <c r="F76" s="776"/>
      <c r="G76" s="777">
        <f>_xlfn.XLOOKUP(E76,'CP&amp;STAR'!$C$1:$C$500, 'CP&amp;STAR'!$M$1:$M$500)</f>
        <v>0</v>
      </c>
      <c r="H76" s="776"/>
      <c r="I76" s="1034"/>
      <c r="J76" s="1034"/>
      <c r="K76" s="1034"/>
      <c r="L76" s="778" t="s">
        <v>388</v>
      </c>
      <c r="M76" s="779">
        <v>2106</v>
      </c>
      <c r="N76" s="776" t="s">
        <v>413</v>
      </c>
      <c r="O76" s="779">
        <v>440</v>
      </c>
      <c r="P76" s="780">
        <v>1576</v>
      </c>
      <c r="Q76" s="787"/>
      <c r="R76" s="788"/>
      <c r="S76" s="788"/>
    </row>
    <row r="77" spans="1:19" x14ac:dyDescent="0.2">
      <c r="A77" s="765" t="str">
        <f t="shared" si="4"/>
        <v>BS1425</v>
      </c>
      <c r="B77" s="773" t="str">
        <f t="shared" si="3"/>
        <v>BS14</v>
      </c>
      <c r="C77" s="784" t="str">
        <f>_xlfn.XLOOKUP(E77,'CP&amp;STAR'!$C$1:$C$500, 'CP&amp;STAR'!$B$1:$B$500)</f>
        <v>1290D215840025</v>
      </c>
      <c r="D77" s="775">
        <f>_xlfn.XLOOKUP(E77,'CP&amp;STAR'!$C$1:$C$500, 'CP&amp;STAR'!$D$1:$D$500)</f>
        <v>25</v>
      </c>
      <c r="E77" s="793" t="s">
        <v>328</v>
      </c>
      <c r="F77" s="776"/>
      <c r="G77" s="777">
        <f>_xlfn.XLOOKUP(E77,'CP&amp;STAR'!$C$1:$C$500, 'CP&amp;STAR'!$M$1:$M$500)</f>
        <v>0</v>
      </c>
      <c r="H77" s="776"/>
      <c r="I77" s="1034"/>
      <c r="J77" s="1034"/>
      <c r="K77" s="1034"/>
      <c r="L77" s="778" t="s">
        <v>458</v>
      </c>
      <c r="M77" s="779">
        <v>1212</v>
      </c>
      <c r="N77" s="776" t="s">
        <v>414</v>
      </c>
      <c r="O77" s="779">
        <v>480</v>
      </c>
      <c r="P77" s="780">
        <v>2796</v>
      </c>
      <c r="Q77" s="787"/>
      <c r="R77" s="788"/>
      <c r="S77" s="788"/>
    </row>
    <row r="78" spans="1:19" x14ac:dyDescent="0.2">
      <c r="A78" s="765" t="str">
        <f t="shared" si="4"/>
        <v>HT1125</v>
      </c>
      <c r="B78" s="773" t="str">
        <f t="shared" si="3"/>
        <v>HT11</v>
      </c>
      <c r="C78" s="784" t="str">
        <f>_xlfn.XLOOKUP(E78,'CP&amp;STAR'!$C$1:$C$500, 'CP&amp;STAR'!$B$1:$B$500)</f>
        <v>1290D215510025</v>
      </c>
      <c r="D78" s="775">
        <f>_xlfn.XLOOKUP(E78,'CP&amp;STAR'!$C$1:$C$500, 'CP&amp;STAR'!$D$1:$D$500)</f>
        <v>25</v>
      </c>
      <c r="E78" s="793" t="s">
        <v>316</v>
      </c>
      <c r="F78" s="776"/>
      <c r="G78" s="777">
        <f>_xlfn.XLOOKUP(E78,'CP&amp;STAR'!$C$1:$C$500, 'CP&amp;STAR'!$M$1:$M$500)</f>
        <v>2071</v>
      </c>
      <c r="H78" s="776"/>
      <c r="I78" s="1034"/>
      <c r="J78" s="1034"/>
      <c r="K78" s="1034"/>
      <c r="L78" s="778" t="s">
        <v>394</v>
      </c>
      <c r="M78" s="779">
        <v>2533</v>
      </c>
      <c r="N78" s="776" t="s">
        <v>415</v>
      </c>
      <c r="O78" s="779">
        <v>1000</v>
      </c>
      <c r="P78" s="780">
        <v>2325</v>
      </c>
      <c r="Q78" s="787"/>
      <c r="R78" s="788"/>
      <c r="S78" s="788"/>
    </row>
    <row r="79" spans="1:19" x14ac:dyDescent="0.2">
      <c r="A79" s="765" t="str">
        <f t="shared" si="4"/>
        <v>HT11GP25</v>
      </c>
      <c r="B79" s="773" t="str">
        <f t="shared" si="3"/>
        <v>HT11GP</v>
      </c>
      <c r="C79" s="784" t="str">
        <f>_xlfn.XLOOKUP(E79,'CP&amp;STAR'!$C$1:$C$500, 'CP&amp;STAR'!$B$1:$B$500)</f>
        <v>1290D215514925</v>
      </c>
      <c r="D79" s="775">
        <f>_xlfn.XLOOKUP(E79,'CP&amp;STAR'!$C$1:$C$500, 'CP&amp;STAR'!$D$1:$D$500)</f>
        <v>25</v>
      </c>
      <c r="E79" s="793" t="s">
        <v>317</v>
      </c>
      <c r="F79" s="776"/>
      <c r="G79" s="777">
        <f>_xlfn.XLOOKUP(E79,'CP&amp;STAR'!$C$1:$C$500, 'CP&amp;STAR'!$M$1:$M$500)</f>
        <v>0</v>
      </c>
      <c r="H79" s="776"/>
      <c r="I79" s="1034"/>
      <c r="J79" s="1034"/>
      <c r="K79" s="1034"/>
      <c r="L79" s="778" t="s">
        <v>459</v>
      </c>
      <c r="M79" s="779">
        <v>982</v>
      </c>
      <c r="N79" s="776" t="s">
        <v>416</v>
      </c>
      <c r="O79" s="779">
        <v>800</v>
      </c>
      <c r="P79" s="780">
        <v>556</v>
      </c>
      <c r="Q79" s="787"/>
      <c r="R79" s="788"/>
      <c r="S79" s="788"/>
    </row>
    <row r="80" spans="1:19" x14ac:dyDescent="0.2">
      <c r="A80" s="765" t="str">
        <f t="shared" si="4"/>
        <v>HT1225</v>
      </c>
      <c r="B80" s="773" t="str">
        <f t="shared" si="3"/>
        <v>HT12</v>
      </c>
      <c r="C80" s="784" t="str">
        <f>_xlfn.XLOOKUP(E80,'CP&amp;STAR'!$C$1:$C$500, 'CP&amp;STAR'!$B$1:$B$500)</f>
        <v>1290D215520025</v>
      </c>
      <c r="D80" s="775">
        <f>_xlfn.XLOOKUP(E80,'CP&amp;STAR'!$C$1:$C$500, 'CP&amp;STAR'!$D$1:$D$500)</f>
        <v>25</v>
      </c>
      <c r="E80" s="793" t="s">
        <v>318</v>
      </c>
      <c r="F80" s="776"/>
      <c r="G80" s="777">
        <f>_xlfn.XLOOKUP(E80,'CP&amp;STAR'!$C$1:$C$500, 'CP&amp;STAR'!$M$1:$M$500)</f>
        <v>110</v>
      </c>
      <c r="H80" s="776"/>
      <c r="I80" s="1034"/>
      <c r="J80" s="1034"/>
      <c r="K80" s="1034"/>
      <c r="L80" s="778" t="s">
        <v>400</v>
      </c>
      <c r="M80" s="779">
        <v>2735</v>
      </c>
      <c r="N80" s="776" t="s">
        <v>417</v>
      </c>
      <c r="O80" s="779">
        <v>2400</v>
      </c>
      <c r="P80" s="780">
        <v>2473</v>
      </c>
      <c r="Q80" s="787"/>
      <c r="R80" s="788"/>
      <c r="S80" s="788"/>
    </row>
    <row r="81" spans="1:19" x14ac:dyDescent="0.2">
      <c r="A81" s="765" t="str">
        <f t="shared" si="4"/>
        <v>HT12S25</v>
      </c>
      <c r="B81" s="773" t="str">
        <f t="shared" si="3"/>
        <v>HT12S</v>
      </c>
      <c r="C81" s="784" t="str">
        <f>_xlfn.XLOOKUP(E81,'CP&amp;STAR'!$C$1:$C$500, 'CP&amp;STAR'!$B$1:$B$500)</f>
        <v>1290D215521925</v>
      </c>
      <c r="D81" s="775">
        <f>_xlfn.XLOOKUP(E81,'CP&amp;STAR'!$C$1:$C$500, 'CP&amp;STAR'!$D$1:$D$500)</f>
        <v>25</v>
      </c>
      <c r="E81" s="793" t="s">
        <v>319</v>
      </c>
      <c r="F81" s="776"/>
      <c r="G81" s="777">
        <f>_xlfn.XLOOKUP(E81,'CP&amp;STAR'!$C$1:$C$500, 'CP&amp;STAR'!$M$1:$M$500)</f>
        <v>967</v>
      </c>
      <c r="H81" s="776"/>
      <c r="I81" s="1034"/>
      <c r="J81" s="1034"/>
      <c r="K81" s="1034"/>
      <c r="L81" s="778" t="s">
        <v>413</v>
      </c>
      <c r="M81" s="779">
        <v>2016</v>
      </c>
      <c r="N81" s="776" t="s">
        <v>418</v>
      </c>
      <c r="O81" s="779">
        <v>1120</v>
      </c>
      <c r="P81" s="780">
        <v>5130</v>
      </c>
      <c r="Q81" s="787"/>
      <c r="R81" s="788"/>
      <c r="S81" s="788"/>
    </row>
    <row r="82" spans="1:19" x14ac:dyDescent="0.2">
      <c r="A82" s="765" t="str">
        <f t="shared" si="4"/>
        <v>HT12SX25</v>
      </c>
      <c r="B82" s="773" t="str">
        <f t="shared" si="3"/>
        <v>HT12SX</v>
      </c>
      <c r="C82" s="784" t="str">
        <f>_xlfn.XLOOKUP(E82,'CP&amp;STAR'!$C$1:$C$500, 'CP&amp;STAR'!$B$1:$B$500)</f>
        <v>1290D215527325</v>
      </c>
      <c r="D82" s="775">
        <f>_xlfn.XLOOKUP(E82,'CP&amp;STAR'!$C$1:$C$500, 'CP&amp;STAR'!$D$1:$D$500)</f>
        <v>25</v>
      </c>
      <c r="E82" s="793" t="s">
        <v>147</v>
      </c>
      <c r="F82" s="776"/>
      <c r="G82" s="777">
        <f>_xlfn.XLOOKUP(E82,'CP&amp;STAR'!$C$1:$C$500, 'CP&amp;STAR'!$M$1:$M$500)</f>
        <v>3315</v>
      </c>
      <c r="H82" s="776"/>
      <c r="I82" s="1034"/>
      <c r="J82" s="1034"/>
      <c r="K82" s="1034"/>
      <c r="L82" s="778" t="s">
        <v>417</v>
      </c>
      <c r="M82" s="779">
        <v>4873</v>
      </c>
      <c r="N82" s="776" t="s">
        <v>419</v>
      </c>
      <c r="O82" s="779">
        <v>2400</v>
      </c>
      <c r="P82" s="780">
        <v>1410</v>
      </c>
      <c r="Q82" s="787"/>
      <c r="R82" s="788"/>
      <c r="S82" s="788"/>
    </row>
    <row r="83" spans="1:19" x14ac:dyDescent="0.2">
      <c r="A83" s="765" t="str">
        <f t="shared" si="4"/>
        <v>HT1325</v>
      </c>
      <c r="B83" s="773" t="str">
        <f t="shared" si="3"/>
        <v>HT13</v>
      </c>
      <c r="C83" s="784" t="str">
        <f>_xlfn.XLOOKUP(E83,'CP&amp;STAR'!$C$1:$C$500, 'CP&amp;STAR'!$B$1:$B$500)</f>
        <v>1290D215530025</v>
      </c>
      <c r="D83" s="775">
        <f>_xlfn.XLOOKUP(E83,'CP&amp;STAR'!$C$1:$C$500, 'CP&amp;STAR'!$D$1:$D$500)</f>
        <v>25</v>
      </c>
      <c r="E83" s="793" t="s">
        <v>36</v>
      </c>
      <c r="F83" s="776"/>
      <c r="G83" s="777">
        <f>_xlfn.XLOOKUP(E83,'CP&amp;STAR'!$C$1:$C$500, 'CP&amp;STAR'!$M$1:$M$500)</f>
        <v>2106</v>
      </c>
      <c r="H83" s="776"/>
      <c r="I83" s="1034"/>
      <c r="J83" s="1034"/>
      <c r="K83" s="1034"/>
      <c r="L83" s="778" t="s">
        <v>411</v>
      </c>
      <c r="M83" s="779">
        <v>6330</v>
      </c>
      <c r="N83" s="776" t="s">
        <v>420</v>
      </c>
      <c r="O83" s="779">
        <v>1280</v>
      </c>
      <c r="P83" s="780">
        <v>2448</v>
      </c>
      <c r="Q83" s="787"/>
      <c r="R83" s="788"/>
      <c r="S83" s="788"/>
    </row>
    <row r="84" spans="1:19" x14ac:dyDescent="0.2">
      <c r="A84" s="765" t="str">
        <f t="shared" si="4"/>
        <v>HT13S25</v>
      </c>
      <c r="B84" s="773" t="str">
        <f t="shared" si="3"/>
        <v>HT13S</v>
      </c>
      <c r="C84" s="784" t="str">
        <f>_xlfn.XLOOKUP(E84,'CP&amp;STAR'!$C$1:$C$500, 'CP&amp;STAR'!$B$1:$B$500)</f>
        <v>1290D215531925</v>
      </c>
      <c r="D84" s="775">
        <f>_xlfn.XLOOKUP(E84,'CP&amp;STAR'!$C$1:$C$500, 'CP&amp;STAR'!$D$1:$D$500)</f>
        <v>25</v>
      </c>
      <c r="E84" s="793" t="s">
        <v>38</v>
      </c>
      <c r="F84" s="776"/>
      <c r="G84" s="777">
        <f>_xlfn.XLOOKUP(E84,'CP&amp;STAR'!$C$1:$C$500, 'CP&amp;STAR'!$M$1:$M$500)</f>
        <v>1212</v>
      </c>
      <c r="H84" s="776"/>
      <c r="I84" s="1034"/>
      <c r="J84" s="1034"/>
      <c r="K84" s="1034"/>
      <c r="L84" s="778" t="s">
        <v>411</v>
      </c>
      <c r="M84" s="779">
        <v>2527</v>
      </c>
      <c r="N84" s="776" t="s">
        <v>170</v>
      </c>
      <c r="O84" s="779"/>
      <c r="P84" s="780"/>
      <c r="Q84" s="787"/>
      <c r="R84" s="788"/>
      <c r="S84" s="788"/>
    </row>
    <row r="85" spans="1:19" x14ac:dyDescent="0.2">
      <c r="A85" s="765" t="str">
        <f t="shared" si="4"/>
        <v>HG1625</v>
      </c>
      <c r="B85" s="773" t="str">
        <f t="shared" si="3"/>
        <v>HG16</v>
      </c>
      <c r="C85" s="784" t="str">
        <f>_xlfn.XLOOKUP(E85,'CP&amp;STAR'!$C$1:$C$500, 'CP&amp;STAR'!$B$1:$B$500)</f>
        <v>1290D215660025</v>
      </c>
      <c r="D85" s="775">
        <f>_xlfn.XLOOKUP(E85,'CP&amp;STAR'!$C$1:$C$500, 'CP&amp;STAR'!$D$1:$D$500)</f>
        <v>25</v>
      </c>
      <c r="E85" s="793" t="s">
        <v>40</v>
      </c>
      <c r="F85" s="776"/>
      <c r="G85" s="777">
        <f>_xlfn.XLOOKUP(E85,'CP&amp;STAR'!$C$1:$C$500, 'CP&amp;STAR'!$M$1:$M$500)</f>
        <v>2533</v>
      </c>
      <c r="H85" s="776"/>
      <c r="I85" s="1034"/>
      <c r="J85" s="1034"/>
      <c r="K85" s="1034"/>
      <c r="L85" s="778" t="s">
        <v>460</v>
      </c>
      <c r="M85" s="779">
        <v>6217</v>
      </c>
      <c r="N85" s="776" t="s">
        <v>421</v>
      </c>
      <c r="O85" s="779">
        <v>960</v>
      </c>
      <c r="P85" s="780">
        <v>610</v>
      </c>
      <c r="Q85" s="787"/>
      <c r="R85" s="788"/>
      <c r="S85" s="788"/>
    </row>
    <row r="86" spans="1:19" x14ac:dyDescent="0.2">
      <c r="A86" s="765" t="str">
        <f t="shared" si="4"/>
        <v>HG1725</v>
      </c>
      <c r="B86" s="773" t="str">
        <f t="shared" si="3"/>
        <v>HG17</v>
      </c>
      <c r="C86" s="784" t="str">
        <f>_xlfn.XLOOKUP(E86,'CP&amp;STAR'!$C$1:$C$500, 'CP&amp;STAR'!$B$1:$B$500)</f>
        <v>1290D215670025</v>
      </c>
      <c r="D86" s="775">
        <f>_xlfn.XLOOKUP(E86,'CP&amp;STAR'!$C$1:$C$500, 'CP&amp;STAR'!$D$1:$D$500)</f>
        <v>25</v>
      </c>
      <c r="E86" s="793" t="s">
        <v>42</v>
      </c>
      <c r="F86" s="776"/>
      <c r="G86" s="777">
        <f>_xlfn.XLOOKUP(E86,'CP&amp;STAR'!$C$1:$C$500, 'CP&amp;STAR'!$M$1:$M$500)</f>
        <v>982</v>
      </c>
      <c r="H86" s="776"/>
      <c r="I86" s="1034"/>
      <c r="J86" s="1034"/>
      <c r="K86" s="1034"/>
      <c r="L86" s="778" t="s">
        <v>461</v>
      </c>
      <c r="M86" s="779">
        <v>954</v>
      </c>
      <c r="N86" s="776" t="s">
        <v>444</v>
      </c>
      <c r="O86" s="779">
        <v>960</v>
      </c>
      <c r="P86" s="780">
        <v>1106</v>
      </c>
      <c r="Q86" s="787"/>
      <c r="R86" s="788"/>
      <c r="S86" s="788"/>
    </row>
    <row r="87" spans="1:19" x14ac:dyDescent="0.2">
      <c r="A87" s="765" t="str">
        <f t="shared" si="4"/>
        <v>HG17S25</v>
      </c>
      <c r="B87" s="773" t="str">
        <f t="shared" si="3"/>
        <v>HG17S</v>
      </c>
      <c r="C87" s="784" t="str">
        <f>_xlfn.XLOOKUP(E87,'CP&amp;STAR'!$C$1:$C$500, 'CP&amp;STAR'!$B$1:$B$500)</f>
        <v>1290D215671925</v>
      </c>
      <c r="D87" s="775">
        <f>_xlfn.XLOOKUP(E87,'CP&amp;STAR'!$C$1:$C$500, 'CP&amp;STAR'!$D$1:$D$500)</f>
        <v>25</v>
      </c>
      <c r="E87" s="793" t="s">
        <v>46</v>
      </c>
      <c r="F87" s="776"/>
      <c r="G87" s="777">
        <f>_xlfn.XLOOKUP(E87,'CP&amp;STAR'!$C$1:$C$500, 'CP&amp;STAR'!$M$1:$M$500)</f>
        <v>2735</v>
      </c>
      <c r="H87" s="776"/>
      <c r="I87" s="1034"/>
      <c r="J87" s="1034"/>
      <c r="K87" s="1034"/>
      <c r="L87" s="778" t="s">
        <v>506</v>
      </c>
      <c r="M87" s="779">
        <v>3340</v>
      </c>
      <c r="N87" s="776" t="s">
        <v>170</v>
      </c>
      <c r="O87" s="779"/>
      <c r="P87" s="780"/>
      <c r="Q87" s="787"/>
      <c r="R87" s="788"/>
      <c r="S87" s="788"/>
    </row>
    <row r="88" spans="1:19" x14ac:dyDescent="0.2">
      <c r="A88" s="765" t="str">
        <f t="shared" si="4"/>
        <v>VT1125</v>
      </c>
      <c r="B88" s="773" t="str">
        <f t="shared" si="3"/>
        <v>VT11</v>
      </c>
      <c r="C88" s="784" t="str">
        <f>_xlfn.XLOOKUP(E88,'CP&amp;STAR'!$C$1:$C$500, 'CP&amp;STAR'!$B$1:$B$500)</f>
        <v>1290D215480025</v>
      </c>
      <c r="D88" s="775">
        <f>_xlfn.XLOOKUP(E88,'CP&amp;STAR'!$C$1:$C$500, 'CP&amp;STAR'!$D$1:$D$500)</f>
        <v>25</v>
      </c>
      <c r="E88" s="793" t="s">
        <v>30</v>
      </c>
      <c r="F88" s="776"/>
      <c r="G88" s="777">
        <f>_xlfn.XLOOKUP(E88,'CP&amp;STAR'!$C$1:$C$500, 'CP&amp;STAR'!$M$1:$M$500)</f>
        <v>2016</v>
      </c>
      <c r="H88" s="776"/>
      <c r="I88" s="1034"/>
      <c r="J88" s="1034"/>
      <c r="K88" s="1034"/>
      <c r="L88" s="778" t="s">
        <v>462</v>
      </c>
      <c r="M88" s="779">
        <v>1403</v>
      </c>
      <c r="N88" s="776" t="s">
        <v>423</v>
      </c>
      <c r="O88" s="779">
        <v>960</v>
      </c>
      <c r="P88" s="780">
        <v>1197</v>
      </c>
      <c r="Q88" s="787"/>
      <c r="R88" s="788"/>
      <c r="S88" s="788"/>
    </row>
    <row r="89" spans="1:19" x14ac:dyDescent="0.2">
      <c r="A89" s="765" t="str">
        <f t="shared" si="4"/>
        <v>VT1225</v>
      </c>
      <c r="B89" s="773" t="str">
        <f t="shared" si="3"/>
        <v>VT12</v>
      </c>
      <c r="C89" s="784" t="str">
        <f>_xlfn.XLOOKUP(E89,'CP&amp;STAR'!$C$1:$C$500, 'CP&amp;STAR'!$B$1:$B$500)</f>
        <v>1290D215490025</v>
      </c>
      <c r="D89" s="775">
        <f>_xlfn.XLOOKUP(E89,'CP&amp;STAR'!$C$1:$C$500, 'CP&amp;STAR'!$D$1:$D$500)</f>
        <v>25</v>
      </c>
      <c r="E89" s="793" t="s">
        <v>32</v>
      </c>
      <c r="F89" s="776"/>
      <c r="G89" s="777">
        <f>_xlfn.XLOOKUP(E89,'CP&amp;STAR'!$C$1:$C$500, 'CP&amp;STAR'!$M$1:$M$500)</f>
        <v>4873</v>
      </c>
      <c r="H89" s="776"/>
      <c r="I89" s="1034"/>
      <c r="J89" s="1034"/>
      <c r="K89" s="1034"/>
      <c r="L89" s="778" t="s">
        <v>462</v>
      </c>
      <c r="M89" s="779">
        <v>1000</v>
      </c>
      <c r="N89" s="776" t="s">
        <v>424</v>
      </c>
      <c r="O89" s="779">
        <v>320</v>
      </c>
      <c r="P89" s="780">
        <v>1092</v>
      </c>
      <c r="Q89" s="787"/>
      <c r="R89" s="788"/>
      <c r="S89" s="788"/>
    </row>
    <row r="90" spans="1:19" x14ac:dyDescent="0.2">
      <c r="A90" s="765" t="str">
        <f t="shared" si="4"/>
        <v>GD1425</v>
      </c>
      <c r="B90" s="773" t="str">
        <f t="shared" si="3"/>
        <v>GD14</v>
      </c>
      <c r="C90" s="784" t="str">
        <f>_xlfn.XLOOKUP(E90,'CP&amp;STAR'!$C$1:$C$500, 'CP&amp;STAR'!$B$1:$B$500)</f>
        <v>1290D215240025</v>
      </c>
      <c r="D90" s="775">
        <f>_xlfn.XLOOKUP(E90,'CP&amp;STAR'!$C$1:$C$500, 'CP&amp;STAR'!$D$1:$D$500)</f>
        <v>25</v>
      </c>
      <c r="E90" s="793" t="s">
        <v>308</v>
      </c>
      <c r="F90" s="776"/>
      <c r="G90" s="777">
        <f>_xlfn.XLOOKUP(E90,'CP&amp;STAR'!$C$1:$C$500, 'CP&amp;STAR'!$M$1:$M$500)</f>
        <v>6330</v>
      </c>
      <c r="H90" s="776"/>
      <c r="I90" s="1034"/>
      <c r="J90" s="1034"/>
      <c r="K90" s="1034"/>
      <c r="L90" s="778" t="s">
        <v>533</v>
      </c>
      <c r="M90" s="779">
        <v>2010</v>
      </c>
      <c r="N90" s="776" t="s">
        <v>425</v>
      </c>
      <c r="O90" s="779">
        <v>320</v>
      </c>
      <c r="P90" s="780">
        <v>2357</v>
      </c>
      <c r="Q90" s="787"/>
      <c r="R90" s="788"/>
      <c r="S90" s="788"/>
    </row>
    <row r="91" spans="1:19" x14ac:dyDescent="0.2">
      <c r="A91" s="765" t="str">
        <f t="shared" si="4"/>
        <v>GD1425</v>
      </c>
      <c r="B91" s="773" t="str">
        <f t="shared" si="3"/>
        <v>GD14</v>
      </c>
      <c r="C91" s="784" t="str">
        <f>_xlfn.XLOOKUP(E91,'CP&amp;STAR'!$C$1:$C$500, 'CP&amp;STAR'!$B$1:$B$500)</f>
        <v>1290D215240025</v>
      </c>
      <c r="D91" s="775">
        <f>_xlfn.XLOOKUP(E91,'CP&amp;STAR'!$C$1:$C$500, 'CP&amp;STAR'!$D$1:$D$500)</f>
        <v>25</v>
      </c>
      <c r="E91" s="793" t="s">
        <v>309</v>
      </c>
      <c r="F91" s="776"/>
      <c r="G91" s="777">
        <f>_xlfn.XLOOKUP(E91,'CP&amp;STAR'!$C$1:$C$500, 'CP&amp;STAR'!$M$1:$M$500)</f>
        <v>2527</v>
      </c>
      <c r="H91" s="776"/>
      <c r="I91" s="1034"/>
      <c r="J91" s="1034"/>
      <c r="K91" s="1034"/>
      <c r="L91" s="778" t="s">
        <v>463</v>
      </c>
      <c r="M91" s="779">
        <v>2305</v>
      </c>
      <c r="N91" s="776" t="s">
        <v>426</v>
      </c>
      <c r="O91" s="779">
        <v>640</v>
      </c>
      <c r="P91" s="780">
        <v>1850</v>
      </c>
      <c r="Q91" s="787"/>
      <c r="R91" s="788"/>
      <c r="S91" s="788"/>
    </row>
    <row r="92" spans="1:19" x14ac:dyDescent="0.2">
      <c r="A92" s="765" t="str">
        <f t="shared" si="4"/>
        <v>GT1125</v>
      </c>
      <c r="B92" s="773" t="str">
        <f t="shared" si="3"/>
        <v>GT11</v>
      </c>
      <c r="C92" s="784" t="str">
        <f>_xlfn.XLOOKUP(E92,'CP&amp;STAR'!$C$1:$C$500, 'CP&amp;STAR'!$B$1:$B$500)</f>
        <v>1290D215210025</v>
      </c>
      <c r="D92" s="775">
        <f>_xlfn.XLOOKUP(E92,'CP&amp;STAR'!$C$1:$C$500, 'CP&amp;STAR'!$D$1:$D$500)</f>
        <v>25</v>
      </c>
      <c r="E92" s="784" t="s">
        <v>294</v>
      </c>
      <c r="F92" s="776"/>
      <c r="G92" s="777">
        <f>_xlfn.XLOOKUP(E92,'CP&amp;STAR'!$C$1:$C$500, 'CP&amp;STAR'!$M$1:$M$500)</f>
        <v>6217</v>
      </c>
      <c r="H92" s="776"/>
      <c r="I92" s="1034"/>
      <c r="J92" s="1034"/>
      <c r="K92" s="1034"/>
      <c r="L92" s="791" t="s">
        <v>463</v>
      </c>
      <c r="M92" s="779">
        <v>2174</v>
      </c>
      <c r="N92" s="776" t="s">
        <v>543</v>
      </c>
      <c r="O92" s="779">
        <v>300</v>
      </c>
      <c r="P92" s="780">
        <v>1342</v>
      </c>
      <c r="Q92" s="787"/>
      <c r="R92" s="788"/>
      <c r="S92" s="788"/>
    </row>
    <row r="93" spans="1:19" x14ac:dyDescent="0.2">
      <c r="A93" s="765" t="str">
        <f t="shared" si="4"/>
        <v>GT11S25</v>
      </c>
      <c r="B93" s="773" t="str">
        <f t="shared" si="3"/>
        <v>GT11S</v>
      </c>
      <c r="C93" s="784" t="str">
        <f>_xlfn.XLOOKUP(E93,'CP&amp;STAR'!$C$1:$C$500, 'CP&amp;STAR'!$B$1:$B$500)</f>
        <v>1290D215101925</v>
      </c>
      <c r="D93" s="775">
        <f>_xlfn.XLOOKUP(E93,'CP&amp;STAR'!$C$1:$C$500, 'CP&amp;STAR'!$D$1:$D$500)</f>
        <v>25</v>
      </c>
      <c r="E93" s="784" t="s">
        <v>338</v>
      </c>
      <c r="G93" s="777">
        <f>_xlfn.XLOOKUP(E93,'CP&amp;STAR'!$C$1:$C$500, 'CP&amp;STAR'!$M$1:$M$500)</f>
        <v>954</v>
      </c>
      <c r="L93" s="778" t="s">
        <v>464</v>
      </c>
      <c r="M93" s="779">
        <v>3394</v>
      </c>
      <c r="N93" s="776" t="s">
        <v>545</v>
      </c>
      <c r="O93" s="779">
        <v>100</v>
      </c>
      <c r="P93" s="780">
        <v>1838</v>
      </c>
      <c r="Q93" s="787"/>
      <c r="R93" s="788"/>
      <c r="S93" s="788"/>
    </row>
    <row r="94" spans="1:19" x14ac:dyDescent="0.2">
      <c r="A94" s="765" t="str">
        <f t="shared" si="4"/>
        <v>GT1225</v>
      </c>
      <c r="B94" s="773" t="str">
        <f t="shared" si="3"/>
        <v>GT12</v>
      </c>
      <c r="C94" s="784" t="str">
        <f>_xlfn.XLOOKUP(E94,'CP&amp;STAR'!$C$1:$C$500, 'CP&amp;STAR'!$B$1:$B$500)</f>
        <v>1290D215110025</v>
      </c>
      <c r="D94" s="775">
        <f>_xlfn.XLOOKUP(E94,'CP&amp;STAR'!$C$1:$C$500, 'CP&amp;STAR'!$D$1:$D$500)</f>
        <v>25</v>
      </c>
      <c r="E94" s="784" t="s">
        <v>289</v>
      </c>
      <c r="G94" s="777">
        <f>_xlfn.XLOOKUP(E94,'CP&amp;STAR'!$C$1:$C$500, 'CP&amp;STAR'!$M$1:$M$500)</f>
        <v>3340</v>
      </c>
      <c r="L94" s="778" t="s">
        <v>405</v>
      </c>
      <c r="M94" s="779">
        <v>5824</v>
      </c>
      <c r="N94" s="776" t="s">
        <v>427</v>
      </c>
      <c r="O94" s="779">
        <v>80</v>
      </c>
      <c r="P94" s="780">
        <v>1883</v>
      </c>
      <c r="Q94" s="787"/>
      <c r="R94" s="788"/>
      <c r="S94" s="788"/>
    </row>
    <row r="95" spans="1:19" x14ac:dyDescent="0.2">
      <c r="A95" s="765" t="str">
        <f t="shared" si="4"/>
        <v>GT12A25</v>
      </c>
      <c r="B95" s="773" t="str">
        <f t="shared" si="3"/>
        <v>GT12A</v>
      </c>
      <c r="C95" s="784" t="str">
        <f>_xlfn.XLOOKUP(E95,'CP&amp;STAR'!$C$1:$C$500, 'CP&amp;STAR'!$B$1:$B$500)</f>
        <v>1290D215110125</v>
      </c>
      <c r="D95" s="775">
        <f>_xlfn.XLOOKUP(E95,'CP&amp;STAR'!$C$1:$C$500, 'CP&amp;STAR'!$D$1:$D$500)</f>
        <v>25</v>
      </c>
      <c r="E95" s="630" t="s">
        <v>295</v>
      </c>
      <c r="F95" s="776"/>
      <c r="G95" s="777">
        <f>_xlfn.XLOOKUP(E95,'CP&amp;STAR'!$C$1:$C$500, 'CP&amp;STAR'!$M$1:$M$500)</f>
        <v>1403</v>
      </c>
      <c r="H95" s="776"/>
      <c r="I95" s="1036"/>
      <c r="J95" s="1037"/>
      <c r="K95" s="1038"/>
      <c r="L95" s="778" t="s">
        <v>543</v>
      </c>
      <c r="M95" s="779">
        <v>1642</v>
      </c>
      <c r="N95" s="776" t="s">
        <v>428</v>
      </c>
      <c r="O95" s="779">
        <v>240</v>
      </c>
      <c r="P95" s="780">
        <v>290</v>
      </c>
      <c r="Q95" s="787"/>
      <c r="R95" s="788"/>
      <c r="S95" s="788"/>
    </row>
    <row r="96" spans="1:19" x14ac:dyDescent="0.2">
      <c r="A96" s="765" t="str">
        <f t="shared" si="4"/>
        <v>GT12A25</v>
      </c>
      <c r="B96" s="773" t="str">
        <f t="shared" si="3"/>
        <v>GT12A</v>
      </c>
      <c r="C96" s="784" t="str">
        <f>_xlfn.XLOOKUP(E96,'CP&amp;STAR'!$C$1:$C$500, 'CP&amp;STAR'!$B$1:$B$500)</f>
        <v>1290D215110125</v>
      </c>
      <c r="D96" s="775">
        <f>_xlfn.XLOOKUP(E96,'CP&amp;STAR'!$C$1:$C$500, 'CP&amp;STAR'!$D$1:$D$500)</f>
        <v>25</v>
      </c>
      <c r="E96" s="630" t="s">
        <v>329</v>
      </c>
      <c r="F96" s="776"/>
      <c r="G96" s="777">
        <f>_xlfn.XLOOKUP(E96,'CP&amp;STAR'!$C$1:$C$500, 'CP&amp;STAR'!$M$1:$M$500)</f>
        <v>1000</v>
      </c>
      <c r="H96" s="776"/>
      <c r="I96" s="1039"/>
      <c r="J96" s="1040"/>
      <c r="K96" s="1041"/>
      <c r="L96" s="778" t="s">
        <v>545</v>
      </c>
      <c r="M96" s="779">
        <v>1938</v>
      </c>
      <c r="N96" s="776" t="s">
        <v>449</v>
      </c>
      <c r="O96" s="779">
        <v>80</v>
      </c>
      <c r="P96" s="780">
        <v>1659</v>
      </c>
      <c r="Q96" s="787"/>
      <c r="R96" s="788"/>
      <c r="S96" s="788"/>
    </row>
    <row r="97" spans="1:19" x14ac:dyDescent="0.2">
      <c r="A97" s="765" t="str">
        <f t="shared" si="4"/>
        <v>GT12S25</v>
      </c>
      <c r="B97" s="773" t="str">
        <f t="shared" si="3"/>
        <v>GT12S</v>
      </c>
      <c r="C97" s="784" t="str">
        <f>_xlfn.XLOOKUP(E97,'CP&amp;STAR'!$C$1:$C$500, 'CP&amp;STAR'!$B$1:$B$500)</f>
        <v>1290D225111925</v>
      </c>
      <c r="D97" s="775">
        <f>_xlfn.XLOOKUP(E97,'CP&amp;STAR'!$C$1:$C$500, 'CP&amp;STAR'!$D$1:$D$500)</f>
        <v>25</v>
      </c>
      <c r="E97" s="630" t="s">
        <v>331</v>
      </c>
      <c r="F97" s="776"/>
      <c r="G97" s="777">
        <f>_xlfn.XLOOKUP(E97,'CP&amp;STAR'!$C$1:$C$500, 'CP&amp;STAR'!$M$1:$M$500)</f>
        <v>2010</v>
      </c>
      <c r="H97" s="776"/>
      <c r="I97" s="1039"/>
      <c r="J97" s="1040"/>
      <c r="K97" s="1041"/>
      <c r="L97" s="778" t="s">
        <v>431</v>
      </c>
      <c r="M97" s="779">
        <v>2293</v>
      </c>
      <c r="N97" s="776" t="s">
        <v>558</v>
      </c>
      <c r="O97" s="779">
        <v>240</v>
      </c>
      <c r="P97" s="780">
        <v>931</v>
      </c>
      <c r="Q97" s="787"/>
      <c r="R97" s="788"/>
      <c r="S97" s="788"/>
    </row>
    <row r="98" spans="1:19" x14ac:dyDescent="0.2">
      <c r="A98" s="765" t="str">
        <f t="shared" si="4"/>
        <v>GT12AS25</v>
      </c>
      <c r="B98" s="773" t="str">
        <f t="shared" ref="B98:B129" si="5">IFERROR(TRIM(_xlfn.TEXTBEFORE(_xlfn.TEXTAFTER(E98, "-"), "-")),"")</f>
        <v>GT12AS</v>
      </c>
      <c r="C98" s="784" t="str">
        <f>_xlfn.XLOOKUP(E98,'CP&amp;STAR'!$C$1:$C$500, 'CP&amp;STAR'!$B$1:$B$500)</f>
        <v>1290D215118425</v>
      </c>
      <c r="D98" s="775">
        <f>_xlfn.XLOOKUP(E98,'CP&amp;STAR'!$C$1:$C$500, 'CP&amp;STAR'!$D$1:$D$500)</f>
        <v>25</v>
      </c>
      <c r="E98" s="630" t="s">
        <v>330</v>
      </c>
      <c r="F98" s="776"/>
      <c r="G98" s="777">
        <f>_xlfn.XLOOKUP(E98,'CP&amp;STAR'!$C$1:$C$500, 'CP&amp;STAR'!$M$1:$M$500)</f>
        <v>2305</v>
      </c>
      <c r="H98" s="776"/>
      <c r="I98" s="1039"/>
      <c r="J98" s="1040"/>
      <c r="K98" s="1041"/>
      <c r="L98" s="778" t="s">
        <v>477</v>
      </c>
      <c r="M98" s="779">
        <v>962</v>
      </c>
      <c r="N98" s="776" t="s">
        <v>429</v>
      </c>
      <c r="O98" s="779">
        <v>640</v>
      </c>
      <c r="P98" s="780" t="e">
        <v>#N/A</v>
      </c>
      <c r="Q98" s="787"/>
      <c r="R98" s="788"/>
      <c r="S98" s="788"/>
    </row>
    <row r="99" spans="1:19" ht="15" x14ac:dyDescent="0.2">
      <c r="A99" s="765" t="str">
        <f t="shared" si="4"/>
        <v>GT12AS25</v>
      </c>
      <c r="B99" s="773" t="str">
        <f t="shared" si="5"/>
        <v>GT12AS</v>
      </c>
      <c r="C99" s="784" t="str">
        <f>_xlfn.XLOOKUP(E99,'CP&amp;STAR'!$C$1:$C$500, 'CP&amp;STAR'!$B$1:$B$500)</f>
        <v>1290D215118425</v>
      </c>
      <c r="D99" s="775">
        <f>_xlfn.XLOOKUP(E99,'CP&amp;STAR'!$C$1:$C$500, 'CP&amp;STAR'!$D$1:$D$500)</f>
        <v>25</v>
      </c>
      <c r="E99" s="794" t="s">
        <v>350</v>
      </c>
      <c r="F99" s="776"/>
      <c r="G99" s="777">
        <f>_xlfn.XLOOKUP(E99,'CP&amp;STAR'!$C$1:$C$500, 'CP&amp;STAR'!$M$1:$M$500)</f>
        <v>2174</v>
      </c>
      <c r="H99" s="776"/>
      <c r="I99" s="1039"/>
      <c r="J99" s="1040"/>
      <c r="K99" s="1041"/>
      <c r="L99" s="778" t="s">
        <v>465</v>
      </c>
      <c r="M99" s="779">
        <v>745</v>
      </c>
      <c r="N99" s="776" t="s">
        <v>430</v>
      </c>
      <c r="O99" s="779">
        <v>2240</v>
      </c>
      <c r="P99" s="780" t="e">
        <v>#N/A</v>
      </c>
      <c r="Q99" s="787"/>
      <c r="R99" s="788"/>
      <c r="S99" s="788"/>
    </row>
    <row r="100" spans="1:19" x14ac:dyDescent="0.2">
      <c r="A100" s="765" t="str">
        <f t="shared" si="4"/>
        <v>GT12BS25</v>
      </c>
      <c r="B100" s="773" t="str">
        <f t="shared" si="5"/>
        <v>GT12BS</v>
      </c>
      <c r="C100" s="784" t="str">
        <f>_xlfn.XLOOKUP(E100,'CP&amp;STAR'!$C$1:$C$500, 'CP&amp;STAR'!$B$1:$B$500)</f>
        <v>1290D215117225</v>
      </c>
      <c r="D100" s="775">
        <f>_xlfn.XLOOKUP(E100,'CP&amp;STAR'!$C$1:$C$500, 'CP&amp;STAR'!$D$1:$D$500)</f>
        <v>25</v>
      </c>
      <c r="E100" s="630" t="s">
        <v>337</v>
      </c>
      <c r="F100" s="776"/>
      <c r="G100" s="777">
        <f>_xlfn.XLOOKUP(E100,'CP&amp;STAR'!$C$1:$C$500, 'CP&amp;STAR'!$M$1:$M$500)</f>
        <v>3394</v>
      </c>
      <c r="H100" s="776"/>
      <c r="I100" s="1039"/>
      <c r="J100" s="1040"/>
      <c r="K100" s="1041"/>
      <c r="L100" s="778" t="s">
        <v>466</v>
      </c>
      <c r="M100" s="779">
        <v>2340</v>
      </c>
      <c r="N100" s="776" t="s">
        <v>431</v>
      </c>
      <c r="O100" s="779">
        <v>640</v>
      </c>
      <c r="P100" s="780">
        <v>1653</v>
      </c>
      <c r="Q100" s="787"/>
      <c r="R100" s="788"/>
      <c r="S100" s="788"/>
    </row>
    <row r="101" spans="1:19" x14ac:dyDescent="0.2">
      <c r="A101" s="765" t="str">
        <f t="shared" si="4"/>
        <v>GT12B25</v>
      </c>
      <c r="B101" s="773" t="str">
        <f t="shared" si="5"/>
        <v>GT12B</v>
      </c>
      <c r="C101" s="784" t="str">
        <f>_xlfn.XLOOKUP(E101,'CP&amp;STAR'!$C$1:$C$500, 'CP&amp;STAR'!$B$1:$B$500)</f>
        <v>1290D215110225</v>
      </c>
      <c r="D101" s="775">
        <f>_xlfn.XLOOKUP(E101,'CP&amp;STAR'!$C$1:$C$500, 'CP&amp;STAR'!$D$1:$D$500)</f>
        <v>25</v>
      </c>
      <c r="E101" s="630" t="s">
        <v>296</v>
      </c>
      <c r="F101" s="776"/>
      <c r="G101" s="777">
        <f>_xlfn.XLOOKUP(E101,'CP&amp;STAR'!$C$1:$C$500, 'CP&amp;STAR'!$M$1:$M$500)</f>
        <v>5824</v>
      </c>
      <c r="H101" s="776"/>
      <c r="I101" s="1039"/>
      <c r="J101" s="1040"/>
      <c r="K101" s="1041"/>
      <c r="L101" s="778" t="s">
        <v>435</v>
      </c>
      <c r="M101" s="779">
        <v>4306</v>
      </c>
      <c r="N101" s="776" t="s">
        <v>432</v>
      </c>
      <c r="O101" s="779">
        <v>320</v>
      </c>
      <c r="P101" s="780">
        <v>2924</v>
      </c>
      <c r="Q101" s="787"/>
      <c r="R101" s="788"/>
      <c r="S101" s="788"/>
    </row>
    <row r="102" spans="1:19" x14ac:dyDescent="0.2">
      <c r="A102" s="765" t="str">
        <f t="shared" si="4"/>
        <v>BS06TA40</v>
      </c>
      <c r="B102" s="773" t="str">
        <f t="shared" si="5"/>
        <v>BS06TA</v>
      </c>
      <c r="C102" s="784" t="str">
        <f>_xlfn.XLOOKUP(E102,'CP&amp;STAR'!$C$1:$C$500, 'CP&amp;STAR'!$B$1:$B$500)</f>
        <v>1290M5BS060840</v>
      </c>
      <c r="D102" s="775">
        <f>_xlfn.XLOOKUP(E102,'CP&amp;STAR'!$C$1:$C$500, 'CP&amp;STAR'!$D$1:$D$500)</f>
        <v>40</v>
      </c>
      <c r="E102" s="630" t="s">
        <v>539</v>
      </c>
      <c r="F102" s="776"/>
      <c r="G102" s="777">
        <f>_xlfn.XLOOKUP(E102,'CP&amp;STAR'!$C$1:$C$500, 'CP&amp;STAR'!$M$1:$M$500)</f>
        <v>1642</v>
      </c>
      <c r="H102" s="776"/>
      <c r="I102" s="1039"/>
      <c r="J102" s="1040"/>
      <c r="K102" s="1041"/>
      <c r="L102" s="778" t="s">
        <v>467</v>
      </c>
      <c r="M102" s="779">
        <v>1465</v>
      </c>
      <c r="N102" s="776" t="s">
        <v>170</v>
      </c>
      <c r="O102" s="779"/>
      <c r="P102" s="780"/>
      <c r="Q102" s="787"/>
      <c r="R102" s="788"/>
      <c r="S102" s="788"/>
    </row>
    <row r="103" spans="1:19" x14ac:dyDescent="0.2">
      <c r="A103" s="765" t="str">
        <f t="shared" si="4"/>
        <v>BS10TA40</v>
      </c>
      <c r="B103" s="773" t="str">
        <f t="shared" si="5"/>
        <v>BS10TA</v>
      </c>
      <c r="C103" s="784" t="str">
        <f>_xlfn.XLOOKUP(E103,'CP&amp;STAR'!$C$1:$C$500, 'CP&amp;STAR'!$B$1:$B$500)</f>
        <v>1290M5BS100840</v>
      </c>
      <c r="D103" s="775">
        <f>_xlfn.XLOOKUP(E103,'CP&amp;STAR'!$C$1:$C$500, 'CP&amp;STAR'!$D$1:$D$500)</f>
        <v>40</v>
      </c>
      <c r="E103" s="630" t="s">
        <v>540</v>
      </c>
      <c r="F103" s="776"/>
      <c r="G103" s="777">
        <f>_xlfn.XLOOKUP(E103,'CP&amp;STAR'!$C$1:$C$500, 'CP&amp;STAR'!$M$1:$M$500)</f>
        <v>1938</v>
      </c>
      <c r="H103" s="776"/>
      <c r="I103" s="1039"/>
      <c r="J103" s="1040"/>
      <c r="K103" s="1041"/>
      <c r="L103" s="778" t="s">
        <v>468</v>
      </c>
      <c r="M103" s="779">
        <v>417</v>
      </c>
      <c r="N103" s="776" t="s">
        <v>170</v>
      </c>
      <c r="O103" s="779"/>
      <c r="P103" s="780"/>
      <c r="Q103" s="787"/>
      <c r="R103" s="788"/>
      <c r="S103" s="788"/>
    </row>
    <row r="104" spans="1:19" x14ac:dyDescent="0.2">
      <c r="B104" s="773" t="str">
        <f t="shared" si="5"/>
        <v>BS06LD</v>
      </c>
      <c r="C104" s="784" t="str">
        <f>_xlfn.XLOOKUP(E104,'CP&amp;STAR'!$C$1:$C$500, 'CP&amp;STAR'!$B$1:$B$500)</f>
        <v>1290M6BS060540</v>
      </c>
      <c r="D104" s="775">
        <f>_xlfn.XLOOKUP(E104,'CP&amp;STAR'!$C$1:$C$500, 'CP&amp;STAR'!$D$1:$D$500)</f>
        <v>40</v>
      </c>
      <c r="E104" s="630" t="s">
        <v>528</v>
      </c>
      <c r="F104" s="776"/>
      <c r="G104" s="777">
        <f>_xlfn.XLOOKUP(E104,'CP&amp;STAR'!$C$1:$C$500, 'CP&amp;STAR'!$M$1:$M$500)</f>
        <v>1700</v>
      </c>
      <c r="H104" s="776"/>
      <c r="I104" s="1039"/>
      <c r="J104" s="1040"/>
      <c r="K104" s="1041"/>
      <c r="L104" s="778" t="s">
        <v>432</v>
      </c>
      <c r="M104" s="779">
        <v>3244</v>
      </c>
      <c r="N104" s="776"/>
      <c r="O104" s="779"/>
      <c r="P104" s="780"/>
      <c r="Q104" s="787"/>
      <c r="R104" s="788"/>
      <c r="S104" s="788"/>
    </row>
    <row r="105" spans="1:19" x14ac:dyDescent="0.2">
      <c r="B105" s="773" t="str">
        <f t="shared" si="5"/>
        <v>BS10LD</v>
      </c>
      <c r="C105" s="784" t="str">
        <f>_xlfn.XLOOKUP(E105,'CP&amp;STAR'!$C$1:$C$500, 'CP&amp;STAR'!$B$1:$B$500)</f>
        <v>1290M6BS100540</v>
      </c>
      <c r="D105" s="775">
        <f>_xlfn.XLOOKUP(E105,'CP&amp;STAR'!$C$1:$C$500, 'CP&amp;STAR'!$D$1:$D$500)</f>
        <v>40</v>
      </c>
      <c r="E105" s="630" t="s">
        <v>529</v>
      </c>
      <c r="F105" s="776"/>
      <c r="G105" s="777">
        <f>_xlfn.XLOOKUP(E105,'CP&amp;STAR'!$C$1:$C$500, 'CP&amp;STAR'!$M$1:$M$500)</f>
        <v>1930</v>
      </c>
      <c r="H105" s="776"/>
      <c r="I105" s="1039"/>
      <c r="J105" s="1040"/>
      <c r="K105" s="1041"/>
      <c r="L105" s="778" t="s">
        <v>498</v>
      </c>
      <c r="M105" s="779">
        <v>80</v>
      </c>
      <c r="N105" s="776"/>
      <c r="O105" s="779"/>
      <c r="P105" s="780"/>
      <c r="Q105" s="787"/>
      <c r="R105" s="788"/>
      <c r="S105" s="788"/>
    </row>
    <row r="106" spans="1:19" ht="20.25" x14ac:dyDescent="0.2">
      <c r="B106" s="773" t="str">
        <f t="shared" si="5"/>
        <v/>
      </c>
      <c r="E106" s="867" t="s">
        <v>491</v>
      </c>
      <c r="F106" s="776"/>
      <c r="G106" s="777"/>
      <c r="H106" s="776"/>
      <c r="I106" s="1039"/>
      <c r="J106" s="1040"/>
      <c r="K106" s="1041"/>
      <c r="L106" s="778" t="s">
        <v>469</v>
      </c>
      <c r="M106" s="779">
        <v>2170</v>
      </c>
      <c r="N106" s="776"/>
      <c r="O106" s="779"/>
      <c r="P106" s="780"/>
      <c r="Q106" s="787"/>
      <c r="R106" s="788"/>
      <c r="S106" s="788"/>
    </row>
    <row r="107" spans="1:19" ht="20.25" x14ac:dyDescent="0.2">
      <c r="B107" s="773" t="str">
        <f t="shared" si="5"/>
        <v>6884</v>
      </c>
      <c r="C107" s="784" t="str">
        <f>_xlfn.XLOOKUP(E107,'NASA &amp; NUVO'!$C$1:$C$500,'NASA &amp; NUVO'!$B$1:$B$500)</f>
        <v>1290K468840025</v>
      </c>
      <c r="D107" s="775">
        <f>_xlfn.XLOOKUP(E107,'NASA &amp; NUVO'!$C$1:$C$500,'NASA &amp; NUVO'!$D$1:$D$500)</f>
        <v>25</v>
      </c>
      <c r="E107" s="867" t="s">
        <v>197</v>
      </c>
      <c r="F107" s="776"/>
      <c r="G107" s="777">
        <f>_xlfn.XLOOKUP(E107,'NASA &amp; NUVO'!$C$1:$C$500,'NASA &amp; NUVO'!$M$1:$M$500)</f>
        <v>2617</v>
      </c>
      <c r="H107" s="776"/>
      <c r="I107" s="1039"/>
      <c r="J107" s="1040"/>
      <c r="K107" s="1041"/>
      <c r="L107" s="778" t="s">
        <v>470</v>
      </c>
      <c r="M107" s="779">
        <v>2529</v>
      </c>
      <c r="N107" s="776"/>
      <c r="O107" s="779"/>
      <c r="P107" s="780"/>
      <c r="Q107" s="787"/>
      <c r="R107" s="788"/>
      <c r="S107" s="788"/>
    </row>
    <row r="108" spans="1:19" ht="20.25" x14ac:dyDescent="0.2">
      <c r="A108" s="765" t="str">
        <f t="shared" si="4"/>
        <v>689525</v>
      </c>
      <c r="B108" s="773" t="str">
        <f t="shared" si="5"/>
        <v>6895</v>
      </c>
      <c r="C108" s="784" t="str">
        <f>_xlfn.XLOOKUP(E108,'NASA &amp; NUVO'!$C$1:$C$500,'NASA &amp; NUVO'!$B$1:$B$500)</f>
        <v>1290K368950025</v>
      </c>
      <c r="D108" s="775">
        <f>_xlfn.XLOOKUP(E108,'NASA &amp; NUVO'!$C$1:$C$500,'NASA &amp; NUVO'!$D$1:$D$500)</f>
        <v>25</v>
      </c>
      <c r="E108" s="867" t="s">
        <v>198</v>
      </c>
      <c r="F108" s="776"/>
      <c r="G108" s="777">
        <f>_xlfn.XLOOKUP(E108,'NASA &amp; NUVO'!$C$1:$C$500,'NASA &amp; NUVO'!$M$1:$M$500)</f>
        <v>2293</v>
      </c>
      <c r="H108" s="776"/>
      <c r="I108" s="1039"/>
      <c r="J108" s="1040"/>
      <c r="K108" s="1041"/>
      <c r="L108" s="778" t="s">
        <v>471</v>
      </c>
      <c r="M108" s="779">
        <v>96</v>
      </c>
      <c r="N108" s="776"/>
      <c r="O108" s="779"/>
      <c r="P108" s="780"/>
      <c r="Q108" s="787"/>
      <c r="R108" s="788"/>
      <c r="S108" s="788"/>
    </row>
    <row r="109" spans="1:19" x14ac:dyDescent="0.2">
      <c r="B109" s="773" t="str">
        <f t="shared" si="5"/>
        <v>6911</v>
      </c>
      <c r="C109" s="784" t="str">
        <f>_xlfn.XLOOKUP(E109,'NASA &amp; NUVO'!$C$1:$C$500,'NASA &amp; NUVO'!$B$1:$B$500)</f>
        <v>1290D2069110025</v>
      </c>
      <c r="D109" s="775">
        <f>_xlfn.XLOOKUP(E109,'NASA &amp; NUVO'!$C$1:$C$500,'NASA &amp; NUVO'!$D$1:$D$500)</f>
        <v>25</v>
      </c>
      <c r="E109" s="630" t="s">
        <v>530</v>
      </c>
      <c r="F109" s="776"/>
      <c r="G109" s="777">
        <f>_xlfn.XLOOKUP(E109,'NASA &amp; NUVO'!$C$1:$C$500,'NASA &amp; NUVO'!$M$1:$M$500)</f>
        <v>1560</v>
      </c>
      <c r="H109" s="776"/>
      <c r="I109" s="1039"/>
      <c r="J109" s="1040"/>
      <c r="K109" s="1041"/>
      <c r="L109" s="778" t="s">
        <v>472</v>
      </c>
      <c r="M109" s="779">
        <v>55</v>
      </c>
      <c r="N109" s="776"/>
      <c r="O109" s="779"/>
      <c r="P109" s="780"/>
      <c r="Q109" s="787"/>
      <c r="R109" s="788"/>
      <c r="S109" s="788"/>
    </row>
    <row r="110" spans="1:19" x14ac:dyDescent="0.2">
      <c r="A110" s="765" t="str">
        <f t="shared" si="4"/>
        <v>692425</v>
      </c>
      <c r="B110" s="773" t="str">
        <f t="shared" si="5"/>
        <v>6924</v>
      </c>
      <c r="C110" s="784" t="str">
        <f>_xlfn.XLOOKUP(E110,'NASA &amp; NUVO'!$C$1:$C$500,'NASA &amp; NUVO'!$B$1:$B$500)</f>
        <v>1290K369240025</v>
      </c>
      <c r="D110" s="775">
        <f>_xlfn.XLOOKUP(E110,'NASA &amp; NUVO'!$C$1:$C$500,'NASA &amp; NUVO'!$D$1:$D$500)</f>
        <v>25</v>
      </c>
      <c r="E110" s="868" t="s">
        <v>199</v>
      </c>
      <c r="F110" s="776"/>
      <c r="G110" s="777">
        <f>_xlfn.XLOOKUP(E110,'NASA &amp; NUVO'!$C$1:$C$500,'NASA &amp; NUVO'!$M$1:$M$500)</f>
        <v>962</v>
      </c>
      <c r="H110" s="776"/>
      <c r="I110" s="1039"/>
      <c r="J110" s="1040"/>
      <c r="K110" s="1041"/>
      <c r="L110" s="778" t="s">
        <v>473</v>
      </c>
      <c r="M110" s="779">
        <v>2592</v>
      </c>
      <c r="N110" s="776"/>
      <c r="O110" s="779"/>
      <c r="P110" s="780"/>
      <c r="Q110" s="787"/>
      <c r="R110" s="788"/>
      <c r="S110" s="788"/>
    </row>
    <row r="111" spans="1:19" x14ac:dyDescent="0.2">
      <c r="A111" s="765" t="str">
        <f t="shared" si="4"/>
        <v>694925</v>
      </c>
      <c r="B111" s="773" t="str">
        <f t="shared" si="5"/>
        <v>6949</v>
      </c>
      <c r="C111" s="784" t="str">
        <f>_xlfn.XLOOKUP(E111,'NASA &amp; NUVO'!$C$1:$C$500,'NASA &amp; NUVO'!$B$1:$B$500)</f>
        <v>1290D269490025</v>
      </c>
      <c r="D111" s="775">
        <f>_xlfn.XLOOKUP(E111,'NASA &amp; NUVO'!$C$1:$C$500,'NASA &amp; NUVO'!$D$1:$D$500)</f>
        <v>25</v>
      </c>
      <c r="E111" s="868" t="s">
        <v>200</v>
      </c>
      <c r="F111" s="776"/>
      <c r="G111" s="777">
        <f>_xlfn.XLOOKUP(E111,'NASA &amp; NUVO'!$C$1:$C$500,'NASA &amp; NUVO'!$M$1:$M$500)</f>
        <v>745</v>
      </c>
      <c r="H111" s="776"/>
      <c r="I111" s="1039"/>
      <c r="J111" s="1040"/>
      <c r="K111" s="1041"/>
      <c r="L111" s="778" t="s">
        <v>474</v>
      </c>
      <c r="M111" s="779">
        <v>3673</v>
      </c>
      <c r="N111" s="776"/>
      <c r="O111" s="779"/>
      <c r="P111" s="780"/>
      <c r="Q111" s="787"/>
      <c r="R111" s="788"/>
      <c r="S111" s="788"/>
    </row>
    <row r="112" spans="1:19" x14ac:dyDescent="0.2">
      <c r="A112" s="765" t="str">
        <f t="shared" si="4"/>
        <v>695125</v>
      </c>
      <c r="B112" s="773" t="str">
        <f t="shared" si="5"/>
        <v>6951</v>
      </c>
      <c r="C112" s="784" t="str">
        <f>_xlfn.XLOOKUP(E112,'NASA &amp; NUVO'!$C$1:$C$500,'NASA &amp; NUVO'!$B$1:$B$500)</f>
        <v>12901869510025  </v>
      </c>
      <c r="D112" s="775">
        <f>_xlfn.XLOOKUP(E112,'NASA &amp; NUVO'!$C$1:$C$500,'NASA &amp; NUVO'!$D$1:$D$500)</f>
        <v>25</v>
      </c>
      <c r="E112" s="869" t="s">
        <v>437</v>
      </c>
      <c r="F112" s="776"/>
      <c r="G112" s="777">
        <f>_xlfn.XLOOKUP(E112,'NASA &amp; NUVO'!$C$1:$C$500,'NASA &amp; NUVO'!$M$1:$M$500)</f>
        <v>2340</v>
      </c>
      <c r="H112" s="776"/>
      <c r="I112" s="1039"/>
      <c r="J112" s="1040"/>
      <c r="K112" s="1041"/>
      <c r="L112" s="778" t="s">
        <v>404</v>
      </c>
      <c r="M112" s="779">
        <v>16744</v>
      </c>
      <c r="N112" s="776"/>
      <c r="O112" s="779"/>
      <c r="P112" s="780"/>
      <c r="Q112" s="787"/>
      <c r="R112" s="788"/>
      <c r="S112" s="788"/>
    </row>
    <row r="113" spans="1:19" x14ac:dyDescent="0.2">
      <c r="A113" s="765" t="str">
        <f t="shared" si="4"/>
        <v>695225</v>
      </c>
      <c r="B113" s="773" t="str">
        <f t="shared" si="5"/>
        <v>6952</v>
      </c>
      <c r="C113" s="784" t="str">
        <f>_xlfn.XLOOKUP(E113,'NASA &amp; NUVO'!$C$1:$C$500,'NASA &amp; NUVO'!$B$1:$B$500)</f>
        <v>1290D269520025</v>
      </c>
      <c r="D113" s="775">
        <f>_xlfn.XLOOKUP(E113,'NASA &amp; NUVO'!$C$1:$C$500,'NASA &amp; NUVO'!$D$1:$D$500)</f>
        <v>25</v>
      </c>
      <c r="E113" s="869" t="s">
        <v>201</v>
      </c>
      <c r="F113" s="776"/>
      <c r="G113" s="777">
        <f>_xlfn.XLOOKUP(E113,'NASA &amp; NUVO'!$C$1:$C$500,'NASA &amp; NUVO'!$M$1:$M$500)</f>
        <v>4306</v>
      </c>
      <c r="H113" s="776"/>
      <c r="I113" s="1039"/>
      <c r="J113" s="1040"/>
      <c r="K113" s="1041"/>
      <c r="L113" s="778" t="s">
        <v>407</v>
      </c>
      <c r="M113" s="779">
        <v>8035</v>
      </c>
      <c r="N113" s="776"/>
      <c r="O113" s="779"/>
      <c r="P113" s="780"/>
      <c r="Q113" s="787"/>
      <c r="R113" s="788"/>
      <c r="S113" s="788"/>
    </row>
    <row r="114" spans="1:19" x14ac:dyDescent="0.2">
      <c r="A114" s="765" t="str">
        <f t="shared" si="4"/>
        <v>695325</v>
      </c>
      <c r="B114" s="773" t="str">
        <f t="shared" si="5"/>
        <v>6953</v>
      </c>
      <c r="C114" s="784" t="str">
        <f>_xlfn.XLOOKUP(E114,'NASA &amp; NUVO'!$C$1:$C$500,'NASA &amp; NUVO'!$B$1:$B$500)</f>
        <v>1290D269530025</v>
      </c>
      <c r="D114" s="775">
        <f>_xlfn.XLOOKUP(E114,'NASA &amp; NUVO'!$C$1:$C$500,'NASA &amp; NUVO'!$D$1:$D$500)</f>
        <v>25</v>
      </c>
      <c r="E114" s="869" t="s">
        <v>202</v>
      </c>
      <c r="F114" s="776"/>
      <c r="G114" s="777">
        <f>_xlfn.XLOOKUP(E114,'NASA &amp; NUVO'!$C$1:$C$500,'NASA &amp; NUVO'!$M$1:$M$500)</f>
        <v>1465</v>
      </c>
      <c r="H114" s="776"/>
      <c r="I114" s="1039"/>
      <c r="J114" s="1040"/>
      <c r="K114" s="1041"/>
      <c r="L114" s="778" t="s">
        <v>419</v>
      </c>
      <c r="M114" s="779">
        <v>3810</v>
      </c>
      <c r="N114" s="776"/>
      <c r="O114" s="779"/>
      <c r="P114" s="780"/>
      <c r="Q114" s="787"/>
      <c r="R114" s="788"/>
      <c r="S114" s="788"/>
    </row>
    <row r="115" spans="1:19" x14ac:dyDescent="0.2">
      <c r="A115" s="765" t="str">
        <f t="shared" si="4"/>
        <v>699125</v>
      </c>
      <c r="B115" s="773" t="str">
        <f t="shared" si="5"/>
        <v>6991</v>
      </c>
      <c r="C115" s="784" t="str">
        <f>_xlfn.XLOOKUP(E115,'NASA &amp; NUVO'!$C$1:$C$500,'NASA &amp; NUVO'!$B$1:$B$500)</f>
        <v>1290D269910025</v>
      </c>
      <c r="D115" s="775">
        <f>_xlfn.XLOOKUP(E115,'NASA &amp; NUVO'!$C$1:$C$500,'NASA &amp; NUVO'!$D$1:$D$500)</f>
        <v>25</v>
      </c>
      <c r="E115" s="869" t="s">
        <v>203</v>
      </c>
      <c r="F115" s="776"/>
      <c r="G115" s="777">
        <f>_xlfn.XLOOKUP(E115,'NASA &amp; NUVO'!$C$1:$C$500,'NASA &amp; NUVO'!$M$1:$M$500)</f>
        <v>417</v>
      </c>
      <c r="H115" s="789">
        <v>3.5</v>
      </c>
      <c r="I115" s="1039"/>
      <c r="J115" s="1040"/>
      <c r="K115" s="1041"/>
      <c r="L115" s="778" t="s">
        <v>414</v>
      </c>
      <c r="M115" s="779">
        <v>3276</v>
      </c>
      <c r="N115" s="776"/>
      <c r="O115" s="779"/>
      <c r="P115" s="780"/>
      <c r="Q115" s="787"/>
      <c r="R115" s="788"/>
      <c r="S115" s="788"/>
    </row>
    <row r="116" spans="1:19" x14ac:dyDescent="0.2">
      <c r="A116" s="765" t="str">
        <f t="shared" si="4"/>
        <v>699525</v>
      </c>
      <c r="B116" s="773" t="str">
        <f t="shared" si="5"/>
        <v>6995</v>
      </c>
      <c r="C116" s="784" t="str">
        <f>_xlfn.XLOOKUP(E116,'NASA &amp; NUVO'!$C$1:$C$500,'NASA &amp; NUVO'!$B$1:$B$500)</f>
        <v>1290K369950025</v>
      </c>
      <c r="D116" s="775">
        <f>_xlfn.XLOOKUP(E116,'NASA &amp; NUVO'!$C$1:$C$500,'NASA &amp; NUVO'!$D$1:$D$500)</f>
        <v>25</v>
      </c>
      <c r="E116" s="869" t="s">
        <v>204</v>
      </c>
      <c r="F116" s="776"/>
      <c r="G116" s="777">
        <f>_xlfn.XLOOKUP(E116,'NASA &amp; NUVO'!$C$1:$C$500,'NASA &amp; NUVO'!$M$1:$M$500)</f>
        <v>3244</v>
      </c>
      <c r="H116" s="789" t="s">
        <v>324</v>
      </c>
      <c r="I116" s="1039"/>
      <c r="J116" s="1040"/>
      <c r="K116" s="1041"/>
      <c r="L116" s="778" t="s">
        <v>418</v>
      </c>
      <c r="M116" s="779">
        <v>6250</v>
      </c>
      <c r="N116" s="776"/>
      <c r="O116" s="779"/>
      <c r="P116" s="780"/>
      <c r="Q116" s="787"/>
      <c r="R116" s="788"/>
      <c r="S116" s="788"/>
    </row>
    <row r="117" spans="1:19" x14ac:dyDescent="0.2">
      <c r="A117" s="765" t="str">
        <f t="shared" si="4"/>
        <v>965125</v>
      </c>
      <c r="B117" s="773" t="str">
        <f t="shared" si="5"/>
        <v>9651</v>
      </c>
      <c r="C117" s="774" t="str">
        <f>_xlfn.XLOOKUP(E117,'NASA &amp; NUVO'!$C$1:$C$500,'NASA &amp; NUVO'!$B$1:$B$500)</f>
        <v>1290D296510025</v>
      </c>
      <c r="D117" s="775">
        <f>_xlfn.XLOOKUP(E117,'NASA &amp; NUVO'!$C$1:$C$500,'NASA &amp; NUVO'!$D$1:$D$500)</f>
        <v>25</v>
      </c>
      <c r="E117" s="869" t="s">
        <v>136</v>
      </c>
      <c r="F117" s="776"/>
      <c r="G117" s="777">
        <f>_xlfn.XLOOKUP(E117,'NASA &amp; NUVO'!$C$1:$C$500,'NASA &amp; NUVO'!$M$1:$M$500)</f>
        <v>80</v>
      </c>
      <c r="H117" s="776"/>
      <c r="I117" s="1039"/>
      <c r="J117" s="1040"/>
      <c r="K117" s="1041"/>
      <c r="L117" s="778" t="s">
        <v>434</v>
      </c>
      <c r="M117" s="779">
        <v>14694</v>
      </c>
      <c r="N117" s="776"/>
      <c r="O117" s="779"/>
      <c r="P117" s="780"/>
      <c r="Q117" s="787"/>
      <c r="R117" s="788"/>
      <c r="S117" s="788"/>
    </row>
    <row r="118" spans="1:19" x14ac:dyDescent="0.2">
      <c r="A118" s="765" t="str">
        <f t="shared" si="4"/>
        <v>965225</v>
      </c>
      <c r="B118" s="773" t="str">
        <f t="shared" si="5"/>
        <v>9652</v>
      </c>
      <c r="C118" s="774" t="str">
        <f>_xlfn.XLOOKUP(E118,'NASA &amp; NUVO'!$C$1:$C$500,'NASA &amp; NUVO'!$B$1:$B$500)</f>
        <v>1290D296520025</v>
      </c>
      <c r="D118" s="775">
        <f>_xlfn.XLOOKUP(E118,'NASA &amp; NUVO'!$C$1:$C$500,'NASA &amp; NUVO'!$D$1:$D$500)</f>
        <v>25</v>
      </c>
      <c r="E118" s="869" t="s">
        <v>138</v>
      </c>
      <c r="F118" s="776"/>
      <c r="G118" s="777">
        <f>_xlfn.XLOOKUP(E118,'NASA &amp; NUVO'!$C$1:$C$500,'NASA &amp; NUVO'!$M$1:$M$500)</f>
        <v>2170</v>
      </c>
      <c r="H118" s="776"/>
      <c r="I118" s="1039"/>
      <c r="J118" s="1040"/>
      <c r="K118" s="1041"/>
      <c r="L118" s="778" t="s">
        <v>475</v>
      </c>
      <c r="M118" s="779">
        <v>11944</v>
      </c>
      <c r="N118" s="776"/>
      <c r="O118" s="779"/>
      <c r="P118" s="780"/>
      <c r="Q118" s="787"/>
      <c r="R118" s="788"/>
      <c r="S118" s="788"/>
    </row>
    <row r="119" spans="1:19" x14ac:dyDescent="0.2">
      <c r="A119" s="765" t="str">
        <f t="shared" si="4"/>
        <v>9652S25</v>
      </c>
      <c r="B119" s="773" t="str">
        <f t="shared" si="5"/>
        <v>9652S</v>
      </c>
      <c r="C119" s="774" t="str">
        <f>_xlfn.XLOOKUP(E119,'NASA &amp; NUVO'!$C$1:$C$500,'NASA &amp; NUVO'!$B$1:$B$500)</f>
        <v>1290D296521925</v>
      </c>
      <c r="D119" s="775">
        <f>_xlfn.XLOOKUP(E119,'NASA &amp; NUVO'!$C$1:$C$500,'NASA &amp; NUVO'!$D$1:$D$500)</f>
        <v>25</v>
      </c>
      <c r="E119" s="795" t="s">
        <v>140</v>
      </c>
      <c r="F119" s="776"/>
      <c r="G119" s="777">
        <f>_xlfn.XLOOKUP(E119,'NASA &amp; NUVO'!$C$1:$C$500,'NASA &amp; NUVO'!$M$1:$M$500)</f>
        <v>2529</v>
      </c>
      <c r="H119" s="776" t="s">
        <v>313</v>
      </c>
      <c r="I119" s="1039"/>
      <c r="J119" s="1040"/>
      <c r="K119" s="1041"/>
      <c r="L119" s="778" t="s">
        <v>476</v>
      </c>
      <c r="M119" s="779">
        <v>5766</v>
      </c>
      <c r="N119" s="776"/>
      <c r="O119" s="779"/>
      <c r="P119" s="780"/>
      <c r="Q119" s="787"/>
      <c r="R119" s="788"/>
      <c r="S119" s="788"/>
    </row>
    <row r="120" spans="1:19" x14ac:dyDescent="0.2">
      <c r="A120" s="765" t="str">
        <f t="shared" si="4"/>
        <v>966625</v>
      </c>
      <c r="B120" s="773" t="str">
        <f t="shared" si="5"/>
        <v>9666</v>
      </c>
      <c r="C120" s="774" t="str">
        <f>_xlfn.XLOOKUP(E120,'NASA &amp; NUVO'!$C$1:$C$500,'NASA &amp; NUVO'!$B$1:$B$500)</f>
        <v>1290D296660025</v>
      </c>
      <c r="D120" s="775">
        <f>_xlfn.XLOOKUP(E120,'NASA &amp; NUVO'!$C$1:$C$500,'NASA &amp; NUVO'!$D$1:$D$500)</f>
        <v>25</v>
      </c>
      <c r="E120" s="795" t="s">
        <v>55</v>
      </c>
      <c r="F120" s="776"/>
      <c r="G120" s="777">
        <f>_xlfn.XLOOKUP(E120,'NASA &amp; NUVO'!$C$1:$C$500,'NASA &amp; NUVO'!$M$1:$M$500)</f>
        <v>96</v>
      </c>
      <c r="H120" s="776" t="s">
        <v>313</v>
      </c>
      <c r="I120" s="1039"/>
      <c r="J120" s="1040"/>
      <c r="K120" s="1041"/>
      <c r="L120" s="778" t="s">
        <v>380</v>
      </c>
      <c r="M120" s="779">
        <v>23938</v>
      </c>
      <c r="N120" s="776"/>
      <c r="O120" s="779"/>
      <c r="P120" s="780"/>
      <c r="Q120" s="787"/>
      <c r="R120" s="788"/>
      <c r="S120" s="788"/>
    </row>
    <row r="121" spans="1:19" x14ac:dyDescent="0.2">
      <c r="A121" s="765" t="str">
        <f t="shared" si="4"/>
        <v>966725</v>
      </c>
      <c r="B121" s="773" t="str">
        <f t="shared" si="5"/>
        <v>9667</v>
      </c>
      <c r="C121" s="774" t="str">
        <f>_xlfn.XLOOKUP(E121,'NASA &amp; NUVO'!$C$1:$C$500,'NASA &amp; NUVO'!$B$1:$B$500)</f>
        <v>1290D296670025</v>
      </c>
      <c r="D121" s="775">
        <f>_xlfn.XLOOKUP(E121,'NASA &amp; NUVO'!$C$1:$C$500,'NASA &amp; NUVO'!$D$1:$D$500)</f>
        <v>25</v>
      </c>
      <c r="E121" s="796" t="s">
        <v>142</v>
      </c>
      <c r="F121" s="776"/>
      <c r="G121" s="777">
        <f>_xlfn.XLOOKUP(E121,'NASA &amp; NUVO'!$C$1:$C$500,'NASA &amp; NUVO'!$M$1:$M$500)</f>
        <v>55</v>
      </c>
      <c r="H121" s="776" t="s">
        <v>313</v>
      </c>
      <c r="I121" s="1039"/>
      <c r="J121" s="1040"/>
      <c r="K121" s="1041"/>
      <c r="L121" s="778" t="s">
        <v>518</v>
      </c>
      <c r="M121" s="779">
        <v>9725</v>
      </c>
      <c r="N121" s="776"/>
      <c r="O121" s="779"/>
      <c r="P121" s="780"/>
      <c r="Q121" s="787"/>
      <c r="R121" s="788"/>
      <c r="S121" s="788"/>
    </row>
    <row r="122" spans="1:19" ht="20.25" x14ac:dyDescent="0.2">
      <c r="A122" s="765" t="str">
        <f t="shared" si="4"/>
        <v/>
      </c>
      <c r="B122" s="773" t="str">
        <f t="shared" si="5"/>
        <v/>
      </c>
      <c r="C122" s="774"/>
      <c r="E122" s="863" t="s">
        <v>193</v>
      </c>
      <c r="F122" s="776"/>
      <c r="G122" s="777"/>
      <c r="H122" s="776" t="s">
        <v>332</v>
      </c>
      <c r="I122" s="1039"/>
      <c r="J122" s="1040"/>
      <c r="K122" s="1041"/>
      <c r="L122" s="778" t="s">
        <v>375</v>
      </c>
      <c r="M122" s="779">
        <v>29313</v>
      </c>
      <c r="N122" s="776"/>
      <c r="O122" s="779"/>
      <c r="P122" s="780"/>
      <c r="Q122" s="787"/>
      <c r="R122" s="788"/>
      <c r="S122" s="788"/>
    </row>
    <row r="123" spans="1:19" ht="20.25" x14ac:dyDescent="0.2">
      <c r="A123" s="765" t="str">
        <f t="shared" si="4"/>
        <v>510NF50</v>
      </c>
      <c r="B123" s="773" t="str">
        <f t="shared" si="5"/>
        <v>510NF</v>
      </c>
      <c r="C123" s="774" t="str">
        <f>_xlfn.XLOOKUP(E123,FARM!$C$1:$C$500,FARM!$B$1:$B$500)</f>
        <v>1290BU05101450</v>
      </c>
      <c r="D123" s="775">
        <f>_xlfn.XLOOKUP(E123,FARM!$C$1:$C$500,FARM!$D$1:$D$500)</f>
        <v>50</v>
      </c>
      <c r="E123" s="863" t="s">
        <v>280</v>
      </c>
      <c r="F123" s="776"/>
      <c r="G123" s="777">
        <f>_xlfn.XLOOKUP(E123,FARM!$C$1:$C$500,FARM!$M$1:$M$500)</f>
        <v>2592</v>
      </c>
      <c r="H123" s="776" t="s">
        <v>313</v>
      </c>
      <c r="I123" s="1039"/>
      <c r="J123" s="1040"/>
      <c r="K123" s="1041"/>
      <c r="L123" s="778" t="s">
        <v>385</v>
      </c>
      <c r="M123" s="784">
        <v>6027</v>
      </c>
      <c r="O123" s="780"/>
      <c r="P123" s="780"/>
      <c r="Q123" s="787"/>
      <c r="R123" s="788"/>
      <c r="S123" s="788"/>
    </row>
    <row r="124" spans="1:19" ht="20.25" x14ac:dyDescent="0.2">
      <c r="A124" s="765" t="str">
        <f t="shared" si="4"/>
        <v>511ANF50</v>
      </c>
      <c r="B124" s="773" t="str">
        <f t="shared" si="5"/>
        <v>511ANF</v>
      </c>
      <c r="C124" s="774" t="str">
        <f>_xlfn.XLOOKUP(E124,FARM!$C$1:$C$500,FARM!$B$1:$B$500)</f>
        <v>1290BU05116950</v>
      </c>
      <c r="D124" s="775">
        <f>_xlfn.XLOOKUP(E124,FARM!$C$1:$C$500,FARM!$D$1:$D$500)</f>
        <v>50</v>
      </c>
      <c r="E124" s="863" t="s">
        <v>281</v>
      </c>
      <c r="F124" s="776"/>
      <c r="G124" s="777">
        <f>_xlfn.XLOOKUP(E124,FARM!$C$1:$C$500,FARM!$M$1:$M$500)</f>
        <v>3673</v>
      </c>
      <c r="H124" s="776" t="s">
        <v>313</v>
      </c>
      <c r="I124" s="1039"/>
      <c r="J124" s="1040"/>
      <c r="K124" s="1041"/>
      <c r="L124" s="778" t="s">
        <v>391</v>
      </c>
      <c r="M124" s="779">
        <v>6773</v>
      </c>
      <c r="N124" s="779"/>
      <c r="O124" s="780"/>
      <c r="P124" s="780"/>
      <c r="Q124" s="787"/>
      <c r="R124" s="788"/>
      <c r="S124" s="788"/>
    </row>
    <row r="125" spans="1:19" x14ac:dyDescent="0.2">
      <c r="A125" s="765" t="str">
        <f t="shared" si="4"/>
        <v>511NF50</v>
      </c>
      <c r="B125" s="773" t="str">
        <f t="shared" si="5"/>
        <v>511NF</v>
      </c>
      <c r="C125" s="774" t="str">
        <f>_xlfn.XLOOKUP(E125,FARM!$C$1:$C$500,FARM!$B$1:$B$500)</f>
        <v>1290BT05111450</v>
      </c>
      <c r="D125" s="775">
        <f>_xlfn.XLOOKUP(E125,FARM!$C$1:$C$500,FARM!$D$1:$D$500)</f>
        <v>50</v>
      </c>
      <c r="E125" s="796" t="s">
        <v>214</v>
      </c>
      <c r="F125" s="776"/>
      <c r="G125" s="777">
        <f>_xlfn.XLOOKUP(E125,FARM!$C$1:$C$500,FARM!$M$1:$M$500)</f>
        <v>16744</v>
      </c>
      <c r="H125" s="776" t="s">
        <v>313</v>
      </c>
      <c r="I125" s="1039"/>
      <c r="J125" s="1040"/>
      <c r="K125" s="1041"/>
      <c r="L125" s="778" t="s">
        <v>395</v>
      </c>
      <c r="M125" s="779">
        <v>2825</v>
      </c>
      <c r="N125" s="779"/>
      <c r="O125" s="780"/>
      <c r="P125" s="780"/>
      <c r="Q125" s="787"/>
      <c r="R125" s="788"/>
      <c r="S125" s="788"/>
    </row>
    <row r="126" spans="1:19" x14ac:dyDescent="0.2">
      <c r="A126" s="765" t="str">
        <f t="shared" si="4"/>
        <v>513F50</v>
      </c>
      <c r="B126" s="773" t="str">
        <f t="shared" si="5"/>
        <v>513F</v>
      </c>
      <c r="C126" s="774" t="str">
        <f>_xlfn.XLOOKUP(E126,FARM!$C$1:$C$500,FARM!$B$1:$B$500)</f>
        <v>1290BT05130050</v>
      </c>
      <c r="D126" s="775">
        <f>_xlfn.XLOOKUP(E126,FARM!$C$1:$C$500,FARM!$D$1:$D$500)</f>
        <v>50</v>
      </c>
      <c r="E126" s="796" t="s">
        <v>215</v>
      </c>
      <c r="F126" s="776"/>
      <c r="G126" s="777">
        <f>_xlfn.XLOOKUP(E126,FARM!$C$1:$C$500,FARM!$M$1:$M$500)</f>
        <v>8035</v>
      </c>
      <c r="H126" s="776"/>
      <c r="I126" s="1039"/>
      <c r="J126" s="1040"/>
      <c r="K126" s="1041"/>
      <c r="L126" s="778" t="s">
        <v>401</v>
      </c>
      <c r="M126" s="779">
        <v>8490</v>
      </c>
      <c r="N126" s="779"/>
      <c r="O126" s="780"/>
      <c r="P126" s="780"/>
      <c r="Q126" s="787"/>
      <c r="R126" s="788"/>
      <c r="S126" s="788"/>
    </row>
    <row r="127" spans="1:19" x14ac:dyDescent="0.2">
      <c r="A127" s="765" t="str">
        <f t="shared" si="4"/>
        <v>540F50</v>
      </c>
      <c r="B127" s="773" t="str">
        <f t="shared" si="5"/>
        <v>540F</v>
      </c>
      <c r="C127" s="774" t="str">
        <f>_xlfn.XLOOKUP(E127,FARM!$C$1:$C$500,FARM!$B$1:$B$500)</f>
        <v>1290BT05400050</v>
      </c>
      <c r="D127" s="775">
        <f>_xlfn.XLOOKUP(E127,FARM!$C$1:$C$500,FARM!$D$1:$D$500)</f>
        <v>50</v>
      </c>
      <c r="E127" s="796" t="s">
        <v>228</v>
      </c>
      <c r="F127" s="776"/>
      <c r="G127" s="777">
        <f>_xlfn.XLOOKUP(E127,FARM!$C$1:$C$500,FARM!$M$1:$M$500)</f>
        <v>3810</v>
      </c>
      <c r="H127" s="776"/>
      <c r="I127" s="1039"/>
      <c r="J127" s="1040"/>
      <c r="K127" s="1041"/>
      <c r="L127" s="778"/>
      <c r="M127" s="779"/>
      <c r="N127" s="779"/>
      <c r="O127" s="780"/>
      <c r="P127" s="780"/>
      <c r="Q127" s="787"/>
      <c r="R127" s="788"/>
      <c r="S127" s="788"/>
    </row>
    <row r="128" spans="1:19" x14ac:dyDescent="0.2">
      <c r="A128" s="765" t="str">
        <f t="shared" si="4"/>
        <v>548F50</v>
      </c>
      <c r="B128" s="773" t="str">
        <f t="shared" si="5"/>
        <v>548F</v>
      </c>
      <c r="C128" s="774" t="str">
        <f>_xlfn.XLOOKUP(E128,FARM!$C$1:$C$500,FARM!$B$1:$B$500)</f>
        <v>1290BT05480050</v>
      </c>
      <c r="D128" s="775">
        <f>_xlfn.XLOOKUP(E128,FARM!$C$1:$C$500,FARM!$D$1:$D$500)</f>
        <v>50</v>
      </c>
      <c r="E128" s="796" t="s">
        <v>279</v>
      </c>
      <c r="F128" s="776"/>
      <c r="G128" s="777">
        <f>_xlfn.XLOOKUP(E128,FARM!$C$1:$C$500,FARM!$M$1:$M$500)</f>
        <v>3276</v>
      </c>
      <c r="H128" s="776"/>
      <c r="I128" s="1039"/>
      <c r="J128" s="1040"/>
      <c r="K128" s="1041"/>
      <c r="L128" s="778"/>
      <c r="M128" s="779"/>
      <c r="N128" s="779"/>
      <c r="O128" s="780"/>
      <c r="P128" s="780"/>
      <c r="Q128" s="787"/>
      <c r="R128" s="788"/>
      <c r="S128" s="788"/>
    </row>
    <row r="129" spans="1:19" x14ac:dyDescent="0.2">
      <c r="A129" s="765" t="str">
        <f t="shared" si="4"/>
        <v>549F50</v>
      </c>
      <c r="B129" s="773" t="str">
        <f t="shared" si="5"/>
        <v>549F</v>
      </c>
      <c r="C129" s="774" t="str">
        <f>_xlfn.XLOOKUP(E129,FARM!$C$1:$C$500,FARM!$B$1:$B$500)</f>
        <v>1290BT05490050</v>
      </c>
      <c r="D129" s="775">
        <f>_xlfn.XLOOKUP(E129,FARM!$C$1:$C$500,FARM!$D$1:$D$500)</f>
        <v>50</v>
      </c>
      <c r="E129" s="894" t="s">
        <v>277</v>
      </c>
      <c r="F129" s="776"/>
      <c r="G129" s="777">
        <f>_xlfn.XLOOKUP(E129,FARM!$C$1:$C$500,FARM!$M$1:$M$500)</f>
        <v>6250</v>
      </c>
      <c r="H129" s="776"/>
      <c r="I129" s="1042"/>
      <c r="J129" s="1043"/>
      <c r="K129" s="1044"/>
      <c r="L129" s="791"/>
      <c r="M129" s="779"/>
      <c r="N129" s="779"/>
      <c r="O129" s="780"/>
      <c r="P129" s="780"/>
      <c r="Q129" s="787"/>
      <c r="R129" s="788"/>
      <c r="S129" s="788"/>
    </row>
    <row r="130" spans="1:19" x14ac:dyDescent="0.2">
      <c r="A130" s="765" t="str">
        <f t="shared" si="4"/>
        <v>550SF50</v>
      </c>
      <c r="B130" s="773" t="str">
        <f t="shared" ref="B130:B139" si="6">IFERROR(TRIM(_xlfn.TEXTBEFORE(_xlfn.TEXTAFTER(E130, "-"), "-")),"")</f>
        <v>550SF</v>
      </c>
      <c r="C130" s="774" t="str">
        <f>_xlfn.XLOOKUP(E130,FARM!$C$1:$C$500,FARM!$B$1:$B$500)</f>
        <v>1290BT05501950</v>
      </c>
      <c r="D130" s="775">
        <f>_xlfn.XLOOKUP(E130,FARM!$C$1:$C$500,FARM!$D$1:$D$500)</f>
        <v>50</v>
      </c>
      <c r="E130" s="894" t="s">
        <v>288</v>
      </c>
      <c r="G130" s="777">
        <f>_xlfn.XLOOKUP(E130,FARM!$C$1:$C$500,FARM!$M$1:$M$500)</f>
        <v>14694</v>
      </c>
      <c r="L130" s="778"/>
      <c r="M130" s="779"/>
      <c r="N130" s="779"/>
      <c r="O130" s="780"/>
      <c r="P130" s="780"/>
      <c r="Q130" s="787"/>
      <c r="R130" s="788"/>
      <c r="S130" s="788"/>
    </row>
    <row r="131" spans="1:19" x14ac:dyDescent="0.2">
      <c r="A131" s="765" t="str">
        <f t="shared" si="4"/>
        <v>551F50</v>
      </c>
      <c r="B131" s="773" t="str">
        <f t="shared" si="6"/>
        <v>551F</v>
      </c>
      <c r="C131" s="774" t="str">
        <f>_xlfn.XLOOKUP(E131,FARM!$C$1:$C$500,FARM!$B$1:$B$500)</f>
        <v>1290BT05510050</v>
      </c>
      <c r="D131" s="775">
        <f>_xlfn.XLOOKUP(E131,FARM!$C$1:$C$500,FARM!$D$1:$D$500)</f>
        <v>50</v>
      </c>
      <c r="E131" s="894" t="s">
        <v>216</v>
      </c>
      <c r="G131" s="777">
        <f>_xlfn.XLOOKUP(E131,FARM!$C$1:$C$500,FARM!$M$1:$M$500)</f>
        <v>11944</v>
      </c>
      <c r="L131" s="778"/>
      <c r="M131" s="779"/>
      <c r="N131" s="779"/>
      <c r="O131" s="780"/>
      <c r="P131" s="780"/>
      <c r="Q131" s="787"/>
      <c r="R131" s="788"/>
      <c r="S131" s="788"/>
    </row>
    <row r="132" spans="1:19" x14ac:dyDescent="0.2">
      <c r="A132" s="765" t="str">
        <f t="shared" si="4"/>
        <v>551GPF50</v>
      </c>
      <c r="B132" s="773" t="str">
        <f t="shared" si="6"/>
        <v>551GPF</v>
      </c>
      <c r="C132" s="784" t="str">
        <f>_xlfn.XLOOKUP(E132,FARM!$C$1:$C$500,FARM!$B$1:$B$500)</f>
        <v>1290BT05514950</v>
      </c>
      <c r="D132" s="775">
        <f>_xlfn.XLOOKUP(E132,FARM!$C$1:$C$500,FARM!$D$1:$D$500)</f>
        <v>50</v>
      </c>
      <c r="E132" s="894" t="s">
        <v>217</v>
      </c>
      <c r="F132" s="776"/>
      <c r="G132" s="777">
        <f>_xlfn.XLOOKUP(E132,FARM!$C$1:$C$500,FARM!$M$1:$M$500)</f>
        <v>5766</v>
      </c>
      <c r="I132" s="1034"/>
      <c r="J132" s="1034"/>
      <c r="K132" s="1034"/>
      <c r="L132" s="778"/>
      <c r="M132" s="779"/>
      <c r="N132" s="779"/>
      <c r="O132" s="780"/>
      <c r="P132" s="780"/>
      <c r="Q132" s="787"/>
      <c r="R132" s="788"/>
      <c r="S132" s="788"/>
    </row>
    <row r="133" spans="1:19" x14ac:dyDescent="0.2">
      <c r="A133" s="765" t="str">
        <f t="shared" si="4"/>
        <v>552F50</v>
      </c>
      <c r="B133" s="773" t="str">
        <f t="shared" si="6"/>
        <v>552F</v>
      </c>
      <c r="C133" s="784" t="str">
        <f>_xlfn.XLOOKUP(E133,FARM!$C$1:$C$500,FARM!$B$1:$B$500)</f>
        <v>1290BT05520050</v>
      </c>
      <c r="D133" s="775">
        <f>_xlfn.XLOOKUP(E133,FARM!$C$1:$C$500,FARM!$D$1:$D$500)</f>
        <v>50</v>
      </c>
      <c r="E133" s="894" t="s">
        <v>218</v>
      </c>
      <c r="F133" s="776"/>
      <c r="G133" s="777">
        <f>_xlfn.XLOOKUP(E133,FARM!$C$1:$C$500,FARM!$M$1:$M$500)</f>
        <v>23938</v>
      </c>
      <c r="I133" s="1034"/>
      <c r="J133" s="1034"/>
      <c r="K133" s="1034"/>
      <c r="L133" s="778"/>
      <c r="M133" s="779"/>
      <c r="N133" s="779"/>
      <c r="O133" s="780"/>
      <c r="P133" s="780"/>
      <c r="Q133" s="787"/>
      <c r="R133" s="788"/>
      <c r="S133" s="788"/>
    </row>
    <row r="134" spans="1:19" x14ac:dyDescent="0.2">
      <c r="A134" s="765" t="str">
        <f t="shared" si="4"/>
        <v>552WDF50</v>
      </c>
      <c r="B134" s="773" t="str">
        <f t="shared" si="6"/>
        <v>552WDF</v>
      </c>
      <c r="C134" s="784" t="str">
        <f>_xlfn.XLOOKUP(E134,FARM!$C$1:$C$500,FARM!$B$1:$B$500)</f>
        <v>1290BT05528450</v>
      </c>
      <c r="D134" s="775">
        <f>_xlfn.XLOOKUP(E134,FARM!$C$1:$C$500,FARM!$D$1:$D$500)</f>
        <v>50</v>
      </c>
      <c r="E134" s="894" t="s">
        <v>510</v>
      </c>
      <c r="F134" s="776"/>
      <c r="G134" s="777">
        <f>_xlfn.XLOOKUP(E134,FARM!$C$1:$C$500,FARM!$M$1:$M$500)</f>
        <v>9725</v>
      </c>
      <c r="I134" s="1034"/>
      <c r="J134" s="1034"/>
      <c r="K134" s="1034"/>
      <c r="L134" s="778"/>
      <c r="M134" s="779"/>
      <c r="N134" s="779"/>
      <c r="O134" s="780"/>
      <c r="P134" s="780"/>
      <c r="Q134" s="787"/>
      <c r="R134" s="788"/>
      <c r="S134" s="788"/>
    </row>
    <row r="135" spans="1:19" x14ac:dyDescent="0.2">
      <c r="A135" s="765" t="str">
        <f t="shared" si="4"/>
        <v>552SF50</v>
      </c>
      <c r="B135" s="773" t="str">
        <f t="shared" si="6"/>
        <v>552SF</v>
      </c>
      <c r="C135" s="784" t="str">
        <f>_xlfn.XLOOKUP(E135,FARM!$C$1:$C$500,FARM!$B$1:$B$500)</f>
        <v>1290BT05521950</v>
      </c>
      <c r="D135" s="775">
        <f>_xlfn.XLOOKUP(E135,FARM!$C$1:$C$500,FARM!$D$1:$D$500)</f>
        <v>50</v>
      </c>
      <c r="E135" s="894" t="s">
        <v>219</v>
      </c>
      <c r="F135" s="776"/>
      <c r="G135" s="777">
        <f>_xlfn.XLOOKUP(E135,FARM!$C$1:$C$500,FARM!$M$1:$M$500)</f>
        <v>29313</v>
      </c>
      <c r="I135" s="1034"/>
      <c r="J135" s="1034"/>
      <c r="K135" s="1034"/>
      <c r="L135" s="778"/>
      <c r="M135" s="779"/>
      <c r="N135" s="779"/>
      <c r="O135" s="780"/>
      <c r="P135" s="780"/>
      <c r="Q135" s="787"/>
      <c r="R135" s="788"/>
      <c r="S135" s="788"/>
    </row>
    <row r="136" spans="1:19" x14ac:dyDescent="0.2">
      <c r="A136" s="765" t="str">
        <f t="shared" si="4"/>
        <v>553MF50</v>
      </c>
      <c r="B136" s="773" t="str">
        <f t="shared" si="6"/>
        <v>553MF</v>
      </c>
      <c r="C136" s="784" t="str">
        <f>_xlfn.XLOOKUP(E136,FARM!$C$1:$C$500,FARM!$B$1:$B$500)</f>
        <v>1290BT05531350</v>
      </c>
      <c r="D136" s="775">
        <f>_xlfn.XLOOKUP(E136,FARM!$C$1:$C$500,FARM!$D$1:$D$500)</f>
        <v>50</v>
      </c>
      <c r="E136" s="894" t="s">
        <v>344</v>
      </c>
      <c r="F136" s="776"/>
      <c r="G136" s="777">
        <f>_xlfn.XLOOKUP(E136,FARM!$C$1:$C$500,FARM!$M$1:$M$500)</f>
        <v>6027</v>
      </c>
      <c r="I136" s="1034"/>
      <c r="J136" s="1034"/>
      <c r="K136" s="1034"/>
      <c r="L136" s="778"/>
      <c r="M136" s="779"/>
      <c r="N136" s="779"/>
      <c r="O136" s="780"/>
      <c r="P136" s="780"/>
      <c r="Q136" s="787"/>
      <c r="R136" s="788"/>
      <c r="S136" s="788"/>
    </row>
    <row r="137" spans="1:19" x14ac:dyDescent="0.2">
      <c r="A137" s="765" t="str">
        <f t="shared" si="4"/>
        <v>562PF50</v>
      </c>
      <c r="B137" s="773" t="str">
        <f t="shared" si="6"/>
        <v>562PF</v>
      </c>
      <c r="C137" s="784" t="str">
        <f>_xlfn.XLOOKUP(E137,FARM!$C$1:$C$500,FARM!$B$1:$B$500)</f>
        <v>1290BT05621650</v>
      </c>
      <c r="D137" s="775">
        <f>_xlfn.XLOOKUP(E137,FARM!$C$1:$C$500,FARM!$D$1:$D$500)</f>
        <v>50</v>
      </c>
      <c r="E137" s="894" t="s">
        <v>223</v>
      </c>
      <c r="F137" s="776"/>
      <c r="G137" s="777">
        <f>_xlfn.XLOOKUP(E137,FARM!$C$1:$C$500,FARM!$M$1:$M$500)</f>
        <v>6773</v>
      </c>
      <c r="I137" s="1034"/>
      <c r="J137" s="1034"/>
      <c r="K137" s="1034"/>
      <c r="L137" s="778"/>
      <c r="M137" s="779"/>
      <c r="N137" s="779"/>
      <c r="O137" s="780"/>
      <c r="P137" s="780"/>
      <c r="Q137" s="787"/>
      <c r="R137" s="788"/>
      <c r="S137" s="788"/>
    </row>
    <row r="138" spans="1:19" x14ac:dyDescent="0.2">
      <c r="A138" s="765" t="str">
        <f t="shared" si="4"/>
        <v>566F50</v>
      </c>
      <c r="B138" s="773" t="str">
        <f t="shared" si="6"/>
        <v>566F</v>
      </c>
      <c r="C138" s="784" t="str">
        <f>_xlfn.XLOOKUP(E138,FARM!$C$1:$C$500,FARM!$B$1:$B$500)</f>
        <v>1290BT05660050</v>
      </c>
      <c r="D138" s="775">
        <f>_xlfn.XLOOKUP(E138,FARM!$C$1:$C$500,FARM!$D$1:$D$500)</f>
        <v>50</v>
      </c>
      <c r="E138" s="894" t="s">
        <v>224</v>
      </c>
      <c r="F138" s="776"/>
      <c r="G138" s="777">
        <f>_xlfn.XLOOKUP(E138,FARM!$C$1:$C$500,FARM!$M$1:$M$500)</f>
        <v>2825</v>
      </c>
      <c r="I138" s="1034"/>
      <c r="J138" s="1034"/>
      <c r="K138" s="1034"/>
      <c r="L138" s="778"/>
      <c r="M138" s="779"/>
      <c r="N138" s="779"/>
      <c r="O138" s="780"/>
      <c r="P138" s="780"/>
      <c r="Q138" s="787"/>
      <c r="R138" s="788"/>
      <c r="S138" s="788"/>
    </row>
    <row r="139" spans="1:19" x14ac:dyDescent="0.2">
      <c r="A139" s="765" t="str">
        <f t="shared" si="4"/>
        <v>567SF50</v>
      </c>
      <c r="B139" s="773" t="str">
        <f t="shared" si="6"/>
        <v>567SF</v>
      </c>
      <c r="C139" s="784" t="str">
        <f>_xlfn.XLOOKUP(E139,FARM!$C$1:$C$500,FARM!$B$1:$B$500)</f>
        <v>1290BT05671950</v>
      </c>
      <c r="D139" s="775">
        <f>_xlfn.XLOOKUP(E139,FARM!$C$1:$C$500,FARM!$D$1:$D$500)</f>
        <v>50</v>
      </c>
      <c r="E139" s="894" t="s">
        <v>220</v>
      </c>
      <c r="F139" s="776"/>
      <c r="G139" s="777">
        <f>_xlfn.XLOOKUP(E139,FARM!$C$1:$C$500,FARM!$M$1:$M$500)</f>
        <v>8490</v>
      </c>
      <c r="I139" s="1034"/>
      <c r="J139" s="1034"/>
      <c r="K139" s="1034"/>
      <c r="L139" s="778"/>
      <c r="M139" s="779"/>
      <c r="N139" s="779"/>
      <c r="O139" s="780"/>
      <c r="P139" s="780"/>
      <c r="Q139" s="787"/>
      <c r="R139" s="788"/>
      <c r="S139" s="788"/>
    </row>
    <row r="140" spans="1:19" x14ac:dyDescent="0.2">
      <c r="A140" s="765" t="str">
        <f>+B140&amp;D140</f>
        <v/>
      </c>
      <c r="B140" s="773"/>
      <c r="E140" s="894"/>
      <c r="F140" s="776"/>
      <c r="G140" s="777"/>
      <c r="I140" s="1034"/>
      <c r="J140" s="1034"/>
      <c r="K140" s="1034"/>
      <c r="L140" s="778"/>
      <c r="M140" s="779"/>
      <c r="N140" s="779"/>
      <c r="O140" s="780"/>
      <c r="P140" s="780"/>
      <c r="Q140" s="787"/>
      <c r="R140" s="788"/>
      <c r="S140" s="788"/>
    </row>
    <row r="141" spans="1:19" x14ac:dyDescent="0.2">
      <c r="A141" s="765" t="str">
        <f t="shared" si="4"/>
        <v/>
      </c>
      <c r="B141" s="773"/>
      <c r="E141" s="894"/>
      <c r="F141" s="776"/>
      <c r="G141" s="777"/>
      <c r="I141" s="1034"/>
      <c r="J141" s="1034"/>
      <c r="K141" s="1034"/>
      <c r="L141" s="778"/>
      <c r="M141" s="779"/>
      <c r="N141" s="779"/>
      <c r="O141" s="780"/>
      <c r="P141" s="780"/>
      <c r="Q141" s="787"/>
      <c r="R141" s="788"/>
      <c r="S141" s="788"/>
    </row>
    <row r="142" spans="1:19" x14ac:dyDescent="0.2">
      <c r="A142" s="765" t="str">
        <f t="shared" si="4"/>
        <v/>
      </c>
      <c r="B142" s="773"/>
      <c r="E142" s="275"/>
      <c r="F142" s="776"/>
      <c r="G142" s="777"/>
      <c r="L142" s="778"/>
      <c r="M142" s="779"/>
      <c r="N142" s="779"/>
      <c r="O142" s="780"/>
      <c r="P142" s="780"/>
      <c r="Q142" s="787"/>
      <c r="R142" s="788"/>
      <c r="S142" s="788"/>
    </row>
    <row r="143" spans="1:19" x14ac:dyDescent="0.2">
      <c r="A143" s="765" t="str">
        <f t="shared" si="4"/>
        <v/>
      </c>
      <c r="B143" s="773"/>
      <c r="E143" s="275"/>
      <c r="F143" s="776"/>
      <c r="G143" s="777"/>
      <c r="L143" s="778"/>
      <c r="M143" s="779"/>
      <c r="N143" s="779"/>
      <c r="O143" s="780"/>
      <c r="P143" s="780"/>
      <c r="Q143" s="787"/>
      <c r="R143" s="788"/>
      <c r="S143" s="788"/>
    </row>
    <row r="144" spans="1:19" x14ac:dyDescent="0.2">
      <c r="A144" s="765" t="str">
        <f>+B144&amp;D144</f>
        <v/>
      </c>
      <c r="B144" s="773"/>
      <c r="E144" s="275"/>
      <c r="G144" s="777"/>
      <c r="L144" s="778"/>
      <c r="M144" s="779"/>
      <c r="N144" s="779"/>
      <c r="O144" s="780"/>
      <c r="P144" s="780"/>
      <c r="Q144" s="787"/>
      <c r="R144" s="788"/>
      <c r="S144" s="788"/>
    </row>
    <row r="145" spans="1:19" x14ac:dyDescent="0.2">
      <c r="A145" s="765" t="str">
        <f t="shared" ref="A145" si="7">+B145&amp;D145</f>
        <v/>
      </c>
      <c r="B145" s="773"/>
      <c r="E145" s="275"/>
      <c r="F145" s="776"/>
      <c r="G145" s="777"/>
      <c r="I145" s="1034"/>
      <c r="J145" s="1034"/>
      <c r="K145" s="1034"/>
      <c r="L145" s="778"/>
      <c r="M145" s="779"/>
      <c r="N145" s="779"/>
      <c r="O145" s="780"/>
      <c r="P145" s="780"/>
      <c r="Q145" s="787"/>
      <c r="R145" s="788"/>
      <c r="S145" s="788"/>
    </row>
    <row r="146" spans="1:19" x14ac:dyDescent="0.2">
      <c r="A146" s="765" t="str">
        <f t="shared" ref="A146:A191" si="8">+B146&amp;D146</f>
        <v/>
      </c>
      <c r="B146" s="773"/>
      <c r="E146" s="309"/>
      <c r="F146" s="776"/>
      <c r="G146" s="777">
        <f>_xlfn.XLOOKUP(E146,FARM!$C$1:$C$501,FARM!$M$1:$M$501)</f>
        <v>0</v>
      </c>
      <c r="I146" s="1034"/>
      <c r="J146" s="1034"/>
      <c r="K146" s="1034"/>
      <c r="L146" s="778"/>
      <c r="M146" s="779"/>
      <c r="N146" s="779"/>
      <c r="O146" s="780"/>
      <c r="P146" s="780"/>
      <c r="Q146" s="787"/>
      <c r="R146" s="788"/>
      <c r="S146" s="788"/>
    </row>
    <row r="147" spans="1:19" x14ac:dyDescent="0.2">
      <c r="A147" s="765" t="str">
        <f t="shared" si="8"/>
        <v/>
      </c>
      <c r="B147" s="773"/>
      <c r="E147" s="309"/>
      <c r="F147" s="776"/>
      <c r="G147" s="777"/>
      <c r="I147" s="1034"/>
      <c r="J147" s="1034"/>
      <c r="K147" s="1034"/>
      <c r="L147" s="778"/>
      <c r="M147" s="779"/>
      <c r="N147" s="779"/>
      <c r="O147" s="780"/>
      <c r="P147" s="780"/>
      <c r="Q147" s="787"/>
      <c r="R147" s="788"/>
      <c r="S147" s="788"/>
    </row>
    <row r="148" spans="1:19" x14ac:dyDescent="0.2">
      <c r="A148" s="765" t="str">
        <f t="shared" si="8"/>
        <v/>
      </c>
      <c r="B148" s="773"/>
      <c r="E148" s="309"/>
      <c r="F148" s="776"/>
      <c r="G148" s="777"/>
      <c r="I148" s="1034"/>
      <c r="J148" s="1034"/>
      <c r="K148" s="1034"/>
      <c r="L148" s="778"/>
      <c r="M148" s="779"/>
      <c r="N148" s="779"/>
      <c r="O148" s="780"/>
      <c r="P148" s="780"/>
      <c r="Q148" s="787"/>
      <c r="R148" s="788"/>
      <c r="S148" s="788"/>
    </row>
    <row r="149" spans="1:19" x14ac:dyDescent="0.2">
      <c r="A149" s="765" t="str">
        <f t="shared" si="8"/>
        <v/>
      </c>
      <c r="B149" s="773"/>
      <c r="E149" s="309"/>
      <c r="F149" s="776"/>
      <c r="G149" s="777"/>
      <c r="I149" s="1034"/>
      <c r="J149" s="1034"/>
      <c r="K149" s="1034"/>
      <c r="L149" s="776"/>
      <c r="M149" s="779"/>
      <c r="N149" s="779"/>
      <c r="O149" s="780"/>
      <c r="P149" s="780"/>
      <c r="Q149" s="787"/>
      <c r="R149" s="788"/>
      <c r="S149" s="788"/>
    </row>
    <row r="150" spans="1:19" x14ac:dyDescent="0.2">
      <c r="A150" s="765" t="str">
        <f t="shared" si="8"/>
        <v/>
      </c>
      <c r="B150" s="773"/>
      <c r="F150" s="776"/>
      <c r="G150" s="777"/>
      <c r="I150" s="777"/>
      <c r="L150" s="777"/>
      <c r="M150" s="779"/>
      <c r="N150" s="779"/>
      <c r="O150" s="780"/>
      <c r="P150" s="780"/>
      <c r="Q150" s="787"/>
      <c r="R150" s="788"/>
      <c r="S150" s="788"/>
    </row>
    <row r="151" spans="1:19" ht="20.25" x14ac:dyDescent="0.2">
      <c r="A151" s="765" t="str">
        <f t="shared" si="8"/>
        <v/>
      </c>
      <c r="B151" s="773" t="str">
        <f t="shared" ref="B151:B165" si="9">IFERROR(TRIM(_xlfn.TEXTBEFORE(_xlfn.TEXTAFTER(E151, "-"), "-")),"")</f>
        <v/>
      </c>
      <c r="E151" s="797"/>
      <c r="L151" s="776"/>
      <c r="M151" s="779"/>
      <c r="N151" s="779"/>
      <c r="O151" s="780"/>
      <c r="P151" s="780"/>
      <c r="Q151" s="787"/>
      <c r="R151" s="788"/>
      <c r="S151" s="788"/>
    </row>
    <row r="152" spans="1:19" x14ac:dyDescent="0.2">
      <c r="A152" s="765" t="str">
        <f t="shared" si="8"/>
        <v/>
      </c>
      <c r="B152" s="773" t="str">
        <f t="shared" si="9"/>
        <v/>
      </c>
      <c r="L152" s="776"/>
      <c r="M152" s="779"/>
      <c r="N152" s="779"/>
      <c r="O152" s="780"/>
      <c r="P152" s="780"/>
      <c r="Q152" s="787"/>
      <c r="R152" s="788"/>
      <c r="S152" s="788"/>
    </row>
    <row r="153" spans="1:19" x14ac:dyDescent="0.2">
      <c r="A153" s="765" t="str">
        <f t="shared" si="8"/>
        <v/>
      </c>
      <c r="B153" s="773" t="str">
        <f t="shared" si="9"/>
        <v/>
      </c>
      <c r="E153" s="798"/>
      <c r="F153" s="776"/>
      <c r="G153" s="777"/>
      <c r="I153" s="1034"/>
      <c r="J153" s="1034"/>
      <c r="K153" s="1034"/>
      <c r="L153" s="776"/>
      <c r="M153" s="779"/>
      <c r="N153" s="779"/>
      <c r="O153" s="780"/>
      <c r="P153" s="780"/>
      <c r="Q153" s="787"/>
      <c r="R153" s="788"/>
      <c r="S153" s="788"/>
    </row>
    <row r="154" spans="1:19" x14ac:dyDescent="0.2">
      <c r="A154" s="765" t="str">
        <f t="shared" si="8"/>
        <v/>
      </c>
      <c r="B154" s="773" t="str">
        <f t="shared" si="9"/>
        <v/>
      </c>
      <c r="E154" s="798"/>
      <c r="F154" s="776"/>
      <c r="G154" s="777"/>
      <c r="I154" s="1034"/>
      <c r="J154" s="1034"/>
      <c r="K154" s="1034"/>
      <c r="L154" s="776"/>
      <c r="M154" s="779"/>
      <c r="N154" s="779"/>
      <c r="O154" s="780"/>
      <c r="P154" s="780"/>
      <c r="Q154" s="787"/>
      <c r="R154" s="788"/>
      <c r="S154" s="788"/>
    </row>
    <row r="155" spans="1:19" x14ac:dyDescent="0.2">
      <c r="A155" s="765" t="str">
        <f t="shared" si="8"/>
        <v/>
      </c>
      <c r="B155" s="773" t="str">
        <f t="shared" si="9"/>
        <v/>
      </c>
      <c r="E155" s="798"/>
      <c r="F155" s="776"/>
      <c r="G155" s="777"/>
      <c r="I155" s="1034"/>
      <c r="J155" s="1034"/>
      <c r="K155" s="1034"/>
      <c r="L155" s="776"/>
      <c r="M155" s="779"/>
      <c r="N155" s="779"/>
      <c r="O155" s="780"/>
      <c r="P155" s="780"/>
      <c r="Q155" s="787"/>
      <c r="R155" s="788"/>
      <c r="S155" s="788"/>
    </row>
    <row r="156" spans="1:19" x14ac:dyDescent="0.2">
      <c r="A156" s="765" t="str">
        <f t="shared" si="8"/>
        <v/>
      </c>
      <c r="B156" s="773" t="str">
        <f t="shared" si="9"/>
        <v/>
      </c>
      <c r="E156" s="798"/>
      <c r="F156" s="776"/>
      <c r="G156" s="777"/>
      <c r="I156" s="1034"/>
      <c r="J156" s="1034"/>
      <c r="K156" s="1034"/>
      <c r="L156" s="776"/>
      <c r="M156" s="779"/>
      <c r="N156" s="779"/>
      <c r="O156" s="780"/>
      <c r="P156" s="780"/>
      <c r="Q156" s="787"/>
      <c r="R156" s="788"/>
      <c r="S156" s="788"/>
    </row>
    <row r="157" spans="1:19" x14ac:dyDescent="0.2">
      <c r="A157" s="765" t="str">
        <f t="shared" si="8"/>
        <v/>
      </c>
      <c r="B157" s="773" t="str">
        <f t="shared" si="9"/>
        <v/>
      </c>
      <c r="E157" s="798"/>
      <c r="F157" s="776"/>
      <c r="G157" s="777"/>
      <c r="I157" s="1034"/>
      <c r="J157" s="1034"/>
      <c r="K157" s="1034"/>
      <c r="L157" s="776"/>
      <c r="M157" s="779"/>
      <c r="N157" s="779"/>
      <c r="O157" s="780"/>
      <c r="P157" s="780"/>
      <c r="Q157" s="787"/>
      <c r="R157" s="788"/>
      <c r="S157" s="788"/>
    </row>
    <row r="158" spans="1:19" x14ac:dyDescent="0.2">
      <c r="A158" s="765" t="str">
        <f t="shared" si="8"/>
        <v/>
      </c>
      <c r="B158" s="773" t="str">
        <f t="shared" si="9"/>
        <v/>
      </c>
      <c r="E158" s="798"/>
      <c r="F158" s="776"/>
      <c r="G158" s="777"/>
      <c r="I158" s="1034"/>
      <c r="J158" s="1034"/>
      <c r="K158" s="1034"/>
      <c r="L158" s="776"/>
      <c r="M158" s="779"/>
      <c r="N158" s="779"/>
      <c r="O158" s="780"/>
      <c r="P158" s="780"/>
      <c r="Q158" s="787"/>
      <c r="R158" s="788"/>
      <c r="S158" s="788"/>
    </row>
    <row r="159" spans="1:19" x14ac:dyDescent="0.2">
      <c r="A159" s="765" t="str">
        <f t="shared" si="8"/>
        <v/>
      </c>
      <c r="B159" s="773" t="str">
        <f t="shared" si="9"/>
        <v/>
      </c>
      <c r="E159" s="798"/>
      <c r="F159" s="776"/>
      <c r="G159" s="777"/>
      <c r="I159" s="1034"/>
      <c r="J159" s="1034"/>
      <c r="K159" s="1034"/>
      <c r="L159" s="776"/>
      <c r="M159" s="779"/>
      <c r="N159" s="779"/>
      <c r="O159" s="780"/>
      <c r="P159" s="780"/>
      <c r="Q159" s="787"/>
      <c r="R159" s="788"/>
      <c r="S159" s="788"/>
    </row>
    <row r="160" spans="1:19" x14ac:dyDescent="0.2">
      <c r="A160" s="765" t="str">
        <f t="shared" si="8"/>
        <v/>
      </c>
      <c r="B160" s="773" t="str">
        <f t="shared" si="9"/>
        <v/>
      </c>
      <c r="E160" s="798"/>
      <c r="F160" s="776"/>
      <c r="G160" s="777"/>
      <c r="I160" s="1034"/>
      <c r="J160" s="1034"/>
      <c r="K160" s="1034"/>
      <c r="L160" s="776"/>
      <c r="M160" s="779"/>
      <c r="N160" s="779"/>
      <c r="O160" s="780"/>
      <c r="P160" s="780"/>
      <c r="Q160" s="787"/>
      <c r="R160" s="788"/>
      <c r="S160" s="788"/>
    </row>
    <row r="161" spans="1:19" x14ac:dyDescent="0.2">
      <c r="A161" s="765" t="str">
        <f t="shared" si="8"/>
        <v/>
      </c>
      <c r="B161" s="773" t="str">
        <f t="shared" si="9"/>
        <v/>
      </c>
      <c r="C161" s="799"/>
      <c r="E161" s="798"/>
      <c r="F161" s="776"/>
      <c r="G161" s="777"/>
      <c r="I161" s="1034"/>
      <c r="J161" s="1034"/>
      <c r="K161" s="1034"/>
      <c r="L161" s="776"/>
      <c r="M161" s="779"/>
      <c r="N161" s="779"/>
      <c r="O161" s="780"/>
      <c r="P161" s="780"/>
      <c r="Q161" s="787"/>
      <c r="R161" s="788"/>
      <c r="S161" s="788"/>
    </row>
    <row r="162" spans="1:19" x14ac:dyDescent="0.2">
      <c r="A162" s="765" t="str">
        <f t="shared" si="8"/>
        <v/>
      </c>
      <c r="B162" s="773" t="str">
        <f t="shared" si="9"/>
        <v/>
      </c>
      <c r="C162" s="800"/>
      <c r="E162" s="798"/>
      <c r="F162" s="776"/>
      <c r="G162" s="777"/>
      <c r="I162" s="1034"/>
      <c r="J162" s="1034"/>
      <c r="K162" s="1034"/>
      <c r="L162" s="776"/>
      <c r="M162" s="779"/>
      <c r="N162" s="779"/>
      <c r="O162" s="780"/>
      <c r="P162" s="780"/>
      <c r="Q162" s="787"/>
      <c r="R162" s="788"/>
      <c r="S162" s="788"/>
    </row>
    <row r="163" spans="1:19" x14ac:dyDescent="0.2">
      <c r="A163" s="765" t="str">
        <f t="shared" si="8"/>
        <v/>
      </c>
      <c r="B163" s="773" t="str">
        <f t="shared" si="9"/>
        <v/>
      </c>
      <c r="C163" s="800"/>
      <c r="E163" s="798"/>
      <c r="F163" s="776"/>
      <c r="G163" s="777"/>
      <c r="I163" s="1034"/>
      <c r="J163" s="1034"/>
      <c r="K163" s="1034"/>
      <c r="L163" s="776"/>
      <c r="M163" s="779"/>
      <c r="N163" s="779"/>
      <c r="O163" s="780"/>
      <c r="P163" s="780"/>
      <c r="Q163" s="787"/>
      <c r="R163" s="788"/>
      <c r="S163" s="788"/>
    </row>
    <row r="164" spans="1:19" x14ac:dyDescent="0.2">
      <c r="A164" s="765" t="str">
        <f t="shared" si="8"/>
        <v/>
      </c>
      <c r="B164" s="773" t="str">
        <f t="shared" si="9"/>
        <v/>
      </c>
      <c r="C164" s="800"/>
      <c r="E164" s="798"/>
      <c r="F164" s="776"/>
      <c r="G164" s="777"/>
      <c r="I164" s="1034"/>
      <c r="J164" s="1034"/>
      <c r="K164" s="1034"/>
      <c r="L164" s="776"/>
      <c r="M164" s="779"/>
      <c r="N164" s="779"/>
      <c r="O164" s="780"/>
      <c r="P164" s="780"/>
      <c r="Q164" s="787"/>
      <c r="R164" s="788"/>
      <c r="S164" s="788"/>
    </row>
    <row r="165" spans="1:19" x14ac:dyDescent="0.2">
      <c r="A165" s="765" t="str">
        <f t="shared" si="8"/>
        <v/>
      </c>
      <c r="B165" s="773" t="str">
        <f t="shared" si="9"/>
        <v/>
      </c>
      <c r="C165" s="800"/>
      <c r="E165" s="798"/>
      <c r="F165" s="776"/>
      <c r="G165" s="777"/>
      <c r="I165" s="1034"/>
      <c r="J165" s="1034"/>
      <c r="K165" s="1034"/>
      <c r="L165" s="776"/>
      <c r="M165" s="779"/>
      <c r="N165" s="779"/>
      <c r="O165" s="780"/>
      <c r="P165" s="780"/>
      <c r="Q165" s="787"/>
      <c r="R165" s="788"/>
      <c r="S165" s="788"/>
    </row>
    <row r="166" spans="1:19" x14ac:dyDescent="0.2">
      <c r="A166" s="765" t="str">
        <f t="shared" si="8"/>
        <v/>
      </c>
      <c r="C166" s="800"/>
      <c r="E166" s="798"/>
      <c r="F166" s="776"/>
      <c r="G166" s="777"/>
      <c r="I166" s="1034"/>
      <c r="J166" s="1034"/>
      <c r="K166" s="1034"/>
      <c r="L166" s="776"/>
      <c r="M166" s="779"/>
      <c r="N166" s="779"/>
      <c r="O166" s="780"/>
      <c r="P166" s="780"/>
      <c r="Q166" s="787"/>
      <c r="R166" s="788"/>
      <c r="S166" s="788"/>
    </row>
    <row r="167" spans="1:19" x14ac:dyDescent="0.2">
      <c r="A167" s="765" t="str">
        <f t="shared" si="8"/>
        <v/>
      </c>
      <c r="C167" s="799"/>
      <c r="E167" s="798"/>
      <c r="F167" s="776"/>
      <c r="G167" s="777"/>
      <c r="I167" s="1034"/>
      <c r="J167" s="1034"/>
      <c r="K167" s="1034"/>
      <c r="L167" s="776"/>
      <c r="M167" s="779"/>
      <c r="N167" s="779"/>
      <c r="O167" s="780"/>
      <c r="P167" s="780"/>
      <c r="Q167" s="787"/>
      <c r="R167" s="788"/>
      <c r="S167" s="788"/>
    </row>
    <row r="168" spans="1:19" x14ac:dyDescent="0.2">
      <c r="A168" s="765" t="str">
        <f t="shared" si="8"/>
        <v/>
      </c>
      <c r="C168" s="799"/>
      <c r="E168" s="798"/>
      <c r="F168" s="776"/>
      <c r="G168" s="777"/>
      <c r="I168" s="1034"/>
      <c r="J168" s="1034"/>
      <c r="K168" s="1034"/>
      <c r="L168" s="776"/>
      <c r="M168" s="779"/>
      <c r="N168" s="779"/>
      <c r="O168" s="780"/>
      <c r="P168" s="780"/>
      <c r="Q168" s="787"/>
      <c r="R168" s="788"/>
      <c r="S168" s="788"/>
    </row>
    <row r="169" spans="1:19" x14ac:dyDescent="0.2">
      <c r="A169" s="765" t="str">
        <f t="shared" si="8"/>
        <v/>
      </c>
      <c r="C169" s="800"/>
      <c r="E169" s="798"/>
      <c r="F169" s="776"/>
      <c r="G169" s="777"/>
      <c r="I169" s="1034"/>
      <c r="J169" s="1034"/>
      <c r="K169" s="1034"/>
      <c r="L169" s="776"/>
      <c r="M169" s="779"/>
      <c r="N169" s="779"/>
      <c r="O169" s="780"/>
      <c r="P169" s="780"/>
      <c r="Q169" s="787"/>
      <c r="R169" s="788"/>
      <c r="S169" s="788"/>
    </row>
    <row r="170" spans="1:19" x14ac:dyDescent="0.2">
      <c r="A170" s="765" t="str">
        <f t="shared" si="8"/>
        <v/>
      </c>
      <c r="C170" s="800"/>
      <c r="F170" s="776"/>
      <c r="G170" s="777"/>
      <c r="I170" s="777"/>
      <c r="L170" s="777"/>
      <c r="M170" s="779"/>
      <c r="N170" s="779"/>
      <c r="O170" s="780"/>
      <c r="P170" s="780"/>
      <c r="Q170" s="787"/>
      <c r="R170" s="788"/>
      <c r="S170" s="788"/>
    </row>
    <row r="171" spans="1:19" x14ac:dyDescent="0.2">
      <c r="A171" s="765" t="str">
        <f t="shared" si="8"/>
        <v/>
      </c>
      <c r="C171" s="800"/>
      <c r="L171" s="776"/>
      <c r="M171" s="779"/>
      <c r="N171" s="779"/>
      <c r="O171" s="780"/>
      <c r="P171" s="780"/>
      <c r="Q171" s="787"/>
      <c r="R171" s="788"/>
      <c r="S171" s="788"/>
    </row>
    <row r="172" spans="1:19" x14ac:dyDescent="0.2">
      <c r="A172" s="765" t="str">
        <f t="shared" si="8"/>
        <v/>
      </c>
      <c r="C172" s="800"/>
      <c r="E172" s="776"/>
      <c r="L172" s="776"/>
      <c r="M172" s="779"/>
      <c r="N172" s="779"/>
      <c r="O172" s="780"/>
      <c r="P172" s="780"/>
      <c r="Q172" s="787"/>
      <c r="R172" s="788"/>
      <c r="S172" s="788"/>
    </row>
    <row r="173" spans="1:19" x14ac:dyDescent="0.2">
      <c r="A173" s="765" t="str">
        <f t="shared" si="8"/>
        <v/>
      </c>
      <c r="C173" s="800"/>
      <c r="E173" s="802"/>
      <c r="F173" s="777"/>
      <c r="L173" s="776"/>
      <c r="M173" s="779"/>
      <c r="N173" s="779"/>
      <c r="O173" s="780"/>
      <c r="P173" s="780"/>
      <c r="Q173" s="787"/>
      <c r="R173" s="788"/>
      <c r="S173" s="788"/>
    </row>
    <row r="174" spans="1:19" x14ac:dyDescent="0.2">
      <c r="A174" s="765" t="str">
        <f t="shared" si="8"/>
        <v/>
      </c>
      <c r="C174" s="800"/>
      <c r="E174" s="803"/>
      <c r="L174" s="776"/>
      <c r="M174" s="779"/>
      <c r="N174" s="779"/>
      <c r="O174" s="780"/>
      <c r="P174" s="780"/>
      <c r="Q174" s="787"/>
      <c r="R174" s="788"/>
      <c r="S174" s="788"/>
    </row>
    <row r="175" spans="1:19" x14ac:dyDescent="0.2">
      <c r="A175" s="765" t="str">
        <f t="shared" si="8"/>
        <v/>
      </c>
      <c r="C175" s="800"/>
      <c r="L175" s="776"/>
      <c r="M175" s="779"/>
      <c r="N175" s="779"/>
      <c r="O175" s="780"/>
      <c r="P175" s="780"/>
      <c r="Q175" s="787"/>
      <c r="R175" s="788"/>
      <c r="S175" s="788"/>
    </row>
    <row r="176" spans="1:19" x14ac:dyDescent="0.2">
      <c r="A176" s="765" t="str">
        <f t="shared" si="8"/>
        <v/>
      </c>
      <c r="C176" s="800"/>
      <c r="L176" s="776"/>
      <c r="M176" s="779"/>
      <c r="N176" s="779"/>
      <c r="O176" s="780"/>
      <c r="P176" s="780"/>
      <c r="Q176" s="787"/>
      <c r="R176" s="788"/>
      <c r="S176" s="788"/>
    </row>
    <row r="177" spans="1:19" x14ac:dyDescent="0.2">
      <c r="A177" s="765" t="str">
        <f t="shared" si="8"/>
        <v/>
      </c>
      <c r="C177" s="800"/>
      <c r="E177" s="803"/>
      <c r="L177" s="776"/>
      <c r="M177" s="779"/>
      <c r="N177" s="779"/>
      <c r="O177" s="780"/>
      <c r="P177" s="780"/>
      <c r="Q177" s="787"/>
      <c r="R177" s="788"/>
      <c r="S177" s="788"/>
    </row>
    <row r="178" spans="1:19" x14ac:dyDescent="0.2">
      <c r="A178" s="765" t="str">
        <f t="shared" si="8"/>
        <v/>
      </c>
      <c r="C178" s="799"/>
      <c r="L178" s="776"/>
      <c r="M178" s="779"/>
      <c r="N178" s="779"/>
      <c r="O178" s="780"/>
      <c r="P178" s="780"/>
      <c r="Q178" s="787"/>
      <c r="R178" s="788"/>
      <c r="S178" s="788"/>
    </row>
    <row r="179" spans="1:19" x14ac:dyDescent="0.2">
      <c r="A179" s="765" t="str">
        <f t="shared" si="8"/>
        <v/>
      </c>
      <c r="C179" s="800"/>
    </row>
    <row r="180" spans="1:19" x14ac:dyDescent="0.2">
      <c r="A180" s="765" t="str">
        <f t="shared" si="8"/>
        <v/>
      </c>
      <c r="C180" s="804"/>
    </row>
    <row r="181" spans="1:19" x14ac:dyDescent="0.2">
      <c r="A181" s="765" t="str">
        <f t="shared" si="8"/>
        <v/>
      </c>
      <c r="C181" s="804"/>
    </row>
    <row r="182" spans="1:19" x14ac:dyDescent="0.2">
      <c r="A182" s="765" t="str">
        <f t="shared" si="8"/>
        <v/>
      </c>
      <c r="C182" s="804"/>
    </row>
    <row r="183" spans="1:19" x14ac:dyDescent="0.2">
      <c r="A183" s="765" t="str">
        <f t="shared" si="8"/>
        <v/>
      </c>
      <c r="C183" s="805"/>
    </row>
    <row r="184" spans="1:19" x14ac:dyDescent="0.2">
      <c r="A184" s="765" t="str">
        <f t="shared" si="8"/>
        <v/>
      </c>
      <c r="C184" s="804"/>
    </row>
    <row r="185" spans="1:19" x14ac:dyDescent="0.2">
      <c r="A185" s="765" t="str">
        <f t="shared" si="8"/>
        <v/>
      </c>
      <c r="C185" s="804"/>
    </row>
    <row r="186" spans="1:19" x14ac:dyDescent="0.2">
      <c r="A186" s="765" t="str">
        <f t="shared" si="8"/>
        <v/>
      </c>
    </row>
    <row r="187" spans="1:19" x14ac:dyDescent="0.2">
      <c r="A187" s="765" t="str">
        <f t="shared" si="8"/>
        <v/>
      </c>
    </row>
    <row r="188" spans="1:19" x14ac:dyDescent="0.2">
      <c r="A188" s="765" t="str">
        <f t="shared" si="8"/>
        <v/>
      </c>
    </row>
    <row r="189" spans="1:19" x14ac:dyDescent="0.2">
      <c r="A189" s="765" t="str">
        <f t="shared" si="8"/>
        <v/>
      </c>
    </row>
    <row r="190" spans="1:19" x14ac:dyDescent="0.2">
      <c r="A190" s="765" t="str">
        <f t="shared" si="8"/>
        <v/>
      </c>
    </row>
    <row r="191" spans="1:19" x14ac:dyDescent="0.2">
      <c r="A191" s="765" t="str">
        <f t="shared" si="8"/>
        <v/>
      </c>
    </row>
    <row r="198" spans="1:1" x14ac:dyDescent="0.2">
      <c r="A198" s="765" t="str">
        <f t="shared" ref="A198:A261" si="10">+B198&amp;D198</f>
        <v/>
      </c>
    </row>
    <row r="199" spans="1:1" x14ac:dyDescent="0.2">
      <c r="A199" s="765" t="str">
        <f t="shared" si="10"/>
        <v/>
      </c>
    </row>
    <row r="200" spans="1:1" x14ac:dyDescent="0.2">
      <c r="A200" s="765" t="str">
        <f t="shared" si="10"/>
        <v/>
      </c>
    </row>
    <row r="201" spans="1:1" x14ac:dyDescent="0.2">
      <c r="A201" s="765" t="str">
        <f t="shared" si="10"/>
        <v/>
      </c>
    </row>
    <row r="202" spans="1:1" x14ac:dyDescent="0.2">
      <c r="A202" s="765" t="str">
        <f t="shared" si="10"/>
        <v/>
      </c>
    </row>
    <row r="203" spans="1:1" x14ac:dyDescent="0.2">
      <c r="A203" s="765" t="str">
        <f t="shared" si="10"/>
        <v/>
      </c>
    </row>
    <row r="204" spans="1:1" x14ac:dyDescent="0.2">
      <c r="A204" s="765" t="str">
        <f t="shared" si="10"/>
        <v/>
      </c>
    </row>
    <row r="205" spans="1:1" x14ac:dyDescent="0.2">
      <c r="A205" s="765" t="str">
        <f t="shared" si="10"/>
        <v/>
      </c>
    </row>
    <row r="206" spans="1:1" x14ac:dyDescent="0.2">
      <c r="A206" s="765" t="str">
        <f t="shared" si="10"/>
        <v/>
      </c>
    </row>
    <row r="207" spans="1:1" x14ac:dyDescent="0.2">
      <c r="A207" s="765" t="str">
        <f t="shared" si="10"/>
        <v/>
      </c>
    </row>
    <row r="208" spans="1:1" x14ac:dyDescent="0.2">
      <c r="A208" s="765" t="str">
        <f t="shared" si="10"/>
        <v/>
      </c>
    </row>
    <row r="209" spans="1:1" x14ac:dyDescent="0.2">
      <c r="A209" s="765" t="str">
        <f t="shared" si="10"/>
        <v/>
      </c>
    </row>
    <row r="210" spans="1:1" x14ac:dyDescent="0.2">
      <c r="A210" s="765" t="str">
        <f t="shared" si="10"/>
        <v/>
      </c>
    </row>
    <row r="211" spans="1:1" x14ac:dyDescent="0.2">
      <c r="A211" s="765" t="str">
        <f t="shared" si="10"/>
        <v/>
      </c>
    </row>
    <row r="212" spans="1:1" x14ac:dyDescent="0.2">
      <c r="A212" s="765" t="str">
        <f t="shared" si="10"/>
        <v/>
      </c>
    </row>
    <row r="213" spans="1:1" x14ac:dyDescent="0.2">
      <c r="A213" s="765" t="str">
        <f t="shared" si="10"/>
        <v/>
      </c>
    </row>
    <row r="214" spans="1:1" x14ac:dyDescent="0.2">
      <c r="A214" s="765" t="str">
        <f t="shared" si="10"/>
        <v/>
      </c>
    </row>
    <row r="215" spans="1:1" x14ac:dyDescent="0.2">
      <c r="A215" s="765" t="str">
        <f t="shared" si="10"/>
        <v/>
      </c>
    </row>
    <row r="216" spans="1:1" x14ac:dyDescent="0.2">
      <c r="A216" s="765" t="str">
        <f t="shared" si="10"/>
        <v/>
      </c>
    </row>
    <row r="217" spans="1:1" x14ac:dyDescent="0.2">
      <c r="A217" s="765" t="str">
        <f t="shared" si="10"/>
        <v/>
      </c>
    </row>
    <row r="218" spans="1:1" x14ac:dyDescent="0.2">
      <c r="A218" s="765" t="str">
        <f t="shared" si="10"/>
        <v/>
      </c>
    </row>
    <row r="219" spans="1:1" x14ac:dyDescent="0.2">
      <c r="A219" s="765" t="str">
        <f t="shared" si="10"/>
        <v/>
      </c>
    </row>
    <row r="220" spans="1:1" x14ac:dyDescent="0.2">
      <c r="A220" s="765" t="str">
        <f t="shared" si="10"/>
        <v/>
      </c>
    </row>
    <row r="221" spans="1:1" x14ac:dyDescent="0.2">
      <c r="A221" s="765" t="str">
        <f t="shared" si="10"/>
        <v/>
      </c>
    </row>
    <row r="222" spans="1:1" x14ac:dyDescent="0.2">
      <c r="A222" s="765" t="str">
        <f t="shared" si="10"/>
        <v/>
      </c>
    </row>
    <row r="223" spans="1:1" x14ac:dyDescent="0.2">
      <c r="A223" s="765" t="str">
        <f t="shared" si="10"/>
        <v/>
      </c>
    </row>
    <row r="224" spans="1:1" x14ac:dyDescent="0.2">
      <c r="A224" s="765" t="str">
        <f t="shared" si="10"/>
        <v/>
      </c>
    </row>
    <row r="225" spans="1:1" x14ac:dyDescent="0.2">
      <c r="A225" s="765" t="str">
        <f t="shared" si="10"/>
        <v/>
      </c>
    </row>
    <row r="226" spans="1:1" x14ac:dyDescent="0.2">
      <c r="A226" s="765" t="str">
        <f t="shared" si="10"/>
        <v/>
      </c>
    </row>
    <row r="227" spans="1:1" x14ac:dyDescent="0.2">
      <c r="A227" s="765" t="str">
        <f t="shared" si="10"/>
        <v/>
      </c>
    </row>
    <row r="228" spans="1:1" x14ac:dyDescent="0.2">
      <c r="A228" s="765" t="str">
        <f t="shared" si="10"/>
        <v/>
      </c>
    </row>
    <row r="229" spans="1:1" x14ac:dyDescent="0.2">
      <c r="A229" s="765" t="str">
        <f t="shared" si="10"/>
        <v/>
      </c>
    </row>
    <row r="230" spans="1:1" x14ac:dyDescent="0.2">
      <c r="A230" s="765" t="str">
        <f t="shared" si="10"/>
        <v/>
      </c>
    </row>
    <row r="231" spans="1:1" x14ac:dyDescent="0.2">
      <c r="A231" s="765" t="str">
        <f t="shared" si="10"/>
        <v/>
      </c>
    </row>
    <row r="232" spans="1:1" x14ac:dyDescent="0.2">
      <c r="A232" s="765" t="str">
        <f t="shared" si="10"/>
        <v/>
      </c>
    </row>
    <row r="233" spans="1:1" x14ac:dyDescent="0.2">
      <c r="A233" s="765" t="str">
        <f t="shared" si="10"/>
        <v/>
      </c>
    </row>
    <row r="234" spans="1:1" x14ac:dyDescent="0.2">
      <c r="A234" s="765" t="str">
        <f t="shared" si="10"/>
        <v/>
      </c>
    </row>
    <row r="235" spans="1:1" x14ac:dyDescent="0.2">
      <c r="A235" s="765" t="str">
        <f t="shared" si="10"/>
        <v/>
      </c>
    </row>
    <row r="236" spans="1:1" x14ac:dyDescent="0.2">
      <c r="A236" s="765" t="str">
        <f t="shared" si="10"/>
        <v/>
      </c>
    </row>
    <row r="237" spans="1:1" x14ac:dyDescent="0.2">
      <c r="A237" s="765" t="str">
        <f t="shared" si="10"/>
        <v/>
      </c>
    </row>
    <row r="238" spans="1:1" x14ac:dyDescent="0.2">
      <c r="A238" s="765" t="str">
        <f t="shared" si="10"/>
        <v/>
      </c>
    </row>
    <row r="239" spans="1:1" x14ac:dyDescent="0.2">
      <c r="A239" s="765" t="str">
        <f t="shared" si="10"/>
        <v/>
      </c>
    </row>
    <row r="240" spans="1:1" x14ac:dyDescent="0.2">
      <c r="A240" s="765" t="str">
        <f t="shared" si="10"/>
        <v/>
      </c>
    </row>
    <row r="241" spans="1:1" x14ac:dyDescent="0.2">
      <c r="A241" s="765" t="str">
        <f t="shared" si="10"/>
        <v/>
      </c>
    </row>
    <row r="242" spans="1:1" x14ac:dyDescent="0.2">
      <c r="A242" s="765" t="str">
        <f t="shared" si="10"/>
        <v/>
      </c>
    </row>
    <row r="243" spans="1:1" x14ac:dyDescent="0.2">
      <c r="A243" s="765" t="str">
        <f t="shared" si="10"/>
        <v/>
      </c>
    </row>
    <row r="244" spans="1:1" x14ac:dyDescent="0.2">
      <c r="A244" s="765" t="str">
        <f t="shared" si="10"/>
        <v/>
      </c>
    </row>
    <row r="245" spans="1:1" x14ac:dyDescent="0.2">
      <c r="A245" s="765" t="str">
        <f t="shared" si="10"/>
        <v/>
      </c>
    </row>
    <row r="246" spans="1:1" x14ac:dyDescent="0.2">
      <c r="A246" s="765" t="str">
        <f t="shared" si="10"/>
        <v/>
      </c>
    </row>
    <row r="247" spans="1:1" x14ac:dyDescent="0.2">
      <c r="A247" s="765" t="str">
        <f t="shared" si="10"/>
        <v/>
      </c>
    </row>
    <row r="248" spans="1:1" x14ac:dyDescent="0.2">
      <c r="A248" s="765" t="str">
        <f t="shared" si="10"/>
        <v/>
      </c>
    </row>
    <row r="249" spans="1:1" x14ac:dyDescent="0.2">
      <c r="A249" s="765" t="str">
        <f t="shared" si="10"/>
        <v/>
      </c>
    </row>
    <row r="250" spans="1:1" x14ac:dyDescent="0.2">
      <c r="A250" s="765" t="str">
        <f t="shared" si="10"/>
        <v/>
      </c>
    </row>
    <row r="251" spans="1:1" x14ac:dyDescent="0.2">
      <c r="A251" s="765" t="str">
        <f t="shared" si="10"/>
        <v/>
      </c>
    </row>
    <row r="252" spans="1:1" x14ac:dyDescent="0.2">
      <c r="A252" s="765" t="str">
        <f t="shared" si="10"/>
        <v/>
      </c>
    </row>
    <row r="253" spans="1:1" x14ac:dyDescent="0.2">
      <c r="A253" s="765" t="str">
        <f t="shared" si="10"/>
        <v/>
      </c>
    </row>
    <row r="254" spans="1:1" x14ac:dyDescent="0.2">
      <c r="A254" s="765" t="str">
        <f t="shared" si="10"/>
        <v/>
      </c>
    </row>
    <row r="255" spans="1:1" x14ac:dyDescent="0.2">
      <c r="A255" s="765" t="str">
        <f t="shared" si="10"/>
        <v/>
      </c>
    </row>
    <row r="256" spans="1:1" x14ac:dyDescent="0.2">
      <c r="A256" s="765" t="str">
        <f t="shared" si="10"/>
        <v/>
      </c>
    </row>
    <row r="257" spans="1:1" x14ac:dyDescent="0.2">
      <c r="A257" s="765" t="str">
        <f t="shared" si="10"/>
        <v/>
      </c>
    </row>
    <row r="258" spans="1:1" x14ac:dyDescent="0.2">
      <c r="A258" s="765" t="str">
        <f t="shared" si="10"/>
        <v/>
      </c>
    </row>
    <row r="259" spans="1:1" x14ac:dyDescent="0.2">
      <c r="A259" s="765" t="str">
        <f t="shared" si="10"/>
        <v/>
      </c>
    </row>
    <row r="260" spans="1:1" x14ac:dyDescent="0.2">
      <c r="A260" s="765" t="str">
        <f t="shared" si="10"/>
        <v/>
      </c>
    </row>
    <row r="261" spans="1:1" x14ac:dyDescent="0.2">
      <c r="A261" s="765" t="str">
        <f t="shared" si="10"/>
        <v/>
      </c>
    </row>
    <row r="262" spans="1:1" x14ac:dyDescent="0.2">
      <c r="A262" s="765" t="str">
        <f t="shared" ref="A262:A288" si="11">+B262&amp;D262</f>
        <v/>
      </c>
    </row>
    <row r="263" spans="1:1" x14ac:dyDescent="0.2">
      <c r="A263" s="765" t="str">
        <f t="shared" si="11"/>
        <v/>
      </c>
    </row>
    <row r="264" spans="1:1" x14ac:dyDescent="0.2">
      <c r="A264" s="765" t="str">
        <f t="shared" si="11"/>
        <v/>
      </c>
    </row>
    <row r="265" spans="1:1" x14ac:dyDescent="0.2">
      <c r="A265" s="765" t="str">
        <f t="shared" si="11"/>
        <v/>
      </c>
    </row>
    <row r="266" spans="1:1" x14ac:dyDescent="0.2">
      <c r="A266" s="765" t="str">
        <f t="shared" si="11"/>
        <v/>
      </c>
    </row>
    <row r="267" spans="1:1" x14ac:dyDescent="0.2">
      <c r="A267" s="765" t="str">
        <f t="shared" si="11"/>
        <v/>
      </c>
    </row>
    <row r="268" spans="1:1" x14ac:dyDescent="0.2">
      <c r="A268" s="765" t="str">
        <f t="shared" si="11"/>
        <v/>
      </c>
    </row>
    <row r="269" spans="1:1" x14ac:dyDescent="0.2">
      <c r="A269" s="765" t="str">
        <f t="shared" si="11"/>
        <v/>
      </c>
    </row>
    <row r="270" spans="1:1" x14ac:dyDescent="0.2">
      <c r="A270" s="765" t="str">
        <f t="shared" si="11"/>
        <v/>
      </c>
    </row>
    <row r="271" spans="1:1" x14ac:dyDescent="0.2">
      <c r="A271" s="765" t="str">
        <f t="shared" si="11"/>
        <v/>
      </c>
    </row>
    <row r="272" spans="1:1" x14ac:dyDescent="0.2">
      <c r="A272" s="765" t="str">
        <f t="shared" si="11"/>
        <v/>
      </c>
    </row>
    <row r="273" spans="1:1" x14ac:dyDescent="0.2">
      <c r="A273" s="765" t="str">
        <f t="shared" si="11"/>
        <v/>
      </c>
    </row>
    <row r="274" spans="1:1" x14ac:dyDescent="0.2">
      <c r="A274" s="765" t="str">
        <f t="shared" si="11"/>
        <v/>
      </c>
    </row>
    <row r="275" spans="1:1" x14ac:dyDescent="0.2">
      <c r="A275" s="765" t="str">
        <f t="shared" si="11"/>
        <v/>
      </c>
    </row>
    <row r="276" spans="1:1" x14ac:dyDescent="0.2">
      <c r="A276" s="765" t="str">
        <f t="shared" si="11"/>
        <v/>
      </c>
    </row>
    <row r="277" spans="1:1" x14ac:dyDescent="0.2">
      <c r="A277" s="765" t="str">
        <f t="shared" si="11"/>
        <v/>
      </c>
    </row>
    <row r="278" spans="1:1" x14ac:dyDescent="0.2">
      <c r="A278" s="765" t="str">
        <f t="shared" si="11"/>
        <v/>
      </c>
    </row>
    <row r="279" spans="1:1" x14ac:dyDescent="0.2">
      <c r="A279" s="765" t="str">
        <f t="shared" si="11"/>
        <v/>
      </c>
    </row>
    <row r="280" spans="1:1" x14ac:dyDescent="0.2">
      <c r="A280" s="765" t="str">
        <f t="shared" si="11"/>
        <v/>
      </c>
    </row>
    <row r="281" spans="1:1" x14ac:dyDescent="0.2">
      <c r="A281" s="765" t="str">
        <f t="shared" si="11"/>
        <v/>
      </c>
    </row>
    <row r="282" spans="1:1" x14ac:dyDescent="0.2">
      <c r="A282" s="765" t="str">
        <f t="shared" si="11"/>
        <v/>
      </c>
    </row>
    <row r="283" spans="1:1" x14ac:dyDescent="0.2">
      <c r="A283" s="765" t="str">
        <f t="shared" si="11"/>
        <v/>
      </c>
    </row>
    <row r="284" spans="1:1" x14ac:dyDescent="0.2">
      <c r="A284" s="765" t="str">
        <f t="shared" si="11"/>
        <v/>
      </c>
    </row>
    <row r="285" spans="1:1" x14ac:dyDescent="0.2">
      <c r="A285" s="765" t="str">
        <f t="shared" si="11"/>
        <v/>
      </c>
    </row>
    <row r="286" spans="1:1" x14ac:dyDescent="0.2">
      <c r="A286" s="765" t="str">
        <f t="shared" si="11"/>
        <v/>
      </c>
    </row>
    <row r="287" spans="1:1" x14ac:dyDescent="0.2">
      <c r="A287" s="765" t="str">
        <f t="shared" si="11"/>
        <v/>
      </c>
    </row>
    <row r="288" spans="1:1" x14ac:dyDescent="0.2">
      <c r="A288" s="765" t="str">
        <f t="shared" si="11"/>
        <v/>
      </c>
    </row>
  </sheetData>
  <mergeCells count="6">
    <mergeCell ref="I153:K169"/>
    <mergeCell ref="I2:K71"/>
    <mergeCell ref="I74:K92"/>
    <mergeCell ref="I95:K129"/>
    <mergeCell ref="I132:K141"/>
    <mergeCell ref="I145:K149"/>
  </mergeCells>
  <phoneticPr fontId="50" type="noConversion"/>
  <conditionalFormatting sqref="M2:M161">
    <cfRule type="cellIs" dxfId="2" priority="3" operator="lessThan">
      <formula>100</formula>
    </cfRule>
    <cfRule type="cellIs" dxfId="1" priority="2" operator="between">
      <formula>500</formula>
      <formula>101</formula>
    </cfRule>
    <cfRule type="cellIs" dxfId="0" priority="1" operator="between">
      <formula>501</formula>
      <formula>1000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XuLyVaLocDuLieu">
                <anchor moveWithCells="1" sizeWithCells="1">
                  <from>
                    <xdr:col>8</xdr:col>
                    <xdr:colOff>228600</xdr:colOff>
                    <xdr:row>7</xdr:row>
                    <xdr:rowOff>47625</xdr:rowOff>
                  </from>
                  <to>
                    <xdr:col>10</xdr:col>
                    <xdr:colOff>247650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opyRangeAsImage_L_den_T">
                <anchor moveWithCells="1" sizeWithCells="1">
                  <from>
                    <xdr:col>8</xdr:col>
                    <xdr:colOff>66675</xdr:colOff>
                    <xdr:row>9</xdr:row>
                    <xdr:rowOff>95250</xdr:rowOff>
                  </from>
                  <to>
                    <xdr:col>10</xdr:col>
                    <xdr:colOff>457200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opyRangeAsImage_L_den_M">
                <anchor moveWithCells="1" sizeWithCells="1">
                  <from>
                    <xdr:col>8</xdr:col>
                    <xdr:colOff>104775</xdr:colOff>
                    <xdr:row>16</xdr:row>
                    <xdr:rowOff>161925</xdr:rowOff>
                  </from>
                  <to>
                    <xdr:col>10</xdr:col>
                    <xdr:colOff>514350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Main">
                <anchor moveWithCells="1" sizeWithCells="1">
                  <from>
                    <xdr:col>8</xdr:col>
                    <xdr:colOff>9525</xdr:colOff>
                    <xdr:row>4</xdr:row>
                    <xdr:rowOff>161925</xdr:rowOff>
                  </from>
                  <to>
                    <xdr:col>10</xdr:col>
                    <xdr:colOff>419100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DELETE_T6">
                <anchor moveWithCells="1" sizeWithCells="1">
                  <from>
                    <xdr:col>8</xdr:col>
                    <xdr:colOff>114300</xdr:colOff>
                    <xdr:row>2</xdr:row>
                    <xdr:rowOff>28575</xdr:rowOff>
                  </from>
                  <to>
                    <xdr:col>10</xdr:col>
                    <xdr:colOff>352425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Main">
                <anchor moveWithCells="1" sizeWithCells="1">
                  <from>
                    <xdr:col>8</xdr:col>
                    <xdr:colOff>104775</xdr:colOff>
                    <xdr:row>14</xdr:row>
                    <xdr:rowOff>123825</xdr:rowOff>
                  </from>
                  <to>
                    <xdr:col>10</xdr:col>
                    <xdr:colOff>514350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Button 7">
              <controlPr defaultSize="0" print="0" autoFill="0" autoPict="0" macro="[0]!Main1">
                <anchor moveWithCells="1" sizeWithCells="1">
                  <from>
                    <xdr:col>8</xdr:col>
                    <xdr:colOff>333375</xdr:colOff>
                    <xdr:row>23</xdr:row>
                    <xdr:rowOff>47625</xdr:rowOff>
                  </from>
                  <to>
                    <xdr:col>10</xdr:col>
                    <xdr:colOff>190500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11"/>
  <sheetViews>
    <sheetView workbookViewId="0">
      <selection activeCell="F10" sqref="F10"/>
    </sheetView>
  </sheetViews>
  <sheetFormatPr defaultRowHeight="12.75" x14ac:dyDescent="0.2"/>
  <cols>
    <col min="1" max="1" width="7.42578125" bestFit="1" customWidth="1"/>
    <col min="2" max="2" width="40.85546875" bestFit="1" customWidth="1"/>
    <col min="3" max="3" width="6.42578125" bestFit="1" customWidth="1"/>
    <col min="4" max="4" width="11.5703125" bestFit="1" customWidth="1"/>
    <col min="5" max="5" width="13.7109375" bestFit="1" customWidth="1"/>
    <col min="6" max="6" width="9.42578125" bestFit="1" customWidth="1"/>
    <col min="7" max="7" width="12.7109375" bestFit="1" customWidth="1"/>
  </cols>
  <sheetData>
    <row r="1" spans="1:28" ht="25.5" x14ac:dyDescent="0.2">
      <c r="A1" s="1046" t="s">
        <v>353</v>
      </c>
      <c r="B1" s="1046"/>
      <c r="C1" s="1046"/>
      <c r="D1" s="1046"/>
      <c r="E1" s="1046"/>
      <c r="F1" s="1046"/>
      <c r="G1" s="1046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</row>
    <row r="2" spans="1:28" ht="25.5" x14ac:dyDescent="0.2">
      <c r="A2" s="1047" t="s">
        <v>532</v>
      </c>
      <c r="B2" s="1047"/>
      <c r="C2" s="1047"/>
      <c r="D2" s="452"/>
      <c r="E2" s="452"/>
      <c r="F2" s="452"/>
      <c r="G2" s="452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</row>
    <row r="3" spans="1:28" ht="26.25" x14ac:dyDescent="0.4">
      <c r="A3" s="1045" t="s">
        <v>193</v>
      </c>
      <c r="B3" s="1045"/>
    </row>
    <row r="4" spans="1:28" s="298" customFormat="1" ht="21" customHeight="1" x14ac:dyDescent="0.2">
      <c r="A4" s="632" t="s">
        <v>3</v>
      </c>
      <c r="B4" s="632" t="s">
        <v>143</v>
      </c>
      <c r="C4" s="632" t="s">
        <v>5</v>
      </c>
      <c r="D4" s="633" t="s">
        <v>24</v>
      </c>
      <c r="E4" s="633" t="s">
        <v>7</v>
      </c>
      <c r="F4" s="633" t="s">
        <v>8</v>
      </c>
      <c r="G4" s="633" t="s">
        <v>9</v>
      </c>
      <c r="H4" s="59"/>
      <c r="I4" s="59"/>
      <c r="J4" s="59"/>
      <c r="K4" s="59"/>
      <c r="L4" s="59"/>
    </row>
    <row r="5" spans="1:28" s="697" customFormat="1" ht="21" customHeight="1" x14ac:dyDescent="0.25">
      <c r="A5" s="694">
        <v>1</v>
      </c>
      <c r="B5" s="698" t="s">
        <v>161</v>
      </c>
      <c r="C5" s="482">
        <v>25</v>
      </c>
      <c r="D5" s="483">
        <v>3108</v>
      </c>
      <c r="E5" s="483">
        <v>300</v>
      </c>
      <c r="F5" s="483"/>
      <c r="G5" s="450">
        <f>D5+E5-F5</f>
        <v>3408</v>
      </c>
      <c r="H5" s="696"/>
      <c r="I5" s="696"/>
      <c r="J5" s="696"/>
      <c r="K5" s="696"/>
      <c r="L5" s="696"/>
    </row>
    <row r="6" spans="1:28" s="697" customFormat="1" ht="21" customHeight="1" x14ac:dyDescent="0.25">
      <c r="A6" s="694">
        <v>2</v>
      </c>
      <c r="B6" s="699" t="s">
        <v>353</v>
      </c>
      <c r="C6" s="855">
        <v>25</v>
      </c>
      <c r="D6" s="695"/>
      <c r="E6" s="695"/>
      <c r="F6" s="695"/>
      <c r="G6" s="450">
        <f t="shared" ref="G6:G8" si="0">D6+E6-F6</f>
        <v>0</v>
      </c>
      <c r="H6" s="696"/>
      <c r="I6" s="696"/>
      <c r="J6" s="696"/>
      <c r="K6" s="696"/>
      <c r="L6" s="696"/>
    </row>
    <row r="7" spans="1:28" s="697" customFormat="1" ht="21" customHeight="1" x14ac:dyDescent="0.25">
      <c r="A7" s="694">
        <v>3</v>
      </c>
      <c r="B7" s="699" t="s">
        <v>502</v>
      </c>
      <c r="C7" s="855">
        <v>40</v>
      </c>
      <c r="D7" s="695"/>
      <c r="E7" s="695"/>
      <c r="F7" s="695"/>
      <c r="G7" s="450">
        <f t="shared" si="0"/>
        <v>0</v>
      </c>
      <c r="H7" s="696"/>
      <c r="I7" s="696"/>
      <c r="J7" s="696"/>
      <c r="K7" s="696"/>
      <c r="L7" s="696"/>
    </row>
    <row r="8" spans="1:28" s="697" customFormat="1" ht="21" customHeight="1" x14ac:dyDescent="0.25">
      <c r="A8" s="694">
        <v>4</v>
      </c>
      <c r="B8" s="699" t="s">
        <v>353</v>
      </c>
      <c r="C8" s="855">
        <v>40</v>
      </c>
      <c r="D8" s="695">
        <v>555</v>
      </c>
      <c r="E8" s="695"/>
      <c r="F8" s="695">
        <v>97</v>
      </c>
      <c r="G8" s="450">
        <f t="shared" si="0"/>
        <v>458</v>
      </c>
      <c r="H8" s="696"/>
      <c r="I8" s="696"/>
      <c r="J8" s="696"/>
      <c r="K8" s="696"/>
      <c r="L8" s="696"/>
    </row>
    <row r="9" spans="1:28" s="298" customFormat="1" ht="21" hidden="1" customHeight="1" x14ac:dyDescent="0.25">
      <c r="A9" s="14"/>
      <c r="B9" s="854"/>
      <c r="C9" s="856"/>
      <c r="D9" s="854"/>
      <c r="E9" s="854"/>
      <c r="F9" s="854"/>
      <c r="G9" s="450">
        <f t="shared" ref="G9" si="1">D9+E9-F9</f>
        <v>0</v>
      </c>
      <c r="H9" s="59"/>
      <c r="I9" s="59"/>
      <c r="J9" s="59"/>
      <c r="K9" s="59"/>
      <c r="L9" s="59"/>
    </row>
    <row r="10" spans="1:28" ht="21" customHeight="1" x14ac:dyDescent="0.25">
      <c r="A10" s="1048" t="s">
        <v>14</v>
      </c>
      <c r="B10" s="1048"/>
      <c r="C10" s="319">
        <v>25</v>
      </c>
      <c r="D10" s="451">
        <f>D5+D6</f>
        <v>3108</v>
      </c>
      <c r="E10" s="451">
        <f t="shared" ref="E10:G10" si="2">E5+E6</f>
        <v>300</v>
      </c>
      <c r="F10" s="451">
        <f t="shared" si="2"/>
        <v>0</v>
      </c>
      <c r="G10" s="451">
        <f t="shared" si="2"/>
        <v>3408</v>
      </c>
    </row>
    <row r="11" spans="1:28" ht="21.75" customHeight="1" x14ac:dyDescent="0.25">
      <c r="A11" s="1048"/>
      <c r="B11" s="1048"/>
      <c r="C11" s="319">
        <v>40</v>
      </c>
      <c r="D11" s="451">
        <f>D7+D8</f>
        <v>555</v>
      </c>
      <c r="E11" s="451">
        <f t="shared" ref="E11:G11" si="3">E7+E8</f>
        <v>0</v>
      </c>
      <c r="F11" s="451">
        <f t="shared" si="3"/>
        <v>97</v>
      </c>
      <c r="G11" s="451">
        <f t="shared" si="3"/>
        <v>458</v>
      </c>
    </row>
  </sheetData>
  <mergeCells count="4">
    <mergeCell ref="A3:B3"/>
    <mergeCell ref="A1:G1"/>
    <mergeCell ref="A2:C2"/>
    <mergeCell ref="A10:B1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160"/>
  <sheetViews>
    <sheetView workbookViewId="0">
      <selection activeCell="I27" sqref="I27"/>
    </sheetView>
  </sheetViews>
  <sheetFormatPr defaultRowHeight="12.75" x14ac:dyDescent="0.2"/>
  <cols>
    <col min="1" max="1" width="12" style="374" customWidth="1"/>
    <col min="2" max="2" width="20.140625" style="375" customWidth="1"/>
    <col min="3" max="3" width="15" style="375" customWidth="1"/>
    <col min="4" max="4" width="14" customWidth="1"/>
    <col min="5" max="5" width="6.140625" customWidth="1"/>
    <col min="6" max="6" width="3.85546875" customWidth="1"/>
    <col min="7" max="7" width="4.42578125" customWidth="1"/>
    <col min="8" max="8" width="21.5703125" customWidth="1"/>
    <col min="15" max="15" width="9.140625" style="358"/>
    <col min="16" max="16" width="11.85546875" customWidth="1"/>
  </cols>
  <sheetData>
    <row r="1" spans="1:18" x14ac:dyDescent="0.2">
      <c r="A1" s="1050"/>
      <c r="B1" s="1049" t="s">
        <v>175</v>
      </c>
      <c r="C1" s="1049" t="s">
        <v>162</v>
      </c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9"/>
      <c r="P1" s="369">
        <f>SUM(O:O)</f>
        <v>17127</v>
      </c>
    </row>
    <row r="2" spans="1:18" x14ac:dyDescent="0.2">
      <c r="A2" s="1050"/>
      <c r="B2" s="1049"/>
      <c r="C2" s="1049"/>
      <c r="D2" s="354" t="s">
        <v>151</v>
      </c>
      <c r="E2" s="354" t="s">
        <v>152</v>
      </c>
      <c r="F2" s="354" t="s">
        <v>153</v>
      </c>
      <c r="G2" s="354" t="s">
        <v>154</v>
      </c>
      <c r="H2" s="354" t="s">
        <v>155</v>
      </c>
      <c r="I2" s="354" t="s">
        <v>156</v>
      </c>
      <c r="J2" s="354" t="s">
        <v>157</v>
      </c>
      <c r="K2" s="354" t="s">
        <v>156</v>
      </c>
      <c r="L2" s="354" t="s">
        <v>157</v>
      </c>
      <c r="M2" s="354" t="s">
        <v>156</v>
      </c>
      <c r="N2" s="354" t="s">
        <v>157</v>
      </c>
      <c r="O2" s="354" t="s">
        <v>156</v>
      </c>
      <c r="P2" s="354" t="s">
        <v>157</v>
      </c>
    </row>
    <row r="3" spans="1:18" x14ac:dyDescent="0.2">
      <c r="A3" s="374" t="str">
        <f>IF(ISNA(VLOOKUP(B3,USAGE!$B$2:$F$157,2,0)),IF(B3=0,"0","CHƯA CẮT"),"ĐÃ CẮT")</f>
        <v>ĐÃ CẮT</v>
      </c>
      <c r="B3" s="375" t="str">
        <f>VLOOKUP(C3,[1]MAP!$A$2:$D$208,3,0)</f>
        <v>1290E405100025</v>
      </c>
      <c r="C3" s="375" t="str">
        <f t="shared" ref="C3:C11" si="0">+D3&amp;E3</f>
        <v>51025</v>
      </c>
      <c r="D3" s="641" t="s">
        <v>552</v>
      </c>
      <c r="E3" s="625">
        <v>25</v>
      </c>
      <c r="F3" s="354" t="s">
        <v>553</v>
      </c>
      <c r="G3" s="354"/>
      <c r="H3" s="354"/>
      <c r="I3" s="626">
        <v>0</v>
      </c>
      <c r="J3" s="625">
        <v>0</v>
      </c>
      <c r="K3" s="626">
        <v>119</v>
      </c>
      <c r="L3" s="625">
        <v>2975</v>
      </c>
      <c r="M3" s="626">
        <v>1453</v>
      </c>
      <c r="N3" s="625">
        <v>36325</v>
      </c>
      <c r="O3" s="626">
        <v>1572</v>
      </c>
      <c r="P3" s="625">
        <v>39300</v>
      </c>
    </row>
    <row r="4" spans="1:18" x14ac:dyDescent="0.2">
      <c r="A4" s="374" t="str">
        <f>IF(ISNA(VLOOKUP(B4,USAGE!$B$2:$F$157,2,0)),IF(B4=0,"0","CHƯA CẮT"),"ĐÃ CẮT")</f>
        <v>CHƯA CẮT</v>
      </c>
      <c r="B4" s="375" t="str">
        <f>VLOOKUP(C4,[1]MAP!$A$2:$D$208,3,0)</f>
        <v>1290BT05111450</v>
      </c>
      <c r="C4" s="375" t="str">
        <f t="shared" si="0"/>
        <v>511NF50</v>
      </c>
      <c r="D4" s="354" t="s">
        <v>581</v>
      </c>
      <c r="E4" s="625">
        <v>50</v>
      </c>
      <c r="F4" s="354" t="s">
        <v>582</v>
      </c>
      <c r="G4" s="354"/>
      <c r="H4" s="354"/>
      <c r="I4" s="626">
        <v>0</v>
      </c>
      <c r="J4" s="625">
        <v>0</v>
      </c>
      <c r="K4" s="626">
        <v>0</v>
      </c>
      <c r="L4" s="625">
        <v>0</v>
      </c>
      <c r="M4" s="626">
        <v>756</v>
      </c>
      <c r="N4" s="625">
        <v>37800</v>
      </c>
      <c r="O4" s="626">
        <v>756</v>
      </c>
      <c r="P4" s="625">
        <v>37800</v>
      </c>
      <c r="R4" s="474"/>
    </row>
    <row r="5" spans="1:18" x14ac:dyDescent="0.2">
      <c r="A5" s="374" t="str">
        <f>IF(ISNA(VLOOKUP(B5,USAGE!$B$2:$F$157,2,0)),IF(B5=0,"0","CHƯA CẮT"),"ĐÃ CẮT")</f>
        <v>CHƯA CẮT</v>
      </c>
      <c r="B5" s="375" t="str">
        <f>VLOOKUP(C5,[1]MAP!$A$2:$D$208,3,0)</f>
        <v>1290BT05400050</v>
      </c>
      <c r="C5" s="375" t="str">
        <f t="shared" si="0"/>
        <v>540F50</v>
      </c>
      <c r="D5" s="354" t="s">
        <v>583</v>
      </c>
      <c r="E5" s="625">
        <v>50</v>
      </c>
      <c r="F5" s="354" t="s">
        <v>584</v>
      </c>
      <c r="G5" s="354"/>
      <c r="H5" s="354"/>
      <c r="I5" s="626">
        <v>0</v>
      </c>
      <c r="J5" s="625">
        <v>0</v>
      </c>
      <c r="K5" s="626">
        <v>456</v>
      </c>
      <c r="L5" s="625">
        <v>22800</v>
      </c>
      <c r="M5" s="626">
        <v>1041</v>
      </c>
      <c r="N5" s="625">
        <v>52050</v>
      </c>
      <c r="O5" s="626">
        <v>1497</v>
      </c>
      <c r="P5" s="625">
        <v>74850</v>
      </c>
      <c r="Q5" s="474"/>
      <c r="R5" s="474"/>
    </row>
    <row r="6" spans="1:18" x14ac:dyDescent="0.2">
      <c r="A6" s="374" t="str">
        <f>IF(ISNA(VLOOKUP(B6,USAGE!$B$2:$F$157,2,0)),IF(B6=0,"0","CHƯA CẮT"),"ĐÃ CẮT")</f>
        <v>CHƯA CẮT</v>
      </c>
      <c r="B6" s="375" t="str">
        <f>VLOOKUP(C6,[1]MAP!$A$2:$D$208,3,0)</f>
        <v>1290D405440025</v>
      </c>
      <c r="C6" s="375" t="str">
        <f t="shared" si="0"/>
        <v>54425</v>
      </c>
      <c r="D6" s="641" t="s">
        <v>585</v>
      </c>
      <c r="E6" s="625">
        <v>25</v>
      </c>
      <c r="F6" s="354" t="s">
        <v>586</v>
      </c>
      <c r="G6" s="354"/>
      <c r="H6" s="354"/>
      <c r="I6" s="626">
        <v>0</v>
      </c>
      <c r="J6" s="625">
        <v>0</v>
      </c>
      <c r="K6" s="626">
        <v>0</v>
      </c>
      <c r="L6" s="625">
        <v>0</v>
      </c>
      <c r="M6" s="626">
        <v>696</v>
      </c>
      <c r="N6" s="625">
        <v>17400</v>
      </c>
      <c r="O6" s="626">
        <v>696</v>
      </c>
      <c r="P6" s="625">
        <v>17400</v>
      </c>
      <c r="Q6" s="474"/>
      <c r="R6" s="474"/>
    </row>
    <row r="7" spans="1:18" x14ac:dyDescent="0.2">
      <c r="A7" s="374" t="str">
        <f>IF(ISNA(VLOOKUP(B7,USAGE!$B$2:$F$157,2,0)),IF(B7=0,"0","CHƯA CẮT"),"ĐÃ CẮT")</f>
        <v>ĐÃ CẮT</v>
      </c>
      <c r="B7" s="375" t="str">
        <f>VLOOKUP(C7,[1]MAP!$A$2:$D$208,3,0)</f>
        <v>1290BT05501950</v>
      </c>
      <c r="C7" s="375" t="str">
        <f t="shared" si="0"/>
        <v>550SF50</v>
      </c>
      <c r="D7" s="354" t="s">
        <v>546</v>
      </c>
      <c r="E7" s="625">
        <v>50</v>
      </c>
      <c r="F7" s="354" t="s">
        <v>547</v>
      </c>
      <c r="G7" s="354" t="s">
        <v>538</v>
      </c>
      <c r="H7" s="354"/>
      <c r="I7" s="626">
        <v>0</v>
      </c>
      <c r="J7" s="625">
        <v>0</v>
      </c>
      <c r="K7" s="626">
        <v>0</v>
      </c>
      <c r="L7" s="625">
        <v>0</v>
      </c>
      <c r="M7" s="626">
        <v>2430</v>
      </c>
      <c r="N7" s="625">
        <v>121500</v>
      </c>
      <c r="O7" s="626">
        <v>2430</v>
      </c>
      <c r="P7" s="625">
        <v>121500</v>
      </c>
      <c r="Q7" s="474"/>
    </row>
    <row r="8" spans="1:18" x14ac:dyDescent="0.2">
      <c r="A8" s="374" t="str">
        <f>IF(ISNA(VLOOKUP(B8,USAGE!$B$2:$F$157,2,0)),IF(B8=0,"0","CHƯA CẮT"),"ĐÃ CẮT")</f>
        <v>ĐÃ CẮT</v>
      </c>
      <c r="B8" s="375" t="str">
        <f>VLOOKUP(C8,[1]MAP!$A$2:$D$208,3,0)</f>
        <v>1290BT05514950</v>
      </c>
      <c r="C8" s="375" t="str">
        <f t="shared" si="0"/>
        <v>551GPF50</v>
      </c>
      <c r="D8" s="692" t="s">
        <v>554</v>
      </c>
      <c r="E8" s="625">
        <v>50</v>
      </c>
      <c r="F8" s="354" t="s">
        <v>555</v>
      </c>
      <c r="G8" s="354" t="s">
        <v>587</v>
      </c>
      <c r="H8" s="354"/>
      <c r="I8" s="626">
        <v>0</v>
      </c>
      <c r="J8" s="625">
        <v>0</v>
      </c>
      <c r="K8" s="626">
        <v>0</v>
      </c>
      <c r="L8" s="625">
        <v>0</v>
      </c>
      <c r="M8" s="626">
        <v>2538</v>
      </c>
      <c r="N8" s="625">
        <v>126900</v>
      </c>
      <c r="O8" s="626">
        <v>2538</v>
      </c>
      <c r="P8" s="625">
        <v>126900</v>
      </c>
    </row>
    <row r="9" spans="1:18" x14ac:dyDescent="0.2">
      <c r="A9" s="374" t="str">
        <f>IF(ISNA(VLOOKUP(B9,USAGE!$B$2:$F$157,2,0)),IF(B9=0,"0","CHƯA CẮT"),"ĐÃ CẮT")</f>
        <v>ĐÃ CẮT</v>
      </c>
      <c r="B9" s="375" t="str">
        <f>VLOOKUP(C9,[1]MAP!$A$2:$D$208,3,0)</f>
        <v>1290BT05520050</v>
      </c>
      <c r="C9" s="375" t="str">
        <f t="shared" si="0"/>
        <v>552F50</v>
      </c>
      <c r="D9" s="599" t="s">
        <v>158</v>
      </c>
      <c r="E9" s="625">
        <v>50</v>
      </c>
      <c r="F9" s="354" t="s">
        <v>548</v>
      </c>
      <c r="G9" s="354"/>
      <c r="H9" s="354"/>
      <c r="I9" s="626">
        <v>0</v>
      </c>
      <c r="J9" s="625">
        <v>0</v>
      </c>
      <c r="K9" s="626">
        <v>2030</v>
      </c>
      <c r="L9" s="625">
        <v>101500</v>
      </c>
      <c r="M9" s="626">
        <v>2219</v>
      </c>
      <c r="N9" s="625">
        <v>110950</v>
      </c>
      <c r="O9" s="626">
        <v>4249</v>
      </c>
      <c r="P9" s="625">
        <v>212450</v>
      </c>
      <c r="Q9" s="474"/>
    </row>
    <row r="10" spans="1:18" x14ac:dyDescent="0.2">
      <c r="A10" s="374" t="str">
        <f>IF(ISNA(VLOOKUP(B10,USAGE!$B$2:$F$157,2,0)),IF(B10=0,"0","CHƯA CẮT"),"ĐÃ CẮT")</f>
        <v>ĐÃ CẮT</v>
      </c>
      <c r="B10" s="375" t="str">
        <f>VLOOKUP(C10,[1]MAP!$A$2:$D$208,3,0)</f>
        <v>1290BT05521950</v>
      </c>
      <c r="C10" s="375" t="str">
        <f t="shared" si="0"/>
        <v>552SF50</v>
      </c>
      <c r="D10" s="599" t="s">
        <v>508</v>
      </c>
      <c r="E10" s="625">
        <v>50</v>
      </c>
      <c r="F10" s="354" t="s">
        <v>561</v>
      </c>
      <c r="G10" s="354"/>
      <c r="H10" s="354"/>
      <c r="I10" s="626">
        <v>0</v>
      </c>
      <c r="J10" s="625">
        <v>0</v>
      </c>
      <c r="K10" s="626">
        <v>0</v>
      </c>
      <c r="L10" s="625">
        <v>0</v>
      </c>
      <c r="M10" s="626">
        <v>2700</v>
      </c>
      <c r="N10" s="625">
        <v>135000</v>
      </c>
      <c r="O10" s="626">
        <v>2700</v>
      </c>
      <c r="P10" s="625">
        <v>135000</v>
      </c>
    </row>
    <row r="11" spans="1:18" x14ac:dyDescent="0.2">
      <c r="A11" s="374" t="str">
        <f>IF(ISNA(VLOOKUP(B11,USAGE!$B$2:$F$157,2,0)),IF(B11=0,"0","CHƯA CẮT"),"ĐÃ CẮT")</f>
        <v>CHƯA CẮT</v>
      </c>
      <c r="B11" s="375" t="str">
        <f>VLOOKUP(C11,[1]MAP!$A$2:$D$208,3,0)</f>
        <v>1290BT05621650</v>
      </c>
      <c r="C11" s="375" t="str">
        <f t="shared" si="0"/>
        <v>562PF50</v>
      </c>
      <c r="D11" s="599" t="s">
        <v>588</v>
      </c>
      <c r="E11" s="625">
        <v>50</v>
      </c>
      <c r="F11" s="354" t="s">
        <v>589</v>
      </c>
      <c r="G11" s="354"/>
      <c r="H11" s="354"/>
      <c r="I11" s="626">
        <v>0</v>
      </c>
      <c r="J11" s="625">
        <v>0</v>
      </c>
      <c r="K11" s="626">
        <v>0</v>
      </c>
      <c r="L11" s="625">
        <v>0</v>
      </c>
      <c r="M11" s="626">
        <v>108</v>
      </c>
      <c r="N11" s="625">
        <v>5400</v>
      </c>
      <c r="O11" s="626">
        <v>108</v>
      </c>
      <c r="P11" s="625">
        <v>5400</v>
      </c>
    </row>
    <row r="12" spans="1:18" x14ac:dyDescent="0.2">
      <c r="A12" s="374" t="str">
        <f>IF(ISNA(VLOOKUP(B12,USAGE!$B$2:$F$157,2,0)),IF(B12=0,"0","CHƯA CẮT"),"ĐÃ CẮT")</f>
        <v>CHƯA CẮT</v>
      </c>
      <c r="B12" s="375" t="str">
        <f>VLOOKUP(C12,[1]MAP!$A$2:$D$208,3,0)</f>
        <v>1290BT05671950</v>
      </c>
      <c r="C12" s="375" t="str">
        <f t="shared" ref="C12:C13" si="1">+D12&amp;E12</f>
        <v>567SF50</v>
      </c>
      <c r="D12" s="599" t="s">
        <v>590</v>
      </c>
      <c r="E12" s="625">
        <v>50</v>
      </c>
      <c r="F12" s="354" t="s">
        <v>591</v>
      </c>
      <c r="G12" s="354" t="s">
        <v>575</v>
      </c>
      <c r="H12" s="354"/>
      <c r="I12" s="626">
        <v>0</v>
      </c>
      <c r="J12" s="625">
        <v>0</v>
      </c>
      <c r="K12" s="626">
        <v>246</v>
      </c>
      <c r="L12" s="625">
        <v>12300</v>
      </c>
      <c r="M12" s="626">
        <v>0</v>
      </c>
      <c r="N12" s="625">
        <v>0</v>
      </c>
      <c r="O12" s="626">
        <v>246</v>
      </c>
      <c r="P12" s="625">
        <v>12300</v>
      </c>
    </row>
    <row r="13" spans="1:18" x14ac:dyDescent="0.2">
      <c r="A13" s="374" t="e">
        <f>IF(ISNA(VLOOKUP(B13,USAGE!$B$2:$F$157,2,0)),IF(B13=0,"0","CHƯA CẮT"),"ĐÃ CẮT")</f>
        <v>#N/A</v>
      </c>
      <c r="B13" s="375" t="e">
        <f>VLOOKUP(C13,[1]MAP!$A$2:$D$208,3,0)</f>
        <v>#N/A</v>
      </c>
      <c r="C13" s="375" t="str">
        <f t="shared" si="1"/>
        <v>94025</v>
      </c>
      <c r="D13" s="599" t="s">
        <v>576</v>
      </c>
      <c r="E13" s="625">
        <v>25</v>
      </c>
      <c r="F13" s="354" t="s">
        <v>577</v>
      </c>
      <c r="G13" s="354"/>
      <c r="H13" s="354"/>
      <c r="I13" s="626">
        <v>0</v>
      </c>
      <c r="J13" s="625">
        <v>0</v>
      </c>
      <c r="K13" s="626">
        <v>335</v>
      </c>
      <c r="L13" s="625">
        <v>8375</v>
      </c>
      <c r="M13" s="626">
        <v>0</v>
      </c>
      <c r="N13" s="625">
        <v>0</v>
      </c>
      <c r="O13" s="626">
        <v>335</v>
      </c>
      <c r="P13" s="625">
        <v>8375</v>
      </c>
      <c r="Q13" s="474"/>
    </row>
    <row r="14" spans="1:18" ht="12" customHeight="1" x14ac:dyDescent="0.2">
      <c r="A14" s="374" t="e">
        <f>IF(ISNA(VLOOKUP(B14,USAGE!$B$2:$F$157,2,0)),IF(B14=0,"0","CHƯA CẮT"),"ĐÃ CẮT")</f>
        <v>#N/A</v>
      </c>
      <c r="B14" s="375" t="e">
        <f>VLOOKUP(C14,[1]MAP!$A$2:$D$208,3,0)</f>
        <v>#N/A</v>
      </c>
      <c r="C14" s="375" t="str">
        <f t="shared" ref="C14:C23" si="2">+D14&amp;E14</f>
        <v>Grand Total0</v>
      </c>
      <c r="D14" s="692" t="s">
        <v>159</v>
      </c>
      <c r="E14" s="625">
        <v>0</v>
      </c>
      <c r="F14" s="354">
        <v>0</v>
      </c>
      <c r="G14" s="354">
        <v>3186</v>
      </c>
      <c r="H14" s="354">
        <v>147950</v>
      </c>
      <c r="I14" s="626">
        <v>13941</v>
      </c>
      <c r="J14" s="625">
        <v>643325</v>
      </c>
      <c r="K14" s="626">
        <v>17127</v>
      </c>
      <c r="L14" s="625">
        <v>791275</v>
      </c>
      <c r="M14" s="626"/>
      <c r="N14" s="625"/>
      <c r="O14" s="626"/>
      <c r="P14" s="625"/>
      <c r="Q14" s="474"/>
    </row>
    <row r="15" spans="1:18" x14ac:dyDescent="0.2">
      <c r="D15" s="599"/>
      <c r="E15" s="625"/>
      <c r="F15" s="354"/>
      <c r="G15" s="354"/>
      <c r="H15" s="354"/>
      <c r="I15" s="626"/>
      <c r="J15" s="625"/>
      <c r="K15" s="626"/>
      <c r="L15" s="625"/>
      <c r="M15" s="626"/>
      <c r="N15" s="625"/>
      <c r="O15" s="626"/>
      <c r="P15" s="625"/>
      <c r="Q15" s="474"/>
    </row>
    <row r="16" spans="1:18" x14ac:dyDescent="0.2">
      <c r="D16" s="599"/>
      <c r="E16" s="625"/>
      <c r="F16" s="354"/>
      <c r="G16" s="354"/>
      <c r="H16" s="354"/>
      <c r="I16" s="626"/>
      <c r="J16" s="625"/>
      <c r="K16" s="626"/>
      <c r="L16" s="625"/>
      <c r="M16" s="626"/>
      <c r="N16" s="625"/>
      <c r="O16" s="626"/>
      <c r="P16" s="625"/>
      <c r="Q16" s="474"/>
    </row>
    <row r="17" spans="4:16" x14ac:dyDescent="0.2">
      <c r="D17" s="599"/>
      <c r="E17" s="625"/>
      <c r="F17" s="354"/>
      <c r="G17" s="354"/>
      <c r="H17" s="354"/>
      <c r="I17" s="626"/>
      <c r="J17" s="625"/>
      <c r="K17" s="626"/>
      <c r="L17" s="625"/>
      <c r="M17" s="626"/>
      <c r="N17" s="625"/>
      <c r="O17" s="626"/>
      <c r="P17" s="625"/>
    </row>
    <row r="18" spans="4:16" x14ac:dyDescent="0.2">
      <c r="D18" s="599"/>
      <c r="E18" s="625"/>
      <c r="F18" s="354"/>
      <c r="G18" s="354"/>
      <c r="H18" s="354"/>
      <c r="I18" s="626"/>
      <c r="J18" s="625"/>
      <c r="K18" s="626"/>
      <c r="L18" s="625"/>
      <c r="M18" s="626"/>
      <c r="N18" s="625"/>
      <c r="O18" s="626"/>
      <c r="P18" s="625"/>
    </row>
    <row r="19" spans="4:16" x14ac:dyDescent="0.2">
      <c r="D19" s="692"/>
      <c r="E19" s="625"/>
      <c r="F19" s="354"/>
      <c r="G19" s="354"/>
      <c r="H19" s="354"/>
      <c r="I19" s="626"/>
      <c r="J19" s="625"/>
      <c r="K19" s="626"/>
      <c r="L19" s="625"/>
      <c r="M19" s="626"/>
      <c r="N19" s="625"/>
      <c r="O19" s="626"/>
      <c r="P19" s="625"/>
    </row>
    <row r="20" spans="4:16" x14ac:dyDescent="0.2">
      <c r="D20" s="599"/>
      <c r="E20" s="625"/>
      <c r="F20" s="354"/>
      <c r="G20" s="354"/>
      <c r="H20" s="354"/>
      <c r="I20" s="626"/>
      <c r="J20" s="625"/>
      <c r="K20" s="626"/>
      <c r="L20" s="625"/>
      <c r="M20" s="626"/>
      <c r="N20" s="625"/>
      <c r="O20" s="626"/>
      <c r="P20" s="625"/>
    </row>
    <row r="21" spans="4:16" x14ac:dyDescent="0.2">
      <c r="D21" s="599"/>
      <c r="E21" s="625"/>
      <c r="F21" s="354"/>
      <c r="G21" s="354"/>
      <c r="H21" s="354"/>
      <c r="I21" s="626"/>
      <c r="J21" s="625"/>
      <c r="K21" s="626"/>
      <c r="L21" s="625"/>
      <c r="M21" s="626"/>
      <c r="N21" s="625"/>
      <c r="O21" s="626"/>
      <c r="P21" s="625"/>
    </row>
    <row r="22" spans="4:16" ht="22.5" customHeight="1" x14ac:dyDescent="0.2">
      <c r="D22" s="599"/>
      <c r="E22" s="625"/>
      <c r="F22" s="354"/>
      <c r="G22" s="354"/>
      <c r="H22" s="354"/>
      <c r="I22" s="626"/>
      <c r="J22" s="625"/>
      <c r="K22" s="626"/>
      <c r="L22" s="625"/>
      <c r="M22" s="626"/>
      <c r="N22" s="625"/>
      <c r="O22" s="626"/>
      <c r="P22" s="625"/>
    </row>
    <row r="23" spans="4:16" x14ac:dyDescent="0.2">
      <c r="D23" s="599"/>
      <c r="E23" s="625"/>
      <c r="F23" s="354"/>
      <c r="G23" s="354"/>
      <c r="H23" s="354"/>
      <c r="I23" s="626"/>
      <c r="J23" s="625"/>
      <c r="K23" s="626"/>
      <c r="L23" s="625"/>
      <c r="M23" s="626"/>
      <c r="N23" s="625"/>
      <c r="O23" s="626"/>
      <c r="P23" s="625"/>
    </row>
    <row r="24" spans="4:16" x14ac:dyDescent="0.2">
      <c r="D24" s="692"/>
      <c r="E24" s="625"/>
      <c r="F24" s="354"/>
      <c r="G24" s="354"/>
      <c r="H24" s="354"/>
      <c r="I24" s="626"/>
      <c r="J24" s="625"/>
      <c r="K24" s="626"/>
      <c r="L24" s="625"/>
      <c r="M24" s="626"/>
      <c r="N24" s="625"/>
      <c r="O24" s="626"/>
      <c r="P24" s="625"/>
    </row>
    <row r="25" spans="4:16" x14ac:dyDescent="0.2">
      <c r="D25" s="599"/>
      <c r="E25" s="625"/>
      <c r="F25" s="354"/>
      <c r="G25" s="354"/>
      <c r="H25" s="354"/>
      <c r="I25" s="626"/>
      <c r="J25" s="625"/>
      <c r="K25" s="626"/>
      <c r="L25" s="625"/>
      <c r="M25" s="626"/>
      <c r="N25" s="625"/>
      <c r="O25" s="626"/>
      <c r="P25" s="625"/>
    </row>
    <row r="26" spans="4:16" x14ac:dyDescent="0.2">
      <c r="D26" s="692"/>
      <c r="E26" s="625"/>
      <c r="F26" s="354"/>
      <c r="G26" s="354"/>
      <c r="H26" s="354"/>
      <c r="I26" s="626"/>
      <c r="J26" s="625"/>
      <c r="K26" s="626"/>
      <c r="L26" s="625"/>
      <c r="M26" s="626"/>
      <c r="N26" s="625"/>
      <c r="O26" s="626"/>
      <c r="P26" s="625"/>
    </row>
    <row r="27" spans="4:16" x14ac:dyDescent="0.2">
      <c r="D27" s="599"/>
      <c r="E27" s="625"/>
      <c r="F27" s="354"/>
      <c r="G27" s="354"/>
      <c r="H27" s="354"/>
      <c r="I27" s="626"/>
      <c r="J27" s="625"/>
      <c r="K27" s="626"/>
      <c r="L27" s="625"/>
      <c r="M27" s="626"/>
      <c r="N27" s="625"/>
      <c r="O27" s="626"/>
      <c r="P27" s="625"/>
    </row>
    <row r="28" spans="4:16" x14ac:dyDescent="0.2">
      <c r="D28" s="692"/>
      <c r="E28" s="625"/>
      <c r="F28" s="354"/>
      <c r="G28" s="354"/>
      <c r="H28" s="354"/>
      <c r="I28" s="626"/>
      <c r="J28" s="625"/>
      <c r="K28" s="626"/>
      <c r="L28" s="625"/>
      <c r="M28" s="626"/>
      <c r="N28" s="625"/>
      <c r="O28" s="626"/>
      <c r="P28" s="625"/>
    </row>
    <row r="29" spans="4:16" x14ac:dyDescent="0.2">
      <c r="D29" s="599"/>
      <c r="E29" s="625"/>
      <c r="F29" s="354"/>
      <c r="G29" s="354"/>
      <c r="H29" s="354"/>
      <c r="I29" s="626"/>
      <c r="J29" s="625"/>
      <c r="K29" s="626"/>
      <c r="L29" s="625"/>
      <c r="M29" s="626"/>
      <c r="N29" s="625"/>
      <c r="O29" s="626"/>
      <c r="P29" s="625"/>
    </row>
    <row r="30" spans="4:16" ht="16.5" customHeight="1" x14ac:dyDescent="0.2">
      <c r="D30" s="692"/>
      <c r="E30" s="625"/>
      <c r="F30" s="354"/>
      <c r="G30" s="354"/>
      <c r="H30" s="354"/>
      <c r="I30" s="626"/>
      <c r="J30" s="625"/>
      <c r="K30" s="626"/>
      <c r="L30" s="625"/>
      <c r="M30" s="626"/>
      <c r="N30" s="625"/>
      <c r="O30" s="865"/>
      <c r="P30" s="625"/>
    </row>
    <row r="31" spans="4:16" x14ac:dyDescent="0.2">
      <c r="D31" s="692"/>
      <c r="E31" s="625"/>
      <c r="F31" s="354"/>
      <c r="G31" s="354"/>
      <c r="H31" s="354"/>
      <c r="I31" s="626"/>
      <c r="J31" s="625"/>
      <c r="K31" s="626"/>
      <c r="L31" s="625"/>
      <c r="M31" s="626"/>
      <c r="N31" s="625"/>
      <c r="O31" s="865"/>
      <c r="P31" s="625"/>
    </row>
    <row r="32" spans="4:16" x14ac:dyDescent="0.2">
      <c r="D32" s="692"/>
      <c r="E32" s="862"/>
      <c r="F32" s="625"/>
      <c r="G32" s="627"/>
      <c r="H32" s="625"/>
      <c r="I32" s="627"/>
      <c r="J32" s="625"/>
      <c r="K32" s="627"/>
      <c r="L32" s="625"/>
      <c r="M32" s="354"/>
      <c r="N32" s="354"/>
      <c r="O32" s="599"/>
      <c r="P32" s="354"/>
    </row>
    <row r="33" spans="1:16" ht="12" customHeight="1" x14ac:dyDescent="0.2">
      <c r="D33" s="692"/>
      <c r="E33" s="862"/>
      <c r="F33" s="354"/>
      <c r="G33" s="354"/>
      <c r="H33" s="354"/>
      <c r="I33" s="356"/>
      <c r="J33" s="355"/>
      <c r="K33" s="356"/>
      <c r="L33" s="355"/>
      <c r="M33" s="356"/>
      <c r="N33" s="355"/>
      <c r="O33" s="865"/>
      <c r="P33" s="355"/>
    </row>
    <row r="34" spans="1:16" x14ac:dyDescent="0.2">
      <c r="D34" s="599"/>
      <c r="E34" s="862"/>
      <c r="F34" s="354"/>
      <c r="G34" s="354"/>
      <c r="H34" s="354"/>
      <c r="I34" s="356"/>
      <c r="J34" s="355"/>
      <c r="K34" s="356"/>
      <c r="L34" s="355"/>
      <c r="M34" s="356"/>
      <c r="N34" s="355"/>
      <c r="O34" s="865"/>
      <c r="P34" s="355"/>
    </row>
    <row r="35" spans="1:16" x14ac:dyDescent="0.2">
      <c r="D35" s="599"/>
      <c r="E35" s="862"/>
      <c r="F35" s="354"/>
      <c r="G35" s="354"/>
      <c r="H35" s="354"/>
      <c r="I35" s="356"/>
      <c r="J35" s="355"/>
      <c r="K35" s="356"/>
      <c r="L35" s="355"/>
      <c r="M35" s="356"/>
      <c r="N35" s="355"/>
      <c r="O35" s="865"/>
      <c r="P35" s="355"/>
    </row>
    <row r="36" spans="1:16" x14ac:dyDescent="0.2">
      <c r="D36" s="692"/>
      <c r="E36" s="862"/>
      <c r="F36" s="354"/>
      <c r="G36" s="354"/>
      <c r="H36" s="354"/>
      <c r="I36" s="356"/>
      <c r="J36" s="355"/>
      <c r="K36" s="356"/>
      <c r="L36" s="355"/>
      <c r="M36" s="356"/>
      <c r="N36" s="355"/>
      <c r="O36" s="865"/>
      <c r="P36" s="355"/>
    </row>
    <row r="37" spans="1:16" x14ac:dyDescent="0.2">
      <c r="D37" s="599"/>
      <c r="E37" s="862"/>
      <c r="F37" s="354"/>
      <c r="G37" s="354"/>
      <c r="H37" s="354"/>
      <c r="I37" s="356"/>
      <c r="J37" s="355"/>
      <c r="K37" s="356"/>
      <c r="L37" s="355"/>
      <c r="M37" s="356"/>
      <c r="N37" s="355"/>
      <c r="O37" s="865"/>
      <c r="P37" s="355"/>
    </row>
    <row r="38" spans="1:16" x14ac:dyDescent="0.2">
      <c r="D38" s="692"/>
      <c r="E38" s="357"/>
      <c r="F38" s="355"/>
      <c r="G38" s="357"/>
      <c r="H38" s="486"/>
      <c r="I38" s="357"/>
      <c r="J38" s="355"/>
      <c r="K38" s="357"/>
      <c r="L38" s="355"/>
      <c r="M38" s="354"/>
      <c r="N38" s="354"/>
      <c r="O38" s="599"/>
      <c r="P38" s="354"/>
    </row>
    <row r="39" spans="1:16" x14ac:dyDescent="0.2">
      <c r="D39" s="761"/>
      <c r="H39" s="298"/>
      <c r="O39"/>
    </row>
    <row r="40" spans="1:16" x14ac:dyDescent="0.2">
      <c r="D40" s="761"/>
      <c r="H40" s="298"/>
      <c r="O40"/>
    </row>
    <row r="41" spans="1:16" x14ac:dyDescent="0.2">
      <c r="K41" s="864"/>
      <c r="O41"/>
    </row>
    <row r="42" spans="1:16" x14ac:dyDescent="0.2">
      <c r="D42" s="298"/>
      <c r="O42"/>
    </row>
    <row r="43" spans="1:16" x14ac:dyDescent="0.2">
      <c r="O43"/>
    </row>
    <row r="44" spans="1:16" x14ac:dyDescent="0.2">
      <c r="O44"/>
    </row>
    <row r="45" spans="1:16" x14ac:dyDescent="0.2">
      <c r="O45"/>
    </row>
    <row r="46" spans="1:16" x14ac:dyDescent="0.2">
      <c r="O46"/>
    </row>
    <row r="47" spans="1:16" x14ac:dyDescent="0.2">
      <c r="O47"/>
    </row>
    <row r="48" spans="1:16" x14ac:dyDescent="0.2">
      <c r="A48" s="374" t="str">
        <f>IF(ISNA(VLOOKUP(B48,USAGE!$B$2:$F$157,2,0)),IF(B48=0,"0","CHƯA CẮT"),"ĐÃ CẮT")</f>
        <v>0</v>
      </c>
      <c r="B48" s="375">
        <f>VLOOKUP(C48,[1]MAP!$A$2:$D$208,3,0)</f>
        <v>0</v>
      </c>
      <c r="C48" s="375" t="str">
        <f t="shared" ref="C48" si="3">+D48&amp;E48</f>
        <v/>
      </c>
      <c r="O48"/>
    </row>
    <row r="49" spans="1:15" x14ac:dyDescent="0.2">
      <c r="O49"/>
    </row>
    <row r="50" spans="1:15" x14ac:dyDescent="0.2">
      <c r="O50"/>
    </row>
    <row r="53" spans="1:15" x14ac:dyDescent="0.2">
      <c r="A53" s="374" t="str">
        <f>IF(ISNA(VLOOKUP(B53,USAGE!$B$2:$F$157,2,0)),IF(B53=0,"0","CHƯA CẮT"),"ĐÃ CẮT")</f>
        <v>ĐÃ CẮT</v>
      </c>
      <c r="B53" s="375" t="e">
        <f>VLOOKUP(C53,#REF!,3,0)</f>
        <v>#REF!</v>
      </c>
      <c r="C53" s="375" t="str">
        <f t="shared" ref="C53:C67" si="4">+D53&amp;E53</f>
        <v/>
      </c>
    </row>
    <row r="54" spans="1:15" x14ac:dyDescent="0.2">
      <c r="A54" s="374" t="str">
        <f>IF(ISNA(VLOOKUP(B54,USAGE!$B$2:$F$157,2,0)),IF(B54=0,"0","CHƯA CẮT"),"ĐÃ CẮT")</f>
        <v>ĐÃ CẮT</v>
      </c>
      <c r="B54" s="375" t="e">
        <f>VLOOKUP(C54,#REF!,3,0)</f>
        <v>#REF!</v>
      </c>
      <c r="C54" s="375" t="str">
        <f t="shared" si="4"/>
        <v/>
      </c>
    </row>
    <row r="55" spans="1:15" x14ac:dyDescent="0.2">
      <c r="A55" s="374" t="str">
        <f>IF(ISNA(VLOOKUP(B55,USAGE!$B$2:$F$157,2,0)),IF(B55=0,"0","CHƯA CẮT"),"ĐÃ CẮT")</f>
        <v>ĐÃ CẮT</v>
      </c>
      <c r="B55" s="375" t="e">
        <f>VLOOKUP(C55,#REF!,3,0)</f>
        <v>#REF!</v>
      </c>
      <c r="C55" s="375" t="str">
        <f t="shared" si="4"/>
        <v/>
      </c>
    </row>
    <row r="56" spans="1:15" x14ac:dyDescent="0.2">
      <c r="A56" s="374" t="str">
        <f>IF(ISNA(VLOOKUP(B56,USAGE!$B$2:$F$157,2,0)),IF(B56=0,"0","CHƯA CẮT"),"ĐÃ CẮT")</f>
        <v>ĐÃ CẮT</v>
      </c>
      <c r="B56" s="375" t="e">
        <f>VLOOKUP(C56,#REF!,3,0)</f>
        <v>#REF!</v>
      </c>
      <c r="C56" s="375" t="str">
        <f t="shared" si="4"/>
        <v/>
      </c>
    </row>
    <row r="57" spans="1:15" x14ac:dyDescent="0.2">
      <c r="A57" s="374" t="str">
        <f>IF(ISNA(VLOOKUP(B57,USAGE!$B$2:$F$157,2,0)),IF(B57=0,"0","CHƯA CẮT"),"ĐÃ CẮT")</f>
        <v>ĐÃ CẮT</v>
      </c>
      <c r="B57" s="375" t="e">
        <f>VLOOKUP(C57,#REF!,3,0)</f>
        <v>#REF!</v>
      </c>
      <c r="C57" s="375" t="str">
        <f t="shared" si="4"/>
        <v/>
      </c>
    </row>
    <row r="58" spans="1:15" x14ac:dyDescent="0.2">
      <c r="A58" s="374" t="str">
        <f>IF(ISNA(VLOOKUP(B58,USAGE!$B$2:$F$157,2,0)),IF(B58=0,"0","CHƯA CẮT"),"ĐÃ CẮT")</f>
        <v>ĐÃ CẮT</v>
      </c>
      <c r="B58" s="375" t="e">
        <f>VLOOKUP(C58,#REF!,3,0)</f>
        <v>#REF!</v>
      </c>
      <c r="C58" s="375" t="str">
        <f t="shared" si="4"/>
        <v/>
      </c>
    </row>
    <row r="59" spans="1:15" x14ac:dyDescent="0.2">
      <c r="A59" s="374" t="str">
        <f>IF(ISNA(VLOOKUP(B59,USAGE!$B$2:$F$157,2,0)),IF(B59=0,"0","CHƯA CẮT"),"ĐÃ CẮT")</f>
        <v>ĐÃ CẮT</v>
      </c>
      <c r="B59" s="375" t="e">
        <f>VLOOKUP(C59,#REF!,3,0)</f>
        <v>#REF!</v>
      </c>
      <c r="C59" s="375" t="str">
        <f t="shared" si="4"/>
        <v/>
      </c>
    </row>
    <row r="60" spans="1:15" x14ac:dyDescent="0.2">
      <c r="A60" s="374" t="str">
        <f>IF(ISNA(VLOOKUP(B60,USAGE!$B$2:$F$157,2,0)),IF(B60=0,"0","CHƯA CẮT"),"ĐÃ CẮT")</f>
        <v>ĐÃ CẮT</v>
      </c>
      <c r="B60" s="375" t="e">
        <f>VLOOKUP(C60,#REF!,3,0)</f>
        <v>#REF!</v>
      </c>
      <c r="C60" s="375" t="str">
        <f t="shared" si="4"/>
        <v/>
      </c>
    </row>
    <row r="61" spans="1:15" x14ac:dyDescent="0.2">
      <c r="A61" s="374" t="str">
        <f>IF(ISNA(VLOOKUP(B61,USAGE!$B$2:$F$157,2,0)),IF(B61=0,"0","CHƯA CẮT"),"ĐÃ CẮT")</f>
        <v>ĐÃ CẮT</v>
      </c>
      <c r="B61" s="375" t="e">
        <f>VLOOKUP(C61,#REF!,3,0)</f>
        <v>#REF!</v>
      </c>
      <c r="C61" s="375" t="str">
        <f t="shared" si="4"/>
        <v/>
      </c>
    </row>
    <row r="62" spans="1:15" x14ac:dyDescent="0.2">
      <c r="A62" s="374" t="str">
        <f>IF(ISNA(VLOOKUP(B62,USAGE!$B$2:$F$157,2,0)),IF(B62=0,"0","CHƯA CẮT"),"ĐÃ CẮT")</f>
        <v>ĐÃ CẮT</v>
      </c>
      <c r="B62" s="375" t="e">
        <f>VLOOKUP(C62,#REF!,3,0)</f>
        <v>#REF!</v>
      </c>
      <c r="C62" s="375" t="str">
        <f t="shared" si="4"/>
        <v/>
      </c>
    </row>
    <row r="63" spans="1:15" x14ac:dyDescent="0.2">
      <c r="A63" s="374" t="str">
        <f>IF(ISNA(VLOOKUP(B63,USAGE!$B$2:$F$157,2,0)),IF(B63=0,"0","CHƯA CẮT"),"ĐÃ CẮT")</f>
        <v>ĐÃ CẮT</v>
      </c>
      <c r="B63" s="375" t="e">
        <f>VLOOKUP(C63,#REF!,3,0)</f>
        <v>#REF!</v>
      </c>
      <c r="C63" s="375" t="str">
        <f t="shared" si="4"/>
        <v/>
      </c>
    </row>
    <row r="64" spans="1:15" x14ac:dyDescent="0.2">
      <c r="A64" s="374" t="str">
        <f>IF(ISNA(VLOOKUP(B64,USAGE!$B$2:$F$157,2,0)),IF(B64=0,"0","CHƯA CẮT"),"ĐÃ CẮT")</f>
        <v>ĐÃ CẮT</v>
      </c>
      <c r="B64" s="375" t="e">
        <f>VLOOKUP(C64,#REF!,3,0)</f>
        <v>#REF!</v>
      </c>
      <c r="C64" s="375" t="str">
        <f t="shared" si="4"/>
        <v/>
      </c>
    </row>
    <row r="65" spans="1:3" x14ac:dyDescent="0.2">
      <c r="A65" s="374" t="str">
        <f>IF(ISNA(VLOOKUP(B65,USAGE!$B$2:$F$157,2,0)),IF(B65=0,"0","CHƯA CẮT"),"ĐÃ CẮT")</f>
        <v>ĐÃ CẮT</v>
      </c>
      <c r="B65" s="375" t="e">
        <f>VLOOKUP(C65,#REF!,3,0)</f>
        <v>#REF!</v>
      </c>
      <c r="C65" s="375" t="str">
        <f t="shared" si="4"/>
        <v/>
      </c>
    </row>
    <row r="66" spans="1:3" x14ac:dyDescent="0.2">
      <c r="A66" s="374" t="str">
        <f>IF(ISNA(VLOOKUP(B66,USAGE!$B$2:$F$157,2,0)),IF(B66=0,"0","CHƯA CẮT"),"ĐÃ CẮT")</f>
        <v>ĐÃ CẮT</v>
      </c>
      <c r="B66" s="375" t="e">
        <f>VLOOKUP(C66,#REF!,3,0)</f>
        <v>#REF!</v>
      </c>
      <c r="C66" s="375" t="str">
        <f t="shared" si="4"/>
        <v/>
      </c>
    </row>
    <row r="67" spans="1:3" x14ac:dyDescent="0.2">
      <c r="A67" s="374" t="str">
        <f>IF(ISNA(VLOOKUP(B67,USAGE!$B$2:$F$157,2,0)),IF(B67=0,"0","CHƯA CẮT"),"ĐÃ CẮT")</f>
        <v>ĐÃ CẮT</v>
      </c>
      <c r="B67" s="375" t="e">
        <f>VLOOKUP(C67,#REF!,3,0)</f>
        <v>#REF!</v>
      </c>
      <c r="C67" s="375" t="str">
        <f t="shared" si="4"/>
        <v/>
      </c>
    </row>
    <row r="68" spans="1:3" x14ac:dyDescent="0.2">
      <c r="A68" s="374" t="str">
        <f>IF(ISNA(VLOOKUP(B68,USAGE!$B$2:$F$157,2,0)),IF(B68=0,"0","CHƯA CẮT"),"ĐÃ CẮT")</f>
        <v>ĐÃ CẮT</v>
      </c>
      <c r="B68" s="375" t="e">
        <f>VLOOKUP(C68,#REF!,3,0)</f>
        <v>#REF!</v>
      </c>
      <c r="C68" s="375" t="str">
        <f t="shared" ref="C68:C93" si="5">+D68&amp;E68</f>
        <v/>
      </c>
    </row>
    <row r="69" spans="1:3" x14ac:dyDescent="0.2">
      <c r="A69" s="374" t="str">
        <f>IF(ISNA(VLOOKUP(B69,USAGE!$B$2:$F$157,2,0)),IF(B69=0,"0","CHƯA CẮT"),"ĐÃ CẮT")</f>
        <v>ĐÃ CẮT</v>
      </c>
      <c r="B69" s="375" t="e">
        <f>VLOOKUP(C69,#REF!,3,0)</f>
        <v>#REF!</v>
      </c>
      <c r="C69" s="375" t="str">
        <f t="shared" si="5"/>
        <v/>
      </c>
    </row>
    <row r="70" spans="1:3" x14ac:dyDescent="0.2">
      <c r="A70" s="374" t="str">
        <f>IF(ISNA(VLOOKUP(B70,USAGE!$B$2:$F$157,2,0)),IF(B70=0,"0","CHƯA CẮT"),"ĐÃ CẮT")</f>
        <v>ĐÃ CẮT</v>
      </c>
      <c r="B70" s="375" t="e">
        <f>VLOOKUP(C70,#REF!,3,0)</f>
        <v>#REF!</v>
      </c>
      <c r="C70" s="375" t="str">
        <f t="shared" si="5"/>
        <v/>
      </c>
    </row>
    <row r="71" spans="1:3" x14ac:dyDescent="0.2">
      <c r="A71" s="374" t="str">
        <f>IF(ISNA(VLOOKUP(B71,USAGE!$B$2:$F$157,2,0)),IF(B71=0,"0","CHƯA CẮT"),"ĐÃ CẮT")</f>
        <v>ĐÃ CẮT</v>
      </c>
      <c r="B71" s="375" t="e">
        <f>VLOOKUP(C71,#REF!,3,0)</f>
        <v>#REF!</v>
      </c>
      <c r="C71" s="375" t="str">
        <f t="shared" si="5"/>
        <v/>
      </c>
    </row>
    <row r="72" spans="1:3" x14ac:dyDescent="0.2">
      <c r="A72" s="374" t="str">
        <f>IF(ISNA(VLOOKUP(B72,USAGE!$B$2:$F$157,2,0)),IF(B72=0,"0","CHƯA CẮT"),"ĐÃ CẮT")</f>
        <v>ĐÃ CẮT</v>
      </c>
      <c r="B72" s="375" t="e">
        <f>VLOOKUP(C72,#REF!,3,0)</f>
        <v>#REF!</v>
      </c>
      <c r="C72" s="375" t="str">
        <f t="shared" si="5"/>
        <v/>
      </c>
    </row>
    <row r="73" spans="1:3" x14ac:dyDescent="0.2">
      <c r="A73" s="374" t="str">
        <f>IF(ISNA(VLOOKUP(B73,USAGE!$B$2:$F$157,2,0)),IF(B73=0,"0","CHƯA CẮT"),"ĐÃ CẮT")</f>
        <v>ĐÃ CẮT</v>
      </c>
      <c r="B73" s="375" t="e">
        <f>VLOOKUP(C73,#REF!,3,0)</f>
        <v>#REF!</v>
      </c>
      <c r="C73" s="375" t="str">
        <f t="shared" si="5"/>
        <v/>
      </c>
    </row>
    <row r="74" spans="1:3" x14ac:dyDescent="0.2">
      <c r="A74" s="374" t="str">
        <f>IF(ISNA(VLOOKUP(B74,USAGE!$B$2:$F$157,2,0)),IF(B74=0,"0","CHƯA CẮT"),"ĐÃ CẮT")</f>
        <v>ĐÃ CẮT</v>
      </c>
      <c r="B74" s="375" t="e">
        <f>VLOOKUP(C74,#REF!,3,0)</f>
        <v>#REF!</v>
      </c>
      <c r="C74" s="375" t="str">
        <f t="shared" si="5"/>
        <v/>
      </c>
    </row>
    <row r="75" spans="1:3" x14ac:dyDescent="0.2">
      <c r="A75" s="374" t="str">
        <f>IF(ISNA(VLOOKUP(B75,USAGE!$B$2:$F$157,2,0)),IF(B75=0,"0","CHƯA CẮT"),"ĐÃ CẮT")</f>
        <v>ĐÃ CẮT</v>
      </c>
      <c r="B75" s="375" t="e">
        <f>VLOOKUP(C75,#REF!,3,0)</f>
        <v>#REF!</v>
      </c>
      <c r="C75" s="375" t="str">
        <f t="shared" si="5"/>
        <v/>
      </c>
    </row>
    <row r="76" spans="1:3" x14ac:dyDescent="0.2">
      <c r="A76" s="374" t="str">
        <f>IF(ISNA(VLOOKUP(B76,USAGE!$B$2:$F$157,2,0)),IF(B76=0,"0","CHƯA CẮT"),"ĐÃ CẮT")</f>
        <v>ĐÃ CẮT</v>
      </c>
      <c r="B76" s="375" t="e">
        <f>VLOOKUP(C76,#REF!,3,0)</f>
        <v>#REF!</v>
      </c>
      <c r="C76" s="375" t="str">
        <f t="shared" si="5"/>
        <v/>
      </c>
    </row>
    <row r="77" spans="1:3" x14ac:dyDescent="0.2">
      <c r="A77" s="374" t="str">
        <f>IF(ISNA(VLOOKUP(B77,USAGE!$B$2:$F$157,2,0)),IF(B77=0,"0","CHƯA CẮT"),"ĐÃ CẮT")</f>
        <v>ĐÃ CẮT</v>
      </c>
      <c r="B77" s="375" t="e">
        <f>VLOOKUP(C77,#REF!,3,0)</f>
        <v>#REF!</v>
      </c>
      <c r="C77" s="375" t="str">
        <f t="shared" si="5"/>
        <v/>
      </c>
    </row>
    <row r="78" spans="1:3" x14ac:dyDescent="0.2">
      <c r="A78" s="374" t="str">
        <f>IF(ISNA(VLOOKUP(B78,USAGE!$B$2:$F$157,2,0)),IF(B78=0,"0","CHƯA CẮT"),"ĐÃ CẮT")</f>
        <v>ĐÃ CẮT</v>
      </c>
      <c r="B78" s="375" t="e">
        <f>VLOOKUP(C78,#REF!,3,0)</f>
        <v>#REF!</v>
      </c>
      <c r="C78" s="375" t="str">
        <f t="shared" si="5"/>
        <v/>
      </c>
    </row>
    <row r="79" spans="1:3" x14ac:dyDescent="0.2">
      <c r="A79" s="374" t="str">
        <f>IF(ISNA(VLOOKUP(B79,USAGE!$B$2:$F$157,2,0)),IF(B79=0,"0","CHƯA CẮT"),"ĐÃ CẮT")</f>
        <v>ĐÃ CẮT</v>
      </c>
      <c r="B79" s="375" t="e">
        <f>VLOOKUP(C79,#REF!,3,0)</f>
        <v>#REF!</v>
      </c>
      <c r="C79" s="375" t="str">
        <f t="shared" si="5"/>
        <v/>
      </c>
    </row>
    <row r="80" spans="1:3" x14ac:dyDescent="0.2">
      <c r="A80" s="374" t="str">
        <f>IF(ISNA(VLOOKUP(B80,USAGE!$B$2:$F$157,2,0)),IF(B80=0,"0","CHƯA CẮT"),"ĐÃ CẮT")</f>
        <v>ĐÃ CẮT</v>
      </c>
      <c r="B80" s="375" t="e">
        <f>VLOOKUP(C80,#REF!,3,0)</f>
        <v>#REF!</v>
      </c>
      <c r="C80" s="375" t="str">
        <f t="shared" si="5"/>
        <v/>
      </c>
    </row>
    <row r="81" spans="1:3" x14ac:dyDescent="0.2">
      <c r="A81" s="374" t="str">
        <f>IF(ISNA(VLOOKUP(B81,USAGE!$B$2:$F$157,2,0)),IF(B81=0,"0","CHƯA CẮT"),"ĐÃ CẮT")</f>
        <v>ĐÃ CẮT</v>
      </c>
      <c r="B81" s="375" t="e">
        <f>VLOOKUP(C81,#REF!,3,0)</f>
        <v>#REF!</v>
      </c>
      <c r="C81" s="375" t="str">
        <f t="shared" si="5"/>
        <v/>
      </c>
    </row>
    <row r="82" spans="1:3" x14ac:dyDescent="0.2">
      <c r="A82" s="374" t="str">
        <f>IF(ISNA(VLOOKUP(B82,USAGE!$B$2:$F$157,2,0)),IF(B82=0,"0","CHƯA CẮT"),"ĐÃ CẮT")</f>
        <v>ĐÃ CẮT</v>
      </c>
      <c r="B82" s="375" t="e">
        <f>VLOOKUP(C82,#REF!,3,0)</f>
        <v>#REF!</v>
      </c>
      <c r="C82" s="375" t="str">
        <f t="shared" si="5"/>
        <v/>
      </c>
    </row>
    <row r="83" spans="1:3" x14ac:dyDescent="0.2">
      <c r="A83" s="374" t="str">
        <f>IF(ISNA(VLOOKUP(B83,USAGE!$B$2:$F$157,2,0)),IF(B83=0,"0","CHƯA CẮT"),"ĐÃ CẮT")</f>
        <v>ĐÃ CẮT</v>
      </c>
      <c r="B83" s="375" t="e">
        <f>VLOOKUP(C83,#REF!,3,0)</f>
        <v>#REF!</v>
      </c>
      <c r="C83" s="375" t="str">
        <f t="shared" si="5"/>
        <v/>
      </c>
    </row>
    <row r="84" spans="1:3" x14ac:dyDescent="0.2">
      <c r="A84" s="374" t="str">
        <f>IF(ISNA(VLOOKUP(B84,USAGE!$B$2:$F$157,2,0)),IF(B84=0,"0","CHƯA CẮT"),"ĐÃ CẮT")</f>
        <v>ĐÃ CẮT</v>
      </c>
      <c r="B84" s="375" t="e">
        <f>VLOOKUP(C84,#REF!,3,0)</f>
        <v>#REF!</v>
      </c>
      <c r="C84" s="375" t="str">
        <f t="shared" si="5"/>
        <v/>
      </c>
    </row>
    <row r="85" spans="1:3" x14ac:dyDescent="0.2">
      <c r="A85" s="374" t="str">
        <f>IF(ISNA(VLOOKUP(B85,USAGE!$B$2:$F$157,2,0)),IF(B85=0,"0","CHƯA CẮT"),"ĐÃ CẮT")</f>
        <v>ĐÃ CẮT</v>
      </c>
      <c r="B85" s="375" t="e">
        <f>VLOOKUP(C85,#REF!,3,0)</f>
        <v>#REF!</v>
      </c>
      <c r="C85" s="375" t="str">
        <f t="shared" si="5"/>
        <v/>
      </c>
    </row>
    <row r="86" spans="1:3" x14ac:dyDescent="0.2">
      <c r="A86" s="374" t="str">
        <f>IF(ISNA(VLOOKUP(B86,USAGE!$B$2:$F$157,2,0)),IF(B86=0,"0","CHƯA CẮT"),"ĐÃ CẮT")</f>
        <v>ĐÃ CẮT</v>
      </c>
      <c r="B86" s="375" t="e">
        <f>VLOOKUP(C86,#REF!,3,0)</f>
        <v>#REF!</v>
      </c>
      <c r="C86" s="375" t="str">
        <f t="shared" si="5"/>
        <v/>
      </c>
    </row>
    <row r="87" spans="1:3" x14ac:dyDescent="0.2">
      <c r="A87" s="374" t="str">
        <f>IF(ISNA(VLOOKUP(B87,USAGE!$B$2:$F$157,2,0)),IF(B87=0,"0","CHƯA CẮT"),"ĐÃ CẮT")</f>
        <v>ĐÃ CẮT</v>
      </c>
      <c r="B87" s="375" t="e">
        <f>VLOOKUP(C87,#REF!,3,0)</f>
        <v>#REF!</v>
      </c>
      <c r="C87" s="375" t="str">
        <f t="shared" si="5"/>
        <v/>
      </c>
    </row>
    <row r="88" spans="1:3" x14ac:dyDescent="0.2">
      <c r="A88" s="374" t="str">
        <f>IF(ISNA(VLOOKUP(B88,USAGE!$B$2:$F$157,2,0)),IF(B88=0,"0","CHƯA CẮT"),"ĐÃ CẮT")</f>
        <v>ĐÃ CẮT</v>
      </c>
      <c r="B88" s="375" t="e">
        <f>VLOOKUP(C88,#REF!,3,0)</f>
        <v>#REF!</v>
      </c>
      <c r="C88" s="375" t="str">
        <f t="shared" si="5"/>
        <v/>
      </c>
    </row>
    <row r="89" spans="1:3" x14ac:dyDescent="0.2">
      <c r="A89" s="374" t="str">
        <f>IF(ISNA(VLOOKUP(B89,USAGE!$B$2:$F$157,2,0)),IF(B89=0,"0","CHƯA CẮT"),"ĐÃ CẮT")</f>
        <v>ĐÃ CẮT</v>
      </c>
      <c r="B89" s="375" t="e">
        <f>VLOOKUP(C89,#REF!,3,0)</f>
        <v>#REF!</v>
      </c>
      <c r="C89" s="375" t="str">
        <f t="shared" si="5"/>
        <v/>
      </c>
    </row>
    <row r="90" spans="1:3" x14ac:dyDescent="0.2">
      <c r="A90" s="374" t="str">
        <f>IF(ISNA(VLOOKUP(B90,USAGE!$B$2:$F$157,2,0)),IF(B90=0,"0","CHƯA CẮT"),"ĐÃ CẮT")</f>
        <v>ĐÃ CẮT</v>
      </c>
      <c r="B90" s="375" t="e">
        <f>VLOOKUP(C90,#REF!,3,0)</f>
        <v>#REF!</v>
      </c>
      <c r="C90" s="375" t="str">
        <f t="shared" si="5"/>
        <v/>
      </c>
    </row>
    <row r="91" spans="1:3" x14ac:dyDescent="0.2">
      <c r="A91" s="374" t="str">
        <f>IF(ISNA(VLOOKUP(B91,USAGE!$B$2:$F$157,2,0)),IF(B91=0,"0","CHƯA CẮT"),"ĐÃ CẮT")</f>
        <v>ĐÃ CẮT</v>
      </c>
      <c r="B91" s="375" t="e">
        <f>VLOOKUP(C91,#REF!,3,0)</f>
        <v>#REF!</v>
      </c>
      <c r="C91" s="375" t="str">
        <f t="shared" si="5"/>
        <v/>
      </c>
    </row>
    <row r="92" spans="1:3" x14ac:dyDescent="0.2">
      <c r="A92" s="374" t="str">
        <f>IF(ISNA(VLOOKUP(B92,USAGE!$B$2:$F$157,2,0)),IF(B92=0,"0","CHƯA CẮT"),"ĐÃ CẮT")</f>
        <v>ĐÃ CẮT</v>
      </c>
      <c r="B92" s="375" t="e">
        <f>VLOOKUP(C92,#REF!,3,0)</f>
        <v>#REF!</v>
      </c>
      <c r="C92" s="375" t="str">
        <f t="shared" si="5"/>
        <v/>
      </c>
    </row>
    <row r="93" spans="1:3" x14ac:dyDescent="0.2">
      <c r="A93" s="374" t="str">
        <f>IF(ISNA(VLOOKUP(B93,USAGE!$B$2:$F$157,2,0)),IF(B93=0,"0","CHƯA CẮT"),"ĐÃ CẮT")</f>
        <v>ĐÃ CẮT</v>
      </c>
      <c r="B93" s="375" t="e">
        <f>VLOOKUP(C93,#REF!,3,0)</f>
        <v>#REF!</v>
      </c>
      <c r="C93" s="375" t="str">
        <f t="shared" si="5"/>
        <v/>
      </c>
    </row>
    <row r="94" spans="1:3" x14ac:dyDescent="0.2">
      <c r="A94" s="374" t="str">
        <f>IF(ISNA(VLOOKUP(B94,USAGE!$B$2:$F$157,2,0)),IF(B94=0,"0","CHƯA CẮT"),"ĐÃ CẮT")</f>
        <v>ĐÃ CẮT</v>
      </c>
      <c r="B94" s="375" t="e">
        <f>VLOOKUP(C94,#REF!,3,0)</f>
        <v>#REF!</v>
      </c>
      <c r="C94" s="375" t="str">
        <f t="shared" ref="C94:C157" si="6">+D94&amp;E94</f>
        <v/>
      </c>
    </row>
    <row r="95" spans="1:3" x14ac:dyDescent="0.2">
      <c r="A95" s="374" t="str">
        <f>IF(ISNA(VLOOKUP(B95,USAGE!$B$2:$F$157,2,0)),IF(B95=0,"0","CHƯA CẮT"),"ĐÃ CẮT")</f>
        <v>ĐÃ CẮT</v>
      </c>
      <c r="B95" s="375" t="e">
        <f>VLOOKUP(C95,#REF!,3,0)</f>
        <v>#REF!</v>
      </c>
      <c r="C95" s="375" t="str">
        <f t="shared" si="6"/>
        <v/>
      </c>
    </row>
    <row r="96" spans="1:3" x14ac:dyDescent="0.2">
      <c r="A96" s="374" t="str">
        <f>IF(ISNA(VLOOKUP(B96,USAGE!$B$2:$F$157,2,0)),IF(B96=0,"0","CHƯA CẮT"),"ĐÃ CẮT")</f>
        <v>ĐÃ CẮT</v>
      </c>
      <c r="B96" s="375" t="e">
        <f>VLOOKUP(C96,#REF!,3,0)</f>
        <v>#REF!</v>
      </c>
      <c r="C96" s="375" t="str">
        <f t="shared" si="6"/>
        <v/>
      </c>
    </row>
    <row r="97" spans="1:3" x14ac:dyDescent="0.2">
      <c r="A97" s="374" t="str">
        <f>IF(ISNA(VLOOKUP(B97,USAGE!$B$2:$F$157,2,0)),IF(B97=0,"0","CHƯA CẮT"),"ĐÃ CẮT")</f>
        <v>ĐÃ CẮT</v>
      </c>
      <c r="B97" s="375" t="e">
        <f>VLOOKUP(C97,#REF!,3,0)</f>
        <v>#REF!</v>
      </c>
      <c r="C97" s="375" t="str">
        <f t="shared" si="6"/>
        <v/>
      </c>
    </row>
    <row r="98" spans="1:3" x14ac:dyDescent="0.2">
      <c r="A98" s="374" t="str">
        <f>IF(ISNA(VLOOKUP(B98,USAGE!$B$2:$F$157,2,0)),IF(B98=0,"0","CHƯA CẮT"),"ĐÃ CẮT")</f>
        <v>ĐÃ CẮT</v>
      </c>
      <c r="B98" s="375" t="e">
        <f>VLOOKUP(C98,#REF!,3,0)</f>
        <v>#REF!</v>
      </c>
      <c r="C98" s="375" t="str">
        <f t="shared" si="6"/>
        <v/>
      </c>
    </row>
    <row r="99" spans="1:3" x14ac:dyDescent="0.2">
      <c r="A99" s="374" t="str">
        <f>IF(ISNA(VLOOKUP(B99,USAGE!$B$2:$F$157,2,0)),IF(B99=0,"0","CHƯA CẮT"),"ĐÃ CẮT")</f>
        <v>ĐÃ CẮT</v>
      </c>
      <c r="B99" s="375" t="e">
        <f>VLOOKUP(C99,#REF!,3,0)</f>
        <v>#REF!</v>
      </c>
      <c r="C99" s="375" t="str">
        <f t="shared" si="6"/>
        <v/>
      </c>
    </row>
    <row r="100" spans="1:3" x14ac:dyDescent="0.2">
      <c r="A100" s="374" t="str">
        <f>IF(ISNA(VLOOKUP(B100,USAGE!$B$2:$F$157,2,0)),IF(B100=0,"0","CHƯA CẮT"),"ĐÃ CẮT")</f>
        <v>ĐÃ CẮT</v>
      </c>
      <c r="B100" s="375" t="e">
        <f>VLOOKUP(C100,#REF!,3,0)</f>
        <v>#REF!</v>
      </c>
      <c r="C100" s="375" t="str">
        <f t="shared" si="6"/>
        <v/>
      </c>
    </row>
    <row r="101" spans="1:3" x14ac:dyDescent="0.2">
      <c r="A101" s="374" t="str">
        <f>IF(ISNA(VLOOKUP(B101,USAGE!$B$2:$F$157,2,0)),IF(B101=0,"0","CHƯA CẮT"),"ĐÃ CẮT")</f>
        <v>ĐÃ CẮT</v>
      </c>
      <c r="B101" s="375" t="e">
        <f>VLOOKUP(C101,#REF!,3,0)</f>
        <v>#REF!</v>
      </c>
      <c r="C101" s="375" t="str">
        <f t="shared" si="6"/>
        <v/>
      </c>
    </row>
    <row r="102" spans="1:3" x14ac:dyDescent="0.2">
      <c r="A102" s="374" t="str">
        <f>IF(ISNA(VLOOKUP(B102,USAGE!$B$2:$F$157,2,0)),IF(B102=0,"0","CHƯA CẮT"),"ĐÃ CẮT")</f>
        <v>ĐÃ CẮT</v>
      </c>
      <c r="B102" s="375" t="e">
        <f>VLOOKUP(C102,#REF!,3,0)</f>
        <v>#REF!</v>
      </c>
      <c r="C102" s="375" t="str">
        <f t="shared" si="6"/>
        <v/>
      </c>
    </row>
    <row r="103" spans="1:3" x14ac:dyDescent="0.2">
      <c r="A103" s="374" t="str">
        <f>IF(ISNA(VLOOKUP(B103,USAGE!$B$2:$F$157,2,0)),IF(B103=0,"0","CHƯA CẮT"),"ĐÃ CẮT")</f>
        <v>ĐÃ CẮT</v>
      </c>
      <c r="B103" s="375" t="e">
        <f>VLOOKUP(C103,#REF!,3,0)</f>
        <v>#REF!</v>
      </c>
      <c r="C103" s="375" t="str">
        <f t="shared" si="6"/>
        <v/>
      </c>
    </row>
    <row r="104" spans="1:3" x14ac:dyDescent="0.2">
      <c r="A104" s="374" t="str">
        <f>IF(ISNA(VLOOKUP(B104,USAGE!$B$2:$F$157,2,0)),IF(B104=0,"0","CHƯA CẮT"),"ĐÃ CẮT")</f>
        <v>ĐÃ CẮT</v>
      </c>
      <c r="B104" s="375" t="e">
        <f>VLOOKUP(C104,#REF!,3,0)</f>
        <v>#REF!</v>
      </c>
      <c r="C104" s="375" t="str">
        <f t="shared" si="6"/>
        <v/>
      </c>
    </row>
    <row r="105" spans="1:3" x14ac:dyDescent="0.2">
      <c r="A105" s="374" t="str">
        <f>IF(ISNA(VLOOKUP(B105,USAGE!$B$2:$F$157,2,0)),IF(B105=0,"0","CHƯA CẮT"),"ĐÃ CẮT")</f>
        <v>ĐÃ CẮT</v>
      </c>
      <c r="B105" s="375" t="e">
        <f>VLOOKUP(C105,#REF!,3,0)</f>
        <v>#REF!</v>
      </c>
      <c r="C105" s="375" t="str">
        <f t="shared" si="6"/>
        <v/>
      </c>
    </row>
    <row r="106" spans="1:3" x14ac:dyDescent="0.2">
      <c r="A106" s="374" t="str">
        <f>IF(ISNA(VLOOKUP(B106,USAGE!$B$2:$F$157,2,0)),IF(B106=0,"0","CHƯA CẮT"),"ĐÃ CẮT")</f>
        <v>ĐÃ CẮT</v>
      </c>
      <c r="B106" s="375" t="e">
        <f>VLOOKUP(C106,#REF!,3,0)</f>
        <v>#REF!</v>
      </c>
      <c r="C106" s="375" t="str">
        <f t="shared" si="6"/>
        <v/>
      </c>
    </row>
    <row r="107" spans="1:3" x14ac:dyDescent="0.2">
      <c r="A107" s="374" t="str">
        <f>IF(ISNA(VLOOKUP(B107,USAGE!$B$2:$F$157,2,0)),IF(B107=0,"0","CHƯA CẮT"),"ĐÃ CẮT")</f>
        <v>ĐÃ CẮT</v>
      </c>
      <c r="B107" s="375" t="e">
        <f>VLOOKUP(C107,#REF!,3,0)</f>
        <v>#REF!</v>
      </c>
      <c r="C107" s="375" t="str">
        <f t="shared" si="6"/>
        <v/>
      </c>
    </row>
    <row r="108" spans="1:3" x14ac:dyDescent="0.2">
      <c r="A108" s="374" t="str">
        <f>IF(ISNA(VLOOKUP(B108,USAGE!$B$2:$F$157,2,0)),IF(B108=0,"0","CHƯA CẮT"),"ĐÃ CẮT")</f>
        <v>ĐÃ CẮT</v>
      </c>
      <c r="B108" s="375" t="e">
        <f>VLOOKUP(C108,#REF!,3,0)</f>
        <v>#REF!</v>
      </c>
      <c r="C108" s="375" t="str">
        <f t="shared" si="6"/>
        <v/>
      </c>
    </row>
    <row r="109" spans="1:3" x14ac:dyDescent="0.2">
      <c r="A109" s="374" t="str">
        <f>IF(ISNA(VLOOKUP(B109,USAGE!$B$2:$F$157,2,0)),IF(B109=0,"0","CHƯA CẮT"),"ĐÃ CẮT")</f>
        <v>ĐÃ CẮT</v>
      </c>
      <c r="B109" s="375" t="e">
        <f>VLOOKUP(C109,#REF!,3,0)</f>
        <v>#REF!</v>
      </c>
      <c r="C109" s="375" t="str">
        <f t="shared" si="6"/>
        <v/>
      </c>
    </row>
    <row r="110" spans="1:3" x14ac:dyDescent="0.2">
      <c r="A110" s="374" t="str">
        <f>IF(ISNA(VLOOKUP(B110,USAGE!$B$2:$F$157,2,0)),IF(B110=0,"0","CHƯA CẮT"),"ĐÃ CẮT")</f>
        <v>ĐÃ CẮT</v>
      </c>
      <c r="B110" s="375" t="e">
        <f>VLOOKUP(C110,#REF!,3,0)</f>
        <v>#REF!</v>
      </c>
      <c r="C110" s="375" t="str">
        <f t="shared" si="6"/>
        <v/>
      </c>
    </row>
    <row r="111" spans="1:3" x14ac:dyDescent="0.2">
      <c r="A111" s="374" t="str">
        <f>IF(ISNA(VLOOKUP(B111,USAGE!$B$2:$F$157,2,0)),IF(B111=0,"0","CHƯA CẮT"),"ĐÃ CẮT")</f>
        <v>ĐÃ CẮT</v>
      </c>
      <c r="B111" s="375" t="e">
        <f>VLOOKUP(C111,#REF!,3,0)</f>
        <v>#REF!</v>
      </c>
      <c r="C111" s="375" t="str">
        <f t="shared" si="6"/>
        <v/>
      </c>
    </row>
    <row r="112" spans="1:3" x14ac:dyDescent="0.2">
      <c r="A112" s="374" t="str">
        <f>IF(ISNA(VLOOKUP(B112,USAGE!$B$2:$F$157,2,0)),IF(B112=0,"0","CHƯA CẮT"),"ĐÃ CẮT")</f>
        <v>ĐÃ CẮT</v>
      </c>
      <c r="B112" s="375" t="e">
        <f>VLOOKUP(C112,#REF!,3,0)</f>
        <v>#REF!</v>
      </c>
      <c r="C112" s="375" t="str">
        <f t="shared" si="6"/>
        <v/>
      </c>
    </row>
    <row r="113" spans="1:3" x14ac:dyDescent="0.2">
      <c r="A113" s="374" t="str">
        <f>IF(ISNA(VLOOKUP(B113,USAGE!$B$2:$F$157,2,0)),IF(B113=0,"0","CHƯA CẮT"),"ĐÃ CẮT")</f>
        <v>ĐÃ CẮT</v>
      </c>
      <c r="B113" s="375" t="e">
        <f>VLOOKUP(C113,#REF!,3,0)</f>
        <v>#REF!</v>
      </c>
      <c r="C113" s="375" t="str">
        <f t="shared" si="6"/>
        <v/>
      </c>
    </row>
    <row r="114" spans="1:3" x14ac:dyDescent="0.2">
      <c r="A114" s="374" t="str">
        <f>IF(ISNA(VLOOKUP(B114,USAGE!$B$2:$F$157,2,0)),IF(B114=0,"0","CHƯA CẮT"),"ĐÃ CẮT")</f>
        <v>ĐÃ CẮT</v>
      </c>
      <c r="B114" s="375" t="e">
        <f>VLOOKUP(C114,#REF!,3,0)</f>
        <v>#REF!</v>
      </c>
      <c r="C114" s="375" t="str">
        <f t="shared" si="6"/>
        <v/>
      </c>
    </row>
    <row r="115" spans="1:3" x14ac:dyDescent="0.2">
      <c r="A115" s="374" t="str">
        <f>IF(ISNA(VLOOKUP(B115,USAGE!$B$2:$F$157,2,0)),IF(B115=0,"0","CHƯA CẮT"),"ĐÃ CẮT")</f>
        <v>ĐÃ CẮT</v>
      </c>
      <c r="B115" s="375" t="e">
        <f>VLOOKUP(C115,#REF!,3,0)</f>
        <v>#REF!</v>
      </c>
      <c r="C115" s="375" t="str">
        <f t="shared" si="6"/>
        <v/>
      </c>
    </row>
    <row r="116" spans="1:3" x14ac:dyDescent="0.2">
      <c r="A116" s="374" t="str">
        <f>IF(ISNA(VLOOKUP(B116,USAGE!$B$2:$F$157,2,0)),IF(B116=0,"0","CHƯA CẮT"),"ĐÃ CẮT")</f>
        <v>ĐÃ CẮT</v>
      </c>
      <c r="B116" s="375" t="e">
        <f>VLOOKUP(C116,#REF!,3,0)</f>
        <v>#REF!</v>
      </c>
      <c r="C116" s="375" t="str">
        <f t="shared" si="6"/>
        <v/>
      </c>
    </row>
    <row r="117" spans="1:3" x14ac:dyDescent="0.2">
      <c r="A117" s="374" t="str">
        <f>IF(ISNA(VLOOKUP(B117,USAGE!$B$2:$F$157,2,0)),IF(B117=0,"0","CHƯA CẮT"),"ĐÃ CẮT")</f>
        <v>ĐÃ CẮT</v>
      </c>
      <c r="B117" s="375" t="e">
        <f>VLOOKUP(C117,#REF!,3,0)</f>
        <v>#REF!</v>
      </c>
      <c r="C117" s="375" t="str">
        <f t="shared" si="6"/>
        <v/>
      </c>
    </row>
    <row r="118" spans="1:3" x14ac:dyDescent="0.2">
      <c r="A118" s="374" t="str">
        <f>IF(ISNA(VLOOKUP(B118,USAGE!$B$2:$F$157,2,0)),IF(B118=0,"0","CHƯA CẮT"),"ĐÃ CẮT")</f>
        <v>ĐÃ CẮT</v>
      </c>
      <c r="B118" s="375" t="e">
        <f>VLOOKUP(C118,#REF!,3,0)</f>
        <v>#REF!</v>
      </c>
      <c r="C118" s="375" t="str">
        <f t="shared" si="6"/>
        <v/>
      </c>
    </row>
    <row r="119" spans="1:3" x14ac:dyDescent="0.2">
      <c r="A119" s="374" t="str">
        <f>IF(ISNA(VLOOKUP(B119,USAGE!$B$2:$F$157,2,0)),IF(B119=0,"0","CHƯA CẮT"),"ĐÃ CẮT")</f>
        <v>ĐÃ CẮT</v>
      </c>
      <c r="B119" s="375" t="e">
        <f>VLOOKUP(C119,#REF!,3,0)</f>
        <v>#REF!</v>
      </c>
      <c r="C119" s="375" t="str">
        <f t="shared" si="6"/>
        <v/>
      </c>
    </row>
    <row r="120" spans="1:3" x14ac:dyDescent="0.2">
      <c r="A120" s="374" t="str">
        <f>IF(ISNA(VLOOKUP(B120,USAGE!$B$2:$F$157,2,0)),IF(B120=0,"0","CHƯA CẮT"),"ĐÃ CẮT")</f>
        <v>ĐÃ CẮT</v>
      </c>
      <c r="B120" s="375" t="e">
        <f>VLOOKUP(C120,#REF!,3,0)</f>
        <v>#REF!</v>
      </c>
      <c r="C120" s="375" t="str">
        <f t="shared" si="6"/>
        <v/>
      </c>
    </row>
    <row r="121" spans="1:3" x14ac:dyDescent="0.2">
      <c r="A121" s="374" t="str">
        <f>IF(ISNA(VLOOKUP(B121,USAGE!$B$2:$F$157,2,0)),IF(B121=0,"0","CHƯA CẮT"),"ĐÃ CẮT")</f>
        <v>ĐÃ CẮT</v>
      </c>
      <c r="B121" s="375" t="e">
        <f>VLOOKUP(C121,#REF!,3,0)</f>
        <v>#REF!</v>
      </c>
      <c r="C121" s="375" t="str">
        <f t="shared" si="6"/>
        <v/>
      </c>
    </row>
    <row r="122" spans="1:3" x14ac:dyDescent="0.2">
      <c r="A122" s="374" t="str">
        <f>IF(ISNA(VLOOKUP(B122,USAGE!$B$2:$F$157,2,0)),IF(B122=0,"0","CHƯA CẮT"),"ĐÃ CẮT")</f>
        <v>ĐÃ CẮT</v>
      </c>
      <c r="B122" s="375" t="e">
        <f>VLOOKUP(C122,#REF!,3,0)</f>
        <v>#REF!</v>
      </c>
      <c r="C122" s="375" t="str">
        <f t="shared" si="6"/>
        <v/>
      </c>
    </row>
    <row r="123" spans="1:3" x14ac:dyDescent="0.2">
      <c r="A123" s="374" t="str">
        <f>IF(ISNA(VLOOKUP(B123,USAGE!$B$2:$F$157,2,0)),IF(B123=0,"0","CHƯA CẮT"),"ĐÃ CẮT")</f>
        <v>ĐÃ CẮT</v>
      </c>
      <c r="B123" s="375" t="e">
        <f>VLOOKUP(C123,#REF!,3,0)</f>
        <v>#REF!</v>
      </c>
      <c r="C123" s="375" t="str">
        <f t="shared" si="6"/>
        <v/>
      </c>
    </row>
    <row r="124" spans="1:3" x14ac:dyDescent="0.2">
      <c r="A124" s="374" t="str">
        <f>IF(ISNA(VLOOKUP(B124,USAGE!$B$2:$F$157,2,0)),IF(B124=0,"0","CHƯA CẮT"),"ĐÃ CẮT")</f>
        <v>ĐÃ CẮT</v>
      </c>
      <c r="B124" s="375" t="e">
        <f>VLOOKUP(C124,#REF!,3,0)</f>
        <v>#REF!</v>
      </c>
      <c r="C124" s="375" t="str">
        <f t="shared" si="6"/>
        <v/>
      </c>
    </row>
    <row r="125" spans="1:3" x14ac:dyDescent="0.2">
      <c r="A125" s="374" t="str">
        <f>IF(ISNA(VLOOKUP(B125,USAGE!$B$2:$F$157,2,0)),IF(B125=0,"0","CHƯA CẮT"),"ĐÃ CẮT")</f>
        <v>ĐÃ CẮT</v>
      </c>
      <c r="B125" s="375" t="e">
        <f>VLOOKUP(C125,#REF!,3,0)</f>
        <v>#REF!</v>
      </c>
      <c r="C125" s="375" t="str">
        <f t="shared" si="6"/>
        <v/>
      </c>
    </row>
    <row r="126" spans="1:3" x14ac:dyDescent="0.2">
      <c r="A126" s="374" t="str">
        <f>IF(ISNA(VLOOKUP(B126,USAGE!$B$2:$F$157,2,0)),IF(B126=0,"0","CHƯA CẮT"),"ĐÃ CẮT")</f>
        <v>ĐÃ CẮT</v>
      </c>
      <c r="B126" s="375" t="e">
        <f>VLOOKUP(C126,#REF!,3,0)</f>
        <v>#REF!</v>
      </c>
      <c r="C126" s="375" t="str">
        <f t="shared" si="6"/>
        <v/>
      </c>
    </row>
    <row r="127" spans="1:3" x14ac:dyDescent="0.2">
      <c r="A127" s="374" t="str">
        <f>IF(ISNA(VLOOKUP(B127,USAGE!$B$2:$F$157,2,0)),IF(B127=0,"0","CHƯA CẮT"),"ĐÃ CẮT")</f>
        <v>ĐÃ CẮT</v>
      </c>
      <c r="B127" s="375" t="e">
        <f>VLOOKUP(C127,#REF!,3,0)</f>
        <v>#REF!</v>
      </c>
      <c r="C127" s="375" t="str">
        <f t="shared" si="6"/>
        <v/>
      </c>
    </row>
    <row r="128" spans="1:3" x14ac:dyDescent="0.2">
      <c r="A128" s="374" t="str">
        <f>IF(ISNA(VLOOKUP(B128,USAGE!$B$2:$F$157,2,0)),IF(B128=0,"0","CHƯA CẮT"),"ĐÃ CẮT")</f>
        <v>ĐÃ CẮT</v>
      </c>
      <c r="B128" s="375" t="e">
        <f>VLOOKUP(C128,#REF!,3,0)</f>
        <v>#REF!</v>
      </c>
      <c r="C128" s="375" t="str">
        <f t="shared" si="6"/>
        <v/>
      </c>
    </row>
    <row r="129" spans="1:3" x14ac:dyDescent="0.2">
      <c r="A129" s="374" t="str">
        <f>IF(ISNA(VLOOKUP(B129,USAGE!$B$2:$F$157,2,0)),IF(B129=0,"0","CHƯA CẮT"),"ĐÃ CẮT")</f>
        <v>ĐÃ CẮT</v>
      </c>
      <c r="B129" s="375" t="e">
        <f>VLOOKUP(C129,#REF!,3,0)</f>
        <v>#REF!</v>
      </c>
      <c r="C129" s="375" t="str">
        <f t="shared" si="6"/>
        <v/>
      </c>
    </row>
    <row r="130" spans="1:3" x14ac:dyDescent="0.2">
      <c r="A130" s="374" t="str">
        <f>IF(ISNA(VLOOKUP(B130,USAGE!$B$2:$F$157,2,0)),IF(B130=0,"0","CHƯA CẮT"),"ĐÃ CẮT")</f>
        <v>ĐÃ CẮT</v>
      </c>
      <c r="B130" s="375" t="e">
        <f>VLOOKUP(C130,#REF!,3,0)</f>
        <v>#REF!</v>
      </c>
      <c r="C130" s="375" t="str">
        <f t="shared" si="6"/>
        <v/>
      </c>
    </row>
    <row r="131" spans="1:3" x14ac:dyDescent="0.2">
      <c r="A131" s="374" t="str">
        <f>IF(ISNA(VLOOKUP(B131,USAGE!$B$2:$F$157,2,0)),IF(B131=0,"0","CHƯA CẮT"),"ĐÃ CẮT")</f>
        <v>ĐÃ CẮT</v>
      </c>
      <c r="B131" s="375" t="e">
        <f>VLOOKUP(C131,#REF!,3,0)</f>
        <v>#REF!</v>
      </c>
      <c r="C131" s="375" t="str">
        <f t="shared" si="6"/>
        <v/>
      </c>
    </row>
    <row r="132" spans="1:3" x14ac:dyDescent="0.2">
      <c r="A132" s="374" t="str">
        <f>IF(ISNA(VLOOKUP(B132,USAGE!$B$2:$F$157,2,0)),IF(B132=0,"0","CHƯA CẮT"),"ĐÃ CẮT")</f>
        <v>ĐÃ CẮT</v>
      </c>
      <c r="B132" s="375" t="e">
        <f>VLOOKUP(C132,#REF!,3,0)</f>
        <v>#REF!</v>
      </c>
      <c r="C132" s="375" t="str">
        <f t="shared" si="6"/>
        <v/>
      </c>
    </row>
    <row r="133" spans="1:3" x14ac:dyDescent="0.2">
      <c r="A133" s="374" t="str">
        <f>IF(ISNA(VLOOKUP(B133,USAGE!$B$2:$F$157,2,0)),IF(B133=0,"0","CHƯA CẮT"),"ĐÃ CẮT")</f>
        <v>ĐÃ CẮT</v>
      </c>
      <c r="B133" s="375" t="e">
        <f>VLOOKUP(C133,#REF!,3,0)</f>
        <v>#REF!</v>
      </c>
      <c r="C133" s="375" t="str">
        <f t="shared" si="6"/>
        <v/>
      </c>
    </row>
    <row r="134" spans="1:3" x14ac:dyDescent="0.2">
      <c r="A134" s="374" t="str">
        <f>IF(ISNA(VLOOKUP(B134,USAGE!$B$2:$F$157,2,0)),IF(B134=0,"0","CHƯA CẮT"),"ĐÃ CẮT")</f>
        <v>ĐÃ CẮT</v>
      </c>
      <c r="B134" s="375" t="e">
        <f>VLOOKUP(C134,#REF!,3,0)</f>
        <v>#REF!</v>
      </c>
      <c r="C134" s="375" t="str">
        <f t="shared" si="6"/>
        <v/>
      </c>
    </row>
    <row r="135" spans="1:3" x14ac:dyDescent="0.2">
      <c r="A135" s="374" t="str">
        <f>IF(ISNA(VLOOKUP(B135,USAGE!$B$2:$F$157,2,0)),IF(B135=0,"0","CHƯA CẮT"),"ĐÃ CẮT")</f>
        <v>ĐÃ CẮT</v>
      </c>
      <c r="B135" s="375" t="e">
        <f>VLOOKUP(C135,#REF!,3,0)</f>
        <v>#REF!</v>
      </c>
      <c r="C135" s="375" t="str">
        <f t="shared" si="6"/>
        <v/>
      </c>
    </row>
    <row r="136" spans="1:3" x14ac:dyDescent="0.2">
      <c r="A136" s="374" t="str">
        <f>IF(ISNA(VLOOKUP(B136,USAGE!$B$2:$F$157,2,0)),IF(B136=0,"0","CHƯA CẮT"),"ĐÃ CẮT")</f>
        <v>ĐÃ CẮT</v>
      </c>
      <c r="B136" s="375" t="e">
        <f>VLOOKUP(C136,#REF!,3,0)</f>
        <v>#REF!</v>
      </c>
      <c r="C136" s="375" t="str">
        <f t="shared" si="6"/>
        <v/>
      </c>
    </row>
    <row r="137" spans="1:3" x14ac:dyDescent="0.2">
      <c r="A137" s="374" t="str">
        <f>IF(ISNA(VLOOKUP(B137,USAGE!$B$2:$F$157,2,0)),IF(B137=0,"0","CHƯA CẮT"),"ĐÃ CẮT")</f>
        <v>ĐÃ CẮT</v>
      </c>
      <c r="B137" s="375" t="e">
        <f>VLOOKUP(C137,#REF!,3,0)</f>
        <v>#REF!</v>
      </c>
      <c r="C137" s="375" t="str">
        <f t="shared" si="6"/>
        <v/>
      </c>
    </row>
    <row r="138" spans="1:3" x14ac:dyDescent="0.2">
      <c r="A138" s="374" t="str">
        <f>IF(ISNA(VLOOKUP(B138,USAGE!$B$2:$F$157,2,0)),IF(B138=0,"0","CHƯA CẮT"),"ĐÃ CẮT")</f>
        <v>ĐÃ CẮT</v>
      </c>
      <c r="B138" s="375" t="e">
        <f>VLOOKUP(C138,#REF!,3,0)</f>
        <v>#REF!</v>
      </c>
      <c r="C138" s="375" t="str">
        <f t="shared" si="6"/>
        <v/>
      </c>
    </row>
    <row r="139" spans="1:3" x14ac:dyDescent="0.2">
      <c r="A139" s="374" t="str">
        <f>IF(ISNA(VLOOKUP(B139,USAGE!$B$2:$F$157,2,0)),IF(B139=0,"0","CHƯA CẮT"),"ĐÃ CẮT")</f>
        <v>ĐÃ CẮT</v>
      </c>
      <c r="B139" s="375" t="e">
        <f>VLOOKUP(C139,#REF!,3,0)</f>
        <v>#REF!</v>
      </c>
      <c r="C139" s="375" t="str">
        <f t="shared" si="6"/>
        <v/>
      </c>
    </row>
    <row r="140" spans="1:3" x14ac:dyDescent="0.2">
      <c r="A140" s="374" t="str">
        <f>IF(ISNA(VLOOKUP(B140,USAGE!$B$2:$F$157,2,0)),IF(B140=0,"0","CHƯA CẮT"),"ĐÃ CẮT")</f>
        <v>ĐÃ CẮT</v>
      </c>
      <c r="B140" s="375" t="e">
        <f>VLOOKUP(C140,#REF!,3,0)</f>
        <v>#REF!</v>
      </c>
      <c r="C140" s="375" t="str">
        <f t="shared" si="6"/>
        <v/>
      </c>
    </row>
    <row r="141" spans="1:3" x14ac:dyDescent="0.2">
      <c r="A141" s="374" t="str">
        <f>IF(ISNA(VLOOKUP(B141,USAGE!$B$2:$F$157,2,0)),IF(B141=0,"0","CHƯA CẮT"),"ĐÃ CẮT")</f>
        <v>ĐÃ CẮT</v>
      </c>
      <c r="B141" s="375" t="e">
        <f>VLOOKUP(C141,#REF!,3,0)</f>
        <v>#REF!</v>
      </c>
      <c r="C141" s="375" t="str">
        <f t="shared" si="6"/>
        <v/>
      </c>
    </row>
    <row r="142" spans="1:3" x14ac:dyDescent="0.2">
      <c r="A142" s="374" t="str">
        <f>IF(ISNA(VLOOKUP(B142,USAGE!$B$2:$F$157,2,0)),IF(B142=0,"0","CHƯA CẮT"),"ĐÃ CẮT")</f>
        <v>ĐÃ CẮT</v>
      </c>
      <c r="B142" s="375" t="e">
        <f>VLOOKUP(C142,#REF!,3,0)</f>
        <v>#REF!</v>
      </c>
      <c r="C142" s="375" t="str">
        <f t="shared" si="6"/>
        <v/>
      </c>
    </row>
    <row r="143" spans="1:3" x14ac:dyDescent="0.2">
      <c r="A143" s="374" t="str">
        <f>IF(ISNA(VLOOKUP(B143,USAGE!$B$2:$F$157,2,0)),IF(B143=0,"0","CHƯA CẮT"),"ĐÃ CẮT")</f>
        <v>ĐÃ CẮT</v>
      </c>
      <c r="B143" s="375" t="e">
        <f>VLOOKUP(C143,#REF!,3,0)</f>
        <v>#REF!</v>
      </c>
      <c r="C143" s="375" t="str">
        <f t="shared" si="6"/>
        <v/>
      </c>
    </row>
    <row r="144" spans="1:3" x14ac:dyDescent="0.2">
      <c r="A144" s="374" t="str">
        <f>IF(ISNA(VLOOKUP(B144,USAGE!$B$2:$F$157,2,0)),IF(B144=0,"0","CHƯA CẮT"),"ĐÃ CẮT")</f>
        <v>ĐÃ CẮT</v>
      </c>
      <c r="B144" s="375" t="e">
        <f>VLOOKUP(C144,#REF!,3,0)</f>
        <v>#REF!</v>
      </c>
      <c r="C144" s="375" t="str">
        <f t="shared" si="6"/>
        <v/>
      </c>
    </row>
    <row r="145" spans="1:3" x14ac:dyDescent="0.2">
      <c r="A145" s="374" t="str">
        <f>IF(ISNA(VLOOKUP(B145,USAGE!$B$2:$F$157,2,0)),IF(B145=0,"0","CHƯA CẮT"),"ĐÃ CẮT")</f>
        <v>ĐÃ CẮT</v>
      </c>
      <c r="B145" s="375" t="e">
        <f>VLOOKUP(C145,#REF!,3,0)</f>
        <v>#REF!</v>
      </c>
      <c r="C145" s="375" t="str">
        <f t="shared" si="6"/>
        <v/>
      </c>
    </row>
    <row r="146" spans="1:3" x14ac:dyDescent="0.2">
      <c r="A146" s="374" t="str">
        <f>IF(ISNA(VLOOKUP(B146,USAGE!$B$2:$F$157,2,0)),IF(B146=0,"0","CHƯA CẮT"),"ĐÃ CẮT")</f>
        <v>ĐÃ CẮT</v>
      </c>
      <c r="B146" s="375" t="e">
        <f>VLOOKUP(C146,#REF!,3,0)</f>
        <v>#REF!</v>
      </c>
      <c r="C146" s="375" t="str">
        <f t="shared" si="6"/>
        <v/>
      </c>
    </row>
    <row r="147" spans="1:3" x14ac:dyDescent="0.2">
      <c r="A147" s="374" t="str">
        <f>IF(ISNA(VLOOKUP(B147,USAGE!$B$2:$F$157,2,0)),IF(B147=0,"0","CHƯA CẮT"),"ĐÃ CẮT")</f>
        <v>ĐÃ CẮT</v>
      </c>
      <c r="B147" s="375" t="e">
        <f>VLOOKUP(C147,#REF!,3,0)</f>
        <v>#REF!</v>
      </c>
      <c r="C147" s="375" t="str">
        <f t="shared" si="6"/>
        <v/>
      </c>
    </row>
    <row r="148" spans="1:3" x14ac:dyDescent="0.2">
      <c r="A148" s="374" t="str">
        <f>IF(ISNA(VLOOKUP(B148,USAGE!$B$2:$F$157,2,0)),IF(B148=0,"0","CHƯA CẮT"),"ĐÃ CẮT")</f>
        <v>ĐÃ CẮT</v>
      </c>
      <c r="B148" s="375" t="e">
        <f>VLOOKUP(C148,#REF!,3,0)</f>
        <v>#REF!</v>
      </c>
      <c r="C148" s="375" t="str">
        <f t="shared" si="6"/>
        <v/>
      </c>
    </row>
    <row r="149" spans="1:3" x14ac:dyDescent="0.2">
      <c r="A149" s="374" t="str">
        <f>IF(ISNA(VLOOKUP(B149,USAGE!$B$2:$F$157,2,0)),IF(B149=0,"0","CHƯA CẮT"),"ĐÃ CẮT")</f>
        <v>ĐÃ CẮT</v>
      </c>
      <c r="B149" s="375" t="e">
        <f>VLOOKUP(C149,#REF!,3,0)</f>
        <v>#REF!</v>
      </c>
      <c r="C149" s="375" t="str">
        <f t="shared" si="6"/>
        <v/>
      </c>
    </row>
    <row r="150" spans="1:3" x14ac:dyDescent="0.2">
      <c r="A150" s="374" t="str">
        <f>IF(ISNA(VLOOKUP(B150,USAGE!$B$2:$F$157,2,0)),IF(B150=0,"0","CHƯA CẮT"),"ĐÃ CẮT")</f>
        <v>ĐÃ CẮT</v>
      </c>
      <c r="B150" s="375" t="e">
        <f>VLOOKUP(C150,#REF!,3,0)</f>
        <v>#REF!</v>
      </c>
      <c r="C150" s="375" t="str">
        <f t="shared" si="6"/>
        <v/>
      </c>
    </row>
    <row r="151" spans="1:3" x14ac:dyDescent="0.2">
      <c r="A151" s="374" t="str">
        <f>IF(ISNA(VLOOKUP(B151,USAGE!$B$2:$F$157,2,0)),IF(B151=0,"0","CHƯA CẮT"),"ĐÃ CẮT")</f>
        <v>ĐÃ CẮT</v>
      </c>
      <c r="B151" s="375" t="e">
        <f>VLOOKUP(C151,#REF!,3,0)</f>
        <v>#REF!</v>
      </c>
      <c r="C151" s="375" t="str">
        <f t="shared" si="6"/>
        <v/>
      </c>
    </row>
    <row r="152" spans="1:3" x14ac:dyDescent="0.2">
      <c r="A152" s="374" t="str">
        <f>IF(ISNA(VLOOKUP(B152,USAGE!$B$2:$F$157,2,0)),IF(B152=0,"0","CHƯA CẮT"),"ĐÃ CẮT")</f>
        <v>ĐÃ CẮT</v>
      </c>
      <c r="B152" s="375" t="e">
        <f>VLOOKUP(C152,#REF!,3,0)</f>
        <v>#REF!</v>
      </c>
      <c r="C152" s="375" t="str">
        <f t="shared" si="6"/>
        <v/>
      </c>
    </row>
    <row r="153" spans="1:3" x14ac:dyDescent="0.2">
      <c r="A153" s="374" t="str">
        <f>IF(ISNA(VLOOKUP(B153,USAGE!$B$2:$F$157,2,0)),IF(B153=0,"0","CHƯA CẮT"),"ĐÃ CẮT")</f>
        <v>ĐÃ CẮT</v>
      </c>
      <c r="B153" s="375" t="e">
        <f>VLOOKUP(C153,#REF!,3,0)</f>
        <v>#REF!</v>
      </c>
      <c r="C153" s="375" t="str">
        <f t="shared" si="6"/>
        <v/>
      </c>
    </row>
    <row r="154" spans="1:3" x14ac:dyDescent="0.2">
      <c r="A154" s="374" t="str">
        <f>IF(ISNA(VLOOKUP(B154,USAGE!$B$2:$F$157,2,0)),IF(B154=0,"0","CHƯA CẮT"),"ĐÃ CẮT")</f>
        <v>ĐÃ CẮT</v>
      </c>
      <c r="B154" s="375" t="e">
        <f>VLOOKUP(C154,#REF!,3,0)</f>
        <v>#REF!</v>
      </c>
      <c r="C154" s="375" t="str">
        <f t="shared" si="6"/>
        <v/>
      </c>
    </row>
    <row r="155" spans="1:3" x14ac:dyDescent="0.2">
      <c r="A155" s="374" t="str">
        <f>IF(ISNA(VLOOKUP(B155,USAGE!$B$2:$F$157,2,0)),IF(B155=0,"0","CHƯA CẮT"),"ĐÃ CẮT")</f>
        <v>ĐÃ CẮT</v>
      </c>
      <c r="B155" s="375" t="e">
        <f>VLOOKUP(C155,#REF!,3,0)</f>
        <v>#REF!</v>
      </c>
      <c r="C155" s="375" t="str">
        <f t="shared" si="6"/>
        <v/>
      </c>
    </row>
    <row r="156" spans="1:3" x14ac:dyDescent="0.2">
      <c r="A156" s="374" t="str">
        <f>IF(ISNA(VLOOKUP(B156,USAGE!$B$2:$F$157,2,0)),IF(B156=0,"0","CHƯA CẮT"),"ĐÃ CẮT")</f>
        <v>ĐÃ CẮT</v>
      </c>
      <c r="B156" s="375" t="e">
        <f>VLOOKUP(C156,#REF!,3,0)</f>
        <v>#REF!</v>
      </c>
      <c r="C156" s="375" t="str">
        <f t="shared" si="6"/>
        <v/>
      </c>
    </row>
    <row r="157" spans="1:3" x14ac:dyDescent="0.2">
      <c r="A157" s="374" t="str">
        <f>IF(ISNA(VLOOKUP(B157,USAGE!$B$2:$F$157,2,0)),IF(B157=0,"0","CHƯA CẮT"),"ĐÃ CẮT")</f>
        <v>ĐÃ CẮT</v>
      </c>
      <c r="B157" s="375" t="e">
        <f>VLOOKUP(C157,#REF!,3,0)</f>
        <v>#REF!</v>
      </c>
      <c r="C157" s="375" t="str">
        <f t="shared" si="6"/>
        <v/>
      </c>
    </row>
    <row r="158" spans="1:3" x14ac:dyDescent="0.2">
      <c r="A158" s="374" t="str">
        <f>IF(ISNA(VLOOKUP(B158,USAGE!$B$2:$F$157,2,0)),IF(B158=0,"0","CHƯA CẮT"),"ĐÃ CẮT")</f>
        <v>ĐÃ CẮT</v>
      </c>
      <c r="B158" s="375" t="e">
        <f>VLOOKUP(C158,#REF!,3,0)</f>
        <v>#REF!</v>
      </c>
      <c r="C158" s="375" t="str">
        <f t="shared" ref="C158:C160" si="7">+D158&amp;E158</f>
        <v/>
      </c>
    </row>
    <row r="159" spans="1:3" x14ac:dyDescent="0.2">
      <c r="A159" s="374" t="str">
        <f>IF(ISNA(VLOOKUP(B159,USAGE!$B$2:$F$157,2,0)),IF(B159=0,"0","CHƯA CẮT"),"ĐÃ CẮT")</f>
        <v>ĐÃ CẮT</v>
      </c>
      <c r="B159" s="375" t="e">
        <f>VLOOKUP(C159,#REF!,3,0)</f>
        <v>#REF!</v>
      </c>
      <c r="C159" s="375" t="str">
        <f t="shared" si="7"/>
        <v/>
      </c>
    </row>
    <row r="160" spans="1:3" x14ac:dyDescent="0.2">
      <c r="A160" s="374" t="str">
        <f>IF(ISNA(VLOOKUP(B160,USAGE!$B$2:$F$157,2,0)),IF(B160=0,"0","CHƯA CẮT"),"ĐÃ CẮT")</f>
        <v>ĐÃ CẮT</v>
      </c>
      <c r="B160" s="375" t="e">
        <f>VLOOKUP(C160,#REF!,3,0)</f>
        <v>#REF!</v>
      </c>
      <c r="C160" s="375" t="str">
        <f t="shared" si="7"/>
        <v/>
      </c>
    </row>
  </sheetData>
  <mergeCells count="3">
    <mergeCell ref="C1:C2"/>
    <mergeCell ref="A1:A2"/>
    <mergeCell ref="B1:B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K134"/>
  <sheetViews>
    <sheetView workbookViewId="0">
      <selection activeCell="G29" sqref="G29"/>
    </sheetView>
  </sheetViews>
  <sheetFormatPr defaultRowHeight="12.75" x14ac:dyDescent="0.2"/>
  <cols>
    <col min="1" max="1" width="7.85546875" customWidth="1"/>
    <col min="2" max="2" width="21.28515625" customWidth="1"/>
    <col min="3" max="3" width="32.85546875" customWidth="1"/>
    <col min="4" max="4" width="2.7109375" customWidth="1"/>
    <col min="5" max="5" width="13.28515625" customWidth="1"/>
    <col min="6" max="6" width="17.42578125" bestFit="1" customWidth="1"/>
    <col min="7" max="7" width="15.5703125" style="363" customWidth="1"/>
    <col min="8" max="8" width="17.28515625" style="363" customWidth="1"/>
    <col min="9" max="9" width="11.140625" customWidth="1"/>
  </cols>
  <sheetData>
    <row r="1" spans="1:11" s="362" customFormat="1" ht="25.5" customHeight="1" x14ac:dyDescent="0.2">
      <c r="E1" s="371"/>
      <c r="F1" s="372">
        <f>SUM(G:G)</f>
        <v>13489</v>
      </c>
      <c r="G1" s="373" t="s">
        <v>164</v>
      </c>
      <c r="H1" s="370" t="s">
        <v>165</v>
      </c>
      <c r="I1" s="364"/>
    </row>
    <row r="2" spans="1:11" x14ac:dyDescent="0.2">
      <c r="A2" s="354" t="s">
        <v>206</v>
      </c>
      <c r="B2" s="354" t="s">
        <v>169</v>
      </c>
      <c r="C2" s="354" t="s">
        <v>170</v>
      </c>
      <c r="D2" s="354" t="s">
        <v>171</v>
      </c>
      <c r="E2" s="354" t="s">
        <v>156</v>
      </c>
      <c r="F2" s="354" t="s">
        <v>157</v>
      </c>
      <c r="G2" s="366"/>
      <c r="H2" s="366" t="e">
        <f t="shared" ref="H2" si="0">+G2-E2</f>
        <v>#VALUE!</v>
      </c>
    </row>
    <row r="3" spans="1:11" ht="16.5" customHeight="1" x14ac:dyDescent="0.2">
      <c r="A3" s="614">
        <v>1</v>
      </c>
      <c r="B3" s="354" t="s">
        <v>278</v>
      </c>
      <c r="C3" s="354" t="s">
        <v>566</v>
      </c>
      <c r="D3" s="354"/>
      <c r="E3" s="615">
        <v>8</v>
      </c>
      <c r="F3" s="616">
        <v>0</v>
      </c>
      <c r="G3" s="366">
        <f>SUMIF(SUMPK!$B:$B,USAGE!$B:$B,SUMPK!$O:$O)</f>
        <v>0</v>
      </c>
      <c r="H3" s="366">
        <f>+G3-E3</f>
        <v>-8</v>
      </c>
    </row>
    <row r="4" spans="1:11" ht="16.5" customHeight="1" x14ac:dyDescent="0.2">
      <c r="A4" s="614">
        <v>2</v>
      </c>
      <c r="B4" s="354" t="s">
        <v>287</v>
      </c>
      <c r="C4" s="354" t="s">
        <v>549</v>
      </c>
      <c r="D4" s="354"/>
      <c r="E4" s="615">
        <v>2927</v>
      </c>
      <c r="F4" s="616">
        <v>0</v>
      </c>
      <c r="G4" s="366">
        <f>SUMIF(SUMPK!$B:$B,USAGE!$B:$B,SUMPK!$O:$O)</f>
        <v>2430</v>
      </c>
      <c r="H4" s="366">
        <f t="shared" ref="H4:H9" si="1">+G4-E4</f>
        <v>-497</v>
      </c>
      <c r="I4" s="367"/>
      <c r="J4" s="519"/>
    </row>
    <row r="5" spans="1:11" ht="16.5" customHeight="1" x14ac:dyDescent="0.2">
      <c r="A5" s="614">
        <v>3</v>
      </c>
      <c r="B5" s="354" t="s">
        <v>209</v>
      </c>
      <c r="C5" s="354" t="s">
        <v>550</v>
      </c>
      <c r="D5" s="354"/>
      <c r="E5" s="615">
        <v>2696</v>
      </c>
      <c r="F5" s="616">
        <v>0</v>
      </c>
      <c r="G5" s="366">
        <f>SUMIF(SUMPK!$B:$B,USAGE!$B:$B,SUMPK!$O:$O)</f>
        <v>2538</v>
      </c>
      <c r="H5" s="366">
        <f t="shared" si="1"/>
        <v>-158</v>
      </c>
    </row>
    <row r="6" spans="1:11" ht="16.5" customHeight="1" x14ac:dyDescent="0.2">
      <c r="A6" s="614">
        <v>4</v>
      </c>
      <c r="B6" s="354" t="s">
        <v>207</v>
      </c>
      <c r="C6" s="354" t="s">
        <v>345</v>
      </c>
      <c r="D6" s="354"/>
      <c r="E6" s="615">
        <v>12498</v>
      </c>
      <c r="F6" s="616">
        <v>0</v>
      </c>
      <c r="G6" s="366">
        <f>SUMIF(SUMPK!$B:$B,USAGE!$B:$B,SUMPK!$O:$O)</f>
        <v>4249</v>
      </c>
      <c r="H6" s="366">
        <f t="shared" si="1"/>
        <v>-8249</v>
      </c>
      <c r="I6">
        <f>97+1966</f>
        <v>2063</v>
      </c>
      <c r="J6" s="474"/>
    </row>
    <row r="7" spans="1:11" ht="16.5" customHeight="1" x14ac:dyDescent="0.2">
      <c r="A7" s="614">
        <v>5</v>
      </c>
      <c r="B7" s="354" t="s">
        <v>210</v>
      </c>
      <c r="C7" s="354" t="s">
        <v>509</v>
      </c>
      <c r="D7" s="354"/>
      <c r="E7" s="615">
        <v>5869</v>
      </c>
      <c r="F7" s="616">
        <v>0</v>
      </c>
      <c r="G7" s="366">
        <f>SUMIF(SUMPK!$B:$B,USAGE!$B:$B,SUMPK!$O:$O)</f>
        <v>2700</v>
      </c>
      <c r="H7" s="366">
        <f t="shared" si="1"/>
        <v>-3169</v>
      </c>
      <c r="I7" s="367"/>
      <c r="J7" s="367"/>
    </row>
    <row r="8" spans="1:11" ht="16.5" customHeight="1" x14ac:dyDescent="0.2">
      <c r="A8" s="614">
        <v>6</v>
      </c>
      <c r="B8" s="354" t="s">
        <v>343</v>
      </c>
      <c r="C8" s="354" t="s">
        <v>544</v>
      </c>
      <c r="D8" s="354"/>
      <c r="E8" s="615">
        <v>3132</v>
      </c>
      <c r="F8" s="616">
        <v>0</v>
      </c>
      <c r="G8" s="366">
        <f>SUMIF(SUMPK!$B:$B,USAGE!$B:$B,SUMPK!$O:$O)</f>
        <v>0</v>
      </c>
      <c r="H8" s="366">
        <f t="shared" si="1"/>
        <v>-3132</v>
      </c>
      <c r="I8" s="367"/>
      <c r="K8" s="760"/>
    </row>
    <row r="9" spans="1:11" ht="16.5" customHeight="1" x14ac:dyDescent="0.2">
      <c r="A9" s="614">
        <v>7</v>
      </c>
      <c r="B9" s="354" t="s">
        <v>282</v>
      </c>
      <c r="C9" s="354" t="s">
        <v>559</v>
      </c>
      <c r="D9" s="354"/>
      <c r="E9" s="615">
        <v>221</v>
      </c>
      <c r="F9" s="616">
        <v>0</v>
      </c>
      <c r="G9" s="366">
        <f>SUMIF(SUMPK!$B:$B,USAGE!$B:$B,SUMPK!$O:$O)</f>
        <v>0</v>
      </c>
      <c r="H9" s="366">
        <f t="shared" si="1"/>
        <v>-221</v>
      </c>
      <c r="J9" s="474"/>
      <c r="K9" s="761"/>
    </row>
    <row r="10" spans="1:11" ht="16.5" customHeight="1" x14ac:dyDescent="0.2">
      <c r="A10" s="614">
        <v>8</v>
      </c>
      <c r="B10" s="354" t="s">
        <v>58</v>
      </c>
      <c r="C10" s="354" t="s">
        <v>59</v>
      </c>
      <c r="D10" s="354"/>
      <c r="E10" s="615">
        <v>897</v>
      </c>
      <c r="F10" s="616">
        <v>0</v>
      </c>
      <c r="G10" s="366">
        <f>SUMIF(SUMPK!$B:$B,USAGE!$B:$B,SUMPK!$O:$O)</f>
        <v>0</v>
      </c>
      <c r="H10" s="366">
        <f t="shared" ref="H10:H11" si="2">+G10-E10</f>
        <v>-897</v>
      </c>
      <c r="J10" s="519"/>
      <c r="K10" s="760"/>
    </row>
    <row r="11" spans="1:11" ht="16.5" customHeight="1" x14ac:dyDescent="0.2">
      <c r="A11" s="614">
        <v>9</v>
      </c>
      <c r="B11" s="354" t="s">
        <v>62</v>
      </c>
      <c r="C11" s="354" t="s">
        <v>63</v>
      </c>
      <c r="D11" s="354"/>
      <c r="E11" s="615">
        <v>446</v>
      </c>
      <c r="F11" s="616">
        <v>0</v>
      </c>
      <c r="G11" s="366">
        <f>SUMIF(SUMPK!$B:$B,USAGE!$B:$B,SUMPK!$O:$O)</f>
        <v>0</v>
      </c>
      <c r="H11" s="366">
        <f t="shared" si="2"/>
        <v>-446</v>
      </c>
    </row>
    <row r="12" spans="1:11" ht="16.5" customHeight="1" x14ac:dyDescent="0.2">
      <c r="A12" s="614">
        <v>10</v>
      </c>
      <c r="B12" s="354" t="s">
        <v>320</v>
      </c>
      <c r="C12" s="354" t="s">
        <v>567</v>
      </c>
      <c r="D12" s="354"/>
      <c r="E12" s="615">
        <v>231</v>
      </c>
      <c r="F12" s="616">
        <v>0</v>
      </c>
      <c r="G12" s="366">
        <f>SUMIF(SUMPK!$B:$B,USAGE!$B:$B,SUMPK!$O:$O)</f>
        <v>0</v>
      </c>
      <c r="H12" s="366">
        <f t="shared" ref="H12:H22" si="3">+G12-E12</f>
        <v>-231</v>
      </c>
    </row>
    <row r="13" spans="1:11" ht="16.5" customHeight="1" x14ac:dyDescent="0.2">
      <c r="A13" s="614">
        <v>11</v>
      </c>
      <c r="B13" s="354" t="s">
        <v>85</v>
      </c>
      <c r="C13" s="354" t="s">
        <v>86</v>
      </c>
      <c r="D13" s="354"/>
      <c r="E13" s="615">
        <v>31</v>
      </c>
      <c r="F13" s="616">
        <v>0</v>
      </c>
      <c r="G13" s="366">
        <f>SUMIF(SUMPK!$B:$B,USAGE!$B:$B,SUMPK!$O:$O)</f>
        <v>0</v>
      </c>
      <c r="H13" s="366">
        <f t="shared" si="3"/>
        <v>-31</v>
      </c>
    </row>
    <row r="14" spans="1:11" ht="16.5" customHeight="1" x14ac:dyDescent="0.2">
      <c r="A14" s="614">
        <v>12</v>
      </c>
      <c r="B14" s="354" t="s">
        <v>89</v>
      </c>
      <c r="C14" s="354" t="s">
        <v>90</v>
      </c>
      <c r="D14" s="354"/>
      <c r="E14" s="615">
        <v>1290</v>
      </c>
      <c r="F14" s="616">
        <v>0</v>
      </c>
      <c r="G14" s="366">
        <f>SUMIF(SUMPK!$B:$B,USAGE!$B:$B,SUMPK!$O:$O)</f>
        <v>0</v>
      </c>
      <c r="H14" s="366">
        <f t="shared" si="3"/>
        <v>-1290</v>
      </c>
    </row>
    <row r="15" spans="1:11" ht="16.5" customHeight="1" x14ac:dyDescent="0.2">
      <c r="A15" s="614">
        <v>13</v>
      </c>
      <c r="B15" s="354" t="s">
        <v>97</v>
      </c>
      <c r="C15" s="354" t="s">
        <v>98</v>
      </c>
      <c r="D15" s="354"/>
      <c r="E15" s="615">
        <v>2378</v>
      </c>
      <c r="F15" s="616">
        <v>0</v>
      </c>
      <c r="G15" s="366">
        <f>SUMIF(SUMPK!$B:$B,USAGE!$B:$B,SUMPK!$O:$O)</f>
        <v>0</v>
      </c>
      <c r="H15" s="366">
        <f t="shared" si="3"/>
        <v>-2378</v>
      </c>
      <c r="J15" s="474"/>
    </row>
    <row r="16" spans="1:11" ht="16.5" customHeight="1" x14ac:dyDescent="0.2">
      <c r="A16" s="614">
        <v>14</v>
      </c>
      <c r="B16" s="354" t="s">
        <v>99</v>
      </c>
      <c r="C16" s="354" t="s">
        <v>100</v>
      </c>
      <c r="D16" s="354"/>
      <c r="E16" s="615">
        <v>963</v>
      </c>
      <c r="F16" s="616">
        <v>0</v>
      </c>
      <c r="G16" s="366">
        <f>SUMIF(SUMPK!$B:$B,USAGE!$B:$B,SUMPK!$O:$O)</f>
        <v>0</v>
      </c>
      <c r="H16" s="366">
        <f t="shared" si="3"/>
        <v>-963</v>
      </c>
    </row>
    <row r="17" spans="1:10" ht="16.5" customHeight="1" x14ac:dyDescent="0.2">
      <c r="A17" s="614">
        <v>15</v>
      </c>
      <c r="B17" s="354" t="s">
        <v>103</v>
      </c>
      <c r="C17" s="354" t="s">
        <v>104</v>
      </c>
      <c r="D17" s="354"/>
      <c r="E17" s="615">
        <v>2200</v>
      </c>
      <c r="F17" s="616">
        <v>0</v>
      </c>
      <c r="G17" s="366">
        <f>SUMIF(SUMPK!$B:$B,USAGE!$B:$B,SUMPK!$O:$O)</f>
        <v>0</v>
      </c>
      <c r="H17" s="366">
        <f t="shared" si="3"/>
        <v>-2200</v>
      </c>
      <c r="J17" s="367"/>
    </row>
    <row r="18" spans="1:10" ht="16.5" customHeight="1" x14ac:dyDescent="0.2">
      <c r="A18" s="614">
        <v>16</v>
      </c>
      <c r="B18" s="354" t="s">
        <v>125</v>
      </c>
      <c r="C18" s="354" t="s">
        <v>126</v>
      </c>
      <c r="D18" s="354"/>
      <c r="E18" s="615">
        <v>200</v>
      </c>
      <c r="F18" s="616">
        <v>0</v>
      </c>
      <c r="G18" s="366">
        <f>SUMIF(SUMPK!$B:$B,USAGE!$B:$B,SUMPK!$O:$O)</f>
        <v>0</v>
      </c>
      <c r="H18" s="366">
        <f t="shared" si="3"/>
        <v>-200</v>
      </c>
    </row>
    <row r="19" spans="1:10" ht="16.5" customHeight="1" x14ac:dyDescent="0.2">
      <c r="A19" s="614">
        <v>17</v>
      </c>
      <c r="B19" s="354" t="s">
        <v>335</v>
      </c>
      <c r="C19" s="354" t="s">
        <v>560</v>
      </c>
      <c r="D19" s="354"/>
      <c r="E19" s="615">
        <v>114</v>
      </c>
      <c r="F19" s="616">
        <v>0</v>
      </c>
      <c r="G19" s="366">
        <f>SUMIF(SUMPK!$B:$B,USAGE!$B:$B,SUMPK!$O:$O)</f>
        <v>0</v>
      </c>
      <c r="H19" s="366">
        <f t="shared" si="3"/>
        <v>-114</v>
      </c>
    </row>
    <row r="20" spans="1:10" ht="16.5" customHeight="1" x14ac:dyDescent="0.2">
      <c r="A20" s="614">
        <v>18</v>
      </c>
      <c r="B20" s="354" t="s">
        <v>226</v>
      </c>
      <c r="C20" s="354" t="s">
        <v>568</v>
      </c>
      <c r="D20" s="354"/>
      <c r="E20" s="615">
        <v>688</v>
      </c>
      <c r="F20" s="616">
        <v>0</v>
      </c>
      <c r="G20" s="366">
        <f>SUMIF(SUMPK!$B:$B,USAGE!$B:$B,SUMPK!$O:$O)</f>
        <v>0</v>
      </c>
      <c r="H20" s="366">
        <f t="shared" si="3"/>
        <v>-688</v>
      </c>
    </row>
    <row r="21" spans="1:10" ht="16.5" customHeight="1" x14ac:dyDescent="0.2">
      <c r="A21" s="614">
        <v>19</v>
      </c>
      <c r="B21" s="354" t="s">
        <v>57</v>
      </c>
      <c r="C21" s="354" t="s">
        <v>551</v>
      </c>
      <c r="D21" s="354"/>
      <c r="E21" s="615">
        <v>440</v>
      </c>
      <c r="F21" s="616">
        <v>0</v>
      </c>
      <c r="G21" s="366">
        <f>SUMIF(SUMPK!$B:$B,USAGE!$B:$B,SUMPK!$O:$O)</f>
        <v>1572</v>
      </c>
      <c r="H21" s="366">
        <f t="shared" si="3"/>
        <v>1132</v>
      </c>
    </row>
    <row r="22" spans="1:10" ht="16.5" customHeight="1" x14ac:dyDescent="0.2">
      <c r="A22" s="614">
        <v>20</v>
      </c>
      <c r="B22" s="354" t="s">
        <v>339</v>
      </c>
      <c r="C22" s="354" t="s">
        <v>569</v>
      </c>
      <c r="D22" s="354"/>
      <c r="E22" s="615">
        <v>591</v>
      </c>
      <c r="F22" s="616">
        <v>0</v>
      </c>
      <c r="G22" s="366">
        <f>SUMIF(SUMPK!$B:$B,USAGE!$B:$B,SUMPK!$O:$O)</f>
        <v>0</v>
      </c>
      <c r="H22" s="366">
        <f t="shared" si="3"/>
        <v>-591</v>
      </c>
    </row>
    <row r="23" spans="1:10" ht="16.5" customHeight="1" x14ac:dyDescent="0.2">
      <c r="A23" s="354">
        <v>21</v>
      </c>
      <c r="B23" s="615" t="s">
        <v>439</v>
      </c>
      <c r="C23" s="616" t="s">
        <v>570</v>
      </c>
      <c r="D23" s="354"/>
      <c r="E23" s="354">
        <v>368</v>
      </c>
      <c r="F23" s="354">
        <v>0</v>
      </c>
      <c r="G23" s="366">
        <f>SUMIF(SUMPK!$B:$B,USAGE!$B:$B,SUMPK!$O:$O)</f>
        <v>0</v>
      </c>
      <c r="H23" s="366">
        <f t="shared" ref="H23" si="4">+G23-E23</f>
        <v>-368</v>
      </c>
    </row>
    <row r="24" spans="1:10" ht="16.5" customHeight="1" x14ac:dyDescent="0.2">
      <c r="A24" s="471">
        <v>22</v>
      </c>
      <c r="B24" s="470" t="s">
        <v>541</v>
      </c>
      <c r="C24" s="470" t="s">
        <v>539</v>
      </c>
      <c r="D24" s="470"/>
      <c r="E24" s="472">
        <v>304</v>
      </c>
      <c r="F24" s="473">
        <v>0</v>
      </c>
      <c r="G24" s="366">
        <f>SUMIF(SUMPK!$B:$B,USAGE!$B:$B,SUMPK!$O:$O)</f>
        <v>0</v>
      </c>
      <c r="H24" s="366">
        <f t="shared" ref="H24" si="5">+G24-E24</f>
        <v>-304</v>
      </c>
    </row>
    <row r="25" spans="1:10" ht="16.5" customHeight="1" x14ac:dyDescent="0.2">
      <c r="A25" s="471">
        <v>23</v>
      </c>
      <c r="B25" s="470" t="s">
        <v>571</v>
      </c>
      <c r="C25" s="470" t="s">
        <v>572</v>
      </c>
      <c r="D25" s="470"/>
      <c r="E25" s="472">
        <v>0</v>
      </c>
      <c r="F25" s="473">
        <v>-350</v>
      </c>
      <c r="G25" s="366">
        <f>SUMIF(SUMPK!$B:$B,USAGE!$B:$B,SUMPK!$O:$O)</f>
        <v>0</v>
      </c>
      <c r="H25" s="366">
        <f t="shared" ref="H25:H26" si="6">+G25-E25</f>
        <v>0</v>
      </c>
    </row>
    <row r="26" spans="1:10" ht="16.5" customHeight="1" x14ac:dyDescent="0.2">
      <c r="A26" s="471">
        <v>24</v>
      </c>
      <c r="B26" s="470" t="s">
        <v>573</v>
      </c>
      <c r="C26" s="679" t="s">
        <v>574</v>
      </c>
      <c r="D26" s="470"/>
      <c r="E26" s="472">
        <v>0</v>
      </c>
      <c r="F26" s="845">
        <v>-300</v>
      </c>
      <c r="G26" s="366">
        <f>SUMIF(SUMPK!$B:$B,USAGE!$B:$B,SUMPK!$O:$O)</f>
        <v>0</v>
      </c>
      <c r="H26" s="366">
        <f t="shared" si="6"/>
        <v>0</v>
      </c>
    </row>
    <row r="27" spans="1:10" ht="16.5" customHeight="1" x14ac:dyDescent="0.2">
      <c r="A27" s="471" t="s">
        <v>22</v>
      </c>
      <c r="B27" s="679">
        <v>38492</v>
      </c>
      <c r="C27" s="679">
        <v>-650</v>
      </c>
      <c r="D27" s="470" t="s">
        <v>172</v>
      </c>
      <c r="E27" s="472" t="s">
        <v>173</v>
      </c>
      <c r="F27" s="473" t="s">
        <v>174</v>
      </c>
      <c r="G27" s="366">
        <f>SUMIF(SUMPK!$B:$B,USAGE!$B:$B,SUMPK!$O:$O)</f>
        <v>0</v>
      </c>
      <c r="H27" s="366" t="e">
        <f t="shared" ref="H27:H28" si="7">+G27-E27</f>
        <v>#VALUE!</v>
      </c>
    </row>
    <row r="28" spans="1:10" ht="16.5" customHeight="1" x14ac:dyDescent="0.2">
      <c r="A28" s="471"/>
      <c r="B28" s="470"/>
      <c r="C28" s="470"/>
      <c r="D28" s="470"/>
      <c r="E28" s="472"/>
      <c r="F28" s="473"/>
      <c r="G28" s="366">
        <f>SUMIF(SUMPK!$B:$B,USAGE!$B:$B,SUMPK!$O:$O)</f>
        <v>0</v>
      </c>
      <c r="H28" s="366">
        <f t="shared" si="7"/>
        <v>0</v>
      </c>
    </row>
    <row r="29" spans="1:10" ht="16.5" customHeight="1" x14ac:dyDescent="0.2">
      <c r="A29" s="471"/>
      <c r="B29" s="470"/>
      <c r="C29" s="470"/>
      <c r="D29" s="470"/>
      <c r="E29" s="472"/>
      <c r="F29" s="473"/>
      <c r="G29" s="366"/>
      <c r="H29" s="366"/>
    </row>
    <row r="30" spans="1:10" ht="16.5" customHeight="1" x14ac:dyDescent="0.2">
      <c r="A30" s="471"/>
      <c r="B30" s="470"/>
      <c r="C30" s="470"/>
      <c r="D30" s="470"/>
      <c r="E30" s="472"/>
      <c r="F30" s="473"/>
      <c r="G30" s="366"/>
      <c r="H30" s="366"/>
      <c r="J30" s="474"/>
    </row>
    <row r="31" spans="1:10" ht="16.5" customHeight="1" x14ac:dyDescent="0.2">
      <c r="A31" s="471"/>
      <c r="B31" s="470"/>
      <c r="C31" s="470"/>
      <c r="D31" s="470"/>
      <c r="E31" s="472"/>
      <c r="F31" s="473"/>
      <c r="G31" s="366"/>
      <c r="H31" s="366"/>
    </row>
    <row r="32" spans="1:10" ht="16.5" customHeight="1" x14ac:dyDescent="0.2">
      <c r="A32" s="470"/>
      <c r="B32" s="472"/>
      <c r="C32" s="473"/>
      <c r="D32" s="470"/>
      <c r="E32" s="470"/>
      <c r="F32" s="473"/>
      <c r="G32" s="366"/>
      <c r="H32" s="366"/>
    </row>
    <row r="33" spans="1:8" ht="16.5" customHeight="1" x14ac:dyDescent="0.2">
      <c r="A33" s="376"/>
      <c r="B33" s="354"/>
      <c r="C33" s="354"/>
      <c r="D33" s="354"/>
      <c r="E33" s="377"/>
      <c r="F33" s="473"/>
      <c r="G33" s="366"/>
      <c r="H33" s="366"/>
    </row>
    <row r="34" spans="1:8" ht="16.5" customHeight="1" x14ac:dyDescent="0.2">
      <c r="A34" s="354"/>
      <c r="B34" s="377"/>
      <c r="C34" s="378"/>
      <c r="D34" s="354"/>
      <c r="E34" s="354"/>
      <c r="F34" s="473"/>
      <c r="G34" s="366"/>
      <c r="H34" s="366"/>
    </row>
    <row r="35" spans="1:8" ht="16.5" customHeight="1" x14ac:dyDescent="0.2">
      <c r="A35" s="361"/>
      <c r="B35" s="354"/>
      <c r="C35" s="354"/>
      <c r="D35" s="354"/>
      <c r="E35" s="356"/>
      <c r="F35" s="473"/>
      <c r="G35" s="366"/>
      <c r="H35" s="366"/>
    </row>
    <row r="36" spans="1:8" ht="16.5" customHeight="1" x14ac:dyDescent="0.2">
      <c r="A36" s="354"/>
      <c r="B36" s="356"/>
      <c r="C36" s="617"/>
      <c r="D36" s="354"/>
      <c r="E36" s="354"/>
      <c r="F36" s="354"/>
      <c r="G36" s="366"/>
      <c r="H36" s="366"/>
    </row>
    <row r="37" spans="1:8" x14ac:dyDescent="0.2">
      <c r="G37" s="366"/>
      <c r="H37" s="366"/>
    </row>
    <row r="38" spans="1:8" x14ac:dyDescent="0.2">
      <c r="G38" s="366"/>
      <c r="H38" s="366"/>
    </row>
    <row r="39" spans="1:8" x14ac:dyDescent="0.2">
      <c r="G39" s="366"/>
      <c r="H39" s="366"/>
    </row>
    <row r="40" spans="1:8" x14ac:dyDescent="0.2">
      <c r="G40" s="366"/>
      <c r="H40" s="366"/>
    </row>
    <row r="41" spans="1:8" x14ac:dyDescent="0.2">
      <c r="G41" s="366"/>
      <c r="H41" s="366"/>
    </row>
    <row r="42" spans="1:8" x14ac:dyDescent="0.2">
      <c r="G42" s="366"/>
      <c r="H42" s="366"/>
    </row>
    <row r="43" spans="1:8" x14ac:dyDescent="0.2">
      <c r="C43" s="495"/>
      <c r="G43" s="366"/>
      <c r="H43" s="366"/>
    </row>
    <row r="44" spans="1:8" x14ac:dyDescent="0.2">
      <c r="G44" s="366"/>
      <c r="H44" s="366"/>
    </row>
    <row r="45" spans="1:8" x14ac:dyDescent="0.2">
      <c r="G45" s="366"/>
      <c r="H45" s="366"/>
    </row>
    <row r="46" spans="1:8" x14ac:dyDescent="0.2">
      <c r="G46" s="366"/>
      <c r="H46" s="366"/>
    </row>
    <row r="47" spans="1:8" x14ac:dyDescent="0.2">
      <c r="G47" s="366"/>
      <c r="H47" s="366"/>
    </row>
    <row r="48" spans="1:8" x14ac:dyDescent="0.2">
      <c r="G48" s="366"/>
      <c r="H48" s="366"/>
    </row>
    <row r="49" spans="7:8" x14ac:dyDescent="0.2">
      <c r="G49" s="366"/>
      <c r="H49" s="366"/>
    </row>
    <row r="50" spans="7:8" x14ac:dyDescent="0.2">
      <c r="G50" s="366"/>
      <c r="H50" s="366"/>
    </row>
    <row r="51" spans="7:8" x14ac:dyDescent="0.2">
      <c r="G51" s="366"/>
      <c r="H51" s="366"/>
    </row>
    <row r="52" spans="7:8" x14ac:dyDescent="0.2">
      <c r="G52" s="366">
        <f>SUMIF(SUMPK!$B:$B,USAGE!$B:$B,SUMPK!$O:$O)</f>
        <v>0</v>
      </c>
      <c r="H52" s="366">
        <f t="shared" ref="H52:H96" si="8">+G52-E52</f>
        <v>0</v>
      </c>
    </row>
    <row r="53" spans="7:8" x14ac:dyDescent="0.2">
      <c r="G53" s="366">
        <f>SUMIF(SUMPK!$B:$B,USAGE!$B:$B,SUMPK!$O:$O)</f>
        <v>0</v>
      </c>
      <c r="H53" s="366">
        <f t="shared" si="8"/>
        <v>0</v>
      </c>
    </row>
    <row r="54" spans="7:8" x14ac:dyDescent="0.2">
      <c r="G54" s="366">
        <f>SUMIF(SUMPK!$B:$B,USAGE!$B:$B,SUMPK!$O:$O)</f>
        <v>0</v>
      </c>
      <c r="H54" s="366">
        <f t="shared" si="8"/>
        <v>0</v>
      </c>
    </row>
    <row r="55" spans="7:8" x14ac:dyDescent="0.2">
      <c r="G55" s="366">
        <f>SUMIF(SUMPK!$B:$B,USAGE!$B:$B,SUMPK!$O:$O)</f>
        <v>0</v>
      </c>
      <c r="H55" s="366">
        <f t="shared" si="8"/>
        <v>0</v>
      </c>
    </row>
    <row r="56" spans="7:8" x14ac:dyDescent="0.2">
      <c r="G56" s="366">
        <f>SUMIF(SUMPK!$B:$B,USAGE!$B:$B,SUMPK!$O:$O)</f>
        <v>0</v>
      </c>
      <c r="H56" s="366">
        <f t="shared" si="8"/>
        <v>0</v>
      </c>
    </row>
    <row r="57" spans="7:8" x14ac:dyDescent="0.2">
      <c r="G57" s="366">
        <f>SUMIF(SUMPK!$B:$B,USAGE!$B:$B,SUMPK!$O:$O)</f>
        <v>0</v>
      </c>
      <c r="H57" s="366">
        <f t="shared" si="8"/>
        <v>0</v>
      </c>
    </row>
    <row r="58" spans="7:8" x14ac:dyDescent="0.2">
      <c r="G58" s="366">
        <f>SUMIF(SUMPK!$B:$B,USAGE!$B:$B,SUMPK!$O:$O)</f>
        <v>0</v>
      </c>
      <c r="H58" s="366">
        <f t="shared" si="8"/>
        <v>0</v>
      </c>
    </row>
    <row r="59" spans="7:8" x14ac:dyDescent="0.2">
      <c r="G59" s="366">
        <f>SUMIF(SUMPK!$B:$B,USAGE!$B:$B,SUMPK!$O:$O)</f>
        <v>0</v>
      </c>
      <c r="H59" s="366">
        <f t="shared" si="8"/>
        <v>0</v>
      </c>
    </row>
    <row r="60" spans="7:8" x14ac:dyDescent="0.2">
      <c r="G60" s="366">
        <f>SUMIF(SUMPK!$B:$B,USAGE!$B:$B,SUMPK!$O:$O)</f>
        <v>0</v>
      </c>
      <c r="H60" s="366">
        <f t="shared" si="8"/>
        <v>0</v>
      </c>
    </row>
    <row r="61" spans="7:8" x14ac:dyDescent="0.2">
      <c r="G61" s="366">
        <f>SUMIF(SUMPK!$B:$B,USAGE!$B:$B,SUMPK!$O:$O)</f>
        <v>0</v>
      </c>
      <c r="H61" s="366">
        <f t="shared" si="8"/>
        <v>0</v>
      </c>
    </row>
    <row r="62" spans="7:8" x14ac:dyDescent="0.2">
      <c r="G62" s="366">
        <f>SUMIF(SUMPK!$B:$B,USAGE!$B:$B,SUMPK!$O:$O)</f>
        <v>0</v>
      </c>
      <c r="H62" s="366">
        <f t="shared" si="8"/>
        <v>0</v>
      </c>
    </row>
    <row r="63" spans="7:8" x14ac:dyDescent="0.2">
      <c r="G63" s="366">
        <f>SUMIF(SUMPK!$B:$B,USAGE!$B:$B,SUMPK!$O:$O)</f>
        <v>0</v>
      </c>
      <c r="H63" s="366">
        <f t="shared" si="8"/>
        <v>0</v>
      </c>
    </row>
    <row r="64" spans="7:8" x14ac:dyDescent="0.2">
      <c r="G64" s="366">
        <f>SUMIF(SUMPK!$B:$B,USAGE!$B:$B,SUMPK!$O:$O)</f>
        <v>0</v>
      </c>
      <c r="H64" s="366">
        <f t="shared" si="8"/>
        <v>0</v>
      </c>
    </row>
    <row r="65" spans="7:8" x14ac:dyDescent="0.2">
      <c r="G65" s="366">
        <f>SUMIF(SUMPK!$B:$B,USAGE!$B:$B,SUMPK!$O:$O)</f>
        <v>0</v>
      </c>
      <c r="H65" s="366">
        <f t="shared" si="8"/>
        <v>0</v>
      </c>
    </row>
    <row r="66" spans="7:8" x14ac:dyDescent="0.2">
      <c r="G66" s="366">
        <f>SUMIF(SUMPK!$B:$B,USAGE!$B:$B,SUMPK!$O:$O)</f>
        <v>0</v>
      </c>
      <c r="H66" s="366">
        <f t="shared" si="8"/>
        <v>0</v>
      </c>
    </row>
    <row r="67" spans="7:8" x14ac:dyDescent="0.2">
      <c r="G67" s="366">
        <f>SUMIF(SUMPK!$B:$B,USAGE!$B:$B,SUMPK!$O:$O)</f>
        <v>0</v>
      </c>
      <c r="H67" s="366">
        <f t="shared" si="8"/>
        <v>0</v>
      </c>
    </row>
    <row r="68" spans="7:8" x14ac:dyDescent="0.2">
      <c r="G68" s="366">
        <f>SUMIF(SUMPK!$B:$B,USAGE!$B:$B,SUMPK!$O:$O)</f>
        <v>0</v>
      </c>
      <c r="H68" s="366">
        <f t="shared" si="8"/>
        <v>0</v>
      </c>
    </row>
    <row r="69" spans="7:8" x14ac:dyDescent="0.2">
      <c r="G69" s="366">
        <f>SUMIF(SUMPK!$B:$B,USAGE!$B:$B,SUMPK!$O:$O)</f>
        <v>0</v>
      </c>
      <c r="H69" s="366">
        <f t="shared" si="8"/>
        <v>0</v>
      </c>
    </row>
    <row r="70" spans="7:8" x14ac:dyDescent="0.2">
      <c r="G70" s="366">
        <f>SUMIF(SUMPK!$B:$B,USAGE!$B:$B,SUMPK!$O:$O)</f>
        <v>0</v>
      </c>
      <c r="H70" s="366">
        <f t="shared" si="8"/>
        <v>0</v>
      </c>
    </row>
    <row r="71" spans="7:8" x14ac:dyDescent="0.2">
      <c r="G71" s="366">
        <f>SUMIF(SUMPK!$B:$B,USAGE!$B:$B,SUMPK!$O:$O)</f>
        <v>0</v>
      </c>
      <c r="H71" s="366">
        <f t="shared" si="8"/>
        <v>0</v>
      </c>
    </row>
    <row r="72" spans="7:8" x14ac:dyDescent="0.2">
      <c r="G72" s="366">
        <f>SUMIF(SUMPK!$B:$B,USAGE!$B:$B,SUMPK!$O:$O)</f>
        <v>0</v>
      </c>
      <c r="H72" s="366">
        <f t="shared" si="8"/>
        <v>0</v>
      </c>
    </row>
    <row r="73" spans="7:8" x14ac:dyDescent="0.2">
      <c r="G73" s="366">
        <f>SUMIF(SUMPK!$B:$B,USAGE!$B:$B,SUMPK!$O:$O)</f>
        <v>0</v>
      </c>
      <c r="H73" s="366">
        <f t="shared" si="8"/>
        <v>0</v>
      </c>
    </row>
    <row r="74" spans="7:8" x14ac:dyDescent="0.2">
      <c r="G74" s="366">
        <f>SUMIF(SUMPK!$B:$B,USAGE!$B:$B,SUMPK!$O:$O)</f>
        <v>0</v>
      </c>
      <c r="H74" s="366">
        <f t="shared" si="8"/>
        <v>0</v>
      </c>
    </row>
    <row r="75" spans="7:8" x14ac:dyDescent="0.2">
      <c r="G75" s="366">
        <f>SUMIF(SUMPK!$B:$B,USAGE!$B:$B,SUMPK!$O:$O)</f>
        <v>0</v>
      </c>
      <c r="H75" s="366">
        <f t="shared" si="8"/>
        <v>0</v>
      </c>
    </row>
    <row r="76" spans="7:8" x14ac:dyDescent="0.2">
      <c r="G76" s="366">
        <f>SUMIF(SUMPK!$B:$B,USAGE!$B:$B,SUMPK!$O:$O)</f>
        <v>0</v>
      </c>
      <c r="H76" s="366">
        <f t="shared" si="8"/>
        <v>0</v>
      </c>
    </row>
    <row r="77" spans="7:8" x14ac:dyDescent="0.2">
      <c r="G77" s="366">
        <f>SUMIF(SUMPK!$B:$B,USAGE!$B:$B,SUMPK!$O:$O)</f>
        <v>0</v>
      </c>
      <c r="H77" s="366">
        <f t="shared" si="8"/>
        <v>0</v>
      </c>
    </row>
    <row r="78" spans="7:8" x14ac:dyDescent="0.2">
      <c r="G78" s="366">
        <f>SUMIF(SUMPK!$B:$B,USAGE!$B:$B,SUMPK!$O:$O)</f>
        <v>0</v>
      </c>
      <c r="H78" s="366">
        <f t="shared" si="8"/>
        <v>0</v>
      </c>
    </row>
    <row r="79" spans="7:8" x14ac:dyDescent="0.2">
      <c r="G79" s="366">
        <f>SUMIF(SUMPK!$B:$B,USAGE!$B:$B,SUMPK!$O:$O)</f>
        <v>0</v>
      </c>
      <c r="H79" s="366">
        <f t="shared" si="8"/>
        <v>0</v>
      </c>
    </row>
    <row r="80" spans="7:8" x14ac:dyDescent="0.2">
      <c r="G80" s="366">
        <f>SUMIF(SUMPK!$B:$B,USAGE!$B:$B,SUMPK!$O:$O)</f>
        <v>0</v>
      </c>
      <c r="H80" s="366">
        <f t="shared" si="8"/>
        <v>0</v>
      </c>
    </row>
    <row r="81" spans="7:8" x14ac:dyDescent="0.2">
      <c r="G81" s="366">
        <f>SUMIF(SUMPK!$B:$B,USAGE!$B:$B,SUMPK!$O:$O)</f>
        <v>0</v>
      </c>
      <c r="H81" s="366">
        <f t="shared" si="8"/>
        <v>0</v>
      </c>
    </row>
    <row r="82" spans="7:8" x14ac:dyDescent="0.2">
      <c r="G82" s="366">
        <f>SUMIF(SUMPK!$B:$B,USAGE!$B:$B,SUMPK!$O:$O)</f>
        <v>0</v>
      </c>
      <c r="H82" s="366">
        <f t="shared" si="8"/>
        <v>0</v>
      </c>
    </row>
    <row r="83" spans="7:8" x14ac:dyDescent="0.2">
      <c r="G83" s="366">
        <f>SUMIF(SUMPK!$B:$B,USAGE!$B:$B,SUMPK!$O:$O)</f>
        <v>0</v>
      </c>
      <c r="H83" s="366">
        <f t="shared" si="8"/>
        <v>0</v>
      </c>
    </row>
    <row r="84" spans="7:8" x14ac:dyDescent="0.2">
      <c r="G84" s="366">
        <f>SUMIF(SUMPK!$B:$B,USAGE!$B:$B,SUMPK!$O:$O)</f>
        <v>0</v>
      </c>
      <c r="H84" s="366">
        <f t="shared" si="8"/>
        <v>0</v>
      </c>
    </row>
    <row r="85" spans="7:8" x14ac:dyDescent="0.2">
      <c r="G85" s="366">
        <f>SUMIF(SUMPK!$B:$B,USAGE!$B:$B,SUMPK!$O:$O)</f>
        <v>0</v>
      </c>
      <c r="H85" s="366">
        <f t="shared" si="8"/>
        <v>0</v>
      </c>
    </row>
    <row r="86" spans="7:8" x14ac:dyDescent="0.2">
      <c r="G86" s="366">
        <f>SUMIF(SUMPK!$B:$B,USAGE!$B:$B,SUMPK!$O:$O)</f>
        <v>0</v>
      </c>
      <c r="H86" s="366">
        <f t="shared" si="8"/>
        <v>0</v>
      </c>
    </row>
    <row r="87" spans="7:8" x14ac:dyDescent="0.2">
      <c r="G87" s="366">
        <f>SUMIF(SUMPK!$B:$B,USAGE!$B:$B,SUMPK!$O:$O)</f>
        <v>0</v>
      </c>
      <c r="H87" s="366">
        <f t="shared" si="8"/>
        <v>0</v>
      </c>
    </row>
    <row r="88" spans="7:8" x14ac:dyDescent="0.2">
      <c r="G88" s="366">
        <f>SUMIF(SUMPK!$B:$B,USAGE!$B:$B,SUMPK!$O:$O)</f>
        <v>0</v>
      </c>
      <c r="H88" s="366">
        <f t="shared" si="8"/>
        <v>0</v>
      </c>
    </row>
    <row r="89" spans="7:8" x14ac:dyDescent="0.2">
      <c r="G89" s="366">
        <f>SUMIF(SUMPK!$B:$B,USAGE!$B:$B,SUMPK!$O:$O)</f>
        <v>0</v>
      </c>
      <c r="H89" s="366">
        <f t="shared" si="8"/>
        <v>0</v>
      </c>
    </row>
    <row r="90" spans="7:8" x14ac:dyDescent="0.2">
      <c r="G90" s="366">
        <f>SUMIF(SUMPK!$B:$B,USAGE!$B:$B,SUMPK!$O:$O)</f>
        <v>0</v>
      </c>
      <c r="H90" s="366">
        <f t="shared" si="8"/>
        <v>0</v>
      </c>
    </row>
    <row r="91" spans="7:8" x14ac:dyDescent="0.2">
      <c r="G91" s="366">
        <f>SUMIF(SUMPK!$B:$B,USAGE!$B:$B,SUMPK!$O:$O)</f>
        <v>0</v>
      </c>
      <c r="H91" s="366">
        <f t="shared" si="8"/>
        <v>0</v>
      </c>
    </row>
    <row r="92" spans="7:8" x14ac:dyDescent="0.2">
      <c r="G92" s="366">
        <f>SUMIF(SUMPK!$B:$B,USAGE!$B:$B,SUMPK!$O:$O)</f>
        <v>0</v>
      </c>
      <c r="H92" s="366">
        <f t="shared" si="8"/>
        <v>0</v>
      </c>
    </row>
    <row r="93" spans="7:8" x14ac:dyDescent="0.2">
      <c r="G93" s="366">
        <f>SUMIF(SUMPK!$B:$B,USAGE!$B:$B,SUMPK!$O:$O)</f>
        <v>0</v>
      </c>
      <c r="H93" s="366">
        <f t="shared" si="8"/>
        <v>0</v>
      </c>
    </row>
    <row r="94" spans="7:8" x14ac:dyDescent="0.2">
      <c r="G94" s="366">
        <f>SUMIF(SUMPK!$B:$B,USAGE!$B:$B,SUMPK!$O:$O)</f>
        <v>0</v>
      </c>
      <c r="H94" s="366">
        <f t="shared" si="8"/>
        <v>0</v>
      </c>
    </row>
    <row r="95" spans="7:8" x14ac:dyDescent="0.2">
      <c r="G95" s="366">
        <f>SUMIF(SUMPK!$B:$B,USAGE!$B:$B,SUMPK!$O:$O)</f>
        <v>0</v>
      </c>
      <c r="H95" s="366">
        <f t="shared" si="8"/>
        <v>0</v>
      </c>
    </row>
    <row r="96" spans="7:8" x14ac:dyDescent="0.2">
      <c r="G96" s="366">
        <f>SUMIF(SUMPK!$B:$B,USAGE!$B:$B,SUMPK!$O:$O)</f>
        <v>0</v>
      </c>
      <c r="H96" s="366">
        <f t="shared" si="8"/>
        <v>0</v>
      </c>
    </row>
    <row r="97" spans="7:8" x14ac:dyDescent="0.2">
      <c r="G97" s="366">
        <f>SUMIF(SUMPK!$B:$B,USAGE!$B:$B,SUMPK!$O:$O)</f>
        <v>0</v>
      </c>
      <c r="H97" s="366">
        <f t="shared" ref="H97" si="9">+G97-E97</f>
        <v>0</v>
      </c>
    </row>
    <row r="98" spans="7:8" x14ac:dyDescent="0.2">
      <c r="G98" s="366">
        <f>SUMIF(SUMPK!$B:$B,USAGE!$B:$B,SUMPK!$O:$O)</f>
        <v>0</v>
      </c>
      <c r="H98" s="367"/>
    </row>
    <row r="99" spans="7:8" x14ac:dyDescent="0.2">
      <c r="G99" s="366">
        <f>SUMIF(SUMPK!$B:$B,USAGE!$B:$B,SUMPK!$O:$O)</f>
        <v>0</v>
      </c>
      <c r="H99" s="367"/>
    </row>
    <row r="100" spans="7:8" x14ac:dyDescent="0.2">
      <c r="G100" s="366">
        <f>SUMIF(SUMPK!$B:$B,USAGE!$B:$B,SUMPK!$O:$O)</f>
        <v>0</v>
      </c>
      <c r="H100" s="367"/>
    </row>
    <row r="101" spans="7:8" x14ac:dyDescent="0.2">
      <c r="G101" s="366">
        <f>SUMIF(SUMPK!$B:$B,USAGE!$B:$B,SUMPK!$O:$O)</f>
        <v>0</v>
      </c>
      <c r="H101" s="367"/>
    </row>
    <row r="102" spans="7:8" x14ac:dyDescent="0.2">
      <c r="G102" s="366">
        <f>SUMIF(SUMPK!$B:$B,USAGE!$B:$B,SUMPK!$O:$O)</f>
        <v>0</v>
      </c>
      <c r="H102" s="367"/>
    </row>
    <row r="103" spans="7:8" x14ac:dyDescent="0.2">
      <c r="G103" s="366">
        <f>SUMIF(SUMPK!$B:$B,USAGE!$B:$B,SUMPK!$O:$O)</f>
        <v>0</v>
      </c>
      <c r="H103" s="367"/>
    </row>
    <row r="104" spans="7:8" x14ac:dyDescent="0.2">
      <c r="G104" s="366">
        <f>SUMIF(SUMPK!$B:$B,USAGE!$B:$B,SUMPK!$O:$O)</f>
        <v>0</v>
      </c>
      <c r="H104" s="367"/>
    </row>
    <row r="105" spans="7:8" x14ac:dyDescent="0.2">
      <c r="G105" s="366">
        <f>SUMIF(SUMPK!$B:$B,USAGE!$B:$B,SUMPK!$O:$O)</f>
        <v>0</v>
      </c>
      <c r="H105" s="367"/>
    </row>
    <row r="106" spans="7:8" x14ac:dyDescent="0.2">
      <c r="G106" s="366">
        <f>SUMIF(SUMPK!$B:$B,USAGE!$B:$B,SUMPK!$O:$O)</f>
        <v>0</v>
      </c>
      <c r="H106" s="367"/>
    </row>
    <row r="107" spans="7:8" x14ac:dyDescent="0.2">
      <c r="G107" s="366">
        <f>SUMIF(SUMPK!$B:$B,USAGE!$B:$B,SUMPK!$O:$O)</f>
        <v>0</v>
      </c>
      <c r="H107" s="367"/>
    </row>
    <row r="108" spans="7:8" x14ac:dyDescent="0.2">
      <c r="G108" s="366">
        <f>SUMIF(SUMPK!$B:$B,USAGE!$B:$B,SUMPK!$O:$O)</f>
        <v>0</v>
      </c>
      <c r="H108" s="367"/>
    </row>
    <row r="109" spans="7:8" x14ac:dyDescent="0.2">
      <c r="G109" s="366">
        <f>SUMIF(SUMPK!$B:$B,USAGE!$B:$B,SUMPK!$O:$O)</f>
        <v>0</v>
      </c>
      <c r="H109" s="367"/>
    </row>
    <row r="110" spans="7:8" x14ac:dyDescent="0.2">
      <c r="G110" s="366">
        <f>SUMIF(SUMPK!$B:$B,USAGE!$B:$B,SUMPK!$O:$O)</f>
        <v>0</v>
      </c>
      <c r="H110" s="367"/>
    </row>
    <row r="111" spans="7:8" x14ac:dyDescent="0.2">
      <c r="G111" s="366">
        <f>SUMIF(SUMPK!$B:$B,USAGE!$B:$B,SUMPK!$O:$O)</f>
        <v>0</v>
      </c>
      <c r="H111" s="367"/>
    </row>
    <row r="112" spans="7:8" x14ac:dyDescent="0.2">
      <c r="G112" s="366">
        <f>SUMIF(SUMPK!$B:$B,USAGE!$B:$B,SUMPK!$O:$O)</f>
        <v>0</v>
      </c>
      <c r="H112" s="367"/>
    </row>
    <row r="113" spans="7:8" x14ac:dyDescent="0.2">
      <c r="G113" s="366">
        <f>SUMIF(SUMPK!$B:$B,USAGE!$B:$B,SUMPK!$O:$O)</f>
        <v>0</v>
      </c>
      <c r="H113" s="367"/>
    </row>
    <row r="114" spans="7:8" x14ac:dyDescent="0.2">
      <c r="G114" s="366">
        <f>SUMIF(SUMPK!$B:$B,USAGE!$B:$B,SUMPK!$O:$O)</f>
        <v>0</v>
      </c>
      <c r="H114" s="367"/>
    </row>
    <row r="115" spans="7:8" x14ac:dyDescent="0.2">
      <c r="G115" s="366">
        <f>SUMIF(SUMPK!$B:$B,USAGE!$B:$B,SUMPK!$O:$O)</f>
        <v>0</v>
      </c>
      <c r="H115" s="367"/>
    </row>
    <row r="116" spans="7:8" x14ac:dyDescent="0.2">
      <c r="G116" s="366">
        <f>SUMIF(SUMPK!$B:$B,USAGE!$B:$B,SUMPK!$O:$O)</f>
        <v>0</v>
      </c>
      <c r="H116" s="367"/>
    </row>
    <row r="117" spans="7:8" x14ac:dyDescent="0.2">
      <c r="G117" s="366">
        <f>SUMIF(SUMPK!$B:$B,USAGE!$B:$B,SUMPK!$O:$O)</f>
        <v>0</v>
      </c>
      <c r="H117" s="367"/>
    </row>
    <row r="118" spans="7:8" x14ac:dyDescent="0.2">
      <c r="G118" s="366">
        <f>SUMIF(SUMPK!$B:$B,USAGE!$B:$B,SUMPK!$O:$O)</f>
        <v>0</v>
      </c>
      <c r="H118" s="367"/>
    </row>
    <row r="119" spans="7:8" x14ac:dyDescent="0.2">
      <c r="G119" s="366">
        <f>SUMIF(SUMPK!$B:$B,USAGE!$B:$B,SUMPK!$O:$O)</f>
        <v>0</v>
      </c>
      <c r="H119" s="367"/>
    </row>
    <row r="120" spans="7:8" x14ac:dyDescent="0.2">
      <c r="G120" s="366">
        <f>SUMIF(SUMPK!$B:$B,USAGE!$B:$B,SUMPK!$O:$O)</f>
        <v>0</v>
      </c>
      <c r="H120" s="367"/>
    </row>
    <row r="121" spans="7:8" x14ac:dyDescent="0.2">
      <c r="G121" s="366">
        <f>SUMIF(SUMPK!$B:$B,USAGE!$B:$B,SUMPK!$O:$O)</f>
        <v>0</v>
      </c>
      <c r="H121" s="367"/>
    </row>
    <row r="122" spans="7:8" x14ac:dyDescent="0.2">
      <c r="G122" s="366">
        <f>SUMIF(SUMPK!$B:$B,USAGE!$B:$B,SUMPK!$O:$O)</f>
        <v>0</v>
      </c>
      <c r="H122" s="367"/>
    </row>
    <row r="123" spans="7:8" x14ac:dyDescent="0.2">
      <c r="G123" s="366">
        <f>SUMIF(SUMPK!$B:$B,USAGE!$B:$B,SUMPK!$O:$O)</f>
        <v>0</v>
      </c>
      <c r="H123" s="367"/>
    </row>
    <row r="124" spans="7:8" x14ac:dyDescent="0.2">
      <c r="G124" s="366">
        <f>SUMIF(SUMPK!$B:$B,USAGE!$B:$B,SUMPK!$O:$O)</f>
        <v>0</v>
      </c>
      <c r="H124" s="367"/>
    </row>
    <row r="125" spans="7:8" x14ac:dyDescent="0.2">
      <c r="G125" s="366">
        <f>SUMIF(SUMPK!$B:$B,USAGE!$B:$B,SUMPK!$O:$O)</f>
        <v>0</v>
      </c>
      <c r="H125" s="367"/>
    </row>
    <row r="126" spans="7:8" x14ac:dyDescent="0.2">
      <c r="G126" s="366">
        <f>SUMIF(SUMPK!$B:$B,USAGE!$B:$B,SUMPK!$O:$O)</f>
        <v>0</v>
      </c>
      <c r="H126" s="367"/>
    </row>
    <row r="127" spans="7:8" x14ac:dyDescent="0.2">
      <c r="G127" s="366">
        <f>SUMIF(SUMPK!$B:$B,USAGE!$B:$B,SUMPK!$O:$O)</f>
        <v>0</v>
      </c>
      <c r="H127" s="367"/>
    </row>
    <row r="128" spans="7:8" x14ac:dyDescent="0.2">
      <c r="G128" s="366">
        <f>SUMIF(SUMPK!$B:$B,USAGE!$B:$B,SUMPK!$O:$O)</f>
        <v>0</v>
      </c>
      <c r="H128" s="367"/>
    </row>
    <row r="129" spans="7:8" x14ac:dyDescent="0.2">
      <c r="G129" s="366">
        <f>SUMIF(SUMPK!$B:$B,USAGE!$B:$B,SUMPK!$O:$O)</f>
        <v>0</v>
      </c>
      <c r="H129" s="367"/>
    </row>
    <row r="130" spans="7:8" x14ac:dyDescent="0.2">
      <c r="G130" s="366">
        <f>SUMIF(SUMPK!$B:$B,USAGE!$B:$B,SUMPK!$O:$O)</f>
        <v>0</v>
      </c>
      <c r="H130" s="367"/>
    </row>
    <row r="131" spans="7:8" x14ac:dyDescent="0.2">
      <c r="G131" s="366">
        <f>SUMIF(SUMPK!$B:$B,USAGE!$B:$B,SUMPK!$O:$O)</f>
        <v>0</v>
      </c>
      <c r="H131" s="367"/>
    </row>
    <row r="132" spans="7:8" x14ac:dyDescent="0.2">
      <c r="G132" s="366">
        <f>SUMIF(SUMPK!$B:$B,USAGE!$B:$B,SUMPK!$O:$O)</f>
        <v>0</v>
      </c>
      <c r="H132" s="367"/>
    </row>
    <row r="133" spans="7:8" x14ac:dyDescent="0.2">
      <c r="G133" s="366">
        <f>SUMIF(SUMPK!$B:$B,USAGE!$B:$B,SUMPK!$O:$O)</f>
        <v>0</v>
      </c>
      <c r="H133" s="367"/>
    </row>
    <row r="134" spans="7:8" x14ac:dyDescent="0.2">
      <c r="G134" s="366">
        <f>SUMIF(SUMPK!$B:$B,USAGE!$B:$B,SUMPK!$O:$O)</f>
        <v>0</v>
      </c>
      <c r="H134" s="365"/>
    </row>
  </sheetData>
  <conditionalFormatting sqref="A135:H158">
    <cfRule type="expression" dxfId="18" priority="4">
      <formula>MOD(ROW(),2)</formula>
    </cfRule>
  </conditionalFormatting>
  <conditionalFormatting sqref="I2:XFD158 A44:H134 A2:F43 G1:H43">
    <cfRule type="expression" dxfId="17" priority="7">
      <formula>MOD(ROW(),2)</formula>
    </cfRule>
  </conditionalFormatting>
  <conditionalFormatting sqref="H1:H1048576">
    <cfRule type="cellIs" dxfId="16" priority="1" operator="equal">
      <formula>" &gt;0 or &lt;0"</formula>
    </cfRule>
    <cfRule type="cellIs" dxfId="15" priority="2" operator="greaterThan">
      <formula>"#0"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HIGRO</vt:lpstr>
      <vt:lpstr>CP&amp;STAR</vt:lpstr>
      <vt:lpstr>NASA &amp; NUVO</vt:lpstr>
      <vt:lpstr>FARM</vt:lpstr>
      <vt:lpstr>TOTAL</vt:lpstr>
      <vt:lpstr>MAP</vt:lpstr>
      <vt:lpstr>Bao Trắng</vt:lpstr>
      <vt:lpstr>SUMPK</vt:lpstr>
      <vt:lpstr>USAGE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thanhtuyenbx</dc:creator>
  <cp:lastModifiedBy>Duong Quoc Thai</cp:lastModifiedBy>
  <cp:lastPrinted>2018-01-31T04:05:46Z</cp:lastPrinted>
  <dcterms:created xsi:type="dcterms:W3CDTF">2016-12-02T23:21:16Z</dcterms:created>
  <dcterms:modified xsi:type="dcterms:W3CDTF">2026-05-18T00:38:05Z</dcterms:modified>
</cp:coreProperties>
</file>